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5.xml.rels" ContentType="application/vnd.openxmlformats-package.relationships+xml"/>
  <Override PartName="/xl/worksheets/_rels/sheet15.xml.rels" ContentType="application/vnd.openxmlformats-package.relationships+xml"/>
  <Override PartName="/xl/worksheets/_rels/sheet23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comments5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drawing2.xml" ContentType="application/vnd.openxmlformats-officedocument.drawing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Stralcio EVO" sheetId="1" state="hidden" r:id="rId3"/>
    <sheet name="Calcolo superfici edificio" sheetId="2" state="visible" r:id="rId4"/>
    <sheet name="Determinazione classe" sheetId="3" state="visible" r:id="rId5"/>
    <sheet name="EMIRO_Calcolo QCC" sheetId="4" state="hidden" r:id="rId6"/>
    <sheet name="Costo di costruzione" sheetId="5" state="visible" r:id="rId7"/>
    <sheet name="CC altri" sheetId="6" state="hidden" r:id="rId8"/>
    <sheet name="EMIRO_CC altri" sheetId="7" state="hidden" r:id="rId9"/>
    <sheet name="EMIRO_D_S" sheetId="8" state="hidden" r:id="rId10"/>
    <sheet name="EMIRO_CS" sheetId="9" state="hidden" r:id="rId11"/>
    <sheet name="Oneri di Urbanizzazione" sheetId="10" state="visible" r:id="rId12"/>
    <sheet name="OU altri" sheetId="11" state="hidden" r:id="rId13"/>
    <sheet name="Riepilogo" sheetId="12" state="visible" r:id="rId14"/>
    <sheet name="Calcolo superfici parcheggi" sheetId="13" state="visible" r:id="rId15"/>
    <sheet name="Parametri" sheetId="14" state="hidden" r:id="rId16"/>
    <sheet name="OU_Parametri" sheetId="15" state="hidden" r:id="rId17"/>
    <sheet name="CC_Parametri" sheetId="16" state="hidden" r:id="rId18"/>
    <sheet name="Calcoli" sheetId="17" state="hidden" r:id="rId19"/>
    <sheet name="EMIRO_calcoli" sheetId="18" state="hidden" r:id="rId20"/>
    <sheet name="EMIRO_Zone" sheetId="19" state="hidden" r:id="rId21"/>
    <sheet name="EMIRO_Valori_di_Mercato" sheetId="20" state="hidden" r:id="rId22"/>
    <sheet name="EMIRO_parametri" sheetId="21" state="hidden" r:id="rId23"/>
    <sheet name="Regioni_lista" sheetId="22" state="hidden" r:id="rId24"/>
    <sheet name="Comuni_lista" sheetId="23" state="hidden" r:id="rId25"/>
    <sheet name="Master_Italia" sheetId="24" state="hidden" r:id="rId26"/>
    <sheet name="Reg_marche" sheetId="25" state="hidden" r:id="rId27"/>
    <sheet name="Reg_lazio" sheetId="26" state="hidden" r:id="rId28"/>
    <sheet name="Reg_toscana" sheetId="27" state="hidden" r:id="rId29"/>
    <sheet name="Reg_Friuli" sheetId="28" state="hidden" r:id="rId30"/>
    <sheet name="Reg_Valle dAosta" sheetId="29" state="hidden" r:id="rId31"/>
    <sheet name="Reg_abruzzo" sheetId="30" state="hidden" r:id="rId32"/>
    <sheet name="Reg_Sardegna" sheetId="31" state="hidden" r:id="rId33"/>
  </sheets>
  <definedNames>
    <definedName function="false" hidden="true" localSheetId="22" name="_xlnm._FilterDatabase" vbProcedure="false">Comuni_lista!$A$1:$I$7898</definedName>
    <definedName function="false" hidden="true" localSheetId="14" name="_xlnm._FilterDatabase" vbProcedure="false">OU_Parametri!$A$2:$AO$501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5.xml><?xml version="1.0" encoding="utf-8"?>
<comments xmlns="http://schemas.openxmlformats.org/spreadsheetml/2006/main" xmlns:xdr="http://schemas.openxmlformats.org/drawingml/2006/spreadsheetDrawing">
  <authors>
    <author>Autore sconosciuto</author>
  </authors>
  <commentList>
    <comment ref="R25" authorId="0">
      <text>
        <r>
          <rPr>
            <sz val="10"/>
            <rFont val="Arial"/>
            <family val="2"/>
          </rPr>
          <t xml:space="preserve">Viene considerato il valore residenziale nuova costruzione</t>
        </r>
      </text>
    </comment>
    <comment ref="R26" authorId="0">
      <text>
        <r>
          <rPr>
            <sz val="10"/>
            <rFont val="Arial"/>
            <family val="2"/>
          </rPr>
          <t xml:space="preserve">Prende il valore maggiorazione residenziale ristrutturazione</t>
        </r>
      </text>
    </comment>
  </commentList>
</comments>
</file>

<file path=xl/sharedStrings.xml><?xml version="1.0" encoding="utf-8"?>
<sst xmlns="http://schemas.openxmlformats.org/spreadsheetml/2006/main" count="36755" uniqueCount="16899">
  <si>
    <t xml:space="preserve">IOUR1</t>
  </si>
  <si>
    <t xml:space="preserve">Totale oneri di urbanizzazione OU1</t>
  </si>
  <si>
    <t xml:space="preserve">IOUR2</t>
  </si>
  <si>
    <t xml:space="preserve">Totale oneri di urbanizzazione OU2</t>
  </si>
  <si>
    <t xml:space="preserve">IOUR3</t>
  </si>
  <si>
    <t xml:space="preserve">Totale oneri di urbanizzazione OU3</t>
  </si>
  <si>
    <t xml:space="preserve">IOUR4</t>
  </si>
  <si>
    <t xml:space="preserve">Totale oneri di urbanizzazione OU4</t>
  </si>
  <si>
    <t xml:space="preserve">IOUR5</t>
  </si>
  <si>
    <t xml:space="preserve">Totale oneri di urbanizzazione OU5</t>
  </si>
  <si>
    <t xml:space="preserve">IOUR6</t>
  </si>
  <si>
    <t xml:space="preserve">Totale oneri di urbanizzazione OU6</t>
  </si>
  <si>
    <t xml:space="preserve">IOUR7</t>
  </si>
  <si>
    <t xml:space="preserve">Totale oneri di urbanizzazione OU7</t>
  </si>
  <si>
    <t xml:space="preserve">IOUR8</t>
  </si>
  <si>
    <t xml:space="preserve">Totale oneri di urbanizzazione OU8</t>
  </si>
  <si>
    <t xml:space="preserve">IOUR9</t>
  </si>
  <si>
    <t xml:space="preserve">Totale oneri di urbanizzazione OU9</t>
  </si>
  <si>
    <t xml:space="preserve">IOUR10</t>
  </si>
  <si>
    <t xml:space="preserve">Totale oneri di urbanizzazione OU10</t>
  </si>
  <si>
    <t xml:space="preserve">IOUR11</t>
  </si>
  <si>
    <t xml:space="preserve">Totale oneri di urbanizzazione OU11</t>
  </si>
  <si>
    <t xml:space="preserve">IOUR12</t>
  </si>
  <si>
    <t xml:space="preserve">Totale oneri di urbanizzazione OU12</t>
  </si>
  <si>
    <t xml:space="preserve">IOUMON</t>
  </si>
  <si>
    <t xml:space="preserve">Totale oneri di urbanizzazione per monetizzazione</t>
  </si>
  <si>
    <t xml:space="preserve">IOUTOT</t>
  </si>
  <si>
    <t xml:space="preserve">Totale oneri di urbanizzazione</t>
  </si>
  <si>
    <t xml:space="preserve">IOCOST</t>
  </si>
  <si>
    <t xml:space="preserve">Importo totale costo di costruzione</t>
  </si>
  <si>
    <t xml:space="preserve">CLASSE</t>
  </si>
  <si>
    <t xml:space="preserve">Classe dell'edificio (Costo di costruzione)</t>
  </si>
  <si>
    <t xml:space="preserve">CLASSEN</t>
  </si>
  <si>
    <t xml:space="preserve">Classe dell'edificio (Classe)</t>
  </si>
  <si>
    <t xml:space="preserve">IN5M</t>
  </si>
  <si>
    <t xml:space="preserve">Maggiorazione (Classe)</t>
  </si>
  <si>
    <t xml:space="preserve">NOTE</t>
  </si>
  <si>
    <t xml:space="preserve">Note stralcio</t>
  </si>
  <si>
    <t xml:space="preserve">SUPABR</t>
  </si>
  <si>
    <t xml:space="preserve">Superficie utile abitabile dell'intero edificio</t>
  </si>
  <si>
    <t xml:space="preserve">IN1ABR</t>
  </si>
  <si>
    <t xml:space="preserve">Incremento relativo alla superficie</t>
  </si>
  <si>
    <t xml:space="preserve">IN2ACC</t>
  </si>
  <si>
    <t xml:space="preserve">Incremento relativo alla Superficie accessori del residen.</t>
  </si>
  <si>
    <t xml:space="preserve">COSTOA</t>
  </si>
  <si>
    <t xml:space="preserve">A - Costo di costruzione convenzionale unitario</t>
  </si>
  <si>
    <t xml:space="preserve">COSTOB</t>
  </si>
  <si>
    <t xml:space="preserve">B - Costo di costruzione convenzionale unitario maggiorato</t>
  </si>
  <si>
    <t xml:space="preserve">IN3CAR</t>
  </si>
  <si>
    <t xml:space="preserve">Incremento relativo a particolari caratteristiche (Art.7)</t>
  </si>
  <si>
    <t xml:space="preserve">SUPSC</t>
  </si>
  <si>
    <t xml:space="preserve">Superficie Complessiva Residenziale [ Sc (art. 2) ]</t>
  </si>
  <si>
    <t xml:space="preserve">SUPCON</t>
  </si>
  <si>
    <t xml:space="preserve">Superficie totale utile per attivita' non residenziali</t>
  </si>
  <si>
    <t xml:space="preserve">CR_TABA_A1</t>
  </si>
  <si>
    <t xml:space="preserve">Aliquota 1 Marche</t>
  </si>
  <si>
    <t xml:space="preserve">CR_TABB_A2</t>
  </si>
  <si>
    <t xml:space="preserve">Aliquota 2 Marche</t>
  </si>
  <si>
    <t xml:space="preserve">CR_TABC_A3</t>
  </si>
  <si>
    <t xml:space="preserve">Aliquota 3 Marche</t>
  </si>
  <si>
    <t xml:space="preserve">CR_ALI_RID_A</t>
  </si>
  <si>
    <t xml:space="preserve">Aliquota Riduzione A     Marche</t>
  </si>
  <si>
    <t xml:space="preserve">CR_ALI_MAG</t>
  </si>
  <si>
    <t xml:space="preserve">Aliquota Maggiorazione   Marche</t>
  </si>
  <si>
    <t xml:space="preserve">CR_ABLUSSO</t>
  </si>
  <si>
    <t xml:space="preserve">abitazione di lusso o edificio provvisto di eliporto ?( si = 1, NO= 2)</t>
  </si>
  <si>
    <t xml:space="preserve">Calcolo della superficie complessiva per la determinazione del costo di costruzione dell'edificio</t>
  </si>
  <si>
    <t xml:space="preserve">All'interno delle tabelle "Parti comuni" e "Unità immobiliari" è possibile inserire ulteriori righe rispetto alle attuali</t>
  </si>
  <si>
    <t xml:space="preserve">Dati generali e di riepilogo</t>
  </si>
  <si>
    <t xml:space="preserve">Editabile </t>
  </si>
  <si>
    <t xml:space="preserve">Numero complessivo di unità immobiliari</t>
  </si>
  <si>
    <t xml:space="preserve">?</t>
  </si>
  <si>
    <t xml:space="preserve">Da selezionare</t>
  </si>
  <si>
    <t xml:space="preserve">m²</t>
  </si>
  <si>
    <t xml:space="preserve">S.u.a. &gt;160</t>
  </si>
  <si>
    <t xml:space="preserve">S.n.r. (I): cantine, soffitte, lavatoi, locali termici e simili</t>
  </si>
  <si>
    <t xml:space="preserve">S.n.r. (II): androni e porticati liberi</t>
  </si>
  <si>
    <t xml:space="preserve">S.n.r. (III): logge e balconi</t>
  </si>
  <si>
    <t xml:space="preserve">Parti comuni</t>
  </si>
  <si>
    <t xml:space="preserve">Descrizione</t>
  </si>
  <si>
    <t xml:space="preserve">S.n.r. (I)</t>
  </si>
  <si>
    <t xml:space="preserve">S.n.r. (II)</t>
  </si>
  <si>
    <t xml:space="preserve">S.n.r. (III)</t>
  </si>
  <si>
    <t xml:space="preserve">Destinazione singoli vani</t>
  </si>
  <si>
    <t xml:space="preserve">Piano:</t>
  </si>
  <si>
    <t xml:space="preserve">S.u.a.</t>
  </si>
  <si>
    <t xml:space="preserve">Recupero dati da Calcolo Superfici</t>
  </si>
  <si>
    <t xml:space="preserve">Sì</t>
  </si>
  <si>
    <t xml:space="preserve">Tabella 1</t>
  </si>
  <si>
    <t xml:space="preserve">Classi sup.</t>
  </si>
  <si>
    <t xml:space="preserve">Alloggi n.</t>
  </si>
  <si>
    <t xml:space="preserve">Sua / Su</t>
  </si>
  <si>
    <t xml:space="preserve">i</t>
  </si>
  <si>
    <t xml:space="preserve">Increm.</t>
  </si>
  <si>
    <t xml:space="preserve">Zona </t>
  </si>
  <si>
    <t xml:space="preserve">Aliquota</t>
  </si>
  <si>
    <t xml:space="preserve">S.u. =</t>
  </si>
  <si>
    <t xml:space="preserve">i1=</t>
  </si>
  <si>
    <t xml:space="preserve">A1→</t>
  </si>
  <si>
    <t xml:space="preserve">\</t>
  </si>
  <si>
    <t xml:space="preserve">Tabella 2-3</t>
  </si>
  <si>
    <t xml:space="preserve">Accessori</t>
  </si>
  <si>
    <t xml:space="preserve">S.n.r.</t>
  </si>
  <si>
    <t xml:space="preserve">Snr / Su</t>
  </si>
  <si>
    <t xml:space="preserve">X</t>
  </si>
  <si>
    <t xml:space="preserve">A2
↓</t>
  </si>
  <si>
    <t xml:space="preserve">cantine, soffitte, lavatoi, locali termici e simili</t>
  </si>
  <si>
    <t xml:space="preserve">&lt;= 50</t>
  </si>
  <si>
    <t xml:space="preserve">androni e porticati liberi</t>
  </si>
  <si>
    <t xml:space="preserve">&gt;50&lt;= 75</t>
  </si>
  <si>
    <t xml:space="preserve">logge e balconi</t>
  </si>
  <si>
    <t xml:space="preserve">&gt;75&lt;=100</t>
  </si>
  <si>
    <t xml:space="preserve">S.n.r. =</t>
  </si>
  <si>
    <t xml:space="preserve">&gt;100</t>
  </si>
  <si>
    <t xml:space="preserve">i2=</t>
  </si>
  <si>
    <t xml:space="preserve">Snr/Su x 100</t>
  </si>
  <si>
    <t xml:space="preserve">Tabella 4 e relative caratteristiche</t>
  </si>
  <si>
    <t xml:space="preserve">n. caratt.</t>
  </si>
  <si>
    <t xml:space="preserve">o</t>
  </si>
  <si>
    <t xml:space="preserve">nessuna caratteristica</t>
  </si>
  <si>
    <t xml:space="preserve">A3
↓</t>
  </si>
  <si>
    <t xml:space="preserve">più di un ascensore per scala</t>
  </si>
  <si>
    <t xml:space="preserve">scala di servizio non prescritta</t>
  </si>
  <si>
    <t xml:space="preserve">maggiore dell'altezza minima regolamentare</t>
  </si>
  <si>
    <t xml:space="preserve">piscina</t>
  </si>
  <si>
    <t xml:space="preserve">alloggio custode per meno di 15 unità</t>
  </si>
  <si>
    <t xml:space="preserve">i3=</t>
  </si>
  <si>
    <t xml:space="preserve">Impostare  direttamente Classe Massima (XI)</t>
  </si>
  <si>
    <t xml:space="preserve">No</t>
  </si>
  <si>
    <t xml:space="preserve">NOTE:</t>
  </si>
  <si>
    <t xml:space="preserve">=</t>
  </si>
  <si>
    <t xml:space="preserve">Classe</t>
  </si>
  <si>
    <t xml:space="preserve">i1+i2+i3=</t>
  </si>
  <si>
    <t xml:space="preserve">i=</t>
  </si>
  <si>
    <t xml:space="preserve">(A1+A2+A3)/3=</t>
  </si>
  <si>
    <t xml:space="preserve">A=</t>
  </si>
  <si>
    <t xml:space="preserve">(A+B+C)/3=</t>
  </si>
  <si>
    <t xml:space="preserve">K=</t>
  </si>
  <si>
    <r>
      <rPr>
        <b val="true"/>
        <sz val="15"/>
        <color theme="1"/>
        <rFont val="Arial"/>
        <family val="2"/>
        <charset val="1"/>
      </rPr>
      <t xml:space="preserve">PER EFFETTUARE IL CALCOLO TRAMITE IL COMPUTO METRICO ESTIMATIVO ANDARE SU   </t>
    </r>
    <r>
      <rPr>
        <b val="true"/>
        <sz val="15"/>
        <color rgb="FFC9211E"/>
        <rFont val="Arial"/>
        <family val="2"/>
        <charset val="1"/>
      </rPr>
      <t xml:space="preserve">‘’COSTO DI COSTRUZIONE’’</t>
    </r>
  </si>
  <si>
    <t xml:space="preserve">Tabella calcolo Coefficiente R1+R2+R3</t>
  </si>
  <si>
    <t xml:space="preserve">Zona di P.R.G.</t>
  </si>
  <si>
    <t xml:space="preserve">fino a 2000</t>
  </si>
  <si>
    <t xml:space="preserve">R</t>
  </si>
  <si>
    <t xml:space="preserve">R1</t>
  </si>
  <si>
    <t xml:space="preserve">Ubicazione</t>
  </si>
  <si>
    <t xml:space="preserve">B - C2</t>
  </si>
  <si>
    <t xml:space="preserve">R2</t>
  </si>
  <si>
    <t xml:space="preserve">Tipologia</t>
  </si>
  <si>
    <t xml:space="preserve">Unifamiliari aggregate fino a 2 piani abitabili - a schiera</t>
  </si>
  <si>
    <t xml:space="preserve">R3</t>
  </si>
  <si>
    <t xml:space="preserve">Classe di Incremento</t>
  </si>
  <si>
    <t xml:space="preserve">Totale (R1+R2+R3)</t>
  </si>
  <si>
    <t xml:space="preserve">Indicare se si vogliono utilizzare più righe di calcolo per calcolare per il CC</t>
  </si>
  <si>
    <t xml:space="preserve">Una</t>
  </si>
  <si>
    <t xml:space="preserve">L'intervento è in sanatoria?</t>
  </si>
  <si>
    <t xml:space="preserve">Costruzione e Ricostruzione</t>
  </si>
  <si>
    <t xml:space="preserve">CC BASE per il tipo di intervento selezionato</t>
  </si>
  <si>
    <t xml:space="preserve">Residenziale</t>
  </si>
  <si>
    <t xml:space="preserve">CC MAGGIORATO per il tipo di intervento selezionato</t>
  </si>
  <si>
    <t xml:space="preserve">% relative al COSTO DI COSTRUZIONE</t>
  </si>
  <si>
    <t xml:space="preserve">Riduzioni in % da applicare sul CC</t>
  </si>
  <si>
    <t xml:space="preserve">Selezionare riduzioni dall'elenco senza selezionare la % di riduzione libera</t>
  </si>
  <si>
    <t xml:space="preserve">Nessuna Riduzione</t>
  </si>
  <si>
    <t xml:space="preserve">Abitazione di Lusso?</t>
  </si>
  <si>
    <t xml:space="preserve">Per il tipo di intervento è prevista una riduzione? Indicare "Sì/No" e i punti percentuali</t>
  </si>
  <si>
    <t xml:space="preserve">Tabella per la determinazione della % del CC per insediamenti Residenziali</t>
  </si>
  <si>
    <t xml:space="preserve">"X"</t>
  </si>
  <si>
    <t xml:space="preserve">% sul CC</t>
  </si>
  <si>
    <t xml:space="preserve">Tipo di Intervento</t>
  </si>
  <si>
    <t xml:space="preserve">Categoria destinazione</t>
  </si>
  <si>
    <t xml:space="preserve">Calcolo del Contributo di QCC</t>
  </si>
  <si>
    <t xml:space="preserve">Scegliere la Zona</t>
  </si>
  <si>
    <t xml:space="preserve">B1</t>
  </si>
  <si>
    <t xml:space="preserve">Descrizione Zona</t>
  </si>
  <si>
    <t xml:space="preserve">Calcolo costo di Progetto</t>
  </si>
  <si>
    <t xml:space="preserve">Situazione di Progetto</t>
  </si>
  <si>
    <t xml:space="preserve">Zona</t>
  </si>
  <si>
    <t xml:space="preserve">Descr_Tipologia</t>
  </si>
  <si>
    <t xml:space="preserve">Stato</t>
  </si>
  <si>
    <t xml:space="preserve">Minimo</t>
  </si>
  <si>
    <t xml:space="preserve">Massimo</t>
  </si>
  <si>
    <t xml:space="preserve">Media</t>
  </si>
  <si>
    <t xml:space="preserve">Parametro di conversione</t>
  </si>
  <si>
    <t xml:space="preserve">Conversione su stato</t>
  </si>
  <si>
    <t xml:space="preserve">Valore A</t>
  </si>
  <si>
    <t xml:space="preserve">Scegliere la categoria funzionale</t>
  </si>
  <si>
    <t xml:space="preserve">Scegliere la tipologia edilizia</t>
  </si>
  <si>
    <t xml:space="preserve">Abitazioni civili</t>
  </si>
  <si>
    <t xml:space="preserve">Tipologia prevista per la zona</t>
  </si>
  <si>
    <t xml:space="preserve">Scegliere il tipo di intervento</t>
  </si>
  <si>
    <t xml:space="preserve">NC - Nuova costruzione</t>
  </si>
  <si>
    <t xml:space="preserve">Calcolo su situazione esistente</t>
  </si>
  <si>
    <t xml:space="preserve">Abitazione di lusso</t>
  </si>
  <si>
    <t xml:space="preserve">no</t>
  </si>
  <si>
    <t xml:space="preserve">Situazione esistente</t>
  </si>
  <si>
    <t xml:space="preserve">Stato conservativo se diverso da OTTIMO</t>
  </si>
  <si>
    <t xml:space="preserve">Superficie interessata da MDU o Cambio stato</t>
  </si>
  <si>
    <t xml:space="preserve">Valore di A</t>
  </si>
  <si>
    <t xml:space="preserve">Maggiorazione</t>
  </si>
  <si>
    <t xml:space="preserve">Valore di B</t>
  </si>
  <si>
    <t xml:space="preserve">P - Percentuale sul QCC</t>
  </si>
  <si>
    <t xml:space="preserve">Tipologia:</t>
  </si>
  <si>
    <t xml:space="preserve">Calcolare il contributo sul costo di costruzione per la sola parte di Ampliamento o della quota soggetta all'intervento?</t>
  </si>
  <si>
    <t xml:space="preserve">Quota della sola parte di ampliamento/intervento</t>
  </si>
  <si>
    <t xml:space="preserve">Sottotetti</t>
  </si>
  <si>
    <t xml:space="preserve">parte RESIDENZIALE</t>
  </si>
  <si>
    <t xml:space="preserve">S.u. = Sup. utile abitabile</t>
  </si>
  <si>
    <t xml:space="preserve">Superficie lorda di pavimento</t>
  </si>
  <si>
    <t xml:space="preserve">S.n.r. = Sup. non residenziale</t>
  </si>
  <si>
    <t xml:space="preserve">60 % di S.n.r. = Sup. ragg.</t>
  </si>
  <si>
    <t xml:space="preserve">S.c. = Sup. complessiva</t>
  </si>
  <si>
    <t xml:space="preserve">parte COMMERCIO/TERZIARIO</t>
  </si>
  <si>
    <t xml:space="preserve">S.n. = Sup. netta</t>
  </si>
  <si>
    <t xml:space="preserve">S.a. = Sup. accessoria</t>
  </si>
  <si>
    <t xml:space="preserve">60 % di S.a. = Sup. ragg.</t>
  </si>
  <si>
    <t xml:space="preserve">S.t.= Sup. totale</t>
  </si>
  <si>
    <t xml:space="preserve">RESIDENZIALE</t>
  </si>
  <si>
    <t xml:space="preserve">S.c. (Superficie complessiva)</t>
  </si>
  <si>
    <t xml:space="preserve">COMMERCIO/TERZIARIO</t>
  </si>
  <si>
    <t xml:space="preserve">S.t. (Superficie totale)</t>
  </si>
  <si>
    <t xml:space="preserve">S.t.(Superficie totale)</t>
  </si>
  <si>
    <t xml:space="preserve">RESIDENZIALE BASE (al mq)</t>
  </si>
  <si>
    <t xml:space="preserve">RESIDENZIALE MAGGIORATO (al mq)</t>
  </si>
  <si>
    <t xml:space="preserve">EDIFICIO parte RESIDENZIALE</t>
  </si>
  <si>
    <t xml:space="preserve">COMMERCIO/TERZIARIO BASE (al mq)</t>
  </si>
  <si>
    <t xml:space="preserve">COMMERCIO/TERZIARIO MAGGIORATO (al mq)</t>
  </si>
  <si>
    <t xml:space="preserve">EDIFICIO parte COMMERCIO/TERZIARIO</t>
  </si>
  <si>
    <t xml:space="preserve">CONTRIBUTO:</t>
  </si>
  <si>
    <t xml:space="preserve">RESIDENZIALE su base tabella ministero</t>
  </si>
  <si>
    <t xml:space="preserve">TERZIARIO su base tabella ministero</t>
  </si>
  <si>
    <t xml:space="preserve">SUL COSTO DI COSTRUZIONE TOTALE</t>
  </si>
  <si>
    <t xml:space="preserve">Computo Metrico Estimativo</t>
  </si>
  <si>
    <t xml:space="preserve">RESIDENZIALE da computo estimativo</t>
  </si>
  <si>
    <t xml:space="preserve">% singola destinazione</t>
  </si>
  <si>
    <t xml:space="preserve">Coefficiente moltiplicatore destinazione</t>
  </si>
  <si>
    <t xml:space="preserve">Costo di Costruzione</t>
  </si>
  <si>
    <t xml:space="preserve">COMMERCIO/TERZIARIO da computo estimativo</t>
  </si>
  <si>
    <t xml:space="preserve">CONTRIBUTO GIA' CORRISPOSTO:</t>
  </si>
  <si>
    <t xml:space="preserve">per rinnovi di Concessione o conguagli</t>
  </si>
  <si>
    <t xml:space="preserve">per varianti od ampliamenti comparativi</t>
  </si>
  <si>
    <t xml:space="preserve">CONTRIBUTO SUL COSTO DI COSTRUZIONE DOVUTO:</t>
  </si>
  <si>
    <t xml:space="preserve">Totale</t>
  </si>
  <si>
    <t xml:space="preserve">Raddoppia per Sanatoria?</t>
  </si>
  <si>
    <t xml:space="preserve">Questo foglio verrà utilizzato solo nel momento in cui si vorranno inserire più tipologie di attività per suddividere il calcolo del cc</t>
  </si>
  <si>
    <t xml:space="preserve">Somma S.u. inserite</t>
  </si>
  <si>
    <t xml:space="preserve">Dati di superficie</t>
  </si>
  <si>
    <t xml:space="preserve">Recuperare i dati di superficie dal foglio det. classe?</t>
  </si>
  <si>
    <t xml:space="preserve">Somma S.n.r. inserite</t>
  </si>
  <si>
    <t xml:space="preserve">Residuo S.u.</t>
  </si>
  <si>
    <t xml:space="preserve">Residuo S.n.r</t>
  </si>
  <si>
    <t xml:space="preserve">Totale CC</t>
  </si>
  <si>
    <t xml:space="preserve">Selezionare il numero di interventi</t>
  </si>
  <si>
    <t xml:space="preserve">Note sull'intervento</t>
  </si>
  <si>
    <t xml:space="preserve">Tipo di %</t>
  </si>
  <si>
    <t xml:space="preserve">Tipo intervento</t>
  </si>
  <si>
    <t xml:space="preserve">S.u.</t>
  </si>
  <si>
    <t xml:space="preserve">S.n.r</t>
  </si>
  <si>
    <t xml:space="preserve">Sup. Complessiva</t>
  </si>
  <si>
    <t xml:space="preserve">Costo mq</t>
  </si>
  <si>
    <t xml:space="preserve">Costo mq magg.</t>
  </si>
  <si>
    <t xml:space="preserve">Costo</t>
  </si>
  <si>
    <t xml:space="preserve">Perc. %</t>
  </si>
  <si>
    <t xml:space="preserve">Coeff. %</t>
  </si>
  <si>
    <t xml:space="preserve">Onere</t>
  </si>
  <si>
    <t xml:space="preserve">Calcolo dei contributi D e S</t>
  </si>
  <si>
    <t xml:space="preserve">sono dovuti i contributi D ed S</t>
  </si>
  <si>
    <t xml:space="preserve">Si</t>
  </si>
  <si>
    <t xml:space="preserve">è esonerato dai contributi D ed S, per i seguenti motivi:</t>
  </si>
  <si>
    <t xml:space="preserve">Classe del comune</t>
  </si>
  <si>
    <t xml:space="preserve">Specificazione Funzionale</t>
  </si>
  <si>
    <t xml:space="preserve">-</t>
  </si>
  <si>
    <t xml:space="preserve">Luogo Funzionale</t>
  </si>
  <si>
    <t xml:space="preserve">Superficie:</t>
  </si>
  <si>
    <t xml:space="preserve">SL (Superficie lorda)</t>
  </si>
  <si>
    <t xml:space="preserve">AI (Area insediamenti)</t>
  </si>
  <si>
    <t xml:space="preserve">ST (Superficie totale)</t>
  </si>
  <si>
    <t xml:space="preserve">Contributo D</t>
  </si>
  <si>
    <t xml:space="preserve">Tariffa base Td</t>
  </si>
  <si>
    <t xml:space="preserve">Percentuale della Td</t>
  </si>
  <si>
    <t xml:space="preserve">Tariffa base ricalcolata Td</t>
  </si>
  <si>
    <t xml:space="preserve">Selezionare una voce</t>
  </si>
  <si>
    <t xml:space="preserve">Altre attività</t>
  </si>
  <si>
    <t xml:space="preserve">Coefficiente KD</t>
  </si>
  <si>
    <t xml:space="preserve">Contributo S</t>
  </si>
  <si>
    <t xml:space="preserve">Tariffa base Ts</t>
  </si>
  <si>
    <t xml:space="preserve">Percentuale della Ts</t>
  </si>
  <si>
    <t xml:space="preserve">Tariffa base ricalcolata Ts</t>
  </si>
  <si>
    <t xml:space="preserve">Incremento delle superfici impermeabilizzate del suolo rispetto allo stato di fatto o modifiche planivolumetriche del terreno</t>
  </si>
  <si>
    <t xml:space="preserve">Coefficiente KS</t>
  </si>
  <si>
    <t xml:space="preserve">D finale (prima delle riduzioni/incrementi)</t>
  </si>
  <si>
    <t xml:space="preserve">S finale (prima delle riduzioni/incrementi)</t>
  </si>
  <si>
    <t xml:space="preserve">Ulteriori riduzioni applicate dal comune</t>
  </si>
  <si>
    <t xml:space="preserve">Ulteriori incrementi applicati dal comune</t>
  </si>
  <si>
    <t xml:space="preserve">D finale</t>
  </si>
  <si>
    <t xml:space="preserve">S finale</t>
  </si>
  <si>
    <t xml:space="preserve">Calcolo del contributo straordinario</t>
  </si>
  <si>
    <t xml:space="preserve">è dovuto il contributo straordinario</t>
  </si>
  <si>
    <t xml:space="preserve">è esonerato dal contributo straordinario, per i seguenti motivi:</t>
  </si>
  <si>
    <t xml:space="preserve">Selezionare il metodo</t>
  </si>
  <si>
    <t xml:space="preserve">Metodo sintetico</t>
  </si>
  <si>
    <t xml:space="preserve">Costi di trasformazione:</t>
  </si>
  <si>
    <t xml:space="preserve">Importo (Ante)</t>
  </si>
  <si>
    <t xml:space="preserve">Importo (Post)</t>
  </si>
  <si>
    <t xml:space="preserve">note</t>
  </si>
  <si>
    <t xml:space="preserve">1) Costo tecnico di costruzione del fabbricato</t>
  </si>
  <si>
    <t xml:space="preserve">2) Spese per la realizzazione delle dotazioni territoriali</t>
  </si>
  <si>
    <t xml:space="preserve">3) Contributo di costruzione</t>
  </si>
  <si>
    <t xml:space="preserve">4) Spese per la realizzazione di misure di compensazione e di riequilibrio</t>
  </si>
  <si>
    <t xml:space="preserve">5) Opere di cantierizzazione, allacciamenti e idoneizzazione dell'area</t>
  </si>
  <si>
    <t xml:space="preserve">6) Costo delle bonifiche</t>
  </si>
  <si>
    <t xml:space="preserve">7) Spese tecniche di progettazione</t>
  </si>
  <si>
    <t xml:space="preserve">8) Oneri finanziari</t>
  </si>
  <si>
    <t xml:space="preserve">9) Oneri per la commercializzazione</t>
  </si>
  <si>
    <t xml:space="preserve">10) Profitto del soggetto attuatore</t>
  </si>
  <si>
    <t xml:space="preserve">Contributo Straordinario (CS)</t>
  </si>
  <si>
    <t xml:space="preserve">Descrizione dell'intervento</t>
  </si>
  <si>
    <t xml:space="preserve">L'intervento è in sanatoria</t>
  </si>
  <si>
    <t xml:space="preserve">L'intervento implica il pagamento di una sanzione pecuniaria per un importo pari a</t>
  </si>
  <si>
    <t xml:space="preserve">L'intervento rientra nell'ambito dell'edilizia convenzionata</t>
  </si>
  <si>
    <t xml:space="preserve">L'intervento fruisce della riduzione prevista dal "piano casa"</t>
  </si>
  <si>
    <t xml:space="preserve">L'intervento fruisce della riduzione per densificazione (recupero e riuso di immobili dismessi o in via di dismissione)</t>
  </si>
  <si>
    <t xml:space="preserve">L'intervento rientra nelle disposizioni per la riduzione del consumo del suolo e la riqualificazione del suolo degradato</t>
  </si>
  <si>
    <t xml:space="preserve">L'intervento fruisce della riduzione tariffaria per risparmio energetico</t>
  </si>
  <si>
    <t xml:space="preserve">L'intervento fruisce della riduzione per risparmio energetico per una percentuale pari al</t>
  </si>
  <si>
    <t xml:space="preserve">L'intervento usufrisce di una eventuale riduzione per una percentuale del (indicare la %)</t>
  </si>
  <si>
    <t xml:space="preserve">Indicare se selezionare una delle caratteristiche di riduzione tabella A</t>
  </si>
  <si>
    <t xml:space="preserve">Tipo di intervento</t>
  </si>
  <si>
    <t xml:space="preserve">Nuove costruzioni</t>
  </si>
  <si>
    <t xml:space="preserve">Caratteristiche dell'intervento</t>
  </si>
  <si>
    <t xml:space="preserve">Tutti gli altri interventi</t>
  </si>
  <si>
    <t xml:space="preserve">Coefficiente</t>
  </si>
  <si>
    <t xml:space="preserve">Oneri di urbanizzazione</t>
  </si>
  <si>
    <t xml:space="preserve">L'intervento implica oneri di urbanizzazione primaria</t>
  </si>
  <si>
    <t xml:space="preserve">L'intervento implica oneri di urbanizzazione secondaria</t>
  </si>
  <si>
    <t xml:space="preserve">Sono già stati corrisposti oneri di urbanizzazione primaria per un importo pari a</t>
  </si>
  <si>
    <t xml:space="preserve">Sono già stati corrisposti oneri di urbanizzazione secondaria per un importo pari a</t>
  </si>
  <si>
    <t xml:space="preserve">Saranno realizzate opere di urbanizzazione primaria per un importo pari a</t>
  </si>
  <si>
    <t xml:space="preserve">Saranno realizzate opere di urbanizzazione secondaria per un importo pari a</t>
  </si>
  <si>
    <t xml:space="preserve">Indicare se si vogliono utilizzare più righe di calcolo per calcolare gli Oneri di urbanizzazione</t>
  </si>
  <si>
    <t xml:space="preserve">Parametri per il calcolo Oneri di Urbanizzazione 1° e 2°</t>
  </si>
  <si>
    <t xml:space="preserve">Colcolo del Ceofficiente sugli Oneri</t>
  </si>
  <si>
    <t xml:space="preserve">Lettera e) - direzionale</t>
  </si>
  <si>
    <t xml:space="preserve">Nuova realizzazione ed Ampliamento</t>
  </si>
  <si>
    <t xml:space="preserve">Zona omogenea D</t>
  </si>
  <si>
    <t xml:space="preserve">Consistenza</t>
  </si>
  <si>
    <t xml:space="preserve">Tariffa Onere Urbanizzazione Primaria</t>
  </si>
  <si>
    <t xml:space="preserve">Tariffa Onere Urbanizzazione Secondaria</t>
  </si>
  <si>
    <t xml:space="preserve">Parametri per il calcolo nel caso di intervento di recupero dei sottotetti ai fini abitativi</t>
  </si>
  <si>
    <t xml:space="preserve">Destinazione d'uso</t>
  </si>
  <si>
    <t xml:space="preserve">m³</t>
  </si>
  <si>
    <t xml:space="preserve">Parametri per il calcolo della maggiorazione prevista nel caso in cui l'intervento sottragga superficie agricola nello stato di fatto</t>
  </si>
  <si>
    <t xml:space="preserve">Superficie lotto</t>
  </si>
  <si>
    <t xml:space="preserve">Superficie agricola sottratta</t>
  </si>
  <si>
    <t xml:space="preserve">Sup. agricola/Sup. lotto</t>
  </si>
  <si>
    <t xml:space="preserve">L'intervento implica una maggiorazione pari a 5%</t>
  </si>
  <si>
    <t xml:space="preserve">Calcolo oneri urbanizzazione zona D</t>
  </si>
  <si>
    <t xml:space="preserve">Selezionare Tipo di intervento</t>
  </si>
  <si>
    <t xml:space="preserve">Nuova Costruzione</t>
  </si>
  <si>
    <t xml:space="preserve">K1</t>
  </si>
  <si>
    <t xml:space="preserve">Selezionare Numero di addetti</t>
  </si>
  <si>
    <t xml:space="preserve">Per addetti da 0 a 15</t>
  </si>
  <si>
    <t xml:space="preserve">K2</t>
  </si>
  <si>
    <t xml:space="preserve">Superficie coperta utile in (S1)</t>
  </si>
  <si>
    <t xml:space="preserve">Ks (Up)</t>
  </si>
  <si>
    <t xml:space="preserve">Superficie dell'insediamento (S2)</t>
  </si>
  <si>
    <t xml:space="preserve">Kc (Us)</t>
  </si>
  <si>
    <t xml:space="preserve">Volume di costruzione (V)</t>
  </si>
  <si>
    <t xml:space="preserve">K=(K1xS1) + (K2xS2) + (KsxS2) + (KcxV)</t>
  </si>
  <si>
    <t xml:space="preserve">Oneri di urbanizzazione Totali (K)</t>
  </si>
  <si>
    <t xml:space="preserve">Superficie oggetto di calcolo Onere</t>
  </si>
  <si>
    <t xml:space="preserve">Importo al m²/m³</t>
  </si>
  <si>
    <t xml:space="preserve">€</t>
  </si>
  <si>
    <t xml:space="preserve">Tot Oneri di Urbanizzazione</t>
  </si>
  <si>
    <t xml:space="preserve">Parametri per il calcolo della monetizzazione delle aree a standards</t>
  </si>
  <si>
    <t xml:space="preserve">L'intervento ricade nella zona</t>
  </si>
  <si>
    <t xml:space="preserve">Superficie da monetizzare</t>
  </si>
  <si>
    <t xml:space="preserve">Tot Monteizzazione aree standard</t>
  </si>
  <si>
    <t xml:space="preserve">Parametri per il calcolo della monetizzazione  per dotazioni territoriali servizi e parcheggi</t>
  </si>
  <si>
    <t xml:space="preserve">NO</t>
  </si>
  <si>
    <t xml:space="preserve">Tot dotazioni territoriali</t>
  </si>
  <si>
    <t xml:space="preserve">Parametri per il calcolo della monetizzazione  per aree Verdi</t>
  </si>
  <si>
    <t xml:space="preserve">Tot Monetizzazione</t>
  </si>
  <si>
    <t xml:space="preserve">Tot oneri Urbanizzazione &amp; Monetizzazione</t>
  </si>
  <si>
    <t xml:space="preserve">Questo foglio verrà utilizzato solo nel momento in cui si vorranno inserire più tipologie di attività per suddividere il calcolo degli OU</t>
  </si>
  <si>
    <t xml:space="preserve">Totale OU</t>
  </si>
  <si>
    <t xml:space="preserve">OU1</t>
  </si>
  <si>
    <t xml:space="preserve">OU2</t>
  </si>
  <si>
    <t xml:space="preserve">Oneri totali</t>
  </si>
  <si>
    <t xml:space="preserve">Coeff. % 1</t>
  </si>
  <si>
    <t xml:space="preserve">Coeff. % 2</t>
  </si>
  <si>
    <t xml:space="preserve">Totale Oneri</t>
  </si>
  <si>
    <t xml:space="preserve">Tipologia di Intervento per CC</t>
  </si>
  <si>
    <t xml:space="preserve">Superficie S.u.a</t>
  </si>
  <si>
    <t xml:space="preserve">Superificie S.n.r</t>
  </si>
  <si>
    <t xml:space="preserve">Superficie Complessiva</t>
  </si>
  <si>
    <t xml:space="preserve">Superficie di Ampliamento</t>
  </si>
  <si>
    <t xml:space="preserve">Oneri urbanizzazioni Primari</t>
  </si>
  <si>
    <t xml:space="preserve">Oneri urbanizzazioni Secondari</t>
  </si>
  <si>
    <t xml:space="preserve">Monetizzazioni</t>
  </si>
  <si>
    <t xml:space="preserve">Totale Oneri Urbanizzazione</t>
  </si>
  <si>
    <t xml:space="preserve">Totale (Importo da Pagare)</t>
  </si>
  <si>
    <t xml:space="preserve">Aliquota applicata sul CC</t>
  </si>
  <si>
    <t xml:space="preserve">Classe Edificio</t>
  </si>
  <si>
    <t xml:space="preserve">Maggiorazione % sul CC</t>
  </si>
  <si>
    <t xml:space="preserve">Riduzioni applicate</t>
  </si>
  <si>
    <t xml:space="preserve">Intervento in sanatoria</t>
  </si>
  <si>
    <t xml:space="preserve">Calcolo della superficie complessiva per la determinazione del costo di costruzione dell'edifiico</t>
  </si>
  <si>
    <t xml:space="preserve">U.I.</t>
  </si>
  <si>
    <t xml:space="preserve">Volume singola unità immobiliare</t>
  </si>
  <si>
    <t xml:space="preserve">Superfici parcheggi</t>
  </si>
  <si>
    <t xml:space="preserve">COMUNE SELEZIONATO</t>
  </si>
  <si>
    <t xml:space="preserve">Carini</t>
  </si>
  <si>
    <t xml:space="preserve">Dimensione demografica</t>
  </si>
  <si>
    <t xml:space="preserve">Tipo di calcolo specifico per Regione?</t>
  </si>
  <si>
    <t xml:space="preserve">Tabella per abilitazione sezioni</t>
  </si>
  <si>
    <t xml:space="preserve">Sezioni Abilitate</t>
  </si>
  <si>
    <t xml:space="preserve">Abilitata?</t>
  </si>
  <si>
    <t xml:space="preserve">Sezione da scoprire</t>
  </si>
  <si>
    <t xml:space="preserve">Opzioni</t>
  </si>
  <si>
    <t xml:space="preserve">Zone di riferimento per il calcolo della monetizzazione delle aree standard</t>
  </si>
  <si>
    <t xml:space="preserve">Denominazione</t>
  </si>
  <si>
    <t xml:space="preserve">Importo (€/mq)</t>
  </si>
  <si>
    <t xml:space="preserve">x</t>
  </si>
  <si>
    <t xml:space="preserve">Selezionare la zona urbanistica</t>
  </si>
  <si>
    <t xml:space="preserve">Zona C3</t>
  </si>
  <si>
    <t xml:space="preserve">Zona C2</t>
  </si>
  <si>
    <t xml:space="preserve">Parametri generici</t>
  </si>
  <si>
    <t xml:space="preserve">Zona C1</t>
  </si>
  <si>
    <t xml:space="preserve">Zona C4</t>
  </si>
  <si>
    <t xml:space="preserve">Zona C5</t>
  </si>
  <si>
    <t xml:space="preserve">Zona B1</t>
  </si>
  <si>
    <t xml:space="preserve">Zona B2</t>
  </si>
  <si>
    <t xml:space="preserve">Maggiorazione per Fondo Aree verdi</t>
  </si>
  <si>
    <t xml:space="preserve">Zone di riferimento per il calcolo della monetizzazione parcheggi</t>
  </si>
  <si>
    <t xml:space="preserve">Selezionare la zona</t>
  </si>
  <si>
    <t xml:space="preserve">Zona unica</t>
  </si>
  <si>
    <t xml:space="preserve">Maggiorazione per consumo suolo e riqualificazione suolo degradato</t>
  </si>
  <si>
    <t xml:space="preserve">Comune con meno di 50.000 abitanti</t>
  </si>
  <si>
    <t xml:space="preserve">Comune con più di 50.000 abitanti</t>
  </si>
  <si>
    <t xml:space="preserve">OU</t>
  </si>
  <si>
    <t xml:space="preserve">Tariffa</t>
  </si>
  <si>
    <t xml:space="preserve">Smaltimento Rifiuti</t>
  </si>
  <si>
    <t xml:space="preserve">Anni dall'ultima lavorazione</t>
  </si>
  <si>
    <t xml:space="preserve">Urbanizzazione 4°</t>
  </si>
  <si>
    <t xml:space="preserve">Urbanizzazione 5°</t>
  </si>
  <si>
    <t xml:space="preserve">meno di dieci</t>
  </si>
  <si>
    <t xml:space="preserve">Urbanizzazione 6°</t>
  </si>
  <si>
    <t xml:space="preserve">più di dieci</t>
  </si>
  <si>
    <t xml:space="preserve">Urbanizzazione 7°</t>
  </si>
  <si>
    <t xml:space="preserve">Urbanizzazione 8°</t>
  </si>
  <si>
    <t xml:space="preserve">parametro CC stato di fatto</t>
  </si>
  <si>
    <t xml:space="preserve">Urbanizzazione 9°</t>
  </si>
  <si>
    <t xml:space="preserve">Urbanizzazione 10°</t>
  </si>
  <si>
    <t xml:space="preserve">Ristrutturazione</t>
  </si>
  <si>
    <t xml:space="preserve">Urbanizzazione 11°</t>
  </si>
  <si>
    <t xml:space="preserve">Urbanizzazione 12°</t>
  </si>
  <si>
    <t xml:space="preserve">Tipologia di calcolo del Contributo sul CC</t>
  </si>
  <si>
    <t xml:space="preserve">Aliquota per computo estimativo del terziario</t>
  </si>
  <si>
    <t xml:space="preserve">Toscana</t>
  </si>
  <si>
    <t xml:space="preserve">Nuova costruz.</t>
  </si>
  <si>
    <t xml:space="preserve">Ristrutt. e ampliam.</t>
  </si>
  <si>
    <t xml:space="preserve">Valle D'Aosta</t>
  </si>
  <si>
    <t xml:space="preserve">Marche</t>
  </si>
  <si>
    <t xml:space="preserve">Riduzione per "Piano casa"</t>
  </si>
  <si>
    <t xml:space="preserve">Lazio</t>
  </si>
  <si>
    <t xml:space="preserve">Oneri urbanizz.</t>
  </si>
  <si>
    <t xml:space="preserve">Costo costruz.</t>
  </si>
  <si>
    <t xml:space="preserve">EMIRO</t>
  </si>
  <si>
    <t xml:space="preserve">Abruzzo</t>
  </si>
  <si>
    <t xml:space="preserve">Riduzione per interventi di densificazione</t>
  </si>
  <si>
    <t xml:space="preserve">Tipologie di attività</t>
  </si>
  <si>
    <t xml:space="preserve">Commercio/Terziario</t>
  </si>
  <si>
    <t xml:space="preserve">Sì (gratuita)</t>
  </si>
  <si>
    <t xml:space="preserve">Sì (nuova edificazione)</t>
  </si>
  <si>
    <t xml:space="preserve">Sì (ristrutturazione</t>
  </si>
  <si>
    <t xml:space="preserve">Calcolo costro di costruzione</t>
  </si>
  <si>
    <t xml:space="preserve">Sì (recupero sottotetto)</t>
  </si>
  <si>
    <t xml:space="preserve">Calcolo classe</t>
  </si>
  <si>
    <t xml:space="preserve">Sì (tutti gli interventi)</t>
  </si>
  <si>
    <t xml:space="preserve">Riduzioni sugli Oneri di Urbanizzazione</t>
  </si>
  <si>
    <t xml:space="preserve">Voce</t>
  </si>
  <si>
    <t xml:space="preserve">Quota %</t>
  </si>
  <si>
    <t xml:space="preserve">COLONNA DA NON MOFICARE</t>
  </si>
  <si>
    <t xml:space="preserve">Fasce oneri di urbanizzazione (da delibera oneri)</t>
  </si>
  <si>
    <t xml:space="preserve">Per convalida dati</t>
  </si>
  <si>
    <t xml:space="preserve">Conteggio per filtro sulla convalida dei dati</t>
  </si>
  <si>
    <t xml:space="preserve">Lista delle attività inserite con filtro per convalida</t>
  </si>
  <si>
    <t xml:space="preserve">Concatenazione per cerca.vert</t>
  </si>
  <si>
    <t xml:space="preserve">Tipo di insediamento</t>
  </si>
  <si>
    <t xml:space="preserve">N/D</t>
  </si>
  <si>
    <t xml:space="preserve">OU 1°</t>
  </si>
  <si>
    <t xml:space="preserve">OU 2°</t>
  </si>
  <si>
    <t xml:space="preserve">Oneri Verdi</t>
  </si>
  <si>
    <t xml:space="preserve">Ecologia</t>
  </si>
  <si>
    <t xml:space="preserve">Coefficiente  di riduzione</t>
  </si>
  <si>
    <t xml:space="preserve">Base RER OU1</t>
  </si>
  <si>
    <t xml:space="preserve">Base RER OU 2</t>
  </si>
  <si>
    <t xml:space="preserve">Coefficiente OU3</t>
  </si>
  <si>
    <t xml:space="preserve">Coefficiente OU4</t>
  </si>
  <si>
    <t xml:space="preserve">Tipo di metratura</t>
  </si>
  <si>
    <t xml:space="preserve">Zona "A – B – C1 – C2”</t>
  </si>
  <si>
    <t xml:space="preserve">Nuovo Edificio</t>
  </si>
  <si>
    <t xml:space="preserve">Zona “A – B”</t>
  </si>
  <si>
    <t xml:space="preserve">trasfor. conservativa demoliz e ricostruz. sopraelev. ampliam</t>
  </si>
  <si>
    <t xml:space="preserve">Insediamenti Turistici</t>
  </si>
  <si>
    <t xml:space="preserve">Insediamenti Stagionali</t>
  </si>
  <si>
    <t xml:space="preserve">Zona C3 – C4 – C5</t>
  </si>
  <si>
    <t xml:space="preserve">Insediamento Agricolo</t>
  </si>
  <si>
    <t xml:space="preserve">Insediamenti Industriali</t>
  </si>
  <si>
    <t xml:space="preserve">Zona industriale</t>
  </si>
  <si>
    <t xml:space="preserve">Insediamenti artigianali</t>
  </si>
  <si>
    <t xml:space="preserve">Insediamenti direzionali e commerciali</t>
  </si>
  <si>
    <t xml:space="preserve">Pavimento lordo</t>
  </si>
  <si>
    <t xml:space="preserve">Sup. Complessiva insediamento</t>
  </si>
  <si>
    <t xml:space="preserve">Insediamento commerciale direzionale Zona A e B</t>
  </si>
  <si>
    <t xml:space="preserve">Impianti Sportivi</t>
  </si>
  <si>
    <t xml:space="preserve">Su aree scoperte senza opere edilizie</t>
  </si>
  <si>
    <t xml:space="preserve">Su aree scoperte con opere edilizie</t>
  </si>
  <si>
    <t xml:space="preserve">Su aree coperte</t>
  </si>
  <si>
    <t xml:space="preserve">Concatena per cerca.vert</t>
  </si>
  <si>
    <t xml:space="preserve">Tipo Intervento</t>
  </si>
  <si>
    <t xml:space="preserve">Destinazione D'uso</t>
  </si>
  <si>
    <t xml:space="preserve">ND</t>
  </si>
  <si>
    <t xml:space="preserve">cc al mq/mc in €</t>
  </si>
  <si>
    <t xml:space="preserve">Tipo di calcolo del CC</t>
  </si>
  <si>
    <t xml:space="preserve">Tipologia intervento</t>
  </si>
  <si>
    <t xml:space="preserve">Tipologia destinazione d'uso</t>
  </si>
  <si>
    <t xml:space="preserve">Ristrutturazione Edilizia</t>
  </si>
  <si>
    <t xml:space="preserve">CALCOLO SUPERIFICI EDIFICIO</t>
  </si>
  <si>
    <t xml:space="preserve">&lt;=</t>
  </si>
  <si>
    <t xml:space="preserve">&lt;</t>
  </si>
  <si>
    <t xml:space="preserve">DETERMINAZIONE CLASSE</t>
  </si>
  <si>
    <t xml:space="preserve">Calcolo contributo del costo di costruzione per superficie</t>
  </si>
  <si>
    <t xml:space="preserve">Superficie Utile</t>
  </si>
  <si>
    <t xml:space="preserve">lusso?</t>
  </si>
  <si>
    <t xml:space="preserve">Calcolo del contributo sul cc per classe</t>
  </si>
  <si>
    <t xml:space="preserve">Riporto di tutte le tipologie di calcolo previste e selezione della percentuale che verrà utilizzata</t>
  </si>
  <si>
    <t xml:space="preserve">E' presente una personalizzazione sulle classi di superfici per la regione?</t>
  </si>
  <si>
    <t xml:space="preserve">Superficie accessoria</t>
  </si>
  <si>
    <t xml:space="preserve">x su riga</t>
  </si>
  <si>
    <t xml:space="preserve">x su riga e z se maggiore</t>
  </si>
  <si>
    <t xml:space="preserve">Tipologia descrizione</t>
  </si>
  <si>
    <t xml:space="preserve">valore</t>
  </si>
  <si>
    <t xml:space="preserve">Classi di superficie</t>
  </si>
  <si>
    <t xml:space="preserve">"X" se classe presente</t>
  </si>
  <si>
    <t xml:space="preserve">&gt;</t>
  </si>
  <si>
    <t xml:space="preserve">Contributo del cc per classe NUOVO</t>
  </si>
  <si>
    <t xml:space="preserve">Contributo del cc per classe RISTRUTTURATO</t>
  </si>
  <si>
    <t xml:space="preserve">Superficie utile (SU)</t>
  </si>
  <si>
    <t xml:space="preserve">Parametro per SU &gt; di </t>
  </si>
  <si>
    <t xml:space="preserve">Contributo del cc per METRATURA TOTALE NUOVO</t>
  </si>
  <si>
    <t xml:space="preserve">Contributo del cc per METRATURA TOTALE RISTRUTTURATO</t>
  </si>
  <si>
    <t xml:space="preserve">Contributo del cc per coefficiente diretto</t>
  </si>
  <si>
    <t xml:space="preserve">Contributo del cc per incrocio tra SU e SNR</t>
  </si>
  <si>
    <t xml:space="preserve">Contributo del CC per Zona</t>
  </si>
  <si>
    <t xml:space="preserve">MAX</t>
  </si>
  <si>
    <t xml:space="preserve">Contributo del CC per classe e P.R.G.</t>
  </si>
  <si>
    <t xml:space="preserve">Riduzione di un Punto percentuale?</t>
  </si>
  <si>
    <t xml:space="preserve">Contributo del CC per regione Emilia Romagna</t>
  </si>
  <si>
    <t xml:space="preserve">Contributo del CC per Regione Abruzzo</t>
  </si>
  <si>
    <t xml:space="preserve">ABRUZZO</t>
  </si>
  <si>
    <t xml:space="preserve">Calcolo Regione Abruzzo</t>
  </si>
  <si>
    <t xml:space="preserve">Calcoli Oneri di Urbanizzazione</t>
  </si>
  <si>
    <t xml:space="preserve">Costo di costruzione base</t>
  </si>
  <si>
    <t xml:space="preserve">Intervento in sanatoria?</t>
  </si>
  <si>
    <t xml:space="preserve">Costo di costruzione maggiorato</t>
  </si>
  <si>
    <t xml:space="preserve">Riduzione per Risparmio energetico</t>
  </si>
  <si>
    <t xml:space="preserve">Altre Riduzioni</t>
  </si>
  <si>
    <t xml:space="preserve">Coefficiente aggiuntivo (solo sardegna)</t>
  </si>
  <si>
    <t xml:space="preserve">Riduzioni da applicare</t>
  </si>
  <si>
    <t xml:space="preserve">riduzione totale</t>
  </si>
  <si>
    <t xml:space="preserve">A</t>
  </si>
  <si>
    <t xml:space="preserve">Coefficiente per Friuli venezia Giulia su OU</t>
  </si>
  <si>
    <t xml:space="preserve">Ulteriore riduzione da applicare per tipo intervento</t>
  </si>
  <si>
    <t xml:space="preserve">B</t>
  </si>
  <si>
    <t xml:space="preserve">Quota m2 o m3 su cui calcolare gli oneri</t>
  </si>
  <si>
    <t xml:space="preserve">Tipo di calcolo selezionato</t>
  </si>
  <si>
    <t xml:space="preserve">C</t>
  </si>
  <si>
    <t xml:space="preserve">Tipo di intervento selezionato</t>
  </si>
  <si>
    <t xml:space="preserve">Contributo (A+B+C)/3</t>
  </si>
  <si>
    <t xml:space="preserve">Quota base</t>
  </si>
  <si>
    <t xml:space="preserve">quota base def</t>
  </si>
  <si>
    <t xml:space="preserve">Coeff. Sard.</t>
  </si>
  <si>
    <t xml:space="preserve">Riduzioni risp.</t>
  </si>
  <si>
    <t xml:space="preserve">Altre riduzioni</t>
  </si>
  <si>
    <t xml:space="preserve">Coeff. Friuli</t>
  </si>
  <si>
    <t xml:space="preserve">Quota OU</t>
  </si>
  <si>
    <t xml:space="preserve">% di Contributo sul CC da applicare</t>
  </si>
  <si>
    <t xml:space="preserve">Calcolo Regione Abruzzo per foglio cc_altri</t>
  </si>
  <si>
    <t xml:space="preserve">OU3</t>
  </si>
  <si>
    <t xml:space="preserve">Calcolo</t>
  </si>
  <si>
    <t xml:space="preserve">Intervento</t>
  </si>
  <si>
    <t xml:space="preserve">%</t>
  </si>
  <si>
    <t xml:space="preserve">Abbruzzo</t>
  </si>
  <si>
    <t xml:space="preserve">OU4</t>
  </si>
  <si>
    <t xml:space="preserve">Incrocio di calcolo 1</t>
  </si>
  <si>
    <t xml:space="preserve">OU5</t>
  </si>
  <si>
    <t xml:space="preserve">Incrocio di calcolo 2</t>
  </si>
  <si>
    <t xml:space="preserve">Incrocio di calcolo 3</t>
  </si>
  <si>
    <t xml:space="preserve">Regione Lazio</t>
  </si>
  <si>
    <t xml:space="preserve">Incrocio di calcolo 4</t>
  </si>
  <si>
    <t xml:space="preserve">OU1=OUTOT</t>
  </si>
  <si>
    <t xml:space="preserve">Incrocio di calcolo 5</t>
  </si>
  <si>
    <t xml:space="preserve">Incrocio di calcolo 6</t>
  </si>
  <si>
    <t xml:space="preserve">Regione</t>
  </si>
  <si>
    <t xml:space="preserve">Incrocio di calcolo 7</t>
  </si>
  <si>
    <t xml:space="preserve">Incrocio di calcolo 8</t>
  </si>
  <si>
    <t xml:space="preserve">Incrocio di calcolo 9</t>
  </si>
  <si>
    <t xml:space="preserve">Incrocio di calcolo 10</t>
  </si>
  <si>
    <t xml:space="preserve">Oneri Per riepilogo</t>
  </si>
  <si>
    <t xml:space="preserve">Totale per riepilogo</t>
  </si>
  <si>
    <t xml:space="preserve">Tipo di calcolo</t>
  </si>
  <si>
    <t xml:space="preserve">OU6</t>
  </si>
  <si>
    <t xml:space="preserve">OU7</t>
  </si>
  <si>
    <t xml:space="preserve">OU8</t>
  </si>
  <si>
    <t xml:space="preserve">OU9</t>
  </si>
  <si>
    <t xml:space="preserve">OU10</t>
  </si>
  <si>
    <t xml:space="preserve">OU11</t>
  </si>
  <si>
    <t xml:space="preserve">OU12</t>
  </si>
  <si>
    <t xml:space="preserve">OUTOT</t>
  </si>
  <si>
    <t xml:space="preserve">Coefficienti Friuli Venezia Giulia</t>
  </si>
  <si>
    <t xml:space="preserve">Lista delle tipologie previste per la zona</t>
  </si>
  <si>
    <t xml:space="preserve">Zona selezionata</t>
  </si>
  <si>
    <t xml:space="preserve">Calcolo del valore A</t>
  </si>
  <si>
    <t xml:space="preserve">categoria funzionale</t>
  </si>
  <si>
    <t xml:space="preserve">Progetto</t>
  </si>
  <si>
    <t xml:space="preserve">Conversione tipologia edilizia residenziale</t>
  </si>
  <si>
    <t xml:space="preserve">Descrizione tipologia</t>
  </si>
  <si>
    <t xml:space="preserve">conta</t>
  </si>
  <si>
    <t xml:space="preserve">Elimina duplicati</t>
  </si>
  <si>
    <t xml:space="preserve">Terziario</t>
  </si>
  <si>
    <t xml:space="preserve">lista per cerca.vert Residenziale</t>
  </si>
  <si>
    <t xml:space="preserve">lista per cerca.vert Terziario</t>
  </si>
  <si>
    <t xml:space="preserve">lista</t>
  </si>
  <si>
    <t xml:space="preserve">Lista definitifiva</t>
  </si>
  <si>
    <t xml:space="preserve">Previsto confronto con Vigente</t>
  </si>
  <si>
    <t xml:space="preserve">Zona inserita</t>
  </si>
  <si>
    <t xml:space="preserve">Tipologia prevista dalla zona</t>
  </si>
  <si>
    <t xml:space="preserve">Tipologia inserita</t>
  </si>
  <si>
    <t xml:space="preserve">Tipologia di progetto</t>
  </si>
  <si>
    <t xml:space="preserve">Tipologia presente nella zona 0/1</t>
  </si>
  <si>
    <t xml:space="preserve">Abitazione di lusso?</t>
  </si>
  <si>
    <t xml:space="preserve">Valore A?</t>
  </si>
  <si>
    <t xml:space="preserve">OTTIMO</t>
  </si>
  <si>
    <t xml:space="preserve">NORMALE</t>
  </si>
  <si>
    <t xml:space="preserve">SCADENTE</t>
  </si>
  <si>
    <t xml:space="preserve">Vigente</t>
  </si>
  <si>
    <t xml:space="preserve">Stato conservativo</t>
  </si>
  <si>
    <t xml:space="preserve">Valore di A definitivo</t>
  </si>
  <si>
    <t xml:space="preserve">Calcolo di B</t>
  </si>
  <si>
    <t xml:space="preserve">Maggiorazione per la classe</t>
  </si>
  <si>
    <t xml:space="preserve">Calcolo di P</t>
  </si>
  <si>
    <t xml:space="preserve">Percentuale di Contributo sul CC</t>
  </si>
  <si>
    <t xml:space="preserve">CC_Altri</t>
  </si>
  <si>
    <t xml:space="preserve">A-1</t>
  </si>
  <si>
    <t xml:space="preserve">A-2</t>
  </si>
  <si>
    <t xml:space="preserve">A-3</t>
  </si>
  <si>
    <t xml:space="preserve">A-4</t>
  </si>
  <si>
    <t xml:space="preserve">A-5</t>
  </si>
  <si>
    <t xml:space="preserve">A-6</t>
  </si>
  <si>
    <t xml:space="preserve">A-7</t>
  </si>
  <si>
    <t xml:space="preserve">A-8</t>
  </si>
  <si>
    <t xml:space="preserve">A-9</t>
  </si>
  <si>
    <t xml:space="preserve">A-10</t>
  </si>
  <si>
    <t xml:space="preserve">Quotazioni Immobiliari : Informazioni di Zona OMI - Semestre 2021/1 - elaborazione del 05-GEN-22</t>
  </si>
  <si>
    <t xml:space="preserve">Area_territoriale</t>
  </si>
  <si>
    <t xml:space="preserve">Prov</t>
  </si>
  <si>
    <t xml:space="preserve">Comune_ISTAT</t>
  </si>
  <si>
    <t xml:space="preserve">Comune_cat</t>
  </si>
  <si>
    <t xml:space="preserve">Sez</t>
  </si>
  <si>
    <t xml:space="preserve">Comune_amm</t>
  </si>
  <si>
    <t xml:space="preserve">Comune_descrizione</t>
  </si>
  <si>
    <t xml:space="preserve">Fascia</t>
  </si>
  <si>
    <t xml:space="preserve">Zona_Descr</t>
  </si>
  <si>
    <t xml:space="preserve">LinkZona</t>
  </si>
  <si>
    <t xml:space="preserve">Cod_tip_prev</t>
  </si>
  <si>
    <t xml:space="preserve">Descr_tip_prev</t>
  </si>
  <si>
    <t xml:space="preserve">Stato_prev</t>
  </si>
  <si>
    <t xml:space="preserve">Microzona</t>
  </si>
  <si>
    <t xml:space="preserve">NORD-EST</t>
  </si>
  <si>
    <t xml:space="preserve">EMILIA-ROMAGNA</t>
  </si>
  <si>
    <t xml:space="preserve">PC</t>
  </si>
  <si>
    <t xml:space="preserve">H6AA</t>
  </si>
  <si>
    <t xml:space="preserve"> </t>
  </si>
  <si>
    <t xml:space="preserve">G535</t>
  </si>
  <si>
    <t xml:space="preserve">PIACENZA</t>
  </si>
  <si>
    <t xml:space="preserve">B1 - CENTRO STORICO ENTRO LE MURA FARNESIANE</t>
  </si>
  <si>
    <t xml:space="preserve">PC00000705 </t>
  </si>
  <si>
    <t xml:space="preserve">N</t>
  </si>
  <si>
    <t xml:space="preserve">C1</t>
  </si>
  <si>
    <t xml:space="preserve">C1 - B.RA MILANO, VIALE S. AMBROGIO, P.LE ROMA, VIA COLOMBO, VIA BEATI, VIA BOSELLI, INFRANGIBILE, B.RA TORINO, VIA XXI APRILE</t>
  </si>
  <si>
    <t xml:space="preserve">PC00000706</t>
  </si>
  <si>
    <t xml:space="preserve">C2</t>
  </si>
  <si>
    <t xml:space="preserve">C2 - STRADA RAFFALDA, VIA XXIV MAGGIO, VIA IV NOVEMBRE, VIA CAMPI, VIALE DANTE, VIA BIANCHI, VIA CELLA</t>
  </si>
  <si>
    <t xml:space="preserve">PC00001540</t>
  </si>
  <si>
    <t xml:space="preserve">D</t>
  </si>
  <si>
    <t xml:space="preserve">D1</t>
  </si>
  <si>
    <t xml:space="preserve">D1 - ZONA CAPITOLO, ZONA CAORSANA, LE MOSE, GIARONA</t>
  </si>
  <si>
    <t xml:space="preserve">PC00000707</t>
  </si>
  <si>
    <t xml:space="preserve">D2</t>
  </si>
  <si>
    <t xml:space="preserve">D2 - SAN LAZZARO, ZONA PEEP, ZONA FARNESIANA OLTRE VIA BEATI E CORSO EUROPA</t>
  </si>
  <si>
    <t xml:space="preserve">PC00001560</t>
  </si>
  <si>
    <t xml:space="preserve">D3</t>
  </si>
  <si>
    <t xml:space="preserve">D3 - ZONA STADIO, ZONA 2000, ZONA GALLEANA, ZONA BELVEDERE E BESURICA</t>
  </si>
  <si>
    <t xml:space="preserve">PC00001580</t>
  </si>
  <si>
    <t xml:space="preserve">D4</t>
  </si>
  <si>
    <t xml:space="preserve">D4 - VEGGIOLETTA, SANT'ANTONIO, BORGOTREBBIA</t>
  </si>
  <si>
    <t xml:space="preserve">PC00001600</t>
  </si>
  <si>
    <t xml:space="preserve">E</t>
  </si>
  <si>
    <t xml:space="preserve">E1</t>
  </si>
  <si>
    <t xml:space="preserve">E1 - MONTALE</t>
  </si>
  <si>
    <t xml:space="preserve">PC00000708</t>
  </si>
  <si>
    <t xml:space="preserve">R1 - RIMANENTE PARTE DEL TERRITORIO E FABBRICATI SPARSI</t>
  </si>
  <si>
    <t xml:space="preserve">PC00001106</t>
  </si>
  <si>
    <t xml:space="preserve">Quotazioni Immobiliari : Valori di Mercato - Semestre 2021/1 - elaborazione del 05-GEN-22</t>
  </si>
  <si>
    <t xml:space="preserve">conta.zona</t>
  </si>
  <si>
    <t xml:space="preserve">Cerca.vert</t>
  </si>
  <si>
    <t xml:space="preserve">cerca.vert.2</t>
  </si>
  <si>
    <t xml:space="preserve">Cod_Tip</t>
  </si>
  <si>
    <t xml:space="preserve">Compr_min</t>
  </si>
  <si>
    <t xml:space="preserve">Compr_max</t>
  </si>
  <si>
    <t xml:space="preserve">Sup_NL_compr</t>
  </si>
  <si>
    <t xml:space="preserve">Loc_min</t>
  </si>
  <si>
    <t xml:space="preserve">Loc_max</t>
  </si>
  <si>
    <t xml:space="preserve">Sup_NL_loc</t>
  </si>
  <si>
    <t xml:space="preserve">PC00000705</t>
  </si>
  <si>
    <t xml:space="preserve">P</t>
  </si>
  <si>
    <t xml:space="preserve">L</t>
  </si>
  <si>
    <t xml:space="preserve">Abitazioni di tipo economico</t>
  </si>
  <si>
    <t xml:space="preserve">Box</t>
  </si>
  <si>
    <t xml:space="preserve">Posti auto scoperti</t>
  </si>
  <si>
    <t xml:space="preserve">Magazzini</t>
  </si>
  <si>
    <t xml:space="preserve">Negozi</t>
  </si>
  <si>
    <t xml:space="preserve">Uffici</t>
  </si>
  <si>
    <t xml:space="preserve">Laboratori</t>
  </si>
  <si>
    <t xml:space="preserve">Ville e Villini</t>
  </si>
  <si>
    <t xml:space="preserve">Centri commerciali</t>
  </si>
  <si>
    <t xml:space="preserve">Capannoni tipici</t>
  </si>
  <si>
    <t xml:space="preserve">Posti auto coperti</t>
  </si>
  <si>
    <t xml:space="preserve">Uffici strutturati</t>
  </si>
  <si>
    <t xml:space="preserve">Capannoni industriali</t>
  </si>
  <si>
    <t xml:space="preserve">Tabella 1 - Conversione stato conservativo</t>
  </si>
  <si>
    <t xml:space="preserve">Parametro di Conversione stato conservativo</t>
  </si>
  <si>
    <t xml:space="preserve">Stato conservativo presente nella zona OMI luogo dell'intervento</t>
  </si>
  <si>
    <t xml:space="preserve">Tabella 2 - Conversione tipologia edilizia residenziale</t>
  </si>
  <si>
    <t xml:space="preserve">Parametro di conversione tipologia edilizia</t>
  </si>
  <si>
    <t xml:space="preserve">Tipologia intervento edilizio</t>
  </si>
  <si>
    <t xml:space="preserve">Abitazioni signorili</t>
  </si>
  <si>
    <t xml:space="preserve">Abitazioni tipiche dei luoghi</t>
  </si>
  <si>
    <t xml:space="preserve">Tipologia presente nella zona OMI luogo dell'intervento</t>
  </si>
  <si>
    <t xml:space="preserve">Tabella 3 - Conversione da funzione residenziale a funzione non residenziale</t>
  </si>
  <si>
    <t xml:space="preserve">Parametro di conversione funzioni</t>
  </si>
  <si>
    <t xml:space="preserve">Funzione intervento edilizio</t>
  </si>
  <si>
    <t xml:space="preserve">Parametri Funzione Turistico Ricettiva/Alberghiera</t>
  </si>
  <si>
    <t xml:space="preserve">Valore tipologia "abitazione civile" presente nella zona OMI luogo dell'intervento</t>
  </si>
  <si>
    <t xml:space="preserve">Centri Commerciali</t>
  </si>
  <si>
    <t xml:space="preserve">Capannoni</t>
  </si>
  <si>
    <t xml:space="preserve">Tasso Occupazione Media Annua (o)</t>
  </si>
  <si>
    <t xml:space="preserve">Prezzo medio camera (Pc)</t>
  </si>
  <si>
    <t xml:space="preserve">Riduzione_A_Edilizia_Res</t>
  </si>
  <si>
    <t xml:space="preserve">Percentuale massima di riduzione comunale del valore di "A"</t>
  </si>
  <si>
    <t xml:space="preserve">Valore A minimo</t>
  </si>
  <si>
    <t xml:space="preserve">A = Media Valori OMI di zona x</t>
  </si>
  <si>
    <t xml:space="preserve">Valore di default</t>
  </si>
  <si>
    <t xml:space="preserve">Tipologie di intervento per cui è obbligatoria una riduzione minima</t>
  </si>
  <si>
    <t xml:space="preserve">Riduzione minima</t>
  </si>
  <si>
    <t xml:space="preserve">Riduzione applicata</t>
  </si>
  <si>
    <t xml:space="preserve">Ristrutturazione urbanistica</t>
  </si>
  <si>
    <t xml:space="preserve">Ristrutturazione edilizia</t>
  </si>
  <si>
    <t xml:space="preserve">Addensamento o sostituzione urbana</t>
  </si>
  <si>
    <t xml:space="preserve">Recupero o riuso di immbili dismessi o in via di dismissione</t>
  </si>
  <si>
    <t xml:space="preserve">Parametri P</t>
  </si>
  <si>
    <t xml:space="preserve">QCC</t>
  </si>
  <si>
    <t xml:space="preserve">LUSSO</t>
  </si>
  <si>
    <t xml:space="preserve">Categoria Funzionale</t>
  </si>
  <si>
    <t xml:space="preserve">Tipologia per foglio</t>
  </si>
  <si>
    <t xml:space="preserve">Tipologia Edilizia</t>
  </si>
  <si>
    <t xml:space="preserve">macrocategoria</t>
  </si>
  <si>
    <t xml:space="preserve">Tipologie di intervento</t>
  </si>
  <si>
    <t xml:space="preserve">Prevede confronto con stato attuale</t>
  </si>
  <si>
    <t xml:space="preserve">Tipo_int</t>
  </si>
  <si>
    <t xml:space="preserve">Commerciale</t>
  </si>
  <si>
    <t xml:space="preserve">RE - Ristrutturazione edilizia</t>
  </si>
  <si>
    <t xml:space="preserve">Direzionale</t>
  </si>
  <si>
    <t xml:space="preserve">MS - Manutenzione straordinaria</t>
  </si>
  <si>
    <t xml:space="preserve">Produttiva</t>
  </si>
  <si>
    <t xml:space="preserve">RRC - Restauro e risanamento conservativo</t>
  </si>
  <si>
    <t xml:space="preserve">Rurale (Svolto da non aventi titolo)</t>
  </si>
  <si>
    <t xml:space="preserve">RS - Restauro Scientifico</t>
  </si>
  <si>
    <t xml:space="preserve">Turistico-ricettiva</t>
  </si>
  <si>
    <t xml:space="preserve">RU - Ristrutturazione urbanistica</t>
  </si>
  <si>
    <t xml:space="preserve">Mutamento della destinazione d'uso</t>
  </si>
  <si>
    <t xml:space="preserve">si</t>
  </si>
  <si>
    <t xml:space="preserve">DR - Demolizione e ricostruzione</t>
  </si>
  <si>
    <t xml:space="preserve">Parametri calcolo D e S</t>
  </si>
  <si>
    <t xml:space="preserve">Classe del Comune</t>
  </si>
  <si>
    <t xml:space="preserve">I Classe</t>
  </si>
  <si>
    <t xml:space="preserve">Parametri esonero D e S</t>
  </si>
  <si>
    <t xml:space="preserve">Specifica funzionale</t>
  </si>
  <si>
    <t xml:space="preserve">interventi aventi una o più delle seguenti destinazioni d’uso: residenziale, turistico-ricettiva, direzionale, commerciale</t>
  </si>
  <si>
    <t xml:space="preserve">Al dettaglio</t>
  </si>
  <si>
    <t xml:space="preserve">Svolta all'aperto</t>
  </si>
  <si>
    <t xml:space="preserve">attività artigianali di servizio alla casa e alla persona definite dagli strumenti urbanistici comunali</t>
  </si>
  <si>
    <t xml:space="preserve">Esercizio di vicinato</t>
  </si>
  <si>
    <t xml:space="preserve">attività estrattive</t>
  </si>
  <si>
    <t xml:space="preserve">All'ingrosso</t>
  </si>
  <si>
    <t xml:space="preserve">RE senza aumento di CU, con opere relative alle sole modifiche dei prospetti</t>
  </si>
  <si>
    <t xml:space="preserve">attività socio-assistenziali-sanitarie realizzate da privati</t>
  </si>
  <si>
    <t xml:space="preserve">RE senza aumento di CU, con opere relative alle sole modifiche dei prospetti, accompagnata da opere di MS</t>
  </si>
  <si>
    <t xml:space="preserve">Rurale (svolta da non aventi titolo)</t>
  </si>
  <si>
    <t xml:space="preserve">artigianato di servizio alla casa e alla persona</t>
  </si>
  <si>
    <t xml:space="preserve">Attività industriali comprese nell'elenco di cui alla Parte I, lettera c, del D.M. 5 settembre 1994</t>
  </si>
  <si>
    <t xml:space="preserve">Tariffa Base Td</t>
  </si>
  <si>
    <t xml:space="preserve">% Td</t>
  </si>
  <si>
    <t xml:space="preserve">Tariffa Base Ts</t>
  </si>
  <si>
    <t xml:space="preserve">II Classe</t>
  </si>
  <si>
    <t xml:space="preserve">III Classe</t>
  </si>
  <si>
    <t xml:space="preserve">Desigillazione e riduzione della superficie impermeabile del suolo rispetto allo stato di fatto superiore al 20% della SF</t>
  </si>
  <si>
    <t xml:space="preserve">IV Classe</t>
  </si>
  <si>
    <t xml:space="preserve">Restanti casi</t>
  </si>
  <si>
    <t xml:space="preserve">Parametri calcolo Contributo straordinario CS</t>
  </si>
  <si>
    <t xml:space="preserve">Parametri esonero CS</t>
  </si>
  <si>
    <t xml:space="preserve">non si tratta di un nuovo intervento ricadente al di fuori del perimetro del territorio urbanizzato (T.U.) definito dal PUG</t>
  </si>
  <si>
    <t xml:space="preserve">realizzazione di microaree familiari di cui all'art. 3, comma 1, lettera b, della L.R. 11/2015</t>
  </si>
  <si>
    <t xml:space="preserve">intervento realizzato all'interno del territorio urbanizzato come perimetrato dal PUG e non ricadente in una delle seguenti casistiche:
• intervento reso ammissibile da variante urbanistica specifica, o da permesso di costruire in deroga che prevedano maggiori superfici, o cambio di destinazione d'uso comportante aumento di CU (nelle more dell'adozione del PUG)
• intervento finalizzato alla realizzazione di strutture di vendita di rilievo sovracomunale per i quali il Comune ha previsto la corresponsione del CS"</t>
  </si>
  <si>
    <t xml:space="preserve">Sezioni che Abilita</t>
  </si>
  <si>
    <t xml:space="preserve">Lista delle regioni italiane</t>
  </si>
  <si>
    <t xml:space="preserve">Calcolo personalizzato?</t>
  </si>
  <si>
    <t xml:space="preserve">Classi di superfici personalizzato</t>
  </si>
  <si>
    <t xml:space="preserve">Zona e aliquota per classe</t>
  </si>
  <si>
    <t xml:space="preserve">Zone R1 + R2 + R3</t>
  </si>
  <si>
    <t xml:space="preserve">Calcolo costo per SU su SNR</t>
  </si>
  <si>
    <t xml:space="preserve">Prima fascia di metratura aggiuntiva</t>
  </si>
  <si>
    <t xml:space="preserve">Fogli per Emilia romagna</t>
  </si>
  <si>
    <t xml:space="preserve">Calcolo CC per Regione Abruzzo</t>
  </si>
  <si>
    <t xml:space="preserve">Tabella A coefficienti OU</t>
  </si>
  <si>
    <t xml:space="preserve">Oneri o costo senza maggiorazione</t>
  </si>
  <si>
    <t xml:space="preserve">Foglio "Determinazione classe" 
colonne O:P</t>
  </si>
  <si>
    <t xml:space="preserve">Foglio "Determinazione classe"
Righe 44:49</t>
  </si>
  <si>
    <t xml:space="preserve">Foglio "Determinazione classe"
Righe 70:80</t>
  </si>
  <si>
    <t xml:space="preserve">Foglio "Oneri di Urbanizzazione"
Righe 83:91</t>
  </si>
  <si>
    <t xml:space="preserve">Foglio "Determinazione classe"
Riga 6</t>
  </si>
  <si>
    <t xml:space="preserve">Foglio "EMIRO_Calcolo QCC"
Nascondere nel Foglio "Determinazione classe" righe 53-60
Nascondere foglio "CC altri"
Abilitare foglio "EMIRO_CC altri"</t>
  </si>
  <si>
    <t xml:space="preserve">Scoprire nel Foglio "Determinazione Classe" riga 38</t>
  </si>
  <si>
    <t xml:space="preserve">Foglio "Oneri di urbanizzazione" Righe 12-15</t>
  </si>
  <si>
    <t xml:space="preserve">Foglio Determinazione Classe (rinominare in Deter. Caratteristiche) e lasciare visibili SOLO le righe da 52:66. 
Foglio Oneri di urbanizzione scoprire le righe da 47:56
Foglio Costo di costruzione righe 26 e 31 (costo costruzione maggiorato) da nascondere</t>
  </si>
  <si>
    <t xml:space="preserve">Basilicata</t>
  </si>
  <si>
    <t xml:space="preserve">Calabria</t>
  </si>
  <si>
    <t xml:space="preserve">Campania</t>
  </si>
  <si>
    <t xml:space="preserve">Emilia Romagna</t>
  </si>
  <si>
    <t xml:space="preserve">Friuli Venezia Giulia</t>
  </si>
  <si>
    <t xml:space="preserve">Liguria</t>
  </si>
  <si>
    <t xml:space="preserve">Lombardia</t>
  </si>
  <si>
    <t xml:space="preserve">Molise</t>
  </si>
  <si>
    <t xml:space="preserve">Piemonte</t>
  </si>
  <si>
    <t xml:space="preserve">Puglia</t>
  </si>
  <si>
    <t xml:space="preserve">Sardegna</t>
  </si>
  <si>
    <t xml:space="preserve">Sicilia</t>
  </si>
  <si>
    <t xml:space="preserve">Trentino Alto Adige</t>
  </si>
  <si>
    <t xml:space="preserve">Umbria</t>
  </si>
  <si>
    <t xml:space="preserve">Valle d'Aosta</t>
  </si>
  <si>
    <t xml:space="preserve">Veneto</t>
  </si>
  <si>
    <t xml:space="preserve">Maggioli</t>
  </si>
  <si>
    <t xml:space="preserve">NR.</t>
  </si>
  <si>
    <t xml:space="preserve">DESCRIZIONE COMUNE</t>
  </si>
  <si>
    <t xml:space="preserve">SIGLA</t>
  </si>
  <si>
    <t xml:space="preserve">REGIONE</t>
  </si>
  <si>
    <t xml:space="preserve">CODICE ELETTORALE</t>
  </si>
  <si>
    <t xml:space="preserve">CODICE ISTAT</t>
  </si>
  <si>
    <t xml:space="preserve">CODICE BELFIORE</t>
  </si>
  <si>
    <t xml:space="preserve">ABITANTI AL 31/12/2021</t>
  </si>
  <si>
    <t xml:space="preserve">Seleziona un Comune</t>
  </si>
  <si>
    <t xml:space="preserve">AA</t>
  </si>
  <si>
    <t xml:space="preserve">Seleziona un comune</t>
  </si>
  <si>
    <t xml:space="preserve">ABANO TERME</t>
  </si>
  <si>
    <t xml:space="preserve">PD</t>
  </si>
  <si>
    <t xml:space="preserve">A001</t>
  </si>
  <si>
    <t xml:space="preserve">ABBADIA CERRETO</t>
  </si>
  <si>
    <t xml:space="preserve">LO</t>
  </si>
  <si>
    <t xml:space="preserve">A004</t>
  </si>
  <si>
    <t xml:space="preserve">ABBADIA LARIANA</t>
  </si>
  <si>
    <t xml:space="preserve">LC</t>
  </si>
  <si>
    <t xml:space="preserve">A005</t>
  </si>
  <si>
    <t xml:space="preserve">ABBADIA SAN SALVATORE</t>
  </si>
  <si>
    <t xml:space="preserve">SI</t>
  </si>
  <si>
    <t xml:space="preserve">A006</t>
  </si>
  <si>
    <t xml:space="preserve">ABBASANTA</t>
  </si>
  <si>
    <t xml:space="preserve">OR</t>
  </si>
  <si>
    <t xml:space="preserve">A007</t>
  </si>
  <si>
    <t xml:space="preserve">ABBATEGGIO</t>
  </si>
  <si>
    <t xml:space="preserve">PE</t>
  </si>
  <si>
    <t xml:space="preserve">A008</t>
  </si>
  <si>
    <t xml:space="preserve">ABBIATEGRASSO</t>
  </si>
  <si>
    <t xml:space="preserve">MI</t>
  </si>
  <si>
    <t xml:space="preserve">A010</t>
  </si>
  <si>
    <t xml:space="preserve">ABETONE CUTIGLIANO</t>
  </si>
  <si>
    <t xml:space="preserve">PT</t>
  </si>
  <si>
    <t xml:space="preserve">M376</t>
  </si>
  <si>
    <t xml:space="preserve">ABRIOLA</t>
  </si>
  <si>
    <t xml:space="preserve">PZ</t>
  </si>
  <si>
    <t xml:space="preserve">A013</t>
  </si>
  <si>
    <t xml:space="preserve">ACATE</t>
  </si>
  <si>
    <t xml:space="preserve">RG</t>
  </si>
  <si>
    <t xml:space="preserve">A014</t>
  </si>
  <si>
    <t xml:space="preserve">ACCADIA</t>
  </si>
  <si>
    <t xml:space="preserve">FG</t>
  </si>
  <si>
    <t xml:space="preserve">A015</t>
  </si>
  <si>
    <t xml:space="preserve">ACCEGLIO</t>
  </si>
  <si>
    <t xml:space="preserve">CN</t>
  </si>
  <si>
    <t xml:space="preserve">A016</t>
  </si>
  <si>
    <t xml:space="preserve">ACCETTURA</t>
  </si>
  <si>
    <t xml:space="preserve">MT</t>
  </si>
  <si>
    <t xml:space="preserve">A017</t>
  </si>
  <si>
    <t xml:space="preserve">ACCIANO</t>
  </si>
  <si>
    <t xml:space="preserve">AQ</t>
  </si>
  <si>
    <t xml:space="preserve">A018</t>
  </si>
  <si>
    <t xml:space="preserve">ACCUMOLI</t>
  </si>
  <si>
    <t xml:space="preserve">RI</t>
  </si>
  <si>
    <t xml:space="preserve">A019</t>
  </si>
  <si>
    <t xml:space="preserve">ACERENZA</t>
  </si>
  <si>
    <t xml:space="preserve">A020</t>
  </si>
  <si>
    <t xml:space="preserve">ACERNO</t>
  </si>
  <si>
    <t xml:space="preserve">SA</t>
  </si>
  <si>
    <t xml:space="preserve">A023</t>
  </si>
  <si>
    <t xml:space="preserve">ACERRA</t>
  </si>
  <si>
    <t xml:space="preserve">NA</t>
  </si>
  <si>
    <t xml:space="preserve">A024</t>
  </si>
  <si>
    <t xml:space="preserve">ACI BONACCORSI</t>
  </si>
  <si>
    <t xml:space="preserve">CT</t>
  </si>
  <si>
    <t xml:space="preserve">A025</t>
  </si>
  <si>
    <t xml:space="preserve">ACI CASTELLO</t>
  </si>
  <si>
    <t xml:space="preserve">A026</t>
  </si>
  <si>
    <t xml:space="preserve">ACI CATENA</t>
  </si>
  <si>
    <t xml:space="preserve">A027</t>
  </si>
  <si>
    <t xml:space="preserve">ACI SANT'ANTONIO</t>
  </si>
  <si>
    <t xml:space="preserve">A029</t>
  </si>
  <si>
    <t xml:space="preserve">ACIREALE</t>
  </si>
  <si>
    <t xml:space="preserve">A028</t>
  </si>
  <si>
    <t xml:space="preserve">ACQUAFONDATA</t>
  </si>
  <si>
    <t xml:space="preserve">FR</t>
  </si>
  <si>
    <t xml:space="preserve">A032</t>
  </si>
  <si>
    <t xml:space="preserve">ACQUAFORMOSA</t>
  </si>
  <si>
    <t xml:space="preserve">CS</t>
  </si>
  <si>
    <t xml:space="preserve">A033</t>
  </si>
  <si>
    <t xml:space="preserve">ACQUAFREDDA</t>
  </si>
  <si>
    <t xml:space="preserve">BS</t>
  </si>
  <si>
    <t xml:space="preserve">A034</t>
  </si>
  <si>
    <t xml:space="preserve">ACQUALAGNA</t>
  </si>
  <si>
    <t xml:space="preserve">PU</t>
  </si>
  <si>
    <t xml:space="preserve">A035</t>
  </si>
  <si>
    <t xml:space="preserve">ACQUANEGRA CREMONESE</t>
  </si>
  <si>
    <t xml:space="preserve">CR</t>
  </si>
  <si>
    <t xml:space="preserve">A039</t>
  </si>
  <si>
    <t xml:space="preserve">ACQUANEGRA SUL CHIESE</t>
  </si>
  <si>
    <t xml:space="preserve">MN</t>
  </si>
  <si>
    <t xml:space="preserve">A038</t>
  </si>
  <si>
    <t xml:space="preserve">ACQUAPENDENTE</t>
  </si>
  <si>
    <t xml:space="preserve">VT</t>
  </si>
  <si>
    <t xml:space="preserve">A040</t>
  </si>
  <si>
    <t xml:space="preserve">ACQUAPPESA</t>
  </si>
  <si>
    <t xml:space="preserve">A041</t>
  </si>
  <si>
    <t xml:space="preserve">ACQUARO</t>
  </si>
  <si>
    <t xml:space="preserve">VV</t>
  </si>
  <si>
    <t xml:space="preserve">A043</t>
  </si>
  <si>
    <t xml:space="preserve">ACQUASANTA TERME</t>
  </si>
  <si>
    <t xml:space="preserve">AP</t>
  </si>
  <si>
    <t xml:space="preserve">A044</t>
  </si>
  <si>
    <t xml:space="preserve">ACQUASPARTA</t>
  </si>
  <si>
    <t xml:space="preserve">TR</t>
  </si>
  <si>
    <t xml:space="preserve">A045</t>
  </si>
  <si>
    <t xml:space="preserve">ACQUAVIVA COLLECROCE</t>
  </si>
  <si>
    <t xml:space="preserve">CB</t>
  </si>
  <si>
    <t xml:space="preserve">A050</t>
  </si>
  <si>
    <t xml:space="preserve">ACQUAVIVA D'ISERNIA</t>
  </si>
  <si>
    <t xml:space="preserve">IS</t>
  </si>
  <si>
    <t xml:space="preserve">A051</t>
  </si>
  <si>
    <t xml:space="preserve">ACQUAVIVA DELLE FONTI</t>
  </si>
  <si>
    <t xml:space="preserve">BA</t>
  </si>
  <si>
    <t xml:space="preserve">A048</t>
  </si>
  <si>
    <t xml:space="preserve">ACQUAVIVA PICENA</t>
  </si>
  <si>
    <t xml:space="preserve">A047</t>
  </si>
  <si>
    <t xml:space="preserve">ACQUAVIVA PLATANI</t>
  </si>
  <si>
    <t xml:space="preserve">CL</t>
  </si>
  <si>
    <t xml:space="preserve">A049</t>
  </si>
  <si>
    <t xml:space="preserve">ACQUEDOLCI</t>
  </si>
  <si>
    <t xml:space="preserve">ME</t>
  </si>
  <si>
    <t xml:space="preserve">M211</t>
  </si>
  <si>
    <t xml:space="preserve">ACQUI TERME</t>
  </si>
  <si>
    <t xml:space="preserve">AL</t>
  </si>
  <si>
    <t xml:space="preserve">A052</t>
  </si>
  <si>
    <t xml:space="preserve">ACRI</t>
  </si>
  <si>
    <t xml:space="preserve">A053</t>
  </si>
  <si>
    <t xml:space="preserve">ACUTO</t>
  </si>
  <si>
    <t xml:space="preserve">A054</t>
  </si>
  <si>
    <t xml:space="preserve">ADELFIA</t>
  </si>
  <si>
    <t xml:space="preserve">A055</t>
  </si>
  <si>
    <t xml:space="preserve">ADRANO</t>
  </si>
  <si>
    <t xml:space="preserve">A056</t>
  </si>
  <si>
    <t xml:space="preserve">ADRARA SAN MARTINO</t>
  </si>
  <si>
    <t xml:space="preserve">BG</t>
  </si>
  <si>
    <t xml:space="preserve">A057</t>
  </si>
  <si>
    <t xml:space="preserve">ADRARA SAN ROCCO</t>
  </si>
  <si>
    <t xml:space="preserve">A058</t>
  </si>
  <si>
    <t xml:space="preserve">ADRIA</t>
  </si>
  <si>
    <t xml:space="preserve">RO</t>
  </si>
  <si>
    <t xml:space="preserve">A059</t>
  </si>
  <si>
    <t xml:space="preserve">ADRO</t>
  </si>
  <si>
    <t xml:space="preserve">A060</t>
  </si>
  <si>
    <t xml:space="preserve">AFFI</t>
  </si>
  <si>
    <t xml:space="preserve">VR</t>
  </si>
  <si>
    <t xml:space="preserve">A061</t>
  </si>
  <si>
    <t xml:space="preserve">AFFILE</t>
  </si>
  <si>
    <t xml:space="preserve">RM</t>
  </si>
  <si>
    <t xml:space="preserve">A062</t>
  </si>
  <si>
    <t xml:space="preserve">AFRAGOLA</t>
  </si>
  <si>
    <t xml:space="preserve">A064</t>
  </si>
  <si>
    <t xml:space="preserve">AFRICO</t>
  </si>
  <si>
    <t xml:space="preserve">RC</t>
  </si>
  <si>
    <t xml:space="preserve">A065</t>
  </si>
  <si>
    <t xml:space="preserve">AGAZZANO</t>
  </si>
  <si>
    <t xml:space="preserve">A067</t>
  </si>
  <si>
    <t xml:space="preserve">AGEROLA</t>
  </si>
  <si>
    <t xml:space="preserve">A068</t>
  </si>
  <si>
    <t xml:space="preserve">AGGIUS</t>
  </si>
  <si>
    <t xml:space="preserve">SS</t>
  </si>
  <si>
    <t xml:space="preserve">A069</t>
  </si>
  <si>
    <t xml:space="preserve">AGIRA</t>
  </si>
  <si>
    <t xml:space="preserve">EN</t>
  </si>
  <si>
    <t xml:space="preserve">A070</t>
  </si>
  <si>
    <t xml:space="preserve">AGLIANA</t>
  </si>
  <si>
    <t xml:space="preserve">A071</t>
  </si>
  <si>
    <t xml:space="preserve">AGLIANO TERME</t>
  </si>
  <si>
    <t xml:space="preserve">AT</t>
  </si>
  <si>
    <t xml:space="preserve">A072</t>
  </si>
  <si>
    <t xml:space="preserve">AGLIE'</t>
  </si>
  <si>
    <t xml:space="preserve">TO</t>
  </si>
  <si>
    <t xml:space="preserve">A074</t>
  </si>
  <si>
    <t xml:space="preserve">AGLIENTU</t>
  </si>
  <si>
    <t xml:space="preserve">H848</t>
  </si>
  <si>
    <t xml:space="preserve">AGNA</t>
  </si>
  <si>
    <t xml:space="preserve">A075</t>
  </si>
  <si>
    <t xml:space="preserve">AGNADELLO</t>
  </si>
  <si>
    <t xml:space="preserve">A076</t>
  </si>
  <si>
    <t xml:space="preserve">AGNANA CALABRA</t>
  </si>
  <si>
    <t xml:space="preserve">A077</t>
  </si>
  <si>
    <t xml:space="preserve">AGNONE</t>
  </si>
  <si>
    <t xml:space="preserve">A080</t>
  </si>
  <si>
    <t xml:space="preserve">AGNOSINE</t>
  </si>
  <si>
    <t xml:space="preserve">A082</t>
  </si>
  <si>
    <t xml:space="preserve">AGORDO</t>
  </si>
  <si>
    <t xml:space="preserve">BL</t>
  </si>
  <si>
    <t xml:space="preserve">A083</t>
  </si>
  <si>
    <t xml:space="preserve">AGOSTA</t>
  </si>
  <si>
    <t xml:space="preserve">A084</t>
  </si>
  <si>
    <t xml:space="preserve">AGRA</t>
  </si>
  <si>
    <t xml:space="preserve">VA</t>
  </si>
  <si>
    <t xml:space="preserve">A085</t>
  </si>
  <si>
    <t xml:space="preserve">AGRATE BRIANZA</t>
  </si>
  <si>
    <t xml:space="preserve">MB</t>
  </si>
  <si>
    <t xml:space="preserve">A087</t>
  </si>
  <si>
    <t xml:space="preserve">AGRATE CONTURBIA</t>
  </si>
  <si>
    <t xml:space="preserve">A088</t>
  </si>
  <si>
    <t xml:space="preserve">AGRIGENTO</t>
  </si>
  <si>
    <t xml:space="preserve">AG</t>
  </si>
  <si>
    <t xml:space="preserve">A089</t>
  </si>
  <si>
    <t xml:space="preserve">AGROPOLI</t>
  </si>
  <si>
    <t xml:space="preserve">A091</t>
  </si>
  <si>
    <t xml:space="preserve">AGUGLIANO</t>
  </si>
  <si>
    <t xml:space="preserve">AN</t>
  </si>
  <si>
    <t xml:space="preserve">A092</t>
  </si>
  <si>
    <t xml:space="preserve">AGUGLIARO</t>
  </si>
  <si>
    <t xml:space="preserve">VI</t>
  </si>
  <si>
    <t xml:space="preserve">A093</t>
  </si>
  <si>
    <t xml:space="preserve">AICURZIO</t>
  </si>
  <si>
    <t xml:space="preserve">A096</t>
  </si>
  <si>
    <t xml:space="preserve">AIDOMAGGIORE</t>
  </si>
  <si>
    <t xml:space="preserve">A097</t>
  </si>
  <si>
    <t xml:space="preserve">AIDONE</t>
  </si>
  <si>
    <t xml:space="preserve">A098</t>
  </si>
  <si>
    <t xml:space="preserve">AIELLI</t>
  </si>
  <si>
    <t xml:space="preserve">A100</t>
  </si>
  <si>
    <t xml:space="preserve">AIELLO CALABRO</t>
  </si>
  <si>
    <t xml:space="preserve">A102</t>
  </si>
  <si>
    <t xml:space="preserve">AIELLO DEL FRIULI</t>
  </si>
  <si>
    <t xml:space="preserve">UD</t>
  </si>
  <si>
    <t xml:space="preserve">A103</t>
  </si>
  <si>
    <t xml:space="preserve">AIELLO DEL SABATO</t>
  </si>
  <si>
    <t xml:space="preserve">AV</t>
  </si>
  <si>
    <t xml:space="preserve">A101</t>
  </si>
  <si>
    <t xml:space="preserve">AIETA</t>
  </si>
  <si>
    <t xml:space="preserve">A105</t>
  </si>
  <si>
    <t xml:space="preserve">AILANO</t>
  </si>
  <si>
    <t xml:space="preserve">CE</t>
  </si>
  <si>
    <t xml:space="preserve">A106</t>
  </si>
  <si>
    <t xml:space="preserve">AILOCHE</t>
  </si>
  <si>
    <t xml:space="preserve">BI</t>
  </si>
  <si>
    <t xml:space="preserve">A107</t>
  </si>
  <si>
    <t xml:space="preserve">AIRASCA</t>
  </si>
  <si>
    <t xml:space="preserve">A109</t>
  </si>
  <si>
    <t xml:space="preserve">AIROLA</t>
  </si>
  <si>
    <t xml:space="preserve">BN</t>
  </si>
  <si>
    <t xml:space="preserve">A110</t>
  </si>
  <si>
    <t xml:space="preserve">AIROLE</t>
  </si>
  <si>
    <t xml:space="preserve">IM</t>
  </si>
  <si>
    <t xml:space="preserve">A111</t>
  </si>
  <si>
    <t xml:space="preserve">AIRUNO</t>
  </si>
  <si>
    <t xml:space="preserve">A112</t>
  </si>
  <si>
    <t xml:space="preserve">AISONE</t>
  </si>
  <si>
    <t xml:space="preserve">A113</t>
  </si>
  <si>
    <t xml:space="preserve">ALA</t>
  </si>
  <si>
    <t xml:space="preserve">TN</t>
  </si>
  <si>
    <t xml:space="preserve">A116</t>
  </si>
  <si>
    <t xml:space="preserve">ALA DI STURA</t>
  </si>
  <si>
    <t xml:space="preserve">A117</t>
  </si>
  <si>
    <t xml:space="preserve">ALA' DEI SARDI</t>
  </si>
  <si>
    <t xml:space="preserve">A115</t>
  </si>
  <si>
    <t xml:space="preserve">ALAGNA</t>
  </si>
  <si>
    <t xml:space="preserve">PV</t>
  </si>
  <si>
    <t xml:space="preserve">A118</t>
  </si>
  <si>
    <t xml:space="preserve">ALAGNA VALSESIA</t>
  </si>
  <si>
    <t xml:space="preserve">VC</t>
  </si>
  <si>
    <t xml:space="preserve">A119</t>
  </si>
  <si>
    <t xml:space="preserve">ALANNO</t>
  </si>
  <si>
    <t xml:space="preserve">A120</t>
  </si>
  <si>
    <t xml:space="preserve">ALASSIO</t>
  </si>
  <si>
    <t xml:space="preserve">SV</t>
  </si>
  <si>
    <t xml:space="preserve">A122</t>
  </si>
  <si>
    <t xml:space="preserve">ALATRI</t>
  </si>
  <si>
    <t xml:space="preserve">A123</t>
  </si>
  <si>
    <t xml:space="preserve">ALBA</t>
  </si>
  <si>
    <t xml:space="preserve">A124</t>
  </si>
  <si>
    <t xml:space="preserve">ALBA ADRIATICA</t>
  </si>
  <si>
    <t xml:space="preserve">TE</t>
  </si>
  <si>
    <t xml:space="preserve">A125</t>
  </si>
  <si>
    <t xml:space="preserve">ALBAGIARA</t>
  </si>
  <si>
    <t xml:space="preserve">A126</t>
  </si>
  <si>
    <t xml:space="preserve">ALBAIRATE</t>
  </si>
  <si>
    <t xml:space="preserve">A127</t>
  </si>
  <si>
    <t xml:space="preserve">ALBANELLA</t>
  </si>
  <si>
    <t xml:space="preserve">A128</t>
  </si>
  <si>
    <t xml:space="preserve">ALBANO DI LUCANIA</t>
  </si>
  <si>
    <t xml:space="preserve">A131</t>
  </si>
  <si>
    <t xml:space="preserve">ALBANO LAZIALE</t>
  </si>
  <si>
    <t xml:space="preserve">A132</t>
  </si>
  <si>
    <t xml:space="preserve">ALBANO SANT'ALESSANDRO</t>
  </si>
  <si>
    <t xml:space="preserve">A129</t>
  </si>
  <si>
    <t xml:space="preserve">ALBANO VERCELLESE</t>
  </si>
  <si>
    <t xml:space="preserve">A130</t>
  </si>
  <si>
    <t xml:space="preserve">ALBAREDO D'ADIGE</t>
  </si>
  <si>
    <t xml:space="preserve">A137</t>
  </si>
  <si>
    <t xml:space="preserve">ALBAREDO PER SAN MARCO</t>
  </si>
  <si>
    <t xml:space="preserve">SO</t>
  </si>
  <si>
    <t xml:space="preserve">A135</t>
  </si>
  <si>
    <t xml:space="preserve">ALBARETO</t>
  </si>
  <si>
    <t xml:space="preserve">PR</t>
  </si>
  <si>
    <t xml:space="preserve">A138</t>
  </si>
  <si>
    <t xml:space="preserve">ALBARETTO DELLA TORRE</t>
  </si>
  <si>
    <t xml:space="preserve">A139</t>
  </si>
  <si>
    <t xml:space="preserve">ALBAVILLA</t>
  </si>
  <si>
    <t xml:space="preserve">CO</t>
  </si>
  <si>
    <t xml:space="preserve">A143</t>
  </si>
  <si>
    <t xml:space="preserve">ALBENGA</t>
  </si>
  <si>
    <t xml:space="preserve">A145</t>
  </si>
  <si>
    <t xml:space="preserve">ALBERA LIGURE</t>
  </si>
  <si>
    <t xml:space="preserve">A146</t>
  </si>
  <si>
    <t xml:space="preserve">ALBEROBELLO</t>
  </si>
  <si>
    <t xml:space="preserve">A149</t>
  </si>
  <si>
    <t xml:space="preserve">ALBERONA</t>
  </si>
  <si>
    <t xml:space="preserve">A150</t>
  </si>
  <si>
    <t xml:space="preserve">ALBESE CON CASSANO</t>
  </si>
  <si>
    <t xml:space="preserve">A153</t>
  </si>
  <si>
    <t xml:space="preserve">ALBETTONE</t>
  </si>
  <si>
    <t xml:space="preserve">A154</t>
  </si>
  <si>
    <t xml:space="preserve">ALBI</t>
  </si>
  <si>
    <t xml:space="preserve">CZ</t>
  </si>
  <si>
    <t xml:space="preserve">A155</t>
  </si>
  <si>
    <t xml:space="preserve">ALBIANO</t>
  </si>
  <si>
    <t xml:space="preserve">A158</t>
  </si>
  <si>
    <t xml:space="preserve">ALBIANO D'IVREA</t>
  </si>
  <si>
    <t xml:space="preserve">A157</t>
  </si>
  <si>
    <t xml:space="preserve">ALBIATE</t>
  </si>
  <si>
    <t xml:space="preserve">A159</t>
  </si>
  <si>
    <t xml:space="preserve">ALBIDONA</t>
  </si>
  <si>
    <t xml:space="preserve">A160</t>
  </si>
  <si>
    <t xml:space="preserve">ALBIGNASEGO</t>
  </si>
  <si>
    <t xml:space="preserve">A161</t>
  </si>
  <si>
    <t xml:space="preserve">ALBINEA</t>
  </si>
  <si>
    <t xml:space="preserve">RE</t>
  </si>
  <si>
    <t xml:space="preserve">A162</t>
  </si>
  <si>
    <t xml:space="preserve">ALBINO</t>
  </si>
  <si>
    <t xml:space="preserve">A163</t>
  </si>
  <si>
    <t xml:space="preserve">ALBIOLO</t>
  </si>
  <si>
    <t xml:space="preserve">A164</t>
  </si>
  <si>
    <t xml:space="preserve">ALBISOLA SUPERIORE</t>
  </si>
  <si>
    <t xml:space="preserve">A166</t>
  </si>
  <si>
    <t xml:space="preserve">ALBISSOLA MARINA</t>
  </si>
  <si>
    <t xml:space="preserve">A165</t>
  </si>
  <si>
    <t xml:space="preserve">ALBIZZATE</t>
  </si>
  <si>
    <t xml:space="preserve">A167</t>
  </si>
  <si>
    <t xml:space="preserve">ALBONESE</t>
  </si>
  <si>
    <t xml:space="preserve">A171</t>
  </si>
  <si>
    <t xml:space="preserve">ALBOSAGGIA</t>
  </si>
  <si>
    <t xml:space="preserve">A172</t>
  </si>
  <si>
    <t xml:space="preserve">ALBUGNANO</t>
  </si>
  <si>
    <t xml:space="preserve">A173</t>
  </si>
  <si>
    <t xml:space="preserve">ALBUZZANO</t>
  </si>
  <si>
    <t xml:space="preserve">A175</t>
  </si>
  <si>
    <t xml:space="preserve">ALCAMO</t>
  </si>
  <si>
    <t xml:space="preserve">TP</t>
  </si>
  <si>
    <t xml:space="preserve">A176</t>
  </si>
  <si>
    <t xml:space="preserve">ALCARA LI FUSI</t>
  </si>
  <si>
    <t xml:space="preserve">A177</t>
  </si>
  <si>
    <t xml:space="preserve">ALDENO</t>
  </si>
  <si>
    <t xml:space="preserve">A178</t>
  </si>
  <si>
    <t xml:space="preserve">ALDINO/ALDEIN</t>
  </si>
  <si>
    <t xml:space="preserve">BZ</t>
  </si>
  <si>
    <t xml:space="preserve">A179</t>
  </si>
  <si>
    <t xml:space="preserve">ALES</t>
  </si>
  <si>
    <t xml:space="preserve">A180</t>
  </si>
  <si>
    <t xml:space="preserve">ALESSANDRIA</t>
  </si>
  <si>
    <t xml:space="preserve">A182</t>
  </si>
  <si>
    <t xml:space="preserve">ALESSANDRIA DEL CARRETTO</t>
  </si>
  <si>
    <t xml:space="preserve">A183</t>
  </si>
  <si>
    <t xml:space="preserve">ALESSANDRIA DELLA ROCCA</t>
  </si>
  <si>
    <t xml:space="preserve">A181</t>
  </si>
  <si>
    <t xml:space="preserve">ALESSANO</t>
  </si>
  <si>
    <t xml:space="preserve">LE</t>
  </si>
  <si>
    <t xml:space="preserve">A184</t>
  </si>
  <si>
    <t xml:space="preserve">ALEZIO</t>
  </si>
  <si>
    <t xml:space="preserve">A185</t>
  </si>
  <si>
    <t xml:space="preserve">ALFANO</t>
  </si>
  <si>
    <t xml:space="preserve">A186</t>
  </si>
  <si>
    <t xml:space="preserve">ALFEDENA</t>
  </si>
  <si>
    <t xml:space="preserve">A187</t>
  </si>
  <si>
    <t xml:space="preserve">ALFIANELLO</t>
  </si>
  <si>
    <t xml:space="preserve">A188</t>
  </si>
  <si>
    <t xml:space="preserve">ALFIANO NATTA</t>
  </si>
  <si>
    <t xml:space="preserve">A189</t>
  </si>
  <si>
    <t xml:space="preserve">ALFONSINE</t>
  </si>
  <si>
    <t xml:space="preserve">RA</t>
  </si>
  <si>
    <t xml:space="preserve">A191</t>
  </si>
  <si>
    <t xml:space="preserve">ALGHERO</t>
  </si>
  <si>
    <t xml:space="preserve">A192</t>
  </si>
  <si>
    <t xml:space="preserve">ALGUA</t>
  </si>
  <si>
    <t xml:space="preserve">A193</t>
  </si>
  <si>
    <t xml:space="preserve">ALI'</t>
  </si>
  <si>
    <t xml:space="preserve">A194</t>
  </si>
  <si>
    <t xml:space="preserve">ALI' TERME</t>
  </si>
  <si>
    <t xml:space="preserve">A201</t>
  </si>
  <si>
    <t xml:space="preserve">ALIA</t>
  </si>
  <si>
    <t xml:space="preserve">PA</t>
  </si>
  <si>
    <t xml:space="preserve">A195</t>
  </si>
  <si>
    <t xml:space="preserve">ALIANO</t>
  </si>
  <si>
    <t xml:space="preserve">A196</t>
  </si>
  <si>
    <t xml:space="preserve">ALICE BEL COLLE</t>
  </si>
  <si>
    <t xml:space="preserve">A197</t>
  </si>
  <si>
    <t xml:space="preserve">ALICE CASTELLO</t>
  </si>
  <si>
    <t xml:space="preserve">A198</t>
  </si>
  <si>
    <t xml:space="preserve">ALIFE</t>
  </si>
  <si>
    <t xml:space="preserve">A200</t>
  </si>
  <si>
    <t xml:space="preserve">ALIMENA</t>
  </si>
  <si>
    <t xml:space="preserve">A202</t>
  </si>
  <si>
    <t xml:space="preserve">ALIMINUSA</t>
  </si>
  <si>
    <t xml:space="preserve">A203</t>
  </si>
  <si>
    <t xml:space="preserve">ALLAI</t>
  </si>
  <si>
    <t xml:space="preserve">A204</t>
  </si>
  <si>
    <t xml:space="preserve">ALLEGHE</t>
  </si>
  <si>
    <t xml:space="preserve">A206</t>
  </si>
  <si>
    <t xml:space="preserve">ALLEIN</t>
  </si>
  <si>
    <t xml:space="preserve">AO</t>
  </si>
  <si>
    <t xml:space="preserve">A205</t>
  </si>
  <si>
    <t xml:space="preserve">ALLERONA</t>
  </si>
  <si>
    <t xml:space="preserve">A207</t>
  </si>
  <si>
    <t xml:space="preserve">ALLISTE</t>
  </si>
  <si>
    <t xml:space="preserve">A208</t>
  </si>
  <si>
    <t xml:space="preserve">ALLUMIERE</t>
  </si>
  <si>
    <t xml:space="preserve">A210</t>
  </si>
  <si>
    <t xml:space="preserve">ALLUVIONI PIOVERA</t>
  </si>
  <si>
    <t xml:space="preserve">M397</t>
  </si>
  <si>
    <t xml:space="preserve">ALME'</t>
  </si>
  <si>
    <t xml:space="preserve">A214</t>
  </si>
  <si>
    <t xml:space="preserve">ALMENNO SAN BARTOLOMEO</t>
  </si>
  <si>
    <t xml:space="preserve">A216</t>
  </si>
  <si>
    <t xml:space="preserve">ALMENNO SAN SALVATORE</t>
  </si>
  <si>
    <t xml:space="preserve">A217</t>
  </si>
  <si>
    <t xml:space="preserve">ALMESE</t>
  </si>
  <si>
    <t xml:space="preserve">A218</t>
  </si>
  <si>
    <t xml:space="preserve">ALONTE</t>
  </si>
  <si>
    <t xml:space="preserve">A220</t>
  </si>
  <si>
    <t xml:space="preserve">ALPAGO</t>
  </si>
  <si>
    <t xml:space="preserve">M375</t>
  </si>
  <si>
    <t xml:space="preserve">ALPETTE</t>
  </si>
  <si>
    <t xml:space="preserve">A221</t>
  </si>
  <si>
    <t xml:space="preserve">ALPIGNANO</t>
  </si>
  <si>
    <t xml:space="preserve">A222</t>
  </si>
  <si>
    <t xml:space="preserve">ALSENO</t>
  </si>
  <si>
    <t xml:space="preserve">A223</t>
  </si>
  <si>
    <t xml:space="preserve">ALSERIO</t>
  </si>
  <si>
    <t xml:space="preserve">A224</t>
  </si>
  <si>
    <t xml:space="preserve">ALTA VAL TIDONE</t>
  </si>
  <si>
    <t xml:space="preserve">M386</t>
  </si>
  <si>
    <t xml:space="preserve">ALTA VALLE INTELVI</t>
  </si>
  <si>
    <t xml:space="preserve">M383</t>
  </si>
  <si>
    <t xml:space="preserve">ALTAMURA</t>
  </si>
  <si>
    <t xml:space="preserve">A225</t>
  </si>
  <si>
    <t xml:space="preserve">ALTARE</t>
  </si>
  <si>
    <t xml:space="preserve">A226</t>
  </si>
  <si>
    <t xml:space="preserve">ALTAVALLE</t>
  </si>
  <si>
    <t xml:space="preserve">M349</t>
  </si>
  <si>
    <t xml:space="preserve">ALTAVILLA IRPINA</t>
  </si>
  <si>
    <t xml:space="preserve">A228</t>
  </si>
  <si>
    <t xml:space="preserve">ALTAVILLA MILICIA</t>
  </si>
  <si>
    <t xml:space="preserve">A229</t>
  </si>
  <si>
    <t xml:space="preserve">ALTAVILLA MONFERRATO</t>
  </si>
  <si>
    <t xml:space="preserve">A227</t>
  </si>
  <si>
    <t xml:space="preserve">ALTAVILLA SILENTINA</t>
  </si>
  <si>
    <t xml:space="preserve">A230</t>
  </si>
  <si>
    <t xml:space="preserve">ALTAVILLA VICENTINA</t>
  </si>
  <si>
    <t xml:space="preserve">A231</t>
  </si>
  <si>
    <t xml:space="preserve">ALTIDONA</t>
  </si>
  <si>
    <t xml:space="preserve">FM</t>
  </si>
  <si>
    <t xml:space="preserve">A233</t>
  </si>
  <si>
    <t xml:space="preserve">ALTILIA</t>
  </si>
  <si>
    <t xml:space="preserve">A234</t>
  </si>
  <si>
    <t xml:space="preserve">ALTINO</t>
  </si>
  <si>
    <t xml:space="preserve">CH</t>
  </si>
  <si>
    <t xml:space="preserve">A235</t>
  </si>
  <si>
    <t xml:space="preserve">ALTISSIMO</t>
  </si>
  <si>
    <t xml:space="preserve">A236</t>
  </si>
  <si>
    <t xml:space="preserve">ALTIVOLE</t>
  </si>
  <si>
    <t xml:space="preserve">TV</t>
  </si>
  <si>
    <t xml:space="preserve">A237</t>
  </si>
  <si>
    <t xml:space="preserve">ALTO</t>
  </si>
  <si>
    <t xml:space="preserve">A238</t>
  </si>
  <si>
    <t xml:space="preserve">ALTO RENO TERME</t>
  </si>
  <si>
    <t xml:space="preserve">BO</t>
  </si>
  <si>
    <t xml:space="preserve">M369</t>
  </si>
  <si>
    <t xml:space="preserve">ALTO SERMENZA</t>
  </si>
  <si>
    <t xml:space="preserve">M389</t>
  </si>
  <si>
    <t xml:space="preserve">ALTOFONTE</t>
  </si>
  <si>
    <t xml:space="preserve">A239</t>
  </si>
  <si>
    <t xml:space="preserve">ALTOMONTE</t>
  </si>
  <si>
    <t xml:space="preserve">A240</t>
  </si>
  <si>
    <t xml:space="preserve">ALTOPASCIO</t>
  </si>
  <si>
    <t xml:space="preserve">LU</t>
  </si>
  <si>
    <t xml:space="preserve">A241</t>
  </si>
  <si>
    <t xml:space="preserve">ALTOPIANO DELLA VIGOLANA</t>
  </si>
  <si>
    <t xml:space="preserve">M350</t>
  </si>
  <si>
    <t xml:space="preserve">ALVIANO</t>
  </si>
  <si>
    <t xml:space="preserve">A242</t>
  </si>
  <si>
    <t xml:space="preserve">ALVIGNANO</t>
  </si>
  <si>
    <t xml:space="preserve">A243</t>
  </si>
  <si>
    <t xml:space="preserve">ALVITO</t>
  </si>
  <si>
    <t xml:space="preserve">A244</t>
  </si>
  <si>
    <t xml:space="preserve">ALZANO LOMBARDO</t>
  </si>
  <si>
    <t xml:space="preserve">A246</t>
  </si>
  <si>
    <t xml:space="preserve">ALZANO SCRIVIA</t>
  </si>
  <si>
    <t xml:space="preserve">A245</t>
  </si>
  <si>
    <t xml:space="preserve">ALZATE BRIANZA</t>
  </si>
  <si>
    <t xml:space="preserve">A249</t>
  </si>
  <si>
    <t xml:space="preserve">AMALFI</t>
  </si>
  <si>
    <t xml:space="preserve">A251</t>
  </si>
  <si>
    <t xml:space="preserve">AMANDOLA</t>
  </si>
  <si>
    <t xml:space="preserve">A252</t>
  </si>
  <si>
    <t xml:space="preserve">AMANTEA</t>
  </si>
  <si>
    <t xml:space="preserve">A253</t>
  </si>
  <si>
    <t xml:space="preserve">AMARO</t>
  </si>
  <si>
    <t xml:space="preserve">A254</t>
  </si>
  <si>
    <t xml:space="preserve">AMARONI</t>
  </si>
  <si>
    <t xml:space="preserve">A255</t>
  </si>
  <si>
    <t xml:space="preserve">AMASENO</t>
  </si>
  <si>
    <t xml:space="preserve">A256</t>
  </si>
  <si>
    <t xml:space="preserve">AMATO</t>
  </si>
  <si>
    <t xml:space="preserve">A257</t>
  </si>
  <si>
    <t xml:space="preserve">AMATRICE</t>
  </si>
  <si>
    <t xml:space="preserve">A258</t>
  </si>
  <si>
    <t xml:space="preserve">AMBIVERE</t>
  </si>
  <si>
    <t xml:space="preserve">A259</t>
  </si>
  <si>
    <t xml:space="preserve">AMBLAR-DON</t>
  </si>
  <si>
    <t xml:space="preserve">M351</t>
  </si>
  <si>
    <t xml:space="preserve">AMEGLIA</t>
  </si>
  <si>
    <t xml:space="preserve">SP</t>
  </si>
  <si>
    <t xml:space="preserve">A261</t>
  </si>
  <si>
    <t xml:space="preserve">AMELIA</t>
  </si>
  <si>
    <t xml:space="preserve">A262</t>
  </si>
  <si>
    <t xml:space="preserve">AMENDOLARA</t>
  </si>
  <si>
    <t xml:space="preserve">A263</t>
  </si>
  <si>
    <t xml:space="preserve">AMENO</t>
  </si>
  <si>
    <t xml:space="preserve">A264</t>
  </si>
  <si>
    <t xml:space="preserve">AMOROSI</t>
  </si>
  <si>
    <t xml:space="preserve">A265</t>
  </si>
  <si>
    <t xml:space="preserve">AMPEZZO</t>
  </si>
  <si>
    <t xml:space="preserve">A267</t>
  </si>
  <si>
    <t xml:space="preserve">ANACAPRI</t>
  </si>
  <si>
    <t xml:space="preserve">A268</t>
  </si>
  <si>
    <t xml:space="preserve">ANAGNI</t>
  </si>
  <si>
    <t xml:space="preserve">A269</t>
  </si>
  <si>
    <t xml:space="preserve">ANCARANO</t>
  </si>
  <si>
    <t xml:space="preserve">A270</t>
  </si>
  <si>
    <t xml:space="preserve">ANCONA</t>
  </si>
  <si>
    <t xml:space="preserve">A271</t>
  </si>
  <si>
    <t xml:space="preserve">ANDALI</t>
  </si>
  <si>
    <t xml:space="preserve">A272</t>
  </si>
  <si>
    <t xml:space="preserve">ANDALO</t>
  </si>
  <si>
    <t xml:space="preserve">A274</t>
  </si>
  <si>
    <t xml:space="preserve">ANDALO VALTELLINO</t>
  </si>
  <si>
    <t xml:space="preserve">A273</t>
  </si>
  <si>
    <t xml:space="preserve">ANDEZENO</t>
  </si>
  <si>
    <t xml:space="preserve">A275</t>
  </si>
  <si>
    <t xml:space="preserve">ANDORA</t>
  </si>
  <si>
    <t xml:space="preserve">A278</t>
  </si>
  <si>
    <t xml:space="preserve">ANDORNO MICCA</t>
  </si>
  <si>
    <t xml:space="preserve">A280</t>
  </si>
  <si>
    <t xml:space="preserve">ANDRANO</t>
  </si>
  <si>
    <t xml:space="preserve">A281</t>
  </si>
  <si>
    <t xml:space="preserve">ANDRATE</t>
  </si>
  <si>
    <t xml:space="preserve">A282</t>
  </si>
  <si>
    <t xml:space="preserve">ANDREIS</t>
  </si>
  <si>
    <t xml:space="preserve">PN</t>
  </si>
  <si>
    <t xml:space="preserve">A283</t>
  </si>
  <si>
    <t xml:space="preserve">ANDRETTA</t>
  </si>
  <si>
    <t xml:space="preserve">A284</t>
  </si>
  <si>
    <t xml:space="preserve">ANDRIA</t>
  </si>
  <si>
    <t xml:space="preserve">BT</t>
  </si>
  <si>
    <t xml:space="preserve">A285</t>
  </si>
  <si>
    <t xml:space="preserve">ANDRIANO/ANDRIAN</t>
  </si>
  <si>
    <t xml:space="preserve">A286</t>
  </si>
  <si>
    <t xml:space="preserve">ANELA</t>
  </si>
  <si>
    <t xml:space="preserve">A287</t>
  </si>
  <si>
    <t xml:space="preserve">ANFO</t>
  </si>
  <si>
    <t xml:space="preserve">A288</t>
  </si>
  <si>
    <t xml:space="preserve">ANGERA</t>
  </si>
  <si>
    <t xml:space="preserve">A290</t>
  </si>
  <si>
    <t xml:space="preserve">ANGHIARI</t>
  </si>
  <si>
    <t xml:space="preserve">AR</t>
  </si>
  <si>
    <t xml:space="preserve">A291</t>
  </si>
  <si>
    <t xml:space="preserve">ANGIARI</t>
  </si>
  <si>
    <t xml:space="preserve">A292</t>
  </si>
  <si>
    <t xml:space="preserve">ANGOLO TERME</t>
  </si>
  <si>
    <t xml:space="preserve">A293</t>
  </si>
  <si>
    <t xml:space="preserve">ANGRI</t>
  </si>
  <si>
    <t xml:space="preserve">A294</t>
  </si>
  <si>
    <t xml:space="preserve">ANGROGNA</t>
  </si>
  <si>
    <t xml:space="preserve">A295</t>
  </si>
  <si>
    <t xml:space="preserve">ANGUILLARA SABAZIA</t>
  </si>
  <si>
    <t xml:space="preserve">A297</t>
  </si>
  <si>
    <t xml:space="preserve">ANGUILLARA VENETA</t>
  </si>
  <si>
    <t xml:space="preserve">A296</t>
  </si>
  <si>
    <t xml:space="preserve">ANNICCO</t>
  </si>
  <si>
    <t xml:space="preserve">A299</t>
  </si>
  <si>
    <t xml:space="preserve">ANNONE DI BRIANZA</t>
  </si>
  <si>
    <t xml:space="preserve">A301</t>
  </si>
  <si>
    <t xml:space="preserve">ANNONE VENETO</t>
  </si>
  <si>
    <t xml:space="preserve">VE</t>
  </si>
  <si>
    <t xml:space="preserve">A302</t>
  </si>
  <si>
    <t xml:space="preserve">ANOIA</t>
  </si>
  <si>
    <t xml:space="preserve">A303</t>
  </si>
  <si>
    <t xml:space="preserve">ANTEGNATE</t>
  </si>
  <si>
    <t xml:space="preserve">A304</t>
  </si>
  <si>
    <t xml:space="preserve">ANTERIVO/ALTREI</t>
  </si>
  <si>
    <t xml:space="preserve">A306</t>
  </si>
  <si>
    <t xml:space="preserve">ANTEY-SAINT-ANDRE'</t>
  </si>
  <si>
    <t xml:space="preserve">A305</t>
  </si>
  <si>
    <t xml:space="preserve">ANTICOLI CORRADO</t>
  </si>
  <si>
    <t xml:space="preserve">A309</t>
  </si>
  <si>
    <t xml:space="preserve">ANTIGNANO</t>
  </si>
  <si>
    <t xml:space="preserve">A312</t>
  </si>
  <si>
    <t xml:space="preserve">ANTILLO</t>
  </si>
  <si>
    <t xml:space="preserve">A313</t>
  </si>
  <si>
    <t xml:space="preserve">ANTONIMINA</t>
  </si>
  <si>
    <t xml:space="preserve">A314</t>
  </si>
  <si>
    <t xml:space="preserve">ANTRODOCO</t>
  </si>
  <si>
    <t xml:space="preserve">A315</t>
  </si>
  <si>
    <t xml:space="preserve">ANTRONA SCHIERANCO</t>
  </si>
  <si>
    <t xml:space="preserve">VB</t>
  </si>
  <si>
    <t xml:space="preserve">A317</t>
  </si>
  <si>
    <t xml:space="preserve">ANVERSA DEGLI ABRUZZI</t>
  </si>
  <si>
    <t xml:space="preserve">A318</t>
  </si>
  <si>
    <t xml:space="preserve">ANZANO DEL PARCO</t>
  </si>
  <si>
    <t xml:space="preserve">A319</t>
  </si>
  <si>
    <t xml:space="preserve">ANZANO DI PUGLIA</t>
  </si>
  <si>
    <t xml:space="preserve">A320</t>
  </si>
  <si>
    <t xml:space="preserve">ANZI</t>
  </si>
  <si>
    <t xml:space="preserve">A321</t>
  </si>
  <si>
    <t xml:space="preserve">ANZIO</t>
  </si>
  <si>
    <t xml:space="preserve">A323</t>
  </si>
  <si>
    <t xml:space="preserve">ANZOLA D'OSSOLA</t>
  </si>
  <si>
    <t xml:space="preserve">A325</t>
  </si>
  <si>
    <t xml:space="preserve">ANZOLA DELL'EMILIA</t>
  </si>
  <si>
    <t xml:space="preserve">A324</t>
  </si>
  <si>
    <t xml:space="preserve">AOSTA</t>
  </si>
  <si>
    <t xml:space="preserve">A326</t>
  </si>
  <si>
    <t xml:space="preserve">APECCHIO</t>
  </si>
  <si>
    <t xml:space="preserve">A327</t>
  </si>
  <si>
    <t xml:space="preserve">APICE</t>
  </si>
  <si>
    <t xml:space="preserve">A328</t>
  </si>
  <si>
    <t xml:space="preserve">APIRO</t>
  </si>
  <si>
    <t xml:space="preserve">MC</t>
  </si>
  <si>
    <t xml:space="preserve">A329</t>
  </si>
  <si>
    <t xml:space="preserve">APOLLOSA</t>
  </si>
  <si>
    <t xml:space="preserve">A330</t>
  </si>
  <si>
    <t xml:space="preserve">APPIANO GENTILE</t>
  </si>
  <si>
    <t xml:space="preserve">A333</t>
  </si>
  <si>
    <t xml:space="preserve">APPIANO SULLA STRADA DEL VINO/EPPAN AN DER WEINSTRASSE</t>
  </si>
  <si>
    <t xml:space="preserve">A332</t>
  </si>
  <si>
    <t xml:space="preserve">APPIGNANO</t>
  </si>
  <si>
    <t xml:space="preserve">A334</t>
  </si>
  <si>
    <t xml:space="preserve">APPIGNANO DEL TRONTO</t>
  </si>
  <si>
    <t xml:space="preserve">A335</t>
  </si>
  <si>
    <t xml:space="preserve">APRICA</t>
  </si>
  <si>
    <t xml:space="preserve">A337</t>
  </si>
  <si>
    <t xml:space="preserve">APRICALE</t>
  </si>
  <si>
    <t xml:space="preserve">A338</t>
  </si>
  <si>
    <t xml:space="preserve">APRICENA</t>
  </si>
  <si>
    <t xml:space="preserve">A339</t>
  </si>
  <si>
    <t xml:space="preserve">APRIGLIANO</t>
  </si>
  <si>
    <t xml:space="preserve">A340</t>
  </si>
  <si>
    <t xml:space="preserve">APRILIA</t>
  </si>
  <si>
    <t xml:space="preserve">LT</t>
  </si>
  <si>
    <t xml:space="preserve">A341</t>
  </si>
  <si>
    <t xml:space="preserve">AQUARA</t>
  </si>
  <si>
    <t xml:space="preserve">A343</t>
  </si>
  <si>
    <t xml:space="preserve">AQUILA D'ARROSCIA</t>
  </si>
  <si>
    <t xml:space="preserve">A344</t>
  </si>
  <si>
    <t xml:space="preserve">AQUILEIA</t>
  </si>
  <si>
    <t xml:space="preserve">A346</t>
  </si>
  <si>
    <t xml:space="preserve">AQUILONIA</t>
  </si>
  <si>
    <t xml:space="preserve">A347</t>
  </si>
  <si>
    <t xml:space="preserve">AQUINO</t>
  </si>
  <si>
    <t xml:space="preserve">A348</t>
  </si>
  <si>
    <t xml:space="preserve">ARADEO</t>
  </si>
  <si>
    <t xml:space="preserve">A350</t>
  </si>
  <si>
    <t xml:space="preserve">ARAGONA</t>
  </si>
  <si>
    <t xml:space="preserve">A351</t>
  </si>
  <si>
    <t xml:space="preserve">ARAMENGO</t>
  </si>
  <si>
    <t xml:space="preserve">A352</t>
  </si>
  <si>
    <t xml:space="preserve">ARBA</t>
  </si>
  <si>
    <t xml:space="preserve">A354</t>
  </si>
  <si>
    <t xml:space="preserve">ARBOREA</t>
  </si>
  <si>
    <t xml:space="preserve">A357</t>
  </si>
  <si>
    <t xml:space="preserve">ARBORIO</t>
  </si>
  <si>
    <t xml:space="preserve">A358</t>
  </si>
  <si>
    <t xml:space="preserve">ARBUS</t>
  </si>
  <si>
    <t xml:space="preserve">SU</t>
  </si>
  <si>
    <t xml:space="preserve">A359</t>
  </si>
  <si>
    <t xml:space="preserve">ARCADE</t>
  </si>
  <si>
    <t xml:space="preserve">A360</t>
  </si>
  <si>
    <t xml:space="preserve">ARCE</t>
  </si>
  <si>
    <t xml:space="preserve">A363</t>
  </si>
  <si>
    <t xml:space="preserve">ARCENE</t>
  </si>
  <si>
    <t xml:space="preserve">A365</t>
  </si>
  <si>
    <t xml:space="preserve">ARCEVIA</t>
  </si>
  <si>
    <t xml:space="preserve">A366</t>
  </si>
  <si>
    <t xml:space="preserve">ARCHI</t>
  </si>
  <si>
    <t xml:space="preserve">A367</t>
  </si>
  <si>
    <t xml:space="preserve">ARCIDOSSO</t>
  </si>
  <si>
    <t xml:space="preserve">GR</t>
  </si>
  <si>
    <t xml:space="preserve">A369</t>
  </si>
  <si>
    <t xml:space="preserve">ARCINAZZO ROMANO</t>
  </si>
  <si>
    <t xml:space="preserve">A370</t>
  </si>
  <si>
    <t xml:space="preserve">ARCISATE</t>
  </si>
  <si>
    <t xml:space="preserve">A371</t>
  </si>
  <si>
    <t xml:space="preserve">ARCO</t>
  </si>
  <si>
    <t xml:space="preserve">A372</t>
  </si>
  <si>
    <t xml:space="preserve">ARCOLA</t>
  </si>
  <si>
    <t xml:space="preserve">A373</t>
  </si>
  <si>
    <t xml:space="preserve">ARCOLE</t>
  </si>
  <si>
    <t xml:space="preserve">A374</t>
  </si>
  <si>
    <t xml:space="preserve">ARCONATE</t>
  </si>
  <si>
    <t xml:space="preserve">A375</t>
  </si>
  <si>
    <t xml:space="preserve">ARCORE</t>
  </si>
  <si>
    <t xml:space="preserve">A376</t>
  </si>
  <si>
    <t xml:space="preserve">ARCUGNANO</t>
  </si>
  <si>
    <t xml:space="preserve">A377</t>
  </si>
  <si>
    <t xml:space="preserve">ARDARA</t>
  </si>
  <si>
    <t xml:space="preserve">A379</t>
  </si>
  <si>
    <t xml:space="preserve">ARDAULI</t>
  </si>
  <si>
    <t xml:space="preserve">A380</t>
  </si>
  <si>
    <t xml:space="preserve">ARDEA</t>
  </si>
  <si>
    <t xml:space="preserve">M213</t>
  </si>
  <si>
    <t xml:space="preserve">ARDENNO</t>
  </si>
  <si>
    <t xml:space="preserve">A382</t>
  </si>
  <si>
    <t xml:space="preserve">ARDESIO</t>
  </si>
  <si>
    <t xml:space="preserve">A383</t>
  </si>
  <si>
    <t xml:space="preserve">ARDORE</t>
  </si>
  <si>
    <t xml:space="preserve">A385</t>
  </si>
  <si>
    <t xml:space="preserve">ARENA</t>
  </si>
  <si>
    <t xml:space="preserve">A386</t>
  </si>
  <si>
    <t xml:space="preserve">ARENA PO</t>
  </si>
  <si>
    <t xml:space="preserve">A387</t>
  </si>
  <si>
    <t xml:space="preserve">ARENZANO</t>
  </si>
  <si>
    <t xml:space="preserve">GE</t>
  </si>
  <si>
    <t xml:space="preserve">A388</t>
  </si>
  <si>
    <t xml:space="preserve">ARESE</t>
  </si>
  <si>
    <t xml:space="preserve">A389</t>
  </si>
  <si>
    <t xml:space="preserve">AREZZO</t>
  </si>
  <si>
    <t xml:space="preserve">A390</t>
  </si>
  <si>
    <t xml:space="preserve">ARGEGNO</t>
  </si>
  <si>
    <t xml:space="preserve">A391</t>
  </si>
  <si>
    <t xml:space="preserve">ARGELATO</t>
  </si>
  <si>
    <t xml:space="preserve">A392</t>
  </si>
  <si>
    <t xml:space="preserve">ARGENTA</t>
  </si>
  <si>
    <t xml:space="preserve">FE</t>
  </si>
  <si>
    <t xml:space="preserve">A393</t>
  </si>
  <si>
    <t xml:space="preserve">ARGENTERA</t>
  </si>
  <si>
    <t xml:space="preserve">A394</t>
  </si>
  <si>
    <t xml:space="preserve">ARGUELLO</t>
  </si>
  <si>
    <t xml:space="preserve">A396</t>
  </si>
  <si>
    <t xml:space="preserve">ARGUSTO</t>
  </si>
  <si>
    <t xml:space="preserve">A397</t>
  </si>
  <si>
    <t xml:space="preserve">ARI</t>
  </si>
  <si>
    <t xml:space="preserve">A398</t>
  </si>
  <si>
    <t xml:space="preserve">ARIANO IRPINO</t>
  </si>
  <si>
    <t xml:space="preserve">A399</t>
  </si>
  <si>
    <t xml:space="preserve">ARIANO NEL POLESINE</t>
  </si>
  <si>
    <t xml:space="preserve">A400</t>
  </si>
  <si>
    <t xml:space="preserve">ARICCIA</t>
  </si>
  <si>
    <t xml:space="preserve">A401</t>
  </si>
  <si>
    <t xml:space="preserve">ARIELLI</t>
  </si>
  <si>
    <t xml:space="preserve">A402</t>
  </si>
  <si>
    <t xml:space="preserve">ARIENZO</t>
  </si>
  <si>
    <t xml:space="preserve">A403</t>
  </si>
  <si>
    <t xml:space="preserve">ARIGNANO</t>
  </si>
  <si>
    <t xml:space="preserve">A405</t>
  </si>
  <si>
    <t xml:space="preserve">ARITZO</t>
  </si>
  <si>
    <t xml:space="preserve">NU</t>
  </si>
  <si>
    <t xml:space="preserve">A407</t>
  </si>
  <si>
    <t xml:space="preserve">ARIZZANO</t>
  </si>
  <si>
    <t xml:space="preserve">A409</t>
  </si>
  <si>
    <t xml:space="preserve">ARLENA DI CASTRO</t>
  </si>
  <si>
    <t xml:space="preserve">A412</t>
  </si>
  <si>
    <t xml:space="preserve">ARLUNO</t>
  </si>
  <si>
    <t xml:space="preserve">A413</t>
  </si>
  <si>
    <t xml:space="preserve">ARMENO</t>
  </si>
  <si>
    <t xml:space="preserve">A414</t>
  </si>
  <si>
    <t xml:space="preserve">ARMENTO</t>
  </si>
  <si>
    <t xml:space="preserve">A415</t>
  </si>
  <si>
    <t xml:space="preserve">ARMO</t>
  </si>
  <si>
    <t xml:space="preserve">A418</t>
  </si>
  <si>
    <t xml:space="preserve">ARMUNGIA</t>
  </si>
  <si>
    <t xml:space="preserve">A419</t>
  </si>
  <si>
    <t xml:space="preserve">ARNAD</t>
  </si>
  <si>
    <t xml:space="preserve">A424</t>
  </si>
  <si>
    <t xml:space="preserve">ARNARA</t>
  </si>
  <si>
    <t xml:space="preserve">A421</t>
  </si>
  <si>
    <t xml:space="preserve">ARNASCO</t>
  </si>
  <si>
    <t xml:space="preserve">A422</t>
  </si>
  <si>
    <t xml:space="preserve">ARNESANO</t>
  </si>
  <si>
    <t xml:space="preserve">A425</t>
  </si>
  <si>
    <t xml:space="preserve">AROLA</t>
  </si>
  <si>
    <t xml:space="preserve">A427</t>
  </si>
  <si>
    <t xml:space="preserve">ARONA</t>
  </si>
  <si>
    <t xml:space="preserve">A429</t>
  </si>
  <si>
    <t xml:space="preserve">AROSIO</t>
  </si>
  <si>
    <t xml:space="preserve">A430</t>
  </si>
  <si>
    <t xml:space="preserve">ARPAIA</t>
  </si>
  <si>
    <t xml:space="preserve">A431</t>
  </si>
  <si>
    <t xml:space="preserve">ARPAISE</t>
  </si>
  <si>
    <t xml:space="preserve">A432</t>
  </si>
  <si>
    <t xml:space="preserve">ARPINO</t>
  </si>
  <si>
    <t xml:space="preserve">A433</t>
  </si>
  <si>
    <t xml:space="preserve">ARQUA' PETRARCA</t>
  </si>
  <si>
    <t xml:space="preserve">A434</t>
  </si>
  <si>
    <t xml:space="preserve">ARQUA' POLESINE</t>
  </si>
  <si>
    <t xml:space="preserve">A435</t>
  </si>
  <si>
    <t xml:space="preserve">ARQUATA DEL TRONTO</t>
  </si>
  <si>
    <t xml:space="preserve">A437</t>
  </si>
  <si>
    <t xml:space="preserve">ARQUATA SCRIVIA</t>
  </si>
  <si>
    <t xml:space="preserve">A436</t>
  </si>
  <si>
    <t xml:space="preserve">ARRE</t>
  </si>
  <si>
    <t xml:space="preserve">A438</t>
  </si>
  <si>
    <t xml:space="preserve">ARRONE</t>
  </si>
  <si>
    <t xml:space="preserve">A439</t>
  </si>
  <si>
    <t xml:space="preserve">ARSAGO SEPRIO</t>
  </si>
  <si>
    <t xml:space="preserve">A441</t>
  </si>
  <si>
    <t xml:space="preserve">ARSIE'</t>
  </si>
  <si>
    <t xml:space="preserve">A443</t>
  </si>
  <si>
    <t xml:space="preserve">ARSIERO</t>
  </si>
  <si>
    <t xml:space="preserve">A444</t>
  </si>
  <si>
    <t xml:space="preserve">ARSITA</t>
  </si>
  <si>
    <t xml:space="preserve">A445</t>
  </si>
  <si>
    <t xml:space="preserve">ARSOLI</t>
  </si>
  <si>
    <t xml:space="preserve">A446</t>
  </si>
  <si>
    <t xml:space="preserve">ARTA TERME</t>
  </si>
  <si>
    <t xml:space="preserve">A447</t>
  </si>
  <si>
    <t xml:space="preserve">ARTEGNA</t>
  </si>
  <si>
    <t xml:space="preserve">A448</t>
  </si>
  <si>
    <t xml:space="preserve">ARTENA</t>
  </si>
  <si>
    <t xml:space="preserve">A449</t>
  </si>
  <si>
    <t xml:space="preserve">ARTOGNE</t>
  </si>
  <si>
    <t xml:space="preserve">A451</t>
  </si>
  <si>
    <t xml:space="preserve">ARVIER</t>
  </si>
  <si>
    <t xml:space="preserve">A452</t>
  </si>
  <si>
    <t xml:space="preserve">ARZACHENA</t>
  </si>
  <si>
    <t xml:space="preserve">A453</t>
  </si>
  <si>
    <t xml:space="preserve">ARZAGO D'ADDA</t>
  </si>
  <si>
    <t xml:space="preserve">A440</t>
  </si>
  <si>
    <t xml:space="preserve">ARZANA</t>
  </si>
  <si>
    <t xml:space="preserve">A454</t>
  </si>
  <si>
    <t xml:space="preserve">ARZANO</t>
  </si>
  <si>
    <t xml:space="preserve">A455</t>
  </si>
  <si>
    <t xml:space="preserve">ARZERGRANDE</t>
  </si>
  <si>
    <t xml:space="preserve">A458</t>
  </si>
  <si>
    <t xml:space="preserve">ARZIGNANO</t>
  </si>
  <si>
    <t xml:space="preserve">A459</t>
  </si>
  <si>
    <t xml:space="preserve">ASCEA</t>
  </si>
  <si>
    <t xml:space="preserve">A460</t>
  </si>
  <si>
    <t xml:space="preserve">ASCIANO</t>
  </si>
  <si>
    <t xml:space="preserve">A461</t>
  </si>
  <si>
    <t xml:space="preserve">ASCOLI PICENO</t>
  </si>
  <si>
    <t xml:space="preserve">A462</t>
  </si>
  <si>
    <t xml:space="preserve">ASCOLI SATRIANO</t>
  </si>
  <si>
    <t xml:space="preserve">A463</t>
  </si>
  <si>
    <t xml:space="preserve">ASCREA</t>
  </si>
  <si>
    <t xml:space="preserve">A464</t>
  </si>
  <si>
    <t xml:space="preserve">ASIAGO</t>
  </si>
  <si>
    <t xml:space="preserve">A465</t>
  </si>
  <si>
    <t xml:space="preserve">ASIGLIANO VENETO</t>
  </si>
  <si>
    <t xml:space="preserve">A467</t>
  </si>
  <si>
    <t xml:space="preserve">ASIGLIANO VERCELLESE</t>
  </si>
  <si>
    <t xml:space="preserve">A466</t>
  </si>
  <si>
    <t xml:space="preserve">ASOLA</t>
  </si>
  <si>
    <t xml:space="preserve">A470</t>
  </si>
  <si>
    <t xml:space="preserve">ASOLO</t>
  </si>
  <si>
    <t xml:space="preserve">A471</t>
  </si>
  <si>
    <t xml:space="preserve">ASSAGO</t>
  </si>
  <si>
    <t xml:space="preserve">A473</t>
  </si>
  <si>
    <t xml:space="preserve">ASSEMINI</t>
  </si>
  <si>
    <t xml:space="preserve">CA</t>
  </si>
  <si>
    <t xml:space="preserve">A474</t>
  </si>
  <si>
    <t xml:space="preserve">ASSISI</t>
  </si>
  <si>
    <t xml:space="preserve">PG</t>
  </si>
  <si>
    <t xml:space="preserve">A475</t>
  </si>
  <si>
    <t xml:space="preserve">ASSO</t>
  </si>
  <si>
    <t xml:space="preserve">A476</t>
  </si>
  <si>
    <t xml:space="preserve">ASSOLO</t>
  </si>
  <si>
    <t xml:space="preserve">A477</t>
  </si>
  <si>
    <t xml:space="preserve">ASSORO</t>
  </si>
  <si>
    <t xml:space="preserve">A478</t>
  </si>
  <si>
    <t xml:space="preserve">ASTI</t>
  </si>
  <si>
    <t xml:space="preserve">A479</t>
  </si>
  <si>
    <t xml:space="preserve">ASUNI</t>
  </si>
  <si>
    <t xml:space="preserve">A480</t>
  </si>
  <si>
    <t xml:space="preserve">ATELETA</t>
  </si>
  <si>
    <t xml:space="preserve">A481</t>
  </si>
  <si>
    <t xml:space="preserve">ATELLA</t>
  </si>
  <si>
    <t xml:space="preserve">A482</t>
  </si>
  <si>
    <t xml:space="preserve">ATENA LUCANA</t>
  </si>
  <si>
    <t xml:space="preserve">A484</t>
  </si>
  <si>
    <t xml:space="preserve">ATESSA</t>
  </si>
  <si>
    <t xml:space="preserve">A485</t>
  </si>
  <si>
    <t xml:space="preserve">ATINA</t>
  </si>
  <si>
    <t xml:space="preserve">A486</t>
  </si>
  <si>
    <t xml:space="preserve">ATRANI</t>
  </si>
  <si>
    <t xml:space="preserve">A487</t>
  </si>
  <si>
    <t xml:space="preserve">ATRI</t>
  </si>
  <si>
    <t xml:space="preserve">A488</t>
  </si>
  <si>
    <t xml:space="preserve">ATRIPALDA</t>
  </si>
  <si>
    <t xml:space="preserve">A489</t>
  </si>
  <si>
    <t xml:space="preserve">ATTIGLIANO</t>
  </si>
  <si>
    <t xml:space="preserve">A490</t>
  </si>
  <si>
    <t xml:space="preserve">ATTIMIS</t>
  </si>
  <si>
    <t xml:space="preserve">A491</t>
  </si>
  <si>
    <t xml:space="preserve">ATZARA</t>
  </si>
  <si>
    <t xml:space="preserve">A492</t>
  </si>
  <si>
    <t xml:space="preserve">AUGUSTA</t>
  </si>
  <si>
    <t xml:space="preserve">SR</t>
  </si>
  <si>
    <t xml:space="preserve">A494</t>
  </si>
  <si>
    <t xml:space="preserve">AULETTA</t>
  </si>
  <si>
    <t xml:space="preserve">A495</t>
  </si>
  <si>
    <t xml:space="preserve">AULLA</t>
  </si>
  <si>
    <t xml:space="preserve">MS</t>
  </si>
  <si>
    <t xml:space="preserve">A496</t>
  </si>
  <si>
    <t xml:space="preserve">AURANO</t>
  </si>
  <si>
    <t xml:space="preserve">A497</t>
  </si>
  <si>
    <t xml:space="preserve">AURIGO</t>
  </si>
  <si>
    <t xml:space="preserve">A499</t>
  </si>
  <si>
    <t xml:space="preserve">AURONZO DI CADORE</t>
  </si>
  <si>
    <t xml:space="preserve">A501</t>
  </si>
  <si>
    <t xml:space="preserve">AUSONIA</t>
  </si>
  <si>
    <t xml:space="preserve">A502</t>
  </si>
  <si>
    <t xml:space="preserve">AUSTIS</t>
  </si>
  <si>
    <t xml:space="preserve">A503</t>
  </si>
  <si>
    <t xml:space="preserve">AVEGNO</t>
  </si>
  <si>
    <t xml:space="preserve">A506</t>
  </si>
  <si>
    <t xml:space="preserve">AVELENGO/HAFLING</t>
  </si>
  <si>
    <t xml:space="preserve">A507</t>
  </si>
  <si>
    <t xml:space="preserve">AVELLA</t>
  </si>
  <si>
    <t xml:space="preserve">A508</t>
  </si>
  <si>
    <t xml:space="preserve">AVELLINO</t>
  </si>
  <si>
    <t xml:space="preserve">A509</t>
  </si>
  <si>
    <t xml:space="preserve">AVERARA</t>
  </si>
  <si>
    <t xml:space="preserve">A511</t>
  </si>
  <si>
    <t xml:space="preserve">AVERSA</t>
  </si>
  <si>
    <t xml:space="preserve">A512</t>
  </si>
  <si>
    <t xml:space="preserve">AVETRANA</t>
  </si>
  <si>
    <t xml:space="preserve">TA</t>
  </si>
  <si>
    <t xml:space="preserve">A514</t>
  </si>
  <si>
    <t xml:space="preserve">AVEZZANO</t>
  </si>
  <si>
    <t xml:space="preserve">A515</t>
  </si>
  <si>
    <t xml:space="preserve">AVIANO</t>
  </si>
  <si>
    <t xml:space="preserve">A516</t>
  </si>
  <si>
    <t xml:space="preserve">AVIATICO</t>
  </si>
  <si>
    <t xml:space="preserve">A517</t>
  </si>
  <si>
    <t xml:space="preserve">AVIGLIANA</t>
  </si>
  <si>
    <t xml:space="preserve">A518</t>
  </si>
  <si>
    <t xml:space="preserve">AVIGLIANO</t>
  </si>
  <si>
    <t xml:space="preserve">A519</t>
  </si>
  <si>
    <t xml:space="preserve">AVIGLIANO UMBRO</t>
  </si>
  <si>
    <t xml:space="preserve">M258</t>
  </si>
  <si>
    <t xml:space="preserve">AVIO</t>
  </si>
  <si>
    <t xml:space="preserve">A520</t>
  </si>
  <si>
    <t xml:space="preserve">AVISE</t>
  </si>
  <si>
    <t xml:space="preserve">A521</t>
  </si>
  <si>
    <t xml:space="preserve">AVOLA</t>
  </si>
  <si>
    <t xml:space="preserve">A522</t>
  </si>
  <si>
    <t xml:space="preserve">AVOLASCA</t>
  </si>
  <si>
    <t xml:space="preserve">A523</t>
  </si>
  <si>
    <t xml:space="preserve">AYAS</t>
  </si>
  <si>
    <t xml:space="preserve">A094</t>
  </si>
  <si>
    <t xml:space="preserve">AYMAVILLES</t>
  </si>
  <si>
    <t xml:space="preserve">A108</t>
  </si>
  <si>
    <t xml:space="preserve">AZEGLIO</t>
  </si>
  <si>
    <t xml:space="preserve">A525</t>
  </si>
  <si>
    <t xml:space="preserve">AZZANELLO</t>
  </si>
  <si>
    <t xml:space="preserve">A526</t>
  </si>
  <si>
    <t xml:space="preserve">AZZANO D'ASTI</t>
  </si>
  <si>
    <t xml:space="preserve">A527</t>
  </si>
  <si>
    <t xml:space="preserve">AZZANO DECIMO</t>
  </si>
  <si>
    <t xml:space="preserve">A530</t>
  </si>
  <si>
    <t xml:space="preserve">AZZANO MELLA</t>
  </si>
  <si>
    <t xml:space="preserve">A529</t>
  </si>
  <si>
    <t xml:space="preserve">AZZANO SAN PAOLO</t>
  </si>
  <si>
    <t xml:space="preserve">A528</t>
  </si>
  <si>
    <t xml:space="preserve">AZZATE</t>
  </si>
  <si>
    <t xml:space="preserve">A531</t>
  </si>
  <si>
    <t xml:space="preserve">AZZIO</t>
  </si>
  <si>
    <t xml:space="preserve">A532</t>
  </si>
  <si>
    <t xml:space="preserve">AZZONE</t>
  </si>
  <si>
    <t xml:space="preserve">A533</t>
  </si>
  <si>
    <t xml:space="preserve">BACENO</t>
  </si>
  <si>
    <t xml:space="preserve">A534</t>
  </si>
  <si>
    <t xml:space="preserve">BACOLI</t>
  </si>
  <si>
    <t xml:space="preserve">A535</t>
  </si>
  <si>
    <t xml:space="preserve">BADALUCCO</t>
  </si>
  <si>
    <t xml:space="preserve">A536</t>
  </si>
  <si>
    <t xml:space="preserve">BADESI</t>
  </si>
  <si>
    <t xml:space="preserve">M214</t>
  </si>
  <si>
    <t xml:space="preserve">BADIA CALAVENA</t>
  </si>
  <si>
    <t xml:space="preserve">A540</t>
  </si>
  <si>
    <t xml:space="preserve">BADIA PAVESE</t>
  </si>
  <si>
    <t xml:space="preserve">A538</t>
  </si>
  <si>
    <t xml:space="preserve">BADIA POLESINE</t>
  </si>
  <si>
    <t xml:space="preserve">A539</t>
  </si>
  <si>
    <t xml:space="preserve">BADIA TEDALDA</t>
  </si>
  <si>
    <t xml:space="preserve">A541</t>
  </si>
  <si>
    <t xml:space="preserve">BADIA/ABTEI</t>
  </si>
  <si>
    <t xml:space="preserve">A537</t>
  </si>
  <si>
    <t xml:space="preserve">BADOLATO</t>
  </si>
  <si>
    <t xml:space="preserve">A542</t>
  </si>
  <si>
    <t xml:space="preserve">BAGALADI</t>
  </si>
  <si>
    <t xml:space="preserve">A544</t>
  </si>
  <si>
    <t xml:space="preserve">BAGHERIA</t>
  </si>
  <si>
    <t xml:space="preserve">A546</t>
  </si>
  <si>
    <t xml:space="preserve">BAGNACAVALLO</t>
  </si>
  <si>
    <t xml:space="preserve">A547</t>
  </si>
  <si>
    <t xml:space="preserve">BAGNARA CALABRA</t>
  </si>
  <si>
    <t xml:space="preserve">A552</t>
  </si>
  <si>
    <t xml:space="preserve">BAGNARA DI ROMAGNA</t>
  </si>
  <si>
    <t xml:space="preserve">A551</t>
  </si>
  <si>
    <t xml:space="preserve">BAGNARIA</t>
  </si>
  <si>
    <t xml:space="preserve">A550</t>
  </si>
  <si>
    <t xml:space="preserve">BAGNARIA ARSA</t>
  </si>
  <si>
    <t xml:space="preserve">A553</t>
  </si>
  <si>
    <t xml:space="preserve">BAGNASCO</t>
  </si>
  <si>
    <t xml:space="preserve">A555</t>
  </si>
  <si>
    <t xml:space="preserve">BAGNATICA</t>
  </si>
  <si>
    <t xml:space="preserve">A557</t>
  </si>
  <si>
    <t xml:space="preserve">BAGNI DI LUCCA</t>
  </si>
  <si>
    <t xml:space="preserve">A560</t>
  </si>
  <si>
    <t xml:space="preserve">BAGNO A RIPOLI</t>
  </si>
  <si>
    <t xml:space="preserve">FI</t>
  </si>
  <si>
    <t xml:space="preserve">A564</t>
  </si>
  <si>
    <t xml:space="preserve">BAGNO DI ROMAGNA</t>
  </si>
  <si>
    <t xml:space="preserve">FC</t>
  </si>
  <si>
    <t xml:space="preserve">A565</t>
  </si>
  <si>
    <t xml:space="preserve">BAGNOLI DEL TRIGNO</t>
  </si>
  <si>
    <t xml:space="preserve">A567</t>
  </si>
  <si>
    <t xml:space="preserve">BAGNOLI DI SOPRA</t>
  </si>
  <si>
    <t xml:space="preserve">A568</t>
  </si>
  <si>
    <t xml:space="preserve">BAGNOLI IRPINO</t>
  </si>
  <si>
    <t xml:space="preserve">A566</t>
  </si>
  <si>
    <t xml:space="preserve">BAGNOLO CREMASCO</t>
  </si>
  <si>
    <t xml:space="preserve">A570</t>
  </si>
  <si>
    <t xml:space="preserve">BAGNOLO DEL SALENTO</t>
  </si>
  <si>
    <t xml:space="preserve">A572</t>
  </si>
  <si>
    <t xml:space="preserve">BAGNOLO DI PO</t>
  </si>
  <si>
    <t xml:space="preserve">A574</t>
  </si>
  <si>
    <t xml:space="preserve">BAGNOLO IN PIANO</t>
  </si>
  <si>
    <t xml:space="preserve">A573</t>
  </si>
  <si>
    <t xml:space="preserve">BAGNOLO MELLA</t>
  </si>
  <si>
    <t xml:space="preserve">A569</t>
  </si>
  <si>
    <t xml:space="preserve">BAGNOLO PIEMONTE</t>
  </si>
  <si>
    <t xml:space="preserve">A571</t>
  </si>
  <si>
    <t xml:space="preserve">BAGNOLO SAN VITO</t>
  </si>
  <si>
    <t xml:space="preserve">A575</t>
  </si>
  <si>
    <t xml:space="preserve">BAGNONE</t>
  </si>
  <si>
    <t xml:space="preserve">A576</t>
  </si>
  <si>
    <t xml:space="preserve">BAGNOREGIO</t>
  </si>
  <si>
    <t xml:space="preserve">A577</t>
  </si>
  <si>
    <t xml:space="preserve">BAGOLINO</t>
  </si>
  <si>
    <t xml:space="preserve">A578</t>
  </si>
  <si>
    <t xml:space="preserve">BAIA E LATINA</t>
  </si>
  <si>
    <t xml:space="preserve">A579</t>
  </si>
  <si>
    <t xml:space="preserve">BAIANO</t>
  </si>
  <si>
    <t xml:space="preserve">A580</t>
  </si>
  <si>
    <t xml:space="preserve">BAIRO</t>
  </si>
  <si>
    <t xml:space="preserve">A584</t>
  </si>
  <si>
    <t xml:space="preserve">BAISO</t>
  </si>
  <si>
    <t xml:space="preserve">A586</t>
  </si>
  <si>
    <t xml:space="preserve">BAJARDO</t>
  </si>
  <si>
    <t xml:space="preserve">A581</t>
  </si>
  <si>
    <t xml:space="preserve">BALANGERO</t>
  </si>
  <si>
    <t xml:space="preserve">A587</t>
  </si>
  <si>
    <t xml:space="preserve">BALDICHIERI D'ASTI</t>
  </si>
  <si>
    <t xml:space="preserve">A588</t>
  </si>
  <si>
    <t xml:space="preserve">BALDISSERO CANAVESE</t>
  </si>
  <si>
    <t xml:space="preserve">A590</t>
  </si>
  <si>
    <t xml:space="preserve">BALDISSERO D'ALBA</t>
  </si>
  <si>
    <t xml:space="preserve">A589</t>
  </si>
  <si>
    <t xml:space="preserve">BALDISSERO TORINESE</t>
  </si>
  <si>
    <t xml:space="preserve">A591</t>
  </si>
  <si>
    <t xml:space="preserve">BALESTRATE</t>
  </si>
  <si>
    <t xml:space="preserve">A592</t>
  </si>
  <si>
    <t xml:space="preserve">BALESTRINO</t>
  </si>
  <si>
    <t xml:space="preserve">A593</t>
  </si>
  <si>
    <t xml:space="preserve">BALLABIO</t>
  </si>
  <si>
    <t xml:space="preserve">A594</t>
  </si>
  <si>
    <t xml:space="preserve">BALLAO</t>
  </si>
  <si>
    <t xml:space="preserve">A597</t>
  </si>
  <si>
    <t xml:space="preserve">BALME</t>
  </si>
  <si>
    <t xml:space="preserve">A599</t>
  </si>
  <si>
    <t xml:space="preserve">BALMUCCIA</t>
  </si>
  <si>
    <t xml:space="preserve">A600</t>
  </si>
  <si>
    <t xml:space="preserve">BALOCCO</t>
  </si>
  <si>
    <t xml:space="preserve">A601</t>
  </si>
  <si>
    <t xml:space="preserve">BALSORANO</t>
  </si>
  <si>
    <t xml:space="preserve">A603</t>
  </si>
  <si>
    <t xml:space="preserve">BALVANO</t>
  </si>
  <si>
    <t xml:space="preserve">A604</t>
  </si>
  <si>
    <t xml:space="preserve">BALZOLA</t>
  </si>
  <si>
    <t xml:space="preserve">A605</t>
  </si>
  <si>
    <t xml:space="preserve">BANARI</t>
  </si>
  <si>
    <t xml:space="preserve">A606</t>
  </si>
  <si>
    <t xml:space="preserve">BANCHETTE</t>
  </si>
  <si>
    <t xml:space="preserve">A607</t>
  </si>
  <si>
    <t xml:space="preserve">BANNIO ANZINO</t>
  </si>
  <si>
    <t xml:space="preserve">A610</t>
  </si>
  <si>
    <t xml:space="preserve">BANZI</t>
  </si>
  <si>
    <t xml:space="preserve">A612</t>
  </si>
  <si>
    <t xml:space="preserve">BAONE</t>
  </si>
  <si>
    <t xml:space="preserve">A613</t>
  </si>
  <si>
    <t xml:space="preserve">BARADILI</t>
  </si>
  <si>
    <t xml:space="preserve">A614</t>
  </si>
  <si>
    <t xml:space="preserve">BARAGIANO</t>
  </si>
  <si>
    <t xml:space="preserve">A615</t>
  </si>
  <si>
    <t xml:space="preserve">BARANELLO</t>
  </si>
  <si>
    <t xml:space="preserve">A616</t>
  </si>
  <si>
    <t xml:space="preserve">BARANO D'ISCHIA</t>
  </si>
  <si>
    <t xml:space="preserve">A617</t>
  </si>
  <si>
    <t xml:space="preserve">BARANZATE</t>
  </si>
  <si>
    <t xml:space="preserve">A618</t>
  </si>
  <si>
    <t xml:space="preserve">BARASSO</t>
  </si>
  <si>
    <t xml:space="preserve">A619</t>
  </si>
  <si>
    <t xml:space="preserve">BARATILI SAN PIETRO</t>
  </si>
  <si>
    <t xml:space="preserve">A621</t>
  </si>
  <si>
    <t xml:space="preserve">BARBANIA</t>
  </si>
  <si>
    <t xml:space="preserve">A625</t>
  </si>
  <si>
    <t xml:space="preserve">BARBARA</t>
  </si>
  <si>
    <t xml:space="preserve">A626</t>
  </si>
  <si>
    <t xml:space="preserve">BARBARANO MOSSANO</t>
  </si>
  <si>
    <t xml:space="preserve">M401</t>
  </si>
  <si>
    <t xml:space="preserve">BARBARANO ROMANO</t>
  </si>
  <si>
    <t xml:space="preserve">A628</t>
  </si>
  <si>
    <t xml:space="preserve">BARBARESCO</t>
  </si>
  <si>
    <t xml:space="preserve">A629</t>
  </si>
  <si>
    <t xml:space="preserve">BARBARIGA</t>
  </si>
  <si>
    <t xml:space="preserve">A630</t>
  </si>
  <si>
    <t xml:space="preserve">BARBATA</t>
  </si>
  <si>
    <t xml:space="preserve">A631</t>
  </si>
  <si>
    <t xml:space="preserve">BARBERINO DI MUGELLO</t>
  </si>
  <si>
    <t xml:space="preserve">A632</t>
  </si>
  <si>
    <t xml:space="preserve">BARBERINO TAVARNELLE</t>
  </si>
  <si>
    <t xml:space="preserve">M408</t>
  </si>
  <si>
    <t xml:space="preserve">BARBIANELLO</t>
  </si>
  <si>
    <t xml:space="preserve">A634</t>
  </si>
  <si>
    <t xml:space="preserve">BARBIANO/BARBIAN</t>
  </si>
  <si>
    <t xml:space="preserve">A635</t>
  </si>
  <si>
    <t xml:space="preserve">BARBONA</t>
  </si>
  <si>
    <t xml:space="preserve">A637</t>
  </si>
  <si>
    <t xml:space="preserve">BARCELLONA POZZO DI GOTTO</t>
  </si>
  <si>
    <t xml:space="preserve">A638</t>
  </si>
  <si>
    <t xml:space="preserve">BARCIS</t>
  </si>
  <si>
    <t xml:space="preserve">A640</t>
  </si>
  <si>
    <t xml:space="preserve">BARD</t>
  </si>
  <si>
    <t xml:space="preserve">A643</t>
  </si>
  <si>
    <t xml:space="preserve">BARDELLO CON MALGESSO E BREGANO</t>
  </si>
  <si>
    <t xml:space="preserve">M433</t>
  </si>
  <si>
    <t xml:space="preserve">BARDI</t>
  </si>
  <si>
    <t xml:space="preserve">A646</t>
  </si>
  <si>
    <t xml:space="preserve">BARDINETO</t>
  </si>
  <si>
    <t xml:space="preserve">A647</t>
  </si>
  <si>
    <t xml:space="preserve">BARDOLINO</t>
  </si>
  <si>
    <t xml:space="preserve">A650</t>
  </si>
  <si>
    <t xml:space="preserve">BARDONECCHIA</t>
  </si>
  <si>
    <t xml:space="preserve">A651</t>
  </si>
  <si>
    <t xml:space="preserve">BAREGGIO</t>
  </si>
  <si>
    <t xml:space="preserve">A652</t>
  </si>
  <si>
    <t xml:space="preserve">BARENGO</t>
  </si>
  <si>
    <t xml:space="preserve">A653</t>
  </si>
  <si>
    <t xml:space="preserve">BARESSA</t>
  </si>
  <si>
    <t xml:space="preserve">A655</t>
  </si>
  <si>
    <t xml:space="preserve">BARETE</t>
  </si>
  <si>
    <t xml:space="preserve">A656</t>
  </si>
  <si>
    <t xml:space="preserve">BARGA</t>
  </si>
  <si>
    <t xml:space="preserve">A657</t>
  </si>
  <si>
    <t xml:space="preserve">BARGAGLI</t>
  </si>
  <si>
    <t xml:space="preserve">A658</t>
  </si>
  <si>
    <t xml:space="preserve">BARGE</t>
  </si>
  <si>
    <t xml:space="preserve">A660</t>
  </si>
  <si>
    <t xml:space="preserve">BARGHE</t>
  </si>
  <si>
    <t xml:space="preserve">A661</t>
  </si>
  <si>
    <t xml:space="preserve">BARI</t>
  </si>
  <si>
    <t xml:space="preserve">A662</t>
  </si>
  <si>
    <t xml:space="preserve">BARI SARDO</t>
  </si>
  <si>
    <t xml:space="preserve">A663</t>
  </si>
  <si>
    <t xml:space="preserve">BARIANO</t>
  </si>
  <si>
    <t xml:space="preserve">A664</t>
  </si>
  <si>
    <t xml:space="preserve">BARICELLA</t>
  </si>
  <si>
    <t xml:space="preserve">A665</t>
  </si>
  <si>
    <t xml:space="preserve">BARILE</t>
  </si>
  <si>
    <t xml:space="preserve">A666</t>
  </si>
  <si>
    <t xml:space="preserve">BARISCIANO</t>
  </si>
  <si>
    <t xml:space="preserve">A667</t>
  </si>
  <si>
    <t xml:space="preserve">BARLASSINA</t>
  </si>
  <si>
    <t xml:space="preserve">A668</t>
  </si>
  <si>
    <t xml:space="preserve">BARLETTA</t>
  </si>
  <si>
    <t xml:space="preserve">A669</t>
  </si>
  <si>
    <t xml:space="preserve">BARNI</t>
  </si>
  <si>
    <t xml:space="preserve">A670</t>
  </si>
  <si>
    <t xml:space="preserve">BAROLO</t>
  </si>
  <si>
    <t xml:space="preserve">A671</t>
  </si>
  <si>
    <t xml:space="preserve">BARONE CANAVESE</t>
  </si>
  <si>
    <t xml:space="preserve">A673</t>
  </si>
  <si>
    <t xml:space="preserve">BARONISSI</t>
  </si>
  <si>
    <t xml:space="preserve">A674</t>
  </si>
  <si>
    <t xml:space="preserve">BARRAFRANCA</t>
  </si>
  <si>
    <t xml:space="preserve">A676</t>
  </si>
  <si>
    <t xml:space="preserve">BARRALI</t>
  </si>
  <si>
    <t xml:space="preserve">A677</t>
  </si>
  <si>
    <t xml:space="preserve">BARREA</t>
  </si>
  <si>
    <t xml:space="preserve">A678</t>
  </si>
  <si>
    <t xml:space="preserve">BARUMINI</t>
  </si>
  <si>
    <t xml:space="preserve">A681</t>
  </si>
  <si>
    <t xml:space="preserve">BARZAGO</t>
  </si>
  <si>
    <t xml:space="preserve">A683</t>
  </si>
  <si>
    <t xml:space="preserve">BARZANA</t>
  </si>
  <si>
    <t xml:space="preserve">A684</t>
  </si>
  <si>
    <t xml:space="preserve">BARZANO'</t>
  </si>
  <si>
    <t xml:space="preserve">A686</t>
  </si>
  <si>
    <t xml:space="preserve">BARZIO</t>
  </si>
  <si>
    <t xml:space="preserve">A687</t>
  </si>
  <si>
    <t xml:space="preserve">BASALUZZO</t>
  </si>
  <si>
    <t xml:space="preserve">A689</t>
  </si>
  <si>
    <t xml:space="preserve">BASCAPE'</t>
  </si>
  <si>
    <t xml:space="preserve">A690</t>
  </si>
  <si>
    <t xml:space="preserve">BASCHI</t>
  </si>
  <si>
    <t xml:space="preserve">A691</t>
  </si>
  <si>
    <t xml:space="preserve">BASCIANO</t>
  </si>
  <si>
    <t xml:space="preserve">A692</t>
  </si>
  <si>
    <t xml:space="preserve">BASELGA DI PINE'</t>
  </si>
  <si>
    <t xml:space="preserve">A694</t>
  </si>
  <si>
    <t xml:space="preserve">BASELICE</t>
  </si>
  <si>
    <t xml:space="preserve">A696</t>
  </si>
  <si>
    <t xml:space="preserve">BASIANO</t>
  </si>
  <si>
    <t xml:space="preserve">A697</t>
  </si>
  <si>
    <t xml:space="preserve">BASICO'</t>
  </si>
  <si>
    <t xml:space="preserve">A698</t>
  </si>
  <si>
    <t xml:space="preserve">BASIGLIO</t>
  </si>
  <si>
    <t xml:space="preserve">A699</t>
  </si>
  <si>
    <t xml:space="preserve">BASILIANO</t>
  </si>
  <si>
    <t xml:space="preserve">A700</t>
  </si>
  <si>
    <t xml:space="preserve">BASSANO BRESCIANO</t>
  </si>
  <si>
    <t xml:space="preserve">A702</t>
  </si>
  <si>
    <t xml:space="preserve">BASSANO DEL GRAPPA</t>
  </si>
  <si>
    <t xml:space="preserve">A703</t>
  </si>
  <si>
    <t xml:space="preserve">BASSANO IN TEVERINA</t>
  </si>
  <si>
    <t xml:space="preserve">A706</t>
  </si>
  <si>
    <t xml:space="preserve">BASSANO ROMANO</t>
  </si>
  <si>
    <t xml:space="preserve">A704</t>
  </si>
  <si>
    <t xml:space="preserve">BASSIANO</t>
  </si>
  <si>
    <t xml:space="preserve">A707</t>
  </si>
  <si>
    <t xml:space="preserve">BASSIGNANA</t>
  </si>
  <si>
    <t xml:space="preserve">A708</t>
  </si>
  <si>
    <t xml:space="preserve">BASTIA MONDOVI'</t>
  </si>
  <si>
    <t xml:space="preserve">A709</t>
  </si>
  <si>
    <t xml:space="preserve">BASTIA UMBRA</t>
  </si>
  <si>
    <t xml:space="preserve">A710</t>
  </si>
  <si>
    <t xml:space="preserve">BASTIDA PANCARANA</t>
  </si>
  <si>
    <t xml:space="preserve">A712</t>
  </si>
  <si>
    <t xml:space="preserve">BASTIGLIA</t>
  </si>
  <si>
    <t xml:space="preserve">MO</t>
  </si>
  <si>
    <t xml:space="preserve">A713</t>
  </si>
  <si>
    <t xml:space="preserve">BATTAGLIA TERME</t>
  </si>
  <si>
    <t xml:space="preserve">A714</t>
  </si>
  <si>
    <t xml:space="preserve">BATTIFOLLO</t>
  </si>
  <si>
    <t xml:space="preserve">A716</t>
  </si>
  <si>
    <t xml:space="preserve">BATTIPAGLIA</t>
  </si>
  <si>
    <t xml:space="preserve">A717</t>
  </si>
  <si>
    <t xml:space="preserve">BATTUDA</t>
  </si>
  <si>
    <t xml:space="preserve">A718</t>
  </si>
  <si>
    <t xml:space="preserve">BAUCINA</t>
  </si>
  <si>
    <t xml:space="preserve">A719</t>
  </si>
  <si>
    <t xml:space="preserve">BAULADU</t>
  </si>
  <si>
    <t xml:space="preserve">A721</t>
  </si>
  <si>
    <t xml:space="preserve">BAUNEI</t>
  </si>
  <si>
    <t xml:space="preserve">A722</t>
  </si>
  <si>
    <t xml:space="preserve">BAVENO</t>
  </si>
  <si>
    <t xml:space="preserve">A725</t>
  </si>
  <si>
    <t xml:space="preserve">BEDERO VALCUVIA</t>
  </si>
  <si>
    <t xml:space="preserve">A728</t>
  </si>
  <si>
    <t xml:space="preserve">BEDIZZOLE</t>
  </si>
  <si>
    <t xml:space="preserve">A729</t>
  </si>
  <si>
    <t xml:space="preserve">BEDOLLO</t>
  </si>
  <si>
    <t xml:space="preserve">A730</t>
  </si>
  <si>
    <t xml:space="preserve">BEDONIA</t>
  </si>
  <si>
    <t xml:space="preserve">A731</t>
  </si>
  <si>
    <t xml:space="preserve">BEDULITA</t>
  </si>
  <si>
    <t xml:space="preserve">A732</t>
  </si>
  <si>
    <t xml:space="preserve">BEE</t>
  </si>
  <si>
    <t xml:space="preserve">A733</t>
  </si>
  <si>
    <t xml:space="preserve">BEINASCO</t>
  </si>
  <si>
    <t xml:space="preserve">A734</t>
  </si>
  <si>
    <t xml:space="preserve">BEINETTE</t>
  </si>
  <si>
    <t xml:space="preserve">A735</t>
  </si>
  <si>
    <t xml:space="preserve">BELCASTRO</t>
  </si>
  <si>
    <t xml:space="preserve">A736</t>
  </si>
  <si>
    <t xml:space="preserve">BELFIORE</t>
  </si>
  <si>
    <t xml:space="preserve">A737</t>
  </si>
  <si>
    <t xml:space="preserve">BELFORTE ALL'ISAURO</t>
  </si>
  <si>
    <t xml:space="preserve">A740</t>
  </si>
  <si>
    <t xml:space="preserve">BELFORTE DEL CHIENTI</t>
  </si>
  <si>
    <t xml:space="preserve">A739</t>
  </si>
  <si>
    <t xml:space="preserve">BELFORTE MONFERRATO</t>
  </si>
  <si>
    <t xml:space="preserve">A738</t>
  </si>
  <si>
    <t xml:space="preserve">BELGIOIOSO</t>
  </si>
  <si>
    <t xml:space="preserve">A741</t>
  </si>
  <si>
    <t xml:space="preserve">BELGIRATE</t>
  </si>
  <si>
    <t xml:space="preserve">A742</t>
  </si>
  <si>
    <t xml:space="preserve">BELLA</t>
  </si>
  <si>
    <t xml:space="preserve">A743</t>
  </si>
  <si>
    <t xml:space="preserve">BELLAGIO</t>
  </si>
  <si>
    <t xml:space="preserve">M335</t>
  </si>
  <si>
    <t xml:space="preserve">BELLANO</t>
  </si>
  <si>
    <t xml:space="preserve">A745</t>
  </si>
  <si>
    <t xml:space="preserve">BELLANTE</t>
  </si>
  <si>
    <t xml:space="preserve">A746</t>
  </si>
  <si>
    <t xml:space="preserve">BELLARIA-IGEA MARINA</t>
  </si>
  <si>
    <t xml:space="preserve">RN</t>
  </si>
  <si>
    <t xml:space="preserve">A747</t>
  </si>
  <si>
    <t xml:space="preserve">BELLEGRA</t>
  </si>
  <si>
    <t xml:space="preserve">A749</t>
  </si>
  <si>
    <t xml:space="preserve">BELLINO</t>
  </si>
  <si>
    <t xml:space="preserve">A750</t>
  </si>
  <si>
    <t xml:space="preserve">BELLINZAGO LOMBARDO</t>
  </si>
  <si>
    <t xml:space="preserve">A751</t>
  </si>
  <si>
    <t xml:space="preserve">BELLINZAGO NOVARESE</t>
  </si>
  <si>
    <t xml:space="preserve">A752</t>
  </si>
  <si>
    <t xml:space="preserve">BELLIZZI</t>
  </si>
  <si>
    <t xml:space="preserve">M294</t>
  </si>
  <si>
    <t xml:space="preserve">BELLONA</t>
  </si>
  <si>
    <t xml:space="preserve">A755</t>
  </si>
  <si>
    <t xml:space="preserve">BELLOSGUARDO</t>
  </si>
  <si>
    <t xml:space="preserve">A756</t>
  </si>
  <si>
    <t xml:space="preserve">BELLUNO</t>
  </si>
  <si>
    <t xml:space="preserve">A757</t>
  </si>
  <si>
    <t xml:space="preserve">BELLUSCO</t>
  </si>
  <si>
    <t xml:space="preserve">A759</t>
  </si>
  <si>
    <t xml:space="preserve">BELMONTE CALABRO</t>
  </si>
  <si>
    <t xml:space="preserve">A762</t>
  </si>
  <si>
    <t xml:space="preserve">BELMONTE CASTELLO</t>
  </si>
  <si>
    <t xml:space="preserve">A763</t>
  </si>
  <si>
    <t xml:space="preserve">BELMONTE DEL SANNIO</t>
  </si>
  <si>
    <t xml:space="preserve">A761</t>
  </si>
  <si>
    <t xml:space="preserve">BELMONTE IN SABINA</t>
  </si>
  <si>
    <t xml:space="preserve">A765</t>
  </si>
  <si>
    <t xml:space="preserve">BELMONTE MEZZAGNO</t>
  </si>
  <si>
    <t xml:space="preserve">A764</t>
  </si>
  <si>
    <t xml:space="preserve">BELMONTE PICENO</t>
  </si>
  <si>
    <t xml:space="preserve">A760</t>
  </si>
  <si>
    <t xml:space="preserve">BELPASSO</t>
  </si>
  <si>
    <t xml:space="preserve">A766</t>
  </si>
  <si>
    <t xml:space="preserve">BELSITO</t>
  </si>
  <si>
    <t xml:space="preserve">A768</t>
  </si>
  <si>
    <t xml:space="preserve">BELVEDERE DI SPINELLO</t>
  </si>
  <si>
    <t xml:space="preserve">KR</t>
  </si>
  <si>
    <t xml:space="preserve">A772</t>
  </si>
  <si>
    <t xml:space="preserve">BELVEDERE LANGHE</t>
  </si>
  <si>
    <t xml:space="preserve">A774</t>
  </si>
  <si>
    <t xml:space="preserve">BELVEDERE MARITTIMO</t>
  </si>
  <si>
    <t xml:space="preserve">A773</t>
  </si>
  <si>
    <t xml:space="preserve">BELVEDERE OSTRENSE</t>
  </si>
  <si>
    <t xml:space="preserve">A769</t>
  </si>
  <si>
    <t xml:space="preserve">BELVEGLIO</t>
  </si>
  <si>
    <t xml:space="preserve">A770</t>
  </si>
  <si>
    <t xml:space="preserve">BELVI'</t>
  </si>
  <si>
    <t xml:space="preserve">A776</t>
  </si>
  <si>
    <t xml:space="preserve">BEMA</t>
  </si>
  <si>
    <t xml:space="preserve">A777</t>
  </si>
  <si>
    <t xml:space="preserve">BENE LARIO</t>
  </si>
  <si>
    <t xml:space="preserve">A778</t>
  </si>
  <si>
    <t xml:space="preserve">BENE VAGIENNA</t>
  </si>
  <si>
    <t xml:space="preserve">A779</t>
  </si>
  <si>
    <t xml:space="preserve">BENESTARE</t>
  </si>
  <si>
    <t xml:space="preserve">A780</t>
  </si>
  <si>
    <t xml:space="preserve">BENETUTTI</t>
  </si>
  <si>
    <t xml:space="preserve">A781</t>
  </si>
  <si>
    <t xml:space="preserve">BENEVELLO</t>
  </si>
  <si>
    <t xml:space="preserve">A782</t>
  </si>
  <si>
    <t xml:space="preserve">BENEVENTO</t>
  </si>
  <si>
    <t xml:space="preserve">A783</t>
  </si>
  <si>
    <t xml:space="preserve">BENNA</t>
  </si>
  <si>
    <t xml:space="preserve">A784</t>
  </si>
  <si>
    <t xml:space="preserve">BENTIVOGLIO</t>
  </si>
  <si>
    <t xml:space="preserve">A785</t>
  </si>
  <si>
    <t xml:space="preserve">BERBENNO</t>
  </si>
  <si>
    <t xml:space="preserve">A786</t>
  </si>
  <si>
    <t xml:space="preserve">BERBENNO DI VALTELLINA</t>
  </si>
  <si>
    <t xml:space="preserve">A787</t>
  </si>
  <si>
    <t xml:space="preserve">BERCETO</t>
  </si>
  <si>
    <t xml:space="preserve">A788</t>
  </si>
  <si>
    <t xml:space="preserve">BERCHIDDA</t>
  </si>
  <si>
    <t xml:space="preserve">A789</t>
  </si>
  <si>
    <t xml:space="preserve">BEREGAZZO CON FIGLIARO</t>
  </si>
  <si>
    <t xml:space="preserve">A791</t>
  </si>
  <si>
    <t xml:space="preserve">BEREGUARDO</t>
  </si>
  <si>
    <t xml:space="preserve">A792</t>
  </si>
  <si>
    <t xml:space="preserve">BERGAMASCO</t>
  </si>
  <si>
    <t xml:space="preserve">A793</t>
  </si>
  <si>
    <t xml:space="preserve">BERGAMO</t>
  </si>
  <si>
    <t xml:space="preserve">A794</t>
  </si>
  <si>
    <t xml:space="preserve">BERGANTINO</t>
  </si>
  <si>
    <t xml:space="preserve">A795</t>
  </si>
  <si>
    <t xml:space="preserve">BERGEGGI</t>
  </si>
  <si>
    <t xml:space="preserve">A796</t>
  </si>
  <si>
    <t xml:space="preserve">BERGOLO</t>
  </si>
  <si>
    <t xml:space="preserve">A798</t>
  </si>
  <si>
    <t xml:space="preserve">BERLINGO</t>
  </si>
  <si>
    <t xml:space="preserve">A799</t>
  </si>
  <si>
    <t xml:space="preserve">BERNALDA</t>
  </si>
  <si>
    <t xml:space="preserve">A801</t>
  </si>
  <si>
    <t xml:space="preserve">BERNAREGGIO</t>
  </si>
  <si>
    <t xml:space="preserve">A802</t>
  </si>
  <si>
    <t xml:space="preserve">BERNATE TICINO</t>
  </si>
  <si>
    <t xml:space="preserve">A804</t>
  </si>
  <si>
    <t xml:space="preserve">BERNEZZO</t>
  </si>
  <si>
    <t xml:space="preserve">A805</t>
  </si>
  <si>
    <t xml:space="preserve">BERTINORO</t>
  </si>
  <si>
    <t xml:space="preserve">A809</t>
  </si>
  <si>
    <t xml:space="preserve">BERTIOLO</t>
  </si>
  <si>
    <t xml:space="preserve">A810</t>
  </si>
  <si>
    <t xml:space="preserve">BERTONICO</t>
  </si>
  <si>
    <t xml:space="preserve">A811</t>
  </si>
  <si>
    <t xml:space="preserve">BERZANO DI SAN PIETRO</t>
  </si>
  <si>
    <t xml:space="preserve">A812</t>
  </si>
  <si>
    <t xml:space="preserve">BERZANO DI TORTONA</t>
  </si>
  <si>
    <t xml:space="preserve">A813</t>
  </si>
  <si>
    <t xml:space="preserve">BERZO DEMO</t>
  </si>
  <si>
    <t xml:space="preserve">A816</t>
  </si>
  <si>
    <t xml:space="preserve">BERZO INFERIORE</t>
  </si>
  <si>
    <t xml:space="preserve">A817</t>
  </si>
  <si>
    <t xml:space="preserve">BERZO SAN FERMO</t>
  </si>
  <si>
    <t xml:space="preserve">A815</t>
  </si>
  <si>
    <t xml:space="preserve">BESANA IN BRIANZA</t>
  </si>
  <si>
    <t xml:space="preserve">A818</t>
  </si>
  <si>
    <t xml:space="preserve">BESANO</t>
  </si>
  <si>
    <t xml:space="preserve">A819</t>
  </si>
  <si>
    <t xml:space="preserve">BESATE</t>
  </si>
  <si>
    <t xml:space="preserve">A820</t>
  </si>
  <si>
    <t xml:space="preserve">BESENELLO</t>
  </si>
  <si>
    <t xml:space="preserve">A821</t>
  </si>
  <si>
    <t xml:space="preserve">BESENZONE</t>
  </si>
  <si>
    <t xml:space="preserve">A823</t>
  </si>
  <si>
    <t xml:space="preserve">BESNATE</t>
  </si>
  <si>
    <t xml:space="preserve">A825</t>
  </si>
  <si>
    <t xml:space="preserve">BESOZZO</t>
  </si>
  <si>
    <t xml:space="preserve">A826</t>
  </si>
  <si>
    <t xml:space="preserve">BESSUDE</t>
  </si>
  <si>
    <t xml:space="preserve">A827</t>
  </si>
  <si>
    <t xml:space="preserve">BETTOLA</t>
  </si>
  <si>
    <t xml:space="preserve">A831</t>
  </si>
  <si>
    <t xml:space="preserve">BETTONA</t>
  </si>
  <si>
    <t xml:space="preserve">A832</t>
  </si>
  <si>
    <t xml:space="preserve">BEURA-CARDEZZA</t>
  </si>
  <si>
    <t xml:space="preserve">A834</t>
  </si>
  <si>
    <t xml:space="preserve">BEVAGNA</t>
  </si>
  <si>
    <t xml:space="preserve">A835</t>
  </si>
  <si>
    <t xml:space="preserve">BEVERINO</t>
  </si>
  <si>
    <t xml:space="preserve">A836</t>
  </si>
  <si>
    <t xml:space="preserve">BEVILACQUA</t>
  </si>
  <si>
    <t xml:space="preserve">A837</t>
  </si>
  <si>
    <t xml:space="preserve">BIANCAVILLA</t>
  </si>
  <si>
    <t xml:space="preserve">A841</t>
  </si>
  <si>
    <t xml:space="preserve">BIANCHI</t>
  </si>
  <si>
    <t xml:space="preserve">A842</t>
  </si>
  <si>
    <t xml:space="preserve">BIANCO</t>
  </si>
  <si>
    <t xml:space="preserve">A843</t>
  </si>
  <si>
    <t xml:space="preserve">BIANDRATE</t>
  </si>
  <si>
    <t xml:space="preserve">A844</t>
  </si>
  <si>
    <t xml:space="preserve">BIANDRONNO</t>
  </si>
  <si>
    <t xml:space="preserve">A845</t>
  </si>
  <si>
    <t xml:space="preserve">BIANZANO</t>
  </si>
  <si>
    <t xml:space="preserve">A846</t>
  </si>
  <si>
    <t xml:space="preserve">BIANZE'</t>
  </si>
  <si>
    <t xml:space="preserve">A847</t>
  </si>
  <si>
    <t xml:space="preserve">BIANZONE</t>
  </si>
  <si>
    <t xml:space="preserve">A848</t>
  </si>
  <si>
    <t xml:space="preserve">BIASSONO</t>
  </si>
  <si>
    <t xml:space="preserve">A849</t>
  </si>
  <si>
    <t xml:space="preserve">BIBBIANO</t>
  </si>
  <si>
    <t xml:space="preserve">A850</t>
  </si>
  <si>
    <t xml:space="preserve">BIBBIENA</t>
  </si>
  <si>
    <t xml:space="preserve">A851</t>
  </si>
  <si>
    <t xml:space="preserve">BIBBONA</t>
  </si>
  <si>
    <t xml:space="preserve">LI</t>
  </si>
  <si>
    <t xml:space="preserve">A852</t>
  </si>
  <si>
    <t xml:space="preserve">BIBIANA</t>
  </si>
  <si>
    <t xml:space="preserve">A853</t>
  </si>
  <si>
    <t xml:space="preserve">BICCARI</t>
  </si>
  <si>
    <t xml:space="preserve">A854</t>
  </si>
  <si>
    <t xml:space="preserve">BICINICCO</t>
  </si>
  <si>
    <t xml:space="preserve">A855</t>
  </si>
  <si>
    <t xml:space="preserve">BIDONI'</t>
  </si>
  <si>
    <t xml:space="preserve">A856</t>
  </si>
  <si>
    <t xml:space="preserve">BIELLA</t>
  </si>
  <si>
    <t xml:space="preserve">A859</t>
  </si>
  <si>
    <t xml:space="preserve">BIENNO</t>
  </si>
  <si>
    <t xml:space="preserve">A861</t>
  </si>
  <si>
    <t xml:space="preserve">BIENO</t>
  </si>
  <si>
    <t xml:space="preserve">A863</t>
  </si>
  <si>
    <t xml:space="preserve">BIENTINA</t>
  </si>
  <si>
    <t xml:space="preserve">PI</t>
  </si>
  <si>
    <t xml:space="preserve">A864</t>
  </si>
  <si>
    <t xml:space="preserve">BINAGO</t>
  </si>
  <si>
    <t xml:space="preserve">A870</t>
  </si>
  <si>
    <t xml:space="preserve">BINASCO</t>
  </si>
  <si>
    <t xml:space="preserve">A872</t>
  </si>
  <si>
    <t xml:space="preserve">BINETTO</t>
  </si>
  <si>
    <t xml:space="preserve">A874</t>
  </si>
  <si>
    <t xml:space="preserve">BIOGLIO</t>
  </si>
  <si>
    <t xml:space="preserve">A876</t>
  </si>
  <si>
    <t xml:space="preserve">BIONAZ</t>
  </si>
  <si>
    <t xml:space="preserve">A877</t>
  </si>
  <si>
    <t xml:space="preserve">BIONE</t>
  </si>
  <si>
    <t xml:space="preserve">A878</t>
  </si>
  <si>
    <t xml:space="preserve">BIRORI</t>
  </si>
  <si>
    <t xml:space="preserve">A880</t>
  </si>
  <si>
    <t xml:space="preserve">BISACCIA</t>
  </si>
  <si>
    <t xml:space="preserve">A881</t>
  </si>
  <si>
    <t xml:space="preserve">BISACQUINO</t>
  </si>
  <si>
    <t xml:space="preserve">A882</t>
  </si>
  <si>
    <t xml:space="preserve">BISCEGLIE</t>
  </si>
  <si>
    <t xml:space="preserve">A883</t>
  </si>
  <si>
    <t xml:space="preserve">BISEGNA</t>
  </si>
  <si>
    <t xml:space="preserve">A884</t>
  </si>
  <si>
    <t xml:space="preserve">BISENTI</t>
  </si>
  <si>
    <t xml:space="preserve">A885</t>
  </si>
  <si>
    <t xml:space="preserve">BISIGNANO</t>
  </si>
  <si>
    <t xml:space="preserve">A887</t>
  </si>
  <si>
    <t xml:space="preserve">BISTAGNO</t>
  </si>
  <si>
    <t xml:space="preserve">A889</t>
  </si>
  <si>
    <t xml:space="preserve">BISUSCHIO</t>
  </si>
  <si>
    <t xml:space="preserve">A891</t>
  </si>
  <si>
    <t xml:space="preserve">BITETTO</t>
  </si>
  <si>
    <t xml:space="preserve">A892</t>
  </si>
  <si>
    <t xml:space="preserve">BITONTO</t>
  </si>
  <si>
    <t xml:space="preserve">A893</t>
  </si>
  <si>
    <t xml:space="preserve">BITRITTO</t>
  </si>
  <si>
    <t xml:space="preserve">A894</t>
  </si>
  <si>
    <t xml:space="preserve">BITTI</t>
  </si>
  <si>
    <t xml:space="preserve">A895</t>
  </si>
  <si>
    <t xml:space="preserve">BIVONA</t>
  </si>
  <si>
    <t xml:space="preserve">A896</t>
  </si>
  <si>
    <t xml:space="preserve">BIVONGI</t>
  </si>
  <si>
    <t xml:space="preserve">A897</t>
  </si>
  <si>
    <t xml:space="preserve">BIZZARONE</t>
  </si>
  <si>
    <t xml:space="preserve">A898</t>
  </si>
  <si>
    <t xml:space="preserve">BLEGGIO SUPERIORE</t>
  </si>
  <si>
    <t xml:space="preserve">A902</t>
  </si>
  <si>
    <t xml:space="preserve">BLELLO</t>
  </si>
  <si>
    <t xml:space="preserve">A903</t>
  </si>
  <si>
    <t xml:space="preserve">BLERA</t>
  </si>
  <si>
    <t xml:space="preserve">A857</t>
  </si>
  <si>
    <t xml:space="preserve">BLESSAGNO</t>
  </si>
  <si>
    <t xml:space="preserve">A904</t>
  </si>
  <si>
    <t xml:space="preserve">BLEVIO</t>
  </si>
  <si>
    <t xml:space="preserve">A905</t>
  </si>
  <si>
    <t xml:space="preserve">BLUFI</t>
  </si>
  <si>
    <t xml:space="preserve">M268</t>
  </si>
  <si>
    <t xml:space="preserve">BOARA PISANI</t>
  </si>
  <si>
    <t xml:space="preserve">A906</t>
  </si>
  <si>
    <t xml:space="preserve">BOBBIO</t>
  </si>
  <si>
    <t xml:space="preserve">A909</t>
  </si>
  <si>
    <t xml:space="preserve">BOBBIO PELLICE</t>
  </si>
  <si>
    <t xml:space="preserve">A910</t>
  </si>
  <si>
    <t xml:space="preserve">BOCA</t>
  </si>
  <si>
    <t xml:space="preserve">A911</t>
  </si>
  <si>
    <t xml:space="preserve">BOCCHIGLIERO</t>
  </si>
  <si>
    <t xml:space="preserve">A912</t>
  </si>
  <si>
    <t xml:space="preserve">BOCCIOLETO</t>
  </si>
  <si>
    <t xml:space="preserve">A914</t>
  </si>
  <si>
    <t xml:space="preserve">BOCENAGO</t>
  </si>
  <si>
    <t xml:space="preserve">A916</t>
  </si>
  <si>
    <t xml:space="preserve">BODIO LOMNAGO</t>
  </si>
  <si>
    <t xml:space="preserve">A918</t>
  </si>
  <si>
    <t xml:space="preserve">BOFFALORA D'ADDA</t>
  </si>
  <si>
    <t xml:space="preserve">A919</t>
  </si>
  <si>
    <t xml:space="preserve">BOFFALORA SOPRA TICINO</t>
  </si>
  <si>
    <t xml:space="preserve">A920</t>
  </si>
  <si>
    <t xml:space="preserve">BOGLIASCO</t>
  </si>
  <si>
    <t xml:space="preserve">A922</t>
  </si>
  <si>
    <t xml:space="preserve">BOGNANCO</t>
  </si>
  <si>
    <t xml:space="preserve">A925</t>
  </si>
  <si>
    <t xml:space="preserve">BOGOGNO</t>
  </si>
  <si>
    <t xml:space="preserve">A929</t>
  </si>
  <si>
    <t xml:space="preserve">BOISSANO</t>
  </si>
  <si>
    <t xml:space="preserve">A931</t>
  </si>
  <si>
    <t xml:space="preserve">BOJANO</t>
  </si>
  <si>
    <t xml:space="preserve">A930</t>
  </si>
  <si>
    <t xml:space="preserve">BOLANO</t>
  </si>
  <si>
    <t xml:space="preserve">A932</t>
  </si>
  <si>
    <t xml:space="preserve">BOLGARE</t>
  </si>
  <si>
    <t xml:space="preserve">A937</t>
  </si>
  <si>
    <t xml:space="preserve">BOLLATE</t>
  </si>
  <si>
    <t xml:space="preserve">A940</t>
  </si>
  <si>
    <t xml:space="preserve">BOLLENGO</t>
  </si>
  <si>
    <t xml:space="preserve">A941</t>
  </si>
  <si>
    <t xml:space="preserve">BOLOGNA</t>
  </si>
  <si>
    <t xml:space="preserve">A944</t>
  </si>
  <si>
    <t xml:space="preserve">BOLOGNANO</t>
  </si>
  <si>
    <t xml:space="preserve">A945</t>
  </si>
  <si>
    <t xml:space="preserve">BOLOGNETTA</t>
  </si>
  <si>
    <t xml:space="preserve">A946</t>
  </si>
  <si>
    <t xml:space="preserve">BOLOGNOLA</t>
  </si>
  <si>
    <t xml:space="preserve">A947</t>
  </si>
  <si>
    <t xml:space="preserve">BOLOTANA</t>
  </si>
  <si>
    <t xml:space="preserve">A948</t>
  </si>
  <si>
    <t xml:space="preserve">BOLSENA</t>
  </si>
  <si>
    <t xml:space="preserve">A949</t>
  </si>
  <si>
    <t xml:space="preserve">BOLTIERE</t>
  </si>
  <si>
    <t xml:space="preserve">A950</t>
  </si>
  <si>
    <t xml:space="preserve">BOLZANO NOVARESE</t>
  </si>
  <si>
    <t xml:space="preserve">A953</t>
  </si>
  <si>
    <t xml:space="preserve">BOLZANO VICENTINO</t>
  </si>
  <si>
    <t xml:space="preserve">A954</t>
  </si>
  <si>
    <t xml:space="preserve">BOLZANO/BOZEN</t>
  </si>
  <si>
    <t xml:space="preserve">A952</t>
  </si>
  <si>
    <t xml:space="preserve">BOMARZO</t>
  </si>
  <si>
    <t xml:space="preserve">A955</t>
  </si>
  <si>
    <t xml:space="preserve">BOMBA</t>
  </si>
  <si>
    <t xml:space="preserve">A956</t>
  </si>
  <si>
    <t xml:space="preserve">BOMPENSIERE</t>
  </si>
  <si>
    <t xml:space="preserve">A957</t>
  </si>
  <si>
    <t xml:space="preserve">BOMPIETRO</t>
  </si>
  <si>
    <t xml:space="preserve">A958</t>
  </si>
  <si>
    <t xml:space="preserve">BOMPORTO</t>
  </si>
  <si>
    <t xml:space="preserve">A959</t>
  </si>
  <si>
    <t xml:space="preserve">BONARCADO</t>
  </si>
  <si>
    <t xml:space="preserve">A960</t>
  </si>
  <si>
    <t xml:space="preserve">BONASSOLA</t>
  </si>
  <si>
    <t xml:space="preserve">A961</t>
  </si>
  <si>
    <t xml:space="preserve">BONATE SOPRA</t>
  </si>
  <si>
    <t xml:space="preserve">A963</t>
  </si>
  <si>
    <t xml:space="preserve">BONATE SOTTO</t>
  </si>
  <si>
    <t xml:space="preserve">A962</t>
  </si>
  <si>
    <t xml:space="preserve">BONAVIGO</t>
  </si>
  <si>
    <t xml:space="preserve">A964</t>
  </si>
  <si>
    <t xml:space="preserve">BONDENO</t>
  </si>
  <si>
    <t xml:space="preserve">A965</t>
  </si>
  <si>
    <t xml:space="preserve">BONDONE</t>
  </si>
  <si>
    <t xml:space="preserve">A968</t>
  </si>
  <si>
    <t xml:space="preserve">BONEA</t>
  </si>
  <si>
    <t xml:space="preserve">A970</t>
  </si>
  <si>
    <t xml:space="preserve">BONEFRO</t>
  </si>
  <si>
    <t xml:space="preserve">A971</t>
  </si>
  <si>
    <t xml:space="preserve">BONEMERSE</t>
  </si>
  <si>
    <t xml:space="preserve">A972</t>
  </si>
  <si>
    <t xml:space="preserve">BONIFATI</t>
  </si>
  <si>
    <t xml:space="preserve">A973</t>
  </si>
  <si>
    <t xml:space="preserve">BONITO</t>
  </si>
  <si>
    <t xml:space="preserve">A975</t>
  </si>
  <si>
    <t xml:space="preserve">BONNANARO</t>
  </si>
  <si>
    <t xml:space="preserve">A976</t>
  </si>
  <si>
    <t xml:space="preserve">BONO</t>
  </si>
  <si>
    <t xml:space="preserve">A977</t>
  </si>
  <si>
    <t xml:space="preserve">BONORVA</t>
  </si>
  <si>
    <t xml:space="preserve">A978</t>
  </si>
  <si>
    <t xml:space="preserve">BONVICINO</t>
  </si>
  <si>
    <t xml:space="preserve">A979</t>
  </si>
  <si>
    <t xml:space="preserve">BORBONA</t>
  </si>
  <si>
    <t xml:space="preserve">A981</t>
  </si>
  <si>
    <t xml:space="preserve">BORCA DI CADORE</t>
  </si>
  <si>
    <t xml:space="preserve">A982</t>
  </si>
  <si>
    <t xml:space="preserve">BORDANO</t>
  </si>
  <si>
    <t xml:space="preserve">A983</t>
  </si>
  <si>
    <t xml:space="preserve">BORDIGHERA</t>
  </si>
  <si>
    <t xml:space="preserve">A984</t>
  </si>
  <si>
    <t xml:space="preserve">BORDOLANO</t>
  </si>
  <si>
    <t xml:space="preserve">A986</t>
  </si>
  <si>
    <t xml:space="preserve">BORE</t>
  </si>
  <si>
    <t xml:space="preserve">A987</t>
  </si>
  <si>
    <t xml:space="preserve">BORETTO</t>
  </si>
  <si>
    <t xml:space="preserve">A988</t>
  </si>
  <si>
    <t xml:space="preserve">BORGARELLO</t>
  </si>
  <si>
    <t xml:space="preserve">A989</t>
  </si>
  <si>
    <t xml:space="preserve">BORGARO TORINESE</t>
  </si>
  <si>
    <t xml:space="preserve">A990</t>
  </si>
  <si>
    <t xml:space="preserve">BORGETTO</t>
  </si>
  <si>
    <t xml:space="preserve">A991</t>
  </si>
  <si>
    <t xml:space="preserve">BORGHETTO D'ARROSCIA</t>
  </si>
  <si>
    <t xml:space="preserve">A993</t>
  </si>
  <si>
    <t xml:space="preserve">BORGHETTO DI BORBERA</t>
  </si>
  <si>
    <t xml:space="preserve">A998</t>
  </si>
  <si>
    <t xml:space="preserve">BORGHETTO DI VARA</t>
  </si>
  <si>
    <t xml:space="preserve">A992</t>
  </si>
  <si>
    <t xml:space="preserve">BORGHETTO LODIGIANO</t>
  </si>
  <si>
    <t xml:space="preserve">A995</t>
  </si>
  <si>
    <t xml:space="preserve">BORGHETTO SANTO SPIRITO</t>
  </si>
  <si>
    <t xml:space="preserve">A999</t>
  </si>
  <si>
    <t xml:space="preserve">BORGHI</t>
  </si>
  <si>
    <t xml:space="preserve">B001</t>
  </si>
  <si>
    <t xml:space="preserve">BORGIA</t>
  </si>
  <si>
    <t xml:space="preserve">B002</t>
  </si>
  <si>
    <t xml:space="preserve">BORGIALLO</t>
  </si>
  <si>
    <t xml:space="preserve">B003</t>
  </si>
  <si>
    <t xml:space="preserve">BORGIO VEREZZI</t>
  </si>
  <si>
    <t xml:space="preserve">B005</t>
  </si>
  <si>
    <t xml:space="preserve">BORGO A MOZZANO</t>
  </si>
  <si>
    <t xml:space="preserve">B007</t>
  </si>
  <si>
    <t xml:space="preserve">BORGO CHIESE</t>
  </si>
  <si>
    <t xml:space="preserve">M352</t>
  </si>
  <si>
    <t xml:space="preserve">BORGO D'ALE</t>
  </si>
  <si>
    <t xml:space="preserve">B009</t>
  </si>
  <si>
    <t xml:space="preserve">BORGO D'ANAUNIA</t>
  </si>
  <si>
    <t xml:space="preserve">M429</t>
  </si>
  <si>
    <t xml:space="preserve">BORGO DI TERZO</t>
  </si>
  <si>
    <t xml:space="preserve">B010</t>
  </si>
  <si>
    <t xml:space="preserve">BORGO LARES</t>
  </si>
  <si>
    <t xml:space="preserve">M353</t>
  </si>
  <si>
    <t xml:space="preserve">BORGO MANTOVANO</t>
  </si>
  <si>
    <t xml:space="preserve">M396</t>
  </si>
  <si>
    <t xml:space="preserve">BORGO PACE</t>
  </si>
  <si>
    <t xml:space="preserve">B026</t>
  </si>
  <si>
    <t xml:space="preserve">BORGO PRIOLO</t>
  </si>
  <si>
    <t xml:space="preserve">B028</t>
  </si>
  <si>
    <t xml:space="preserve">BORGO SAN DALMAZZO</t>
  </si>
  <si>
    <t xml:space="preserve">B033</t>
  </si>
  <si>
    <t xml:space="preserve">BORGO SAN GIACOMO</t>
  </si>
  <si>
    <t xml:space="preserve">B035</t>
  </si>
  <si>
    <t xml:space="preserve">BORGO SAN GIOVANNI</t>
  </si>
  <si>
    <t xml:space="preserve">B017</t>
  </si>
  <si>
    <t xml:space="preserve">BORGO SAN LORENZO</t>
  </si>
  <si>
    <t xml:space="preserve">B036</t>
  </si>
  <si>
    <t xml:space="preserve">BORGO SAN MARTINO</t>
  </si>
  <si>
    <t xml:space="preserve">B037</t>
  </si>
  <si>
    <t xml:space="preserve">BORGO SAN SIRO</t>
  </si>
  <si>
    <t xml:space="preserve">B038</t>
  </si>
  <si>
    <t xml:space="preserve">BORGO TICINO</t>
  </si>
  <si>
    <t xml:space="preserve">B043</t>
  </si>
  <si>
    <t xml:space="preserve">BORGO TOSSIGNANO</t>
  </si>
  <si>
    <t xml:space="preserve">B044</t>
  </si>
  <si>
    <t xml:space="preserve">BORGO VAL DI TARO</t>
  </si>
  <si>
    <t xml:space="preserve">B042</t>
  </si>
  <si>
    <t xml:space="preserve">BORGO VALBELLUNA</t>
  </si>
  <si>
    <t xml:space="preserve">M421</t>
  </si>
  <si>
    <t xml:space="preserve">BORGO VALSUGANA</t>
  </si>
  <si>
    <t xml:space="preserve">B006</t>
  </si>
  <si>
    <t xml:space="preserve">BORGO VELINO</t>
  </si>
  <si>
    <t xml:space="preserve">A996</t>
  </si>
  <si>
    <t xml:space="preserve">BORGO VENETO</t>
  </si>
  <si>
    <t xml:space="preserve">M402</t>
  </si>
  <si>
    <t xml:space="preserve">BORGO VERCELLI</t>
  </si>
  <si>
    <t xml:space="preserve">B046</t>
  </si>
  <si>
    <t xml:space="preserve">BORGO VIRGILIO</t>
  </si>
  <si>
    <t xml:space="preserve">M340</t>
  </si>
  <si>
    <t xml:space="preserve">BORGOCARBONARA</t>
  </si>
  <si>
    <t xml:space="preserve">M406</t>
  </si>
  <si>
    <t xml:space="preserve">BORGOFRANCO D'IVREA</t>
  </si>
  <si>
    <t xml:space="preserve">B015</t>
  </si>
  <si>
    <t xml:space="preserve">BORGOLAVEZZARO</t>
  </si>
  <si>
    <t xml:space="preserve">B016</t>
  </si>
  <si>
    <t xml:space="preserve">BORGOMALE</t>
  </si>
  <si>
    <t xml:space="preserve">B018</t>
  </si>
  <si>
    <t xml:space="preserve">BORGOMANERO</t>
  </si>
  <si>
    <t xml:space="preserve">B019</t>
  </si>
  <si>
    <t xml:space="preserve">BORGOMARO</t>
  </si>
  <si>
    <t xml:space="preserve">B020</t>
  </si>
  <si>
    <t xml:space="preserve">BORGOMASINO</t>
  </si>
  <si>
    <t xml:space="preserve">B021</t>
  </si>
  <si>
    <t xml:space="preserve">BORGOMEZZAVALLE</t>
  </si>
  <si>
    <t xml:space="preserve">M370</t>
  </si>
  <si>
    <t xml:space="preserve">BORGONE SUSA</t>
  </si>
  <si>
    <t xml:space="preserve">B024</t>
  </si>
  <si>
    <t xml:space="preserve">BORGONOVO VAL TIDONE</t>
  </si>
  <si>
    <t xml:space="preserve">B025</t>
  </si>
  <si>
    <t xml:space="preserve">BORGORATTO ALESSANDRINO</t>
  </si>
  <si>
    <t xml:space="preserve">B029</t>
  </si>
  <si>
    <t xml:space="preserve">BORGORATTO MORMOROLO</t>
  </si>
  <si>
    <t xml:space="preserve">B030</t>
  </si>
  <si>
    <t xml:space="preserve">BORGORICCO</t>
  </si>
  <si>
    <t xml:space="preserve">B031</t>
  </si>
  <si>
    <t xml:space="preserve">BORGOROSE</t>
  </si>
  <si>
    <t xml:space="preserve">B008</t>
  </si>
  <si>
    <t xml:space="preserve">BORGOSATOLLO</t>
  </si>
  <si>
    <t xml:space="preserve">B040</t>
  </si>
  <si>
    <t xml:space="preserve">BORGOSESIA</t>
  </si>
  <si>
    <t xml:space="preserve">B041</t>
  </si>
  <si>
    <t xml:space="preserve">BORMIDA</t>
  </si>
  <si>
    <t xml:space="preserve">B048</t>
  </si>
  <si>
    <t xml:space="preserve">BORMIO</t>
  </si>
  <si>
    <t xml:space="preserve">B049</t>
  </si>
  <si>
    <t xml:space="preserve">BORNASCO</t>
  </si>
  <si>
    <t xml:space="preserve">B051</t>
  </si>
  <si>
    <t xml:space="preserve">BORNO</t>
  </si>
  <si>
    <t xml:space="preserve">B054</t>
  </si>
  <si>
    <t xml:space="preserve">BORONEDDU</t>
  </si>
  <si>
    <t xml:space="preserve">B055</t>
  </si>
  <si>
    <t xml:space="preserve">BORORE</t>
  </si>
  <si>
    <t xml:space="preserve">B056</t>
  </si>
  <si>
    <t xml:space="preserve">BORRELLO</t>
  </si>
  <si>
    <t xml:space="preserve">B057</t>
  </si>
  <si>
    <t xml:space="preserve">BORRIANA</t>
  </si>
  <si>
    <t xml:space="preserve">B058</t>
  </si>
  <si>
    <t xml:space="preserve">BORSO DEL GRAPPA</t>
  </si>
  <si>
    <t xml:space="preserve">B061</t>
  </si>
  <si>
    <t xml:space="preserve">BORTIGALI</t>
  </si>
  <si>
    <t xml:space="preserve">B062</t>
  </si>
  <si>
    <t xml:space="preserve">BORTIGIADAS</t>
  </si>
  <si>
    <t xml:space="preserve">B063</t>
  </si>
  <si>
    <t xml:space="preserve">BORUTTA</t>
  </si>
  <si>
    <t xml:space="preserve">B064</t>
  </si>
  <si>
    <t xml:space="preserve">BORZONASCA</t>
  </si>
  <si>
    <t xml:space="preserve">B067</t>
  </si>
  <si>
    <t xml:space="preserve">BOSA</t>
  </si>
  <si>
    <t xml:space="preserve">B068</t>
  </si>
  <si>
    <t xml:space="preserve">BOSARO</t>
  </si>
  <si>
    <t xml:space="preserve">B069</t>
  </si>
  <si>
    <t xml:space="preserve">BOSCHI SANT'ANNA</t>
  </si>
  <si>
    <t xml:space="preserve">B070</t>
  </si>
  <si>
    <t xml:space="preserve">BOSCO CHIESANUOVA</t>
  </si>
  <si>
    <t xml:space="preserve">B073</t>
  </si>
  <si>
    <t xml:space="preserve">BOSCO MARENGO</t>
  </si>
  <si>
    <t xml:space="preserve">B071</t>
  </si>
  <si>
    <t xml:space="preserve">BOSCONERO</t>
  </si>
  <si>
    <t xml:space="preserve">B075</t>
  </si>
  <si>
    <t xml:space="preserve">BOSCOREALE</t>
  </si>
  <si>
    <t xml:space="preserve">B076</t>
  </si>
  <si>
    <t xml:space="preserve">BOSCOTRECASE</t>
  </si>
  <si>
    <t xml:space="preserve">B077</t>
  </si>
  <si>
    <t xml:space="preserve">BOSIA</t>
  </si>
  <si>
    <t xml:space="preserve">B079</t>
  </si>
  <si>
    <t xml:space="preserve">BOSIO</t>
  </si>
  <si>
    <t xml:space="preserve">B080</t>
  </si>
  <si>
    <t xml:space="preserve">BOSISIO PARINI</t>
  </si>
  <si>
    <t xml:space="preserve">B081</t>
  </si>
  <si>
    <t xml:space="preserve">BOSNASCO</t>
  </si>
  <si>
    <t xml:space="preserve">B082</t>
  </si>
  <si>
    <t xml:space="preserve">BOSSICO</t>
  </si>
  <si>
    <t xml:space="preserve">B083</t>
  </si>
  <si>
    <t xml:space="preserve">BOSSOLASCO</t>
  </si>
  <si>
    <t xml:space="preserve">B084</t>
  </si>
  <si>
    <t xml:space="preserve">BOTRICELLO</t>
  </si>
  <si>
    <t xml:space="preserve">B085</t>
  </si>
  <si>
    <t xml:space="preserve">BOTRUGNO</t>
  </si>
  <si>
    <t xml:space="preserve">B086</t>
  </si>
  <si>
    <t xml:space="preserve">BOTTANUCO</t>
  </si>
  <si>
    <t xml:space="preserve">B088</t>
  </si>
  <si>
    <t xml:space="preserve">BOTTICINO</t>
  </si>
  <si>
    <t xml:space="preserve">B091</t>
  </si>
  <si>
    <t xml:space="preserve">BOTTIDDA</t>
  </si>
  <si>
    <t xml:space="preserve">B094</t>
  </si>
  <si>
    <t xml:space="preserve">BOVA</t>
  </si>
  <si>
    <t xml:space="preserve">B097</t>
  </si>
  <si>
    <t xml:space="preserve">BOVA MARINA</t>
  </si>
  <si>
    <t xml:space="preserve">B099</t>
  </si>
  <si>
    <t xml:space="preserve">BOVALINO</t>
  </si>
  <si>
    <t xml:space="preserve">B098</t>
  </si>
  <si>
    <t xml:space="preserve">BOVEGNO</t>
  </si>
  <si>
    <t xml:space="preserve">B100</t>
  </si>
  <si>
    <t xml:space="preserve">BOVES</t>
  </si>
  <si>
    <t xml:space="preserve">B101</t>
  </si>
  <si>
    <t xml:space="preserve">BOVEZZO</t>
  </si>
  <si>
    <t xml:space="preserve">B102</t>
  </si>
  <si>
    <t xml:space="preserve">BOVILLE ERNICA</t>
  </si>
  <si>
    <t xml:space="preserve">A720</t>
  </si>
  <si>
    <t xml:space="preserve">BOVINO</t>
  </si>
  <si>
    <t xml:space="preserve">B104</t>
  </si>
  <si>
    <t xml:space="preserve">BOVISIO-MASCIAGO</t>
  </si>
  <si>
    <t xml:space="preserve">B105</t>
  </si>
  <si>
    <t xml:space="preserve">BOVOLENTA</t>
  </si>
  <si>
    <t xml:space="preserve">B106</t>
  </si>
  <si>
    <t xml:space="preserve">BOVOLONE</t>
  </si>
  <si>
    <t xml:space="preserve">B107</t>
  </si>
  <si>
    <t xml:space="preserve">BOZZOLE</t>
  </si>
  <si>
    <t xml:space="preserve">B109</t>
  </si>
  <si>
    <t xml:space="preserve">BOZZOLO</t>
  </si>
  <si>
    <t xml:space="preserve">B110</t>
  </si>
  <si>
    <t xml:space="preserve">BRA</t>
  </si>
  <si>
    <t xml:space="preserve">B111</t>
  </si>
  <si>
    <t xml:space="preserve">BRACCA</t>
  </si>
  <si>
    <t xml:space="preserve">B112</t>
  </si>
  <si>
    <t xml:space="preserve">BRACCIANO</t>
  </si>
  <si>
    <t xml:space="preserve">B114</t>
  </si>
  <si>
    <t xml:space="preserve">BRACIGLIANO</t>
  </si>
  <si>
    <t xml:space="preserve">B115</t>
  </si>
  <si>
    <t xml:space="preserve">BRAIES/PRAGS</t>
  </si>
  <si>
    <t xml:space="preserve">B116</t>
  </si>
  <si>
    <t xml:space="preserve">BRALLO DI PREGOLA</t>
  </si>
  <si>
    <t xml:space="preserve">B117</t>
  </si>
  <si>
    <t xml:space="preserve">BRANCALEONE</t>
  </si>
  <si>
    <t xml:space="preserve">B118</t>
  </si>
  <si>
    <t xml:space="preserve">BRANDICO</t>
  </si>
  <si>
    <t xml:space="preserve">B120</t>
  </si>
  <si>
    <t xml:space="preserve">BRANDIZZO</t>
  </si>
  <si>
    <t xml:space="preserve">B121</t>
  </si>
  <si>
    <t xml:space="preserve">BRANZI</t>
  </si>
  <si>
    <t xml:space="preserve">B123</t>
  </si>
  <si>
    <t xml:space="preserve">BRAONE</t>
  </si>
  <si>
    <t xml:space="preserve">B124</t>
  </si>
  <si>
    <t xml:space="preserve">BREBBIA</t>
  </si>
  <si>
    <t xml:space="preserve">B126</t>
  </si>
  <si>
    <t xml:space="preserve">BREDA DI PIAVE</t>
  </si>
  <si>
    <t xml:space="preserve">B128</t>
  </si>
  <si>
    <t xml:space="preserve">BREGANZE</t>
  </si>
  <si>
    <t xml:space="preserve">B132</t>
  </si>
  <si>
    <t xml:space="preserve">BREGNANO</t>
  </si>
  <si>
    <t xml:space="preserve">B134</t>
  </si>
  <si>
    <t xml:space="preserve">BREMBATE</t>
  </si>
  <si>
    <t xml:space="preserve">B137</t>
  </si>
  <si>
    <t xml:space="preserve">BREMBATE DI SOPRA</t>
  </si>
  <si>
    <t xml:space="preserve">B138</t>
  </si>
  <si>
    <t xml:space="preserve">BREMBIO</t>
  </si>
  <si>
    <t xml:space="preserve">B141</t>
  </si>
  <si>
    <t xml:space="preserve">BREME</t>
  </si>
  <si>
    <t xml:space="preserve">B142</t>
  </si>
  <si>
    <t xml:space="preserve">BRENDOLA</t>
  </si>
  <si>
    <t xml:space="preserve">B143</t>
  </si>
  <si>
    <t xml:space="preserve">BRENNA</t>
  </si>
  <si>
    <t xml:space="preserve">B144</t>
  </si>
  <si>
    <t xml:space="preserve">BRENNERO/BRENNER</t>
  </si>
  <si>
    <t xml:space="preserve">B145</t>
  </si>
  <si>
    <t xml:space="preserve">BRENO</t>
  </si>
  <si>
    <t xml:space="preserve">B149</t>
  </si>
  <si>
    <t xml:space="preserve">BRENTA</t>
  </si>
  <si>
    <t xml:space="preserve">B150</t>
  </si>
  <si>
    <t xml:space="preserve">BRENTINO BELLUNO</t>
  </si>
  <si>
    <t xml:space="preserve">B152</t>
  </si>
  <si>
    <t xml:space="preserve">BRENTONICO</t>
  </si>
  <si>
    <t xml:space="preserve">B153</t>
  </si>
  <si>
    <t xml:space="preserve">BRENZONE SUL GARDA</t>
  </si>
  <si>
    <t xml:space="preserve">B154</t>
  </si>
  <si>
    <t xml:space="preserve">BRESCELLO</t>
  </si>
  <si>
    <t xml:space="preserve">B156</t>
  </si>
  <si>
    <t xml:space="preserve">BRESCIA</t>
  </si>
  <si>
    <t xml:space="preserve">B157</t>
  </si>
  <si>
    <t xml:space="preserve">BRESIMO</t>
  </si>
  <si>
    <t xml:space="preserve">B158</t>
  </si>
  <si>
    <t xml:space="preserve">BRESSANA BOTTARONE</t>
  </si>
  <si>
    <t xml:space="preserve">B159</t>
  </si>
  <si>
    <t xml:space="preserve">BRESSANONE/BRIXEN</t>
  </si>
  <si>
    <t xml:space="preserve">B160</t>
  </si>
  <si>
    <t xml:space="preserve">BRESSANVIDO</t>
  </si>
  <si>
    <t xml:space="preserve">B161</t>
  </si>
  <si>
    <t xml:space="preserve">BRESSO</t>
  </si>
  <si>
    <t xml:space="preserve">B162</t>
  </si>
  <si>
    <t xml:space="preserve">BREZZO DI BEDERO</t>
  </si>
  <si>
    <t xml:space="preserve">B166</t>
  </si>
  <si>
    <t xml:space="preserve">BRIAGLIA</t>
  </si>
  <si>
    <t xml:space="preserve">B167</t>
  </si>
  <si>
    <t xml:space="preserve">BRIATICO</t>
  </si>
  <si>
    <t xml:space="preserve">B169</t>
  </si>
  <si>
    <t xml:space="preserve">BRICHERASIO</t>
  </si>
  <si>
    <t xml:space="preserve">B171</t>
  </si>
  <si>
    <t xml:space="preserve">BRIENNO</t>
  </si>
  <si>
    <t xml:space="preserve">B172</t>
  </si>
  <si>
    <t xml:space="preserve">BRIENZA</t>
  </si>
  <si>
    <t xml:space="preserve">B173</t>
  </si>
  <si>
    <t xml:space="preserve">BRIGA ALTA</t>
  </si>
  <si>
    <t xml:space="preserve">B175</t>
  </si>
  <si>
    <t xml:space="preserve">BRIGA NOVARESE</t>
  </si>
  <si>
    <t xml:space="preserve">B176</t>
  </si>
  <si>
    <t xml:space="preserve">BRIGNANO FRASCATA</t>
  </si>
  <si>
    <t xml:space="preserve">B179</t>
  </si>
  <si>
    <t xml:space="preserve">BRIGNANO GERA D'ADDA</t>
  </si>
  <si>
    <t xml:space="preserve">B178</t>
  </si>
  <si>
    <t xml:space="preserve">BRINDISI</t>
  </si>
  <si>
    <t xml:space="preserve">BR</t>
  </si>
  <si>
    <t xml:space="preserve">B180</t>
  </si>
  <si>
    <t xml:space="preserve">BRINDISI MONTAGNA</t>
  </si>
  <si>
    <t xml:space="preserve">B181</t>
  </si>
  <si>
    <t xml:space="preserve">BRINZIO</t>
  </si>
  <si>
    <t xml:space="preserve">B182</t>
  </si>
  <si>
    <t xml:space="preserve">BRIONA</t>
  </si>
  <si>
    <t xml:space="preserve">B183</t>
  </si>
  <si>
    <t xml:space="preserve">BRIONE</t>
  </si>
  <si>
    <t xml:space="preserve">B184</t>
  </si>
  <si>
    <t xml:space="preserve">BRIOSCO</t>
  </si>
  <si>
    <t xml:space="preserve">B187</t>
  </si>
  <si>
    <t xml:space="preserve">BRISIGHELLA</t>
  </si>
  <si>
    <t xml:space="preserve">B188</t>
  </si>
  <si>
    <t xml:space="preserve">BRISSAGO-VALTRAVAGLIA</t>
  </si>
  <si>
    <t xml:space="preserve">B191</t>
  </si>
  <si>
    <t xml:space="preserve">BRISSOGNE</t>
  </si>
  <si>
    <t xml:space="preserve">B192</t>
  </si>
  <si>
    <t xml:space="preserve">BRITTOLI</t>
  </si>
  <si>
    <t xml:space="preserve">B193</t>
  </si>
  <si>
    <t xml:space="preserve">BRIVIO</t>
  </si>
  <si>
    <t xml:space="preserve">B194</t>
  </si>
  <si>
    <t xml:space="preserve">BROCCOSTELLA</t>
  </si>
  <si>
    <t xml:space="preserve">B195</t>
  </si>
  <si>
    <t xml:space="preserve">BROGLIANO</t>
  </si>
  <si>
    <t xml:space="preserve">B196</t>
  </si>
  <si>
    <t xml:space="preserve">BROGNATURO</t>
  </si>
  <si>
    <t xml:space="preserve">B197</t>
  </si>
  <si>
    <t xml:space="preserve">BROLO</t>
  </si>
  <si>
    <t xml:space="preserve">B198</t>
  </si>
  <si>
    <t xml:space="preserve">BRONDELLO</t>
  </si>
  <si>
    <t xml:space="preserve">B200</t>
  </si>
  <si>
    <t xml:space="preserve">BRONI</t>
  </si>
  <si>
    <t xml:space="preserve">B201</t>
  </si>
  <si>
    <t xml:space="preserve">BRONTE</t>
  </si>
  <si>
    <t xml:space="preserve">B202</t>
  </si>
  <si>
    <t xml:space="preserve">BRONZOLO/BRANZOLL</t>
  </si>
  <si>
    <t xml:space="preserve">B203</t>
  </si>
  <si>
    <t xml:space="preserve">BROSSASCO</t>
  </si>
  <si>
    <t xml:space="preserve">B204</t>
  </si>
  <si>
    <t xml:space="preserve">BROSSO</t>
  </si>
  <si>
    <t xml:space="preserve">B205</t>
  </si>
  <si>
    <t xml:space="preserve">BROVELLO-CARPUGNINO</t>
  </si>
  <si>
    <t xml:space="preserve">B207</t>
  </si>
  <si>
    <t xml:space="preserve">BROZOLO</t>
  </si>
  <si>
    <t xml:space="preserve">B209</t>
  </si>
  <si>
    <t xml:space="preserve">BRUGHERIO</t>
  </si>
  <si>
    <t xml:space="preserve">B212</t>
  </si>
  <si>
    <t xml:space="preserve">BRUGINE</t>
  </si>
  <si>
    <t xml:space="preserve">B213</t>
  </si>
  <si>
    <t xml:space="preserve">BRUGNATO</t>
  </si>
  <si>
    <t xml:space="preserve">B214</t>
  </si>
  <si>
    <t xml:space="preserve">BRUGNERA</t>
  </si>
  <si>
    <t xml:space="preserve">B215</t>
  </si>
  <si>
    <t xml:space="preserve">BRUINO</t>
  </si>
  <si>
    <t xml:space="preserve">B216</t>
  </si>
  <si>
    <t xml:space="preserve">BRUMANO</t>
  </si>
  <si>
    <t xml:space="preserve">B217</t>
  </si>
  <si>
    <t xml:space="preserve">BRUNATE</t>
  </si>
  <si>
    <t xml:space="preserve">B218</t>
  </si>
  <si>
    <t xml:space="preserve">BRUNELLO</t>
  </si>
  <si>
    <t xml:space="preserve">B219</t>
  </si>
  <si>
    <t xml:space="preserve">BRUNICO/BRUNECK</t>
  </si>
  <si>
    <t xml:space="preserve">B220</t>
  </si>
  <si>
    <t xml:space="preserve">BRUNO</t>
  </si>
  <si>
    <t xml:space="preserve">B221</t>
  </si>
  <si>
    <t xml:space="preserve">BRUSAPORTO</t>
  </si>
  <si>
    <t xml:space="preserve">B223</t>
  </si>
  <si>
    <t xml:space="preserve">BRUSASCO</t>
  </si>
  <si>
    <t xml:space="preserve">B225</t>
  </si>
  <si>
    <t xml:space="preserve">BRUSCIANO</t>
  </si>
  <si>
    <t xml:space="preserve">B227</t>
  </si>
  <si>
    <t xml:space="preserve">BRUSIMPIANO</t>
  </si>
  <si>
    <t xml:space="preserve">B228</t>
  </si>
  <si>
    <t xml:space="preserve">BRUSNENGO</t>
  </si>
  <si>
    <t xml:space="preserve">B229</t>
  </si>
  <si>
    <t xml:space="preserve">BRUSSON</t>
  </si>
  <si>
    <t xml:space="preserve">B230</t>
  </si>
  <si>
    <t xml:space="preserve">BRUZOLO</t>
  </si>
  <si>
    <t xml:space="preserve">B232</t>
  </si>
  <si>
    <t xml:space="preserve">BRUZZANO ZEFFIRIO</t>
  </si>
  <si>
    <t xml:space="preserve">B234</t>
  </si>
  <si>
    <t xml:space="preserve">BUBBIANO</t>
  </si>
  <si>
    <t xml:space="preserve">B235</t>
  </si>
  <si>
    <t xml:space="preserve">BUBBIO</t>
  </si>
  <si>
    <t xml:space="preserve">B236</t>
  </si>
  <si>
    <t xml:space="preserve">BUCCHERI</t>
  </si>
  <si>
    <t xml:space="preserve">B237</t>
  </si>
  <si>
    <t xml:space="preserve">BUCCHIANICO</t>
  </si>
  <si>
    <t xml:space="preserve">B238</t>
  </si>
  <si>
    <t xml:space="preserve">BUCCIANO</t>
  </si>
  <si>
    <t xml:space="preserve">B239</t>
  </si>
  <si>
    <t xml:space="preserve">BUCCINASCO</t>
  </si>
  <si>
    <t xml:space="preserve">B240</t>
  </si>
  <si>
    <t xml:space="preserve">BUCCINO</t>
  </si>
  <si>
    <t xml:space="preserve">B242</t>
  </si>
  <si>
    <t xml:space="preserve">BUCINE</t>
  </si>
  <si>
    <t xml:space="preserve">B243</t>
  </si>
  <si>
    <t xml:space="preserve">BUDDUSO'</t>
  </si>
  <si>
    <t xml:space="preserve">B246</t>
  </si>
  <si>
    <t xml:space="preserve">BUDOIA</t>
  </si>
  <si>
    <t xml:space="preserve">B247</t>
  </si>
  <si>
    <t xml:space="preserve">BUDONI</t>
  </si>
  <si>
    <t xml:space="preserve">B248</t>
  </si>
  <si>
    <t xml:space="preserve">BUDRIO</t>
  </si>
  <si>
    <t xml:space="preserve">B249</t>
  </si>
  <si>
    <t xml:space="preserve">BUGGERRU</t>
  </si>
  <si>
    <t xml:space="preserve">B250</t>
  </si>
  <si>
    <t xml:space="preserve">BUGGIANO</t>
  </si>
  <si>
    <t xml:space="preserve">B251</t>
  </si>
  <si>
    <t xml:space="preserve">BUGLIO IN MONTE</t>
  </si>
  <si>
    <t xml:space="preserve">B255</t>
  </si>
  <si>
    <t xml:space="preserve">BUGNARA</t>
  </si>
  <si>
    <t xml:space="preserve">B256</t>
  </si>
  <si>
    <t xml:space="preserve">BUGUGGIATE</t>
  </si>
  <si>
    <t xml:space="preserve">B258</t>
  </si>
  <si>
    <t xml:space="preserve">BUJA</t>
  </si>
  <si>
    <t xml:space="preserve">B259</t>
  </si>
  <si>
    <t xml:space="preserve">BULCIAGO</t>
  </si>
  <si>
    <t xml:space="preserve">B261</t>
  </si>
  <si>
    <t xml:space="preserve">BULGAROGRASSO</t>
  </si>
  <si>
    <t xml:space="preserve">B262</t>
  </si>
  <si>
    <t xml:space="preserve">BULTEI</t>
  </si>
  <si>
    <t xml:space="preserve">B264</t>
  </si>
  <si>
    <t xml:space="preserve">BULZI</t>
  </si>
  <si>
    <t xml:space="preserve">B265</t>
  </si>
  <si>
    <t xml:space="preserve">BUONABITACOLO</t>
  </si>
  <si>
    <t xml:space="preserve">B266</t>
  </si>
  <si>
    <t xml:space="preserve">BUONALBERGO</t>
  </si>
  <si>
    <t xml:space="preserve">B267</t>
  </si>
  <si>
    <t xml:space="preserve">BUONCONVENTO</t>
  </si>
  <si>
    <t xml:space="preserve">B269</t>
  </si>
  <si>
    <t xml:space="preserve">BUONVICINO</t>
  </si>
  <si>
    <t xml:space="preserve">B270</t>
  </si>
  <si>
    <t xml:space="preserve">BURAGO DI MOLGORA</t>
  </si>
  <si>
    <t xml:space="preserve">B272</t>
  </si>
  <si>
    <t xml:space="preserve">BURCEI</t>
  </si>
  <si>
    <t xml:space="preserve">B274</t>
  </si>
  <si>
    <t xml:space="preserve">BURGIO</t>
  </si>
  <si>
    <t xml:space="preserve">B275</t>
  </si>
  <si>
    <t xml:space="preserve">BURGOS</t>
  </si>
  <si>
    <t xml:space="preserve">B276</t>
  </si>
  <si>
    <t xml:space="preserve">BURIASCO</t>
  </si>
  <si>
    <t xml:space="preserve">B278</t>
  </si>
  <si>
    <t xml:space="preserve">BUROLO</t>
  </si>
  <si>
    <t xml:space="preserve">B279</t>
  </si>
  <si>
    <t xml:space="preserve">BURONZO</t>
  </si>
  <si>
    <t xml:space="preserve">B280</t>
  </si>
  <si>
    <t xml:space="preserve">BUSACHI</t>
  </si>
  <si>
    <t xml:space="preserve">B281</t>
  </si>
  <si>
    <t xml:space="preserve">BUSALLA</t>
  </si>
  <si>
    <t xml:space="preserve">B282</t>
  </si>
  <si>
    <t xml:space="preserve">BUSANO</t>
  </si>
  <si>
    <t xml:space="preserve">B284</t>
  </si>
  <si>
    <t xml:space="preserve">BUSCA</t>
  </si>
  <si>
    <t xml:space="preserve">B285</t>
  </si>
  <si>
    <t xml:space="preserve">BUSCATE</t>
  </si>
  <si>
    <t xml:space="preserve">B286</t>
  </si>
  <si>
    <t xml:space="preserve">BUSCEMI</t>
  </si>
  <si>
    <t xml:space="preserve">B287</t>
  </si>
  <si>
    <t xml:space="preserve">BUSETO PALIZZOLO</t>
  </si>
  <si>
    <t xml:space="preserve">B288</t>
  </si>
  <si>
    <t xml:space="preserve">BUSNAGO</t>
  </si>
  <si>
    <t xml:space="preserve">B289</t>
  </si>
  <si>
    <t xml:space="preserve">BUSSERO</t>
  </si>
  <si>
    <t xml:space="preserve">B292</t>
  </si>
  <si>
    <t xml:space="preserve">BUSSETO</t>
  </si>
  <si>
    <t xml:space="preserve">B293</t>
  </si>
  <si>
    <t xml:space="preserve">BUSSI SUL TIRINO</t>
  </si>
  <si>
    <t xml:space="preserve">B294</t>
  </si>
  <si>
    <t xml:space="preserve">BUSSO</t>
  </si>
  <si>
    <t xml:space="preserve">B295</t>
  </si>
  <si>
    <t xml:space="preserve">BUSSOLENGO</t>
  </si>
  <si>
    <t xml:space="preserve">B296</t>
  </si>
  <si>
    <t xml:space="preserve">BUSSOLENO</t>
  </si>
  <si>
    <t xml:space="preserve">B297</t>
  </si>
  <si>
    <t xml:space="preserve">BUSTO ARSIZIO</t>
  </si>
  <si>
    <t xml:space="preserve">B300</t>
  </si>
  <si>
    <t xml:space="preserve">BUSTO GAROLFO</t>
  </si>
  <si>
    <t xml:space="preserve">B301</t>
  </si>
  <si>
    <t xml:space="preserve">BUTERA</t>
  </si>
  <si>
    <t xml:space="preserve">B302</t>
  </si>
  <si>
    <t xml:space="preserve">BUTI</t>
  </si>
  <si>
    <t xml:space="preserve">B303</t>
  </si>
  <si>
    <t xml:space="preserve">BUTTAPIETRA</t>
  </si>
  <si>
    <t xml:space="preserve">B304</t>
  </si>
  <si>
    <t xml:space="preserve">BUTTIGLIERA ALTA</t>
  </si>
  <si>
    <t xml:space="preserve">B305</t>
  </si>
  <si>
    <t xml:space="preserve">BUTTIGLIERA D'ASTI</t>
  </si>
  <si>
    <t xml:space="preserve">B306</t>
  </si>
  <si>
    <t xml:space="preserve">BUTTRIO</t>
  </si>
  <si>
    <t xml:space="preserve">B309</t>
  </si>
  <si>
    <t xml:space="preserve">CABELLA LIGURE</t>
  </si>
  <si>
    <t xml:space="preserve">B311</t>
  </si>
  <si>
    <t xml:space="preserve">CABIATE</t>
  </si>
  <si>
    <t xml:space="preserve">B313</t>
  </si>
  <si>
    <t xml:space="preserve">CABRAS</t>
  </si>
  <si>
    <t xml:space="preserve">B314</t>
  </si>
  <si>
    <t xml:space="preserve">CACCAMO</t>
  </si>
  <si>
    <t xml:space="preserve">B315</t>
  </si>
  <si>
    <t xml:space="preserve">CACCURI</t>
  </si>
  <si>
    <t xml:space="preserve">B319</t>
  </si>
  <si>
    <t xml:space="preserve">CADEGLIANO-VICONAGO</t>
  </si>
  <si>
    <t xml:space="preserve">B326</t>
  </si>
  <si>
    <t xml:space="preserve">CADELBOSCO DI SOPRA</t>
  </si>
  <si>
    <t xml:space="preserve">B328</t>
  </si>
  <si>
    <t xml:space="preserve">CADEO</t>
  </si>
  <si>
    <t xml:space="preserve">B332</t>
  </si>
  <si>
    <t xml:space="preserve">CADERZONE TERME</t>
  </si>
  <si>
    <t xml:space="preserve">B335</t>
  </si>
  <si>
    <t xml:space="preserve">CADONEGHE</t>
  </si>
  <si>
    <t xml:space="preserve">B345</t>
  </si>
  <si>
    <t xml:space="preserve">CADORAGO</t>
  </si>
  <si>
    <t xml:space="preserve">B346</t>
  </si>
  <si>
    <t xml:space="preserve">CADREZZATE CON OSMATE</t>
  </si>
  <si>
    <t xml:space="preserve">M425</t>
  </si>
  <si>
    <t xml:space="preserve">CAERANO DI SAN MARCO</t>
  </si>
  <si>
    <t xml:space="preserve">B349</t>
  </si>
  <si>
    <t xml:space="preserve">CAFASSE</t>
  </si>
  <si>
    <t xml:space="preserve">B350</t>
  </si>
  <si>
    <t xml:space="preserve">CAGGIANO</t>
  </si>
  <si>
    <t xml:space="preserve">B351</t>
  </si>
  <si>
    <t xml:space="preserve">CAGLI</t>
  </si>
  <si>
    <t xml:space="preserve">B352</t>
  </si>
  <si>
    <t xml:space="preserve">CAGLIARI</t>
  </si>
  <si>
    <t xml:space="preserve">B354</t>
  </si>
  <si>
    <t xml:space="preserve">CAGLIO</t>
  </si>
  <si>
    <t xml:space="preserve">B355</t>
  </si>
  <si>
    <t xml:space="preserve">CAGNANO AMITERNO</t>
  </si>
  <si>
    <t xml:space="preserve">B358</t>
  </si>
  <si>
    <t xml:space="preserve">CAGNANO VARANO</t>
  </si>
  <si>
    <t xml:space="preserve">B357</t>
  </si>
  <si>
    <t xml:space="preserve">CAIANELLO</t>
  </si>
  <si>
    <t xml:space="preserve">B361</t>
  </si>
  <si>
    <t xml:space="preserve">CAIAZZO</t>
  </si>
  <si>
    <t xml:space="preserve">B362</t>
  </si>
  <si>
    <t xml:space="preserve">CAINES/KUENS</t>
  </si>
  <si>
    <t xml:space="preserve">B364</t>
  </si>
  <si>
    <t xml:space="preserve">CAINO</t>
  </si>
  <si>
    <t xml:space="preserve">B365</t>
  </si>
  <si>
    <t xml:space="preserve">CAIOLO</t>
  </si>
  <si>
    <t xml:space="preserve">B366</t>
  </si>
  <si>
    <t xml:space="preserve">CAIRANO</t>
  </si>
  <si>
    <t xml:space="preserve">B367</t>
  </si>
  <si>
    <t xml:space="preserve">CAIRATE</t>
  </si>
  <si>
    <t xml:space="preserve">B368</t>
  </si>
  <si>
    <t xml:space="preserve">CAIRO MONTENOTTE</t>
  </si>
  <si>
    <t xml:space="preserve">B369</t>
  </si>
  <si>
    <t xml:space="preserve">CAIVANO</t>
  </si>
  <si>
    <t xml:space="preserve">B371</t>
  </si>
  <si>
    <t xml:space="preserve">CALABRITTO</t>
  </si>
  <si>
    <t xml:space="preserve">B374</t>
  </si>
  <si>
    <t xml:space="preserve">CALALZO DI CADORE</t>
  </si>
  <si>
    <t xml:space="preserve">B375</t>
  </si>
  <si>
    <t xml:space="preserve">CALAMANDRANA</t>
  </si>
  <si>
    <t xml:space="preserve">B376</t>
  </si>
  <si>
    <t xml:space="preserve">CALAMONACI</t>
  </si>
  <si>
    <t xml:space="preserve">B377</t>
  </si>
  <si>
    <t xml:space="preserve">CALANGIANUS</t>
  </si>
  <si>
    <t xml:space="preserve">B378</t>
  </si>
  <si>
    <t xml:space="preserve">CALANNA</t>
  </si>
  <si>
    <t xml:space="preserve">B379</t>
  </si>
  <si>
    <t xml:space="preserve">CALASCA-CASTIGLIONE</t>
  </si>
  <si>
    <t xml:space="preserve">B380</t>
  </si>
  <si>
    <t xml:space="preserve">CALASCIBETTA</t>
  </si>
  <si>
    <t xml:space="preserve">B381</t>
  </si>
  <si>
    <t xml:space="preserve">CALASCIO</t>
  </si>
  <si>
    <t xml:space="preserve">B382</t>
  </si>
  <si>
    <t xml:space="preserve">CALASETTA</t>
  </si>
  <si>
    <t xml:space="preserve">B383</t>
  </si>
  <si>
    <t xml:space="preserve">CALATABIANO</t>
  </si>
  <si>
    <t xml:space="preserve">B384</t>
  </si>
  <si>
    <t xml:space="preserve">CALATAFIMI SEGESTA</t>
  </si>
  <si>
    <t xml:space="preserve">B385</t>
  </si>
  <si>
    <t xml:space="preserve">CALCATA</t>
  </si>
  <si>
    <t xml:space="preserve">B388</t>
  </si>
  <si>
    <t xml:space="preserve">CALCERANICA AL LAGO</t>
  </si>
  <si>
    <t xml:space="preserve">B389</t>
  </si>
  <si>
    <t xml:space="preserve">CALCI</t>
  </si>
  <si>
    <t xml:space="preserve">B390</t>
  </si>
  <si>
    <t xml:space="preserve">CALCIANO</t>
  </si>
  <si>
    <t xml:space="preserve">B391</t>
  </si>
  <si>
    <t xml:space="preserve">CALCINAIA</t>
  </si>
  <si>
    <t xml:space="preserve">B392</t>
  </si>
  <si>
    <t xml:space="preserve">CALCINATE</t>
  </si>
  <si>
    <t xml:space="preserve">B393</t>
  </si>
  <si>
    <t xml:space="preserve">CALCINATO</t>
  </si>
  <si>
    <t xml:space="preserve">B394</t>
  </si>
  <si>
    <t xml:space="preserve">CALCIO</t>
  </si>
  <si>
    <t xml:space="preserve">B395</t>
  </si>
  <si>
    <t xml:space="preserve">CALCO</t>
  </si>
  <si>
    <t xml:space="preserve">B396</t>
  </si>
  <si>
    <t xml:space="preserve">CALDARO SULLA STRADA DEL VINO/KALTERN AN DER WEINSTRASSE</t>
  </si>
  <si>
    <t xml:space="preserve">B397</t>
  </si>
  <si>
    <t xml:space="preserve">CALDAROLA</t>
  </si>
  <si>
    <t xml:space="preserve">B398</t>
  </si>
  <si>
    <t xml:space="preserve">CALDERARA DI RENO</t>
  </si>
  <si>
    <t xml:space="preserve">B399</t>
  </si>
  <si>
    <t xml:space="preserve">CALDES</t>
  </si>
  <si>
    <t xml:space="preserve">B400</t>
  </si>
  <si>
    <t xml:space="preserve">CALDIERO</t>
  </si>
  <si>
    <t xml:space="preserve">B402</t>
  </si>
  <si>
    <t xml:space="preserve">CALDOGNO</t>
  </si>
  <si>
    <t xml:space="preserve">B403</t>
  </si>
  <si>
    <t xml:space="preserve">CALDONAZZO</t>
  </si>
  <si>
    <t xml:space="preserve">B404</t>
  </si>
  <si>
    <t xml:space="preserve">CALENDASCO</t>
  </si>
  <si>
    <t xml:space="preserve">B405</t>
  </si>
  <si>
    <t xml:space="preserve">CALENZANO</t>
  </si>
  <si>
    <t xml:space="preserve">B406</t>
  </si>
  <si>
    <t xml:space="preserve">CALESTANO</t>
  </si>
  <si>
    <t xml:space="preserve">B408</t>
  </si>
  <si>
    <t xml:space="preserve">CALICE AL CORNOVIGLIO</t>
  </si>
  <si>
    <t xml:space="preserve">B410</t>
  </si>
  <si>
    <t xml:space="preserve">CALICE LIGURE</t>
  </si>
  <si>
    <t xml:space="preserve">B409</t>
  </si>
  <si>
    <t xml:space="preserve">CALIMERA</t>
  </si>
  <si>
    <t xml:space="preserve">B413</t>
  </si>
  <si>
    <t xml:space="preserve">CALITRI</t>
  </si>
  <si>
    <t xml:space="preserve">B415</t>
  </si>
  <si>
    <t xml:space="preserve">CALIZZANO</t>
  </si>
  <si>
    <t xml:space="preserve">B416</t>
  </si>
  <si>
    <t xml:space="preserve">CALLABIANA</t>
  </si>
  <si>
    <t xml:space="preserve">B417</t>
  </si>
  <si>
    <t xml:space="preserve">CALLIANO</t>
  </si>
  <si>
    <t xml:space="preserve">B419</t>
  </si>
  <si>
    <t xml:space="preserve">CALLIANO MONFERRATO</t>
  </si>
  <si>
    <t xml:space="preserve">B418</t>
  </si>
  <si>
    <t xml:space="preserve">CALOLZIOCORTE</t>
  </si>
  <si>
    <t xml:space="preserve">B423</t>
  </si>
  <si>
    <t xml:space="preserve">CALOPEZZATI</t>
  </si>
  <si>
    <t xml:space="preserve">B424</t>
  </si>
  <si>
    <t xml:space="preserve">CALOSSO</t>
  </si>
  <si>
    <t xml:space="preserve">B425</t>
  </si>
  <si>
    <t xml:space="preserve">CALOVETO</t>
  </si>
  <si>
    <t xml:space="preserve">B426</t>
  </si>
  <si>
    <t xml:space="preserve">CALTABELLOTTA</t>
  </si>
  <si>
    <t xml:space="preserve">B427</t>
  </si>
  <si>
    <t xml:space="preserve">CALTAGIRONE</t>
  </si>
  <si>
    <t xml:space="preserve">B428</t>
  </si>
  <si>
    <t xml:space="preserve">CALTANISSETTA</t>
  </si>
  <si>
    <t xml:space="preserve">B429</t>
  </si>
  <si>
    <t xml:space="preserve">CALTAVUTURO</t>
  </si>
  <si>
    <t xml:space="preserve">B430</t>
  </si>
  <si>
    <t xml:space="preserve">CALTIGNAGA</t>
  </si>
  <si>
    <t xml:space="preserve">B431</t>
  </si>
  <si>
    <t xml:space="preserve">CALTO</t>
  </si>
  <si>
    <t xml:space="preserve">B432</t>
  </si>
  <si>
    <t xml:space="preserve">CALTRANO</t>
  </si>
  <si>
    <t xml:space="preserve">B433</t>
  </si>
  <si>
    <t xml:space="preserve">CALUSCO D'ADDA</t>
  </si>
  <si>
    <t xml:space="preserve">B434</t>
  </si>
  <si>
    <t xml:space="preserve">CALUSO</t>
  </si>
  <si>
    <t xml:space="preserve">B435</t>
  </si>
  <si>
    <t xml:space="preserve">CALVAGESE DELLA RIVIERA</t>
  </si>
  <si>
    <t xml:space="preserve">B436</t>
  </si>
  <si>
    <t xml:space="preserve">CALVANICO</t>
  </si>
  <si>
    <t xml:space="preserve">B437</t>
  </si>
  <si>
    <t xml:space="preserve">CALVATONE</t>
  </si>
  <si>
    <t xml:space="preserve">B439</t>
  </si>
  <si>
    <t xml:space="preserve">CALVELLO</t>
  </si>
  <si>
    <t xml:space="preserve">B440</t>
  </si>
  <si>
    <t xml:space="preserve">CALVENE</t>
  </si>
  <si>
    <t xml:space="preserve">B441</t>
  </si>
  <si>
    <t xml:space="preserve">CALVENZANO</t>
  </si>
  <si>
    <t xml:space="preserve">B442</t>
  </si>
  <si>
    <t xml:space="preserve">CALVERA</t>
  </si>
  <si>
    <t xml:space="preserve">B443</t>
  </si>
  <si>
    <t xml:space="preserve">CALVI</t>
  </si>
  <si>
    <t xml:space="preserve">B444</t>
  </si>
  <si>
    <t xml:space="preserve">CALVI DELL'UMBRIA</t>
  </si>
  <si>
    <t xml:space="preserve">B446</t>
  </si>
  <si>
    <t xml:space="preserve">CALVI RISORTA</t>
  </si>
  <si>
    <t xml:space="preserve">B445</t>
  </si>
  <si>
    <t xml:space="preserve">CALVIGNANO</t>
  </si>
  <si>
    <t xml:space="preserve">B447</t>
  </si>
  <si>
    <t xml:space="preserve">CALVIGNASCO</t>
  </si>
  <si>
    <t xml:space="preserve">B448</t>
  </si>
  <si>
    <t xml:space="preserve">CALVISANO</t>
  </si>
  <si>
    <t xml:space="preserve">B450</t>
  </si>
  <si>
    <t xml:space="preserve">CALVIZZANO</t>
  </si>
  <si>
    <t xml:space="preserve">B452</t>
  </si>
  <si>
    <t xml:space="preserve">CAMAGNA MONFERRATO</t>
  </si>
  <si>
    <t xml:space="preserve">B453</t>
  </si>
  <si>
    <t xml:space="preserve">CAMAIORE</t>
  </si>
  <si>
    <t xml:space="preserve">B455</t>
  </si>
  <si>
    <t xml:space="preserve">CAMANDONA</t>
  </si>
  <si>
    <t xml:space="preserve">B457</t>
  </si>
  <si>
    <t xml:space="preserve">CAMASTRA</t>
  </si>
  <si>
    <t xml:space="preserve">B460</t>
  </si>
  <si>
    <t xml:space="preserve">CAMBIAGO</t>
  </si>
  <si>
    <t xml:space="preserve">B461</t>
  </si>
  <si>
    <t xml:space="preserve">CAMBIANO</t>
  </si>
  <si>
    <t xml:space="preserve">B462</t>
  </si>
  <si>
    <t xml:space="preserve">CAMBIASCA</t>
  </si>
  <si>
    <t xml:space="preserve">B463</t>
  </si>
  <si>
    <t xml:space="preserve">CAMBURZANO</t>
  </si>
  <si>
    <t xml:space="preserve">B465</t>
  </si>
  <si>
    <t xml:space="preserve">CAMERANA</t>
  </si>
  <si>
    <t xml:space="preserve">B467</t>
  </si>
  <si>
    <t xml:space="preserve">CAMERANO</t>
  </si>
  <si>
    <t xml:space="preserve">B468</t>
  </si>
  <si>
    <t xml:space="preserve">CAMERANO CASASCO</t>
  </si>
  <si>
    <t xml:space="preserve">B469</t>
  </si>
  <si>
    <t xml:space="preserve">CAMERATA CORNELLO</t>
  </si>
  <si>
    <t xml:space="preserve">B471</t>
  </si>
  <si>
    <t xml:space="preserve">CAMERATA NUOVA</t>
  </si>
  <si>
    <t xml:space="preserve">B472</t>
  </si>
  <si>
    <t xml:space="preserve">CAMERATA PICENA</t>
  </si>
  <si>
    <t xml:space="preserve">B470</t>
  </si>
  <si>
    <t xml:space="preserve">CAMERI</t>
  </si>
  <si>
    <t xml:space="preserve">B473</t>
  </si>
  <si>
    <t xml:space="preserve">CAMERINO</t>
  </si>
  <si>
    <t xml:space="preserve">B474</t>
  </si>
  <si>
    <t xml:space="preserve">CAMEROTA</t>
  </si>
  <si>
    <t xml:space="preserve">B476</t>
  </si>
  <si>
    <t xml:space="preserve">CAMIGLIANO</t>
  </si>
  <si>
    <t xml:space="preserve">B477</t>
  </si>
  <si>
    <t xml:space="preserve">CAMINI</t>
  </si>
  <si>
    <t xml:space="preserve">B481</t>
  </si>
  <si>
    <t xml:space="preserve">CAMINO</t>
  </si>
  <si>
    <t xml:space="preserve">B482</t>
  </si>
  <si>
    <t xml:space="preserve">CAMINO AL TAGLIAMENTO</t>
  </si>
  <si>
    <t xml:space="preserve">B483</t>
  </si>
  <si>
    <t xml:space="preserve">CAMISANO</t>
  </si>
  <si>
    <t xml:space="preserve">B484</t>
  </si>
  <si>
    <t xml:space="preserve">CAMISANO VICENTINO</t>
  </si>
  <si>
    <t xml:space="preserve">B485</t>
  </si>
  <si>
    <t xml:space="preserve">CAMMARATA</t>
  </si>
  <si>
    <t xml:space="preserve">B486</t>
  </si>
  <si>
    <t xml:space="preserve">CAMOGLI</t>
  </si>
  <si>
    <t xml:space="preserve">B490</t>
  </si>
  <si>
    <t xml:space="preserve">CAMPAGNA</t>
  </si>
  <si>
    <t xml:space="preserve">B492</t>
  </si>
  <si>
    <t xml:space="preserve">CAMPAGNA LUPIA</t>
  </si>
  <si>
    <t xml:space="preserve">B493</t>
  </si>
  <si>
    <t xml:space="preserve">CAMPAGNANO DI ROMA</t>
  </si>
  <si>
    <t xml:space="preserve">B496</t>
  </si>
  <si>
    <t xml:space="preserve">CAMPAGNATICO</t>
  </si>
  <si>
    <t xml:space="preserve">B497</t>
  </si>
  <si>
    <t xml:space="preserve">CAMPAGNOLA CREMASCA</t>
  </si>
  <si>
    <t xml:space="preserve">B498</t>
  </si>
  <si>
    <t xml:space="preserve">CAMPAGNOLA EMILIA</t>
  </si>
  <si>
    <t xml:space="preserve">B499</t>
  </si>
  <si>
    <t xml:space="preserve">CAMPANA</t>
  </si>
  <si>
    <t xml:space="preserve">B500</t>
  </si>
  <si>
    <t xml:space="preserve">CAMPARADA</t>
  </si>
  <si>
    <t xml:space="preserve">B501</t>
  </si>
  <si>
    <t xml:space="preserve">CAMPEGINE</t>
  </si>
  <si>
    <t xml:space="preserve">B502</t>
  </si>
  <si>
    <t xml:space="preserve">CAMPELLO SUL CLITUNNO</t>
  </si>
  <si>
    <t xml:space="preserve">B504</t>
  </si>
  <si>
    <t xml:space="preserve">CAMPERTOGNO</t>
  </si>
  <si>
    <t xml:space="preserve">B505</t>
  </si>
  <si>
    <t xml:space="preserve">CAMPI BISENZIO</t>
  </si>
  <si>
    <t xml:space="preserve">B507</t>
  </si>
  <si>
    <t xml:space="preserve">CAMPI SALENTINA</t>
  </si>
  <si>
    <t xml:space="preserve">B506</t>
  </si>
  <si>
    <t xml:space="preserve">CAMPIGLIA CERVO</t>
  </si>
  <si>
    <t xml:space="preserve">M373</t>
  </si>
  <si>
    <t xml:space="preserve">CAMPIGLIA DEI BERICI</t>
  </si>
  <si>
    <t xml:space="preserve">B511</t>
  </si>
  <si>
    <t xml:space="preserve">CAMPIGLIA MARITTIMA</t>
  </si>
  <si>
    <t xml:space="preserve">B509</t>
  </si>
  <si>
    <t xml:space="preserve">CAMPIGLIONE FENILE</t>
  </si>
  <si>
    <t xml:space="preserve">B512</t>
  </si>
  <si>
    <t xml:space="preserve">CAMPIONE D'ITALIA</t>
  </si>
  <si>
    <t xml:space="preserve">B513</t>
  </si>
  <si>
    <t xml:space="preserve">CAMPITELLO DI FASSA</t>
  </si>
  <si>
    <t xml:space="preserve">B514</t>
  </si>
  <si>
    <t xml:space="preserve">CAMPLI</t>
  </si>
  <si>
    <t xml:space="preserve">B515</t>
  </si>
  <si>
    <t xml:space="preserve">CAMPO CALABRO</t>
  </si>
  <si>
    <t xml:space="preserve">B516</t>
  </si>
  <si>
    <t xml:space="preserve">CAMPO DI GIOVE</t>
  </si>
  <si>
    <t xml:space="preserve">B526</t>
  </si>
  <si>
    <t xml:space="preserve">CAMPO DI TRENS/FREIENFELD</t>
  </si>
  <si>
    <t xml:space="preserve">B529</t>
  </si>
  <si>
    <t xml:space="preserve">CAMPO LIGURE</t>
  </si>
  <si>
    <t xml:space="preserve">B538</t>
  </si>
  <si>
    <t xml:space="preserve">CAMPO NELL'ELBA</t>
  </si>
  <si>
    <t xml:space="preserve">B553</t>
  </si>
  <si>
    <t xml:space="preserve">CAMPO SAN MARTINO</t>
  </si>
  <si>
    <t xml:space="preserve">B564</t>
  </si>
  <si>
    <t xml:space="preserve">CAMPO TURES/SAND IN TAUFERS</t>
  </si>
  <si>
    <t xml:space="preserve">B570</t>
  </si>
  <si>
    <t xml:space="preserve">CAMPOBASSO</t>
  </si>
  <si>
    <t xml:space="preserve">B519</t>
  </si>
  <si>
    <t xml:space="preserve">CAMPOBELLO DI LICATA</t>
  </si>
  <si>
    <t xml:space="preserve">B520</t>
  </si>
  <si>
    <t xml:space="preserve">CAMPOBELLO DI MAZARA</t>
  </si>
  <si>
    <t xml:space="preserve">B521</t>
  </si>
  <si>
    <t xml:space="preserve">CAMPOCHIARO</t>
  </si>
  <si>
    <t xml:space="preserve">B522</t>
  </si>
  <si>
    <t xml:space="preserve">CAMPODARSEGO</t>
  </si>
  <si>
    <t xml:space="preserve">B524</t>
  </si>
  <si>
    <t xml:space="preserve">CAMPODENNO</t>
  </si>
  <si>
    <t xml:space="preserve">B525</t>
  </si>
  <si>
    <t xml:space="preserve">CAMPODIMELE</t>
  </si>
  <si>
    <t xml:space="preserve">B527</t>
  </si>
  <si>
    <t xml:space="preserve">CAMPODIPIETRA</t>
  </si>
  <si>
    <t xml:space="preserve">B528</t>
  </si>
  <si>
    <t xml:space="preserve">CAMPODOLCINO</t>
  </si>
  <si>
    <t xml:space="preserve">B530</t>
  </si>
  <si>
    <t xml:space="preserve">CAMPODORO</t>
  </si>
  <si>
    <t xml:space="preserve">B531</t>
  </si>
  <si>
    <t xml:space="preserve">CAMPOFELICE DI FITALIA</t>
  </si>
  <si>
    <t xml:space="preserve">B533</t>
  </si>
  <si>
    <t xml:space="preserve">CAMPOFELICE DI ROCCELLA</t>
  </si>
  <si>
    <t xml:space="preserve">B532</t>
  </si>
  <si>
    <t xml:space="preserve">CAMPOFILONE</t>
  </si>
  <si>
    <t xml:space="preserve">B534</t>
  </si>
  <si>
    <t xml:space="preserve">CAMPOFIORITO</t>
  </si>
  <si>
    <t xml:space="preserve">B535</t>
  </si>
  <si>
    <t xml:space="preserve">CAMPOFORMIDO</t>
  </si>
  <si>
    <t xml:space="preserve">B536</t>
  </si>
  <si>
    <t xml:space="preserve">CAMPOFRANCO</t>
  </si>
  <si>
    <t xml:space="preserve">B537</t>
  </si>
  <si>
    <t xml:space="preserve">CAMPOGALLIANO</t>
  </si>
  <si>
    <t xml:space="preserve">B539</t>
  </si>
  <si>
    <t xml:space="preserve">CAMPOLATTARO</t>
  </si>
  <si>
    <t xml:space="preserve">B541</t>
  </si>
  <si>
    <t xml:space="preserve">CAMPOLI APPENNINO</t>
  </si>
  <si>
    <t xml:space="preserve">B543</t>
  </si>
  <si>
    <t xml:space="preserve">CAMPOLI DEL MONTE TABURNO</t>
  </si>
  <si>
    <t xml:space="preserve">B542</t>
  </si>
  <si>
    <t xml:space="preserve">CAMPOLIETO</t>
  </si>
  <si>
    <t xml:space="preserve">B544</t>
  </si>
  <si>
    <t xml:space="preserve">CAMPOLONGO MAGGIORE</t>
  </si>
  <si>
    <t xml:space="preserve">B546</t>
  </si>
  <si>
    <t xml:space="preserve">CAMPOLONGO TAPOGLIANO</t>
  </si>
  <si>
    <t xml:space="preserve">M311</t>
  </si>
  <si>
    <t xml:space="preserve">CAMPOMAGGIORE</t>
  </si>
  <si>
    <t xml:space="preserve">B549</t>
  </si>
  <si>
    <t xml:space="preserve">CAMPOMARINO</t>
  </si>
  <si>
    <t xml:space="preserve">B550</t>
  </si>
  <si>
    <t xml:space="preserve">CAMPOMORONE</t>
  </si>
  <si>
    <t xml:space="preserve">B551</t>
  </si>
  <si>
    <t xml:space="preserve">CAMPONOGARA</t>
  </si>
  <si>
    <t xml:space="preserve">B554</t>
  </si>
  <si>
    <t xml:space="preserve">CAMPORA</t>
  </si>
  <si>
    <t xml:space="preserve">B555</t>
  </si>
  <si>
    <t xml:space="preserve">CAMPOREALE</t>
  </si>
  <si>
    <t xml:space="preserve">B556</t>
  </si>
  <si>
    <t xml:space="preserve">CAMPORGIANO</t>
  </si>
  <si>
    <t xml:space="preserve">B557</t>
  </si>
  <si>
    <t xml:space="preserve">CAMPOROSSO</t>
  </si>
  <si>
    <t xml:space="preserve">B559</t>
  </si>
  <si>
    <t xml:space="preserve">CAMPOROTONDO DI FIASTRONE</t>
  </si>
  <si>
    <t xml:space="preserve">B562</t>
  </si>
  <si>
    <t xml:space="preserve">CAMPOROTONDO ETNEO</t>
  </si>
  <si>
    <t xml:space="preserve">B561</t>
  </si>
  <si>
    <t xml:space="preserve">CAMPOSAMPIERO</t>
  </si>
  <si>
    <t xml:space="preserve">B563</t>
  </si>
  <si>
    <t xml:space="preserve">CAMPOSANO</t>
  </si>
  <si>
    <t xml:space="preserve">B565</t>
  </si>
  <si>
    <t xml:space="preserve">CAMPOSANTO</t>
  </si>
  <si>
    <t xml:space="preserve">B566</t>
  </si>
  <si>
    <t xml:space="preserve">CAMPOSPINOSO ALBAREDO</t>
  </si>
  <si>
    <t xml:space="preserve">B567</t>
  </si>
  <si>
    <t xml:space="preserve">CAMPOTOSTO</t>
  </si>
  <si>
    <t xml:space="preserve">B569</t>
  </si>
  <si>
    <t xml:space="preserve">CAMUGNANO</t>
  </si>
  <si>
    <t xml:space="preserve">B572</t>
  </si>
  <si>
    <t xml:space="preserve">CANAL SAN BOVO</t>
  </si>
  <si>
    <t xml:space="preserve">B577</t>
  </si>
  <si>
    <t xml:space="preserve">CANALE</t>
  </si>
  <si>
    <t xml:space="preserve">B573</t>
  </si>
  <si>
    <t xml:space="preserve">CANALE D'AGORDO</t>
  </si>
  <si>
    <t xml:space="preserve">B574</t>
  </si>
  <si>
    <t xml:space="preserve">CANALE MONTERANO</t>
  </si>
  <si>
    <t xml:space="preserve">B576</t>
  </si>
  <si>
    <t xml:space="preserve">CANARO</t>
  </si>
  <si>
    <t xml:space="preserve">B578</t>
  </si>
  <si>
    <t xml:space="preserve">CANAZEI</t>
  </si>
  <si>
    <t xml:space="preserve">B579</t>
  </si>
  <si>
    <t xml:space="preserve">CANCELLARA</t>
  </si>
  <si>
    <t xml:space="preserve">B580</t>
  </si>
  <si>
    <t xml:space="preserve">CANCELLO ED ARNONE</t>
  </si>
  <si>
    <t xml:space="preserve">B581</t>
  </si>
  <si>
    <t xml:space="preserve">CANDA</t>
  </si>
  <si>
    <t xml:space="preserve">B582</t>
  </si>
  <si>
    <t xml:space="preserve">CANDELA</t>
  </si>
  <si>
    <t xml:space="preserve">B584</t>
  </si>
  <si>
    <t xml:space="preserve">CANDELO</t>
  </si>
  <si>
    <t xml:space="preserve">B586</t>
  </si>
  <si>
    <t xml:space="preserve">CANDIA CANAVESE</t>
  </si>
  <si>
    <t xml:space="preserve">B588</t>
  </si>
  <si>
    <t xml:space="preserve">CANDIA LOMELLINA</t>
  </si>
  <si>
    <t xml:space="preserve">B587</t>
  </si>
  <si>
    <t xml:space="preserve">CANDIANA</t>
  </si>
  <si>
    <t xml:space="preserve">B589</t>
  </si>
  <si>
    <t xml:space="preserve">CANDIDA</t>
  </si>
  <si>
    <t xml:space="preserve">B590</t>
  </si>
  <si>
    <t xml:space="preserve">CANDIDONI</t>
  </si>
  <si>
    <t xml:space="preserve">B591</t>
  </si>
  <si>
    <t xml:space="preserve">CANDIOLO</t>
  </si>
  <si>
    <t xml:space="preserve">B592</t>
  </si>
  <si>
    <t xml:space="preserve">CANEGRATE</t>
  </si>
  <si>
    <t xml:space="preserve">B593</t>
  </si>
  <si>
    <t xml:space="preserve">CANELLI</t>
  </si>
  <si>
    <t xml:space="preserve">B594</t>
  </si>
  <si>
    <t xml:space="preserve">CANEPINA</t>
  </si>
  <si>
    <t xml:space="preserve">B597</t>
  </si>
  <si>
    <t xml:space="preserve">CANEVA</t>
  </si>
  <si>
    <t xml:space="preserve">B598</t>
  </si>
  <si>
    <t xml:space="preserve">CANICATTI'</t>
  </si>
  <si>
    <t xml:space="preserve">B602</t>
  </si>
  <si>
    <t xml:space="preserve">CANICATTINI BAGNI</t>
  </si>
  <si>
    <t xml:space="preserve">B603</t>
  </si>
  <si>
    <t xml:space="preserve">CANINO</t>
  </si>
  <si>
    <t xml:space="preserve">B604</t>
  </si>
  <si>
    <t xml:space="preserve">CANISCHIO</t>
  </si>
  <si>
    <t xml:space="preserve">B605</t>
  </si>
  <si>
    <t xml:space="preserve">CANISTRO</t>
  </si>
  <si>
    <t xml:space="preserve">B606</t>
  </si>
  <si>
    <t xml:space="preserve">CANNA</t>
  </si>
  <si>
    <t xml:space="preserve">B607</t>
  </si>
  <si>
    <t xml:space="preserve">CANNALONGA</t>
  </si>
  <si>
    <t xml:space="preserve">B608</t>
  </si>
  <si>
    <t xml:space="preserve">CANNARA</t>
  </si>
  <si>
    <t xml:space="preserve">B609</t>
  </si>
  <si>
    <t xml:space="preserve">CANNERO RIVIERA</t>
  </si>
  <si>
    <t xml:space="preserve">B610</t>
  </si>
  <si>
    <t xml:space="preserve">CANNETO PAVESE</t>
  </si>
  <si>
    <t xml:space="preserve">B613</t>
  </si>
  <si>
    <t xml:space="preserve">CANNETO SULL'OGLIO</t>
  </si>
  <si>
    <t xml:space="preserve">B612</t>
  </si>
  <si>
    <t xml:space="preserve">CANNOBIO</t>
  </si>
  <si>
    <t xml:space="preserve">B615</t>
  </si>
  <si>
    <t xml:space="preserve">CANNOLE</t>
  </si>
  <si>
    <t xml:space="preserve">B616</t>
  </si>
  <si>
    <t xml:space="preserve">CANOLO</t>
  </si>
  <si>
    <t xml:space="preserve">B617</t>
  </si>
  <si>
    <t xml:space="preserve">CANONICA D'ADDA</t>
  </si>
  <si>
    <t xml:space="preserve">B618</t>
  </si>
  <si>
    <t xml:space="preserve">CANOSA DI PUGLIA</t>
  </si>
  <si>
    <t xml:space="preserve">B619</t>
  </si>
  <si>
    <t xml:space="preserve">CANOSA SANNITA</t>
  </si>
  <si>
    <t xml:space="preserve">B620</t>
  </si>
  <si>
    <t xml:space="preserve">CANOSIO</t>
  </si>
  <si>
    <t xml:space="preserve">B621</t>
  </si>
  <si>
    <t xml:space="preserve">CANOSSA</t>
  </si>
  <si>
    <t xml:space="preserve">C669</t>
  </si>
  <si>
    <t xml:space="preserve">CANSANO</t>
  </si>
  <si>
    <t xml:space="preserve">B624</t>
  </si>
  <si>
    <t xml:space="preserve">CANTAGALLO</t>
  </si>
  <si>
    <t xml:space="preserve">PO</t>
  </si>
  <si>
    <t xml:space="preserve">B626</t>
  </si>
  <si>
    <t xml:space="preserve">CANTALICE</t>
  </si>
  <si>
    <t xml:space="preserve">B627</t>
  </si>
  <si>
    <t xml:space="preserve">CANTALUPA</t>
  </si>
  <si>
    <t xml:space="preserve">B628</t>
  </si>
  <si>
    <t xml:space="preserve">CANTALUPO IN SABINA</t>
  </si>
  <si>
    <t xml:space="preserve">B631</t>
  </si>
  <si>
    <t xml:space="preserve">CANTALUPO LIGURE</t>
  </si>
  <si>
    <t xml:space="preserve">B629</t>
  </si>
  <si>
    <t xml:space="preserve">CANTALUPO NEL SANNIO</t>
  </si>
  <si>
    <t xml:space="preserve">B630</t>
  </si>
  <si>
    <t xml:space="preserve">CANTARANA</t>
  </si>
  <si>
    <t xml:space="preserve">B633</t>
  </si>
  <si>
    <t xml:space="preserve">CANTELLO</t>
  </si>
  <si>
    <t xml:space="preserve">B634</t>
  </si>
  <si>
    <t xml:space="preserve">CANTERANO</t>
  </si>
  <si>
    <t xml:space="preserve">B635</t>
  </si>
  <si>
    <t xml:space="preserve">CANTIANO</t>
  </si>
  <si>
    <t xml:space="preserve">B636</t>
  </si>
  <si>
    <t xml:space="preserve">CANTOIRA</t>
  </si>
  <si>
    <t xml:space="preserve">B637</t>
  </si>
  <si>
    <t xml:space="preserve">CANTU'</t>
  </si>
  <si>
    <t xml:space="preserve">B639</t>
  </si>
  <si>
    <t xml:space="preserve">CANZANO</t>
  </si>
  <si>
    <t xml:space="preserve">B640</t>
  </si>
  <si>
    <t xml:space="preserve">CANZO</t>
  </si>
  <si>
    <t xml:space="preserve">B641</t>
  </si>
  <si>
    <t xml:space="preserve">CAORLE</t>
  </si>
  <si>
    <t xml:space="preserve">B642</t>
  </si>
  <si>
    <t xml:space="preserve">CAORSO</t>
  </si>
  <si>
    <t xml:space="preserve">B643</t>
  </si>
  <si>
    <t xml:space="preserve">CAPACCIO PAESTUM</t>
  </si>
  <si>
    <t xml:space="preserve">B644</t>
  </si>
  <si>
    <t xml:space="preserve">CAPACI</t>
  </si>
  <si>
    <t xml:space="preserve">B645</t>
  </si>
  <si>
    <t xml:space="preserve">CAPALBIO</t>
  </si>
  <si>
    <t xml:space="preserve">B646</t>
  </si>
  <si>
    <t xml:space="preserve">CAPANNOLI</t>
  </si>
  <si>
    <t xml:space="preserve">B647</t>
  </si>
  <si>
    <t xml:space="preserve">CAPANNORI</t>
  </si>
  <si>
    <t xml:space="preserve">B648</t>
  </si>
  <si>
    <t xml:space="preserve">CAPENA</t>
  </si>
  <si>
    <t xml:space="preserve">B649</t>
  </si>
  <si>
    <t xml:space="preserve">CAPERGNANICA</t>
  </si>
  <si>
    <t xml:space="preserve">B650</t>
  </si>
  <si>
    <t xml:space="preserve">CAPESTRANO</t>
  </si>
  <si>
    <t xml:space="preserve">B651</t>
  </si>
  <si>
    <t xml:space="preserve">CAPIAGO INTIMIANO</t>
  </si>
  <si>
    <t xml:space="preserve">B653</t>
  </si>
  <si>
    <t xml:space="preserve">CAPISTRANO</t>
  </si>
  <si>
    <t xml:space="preserve">B655</t>
  </si>
  <si>
    <t xml:space="preserve">CAPISTRELLO</t>
  </si>
  <si>
    <t xml:space="preserve">B656</t>
  </si>
  <si>
    <t xml:space="preserve">CAPITIGNANO</t>
  </si>
  <si>
    <t xml:space="preserve">B658</t>
  </si>
  <si>
    <t xml:space="preserve">CAPIZZI</t>
  </si>
  <si>
    <t xml:space="preserve">B660</t>
  </si>
  <si>
    <t xml:space="preserve">CAPIZZONE</t>
  </si>
  <si>
    <t xml:space="preserve">B661</t>
  </si>
  <si>
    <t xml:space="preserve">CAPO D'ORLANDO</t>
  </si>
  <si>
    <t xml:space="preserve">B666</t>
  </si>
  <si>
    <t xml:space="preserve">CAPO DI PONTE</t>
  </si>
  <si>
    <t xml:space="preserve">B664</t>
  </si>
  <si>
    <t xml:space="preserve">CAPODIMONTE</t>
  </si>
  <si>
    <t xml:space="preserve">B663</t>
  </si>
  <si>
    <t xml:space="preserve">CAPODRISE</t>
  </si>
  <si>
    <t xml:space="preserve">B667</t>
  </si>
  <si>
    <t xml:space="preserve">CAPOLIVERI</t>
  </si>
  <si>
    <t xml:space="preserve">B669</t>
  </si>
  <si>
    <t xml:space="preserve">CAPOLONA</t>
  </si>
  <si>
    <t xml:space="preserve">B670</t>
  </si>
  <si>
    <t xml:space="preserve">CAPONAGO</t>
  </si>
  <si>
    <t xml:space="preserve">B671</t>
  </si>
  <si>
    <t xml:space="preserve">CAPORCIANO</t>
  </si>
  <si>
    <t xml:space="preserve">B672</t>
  </si>
  <si>
    <t xml:space="preserve">CAPOSELE</t>
  </si>
  <si>
    <t xml:space="preserve">B674</t>
  </si>
  <si>
    <t xml:space="preserve">CAPOTERRA</t>
  </si>
  <si>
    <t xml:space="preserve">B675</t>
  </si>
  <si>
    <t xml:space="preserve">CAPOVALLE</t>
  </si>
  <si>
    <t xml:space="preserve">B676</t>
  </si>
  <si>
    <t xml:space="preserve">CAPPADOCIA</t>
  </si>
  <si>
    <t xml:space="preserve">B677</t>
  </si>
  <si>
    <t xml:space="preserve">CAPPELLA CANTONE</t>
  </si>
  <si>
    <t xml:space="preserve">B679</t>
  </si>
  <si>
    <t xml:space="preserve">CAPPELLA DE' PICENARDI</t>
  </si>
  <si>
    <t xml:space="preserve">B680</t>
  </si>
  <si>
    <t xml:space="preserve">CAPPELLA MAGGIORE</t>
  </si>
  <si>
    <t xml:space="preserve">B678</t>
  </si>
  <si>
    <t xml:space="preserve">CAPPELLE SUL TAVO</t>
  </si>
  <si>
    <t xml:space="preserve">B681</t>
  </si>
  <si>
    <t xml:space="preserve">CAPRACOTTA</t>
  </si>
  <si>
    <t xml:space="preserve">B682</t>
  </si>
  <si>
    <t xml:space="preserve">CAPRAIA E LIMITE</t>
  </si>
  <si>
    <t xml:space="preserve">B684</t>
  </si>
  <si>
    <t xml:space="preserve">CAPRAIA ISOLA</t>
  </si>
  <si>
    <t xml:space="preserve">B685</t>
  </si>
  <si>
    <t xml:space="preserve">CAPRALBA</t>
  </si>
  <si>
    <t xml:space="preserve">B686</t>
  </si>
  <si>
    <t xml:space="preserve">CAPRANICA</t>
  </si>
  <si>
    <t xml:space="preserve">B688</t>
  </si>
  <si>
    <t xml:space="preserve">CAPRANICA PRENESTINA</t>
  </si>
  <si>
    <t xml:space="preserve">B687</t>
  </si>
  <si>
    <t xml:space="preserve">CAPRARICA DI LECCE</t>
  </si>
  <si>
    <t xml:space="preserve">B690</t>
  </si>
  <si>
    <t xml:space="preserve">CAPRAROLA</t>
  </si>
  <si>
    <t xml:space="preserve">B691</t>
  </si>
  <si>
    <t xml:space="preserve">CAPRAUNA</t>
  </si>
  <si>
    <t xml:space="preserve">B692</t>
  </si>
  <si>
    <t xml:space="preserve">CAPRESE MICHELANGELO</t>
  </si>
  <si>
    <t xml:space="preserve">B693</t>
  </si>
  <si>
    <t xml:space="preserve">CAPREZZO</t>
  </si>
  <si>
    <t xml:space="preserve">B694</t>
  </si>
  <si>
    <t xml:space="preserve">CAPRI</t>
  </si>
  <si>
    <t xml:space="preserve">B696</t>
  </si>
  <si>
    <t xml:space="preserve">CAPRI LEONE</t>
  </si>
  <si>
    <t xml:space="preserve">B695</t>
  </si>
  <si>
    <t xml:space="preserve">CAPRIANA</t>
  </si>
  <si>
    <t xml:space="preserve">B697</t>
  </si>
  <si>
    <t xml:space="preserve">CAPRIANO DEL COLLE</t>
  </si>
  <si>
    <t xml:space="preserve">B698</t>
  </si>
  <si>
    <t xml:space="preserve">CAPRIATA D'ORBA</t>
  </si>
  <si>
    <t xml:space="preserve">B701</t>
  </si>
  <si>
    <t xml:space="preserve">CAPRIATE SAN GERVASIO</t>
  </si>
  <si>
    <t xml:space="preserve">B703</t>
  </si>
  <si>
    <t xml:space="preserve">CAPRIATI A VOLTURNO</t>
  </si>
  <si>
    <t xml:space="preserve">B704</t>
  </si>
  <si>
    <t xml:space="preserve">CAPRIE</t>
  </si>
  <si>
    <t xml:space="preserve">B705</t>
  </si>
  <si>
    <t xml:space="preserve">CAPRIGLIA IRPINA</t>
  </si>
  <si>
    <t xml:space="preserve">B706</t>
  </si>
  <si>
    <t xml:space="preserve">CAPRIGLIO</t>
  </si>
  <si>
    <t xml:space="preserve">B707</t>
  </si>
  <si>
    <t xml:space="preserve">CAPRILE</t>
  </si>
  <si>
    <t xml:space="preserve">B708</t>
  </si>
  <si>
    <t xml:space="preserve">CAPRINO BERGAMASCO</t>
  </si>
  <si>
    <t xml:space="preserve">B710</t>
  </si>
  <si>
    <t xml:space="preserve">CAPRINO VERONESE</t>
  </si>
  <si>
    <t xml:space="preserve">B709</t>
  </si>
  <si>
    <t xml:space="preserve">CAPRIOLO</t>
  </si>
  <si>
    <t xml:space="preserve">B711</t>
  </si>
  <si>
    <t xml:space="preserve">CAPRIVA DEL FRIULI</t>
  </si>
  <si>
    <t xml:space="preserve">GO</t>
  </si>
  <si>
    <t xml:space="preserve">B712</t>
  </si>
  <si>
    <t xml:space="preserve">CAPUA</t>
  </si>
  <si>
    <t xml:space="preserve">B715</t>
  </si>
  <si>
    <t xml:space="preserve">CAPURSO</t>
  </si>
  <si>
    <t xml:space="preserve">B716</t>
  </si>
  <si>
    <t xml:space="preserve">CARAFFA DEL BIANCO</t>
  </si>
  <si>
    <t xml:space="preserve">B718</t>
  </si>
  <si>
    <t xml:space="preserve">CARAFFA DI CATANZARO</t>
  </si>
  <si>
    <t xml:space="preserve">B717</t>
  </si>
  <si>
    <t xml:space="preserve">CARAGLIO</t>
  </si>
  <si>
    <t xml:space="preserve">B719</t>
  </si>
  <si>
    <t xml:space="preserve">CARAMAGNA PIEMONTE</t>
  </si>
  <si>
    <t xml:space="preserve">B720</t>
  </si>
  <si>
    <t xml:space="preserve">CARAMANICO TERME</t>
  </si>
  <si>
    <t xml:space="preserve">B722</t>
  </si>
  <si>
    <t xml:space="preserve">CARAPELLE</t>
  </si>
  <si>
    <t xml:space="preserve">B724</t>
  </si>
  <si>
    <t xml:space="preserve">CARAPELLE CALVISIO</t>
  </si>
  <si>
    <t xml:space="preserve">B725</t>
  </si>
  <si>
    <t xml:space="preserve">CARASCO</t>
  </si>
  <si>
    <t xml:space="preserve">B726</t>
  </si>
  <si>
    <t xml:space="preserve">CARASSAI</t>
  </si>
  <si>
    <t xml:space="preserve">B727</t>
  </si>
  <si>
    <t xml:space="preserve">CARATE BRIANZA</t>
  </si>
  <si>
    <t xml:space="preserve">B729</t>
  </si>
  <si>
    <t xml:space="preserve">CARATE URIO</t>
  </si>
  <si>
    <t xml:space="preserve">B730</t>
  </si>
  <si>
    <t xml:space="preserve">CARAVAGGIO</t>
  </si>
  <si>
    <t xml:space="preserve">B731</t>
  </si>
  <si>
    <t xml:space="preserve">CARAVATE</t>
  </si>
  <si>
    <t xml:space="preserve">B732</t>
  </si>
  <si>
    <t xml:space="preserve">CARAVINO</t>
  </si>
  <si>
    <t xml:space="preserve">B733</t>
  </si>
  <si>
    <t xml:space="preserve">CARAVONICA</t>
  </si>
  <si>
    <t xml:space="preserve">B734</t>
  </si>
  <si>
    <t xml:space="preserve">CARBOGNANO</t>
  </si>
  <si>
    <t xml:space="preserve">B735</t>
  </si>
  <si>
    <t xml:space="preserve">CARBONARA AL TICINO</t>
  </si>
  <si>
    <t xml:space="preserve">B741</t>
  </si>
  <si>
    <t xml:space="preserve">CARBONARA DI NOLA</t>
  </si>
  <si>
    <t xml:space="preserve">B740</t>
  </si>
  <si>
    <t xml:space="preserve">CARBONARA SCRIVIA</t>
  </si>
  <si>
    <t xml:space="preserve">B736</t>
  </si>
  <si>
    <t xml:space="preserve">CARBONATE</t>
  </si>
  <si>
    <t xml:space="preserve">B742</t>
  </si>
  <si>
    <t xml:space="preserve">CARBONE</t>
  </si>
  <si>
    <t xml:space="preserve">B743</t>
  </si>
  <si>
    <t xml:space="preserve">CARBONERA</t>
  </si>
  <si>
    <t xml:space="preserve">B744</t>
  </si>
  <si>
    <t xml:space="preserve">CARBONIA</t>
  </si>
  <si>
    <t xml:space="preserve">B745</t>
  </si>
  <si>
    <t xml:space="preserve">CARCARE</t>
  </si>
  <si>
    <t xml:space="preserve">B748</t>
  </si>
  <si>
    <t xml:space="preserve">CARCOFORO</t>
  </si>
  <si>
    <t xml:space="preserve">B752</t>
  </si>
  <si>
    <t xml:space="preserve">CARDANO AL CAMPO</t>
  </si>
  <si>
    <t xml:space="preserve">B754</t>
  </si>
  <si>
    <t xml:space="preserve">CARDE'</t>
  </si>
  <si>
    <t xml:space="preserve">B755</t>
  </si>
  <si>
    <t xml:space="preserve">CARDEDU</t>
  </si>
  <si>
    <t xml:space="preserve">M285</t>
  </si>
  <si>
    <t xml:space="preserve">CARDETO</t>
  </si>
  <si>
    <t xml:space="preserve">B756</t>
  </si>
  <si>
    <t xml:space="preserve">CARDINALE</t>
  </si>
  <si>
    <t xml:space="preserve">B758</t>
  </si>
  <si>
    <t xml:space="preserve">CARDITO</t>
  </si>
  <si>
    <t xml:space="preserve">B759</t>
  </si>
  <si>
    <t xml:space="preserve">CAREGGINE</t>
  </si>
  <si>
    <t xml:space="preserve">B760</t>
  </si>
  <si>
    <t xml:space="preserve">CAREMA</t>
  </si>
  <si>
    <t xml:space="preserve">B762</t>
  </si>
  <si>
    <t xml:space="preserve">CARENNO</t>
  </si>
  <si>
    <t xml:space="preserve">B763</t>
  </si>
  <si>
    <t xml:space="preserve">CARENTINO</t>
  </si>
  <si>
    <t xml:space="preserve">B765</t>
  </si>
  <si>
    <t xml:space="preserve">CARERI</t>
  </si>
  <si>
    <t xml:space="preserve">B766</t>
  </si>
  <si>
    <t xml:space="preserve">CARESANA</t>
  </si>
  <si>
    <t xml:space="preserve">B767</t>
  </si>
  <si>
    <t xml:space="preserve">CARESANABLOT</t>
  </si>
  <si>
    <t xml:space="preserve">B768</t>
  </si>
  <si>
    <t xml:space="preserve">CAREZZANO</t>
  </si>
  <si>
    <t xml:space="preserve">B769</t>
  </si>
  <si>
    <t xml:space="preserve">CARFIZZI</t>
  </si>
  <si>
    <t xml:space="preserve">B771</t>
  </si>
  <si>
    <t xml:space="preserve">CARGEGHE</t>
  </si>
  <si>
    <t xml:space="preserve">B772</t>
  </si>
  <si>
    <t xml:space="preserve">CARIATI</t>
  </si>
  <si>
    <t xml:space="preserve">B774</t>
  </si>
  <si>
    <t xml:space="preserve">CARIFE</t>
  </si>
  <si>
    <t xml:space="preserve">B776</t>
  </si>
  <si>
    <t xml:space="preserve">CARIGNANO</t>
  </si>
  <si>
    <t xml:space="preserve">B777</t>
  </si>
  <si>
    <t xml:space="preserve">CARIMATE</t>
  </si>
  <si>
    <t xml:space="preserve">B778</t>
  </si>
  <si>
    <t xml:space="preserve">CARINARO</t>
  </si>
  <si>
    <t xml:space="preserve">B779</t>
  </si>
  <si>
    <t xml:space="preserve">CARINI</t>
  </si>
  <si>
    <t xml:space="preserve">B780</t>
  </si>
  <si>
    <t xml:space="preserve">CARINOLA</t>
  </si>
  <si>
    <t xml:space="preserve">B781</t>
  </si>
  <si>
    <t xml:space="preserve">CARISIO</t>
  </si>
  <si>
    <t xml:space="preserve">B782</t>
  </si>
  <si>
    <t xml:space="preserve">CARISOLO</t>
  </si>
  <si>
    <t xml:space="preserve">B783</t>
  </si>
  <si>
    <t xml:space="preserve">CARLANTINO</t>
  </si>
  <si>
    <t xml:space="preserve">B784</t>
  </si>
  <si>
    <t xml:space="preserve">CARLAZZO</t>
  </si>
  <si>
    <t xml:space="preserve">B785</t>
  </si>
  <si>
    <t xml:space="preserve">CARLENTINI</t>
  </si>
  <si>
    <t xml:space="preserve">B787</t>
  </si>
  <si>
    <t xml:space="preserve">CARLINO</t>
  </si>
  <si>
    <t xml:space="preserve">B788</t>
  </si>
  <si>
    <t xml:space="preserve">CARLOFORTE</t>
  </si>
  <si>
    <t xml:space="preserve">B789</t>
  </si>
  <si>
    <t xml:space="preserve">CARLOPOLI</t>
  </si>
  <si>
    <t xml:space="preserve">B790</t>
  </si>
  <si>
    <t xml:space="preserve">CARMAGNOLA</t>
  </si>
  <si>
    <t xml:space="preserve">B791</t>
  </si>
  <si>
    <t xml:space="preserve">CARMIANO</t>
  </si>
  <si>
    <t xml:space="preserve">B792</t>
  </si>
  <si>
    <t xml:space="preserve">CARMIGNANO</t>
  </si>
  <si>
    <t xml:space="preserve">B794</t>
  </si>
  <si>
    <t xml:space="preserve">CARMIGNANO DI BRENTA</t>
  </si>
  <si>
    <t xml:space="preserve">B795</t>
  </si>
  <si>
    <t xml:space="preserve">CARNAGO</t>
  </si>
  <si>
    <t xml:space="preserve">B796</t>
  </si>
  <si>
    <t xml:space="preserve">CARNATE</t>
  </si>
  <si>
    <t xml:space="preserve">B798</t>
  </si>
  <si>
    <t xml:space="preserve">CAROBBIO DEGLI ANGELI</t>
  </si>
  <si>
    <t xml:space="preserve">B801</t>
  </si>
  <si>
    <t xml:space="preserve">CAROLEI</t>
  </si>
  <si>
    <t xml:space="preserve">B802</t>
  </si>
  <si>
    <t xml:space="preserve">CARONA</t>
  </si>
  <si>
    <t xml:space="preserve">B803</t>
  </si>
  <si>
    <t xml:space="preserve">CARONIA</t>
  </si>
  <si>
    <t xml:space="preserve">B804</t>
  </si>
  <si>
    <t xml:space="preserve">CARONNO PERTUSELLA</t>
  </si>
  <si>
    <t xml:space="preserve">B805</t>
  </si>
  <si>
    <t xml:space="preserve">CARONNO VARESINO</t>
  </si>
  <si>
    <t xml:space="preserve">B807</t>
  </si>
  <si>
    <t xml:space="preserve">CAROSINO</t>
  </si>
  <si>
    <t xml:space="preserve">B808</t>
  </si>
  <si>
    <t xml:space="preserve">CAROVIGNO</t>
  </si>
  <si>
    <t xml:space="preserve">B809</t>
  </si>
  <si>
    <t xml:space="preserve">CAROVILLI</t>
  </si>
  <si>
    <t xml:space="preserve">B810</t>
  </si>
  <si>
    <t xml:space="preserve">CARPANETO PIACENTINO</t>
  </si>
  <si>
    <t xml:space="preserve">B812</t>
  </si>
  <si>
    <t xml:space="preserve">CARPANZANO</t>
  </si>
  <si>
    <t xml:space="preserve">B813</t>
  </si>
  <si>
    <t xml:space="preserve">CARPEGNA</t>
  </si>
  <si>
    <t xml:space="preserve">B816</t>
  </si>
  <si>
    <t xml:space="preserve">CARPENEDOLO</t>
  </si>
  <si>
    <t xml:space="preserve">B817</t>
  </si>
  <si>
    <t xml:space="preserve">CARPENETO</t>
  </si>
  <si>
    <t xml:space="preserve">B818</t>
  </si>
  <si>
    <t xml:space="preserve">CARPI</t>
  </si>
  <si>
    <t xml:space="preserve">B819</t>
  </si>
  <si>
    <t xml:space="preserve">CARPIANO</t>
  </si>
  <si>
    <t xml:space="preserve">B820</t>
  </si>
  <si>
    <t xml:space="preserve">CARPIGNANO SALENTINO</t>
  </si>
  <si>
    <t xml:space="preserve">B822</t>
  </si>
  <si>
    <t xml:space="preserve">CARPIGNANO SESIA</t>
  </si>
  <si>
    <t xml:space="preserve">B823</t>
  </si>
  <si>
    <t xml:space="preserve">CARPINETI</t>
  </si>
  <si>
    <t xml:space="preserve">B825</t>
  </si>
  <si>
    <t xml:space="preserve">CARPINETO DELLA NORA</t>
  </si>
  <si>
    <t xml:space="preserve">B827</t>
  </si>
  <si>
    <t xml:space="preserve">CARPINETO ROMANO</t>
  </si>
  <si>
    <t xml:space="preserve">B828</t>
  </si>
  <si>
    <t xml:space="preserve">CARPINETO SINELLO</t>
  </si>
  <si>
    <t xml:space="preserve">B826</t>
  </si>
  <si>
    <t xml:space="preserve">CARPINO</t>
  </si>
  <si>
    <t xml:space="preserve">B829</t>
  </si>
  <si>
    <t xml:space="preserve">CARPINONE</t>
  </si>
  <si>
    <t xml:space="preserve">B830</t>
  </si>
  <si>
    <t xml:space="preserve">CARRARA</t>
  </si>
  <si>
    <t xml:space="preserve">B832</t>
  </si>
  <si>
    <t xml:space="preserve">CARRE'</t>
  </si>
  <si>
    <t xml:space="preserve">B835</t>
  </si>
  <si>
    <t xml:space="preserve">CARREGA LIGURE</t>
  </si>
  <si>
    <t xml:space="preserve">B836</t>
  </si>
  <si>
    <t xml:space="preserve">CARRO</t>
  </si>
  <si>
    <t xml:space="preserve">B838</t>
  </si>
  <si>
    <t xml:space="preserve">CARRODANO</t>
  </si>
  <si>
    <t xml:space="preserve">B839</t>
  </si>
  <si>
    <t xml:space="preserve">CARROSIO</t>
  </si>
  <si>
    <t xml:space="preserve">B840</t>
  </si>
  <si>
    <t xml:space="preserve">CARRU'</t>
  </si>
  <si>
    <t xml:space="preserve">B841</t>
  </si>
  <si>
    <t xml:space="preserve">CARSOLI</t>
  </si>
  <si>
    <t xml:space="preserve">B842</t>
  </si>
  <si>
    <t xml:space="preserve">CARTIGLIANO</t>
  </si>
  <si>
    <t xml:space="preserve">B844</t>
  </si>
  <si>
    <t xml:space="preserve">CARTIGNANO</t>
  </si>
  <si>
    <t xml:space="preserve">B845</t>
  </si>
  <si>
    <t xml:space="preserve">CARTOCETO</t>
  </si>
  <si>
    <t xml:space="preserve">B846</t>
  </si>
  <si>
    <t xml:space="preserve">CARTOSIO</t>
  </si>
  <si>
    <t xml:space="preserve">B847</t>
  </si>
  <si>
    <t xml:space="preserve">CARTURA</t>
  </si>
  <si>
    <t xml:space="preserve">B848</t>
  </si>
  <si>
    <t xml:space="preserve">CARUGATE</t>
  </si>
  <si>
    <t xml:space="preserve">B850</t>
  </si>
  <si>
    <t xml:space="preserve">CARUGO</t>
  </si>
  <si>
    <t xml:space="preserve">B851</t>
  </si>
  <si>
    <t xml:space="preserve">CARUNCHIO</t>
  </si>
  <si>
    <t xml:space="preserve">B853</t>
  </si>
  <si>
    <t xml:space="preserve">CARVICO</t>
  </si>
  <si>
    <t xml:space="preserve">B854</t>
  </si>
  <si>
    <t xml:space="preserve">CARZANO</t>
  </si>
  <si>
    <t xml:space="preserve">B856</t>
  </si>
  <si>
    <t xml:space="preserve">CASABONA</t>
  </si>
  <si>
    <t xml:space="preserve">B857</t>
  </si>
  <si>
    <t xml:space="preserve">CASACALENDA</t>
  </si>
  <si>
    <t xml:space="preserve">B858</t>
  </si>
  <si>
    <t xml:space="preserve">CASACANDITELLA</t>
  </si>
  <si>
    <t xml:space="preserve">B859</t>
  </si>
  <si>
    <t xml:space="preserve">CASAGIOVE</t>
  </si>
  <si>
    <t xml:space="preserve">B860</t>
  </si>
  <si>
    <t xml:space="preserve">CASAL CERMELLI</t>
  </si>
  <si>
    <t xml:space="preserve">B870</t>
  </si>
  <si>
    <t xml:space="preserve">CASAL DI PRINCIPE</t>
  </si>
  <si>
    <t xml:space="preserve">B872</t>
  </si>
  <si>
    <t xml:space="preserve">CASAL VELINO</t>
  </si>
  <si>
    <t xml:space="preserve">B895</t>
  </si>
  <si>
    <t xml:space="preserve">CASALANGUIDA</t>
  </si>
  <si>
    <t xml:space="preserve">B861</t>
  </si>
  <si>
    <t xml:space="preserve">CASALATTICO</t>
  </si>
  <si>
    <t xml:space="preserve">B862</t>
  </si>
  <si>
    <t xml:space="preserve">CASALBELTRAME</t>
  </si>
  <si>
    <t xml:space="preserve">B864</t>
  </si>
  <si>
    <t xml:space="preserve">CASALBORDINO</t>
  </si>
  <si>
    <t xml:space="preserve">B865</t>
  </si>
  <si>
    <t xml:space="preserve">CASALBORE</t>
  </si>
  <si>
    <t xml:space="preserve">B866</t>
  </si>
  <si>
    <t xml:space="preserve">CASALBORGONE</t>
  </si>
  <si>
    <t xml:space="preserve">B867</t>
  </si>
  <si>
    <t xml:space="preserve">CASALBUONO</t>
  </si>
  <si>
    <t xml:space="preserve">B868</t>
  </si>
  <si>
    <t xml:space="preserve">CASALBUTTANO ED UNITI</t>
  </si>
  <si>
    <t xml:space="preserve">B869</t>
  </si>
  <si>
    <t xml:space="preserve">CASALCIPRANO</t>
  </si>
  <si>
    <t xml:space="preserve">B871</t>
  </si>
  <si>
    <t xml:space="preserve">CASALDUNI</t>
  </si>
  <si>
    <t xml:space="preserve">B873</t>
  </si>
  <si>
    <t xml:space="preserve">CASALE CORTE CERRO</t>
  </si>
  <si>
    <t xml:space="preserve">B876</t>
  </si>
  <si>
    <t xml:space="preserve">CASALE CREMASCO-VIDOLASCO</t>
  </si>
  <si>
    <t xml:space="preserve">B881</t>
  </si>
  <si>
    <t xml:space="preserve">CASALE DI SCODOSIA</t>
  </si>
  <si>
    <t xml:space="preserve">B877</t>
  </si>
  <si>
    <t xml:space="preserve">CASALE LITTA</t>
  </si>
  <si>
    <t xml:space="preserve">B875</t>
  </si>
  <si>
    <t xml:space="preserve">CASALE MARITTIMO</t>
  </si>
  <si>
    <t xml:space="preserve">B878</t>
  </si>
  <si>
    <t xml:space="preserve">CASALE MONFERRATO</t>
  </si>
  <si>
    <t xml:space="preserve">B885</t>
  </si>
  <si>
    <t xml:space="preserve">CASALE SUL SILE</t>
  </si>
  <si>
    <t xml:space="preserve">B879</t>
  </si>
  <si>
    <t xml:space="preserve">CASALECCHIO DI RENO</t>
  </si>
  <si>
    <t xml:space="preserve">B880</t>
  </si>
  <si>
    <t xml:space="preserve">CASALEGGIO BOIRO</t>
  </si>
  <si>
    <t xml:space="preserve">B882</t>
  </si>
  <si>
    <t xml:space="preserve">CASALEGGIO NOVARA</t>
  </si>
  <si>
    <t xml:space="preserve">B883</t>
  </si>
  <si>
    <t xml:space="preserve">CASALEONE</t>
  </si>
  <si>
    <t xml:space="preserve">B886</t>
  </si>
  <si>
    <t xml:space="preserve">CASALETTO CEREDANO</t>
  </si>
  <si>
    <t xml:space="preserve">B889</t>
  </si>
  <si>
    <t xml:space="preserve">CASALETTO DI SOPRA</t>
  </si>
  <si>
    <t xml:space="preserve">B890</t>
  </si>
  <si>
    <t xml:space="preserve">CASALETTO LODIGIANO</t>
  </si>
  <si>
    <t xml:space="preserve">B887</t>
  </si>
  <si>
    <t xml:space="preserve">CASALETTO SPARTANO</t>
  </si>
  <si>
    <t xml:space="preserve">B888</t>
  </si>
  <si>
    <t xml:space="preserve">CASALETTO VAPRIO</t>
  </si>
  <si>
    <t xml:space="preserve">B891</t>
  </si>
  <si>
    <t xml:space="preserve">CASALFIUMANESE</t>
  </si>
  <si>
    <t xml:space="preserve">B892</t>
  </si>
  <si>
    <t xml:space="preserve">CASALGRANDE</t>
  </si>
  <si>
    <t xml:space="preserve">B893</t>
  </si>
  <si>
    <t xml:space="preserve">CASALGRASSO</t>
  </si>
  <si>
    <t xml:space="preserve">B894</t>
  </si>
  <si>
    <t xml:space="preserve">CASALI DEL MANCO</t>
  </si>
  <si>
    <t xml:space="preserve">M385</t>
  </si>
  <si>
    <t xml:space="preserve">CASALINCONTRADA</t>
  </si>
  <si>
    <t xml:space="preserve">B896</t>
  </si>
  <si>
    <t xml:space="preserve">CASALINO</t>
  </si>
  <si>
    <t xml:space="preserve">B897</t>
  </si>
  <si>
    <t xml:space="preserve">CASALMAGGIORE</t>
  </si>
  <si>
    <t xml:space="preserve">B898</t>
  </si>
  <si>
    <t xml:space="preserve">CASALMAIOCCO</t>
  </si>
  <si>
    <t xml:space="preserve">B899</t>
  </si>
  <si>
    <t xml:space="preserve">CASALMORANO</t>
  </si>
  <si>
    <t xml:space="preserve">B900</t>
  </si>
  <si>
    <t xml:space="preserve">CASALMORO</t>
  </si>
  <si>
    <t xml:space="preserve">B901</t>
  </si>
  <si>
    <t xml:space="preserve">CASALNOCETO</t>
  </si>
  <si>
    <t xml:space="preserve">B902</t>
  </si>
  <si>
    <t xml:space="preserve">CASALNUOVO DI NAPOLI</t>
  </si>
  <si>
    <t xml:space="preserve">B905</t>
  </si>
  <si>
    <t xml:space="preserve">CASALNUOVO MONTEROTARO</t>
  </si>
  <si>
    <t xml:space="preserve">B904</t>
  </si>
  <si>
    <t xml:space="preserve">CASALOLDO</t>
  </si>
  <si>
    <t xml:space="preserve">B907</t>
  </si>
  <si>
    <t xml:space="preserve">CASALPUSTERLENGO</t>
  </si>
  <si>
    <t xml:space="preserve">B910</t>
  </si>
  <si>
    <t xml:space="preserve">CASALROMANO</t>
  </si>
  <si>
    <t xml:space="preserve">B911</t>
  </si>
  <si>
    <t xml:space="preserve">CASALSERUGO</t>
  </si>
  <si>
    <t xml:space="preserve">B912</t>
  </si>
  <si>
    <t xml:space="preserve">CASALUCE</t>
  </si>
  <si>
    <t xml:space="preserve">B916</t>
  </si>
  <si>
    <t xml:space="preserve">CASALVECCHIO DI PUGLIA</t>
  </si>
  <si>
    <t xml:space="preserve">B917</t>
  </si>
  <si>
    <t xml:space="preserve">CASALVECCHIO SICULO</t>
  </si>
  <si>
    <t xml:space="preserve">B918</t>
  </si>
  <si>
    <t xml:space="preserve">CASALVIERI</t>
  </si>
  <si>
    <t xml:space="preserve">B919</t>
  </si>
  <si>
    <t xml:space="preserve">CASALVOLONE</t>
  </si>
  <si>
    <t xml:space="preserve">B920</t>
  </si>
  <si>
    <t xml:space="preserve">CASALZUIGNO</t>
  </si>
  <si>
    <t xml:space="preserve">B921</t>
  </si>
  <si>
    <t xml:space="preserve">CASAMARCIANO</t>
  </si>
  <si>
    <t xml:space="preserve">B922</t>
  </si>
  <si>
    <t xml:space="preserve">CASAMASSIMA</t>
  </si>
  <si>
    <t xml:space="preserve">B923</t>
  </si>
  <si>
    <t xml:space="preserve">CASAMICCIOLA TERME</t>
  </si>
  <si>
    <t xml:space="preserve">B924</t>
  </si>
  <si>
    <t xml:space="preserve">CASANDRINO</t>
  </si>
  <si>
    <t xml:space="preserve">B925</t>
  </si>
  <si>
    <t xml:space="preserve">CASANOVA ELVO</t>
  </si>
  <si>
    <t xml:space="preserve">B928</t>
  </si>
  <si>
    <t xml:space="preserve">CASANOVA LERRONE</t>
  </si>
  <si>
    <t xml:space="preserve">B927</t>
  </si>
  <si>
    <t xml:space="preserve">CASANOVA LONATI</t>
  </si>
  <si>
    <t xml:space="preserve">B929</t>
  </si>
  <si>
    <t xml:space="preserve">CASAPE</t>
  </si>
  <si>
    <t xml:space="preserve">B932</t>
  </si>
  <si>
    <t xml:space="preserve">CASAPESENNA</t>
  </si>
  <si>
    <t xml:space="preserve">M260</t>
  </si>
  <si>
    <t xml:space="preserve">CASAPINTA</t>
  </si>
  <si>
    <t xml:space="preserve">B933</t>
  </si>
  <si>
    <t xml:space="preserve">CASAPROTA</t>
  </si>
  <si>
    <t xml:space="preserve">B934</t>
  </si>
  <si>
    <t xml:space="preserve">CASAPULLA</t>
  </si>
  <si>
    <t xml:space="preserve">B935</t>
  </si>
  <si>
    <t xml:space="preserve">CASARANO</t>
  </si>
  <si>
    <t xml:space="preserve">B936</t>
  </si>
  <si>
    <t xml:space="preserve">CASARGO</t>
  </si>
  <si>
    <t xml:space="preserve">B937</t>
  </si>
  <si>
    <t xml:space="preserve">CASARILE</t>
  </si>
  <si>
    <t xml:space="preserve">B938</t>
  </si>
  <si>
    <t xml:space="preserve">CASARSA DELLA DELIZIA</t>
  </si>
  <si>
    <t xml:space="preserve">B940</t>
  </si>
  <si>
    <t xml:space="preserve">CASARZA LIGURE</t>
  </si>
  <si>
    <t xml:space="preserve">B939</t>
  </si>
  <si>
    <t xml:space="preserve">CASASCO</t>
  </si>
  <si>
    <t xml:space="preserve">B941</t>
  </si>
  <si>
    <t xml:space="preserve">CASATENOVO</t>
  </si>
  <si>
    <t xml:space="preserve">B943</t>
  </si>
  <si>
    <t xml:space="preserve">CASATISMA</t>
  </si>
  <si>
    <t xml:space="preserve">B945</t>
  </si>
  <si>
    <t xml:space="preserve">CASAVATORE</t>
  </si>
  <si>
    <t xml:space="preserve">B946</t>
  </si>
  <si>
    <t xml:space="preserve">CASAZZA</t>
  </si>
  <si>
    <t xml:space="preserve">B947</t>
  </si>
  <si>
    <t xml:space="preserve">CASCIA</t>
  </si>
  <si>
    <t xml:space="preserve">B948</t>
  </si>
  <si>
    <t xml:space="preserve">CASCIAGO</t>
  </si>
  <si>
    <t xml:space="preserve">B949</t>
  </si>
  <si>
    <t xml:space="preserve">CASCIANA TERME LARI</t>
  </si>
  <si>
    <t xml:space="preserve">M327</t>
  </si>
  <si>
    <t xml:space="preserve">CASCINA</t>
  </si>
  <si>
    <t xml:space="preserve">B950</t>
  </si>
  <si>
    <t xml:space="preserve">CASCINETTE D'IVREA</t>
  </si>
  <si>
    <t xml:space="preserve">B953</t>
  </si>
  <si>
    <t xml:space="preserve">CASEI GEROLA</t>
  </si>
  <si>
    <t xml:space="preserve">B954</t>
  </si>
  <si>
    <t xml:space="preserve">CASELETTE</t>
  </si>
  <si>
    <t xml:space="preserve">B955</t>
  </si>
  <si>
    <t xml:space="preserve">CASELLA</t>
  </si>
  <si>
    <t xml:space="preserve">B956</t>
  </si>
  <si>
    <t xml:space="preserve">CASELLE IN PITTARI</t>
  </si>
  <si>
    <t xml:space="preserve">B959</t>
  </si>
  <si>
    <t xml:space="preserve">CASELLE LANDI</t>
  </si>
  <si>
    <t xml:space="preserve">B961</t>
  </si>
  <si>
    <t xml:space="preserve">CASELLE LURANI</t>
  </si>
  <si>
    <t xml:space="preserve">B958</t>
  </si>
  <si>
    <t xml:space="preserve">CASELLE TORINESE</t>
  </si>
  <si>
    <t xml:space="preserve">B960</t>
  </si>
  <si>
    <t xml:space="preserve">CASERTA</t>
  </si>
  <si>
    <t xml:space="preserve">B963</t>
  </si>
  <si>
    <t xml:space="preserve">CASIER</t>
  </si>
  <si>
    <t xml:space="preserve">B965</t>
  </si>
  <si>
    <t xml:space="preserve">CASIGNANA</t>
  </si>
  <si>
    <t xml:space="preserve">B966</t>
  </si>
  <si>
    <t xml:space="preserve">CASINA</t>
  </si>
  <si>
    <t xml:space="preserve">B967</t>
  </si>
  <si>
    <t xml:space="preserve">CASIRATE D'ADDA</t>
  </si>
  <si>
    <t xml:space="preserve">B971</t>
  </si>
  <si>
    <t xml:space="preserve">CASLINO D'ERBA</t>
  </si>
  <si>
    <t xml:space="preserve">B974</t>
  </si>
  <si>
    <t xml:space="preserve">CASNATE CON BERNATE</t>
  </si>
  <si>
    <t xml:space="preserve">B977</t>
  </si>
  <si>
    <t xml:space="preserve">CASNIGO</t>
  </si>
  <si>
    <t xml:space="preserve">B978</t>
  </si>
  <si>
    <t xml:space="preserve">CASOLA DI NAPOLI</t>
  </si>
  <si>
    <t xml:space="preserve">B980</t>
  </si>
  <si>
    <t xml:space="preserve">CASOLA IN LUNIGIANA</t>
  </si>
  <si>
    <t xml:space="preserve">B979</t>
  </si>
  <si>
    <t xml:space="preserve">CASOLA VALSENIO</t>
  </si>
  <si>
    <t xml:space="preserve">B982</t>
  </si>
  <si>
    <t xml:space="preserve">CASOLE D'ELSA</t>
  </si>
  <si>
    <t xml:space="preserve">B984</t>
  </si>
  <si>
    <t xml:space="preserve">CASOLI</t>
  </si>
  <si>
    <t xml:space="preserve">B985</t>
  </si>
  <si>
    <t xml:space="preserve">CASORATE PRIMO</t>
  </si>
  <si>
    <t xml:space="preserve">B988</t>
  </si>
  <si>
    <t xml:space="preserve">CASORATE SEMPIONE</t>
  </si>
  <si>
    <t xml:space="preserve">B987</t>
  </si>
  <si>
    <t xml:space="preserve">CASOREZZO</t>
  </si>
  <si>
    <t xml:space="preserve">B989</t>
  </si>
  <si>
    <t xml:space="preserve">CASORIA</t>
  </si>
  <si>
    <t xml:space="preserve">B990</t>
  </si>
  <si>
    <t xml:space="preserve">CASORZO MONFERRATO</t>
  </si>
  <si>
    <t xml:space="preserve">B991</t>
  </si>
  <si>
    <t xml:space="preserve">CASPERIA</t>
  </si>
  <si>
    <t xml:space="preserve">A472</t>
  </si>
  <si>
    <t xml:space="preserve">CASPOGGIO</t>
  </si>
  <si>
    <t xml:space="preserve">B993</t>
  </si>
  <si>
    <t xml:space="preserve">CASSACCO</t>
  </si>
  <si>
    <t xml:space="preserve">B994</t>
  </si>
  <si>
    <t xml:space="preserve">CASSAGO BRIANZA</t>
  </si>
  <si>
    <t xml:space="preserve">B996</t>
  </si>
  <si>
    <t xml:space="preserve">CASSANO ALL'IONIO</t>
  </si>
  <si>
    <t xml:space="preserve">C002</t>
  </si>
  <si>
    <t xml:space="preserve">CASSANO D'ADDA</t>
  </si>
  <si>
    <t xml:space="preserve">C003</t>
  </si>
  <si>
    <t xml:space="preserve">CASSANO DELLE MURGE</t>
  </si>
  <si>
    <t xml:space="preserve">B998</t>
  </si>
  <si>
    <t xml:space="preserve">CASSANO IRPINO</t>
  </si>
  <si>
    <t xml:space="preserve">B997</t>
  </si>
  <si>
    <t xml:space="preserve">CASSANO MAGNAGO</t>
  </si>
  <si>
    <t xml:space="preserve">C004</t>
  </si>
  <si>
    <t xml:space="preserve">CASSANO SPINOLA</t>
  </si>
  <si>
    <t xml:space="preserve">M388</t>
  </si>
  <si>
    <t xml:space="preserve">CASSANO VALCUVIA</t>
  </si>
  <si>
    <t xml:space="preserve">B999</t>
  </si>
  <si>
    <t xml:space="preserve">CASSARO</t>
  </si>
  <si>
    <t xml:space="preserve">C006</t>
  </si>
  <si>
    <t xml:space="preserve">CASSIGLIO</t>
  </si>
  <si>
    <t xml:space="preserve">C007</t>
  </si>
  <si>
    <t xml:space="preserve">CASSINA DE' PECCHI</t>
  </si>
  <si>
    <t xml:space="preserve">C014</t>
  </si>
  <si>
    <t xml:space="preserve">CASSINA RIZZARDI</t>
  </si>
  <si>
    <t xml:space="preserve">C020</t>
  </si>
  <si>
    <t xml:space="preserve">CASSINA VALSASSINA</t>
  </si>
  <si>
    <t xml:space="preserve">C024</t>
  </si>
  <si>
    <t xml:space="preserve">CASSINASCO</t>
  </si>
  <si>
    <t xml:space="preserve">C022</t>
  </si>
  <si>
    <t xml:space="preserve">CASSINE</t>
  </si>
  <si>
    <t xml:space="preserve">C027</t>
  </si>
  <si>
    <t xml:space="preserve">CASSINELLE</t>
  </si>
  <si>
    <t xml:space="preserve">C030</t>
  </si>
  <si>
    <t xml:space="preserve">CASSINETTA DI LUGAGNANO</t>
  </si>
  <si>
    <t xml:space="preserve">C033</t>
  </si>
  <si>
    <t xml:space="preserve">CASSINO</t>
  </si>
  <si>
    <t xml:space="preserve">C034</t>
  </si>
  <si>
    <t xml:space="preserve">CASSOLA</t>
  </si>
  <si>
    <t xml:space="preserve">C037</t>
  </si>
  <si>
    <t xml:space="preserve">CASSOLNOVO</t>
  </si>
  <si>
    <t xml:space="preserve">C038</t>
  </si>
  <si>
    <t xml:space="preserve">CASTAGNARO</t>
  </si>
  <si>
    <t xml:space="preserve">C041</t>
  </si>
  <si>
    <t xml:space="preserve">CASTAGNETO CARDUCCI</t>
  </si>
  <si>
    <t xml:space="preserve">C044</t>
  </si>
  <si>
    <t xml:space="preserve">CASTAGNETO PO</t>
  </si>
  <si>
    <t xml:space="preserve">C045</t>
  </si>
  <si>
    <t xml:space="preserve">CASTAGNITO</t>
  </si>
  <si>
    <t xml:space="preserve">C046</t>
  </si>
  <si>
    <t xml:space="preserve">CASTAGNOLE DELLE LANZE</t>
  </si>
  <si>
    <t xml:space="preserve">C049</t>
  </si>
  <si>
    <t xml:space="preserve">CASTAGNOLE MONFERRATO</t>
  </si>
  <si>
    <t xml:space="preserve">C047</t>
  </si>
  <si>
    <t xml:space="preserve">CASTAGNOLE PIEMONTE</t>
  </si>
  <si>
    <t xml:space="preserve">C048</t>
  </si>
  <si>
    <t xml:space="preserve">CASTANA</t>
  </si>
  <si>
    <t xml:space="preserve">C050</t>
  </si>
  <si>
    <t xml:space="preserve">CASTANO PRIMO</t>
  </si>
  <si>
    <t xml:space="preserve">C052</t>
  </si>
  <si>
    <t xml:space="preserve">CASTEGGIO</t>
  </si>
  <si>
    <t xml:space="preserve">C053</t>
  </si>
  <si>
    <t xml:space="preserve">CASTEGNATO</t>
  </si>
  <si>
    <t xml:space="preserve">C055</t>
  </si>
  <si>
    <t xml:space="preserve">CASTEGNERO</t>
  </si>
  <si>
    <t xml:space="preserve">C056</t>
  </si>
  <si>
    <t xml:space="preserve">CASTEL BARONIA</t>
  </si>
  <si>
    <t xml:space="preserve">C058</t>
  </si>
  <si>
    <t xml:space="preserve">CASTEL BOGLIONE</t>
  </si>
  <si>
    <t xml:space="preserve">C064</t>
  </si>
  <si>
    <t xml:space="preserve">CASTEL BOLOGNESE</t>
  </si>
  <si>
    <t xml:space="preserve">C065</t>
  </si>
  <si>
    <t xml:space="preserve">CASTEL CAMPAGNANO</t>
  </si>
  <si>
    <t xml:space="preserve">B494</t>
  </si>
  <si>
    <t xml:space="preserve">CASTEL CASTAGNA</t>
  </si>
  <si>
    <t xml:space="preserve">C040</t>
  </si>
  <si>
    <t xml:space="preserve">CASTEL CONDINO</t>
  </si>
  <si>
    <t xml:space="preserve">C183</t>
  </si>
  <si>
    <t xml:space="preserve">CASTEL D'AIANO</t>
  </si>
  <si>
    <t xml:space="preserve">C075</t>
  </si>
  <si>
    <t xml:space="preserve">CASTEL D'ARIO</t>
  </si>
  <si>
    <t xml:space="preserve">C076</t>
  </si>
  <si>
    <t xml:space="preserve">CASTEL D'AZZANO</t>
  </si>
  <si>
    <t xml:space="preserve">C078</t>
  </si>
  <si>
    <t xml:space="preserve">CASTEL DEL GIUDICE</t>
  </si>
  <si>
    <t xml:space="preserve">C082</t>
  </si>
  <si>
    <t xml:space="preserve">CASTEL DEL MONTE</t>
  </si>
  <si>
    <t xml:space="preserve">C083</t>
  </si>
  <si>
    <t xml:space="preserve">CASTEL DEL PIANO</t>
  </si>
  <si>
    <t xml:space="preserve">C085</t>
  </si>
  <si>
    <t xml:space="preserve">CASTEL DEL RIO</t>
  </si>
  <si>
    <t xml:space="preserve">C086</t>
  </si>
  <si>
    <t xml:space="preserve">CASTEL DI CASIO</t>
  </si>
  <si>
    <t xml:space="preserve">B969</t>
  </si>
  <si>
    <t xml:space="preserve">CASTEL DI IERI</t>
  </si>
  <si>
    <t xml:space="preserve">C090</t>
  </si>
  <si>
    <t xml:space="preserve">CASTEL DI IUDICA</t>
  </si>
  <si>
    <t xml:space="preserve">C091</t>
  </si>
  <si>
    <t xml:space="preserve">CASTEL DI LAMA</t>
  </si>
  <si>
    <t xml:space="preserve">C093</t>
  </si>
  <si>
    <t xml:space="preserve">CASTEL DI LUCIO</t>
  </si>
  <si>
    <t xml:space="preserve">C094</t>
  </si>
  <si>
    <t xml:space="preserve">CASTEL DI SANGRO</t>
  </si>
  <si>
    <t xml:space="preserve">C096</t>
  </si>
  <si>
    <t xml:space="preserve">CASTEL DI SASSO</t>
  </si>
  <si>
    <t xml:space="preserve">C097</t>
  </si>
  <si>
    <t xml:space="preserve">CASTEL DI TORA</t>
  </si>
  <si>
    <t xml:space="preserve">C098</t>
  </si>
  <si>
    <t xml:space="preserve">CASTEL FOCOGNANO</t>
  </si>
  <si>
    <t xml:space="preserve">C102</t>
  </si>
  <si>
    <t xml:space="preserve">CASTEL FRENTANO</t>
  </si>
  <si>
    <t xml:space="preserve">C114</t>
  </si>
  <si>
    <t xml:space="preserve">CASTEL GABBIANO</t>
  </si>
  <si>
    <t xml:space="preserve">C115</t>
  </si>
  <si>
    <t xml:space="preserve">CASTEL GANDOLFO</t>
  </si>
  <si>
    <t xml:space="preserve">C116</t>
  </si>
  <si>
    <t xml:space="preserve">CASTEL GIORGIO</t>
  </si>
  <si>
    <t xml:space="preserve">C117</t>
  </si>
  <si>
    <t xml:space="preserve">CASTEL GOFFREDO</t>
  </si>
  <si>
    <t xml:space="preserve">C118</t>
  </si>
  <si>
    <t xml:space="preserve">CASTEL GUELFO DI BOLOGNA</t>
  </si>
  <si>
    <t xml:space="preserve">C121</t>
  </si>
  <si>
    <t xml:space="preserve">CASTEL IVANO</t>
  </si>
  <si>
    <t xml:space="preserve">M354</t>
  </si>
  <si>
    <t xml:space="preserve">CASTEL MADAMA</t>
  </si>
  <si>
    <t xml:space="preserve">C203</t>
  </si>
  <si>
    <t xml:space="preserve">CASTEL MAGGIORE</t>
  </si>
  <si>
    <t xml:space="preserve">C204</t>
  </si>
  <si>
    <t xml:space="preserve">CASTEL MELLA</t>
  </si>
  <si>
    <t xml:space="preserve">C208</t>
  </si>
  <si>
    <t xml:space="preserve">CASTEL MORRONE</t>
  </si>
  <si>
    <t xml:space="preserve">C211</t>
  </si>
  <si>
    <t xml:space="preserve">CASTEL RITALDI</t>
  </si>
  <si>
    <t xml:space="preserve">C252</t>
  </si>
  <si>
    <t xml:space="preserve">CASTEL ROCCHERO</t>
  </si>
  <si>
    <t xml:space="preserve">C253</t>
  </si>
  <si>
    <t xml:space="preserve">CASTEL ROZZONE</t>
  </si>
  <si>
    <t xml:space="preserve">C255</t>
  </si>
  <si>
    <t xml:space="preserve">CASTEL SAN GIORGIO</t>
  </si>
  <si>
    <t xml:space="preserve">C259</t>
  </si>
  <si>
    <t xml:space="preserve">CASTEL SAN GIOVANNI</t>
  </si>
  <si>
    <t xml:space="preserve">C261</t>
  </si>
  <si>
    <t xml:space="preserve">CASTEL SAN LORENZO</t>
  </si>
  <si>
    <t xml:space="preserve">C262</t>
  </si>
  <si>
    <t xml:space="preserve">CASTEL SAN NICCOLO'</t>
  </si>
  <si>
    <t xml:space="preserve">C263</t>
  </si>
  <si>
    <t xml:space="preserve">CASTEL SAN PIETRO ROMANO</t>
  </si>
  <si>
    <t xml:space="preserve">C266</t>
  </si>
  <si>
    <t xml:space="preserve">CASTEL SAN PIETRO TERME</t>
  </si>
  <si>
    <t xml:space="preserve">C265</t>
  </si>
  <si>
    <t xml:space="preserve">CASTEL SAN VINCENZO</t>
  </si>
  <si>
    <t xml:space="preserve">C270</t>
  </si>
  <si>
    <t xml:space="preserve">CASTEL SANT'ANGELO</t>
  </si>
  <si>
    <t xml:space="preserve">C268</t>
  </si>
  <si>
    <t xml:space="preserve">CASTEL SANT'ELIA</t>
  </si>
  <si>
    <t xml:space="preserve">C269</t>
  </si>
  <si>
    <t xml:space="preserve">CASTEL VISCARDO</t>
  </si>
  <si>
    <t xml:space="preserve">C289</t>
  </si>
  <si>
    <t xml:space="preserve">CASTEL VITTORIO</t>
  </si>
  <si>
    <t xml:space="preserve">C110</t>
  </si>
  <si>
    <t xml:space="preserve">CASTEL VOLTURNO</t>
  </si>
  <si>
    <t xml:space="preserve">C291</t>
  </si>
  <si>
    <t xml:space="preserve">CASTELBALDO</t>
  </si>
  <si>
    <t xml:space="preserve">C057</t>
  </si>
  <si>
    <t xml:space="preserve">CASTELBELFORTE</t>
  </si>
  <si>
    <t xml:space="preserve">C059</t>
  </si>
  <si>
    <t xml:space="preserve">CASTELBELLINO</t>
  </si>
  <si>
    <t xml:space="preserve">C060</t>
  </si>
  <si>
    <t xml:space="preserve">CASTELBELLO-CIARDES/KASTELBELL-TSCHARS</t>
  </si>
  <si>
    <t xml:space="preserve">C062</t>
  </si>
  <si>
    <t xml:space="preserve">CASTELBIANCO</t>
  </si>
  <si>
    <t xml:space="preserve">C063</t>
  </si>
  <si>
    <t xml:space="preserve">CASTELBOTTACCIO</t>
  </si>
  <si>
    <t xml:space="preserve">C066</t>
  </si>
  <si>
    <t xml:space="preserve">CASTELBUONO</t>
  </si>
  <si>
    <t xml:space="preserve">C067</t>
  </si>
  <si>
    <t xml:space="preserve">CASTELCIVITA</t>
  </si>
  <si>
    <t xml:space="preserve">C069</t>
  </si>
  <si>
    <t xml:space="preserve">CASTELCOVATI</t>
  </si>
  <si>
    <t xml:space="preserve">C072</t>
  </si>
  <si>
    <t xml:space="preserve">CASTELCUCCO</t>
  </si>
  <si>
    <t xml:space="preserve">C073</t>
  </si>
  <si>
    <t xml:space="preserve">CASTELDACCIA</t>
  </si>
  <si>
    <t xml:space="preserve">C074</t>
  </si>
  <si>
    <t xml:space="preserve">CASTELDELCI</t>
  </si>
  <si>
    <t xml:space="preserve">C080</t>
  </si>
  <si>
    <t xml:space="preserve">CASTELDELFINO</t>
  </si>
  <si>
    <t xml:space="preserve">C081</t>
  </si>
  <si>
    <t xml:space="preserve">CASTELDIDONE</t>
  </si>
  <si>
    <t xml:space="preserve">C089</t>
  </si>
  <si>
    <t xml:space="preserve">CASTELFIDARDO</t>
  </si>
  <si>
    <t xml:space="preserve">C100</t>
  </si>
  <si>
    <t xml:space="preserve">CASTELFIORENTINO</t>
  </si>
  <si>
    <t xml:space="preserve">C101</t>
  </si>
  <si>
    <t xml:space="preserve">CASTELFORTE</t>
  </si>
  <si>
    <t xml:space="preserve">C104</t>
  </si>
  <si>
    <t xml:space="preserve">CASTELFRANCI</t>
  </si>
  <si>
    <t xml:space="preserve">C105</t>
  </si>
  <si>
    <t xml:space="preserve">CASTELFRANCO DI SOTTO</t>
  </si>
  <si>
    <t xml:space="preserve">C113</t>
  </si>
  <si>
    <t xml:space="preserve">CASTELFRANCO EMILIA</t>
  </si>
  <si>
    <t xml:space="preserve">C107</t>
  </si>
  <si>
    <t xml:space="preserve">CASTELFRANCO IN MISCANO</t>
  </si>
  <si>
    <t xml:space="preserve">C106</t>
  </si>
  <si>
    <t xml:space="preserve">CASTELFRANCO PIANDISCO'</t>
  </si>
  <si>
    <t xml:space="preserve">M322</t>
  </si>
  <si>
    <t xml:space="preserve">CASTELFRANCO VENETO</t>
  </si>
  <si>
    <t xml:space="preserve">C111</t>
  </si>
  <si>
    <t xml:space="preserve">CASTELGERUNDO</t>
  </si>
  <si>
    <t xml:space="preserve">M393</t>
  </si>
  <si>
    <t xml:space="preserve">CASTELGOMBERTO</t>
  </si>
  <si>
    <t xml:space="preserve">C119</t>
  </si>
  <si>
    <t xml:space="preserve">CASTELGRANDE</t>
  </si>
  <si>
    <t xml:space="preserve">C120</t>
  </si>
  <si>
    <t xml:space="preserve">CASTELGUGLIELMO</t>
  </si>
  <si>
    <t xml:space="preserve">C122</t>
  </si>
  <si>
    <t xml:space="preserve">CASTELGUIDONE</t>
  </si>
  <si>
    <t xml:space="preserve">C123</t>
  </si>
  <si>
    <t xml:space="preserve">CASTELL'ALFERO</t>
  </si>
  <si>
    <t xml:space="preserve">C127</t>
  </si>
  <si>
    <t xml:space="preserve">CASTELL'ARQUATO</t>
  </si>
  <si>
    <t xml:space="preserve">C145</t>
  </si>
  <si>
    <t xml:space="preserve">CASTELL'AZZARA</t>
  </si>
  <si>
    <t xml:space="preserve">C147</t>
  </si>
  <si>
    <t xml:space="preserve">CASTELL'UMBERTO</t>
  </si>
  <si>
    <t xml:space="preserve">C051</t>
  </si>
  <si>
    <t xml:space="preserve">CASTELLABATE</t>
  </si>
  <si>
    <t xml:space="preserve">C125</t>
  </si>
  <si>
    <t xml:space="preserve">CASTELLAFIUME</t>
  </si>
  <si>
    <t xml:space="preserve">C126</t>
  </si>
  <si>
    <t xml:space="preserve">CASTELLALTO</t>
  </si>
  <si>
    <t xml:space="preserve">C128</t>
  </si>
  <si>
    <t xml:space="preserve">CASTELLAMMARE DEL GOLFO</t>
  </si>
  <si>
    <t xml:space="preserve">C130</t>
  </si>
  <si>
    <t xml:space="preserve">CASTELLAMMARE DI STABIA</t>
  </si>
  <si>
    <t xml:space="preserve">C129</t>
  </si>
  <si>
    <t xml:space="preserve">CASTELLAMONTE</t>
  </si>
  <si>
    <t xml:space="preserve">C133</t>
  </si>
  <si>
    <t xml:space="preserve">CASTELLANA GROTTE</t>
  </si>
  <si>
    <t xml:space="preserve">C134</t>
  </si>
  <si>
    <t xml:space="preserve">CASTELLANA SICULA</t>
  </si>
  <si>
    <t xml:space="preserve">C135</t>
  </si>
  <si>
    <t xml:space="preserve">CASTELLANETA</t>
  </si>
  <si>
    <t xml:space="preserve">C136</t>
  </si>
  <si>
    <t xml:space="preserve">CASTELLANIA COPPI</t>
  </si>
  <si>
    <t xml:space="preserve">C137</t>
  </si>
  <si>
    <t xml:space="preserve">CASTELLANZA</t>
  </si>
  <si>
    <t xml:space="preserve">C139</t>
  </si>
  <si>
    <t xml:space="preserve">CASTELLAR GUIDOBONO</t>
  </si>
  <si>
    <t xml:space="preserve">C142</t>
  </si>
  <si>
    <t xml:space="preserve">CASTELLARANO</t>
  </si>
  <si>
    <t xml:space="preserve">C141</t>
  </si>
  <si>
    <t xml:space="preserve">CASTELLARO</t>
  </si>
  <si>
    <t xml:space="preserve">C143</t>
  </si>
  <si>
    <t xml:space="preserve">CASTELLAZZO BORMIDA</t>
  </si>
  <si>
    <t xml:space="preserve">C148</t>
  </si>
  <si>
    <t xml:space="preserve">CASTELLAZZO NOVARESE</t>
  </si>
  <si>
    <t xml:space="preserve">C149</t>
  </si>
  <si>
    <t xml:space="preserve">CASTELLEONE</t>
  </si>
  <si>
    <t xml:space="preserve">C153</t>
  </si>
  <si>
    <t xml:space="preserve">CASTELLEONE DI SUASA</t>
  </si>
  <si>
    <t xml:space="preserve">C152</t>
  </si>
  <si>
    <t xml:space="preserve">CASTELLERO</t>
  </si>
  <si>
    <t xml:space="preserve">C154</t>
  </si>
  <si>
    <t xml:space="preserve">CASTELLETTO CERVO</t>
  </si>
  <si>
    <t xml:space="preserve">C155</t>
  </si>
  <si>
    <t xml:space="preserve">CASTELLETTO D'ERRO</t>
  </si>
  <si>
    <t xml:space="preserve">C156</t>
  </si>
  <si>
    <t xml:space="preserve">CASTELLETTO D'ORBA</t>
  </si>
  <si>
    <t xml:space="preserve">C158</t>
  </si>
  <si>
    <t xml:space="preserve">CASTELLETTO DI BRANDUZZO</t>
  </si>
  <si>
    <t xml:space="preserve">C157</t>
  </si>
  <si>
    <t xml:space="preserve">CASTELLETTO MERLI</t>
  </si>
  <si>
    <t xml:space="preserve">C160</t>
  </si>
  <si>
    <t xml:space="preserve">CASTELLETTO MOLINA</t>
  </si>
  <si>
    <t xml:space="preserve">C161</t>
  </si>
  <si>
    <t xml:space="preserve">CASTELLETTO MONFERRATO</t>
  </si>
  <si>
    <t xml:space="preserve">C162</t>
  </si>
  <si>
    <t xml:space="preserve">CASTELLETTO SOPRA TICINO</t>
  </si>
  <si>
    <t xml:space="preserve">C166</t>
  </si>
  <si>
    <t xml:space="preserve">CASTELLETTO STURA</t>
  </si>
  <si>
    <t xml:space="preserve">C165</t>
  </si>
  <si>
    <t xml:space="preserve">CASTELLETTO UZZONE</t>
  </si>
  <si>
    <t xml:space="preserve">C167</t>
  </si>
  <si>
    <t xml:space="preserve">CASTELLI</t>
  </si>
  <si>
    <t xml:space="preserve">C169</t>
  </si>
  <si>
    <t xml:space="preserve">CASTELLI CALEPIO</t>
  </si>
  <si>
    <t xml:space="preserve">C079</t>
  </si>
  <si>
    <t xml:space="preserve">CASTELLINA IN CHIANTI</t>
  </si>
  <si>
    <t xml:space="preserve">C172</t>
  </si>
  <si>
    <t xml:space="preserve">CASTELLINA MARITTIMA</t>
  </si>
  <si>
    <t xml:space="preserve">C174</t>
  </si>
  <si>
    <t xml:space="preserve">CASTELLINALDO D'ALBA</t>
  </si>
  <si>
    <t xml:space="preserve">C173</t>
  </si>
  <si>
    <t xml:space="preserve">CASTELLINO DEL BIFERNO</t>
  </si>
  <si>
    <t xml:space="preserve">C175</t>
  </si>
  <si>
    <t xml:space="preserve">CASTELLINO TANARO</t>
  </si>
  <si>
    <t xml:space="preserve">C176</t>
  </si>
  <si>
    <t xml:space="preserve">CASTELLIRI</t>
  </si>
  <si>
    <t xml:space="preserve">C177</t>
  </si>
  <si>
    <t xml:space="preserve">CASTELLO CABIAGLIO</t>
  </si>
  <si>
    <t xml:space="preserve">B312</t>
  </si>
  <si>
    <t xml:space="preserve">CASTELLO D'AGOGNA</t>
  </si>
  <si>
    <t xml:space="preserve">C184</t>
  </si>
  <si>
    <t xml:space="preserve">CASTELLO D'ARGILE</t>
  </si>
  <si>
    <t xml:space="preserve">C185</t>
  </si>
  <si>
    <t xml:space="preserve">CASTELLO DEL MATESE</t>
  </si>
  <si>
    <t xml:space="preserve">C178</t>
  </si>
  <si>
    <t xml:space="preserve">CASTELLO DELL'ACQUA</t>
  </si>
  <si>
    <t xml:space="preserve">C186</t>
  </si>
  <si>
    <t xml:space="preserve">CASTELLO DI ANNONE</t>
  </si>
  <si>
    <t xml:space="preserve">A300</t>
  </si>
  <si>
    <t xml:space="preserve">CASTELLO DI BRIANZA</t>
  </si>
  <si>
    <t xml:space="preserve">C187</t>
  </si>
  <si>
    <t xml:space="preserve">CASTELLO DI CISTERNA</t>
  </si>
  <si>
    <t xml:space="preserve">C188</t>
  </si>
  <si>
    <t xml:space="preserve">CASTELLO DI GODEGO</t>
  </si>
  <si>
    <t xml:space="preserve">C190</t>
  </si>
  <si>
    <t xml:space="preserve">CASTELLO TESINO</t>
  </si>
  <si>
    <t xml:space="preserve">C194</t>
  </si>
  <si>
    <t xml:space="preserve">CASTELLO-MOLINA DI FIEMME</t>
  </si>
  <si>
    <t xml:space="preserve">C189</t>
  </si>
  <si>
    <t xml:space="preserve">CASTELLUCCHIO</t>
  </si>
  <si>
    <t xml:space="preserve">C195</t>
  </si>
  <si>
    <t xml:space="preserve">CASTELLUCCIO DEI SAURI</t>
  </si>
  <si>
    <t xml:space="preserve">C198</t>
  </si>
  <si>
    <t xml:space="preserve">CASTELLUCCIO INFERIORE</t>
  </si>
  <si>
    <t xml:space="preserve">C199</t>
  </si>
  <si>
    <t xml:space="preserve">CASTELLUCCIO SUPERIORE</t>
  </si>
  <si>
    <t xml:space="preserve">C201</t>
  </si>
  <si>
    <t xml:space="preserve">CASTELLUCCIO VALMAGGIORE</t>
  </si>
  <si>
    <t xml:space="preserve">C202</t>
  </si>
  <si>
    <t xml:space="preserve">CASTELMAGNO</t>
  </si>
  <si>
    <t xml:space="preserve">C205</t>
  </si>
  <si>
    <t xml:space="preserve">CASTELMARTE</t>
  </si>
  <si>
    <t xml:space="preserve">C206</t>
  </si>
  <si>
    <t xml:space="preserve">CASTELMASSA</t>
  </si>
  <si>
    <t xml:space="preserve">C207</t>
  </si>
  <si>
    <t xml:space="preserve">CASTELMAURO</t>
  </si>
  <si>
    <t xml:space="preserve">C197</t>
  </si>
  <si>
    <t xml:space="preserve">CASTELMEZZANO</t>
  </si>
  <si>
    <t xml:space="preserve">C209</t>
  </si>
  <si>
    <t xml:space="preserve">CASTELMOLA</t>
  </si>
  <si>
    <t xml:space="preserve">C210</t>
  </si>
  <si>
    <t xml:space="preserve">CASTELNOVETTO</t>
  </si>
  <si>
    <t xml:space="preserve">C213</t>
  </si>
  <si>
    <t xml:space="preserve">CASTELNOVO BARIANO</t>
  </si>
  <si>
    <t xml:space="preserve">C215</t>
  </si>
  <si>
    <t xml:space="preserve">CASTELNOVO DEL FRIULI</t>
  </si>
  <si>
    <t xml:space="preserve">C217</t>
  </si>
  <si>
    <t xml:space="preserve">CASTELNOVO DI SOTTO</t>
  </si>
  <si>
    <t xml:space="preserve">C218</t>
  </si>
  <si>
    <t xml:space="preserve">CASTELNOVO NE' MONTI</t>
  </si>
  <si>
    <t xml:space="preserve">C219</t>
  </si>
  <si>
    <t xml:space="preserve">CASTELNUOVO</t>
  </si>
  <si>
    <t xml:space="preserve">C216</t>
  </si>
  <si>
    <t xml:space="preserve">CASTELNUOVO BELBO</t>
  </si>
  <si>
    <t xml:space="preserve">C226</t>
  </si>
  <si>
    <t xml:space="preserve">CASTELNUOVO BERARDENGA</t>
  </si>
  <si>
    <t xml:space="preserve">C227</t>
  </si>
  <si>
    <t xml:space="preserve">CASTELNUOVO BOCCA D'ADDA</t>
  </si>
  <si>
    <t xml:space="preserve">C228</t>
  </si>
  <si>
    <t xml:space="preserve">CASTELNUOVO BORMIDA</t>
  </si>
  <si>
    <t xml:space="preserve">C229</t>
  </si>
  <si>
    <t xml:space="preserve">CASTELNUOVO BOZZENTE</t>
  </si>
  <si>
    <t xml:space="preserve">C220</t>
  </si>
  <si>
    <t xml:space="preserve">CASTELNUOVO CALCEA</t>
  </si>
  <si>
    <t xml:space="preserve">C230</t>
  </si>
  <si>
    <t xml:space="preserve">CASTELNUOVO CILENTO</t>
  </si>
  <si>
    <t xml:space="preserve">C231</t>
  </si>
  <si>
    <t xml:space="preserve">CASTELNUOVO DEL GARDA</t>
  </si>
  <si>
    <t xml:space="preserve">C225</t>
  </si>
  <si>
    <t xml:space="preserve">CASTELNUOVO DELLA DAUNIA</t>
  </si>
  <si>
    <t xml:space="preserve">C222</t>
  </si>
  <si>
    <t xml:space="preserve">CASTELNUOVO DI CEVA</t>
  </si>
  <si>
    <t xml:space="preserve">C214</t>
  </si>
  <si>
    <t xml:space="preserve">CASTELNUOVO DI CONZA</t>
  </si>
  <si>
    <t xml:space="preserve">C235</t>
  </si>
  <si>
    <t xml:space="preserve">CASTELNUOVO DI FARFA</t>
  </si>
  <si>
    <t xml:space="preserve">C224</t>
  </si>
  <si>
    <t xml:space="preserve">CASTELNUOVO DI GARFAGNANA</t>
  </si>
  <si>
    <t xml:space="preserve">C236</t>
  </si>
  <si>
    <t xml:space="preserve">CASTELNUOVO DI PORTO</t>
  </si>
  <si>
    <t xml:space="preserve">C237</t>
  </si>
  <si>
    <t xml:space="preserve">CASTELNUOVO DI VAL DI CECINA</t>
  </si>
  <si>
    <t xml:space="preserve">C244</t>
  </si>
  <si>
    <t xml:space="preserve">CASTELNUOVO DON BOSCO</t>
  </si>
  <si>
    <t xml:space="preserve">C232</t>
  </si>
  <si>
    <t xml:space="preserve">CASTELNUOVO MAGRA</t>
  </si>
  <si>
    <t xml:space="preserve">C240</t>
  </si>
  <si>
    <t xml:space="preserve">CASTELNUOVO NIGRA</t>
  </si>
  <si>
    <t xml:space="preserve">C241</t>
  </si>
  <si>
    <t xml:space="preserve">CASTELNUOVO PARANO</t>
  </si>
  <si>
    <t xml:space="preserve">C223</t>
  </si>
  <si>
    <t xml:space="preserve">CASTELNUOVO RANGONE</t>
  </si>
  <si>
    <t xml:space="preserve">C242</t>
  </si>
  <si>
    <t xml:space="preserve">CASTELNUOVO SCRIVIA</t>
  </si>
  <si>
    <t xml:space="preserve">C243</t>
  </si>
  <si>
    <t xml:space="preserve">CASTELPAGANO</t>
  </si>
  <si>
    <t xml:space="preserve">C245</t>
  </si>
  <si>
    <t xml:space="preserve">CASTELPETROSO</t>
  </si>
  <si>
    <t xml:space="preserve">C246</t>
  </si>
  <si>
    <t xml:space="preserve">CASTELPIZZUTO</t>
  </si>
  <si>
    <t xml:space="preserve">C247</t>
  </si>
  <si>
    <t xml:space="preserve">CASTELPLANIO</t>
  </si>
  <si>
    <t xml:space="preserve">C248</t>
  </si>
  <si>
    <t xml:space="preserve">CASTELPOTO</t>
  </si>
  <si>
    <t xml:space="preserve">C250</t>
  </si>
  <si>
    <t xml:space="preserve">CASTELRAIMONDO</t>
  </si>
  <si>
    <t xml:space="preserve">C251</t>
  </si>
  <si>
    <t xml:space="preserve">CASTELROTTO/KASTELRUTH</t>
  </si>
  <si>
    <t xml:space="preserve">C254</t>
  </si>
  <si>
    <t xml:space="preserve">CASTELSANTANGELO SUL NERA</t>
  </si>
  <si>
    <t xml:space="preserve">C267</t>
  </si>
  <si>
    <t xml:space="preserve">CASTELSARACENO</t>
  </si>
  <si>
    <t xml:space="preserve">C271</t>
  </si>
  <si>
    <t xml:space="preserve">CASTELSARDO</t>
  </si>
  <si>
    <t xml:space="preserve">C272</t>
  </si>
  <si>
    <t xml:space="preserve">CASTELSEPRIO</t>
  </si>
  <si>
    <t xml:space="preserve">C273</t>
  </si>
  <si>
    <t xml:space="preserve">CASTELSILANO</t>
  </si>
  <si>
    <t xml:space="preserve">B968</t>
  </si>
  <si>
    <t xml:space="preserve">CASTELSPINA</t>
  </si>
  <si>
    <t xml:space="preserve">C274</t>
  </si>
  <si>
    <t xml:space="preserve">CASTELTERMINI</t>
  </si>
  <si>
    <t xml:space="preserve">C275</t>
  </si>
  <si>
    <t xml:space="preserve">CASTELVECCANA</t>
  </si>
  <si>
    <t xml:space="preserve">C181</t>
  </si>
  <si>
    <t xml:space="preserve">CASTELVECCHIO CALVISIO</t>
  </si>
  <si>
    <t xml:space="preserve">C278</t>
  </si>
  <si>
    <t xml:space="preserve">CASTELVECCHIO DI ROCCA BARBENA</t>
  </si>
  <si>
    <t xml:space="preserve">C276</t>
  </si>
  <si>
    <t xml:space="preserve">CASTELVECCHIO SUBEQUO</t>
  </si>
  <si>
    <t xml:space="preserve">C279</t>
  </si>
  <si>
    <t xml:space="preserve">CASTELVENERE</t>
  </si>
  <si>
    <t xml:space="preserve">C280</t>
  </si>
  <si>
    <t xml:space="preserve">CASTELVERDE</t>
  </si>
  <si>
    <t xml:space="preserve">B129</t>
  </si>
  <si>
    <t xml:space="preserve">CASTELVERRINO</t>
  </si>
  <si>
    <t xml:space="preserve">C200</t>
  </si>
  <si>
    <t xml:space="preserve">CASTELVETERE IN VAL FORTORE</t>
  </si>
  <si>
    <t xml:space="preserve">C284</t>
  </si>
  <si>
    <t xml:space="preserve">CASTELVETERE SUL CALORE</t>
  </si>
  <si>
    <t xml:space="preserve">C283</t>
  </si>
  <si>
    <t xml:space="preserve">CASTELVETRANO</t>
  </si>
  <si>
    <t xml:space="preserve">C286</t>
  </si>
  <si>
    <t xml:space="preserve">CASTELVETRO DI MODENA</t>
  </si>
  <si>
    <t xml:space="preserve">C287</t>
  </si>
  <si>
    <t xml:space="preserve">CASTELVETRO PIACENTINO</t>
  </si>
  <si>
    <t xml:space="preserve">C288</t>
  </si>
  <si>
    <t xml:space="preserve">CASTELVISCONTI</t>
  </si>
  <si>
    <t xml:space="preserve">C290</t>
  </si>
  <si>
    <t xml:space="preserve">CASTENASO</t>
  </si>
  <si>
    <t xml:space="preserve">C292</t>
  </si>
  <si>
    <t xml:space="preserve">CASTENEDOLO</t>
  </si>
  <si>
    <t xml:space="preserve">C293</t>
  </si>
  <si>
    <t xml:space="preserve">CASTIADAS</t>
  </si>
  <si>
    <t xml:space="preserve">M288</t>
  </si>
  <si>
    <t xml:space="preserve">CASTIGLION FIBOCCHI</t>
  </si>
  <si>
    <t xml:space="preserve">C318</t>
  </si>
  <si>
    <t xml:space="preserve">CASTIGLION FIORENTINO</t>
  </si>
  <si>
    <t xml:space="preserve">C319</t>
  </si>
  <si>
    <t xml:space="preserve">CASTIGLIONE A CASAURIA</t>
  </si>
  <si>
    <t xml:space="preserve">C308</t>
  </si>
  <si>
    <t xml:space="preserve">CASTIGLIONE CHIAVARESE</t>
  </si>
  <si>
    <t xml:space="preserve">C302</t>
  </si>
  <si>
    <t xml:space="preserve">CASTIGLIONE COSENTINO</t>
  </si>
  <si>
    <t xml:space="preserve">C301</t>
  </si>
  <si>
    <t xml:space="preserve">CASTIGLIONE D'ADDA</t>
  </si>
  <si>
    <t xml:space="preserve">C304</t>
  </si>
  <si>
    <t xml:space="preserve">CASTIGLIONE D'ORCIA</t>
  </si>
  <si>
    <t xml:space="preserve">C313</t>
  </si>
  <si>
    <t xml:space="preserve">CASTIGLIONE DEI PEPOLI</t>
  </si>
  <si>
    <t xml:space="preserve">C296</t>
  </si>
  <si>
    <t xml:space="preserve">CASTIGLIONE DEL GENOVESI</t>
  </si>
  <si>
    <t xml:space="preserve">C306</t>
  </si>
  <si>
    <t xml:space="preserve">CASTIGLIONE DEL LAGO</t>
  </si>
  <si>
    <t xml:space="preserve">C309</t>
  </si>
  <si>
    <t xml:space="preserve">CASTIGLIONE DELLA PESCAIA</t>
  </si>
  <si>
    <t xml:space="preserve">C310</t>
  </si>
  <si>
    <t xml:space="preserve">CASTIGLIONE DELLE STIVIERE</t>
  </si>
  <si>
    <t xml:space="preserve">C312</t>
  </si>
  <si>
    <t xml:space="preserve">CASTIGLIONE DI GARFAGNANA</t>
  </si>
  <si>
    <t xml:space="preserve">C303</t>
  </si>
  <si>
    <t xml:space="preserve">CASTIGLIONE DI SICILIA</t>
  </si>
  <si>
    <t xml:space="preserve">C297</t>
  </si>
  <si>
    <t xml:space="preserve">CASTIGLIONE FALLETTO</t>
  </si>
  <si>
    <t xml:space="preserve">C314</t>
  </si>
  <si>
    <t xml:space="preserve">CASTIGLIONE IN TEVERINA</t>
  </si>
  <si>
    <t xml:space="preserve">C315</t>
  </si>
  <si>
    <t xml:space="preserve">CASTIGLIONE MESSER MARINO</t>
  </si>
  <si>
    <t xml:space="preserve">C298</t>
  </si>
  <si>
    <t xml:space="preserve">CASTIGLIONE MESSER RAIMONDO</t>
  </si>
  <si>
    <t xml:space="preserve">C316</t>
  </si>
  <si>
    <t xml:space="preserve">CASTIGLIONE OLONA</t>
  </si>
  <si>
    <t xml:space="preserve">C300</t>
  </si>
  <si>
    <t xml:space="preserve">CASTIGLIONE TINELLA</t>
  </si>
  <si>
    <t xml:space="preserve">C317</t>
  </si>
  <si>
    <t xml:space="preserve">CASTIGLIONE TORINESE</t>
  </si>
  <si>
    <t xml:space="preserve">C307</t>
  </si>
  <si>
    <t xml:space="preserve">CASTIGNANO</t>
  </si>
  <si>
    <t xml:space="preserve">C321</t>
  </si>
  <si>
    <t xml:space="preserve">CASTILENTI</t>
  </si>
  <si>
    <t xml:space="preserve">C322</t>
  </si>
  <si>
    <t xml:space="preserve">CASTINO</t>
  </si>
  <si>
    <t xml:space="preserve">C323</t>
  </si>
  <si>
    <t xml:space="preserve">CASTIONE ANDEVENNO</t>
  </si>
  <si>
    <t xml:space="preserve">C325</t>
  </si>
  <si>
    <t xml:space="preserve">CASTIONE DELLA PRESOLANA</t>
  </si>
  <si>
    <t xml:space="preserve">C324</t>
  </si>
  <si>
    <t xml:space="preserve">CASTIONS DI STRADA</t>
  </si>
  <si>
    <t xml:space="preserve">C327</t>
  </si>
  <si>
    <t xml:space="preserve">CASTIRAGA VIDARDO</t>
  </si>
  <si>
    <t xml:space="preserve">C329</t>
  </si>
  <si>
    <t xml:space="preserve">CASTO</t>
  </si>
  <si>
    <t xml:space="preserve">C330</t>
  </si>
  <si>
    <t xml:space="preserve">CASTORANO</t>
  </si>
  <si>
    <t xml:space="preserve">C331</t>
  </si>
  <si>
    <t xml:space="preserve">CASTREZZATO</t>
  </si>
  <si>
    <t xml:space="preserve">C332</t>
  </si>
  <si>
    <t xml:space="preserve">CASTRI DI LECCE</t>
  </si>
  <si>
    <t xml:space="preserve">C334</t>
  </si>
  <si>
    <t xml:space="preserve">CASTRIGNANO DE' GRECI</t>
  </si>
  <si>
    <t xml:space="preserve">C335</t>
  </si>
  <si>
    <t xml:space="preserve">CASTRIGNANO DEL CAPO</t>
  </si>
  <si>
    <t xml:space="preserve">C336</t>
  </si>
  <si>
    <t xml:space="preserve">CASTRO</t>
  </si>
  <si>
    <t xml:space="preserve">C337</t>
  </si>
  <si>
    <t xml:space="preserve">M261</t>
  </si>
  <si>
    <t xml:space="preserve">CASTRO DEI VOLSCI</t>
  </si>
  <si>
    <t xml:space="preserve">C338</t>
  </si>
  <si>
    <t xml:space="preserve">CASTROCARO TERME E TERRA DEL SOLE</t>
  </si>
  <si>
    <t xml:space="preserve">C339</t>
  </si>
  <si>
    <t xml:space="preserve">CASTROCIELO</t>
  </si>
  <si>
    <t xml:space="preserve">C340</t>
  </si>
  <si>
    <t xml:space="preserve">CASTROFILIPPO</t>
  </si>
  <si>
    <t xml:space="preserve">C341</t>
  </si>
  <si>
    <t xml:space="preserve">CASTROLIBERO</t>
  </si>
  <si>
    <t xml:space="preserve">C108</t>
  </si>
  <si>
    <t xml:space="preserve">CASTRONNO</t>
  </si>
  <si>
    <t xml:space="preserve">C343</t>
  </si>
  <si>
    <t xml:space="preserve">CASTRONOVO DI SICILIA</t>
  </si>
  <si>
    <t xml:space="preserve">C344</t>
  </si>
  <si>
    <t xml:space="preserve">CASTRONUOVO DI SANT'ANDREA</t>
  </si>
  <si>
    <t xml:space="preserve">C345</t>
  </si>
  <si>
    <t xml:space="preserve">CASTROPIGNANO</t>
  </si>
  <si>
    <t xml:space="preserve">C346</t>
  </si>
  <si>
    <t xml:space="preserve">CASTROREALE</t>
  </si>
  <si>
    <t xml:space="preserve">C347</t>
  </si>
  <si>
    <t xml:space="preserve">CASTROREGIO</t>
  </si>
  <si>
    <t xml:space="preserve">C348</t>
  </si>
  <si>
    <t xml:space="preserve">CASTROVILLARI</t>
  </si>
  <si>
    <t xml:space="preserve">C349</t>
  </si>
  <si>
    <t xml:space="preserve">CATANIA</t>
  </si>
  <si>
    <t xml:space="preserve">C351</t>
  </si>
  <si>
    <t xml:space="preserve">CATANZARO</t>
  </si>
  <si>
    <t xml:space="preserve">C352</t>
  </si>
  <si>
    <t xml:space="preserve">CATENANUOVA</t>
  </si>
  <si>
    <t xml:space="preserve">C353</t>
  </si>
  <si>
    <t xml:space="preserve">CATIGNANO</t>
  </si>
  <si>
    <t xml:space="preserve">C354</t>
  </si>
  <si>
    <t xml:space="preserve">CATTOLICA</t>
  </si>
  <si>
    <t xml:space="preserve">C357</t>
  </si>
  <si>
    <t xml:space="preserve">CATTOLICA ERACLEA</t>
  </si>
  <si>
    <t xml:space="preserve">C356</t>
  </si>
  <si>
    <t xml:space="preserve">CAULONIA</t>
  </si>
  <si>
    <t xml:space="preserve">C285</t>
  </si>
  <si>
    <t xml:space="preserve">CAUTANO</t>
  </si>
  <si>
    <t xml:space="preserve">C359</t>
  </si>
  <si>
    <t xml:space="preserve">CAVA DE' TIRRENI</t>
  </si>
  <si>
    <t xml:space="preserve">C361</t>
  </si>
  <si>
    <t xml:space="preserve">CAVA MANARA</t>
  </si>
  <si>
    <t xml:space="preserve">C360</t>
  </si>
  <si>
    <t xml:space="preserve">CAVAGLIA'</t>
  </si>
  <si>
    <t xml:space="preserve">C363</t>
  </si>
  <si>
    <t xml:space="preserve">CAVAGLIETTO</t>
  </si>
  <si>
    <t xml:space="preserve">C364</t>
  </si>
  <si>
    <t xml:space="preserve">CAVAGLIO D'AGOGNA</t>
  </si>
  <si>
    <t xml:space="preserve">C365</t>
  </si>
  <si>
    <t xml:space="preserve">CAVAGNOLO</t>
  </si>
  <si>
    <t xml:space="preserve">C369</t>
  </si>
  <si>
    <t xml:space="preserve">CAVAION VERONESE</t>
  </si>
  <si>
    <t xml:space="preserve">C370</t>
  </si>
  <si>
    <t xml:space="preserve">CAVALESE</t>
  </si>
  <si>
    <t xml:space="preserve">C372</t>
  </si>
  <si>
    <t xml:space="preserve">CAVALLERLEONE</t>
  </si>
  <si>
    <t xml:space="preserve">C375</t>
  </si>
  <si>
    <t xml:space="preserve">CAVALLERMAGGIORE</t>
  </si>
  <si>
    <t xml:space="preserve">C376</t>
  </si>
  <si>
    <t xml:space="preserve">CAVALLINO</t>
  </si>
  <si>
    <t xml:space="preserve">C377</t>
  </si>
  <si>
    <t xml:space="preserve">CAVALLINO-TREPORTI</t>
  </si>
  <si>
    <t xml:space="preserve">M308</t>
  </si>
  <si>
    <t xml:space="preserve">CAVALLIRIO</t>
  </si>
  <si>
    <t xml:space="preserve">C378</t>
  </si>
  <si>
    <t xml:space="preserve">CAVARENO</t>
  </si>
  <si>
    <t xml:space="preserve">C380</t>
  </si>
  <si>
    <t xml:space="preserve">CAVARGNA</t>
  </si>
  <si>
    <t xml:space="preserve">C381</t>
  </si>
  <si>
    <t xml:space="preserve">CAVARIA CON PREMEZZO</t>
  </si>
  <si>
    <t xml:space="preserve">C382</t>
  </si>
  <si>
    <t xml:space="preserve">CAVARZERE</t>
  </si>
  <si>
    <t xml:space="preserve">C383</t>
  </si>
  <si>
    <t xml:space="preserve">CAVASO DEL TOMBA</t>
  </si>
  <si>
    <t xml:space="preserve">C384</t>
  </si>
  <si>
    <t xml:space="preserve">CAVASSO NUOVO</t>
  </si>
  <si>
    <t xml:space="preserve">C385</t>
  </si>
  <si>
    <t xml:space="preserve">CAVATORE</t>
  </si>
  <si>
    <t xml:space="preserve">C387</t>
  </si>
  <si>
    <t xml:space="preserve">CAVAZZO CARNICO</t>
  </si>
  <si>
    <t xml:space="preserve">C389</t>
  </si>
  <si>
    <t xml:space="preserve">CAVE</t>
  </si>
  <si>
    <t xml:space="preserve">C390</t>
  </si>
  <si>
    <t xml:space="preserve">CAVEDAGO</t>
  </si>
  <si>
    <t xml:space="preserve">C392</t>
  </si>
  <si>
    <t xml:space="preserve">CAVEDINE</t>
  </si>
  <si>
    <t xml:space="preserve">C393</t>
  </si>
  <si>
    <t xml:space="preserve">CAVENAGO D'ADDA</t>
  </si>
  <si>
    <t xml:space="preserve">C394</t>
  </si>
  <si>
    <t xml:space="preserve">CAVENAGO DI BRIANZA</t>
  </si>
  <si>
    <t xml:space="preserve">C395</t>
  </si>
  <si>
    <t xml:space="preserve">CAVERNAGO</t>
  </si>
  <si>
    <t xml:space="preserve">C396</t>
  </si>
  <si>
    <t xml:space="preserve">CAVEZZO</t>
  </si>
  <si>
    <t xml:space="preserve">C398</t>
  </si>
  <si>
    <t xml:space="preserve">CAVIZZANA</t>
  </si>
  <si>
    <t xml:space="preserve">C400</t>
  </si>
  <si>
    <t xml:space="preserve">CAVOUR</t>
  </si>
  <si>
    <t xml:space="preserve">C404</t>
  </si>
  <si>
    <t xml:space="preserve">CAVRIAGO</t>
  </si>
  <si>
    <t xml:space="preserve">C405</t>
  </si>
  <si>
    <t xml:space="preserve">CAVRIANA</t>
  </si>
  <si>
    <t xml:space="preserve">C406</t>
  </si>
  <si>
    <t xml:space="preserve">CAVRIGLIA</t>
  </si>
  <si>
    <t xml:space="preserve">C407</t>
  </si>
  <si>
    <t xml:space="preserve">CAZZAGO BRABBIA</t>
  </si>
  <si>
    <t xml:space="preserve">C409</t>
  </si>
  <si>
    <t xml:space="preserve">CAZZAGO SAN MARTINO</t>
  </si>
  <si>
    <t xml:space="preserve">C408</t>
  </si>
  <si>
    <t xml:space="preserve">CAZZANO DI TRAMIGNA</t>
  </si>
  <si>
    <t xml:space="preserve">C412</t>
  </si>
  <si>
    <t xml:space="preserve">CAZZANO SANT'ANDREA</t>
  </si>
  <si>
    <t xml:space="preserve">C410</t>
  </si>
  <si>
    <t xml:space="preserve">CECCANO</t>
  </si>
  <si>
    <t xml:space="preserve">C413</t>
  </si>
  <si>
    <t xml:space="preserve">CECIMA</t>
  </si>
  <si>
    <t xml:space="preserve">C414</t>
  </si>
  <si>
    <t xml:space="preserve">CECINA</t>
  </si>
  <si>
    <t xml:space="preserve">C415</t>
  </si>
  <si>
    <t xml:space="preserve">CEDEGOLO</t>
  </si>
  <si>
    <t xml:space="preserve">C417</t>
  </si>
  <si>
    <t xml:space="preserve">CEDRASCO</t>
  </si>
  <si>
    <t xml:space="preserve">C418</t>
  </si>
  <si>
    <t xml:space="preserve">CEFALA' DIANA</t>
  </si>
  <si>
    <t xml:space="preserve">C420</t>
  </si>
  <si>
    <t xml:space="preserve">CEFALU'</t>
  </si>
  <si>
    <t xml:space="preserve">C421</t>
  </si>
  <si>
    <t xml:space="preserve">CEGGIA</t>
  </si>
  <si>
    <t xml:space="preserve">C422</t>
  </si>
  <si>
    <t xml:space="preserve">CEGLIE MESSAPICA</t>
  </si>
  <si>
    <t xml:space="preserve">C424</t>
  </si>
  <si>
    <t xml:space="preserve">CELANO</t>
  </si>
  <si>
    <t xml:space="preserve">C426</t>
  </si>
  <si>
    <t xml:space="preserve">CELENZA SUL TRIGNO</t>
  </si>
  <si>
    <t xml:space="preserve">C428</t>
  </si>
  <si>
    <t xml:space="preserve">CELENZA VALFORTORE</t>
  </si>
  <si>
    <t xml:space="preserve">C429</t>
  </si>
  <si>
    <t xml:space="preserve">CELICO</t>
  </si>
  <si>
    <t xml:space="preserve">C430</t>
  </si>
  <si>
    <t xml:space="preserve">CELLA DATI</t>
  </si>
  <si>
    <t xml:space="preserve">C435</t>
  </si>
  <si>
    <t xml:space="preserve">CELLA MONTE</t>
  </si>
  <si>
    <t xml:space="preserve">C432</t>
  </si>
  <si>
    <t xml:space="preserve">CELLAMARE</t>
  </si>
  <si>
    <t xml:space="preserve">C436</t>
  </si>
  <si>
    <t xml:space="preserve">CELLARA</t>
  </si>
  <si>
    <t xml:space="preserve">C437</t>
  </si>
  <si>
    <t xml:space="preserve">CELLARENGO</t>
  </si>
  <si>
    <t xml:space="preserve">C438</t>
  </si>
  <si>
    <t xml:space="preserve">CELLATICA</t>
  </si>
  <si>
    <t xml:space="preserve">C439</t>
  </si>
  <si>
    <t xml:space="preserve">CELLE DI BULGHERIA</t>
  </si>
  <si>
    <t xml:space="preserve">C444</t>
  </si>
  <si>
    <t xml:space="preserve">CELLE DI MACRA</t>
  </si>
  <si>
    <t xml:space="preserve">C441</t>
  </si>
  <si>
    <t xml:space="preserve">CELLE DI SAN VITO</t>
  </si>
  <si>
    <t xml:space="preserve">C442</t>
  </si>
  <si>
    <t xml:space="preserve">CELLE ENOMONDO</t>
  </si>
  <si>
    <t xml:space="preserve">C440</t>
  </si>
  <si>
    <t xml:space="preserve">CELLE LIGURE</t>
  </si>
  <si>
    <t xml:space="preserve">C443</t>
  </si>
  <si>
    <t xml:space="preserve">CELLENO</t>
  </si>
  <si>
    <t xml:space="preserve">C446</t>
  </si>
  <si>
    <t xml:space="preserve">CELLERE</t>
  </si>
  <si>
    <t xml:space="preserve">C447</t>
  </si>
  <si>
    <t xml:space="preserve">CELLINO ATTANASIO</t>
  </si>
  <si>
    <t xml:space="preserve">C449</t>
  </si>
  <si>
    <t xml:space="preserve">CELLINO SAN MARCO</t>
  </si>
  <si>
    <t xml:space="preserve">C448</t>
  </si>
  <si>
    <t xml:space="preserve">CELLIO CON BREIA</t>
  </si>
  <si>
    <t xml:space="preserve">M398</t>
  </si>
  <si>
    <t xml:space="preserve">CELLOLE</t>
  </si>
  <si>
    <t xml:space="preserve">M262</t>
  </si>
  <si>
    <t xml:space="preserve">CEMBRA LISIGNAGO</t>
  </si>
  <si>
    <t xml:space="preserve">M355</t>
  </si>
  <si>
    <t xml:space="preserve">CENADI</t>
  </si>
  <si>
    <t xml:space="preserve">C453</t>
  </si>
  <si>
    <t xml:space="preserve">CENATE SOPRA</t>
  </si>
  <si>
    <t xml:space="preserve">C456</t>
  </si>
  <si>
    <t xml:space="preserve">CENATE SOTTO</t>
  </si>
  <si>
    <t xml:space="preserve">C457</t>
  </si>
  <si>
    <t xml:space="preserve">CENCENIGHE AGORDINO</t>
  </si>
  <si>
    <t xml:space="preserve">C458</t>
  </si>
  <si>
    <t xml:space="preserve">CENE</t>
  </si>
  <si>
    <t xml:space="preserve">C459</t>
  </si>
  <si>
    <t xml:space="preserve">CENESELLI</t>
  </si>
  <si>
    <t xml:space="preserve">C461</t>
  </si>
  <si>
    <t xml:space="preserve">CENGIO</t>
  </si>
  <si>
    <t xml:space="preserve">C463</t>
  </si>
  <si>
    <t xml:space="preserve">CENTALLO</t>
  </si>
  <si>
    <t xml:space="preserve">C466</t>
  </si>
  <si>
    <t xml:space="preserve">CENTO</t>
  </si>
  <si>
    <t xml:space="preserve">C469</t>
  </si>
  <si>
    <t xml:space="preserve">CENTOLA</t>
  </si>
  <si>
    <t xml:space="preserve">C470</t>
  </si>
  <si>
    <t xml:space="preserve">CENTRACHE</t>
  </si>
  <si>
    <t xml:space="preserve">C472</t>
  </si>
  <si>
    <t xml:space="preserve">CENTRO VALLE INTELVI</t>
  </si>
  <si>
    <t xml:space="preserve">M394</t>
  </si>
  <si>
    <t xml:space="preserve">CENTURIPE</t>
  </si>
  <si>
    <t xml:space="preserve">C471</t>
  </si>
  <si>
    <t xml:space="preserve">CEPAGATTI</t>
  </si>
  <si>
    <t xml:space="preserve">C474</t>
  </si>
  <si>
    <t xml:space="preserve">CEPPALONI</t>
  </si>
  <si>
    <t xml:space="preserve">C476</t>
  </si>
  <si>
    <t xml:space="preserve">CEPPO MORELLI</t>
  </si>
  <si>
    <t xml:space="preserve">C478</t>
  </si>
  <si>
    <t xml:space="preserve">CEPRANO</t>
  </si>
  <si>
    <t xml:space="preserve">C479</t>
  </si>
  <si>
    <t xml:space="preserve">CERAMI</t>
  </si>
  <si>
    <t xml:space="preserve">C480</t>
  </si>
  <si>
    <t xml:space="preserve">CERANESI</t>
  </si>
  <si>
    <t xml:space="preserve">C481</t>
  </si>
  <si>
    <t xml:space="preserve">CERANO</t>
  </si>
  <si>
    <t xml:space="preserve">C483</t>
  </si>
  <si>
    <t xml:space="preserve">CERANO D'INTELVI</t>
  </si>
  <si>
    <t xml:space="preserve">C482</t>
  </si>
  <si>
    <t xml:space="preserve">CERANOVA</t>
  </si>
  <si>
    <t xml:space="preserve">C484</t>
  </si>
  <si>
    <t xml:space="preserve">CERASO</t>
  </si>
  <si>
    <t xml:space="preserve">C485</t>
  </si>
  <si>
    <t xml:space="preserve">CERCEMAGGIORE</t>
  </si>
  <si>
    <t xml:space="preserve">C486</t>
  </si>
  <si>
    <t xml:space="preserve">CERCENASCO</t>
  </si>
  <si>
    <t xml:space="preserve">C487</t>
  </si>
  <si>
    <t xml:space="preserve">CERCEPICCOLA</t>
  </si>
  <si>
    <t xml:space="preserve">C488</t>
  </si>
  <si>
    <t xml:space="preserve">CERCHIARA DI CALABRIA</t>
  </si>
  <si>
    <t xml:space="preserve">C489</t>
  </si>
  <si>
    <t xml:space="preserve">CERCHIO</t>
  </si>
  <si>
    <t xml:space="preserve">C492</t>
  </si>
  <si>
    <t xml:space="preserve">CERCINO</t>
  </si>
  <si>
    <t xml:space="preserve">C493</t>
  </si>
  <si>
    <t xml:space="preserve">CERCIVENTO</t>
  </si>
  <si>
    <t xml:space="preserve">C494</t>
  </si>
  <si>
    <t xml:space="preserve">CERCOLA</t>
  </si>
  <si>
    <t xml:space="preserve">C495</t>
  </si>
  <si>
    <t xml:space="preserve">CERDA</t>
  </si>
  <si>
    <t xml:space="preserve">C496</t>
  </si>
  <si>
    <t xml:space="preserve">CEREA</t>
  </si>
  <si>
    <t xml:space="preserve">C498</t>
  </si>
  <si>
    <t xml:space="preserve">CEREGNANO</t>
  </si>
  <si>
    <t xml:space="preserve">C500</t>
  </si>
  <si>
    <t xml:space="preserve">CERENZIA</t>
  </si>
  <si>
    <t xml:space="preserve">C501</t>
  </si>
  <si>
    <t xml:space="preserve">CERES</t>
  </si>
  <si>
    <t xml:space="preserve">C497</t>
  </si>
  <si>
    <t xml:space="preserve">CERESARA</t>
  </si>
  <si>
    <t xml:space="preserve">C502</t>
  </si>
  <si>
    <t xml:space="preserve">CERESETO</t>
  </si>
  <si>
    <t xml:space="preserve">C503</t>
  </si>
  <si>
    <t xml:space="preserve">CERESOLE ALBA</t>
  </si>
  <si>
    <t xml:space="preserve">C504</t>
  </si>
  <si>
    <t xml:space="preserve">CERESOLE REALE</t>
  </si>
  <si>
    <t xml:space="preserve">C505</t>
  </si>
  <si>
    <t xml:space="preserve">CERETE</t>
  </si>
  <si>
    <t xml:space="preserve">C506</t>
  </si>
  <si>
    <t xml:space="preserve">CERETTO LOMELLINA</t>
  </si>
  <si>
    <t xml:space="preserve">C508</t>
  </si>
  <si>
    <t xml:space="preserve">CERGNAGO</t>
  </si>
  <si>
    <t xml:space="preserve">C509</t>
  </si>
  <si>
    <t xml:space="preserve">CERIALE</t>
  </si>
  <si>
    <t xml:space="preserve">C510</t>
  </si>
  <si>
    <t xml:space="preserve">CERIANA</t>
  </si>
  <si>
    <t xml:space="preserve">C511</t>
  </si>
  <si>
    <t xml:space="preserve">CERIANO LAGHETTO</t>
  </si>
  <si>
    <t xml:space="preserve">C512</t>
  </si>
  <si>
    <t xml:space="preserve">CERIGNALE</t>
  </si>
  <si>
    <t xml:space="preserve">C513</t>
  </si>
  <si>
    <t xml:space="preserve">CERIGNOLA</t>
  </si>
  <si>
    <t xml:space="preserve">C514</t>
  </si>
  <si>
    <t xml:space="preserve">CERISANO</t>
  </si>
  <si>
    <t xml:space="preserve">C515</t>
  </si>
  <si>
    <t xml:space="preserve">CERMENATE</t>
  </si>
  <si>
    <t xml:space="preserve">C516</t>
  </si>
  <si>
    <t xml:space="preserve">CERMES/TSCHERMS</t>
  </si>
  <si>
    <t xml:space="preserve">A022</t>
  </si>
  <si>
    <t xml:space="preserve">CERMIGNANO</t>
  </si>
  <si>
    <t xml:space="preserve">C517</t>
  </si>
  <si>
    <t xml:space="preserve">CERNOBBIO</t>
  </si>
  <si>
    <t xml:space="preserve">C520</t>
  </si>
  <si>
    <t xml:space="preserve">CERNUSCO LOMBARDONE</t>
  </si>
  <si>
    <t xml:space="preserve">C521</t>
  </si>
  <si>
    <t xml:space="preserve">CERNUSCO SUL NAVIGLIO</t>
  </si>
  <si>
    <t xml:space="preserve">C523</t>
  </si>
  <si>
    <t xml:space="preserve">CERRETO D'ASTI</t>
  </si>
  <si>
    <t xml:space="preserve">C528</t>
  </si>
  <si>
    <t xml:space="preserve">CERRETO D'ESI</t>
  </si>
  <si>
    <t xml:space="preserve">C524</t>
  </si>
  <si>
    <t xml:space="preserve">CERRETO DI SPOLETO</t>
  </si>
  <si>
    <t xml:space="preserve">C527</t>
  </si>
  <si>
    <t xml:space="preserve">CERRETO GRUE</t>
  </si>
  <si>
    <t xml:space="preserve">C507</t>
  </si>
  <si>
    <t xml:space="preserve">CERRETO GUIDI</t>
  </si>
  <si>
    <t xml:space="preserve">C529</t>
  </si>
  <si>
    <t xml:space="preserve">CERRETO LAZIALE</t>
  </si>
  <si>
    <t xml:space="preserve">C518</t>
  </si>
  <si>
    <t xml:space="preserve">CERRETO SANNITA</t>
  </si>
  <si>
    <t xml:space="preserve">C525</t>
  </si>
  <si>
    <t xml:space="preserve">CERRETTO LANGHE</t>
  </si>
  <si>
    <t xml:space="preserve">C530</t>
  </si>
  <si>
    <t xml:space="preserve">CERRINA MONFERRATO</t>
  </si>
  <si>
    <t xml:space="preserve">C531</t>
  </si>
  <si>
    <t xml:space="preserve">CERRIONE</t>
  </si>
  <si>
    <t xml:space="preserve">C532</t>
  </si>
  <si>
    <t xml:space="preserve">CERRO AL LAMBRO</t>
  </si>
  <si>
    <t xml:space="preserve">C536</t>
  </si>
  <si>
    <t xml:space="preserve">CERRO AL VOLTURNO</t>
  </si>
  <si>
    <t xml:space="preserve">C534</t>
  </si>
  <si>
    <t xml:space="preserve">CERRO MAGGIORE</t>
  </si>
  <si>
    <t xml:space="preserve">C537</t>
  </si>
  <si>
    <t xml:space="preserve">CERRO TANARO</t>
  </si>
  <si>
    <t xml:space="preserve">C533</t>
  </si>
  <si>
    <t xml:space="preserve">CERRO VERONESE</t>
  </si>
  <si>
    <t xml:space="preserve">C538</t>
  </si>
  <si>
    <t xml:space="preserve">CERSOSIMO</t>
  </si>
  <si>
    <t xml:space="preserve">C539</t>
  </si>
  <si>
    <t xml:space="preserve">CERTALDO</t>
  </si>
  <si>
    <t xml:space="preserve">C540</t>
  </si>
  <si>
    <t xml:space="preserve">CERTOSA DI PAVIA</t>
  </si>
  <si>
    <t xml:space="preserve">C541</t>
  </si>
  <si>
    <t xml:space="preserve">CERVA</t>
  </si>
  <si>
    <t xml:space="preserve">C542</t>
  </si>
  <si>
    <t xml:space="preserve">CERVARA DI ROMA</t>
  </si>
  <si>
    <t xml:space="preserve">C543</t>
  </si>
  <si>
    <t xml:space="preserve">CERVARESE SANTA CROCE</t>
  </si>
  <si>
    <t xml:space="preserve">C544</t>
  </si>
  <si>
    <t xml:space="preserve">CERVARO</t>
  </si>
  <si>
    <t xml:space="preserve">C545</t>
  </si>
  <si>
    <t xml:space="preserve">CERVASCA</t>
  </si>
  <si>
    <t xml:space="preserve">C547</t>
  </si>
  <si>
    <t xml:space="preserve">CERVATTO</t>
  </si>
  <si>
    <t xml:space="preserve">C548</t>
  </si>
  <si>
    <t xml:space="preserve">CERVENO</t>
  </si>
  <si>
    <t xml:space="preserve">C549</t>
  </si>
  <si>
    <t xml:space="preserve">CERVERE</t>
  </si>
  <si>
    <t xml:space="preserve">C550</t>
  </si>
  <si>
    <t xml:space="preserve">CERVESINA</t>
  </si>
  <si>
    <t xml:space="preserve">C551</t>
  </si>
  <si>
    <t xml:space="preserve">CERVETERI</t>
  </si>
  <si>
    <t xml:space="preserve">C552</t>
  </si>
  <si>
    <t xml:space="preserve">CERVIA</t>
  </si>
  <si>
    <t xml:space="preserve">C553</t>
  </si>
  <si>
    <t xml:space="preserve">CERVICATI</t>
  </si>
  <si>
    <t xml:space="preserve">C554</t>
  </si>
  <si>
    <t xml:space="preserve">CERVIGNANO D'ADDA</t>
  </si>
  <si>
    <t xml:space="preserve">C555</t>
  </si>
  <si>
    <t xml:space="preserve">CERVIGNANO DEL FRIULI</t>
  </si>
  <si>
    <t xml:space="preserve">C556</t>
  </si>
  <si>
    <t xml:space="preserve">CERVINARA</t>
  </si>
  <si>
    <t xml:space="preserve">C557</t>
  </si>
  <si>
    <t xml:space="preserve">CERVINO</t>
  </si>
  <si>
    <t xml:space="preserve">C558</t>
  </si>
  <si>
    <t xml:space="preserve">CERVO</t>
  </si>
  <si>
    <t xml:space="preserve">C559</t>
  </si>
  <si>
    <t xml:space="preserve">CERZETO</t>
  </si>
  <si>
    <t xml:space="preserve">C560</t>
  </si>
  <si>
    <t xml:space="preserve">CESA</t>
  </si>
  <si>
    <t xml:space="preserve">C561</t>
  </si>
  <si>
    <t xml:space="preserve">CESANA BRIANZA</t>
  </si>
  <si>
    <t xml:space="preserve">C563</t>
  </si>
  <si>
    <t xml:space="preserve">CESANA TORINESE</t>
  </si>
  <si>
    <t xml:space="preserve">C564</t>
  </si>
  <si>
    <t xml:space="preserve">CESANO BOSCONE</t>
  </si>
  <si>
    <t xml:space="preserve">C565</t>
  </si>
  <si>
    <t xml:space="preserve">CESANO MADERNO</t>
  </si>
  <si>
    <t xml:space="preserve">C566</t>
  </si>
  <si>
    <t xml:space="preserve">CESARA</t>
  </si>
  <si>
    <t xml:space="preserve">C567</t>
  </si>
  <si>
    <t xml:space="preserve">CESARO'</t>
  </si>
  <si>
    <t xml:space="preserve">C568</t>
  </si>
  <si>
    <t xml:space="preserve">CESATE</t>
  </si>
  <si>
    <t xml:space="preserve">C569</t>
  </si>
  <si>
    <t xml:space="preserve">CESENA</t>
  </si>
  <si>
    <t xml:space="preserve">C573</t>
  </si>
  <si>
    <t xml:space="preserve">CESENATICO</t>
  </si>
  <si>
    <t xml:space="preserve">C574</t>
  </si>
  <si>
    <t xml:space="preserve">CESINALI</t>
  </si>
  <si>
    <t xml:space="preserve">C576</t>
  </si>
  <si>
    <t xml:space="preserve">CESIO</t>
  </si>
  <si>
    <t xml:space="preserve">C578</t>
  </si>
  <si>
    <t xml:space="preserve">CESIOMAGGIORE</t>
  </si>
  <si>
    <t xml:space="preserve">C577</t>
  </si>
  <si>
    <t xml:space="preserve">CESSALTO</t>
  </si>
  <si>
    <t xml:space="preserve">C580</t>
  </si>
  <si>
    <t xml:space="preserve">CESSANITI</t>
  </si>
  <si>
    <t xml:space="preserve">C581</t>
  </si>
  <si>
    <t xml:space="preserve">CESSAPALOMBO</t>
  </si>
  <si>
    <t xml:space="preserve">C582</t>
  </si>
  <si>
    <t xml:space="preserve">CESSOLE</t>
  </si>
  <si>
    <t xml:space="preserve">C583</t>
  </si>
  <si>
    <t xml:space="preserve">CETARA</t>
  </si>
  <si>
    <t xml:space="preserve">C584</t>
  </si>
  <si>
    <t xml:space="preserve">CETO</t>
  </si>
  <si>
    <t xml:space="preserve">C585</t>
  </si>
  <si>
    <t xml:space="preserve">CETONA</t>
  </si>
  <si>
    <t xml:space="preserve">C587</t>
  </si>
  <si>
    <t xml:space="preserve">CETRARO</t>
  </si>
  <si>
    <t xml:space="preserve">C588</t>
  </si>
  <si>
    <t xml:space="preserve">CEVA</t>
  </si>
  <si>
    <t xml:space="preserve">C589</t>
  </si>
  <si>
    <t xml:space="preserve">CEVO</t>
  </si>
  <si>
    <t xml:space="preserve">C591</t>
  </si>
  <si>
    <t xml:space="preserve">CHALLAND-SAINT-ANSELME</t>
  </si>
  <si>
    <t xml:space="preserve">C593</t>
  </si>
  <si>
    <t xml:space="preserve">CHALLAND-SAINT-VICTOR</t>
  </si>
  <si>
    <t xml:space="preserve">C594</t>
  </si>
  <si>
    <t xml:space="preserve">CHAMBAVE</t>
  </si>
  <si>
    <t xml:space="preserve">C595</t>
  </si>
  <si>
    <t xml:space="preserve">CHAMOIS</t>
  </si>
  <si>
    <t xml:space="preserve">B491</t>
  </si>
  <si>
    <t xml:space="preserve">CHAMPDEPRAZ</t>
  </si>
  <si>
    <t xml:space="preserve">C596</t>
  </si>
  <si>
    <t xml:space="preserve">CHAMPORCHER</t>
  </si>
  <si>
    <t xml:space="preserve">B540</t>
  </si>
  <si>
    <t xml:space="preserve">CHARVENSOD</t>
  </si>
  <si>
    <t xml:space="preserve">C598</t>
  </si>
  <si>
    <t xml:space="preserve">CHATILLON</t>
  </si>
  <si>
    <t xml:space="preserve">C294</t>
  </si>
  <si>
    <t xml:space="preserve">CHERASCO</t>
  </si>
  <si>
    <t xml:space="preserve">C599</t>
  </si>
  <si>
    <t xml:space="preserve">CHEREMULE</t>
  </si>
  <si>
    <t xml:space="preserve">C600</t>
  </si>
  <si>
    <t xml:space="preserve">CHIALAMBERTO</t>
  </si>
  <si>
    <t xml:space="preserve">C604</t>
  </si>
  <si>
    <t xml:space="preserve">CHIAMPO</t>
  </si>
  <si>
    <t xml:space="preserve">C605</t>
  </si>
  <si>
    <t xml:space="preserve">CHIANCHE</t>
  </si>
  <si>
    <t xml:space="preserve">C606</t>
  </si>
  <si>
    <t xml:space="preserve">CHIANCIANO TERME</t>
  </si>
  <si>
    <t xml:space="preserve">C608</t>
  </si>
  <si>
    <t xml:space="preserve">CHIANNI</t>
  </si>
  <si>
    <t xml:space="preserve">C609</t>
  </si>
  <si>
    <t xml:space="preserve">CHIANOCCO</t>
  </si>
  <si>
    <t xml:space="preserve">C610</t>
  </si>
  <si>
    <t xml:space="preserve">CHIARAMONTE GULFI</t>
  </si>
  <si>
    <t xml:space="preserve">C612</t>
  </si>
  <si>
    <t xml:space="preserve">CHIARAMONTI</t>
  </si>
  <si>
    <t xml:space="preserve">C613</t>
  </si>
  <si>
    <t xml:space="preserve">CHIARANO</t>
  </si>
  <si>
    <t xml:space="preserve">C614</t>
  </si>
  <si>
    <t xml:space="preserve">CHIARAVALLE</t>
  </si>
  <si>
    <t xml:space="preserve">C615</t>
  </si>
  <si>
    <t xml:space="preserve">CHIARAVALLE CENTRALE</t>
  </si>
  <si>
    <t xml:space="preserve">C616</t>
  </si>
  <si>
    <t xml:space="preserve">CHIARI</t>
  </si>
  <si>
    <t xml:space="preserve">C618</t>
  </si>
  <si>
    <t xml:space="preserve">CHIAROMONTE</t>
  </si>
  <si>
    <t xml:space="preserve">C619</t>
  </si>
  <si>
    <t xml:space="preserve">CHIAUCI</t>
  </si>
  <si>
    <t xml:space="preserve">C620</t>
  </si>
  <si>
    <t xml:space="preserve">CHIAVARI</t>
  </si>
  <si>
    <t xml:space="preserve">C621</t>
  </si>
  <si>
    <t xml:space="preserve">CHIAVENNA</t>
  </si>
  <si>
    <t xml:space="preserve">C623</t>
  </si>
  <si>
    <t xml:space="preserve">CHIAVERANO</t>
  </si>
  <si>
    <t xml:space="preserve">C624</t>
  </si>
  <si>
    <t xml:space="preserve">CHIENES/KIENS</t>
  </si>
  <si>
    <t xml:space="preserve">C625</t>
  </si>
  <si>
    <t xml:space="preserve">CHIERI</t>
  </si>
  <si>
    <t xml:space="preserve">C627</t>
  </si>
  <si>
    <t xml:space="preserve">CHIES D'ALPAGO</t>
  </si>
  <si>
    <t xml:space="preserve">C630</t>
  </si>
  <si>
    <t xml:space="preserve">CHIESA IN VALMALENCO</t>
  </si>
  <si>
    <t xml:space="preserve">C628</t>
  </si>
  <si>
    <t xml:space="preserve">CHIESANUOVA</t>
  </si>
  <si>
    <t xml:space="preserve">C629</t>
  </si>
  <si>
    <t xml:space="preserve">CHIESINA UZZANESE</t>
  </si>
  <si>
    <t xml:space="preserve">C631</t>
  </si>
  <si>
    <t xml:space="preserve">CHIETI</t>
  </si>
  <si>
    <t xml:space="preserve">C632</t>
  </si>
  <si>
    <t xml:space="preserve">CHIEUTI</t>
  </si>
  <si>
    <t xml:space="preserve">C633</t>
  </si>
  <si>
    <t xml:space="preserve">CHIEVE</t>
  </si>
  <si>
    <t xml:space="preserve">C634</t>
  </si>
  <si>
    <t xml:space="preserve">CHIGNOLO D'ISOLA</t>
  </si>
  <si>
    <t xml:space="preserve">C635</t>
  </si>
  <si>
    <t xml:space="preserve">CHIGNOLO PO</t>
  </si>
  <si>
    <t xml:space="preserve">C637</t>
  </si>
  <si>
    <t xml:space="preserve">CHIOGGIA</t>
  </si>
  <si>
    <t xml:space="preserve">C638</t>
  </si>
  <si>
    <t xml:space="preserve">CHIOMONTE</t>
  </si>
  <si>
    <t xml:space="preserve">C639</t>
  </si>
  <si>
    <t xml:space="preserve">CHIONS</t>
  </si>
  <si>
    <t xml:space="preserve">C640</t>
  </si>
  <si>
    <t xml:space="preserve">CHIOPRIS-VISCONE</t>
  </si>
  <si>
    <t xml:space="preserve">C641</t>
  </si>
  <si>
    <t xml:space="preserve">CHITIGNANO</t>
  </si>
  <si>
    <t xml:space="preserve">C648</t>
  </si>
  <si>
    <t xml:space="preserve">CHIUDUNO</t>
  </si>
  <si>
    <t xml:space="preserve">C649</t>
  </si>
  <si>
    <t xml:space="preserve">CHIUPPANO</t>
  </si>
  <si>
    <t xml:space="preserve">C650</t>
  </si>
  <si>
    <t xml:space="preserve">CHIURO</t>
  </si>
  <si>
    <t xml:space="preserve">C651</t>
  </si>
  <si>
    <t xml:space="preserve">CHIUSA DI PESIO</t>
  </si>
  <si>
    <t xml:space="preserve">C653</t>
  </si>
  <si>
    <t xml:space="preserve">CHIUSA DI SAN MICHELE</t>
  </si>
  <si>
    <t xml:space="preserve">C655</t>
  </si>
  <si>
    <t xml:space="preserve">CHIUSA SCLAFANI</t>
  </si>
  <si>
    <t xml:space="preserve">C654</t>
  </si>
  <si>
    <t xml:space="preserve">CHIUSA/KLAUSEN</t>
  </si>
  <si>
    <t xml:space="preserve">C652</t>
  </si>
  <si>
    <t xml:space="preserve">CHIUSAFORTE</t>
  </si>
  <si>
    <t xml:space="preserve">C656</t>
  </si>
  <si>
    <t xml:space="preserve">CHIUSANICO</t>
  </si>
  <si>
    <t xml:space="preserve">C657</t>
  </si>
  <si>
    <t xml:space="preserve">CHIUSANO D'ASTI</t>
  </si>
  <si>
    <t xml:space="preserve">C658</t>
  </si>
  <si>
    <t xml:space="preserve">CHIUSANO DI SAN DOMENICO</t>
  </si>
  <si>
    <t xml:space="preserve">C659</t>
  </si>
  <si>
    <t xml:space="preserve">CHIUSAVECCHIA</t>
  </si>
  <si>
    <t xml:space="preserve">C660</t>
  </si>
  <si>
    <t xml:space="preserve">CHIUSDINO</t>
  </si>
  <si>
    <t xml:space="preserve">C661</t>
  </si>
  <si>
    <t xml:space="preserve">CHIUSI</t>
  </si>
  <si>
    <t xml:space="preserve">C662</t>
  </si>
  <si>
    <t xml:space="preserve">CHIUSI DELLA VERNA</t>
  </si>
  <si>
    <t xml:space="preserve">C663</t>
  </si>
  <si>
    <t xml:space="preserve">CHIVASSO</t>
  </si>
  <si>
    <t xml:space="preserve">C665</t>
  </si>
  <si>
    <t xml:space="preserve">CIAMPINO</t>
  </si>
  <si>
    <t xml:space="preserve">M272</t>
  </si>
  <si>
    <t xml:space="preserve">CIANCIANA</t>
  </si>
  <si>
    <t xml:space="preserve">C668</t>
  </si>
  <si>
    <t xml:space="preserve">CIBIANA DI CADORE</t>
  </si>
  <si>
    <t xml:space="preserve">C672</t>
  </si>
  <si>
    <t xml:space="preserve">CICAGNA</t>
  </si>
  <si>
    <t xml:space="preserve">C673</t>
  </si>
  <si>
    <t xml:space="preserve">CICALA</t>
  </si>
  <si>
    <t xml:space="preserve">C674</t>
  </si>
  <si>
    <t xml:space="preserve">CICCIANO</t>
  </si>
  <si>
    <t xml:space="preserve">C675</t>
  </si>
  <si>
    <t xml:space="preserve">CICERALE</t>
  </si>
  <si>
    <t xml:space="preserve">C676</t>
  </si>
  <si>
    <t xml:space="preserve">CICILIANO</t>
  </si>
  <si>
    <t xml:space="preserve">C677</t>
  </si>
  <si>
    <t xml:space="preserve">CICOGNOLO</t>
  </si>
  <si>
    <t xml:space="preserve">C678</t>
  </si>
  <si>
    <t xml:space="preserve">CICONIO</t>
  </si>
  <si>
    <t xml:space="preserve">C679</t>
  </si>
  <si>
    <t xml:space="preserve">CIGLIANO</t>
  </si>
  <si>
    <t xml:space="preserve">C680</t>
  </si>
  <si>
    <t xml:space="preserve">CIGLIE'</t>
  </si>
  <si>
    <t xml:space="preserve">C681</t>
  </si>
  <si>
    <t xml:space="preserve">CIGOGNOLA</t>
  </si>
  <si>
    <t xml:space="preserve">C684</t>
  </si>
  <si>
    <t xml:space="preserve">CIGOLE</t>
  </si>
  <si>
    <t xml:space="preserve">C685</t>
  </si>
  <si>
    <t xml:space="preserve">CILAVEGNA</t>
  </si>
  <si>
    <t xml:space="preserve">C686</t>
  </si>
  <si>
    <t xml:space="preserve">CIMADOLMO</t>
  </si>
  <si>
    <t xml:space="preserve">C689</t>
  </si>
  <si>
    <t xml:space="preserve">CIMBERGO</t>
  </si>
  <si>
    <t xml:space="preserve">C691</t>
  </si>
  <si>
    <t xml:space="preserve">CIMINA'</t>
  </si>
  <si>
    <t xml:space="preserve">C695</t>
  </si>
  <si>
    <t xml:space="preserve">CIMINNA</t>
  </si>
  <si>
    <t xml:space="preserve">C696</t>
  </si>
  <si>
    <t xml:space="preserve">CIMITILE</t>
  </si>
  <si>
    <t xml:space="preserve">C697</t>
  </si>
  <si>
    <t xml:space="preserve">CIMOLAIS</t>
  </si>
  <si>
    <t xml:space="preserve">C699</t>
  </si>
  <si>
    <t xml:space="preserve">CIMONE</t>
  </si>
  <si>
    <t xml:space="preserve">C700</t>
  </si>
  <si>
    <t xml:space="preserve">CINAGLIO</t>
  </si>
  <si>
    <t xml:space="preserve">C701</t>
  </si>
  <si>
    <t xml:space="preserve">CINETO ROMANO</t>
  </si>
  <si>
    <t xml:space="preserve">C702</t>
  </si>
  <si>
    <t xml:space="preserve">CINGIA DE' BOTTI</t>
  </si>
  <si>
    <t xml:space="preserve">C703</t>
  </si>
  <si>
    <t xml:space="preserve">CINGOLI</t>
  </si>
  <si>
    <t xml:space="preserve">C704</t>
  </si>
  <si>
    <t xml:space="preserve">CINIGIANO</t>
  </si>
  <si>
    <t xml:space="preserve">C705</t>
  </si>
  <si>
    <t xml:space="preserve">CINISELLO BALSAMO</t>
  </si>
  <si>
    <t xml:space="preserve">C707</t>
  </si>
  <si>
    <t xml:space="preserve">CINISI</t>
  </si>
  <si>
    <t xml:space="preserve">C708</t>
  </si>
  <si>
    <t xml:space="preserve">CINO</t>
  </si>
  <si>
    <t xml:space="preserve">C709</t>
  </si>
  <si>
    <t xml:space="preserve">CINQUEFRONDI</t>
  </si>
  <si>
    <t xml:space="preserve">C710</t>
  </si>
  <si>
    <t xml:space="preserve">CINTANO</t>
  </si>
  <si>
    <t xml:space="preserve">C711</t>
  </si>
  <si>
    <t xml:space="preserve">CINTE TESINO</t>
  </si>
  <si>
    <t xml:space="preserve">C712</t>
  </si>
  <si>
    <t xml:space="preserve">CINTO CAOMAGGIORE</t>
  </si>
  <si>
    <t xml:space="preserve">C714</t>
  </si>
  <si>
    <t xml:space="preserve">CINTO EUGANEO</t>
  </si>
  <si>
    <t xml:space="preserve">C713</t>
  </si>
  <si>
    <t xml:space="preserve">CINZANO</t>
  </si>
  <si>
    <t xml:space="preserve">C715</t>
  </si>
  <si>
    <t xml:space="preserve">CIORLANO</t>
  </si>
  <si>
    <t xml:space="preserve">C716</t>
  </si>
  <si>
    <t xml:space="preserve">CIPRESSA</t>
  </si>
  <si>
    <t xml:space="preserve">C718</t>
  </si>
  <si>
    <t xml:space="preserve">CIRCELLO</t>
  </si>
  <si>
    <t xml:space="preserve">C719</t>
  </si>
  <si>
    <t xml:space="preserve">CIRIE'</t>
  </si>
  <si>
    <t xml:space="preserve">C722</t>
  </si>
  <si>
    <t xml:space="preserve">CIRIGLIANO</t>
  </si>
  <si>
    <t xml:space="preserve">C723</t>
  </si>
  <si>
    <t xml:space="preserve">CIRIMIDO</t>
  </si>
  <si>
    <t xml:space="preserve">C724</t>
  </si>
  <si>
    <t xml:space="preserve">CIRO'</t>
  </si>
  <si>
    <t xml:space="preserve">C725</t>
  </si>
  <si>
    <t xml:space="preserve">CIRO' MARINA</t>
  </si>
  <si>
    <t xml:space="preserve">C726</t>
  </si>
  <si>
    <t xml:space="preserve">CIS</t>
  </si>
  <si>
    <t xml:space="preserve">C727</t>
  </si>
  <si>
    <t xml:space="preserve">CISANO BERGAMASCO</t>
  </si>
  <si>
    <t xml:space="preserve">C728</t>
  </si>
  <si>
    <t xml:space="preserve">CISANO SUL NEVA</t>
  </si>
  <si>
    <t xml:space="preserve">C729</t>
  </si>
  <si>
    <t xml:space="preserve">CISERANO</t>
  </si>
  <si>
    <t xml:space="preserve">C730</t>
  </si>
  <si>
    <t xml:space="preserve">CISLAGO</t>
  </si>
  <si>
    <t xml:space="preserve">C732</t>
  </si>
  <si>
    <t xml:space="preserve">CISLIANO</t>
  </si>
  <si>
    <t xml:space="preserve">C733</t>
  </si>
  <si>
    <t xml:space="preserve">CISON DI VALMARINO</t>
  </si>
  <si>
    <t xml:space="preserve">C735</t>
  </si>
  <si>
    <t xml:space="preserve">CISSONE</t>
  </si>
  <si>
    <t xml:space="preserve">C738</t>
  </si>
  <si>
    <t xml:space="preserve">CISTERNA D'ASTI</t>
  </si>
  <si>
    <t xml:space="preserve">C739</t>
  </si>
  <si>
    <t xml:space="preserve">CISTERNA DI LATINA</t>
  </si>
  <si>
    <t xml:space="preserve">C740</t>
  </si>
  <si>
    <t xml:space="preserve">CISTERNINO</t>
  </si>
  <si>
    <t xml:space="preserve">C741</t>
  </si>
  <si>
    <t xml:space="preserve">CITERNA</t>
  </si>
  <si>
    <t xml:space="preserve">C742</t>
  </si>
  <si>
    <t xml:space="preserve">CITTA' DELLA PIEVE</t>
  </si>
  <si>
    <t xml:space="preserve">C744</t>
  </si>
  <si>
    <t xml:space="preserve">CITTA' DI CASTELLO</t>
  </si>
  <si>
    <t xml:space="preserve">C745</t>
  </si>
  <si>
    <t xml:space="preserve">CITTA' SANT'ANGELO</t>
  </si>
  <si>
    <t xml:space="preserve">C750</t>
  </si>
  <si>
    <t xml:space="preserve">CITTADELLA</t>
  </si>
  <si>
    <t xml:space="preserve">C743</t>
  </si>
  <si>
    <t xml:space="preserve">CITTADUCALE</t>
  </si>
  <si>
    <t xml:space="preserve">C746</t>
  </si>
  <si>
    <t xml:space="preserve">CITTANOVA</t>
  </si>
  <si>
    <t xml:space="preserve">C747</t>
  </si>
  <si>
    <t xml:space="preserve">CITTAREALE</t>
  </si>
  <si>
    <t xml:space="preserve">C749</t>
  </si>
  <si>
    <t xml:space="preserve">CITTIGLIO</t>
  </si>
  <si>
    <t xml:space="preserve">C751</t>
  </si>
  <si>
    <t xml:space="preserve">CIVATE</t>
  </si>
  <si>
    <t xml:space="preserve">C752</t>
  </si>
  <si>
    <t xml:space="preserve">CIVEZZA</t>
  </si>
  <si>
    <t xml:space="preserve">C755</t>
  </si>
  <si>
    <t xml:space="preserve">CIVEZZANO</t>
  </si>
  <si>
    <t xml:space="preserve">C756</t>
  </si>
  <si>
    <t xml:space="preserve">CIVIASCO</t>
  </si>
  <si>
    <t xml:space="preserve">C757</t>
  </si>
  <si>
    <t xml:space="preserve">CIVIDALE DEL FRIULI</t>
  </si>
  <si>
    <t xml:space="preserve">C758</t>
  </si>
  <si>
    <t xml:space="preserve">CIVIDATE AL PIANO</t>
  </si>
  <si>
    <t xml:space="preserve">C759</t>
  </si>
  <si>
    <t xml:space="preserve">CIVIDATE CAMUNO</t>
  </si>
  <si>
    <t xml:space="preserve">C760</t>
  </si>
  <si>
    <t xml:space="preserve">CIVITA</t>
  </si>
  <si>
    <t xml:space="preserve">C763</t>
  </si>
  <si>
    <t xml:space="preserve">CIVITA CASTELLANA</t>
  </si>
  <si>
    <t xml:space="preserve">C765</t>
  </si>
  <si>
    <t xml:space="preserve">CIVITA D'ANTINO</t>
  </si>
  <si>
    <t xml:space="preserve">C766</t>
  </si>
  <si>
    <t xml:space="preserve">CIVITACAMPOMARANO</t>
  </si>
  <si>
    <t xml:space="preserve">C764</t>
  </si>
  <si>
    <t xml:space="preserve">CIVITALUPARELLA</t>
  </si>
  <si>
    <t xml:space="preserve">C768</t>
  </si>
  <si>
    <t xml:space="preserve">CIVITANOVA DEL SANNIO</t>
  </si>
  <si>
    <t xml:space="preserve">C769</t>
  </si>
  <si>
    <t xml:space="preserve">CIVITANOVA MARCHE</t>
  </si>
  <si>
    <t xml:space="preserve">C770</t>
  </si>
  <si>
    <t xml:space="preserve">CIVITAQUANA</t>
  </si>
  <si>
    <t xml:space="preserve">C771</t>
  </si>
  <si>
    <t xml:space="preserve">CIVITAVECCHIA</t>
  </si>
  <si>
    <t xml:space="preserve">C773</t>
  </si>
  <si>
    <t xml:space="preserve">CIVITELLA ALFEDENA</t>
  </si>
  <si>
    <t xml:space="preserve">C778</t>
  </si>
  <si>
    <t xml:space="preserve">CIVITELLA CASANOVA</t>
  </si>
  <si>
    <t xml:space="preserve">C779</t>
  </si>
  <si>
    <t xml:space="preserve">CIVITELLA D'AGLIANO</t>
  </si>
  <si>
    <t xml:space="preserve">C780</t>
  </si>
  <si>
    <t xml:space="preserve">CIVITELLA DEL TRONTO</t>
  </si>
  <si>
    <t xml:space="preserve">C781</t>
  </si>
  <si>
    <t xml:space="preserve">CIVITELLA DI ROMAGNA</t>
  </si>
  <si>
    <t xml:space="preserve">C777</t>
  </si>
  <si>
    <t xml:space="preserve">CIVITELLA IN VAL DI CHIANA</t>
  </si>
  <si>
    <t xml:space="preserve">C774</t>
  </si>
  <si>
    <t xml:space="preserve">CIVITELLA MESSER RAIMONDO</t>
  </si>
  <si>
    <t xml:space="preserve">C776</t>
  </si>
  <si>
    <t xml:space="preserve">CIVITELLA PAGANICO</t>
  </si>
  <si>
    <t xml:space="preserve">C782</t>
  </si>
  <si>
    <t xml:space="preserve">CIVITELLA ROVETO</t>
  </si>
  <si>
    <t xml:space="preserve">C783</t>
  </si>
  <si>
    <t xml:space="preserve">CIVITELLA SAN PAOLO</t>
  </si>
  <si>
    <t xml:space="preserve">C784</t>
  </si>
  <si>
    <t xml:space="preserve">CIVO</t>
  </si>
  <si>
    <t xml:space="preserve">C785</t>
  </si>
  <si>
    <t xml:space="preserve">CLAINO CON OSTENO</t>
  </si>
  <si>
    <t xml:space="preserve">C787</t>
  </si>
  <si>
    <t xml:space="preserve">CLAUT</t>
  </si>
  <si>
    <t xml:space="preserve">C790</t>
  </si>
  <si>
    <t xml:space="preserve">CLAUZETTO</t>
  </si>
  <si>
    <t xml:space="preserve">C791</t>
  </si>
  <si>
    <t xml:space="preserve">CLAVESANA</t>
  </si>
  <si>
    <t xml:space="preserve">C792</t>
  </si>
  <si>
    <t xml:space="preserve">CLAVIERE</t>
  </si>
  <si>
    <t xml:space="preserve">C793</t>
  </si>
  <si>
    <t xml:space="preserve">CLES</t>
  </si>
  <si>
    <t xml:space="preserve">C794</t>
  </si>
  <si>
    <t xml:space="preserve">CLETO</t>
  </si>
  <si>
    <t xml:space="preserve">C795</t>
  </si>
  <si>
    <t xml:space="preserve">CLIVIO</t>
  </si>
  <si>
    <t xml:space="preserve">C796</t>
  </si>
  <si>
    <t xml:space="preserve">CLUSONE</t>
  </si>
  <si>
    <t xml:space="preserve">C800</t>
  </si>
  <si>
    <t xml:space="preserve">COASSOLO TORINESE</t>
  </si>
  <si>
    <t xml:space="preserve">C801</t>
  </si>
  <si>
    <t xml:space="preserve">COAZZE</t>
  </si>
  <si>
    <t xml:space="preserve">C803</t>
  </si>
  <si>
    <t xml:space="preserve">COAZZOLO</t>
  </si>
  <si>
    <t xml:space="preserve">C804</t>
  </si>
  <si>
    <t xml:space="preserve">COCCAGLIO</t>
  </si>
  <si>
    <t xml:space="preserve">C806</t>
  </si>
  <si>
    <t xml:space="preserve">COCCONATO</t>
  </si>
  <si>
    <t xml:space="preserve">C807</t>
  </si>
  <si>
    <t xml:space="preserve">COCQUIO-TREVISAGO</t>
  </si>
  <si>
    <t xml:space="preserve">C810</t>
  </si>
  <si>
    <t xml:space="preserve">COCULLO</t>
  </si>
  <si>
    <t xml:space="preserve">C811</t>
  </si>
  <si>
    <t xml:space="preserve">CODEVIGO</t>
  </si>
  <si>
    <t xml:space="preserve">C812</t>
  </si>
  <si>
    <t xml:space="preserve">CODEVILLA</t>
  </si>
  <si>
    <t xml:space="preserve">C813</t>
  </si>
  <si>
    <t xml:space="preserve">CODIGORO</t>
  </si>
  <si>
    <t xml:space="preserve">C814</t>
  </si>
  <si>
    <t xml:space="preserve">CODOGNE'</t>
  </si>
  <si>
    <t xml:space="preserve">C815</t>
  </si>
  <si>
    <t xml:space="preserve">CODOGNO</t>
  </si>
  <si>
    <t xml:space="preserve">C816</t>
  </si>
  <si>
    <t xml:space="preserve">CODROIPO</t>
  </si>
  <si>
    <t xml:space="preserve">C817</t>
  </si>
  <si>
    <t xml:space="preserve">CODRONGIANOS</t>
  </si>
  <si>
    <t xml:space="preserve">C818</t>
  </si>
  <si>
    <t xml:space="preserve">COGGIOLA</t>
  </si>
  <si>
    <t xml:space="preserve">C819</t>
  </si>
  <si>
    <t xml:space="preserve">COGLIATE</t>
  </si>
  <si>
    <t xml:space="preserve">C820</t>
  </si>
  <si>
    <t xml:space="preserve">COGNE</t>
  </si>
  <si>
    <t xml:space="preserve">C821</t>
  </si>
  <si>
    <t xml:space="preserve">COGOLETO</t>
  </si>
  <si>
    <t xml:space="preserve">C823</t>
  </si>
  <si>
    <t xml:space="preserve">COGOLLO DEL CENGIO</t>
  </si>
  <si>
    <t xml:space="preserve">C824</t>
  </si>
  <si>
    <t xml:space="preserve">COGORNO</t>
  </si>
  <si>
    <t xml:space="preserve">C826</t>
  </si>
  <si>
    <t xml:space="preserve">COLAZZA</t>
  </si>
  <si>
    <t xml:space="preserve">C829</t>
  </si>
  <si>
    <t xml:space="preserve">COLCERESA</t>
  </si>
  <si>
    <t xml:space="preserve">M426</t>
  </si>
  <si>
    <t xml:space="preserve">COLERE</t>
  </si>
  <si>
    <t xml:space="preserve">C835</t>
  </si>
  <si>
    <t xml:space="preserve">COLFELICE</t>
  </si>
  <si>
    <t xml:space="preserve">C836</t>
  </si>
  <si>
    <t xml:space="preserve">COLI</t>
  </si>
  <si>
    <t xml:space="preserve">C838</t>
  </si>
  <si>
    <t xml:space="preserve">COLICO</t>
  </si>
  <si>
    <t xml:space="preserve">C839</t>
  </si>
  <si>
    <t xml:space="preserve">COLLALTO SABINO</t>
  </si>
  <si>
    <t xml:space="preserve">C841</t>
  </si>
  <si>
    <t xml:space="preserve">COLLARMELE</t>
  </si>
  <si>
    <t xml:space="preserve">C844</t>
  </si>
  <si>
    <t xml:space="preserve">COLLAZZONE</t>
  </si>
  <si>
    <t xml:space="preserve">C845</t>
  </si>
  <si>
    <t xml:space="preserve">COLLE BRIANZA</t>
  </si>
  <si>
    <t xml:space="preserve">C851</t>
  </si>
  <si>
    <t xml:space="preserve">COLLE D'ANCHISE</t>
  </si>
  <si>
    <t xml:space="preserve">C854</t>
  </si>
  <si>
    <t xml:space="preserve">COLLE DI TORA</t>
  </si>
  <si>
    <t xml:space="preserve">C857</t>
  </si>
  <si>
    <t xml:space="preserve">COLLE DI VAL D'ELSA</t>
  </si>
  <si>
    <t xml:space="preserve">C847</t>
  </si>
  <si>
    <t xml:space="preserve">COLLE SAN MAGNO</t>
  </si>
  <si>
    <t xml:space="preserve">C870</t>
  </si>
  <si>
    <t xml:space="preserve">COLLE SANNITA</t>
  </si>
  <si>
    <t xml:space="preserve">C846</t>
  </si>
  <si>
    <t xml:space="preserve">COLLE SANTA LUCIA</t>
  </si>
  <si>
    <t xml:space="preserve">C872</t>
  </si>
  <si>
    <t xml:space="preserve">COLLE UMBERTO</t>
  </si>
  <si>
    <t xml:space="preserve">C848</t>
  </si>
  <si>
    <t xml:space="preserve">COLLEBEATO</t>
  </si>
  <si>
    <t xml:space="preserve">C850</t>
  </si>
  <si>
    <t xml:space="preserve">COLLECCHIO</t>
  </si>
  <si>
    <t xml:space="preserve">C852</t>
  </si>
  <si>
    <t xml:space="preserve">COLLECORVINO</t>
  </si>
  <si>
    <t xml:space="preserve">C853</t>
  </si>
  <si>
    <t xml:space="preserve">COLLEDARA</t>
  </si>
  <si>
    <t xml:space="preserve">C311</t>
  </si>
  <si>
    <t xml:space="preserve">COLLEDIMACINE</t>
  </si>
  <si>
    <t xml:space="preserve">C855</t>
  </si>
  <si>
    <t xml:space="preserve">COLLEDIMEZZO</t>
  </si>
  <si>
    <t xml:space="preserve">C856</t>
  </si>
  <si>
    <t xml:space="preserve">COLLEFERRO</t>
  </si>
  <si>
    <t xml:space="preserve">C858</t>
  </si>
  <si>
    <t xml:space="preserve">COLLEGIOVE</t>
  </si>
  <si>
    <t xml:space="preserve">C859</t>
  </si>
  <si>
    <t xml:space="preserve">COLLEGNO</t>
  </si>
  <si>
    <t xml:space="preserve">C860</t>
  </si>
  <si>
    <t xml:space="preserve">COLLELONGO</t>
  </si>
  <si>
    <t xml:space="preserve">C862</t>
  </si>
  <si>
    <t xml:space="preserve">COLLEPARDO</t>
  </si>
  <si>
    <t xml:space="preserve">C864</t>
  </si>
  <si>
    <t xml:space="preserve">COLLEPASSO</t>
  </si>
  <si>
    <t xml:space="preserve">C865</t>
  </si>
  <si>
    <t xml:space="preserve">COLLEPIETRO</t>
  </si>
  <si>
    <t xml:space="preserve">C866</t>
  </si>
  <si>
    <t xml:space="preserve">COLLERETTO CASTELNUOVO</t>
  </si>
  <si>
    <t xml:space="preserve">C867</t>
  </si>
  <si>
    <t xml:space="preserve">COLLERETTO GIACOSA</t>
  </si>
  <si>
    <t xml:space="preserve">C868</t>
  </si>
  <si>
    <t xml:space="preserve">COLLESALVETTI</t>
  </si>
  <si>
    <t xml:space="preserve">C869</t>
  </si>
  <si>
    <t xml:space="preserve">COLLESANO</t>
  </si>
  <si>
    <t xml:space="preserve">C871</t>
  </si>
  <si>
    <t xml:space="preserve">COLLETORTO</t>
  </si>
  <si>
    <t xml:space="preserve">C875</t>
  </si>
  <si>
    <t xml:space="preserve">COLLEVECCHIO</t>
  </si>
  <si>
    <t xml:space="preserve">C876</t>
  </si>
  <si>
    <t xml:space="preserve">COLLI A VOLTURNO</t>
  </si>
  <si>
    <t xml:space="preserve">C878</t>
  </si>
  <si>
    <t xml:space="preserve">COLLI AL METAURO</t>
  </si>
  <si>
    <t xml:space="preserve">M380</t>
  </si>
  <si>
    <t xml:space="preserve">COLLI DEL TRONTO</t>
  </si>
  <si>
    <t xml:space="preserve">C877</t>
  </si>
  <si>
    <t xml:space="preserve">COLLI SUL VELINO</t>
  </si>
  <si>
    <t xml:space="preserve">C880</t>
  </si>
  <si>
    <t xml:space="preserve">COLLI VERDI</t>
  </si>
  <si>
    <t xml:space="preserve">M419</t>
  </si>
  <si>
    <t xml:space="preserve">COLLIANO</t>
  </si>
  <si>
    <t xml:space="preserve">C879</t>
  </si>
  <si>
    <t xml:space="preserve">COLLINAS</t>
  </si>
  <si>
    <t xml:space="preserve">C882</t>
  </si>
  <si>
    <t xml:space="preserve">COLLIO</t>
  </si>
  <si>
    <t xml:space="preserve">C883</t>
  </si>
  <si>
    <t xml:space="preserve">COLLOBIANO</t>
  </si>
  <si>
    <t xml:space="preserve">C884</t>
  </si>
  <si>
    <t xml:space="preserve">COLLOREDO DI MONTE ALBANO</t>
  </si>
  <si>
    <t xml:space="preserve">C885</t>
  </si>
  <si>
    <t xml:space="preserve">COLMURANO</t>
  </si>
  <si>
    <t xml:space="preserve">C886</t>
  </si>
  <si>
    <t xml:space="preserve">COLOBRARO</t>
  </si>
  <si>
    <t xml:space="preserve">C888</t>
  </si>
  <si>
    <t xml:space="preserve">COLOGNA VENETA</t>
  </si>
  <si>
    <t xml:space="preserve">C890</t>
  </si>
  <si>
    <t xml:space="preserve">COLOGNE</t>
  </si>
  <si>
    <t xml:space="preserve">C893</t>
  </si>
  <si>
    <t xml:space="preserve">COLOGNO AL SERIO</t>
  </si>
  <si>
    <t xml:space="preserve">C894</t>
  </si>
  <si>
    <t xml:space="preserve">COLOGNO MONZESE</t>
  </si>
  <si>
    <t xml:space="preserve">C895</t>
  </si>
  <si>
    <t xml:space="preserve">COLOGNOLA AI COLLI</t>
  </si>
  <si>
    <t xml:space="preserve">C897</t>
  </si>
  <si>
    <t xml:space="preserve">COLONNA</t>
  </si>
  <si>
    <t xml:space="preserve">C900</t>
  </si>
  <si>
    <t xml:space="preserve">COLONNELLA</t>
  </si>
  <si>
    <t xml:space="preserve">C901</t>
  </si>
  <si>
    <t xml:space="preserve">COLONNO</t>
  </si>
  <si>
    <t xml:space="preserve">C902</t>
  </si>
  <si>
    <t xml:space="preserve">COLORINA</t>
  </si>
  <si>
    <t xml:space="preserve">C903</t>
  </si>
  <si>
    <t xml:space="preserve">COLORNO</t>
  </si>
  <si>
    <t xml:space="preserve">C904</t>
  </si>
  <si>
    <t xml:space="preserve">COLOSIMI</t>
  </si>
  <si>
    <t xml:space="preserve">C905</t>
  </si>
  <si>
    <t xml:space="preserve">COLTURANO</t>
  </si>
  <si>
    <t xml:space="preserve">C908</t>
  </si>
  <si>
    <t xml:space="preserve">COLVERDE</t>
  </si>
  <si>
    <t xml:space="preserve">M336</t>
  </si>
  <si>
    <t xml:space="preserve">COLZATE</t>
  </si>
  <si>
    <t xml:space="preserve">C910</t>
  </si>
  <si>
    <t xml:space="preserve">COMABBIO</t>
  </si>
  <si>
    <t xml:space="preserve">C911</t>
  </si>
  <si>
    <t xml:space="preserve">COMACCHIO</t>
  </si>
  <si>
    <t xml:space="preserve">C912</t>
  </si>
  <si>
    <t xml:space="preserve">COMANO</t>
  </si>
  <si>
    <t xml:space="preserve">C914</t>
  </si>
  <si>
    <t xml:space="preserve">COMANO TERME</t>
  </si>
  <si>
    <t xml:space="preserve">M314</t>
  </si>
  <si>
    <t xml:space="preserve">COMAZZO</t>
  </si>
  <si>
    <t xml:space="preserve">C917</t>
  </si>
  <si>
    <t xml:space="preserve">COMEGLIANS</t>
  </si>
  <si>
    <t xml:space="preserve">C918</t>
  </si>
  <si>
    <t xml:space="preserve">COMELICO SUPERIORE</t>
  </si>
  <si>
    <t xml:space="preserve">C920</t>
  </si>
  <si>
    <t xml:space="preserve">COMERIO</t>
  </si>
  <si>
    <t xml:space="preserve">C922</t>
  </si>
  <si>
    <t xml:space="preserve">COMEZZANO-CIZZAGO</t>
  </si>
  <si>
    <t xml:space="preserve">C925</t>
  </si>
  <si>
    <t xml:space="preserve">COMIGNAGO</t>
  </si>
  <si>
    <t xml:space="preserve">C926</t>
  </si>
  <si>
    <t xml:space="preserve">COMISO</t>
  </si>
  <si>
    <t xml:space="preserve">C927</t>
  </si>
  <si>
    <t xml:space="preserve">COMITINI</t>
  </si>
  <si>
    <t xml:space="preserve">C928</t>
  </si>
  <si>
    <t xml:space="preserve">COMIZIANO</t>
  </si>
  <si>
    <t xml:space="preserve">C929</t>
  </si>
  <si>
    <t xml:space="preserve">COMMESSAGGIO</t>
  </si>
  <si>
    <t xml:space="preserve">C930</t>
  </si>
  <si>
    <t xml:space="preserve">COMMEZZADURA</t>
  </si>
  <si>
    <t xml:space="preserve">C931</t>
  </si>
  <si>
    <t xml:space="preserve">COMO</t>
  </si>
  <si>
    <t xml:space="preserve">C933</t>
  </si>
  <si>
    <t xml:space="preserve">COMPIANO</t>
  </si>
  <si>
    <t xml:space="preserve">C934</t>
  </si>
  <si>
    <t xml:space="preserve">COMUN NUOVO</t>
  </si>
  <si>
    <t xml:space="preserve">C937</t>
  </si>
  <si>
    <t xml:space="preserve">COMUNANZA</t>
  </si>
  <si>
    <t xml:space="preserve">C935</t>
  </si>
  <si>
    <t xml:space="preserve">CONA</t>
  </si>
  <si>
    <t xml:space="preserve">C938</t>
  </si>
  <si>
    <t xml:space="preserve">CONCA CASALE</t>
  </si>
  <si>
    <t xml:space="preserve">C941</t>
  </si>
  <si>
    <t xml:space="preserve">CONCA DEI MARINI</t>
  </si>
  <si>
    <t xml:space="preserve">C940</t>
  </si>
  <si>
    <t xml:space="preserve">CONCA DELLA CAMPANIA</t>
  </si>
  <si>
    <t xml:space="preserve">C939</t>
  </si>
  <si>
    <t xml:space="preserve">CONCAMARISE</t>
  </si>
  <si>
    <t xml:space="preserve">C943</t>
  </si>
  <si>
    <t xml:space="preserve">CONCERVIANO</t>
  </si>
  <si>
    <t xml:space="preserve">C946</t>
  </si>
  <si>
    <t xml:space="preserve">CONCESIO</t>
  </si>
  <si>
    <t xml:space="preserve">C948</t>
  </si>
  <si>
    <t xml:space="preserve">CONCORDIA SAGITTARIA</t>
  </si>
  <si>
    <t xml:space="preserve">C950</t>
  </si>
  <si>
    <t xml:space="preserve">CONCORDIA SULLA SECCHIA</t>
  </si>
  <si>
    <t xml:space="preserve">C951</t>
  </si>
  <si>
    <t xml:space="preserve">CONCOREZZO</t>
  </si>
  <si>
    <t xml:space="preserve">C952</t>
  </si>
  <si>
    <t xml:space="preserve">CONDOFURI</t>
  </si>
  <si>
    <t xml:space="preserve">C954</t>
  </si>
  <si>
    <t xml:space="preserve">CONDOVE</t>
  </si>
  <si>
    <t xml:space="preserve">C955</t>
  </si>
  <si>
    <t xml:space="preserve">CONDRO'</t>
  </si>
  <si>
    <t xml:space="preserve">C956</t>
  </si>
  <si>
    <t xml:space="preserve">CONEGLIANO</t>
  </si>
  <si>
    <t xml:space="preserve">C957</t>
  </si>
  <si>
    <t xml:space="preserve">CONFIENZA</t>
  </si>
  <si>
    <t xml:space="preserve">C958</t>
  </si>
  <si>
    <t xml:space="preserve">CONFIGNI</t>
  </si>
  <si>
    <t xml:space="preserve">C959</t>
  </si>
  <si>
    <t xml:space="preserve">CONFLENTI</t>
  </si>
  <si>
    <t xml:space="preserve">C960</t>
  </si>
  <si>
    <t xml:space="preserve">CONIOLO</t>
  </si>
  <si>
    <t xml:space="preserve">C962</t>
  </si>
  <si>
    <t xml:space="preserve">CONSELICE</t>
  </si>
  <si>
    <t xml:space="preserve">C963</t>
  </si>
  <si>
    <t xml:space="preserve">CONSELVE</t>
  </si>
  <si>
    <t xml:space="preserve">C964</t>
  </si>
  <si>
    <t xml:space="preserve">CONTA'</t>
  </si>
  <si>
    <t xml:space="preserve">M356</t>
  </si>
  <si>
    <t xml:space="preserve">CONTESSA ENTELLINA</t>
  </si>
  <si>
    <t xml:space="preserve">C968</t>
  </si>
  <si>
    <t xml:space="preserve">CONTIGLIANO</t>
  </si>
  <si>
    <t xml:space="preserve">C969</t>
  </si>
  <si>
    <t xml:space="preserve">CONTRADA</t>
  </si>
  <si>
    <t xml:space="preserve">C971</t>
  </si>
  <si>
    <t xml:space="preserve">CONTROGUERRA</t>
  </si>
  <si>
    <t xml:space="preserve">C972</t>
  </si>
  <si>
    <t xml:space="preserve">CONTRONE</t>
  </si>
  <si>
    <t xml:space="preserve">C973</t>
  </si>
  <si>
    <t xml:space="preserve">CONTURSI TERME</t>
  </si>
  <si>
    <t xml:space="preserve">C974</t>
  </si>
  <si>
    <t xml:space="preserve">CONVERSANO</t>
  </si>
  <si>
    <t xml:space="preserve">C975</t>
  </si>
  <si>
    <t xml:space="preserve">CONZA DELLA CAMPANIA</t>
  </si>
  <si>
    <t xml:space="preserve">C976</t>
  </si>
  <si>
    <t xml:space="preserve">CONZANO</t>
  </si>
  <si>
    <t xml:space="preserve">C977</t>
  </si>
  <si>
    <t xml:space="preserve">COPERTINO</t>
  </si>
  <si>
    <t xml:space="preserve">C978</t>
  </si>
  <si>
    <t xml:space="preserve">COPIANO</t>
  </si>
  <si>
    <t xml:space="preserve">C979</t>
  </si>
  <si>
    <t xml:space="preserve">COPPARO</t>
  </si>
  <si>
    <t xml:space="preserve">C980</t>
  </si>
  <si>
    <t xml:space="preserve">CORANA</t>
  </si>
  <si>
    <t xml:space="preserve">C982</t>
  </si>
  <si>
    <t xml:space="preserve">CORATO</t>
  </si>
  <si>
    <t xml:space="preserve">C983</t>
  </si>
  <si>
    <t xml:space="preserve">CORBARA</t>
  </si>
  <si>
    <t xml:space="preserve">C984</t>
  </si>
  <si>
    <t xml:space="preserve">CORBETTA</t>
  </si>
  <si>
    <t xml:space="preserve">C986</t>
  </si>
  <si>
    <t xml:space="preserve">CORBOLA</t>
  </si>
  <si>
    <t xml:space="preserve">C987</t>
  </si>
  <si>
    <t xml:space="preserve">CORCHIANO</t>
  </si>
  <si>
    <t xml:space="preserve">C988</t>
  </si>
  <si>
    <t xml:space="preserve">CORCIANO</t>
  </si>
  <si>
    <t xml:space="preserve">C990</t>
  </si>
  <si>
    <t xml:space="preserve">CORDENONS</t>
  </si>
  <si>
    <t xml:space="preserve">C991</t>
  </si>
  <si>
    <t xml:space="preserve">CORDIGNANO</t>
  </si>
  <si>
    <t xml:space="preserve">C992</t>
  </si>
  <si>
    <t xml:space="preserve">CORDOVADO</t>
  </si>
  <si>
    <t xml:space="preserve">C993</t>
  </si>
  <si>
    <t xml:space="preserve">COREGLIA ANTELMINELLI</t>
  </si>
  <si>
    <t xml:space="preserve">C996</t>
  </si>
  <si>
    <t xml:space="preserve">COREGLIA LIGURE</t>
  </si>
  <si>
    <t xml:space="preserve">C995</t>
  </si>
  <si>
    <t xml:space="preserve">CORENO AUSONIO</t>
  </si>
  <si>
    <t xml:space="preserve">C998</t>
  </si>
  <si>
    <t xml:space="preserve">CORFINIO</t>
  </si>
  <si>
    <t xml:space="preserve">C999</t>
  </si>
  <si>
    <t xml:space="preserve">CORI</t>
  </si>
  <si>
    <t xml:space="preserve">D003</t>
  </si>
  <si>
    <t xml:space="preserve">CORIANO</t>
  </si>
  <si>
    <t xml:space="preserve">D004</t>
  </si>
  <si>
    <t xml:space="preserve">CORIGLIANO D'OTRANTO</t>
  </si>
  <si>
    <t xml:space="preserve">D006</t>
  </si>
  <si>
    <t xml:space="preserve">CORIGLIANO-ROSSANO</t>
  </si>
  <si>
    <t xml:space="preserve">M403</t>
  </si>
  <si>
    <t xml:space="preserve">CORINALDO</t>
  </si>
  <si>
    <t xml:space="preserve">D007</t>
  </si>
  <si>
    <t xml:space="preserve">CORIO</t>
  </si>
  <si>
    <t xml:space="preserve">D008</t>
  </si>
  <si>
    <t xml:space="preserve">CORLEONE</t>
  </si>
  <si>
    <t xml:space="preserve">D009</t>
  </si>
  <si>
    <t xml:space="preserve">CORLETO MONFORTE</t>
  </si>
  <si>
    <t xml:space="preserve">D011</t>
  </si>
  <si>
    <t xml:space="preserve">CORLETO PERTICARA</t>
  </si>
  <si>
    <t xml:space="preserve">D010</t>
  </si>
  <si>
    <t xml:space="preserve">CORMANO</t>
  </si>
  <si>
    <t xml:space="preserve">D013</t>
  </si>
  <si>
    <t xml:space="preserve">CORMONS</t>
  </si>
  <si>
    <t xml:space="preserve">D014</t>
  </si>
  <si>
    <t xml:space="preserve">CORNA IMAGNA</t>
  </si>
  <si>
    <t xml:space="preserve">D015</t>
  </si>
  <si>
    <t xml:space="preserve">CORNALBA</t>
  </si>
  <si>
    <t xml:space="preserve">D016</t>
  </si>
  <si>
    <t xml:space="preserve">CORNALE E BASTIDA</t>
  </si>
  <si>
    <t xml:space="preserve">M338</t>
  </si>
  <si>
    <t xml:space="preserve">CORNAREDO</t>
  </si>
  <si>
    <t xml:space="preserve">D018</t>
  </si>
  <si>
    <t xml:space="preserve">CORNATE D'ADDA</t>
  </si>
  <si>
    <t xml:space="preserve">D019</t>
  </si>
  <si>
    <t xml:space="preserve">CORNEDO ALL'ISARCO/KARNEID</t>
  </si>
  <si>
    <t xml:space="preserve">B799</t>
  </si>
  <si>
    <t xml:space="preserve">CORNEDO VICENTINO</t>
  </si>
  <si>
    <t xml:space="preserve">D020</t>
  </si>
  <si>
    <t xml:space="preserve">CORNEGLIANO LAUDENSE</t>
  </si>
  <si>
    <t xml:space="preserve">D021</t>
  </si>
  <si>
    <t xml:space="preserve">CORNELIANO D'ALBA</t>
  </si>
  <si>
    <t xml:space="preserve">D022</t>
  </si>
  <si>
    <t xml:space="preserve">CORNIGLIO</t>
  </si>
  <si>
    <t xml:space="preserve">D026</t>
  </si>
  <si>
    <t xml:space="preserve">CORNO DI ROSAZZO</t>
  </si>
  <si>
    <t xml:space="preserve">D027</t>
  </si>
  <si>
    <t xml:space="preserve">CORNO GIOVINE</t>
  </si>
  <si>
    <t xml:space="preserve">D028</t>
  </si>
  <si>
    <t xml:space="preserve">CORNOVECCHIO</t>
  </si>
  <si>
    <t xml:space="preserve">D029</t>
  </si>
  <si>
    <t xml:space="preserve">CORNUDA</t>
  </si>
  <si>
    <t xml:space="preserve">D030</t>
  </si>
  <si>
    <t xml:space="preserve">CORREGGIO</t>
  </si>
  <si>
    <t xml:space="preserve">D037</t>
  </si>
  <si>
    <t xml:space="preserve">CORREZZANA</t>
  </si>
  <si>
    <t xml:space="preserve">D038</t>
  </si>
  <si>
    <t xml:space="preserve">CORREZZOLA</t>
  </si>
  <si>
    <t xml:space="preserve">D040</t>
  </si>
  <si>
    <t xml:space="preserve">CORRIDO</t>
  </si>
  <si>
    <t xml:space="preserve">D041</t>
  </si>
  <si>
    <t xml:space="preserve">CORRIDONIA</t>
  </si>
  <si>
    <t xml:space="preserve">D042</t>
  </si>
  <si>
    <t xml:space="preserve">CORROPOLI</t>
  </si>
  <si>
    <t xml:space="preserve">D043</t>
  </si>
  <si>
    <t xml:space="preserve">CORSANO</t>
  </si>
  <si>
    <t xml:space="preserve">D044</t>
  </si>
  <si>
    <t xml:space="preserve">CORSICO</t>
  </si>
  <si>
    <t xml:space="preserve">D045</t>
  </si>
  <si>
    <t xml:space="preserve">CORSIONE</t>
  </si>
  <si>
    <t xml:space="preserve">D046</t>
  </si>
  <si>
    <t xml:space="preserve">CORTACCIA SULLA STRADA DEL VINO/KURTATSCH AN DER WEINSTRASSE</t>
  </si>
  <si>
    <t xml:space="preserve">D048</t>
  </si>
  <si>
    <t xml:space="preserve">CORTALE</t>
  </si>
  <si>
    <t xml:space="preserve">D049</t>
  </si>
  <si>
    <t xml:space="preserve">CORTANDONE</t>
  </si>
  <si>
    <t xml:space="preserve">D050</t>
  </si>
  <si>
    <t xml:space="preserve">CORTANZE</t>
  </si>
  <si>
    <t xml:space="preserve">D051</t>
  </si>
  <si>
    <t xml:space="preserve">CORTAZZONE</t>
  </si>
  <si>
    <t xml:space="preserve">D052</t>
  </si>
  <si>
    <t xml:space="preserve">CORTE BRUGNATELLA</t>
  </si>
  <si>
    <t xml:space="preserve">D054</t>
  </si>
  <si>
    <t xml:space="preserve">CORTE DE' CORTESI CON CIGNONE</t>
  </si>
  <si>
    <t xml:space="preserve">D056</t>
  </si>
  <si>
    <t xml:space="preserve">CORTE DE' FRATI</t>
  </si>
  <si>
    <t xml:space="preserve">D057</t>
  </si>
  <si>
    <t xml:space="preserve">CORTE FRANCA</t>
  </si>
  <si>
    <t xml:space="preserve">D058</t>
  </si>
  <si>
    <t xml:space="preserve">CORTE PALASIO</t>
  </si>
  <si>
    <t xml:space="preserve">D068</t>
  </si>
  <si>
    <t xml:space="preserve">CORTEMAGGIORE</t>
  </si>
  <si>
    <t xml:space="preserve">D061</t>
  </si>
  <si>
    <t xml:space="preserve">CORTEMILIA</t>
  </si>
  <si>
    <t xml:space="preserve">D062</t>
  </si>
  <si>
    <t xml:space="preserve">CORTENO GOLGI</t>
  </si>
  <si>
    <t xml:space="preserve">D064</t>
  </si>
  <si>
    <t xml:space="preserve">CORTENOVA</t>
  </si>
  <si>
    <t xml:space="preserve">D065</t>
  </si>
  <si>
    <t xml:space="preserve">CORTENUOVA</t>
  </si>
  <si>
    <t xml:space="preserve">D066</t>
  </si>
  <si>
    <t xml:space="preserve">CORTEOLONA E GENZONE</t>
  </si>
  <si>
    <t xml:space="preserve">M372</t>
  </si>
  <si>
    <t xml:space="preserve">CORTIGLIONE</t>
  </si>
  <si>
    <t xml:space="preserve">D072</t>
  </si>
  <si>
    <t xml:space="preserve">CORTINA D'AMPEZZO</t>
  </si>
  <si>
    <t xml:space="preserve">A266</t>
  </si>
  <si>
    <t xml:space="preserve">CORTINA SULLA STRADA DEL VINO/KURTINIG AN DER WEINSTRASSE</t>
  </si>
  <si>
    <t xml:space="preserve">D075</t>
  </si>
  <si>
    <t xml:space="preserve">CORTINO</t>
  </si>
  <si>
    <t xml:space="preserve">D076</t>
  </si>
  <si>
    <t xml:space="preserve">CORTONA</t>
  </si>
  <si>
    <t xml:space="preserve">D077</t>
  </si>
  <si>
    <t xml:space="preserve">CORVARA</t>
  </si>
  <si>
    <t xml:space="preserve">D078</t>
  </si>
  <si>
    <t xml:space="preserve">CORVARA IN BADIA/CORVARA</t>
  </si>
  <si>
    <t xml:space="preserve">D079</t>
  </si>
  <si>
    <t xml:space="preserve">CORVINO SAN QUIRICO</t>
  </si>
  <si>
    <t xml:space="preserve">D081</t>
  </si>
  <si>
    <t xml:space="preserve">CORZANO</t>
  </si>
  <si>
    <t xml:space="preserve">D082</t>
  </si>
  <si>
    <t xml:space="preserve">COSEANO</t>
  </si>
  <si>
    <t xml:space="preserve">D085</t>
  </si>
  <si>
    <t xml:space="preserve">COSENZA</t>
  </si>
  <si>
    <t xml:space="preserve">D086</t>
  </si>
  <si>
    <t xml:space="preserve">COSIO D'ARROSCIA</t>
  </si>
  <si>
    <t xml:space="preserve">D087</t>
  </si>
  <si>
    <t xml:space="preserve">COSIO VALTELLINO</t>
  </si>
  <si>
    <t xml:space="preserve">D088</t>
  </si>
  <si>
    <t xml:space="preserve">COSOLETO</t>
  </si>
  <si>
    <t xml:space="preserve">D089</t>
  </si>
  <si>
    <t xml:space="preserve">COSSANO BELBO</t>
  </si>
  <si>
    <t xml:space="preserve">D093</t>
  </si>
  <si>
    <t xml:space="preserve">COSSANO CANAVESE</t>
  </si>
  <si>
    <t xml:space="preserve">D092</t>
  </si>
  <si>
    <t xml:space="preserve">COSSATO</t>
  </si>
  <si>
    <t xml:space="preserve">D094</t>
  </si>
  <si>
    <t xml:space="preserve">COSSERIA</t>
  </si>
  <si>
    <t xml:space="preserve">D095</t>
  </si>
  <si>
    <t xml:space="preserve">COSSIGNANO</t>
  </si>
  <si>
    <t xml:space="preserve">D096</t>
  </si>
  <si>
    <t xml:space="preserve">COSSOGNO</t>
  </si>
  <si>
    <t xml:space="preserve">D099</t>
  </si>
  <si>
    <t xml:space="preserve">COSSOINE</t>
  </si>
  <si>
    <t xml:space="preserve">D100</t>
  </si>
  <si>
    <t xml:space="preserve">COSSOMBRATO</t>
  </si>
  <si>
    <t xml:space="preserve">D101</t>
  </si>
  <si>
    <t xml:space="preserve">COSTA DE' NOBILI</t>
  </si>
  <si>
    <t xml:space="preserve">D109</t>
  </si>
  <si>
    <t xml:space="preserve">COSTA DI MEZZATE</t>
  </si>
  <si>
    <t xml:space="preserve">D110</t>
  </si>
  <si>
    <t xml:space="preserve">COSTA DI ROVIGO</t>
  </si>
  <si>
    <t xml:space="preserve">D105</t>
  </si>
  <si>
    <t xml:space="preserve">COSTA MASNAGA</t>
  </si>
  <si>
    <t xml:space="preserve">D112</t>
  </si>
  <si>
    <t xml:space="preserve">COSTA SERINA</t>
  </si>
  <si>
    <t xml:space="preserve">D111</t>
  </si>
  <si>
    <t xml:space="preserve">COSTA VALLE IMAGNA</t>
  </si>
  <si>
    <t xml:space="preserve">D103</t>
  </si>
  <si>
    <t xml:space="preserve">COSTA VESCOVATO</t>
  </si>
  <si>
    <t xml:space="preserve">D102</t>
  </si>
  <si>
    <t xml:space="preserve">COSTA VOLPINO</t>
  </si>
  <si>
    <t xml:space="preserve">D117</t>
  </si>
  <si>
    <t xml:space="preserve">COSTABISSARA</t>
  </si>
  <si>
    <t xml:space="preserve">D107</t>
  </si>
  <si>
    <t xml:space="preserve">COSTACCIARO</t>
  </si>
  <si>
    <t xml:space="preserve">D108</t>
  </si>
  <si>
    <t xml:space="preserve">COSTANZANA</t>
  </si>
  <si>
    <t xml:space="preserve">D113</t>
  </si>
  <si>
    <t xml:space="preserve">COSTARAINERA</t>
  </si>
  <si>
    <t xml:space="preserve">D114</t>
  </si>
  <si>
    <t xml:space="preserve">COSTERMANO SUL GARDA</t>
  </si>
  <si>
    <t xml:space="preserve">D118</t>
  </si>
  <si>
    <t xml:space="preserve">COSTIGLIOLE D'ASTI</t>
  </si>
  <si>
    <t xml:space="preserve">D119</t>
  </si>
  <si>
    <t xml:space="preserve">COSTIGLIOLE SALUZZO</t>
  </si>
  <si>
    <t xml:space="preserve">D120</t>
  </si>
  <si>
    <t xml:space="preserve">COTIGNOLA</t>
  </si>
  <si>
    <t xml:space="preserve">D121</t>
  </si>
  <si>
    <t xml:space="preserve">COTRONEI</t>
  </si>
  <si>
    <t xml:space="preserve">D123</t>
  </si>
  <si>
    <t xml:space="preserve">COTTANELLO</t>
  </si>
  <si>
    <t xml:space="preserve">D124</t>
  </si>
  <si>
    <t xml:space="preserve">COURMAYEUR</t>
  </si>
  <si>
    <t xml:space="preserve">D012</t>
  </si>
  <si>
    <t xml:space="preserve">COVO</t>
  </si>
  <si>
    <t xml:space="preserve">D126</t>
  </si>
  <si>
    <t xml:space="preserve">COZZO</t>
  </si>
  <si>
    <t xml:space="preserve">D127</t>
  </si>
  <si>
    <t xml:space="preserve">CRACO</t>
  </si>
  <si>
    <t xml:space="preserve">D128</t>
  </si>
  <si>
    <t xml:space="preserve">CRANDOLA VALSASSINA</t>
  </si>
  <si>
    <t xml:space="preserve">D131</t>
  </si>
  <si>
    <t xml:space="preserve">CRAVAGLIANA</t>
  </si>
  <si>
    <t xml:space="preserve">D132</t>
  </si>
  <si>
    <t xml:space="preserve">CRAVANZANA</t>
  </si>
  <si>
    <t xml:space="preserve">D133</t>
  </si>
  <si>
    <t xml:space="preserve">CRAVEGGIA</t>
  </si>
  <si>
    <t xml:space="preserve">D134</t>
  </si>
  <si>
    <t xml:space="preserve">CREAZZO</t>
  </si>
  <si>
    <t xml:space="preserve">D136</t>
  </si>
  <si>
    <t xml:space="preserve">CRECCHIO</t>
  </si>
  <si>
    <t xml:space="preserve">D137</t>
  </si>
  <si>
    <t xml:space="preserve">CREDARO</t>
  </si>
  <si>
    <t xml:space="preserve">D139</t>
  </si>
  <si>
    <t xml:space="preserve">CREDERA RUBBIANO</t>
  </si>
  <si>
    <t xml:space="preserve">D141</t>
  </si>
  <si>
    <t xml:space="preserve">CREMA</t>
  </si>
  <si>
    <t xml:space="preserve">D142</t>
  </si>
  <si>
    <t xml:space="preserve">CREMELLA</t>
  </si>
  <si>
    <t xml:space="preserve">D143</t>
  </si>
  <si>
    <t xml:space="preserve">CREMENAGA</t>
  </si>
  <si>
    <t xml:space="preserve">D144</t>
  </si>
  <si>
    <t xml:space="preserve">CREMENO</t>
  </si>
  <si>
    <t xml:space="preserve">D145</t>
  </si>
  <si>
    <t xml:space="preserve">CREMIA</t>
  </si>
  <si>
    <t xml:space="preserve">D147</t>
  </si>
  <si>
    <t xml:space="preserve">CREMOLINO</t>
  </si>
  <si>
    <t xml:space="preserve">D149</t>
  </si>
  <si>
    <t xml:space="preserve">CREMONA</t>
  </si>
  <si>
    <t xml:space="preserve">D150</t>
  </si>
  <si>
    <t xml:space="preserve">CREMOSANO</t>
  </si>
  <si>
    <t xml:space="preserve">D151</t>
  </si>
  <si>
    <t xml:space="preserve">CRESCENTINO</t>
  </si>
  <si>
    <t xml:space="preserve">D154</t>
  </si>
  <si>
    <t xml:space="preserve">CRESPADORO</t>
  </si>
  <si>
    <t xml:space="preserve">D156</t>
  </si>
  <si>
    <t xml:space="preserve">CRESPIATICA</t>
  </si>
  <si>
    <t xml:space="preserve">D159</t>
  </si>
  <si>
    <t xml:space="preserve">CRESPINA LORENZANA</t>
  </si>
  <si>
    <t xml:space="preserve">M328</t>
  </si>
  <si>
    <t xml:space="preserve">CRESPINO</t>
  </si>
  <si>
    <t xml:space="preserve">D161</t>
  </si>
  <si>
    <t xml:space="preserve">CRESSA</t>
  </si>
  <si>
    <t xml:space="preserve">D162</t>
  </si>
  <si>
    <t xml:space="preserve">CREVACUORE</t>
  </si>
  <si>
    <t xml:space="preserve">D165</t>
  </si>
  <si>
    <t xml:space="preserve">CREVALCORE</t>
  </si>
  <si>
    <t xml:space="preserve">D166</t>
  </si>
  <si>
    <t xml:space="preserve">CREVOLADOSSOLA</t>
  </si>
  <si>
    <t xml:space="preserve">D168</t>
  </si>
  <si>
    <t xml:space="preserve">CRISPANO</t>
  </si>
  <si>
    <t xml:space="preserve">D170</t>
  </si>
  <si>
    <t xml:space="preserve">CRISPIANO</t>
  </si>
  <si>
    <t xml:space="preserve">D171</t>
  </si>
  <si>
    <t xml:space="preserve">CRISSOLO</t>
  </si>
  <si>
    <t xml:space="preserve">D172</t>
  </si>
  <si>
    <t xml:space="preserve">CROCEFIESCHI</t>
  </si>
  <si>
    <t xml:space="preserve">D175</t>
  </si>
  <si>
    <t xml:space="preserve">CROCETTA DEL MONTELLO</t>
  </si>
  <si>
    <t xml:space="preserve">C670</t>
  </si>
  <si>
    <t xml:space="preserve">CRODO</t>
  </si>
  <si>
    <t xml:space="preserve">D177</t>
  </si>
  <si>
    <t xml:space="preserve">CROGNALETO</t>
  </si>
  <si>
    <t xml:space="preserve">D179</t>
  </si>
  <si>
    <t xml:space="preserve">CROPALATI</t>
  </si>
  <si>
    <t xml:space="preserve">D180</t>
  </si>
  <si>
    <t xml:space="preserve">CROPANI</t>
  </si>
  <si>
    <t xml:space="preserve">D181</t>
  </si>
  <si>
    <t xml:space="preserve">CROSIA</t>
  </si>
  <si>
    <t xml:space="preserve">D184</t>
  </si>
  <si>
    <t xml:space="preserve">CROSIO DELLA VALLE</t>
  </si>
  <si>
    <t xml:space="preserve">D185</t>
  </si>
  <si>
    <t xml:space="preserve">CROTONE</t>
  </si>
  <si>
    <t xml:space="preserve">D122</t>
  </si>
  <si>
    <t xml:space="preserve">CROTTA D'ADDA</t>
  </si>
  <si>
    <t xml:space="preserve">D186</t>
  </si>
  <si>
    <t xml:space="preserve">CROVA</t>
  </si>
  <si>
    <t xml:space="preserve">D187</t>
  </si>
  <si>
    <t xml:space="preserve">CROVIANA</t>
  </si>
  <si>
    <t xml:space="preserve">D188</t>
  </si>
  <si>
    <t xml:space="preserve">CRUCOLI</t>
  </si>
  <si>
    <t xml:space="preserve">D189</t>
  </si>
  <si>
    <t xml:space="preserve">CUASSO AL MONTE</t>
  </si>
  <si>
    <t xml:space="preserve">D192</t>
  </si>
  <si>
    <t xml:space="preserve">CUCCARO VETERE</t>
  </si>
  <si>
    <t xml:space="preserve">D195</t>
  </si>
  <si>
    <t xml:space="preserve">CUCCIAGO</t>
  </si>
  <si>
    <t xml:space="preserve">D196</t>
  </si>
  <si>
    <t xml:space="preserve">CUCEGLIO</t>
  </si>
  <si>
    <t xml:space="preserve">D197</t>
  </si>
  <si>
    <t xml:space="preserve">CUGGIONO</t>
  </si>
  <si>
    <t xml:space="preserve">D198</t>
  </si>
  <si>
    <t xml:space="preserve">CUGLIATE-FABIASCO</t>
  </si>
  <si>
    <t xml:space="preserve">D199</t>
  </si>
  <si>
    <t xml:space="preserve">CUGLIERI</t>
  </si>
  <si>
    <t xml:space="preserve">D200</t>
  </si>
  <si>
    <t xml:space="preserve">CUGNOLI</t>
  </si>
  <si>
    <t xml:space="preserve">D201</t>
  </si>
  <si>
    <t xml:space="preserve">CUMIANA</t>
  </si>
  <si>
    <t xml:space="preserve">D202</t>
  </si>
  <si>
    <t xml:space="preserve">CUMIGNANO SUL NAVIGLIO</t>
  </si>
  <si>
    <t xml:space="preserve">D203</t>
  </si>
  <si>
    <t xml:space="preserve">CUNARDO</t>
  </si>
  <si>
    <t xml:space="preserve">D204</t>
  </si>
  <si>
    <t xml:space="preserve">CUNEO</t>
  </si>
  <si>
    <t xml:space="preserve">D205</t>
  </si>
  <si>
    <t xml:space="preserve">CUNICO</t>
  </si>
  <si>
    <t xml:space="preserve">D207</t>
  </si>
  <si>
    <t xml:space="preserve">CUORGNE'</t>
  </si>
  <si>
    <t xml:space="preserve">D208</t>
  </si>
  <si>
    <t xml:space="preserve">CUPELLO</t>
  </si>
  <si>
    <t xml:space="preserve">D209</t>
  </si>
  <si>
    <t xml:space="preserve">CUPRA MARITTIMA</t>
  </si>
  <si>
    <t xml:space="preserve">D210</t>
  </si>
  <si>
    <t xml:space="preserve">CUPRAMONTANA</t>
  </si>
  <si>
    <t xml:space="preserve">D211</t>
  </si>
  <si>
    <t xml:space="preserve">CURA CARPIGNANO</t>
  </si>
  <si>
    <t xml:space="preserve">B824</t>
  </si>
  <si>
    <t xml:space="preserve">CURCURIS</t>
  </si>
  <si>
    <t xml:space="preserve">D214</t>
  </si>
  <si>
    <t xml:space="preserve">CUREGGIO</t>
  </si>
  <si>
    <t xml:space="preserve">D216</t>
  </si>
  <si>
    <t xml:space="preserve">CURIGLIA CON MONTEVIASCO</t>
  </si>
  <si>
    <t xml:space="preserve">D217</t>
  </si>
  <si>
    <t xml:space="preserve">CURINGA</t>
  </si>
  <si>
    <t xml:space="preserve">D218</t>
  </si>
  <si>
    <t xml:space="preserve">CURINO</t>
  </si>
  <si>
    <t xml:space="preserve">D219</t>
  </si>
  <si>
    <t xml:space="preserve">CURNO</t>
  </si>
  <si>
    <t xml:space="preserve">D221</t>
  </si>
  <si>
    <t xml:space="preserve">CURON VENOSTA/GRAUN IM VINSCHGAU</t>
  </si>
  <si>
    <t xml:space="preserve">D222</t>
  </si>
  <si>
    <t xml:space="preserve">CURSI</t>
  </si>
  <si>
    <t xml:space="preserve">D223</t>
  </si>
  <si>
    <t xml:space="preserve">CURTAROLO</t>
  </si>
  <si>
    <t xml:space="preserve">D226</t>
  </si>
  <si>
    <t xml:space="preserve">CURTATONE</t>
  </si>
  <si>
    <t xml:space="preserve">D227</t>
  </si>
  <si>
    <t xml:space="preserve">CURTI</t>
  </si>
  <si>
    <t xml:space="preserve">D228</t>
  </si>
  <si>
    <t xml:space="preserve">CUSAGO</t>
  </si>
  <si>
    <t xml:space="preserve">D229</t>
  </si>
  <si>
    <t xml:space="preserve">CUSANO MILANINO</t>
  </si>
  <si>
    <t xml:space="preserve">D231</t>
  </si>
  <si>
    <t xml:space="preserve">CUSANO MUTRI</t>
  </si>
  <si>
    <t xml:space="preserve">D230</t>
  </si>
  <si>
    <t xml:space="preserve">CUSINO</t>
  </si>
  <si>
    <t xml:space="preserve">D232</t>
  </si>
  <si>
    <t xml:space="preserve">CUSIO</t>
  </si>
  <si>
    <t xml:space="preserve">D233</t>
  </si>
  <si>
    <t xml:space="preserve">CUSTONACI</t>
  </si>
  <si>
    <t xml:space="preserve">D234</t>
  </si>
  <si>
    <t xml:space="preserve">CUTRO</t>
  </si>
  <si>
    <t xml:space="preserve">D236</t>
  </si>
  <si>
    <t xml:space="preserve">CUTROFIANO</t>
  </si>
  <si>
    <t xml:space="preserve">D237</t>
  </si>
  <si>
    <t xml:space="preserve">CUVEGLIO</t>
  </si>
  <si>
    <t xml:space="preserve">D238</t>
  </si>
  <si>
    <t xml:space="preserve">CUVIO</t>
  </si>
  <si>
    <t xml:space="preserve">D239</t>
  </si>
  <si>
    <t xml:space="preserve">DAIRAGO</t>
  </si>
  <si>
    <t xml:space="preserve">D244</t>
  </si>
  <si>
    <t xml:space="preserve">DALMINE</t>
  </si>
  <si>
    <t xml:space="preserve">D245</t>
  </si>
  <si>
    <t xml:space="preserve">DAMBEL</t>
  </si>
  <si>
    <t xml:space="preserve">D246</t>
  </si>
  <si>
    <t xml:space="preserve">DANTA DI CADORE</t>
  </si>
  <si>
    <t xml:space="preserve">D247</t>
  </si>
  <si>
    <t xml:space="preserve">DARFO BOARIO TERME</t>
  </si>
  <si>
    <t xml:space="preserve">D251</t>
  </si>
  <si>
    <t xml:space="preserve">DASA'</t>
  </si>
  <si>
    <t xml:space="preserve">D253</t>
  </si>
  <si>
    <t xml:space="preserve">DAVAGNA</t>
  </si>
  <si>
    <t xml:space="preserve">D255</t>
  </si>
  <si>
    <t xml:space="preserve">DAVERIO</t>
  </si>
  <si>
    <t xml:space="preserve">D256</t>
  </si>
  <si>
    <t xml:space="preserve">DAVOLI</t>
  </si>
  <si>
    <t xml:space="preserve">D257</t>
  </si>
  <si>
    <t xml:space="preserve">DAZIO</t>
  </si>
  <si>
    <t xml:space="preserve">D258</t>
  </si>
  <si>
    <t xml:space="preserve">DECIMOMANNU</t>
  </si>
  <si>
    <t xml:space="preserve">D259</t>
  </si>
  <si>
    <t xml:space="preserve">DECIMOPUTZU</t>
  </si>
  <si>
    <t xml:space="preserve">D260</t>
  </si>
  <si>
    <t xml:space="preserve">DECOLLATURA</t>
  </si>
  <si>
    <t xml:space="preserve">D261</t>
  </si>
  <si>
    <t xml:space="preserve">DEGO</t>
  </si>
  <si>
    <t xml:space="preserve">D264</t>
  </si>
  <si>
    <t xml:space="preserve">DEIVA MARINA</t>
  </si>
  <si>
    <t xml:space="preserve">D265</t>
  </si>
  <si>
    <t xml:space="preserve">DELEBIO</t>
  </si>
  <si>
    <t xml:space="preserve">D266</t>
  </si>
  <si>
    <t xml:space="preserve">DELIA</t>
  </si>
  <si>
    <t xml:space="preserve">D267</t>
  </si>
  <si>
    <t xml:space="preserve">DELIANUOVA</t>
  </si>
  <si>
    <t xml:space="preserve">D268</t>
  </si>
  <si>
    <t xml:space="preserve">DELICETO</t>
  </si>
  <si>
    <t xml:space="preserve">D269</t>
  </si>
  <si>
    <t xml:space="preserve">DELLO</t>
  </si>
  <si>
    <t xml:space="preserve">D270</t>
  </si>
  <si>
    <t xml:space="preserve">DEMONTE</t>
  </si>
  <si>
    <t xml:space="preserve">D271</t>
  </si>
  <si>
    <t xml:space="preserve">DENICE</t>
  </si>
  <si>
    <t xml:space="preserve">D272</t>
  </si>
  <si>
    <t xml:space="preserve">DENNO</t>
  </si>
  <si>
    <t xml:space="preserve">D273</t>
  </si>
  <si>
    <t xml:space="preserve">DERNICE</t>
  </si>
  <si>
    <t xml:space="preserve">D277</t>
  </si>
  <si>
    <t xml:space="preserve">DEROVERE</t>
  </si>
  <si>
    <t xml:space="preserve">D278</t>
  </si>
  <si>
    <t xml:space="preserve">DERUTA</t>
  </si>
  <si>
    <t xml:space="preserve">D279</t>
  </si>
  <si>
    <t xml:space="preserve">DERVIO</t>
  </si>
  <si>
    <t xml:space="preserve">D280</t>
  </si>
  <si>
    <t xml:space="preserve">DESANA</t>
  </si>
  <si>
    <t xml:space="preserve">D281</t>
  </si>
  <si>
    <t xml:space="preserve">DESENZANO DEL GARDA</t>
  </si>
  <si>
    <t xml:space="preserve">D284</t>
  </si>
  <si>
    <t xml:space="preserve">DESIO</t>
  </si>
  <si>
    <t xml:space="preserve">D286</t>
  </si>
  <si>
    <t xml:space="preserve">DESULO</t>
  </si>
  <si>
    <t xml:space="preserve">D287</t>
  </si>
  <si>
    <t xml:space="preserve">DIAMANTE</t>
  </si>
  <si>
    <t xml:space="preserve">D289</t>
  </si>
  <si>
    <t xml:space="preserve">DIANO ARENTINO</t>
  </si>
  <si>
    <t xml:space="preserve">D293</t>
  </si>
  <si>
    <t xml:space="preserve">DIANO CASTELLO</t>
  </si>
  <si>
    <t xml:space="preserve">D296</t>
  </si>
  <si>
    <t xml:space="preserve">DIANO D'ALBA</t>
  </si>
  <si>
    <t xml:space="preserve">D291</t>
  </si>
  <si>
    <t xml:space="preserve">DIANO MARINA</t>
  </si>
  <si>
    <t xml:space="preserve">D297</t>
  </si>
  <si>
    <t xml:space="preserve">DIANO SAN PIETRO</t>
  </si>
  <si>
    <t xml:space="preserve">D298</t>
  </si>
  <si>
    <t xml:space="preserve">DICOMANO</t>
  </si>
  <si>
    <t xml:space="preserve">D299</t>
  </si>
  <si>
    <t xml:space="preserve">DIGNANO</t>
  </si>
  <si>
    <t xml:space="preserve">D300</t>
  </si>
  <si>
    <t xml:space="preserve">DIMARO FOLGARIDA</t>
  </si>
  <si>
    <t xml:space="preserve">M366</t>
  </si>
  <si>
    <t xml:space="preserve">DINAMI</t>
  </si>
  <si>
    <t xml:space="preserve">D303</t>
  </si>
  <si>
    <t xml:space="preserve">DIPIGNANO</t>
  </si>
  <si>
    <t xml:space="preserve">D304</t>
  </si>
  <si>
    <t xml:space="preserve">DISO</t>
  </si>
  <si>
    <t xml:space="preserve">D305</t>
  </si>
  <si>
    <t xml:space="preserve">DIVIGNANO</t>
  </si>
  <si>
    <t xml:space="preserve">D309</t>
  </si>
  <si>
    <t xml:space="preserve">DIZZASCO</t>
  </si>
  <si>
    <t xml:space="preserve">D310</t>
  </si>
  <si>
    <t xml:space="preserve">DOBBIACO/TOBLACH</t>
  </si>
  <si>
    <t xml:space="preserve">D311</t>
  </si>
  <si>
    <t xml:space="preserve">DOBERDO' DEL LAGO</t>
  </si>
  <si>
    <t xml:space="preserve">D312</t>
  </si>
  <si>
    <t xml:space="preserve">DOGLIANI</t>
  </si>
  <si>
    <t xml:space="preserve">D314</t>
  </si>
  <si>
    <t xml:space="preserve">DOGLIOLA</t>
  </si>
  <si>
    <t xml:space="preserve">D315</t>
  </si>
  <si>
    <t xml:space="preserve">DOGNA</t>
  </si>
  <si>
    <t xml:space="preserve">D316</t>
  </si>
  <si>
    <t xml:space="preserve">DOLCE'</t>
  </si>
  <si>
    <t xml:space="preserve">D317</t>
  </si>
  <si>
    <t xml:space="preserve">DOLCEACQUA</t>
  </si>
  <si>
    <t xml:space="preserve">D318</t>
  </si>
  <si>
    <t xml:space="preserve">DOLCEDO</t>
  </si>
  <si>
    <t xml:space="preserve">D319</t>
  </si>
  <si>
    <t xml:space="preserve">DOLEGNA DEL COLLIO</t>
  </si>
  <si>
    <t xml:space="preserve">D321</t>
  </si>
  <si>
    <t xml:space="preserve">DOLIANOVA</t>
  </si>
  <si>
    <t xml:space="preserve">D323</t>
  </si>
  <si>
    <t xml:space="preserve">DOLO</t>
  </si>
  <si>
    <t xml:space="preserve">D325</t>
  </si>
  <si>
    <t xml:space="preserve">DOLZAGO</t>
  </si>
  <si>
    <t xml:space="preserve">D327</t>
  </si>
  <si>
    <t xml:space="preserve">DOMANICO</t>
  </si>
  <si>
    <t xml:space="preserve">D328</t>
  </si>
  <si>
    <t xml:space="preserve">DOMASO</t>
  </si>
  <si>
    <t xml:space="preserve">D329</t>
  </si>
  <si>
    <t xml:space="preserve">DOMEGGE DI CADORE</t>
  </si>
  <si>
    <t xml:space="preserve">D330</t>
  </si>
  <si>
    <t xml:space="preserve">DOMICELLA</t>
  </si>
  <si>
    <t xml:space="preserve">D331</t>
  </si>
  <si>
    <t xml:space="preserve">DOMODOSSOLA</t>
  </si>
  <si>
    <t xml:space="preserve">D332</t>
  </si>
  <si>
    <t xml:space="preserve">DOMUS DE MARIA</t>
  </si>
  <si>
    <t xml:space="preserve">D333</t>
  </si>
  <si>
    <t xml:space="preserve">DOMUSNOVAS</t>
  </si>
  <si>
    <t xml:space="preserve">D334</t>
  </si>
  <si>
    <t xml:space="preserve">DONATO</t>
  </si>
  <si>
    <t xml:space="preserve">D339</t>
  </si>
  <si>
    <t xml:space="preserve">DONGO</t>
  </si>
  <si>
    <t xml:space="preserve">D341</t>
  </si>
  <si>
    <t xml:space="preserve">DONNAS</t>
  </si>
  <si>
    <t xml:space="preserve">D338</t>
  </si>
  <si>
    <t xml:space="preserve">DONORI</t>
  </si>
  <si>
    <t xml:space="preserve">D344</t>
  </si>
  <si>
    <t xml:space="preserve">DORGALI</t>
  </si>
  <si>
    <t xml:space="preserve">D345</t>
  </si>
  <si>
    <t xml:space="preserve">DORIO</t>
  </si>
  <si>
    <t xml:space="preserve">D346</t>
  </si>
  <si>
    <t xml:space="preserve">DORMELLETTO</t>
  </si>
  <si>
    <t xml:space="preserve">D347</t>
  </si>
  <si>
    <t xml:space="preserve">DORNO</t>
  </si>
  <si>
    <t xml:space="preserve">D348</t>
  </si>
  <si>
    <t xml:space="preserve">DORZANO</t>
  </si>
  <si>
    <t xml:space="preserve">D350</t>
  </si>
  <si>
    <t xml:space="preserve">DOSOLO</t>
  </si>
  <si>
    <t xml:space="preserve">D351</t>
  </si>
  <si>
    <t xml:space="preserve">DOSSENA</t>
  </si>
  <si>
    <t xml:space="preserve">D352</t>
  </si>
  <si>
    <t xml:space="preserve">DOSSO DEL LIRO</t>
  </si>
  <si>
    <t xml:space="preserve">D355</t>
  </si>
  <si>
    <t xml:space="preserve">DOUES</t>
  </si>
  <si>
    <t xml:space="preserve">D356</t>
  </si>
  <si>
    <t xml:space="preserve">DOVADOLA</t>
  </si>
  <si>
    <t xml:space="preserve">D357</t>
  </si>
  <si>
    <t xml:space="preserve">DOVERA</t>
  </si>
  <si>
    <t xml:space="preserve">D358</t>
  </si>
  <si>
    <t xml:space="preserve">DOZZA</t>
  </si>
  <si>
    <t xml:space="preserve">D360</t>
  </si>
  <si>
    <t xml:space="preserve">DRAGONI</t>
  </si>
  <si>
    <t xml:space="preserve">D361</t>
  </si>
  <si>
    <t xml:space="preserve">DRAPIA</t>
  </si>
  <si>
    <t xml:space="preserve">D364</t>
  </si>
  <si>
    <t xml:space="preserve">DRENA</t>
  </si>
  <si>
    <t xml:space="preserve">D365</t>
  </si>
  <si>
    <t xml:space="preserve">DRENCHIA</t>
  </si>
  <si>
    <t xml:space="preserve">D366</t>
  </si>
  <si>
    <t xml:space="preserve">DRESANO</t>
  </si>
  <si>
    <t xml:space="preserve">D367</t>
  </si>
  <si>
    <t xml:space="preserve">DRO</t>
  </si>
  <si>
    <t xml:space="preserve">D371</t>
  </si>
  <si>
    <t xml:space="preserve">DRONERO</t>
  </si>
  <si>
    <t xml:space="preserve">D372</t>
  </si>
  <si>
    <t xml:space="preserve">DRUENTO</t>
  </si>
  <si>
    <t xml:space="preserve">D373</t>
  </si>
  <si>
    <t xml:space="preserve">DRUOGNO</t>
  </si>
  <si>
    <t xml:space="preserve">D374</t>
  </si>
  <si>
    <t xml:space="preserve">DUALCHI</t>
  </si>
  <si>
    <t xml:space="preserve">D376</t>
  </si>
  <si>
    <t xml:space="preserve">DUBINO</t>
  </si>
  <si>
    <t xml:space="preserve">D377</t>
  </si>
  <si>
    <t xml:space="preserve">DUE CARRARE</t>
  </si>
  <si>
    <t xml:space="preserve">M300</t>
  </si>
  <si>
    <t xml:space="preserve">DUEVILLE</t>
  </si>
  <si>
    <t xml:space="preserve">D379</t>
  </si>
  <si>
    <t xml:space="preserve">DUGENTA</t>
  </si>
  <si>
    <t xml:space="preserve">D380</t>
  </si>
  <si>
    <t xml:space="preserve">DUINO AURISINA</t>
  </si>
  <si>
    <t xml:space="preserve">TS</t>
  </si>
  <si>
    <t xml:space="preserve">D383</t>
  </si>
  <si>
    <t xml:space="preserve">DUMENZA</t>
  </si>
  <si>
    <t xml:space="preserve">D384</t>
  </si>
  <si>
    <t xml:space="preserve">DUNO</t>
  </si>
  <si>
    <t xml:space="preserve">D385</t>
  </si>
  <si>
    <t xml:space="preserve">DURAZZANO</t>
  </si>
  <si>
    <t xml:space="preserve">D386</t>
  </si>
  <si>
    <t xml:space="preserve">DURONIA</t>
  </si>
  <si>
    <t xml:space="preserve">C772</t>
  </si>
  <si>
    <t xml:space="preserve">DUSINO SAN MICHELE</t>
  </si>
  <si>
    <t xml:space="preserve">D388</t>
  </si>
  <si>
    <t xml:space="preserve">EBOLI</t>
  </si>
  <si>
    <t xml:space="preserve">D390</t>
  </si>
  <si>
    <t xml:space="preserve">EDOLO</t>
  </si>
  <si>
    <t xml:space="preserve">D391</t>
  </si>
  <si>
    <t xml:space="preserve">EGNA/NEUMARKT</t>
  </si>
  <si>
    <t xml:space="preserve">D392</t>
  </si>
  <si>
    <t xml:space="preserve">ELICE</t>
  </si>
  <si>
    <t xml:space="preserve">D394</t>
  </si>
  <si>
    <t xml:space="preserve">ELINI</t>
  </si>
  <si>
    <t xml:space="preserve">D395</t>
  </si>
  <si>
    <t xml:space="preserve">ELLO</t>
  </si>
  <si>
    <t xml:space="preserve">D398</t>
  </si>
  <si>
    <t xml:space="preserve">ELMAS</t>
  </si>
  <si>
    <t xml:space="preserve">D399</t>
  </si>
  <si>
    <t xml:space="preserve">ELVA</t>
  </si>
  <si>
    <t xml:space="preserve">D401</t>
  </si>
  <si>
    <t xml:space="preserve">EMARÈSE</t>
  </si>
  <si>
    <t xml:space="preserve">D402</t>
  </si>
  <si>
    <t xml:space="preserve">EMPOLI</t>
  </si>
  <si>
    <t xml:space="preserve">D403</t>
  </si>
  <si>
    <t xml:space="preserve">ENDINE GAIANO</t>
  </si>
  <si>
    <t xml:space="preserve">D406</t>
  </si>
  <si>
    <t xml:space="preserve">ENEGO</t>
  </si>
  <si>
    <t xml:space="preserve">D407</t>
  </si>
  <si>
    <t xml:space="preserve">ENEMONZO</t>
  </si>
  <si>
    <t xml:space="preserve">D408</t>
  </si>
  <si>
    <t xml:space="preserve">ENNA</t>
  </si>
  <si>
    <t xml:space="preserve">C342</t>
  </si>
  <si>
    <t xml:space="preserve">ENTRACQUE</t>
  </si>
  <si>
    <t xml:space="preserve">D410</t>
  </si>
  <si>
    <t xml:space="preserve">ENTRATICO</t>
  </si>
  <si>
    <t xml:space="preserve">D411</t>
  </si>
  <si>
    <t xml:space="preserve">ENVIE</t>
  </si>
  <si>
    <t xml:space="preserve">D412</t>
  </si>
  <si>
    <t xml:space="preserve">EPISCOPIA</t>
  </si>
  <si>
    <t xml:space="preserve">D414</t>
  </si>
  <si>
    <t xml:space="preserve">ERACLEA</t>
  </si>
  <si>
    <t xml:space="preserve">D415</t>
  </si>
  <si>
    <t xml:space="preserve">ERBA</t>
  </si>
  <si>
    <t xml:space="preserve">D416</t>
  </si>
  <si>
    <t xml:space="preserve">ERBE'</t>
  </si>
  <si>
    <t xml:space="preserve">D419</t>
  </si>
  <si>
    <t xml:space="preserve">ERBEZZO</t>
  </si>
  <si>
    <t xml:space="preserve">D420</t>
  </si>
  <si>
    <t xml:space="preserve">ERBUSCO</t>
  </si>
  <si>
    <t xml:space="preserve">D421</t>
  </si>
  <si>
    <t xml:space="preserve">ERCHIE</t>
  </si>
  <si>
    <t xml:space="preserve">D422</t>
  </si>
  <si>
    <t xml:space="preserve">ERCOLANO</t>
  </si>
  <si>
    <t xml:space="preserve">H243</t>
  </si>
  <si>
    <t xml:space="preserve">ERICE</t>
  </si>
  <si>
    <t xml:space="preserve">D423</t>
  </si>
  <si>
    <t xml:space="preserve">ERLI</t>
  </si>
  <si>
    <t xml:space="preserve">D424</t>
  </si>
  <si>
    <t xml:space="preserve">ERTO E CASSO</t>
  </si>
  <si>
    <t xml:space="preserve">D426</t>
  </si>
  <si>
    <t xml:space="preserve">ERULA</t>
  </si>
  <si>
    <t xml:space="preserve">M292</t>
  </si>
  <si>
    <t xml:space="preserve">ERVE</t>
  </si>
  <si>
    <t xml:space="preserve">D428</t>
  </si>
  <si>
    <t xml:space="preserve">ESANATOGLIA</t>
  </si>
  <si>
    <t xml:space="preserve">D429</t>
  </si>
  <si>
    <t xml:space="preserve">ESCALAPLANO</t>
  </si>
  <si>
    <t xml:space="preserve">D430</t>
  </si>
  <si>
    <t xml:space="preserve">ESCOLCA</t>
  </si>
  <si>
    <t xml:space="preserve">D431</t>
  </si>
  <si>
    <t xml:space="preserve">ESINE</t>
  </si>
  <si>
    <t xml:space="preserve">D434</t>
  </si>
  <si>
    <t xml:space="preserve">ESINO LARIO</t>
  </si>
  <si>
    <t xml:space="preserve">D436</t>
  </si>
  <si>
    <t xml:space="preserve">ESPERIA</t>
  </si>
  <si>
    <t xml:space="preserve">D440</t>
  </si>
  <si>
    <t xml:space="preserve">ESPORLATU</t>
  </si>
  <si>
    <t xml:space="preserve">D441</t>
  </si>
  <si>
    <t xml:space="preserve">ESTE</t>
  </si>
  <si>
    <t xml:space="preserve">D442</t>
  </si>
  <si>
    <t xml:space="preserve">ESTERZILI</t>
  </si>
  <si>
    <t xml:space="preserve">D443</t>
  </si>
  <si>
    <t xml:space="preserve">ETROUBLES</t>
  </si>
  <si>
    <t xml:space="preserve">D444</t>
  </si>
  <si>
    <t xml:space="preserve">EUPILIO</t>
  </si>
  <si>
    <t xml:space="preserve">D445</t>
  </si>
  <si>
    <t xml:space="preserve">EXILLES</t>
  </si>
  <si>
    <t xml:space="preserve">D433</t>
  </si>
  <si>
    <t xml:space="preserve">FABBRICA CURONE</t>
  </si>
  <si>
    <t xml:space="preserve">D447</t>
  </si>
  <si>
    <t xml:space="preserve">FABBRICHE DI VERGEMOLI</t>
  </si>
  <si>
    <t xml:space="preserve">M319</t>
  </si>
  <si>
    <t xml:space="preserve">FABBRICO</t>
  </si>
  <si>
    <t xml:space="preserve">D450</t>
  </si>
  <si>
    <t xml:space="preserve">FABRIANO</t>
  </si>
  <si>
    <t xml:space="preserve">D451</t>
  </si>
  <si>
    <t xml:space="preserve">FABRICA DI ROMA</t>
  </si>
  <si>
    <t xml:space="preserve">D452</t>
  </si>
  <si>
    <t xml:space="preserve">FABRIZIA</t>
  </si>
  <si>
    <t xml:space="preserve">D453</t>
  </si>
  <si>
    <t xml:space="preserve">FABRO</t>
  </si>
  <si>
    <t xml:space="preserve">D454</t>
  </si>
  <si>
    <t xml:space="preserve">FAEDIS</t>
  </si>
  <si>
    <t xml:space="preserve">D455</t>
  </si>
  <si>
    <t xml:space="preserve">FAEDO VALTELLINO</t>
  </si>
  <si>
    <t xml:space="preserve">D456</t>
  </si>
  <si>
    <t xml:space="preserve">FAENZA</t>
  </si>
  <si>
    <t xml:space="preserve">D458</t>
  </si>
  <si>
    <t xml:space="preserve">FAETO</t>
  </si>
  <si>
    <t xml:space="preserve">D459</t>
  </si>
  <si>
    <t xml:space="preserve">FAGAGNA</t>
  </si>
  <si>
    <t xml:space="preserve">D461</t>
  </si>
  <si>
    <t xml:space="preserve">FAGGETO LARIO</t>
  </si>
  <si>
    <t xml:space="preserve">D462</t>
  </si>
  <si>
    <t xml:space="preserve">FAGGIANO</t>
  </si>
  <si>
    <t xml:space="preserve">D463</t>
  </si>
  <si>
    <t xml:space="preserve">FAGNANO ALTO</t>
  </si>
  <si>
    <t xml:space="preserve">D465</t>
  </si>
  <si>
    <t xml:space="preserve">FAGNANO CASTELLO</t>
  </si>
  <si>
    <t xml:space="preserve">D464</t>
  </si>
  <si>
    <t xml:space="preserve">FAGNANO OLONA</t>
  </si>
  <si>
    <t xml:space="preserve">D467</t>
  </si>
  <si>
    <t xml:space="preserve">FAI DELLA PAGANELLA</t>
  </si>
  <si>
    <t xml:space="preserve">D468</t>
  </si>
  <si>
    <t xml:space="preserve">FAICCHIO</t>
  </si>
  <si>
    <t xml:space="preserve">D469</t>
  </si>
  <si>
    <t xml:space="preserve">FALCADE</t>
  </si>
  <si>
    <t xml:space="preserve">D470</t>
  </si>
  <si>
    <t xml:space="preserve">FALCIANO DEL MASSICO</t>
  </si>
  <si>
    <t xml:space="preserve">D471</t>
  </si>
  <si>
    <t xml:space="preserve">FALCONARA ALBANESE</t>
  </si>
  <si>
    <t xml:space="preserve">D473</t>
  </si>
  <si>
    <t xml:space="preserve">FALCONARA MARITTIMA</t>
  </si>
  <si>
    <t xml:space="preserve">D472</t>
  </si>
  <si>
    <t xml:space="preserve">FALCONE</t>
  </si>
  <si>
    <t xml:space="preserve">D474</t>
  </si>
  <si>
    <t xml:space="preserve">FALERIA</t>
  </si>
  <si>
    <t xml:space="preserve">D475</t>
  </si>
  <si>
    <t xml:space="preserve">FALERNA</t>
  </si>
  <si>
    <t xml:space="preserve">D476</t>
  </si>
  <si>
    <t xml:space="preserve">FALERONE</t>
  </si>
  <si>
    <t xml:space="preserve">D477</t>
  </si>
  <si>
    <t xml:space="preserve">FALLO</t>
  </si>
  <si>
    <t xml:space="preserve">D480</t>
  </si>
  <si>
    <t xml:space="preserve">FALOPPIO</t>
  </si>
  <si>
    <t xml:space="preserve">D482</t>
  </si>
  <si>
    <t xml:space="preserve">FALVATERRA</t>
  </si>
  <si>
    <t xml:space="preserve">D483</t>
  </si>
  <si>
    <t xml:space="preserve">FALZES/PFALZEN</t>
  </si>
  <si>
    <t xml:space="preserve">D484</t>
  </si>
  <si>
    <t xml:space="preserve">FANANO</t>
  </si>
  <si>
    <t xml:space="preserve">D486</t>
  </si>
  <si>
    <t xml:space="preserve">FANNA</t>
  </si>
  <si>
    <t xml:space="preserve">D487</t>
  </si>
  <si>
    <t xml:space="preserve">FANO</t>
  </si>
  <si>
    <t xml:space="preserve">D488</t>
  </si>
  <si>
    <t xml:space="preserve">FANO ADRIANO</t>
  </si>
  <si>
    <t xml:space="preserve">D489</t>
  </si>
  <si>
    <t xml:space="preserve">FARA FILIORUM PETRI</t>
  </si>
  <si>
    <t xml:space="preserve">D494</t>
  </si>
  <si>
    <t xml:space="preserve">FARA GERA D'ADDA</t>
  </si>
  <si>
    <t xml:space="preserve">D490</t>
  </si>
  <si>
    <t xml:space="preserve">FARA IN SABINA</t>
  </si>
  <si>
    <t xml:space="preserve">D493</t>
  </si>
  <si>
    <t xml:space="preserve">FARA NOVARESE</t>
  </si>
  <si>
    <t xml:space="preserve">D492</t>
  </si>
  <si>
    <t xml:space="preserve">FARA OLIVANA CON SOLA</t>
  </si>
  <si>
    <t xml:space="preserve">D491</t>
  </si>
  <si>
    <t xml:space="preserve">FARA SAN MARTINO</t>
  </si>
  <si>
    <t xml:space="preserve">D495</t>
  </si>
  <si>
    <t xml:space="preserve">FARA VICENTINO</t>
  </si>
  <si>
    <t xml:space="preserve">D496</t>
  </si>
  <si>
    <t xml:space="preserve">FARDELLA</t>
  </si>
  <si>
    <t xml:space="preserve">D497</t>
  </si>
  <si>
    <t xml:space="preserve">FARIGLIANO</t>
  </si>
  <si>
    <t xml:space="preserve">D499</t>
  </si>
  <si>
    <t xml:space="preserve">FARINDOLA</t>
  </si>
  <si>
    <t xml:space="preserve">D501</t>
  </si>
  <si>
    <t xml:space="preserve">FARINI</t>
  </si>
  <si>
    <t xml:space="preserve">D502</t>
  </si>
  <si>
    <t xml:space="preserve">FARNESE</t>
  </si>
  <si>
    <t xml:space="preserve">D503</t>
  </si>
  <si>
    <t xml:space="preserve">FARRA D'ISONZO</t>
  </si>
  <si>
    <t xml:space="preserve">D504</t>
  </si>
  <si>
    <t xml:space="preserve">FARRA DI SOLIGO</t>
  </si>
  <si>
    <t xml:space="preserve">D505</t>
  </si>
  <si>
    <t xml:space="preserve">FASANO</t>
  </si>
  <si>
    <t xml:space="preserve">D508</t>
  </si>
  <si>
    <t xml:space="preserve">FASCIA</t>
  </si>
  <si>
    <t xml:space="preserve">D509</t>
  </si>
  <si>
    <t xml:space="preserve">FAUGLIA</t>
  </si>
  <si>
    <t xml:space="preserve">D510</t>
  </si>
  <si>
    <t xml:space="preserve">FAULE</t>
  </si>
  <si>
    <t xml:space="preserve">D511</t>
  </si>
  <si>
    <t xml:space="preserve">FAVALE DI MALVARO</t>
  </si>
  <si>
    <t xml:space="preserve">D512</t>
  </si>
  <si>
    <t xml:space="preserve">FAVARA</t>
  </si>
  <si>
    <t xml:space="preserve">D514</t>
  </si>
  <si>
    <t xml:space="preserve">FAVIGNANA</t>
  </si>
  <si>
    <t xml:space="preserve">D518</t>
  </si>
  <si>
    <t xml:space="preserve">FAVRIA</t>
  </si>
  <si>
    <t xml:space="preserve">D520</t>
  </si>
  <si>
    <t xml:space="preserve">FEISOGLIO</t>
  </si>
  <si>
    <t xml:space="preserve">D523</t>
  </si>
  <si>
    <t xml:space="preserve">FELETTO</t>
  </si>
  <si>
    <t xml:space="preserve">D524</t>
  </si>
  <si>
    <t xml:space="preserve">FELINO</t>
  </si>
  <si>
    <t xml:space="preserve">D526</t>
  </si>
  <si>
    <t xml:space="preserve">FELITTO</t>
  </si>
  <si>
    <t xml:space="preserve">D527</t>
  </si>
  <si>
    <t xml:space="preserve">FELIZZANO</t>
  </si>
  <si>
    <t xml:space="preserve">D528</t>
  </si>
  <si>
    <t xml:space="preserve">FELTRE</t>
  </si>
  <si>
    <t xml:space="preserve">D530</t>
  </si>
  <si>
    <t xml:space="preserve">FENEGRO'</t>
  </si>
  <si>
    <t xml:space="preserve">D531</t>
  </si>
  <si>
    <t xml:space="preserve">FENESTRELLE</t>
  </si>
  <si>
    <t xml:space="preserve">D532</t>
  </si>
  <si>
    <t xml:space="preserve">FERENTILLO</t>
  </si>
  <si>
    <t xml:space="preserve">D538</t>
  </si>
  <si>
    <t xml:space="preserve">FERENTINO</t>
  </si>
  <si>
    <t xml:space="preserve">D539</t>
  </si>
  <si>
    <t xml:space="preserve">FERLA</t>
  </si>
  <si>
    <t xml:space="preserve">D540</t>
  </si>
  <si>
    <t xml:space="preserve">FERMIGNANO</t>
  </si>
  <si>
    <t xml:space="preserve">D541</t>
  </si>
  <si>
    <t xml:space="preserve">FERMO</t>
  </si>
  <si>
    <t xml:space="preserve">D542</t>
  </si>
  <si>
    <t xml:space="preserve">FERNO</t>
  </si>
  <si>
    <t xml:space="preserve">D543</t>
  </si>
  <si>
    <t xml:space="preserve">FEROLETO ANTICO</t>
  </si>
  <si>
    <t xml:space="preserve">D544</t>
  </si>
  <si>
    <t xml:space="preserve">FEROLETO DELLA CHIESA</t>
  </si>
  <si>
    <t xml:space="preserve">D545</t>
  </si>
  <si>
    <t xml:space="preserve">FERRANDINA</t>
  </si>
  <si>
    <t xml:space="preserve">D547</t>
  </si>
  <si>
    <t xml:space="preserve">FERRARA</t>
  </si>
  <si>
    <t xml:space="preserve">D548</t>
  </si>
  <si>
    <t xml:space="preserve">FERRARA DI MONTE BALDO</t>
  </si>
  <si>
    <t xml:space="preserve">D549</t>
  </si>
  <si>
    <t xml:space="preserve">FERRAZZANO</t>
  </si>
  <si>
    <t xml:space="preserve">D550</t>
  </si>
  <si>
    <t xml:space="preserve">FERRERA DI VARESE</t>
  </si>
  <si>
    <t xml:space="preserve">D551</t>
  </si>
  <si>
    <t xml:space="preserve">FERRERA ERBOGNONE</t>
  </si>
  <si>
    <t xml:space="preserve">D552</t>
  </si>
  <si>
    <t xml:space="preserve">FERRERE</t>
  </si>
  <si>
    <t xml:space="preserve">D554</t>
  </si>
  <si>
    <t xml:space="preserve">FERRIERE</t>
  </si>
  <si>
    <t xml:space="preserve">D555</t>
  </si>
  <si>
    <t xml:space="preserve">FERRUZZANO</t>
  </si>
  <si>
    <t xml:space="preserve">D557</t>
  </si>
  <si>
    <t xml:space="preserve">FIAMIGNANO</t>
  </si>
  <si>
    <t xml:space="preserve">D560</t>
  </si>
  <si>
    <t xml:space="preserve">FIANO</t>
  </si>
  <si>
    <t xml:space="preserve">D562</t>
  </si>
  <si>
    <t xml:space="preserve">FIANO ROMANO</t>
  </si>
  <si>
    <t xml:space="preserve">D561</t>
  </si>
  <si>
    <t xml:space="preserve">FIASTRA</t>
  </si>
  <si>
    <t xml:space="preserve">D564</t>
  </si>
  <si>
    <t xml:space="preserve">FIAVE'</t>
  </si>
  <si>
    <t xml:space="preserve">D565</t>
  </si>
  <si>
    <t xml:space="preserve">FICARAZZI</t>
  </si>
  <si>
    <t xml:space="preserve">D567</t>
  </si>
  <si>
    <t xml:space="preserve">FICAROLO</t>
  </si>
  <si>
    <t xml:space="preserve">D568</t>
  </si>
  <si>
    <t xml:space="preserve">FICARRA</t>
  </si>
  <si>
    <t xml:space="preserve">D569</t>
  </si>
  <si>
    <t xml:space="preserve">FICULLE</t>
  </si>
  <si>
    <t xml:space="preserve">D570</t>
  </si>
  <si>
    <t xml:space="preserve">FIDENZA</t>
  </si>
  <si>
    <t xml:space="preserve">B034</t>
  </si>
  <si>
    <t xml:space="preserve">FIE' ALLO SCILIAR/VÖLS AM SCHLERN</t>
  </si>
  <si>
    <t xml:space="preserve">D571</t>
  </si>
  <si>
    <t xml:space="preserve">FIEROZZO</t>
  </si>
  <si>
    <t xml:space="preserve">D573</t>
  </si>
  <si>
    <t xml:space="preserve">FIESCO</t>
  </si>
  <si>
    <t xml:space="preserve">D574</t>
  </si>
  <si>
    <t xml:space="preserve">FIESOLE</t>
  </si>
  <si>
    <t xml:space="preserve">D575</t>
  </si>
  <si>
    <t xml:space="preserve">FIESSE</t>
  </si>
  <si>
    <t xml:space="preserve">D576</t>
  </si>
  <si>
    <t xml:space="preserve">FIESSO D'ARTICO</t>
  </si>
  <si>
    <t xml:space="preserve">D578</t>
  </si>
  <si>
    <t xml:space="preserve">FIESSO UMBERTIANO</t>
  </si>
  <si>
    <t xml:space="preserve">D577</t>
  </si>
  <si>
    <t xml:space="preserve">FIGINO SERENZA</t>
  </si>
  <si>
    <t xml:space="preserve">D579</t>
  </si>
  <si>
    <t xml:space="preserve">FIGLINE E INCISA VALDARNO</t>
  </si>
  <si>
    <t xml:space="preserve">M321</t>
  </si>
  <si>
    <t xml:space="preserve">FIGLINE VEGLIATURO</t>
  </si>
  <si>
    <t xml:space="preserve">D582</t>
  </si>
  <si>
    <t xml:space="preserve">FILACCIANO</t>
  </si>
  <si>
    <t xml:space="preserve">D586</t>
  </si>
  <si>
    <t xml:space="preserve">FILADELFIA</t>
  </si>
  <si>
    <t xml:space="preserve">D587</t>
  </si>
  <si>
    <t xml:space="preserve">FILAGO</t>
  </si>
  <si>
    <t xml:space="preserve">D588</t>
  </si>
  <si>
    <t xml:space="preserve">FILANDARI</t>
  </si>
  <si>
    <t xml:space="preserve">D589</t>
  </si>
  <si>
    <t xml:space="preserve">FILATTIERA</t>
  </si>
  <si>
    <t xml:space="preserve">D590</t>
  </si>
  <si>
    <t xml:space="preserve">FILETTINO</t>
  </si>
  <si>
    <t xml:space="preserve">D591</t>
  </si>
  <si>
    <t xml:space="preserve">FILETTO</t>
  </si>
  <si>
    <t xml:space="preserve">D592</t>
  </si>
  <si>
    <t xml:space="preserve">FILIANO</t>
  </si>
  <si>
    <t xml:space="preserve">D593</t>
  </si>
  <si>
    <t xml:space="preserve">FILIGHERA</t>
  </si>
  <si>
    <t xml:space="preserve">D594</t>
  </si>
  <si>
    <t xml:space="preserve">FILIGNANO</t>
  </si>
  <si>
    <t xml:space="preserve">D595</t>
  </si>
  <si>
    <t xml:space="preserve">FILOGASO</t>
  </si>
  <si>
    <t xml:space="preserve">D596</t>
  </si>
  <si>
    <t xml:space="preserve">FILOTTRANO</t>
  </si>
  <si>
    <t xml:space="preserve">D597</t>
  </si>
  <si>
    <t xml:space="preserve">FINALE EMILIA</t>
  </si>
  <si>
    <t xml:space="preserve">D599</t>
  </si>
  <si>
    <t xml:space="preserve">FINALE LIGURE</t>
  </si>
  <si>
    <t xml:space="preserve">D600</t>
  </si>
  <si>
    <t xml:space="preserve">FINO DEL MONTE</t>
  </si>
  <si>
    <t xml:space="preserve">D604</t>
  </si>
  <si>
    <t xml:space="preserve">FINO MORNASCO</t>
  </si>
  <si>
    <t xml:space="preserve">D605</t>
  </si>
  <si>
    <t xml:space="preserve">FIORANO AL SERIO</t>
  </si>
  <si>
    <t xml:space="preserve">D606</t>
  </si>
  <si>
    <t xml:space="preserve">FIORANO CANAVESE</t>
  </si>
  <si>
    <t xml:space="preserve">D608</t>
  </si>
  <si>
    <t xml:space="preserve">FIORANO MODENESE</t>
  </si>
  <si>
    <t xml:space="preserve">D607</t>
  </si>
  <si>
    <t xml:space="preserve">FIORENZUOLA D'ARDA</t>
  </si>
  <si>
    <t xml:space="preserve">D611</t>
  </si>
  <si>
    <t xml:space="preserve">FIRENZE</t>
  </si>
  <si>
    <t xml:space="preserve">D612</t>
  </si>
  <si>
    <t xml:space="preserve">FIRENZUOLA</t>
  </si>
  <si>
    <t xml:space="preserve">D613</t>
  </si>
  <si>
    <t xml:space="preserve">FIRMO</t>
  </si>
  <si>
    <t xml:space="preserve">D614</t>
  </si>
  <si>
    <t xml:space="preserve">FISCAGLIA</t>
  </si>
  <si>
    <t xml:space="preserve">M323</t>
  </si>
  <si>
    <t xml:space="preserve">FISCIANO</t>
  </si>
  <si>
    <t xml:space="preserve">D615</t>
  </si>
  <si>
    <t xml:space="preserve">FIUGGI</t>
  </si>
  <si>
    <t xml:space="preserve">A310</t>
  </si>
  <si>
    <t xml:space="preserve">FIUMALBO</t>
  </si>
  <si>
    <t xml:space="preserve">D617</t>
  </si>
  <si>
    <t xml:space="preserve">FIUMARA</t>
  </si>
  <si>
    <t xml:space="preserve">D619</t>
  </si>
  <si>
    <t xml:space="preserve">FIUME VENETO</t>
  </si>
  <si>
    <t xml:space="preserve">D621</t>
  </si>
  <si>
    <t xml:space="preserve">FIUMEDINISI</t>
  </si>
  <si>
    <t xml:space="preserve">D622</t>
  </si>
  <si>
    <t xml:space="preserve">FIUMEFREDDO BRUZIO</t>
  </si>
  <si>
    <t xml:space="preserve">D624</t>
  </si>
  <si>
    <t xml:space="preserve">FIUMEFREDDO DI SICILIA</t>
  </si>
  <si>
    <t xml:space="preserve">D623</t>
  </si>
  <si>
    <t xml:space="preserve">FIUMICELLO VILLA VICENTINA</t>
  </si>
  <si>
    <t xml:space="preserve">M400</t>
  </si>
  <si>
    <t xml:space="preserve">FIUMICINO</t>
  </si>
  <si>
    <t xml:space="preserve">M297</t>
  </si>
  <si>
    <t xml:space="preserve">FIUMINATA</t>
  </si>
  <si>
    <t xml:space="preserve">D628</t>
  </si>
  <si>
    <t xml:space="preserve">FIVIZZANO</t>
  </si>
  <si>
    <t xml:space="preserve">D629</t>
  </si>
  <si>
    <t xml:space="preserve">FLAIBANO</t>
  </si>
  <si>
    <t xml:space="preserve">D630</t>
  </si>
  <si>
    <t xml:space="preserve">FLERO</t>
  </si>
  <si>
    <t xml:space="preserve">D634</t>
  </si>
  <si>
    <t xml:space="preserve">FLORESTA</t>
  </si>
  <si>
    <t xml:space="preserve">D635</t>
  </si>
  <si>
    <t xml:space="preserve">FLORIDIA</t>
  </si>
  <si>
    <t xml:space="preserve">D636</t>
  </si>
  <si>
    <t xml:space="preserve">FLORINAS</t>
  </si>
  <si>
    <t xml:space="preserve">D637</t>
  </si>
  <si>
    <t xml:space="preserve">FLUMERI</t>
  </si>
  <si>
    <t xml:space="preserve">D638</t>
  </si>
  <si>
    <t xml:space="preserve">FLUMINIMAGGIORE</t>
  </si>
  <si>
    <t xml:space="preserve">D639</t>
  </si>
  <si>
    <t xml:space="preserve">FLUSSIO</t>
  </si>
  <si>
    <t xml:space="preserve">D640</t>
  </si>
  <si>
    <t xml:space="preserve">FOBELLO</t>
  </si>
  <si>
    <t xml:space="preserve">D641</t>
  </si>
  <si>
    <t xml:space="preserve">FOGGIA</t>
  </si>
  <si>
    <t xml:space="preserve">D643</t>
  </si>
  <si>
    <t xml:space="preserve">FOGLIANISE</t>
  </si>
  <si>
    <t xml:space="preserve">D644</t>
  </si>
  <si>
    <t xml:space="preserve">FOGLIANO REDIPUGLIA</t>
  </si>
  <si>
    <t xml:space="preserve">D645</t>
  </si>
  <si>
    <t xml:space="preserve">FOGLIZZO</t>
  </si>
  <si>
    <t xml:space="preserve">D646</t>
  </si>
  <si>
    <t xml:space="preserve">FOIANO DELLA CHIANA</t>
  </si>
  <si>
    <t xml:space="preserve">D649</t>
  </si>
  <si>
    <t xml:space="preserve">FOIANO DI VAL FORTORE</t>
  </si>
  <si>
    <t xml:space="preserve">D650</t>
  </si>
  <si>
    <t xml:space="preserve">FOLGARIA</t>
  </si>
  <si>
    <t xml:space="preserve">D651</t>
  </si>
  <si>
    <t xml:space="preserve">FOLIGNANO</t>
  </si>
  <si>
    <t xml:space="preserve">D652</t>
  </si>
  <si>
    <t xml:space="preserve">FOLIGNO</t>
  </si>
  <si>
    <t xml:space="preserve">D653</t>
  </si>
  <si>
    <t xml:space="preserve">FOLLINA</t>
  </si>
  <si>
    <t xml:space="preserve">D654</t>
  </si>
  <si>
    <t xml:space="preserve">FOLLO</t>
  </si>
  <si>
    <t xml:space="preserve">D655</t>
  </si>
  <si>
    <t xml:space="preserve">FOLLONICA</t>
  </si>
  <si>
    <t xml:space="preserve">D656</t>
  </si>
  <si>
    <t xml:space="preserve">FOMBIO</t>
  </si>
  <si>
    <t xml:space="preserve">D660</t>
  </si>
  <si>
    <t xml:space="preserve">FONDACHELLI-FANTINA</t>
  </si>
  <si>
    <t xml:space="preserve">D661</t>
  </si>
  <si>
    <t xml:space="preserve">FONDI</t>
  </si>
  <si>
    <t xml:space="preserve">D662</t>
  </si>
  <si>
    <t xml:space="preserve">FONNI</t>
  </si>
  <si>
    <t xml:space="preserve">D665</t>
  </si>
  <si>
    <t xml:space="preserve">FONTAINEMORE</t>
  </si>
  <si>
    <t xml:space="preserve">D666</t>
  </si>
  <si>
    <t xml:space="preserve">FONTANA LIRI</t>
  </si>
  <si>
    <t xml:space="preserve">D667</t>
  </si>
  <si>
    <t xml:space="preserve">FONTANAFREDDA</t>
  </si>
  <si>
    <t xml:space="preserve">D670</t>
  </si>
  <si>
    <t xml:space="preserve">FONTANAROSA</t>
  </si>
  <si>
    <t xml:space="preserve">D671</t>
  </si>
  <si>
    <t xml:space="preserve">FONTANELICE</t>
  </si>
  <si>
    <t xml:space="preserve">D668</t>
  </si>
  <si>
    <t xml:space="preserve">FONTANELLA</t>
  </si>
  <si>
    <t xml:space="preserve">D672</t>
  </si>
  <si>
    <t xml:space="preserve">FONTANELLATO</t>
  </si>
  <si>
    <t xml:space="preserve">D673</t>
  </si>
  <si>
    <t xml:space="preserve">FONTANELLE</t>
  </si>
  <si>
    <t xml:space="preserve">D674</t>
  </si>
  <si>
    <t xml:space="preserve">FONTANETO D'AGOGNA</t>
  </si>
  <si>
    <t xml:space="preserve">D675</t>
  </si>
  <si>
    <t xml:space="preserve">FONTANETTO PO</t>
  </si>
  <si>
    <t xml:space="preserve">D676</t>
  </si>
  <si>
    <t xml:space="preserve">FONTANIGORDA</t>
  </si>
  <si>
    <t xml:space="preserve">D677</t>
  </si>
  <si>
    <t xml:space="preserve">FONTANILE</t>
  </si>
  <si>
    <t xml:space="preserve">D678</t>
  </si>
  <si>
    <t xml:space="preserve">FONTANIVA</t>
  </si>
  <si>
    <t xml:space="preserve">D679</t>
  </si>
  <si>
    <t xml:space="preserve">FONTE</t>
  </si>
  <si>
    <t xml:space="preserve">D680</t>
  </si>
  <si>
    <t xml:space="preserve">FONTE NUOVA</t>
  </si>
  <si>
    <t xml:space="preserve">M309</t>
  </si>
  <si>
    <t xml:space="preserve">FONTECCHIO</t>
  </si>
  <si>
    <t xml:space="preserve">D681</t>
  </si>
  <si>
    <t xml:space="preserve">FONTECHIARI</t>
  </si>
  <si>
    <t xml:space="preserve">D682</t>
  </si>
  <si>
    <t xml:space="preserve">FONTEGRECA</t>
  </si>
  <si>
    <t xml:space="preserve">D683</t>
  </si>
  <si>
    <t xml:space="preserve">FONTENO</t>
  </si>
  <si>
    <t xml:space="preserve">D684</t>
  </si>
  <si>
    <t xml:space="preserve">FONTEVIVO</t>
  </si>
  <si>
    <t xml:space="preserve">D685</t>
  </si>
  <si>
    <t xml:space="preserve">FONZASO</t>
  </si>
  <si>
    <t xml:space="preserve">D686</t>
  </si>
  <si>
    <t xml:space="preserve">FOPPOLO</t>
  </si>
  <si>
    <t xml:space="preserve">D688</t>
  </si>
  <si>
    <t xml:space="preserve">FORANO</t>
  </si>
  <si>
    <t xml:space="preserve">D689</t>
  </si>
  <si>
    <t xml:space="preserve">FORCE</t>
  </si>
  <si>
    <t xml:space="preserve">D691</t>
  </si>
  <si>
    <t xml:space="preserve">FORCHIA</t>
  </si>
  <si>
    <t xml:space="preserve">D693</t>
  </si>
  <si>
    <t xml:space="preserve">FORCOLA</t>
  </si>
  <si>
    <t xml:space="preserve">D694</t>
  </si>
  <si>
    <t xml:space="preserve">FORDONGIANUS</t>
  </si>
  <si>
    <t xml:space="preserve">D695</t>
  </si>
  <si>
    <t xml:space="preserve">FORENZA</t>
  </si>
  <si>
    <t xml:space="preserve">D696</t>
  </si>
  <si>
    <t xml:space="preserve">FORESTO SPARSO</t>
  </si>
  <si>
    <t xml:space="preserve">D697</t>
  </si>
  <si>
    <t xml:space="preserve">FORGARIA NEL FRIULI</t>
  </si>
  <si>
    <t xml:space="preserve">D700</t>
  </si>
  <si>
    <t xml:space="preserve">FORINO</t>
  </si>
  <si>
    <t xml:space="preserve">D701</t>
  </si>
  <si>
    <t xml:space="preserve">FORIO</t>
  </si>
  <si>
    <t xml:space="preserve">D702</t>
  </si>
  <si>
    <t xml:space="preserve">FORLI'</t>
  </si>
  <si>
    <t xml:space="preserve">D704</t>
  </si>
  <si>
    <t xml:space="preserve">FORLI' DEL SANNIO</t>
  </si>
  <si>
    <t xml:space="preserve">D703</t>
  </si>
  <si>
    <t xml:space="preserve">FORLIMPOPOLI</t>
  </si>
  <si>
    <t xml:space="preserve">D705</t>
  </si>
  <si>
    <t xml:space="preserve">FORMAZZA</t>
  </si>
  <si>
    <t xml:space="preserve">D706</t>
  </si>
  <si>
    <t xml:space="preserve">FORMELLO</t>
  </si>
  <si>
    <t xml:space="preserve">D707</t>
  </si>
  <si>
    <t xml:space="preserve">FORMIA</t>
  </si>
  <si>
    <t xml:space="preserve">D708</t>
  </si>
  <si>
    <t xml:space="preserve">FORMICOLA</t>
  </si>
  <si>
    <t xml:space="preserve">D709</t>
  </si>
  <si>
    <t xml:space="preserve">FORMIGARA</t>
  </si>
  <si>
    <t xml:space="preserve">D710</t>
  </si>
  <si>
    <t xml:space="preserve">FORMIGINE</t>
  </si>
  <si>
    <t xml:space="preserve">D711</t>
  </si>
  <si>
    <t xml:space="preserve">FORMIGLIANA</t>
  </si>
  <si>
    <t xml:space="preserve">D712</t>
  </si>
  <si>
    <t xml:space="preserve">FORNACE</t>
  </si>
  <si>
    <t xml:space="preserve">D714</t>
  </si>
  <si>
    <t xml:space="preserve">FORNELLI</t>
  </si>
  <si>
    <t xml:space="preserve">D715</t>
  </si>
  <si>
    <t xml:space="preserve">FORNI AVOLTRI</t>
  </si>
  <si>
    <t xml:space="preserve">D718</t>
  </si>
  <si>
    <t xml:space="preserve">FORNI DI SOPRA</t>
  </si>
  <si>
    <t xml:space="preserve">D719</t>
  </si>
  <si>
    <t xml:space="preserve">FORNI DI SOTTO</t>
  </si>
  <si>
    <t xml:space="preserve">D720</t>
  </si>
  <si>
    <t xml:space="preserve">FORNO CANAVESE</t>
  </si>
  <si>
    <t xml:space="preserve">D725</t>
  </si>
  <si>
    <t xml:space="preserve">FORNOVO DI TARO</t>
  </si>
  <si>
    <t xml:space="preserve">D728</t>
  </si>
  <si>
    <t xml:space="preserve">FORNOVO SAN GIOVANNI</t>
  </si>
  <si>
    <t xml:space="preserve">D727</t>
  </si>
  <si>
    <t xml:space="preserve">FORTE DEI MARMI</t>
  </si>
  <si>
    <t xml:space="preserve">D730</t>
  </si>
  <si>
    <t xml:space="preserve">FORTEZZA/FRANZENSFESTE</t>
  </si>
  <si>
    <t xml:space="preserve">D731</t>
  </si>
  <si>
    <t xml:space="preserve">FORTUNAGO</t>
  </si>
  <si>
    <t xml:space="preserve">D732</t>
  </si>
  <si>
    <t xml:space="preserve">FORZA D'AGRO'</t>
  </si>
  <si>
    <t xml:space="preserve">D733</t>
  </si>
  <si>
    <t xml:space="preserve">FOSCIANDORA</t>
  </si>
  <si>
    <t xml:space="preserve">D734</t>
  </si>
  <si>
    <t xml:space="preserve">FOSDINOVO</t>
  </si>
  <si>
    <t xml:space="preserve">D735</t>
  </si>
  <si>
    <t xml:space="preserve">FOSSA</t>
  </si>
  <si>
    <t xml:space="preserve">D736</t>
  </si>
  <si>
    <t xml:space="preserve">FOSSACESIA</t>
  </si>
  <si>
    <t xml:space="preserve">D738</t>
  </si>
  <si>
    <t xml:space="preserve">FOSSALTA DI PIAVE</t>
  </si>
  <si>
    <t xml:space="preserve">D740</t>
  </si>
  <si>
    <t xml:space="preserve">FOSSALTA DI PORTOGRUARO</t>
  </si>
  <si>
    <t xml:space="preserve">D741</t>
  </si>
  <si>
    <t xml:space="preserve">FOSSALTO</t>
  </si>
  <si>
    <t xml:space="preserve">D737</t>
  </si>
  <si>
    <t xml:space="preserve">FOSSANO</t>
  </si>
  <si>
    <t xml:space="preserve">D742</t>
  </si>
  <si>
    <t xml:space="preserve">FOSSATO DI VICO</t>
  </si>
  <si>
    <t xml:space="preserve">D745</t>
  </si>
  <si>
    <t xml:space="preserve">FOSSATO SERRALTA</t>
  </si>
  <si>
    <t xml:space="preserve">D744</t>
  </si>
  <si>
    <t xml:space="preserve">FOSSO'</t>
  </si>
  <si>
    <t xml:space="preserve">D748</t>
  </si>
  <si>
    <t xml:space="preserve">FOSSOMBRONE</t>
  </si>
  <si>
    <t xml:space="preserve">D749</t>
  </si>
  <si>
    <t xml:space="preserve">FOZA</t>
  </si>
  <si>
    <t xml:space="preserve">D750</t>
  </si>
  <si>
    <t xml:space="preserve">FRABOSA SOPRANA</t>
  </si>
  <si>
    <t xml:space="preserve">D751</t>
  </si>
  <si>
    <t xml:space="preserve">FRABOSA SOTTANA</t>
  </si>
  <si>
    <t xml:space="preserve">D752</t>
  </si>
  <si>
    <t xml:space="preserve">FRACONALTO</t>
  </si>
  <si>
    <t xml:space="preserve">D559</t>
  </si>
  <si>
    <t xml:space="preserve">FRAGAGNANO</t>
  </si>
  <si>
    <t xml:space="preserve">D754</t>
  </si>
  <si>
    <t xml:space="preserve">FRAGNETO L'ABATE</t>
  </si>
  <si>
    <t xml:space="preserve">D755</t>
  </si>
  <si>
    <t xml:space="preserve">FRAGNETO MONFORTE</t>
  </si>
  <si>
    <t xml:space="preserve">D756</t>
  </si>
  <si>
    <t xml:space="preserve">FRAINE</t>
  </si>
  <si>
    <t xml:space="preserve">D757</t>
  </si>
  <si>
    <t xml:space="preserve">FRAMURA</t>
  </si>
  <si>
    <t xml:space="preserve">D758</t>
  </si>
  <si>
    <t xml:space="preserve">FRANCAVILLA AL MARE</t>
  </si>
  <si>
    <t xml:space="preserve">D763</t>
  </si>
  <si>
    <t xml:space="preserve">FRANCAVILLA ANGITOLA</t>
  </si>
  <si>
    <t xml:space="preserve">D762</t>
  </si>
  <si>
    <t xml:space="preserve">FRANCAVILLA BISIO</t>
  </si>
  <si>
    <t xml:space="preserve">D759</t>
  </si>
  <si>
    <t xml:space="preserve">FRANCAVILLA D'ETE</t>
  </si>
  <si>
    <t xml:space="preserve">D760</t>
  </si>
  <si>
    <t xml:space="preserve">FRANCAVILLA DI SICILIA</t>
  </si>
  <si>
    <t xml:space="preserve">D765</t>
  </si>
  <si>
    <t xml:space="preserve">FRANCAVILLA FONTANA</t>
  </si>
  <si>
    <t xml:space="preserve">D761</t>
  </si>
  <si>
    <t xml:space="preserve">FRANCAVILLA IN SINNI</t>
  </si>
  <si>
    <t xml:space="preserve">D766</t>
  </si>
  <si>
    <t xml:space="preserve">FRANCAVILLA MARITTIMA</t>
  </si>
  <si>
    <t xml:space="preserve">D764</t>
  </si>
  <si>
    <t xml:space="preserve">FRANCICA</t>
  </si>
  <si>
    <t xml:space="preserve">D767</t>
  </si>
  <si>
    <t xml:space="preserve">FRANCOFONTE</t>
  </si>
  <si>
    <t xml:space="preserve">D768</t>
  </si>
  <si>
    <t xml:space="preserve">FRANCOLISE</t>
  </si>
  <si>
    <t xml:space="preserve">D769</t>
  </si>
  <si>
    <t xml:space="preserve">FRASCARO</t>
  </si>
  <si>
    <t xml:space="preserve">D770</t>
  </si>
  <si>
    <t xml:space="preserve">FRASCAROLO</t>
  </si>
  <si>
    <t xml:space="preserve">D771</t>
  </si>
  <si>
    <t xml:space="preserve">FRASCATI</t>
  </si>
  <si>
    <t xml:space="preserve">D773</t>
  </si>
  <si>
    <t xml:space="preserve">FRASCINETO</t>
  </si>
  <si>
    <t xml:space="preserve">D774</t>
  </si>
  <si>
    <t xml:space="preserve">FRASSILONGO</t>
  </si>
  <si>
    <t xml:space="preserve">D775</t>
  </si>
  <si>
    <t xml:space="preserve">FRASSINELLE POLESINE</t>
  </si>
  <si>
    <t xml:space="preserve">D776</t>
  </si>
  <si>
    <t xml:space="preserve">FRASSINELLO MONFERRATO</t>
  </si>
  <si>
    <t xml:space="preserve">D777</t>
  </si>
  <si>
    <t xml:space="preserve">FRASSINETO PO</t>
  </si>
  <si>
    <t xml:space="preserve">D780</t>
  </si>
  <si>
    <t xml:space="preserve">FRASSINETTO</t>
  </si>
  <si>
    <t xml:space="preserve">D781</t>
  </si>
  <si>
    <t xml:space="preserve">FRASSINO</t>
  </si>
  <si>
    <t xml:space="preserve">D782</t>
  </si>
  <si>
    <t xml:space="preserve">FRASSINORO</t>
  </si>
  <si>
    <t xml:space="preserve">D783</t>
  </si>
  <si>
    <t xml:space="preserve">FRASSO SABINO</t>
  </si>
  <si>
    <t xml:space="preserve">D785</t>
  </si>
  <si>
    <t xml:space="preserve">FRASSO TELESINO</t>
  </si>
  <si>
    <t xml:space="preserve">D784</t>
  </si>
  <si>
    <t xml:space="preserve">FRATTA POLESINE</t>
  </si>
  <si>
    <t xml:space="preserve">D788</t>
  </si>
  <si>
    <t xml:space="preserve">FRATTA TODINA</t>
  </si>
  <si>
    <t xml:space="preserve">D787</t>
  </si>
  <si>
    <t xml:space="preserve">FRATTAMAGGIORE</t>
  </si>
  <si>
    <t xml:space="preserve">D789</t>
  </si>
  <si>
    <t xml:space="preserve">FRATTAMINORE</t>
  </si>
  <si>
    <t xml:space="preserve">D790</t>
  </si>
  <si>
    <t xml:space="preserve">FRATTE ROSA</t>
  </si>
  <si>
    <t xml:space="preserve">D791</t>
  </si>
  <si>
    <t xml:space="preserve">FRAZZANO'</t>
  </si>
  <si>
    <t xml:space="preserve">D793</t>
  </si>
  <si>
    <t xml:space="preserve">FREGONA</t>
  </si>
  <si>
    <t xml:space="preserve">D794</t>
  </si>
  <si>
    <t xml:space="preserve">FRESAGRANDINARIA</t>
  </si>
  <si>
    <t xml:space="preserve">D796</t>
  </si>
  <si>
    <t xml:space="preserve">FRESONARA</t>
  </si>
  <si>
    <t xml:space="preserve">D797</t>
  </si>
  <si>
    <t xml:space="preserve">FRIGENTO</t>
  </si>
  <si>
    <t xml:space="preserve">D798</t>
  </si>
  <si>
    <t xml:space="preserve">FRIGNANO</t>
  </si>
  <si>
    <t xml:space="preserve">D799</t>
  </si>
  <si>
    <t xml:space="preserve">FRINCO</t>
  </si>
  <si>
    <t xml:space="preserve">D802</t>
  </si>
  <si>
    <t xml:space="preserve">FRISA</t>
  </si>
  <si>
    <t xml:space="preserve">D803</t>
  </si>
  <si>
    <t xml:space="preserve">FRISANCO</t>
  </si>
  <si>
    <t xml:space="preserve">D804</t>
  </si>
  <si>
    <t xml:space="preserve">FRONT</t>
  </si>
  <si>
    <t xml:space="preserve">D805</t>
  </si>
  <si>
    <t xml:space="preserve">FRONTINO</t>
  </si>
  <si>
    <t xml:space="preserve">D807</t>
  </si>
  <si>
    <t xml:space="preserve">FRONTONE</t>
  </si>
  <si>
    <t xml:space="preserve">D808</t>
  </si>
  <si>
    <t xml:space="preserve">FROSINONE</t>
  </si>
  <si>
    <t xml:space="preserve">D810</t>
  </si>
  <si>
    <t xml:space="preserve">FROSOLONE</t>
  </si>
  <si>
    <t xml:space="preserve">D811</t>
  </si>
  <si>
    <t xml:space="preserve">FROSSASCO</t>
  </si>
  <si>
    <t xml:space="preserve">D812</t>
  </si>
  <si>
    <t xml:space="preserve">FRUGAROLO</t>
  </si>
  <si>
    <t xml:space="preserve">D813</t>
  </si>
  <si>
    <t xml:space="preserve">FUBINE MONFERRATO</t>
  </si>
  <si>
    <t xml:space="preserve">D814</t>
  </si>
  <si>
    <t xml:space="preserve">FUCECCHIO</t>
  </si>
  <si>
    <t xml:space="preserve">D815</t>
  </si>
  <si>
    <t xml:space="preserve">FUIPIANO VALLE IMAGNA</t>
  </si>
  <si>
    <t xml:space="preserve">D817</t>
  </si>
  <si>
    <t xml:space="preserve">FUMANE</t>
  </si>
  <si>
    <t xml:space="preserve">D818</t>
  </si>
  <si>
    <t xml:space="preserve">FUMONE</t>
  </si>
  <si>
    <t xml:space="preserve">D819</t>
  </si>
  <si>
    <t xml:space="preserve">FUNES/VILLNÖSS</t>
  </si>
  <si>
    <t xml:space="preserve">D821</t>
  </si>
  <si>
    <t xml:space="preserve">FURCI</t>
  </si>
  <si>
    <t xml:space="preserve">D823</t>
  </si>
  <si>
    <t xml:space="preserve">FURCI SICULO</t>
  </si>
  <si>
    <t xml:space="preserve">D824</t>
  </si>
  <si>
    <t xml:space="preserve">FURNARI</t>
  </si>
  <si>
    <t xml:space="preserve">D825</t>
  </si>
  <si>
    <t xml:space="preserve">FURORE</t>
  </si>
  <si>
    <t xml:space="preserve">D826</t>
  </si>
  <si>
    <t xml:space="preserve">FURTEI</t>
  </si>
  <si>
    <t xml:space="preserve">D827</t>
  </si>
  <si>
    <t xml:space="preserve">FUSCALDO</t>
  </si>
  <si>
    <t xml:space="preserve">D828</t>
  </si>
  <si>
    <t xml:space="preserve">FUSIGNANO</t>
  </si>
  <si>
    <t xml:space="preserve">D829</t>
  </si>
  <si>
    <t xml:space="preserve">FUSINE</t>
  </si>
  <si>
    <t xml:space="preserve">D830</t>
  </si>
  <si>
    <t xml:space="preserve">FUTANI</t>
  </si>
  <si>
    <t xml:space="preserve">D832</t>
  </si>
  <si>
    <t xml:space="preserve">FÉNIS</t>
  </si>
  <si>
    <t xml:space="preserve">D537</t>
  </si>
  <si>
    <t xml:space="preserve">GABBIONETA BINANUOVA</t>
  </si>
  <si>
    <t xml:space="preserve">D834</t>
  </si>
  <si>
    <t xml:space="preserve">GABIANO</t>
  </si>
  <si>
    <t xml:space="preserve">D835</t>
  </si>
  <si>
    <t xml:space="preserve">GABICCE MARE</t>
  </si>
  <si>
    <t xml:space="preserve">D836</t>
  </si>
  <si>
    <t xml:space="preserve">GABY</t>
  </si>
  <si>
    <t xml:space="preserve">D839</t>
  </si>
  <si>
    <t xml:space="preserve">GADESCO PIEVE DELMONA</t>
  </si>
  <si>
    <t xml:space="preserve">D841</t>
  </si>
  <si>
    <t xml:space="preserve">GADONI</t>
  </si>
  <si>
    <t xml:space="preserve">D842</t>
  </si>
  <si>
    <t xml:space="preserve">GAETA</t>
  </si>
  <si>
    <t xml:space="preserve">D843</t>
  </si>
  <si>
    <t xml:space="preserve">GAGGI</t>
  </si>
  <si>
    <t xml:space="preserve">D844</t>
  </si>
  <si>
    <t xml:space="preserve">GAGGIANO</t>
  </si>
  <si>
    <t xml:space="preserve">D845</t>
  </si>
  <si>
    <t xml:space="preserve">GAGGIO MONTANO</t>
  </si>
  <si>
    <t xml:space="preserve">D847</t>
  </si>
  <si>
    <t xml:space="preserve">GAGLIANICO</t>
  </si>
  <si>
    <t xml:space="preserve">D848</t>
  </si>
  <si>
    <t xml:space="preserve">GAGLIANO ATERNO</t>
  </si>
  <si>
    <t xml:space="preserve">D850</t>
  </si>
  <si>
    <t xml:space="preserve">GAGLIANO CASTELFERRATO</t>
  </si>
  <si>
    <t xml:space="preserve">D849</t>
  </si>
  <si>
    <t xml:space="preserve">GAGLIANO DEL CAPO</t>
  </si>
  <si>
    <t xml:space="preserve">D851</t>
  </si>
  <si>
    <t xml:space="preserve">GAGLIATO</t>
  </si>
  <si>
    <t xml:space="preserve">D852</t>
  </si>
  <si>
    <t xml:space="preserve">GAGLIOLE</t>
  </si>
  <si>
    <t xml:space="preserve">D853</t>
  </si>
  <si>
    <t xml:space="preserve">GAIARINE</t>
  </si>
  <si>
    <t xml:space="preserve">D854</t>
  </si>
  <si>
    <t xml:space="preserve">GAIBA</t>
  </si>
  <si>
    <t xml:space="preserve">D855</t>
  </si>
  <si>
    <t xml:space="preserve">GAIOLA</t>
  </si>
  <si>
    <t xml:space="preserve">D856</t>
  </si>
  <si>
    <t xml:space="preserve">GAIOLE IN CHIANTI</t>
  </si>
  <si>
    <t xml:space="preserve">D858</t>
  </si>
  <si>
    <t xml:space="preserve">GAIRO</t>
  </si>
  <si>
    <t xml:space="preserve">D859</t>
  </si>
  <si>
    <t xml:space="preserve">GAIS/GAIS</t>
  </si>
  <si>
    <t xml:space="preserve">D860</t>
  </si>
  <si>
    <t xml:space="preserve">GALATI MAMERTINO</t>
  </si>
  <si>
    <t xml:space="preserve">D861</t>
  </si>
  <si>
    <t xml:space="preserve">GALATINA</t>
  </si>
  <si>
    <t xml:space="preserve">D862</t>
  </si>
  <si>
    <t xml:space="preserve">GALATONE</t>
  </si>
  <si>
    <t xml:space="preserve">D863</t>
  </si>
  <si>
    <t xml:space="preserve">GALATRO</t>
  </si>
  <si>
    <t xml:space="preserve">D864</t>
  </si>
  <si>
    <t xml:space="preserve">GALBIATE</t>
  </si>
  <si>
    <t xml:space="preserve">D865</t>
  </si>
  <si>
    <t xml:space="preserve">GALEATA</t>
  </si>
  <si>
    <t xml:space="preserve">D867</t>
  </si>
  <si>
    <t xml:space="preserve">GALGAGNANO</t>
  </si>
  <si>
    <t xml:space="preserve">D868</t>
  </si>
  <si>
    <t xml:space="preserve">GALLARATE</t>
  </si>
  <si>
    <t xml:space="preserve">D869</t>
  </si>
  <si>
    <t xml:space="preserve">GALLESE</t>
  </si>
  <si>
    <t xml:space="preserve">D870</t>
  </si>
  <si>
    <t xml:space="preserve">GALLIATE</t>
  </si>
  <si>
    <t xml:space="preserve">D872</t>
  </si>
  <si>
    <t xml:space="preserve">GALLIATE LOMBARDO</t>
  </si>
  <si>
    <t xml:space="preserve">D871</t>
  </si>
  <si>
    <t xml:space="preserve">GALLIAVOLA</t>
  </si>
  <si>
    <t xml:space="preserve">D873</t>
  </si>
  <si>
    <t xml:space="preserve">GALLICANO</t>
  </si>
  <si>
    <t xml:space="preserve">D874</t>
  </si>
  <si>
    <t xml:space="preserve">GALLICANO NEL LAZIO</t>
  </si>
  <si>
    <t xml:space="preserve">D875</t>
  </si>
  <si>
    <t xml:space="preserve">GALLICCHIO</t>
  </si>
  <si>
    <t xml:space="preserve">D876</t>
  </si>
  <si>
    <t xml:space="preserve">GALLIERA</t>
  </si>
  <si>
    <t xml:space="preserve">D878</t>
  </si>
  <si>
    <t xml:space="preserve">GALLIERA VENETA</t>
  </si>
  <si>
    <t xml:space="preserve">D879</t>
  </si>
  <si>
    <t xml:space="preserve">GALLINARO</t>
  </si>
  <si>
    <t xml:space="preserve">D881</t>
  </si>
  <si>
    <t xml:space="preserve">GALLIO</t>
  </si>
  <si>
    <t xml:space="preserve">D882</t>
  </si>
  <si>
    <t xml:space="preserve">GALLIPOLI</t>
  </si>
  <si>
    <t xml:space="preserve">D883</t>
  </si>
  <si>
    <t xml:space="preserve">GALLO MATESE</t>
  </si>
  <si>
    <t xml:space="preserve">D884</t>
  </si>
  <si>
    <t xml:space="preserve">GALLODORO</t>
  </si>
  <si>
    <t xml:space="preserve">D885</t>
  </si>
  <si>
    <t xml:space="preserve">GALLUCCIO</t>
  </si>
  <si>
    <t xml:space="preserve">D886</t>
  </si>
  <si>
    <t xml:space="preserve">GALTELLI'</t>
  </si>
  <si>
    <t xml:space="preserve">D888</t>
  </si>
  <si>
    <t xml:space="preserve">GALZIGNANO TERME</t>
  </si>
  <si>
    <t xml:space="preserve">D889</t>
  </si>
  <si>
    <t xml:space="preserve">GAMALERO</t>
  </si>
  <si>
    <t xml:space="preserve">D890</t>
  </si>
  <si>
    <t xml:space="preserve">GAMBARA</t>
  </si>
  <si>
    <t xml:space="preserve">D891</t>
  </si>
  <si>
    <t xml:space="preserve">GAMBARANA</t>
  </si>
  <si>
    <t xml:space="preserve">D892</t>
  </si>
  <si>
    <t xml:space="preserve">GAMBASCA</t>
  </si>
  <si>
    <t xml:space="preserve">D894</t>
  </si>
  <si>
    <t xml:space="preserve">GAMBASSI TERME</t>
  </si>
  <si>
    <t xml:space="preserve">D895</t>
  </si>
  <si>
    <t xml:space="preserve">GAMBATESA</t>
  </si>
  <si>
    <t xml:space="preserve">D896</t>
  </si>
  <si>
    <t xml:space="preserve">GAMBELLARA</t>
  </si>
  <si>
    <t xml:space="preserve">D897</t>
  </si>
  <si>
    <t xml:space="preserve">GAMBERALE</t>
  </si>
  <si>
    <t xml:space="preserve">D898</t>
  </si>
  <si>
    <t xml:space="preserve">GAMBETTOLA</t>
  </si>
  <si>
    <t xml:space="preserve">D899</t>
  </si>
  <si>
    <t xml:space="preserve">GAMBOLO'</t>
  </si>
  <si>
    <t xml:space="preserve">D901</t>
  </si>
  <si>
    <t xml:space="preserve">GANDELLINO</t>
  </si>
  <si>
    <t xml:space="preserve">D903</t>
  </si>
  <si>
    <t xml:space="preserve">GANDINO</t>
  </si>
  <si>
    <t xml:space="preserve">D905</t>
  </si>
  <si>
    <t xml:space="preserve">GANDOSSO</t>
  </si>
  <si>
    <t xml:space="preserve">D906</t>
  </si>
  <si>
    <t xml:space="preserve">GANGI</t>
  </si>
  <si>
    <t xml:space="preserve">D907</t>
  </si>
  <si>
    <t xml:space="preserve">GARAGUSO</t>
  </si>
  <si>
    <t xml:space="preserve">D909</t>
  </si>
  <si>
    <t xml:space="preserve">GARBAGNA</t>
  </si>
  <si>
    <t xml:space="preserve">D910</t>
  </si>
  <si>
    <t xml:space="preserve">GARBAGNA NOVARESE</t>
  </si>
  <si>
    <t xml:space="preserve">D911</t>
  </si>
  <si>
    <t xml:space="preserve">GARBAGNATE MILANESE</t>
  </si>
  <si>
    <t xml:space="preserve">D912</t>
  </si>
  <si>
    <t xml:space="preserve">GARBAGNATE MONASTERO</t>
  </si>
  <si>
    <t xml:space="preserve">D913</t>
  </si>
  <si>
    <t xml:space="preserve">GARDA</t>
  </si>
  <si>
    <t xml:space="preserve">D915</t>
  </si>
  <si>
    <t xml:space="preserve">GARDONE RIVIERA</t>
  </si>
  <si>
    <t xml:space="preserve">D917</t>
  </si>
  <si>
    <t xml:space="preserve">GARDONE VAL TROMPIA</t>
  </si>
  <si>
    <t xml:space="preserve">D918</t>
  </si>
  <si>
    <t xml:space="preserve">GARESSIO</t>
  </si>
  <si>
    <t xml:space="preserve">D920</t>
  </si>
  <si>
    <t xml:space="preserve">GARGALLO</t>
  </si>
  <si>
    <t xml:space="preserve">D921</t>
  </si>
  <si>
    <t xml:space="preserve">GARGAZZONE/GARGAZON</t>
  </si>
  <si>
    <t xml:space="preserve">D923</t>
  </si>
  <si>
    <t xml:space="preserve">GARGNANO</t>
  </si>
  <si>
    <t xml:space="preserve">D924</t>
  </si>
  <si>
    <t xml:space="preserve">GARLASCO</t>
  </si>
  <si>
    <t xml:space="preserve">D925</t>
  </si>
  <si>
    <t xml:space="preserve">GARLATE</t>
  </si>
  <si>
    <t xml:space="preserve">D926</t>
  </si>
  <si>
    <t xml:space="preserve">GARLENDA</t>
  </si>
  <si>
    <t xml:space="preserve">D927</t>
  </si>
  <si>
    <t xml:space="preserve">GARNIGA TERME</t>
  </si>
  <si>
    <t xml:space="preserve">D928</t>
  </si>
  <si>
    <t xml:space="preserve">GARZENO</t>
  </si>
  <si>
    <t xml:space="preserve">D930</t>
  </si>
  <si>
    <t xml:space="preserve">GARZIGLIANA</t>
  </si>
  <si>
    <t xml:space="preserve">D931</t>
  </si>
  <si>
    <t xml:space="preserve">GASPERINA</t>
  </si>
  <si>
    <t xml:space="preserve">D932</t>
  </si>
  <si>
    <t xml:space="preserve">GASSINO TORINESE</t>
  </si>
  <si>
    <t xml:space="preserve">D933</t>
  </si>
  <si>
    <t xml:space="preserve">GATTATICO</t>
  </si>
  <si>
    <t xml:space="preserve">D934</t>
  </si>
  <si>
    <t xml:space="preserve">GATTEO</t>
  </si>
  <si>
    <t xml:space="preserve">D935</t>
  </si>
  <si>
    <t xml:space="preserve">GATTICO-VERUNO</t>
  </si>
  <si>
    <t xml:space="preserve">M416</t>
  </si>
  <si>
    <t xml:space="preserve">GATTINARA</t>
  </si>
  <si>
    <t xml:space="preserve">D938</t>
  </si>
  <si>
    <t xml:space="preserve">GAVARDO</t>
  </si>
  <si>
    <t xml:space="preserve">D940</t>
  </si>
  <si>
    <t xml:space="preserve">GAVELLO</t>
  </si>
  <si>
    <t xml:space="preserve">D942</t>
  </si>
  <si>
    <t xml:space="preserve">GAVERINA TERME</t>
  </si>
  <si>
    <t xml:space="preserve">D943</t>
  </si>
  <si>
    <t xml:space="preserve">GAVI</t>
  </si>
  <si>
    <t xml:space="preserve">D944</t>
  </si>
  <si>
    <t xml:space="preserve">GAVIGNANO</t>
  </si>
  <si>
    <t xml:space="preserve">D945</t>
  </si>
  <si>
    <t xml:space="preserve">GAVIRATE</t>
  </si>
  <si>
    <t xml:space="preserve">D946</t>
  </si>
  <si>
    <t xml:space="preserve">GAVOI</t>
  </si>
  <si>
    <t xml:space="preserve">D947</t>
  </si>
  <si>
    <t xml:space="preserve">GAVORRANO</t>
  </si>
  <si>
    <t xml:space="preserve">D948</t>
  </si>
  <si>
    <t xml:space="preserve">GAZOLDO DEGLI IPPOLITI</t>
  </si>
  <si>
    <t xml:space="preserve">D949</t>
  </si>
  <si>
    <t xml:space="preserve">GAZZADA SCHIANNO</t>
  </si>
  <si>
    <t xml:space="preserve">D951</t>
  </si>
  <si>
    <t xml:space="preserve">GAZZANIGA</t>
  </si>
  <si>
    <t xml:space="preserve">D952</t>
  </si>
  <si>
    <t xml:space="preserve">GAZZO</t>
  </si>
  <si>
    <t xml:space="preserve">D956</t>
  </si>
  <si>
    <t xml:space="preserve">GAZZO VERONESE</t>
  </si>
  <si>
    <t xml:space="preserve">D957</t>
  </si>
  <si>
    <t xml:space="preserve">GAZZOLA</t>
  </si>
  <si>
    <t xml:space="preserve">D958</t>
  </si>
  <si>
    <t xml:space="preserve">GAZZUOLO</t>
  </si>
  <si>
    <t xml:space="preserve">D959</t>
  </si>
  <si>
    <t xml:space="preserve">GELA</t>
  </si>
  <si>
    <t xml:space="preserve">D960</t>
  </si>
  <si>
    <t xml:space="preserve">GEMMANO</t>
  </si>
  <si>
    <t xml:space="preserve">D961</t>
  </si>
  <si>
    <t xml:space="preserve">GEMONA DEL FRIULI</t>
  </si>
  <si>
    <t xml:space="preserve">D962</t>
  </si>
  <si>
    <t xml:space="preserve">GEMONIO</t>
  </si>
  <si>
    <t xml:space="preserve">D963</t>
  </si>
  <si>
    <t xml:space="preserve">GENAZZANO</t>
  </si>
  <si>
    <t xml:space="preserve">D964</t>
  </si>
  <si>
    <t xml:space="preserve">GENGA</t>
  </si>
  <si>
    <t xml:space="preserve">D965</t>
  </si>
  <si>
    <t xml:space="preserve">GENIVOLTA</t>
  </si>
  <si>
    <t xml:space="preserve">D966</t>
  </si>
  <si>
    <t xml:space="preserve">GENOLA</t>
  </si>
  <si>
    <t xml:space="preserve">D967</t>
  </si>
  <si>
    <t xml:space="preserve">GENONI</t>
  </si>
  <si>
    <t xml:space="preserve">D968</t>
  </si>
  <si>
    <t xml:space="preserve">GENOVA</t>
  </si>
  <si>
    <t xml:space="preserve">D969</t>
  </si>
  <si>
    <t xml:space="preserve">GENURI</t>
  </si>
  <si>
    <t xml:space="preserve">D970</t>
  </si>
  <si>
    <t xml:space="preserve">GENZANO DI LUCANIA</t>
  </si>
  <si>
    <t xml:space="preserve">D971</t>
  </si>
  <si>
    <t xml:space="preserve">GENZANO DI ROMA</t>
  </si>
  <si>
    <t xml:space="preserve">D972</t>
  </si>
  <si>
    <t xml:space="preserve">GERA LARIO</t>
  </si>
  <si>
    <t xml:space="preserve">D974</t>
  </si>
  <si>
    <t xml:space="preserve">GERACE</t>
  </si>
  <si>
    <t xml:space="preserve">D975</t>
  </si>
  <si>
    <t xml:space="preserve">GERACI SICULO</t>
  </si>
  <si>
    <t xml:space="preserve">D977</t>
  </si>
  <si>
    <t xml:space="preserve">GERANO</t>
  </si>
  <si>
    <t xml:space="preserve">D978</t>
  </si>
  <si>
    <t xml:space="preserve">GERENZAGO</t>
  </si>
  <si>
    <t xml:space="preserve">D980</t>
  </si>
  <si>
    <t xml:space="preserve">GERENZANO</t>
  </si>
  <si>
    <t xml:space="preserve">D981</t>
  </si>
  <si>
    <t xml:space="preserve">GERGEI</t>
  </si>
  <si>
    <t xml:space="preserve">D982</t>
  </si>
  <si>
    <t xml:space="preserve">GERMAGNANO</t>
  </si>
  <si>
    <t xml:space="preserve">D983</t>
  </si>
  <si>
    <t xml:space="preserve">GERMAGNO</t>
  </si>
  <si>
    <t xml:space="preserve">D984</t>
  </si>
  <si>
    <t xml:space="preserve">GERMIGNAGA</t>
  </si>
  <si>
    <t xml:space="preserve">D987</t>
  </si>
  <si>
    <t xml:space="preserve">GEROCARNE</t>
  </si>
  <si>
    <t xml:space="preserve">D988</t>
  </si>
  <si>
    <t xml:space="preserve">GEROLA ALTA</t>
  </si>
  <si>
    <t xml:space="preserve">D990</t>
  </si>
  <si>
    <t xml:space="preserve">GERRE DE' CAPRIOLI</t>
  </si>
  <si>
    <t xml:space="preserve">D993</t>
  </si>
  <si>
    <t xml:space="preserve">GESICO</t>
  </si>
  <si>
    <t xml:space="preserve">D994</t>
  </si>
  <si>
    <t xml:space="preserve">GESSATE</t>
  </si>
  <si>
    <t xml:space="preserve">D995</t>
  </si>
  <si>
    <t xml:space="preserve">GESSOPALENA</t>
  </si>
  <si>
    <t xml:space="preserve">D996</t>
  </si>
  <si>
    <t xml:space="preserve">GESTURI</t>
  </si>
  <si>
    <t xml:space="preserve">D997</t>
  </si>
  <si>
    <t xml:space="preserve">GESUALDO</t>
  </si>
  <si>
    <t xml:space="preserve">D998</t>
  </si>
  <si>
    <t xml:space="preserve">GHEDI</t>
  </si>
  <si>
    <t xml:space="preserve">D999</t>
  </si>
  <si>
    <t xml:space="preserve">GHEMME</t>
  </si>
  <si>
    <t xml:space="preserve">E001</t>
  </si>
  <si>
    <t xml:space="preserve">GHIFFA</t>
  </si>
  <si>
    <t xml:space="preserve">E003</t>
  </si>
  <si>
    <t xml:space="preserve">GHILARZA</t>
  </si>
  <si>
    <t xml:space="preserve">E004</t>
  </si>
  <si>
    <t xml:space="preserve">GHISALBA</t>
  </si>
  <si>
    <t xml:space="preserve">E006</t>
  </si>
  <si>
    <t xml:space="preserve">GHISLARENGO</t>
  </si>
  <si>
    <t xml:space="preserve">E007</t>
  </si>
  <si>
    <t xml:space="preserve">GIACCIANO CON BARUCHELLA</t>
  </si>
  <si>
    <t xml:space="preserve">E008</t>
  </si>
  <si>
    <t xml:space="preserve">GIAGLIONE</t>
  </si>
  <si>
    <t xml:space="preserve">E009</t>
  </si>
  <si>
    <t xml:space="preserve">GIANICO</t>
  </si>
  <si>
    <t xml:space="preserve">E010</t>
  </si>
  <si>
    <t xml:space="preserve">GIANO DELL'UMBRIA</t>
  </si>
  <si>
    <t xml:space="preserve">E012</t>
  </si>
  <si>
    <t xml:space="preserve">GIANO VETUSTO</t>
  </si>
  <si>
    <t xml:space="preserve">E011</t>
  </si>
  <si>
    <t xml:space="preserve">GIARDINELLO</t>
  </si>
  <si>
    <t xml:space="preserve">E013</t>
  </si>
  <si>
    <t xml:space="preserve">GIARDINI NAXOS</t>
  </si>
  <si>
    <t xml:space="preserve">E014</t>
  </si>
  <si>
    <t xml:space="preserve">GIAROLE</t>
  </si>
  <si>
    <t xml:space="preserve">E015</t>
  </si>
  <si>
    <t xml:space="preserve">GIARRATANA</t>
  </si>
  <si>
    <t xml:space="preserve">E016</t>
  </si>
  <si>
    <t xml:space="preserve">GIARRE</t>
  </si>
  <si>
    <t xml:space="preserve">E017</t>
  </si>
  <si>
    <t xml:space="preserve">GIAVE</t>
  </si>
  <si>
    <t xml:space="preserve">E019</t>
  </si>
  <si>
    <t xml:space="preserve">GIAVENO</t>
  </si>
  <si>
    <t xml:space="preserve">E020</t>
  </si>
  <si>
    <t xml:space="preserve">GIAVERA DEL MONTELLO</t>
  </si>
  <si>
    <t xml:space="preserve">E021</t>
  </si>
  <si>
    <t xml:space="preserve">GIBA</t>
  </si>
  <si>
    <t xml:space="preserve">E022</t>
  </si>
  <si>
    <t xml:space="preserve">GIBELLINA</t>
  </si>
  <si>
    <t xml:space="preserve">E023</t>
  </si>
  <si>
    <t xml:space="preserve">GIFFLENGA</t>
  </si>
  <si>
    <t xml:space="preserve">E024</t>
  </si>
  <si>
    <t xml:space="preserve">GIFFONE</t>
  </si>
  <si>
    <t xml:space="preserve">E025</t>
  </si>
  <si>
    <t xml:space="preserve">GIFFONI SEI CASALI</t>
  </si>
  <si>
    <t xml:space="preserve">E026</t>
  </si>
  <si>
    <t xml:space="preserve">GIFFONI VALLE PIANA</t>
  </si>
  <si>
    <t xml:space="preserve">E027</t>
  </si>
  <si>
    <t xml:space="preserve">GIGNESE</t>
  </si>
  <si>
    <t xml:space="preserve">E028</t>
  </si>
  <si>
    <t xml:space="preserve">GIGNOD</t>
  </si>
  <si>
    <t xml:space="preserve">E029</t>
  </si>
  <si>
    <t xml:space="preserve">GILDONE</t>
  </si>
  <si>
    <t xml:space="preserve">E030</t>
  </si>
  <si>
    <t xml:space="preserve">GIMIGLIANO</t>
  </si>
  <si>
    <t xml:space="preserve">E031</t>
  </si>
  <si>
    <t xml:space="preserve">GINESTRA</t>
  </si>
  <si>
    <t xml:space="preserve">E033</t>
  </si>
  <si>
    <t xml:space="preserve">GINESTRA DEGLI SCHIAVONI</t>
  </si>
  <si>
    <t xml:space="preserve">E034</t>
  </si>
  <si>
    <t xml:space="preserve">GINOSA</t>
  </si>
  <si>
    <t xml:space="preserve">E036</t>
  </si>
  <si>
    <t xml:space="preserve">GIOI</t>
  </si>
  <si>
    <t xml:space="preserve">E037</t>
  </si>
  <si>
    <t xml:space="preserve">GIOIA DEI MARSI</t>
  </si>
  <si>
    <t xml:space="preserve">E040</t>
  </si>
  <si>
    <t xml:space="preserve">GIOIA DEL COLLE</t>
  </si>
  <si>
    <t xml:space="preserve">E038</t>
  </si>
  <si>
    <t xml:space="preserve">GIOIA SANNITICA</t>
  </si>
  <si>
    <t xml:space="preserve">E039</t>
  </si>
  <si>
    <t xml:space="preserve">GIOIA TAURO</t>
  </si>
  <si>
    <t xml:space="preserve">E041</t>
  </si>
  <si>
    <t xml:space="preserve">GIOIOSA IONICA</t>
  </si>
  <si>
    <t xml:space="preserve">E044</t>
  </si>
  <si>
    <t xml:space="preserve">GIOIOSA MAREA</t>
  </si>
  <si>
    <t xml:space="preserve">E043</t>
  </si>
  <si>
    <t xml:space="preserve">GIOVE</t>
  </si>
  <si>
    <t xml:space="preserve">E045</t>
  </si>
  <si>
    <t xml:space="preserve">GIOVINAZZO</t>
  </si>
  <si>
    <t xml:space="preserve">E047</t>
  </si>
  <si>
    <t xml:space="preserve">GIOVO</t>
  </si>
  <si>
    <t xml:space="preserve">E048</t>
  </si>
  <si>
    <t xml:space="preserve">GIRASOLE</t>
  </si>
  <si>
    <t xml:space="preserve">E049</t>
  </si>
  <si>
    <t xml:space="preserve">GIRIFALCO</t>
  </si>
  <si>
    <t xml:space="preserve">E050</t>
  </si>
  <si>
    <t xml:space="preserve">GISSI</t>
  </si>
  <si>
    <t xml:space="preserve">E052</t>
  </si>
  <si>
    <t xml:space="preserve">GIUGGIANELLO</t>
  </si>
  <si>
    <t xml:space="preserve">E053</t>
  </si>
  <si>
    <t xml:space="preserve">GIUGLIANO IN CAMPANIA</t>
  </si>
  <si>
    <t xml:space="preserve">E054</t>
  </si>
  <si>
    <t xml:space="preserve">GIULIANA</t>
  </si>
  <si>
    <t xml:space="preserve">E055</t>
  </si>
  <si>
    <t xml:space="preserve">GIULIANO DI ROMA</t>
  </si>
  <si>
    <t xml:space="preserve">E057</t>
  </si>
  <si>
    <t xml:space="preserve">GIULIANO TEATINO</t>
  </si>
  <si>
    <t xml:space="preserve">E056</t>
  </si>
  <si>
    <t xml:space="preserve">GIULIANOVA</t>
  </si>
  <si>
    <t xml:space="preserve">E058</t>
  </si>
  <si>
    <t xml:space="preserve">GIUNGANO</t>
  </si>
  <si>
    <t xml:space="preserve">E060</t>
  </si>
  <si>
    <t xml:space="preserve">GIURDIGNANO</t>
  </si>
  <si>
    <t xml:space="preserve">E061</t>
  </si>
  <si>
    <t xml:space="preserve">GIUSSAGO</t>
  </si>
  <si>
    <t xml:space="preserve">E062</t>
  </si>
  <si>
    <t xml:space="preserve">GIUSSANO</t>
  </si>
  <si>
    <t xml:space="preserve">E063</t>
  </si>
  <si>
    <t xml:space="preserve">GIUSTENICE</t>
  </si>
  <si>
    <t xml:space="preserve">E064</t>
  </si>
  <si>
    <t xml:space="preserve">GIUSTINO</t>
  </si>
  <si>
    <t xml:space="preserve">E065</t>
  </si>
  <si>
    <t xml:space="preserve">GIUSVALLA</t>
  </si>
  <si>
    <t xml:space="preserve">E066</t>
  </si>
  <si>
    <t xml:space="preserve">GIVOLETTO</t>
  </si>
  <si>
    <t xml:space="preserve">E067</t>
  </si>
  <si>
    <t xml:space="preserve">GIZZERIA</t>
  </si>
  <si>
    <t xml:space="preserve">E068</t>
  </si>
  <si>
    <t xml:space="preserve">GLORENZA/GLURNS</t>
  </si>
  <si>
    <t xml:space="preserve">E069</t>
  </si>
  <si>
    <t xml:space="preserve">GODEGA DI SANT'URBANO</t>
  </si>
  <si>
    <t xml:space="preserve">E071</t>
  </si>
  <si>
    <t xml:space="preserve">GODIASCO SALICE TERME</t>
  </si>
  <si>
    <t xml:space="preserve">E072</t>
  </si>
  <si>
    <t xml:space="preserve">GODRANO</t>
  </si>
  <si>
    <t xml:space="preserve">E074</t>
  </si>
  <si>
    <t xml:space="preserve">GOITO</t>
  </si>
  <si>
    <t xml:space="preserve">E078</t>
  </si>
  <si>
    <t xml:space="preserve">GOLASECCA</t>
  </si>
  <si>
    <t xml:space="preserve">E079</t>
  </si>
  <si>
    <t xml:space="preserve">GOLFERENZO</t>
  </si>
  <si>
    <t xml:space="preserve">E081</t>
  </si>
  <si>
    <t xml:space="preserve">GOLFO ARANCI</t>
  </si>
  <si>
    <t xml:space="preserve">M274</t>
  </si>
  <si>
    <t xml:space="preserve">GOMBITO</t>
  </si>
  <si>
    <t xml:space="preserve">E082</t>
  </si>
  <si>
    <t xml:space="preserve">GONARS</t>
  </si>
  <si>
    <t xml:space="preserve">E083</t>
  </si>
  <si>
    <t xml:space="preserve">GONI</t>
  </si>
  <si>
    <t xml:space="preserve">E084</t>
  </si>
  <si>
    <t xml:space="preserve">GONNESA</t>
  </si>
  <si>
    <t xml:space="preserve">E086</t>
  </si>
  <si>
    <t xml:space="preserve">GONNOSCODINA</t>
  </si>
  <si>
    <t xml:space="preserve">E087</t>
  </si>
  <si>
    <t xml:space="preserve">GONNOSFANADIGA</t>
  </si>
  <si>
    <t xml:space="preserve">E085</t>
  </si>
  <si>
    <t xml:space="preserve">GONNOSNO'</t>
  </si>
  <si>
    <t xml:space="preserve">D585</t>
  </si>
  <si>
    <t xml:space="preserve">GONNOSTRAMATZA</t>
  </si>
  <si>
    <t xml:space="preserve">E088</t>
  </si>
  <si>
    <t xml:space="preserve">GONZAGA</t>
  </si>
  <si>
    <t xml:space="preserve">E089</t>
  </si>
  <si>
    <t xml:space="preserve">GORDONA</t>
  </si>
  <si>
    <t xml:space="preserve">E090</t>
  </si>
  <si>
    <t xml:space="preserve">GORGA</t>
  </si>
  <si>
    <t xml:space="preserve">E091</t>
  </si>
  <si>
    <t xml:space="preserve">GORGO AL MONTICANO</t>
  </si>
  <si>
    <t xml:space="preserve">E092</t>
  </si>
  <si>
    <t xml:space="preserve">GORGOGLIONE</t>
  </si>
  <si>
    <t xml:space="preserve">E093</t>
  </si>
  <si>
    <t xml:space="preserve">GORGONZOLA</t>
  </si>
  <si>
    <t xml:space="preserve">E094</t>
  </si>
  <si>
    <t xml:space="preserve">GORIANO SICOLI</t>
  </si>
  <si>
    <t xml:space="preserve">E096</t>
  </si>
  <si>
    <t xml:space="preserve">GORIZIA</t>
  </si>
  <si>
    <t xml:space="preserve">E098</t>
  </si>
  <si>
    <t xml:space="preserve">GORLA MAGGIORE</t>
  </si>
  <si>
    <t xml:space="preserve">E101</t>
  </si>
  <si>
    <t xml:space="preserve">GORLA MINORE</t>
  </si>
  <si>
    <t xml:space="preserve">E102</t>
  </si>
  <si>
    <t xml:space="preserve">GORLAGO</t>
  </si>
  <si>
    <t xml:space="preserve">E100</t>
  </si>
  <si>
    <t xml:space="preserve">GORLE</t>
  </si>
  <si>
    <t xml:space="preserve">E103</t>
  </si>
  <si>
    <t xml:space="preserve">GORNATE OLONA</t>
  </si>
  <si>
    <t xml:space="preserve">E104</t>
  </si>
  <si>
    <t xml:space="preserve">GORNO</t>
  </si>
  <si>
    <t xml:space="preserve">E106</t>
  </si>
  <si>
    <t xml:space="preserve">GORO</t>
  </si>
  <si>
    <t xml:space="preserve">E107</t>
  </si>
  <si>
    <t xml:space="preserve">GORRETO</t>
  </si>
  <si>
    <t xml:space="preserve">E109</t>
  </si>
  <si>
    <t xml:space="preserve">GORZEGNO</t>
  </si>
  <si>
    <t xml:space="preserve">E111</t>
  </si>
  <si>
    <t xml:space="preserve">GOSALDO</t>
  </si>
  <si>
    <t xml:space="preserve">E113</t>
  </si>
  <si>
    <t xml:space="preserve">GOSSOLENGO</t>
  </si>
  <si>
    <t xml:space="preserve">E114</t>
  </si>
  <si>
    <t xml:space="preserve">GOTTASECCA</t>
  </si>
  <si>
    <t xml:space="preserve">E115</t>
  </si>
  <si>
    <t xml:space="preserve">GOTTOLENGO</t>
  </si>
  <si>
    <t xml:space="preserve">E116</t>
  </si>
  <si>
    <t xml:space="preserve">GOVONE</t>
  </si>
  <si>
    <t xml:space="preserve">E118</t>
  </si>
  <si>
    <t xml:space="preserve">GOZZANO</t>
  </si>
  <si>
    <t xml:space="preserve">E120</t>
  </si>
  <si>
    <t xml:space="preserve">GRADARA</t>
  </si>
  <si>
    <t xml:space="preserve">E122</t>
  </si>
  <si>
    <t xml:space="preserve">GRADISCA D'ISONZO</t>
  </si>
  <si>
    <t xml:space="preserve">E124</t>
  </si>
  <si>
    <t xml:space="preserve">GRADO</t>
  </si>
  <si>
    <t xml:space="preserve">E125</t>
  </si>
  <si>
    <t xml:space="preserve">GRADOLI</t>
  </si>
  <si>
    <t xml:space="preserve">E126</t>
  </si>
  <si>
    <t xml:space="preserve">GRAFFIGNANA</t>
  </si>
  <si>
    <t xml:space="preserve">E127</t>
  </si>
  <si>
    <t xml:space="preserve">GRAFFIGNANO</t>
  </si>
  <si>
    <t xml:space="preserve">E128</t>
  </si>
  <si>
    <t xml:space="preserve">GRAGLIA</t>
  </si>
  <si>
    <t xml:space="preserve">E130</t>
  </si>
  <si>
    <t xml:space="preserve">GRAGNANO</t>
  </si>
  <si>
    <t xml:space="preserve">E131</t>
  </si>
  <si>
    <t xml:space="preserve">GRAGNANO TREBBIENSE</t>
  </si>
  <si>
    <t xml:space="preserve">E132</t>
  </si>
  <si>
    <t xml:space="preserve">GRAMMICHELE</t>
  </si>
  <si>
    <t xml:space="preserve">E133</t>
  </si>
  <si>
    <t xml:space="preserve">GRANA MONFERRATO</t>
  </si>
  <si>
    <t xml:space="preserve">E134</t>
  </si>
  <si>
    <t xml:space="preserve">GRANAROLO DELL'EMILIA</t>
  </si>
  <si>
    <t xml:space="preserve">E136</t>
  </si>
  <si>
    <t xml:space="preserve">GRANDATE</t>
  </si>
  <si>
    <t xml:space="preserve">E139</t>
  </si>
  <si>
    <t xml:space="preserve">GRANDOLA ED UNITI</t>
  </si>
  <si>
    <t xml:space="preserve">E141</t>
  </si>
  <si>
    <t xml:space="preserve">GRANITI</t>
  </si>
  <si>
    <t xml:space="preserve">E142</t>
  </si>
  <si>
    <t xml:space="preserve">GRANOZZO CON MONTICELLO</t>
  </si>
  <si>
    <t xml:space="preserve">E143</t>
  </si>
  <si>
    <t xml:space="preserve">GRANTOLA</t>
  </si>
  <si>
    <t xml:space="preserve">E144</t>
  </si>
  <si>
    <t xml:space="preserve">GRANTORTO</t>
  </si>
  <si>
    <t xml:space="preserve">E145</t>
  </si>
  <si>
    <t xml:space="preserve">GRANZE</t>
  </si>
  <si>
    <t xml:space="preserve">E146</t>
  </si>
  <si>
    <t xml:space="preserve">GRASSANO</t>
  </si>
  <si>
    <t xml:space="preserve">E147</t>
  </si>
  <si>
    <t xml:space="preserve">GRASSOBBIO</t>
  </si>
  <si>
    <t xml:space="preserve">E148</t>
  </si>
  <si>
    <t xml:space="preserve">GRATTERI</t>
  </si>
  <si>
    <t xml:space="preserve">E149</t>
  </si>
  <si>
    <t xml:space="preserve">GRAVEDONA ED UNITI</t>
  </si>
  <si>
    <t xml:space="preserve">M315</t>
  </si>
  <si>
    <t xml:space="preserve">GRAVELLONA LOMELLINA</t>
  </si>
  <si>
    <t xml:space="preserve">E152</t>
  </si>
  <si>
    <t xml:space="preserve">GRAVELLONA TOCE</t>
  </si>
  <si>
    <t xml:space="preserve">E153</t>
  </si>
  <si>
    <t xml:space="preserve">GRAVERE</t>
  </si>
  <si>
    <t xml:space="preserve">E154</t>
  </si>
  <si>
    <t xml:space="preserve">GRAVINA DI CATANIA</t>
  </si>
  <si>
    <t xml:space="preserve">E156</t>
  </si>
  <si>
    <t xml:space="preserve">GRAVINA IN PUGLIA</t>
  </si>
  <si>
    <t xml:space="preserve">E155</t>
  </si>
  <si>
    <t xml:space="preserve">GRAZZANISE</t>
  </si>
  <si>
    <t xml:space="preserve">E158</t>
  </si>
  <si>
    <t xml:space="preserve">GRAZZANO BADOGLIO</t>
  </si>
  <si>
    <t xml:space="preserve">E159</t>
  </si>
  <si>
    <t xml:space="preserve">GRECCIO</t>
  </si>
  <si>
    <t xml:space="preserve">E160</t>
  </si>
  <si>
    <t xml:space="preserve">GRECI</t>
  </si>
  <si>
    <t xml:space="preserve">E161</t>
  </si>
  <si>
    <t xml:space="preserve">GREGGIO</t>
  </si>
  <si>
    <t xml:space="preserve">E163</t>
  </si>
  <si>
    <t xml:space="preserve">GREMIASCO</t>
  </si>
  <si>
    <t xml:space="preserve">E164</t>
  </si>
  <si>
    <t xml:space="preserve">GRESSAN</t>
  </si>
  <si>
    <t xml:space="preserve">E165</t>
  </si>
  <si>
    <t xml:space="preserve">GRESSONEY-LA-TRINITE'</t>
  </si>
  <si>
    <t xml:space="preserve">E167</t>
  </si>
  <si>
    <t xml:space="preserve">GRESSONEY-SAINT-JEAN</t>
  </si>
  <si>
    <t xml:space="preserve">E168</t>
  </si>
  <si>
    <t xml:space="preserve">GREVE IN CHIANTI</t>
  </si>
  <si>
    <t xml:space="preserve">E169</t>
  </si>
  <si>
    <t xml:space="preserve">GREZZAGO</t>
  </si>
  <si>
    <t xml:space="preserve">E170</t>
  </si>
  <si>
    <t xml:space="preserve">GREZZANA</t>
  </si>
  <si>
    <t xml:space="preserve">E171</t>
  </si>
  <si>
    <t xml:space="preserve">GRIANTE</t>
  </si>
  <si>
    <t xml:space="preserve">E172</t>
  </si>
  <si>
    <t xml:space="preserve">GRICIGNANO DI AVERSA</t>
  </si>
  <si>
    <t xml:space="preserve">E173</t>
  </si>
  <si>
    <t xml:space="preserve">GRIGNASCO</t>
  </si>
  <si>
    <t xml:space="preserve">E177</t>
  </si>
  <si>
    <t xml:space="preserve">GRIGNO</t>
  </si>
  <si>
    <t xml:space="preserve">E178</t>
  </si>
  <si>
    <t xml:space="preserve">GRIMACCO</t>
  </si>
  <si>
    <t xml:space="preserve">E179</t>
  </si>
  <si>
    <t xml:space="preserve">GRIMALDI</t>
  </si>
  <si>
    <t xml:space="preserve">E180</t>
  </si>
  <si>
    <t xml:space="preserve">GRINZANE CAVOUR</t>
  </si>
  <si>
    <t xml:space="preserve">E182</t>
  </si>
  <si>
    <t xml:space="preserve">GRISIGNANO DI ZOCCO</t>
  </si>
  <si>
    <t xml:space="preserve">E184</t>
  </si>
  <si>
    <t xml:space="preserve">GRISOLIA</t>
  </si>
  <si>
    <t xml:space="preserve">E185</t>
  </si>
  <si>
    <t xml:space="preserve">GRIZZANA MORANDI</t>
  </si>
  <si>
    <t xml:space="preserve">E187</t>
  </si>
  <si>
    <t xml:space="preserve">GROGNARDO</t>
  </si>
  <si>
    <t xml:space="preserve">E188</t>
  </si>
  <si>
    <t xml:space="preserve">GROMO</t>
  </si>
  <si>
    <t xml:space="preserve">E189</t>
  </si>
  <si>
    <t xml:space="preserve">GRONDONA</t>
  </si>
  <si>
    <t xml:space="preserve">E191</t>
  </si>
  <si>
    <t xml:space="preserve">GRONE</t>
  </si>
  <si>
    <t xml:space="preserve">E192</t>
  </si>
  <si>
    <t xml:space="preserve">GRONTARDO</t>
  </si>
  <si>
    <t xml:space="preserve">E193</t>
  </si>
  <si>
    <t xml:space="preserve">GROPELLO CAIROLI</t>
  </si>
  <si>
    <t xml:space="preserve">E195</t>
  </si>
  <si>
    <t xml:space="preserve">GROPPARELLO</t>
  </si>
  <si>
    <t xml:space="preserve">E196</t>
  </si>
  <si>
    <t xml:space="preserve">GROSCAVALLO</t>
  </si>
  <si>
    <t xml:space="preserve">E199</t>
  </si>
  <si>
    <t xml:space="preserve">GROSIO</t>
  </si>
  <si>
    <t xml:space="preserve">E200</t>
  </si>
  <si>
    <t xml:space="preserve">GROSOTTO</t>
  </si>
  <si>
    <t xml:space="preserve">E201</t>
  </si>
  <si>
    <t xml:space="preserve">GROSSETO</t>
  </si>
  <si>
    <t xml:space="preserve">E202</t>
  </si>
  <si>
    <t xml:space="preserve">GROSSO</t>
  </si>
  <si>
    <t xml:space="preserve">E203</t>
  </si>
  <si>
    <t xml:space="preserve">GROTTAFERRATA</t>
  </si>
  <si>
    <t xml:space="preserve">E204</t>
  </si>
  <si>
    <t xml:space="preserve">GROTTAGLIE</t>
  </si>
  <si>
    <t xml:space="preserve">E205</t>
  </si>
  <si>
    <t xml:space="preserve">GROTTAMINARDA</t>
  </si>
  <si>
    <t xml:space="preserve">E206</t>
  </si>
  <si>
    <t xml:space="preserve">GROTTAMMARE</t>
  </si>
  <si>
    <t xml:space="preserve">E207</t>
  </si>
  <si>
    <t xml:space="preserve">GROTTAZZOLINA</t>
  </si>
  <si>
    <t xml:space="preserve">E208</t>
  </si>
  <si>
    <t xml:space="preserve">GROTTE</t>
  </si>
  <si>
    <t xml:space="preserve">E209</t>
  </si>
  <si>
    <t xml:space="preserve">GROTTE DI CASTRO</t>
  </si>
  <si>
    <t xml:space="preserve">E210</t>
  </si>
  <si>
    <t xml:space="preserve">GROTTERIA</t>
  </si>
  <si>
    <t xml:space="preserve">E212</t>
  </si>
  <si>
    <t xml:space="preserve">GROTTOLE</t>
  </si>
  <si>
    <t xml:space="preserve">E213</t>
  </si>
  <si>
    <t xml:space="preserve">GROTTOLELLA</t>
  </si>
  <si>
    <t xml:space="preserve">E214</t>
  </si>
  <si>
    <t xml:space="preserve">GRUARO</t>
  </si>
  <si>
    <t xml:space="preserve">E215</t>
  </si>
  <si>
    <t xml:space="preserve">GRUGLIASCO</t>
  </si>
  <si>
    <t xml:space="preserve">E216</t>
  </si>
  <si>
    <t xml:space="preserve">GRUMELLO CREMONESE ED UNITI</t>
  </si>
  <si>
    <t xml:space="preserve">E217</t>
  </si>
  <si>
    <t xml:space="preserve">GRUMELLO DEL MONTE</t>
  </si>
  <si>
    <t xml:space="preserve">E219</t>
  </si>
  <si>
    <t xml:space="preserve">GRUMENTO NOVA</t>
  </si>
  <si>
    <t xml:space="preserve">E221</t>
  </si>
  <si>
    <t xml:space="preserve">GRUMO APPULA</t>
  </si>
  <si>
    <t xml:space="preserve">E223</t>
  </si>
  <si>
    <t xml:space="preserve">GRUMO NEVANO</t>
  </si>
  <si>
    <t xml:space="preserve">E224</t>
  </si>
  <si>
    <t xml:space="preserve">GRUMOLO DELLE ABBADESSE</t>
  </si>
  <si>
    <t xml:space="preserve">E226</t>
  </si>
  <si>
    <t xml:space="preserve">GUAGNANO</t>
  </si>
  <si>
    <t xml:space="preserve">E227</t>
  </si>
  <si>
    <t xml:space="preserve">GUALDO</t>
  </si>
  <si>
    <t xml:space="preserve">E228</t>
  </si>
  <si>
    <t xml:space="preserve">GUALDO CATTANEO</t>
  </si>
  <si>
    <t xml:space="preserve">E229</t>
  </si>
  <si>
    <t xml:space="preserve">GUALDO TADINO</t>
  </si>
  <si>
    <t xml:space="preserve">E230</t>
  </si>
  <si>
    <t xml:space="preserve">GUALTIERI</t>
  </si>
  <si>
    <t xml:space="preserve">E232</t>
  </si>
  <si>
    <t xml:space="preserve">GUALTIERI SICAMINO'</t>
  </si>
  <si>
    <t xml:space="preserve">E233</t>
  </si>
  <si>
    <t xml:space="preserve">GUAMAGGIORE</t>
  </si>
  <si>
    <t xml:space="preserve">E234</t>
  </si>
  <si>
    <t xml:space="preserve">GUANZATE</t>
  </si>
  <si>
    <t xml:space="preserve">E235</t>
  </si>
  <si>
    <t xml:space="preserve">GUARCINO</t>
  </si>
  <si>
    <t xml:space="preserve">E236</t>
  </si>
  <si>
    <t xml:space="preserve">GUARDA VENETA</t>
  </si>
  <si>
    <t xml:space="preserve">E240</t>
  </si>
  <si>
    <t xml:space="preserve">GUARDABOSONE</t>
  </si>
  <si>
    <t xml:space="preserve">E237</t>
  </si>
  <si>
    <t xml:space="preserve">GUARDAMIGLIO</t>
  </si>
  <si>
    <t xml:space="preserve">E238</t>
  </si>
  <si>
    <t xml:space="preserve">GUARDAVALLE</t>
  </si>
  <si>
    <t xml:space="preserve">E239</t>
  </si>
  <si>
    <t xml:space="preserve">GUARDEA</t>
  </si>
  <si>
    <t xml:space="preserve">E241</t>
  </si>
  <si>
    <t xml:space="preserve">GUARDIA LOMBARDI</t>
  </si>
  <si>
    <t xml:space="preserve">E245</t>
  </si>
  <si>
    <t xml:space="preserve">GUARDIA PERTICARA</t>
  </si>
  <si>
    <t xml:space="preserve">E246</t>
  </si>
  <si>
    <t xml:space="preserve">GUARDIA PIEMONTESE</t>
  </si>
  <si>
    <t xml:space="preserve">E242</t>
  </si>
  <si>
    <t xml:space="preserve">GUARDIA SANFRAMONDI</t>
  </si>
  <si>
    <t xml:space="preserve">E249</t>
  </si>
  <si>
    <t xml:space="preserve">GUARDIAGRELE</t>
  </si>
  <si>
    <t xml:space="preserve">E243</t>
  </si>
  <si>
    <t xml:space="preserve">GUARDIALFIERA</t>
  </si>
  <si>
    <t xml:space="preserve">E244</t>
  </si>
  <si>
    <t xml:space="preserve">GUARDIAREGIA</t>
  </si>
  <si>
    <t xml:space="preserve">E248</t>
  </si>
  <si>
    <t xml:space="preserve">GUARDISTALLO</t>
  </si>
  <si>
    <t xml:space="preserve">E250</t>
  </si>
  <si>
    <t xml:space="preserve">GUARENE</t>
  </si>
  <si>
    <t xml:space="preserve">E251</t>
  </si>
  <si>
    <t xml:space="preserve">GUASILA</t>
  </si>
  <si>
    <t xml:space="preserve">E252</t>
  </si>
  <si>
    <t xml:space="preserve">GUASTALLA</t>
  </si>
  <si>
    <t xml:space="preserve">E253</t>
  </si>
  <si>
    <t xml:space="preserve">GUAZZORA</t>
  </si>
  <si>
    <t xml:space="preserve">E255</t>
  </si>
  <si>
    <t xml:space="preserve">GUBBIO</t>
  </si>
  <si>
    <t xml:space="preserve">E256</t>
  </si>
  <si>
    <t xml:space="preserve">GUDO VISCONTI</t>
  </si>
  <si>
    <t xml:space="preserve">E258</t>
  </si>
  <si>
    <t xml:space="preserve">GUGLIONESI</t>
  </si>
  <si>
    <t xml:space="preserve">E259</t>
  </si>
  <si>
    <t xml:space="preserve">GUIDIZZOLO</t>
  </si>
  <si>
    <t xml:space="preserve">E261</t>
  </si>
  <si>
    <t xml:space="preserve">GUIDONIA MONTECELIO</t>
  </si>
  <si>
    <t xml:space="preserve">E263</t>
  </si>
  <si>
    <t xml:space="preserve">GUIGLIA</t>
  </si>
  <si>
    <t xml:space="preserve">E264</t>
  </si>
  <si>
    <t xml:space="preserve">GUILMI</t>
  </si>
  <si>
    <t xml:space="preserve">E266</t>
  </si>
  <si>
    <t xml:space="preserve">GURRO</t>
  </si>
  <si>
    <t xml:space="preserve">E269</t>
  </si>
  <si>
    <t xml:space="preserve">GUSPINI</t>
  </si>
  <si>
    <t xml:space="preserve">E270</t>
  </si>
  <si>
    <t xml:space="preserve">GUSSAGO</t>
  </si>
  <si>
    <t xml:space="preserve">E271</t>
  </si>
  <si>
    <t xml:space="preserve">GUSSOLA</t>
  </si>
  <si>
    <t xml:space="preserve">E272</t>
  </si>
  <si>
    <t xml:space="preserve">HONE</t>
  </si>
  <si>
    <t xml:space="preserve">E273</t>
  </si>
  <si>
    <t xml:space="preserve">IDRO</t>
  </si>
  <si>
    <t xml:space="preserve">E280</t>
  </si>
  <si>
    <t xml:space="preserve">IGLESIAS</t>
  </si>
  <si>
    <t xml:space="preserve">E281</t>
  </si>
  <si>
    <t xml:space="preserve">IGLIANO</t>
  </si>
  <si>
    <t xml:space="preserve">E282</t>
  </si>
  <si>
    <t xml:space="preserve">ILBONO</t>
  </si>
  <si>
    <t xml:space="preserve">E283</t>
  </si>
  <si>
    <t xml:space="preserve">ILLASI</t>
  </si>
  <si>
    <t xml:space="preserve">E284</t>
  </si>
  <si>
    <t xml:space="preserve">ILLORAI</t>
  </si>
  <si>
    <t xml:space="preserve">E285</t>
  </si>
  <si>
    <t xml:space="preserve">IMBERSAGO</t>
  </si>
  <si>
    <t xml:space="preserve">E287</t>
  </si>
  <si>
    <t xml:space="preserve">IMER</t>
  </si>
  <si>
    <t xml:space="preserve">E288</t>
  </si>
  <si>
    <t xml:space="preserve">IMOLA</t>
  </si>
  <si>
    <t xml:space="preserve">E289</t>
  </si>
  <si>
    <t xml:space="preserve">IMPERIA</t>
  </si>
  <si>
    <t xml:space="preserve">E290</t>
  </si>
  <si>
    <t xml:space="preserve">IMPRUNETA</t>
  </si>
  <si>
    <t xml:space="preserve">E291</t>
  </si>
  <si>
    <t xml:space="preserve">INARZO</t>
  </si>
  <si>
    <t xml:space="preserve">E292</t>
  </si>
  <si>
    <t xml:space="preserve">INCISA SCAPACCINO</t>
  </si>
  <si>
    <t xml:space="preserve">E295</t>
  </si>
  <si>
    <t xml:space="preserve">INCUDINE</t>
  </si>
  <si>
    <t xml:space="preserve">E297</t>
  </si>
  <si>
    <t xml:space="preserve">INDUNO OLONA</t>
  </si>
  <si>
    <t xml:space="preserve">E299</t>
  </si>
  <si>
    <t xml:space="preserve">INGRIA</t>
  </si>
  <si>
    <t xml:space="preserve">E301</t>
  </si>
  <si>
    <t xml:space="preserve">INTRAGNA</t>
  </si>
  <si>
    <t xml:space="preserve">E304</t>
  </si>
  <si>
    <t xml:space="preserve">INTROBIO</t>
  </si>
  <si>
    <t xml:space="preserve">E305</t>
  </si>
  <si>
    <t xml:space="preserve">INTROD</t>
  </si>
  <si>
    <t xml:space="preserve">E306</t>
  </si>
  <si>
    <t xml:space="preserve">INTRODACQUA</t>
  </si>
  <si>
    <t xml:space="preserve">E307</t>
  </si>
  <si>
    <t xml:space="preserve">INVERIGO</t>
  </si>
  <si>
    <t xml:space="preserve">E309</t>
  </si>
  <si>
    <t xml:space="preserve">INVERNO E MONTELEONE</t>
  </si>
  <si>
    <t xml:space="preserve">E310</t>
  </si>
  <si>
    <t xml:space="preserve">INVERSO PINASCA</t>
  </si>
  <si>
    <t xml:space="preserve">E311</t>
  </si>
  <si>
    <t xml:space="preserve">INVERUNO</t>
  </si>
  <si>
    <t xml:space="preserve">E313</t>
  </si>
  <si>
    <t xml:space="preserve">INVORIO</t>
  </si>
  <si>
    <t xml:space="preserve">E314</t>
  </si>
  <si>
    <t xml:space="preserve">INZAGO</t>
  </si>
  <si>
    <t xml:space="preserve">E317</t>
  </si>
  <si>
    <t xml:space="preserve">IRGOLI</t>
  </si>
  <si>
    <t xml:space="preserve">E323</t>
  </si>
  <si>
    <t xml:space="preserve">IRMA</t>
  </si>
  <si>
    <t xml:space="preserve">E325</t>
  </si>
  <si>
    <t xml:space="preserve">IRSINA</t>
  </si>
  <si>
    <t xml:space="preserve">E326</t>
  </si>
  <si>
    <t xml:space="preserve">ISASCA</t>
  </si>
  <si>
    <t xml:space="preserve">E327</t>
  </si>
  <si>
    <t xml:space="preserve">ISCA SULLO IONIO</t>
  </si>
  <si>
    <t xml:space="preserve">E328</t>
  </si>
  <si>
    <t xml:space="preserve">ISCHIA</t>
  </si>
  <si>
    <t xml:space="preserve">E329</t>
  </si>
  <si>
    <t xml:space="preserve">ISCHIA DI CASTRO</t>
  </si>
  <si>
    <t xml:space="preserve">E330</t>
  </si>
  <si>
    <t xml:space="preserve">ISCHITELLA</t>
  </si>
  <si>
    <t xml:space="preserve">E332</t>
  </si>
  <si>
    <t xml:space="preserve">ISEO</t>
  </si>
  <si>
    <t xml:space="preserve">E333</t>
  </si>
  <si>
    <t xml:space="preserve">ISERA</t>
  </si>
  <si>
    <t xml:space="preserve">E334</t>
  </si>
  <si>
    <t xml:space="preserve">ISERNIA</t>
  </si>
  <si>
    <t xml:space="preserve">E335</t>
  </si>
  <si>
    <t xml:space="preserve">ISILI</t>
  </si>
  <si>
    <t xml:space="preserve">E336</t>
  </si>
  <si>
    <t xml:space="preserve">ISNELLO</t>
  </si>
  <si>
    <t xml:space="preserve">E337</t>
  </si>
  <si>
    <t xml:space="preserve">ISOLA D'ASTI</t>
  </si>
  <si>
    <t xml:space="preserve">E338</t>
  </si>
  <si>
    <t xml:space="preserve">ISOLA DEL CANTONE</t>
  </si>
  <si>
    <t xml:space="preserve">E341</t>
  </si>
  <si>
    <t xml:space="preserve">ISOLA DEL GIGLIO</t>
  </si>
  <si>
    <t xml:space="preserve">E348</t>
  </si>
  <si>
    <t xml:space="preserve">ISOLA DEL GRAN SASSO D'ITALIA</t>
  </si>
  <si>
    <t xml:space="preserve">E343</t>
  </si>
  <si>
    <t xml:space="preserve">ISOLA DEL LIRI</t>
  </si>
  <si>
    <t xml:space="preserve">E340</t>
  </si>
  <si>
    <t xml:space="preserve">ISOLA DEL PIANO</t>
  </si>
  <si>
    <t xml:space="preserve">E351</t>
  </si>
  <si>
    <t xml:space="preserve">ISOLA DELLA SCALA</t>
  </si>
  <si>
    <t xml:space="preserve">E349</t>
  </si>
  <si>
    <t xml:space="preserve">ISOLA DELLE FEMMINE</t>
  </si>
  <si>
    <t xml:space="preserve">E350</t>
  </si>
  <si>
    <t xml:space="preserve">ISOLA DI CAPO RIZZUTO</t>
  </si>
  <si>
    <t xml:space="preserve">E339</t>
  </si>
  <si>
    <t xml:space="preserve">ISOLA DI FONDRA</t>
  </si>
  <si>
    <t xml:space="preserve">E353</t>
  </si>
  <si>
    <t xml:space="preserve">ISOLA DOVARESE</t>
  </si>
  <si>
    <t xml:space="preserve">E356</t>
  </si>
  <si>
    <t xml:space="preserve">ISOLA RIZZA</t>
  </si>
  <si>
    <t xml:space="preserve">E358</t>
  </si>
  <si>
    <t xml:space="preserve">ISOLA SANT'ANTONIO</t>
  </si>
  <si>
    <t xml:space="preserve">E360</t>
  </si>
  <si>
    <t xml:space="preserve">ISOLA VICENTINA</t>
  </si>
  <si>
    <t xml:space="preserve">E354</t>
  </si>
  <si>
    <t xml:space="preserve">ISOLABELLA</t>
  </si>
  <si>
    <t xml:space="preserve">E345</t>
  </si>
  <si>
    <t xml:space="preserve">ISOLABONA</t>
  </si>
  <si>
    <t xml:space="preserve">E346</t>
  </si>
  <si>
    <t xml:space="preserve">ISOLE TREMITI</t>
  </si>
  <si>
    <t xml:space="preserve">E363</t>
  </si>
  <si>
    <t xml:space="preserve">ISORELLA</t>
  </si>
  <si>
    <t xml:space="preserve">E364</t>
  </si>
  <si>
    <t xml:space="preserve">ISPANI</t>
  </si>
  <si>
    <t xml:space="preserve">E365</t>
  </si>
  <si>
    <t xml:space="preserve">ISPICA</t>
  </si>
  <si>
    <t xml:space="preserve">E366</t>
  </si>
  <si>
    <t xml:space="preserve">ISPRA</t>
  </si>
  <si>
    <t xml:space="preserve">E367</t>
  </si>
  <si>
    <t xml:space="preserve">ISSIGLIO</t>
  </si>
  <si>
    <t xml:space="preserve">E368</t>
  </si>
  <si>
    <t xml:space="preserve">ISSIME</t>
  </si>
  <si>
    <t xml:space="preserve">E369</t>
  </si>
  <si>
    <t xml:space="preserve">ISSO</t>
  </si>
  <si>
    <t xml:space="preserve">E370</t>
  </si>
  <si>
    <t xml:space="preserve">ISSOGNE</t>
  </si>
  <si>
    <t xml:space="preserve">E371</t>
  </si>
  <si>
    <t xml:space="preserve">ISTRANA</t>
  </si>
  <si>
    <t xml:space="preserve">E373</t>
  </si>
  <si>
    <t xml:space="preserve">ITALA</t>
  </si>
  <si>
    <t xml:space="preserve">E374</t>
  </si>
  <si>
    <t xml:space="preserve">ITRI</t>
  </si>
  <si>
    <t xml:space="preserve">E375</t>
  </si>
  <si>
    <t xml:space="preserve">ITTIREDDU</t>
  </si>
  <si>
    <t xml:space="preserve">E376</t>
  </si>
  <si>
    <t xml:space="preserve">ITTIRI</t>
  </si>
  <si>
    <t xml:space="preserve">E377</t>
  </si>
  <si>
    <t xml:space="preserve">IVREA</t>
  </si>
  <si>
    <t xml:space="preserve">E379</t>
  </si>
  <si>
    <t xml:space="preserve">IZANO</t>
  </si>
  <si>
    <t xml:space="preserve">E380</t>
  </si>
  <si>
    <t xml:space="preserve">JACURSO</t>
  </si>
  <si>
    <t xml:space="preserve">E274</t>
  </si>
  <si>
    <t xml:space="preserve">JELSI</t>
  </si>
  <si>
    <t xml:space="preserve">E381</t>
  </si>
  <si>
    <t xml:space="preserve">JENNE</t>
  </si>
  <si>
    <t xml:space="preserve">E382</t>
  </si>
  <si>
    <t xml:space="preserve">JERAGO CON ORAGO</t>
  </si>
  <si>
    <t xml:space="preserve">E386</t>
  </si>
  <si>
    <t xml:space="preserve">JERZU</t>
  </si>
  <si>
    <t xml:space="preserve">E387</t>
  </si>
  <si>
    <t xml:space="preserve">JESI</t>
  </si>
  <si>
    <t xml:space="preserve">E388</t>
  </si>
  <si>
    <t xml:space="preserve">JESOLO</t>
  </si>
  <si>
    <t xml:space="preserve">C388</t>
  </si>
  <si>
    <t xml:space="preserve">JOLANDA DI SAVOIA</t>
  </si>
  <si>
    <t xml:space="preserve">E320</t>
  </si>
  <si>
    <t xml:space="preserve">JONADI</t>
  </si>
  <si>
    <t xml:space="preserve">E321</t>
  </si>
  <si>
    <t xml:space="preserve">JOPPOLO</t>
  </si>
  <si>
    <t xml:space="preserve">E389</t>
  </si>
  <si>
    <t xml:space="preserve">JOPPOLO GIANCAXIO</t>
  </si>
  <si>
    <t xml:space="preserve">E390</t>
  </si>
  <si>
    <t xml:space="preserve">JOVENCAN</t>
  </si>
  <si>
    <t xml:space="preserve">E391</t>
  </si>
  <si>
    <t xml:space="preserve">L'AQUILA</t>
  </si>
  <si>
    <t xml:space="preserve">A345</t>
  </si>
  <si>
    <t xml:space="preserve">LA CASSA</t>
  </si>
  <si>
    <t xml:space="preserve">E394</t>
  </si>
  <si>
    <t xml:space="preserve">LA LOGGIA</t>
  </si>
  <si>
    <t xml:space="preserve">E423</t>
  </si>
  <si>
    <t xml:space="preserve">LA MADDALENA</t>
  </si>
  <si>
    <t xml:space="preserve">E425</t>
  </si>
  <si>
    <t xml:space="preserve">LA MAGDELEINE</t>
  </si>
  <si>
    <t xml:space="preserve">A308</t>
  </si>
  <si>
    <t xml:space="preserve">LA MORRA</t>
  </si>
  <si>
    <t xml:space="preserve">E430</t>
  </si>
  <si>
    <t xml:space="preserve">LA SALLE</t>
  </si>
  <si>
    <t xml:space="preserve">E458</t>
  </si>
  <si>
    <t xml:space="preserve">LA SPEZIA</t>
  </si>
  <si>
    <t xml:space="preserve">E463</t>
  </si>
  <si>
    <t xml:space="preserve">LA THUILE</t>
  </si>
  <si>
    <t xml:space="preserve">E470</t>
  </si>
  <si>
    <t xml:space="preserve">LA VALLE AGORDINA</t>
  </si>
  <si>
    <t xml:space="preserve">E490</t>
  </si>
  <si>
    <t xml:space="preserve">LA VALLE/WENGEN</t>
  </si>
  <si>
    <t xml:space="preserve">E491</t>
  </si>
  <si>
    <t xml:space="preserve">LA VALLETTA BRIANZA</t>
  </si>
  <si>
    <t xml:space="preserve">M348</t>
  </si>
  <si>
    <t xml:space="preserve">LABICO</t>
  </si>
  <si>
    <t xml:space="preserve">E392</t>
  </si>
  <si>
    <t xml:space="preserve">LABRO</t>
  </si>
  <si>
    <t xml:space="preserve">E393</t>
  </si>
  <si>
    <t xml:space="preserve">LACCHIARELLA</t>
  </si>
  <si>
    <t xml:space="preserve">E395</t>
  </si>
  <si>
    <t xml:space="preserve">LACCO AMENO</t>
  </si>
  <si>
    <t xml:space="preserve">E396</t>
  </si>
  <si>
    <t xml:space="preserve">LACEDONIA</t>
  </si>
  <si>
    <t xml:space="preserve">E397</t>
  </si>
  <si>
    <t xml:space="preserve">LACES/LATSCH</t>
  </si>
  <si>
    <t xml:space="preserve">E398</t>
  </si>
  <si>
    <t xml:space="preserve">LACONI</t>
  </si>
  <si>
    <t xml:space="preserve">E400</t>
  </si>
  <si>
    <t xml:space="preserve">LADISPOLI</t>
  </si>
  <si>
    <t xml:space="preserve">M212</t>
  </si>
  <si>
    <t xml:space="preserve">LAERRU</t>
  </si>
  <si>
    <t xml:space="preserve">E401</t>
  </si>
  <si>
    <t xml:space="preserve">LAGANADI</t>
  </si>
  <si>
    <t xml:space="preserve">E402</t>
  </si>
  <si>
    <t xml:space="preserve">LAGHI</t>
  </si>
  <si>
    <t xml:space="preserve">E403</t>
  </si>
  <si>
    <t xml:space="preserve">LAGLIO</t>
  </si>
  <si>
    <t xml:space="preserve">E405</t>
  </si>
  <si>
    <t xml:space="preserve">LAGNASCO</t>
  </si>
  <si>
    <t xml:space="preserve">E406</t>
  </si>
  <si>
    <t xml:space="preserve">LAGO</t>
  </si>
  <si>
    <t xml:space="preserve">E407</t>
  </si>
  <si>
    <t xml:space="preserve">LAGONEGRO</t>
  </si>
  <si>
    <t xml:space="preserve">E409</t>
  </si>
  <si>
    <t xml:space="preserve">LAGOSANTO</t>
  </si>
  <si>
    <t xml:space="preserve">E410</t>
  </si>
  <si>
    <t xml:space="preserve">LAGUNDO/ALGUND</t>
  </si>
  <si>
    <t xml:space="preserve">E412</t>
  </si>
  <si>
    <t xml:space="preserve">LAIGUEGLIA</t>
  </si>
  <si>
    <t xml:space="preserve">E414</t>
  </si>
  <si>
    <t xml:space="preserve">LAINATE</t>
  </si>
  <si>
    <t xml:space="preserve">E415</t>
  </si>
  <si>
    <t xml:space="preserve">LAINO</t>
  </si>
  <si>
    <t xml:space="preserve">E416</t>
  </si>
  <si>
    <t xml:space="preserve">LAINO BORGO</t>
  </si>
  <si>
    <t xml:space="preserve">E417</t>
  </si>
  <si>
    <t xml:space="preserve">LAINO CASTELLO</t>
  </si>
  <si>
    <t xml:space="preserve">E419</t>
  </si>
  <si>
    <t xml:space="preserve">LAION/LAJEN</t>
  </si>
  <si>
    <t xml:space="preserve">E420</t>
  </si>
  <si>
    <t xml:space="preserve">LAIVES/LEIFERS</t>
  </si>
  <si>
    <t xml:space="preserve">E421</t>
  </si>
  <si>
    <t xml:space="preserve">LAJATICO</t>
  </si>
  <si>
    <t xml:space="preserve">E413</t>
  </si>
  <si>
    <t xml:space="preserve">LALLIO</t>
  </si>
  <si>
    <t xml:space="preserve">E422</t>
  </si>
  <si>
    <t xml:space="preserve">LAMA DEI PELIGNI</t>
  </si>
  <si>
    <t xml:space="preserve">E424</t>
  </si>
  <si>
    <t xml:space="preserve">LAMA MOCOGNO</t>
  </si>
  <si>
    <t xml:space="preserve">E426</t>
  </si>
  <si>
    <t xml:space="preserve">LAMBRUGO</t>
  </si>
  <si>
    <t xml:space="preserve">E428</t>
  </si>
  <si>
    <t xml:space="preserve">LAMEZIA TERME</t>
  </si>
  <si>
    <t xml:space="preserve">M208</t>
  </si>
  <si>
    <t xml:space="preserve">LAMON</t>
  </si>
  <si>
    <t xml:space="preserve">E429</t>
  </si>
  <si>
    <t xml:space="preserve">LAMPEDUSA E LINOSA</t>
  </si>
  <si>
    <t xml:space="preserve">E431</t>
  </si>
  <si>
    <t xml:space="preserve">LAMPORECCHIO</t>
  </si>
  <si>
    <t xml:space="preserve">E432</t>
  </si>
  <si>
    <t xml:space="preserve">LAMPORO</t>
  </si>
  <si>
    <t xml:space="preserve">E433</t>
  </si>
  <si>
    <t xml:space="preserve">LANA/LANA</t>
  </si>
  <si>
    <t xml:space="preserve">E434</t>
  </si>
  <si>
    <t xml:space="preserve">LANCIANO</t>
  </si>
  <si>
    <t xml:space="preserve">E435</t>
  </si>
  <si>
    <t xml:space="preserve">LANDIONA</t>
  </si>
  <si>
    <t xml:space="preserve">E436</t>
  </si>
  <si>
    <t xml:space="preserve">LANDRIANO</t>
  </si>
  <si>
    <t xml:space="preserve">E437</t>
  </si>
  <si>
    <t xml:space="preserve">LANGHIRANO</t>
  </si>
  <si>
    <t xml:space="preserve">E438</t>
  </si>
  <si>
    <t xml:space="preserve">LANGOSCO</t>
  </si>
  <si>
    <t xml:space="preserve">E439</t>
  </si>
  <si>
    <t xml:space="preserve">LANUSEI</t>
  </si>
  <si>
    <t xml:space="preserve">E441</t>
  </si>
  <si>
    <t xml:space="preserve">LANUVIO</t>
  </si>
  <si>
    <t xml:space="preserve">C767</t>
  </si>
  <si>
    <t xml:space="preserve">LANZADA</t>
  </si>
  <si>
    <t xml:space="preserve">E443</t>
  </si>
  <si>
    <t xml:space="preserve">LANZO TORINESE</t>
  </si>
  <si>
    <t xml:space="preserve">E445</t>
  </si>
  <si>
    <t xml:space="preserve">LAPEDONA</t>
  </si>
  <si>
    <t xml:space="preserve">E447</t>
  </si>
  <si>
    <t xml:space="preserve">LAPIO</t>
  </si>
  <si>
    <t xml:space="preserve">E448</t>
  </si>
  <si>
    <t xml:space="preserve">LAPPANO</t>
  </si>
  <si>
    <t xml:space="preserve">E450</t>
  </si>
  <si>
    <t xml:space="preserve">LARCIANO</t>
  </si>
  <si>
    <t xml:space="preserve">E451</t>
  </si>
  <si>
    <t xml:space="preserve">LARDIRAGO</t>
  </si>
  <si>
    <t xml:space="preserve">E454</t>
  </si>
  <si>
    <t xml:space="preserve">LARIANO</t>
  </si>
  <si>
    <t xml:space="preserve">M207</t>
  </si>
  <si>
    <t xml:space="preserve">LARINO</t>
  </si>
  <si>
    <t xml:space="preserve">E456</t>
  </si>
  <si>
    <t xml:space="preserve">LAS PLASSAS</t>
  </si>
  <si>
    <t xml:space="preserve">E464</t>
  </si>
  <si>
    <t xml:space="preserve">LASA/LAAS</t>
  </si>
  <si>
    <t xml:space="preserve">E457</t>
  </si>
  <si>
    <t xml:space="preserve">LASCARI</t>
  </si>
  <si>
    <t xml:space="preserve">E459</t>
  </si>
  <si>
    <t xml:space="preserve">LASNIGO</t>
  </si>
  <si>
    <t xml:space="preserve">E462</t>
  </si>
  <si>
    <t xml:space="preserve">LASTEBASSE</t>
  </si>
  <si>
    <t xml:space="preserve">E465</t>
  </si>
  <si>
    <t xml:space="preserve">LASTRA A SIGNA</t>
  </si>
  <si>
    <t xml:space="preserve">E466</t>
  </si>
  <si>
    <t xml:space="preserve">LATERA</t>
  </si>
  <si>
    <t xml:space="preserve">E467</t>
  </si>
  <si>
    <t xml:space="preserve">LATERINA PERGINE VALDARNO</t>
  </si>
  <si>
    <t xml:space="preserve">M392</t>
  </si>
  <si>
    <t xml:space="preserve">LATERZA</t>
  </si>
  <si>
    <t xml:space="preserve">E469</t>
  </si>
  <si>
    <t xml:space="preserve">LATIANO</t>
  </si>
  <si>
    <t xml:space="preserve">E471</t>
  </si>
  <si>
    <t xml:space="preserve">LATINA</t>
  </si>
  <si>
    <t xml:space="preserve">E472</t>
  </si>
  <si>
    <t xml:space="preserve">LATISANA</t>
  </si>
  <si>
    <t xml:space="preserve">E473</t>
  </si>
  <si>
    <t xml:space="preserve">LATRONICO</t>
  </si>
  <si>
    <t xml:space="preserve">E474</t>
  </si>
  <si>
    <t xml:space="preserve">LATTARICO</t>
  </si>
  <si>
    <t xml:space="preserve">E475</t>
  </si>
  <si>
    <t xml:space="preserve">LAUCO</t>
  </si>
  <si>
    <t xml:space="preserve">E476</t>
  </si>
  <si>
    <t xml:space="preserve">LAUREANA CILENTO</t>
  </si>
  <si>
    <t xml:space="preserve">E480</t>
  </si>
  <si>
    <t xml:space="preserve">LAUREANA DI BORRELLO</t>
  </si>
  <si>
    <t xml:space="preserve">E479</t>
  </si>
  <si>
    <t xml:space="preserve">LAUREGNO/LAUREIN</t>
  </si>
  <si>
    <t xml:space="preserve">E481</t>
  </si>
  <si>
    <t xml:space="preserve">LAURENZANA</t>
  </si>
  <si>
    <t xml:space="preserve">E482</t>
  </si>
  <si>
    <t xml:space="preserve">LAURIA</t>
  </si>
  <si>
    <t xml:space="preserve">E483</t>
  </si>
  <si>
    <t xml:space="preserve">LAURIANO</t>
  </si>
  <si>
    <t xml:space="preserve">E484</t>
  </si>
  <si>
    <t xml:space="preserve">LAURINO</t>
  </si>
  <si>
    <t xml:space="preserve">E485</t>
  </si>
  <si>
    <t xml:space="preserve">LAURITO</t>
  </si>
  <si>
    <t xml:space="preserve">E486</t>
  </si>
  <si>
    <t xml:space="preserve">LAURO</t>
  </si>
  <si>
    <t xml:space="preserve">E487</t>
  </si>
  <si>
    <t xml:space="preserve">LAVAGNA</t>
  </si>
  <si>
    <t xml:space="preserve">E488</t>
  </si>
  <si>
    <t xml:space="preserve">LAVAGNO</t>
  </si>
  <si>
    <t xml:space="preserve">E489</t>
  </si>
  <si>
    <t xml:space="preserve">LAVARONE</t>
  </si>
  <si>
    <t xml:space="preserve">E492</t>
  </si>
  <si>
    <t xml:space="preserve">LAVELLO</t>
  </si>
  <si>
    <t xml:space="preserve">E493</t>
  </si>
  <si>
    <t xml:space="preserve">LAVENA PONTE TRESA</t>
  </si>
  <si>
    <t xml:space="preserve">E494</t>
  </si>
  <si>
    <t xml:space="preserve">LAVENO-MOMBELLO</t>
  </si>
  <si>
    <t xml:space="preserve">E496</t>
  </si>
  <si>
    <t xml:space="preserve">LAVENONE</t>
  </si>
  <si>
    <t xml:space="preserve">E497</t>
  </si>
  <si>
    <t xml:space="preserve">LAVIANO</t>
  </si>
  <si>
    <t xml:space="preserve">E498</t>
  </si>
  <si>
    <t xml:space="preserve">LAVIS</t>
  </si>
  <si>
    <t xml:space="preserve">E500</t>
  </si>
  <si>
    <t xml:space="preserve">LAZISE</t>
  </si>
  <si>
    <t xml:space="preserve">E502</t>
  </si>
  <si>
    <t xml:space="preserve">LAZZATE</t>
  </si>
  <si>
    <t xml:space="preserve">E504</t>
  </si>
  <si>
    <t xml:space="preserve">LECCE</t>
  </si>
  <si>
    <t xml:space="preserve">E506</t>
  </si>
  <si>
    <t xml:space="preserve">LECCE NEI MARSI</t>
  </si>
  <si>
    <t xml:space="preserve">E505</t>
  </si>
  <si>
    <t xml:space="preserve">LECCO</t>
  </si>
  <si>
    <t xml:space="preserve">E507</t>
  </si>
  <si>
    <t xml:space="preserve">LEDRO</t>
  </si>
  <si>
    <t xml:space="preserve">M313</t>
  </si>
  <si>
    <t xml:space="preserve">LEFFE</t>
  </si>
  <si>
    <t xml:space="preserve">E509</t>
  </si>
  <si>
    <t xml:space="preserve">LEGGIUNO</t>
  </si>
  <si>
    <t xml:space="preserve">E510</t>
  </si>
  <si>
    <t xml:space="preserve">LEGNAGO</t>
  </si>
  <si>
    <t xml:space="preserve">E512</t>
  </si>
  <si>
    <t xml:space="preserve">LEGNANO</t>
  </si>
  <si>
    <t xml:space="preserve">E514</t>
  </si>
  <si>
    <t xml:space="preserve">LEGNARO</t>
  </si>
  <si>
    <t xml:space="preserve">E515</t>
  </si>
  <si>
    <t xml:space="preserve">LEI</t>
  </si>
  <si>
    <t xml:space="preserve">E517</t>
  </si>
  <si>
    <t xml:space="preserve">LEINI</t>
  </si>
  <si>
    <t xml:space="preserve">E518</t>
  </si>
  <si>
    <t xml:space="preserve">LEIVI</t>
  </si>
  <si>
    <t xml:space="preserve">E519</t>
  </si>
  <si>
    <t xml:space="preserve">LEMIE</t>
  </si>
  <si>
    <t xml:space="preserve">E520</t>
  </si>
  <si>
    <t xml:space="preserve">LENDINARA</t>
  </si>
  <si>
    <t xml:space="preserve">E522</t>
  </si>
  <si>
    <t xml:space="preserve">LENI</t>
  </si>
  <si>
    <t xml:space="preserve">E523</t>
  </si>
  <si>
    <t xml:space="preserve">LENNA</t>
  </si>
  <si>
    <t xml:space="preserve">E524</t>
  </si>
  <si>
    <t xml:space="preserve">LENO</t>
  </si>
  <si>
    <t xml:space="preserve">E526</t>
  </si>
  <si>
    <t xml:space="preserve">LENOLA</t>
  </si>
  <si>
    <t xml:space="preserve">E527</t>
  </si>
  <si>
    <t xml:space="preserve">LENTA</t>
  </si>
  <si>
    <t xml:space="preserve">E528</t>
  </si>
  <si>
    <t xml:space="preserve">LENTATE SUL SEVESO</t>
  </si>
  <si>
    <t xml:space="preserve">E530</t>
  </si>
  <si>
    <t xml:space="preserve">LENTELLA</t>
  </si>
  <si>
    <t xml:space="preserve">E531</t>
  </si>
  <si>
    <t xml:space="preserve">LENTINI</t>
  </si>
  <si>
    <t xml:space="preserve">E532</t>
  </si>
  <si>
    <t xml:space="preserve">LEONESSA</t>
  </si>
  <si>
    <t xml:space="preserve">E535</t>
  </si>
  <si>
    <t xml:space="preserve">LEONFORTE</t>
  </si>
  <si>
    <t xml:space="preserve">E536</t>
  </si>
  <si>
    <t xml:space="preserve">LEPORANO</t>
  </si>
  <si>
    <t xml:space="preserve">E537</t>
  </si>
  <si>
    <t xml:space="preserve">LEQUILE</t>
  </si>
  <si>
    <t xml:space="preserve">E538</t>
  </si>
  <si>
    <t xml:space="preserve">LEQUIO BERRIA</t>
  </si>
  <si>
    <t xml:space="preserve">E540</t>
  </si>
  <si>
    <t xml:space="preserve">LEQUIO TANARO</t>
  </si>
  <si>
    <t xml:space="preserve">E539</t>
  </si>
  <si>
    <t xml:space="preserve">LERCARA FRIDDI</t>
  </si>
  <si>
    <t xml:space="preserve">E541</t>
  </si>
  <si>
    <t xml:space="preserve">LERICI</t>
  </si>
  <si>
    <t xml:space="preserve">E542</t>
  </si>
  <si>
    <t xml:space="preserve">LERMA</t>
  </si>
  <si>
    <t xml:space="preserve">E543</t>
  </si>
  <si>
    <t xml:space="preserve">LESA</t>
  </si>
  <si>
    <t xml:space="preserve">E544</t>
  </si>
  <si>
    <t xml:space="preserve">LESEGNO</t>
  </si>
  <si>
    <t xml:space="preserve">E546</t>
  </si>
  <si>
    <t xml:space="preserve">LESIGNANO DE' BAGNI</t>
  </si>
  <si>
    <t xml:space="preserve">E547</t>
  </si>
  <si>
    <t xml:space="preserve">LESINA</t>
  </si>
  <si>
    <t xml:space="preserve">E549</t>
  </si>
  <si>
    <t xml:space="preserve">LESMO</t>
  </si>
  <si>
    <t xml:space="preserve">E550</t>
  </si>
  <si>
    <t xml:space="preserve">LESSOLO</t>
  </si>
  <si>
    <t xml:space="preserve">E551</t>
  </si>
  <si>
    <t xml:space="preserve">LESSONA</t>
  </si>
  <si>
    <t xml:space="preserve">M371</t>
  </si>
  <si>
    <t xml:space="preserve">LESTIZZA</t>
  </si>
  <si>
    <t xml:space="preserve">E553</t>
  </si>
  <si>
    <t xml:space="preserve">LETINO</t>
  </si>
  <si>
    <t xml:space="preserve">E554</t>
  </si>
  <si>
    <t xml:space="preserve">LETOJANNI</t>
  </si>
  <si>
    <t xml:space="preserve">E555</t>
  </si>
  <si>
    <t xml:space="preserve">LETTERE</t>
  </si>
  <si>
    <t xml:space="preserve">E557</t>
  </si>
  <si>
    <t xml:space="preserve">LETTOMANOPPELLO</t>
  </si>
  <si>
    <t xml:space="preserve">E558</t>
  </si>
  <si>
    <t xml:space="preserve">LETTOPALENA</t>
  </si>
  <si>
    <t xml:space="preserve">E559</t>
  </si>
  <si>
    <t xml:space="preserve">LEVANTO</t>
  </si>
  <si>
    <t xml:space="preserve">E560</t>
  </si>
  <si>
    <t xml:space="preserve">LEVATE</t>
  </si>
  <si>
    <t xml:space="preserve">E562</t>
  </si>
  <si>
    <t xml:space="preserve">LEVERANO</t>
  </si>
  <si>
    <t xml:space="preserve">E563</t>
  </si>
  <si>
    <t xml:space="preserve">LEVICE</t>
  </si>
  <si>
    <t xml:space="preserve">E564</t>
  </si>
  <si>
    <t xml:space="preserve">LEVICO TERME</t>
  </si>
  <si>
    <t xml:space="preserve">E565</t>
  </si>
  <si>
    <t xml:space="preserve">LEVONE</t>
  </si>
  <si>
    <t xml:space="preserve">E566</t>
  </si>
  <si>
    <t xml:space="preserve">LEZZENO</t>
  </si>
  <si>
    <t xml:space="preserve">E569</t>
  </si>
  <si>
    <t xml:space="preserve">LIBERI</t>
  </si>
  <si>
    <t xml:space="preserve">E570</t>
  </si>
  <si>
    <t xml:space="preserve">LIBRIZZI</t>
  </si>
  <si>
    <t xml:space="preserve">E571</t>
  </si>
  <si>
    <t xml:space="preserve">LICATA</t>
  </si>
  <si>
    <t xml:space="preserve">E573</t>
  </si>
  <si>
    <t xml:space="preserve">LICCIANA NARDI</t>
  </si>
  <si>
    <t xml:space="preserve">E574</t>
  </si>
  <si>
    <t xml:space="preserve">LICENZA</t>
  </si>
  <si>
    <t xml:space="preserve">E576</t>
  </si>
  <si>
    <t xml:space="preserve">LICODIA EUBEA</t>
  </si>
  <si>
    <t xml:space="preserve">E578</t>
  </si>
  <si>
    <t xml:space="preserve">LIERNA</t>
  </si>
  <si>
    <t xml:space="preserve">E581</t>
  </si>
  <si>
    <t xml:space="preserve">LIGNANA</t>
  </si>
  <si>
    <t xml:space="preserve">E583</t>
  </si>
  <si>
    <t xml:space="preserve">LIGNANO SABBIADORO</t>
  </si>
  <si>
    <t xml:space="preserve">E584</t>
  </si>
  <si>
    <t xml:space="preserve">LILLIANES</t>
  </si>
  <si>
    <t xml:space="preserve">E587</t>
  </si>
  <si>
    <t xml:space="preserve">LIMANA</t>
  </si>
  <si>
    <t xml:space="preserve">E588</t>
  </si>
  <si>
    <t xml:space="preserve">LIMATOLA</t>
  </si>
  <si>
    <t xml:space="preserve">E589</t>
  </si>
  <si>
    <t xml:space="preserve">LIMBADI</t>
  </si>
  <si>
    <t xml:space="preserve">E590</t>
  </si>
  <si>
    <t xml:space="preserve">LIMBIATE</t>
  </si>
  <si>
    <t xml:space="preserve">E591</t>
  </si>
  <si>
    <t xml:space="preserve">LIMENA</t>
  </si>
  <si>
    <t xml:space="preserve">E592</t>
  </si>
  <si>
    <t xml:space="preserve">LIMIDO COMASCO</t>
  </si>
  <si>
    <t xml:space="preserve">E593</t>
  </si>
  <si>
    <t xml:space="preserve">LIMINA</t>
  </si>
  <si>
    <t xml:space="preserve">E594</t>
  </si>
  <si>
    <t xml:space="preserve">LIMONE PIEMONTE</t>
  </si>
  <si>
    <t xml:space="preserve">E597</t>
  </si>
  <si>
    <t xml:space="preserve">LIMONE SUL GARDA</t>
  </si>
  <si>
    <t xml:space="preserve">E596</t>
  </si>
  <si>
    <t xml:space="preserve">LIMOSANO</t>
  </si>
  <si>
    <t xml:space="preserve">E599</t>
  </si>
  <si>
    <t xml:space="preserve">LINAROLO</t>
  </si>
  <si>
    <t xml:space="preserve">E600</t>
  </si>
  <si>
    <t xml:space="preserve">LINGUAGLOSSA</t>
  </si>
  <si>
    <t xml:space="preserve">E602</t>
  </si>
  <si>
    <t xml:space="preserve">LIONI</t>
  </si>
  <si>
    <t xml:space="preserve">E605</t>
  </si>
  <si>
    <t xml:space="preserve">LIPARI</t>
  </si>
  <si>
    <t xml:space="preserve">E606</t>
  </si>
  <si>
    <t xml:space="preserve">LIPOMO</t>
  </si>
  <si>
    <t xml:space="preserve">E607</t>
  </si>
  <si>
    <t xml:space="preserve">LIRIO</t>
  </si>
  <si>
    <t xml:space="preserve">E608</t>
  </si>
  <si>
    <t xml:space="preserve">LISCATE</t>
  </si>
  <si>
    <t xml:space="preserve">E610</t>
  </si>
  <si>
    <t xml:space="preserve">LISCIA</t>
  </si>
  <si>
    <t xml:space="preserve">E611</t>
  </si>
  <si>
    <t xml:space="preserve">LISCIANO NICCONE</t>
  </si>
  <si>
    <t xml:space="preserve">E613</t>
  </si>
  <si>
    <t xml:space="preserve">LISIO</t>
  </si>
  <si>
    <t xml:space="preserve">E615</t>
  </si>
  <si>
    <t xml:space="preserve">LISSONE</t>
  </si>
  <si>
    <t xml:space="preserve">E617</t>
  </si>
  <si>
    <t xml:space="preserve">LIVERI</t>
  </si>
  <si>
    <t xml:space="preserve">E620</t>
  </si>
  <si>
    <t xml:space="preserve">LIVIGNO</t>
  </si>
  <si>
    <t xml:space="preserve">E621</t>
  </si>
  <si>
    <t xml:space="preserve">LIVINALLONGO DEL COL DI LANA</t>
  </si>
  <si>
    <t xml:space="preserve">E622</t>
  </si>
  <si>
    <t xml:space="preserve">LIVO</t>
  </si>
  <si>
    <t xml:space="preserve">E624</t>
  </si>
  <si>
    <t xml:space="preserve">E623</t>
  </si>
  <si>
    <t xml:space="preserve">LIVORNO</t>
  </si>
  <si>
    <t xml:space="preserve">E625</t>
  </si>
  <si>
    <t xml:space="preserve">LIVORNO FERRARIS</t>
  </si>
  <si>
    <t xml:space="preserve">E626</t>
  </si>
  <si>
    <t xml:space="preserve">LIVRAGA</t>
  </si>
  <si>
    <t xml:space="preserve">E627</t>
  </si>
  <si>
    <t xml:space="preserve">LIZZANELLO</t>
  </si>
  <si>
    <t xml:space="preserve">E629</t>
  </si>
  <si>
    <t xml:space="preserve">LIZZANO</t>
  </si>
  <si>
    <t xml:space="preserve">E630</t>
  </si>
  <si>
    <t xml:space="preserve">LIZZANO IN BELVEDERE</t>
  </si>
  <si>
    <t xml:space="preserve">A771</t>
  </si>
  <si>
    <t xml:space="preserve">LOANO</t>
  </si>
  <si>
    <t xml:space="preserve">E632</t>
  </si>
  <si>
    <t xml:space="preserve">LOAZZOLO</t>
  </si>
  <si>
    <t xml:space="preserve">E633</t>
  </si>
  <si>
    <t xml:space="preserve">LOCANA</t>
  </si>
  <si>
    <t xml:space="preserve">E635</t>
  </si>
  <si>
    <t xml:space="preserve">LOCATE DI TRIULZI</t>
  </si>
  <si>
    <t xml:space="preserve">E639</t>
  </si>
  <si>
    <t xml:space="preserve">LOCATE VARESINO</t>
  </si>
  <si>
    <t xml:space="preserve">E638</t>
  </si>
  <si>
    <t xml:space="preserve">LOCATELLO</t>
  </si>
  <si>
    <t xml:space="preserve">E640</t>
  </si>
  <si>
    <t xml:space="preserve">LOCERI</t>
  </si>
  <si>
    <t xml:space="preserve">E644</t>
  </si>
  <si>
    <t xml:space="preserve">LOCOROTONDO</t>
  </si>
  <si>
    <t xml:space="preserve">E645</t>
  </si>
  <si>
    <t xml:space="preserve">LOCRI</t>
  </si>
  <si>
    <t xml:space="preserve">D976</t>
  </si>
  <si>
    <t xml:space="preserve">LOCULI</t>
  </si>
  <si>
    <t xml:space="preserve">E646</t>
  </si>
  <si>
    <t xml:space="preserve">LODE'</t>
  </si>
  <si>
    <t xml:space="preserve">E647</t>
  </si>
  <si>
    <t xml:space="preserve">LODI</t>
  </si>
  <si>
    <t xml:space="preserve">E648</t>
  </si>
  <si>
    <t xml:space="preserve">LODI VECCHIO</t>
  </si>
  <si>
    <t xml:space="preserve">E651</t>
  </si>
  <si>
    <t xml:space="preserve">LODINE</t>
  </si>
  <si>
    <t xml:space="preserve">E649</t>
  </si>
  <si>
    <t xml:space="preserve">LODRINO</t>
  </si>
  <si>
    <t xml:space="preserve">E652</t>
  </si>
  <si>
    <t xml:space="preserve">LOGRATO</t>
  </si>
  <si>
    <t xml:space="preserve">E654</t>
  </si>
  <si>
    <t xml:space="preserve">LOIANO</t>
  </si>
  <si>
    <t xml:space="preserve">E655</t>
  </si>
  <si>
    <t xml:space="preserve">LOIRI PORTO SAN PAOLO</t>
  </si>
  <si>
    <t xml:space="preserve">M275</t>
  </si>
  <si>
    <t xml:space="preserve">LOMAGNA</t>
  </si>
  <si>
    <t xml:space="preserve">E656</t>
  </si>
  <si>
    <t xml:space="preserve">LOMAZZO</t>
  </si>
  <si>
    <t xml:space="preserve">E659</t>
  </si>
  <si>
    <t xml:space="preserve">LOMBARDORE</t>
  </si>
  <si>
    <t xml:space="preserve">E660</t>
  </si>
  <si>
    <t xml:space="preserve">LOMBRIASCO</t>
  </si>
  <si>
    <t xml:space="preserve">E661</t>
  </si>
  <si>
    <t xml:space="preserve">LOMELLO</t>
  </si>
  <si>
    <t xml:space="preserve">E662</t>
  </si>
  <si>
    <t xml:space="preserve">LONA-LASES</t>
  </si>
  <si>
    <t xml:space="preserve">E664</t>
  </si>
  <si>
    <t xml:space="preserve">LONATE CEPPINO</t>
  </si>
  <si>
    <t xml:space="preserve">E665</t>
  </si>
  <si>
    <t xml:space="preserve">LONATE POZZOLO</t>
  </si>
  <si>
    <t xml:space="preserve">E666</t>
  </si>
  <si>
    <t xml:space="preserve">LONATO DEL GARDA</t>
  </si>
  <si>
    <t xml:space="preserve">M312</t>
  </si>
  <si>
    <t xml:space="preserve">LONDA</t>
  </si>
  <si>
    <t xml:space="preserve">E668</t>
  </si>
  <si>
    <t xml:space="preserve">LONGANO</t>
  </si>
  <si>
    <t xml:space="preserve">E669</t>
  </si>
  <si>
    <t xml:space="preserve">LONGARE</t>
  </si>
  <si>
    <t xml:space="preserve">E671</t>
  </si>
  <si>
    <t xml:space="preserve">LONGARONE</t>
  </si>
  <si>
    <t xml:space="preserve">M342</t>
  </si>
  <si>
    <t xml:space="preserve">LONGHENA</t>
  </si>
  <si>
    <t xml:space="preserve">E673</t>
  </si>
  <si>
    <t xml:space="preserve">LONGI</t>
  </si>
  <si>
    <t xml:space="preserve">E674</t>
  </si>
  <si>
    <t xml:space="preserve">LONGIANO</t>
  </si>
  <si>
    <t xml:space="preserve">E675</t>
  </si>
  <si>
    <t xml:space="preserve">LONGOBARDI</t>
  </si>
  <si>
    <t xml:space="preserve">E677</t>
  </si>
  <si>
    <t xml:space="preserve">LONGOBUCCO</t>
  </si>
  <si>
    <t xml:space="preserve">E678</t>
  </si>
  <si>
    <t xml:space="preserve">LONGONE AL SEGRINO</t>
  </si>
  <si>
    <t xml:space="preserve">E679</t>
  </si>
  <si>
    <t xml:space="preserve">LONGONE SABINO</t>
  </si>
  <si>
    <t xml:space="preserve">E681</t>
  </si>
  <si>
    <t xml:space="preserve">LONIGO</t>
  </si>
  <si>
    <t xml:space="preserve">E682</t>
  </si>
  <si>
    <t xml:space="preserve">LORANZE'</t>
  </si>
  <si>
    <t xml:space="preserve">E683</t>
  </si>
  <si>
    <t xml:space="preserve">LOREGGIA</t>
  </si>
  <si>
    <t xml:space="preserve">E684</t>
  </si>
  <si>
    <t xml:space="preserve">LOREGLIA</t>
  </si>
  <si>
    <t xml:space="preserve">E685</t>
  </si>
  <si>
    <t xml:space="preserve">LORENZAGO DI CADORE</t>
  </si>
  <si>
    <t xml:space="preserve">E687</t>
  </si>
  <si>
    <t xml:space="preserve">LOREO</t>
  </si>
  <si>
    <t xml:space="preserve">E689</t>
  </si>
  <si>
    <t xml:space="preserve">LORETO</t>
  </si>
  <si>
    <t xml:space="preserve">E690</t>
  </si>
  <si>
    <t xml:space="preserve">LORETO APRUTINO</t>
  </si>
  <si>
    <t xml:space="preserve">E691</t>
  </si>
  <si>
    <t xml:space="preserve">LORIA</t>
  </si>
  <si>
    <t xml:space="preserve">E692</t>
  </si>
  <si>
    <t xml:space="preserve">LORO CIUFFENNA</t>
  </si>
  <si>
    <t xml:space="preserve">E693</t>
  </si>
  <si>
    <t xml:space="preserve">LORO PICENO</t>
  </si>
  <si>
    <t xml:space="preserve">E694</t>
  </si>
  <si>
    <t xml:space="preserve">LORSICA</t>
  </si>
  <si>
    <t xml:space="preserve">E695</t>
  </si>
  <si>
    <t xml:space="preserve">LOSINE</t>
  </si>
  <si>
    <t xml:space="preserve">E698</t>
  </si>
  <si>
    <t xml:space="preserve">LOTZORAI</t>
  </si>
  <si>
    <t xml:space="preserve">E700</t>
  </si>
  <si>
    <t xml:space="preserve">LOVERE</t>
  </si>
  <si>
    <t xml:space="preserve">E704</t>
  </si>
  <si>
    <t xml:space="preserve">LOVERO</t>
  </si>
  <si>
    <t xml:space="preserve">E705</t>
  </si>
  <si>
    <t xml:space="preserve">LOZIO</t>
  </si>
  <si>
    <t xml:space="preserve">E706</t>
  </si>
  <si>
    <t xml:space="preserve">LOZZA</t>
  </si>
  <si>
    <t xml:space="preserve">E707</t>
  </si>
  <si>
    <t xml:space="preserve">LOZZO ATESTINO</t>
  </si>
  <si>
    <t xml:space="preserve">E709</t>
  </si>
  <si>
    <t xml:space="preserve">LOZZO DI CADORE</t>
  </si>
  <si>
    <t xml:space="preserve">E708</t>
  </si>
  <si>
    <t xml:space="preserve">LOZZOLO</t>
  </si>
  <si>
    <t xml:space="preserve">E711</t>
  </si>
  <si>
    <t xml:space="preserve">LU E CUCCARO MONFERRATO</t>
  </si>
  <si>
    <t xml:space="preserve">M420</t>
  </si>
  <si>
    <t xml:space="preserve">LUBRIANO</t>
  </si>
  <si>
    <t xml:space="preserve">E713</t>
  </si>
  <si>
    <t xml:space="preserve">LUCCA</t>
  </si>
  <si>
    <t xml:space="preserve">E715</t>
  </si>
  <si>
    <t xml:space="preserve">LUCCA SICULA</t>
  </si>
  <si>
    <t xml:space="preserve">E714</t>
  </si>
  <si>
    <t xml:space="preserve">LUCERA</t>
  </si>
  <si>
    <t xml:space="preserve">E716</t>
  </si>
  <si>
    <t xml:space="preserve">LUCIGNANO</t>
  </si>
  <si>
    <t xml:space="preserve">E718</t>
  </si>
  <si>
    <t xml:space="preserve">LUCINASCO</t>
  </si>
  <si>
    <t xml:space="preserve">E719</t>
  </si>
  <si>
    <t xml:space="preserve">LUCITO</t>
  </si>
  <si>
    <t xml:space="preserve">E722</t>
  </si>
  <si>
    <t xml:space="preserve">LUCO DEI MARSI</t>
  </si>
  <si>
    <t xml:space="preserve">E723</t>
  </si>
  <si>
    <t xml:space="preserve">LUCOLI</t>
  </si>
  <si>
    <t xml:space="preserve">E724</t>
  </si>
  <si>
    <t xml:space="preserve">LUGAGNANO VAL D'ARDA</t>
  </si>
  <si>
    <t xml:space="preserve">E726</t>
  </si>
  <si>
    <t xml:space="preserve">LUGNANO IN TEVERINA</t>
  </si>
  <si>
    <t xml:space="preserve">E729</t>
  </si>
  <si>
    <t xml:space="preserve">LUGO</t>
  </si>
  <si>
    <t xml:space="preserve">E730</t>
  </si>
  <si>
    <t xml:space="preserve">LUGO DI VICENZA</t>
  </si>
  <si>
    <t xml:space="preserve">E731</t>
  </si>
  <si>
    <t xml:space="preserve">LUINO</t>
  </si>
  <si>
    <t xml:space="preserve">E734</t>
  </si>
  <si>
    <t xml:space="preserve">LUISAGO</t>
  </si>
  <si>
    <t xml:space="preserve">E735</t>
  </si>
  <si>
    <t xml:space="preserve">LULA</t>
  </si>
  <si>
    <t xml:space="preserve">E736</t>
  </si>
  <si>
    <t xml:space="preserve">LUMARZO</t>
  </si>
  <si>
    <t xml:space="preserve">E737</t>
  </si>
  <si>
    <t xml:space="preserve">LUMEZZANE</t>
  </si>
  <si>
    <t xml:space="preserve">E738</t>
  </si>
  <si>
    <t xml:space="preserve">LUNAMATRONA</t>
  </si>
  <si>
    <t xml:space="preserve">E742</t>
  </si>
  <si>
    <t xml:space="preserve">LUNANO</t>
  </si>
  <si>
    <t xml:space="preserve">E743</t>
  </si>
  <si>
    <t xml:space="preserve">LUNGAVILLA</t>
  </si>
  <si>
    <t xml:space="preserve">B387</t>
  </si>
  <si>
    <t xml:space="preserve">LUNGRO</t>
  </si>
  <si>
    <t xml:space="preserve">E745</t>
  </si>
  <si>
    <t xml:space="preserve">LUNI</t>
  </si>
  <si>
    <t xml:space="preserve">G143</t>
  </si>
  <si>
    <t xml:space="preserve">LUOGOSANO</t>
  </si>
  <si>
    <t xml:space="preserve">E746</t>
  </si>
  <si>
    <t xml:space="preserve">LUOGOSANTO</t>
  </si>
  <si>
    <t xml:space="preserve">E747</t>
  </si>
  <si>
    <t xml:space="preserve">LUPARA</t>
  </si>
  <si>
    <t xml:space="preserve">E748</t>
  </si>
  <si>
    <t xml:space="preserve">LURAGO D'ERBA</t>
  </si>
  <si>
    <t xml:space="preserve">E749</t>
  </si>
  <si>
    <t xml:space="preserve">LURAGO MARINONE</t>
  </si>
  <si>
    <t xml:space="preserve">E750</t>
  </si>
  <si>
    <t xml:space="preserve">LURANO</t>
  </si>
  <si>
    <t xml:space="preserve">E751</t>
  </si>
  <si>
    <t xml:space="preserve">LURAS</t>
  </si>
  <si>
    <t xml:space="preserve">E752</t>
  </si>
  <si>
    <t xml:space="preserve">LURATE CACCIVIO</t>
  </si>
  <si>
    <t xml:space="preserve">E753</t>
  </si>
  <si>
    <t xml:space="preserve">LUSCIANO</t>
  </si>
  <si>
    <t xml:space="preserve">E754</t>
  </si>
  <si>
    <t xml:space="preserve">LUSERNA</t>
  </si>
  <si>
    <t xml:space="preserve">E757</t>
  </si>
  <si>
    <t xml:space="preserve">LUSERNA SAN GIOVANNI</t>
  </si>
  <si>
    <t xml:space="preserve">E758</t>
  </si>
  <si>
    <t xml:space="preserve">LUSERNETTA</t>
  </si>
  <si>
    <t xml:space="preserve">E759</t>
  </si>
  <si>
    <t xml:space="preserve">LUSEVERA</t>
  </si>
  <si>
    <t xml:space="preserve">E760</t>
  </si>
  <si>
    <t xml:space="preserve">LUSIA</t>
  </si>
  <si>
    <t xml:space="preserve">E761</t>
  </si>
  <si>
    <t xml:space="preserve">LUSIANA CONCO</t>
  </si>
  <si>
    <t xml:space="preserve">M427</t>
  </si>
  <si>
    <t xml:space="preserve">LUSIGLIE'</t>
  </si>
  <si>
    <t xml:space="preserve">E763</t>
  </si>
  <si>
    <t xml:space="preserve">LUSON/LÜSEN</t>
  </si>
  <si>
    <t xml:space="preserve">E764</t>
  </si>
  <si>
    <t xml:space="preserve">LUSTRA</t>
  </si>
  <si>
    <t xml:space="preserve">E767</t>
  </si>
  <si>
    <t xml:space="preserve">LUVINATE</t>
  </si>
  <si>
    <t xml:space="preserve">E769</t>
  </si>
  <si>
    <t xml:space="preserve">LUZZANA</t>
  </si>
  <si>
    <t xml:space="preserve">E770</t>
  </si>
  <si>
    <t xml:space="preserve">LUZZARA</t>
  </si>
  <si>
    <t xml:space="preserve">E772</t>
  </si>
  <si>
    <t xml:space="preserve">LUZZI</t>
  </si>
  <si>
    <t xml:space="preserve">E773</t>
  </si>
  <si>
    <t xml:space="preserve">MACCAGNO CON PINO E VEDDASCA</t>
  </si>
  <si>
    <t xml:space="preserve">M339</t>
  </si>
  <si>
    <t xml:space="preserve">MACCASTORNA</t>
  </si>
  <si>
    <t xml:space="preserve">E777</t>
  </si>
  <si>
    <t xml:space="preserve">MACCHIA D'ISERNIA</t>
  </si>
  <si>
    <t xml:space="preserve">E778</t>
  </si>
  <si>
    <t xml:space="preserve">MACCHIA VALFORTORE</t>
  </si>
  <si>
    <t xml:space="preserve">E780</t>
  </si>
  <si>
    <t xml:space="preserve">MACCHIAGODENA</t>
  </si>
  <si>
    <t xml:space="preserve">E779</t>
  </si>
  <si>
    <t xml:space="preserve">MACELLO</t>
  </si>
  <si>
    <t xml:space="preserve">E782</t>
  </si>
  <si>
    <t xml:space="preserve">MACERATA</t>
  </si>
  <si>
    <t xml:space="preserve">E783</t>
  </si>
  <si>
    <t xml:space="preserve">MACERATA CAMPANIA</t>
  </si>
  <si>
    <t xml:space="preserve">E784</t>
  </si>
  <si>
    <t xml:space="preserve">MACERATA FELTRIA</t>
  </si>
  <si>
    <t xml:space="preserve">E785</t>
  </si>
  <si>
    <t xml:space="preserve">MACHERIO</t>
  </si>
  <si>
    <t xml:space="preserve">E786</t>
  </si>
  <si>
    <t xml:space="preserve">MACLODIO</t>
  </si>
  <si>
    <t xml:space="preserve">E787</t>
  </si>
  <si>
    <t xml:space="preserve">MACOMER</t>
  </si>
  <si>
    <t xml:space="preserve">E788</t>
  </si>
  <si>
    <t xml:space="preserve">MACRA</t>
  </si>
  <si>
    <t xml:space="preserve">E789</t>
  </si>
  <si>
    <t xml:space="preserve">MACUGNAGA</t>
  </si>
  <si>
    <t xml:space="preserve">E790</t>
  </si>
  <si>
    <t xml:space="preserve">MADDALONI</t>
  </si>
  <si>
    <t xml:space="preserve">E791</t>
  </si>
  <si>
    <t xml:space="preserve">MADESIMO</t>
  </si>
  <si>
    <t xml:space="preserve">E342</t>
  </si>
  <si>
    <t xml:space="preserve">MADIGNANO</t>
  </si>
  <si>
    <t xml:space="preserve">E793</t>
  </si>
  <si>
    <t xml:space="preserve">MADONE</t>
  </si>
  <si>
    <t xml:space="preserve">E794</t>
  </si>
  <si>
    <t xml:space="preserve">MADONNA DEL SASSO</t>
  </si>
  <si>
    <t xml:space="preserve">E795</t>
  </si>
  <si>
    <t xml:space="preserve">MADRUZZO</t>
  </si>
  <si>
    <t xml:space="preserve">M357</t>
  </si>
  <si>
    <t xml:space="preserve">MAENZA</t>
  </si>
  <si>
    <t xml:space="preserve">E798</t>
  </si>
  <si>
    <t xml:space="preserve">MAFALDA</t>
  </si>
  <si>
    <t xml:space="preserve">E799</t>
  </si>
  <si>
    <t xml:space="preserve">MAGASA</t>
  </si>
  <si>
    <t xml:space="preserve">E800</t>
  </si>
  <si>
    <t xml:space="preserve">MAGENTA</t>
  </si>
  <si>
    <t xml:space="preserve">E801</t>
  </si>
  <si>
    <t xml:space="preserve">MAGGIORA</t>
  </si>
  <si>
    <t xml:space="preserve">E803</t>
  </si>
  <si>
    <t xml:space="preserve">MAGHERNO</t>
  </si>
  <si>
    <t xml:space="preserve">E804</t>
  </si>
  <si>
    <t xml:space="preserve">MAGIONE</t>
  </si>
  <si>
    <t xml:space="preserve">E805</t>
  </si>
  <si>
    <t xml:space="preserve">MAGISANO</t>
  </si>
  <si>
    <t xml:space="preserve">E806</t>
  </si>
  <si>
    <t xml:space="preserve">MAGLIANO ALFIERI</t>
  </si>
  <si>
    <t xml:space="preserve">E809</t>
  </si>
  <si>
    <t xml:space="preserve">MAGLIANO ALPI</t>
  </si>
  <si>
    <t xml:space="preserve">E808</t>
  </si>
  <si>
    <t xml:space="preserve">MAGLIANO DE' MARSI</t>
  </si>
  <si>
    <t xml:space="preserve">E811</t>
  </si>
  <si>
    <t xml:space="preserve">MAGLIANO DI TENNA</t>
  </si>
  <si>
    <t xml:space="preserve">E807</t>
  </si>
  <si>
    <t xml:space="preserve">MAGLIANO IN TOSCANA</t>
  </si>
  <si>
    <t xml:space="preserve">E810</t>
  </si>
  <si>
    <t xml:space="preserve">MAGLIANO ROMANO</t>
  </si>
  <si>
    <t xml:space="preserve">E813</t>
  </si>
  <si>
    <t xml:space="preserve">MAGLIANO SABINA</t>
  </si>
  <si>
    <t xml:space="preserve">E812</t>
  </si>
  <si>
    <t xml:space="preserve">MAGLIANO VETERE</t>
  </si>
  <si>
    <t xml:space="preserve">E814</t>
  </si>
  <si>
    <t xml:space="preserve">MAGLIE</t>
  </si>
  <si>
    <t xml:space="preserve">E815</t>
  </si>
  <si>
    <t xml:space="preserve">MAGLIOLO</t>
  </si>
  <si>
    <t xml:space="preserve">E816</t>
  </si>
  <si>
    <t xml:space="preserve">MAGLIONE</t>
  </si>
  <si>
    <t xml:space="preserve">E817</t>
  </si>
  <si>
    <t xml:space="preserve">MAGNACAVALLO</t>
  </si>
  <si>
    <t xml:space="preserve">E818</t>
  </si>
  <si>
    <t xml:space="preserve">MAGNAGO</t>
  </si>
  <si>
    <t xml:space="preserve">E819</t>
  </si>
  <si>
    <t xml:space="preserve">MAGNANO</t>
  </si>
  <si>
    <t xml:space="preserve">E821</t>
  </si>
  <si>
    <t xml:space="preserve">MAGNANO IN RIVIERA</t>
  </si>
  <si>
    <t xml:space="preserve">E820</t>
  </si>
  <si>
    <t xml:space="preserve">MAGOMADAS</t>
  </si>
  <si>
    <t xml:space="preserve">E825</t>
  </si>
  <si>
    <t xml:space="preserve">MAGRE' SULLA STRADA DEL VINO/MARGREID AN DER WEINSTRASSE</t>
  </si>
  <si>
    <t xml:space="preserve">E829</t>
  </si>
  <si>
    <t xml:space="preserve">MAGREGLIO</t>
  </si>
  <si>
    <t xml:space="preserve">E830</t>
  </si>
  <si>
    <t xml:space="preserve">MAIDA</t>
  </si>
  <si>
    <t xml:space="preserve">E834</t>
  </si>
  <si>
    <t xml:space="preserve">MAIERA'</t>
  </si>
  <si>
    <t xml:space="preserve">E835</t>
  </si>
  <si>
    <t xml:space="preserve">MAIERATO</t>
  </si>
  <si>
    <t xml:space="preserve">E836</t>
  </si>
  <si>
    <t xml:space="preserve">MAIOLATI SPONTINI</t>
  </si>
  <si>
    <t xml:space="preserve">E837</t>
  </si>
  <si>
    <t xml:space="preserve">MAIOLO</t>
  </si>
  <si>
    <t xml:space="preserve">E838</t>
  </si>
  <si>
    <t xml:space="preserve">MAIORI</t>
  </si>
  <si>
    <t xml:space="preserve">E839</t>
  </si>
  <si>
    <t xml:space="preserve">MAIRAGO</t>
  </si>
  <si>
    <t xml:space="preserve">E840</t>
  </si>
  <si>
    <t xml:space="preserve">MAIRANO</t>
  </si>
  <si>
    <t xml:space="preserve">E841</t>
  </si>
  <si>
    <t xml:space="preserve">MAISSANA</t>
  </si>
  <si>
    <t xml:space="preserve">E842</t>
  </si>
  <si>
    <t xml:space="preserve">MAJANO</t>
  </si>
  <si>
    <t xml:space="preserve">E833</t>
  </si>
  <si>
    <t xml:space="preserve">MALAGNINO</t>
  </si>
  <si>
    <t xml:space="preserve">E843</t>
  </si>
  <si>
    <t xml:space="preserve">MALALBERGO</t>
  </si>
  <si>
    <t xml:space="preserve">E844</t>
  </si>
  <si>
    <t xml:space="preserve">MALBORGHETTO VALBRUNA</t>
  </si>
  <si>
    <t xml:space="preserve">E847</t>
  </si>
  <si>
    <t xml:space="preserve">MALCESINE</t>
  </si>
  <si>
    <t xml:space="preserve">E848</t>
  </si>
  <si>
    <t xml:space="preserve">MALE'</t>
  </si>
  <si>
    <t xml:space="preserve">E850</t>
  </si>
  <si>
    <t xml:space="preserve">MALEGNO</t>
  </si>
  <si>
    <t xml:space="preserve">E851</t>
  </si>
  <si>
    <t xml:space="preserve">MALEO</t>
  </si>
  <si>
    <t xml:space="preserve">E852</t>
  </si>
  <si>
    <t xml:space="preserve">MALESCO</t>
  </si>
  <si>
    <t xml:space="preserve">E853</t>
  </si>
  <si>
    <t xml:space="preserve">MALETTO</t>
  </si>
  <si>
    <t xml:space="preserve">E854</t>
  </si>
  <si>
    <t xml:space="preserve">MALFA</t>
  </si>
  <si>
    <t xml:space="preserve">E855</t>
  </si>
  <si>
    <t xml:space="preserve">MALGRATE</t>
  </si>
  <si>
    <t xml:space="preserve">E858</t>
  </si>
  <si>
    <t xml:space="preserve">MALITO</t>
  </si>
  <si>
    <t xml:space="preserve">E859</t>
  </si>
  <si>
    <t xml:space="preserve">MALLARE</t>
  </si>
  <si>
    <t xml:space="preserve">E860</t>
  </si>
  <si>
    <t xml:space="preserve">MALLES VENOSTA/MALS</t>
  </si>
  <si>
    <t xml:space="preserve">E862</t>
  </si>
  <si>
    <t xml:space="preserve">MALNATE</t>
  </si>
  <si>
    <t xml:space="preserve">E863</t>
  </si>
  <si>
    <t xml:space="preserve">MALO</t>
  </si>
  <si>
    <t xml:space="preserve">E864</t>
  </si>
  <si>
    <t xml:space="preserve">MALONNO</t>
  </si>
  <si>
    <t xml:space="preserve">E865</t>
  </si>
  <si>
    <t xml:space="preserve">MALTIGNANO</t>
  </si>
  <si>
    <t xml:space="preserve">E868</t>
  </si>
  <si>
    <t xml:space="preserve">MALVAGNA</t>
  </si>
  <si>
    <t xml:space="preserve">E869</t>
  </si>
  <si>
    <t xml:space="preserve">MALVICINO</t>
  </si>
  <si>
    <t xml:space="preserve">E870</t>
  </si>
  <si>
    <t xml:space="preserve">MALVITO</t>
  </si>
  <si>
    <t xml:space="preserve">E872</t>
  </si>
  <si>
    <t xml:space="preserve">MAMMOLA</t>
  </si>
  <si>
    <t xml:space="preserve">E873</t>
  </si>
  <si>
    <t xml:space="preserve">MAMOIADA</t>
  </si>
  <si>
    <t xml:space="preserve">E874</t>
  </si>
  <si>
    <t xml:space="preserve">MANCIANO</t>
  </si>
  <si>
    <t xml:space="preserve">E875</t>
  </si>
  <si>
    <t xml:space="preserve">MANDANICI</t>
  </si>
  <si>
    <t xml:space="preserve">E876</t>
  </si>
  <si>
    <t xml:space="preserve">MANDAS</t>
  </si>
  <si>
    <t xml:space="preserve">E877</t>
  </si>
  <si>
    <t xml:space="preserve">MANDATORICCIO</t>
  </si>
  <si>
    <t xml:space="preserve">E878</t>
  </si>
  <si>
    <t xml:space="preserve">MANDELA</t>
  </si>
  <si>
    <t xml:space="preserve">B632</t>
  </si>
  <si>
    <t xml:space="preserve">MANDELLO DEL LARIO</t>
  </si>
  <si>
    <t xml:space="preserve">E879</t>
  </si>
  <si>
    <t xml:space="preserve">MANDELLO VITTA</t>
  </si>
  <si>
    <t xml:space="preserve">E880</t>
  </si>
  <si>
    <t xml:space="preserve">MANDURIA</t>
  </si>
  <si>
    <t xml:space="preserve">E882</t>
  </si>
  <si>
    <t xml:space="preserve">MANERBA DEL GARDA</t>
  </si>
  <si>
    <t xml:space="preserve">E883</t>
  </si>
  <si>
    <t xml:space="preserve">MANERBIO</t>
  </si>
  <si>
    <t xml:space="preserve">E884</t>
  </si>
  <si>
    <t xml:space="preserve">MANFREDONIA</t>
  </si>
  <si>
    <t xml:space="preserve">E885</t>
  </si>
  <si>
    <t xml:space="preserve">MANGO</t>
  </si>
  <si>
    <t xml:space="preserve">E887</t>
  </si>
  <si>
    <t xml:space="preserve">MANGONE</t>
  </si>
  <si>
    <t xml:space="preserve">E888</t>
  </si>
  <si>
    <t xml:space="preserve">MANIACE</t>
  </si>
  <si>
    <t xml:space="preserve">M283</t>
  </si>
  <si>
    <t xml:space="preserve">MANIAGO</t>
  </si>
  <si>
    <t xml:space="preserve">E889</t>
  </si>
  <si>
    <t xml:space="preserve">MANOCALZATI</t>
  </si>
  <si>
    <t xml:space="preserve">E891</t>
  </si>
  <si>
    <t xml:space="preserve">MANOPPELLO</t>
  </si>
  <si>
    <t xml:space="preserve">E892</t>
  </si>
  <si>
    <t xml:space="preserve">MANSUE'</t>
  </si>
  <si>
    <t xml:space="preserve">E893</t>
  </si>
  <si>
    <t xml:space="preserve">MANTA</t>
  </si>
  <si>
    <t xml:space="preserve">E894</t>
  </si>
  <si>
    <t xml:space="preserve">MANTELLO</t>
  </si>
  <si>
    <t xml:space="preserve">E896</t>
  </si>
  <si>
    <t xml:space="preserve">MANTOVA</t>
  </si>
  <si>
    <t xml:space="preserve">E897</t>
  </si>
  <si>
    <t xml:space="preserve">MANZANO</t>
  </si>
  <si>
    <t xml:space="preserve">E899</t>
  </si>
  <si>
    <t xml:space="preserve">MANZIANA</t>
  </si>
  <si>
    <t xml:space="preserve">E900</t>
  </si>
  <si>
    <t xml:space="preserve">MAPELLO</t>
  </si>
  <si>
    <t xml:space="preserve">E901</t>
  </si>
  <si>
    <t xml:space="preserve">MAPPANO</t>
  </si>
  <si>
    <t xml:space="preserve">M316</t>
  </si>
  <si>
    <t xml:space="preserve">MARA</t>
  </si>
  <si>
    <t xml:space="preserve">E902</t>
  </si>
  <si>
    <t xml:space="preserve">MARACALAGONIS</t>
  </si>
  <si>
    <t xml:space="preserve">E903</t>
  </si>
  <si>
    <t xml:space="preserve">MARANELLO</t>
  </si>
  <si>
    <t xml:space="preserve">E904</t>
  </si>
  <si>
    <t xml:space="preserve">MARANO DI NAPOLI</t>
  </si>
  <si>
    <t xml:space="preserve">E906</t>
  </si>
  <si>
    <t xml:space="preserve">MARANO DI VALPOLICELLA</t>
  </si>
  <si>
    <t xml:space="preserve">E911</t>
  </si>
  <si>
    <t xml:space="preserve">MARANO EQUO</t>
  </si>
  <si>
    <t xml:space="preserve">E908</t>
  </si>
  <si>
    <t xml:space="preserve">MARANO LAGUNARE</t>
  </si>
  <si>
    <t xml:space="preserve">E910</t>
  </si>
  <si>
    <t xml:space="preserve">MARANO MARCHESATO</t>
  </si>
  <si>
    <t xml:space="preserve">E914</t>
  </si>
  <si>
    <t xml:space="preserve">MARANO PRINCIPATO</t>
  </si>
  <si>
    <t xml:space="preserve">E915</t>
  </si>
  <si>
    <t xml:space="preserve">MARANO SUL PANARO</t>
  </si>
  <si>
    <t xml:space="preserve">E905</t>
  </si>
  <si>
    <t xml:space="preserve">MARANO TICINO</t>
  </si>
  <si>
    <t xml:space="preserve">E907</t>
  </si>
  <si>
    <t xml:space="preserve">MARANO VICENTINO</t>
  </si>
  <si>
    <t xml:space="preserve">E912</t>
  </si>
  <si>
    <t xml:space="preserve">MARANZANA</t>
  </si>
  <si>
    <t xml:space="preserve">E917</t>
  </si>
  <si>
    <t xml:space="preserve">MARATEA</t>
  </si>
  <si>
    <t xml:space="preserve">E919</t>
  </si>
  <si>
    <t xml:space="preserve">MARCALLO CON CASONE</t>
  </si>
  <si>
    <t xml:space="preserve">E921</t>
  </si>
  <si>
    <t xml:space="preserve">MARCARIA</t>
  </si>
  <si>
    <t xml:space="preserve">E922</t>
  </si>
  <si>
    <t xml:space="preserve">MARCEDUSA</t>
  </si>
  <si>
    <t xml:space="preserve">E923</t>
  </si>
  <si>
    <t xml:space="preserve">MARCELLINA</t>
  </si>
  <si>
    <t xml:space="preserve">E924</t>
  </si>
  <si>
    <t xml:space="preserve">MARCELLINARA</t>
  </si>
  <si>
    <t xml:space="preserve">E925</t>
  </si>
  <si>
    <t xml:space="preserve">MARCETELLI</t>
  </si>
  <si>
    <t xml:space="preserve">E927</t>
  </si>
  <si>
    <t xml:space="preserve">MARCHENO</t>
  </si>
  <si>
    <t xml:space="preserve">E928</t>
  </si>
  <si>
    <t xml:space="preserve">MARCHIROLO</t>
  </si>
  <si>
    <t xml:space="preserve">E929</t>
  </si>
  <si>
    <t xml:space="preserve">MARCIANA</t>
  </si>
  <si>
    <t xml:space="preserve">E930</t>
  </si>
  <si>
    <t xml:space="preserve">MARCIANA MARINA</t>
  </si>
  <si>
    <t xml:space="preserve">E931</t>
  </si>
  <si>
    <t xml:space="preserve">MARCIANISE</t>
  </si>
  <si>
    <t xml:space="preserve">E932</t>
  </si>
  <si>
    <t xml:space="preserve">MARCIANO DELLA CHIANA</t>
  </si>
  <si>
    <t xml:space="preserve">E933</t>
  </si>
  <si>
    <t xml:space="preserve">MARCIGNAGO</t>
  </si>
  <si>
    <t xml:space="preserve">E934</t>
  </si>
  <si>
    <t xml:space="preserve">MARCON</t>
  </si>
  <si>
    <t xml:space="preserve">E936</t>
  </si>
  <si>
    <t xml:space="preserve">MAREBBE/ENNEBERG</t>
  </si>
  <si>
    <t xml:space="preserve">E938</t>
  </si>
  <si>
    <t xml:space="preserve">MARENE</t>
  </si>
  <si>
    <t xml:space="preserve">E939</t>
  </si>
  <si>
    <t xml:space="preserve">MARENO DI PIAVE</t>
  </si>
  <si>
    <t xml:space="preserve">E940</t>
  </si>
  <si>
    <t xml:space="preserve">MARENTINO</t>
  </si>
  <si>
    <t xml:space="preserve">E941</t>
  </si>
  <si>
    <t xml:space="preserve">MARETTO</t>
  </si>
  <si>
    <t xml:space="preserve">E944</t>
  </si>
  <si>
    <t xml:space="preserve">MARGARITA</t>
  </si>
  <si>
    <t xml:space="preserve">E945</t>
  </si>
  <si>
    <t xml:space="preserve">MARGHERITA DI SAVOIA</t>
  </si>
  <si>
    <t xml:space="preserve">E946</t>
  </si>
  <si>
    <t xml:space="preserve">MARGNO</t>
  </si>
  <si>
    <t xml:space="preserve">E947</t>
  </si>
  <si>
    <t xml:space="preserve">MARIANA MANTOVANA</t>
  </si>
  <si>
    <t xml:space="preserve">E949</t>
  </si>
  <si>
    <t xml:space="preserve">MARIANO COMENSE</t>
  </si>
  <si>
    <t xml:space="preserve">E951</t>
  </si>
  <si>
    <t xml:space="preserve">MARIANO DEL FRIULI</t>
  </si>
  <si>
    <t xml:space="preserve">E952</t>
  </si>
  <si>
    <t xml:space="preserve">MARIANOPOLI</t>
  </si>
  <si>
    <t xml:space="preserve">E953</t>
  </si>
  <si>
    <t xml:space="preserve">MARIGLIANELLA</t>
  </si>
  <si>
    <t xml:space="preserve">E954</t>
  </si>
  <si>
    <t xml:space="preserve">MARIGLIANO</t>
  </si>
  <si>
    <t xml:space="preserve">E955</t>
  </si>
  <si>
    <t xml:space="preserve">MARINA DI GIOIOSA IONICA</t>
  </si>
  <si>
    <t xml:space="preserve">E956</t>
  </si>
  <si>
    <t xml:space="preserve">MARINEO</t>
  </si>
  <si>
    <t xml:space="preserve">E957</t>
  </si>
  <si>
    <t xml:space="preserve">MARINO</t>
  </si>
  <si>
    <t xml:space="preserve">E958</t>
  </si>
  <si>
    <t xml:space="preserve">MARLENGO/MARLING</t>
  </si>
  <si>
    <t xml:space="preserve">E959</t>
  </si>
  <si>
    <t xml:space="preserve">MARLIANA</t>
  </si>
  <si>
    <t xml:space="preserve">E960</t>
  </si>
  <si>
    <t xml:space="preserve">MARMENTINO</t>
  </si>
  <si>
    <t xml:space="preserve">E961</t>
  </si>
  <si>
    <t xml:space="preserve">MARMIROLO</t>
  </si>
  <si>
    <t xml:space="preserve">E962</t>
  </si>
  <si>
    <t xml:space="preserve">MARMORA</t>
  </si>
  <si>
    <t xml:space="preserve">E963</t>
  </si>
  <si>
    <t xml:space="preserve">MARNATE</t>
  </si>
  <si>
    <t xml:space="preserve">E965</t>
  </si>
  <si>
    <t xml:space="preserve">MARONE</t>
  </si>
  <si>
    <t xml:space="preserve">E967</t>
  </si>
  <si>
    <t xml:space="preserve">MAROPATI</t>
  </si>
  <si>
    <t xml:space="preserve">E968</t>
  </si>
  <si>
    <t xml:space="preserve">MAROSTICA</t>
  </si>
  <si>
    <t xml:space="preserve">E970</t>
  </si>
  <si>
    <t xml:space="preserve">MARRADI</t>
  </si>
  <si>
    <t xml:space="preserve">E971</t>
  </si>
  <si>
    <t xml:space="preserve">MARRUBIU</t>
  </si>
  <si>
    <t xml:space="preserve">E972</t>
  </si>
  <si>
    <t xml:space="preserve">MARSAGLIA</t>
  </si>
  <si>
    <t xml:space="preserve">E973</t>
  </si>
  <si>
    <t xml:space="preserve">MARSALA</t>
  </si>
  <si>
    <t xml:space="preserve">E974</t>
  </si>
  <si>
    <t xml:space="preserve">MARSCIANO</t>
  </si>
  <si>
    <t xml:space="preserve">E975</t>
  </si>
  <si>
    <t xml:space="preserve">MARSICO NUOVO</t>
  </si>
  <si>
    <t xml:space="preserve">E976</t>
  </si>
  <si>
    <t xml:space="preserve">MARSICOVETERE</t>
  </si>
  <si>
    <t xml:space="preserve">E977</t>
  </si>
  <si>
    <t xml:space="preserve">MARTA</t>
  </si>
  <si>
    <t xml:space="preserve">E978</t>
  </si>
  <si>
    <t xml:space="preserve">MARTANO</t>
  </si>
  <si>
    <t xml:space="preserve">E979</t>
  </si>
  <si>
    <t xml:space="preserve">MARTELLAGO</t>
  </si>
  <si>
    <t xml:space="preserve">E980</t>
  </si>
  <si>
    <t xml:space="preserve">MARTELLO/MARTELL</t>
  </si>
  <si>
    <t xml:space="preserve">E981</t>
  </si>
  <si>
    <t xml:space="preserve">MARTIGNACCO</t>
  </si>
  <si>
    <t xml:space="preserve">E982</t>
  </si>
  <si>
    <t xml:space="preserve">MARTIGNANA DI PO</t>
  </si>
  <si>
    <t xml:space="preserve">E983</t>
  </si>
  <si>
    <t xml:space="preserve">MARTIGNANO</t>
  </si>
  <si>
    <t xml:space="preserve">E984</t>
  </si>
  <si>
    <t xml:space="preserve">MARTINA FRANCA</t>
  </si>
  <si>
    <t xml:space="preserve">E986</t>
  </si>
  <si>
    <t xml:space="preserve">MARTINENGO</t>
  </si>
  <si>
    <t xml:space="preserve">E987</t>
  </si>
  <si>
    <t xml:space="preserve">MARTINIANA PO</t>
  </si>
  <si>
    <t xml:space="preserve">E988</t>
  </si>
  <si>
    <t xml:space="preserve">MARTINSICURO</t>
  </si>
  <si>
    <t xml:space="preserve">E989</t>
  </si>
  <si>
    <t xml:space="preserve">MARTIRANO</t>
  </si>
  <si>
    <t xml:space="preserve">E990</t>
  </si>
  <si>
    <t xml:space="preserve">MARTIRANO LOMBARDO</t>
  </si>
  <si>
    <t xml:space="preserve">E991</t>
  </si>
  <si>
    <t xml:space="preserve">MARTIS</t>
  </si>
  <si>
    <t xml:space="preserve">E992</t>
  </si>
  <si>
    <t xml:space="preserve">MARTONE</t>
  </si>
  <si>
    <t xml:space="preserve">E993</t>
  </si>
  <si>
    <t xml:space="preserve">MARUDO</t>
  </si>
  <si>
    <t xml:space="preserve">E994</t>
  </si>
  <si>
    <t xml:space="preserve">MARUGGIO</t>
  </si>
  <si>
    <t xml:space="preserve">E995</t>
  </si>
  <si>
    <t xml:space="preserve">MARZABOTTO</t>
  </si>
  <si>
    <t xml:space="preserve">B689</t>
  </si>
  <si>
    <t xml:space="preserve">MARZANO</t>
  </si>
  <si>
    <t xml:space="preserve">E999</t>
  </si>
  <si>
    <t xml:space="preserve">MARZANO APPIO</t>
  </si>
  <si>
    <t xml:space="preserve">E998</t>
  </si>
  <si>
    <t xml:space="preserve">MARZANO DI NOLA</t>
  </si>
  <si>
    <t xml:space="preserve">E997</t>
  </si>
  <si>
    <t xml:space="preserve">MARZI</t>
  </si>
  <si>
    <t xml:space="preserve">F001</t>
  </si>
  <si>
    <t xml:space="preserve">MARZIO</t>
  </si>
  <si>
    <t xml:space="preserve">F002</t>
  </si>
  <si>
    <t xml:space="preserve">MASAINAS</t>
  </si>
  <si>
    <t xml:space="preserve">M270</t>
  </si>
  <si>
    <t xml:space="preserve">MASATE</t>
  </si>
  <si>
    <t xml:space="preserve">F003</t>
  </si>
  <si>
    <t xml:space="preserve">MASCALI</t>
  </si>
  <si>
    <t xml:space="preserve">F004</t>
  </si>
  <si>
    <t xml:space="preserve">MASCALUCIA</t>
  </si>
  <si>
    <t xml:space="preserve">F005</t>
  </si>
  <si>
    <t xml:space="preserve">MASCHITO</t>
  </si>
  <si>
    <t xml:space="preserve">F006</t>
  </si>
  <si>
    <t xml:space="preserve">MASCIAGO PRIMO</t>
  </si>
  <si>
    <t xml:space="preserve">F007</t>
  </si>
  <si>
    <t xml:space="preserve">MASER</t>
  </si>
  <si>
    <t xml:space="preserve">F009</t>
  </si>
  <si>
    <t xml:space="preserve">MASERA</t>
  </si>
  <si>
    <t xml:space="preserve">F010</t>
  </si>
  <si>
    <t xml:space="preserve">MASERA' DI PADOVA</t>
  </si>
  <si>
    <t xml:space="preserve">F011</t>
  </si>
  <si>
    <t xml:space="preserve">MASERADA SUL PIAVE</t>
  </si>
  <si>
    <t xml:space="preserve">F012</t>
  </si>
  <si>
    <t xml:space="preserve">MASI</t>
  </si>
  <si>
    <t xml:space="preserve">F013</t>
  </si>
  <si>
    <t xml:space="preserve">MASI TORELLO</t>
  </si>
  <si>
    <t xml:space="preserve">F016</t>
  </si>
  <si>
    <t xml:space="preserve">MASIO</t>
  </si>
  <si>
    <t xml:space="preserve">F015</t>
  </si>
  <si>
    <t xml:space="preserve">MASLIANICO</t>
  </si>
  <si>
    <t xml:space="preserve">F017</t>
  </si>
  <si>
    <t xml:space="preserve">MASONE</t>
  </si>
  <si>
    <t xml:space="preserve">F020</t>
  </si>
  <si>
    <t xml:space="preserve">MASSA</t>
  </si>
  <si>
    <t xml:space="preserve">F023</t>
  </si>
  <si>
    <t xml:space="preserve">MASSA D'ALBE</t>
  </si>
  <si>
    <t xml:space="preserve">F022</t>
  </si>
  <si>
    <t xml:space="preserve">MASSA DI SOMMA</t>
  </si>
  <si>
    <t xml:space="preserve">M289</t>
  </si>
  <si>
    <t xml:space="preserve">MASSA E COZZILE</t>
  </si>
  <si>
    <t xml:space="preserve">F025</t>
  </si>
  <si>
    <t xml:space="preserve">MASSA FERMANA</t>
  </si>
  <si>
    <t xml:space="preserve">F021</t>
  </si>
  <si>
    <t xml:space="preserve">MASSA LOMBARDA</t>
  </si>
  <si>
    <t xml:space="preserve">F029</t>
  </si>
  <si>
    <t xml:space="preserve">MASSA LUBRENSE</t>
  </si>
  <si>
    <t xml:space="preserve">F030</t>
  </si>
  <si>
    <t xml:space="preserve">MASSA MARITTIMA</t>
  </si>
  <si>
    <t xml:space="preserve">F032</t>
  </si>
  <si>
    <t xml:space="preserve">MASSA MARTANA</t>
  </si>
  <si>
    <t xml:space="preserve">F024</t>
  </si>
  <si>
    <t xml:space="preserve">MASSAFRA</t>
  </si>
  <si>
    <t xml:space="preserve">F027</t>
  </si>
  <si>
    <t xml:space="preserve">MASSALENGO</t>
  </si>
  <si>
    <t xml:space="preserve">F028</t>
  </si>
  <si>
    <t xml:space="preserve">MASSANZAGO</t>
  </si>
  <si>
    <t xml:space="preserve">F033</t>
  </si>
  <si>
    <t xml:space="preserve">MASSAROSA</t>
  </si>
  <si>
    <t xml:space="preserve">F035</t>
  </si>
  <si>
    <t xml:space="preserve">MASSAZZA</t>
  </si>
  <si>
    <t xml:space="preserve">F037</t>
  </si>
  <si>
    <t xml:space="preserve">MASSELLO</t>
  </si>
  <si>
    <t xml:space="preserve">F041</t>
  </si>
  <si>
    <t xml:space="preserve">MASSERANO</t>
  </si>
  <si>
    <t xml:space="preserve">F042</t>
  </si>
  <si>
    <t xml:space="preserve">MASSIGNANO</t>
  </si>
  <si>
    <t xml:space="preserve">F044</t>
  </si>
  <si>
    <t xml:space="preserve">MASSIMENO</t>
  </si>
  <si>
    <t xml:space="preserve">F045</t>
  </si>
  <si>
    <t xml:space="preserve">MASSIMINO</t>
  </si>
  <si>
    <t xml:space="preserve">F046</t>
  </si>
  <si>
    <t xml:space="preserve">MASSINO VISCONTI</t>
  </si>
  <si>
    <t xml:space="preserve">F047</t>
  </si>
  <si>
    <t xml:space="preserve">MASSIOLA</t>
  </si>
  <si>
    <t xml:space="preserve">F048</t>
  </si>
  <si>
    <t xml:space="preserve">MASULLAS</t>
  </si>
  <si>
    <t xml:space="preserve">F050</t>
  </si>
  <si>
    <t xml:space="preserve">MATELICA</t>
  </si>
  <si>
    <t xml:space="preserve">F051</t>
  </si>
  <si>
    <t xml:space="preserve">MATERA</t>
  </si>
  <si>
    <t xml:space="preserve">F052</t>
  </si>
  <si>
    <t xml:space="preserve">MATHI</t>
  </si>
  <si>
    <t xml:space="preserve">F053</t>
  </si>
  <si>
    <t xml:space="preserve">MATINO</t>
  </si>
  <si>
    <t xml:space="preserve">F054</t>
  </si>
  <si>
    <t xml:space="preserve">MATRICE</t>
  </si>
  <si>
    <t xml:space="preserve">F055</t>
  </si>
  <si>
    <t xml:space="preserve">MATTIE</t>
  </si>
  <si>
    <t xml:space="preserve">F058</t>
  </si>
  <si>
    <t xml:space="preserve">MATTINATA</t>
  </si>
  <si>
    <t xml:space="preserve">F059</t>
  </si>
  <si>
    <t xml:space="preserve">MAZARA DEL VALLO</t>
  </si>
  <si>
    <t xml:space="preserve">F061</t>
  </si>
  <si>
    <t xml:space="preserve">MAZZANO</t>
  </si>
  <si>
    <t xml:space="preserve">F063</t>
  </si>
  <si>
    <t xml:space="preserve">MAZZANO ROMANO</t>
  </si>
  <si>
    <t xml:space="preserve">F064</t>
  </si>
  <si>
    <t xml:space="preserve">MAZZARINO</t>
  </si>
  <si>
    <t xml:space="preserve">F065</t>
  </si>
  <si>
    <t xml:space="preserve">MAZZARRA' SANT'ANDREA</t>
  </si>
  <si>
    <t xml:space="preserve">F066</t>
  </si>
  <si>
    <t xml:space="preserve">MAZZARRONE</t>
  </si>
  <si>
    <t xml:space="preserve">M271</t>
  </si>
  <si>
    <t xml:space="preserve">MAZZE'</t>
  </si>
  <si>
    <t xml:space="preserve">F067</t>
  </si>
  <si>
    <t xml:space="preserve">MAZZIN</t>
  </si>
  <si>
    <t xml:space="preserve">F068</t>
  </si>
  <si>
    <t xml:space="preserve">MAZZO DI VALTELLINA</t>
  </si>
  <si>
    <t xml:space="preserve">F070</t>
  </si>
  <si>
    <t xml:space="preserve">MEANA DI SUSA</t>
  </si>
  <si>
    <t xml:space="preserve">F074</t>
  </si>
  <si>
    <t xml:space="preserve">MEANA SARDO</t>
  </si>
  <si>
    <t xml:space="preserve">F073</t>
  </si>
  <si>
    <t xml:space="preserve">MEDA</t>
  </si>
  <si>
    <t xml:space="preserve">F078</t>
  </si>
  <si>
    <t xml:space="preserve">MEDE</t>
  </si>
  <si>
    <t xml:space="preserve">F080</t>
  </si>
  <si>
    <t xml:space="preserve">MEDEA</t>
  </si>
  <si>
    <t xml:space="preserve">F081</t>
  </si>
  <si>
    <t xml:space="preserve">MEDESANO</t>
  </si>
  <si>
    <t xml:space="preserve">F082</t>
  </si>
  <si>
    <t xml:space="preserve">MEDICINA</t>
  </si>
  <si>
    <t xml:space="preserve">F083</t>
  </si>
  <si>
    <t xml:space="preserve">MEDIGLIA</t>
  </si>
  <si>
    <t xml:space="preserve">F084</t>
  </si>
  <si>
    <t xml:space="preserve">MEDOLAGO</t>
  </si>
  <si>
    <t xml:space="preserve">F085</t>
  </si>
  <si>
    <t xml:space="preserve">MEDOLE</t>
  </si>
  <si>
    <t xml:space="preserve">F086</t>
  </si>
  <si>
    <t xml:space="preserve">MEDOLLA</t>
  </si>
  <si>
    <t xml:space="preserve">F087</t>
  </si>
  <si>
    <t xml:space="preserve">MEDUNA DI LIVENZA</t>
  </si>
  <si>
    <t xml:space="preserve">F088</t>
  </si>
  <si>
    <t xml:space="preserve">MEDUNO</t>
  </si>
  <si>
    <t xml:space="preserve">F089</t>
  </si>
  <si>
    <t xml:space="preserve">MEGLIADINO SAN VITALE</t>
  </si>
  <si>
    <t xml:space="preserve">F092</t>
  </si>
  <si>
    <t xml:space="preserve">MEINA</t>
  </si>
  <si>
    <t xml:space="preserve">F093</t>
  </si>
  <si>
    <t xml:space="preserve">MELARA</t>
  </si>
  <si>
    <t xml:space="preserve">F095</t>
  </si>
  <si>
    <t xml:space="preserve">MELAZZO</t>
  </si>
  <si>
    <t xml:space="preserve">F096</t>
  </si>
  <si>
    <t xml:space="preserve">MELDOLA</t>
  </si>
  <si>
    <t xml:space="preserve">F097</t>
  </si>
  <si>
    <t xml:space="preserve">MELE</t>
  </si>
  <si>
    <t xml:space="preserve">F098</t>
  </si>
  <si>
    <t xml:space="preserve">MELEGNANO</t>
  </si>
  <si>
    <t xml:space="preserve">F100</t>
  </si>
  <si>
    <t xml:space="preserve">MELENDUGNO</t>
  </si>
  <si>
    <t xml:space="preserve">F101</t>
  </si>
  <si>
    <t xml:space="preserve">MELETI</t>
  </si>
  <si>
    <t xml:space="preserve">F102</t>
  </si>
  <si>
    <t xml:space="preserve">MELFI</t>
  </si>
  <si>
    <t xml:space="preserve">F104</t>
  </si>
  <si>
    <t xml:space="preserve">MELICUCCA'</t>
  </si>
  <si>
    <t xml:space="preserve">F105</t>
  </si>
  <si>
    <t xml:space="preserve">MELICUCCO</t>
  </si>
  <si>
    <t xml:space="preserve">F106</t>
  </si>
  <si>
    <t xml:space="preserve">MELILLI</t>
  </si>
  <si>
    <t xml:space="preserve">F107</t>
  </si>
  <si>
    <t xml:space="preserve">MELISSA</t>
  </si>
  <si>
    <t xml:space="preserve">F108</t>
  </si>
  <si>
    <t xml:space="preserve">MELISSANO</t>
  </si>
  <si>
    <t xml:space="preserve">F109</t>
  </si>
  <si>
    <t xml:space="preserve">MELITO DI NAPOLI</t>
  </si>
  <si>
    <t xml:space="preserve">F111</t>
  </si>
  <si>
    <t xml:space="preserve">MELITO DI PORTO SALVO</t>
  </si>
  <si>
    <t xml:space="preserve">F112</t>
  </si>
  <si>
    <t xml:space="preserve">MELITO IRPINO</t>
  </si>
  <si>
    <t xml:space="preserve">F110</t>
  </si>
  <si>
    <t xml:space="preserve">MELIZZANO</t>
  </si>
  <si>
    <t xml:space="preserve">F113</t>
  </si>
  <si>
    <t xml:space="preserve">MELLE</t>
  </si>
  <si>
    <t xml:space="preserve">F114</t>
  </si>
  <si>
    <t xml:space="preserve">MELLO</t>
  </si>
  <si>
    <t xml:space="preserve">F115</t>
  </si>
  <si>
    <t xml:space="preserve">MELPIGNANO</t>
  </si>
  <si>
    <t xml:space="preserve">F117</t>
  </si>
  <si>
    <t xml:space="preserve">MELTINA/MÖLTEN</t>
  </si>
  <si>
    <t xml:space="preserve">F118</t>
  </si>
  <si>
    <t xml:space="preserve">MELZO</t>
  </si>
  <si>
    <t xml:space="preserve">F119</t>
  </si>
  <si>
    <t xml:space="preserve">MENAGGIO</t>
  </si>
  <si>
    <t xml:space="preserve">F120</t>
  </si>
  <si>
    <t xml:space="preserve">MENCONICO</t>
  </si>
  <si>
    <t xml:space="preserve">F122</t>
  </si>
  <si>
    <t xml:space="preserve">MENDATICA</t>
  </si>
  <si>
    <t xml:space="preserve">F123</t>
  </si>
  <si>
    <t xml:space="preserve">MENDICINO</t>
  </si>
  <si>
    <t xml:space="preserve">F125</t>
  </si>
  <si>
    <t xml:space="preserve">MENFI</t>
  </si>
  <si>
    <t xml:space="preserve">F126</t>
  </si>
  <si>
    <t xml:space="preserve">MENTANA</t>
  </si>
  <si>
    <t xml:space="preserve">F127</t>
  </si>
  <si>
    <t xml:space="preserve">MEOLO</t>
  </si>
  <si>
    <t xml:space="preserve">F130</t>
  </si>
  <si>
    <t xml:space="preserve">MERANA</t>
  </si>
  <si>
    <t xml:space="preserve">F131</t>
  </si>
  <si>
    <t xml:space="preserve">MERANO/MERAN</t>
  </si>
  <si>
    <t xml:space="preserve">F132</t>
  </si>
  <si>
    <t xml:space="preserve">MERATE</t>
  </si>
  <si>
    <t xml:space="preserve">F133</t>
  </si>
  <si>
    <t xml:space="preserve">MERCALLO</t>
  </si>
  <si>
    <t xml:space="preserve">F134</t>
  </si>
  <si>
    <t xml:space="preserve">MERCATELLO SUL METAURO</t>
  </si>
  <si>
    <t xml:space="preserve">F135</t>
  </si>
  <si>
    <t xml:space="preserve">MERCATINO CONCA</t>
  </si>
  <si>
    <t xml:space="preserve">F136</t>
  </si>
  <si>
    <t xml:space="preserve">MERCATO SAN SEVERINO</t>
  </si>
  <si>
    <t xml:space="preserve">F138</t>
  </si>
  <si>
    <t xml:space="preserve">MERCATO SARACENO</t>
  </si>
  <si>
    <t xml:space="preserve">F139</t>
  </si>
  <si>
    <t xml:space="preserve">MERCENASCO</t>
  </si>
  <si>
    <t xml:space="preserve">F140</t>
  </si>
  <si>
    <t xml:space="preserve">MERCOGLIANO</t>
  </si>
  <si>
    <t xml:space="preserve">F141</t>
  </si>
  <si>
    <t xml:space="preserve">MERETO DI TOMBA</t>
  </si>
  <si>
    <t xml:space="preserve">F144</t>
  </si>
  <si>
    <t xml:space="preserve">MERGO</t>
  </si>
  <si>
    <t xml:space="preserve">F145</t>
  </si>
  <si>
    <t xml:space="preserve">MERGOZZO</t>
  </si>
  <si>
    <t xml:space="preserve">F146</t>
  </si>
  <si>
    <t xml:space="preserve">MERI'</t>
  </si>
  <si>
    <t xml:space="preserve">F147</t>
  </si>
  <si>
    <t xml:space="preserve">MERLARA</t>
  </si>
  <si>
    <t xml:space="preserve">F148</t>
  </si>
  <si>
    <t xml:space="preserve">MERLINO</t>
  </si>
  <si>
    <t xml:space="preserve">F149</t>
  </si>
  <si>
    <t xml:space="preserve">MERONE</t>
  </si>
  <si>
    <t xml:space="preserve">F151</t>
  </si>
  <si>
    <t xml:space="preserve">MESAGNE</t>
  </si>
  <si>
    <t xml:space="preserve">F152</t>
  </si>
  <si>
    <t xml:space="preserve">MESE</t>
  </si>
  <si>
    <t xml:space="preserve">F153</t>
  </si>
  <si>
    <t xml:space="preserve">MESENZANA</t>
  </si>
  <si>
    <t xml:space="preserve">F154</t>
  </si>
  <si>
    <t xml:space="preserve">MESERO</t>
  </si>
  <si>
    <t xml:space="preserve">F155</t>
  </si>
  <si>
    <t xml:space="preserve">MESOLA</t>
  </si>
  <si>
    <t xml:space="preserve">F156</t>
  </si>
  <si>
    <t xml:space="preserve">MESORACA</t>
  </si>
  <si>
    <t xml:space="preserve">F157</t>
  </si>
  <si>
    <t xml:space="preserve">MESSINA</t>
  </si>
  <si>
    <t xml:space="preserve">F158</t>
  </si>
  <si>
    <t xml:space="preserve">MESTRINO</t>
  </si>
  <si>
    <t xml:space="preserve">F161</t>
  </si>
  <si>
    <t xml:space="preserve">META</t>
  </si>
  <si>
    <t xml:space="preserve">F162</t>
  </si>
  <si>
    <t xml:space="preserve">MEZZAGO</t>
  </si>
  <si>
    <t xml:space="preserve">F165</t>
  </si>
  <si>
    <t xml:space="preserve">MEZZANA</t>
  </si>
  <si>
    <t xml:space="preserve">F168</t>
  </si>
  <si>
    <t xml:space="preserve">MEZZANA BIGLI</t>
  </si>
  <si>
    <t xml:space="preserve">F170</t>
  </si>
  <si>
    <t xml:space="preserve">MEZZANA MORTIGLIENGO</t>
  </si>
  <si>
    <t xml:space="preserve">F167</t>
  </si>
  <si>
    <t xml:space="preserve">MEZZANA RABATTONE</t>
  </si>
  <si>
    <t xml:space="preserve">F171</t>
  </si>
  <si>
    <t xml:space="preserve">MEZZANE DI SOTTO</t>
  </si>
  <si>
    <t xml:space="preserve">F172</t>
  </si>
  <si>
    <t xml:space="preserve">MEZZANEGO</t>
  </si>
  <si>
    <t xml:space="preserve">F173</t>
  </si>
  <si>
    <t xml:space="preserve">MEZZANINO</t>
  </si>
  <si>
    <t xml:space="preserve">F175</t>
  </si>
  <si>
    <t xml:space="preserve">MEZZANO</t>
  </si>
  <si>
    <t xml:space="preserve">F176</t>
  </si>
  <si>
    <t xml:space="preserve">MEZZENILE</t>
  </si>
  <si>
    <t xml:space="preserve">F182</t>
  </si>
  <si>
    <t xml:space="preserve">MEZZOCORONA</t>
  </si>
  <si>
    <t xml:space="preserve">F183</t>
  </si>
  <si>
    <t xml:space="preserve">MEZZOJUSO</t>
  </si>
  <si>
    <t xml:space="preserve">F184</t>
  </si>
  <si>
    <t xml:space="preserve">MEZZOLDO</t>
  </si>
  <si>
    <t xml:space="preserve">F186</t>
  </si>
  <si>
    <t xml:space="preserve">MEZZOLOMBARDO</t>
  </si>
  <si>
    <t xml:space="preserve">F187</t>
  </si>
  <si>
    <t xml:space="preserve">MEZZOMERICO</t>
  </si>
  <si>
    <t xml:space="preserve">F188</t>
  </si>
  <si>
    <t xml:space="preserve">MIAGLIANO</t>
  </si>
  <si>
    <t xml:space="preserve">F189</t>
  </si>
  <si>
    <t xml:space="preserve">MIANE</t>
  </si>
  <si>
    <t xml:space="preserve">F190</t>
  </si>
  <si>
    <t xml:space="preserve">MIASINO</t>
  </si>
  <si>
    <t xml:space="preserve">F191</t>
  </si>
  <si>
    <t xml:space="preserve">MIAZZINA</t>
  </si>
  <si>
    <t xml:space="preserve">F192</t>
  </si>
  <si>
    <t xml:space="preserve">MICIGLIANO</t>
  </si>
  <si>
    <t xml:space="preserve">F193</t>
  </si>
  <si>
    <t xml:space="preserve">MIGGIANO</t>
  </si>
  <si>
    <t xml:space="preserve">F194</t>
  </si>
  <si>
    <t xml:space="preserve">MIGLIANICO</t>
  </si>
  <si>
    <t xml:space="preserve">F196</t>
  </si>
  <si>
    <t xml:space="preserve">MIGLIERINA</t>
  </si>
  <si>
    <t xml:space="preserve">F200</t>
  </si>
  <si>
    <t xml:space="preserve">MIGLIONICO</t>
  </si>
  <si>
    <t xml:space="preserve">F201</t>
  </si>
  <si>
    <t xml:space="preserve">MIGNANEGO</t>
  </si>
  <si>
    <t xml:space="preserve">F202</t>
  </si>
  <si>
    <t xml:space="preserve">MIGNANO MONTE LUNGO</t>
  </si>
  <si>
    <t xml:space="preserve">F203</t>
  </si>
  <si>
    <t xml:space="preserve">MILANO</t>
  </si>
  <si>
    <t xml:space="preserve">F205</t>
  </si>
  <si>
    <t xml:space="preserve">MILAZZO</t>
  </si>
  <si>
    <t xml:space="preserve">F206</t>
  </si>
  <si>
    <t xml:space="preserve">MILENA</t>
  </si>
  <si>
    <t xml:space="preserve">E618</t>
  </si>
  <si>
    <t xml:space="preserve">MILETO</t>
  </si>
  <si>
    <t xml:space="preserve">F207</t>
  </si>
  <si>
    <t xml:space="preserve">MILIS</t>
  </si>
  <si>
    <t xml:space="preserve">F208</t>
  </si>
  <si>
    <t xml:space="preserve">MILITELLO IN VAL DI CATANIA</t>
  </si>
  <si>
    <t xml:space="preserve">F209</t>
  </si>
  <si>
    <t xml:space="preserve">MILITELLO ROSMARINO</t>
  </si>
  <si>
    <t xml:space="preserve">F210</t>
  </si>
  <si>
    <t xml:space="preserve">MILLESIMO</t>
  </si>
  <si>
    <t xml:space="preserve">F213</t>
  </si>
  <si>
    <t xml:space="preserve">MILO</t>
  </si>
  <si>
    <t xml:space="preserve">F214</t>
  </si>
  <si>
    <t xml:space="preserve">MILZANO</t>
  </si>
  <si>
    <t xml:space="preserve">F216</t>
  </si>
  <si>
    <t xml:space="preserve">MINEO</t>
  </si>
  <si>
    <t xml:space="preserve">F217</t>
  </si>
  <si>
    <t xml:space="preserve">MINERBE</t>
  </si>
  <si>
    <t xml:space="preserve">F218</t>
  </si>
  <si>
    <t xml:space="preserve">MINERBIO</t>
  </si>
  <si>
    <t xml:space="preserve">F219</t>
  </si>
  <si>
    <t xml:space="preserve">MINERVINO DI LECCE</t>
  </si>
  <si>
    <t xml:space="preserve">F221</t>
  </si>
  <si>
    <t xml:space="preserve">MINERVINO MURGE</t>
  </si>
  <si>
    <t xml:space="preserve">F220</t>
  </si>
  <si>
    <t xml:space="preserve">MINORI</t>
  </si>
  <si>
    <t xml:space="preserve">F223</t>
  </si>
  <si>
    <t xml:space="preserve">MINTURNO</t>
  </si>
  <si>
    <t xml:space="preserve">F224</t>
  </si>
  <si>
    <t xml:space="preserve">MINUCCIANO</t>
  </si>
  <si>
    <t xml:space="preserve">F225</t>
  </si>
  <si>
    <t xml:space="preserve">MIOGLIA</t>
  </si>
  <si>
    <t xml:space="preserve">F226</t>
  </si>
  <si>
    <t xml:space="preserve">MIRA</t>
  </si>
  <si>
    <t xml:space="preserve">F229</t>
  </si>
  <si>
    <t xml:space="preserve">MIRABELLA ECLANO</t>
  </si>
  <si>
    <t xml:space="preserve">F230</t>
  </si>
  <si>
    <t xml:space="preserve">MIRABELLA IMBACCARI</t>
  </si>
  <si>
    <t xml:space="preserve">F231</t>
  </si>
  <si>
    <t xml:space="preserve">MIRABELLO MONFERRATO</t>
  </si>
  <si>
    <t xml:space="preserve">F232</t>
  </si>
  <si>
    <t xml:space="preserve">MIRABELLO SANNITICO</t>
  </si>
  <si>
    <t xml:space="preserve">F233</t>
  </si>
  <si>
    <t xml:space="preserve">MIRADOLO TERME</t>
  </si>
  <si>
    <t xml:space="preserve">F238</t>
  </si>
  <si>
    <t xml:space="preserve">MIRANDA</t>
  </si>
  <si>
    <t xml:space="preserve">F239</t>
  </si>
  <si>
    <t xml:space="preserve">MIRANDOLA</t>
  </si>
  <si>
    <t xml:space="preserve">F240</t>
  </si>
  <si>
    <t xml:space="preserve">MIRANO</t>
  </si>
  <si>
    <t xml:space="preserve">F241</t>
  </si>
  <si>
    <t xml:space="preserve">MIRTO</t>
  </si>
  <si>
    <t xml:space="preserve">F242</t>
  </si>
  <si>
    <t xml:space="preserve">MISANO ADRIATICO</t>
  </si>
  <si>
    <t xml:space="preserve">F244</t>
  </si>
  <si>
    <t xml:space="preserve">MISANO DI GERA D'ADDA</t>
  </si>
  <si>
    <t xml:space="preserve">F243</t>
  </si>
  <si>
    <t xml:space="preserve">MISILISCEMI</t>
  </si>
  <si>
    <t xml:space="preserve">M432</t>
  </si>
  <si>
    <t xml:space="preserve">MISILMERI</t>
  </si>
  <si>
    <t xml:space="preserve">F246</t>
  </si>
  <si>
    <t xml:space="preserve">MISINTO</t>
  </si>
  <si>
    <t xml:space="preserve">F247</t>
  </si>
  <si>
    <t xml:space="preserve">MISSAGLIA</t>
  </si>
  <si>
    <t xml:space="preserve">F248</t>
  </si>
  <si>
    <t xml:space="preserve">MISSANELLO</t>
  </si>
  <si>
    <t xml:space="preserve">F249</t>
  </si>
  <si>
    <t xml:space="preserve">MISTERBIANCO</t>
  </si>
  <si>
    <t xml:space="preserve">F250</t>
  </si>
  <si>
    <t xml:space="preserve">MISTRETTA</t>
  </si>
  <si>
    <t xml:space="preserve">F251</t>
  </si>
  <si>
    <t xml:space="preserve">MOASCA</t>
  </si>
  <si>
    <t xml:space="preserve">F254</t>
  </si>
  <si>
    <t xml:space="preserve">MOCONESI</t>
  </si>
  <si>
    <t xml:space="preserve">F256</t>
  </si>
  <si>
    <t xml:space="preserve">MODENA</t>
  </si>
  <si>
    <t xml:space="preserve">F257</t>
  </si>
  <si>
    <t xml:space="preserve">MODICA</t>
  </si>
  <si>
    <t xml:space="preserve">F258</t>
  </si>
  <si>
    <t xml:space="preserve">MODIGLIANA</t>
  </si>
  <si>
    <t xml:space="preserve">F259</t>
  </si>
  <si>
    <t xml:space="preserve">MODOLO</t>
  </si>
  <si>
    <t xml:space="preserve">F261</t>
  </si>
  <si>
    <t xml:space="preserve">MODUGNO</t>
  </si>
  <si>
    <t xml:space="preserve">F262</t>
  </si>
  <si>
    <t xml:space="preserve">MOENA</t>
  </si>
  <si>
    <t xml:space="preserve">F263</t>
  </si>
  <si>
    <t xml:space="preserve">MOGGIO</t>
  </si>
  <si>
    <t xml:space="preserve">F265</t>
  </si>
  <si>
    <t xml:space="preserve">MOGGIO UDINESE</t>
  </si>
  <si>
    <t xml:space="preserve">F266</t>
  </si>
  <si>
    <t xml:space="preserve">MOGLIA</t>
  </si>
  <si>
    <t xml:space="preserve">F267</t>
  </si>
  <si>
    <t xml:space="preserve">MOGLIANO</t>
  </si>
  <si>
    <t xml:space="preserve">F268</t>
  </si>
  <si>
    <t xml:space="preserve">MOGLIANO VENETO</t>
  </si>
  <si>
    <t xml:space="preserve">F269</t>
  </si>
  <si>
    <t xml:space="preserve">MOGORELLA</t>
  </si>
  <si>
    <t xml:space="preserve">F270</t>
  </si>
  <si>
    <t xml:space="preserve">MOGORO</t>
  </si>
  <si>
    <t xml:space="preserve">F272</t>
  </si>
  <si>
    <t xml:space="preserve">MOIANO</t>
  </si>
  <si>
    <t xml:space="preserve">F274</t>
  </si>
  <si>
    <t xml:space="preserve">MOIMACCO</t>
  </si>
  <si>
    <t xml:space="preserve">F275</t>
  </si>
  <si>
    <t xml:space="preserve">MOIO DE' CALVI</t>
  </si>
  <si>
    <t xml:space="preserve">F276</t>
  </si>
  <si>
    <t xml:space="preserve">MOIO DELLA CIVITELLA</t>
  </si>
  <si>
    <t xml:space="preserve">F278</t>
  </si>
  <si>
    <t xml:space="preserve">MOIOLA</t>
  </si>
  <si>
    <t xml:space="preserve">F279</t>
  </si>
  <si>
    <t xml:space="preserve">MOJO ALCANTARA</t>
  </si>
  <si>
    <t xml:space="preserve">F277</t>
  </si>
  <si>
    <t xml:space="preserve">MOLA DI BARI</t>
  </si>
  <si>
    <t xml:space="preserve">F280</t>
  </si>
  <si>
    <t xml:space="preserve">MOLARE</t>
  </si>
  <si>
    <t xml:space="preserve">F281</t>
  </si>
  <si>
    <t xml:space="preserve">MOLAZZANA</t>
  </si>
  <si>
    <t xml:space="preserve">F283</t>
  </si>
  <si>
    <t xml:space="preserve">MOLFETTA</t>
  </si>
  <si>
    <t xml:space="preserve">F284</t>
  </si>
  <si>
    <t xml:space="preserve">MOLINA ATERNO</t>
  </si>
  <si>
    <t xml:space="preserve">M255</t>
  </si>
  <si>
    <t xml:space="preserve">MOLINARA</t>
  </si>
  <si>
    <t xml:space="preserve">F287</t>
  </si>
  <si>
    <t xml:space="preserve">MOLINELLA</t>
  </si>
  <si>
    <t xml:space="preserve">F288</t>
  </si>
  <si>
    <t xml:space="preserve">MOLINI DI TRIORA</t>
  </si>
  <si>
    <t xml:space="preserve">F290</t>
  </si>
  <si>
    <t xml:space="preserve">MOLINO DEI TORTI</t>
  </si>
  <si>
    <t xml:space="preserve">F293</t>
  </si>
  <si>
    <t xml:space="preserve">MOLISE</t>
  </si>
  <si>
    <t xml:space="preserve">F294</t>
  </si>
  <si>
    <t xml:space="preserve">MOLITERNO</t>
  </si>
  <si>
    <t xml:space="preserve">F295</t>
  </si>
  <si>
    <t xml:space="preserve">MOLLIA</t>
  </si>
  <si>
    <t xml:space="preserve">F297</t>
  </si>
  <si>
    <t xml:space="preserve">MOLOCHIO</t>
  </si>
  <si>
    <t xml:space="preserve">F301</t>
  </si>
  <si>
    <t xml:space="preserve">MOLTENO</t>
  </si>
  <si>
    <t xml:space="preserve">F304</t>
  </si>
  <si>
    <t xml:space="preserve">MOLTRASIO</t>
  </si>
  <si>
    <t xml:space="preserve">F305</t>
  </si>
  <si>
    <t xml:space="preserve">MOLVENO</t>
  </si>
  <si>
    <t xml:space="preserve">F307</t>
  </si>
  <si>
    <t xml:space="preserve">MOMBALDONE</t>
  </si>
  <si>
    <t xml:space="preserve">F308</t>
  </si>
  <si>
    <t xml:space="preserve">MOMBARCARO</t>
  </si>
  <si>
    <t xml:space="preserve">F309</t>
  </si>
  <si>
    <t xml:space="preserve">MOMBAROCCIO</t>
  </si>
  <si>
    <t xml:space="preserve">F310</t>
  </si>
  <si>
    <t xml:space="preserve">MOMBARUZZO</t>
  </si>
  <si>
    <t xml:space="preserve">F311</t>
  </si>
  <si>
    <t xml:space="preserve">MOMBASIGLIO</t>
  </si>
  <si>
    <t xml:space="preserve">F312</t>
  </si>
  <si>
    <t xml:space="preserve">MOMBELLO DI TORINO</t>
  </si>
  <si>
    <t xml:space="preserve">F315</t>
  </si>
  <si>
    <t xml:space="preserve">MOMBELLO MONFERRATO</t>
  </si>
  <si>
    <t xml:space="preserve">F313</t>
  </si>
  <si>
    <t xml:space="preserve">MOMBERCELLI</t>
  </si>
  <si>
    <t xml:space="preserve">F316</t>
  </si>
  <si>
    <t xml:space="preserve">MOMO</t>
  </si>
  <si>
    <t xml:space="preserve">F317</t>
  </si>
  <si>
    <t xml:space="preserve">MOMPANTERO</t>
  </si>
  <si>
    <t xml:space="preserve">F318</t>
  </si>
  <si>
    <t xml:space="preserve">MOMPEO</t>
  </si>
  <si>
    <t xml:space="preserve">F319</t>
  </si>
  <si>
    <t xml:space="preserve">MOMPERONE</t>
  </si>
  <si>
    <t xml:space="preserve">F320</t>
  </si>
  <si>
    <t xml:space="preserve">MONACILIONI</t>
  </si>
  <si>
    <t xml:space="preserve">F322</t>
  </si>
  <si>
    <t xml:space="preserve">MONALE</t>
  </si>
  <si>
    <t xml:space="preserve">F323</t>
  </si>
  <si>
    <t xml:space="preserve">MONASTERACE</t>
  </si>
  <si>
    <t xml:space="preserve">F324</t>
  </si>
  <si>
    <t xml:space="preserve">MONASTERO BORMIDA</t>
  </si>
  <si>
    <t xml:space="preserve">F325</t>
  </si>
  <si>
    <t xml:space="preserve">MONASTERO DI LANZO</t>
  </si>
  <si>
    <t xml:space="preserve">F327</t>
  </si>
  <si>
    <t xml:space="preserve">MONASTERO DI VASCO</t>
  </si>
  <si>
    <t xml:space="preserve">F326</t>
  </si>
  <si>
    <t xml:space="preserve">MONASTEROLO CASOTTO</t>
  </si>
  <si>
    <t xml:space="preserve">F329</t>
  </si>
  <si>
    <t xml:space="preserve">MONASTEROLO DEL CASTELLO</t>
  </si>
  <si>
    <t xml:space="preserve">F328</t>
  </si>
  <si>
    <t xml:space="preserve">MONASTEROLO DI SAVIGLIANO</t>
  </si>
  <si>
    <t xml:space="preserve">F330</t>
  </si>
  <si>
    <t xml:space="preserve">MONASTIER DI TREVISO</t>
  </si>
  <si>
    <t xml:space="preserve">F332</t>
  </si>
  <si>
    <t xml:space="preserve">MONASTIR</t>
  </si>
  <si>
    <t xml:space="preserve">F333</t>
  </si>
  <si>
    <t xml:space="preserve">MONCALIERI</t>
  </si>
  <si>
    <t xml:space="preserve">F335</t>
  </si>
  <si>
    <t xml:space="preserve">MONCALVO</t>
  </si>
  <si>
    <t xml:space="preserve">F336</t>
  </si>
  <si>
    <t xml:space="preserve">MONCENISIO</t>
  </si>
  <si>
    <t xml:space="preserve">D553</t>
  </si>
  <si>
    <t xml:space="preserve">MONCESTINO</t>
  </si>
  <si>
    <t xml:space="preserve">F337</t>
  </si>
  <si>
    <t xml:space="preserve">MONCHIERO</t>
  </si>
  <si>
    <t xml:space="preserve">F338</t>
  </si>
  <si>
    <t xml:space="preserve">MONCHIO DELLE CORTI</t>
  </si>
  <si>
    <t xml:space="preserve">F340</t>
  </si>
  <si>
    <t xml:space="preserve">MONCRIVELLO</t>
  </si>
  <si>
    <t xml:space="preserve">F342</t>
  </si>
  <si>
    <t xml:space="preserve">MONCUCCO TORINESE</t>
  </si>
  <si>
    <t xml:space="preserve">F343</t>
  </si>
  <si>
    <t xml:space="preserve">MONDAINO</t>
  </si>
  <si>
    <t xml:space="preserve">F346</t>
  </si>
  <si>
    <t xml:space="preserve">MONDAVIO</t>
  </si>
  <si>
    <t xml:space="preserve">F347</t>
  </si>
  <si>
    <t xml:space="preserve">MONDOLFO</t>
  </si>
  <si>
    <t xml:space="preserve">F348</t>
  </si>
  <si>
    <t xml:space="preserve">MONDOVI'</t>
  </si>
  <si>
    <t xml:space="preserve">F351</t>
  </si>
  <si>
    <t xml:space="preserve">MONDRAGONE</t>
  </si>
  <si>
    <t xml:space="preserve">F352</t>
  </si>
  <si>
    <t xml:space="preserve">MONEGLIA</t>
  </si>
  <si>
    <t xml:space="preserve">F354</t>
  </si>
  <si>
    <t xml:space="preserve">MONESIGLIO</t>
  </si>
  <si>
    <t xml:space="preserve">F355</t>
  </si>
  <si>
    <t xml:space="preserve">MONFALCONE</t>
  </si>
  <si>
    <t xml:space="preserve">F356</t>
  </si>
  <si>
    <t xml:space="preserve">MONFORTE D'ALBA</t>
  </si>
  <si>
    <t xml:space="preserve">F358</t>
  </si>
  <si>
    <t xml:space="preserve">MONFORTE SAN GIORGIO</t>
  </si>
  <si>
    <t xml:space="preserve">F359</t>
  </si>
  <si>
    <t xml:space="preserve">MONFUMO</t>
  </si>
  <si>
    <t xml:space="preserve">F360</t>
  </si>
  <si>
    <t xml:space="preserve">MONGARDINO</t>
  </si>
  <si>
    <t xml:space="preserve">F361</t>
  </si>
  <si>
    <t xml:space="preserve">MONGHIDORO</t>
  </si>
  <si>
    <t xml:space="preserve">F363</t>
  </si>
  <si>
    <t xml:space="preserve">MONGIANA</t>
  </si>
  <si>
    <t xml:space="preserve">F364</t>
  </si>
  <si>
    <t xml:space="preserve">MONGIARDINO LIGURE</t>
  </si>
  <si>
    <t xml:space="preserve">F365</t>
  </si>
  <si>
    <t xml:space="preserve">MONGIUFFI MELIA</t>
  </si>
  <si>
    <t xml:space="preserve">F368</t>
  </si>
  <si>
    <t xml:space="preserve">MONGRANDO</t>
  </si>
  <si>
    <t xml:space="preserve">F369</t>
  </si>
  <si>
    <t xml:space="preserve">MONGRASSANO</t>
  </si>
  <si>
    <t xml:space="preserve">F370</t>
  </si>
  <si>
    <t xml:space="preserve">MONGUELFO-TESIDO/WELSBERG-TAISTEN</t>
  </si>
  <si>
    <t xml:space="preserve">F371</t>
  </si>
  <si>
    <t xml:space="preserve">MONGUZZO</t>
  </si>
  <si>
    <t xml:space="preserve">F372</t>
  </si>
  <si>
    <t xml:space="preserve">MONIGA DEL GARDA</t>
  </si>
  <si>
    <t xml:space="preserve">F373</t>
  </si>
  <si>
    <t xml:space="preserve">MONLEALE</t>
  </si>
  <si>
    <t xml:space="preserve">F374</t>
  </si>
  <si>
    <t xml:space="preserve">MONNO</t>
  </si>
  <si>
    <t xml:space="preserve">F375</t>
  </si>
  <si>
    <t xml:space="preserve">MONOPOLI</t>
  </si>
  <si>
    <t xml:space="preserve">F376</t>
  </si>
  <si>
    <t xml:space="preserve">MONREALE</t>
  </si>
  <si>
    <t xml:space="preserve">F377</t>
  </si>
  <si>
    <t xml:space="preserve">MONRUPINO</t>
  </si>
  <si>
    <t xml:space="preserve">F378</t>
  </si>
  <si>
    <t xml:space="preserve">MONSAMPIETRO MORICO</t>
  </si>
  <si>
    <t xml:space="preserve">F379</t>
  </si>
  <si>
    <t xml:space="preserve">MONSAMPOLO DEL TRONTO</t>
  </si>
  <si>
    <t xml:space="preserve">F380</t>
  </si>
  <si>
    <t xml:space="preserve">MONSANO</t>
  </si>
  <si>
    <t xml:space="preserve">F381</t>
  </si>
  <si>
    <t xml:space="preserve">MONSELICE</t>
  </si>
  <si>
    <t xml:space="preserve">F382</t>
  </si>
  <si>
    <t xml:space="preserve">MONSERRATO</t>
  </si>
  <si>
    <t xml:space="preserve">F383</t>
  </si>
  <si>
    <t xml:space="preserve">MONSUMMANO TERME</t>
  </si>
  <si>
    <t xml:space="preserve">F384</t>
  </si>
  <si>
    <t xml:space="preserve">MONTA'</t>
  </si>
  <si>
    <t xml:space="preserve">F385</t>
  </si>
  <si>
    <t xml:space="preserve">MONTABONE</t>
  </si>
  <si>
    <t xml:space="preserve">F386</t>
  </si>
  <si>
    <t xml:space="preserve">MONTACUTO</t>
  </si>
  <si>
    <t xml:space="preserve">F387</t>
  </si>
  <si>
    <t xml:space="preserve">MONTAFIA</t>
  </si>
  <si>
    <t xml:space="preserve">F390</t>
  </si>
  <si>
    <t xml:space="preserve">MONTAGANO</t>
  </si>
  <si>
    <t xml:space="preserve">F391</t>
  </si>
  <si>
    <t xml:space="preserve">MONTAGNA IN VALTELLINA</t>
  </si>
  <si>
    <t xml:space="preserve">F393</t>
  </si>
  <si>
    <t xml:space="preserve">MONTAGNA SULLA STRADA DEL VINO/MONTAN AN DER WEINSTRASSE</t>
  </si>
  <si>
    <t xml:space="preserve">F392</t>
  </si>
  <si>
    <t xml:space="preserve">MONTAGNANA</t>
  </si>
  <si>
    <t xml:space="preserve">F394</t>
  </si>
  <si>
    <t xml:space="preserve">MONTAGNAREALE</t>
  </si>
  <si>
    <t xml:space="preserve">F395</t>
  </si>
  <si>
    <t xml:space="preserve">MONTAGUTO</t>
  </si>
  <si>
    <t xml:space="preserve">F397</t>
  </si>
  <si>
    <t xml:space="preserve">MONTAIONE</t>
  </si>
  <si>
    <t xml:space="preserve">F398</t>
  </si>
  <si>
    <t xml:space="preserve">MONTALBANO ELICONA</t>
  </si>
  <si>
    <t xml:space="preserve">F400</t>
  </si>
  <si>
    <t xml:space="preserve">MONTALBANO JONICO</t>
  </si>
  <si>
    <t xml:space="preserve">F399</t>
  </si>
  <si>
    <t xml:space="preserve">MONTALCINO</t>
  </si>
  <si>
    <t xml:space="preserve">M378</t>
  </si>
  <si>
    <t xml:space="preserve">MONTALDEO</t>
  </si>
  <si>
    <t xml:space="preserve">F403</t>
  </si>
  <si>
    <t xml:space="preserve">MONTALDO BORMIDA</t>
  </si>
  <si>
    <t xml:space="preserve">F404</t>
  </si>
  <si>
    <t xml:space="preserve">MONTALDO DI MONDOVI'</t>
  </si>
  <si>
    <t xml:space="preserve">F405</t>
  </si>
  <si>
    <t xml:space="preserve">MONTALDO ROERO</t>
  </si>
  <si>
    <t xml:space="preserve">F408</t>
  </si>
  <si>
    <t xml:space="preserve">MONTALDO SCARAMPI</t>
  </si>
  <si>
    <t xml:space="preserve">F409</t>
  </si>
  <si>
    <t xml:space="preserve">MONTALDO TORINESE</t>
  </si>
  <si>
    <t xml:space="preserve">F407</t>
  </si>
  <si>
    <t xml:space="preserve">MONTALE</t>
  </si>
  <si>
    <t xml:space="preserve">F410</t>
  </si>
  <si>
    <t xml:space="preserve">MONTALENGHE</t>
  </si>
  <si>
    <t xml:space="preserve">F411</t>
  </si>
  <si>
    <t xml:space="preserve">MONTALLEGRO</t>
  </si>
  <si>
    <t xml:space="preserve">F414</t>
  </si>
  <si>
    <t xml:space="preserve">MONTALTO CARPASIO</t>
  </si>
  <si>
    <t xml:space="preserve">M387</t>
  </si>
  <si>
    <t xml:space="preserve">MONTALTO DELLE MARCHE</t>
  </si>
  <si>
    <t xml:space="preserve">F415</t>
  </si>
  <si>
    <t xml:space="preserve">MONTALTO DI CASTRO</t>
  </si>
  <si>
    <t xml:space="preserve">F419</t>
  </si>
  <si>
    <t xml:space="preserve">MONTALTO DORA</t>
  </si>
  <si>
    <t xml:space="preserve">F420</t>
  </si>
  <si>
    <t xml:space="preserve">MONTALTO PAVESE</t>
  </si>
  <si>
    <t xml:space="preserve">F417</t>
  </si>
  <si>
    <t xml:space="preserve">MONTALTO UFFUGO</t>
  </si>
  <si>
    <t xml:space="preserve">F416</t>
  </si>
  <si>
    <t xml:space="preserve">MONTANARO</t>
  </si>
  <si>
    <t xml:space="preserve">F422</t>
  </si>
  <si>
    <t xml:space="preserve">MONTANASO LOMBARDO</t>
  </si>
  <si>
    <t xml:space="preserve">F423</t>
  </si>
  <si>
    <t xml:space="preserve">MONTANERA</t>
  </si>
  <si>
    <t xml:space="preserve">F424</t>
  </si>
  <si>
    <t xml:space="preserve">MONTANO ANTILIA</t>
  </si>
  <si>
    <t xml:space="preserve">F426</t>
  </si>
  <si>
    <t xml:space="preserve">MONTANO LUCINO</t>
  </si>
  <si>
    <t xml:space="preserve">F427</t>
  </si>
  <si>
    <t xml:space="preserve">MONTAPPONE</t>
  </si>
  <si>
    <t xml:space="preserve">F428</t>
  </si>
  <si>
    <t xml:space="preserve">MONTAQUILA</t>
  </si>
  <si>
    <t xml:space="preserve">F429</t>
  </si>
  <si>
    <t xml:space="preserve">MONTASOLA</t>
  </si>
  <si>
    <t xml:space="preserve">F430</t>
  </si>
  <si>
    <t xml:space="preserve">MONTAURO</t>
  </si>
  <si>
    <t xml:space="preserve">F432</t>
  </si>
  <si>
    <t xml:space="preserve">MONTAZZOLI</t>
  </si>
  <si>
    <t xml:space="preserve">F433</t>
  </si>
  <si>
    <t xml:space="preserve">MONTE ARGENTARIO</t>
  </si>
  <si>
    <t xml:space="preserve">F437</t>
  </si>
  <si>
    <t xml:space="preserve">MONTE CASTELLO DI VIBIO</t>
  </si>
  <si>
    <t xml:space="preserve">F456</t>
  </si>
  <si>
    <t xml:space="preserve">MONTE CAVALLO</t>
  </si>
  <si>
    <t xml:space="preserve">F460</t>
  </si>
  <si>
    <t xml:space="preserve">MONTE CERIGNONE</t>
  </si>
  <si>
    <t xml:space="preserve">F467</t>
  </si>
  <si>
    <t xml:space="preserve">MONTE COMPATRI</t>
  </si>
  <si>
    <t xml:space="preserve">F477</t>
  </si>
  <si>
    <t xml:space="preserve">MONTE CREMASCO</t>
  </si>
  <si>
    <t xml:space="preserve">F434</t>
  </si>
  <si>
    <t xml:space="preserve">MONTE DI MALO</t>
  </si>
  <si>
    <t xml:space="preserve">F486</t>
  </si>
  <si>
    <t xml:space="preserve">MONTE DI PROCIDA</t>
  </si>
  <si>
    <t xml:space="preserve">F488</t>
  </si>
  <si>
    <t xml:space="preserve">MONTE GIBERTO</t>
  </si>
  <si>
    <t xml:space="preserve">F517</t>
  </si>
  <si>
    <t xml:space="preserve">MONTE GRIMANO TERME</t>
  </si>
  <si>
    <t xml:space="preserve">F524</t>
  </si>
  <si>
    <t xml:space="preserve">MONTE ISOLA</t>
  </si>
  <si>
    <t xml:space="preserve">F532</t>
  </si>
  <si>
    <t xml:space="preserve">MONTE MARENZO</t>
  </si>
  <si>
    <t xml:space="preserve">F561</t>
  </si>
  <si>
    <t xml:space="preserve">MONTE PORZIO</t>
  </si>
  <si>
    <t xml:space="preserve">F589</t>
  </si>
  <si>
    <t xml:space="preserve">MONTE PORZIO CATONE</t>
  </si>
  <si>
    <t xml:space="preserve">F590</t>
  </si>
  <si>
    <t xml:space="preserve">MONTE RINALDO</t>
  </si>
  <si>
    <t xml:space="preserve">F599</t>
  </si>
  <si>
    <t xml:space="preserve">MONTE ROBERTO</t>
  </si>
  <si>
    <t xml:space="preserve">F600</t>
  </si>
  <si>
    <t xml:space="preserve">MONTE ROMANO</t>
  </si>
  <si>
    <t xml:space="preserve">F603</t>
  </si>
  <si>
    <t xml:space="preserve">MONTE SAN BIAGIO</t>
  </si>
  <si>
    <t xml:space="preserve">F616</t>
  </si>
  <si>
    <t xml:space="preserve">MONTE SAN GIACOMO</t>
  </si>
  <si>
    <t xml:space="preserve">F618</t>
  </si>
  <si>
    <t xml:space="preserve">MONTE SAN GIOVANNI CAMPANO</t>
  </si>
  <si>
    <t xml:space="preserve">F620</t>
  </si>
  <si>
    <t xml:space="preserve">MONTE SAN GIOVANNI IN SABINA</t>
  </si>
  <si>
    <t xml:space="preserve">F619</t>
  </si>
  <si>
    <t xml:space="preserve">MONTE SAN GIUSTO</t>
  </si>
  <si>
    <t xml:space="preserve">F621</t>
  </si>
  <si>
    <t xml:space="preserve">MONTE SAN MARTINO</t>
  </si>
  <si>
    <t xml:space="preserve">F622</t>
  </si>
  <si>
    <t xml:space="preserve">MONTE SAN PIETRANGELI</t>
  </si>
  <si>
    <t xml:space="preserve">F626</t>
  </si>
  <si>
    <t xml:space="preserve">MONTE SAN PIETRO</t>
  </si>
  <si>
    <t xml:space="preserve">F627</t>
  </si>
  <si>
    <t xml:space="preserve">MONTE SAN SAVINO</t>
  </si>
  <si>
    <t xml:space="preserve">F628</t>
  </si>
  <si>
    <t xml:space="preserve">MONTE SAN VITO</t>
  </si>
  <si>
    <t xml:space="preserve">F634</t>
  </si>
  <si>
    <t xml:space="preserve">MONTE SANT'ANGELO</t>
  </si>
  <si>
    <t xml:space="preserve">F631</t>
  </si>
  <si>
    <t xml:space="preserve">MONTE SANTA MARIA TIBERINA</t>
  </si>
  <si>
    <t xml:space="preserve">F629</t>
  </si>
  <si>
    <t xml:space="preserve">MONTE URANO</t>
  </si>
  <si>
    <t xml:space="preserve">F653</t>
  </si>
  <si>
    <t xml:space="preserve">MONTE VIDON COMBATTE</t>
  </si>
  <si>
    <t xml:space="preserve">F664</t>
  </si>
  <si>
    <t xml:space="preserve">MONTE VIDON CORRADO</t>
  </si>
  <si>
    <t xml:space="preserve">F665</t>
  </si>
  <si>
    <t xml:space="preserve">MONTEBELLO DELLA BATTAGLIA</t>
  </si>
  <si>
    <t xml:space="preserve">F440</t>
  </si>
  <si>
    <t xml:space="preserve">MONTEBELLO DI BERTONA</t>
  </si>
  <si>
    <t xml:space="preserve">F441</t>
  </si>
  <si>
    <t xml:space="preserve">MONTEBELLO JONICO</t>
  </si>
  <si>
    <t xml:space="preserve">D746</t>
  </si>
  <si>
    <t xml:space="preserve">MONTEBELLO SUL SANGRO</t>
  </si>
  <si>
    <t xml:space="preserve">B268</t>
  </si>
  <si>
    <t xml:space="preserve">MONTEBELLO VICENTINO</t>
  </si>
  <si>
    <t xml:space="preserve">F442</t>
  </si>
  <si>
    <t xml:space="preserve">MONTEBELLUNA</t>
  </si>
  <si>
    <t xml:space="preserve">F443</t>
  </si>
  <si>
    <t xml:space="preserve">MONTEBRUNO</t>
  </si>
  <si>
    <t xml:space="preserve">F445</t>
  </si>
  <si>
    <t xml:space="preserve">MONTEBUONO</t>
  </si>
  <si>
    <t xml:space="preserve">F446</t>
  </si>
  <si>
    <t xml:space="preserve">MONTECALVO IN FOGLIA</t>
  </si>
  <si>
    <t xml:space="preserve">F450</t>
  </si>
  <si>
    <t xml:space="preserve">MONTECALVO IRPINO</t>
  </si>
  <si>
    <t xml:space="preserve">F448</t>
  </si>
  <si>
    <t xml:space="preserve">MONTECALVO VERSIGGIA</t>
  </si>
  <si>
    <t xml:space="preserve">F449</t>
  </si>
  <si>
    <t xml:space="preserve">MONTECARLO</t>
  </si>
  <si>
    <t xml:space="preserve">F452</t>
  </si>
  <si>
    <t xml:space="preserve">MONTECAROTTO</t>
  </si>
  <si>
    <t xml:space="preserve">F453</t>
  </si>
  <si>
    <t xml:space="preserve">MONTECASSIANO</t>
  </si>
  <si>
    <t xml:space="preserve">F454</t>
  </si>
  <si>
    <t xml:space="preserve">MONTECASTELLO</t>
  </si>
  <si>
    <t xml:space="preserve">F455</t>
  </si>
  <si>
    <t xml:space="preserve">MONTECASTRILLI</t>
  </si>
  <si>
    <t xml:space="preserve">F457</t>
  </si>
  <si>
    <t xml:space="preserve">MONTECATINI VAL DI CECINA</t>
  </si>
  <si>
    <t xml:space="preserve">F458</t>
  </si>
  <si>
    <t xml:space="preserve">MONTECATINI-TERME</t>
  </si>
  <si>
    <t xml:space="preserve">A561</t>
  </si>
  <si>
    <t xml:space="preserve">MONTECCHIA DI CROSARA</t>
  </si>
  <si>
    <t xml:space="preserve">F461</t>
  </si>
  <si>
    <t xml:space="preserve">MONTECCHIO</t>
  </si>
  <si>
    <t xml:space="preserve">F462</t>
  </si>
  <si>
    <t xml:space="preserve">MONTECCHIO EMILIA</t>
  </si>
  <si>
    <t xml:space="preserve">F463</t>
  </si>
  <si>
    <t xml:space="preserve">MONTECCHIO MAGGIORE</t>
  </si>
  <si>
    <t xml:space="preserve">F464</t>
  </si>
  <si>
    <t xml:space="preserve">MONTECCHIO PRECALCINO</t>
  </si>
  <si>
    <t xml:space="preserve">F465</t>
  </si>
  <si>
    <t xml:space="preserve">MONTECHIARO D'ACQUI</t>
  </si>
  <si>
    <t xml:space="preserve">F469</t>
  </si>
  <si>
    <t xml:space="preserve">MONTECHIARO D'ASTI</t>
  </si>
  <si>
    <t xml:space="preserve">F468</t>
  </si>
  <si>
    <t xml:space="preserve">MONTECHIARUGOLO</t>
  </si>
  <si>
    <t xml:space="preserve">F473</t>
  </si>
  <si>
    <t xml:space="preserve">MONTECILFONE</t>
  </si>
  <si>
    <t xml:space="preserve">F475</t>
  </si>
  <si>
    <t xml:space="preserve">MONTECOPIOLO</t>
  </si>
  <si>
    <t xml:space="preserve">F478</t>
  </si>
  <si>
    <t xml:space="preserve">MONTECORICE</t>
  </si>
  <si>
    <t xml:space="preserve">F479</t>
  </si>
  <si>
    <t xml:space="preserve">MONTECORVINO PUGLIANO</t>
  </si>
  <si>
    <t xml:space="preserve">F480</t>
  </si>
  <si>
    <t xml:space="preserve">MONTECORVINO ROVELLA</t>
  </si>
  <si>
    <t xml:space="preserve">F481</t>
  </si>
  <si>
    <t xml:space="preserve">MONTECOSARO</t>
  </si>
  <si>
    <t xml:space="preserve">F482</t>
  </si>
  <si>
    <t xml:space="preserve">MONTECRESTESE</t>
  </si>
  <si>
    <t xml:space="preserve">F483</t>
  </si>
  <si>
    <t xml:space="preserve">MONTECRETO</t>
  </si>
  <si>
    <t xml:space="preserve">F484</t>
  </si>
  <si>
    <t xml:space="preserve">MONTEDINOVE</t>
  </si>
  <si>
    <t xml:space="preserve">F487</t>
  </si>
  <si>
    <t xml:space="preserve">MONTEDORO</t>
  </si>
  <si>
    <t xml:space="preserve">F489</t>
  </si>
  <si>
    <t xml:space="preserve">MONTEFALCIONE</t>
  </si>
  <si>
    <t xml:space="preserve">F491</t>
  </si>
  <si>
    <t xml:space="preserve">MONTEFALCO</t>
  </si>
  <si>
    <t xml:space="preserve">F492</t>
  </si>
  <si>
    <t xml:space="preserve">MONTEFALCONE APPENNINO</t>
  </si>
  <si>
    <t xml:space="preserve">F493</t>
  </si>
  <si>
    <t xml:space="preserve">MONTEFALCONE DI VAL FORTORE</t>
  </si>
  <si>
    <t xml:space="preserve">F494</t>
  </si>
  <si>
    <t xml:space="preserve">MONTEFALCONE NEL SANNIO</t>
  </si>
  <si>
    <t xml:space="preserve">F495</t>
  </si>
  <si>
    <t xml:space="preserve">MONTEFANO</t>
  </si>
  <si>
    <t xml:space="preserve">F496</t>
  </si>
  <si>
    <t xml:space="preserve">MONTEFELCINO</t>
  </si>
  <si>
    <t xml:space="preserve">F497</t>
  </si>
  <si>
    <t xml:space="preserve">MONTEFERRANTE</t>
  </si>
  <si>
    <t xml:space="preserve">F498</t>
  </si>
  <si>
    <t xml:space="preserve">MONTEFIASCONE</t>
  </si>
  <si>
    <t xml:space="preserve">F499</t>
  </si>
  <si>
    <t xml:space="preserve">MONTEFINO</t>
  </si>
  <si>
    <t xml:space="preserve">F500</t>
  </si>
  <si>
    <t xml:space="preserve">MONTEFIORE CONCA</t>
  </si>
  <si>
    <t xml:space="preserve">F502</t>
  </si>
  <si>
    <t xml:space="preserve">MONTEFIORE DELL'ASO</t>
  </si>
  <si>
    <t xml:space="preserve">F501</t>
  </si>
  <si>
    <t xml:space="preserve">MONTEFIORINO</t>
  </si>
  <si>
    <t xml:space="preserve">F503</t>
  </si>
  <si>
    <t xml:space="preserve">MONTEFLAVIO</t>
  </si>
  <si>
    <t xml:space="preserve">F504</t>
  </si>
  <si>
    <t xml:space="preserve">MONTEFORTE CILENTO</t>
  </si>
  <si>
    <t xml:space="preserve">F507</t>
  </si>
  <si>
    <t xml:space="preserve">MONTEFORTE D'ALPONE</t>
  </si>
  <si>
    <t xml:space="preserve">F508</t>
  </si>
  <si>
    <t xml:space="preserve">MONTEFORTE IRPINO</t>
  </si>
  <si>
    <t xml:space="preserve">F506</t>
  </si>
  <si>
    <t xml:space="preserve">MONTEFORTINO</t>
  </si>
  <si>
    <t xml:space="preserve">F509</t>
  </si>
  <si>
    <t xml:space="preserve">MONTEFRANCO</t>
  </si>
  <si>
    <t xml:space="preserve">F510</t>
  </si>
  <si>
    <t xml:space="preserve">MONTEFREDANE</t>
  </si>
  <si>
    <t xml:space="preserve">F511</t>
  </si>
  <si>
    <t xml:space="preserve">MONTEFUSCO</t>
  </si>
  <si>
    <t xml:space="preserve">F512</t>
  </si>
  <si>
    <t xml:space="preserve">MONTEGABBIONE</t>
  </si>
  <si>
    <t xml:space="preserve">F513</t>
  </si>
  <si>
    <t xml:space="preserve">MONTEGALDA</t>
  </si>
  <si>
    <t xml:space="preserve">F514</t>
  </si>
  <si>
    <t xml:space="preserve">MONTEGALDELLA</t>
  </si>
  <si>
    <t xml:space="preserve">F515</t>
  </si>
  <si>
    <t xml:space="preserve">MONTEGALLO</t>
  </si>
  <si>
    <t xml:space="preserve">F516</t>
  </si>
  <si>
    <t xml:space="preserve">MONTEGIOCO</t>
  </si>
  <si>
    <t xml:space="preserve">F518</t>
  </si>
  <si>
    <t xml:space="preserve">MONTEGIORDANO</t>
  </si>
  <si>
    <t xml:space="preserve">F519</t>
  </si>
  <si>
    <t xml:space="preserve">MONTEGIORGIO</t>
  </si>
  <si>
    <t xml:space="preserve">F520</t>
  </si>
  <si>
    <t xml:space="preserve">MONTEGRANARO</t>
  </si>
  <si>
    <t xml:space="preserve">F522</t>
  </si>
  <si>
    <t xml:space="preserve">MONTEGRIDOLFO</t>
  </si>
  <si>
    <t xml:space="preserve">F523</t>
  </si>
  <si>
    <t xml:space="preserve">MONTEGRINO VALTRAVAGLIA</t>
  </si>
  <si>
    <t xml:space="preserve">F526</t>
  </si>
  <si>
    <t xml:space="preserve">MONTEGROSSO D'ASTI</t>
  </si>
  <si>
    <t xml:space="preserve">F527</t>
  </si>
  <si>
    <t xml:space="preserve">MONTEGROSSO PIAN LATTE</t>
  </si>
  <si>
    <t xml:space="preserve">F528</t>
  </si>
  <si>
    <t xml:space="preserve">MONTEGROTTO TERME</t>
  </si>
  <si>
    <t xml:space="preserve">F529</t>
  </si>
  <si>
    <t xml:space="preserve">MONTEIASI</t>
  </si>
  <si>
    <t xml:space="preserve">F531</t>
  </si>
  <si>
    <t xml:space="preserve">MONTELABBATE</t>
  </si>
  <si>
    <t xml:space="preserve">F533</t>
  </si>
  <si>
    <t xml:space="preserve">MONTELANICO</t>
  </si>
  <si>
    <t xml:space="preserve">F534</t>
  </si>
  <si>
    <t xml:space="preserve">MONTELAPIANO</t>
  </si>
  <si>
    <t xml:space="preserve">F535</t>
  </si>
  <si>
    <t xml:space="preserve">MONTELEONE D'ORVIETO</t>
  </si>
  <si>
    <t xml:space="preserve">F543</t>
  </si>
  <si>
    <t xml:space="preserve">MONTELEONE DI FERMO</t>
  </si>
  <si>
    <t xml:space="preserve">F536</t>
  </si>
  <si>
    <t xml:space="preserve">MONTELEONE DI PUGLIA</t>
  </si>
  <si>
    <t xml:space="preserve">F538</t>
  </si>
  <si>
    <t xml:space="preserve">MONTELEONE DI SPOLETO</t>
  </si>
  <si>
    <t xml:space="preserve">F540</t>
  </si>
  <si>
    <t xml:space="preserve">MONTELEONE ROCCA DORIA</t>
  </si>
  <si>
    <t xml:space="preserve">F542</t>
  </si>
  <si>
    <t xml:space="preserve">MONTELEONE SABINO</t>
  </si>
  <si>
    <t xml:space="preserve">F541</t>
  </si>
  <si>
    <t xml:space="preserve">MONTELEPRE</t>
  </si>
  <si>
    <t xml:space="preserve">F544</t>
  </si>
  <si>
    <t xml:space="preserve">MONTELIBRETTI</t>
  </si>
  <si>
    <t xml:space="preserve">F545</t>
  </si>
  <si>
    <t xml:space="preserve">MONTELLA</t>
  </si>
  <si>
    <t xml:space="preserve">F546</t>
  </si>
  <si>
    <t xml:space="preserve">MONTELLO</t>
  </si>
  <si>
    <t xml:space="preserve">F547</t>
  </si>
  <si>
    <t xml:space="preserve">MONTELONGO</t>
  </si>
  <si>
    <t xml:space="preserve">F548</t>
  </si>
  <si>
    <t xml:space="preserve">MONTELPARO</t>
  </si>
  <si>
    <t xml:space="preserve">F549</t>
  </si>
  <si>
    <t xml:space="preserve">MONTELUPO ALBESE</t>
  </si>
  <si>
    <t xml:space="preserve">F550</t>
  </si>
  <si>
    <t xml:space="preserve">MONTELUPO FIORENTINO</t>
  </si>
  <si>
    <t xml:space="preserve">F551</t>
  </si>
  <si>
    <t xml:space="preserve">MONTELUPONE</t>
  </si>
  <si>
    <t xml:space="preserve">F552</t>
  </si>
  <si>
    <t xml:space="preserve">MONTEMAGGIORE BELSITO</t>
  </si>
  <si>
    <t xml:space="preserve">F553</t>
  </si>
  <si>
    <t xml:space="preserve">MONTEMAGNO MONFERRATO</t>
  </si>
  <si>
    <t xml:space="preserve">F556</t>
  </si>
  <si>
    <t xml:space="preserve">MONTEMALE DI CUNEO</t>
  </si>
  <si>
    <t xml:space="preserve">F558</t>
  </si>
  <si>
    <t xml:space="preserve">MONTEMARANO</t>
  </si>
  <si>
    <t xml:space="preserve">F559</t>
  </si>
  <si>
    <t xml:space="preserve">MONTEMARCIANO</t>
  </si>
  <si>
    <t xml:space="preserve">F560</t>
  </si>
  <si>
    <t xml:space="preserve">MONTEMARZINO</t>
  </si>
  <si>
    <t xml:space="preserve">F562</t>
  </si>
  <si>
    <t xml:space="preserve">MONTEMESOLA</t>
  </si>
  <si>
    <t xml:space="preserve">F563</t>
  </si>
  <si>
    <t xml:space="preserve">MONTEMEZZO</t>
  </si>
  <si>
    <t xml:space="preserve">F564</t>
  </si>
  <si>
    <t xml:space="preserve">MONTEMIGNAIO</t>
  </si>
  <si>
    <t xml:space="preserve">F565</t>
  </si>
  <si>
    <t xml:space="preserve">MONTEMILETTO</t>
  </si>
  <si>
    <t xml:space="preserve">F566</t>
  </si>
  <si>
    <t xml:space="preserve">MONTEMILONE</t>
  </si>
  <si>
    <t xml:space="preserve">F568</t>
  </si>
  <si>
    <t xml:space="preserve">MONTEMITRO</t>
  </si>
  <si>
    <t xml:space="preserve">F569</t>
  </si>
  <si>
    <t xml:space="preserve">MONTEMONACO</t>
  </si>
  <si>
    <t xml:space="preserve">F570</t>
  </si>
  <si>
    <t xml:space="preserve">MONTEMURLO</t>
  </si>
  <si>
    <t xml:space="preserve">F572</t>
  </si>
  <si>
    <t xml:space="preserve">MONTEMURRO</t>
  </si>
  <si>
    <t xml:space="preserve">F573</t>
  </si>
  <si>
    <t xml:space="preserve">MONTENARS</t>
  </si>
  <si>
    <t xml:space="preserve">F574</t>
  </si>
  <si>
    <t xml:space="preserve">MONTENERO DI BISACCIA</t>
  </si>
  <si>
    <t xml:space="preserve">F576</t>
  </si>
  <si>
    <t xml:space="preserve">MONTENERO SABINO</t>
  </si>
  <si>
    <t xml:space="preserve">F579</t>
  </si>
  <si>
    <t xml:space="preserve">MONTENERO VAL COCCHIARA</t>
  </si>
  <si>
    <t xml:space="preserve">F580</t>
  </si>
  <si>
    <t xml:space="preserve">MONTENERODOMO</t>
  </si>
  <si>
    <t xml:space="preserve">F578</t>
  </si>
  <si>
    <t xml:space="preserve">MONTEODORISIO</t>
  </si>
  <si>
    <t xml:space="preserve">F582</t>
  </si>
  <si>
    <t xml:space="preserve">MONTEPAONE</t>
  </si>
  <si>
    <t xml:space="preserve">F586</t>
  </si>
  <si>
    <t xml:space="preserve">MONTEPARANO</t>
  </si>
  <si>
    <t xml:space="preserve">F587</t>
  </si>
  <si>
    <t xml:space="preserve">MONTEPRANDONE</t>
  </si>
  <si>
    <t xml:space="preserve">F591</t>
  </si>
  <si>
    <t xml:space="preserve">MONTEPULCIANO</t>
  </si>
  <si>
    <t xml:space="preserve">F592</t>
  </si>
  <si>
    <t xml:space="preserve">MONTERCHI</t>
  </si>
  <si>
    <t xml:space="preserve">F594</t>
  </si>
  <si>
    <t xml:space="preserve">MONTEREALE</t>
  </si>
  <si>
    <t xml:space="preserve">F595</t>
  </si>
  <si>
    <t xml:space="preserve">MONTEREALE VALCELLINA</t>
  </si>
  <si>
    <t xml:space="preserve">F596</t>
  </si>
  <si>
    <t xml:space="preserve">MONTERENZIO</t>
  </si>
  <si>
    <t xml:space="preserve">F597</t>
  </si>
  <si>
    <t xml:space="preserve">MONTERIGGIONI</t>
  </si>
  <si>
    <t xml:space="preserve">F598</t>
  </si>
  <si>
    <t xml:space="preserve">MONTERODUNI</t>
  </si>
  <si>
    <t xml:space="preserve">F601</t>
  </si>
  <si>
    <t xml:space="preserve">MONTERONI D'ARBIA</t>
  </si>
  <si>
    <t xml:space="preserve">F605</t>
  </si>
  <si>
    <t xml:space="preserve">MONTERONI DI LECCE</t>
  </si>
  <si>
    <t xml:space="preserve">F604</t>
  </si>
  <si>
    <t xml:space="preserve">MONTEROSI</t>
  </si>
  <si>
    <t xml:space="preserve">F606</t>
  </si>
  <si>
    <t xml:space="preserve">MONTEROSSO AL MARE</t>
  </si>
  <si>
    <t xml:space="preserve">F609</t>
  </si>
  <si>
    <t xml:space="preserve">MONTEROSSO ALMO</t>
  </si>
  <si>
    <t xml:space="preserve">F610</t>
  </si>
  <si>
    <t xml:space="preserve">MONTEROSSO CALABRO</t>
  </si>
  <si>
    <t xml:space="preserve">F607</t>
  </si>
  <si>
    <t xml:space="preserve">MONTEROSSO GRANA</t>
  </si>
  <si>
    <t xml:space="preserve">F608</t>
  </si>
  <si>
    <t xml:space="preserve">MONTEROTONDO</t>
  </si>
  <si>
    <t xml:space="preserve">F611</t>
  </si>
  <si>
    <t xml:space="preserve">MONTEROTONDO MARITTIMO</t>
  </si>
  <si>
    <t xml:space="preserve">F612</t>
  </si>
  <si>
    <t xml:space="preserve">MONTERUBBIANO</t>
  </si>
  <si>
    <t xml:space="preserve">F614</t>
  </si>
  <si>
    <t xml:space="preserve">MONTESANO SALENTINO</t>
  </si>
  <si>
    <t xml:space="preserve">F623</t>
  </si>
  <si>
    <t xml:space="preserve">MONTESANO SULLA MARCELLANA</t>
  </si>
  <si>
    <t xml:space="preserve">F625</t>
  </si>
  <si>
    <t xml:space="preserve">MONTESARCHIO</t>
  </si>
  <si>
    <t xml:space="preserve">F636</t>
  </si>
  <si>
    <t xml:space="preserve">MONTESCAGLIOSO</t>
  </si>
  <si>
    <t xml:space="preserve">F637</t>
  </si>
  <si>
    <t xml:space="preserve">MONTESCANO</t>
  </si>
  <si>
    <t xml:space="preserve">F638</t>
  </si>
  <si>
    <t xml:space="preserve">MONTESCHENO</t>
  </si>
  <si>
    <t xml:space="preserve">F639</t>
  </si>
  <si>
    <t xml:space="preserve">MONTESCUDAIO</t>
  </si>
  <si>
    <t xml:space="preserve">F640</t>
  </si>
  <si>
    <t xml:space="preserve">MONTESCUDO - MONTE COLOMBO</t>
  </si>
  <si>
    <t xml:space="preserve">M368</t>
  </si>
  <si>
    <t xml:space="preserve">MONTESE</t>
  </si>
  <si>
    <t xml:space="preserve">F642</t>
  </si>
  <si>
    <t xml:space="preserve">MONTESEGALE</t>
  </si>
  <si>
    <t xml:space="preserve">F644</t>
  </si>
  <si>
    <t xml:space="preserve">MONTESILVANO</t>
  </si>
  <si>
    <t xml:space="preserve">F646</t>
  </si>
  <si>
    <t xml:space="preserve">MONTESPERTOLI</t>
  </si>
  <si>
    <t xml:space="preserve">F648</t>
  </si>
  <si>
    <t xml:space="preserve">MONTEU DA PO</t>
  </si>
  <si>
    <t xml:space="preserve">F651</t>
  </si>
  <si>
    <t xml:space="preserve">MONTEU ROERO</t>
  </si>
  <si>
    <t xml:space="preserve">F654</t>
  </si>
  <si>
    <t xml:space="preserve">MONTEVAGO</t>
  </si>
  <si>
    <t xml:space="preserve">F655</t>
  </si>
  <si>
    <t xml:space="preserve">MONTEVARCHI</t>
  </si>
  <si>
    <t xml:space="preserve">F656</t>
  </si>
  <si>
    <t xml:space="preserve">MONTEVECCHIA</t>
  </si>
  <si>
    <t xml:space="preserve">F657</t>
  </si>
  <si>
    <t xml:space="preserve">MONTEVERDE</t>
  </si>
  <si>
    <t xml:space="preserve">F660</t>
  </si>
  <si>
    <t xml:space="preserve">MONTEVERDI MARITTIMO</t>
  </si>
  <si>
    <t xml:space="preserve">F661</t>
  </si>
  <si>
    <t xml:space="preserve">MONTEVIALE</t>
  </si>
  <si>
    <t xml:space="preserve">F662</t>
  </si>
  <si>
    <t xml:space="preserve">MONTEZEMOLO</t>
  </si>
  <si>
    <t xml:space="preserve">F666</t>
  </si>
  <si>
    <t xml:space="preserve">MONTI</t>
  </si>
  <si>
    <t xml:space="preserve">F667</t>
  </si>
  <si>
    <t xml:space="preserve">MONTIANO</t>
  </si>
  <si>
    <t xml:space="preserve">F668</t>
  </si>
  <si>
    <t xml:space="preserve">MONTICELLI BRUSATI</t>
  </si>
  <si>
    <t xml:space="preserve">F672</t>
  </si>
  <si>
    <t xml:space="preserve">MONTICELLI D'ONGINA</t>
  </si>
  <si>
    <t xml:space="preserve">F671</t>
  </si>
  <si>
    <t xml:space="preserve">MONTICELLI PAVESE</t>
  </si>
  <si>
    <t xml:space="preserve">F670</t>
  </si>
  <si>
    <t xml:space="preserve">MONTICELLO BRIANZA</t>
  </si>
  <si>
    <t xml:space="preserve">F674</t>
  </si>
  <si>
    <t xml:space="preserve">MONTICELLO CONTE OTTO</t>
  </si>
  <si>
    <t xml:space="preserve">F675</t>
  </si>
  <si>
    <t xml:space="preserve">MONTICELLO D'ALBA</t>
  </si>
  <si>
    <t xml:space="preserve">F669</t>
  </si>
  <si>
    <t xml:space="preserve">MONTICHIARI</t>
  </si>
  <si>
    <t xml:space="preserve">F471</t>
  </si>
  <si>
    <t xml:space="preserve">MONTICIANO</t>
  </si>
  <si>
    <t xml:space="preserve">F676</t>
  </si>
  <si>
    <t xml:space="preserve">MONTIERI</t>
  </si>
  <si>
    <t xml:space="preserve">F677</t>
  </si>
  <si>
    <t xml:space="preserve">MONTIGLIO MONFERRATO</t>
  </si>
  <si>
    <t xml:space="preserve">M302</t>
  </si>
  <si>
    <t xml:space="preserve">MONTIGNOSO</t>
  </si>
  <si>
    <t xml:space="preserve">F679</t>
  </si>
  <si>
    <t xml:space="preserve">MONTIRONE</t>
  </si>
  <si>
    <t xml:space="preserve">F680</t>
  </si>
  <si>
    <t xml:space="preserve">MONTJOVET</t>
  </si>
  <si>
    <t xml:space="preserve">F367</t>
  </si>
  <si>
    <t xml:space="preserve">MONTODINE</t>
  </si>
  <si>
    <t xml:space="preserve">F681</t>
  </si>
  <si>
    <t xml:space="preserve">MONTOGGIO</t>
  </si>
  <si>
    <t xml:space="preserve">F682</t>
  </si>
  <si>
    <t xml:space="preserve">MONTONE</t>
  </si>
  <si>
    <t xml:space="preserve">F685</t>
  </si>
  <si>
    <t xml:space="preserve">MONTOPOLI DI SABINA</t>
  </si>
  <si>
    <t xml:space="preserve">F687</t>
  </si>
  <si>
    <t xml:space="preserve">MONTOPOLI IN VAL D'ARNO</t>
  </si>
  <si>
    <t xml:space="preserve">F686</t>
  </si>
  <si>
    <t xml:space="preserve">MONTORFANO</t>
  </si>
  <si>
    <t xml:space="preserve">F688</t>
  </si>
  <si>
    <t xml:space="preserve">MONTORIO AL VOMANO</t>
  </si>
  <si>
    <t xml:space="preserve">F690</t>
  </si>
  <si>
    <t xml:space="preserve">MONTORIO NEI FRENTANI</t>
  </si>
  <si>
    <t xml:space="preserve">F689</t>
  </si>
  <si>
    <t xml:space="preserve">MONTORIO ROMANO</t>
  </si>
  <si>
    <t xml:space="preserve">F692</t>
  </si>
  <si>
    <t xml:space="preserve">MONTORO</t>
  </si>
  <si>
    <t xml:space="preserve">M330</t>
  </si>
  <si>
    <t xml:space="preserve">MONTORSO VICENTINO</t>
  </si>
  <si>
    <t xml:space="preserve">F696</t>
  </si>
  <si>
    <t xml:space="preserve">MONTOTTONE</t>
  </si>
  <si>
    <t xml:space="preserve">F697</t>
  </si>
  <si>
    <t xml:space="preserve">MONTRESTA</t>
  </si>
  <si>
    <t xml:space="preserve">F698</t>
  </si>
  <si>
    <t xml:space="preserve">MONTU' BECCARIA</t>
  </si>
  <si>
    <t xml:space="preserve">F701</t>
  </si>
  <si>
    <t xml:space="preserve">MONVALLE</t>
  </si>
  <si>
    <t xml:space="preserve">F703</t>
  </si>
  <si>
    <t xml:space="preserve">MONZA</t>
  </si>
  <si>
    <t xml:space="preserve">F704</t>
  </si>
  <si>
    <t xml:space="preserve">MONZAMBANO</t>
  </si>
  <si>
    <t xml:space="preserve">F705</t>
  </si>
  <si>
    <t xml:space="preserve">MONZUNO</t>
  </si>
  <si>
    <t xml:space="preserve">F706</t>
  </si>
  <si>
    <t xml:space="preserve">MORANO CALABRO</t>
  </si>
  <si>
    <t xml:space="preserve">F708</t>
  </si>
  <si>
    <t xml:space="preserve">MORANO SUL PO</t>
  </si>
  <si>
    <t xml:space="preserve">F707</t>
  </si>
  <si>
    <t xml:space="preserve">MORANSENGO-TONENGO</t>
  </si>
  <si>
    <t xml:space="preserve">M434</t>
  </si>
  <si>
    <t xml:space="preserve">MORARO</t>
  </si>
  <si>
    <t xml:space="preserve">F710</t>
  </si>
  <si>
    <t xml:space="preserve">MORAZZONE</t>
  </si>
  <si>
    <t xml:space="preserve">F711</t>
  </si>
  <si>
    <t xml:space="preserve">MORBEGNO</t>
  </si>
  <si>
    <t xml:space="preserve">F712</t>
  </si>
  <si>
    <t xml:space="preserve">MORBELLO</t>
  </si>
  <si>
    <t xml:space="preserve">F713</t>
  </si>
  <si>
    <t xml:space="preserve">MORCIANO DI LEUCA</t>
  </si>
  <si>
    <t xml:space="preserve">F716</t>
  </si>
  <si>
    <t xml:space="preserve">MORCIANO DI ROMAGNA</t>
  </si>
  <si>
    <t xml:space="preserve">F715</t>
  </si>
  <si>
    <t xml:space="preserve">MORCONE</t>
  </si>
  <si>
    <t xml:space="preserve">F717</t>
  </si>
  <si>
    <t xml:space="preserve">MORDANO</t>
  </si>
  <si>
    <t xml:space="preserve">F718</t>
  </si>
  <si>
    <t xml:space="preserve">MORENGO</t>
  </si>
  <si>
    <t xml:space="preserve">F720</t>
  </si>
  <si>
    <t xml:space="preserve">MORES</t>
  </si>
  <si>
    <t xml:space="preserve">F721</t>
  </si>
  <si>
    <t xml:space="preserve">MORESCO</t>
  </si>
  <si>
    <t xml:space="preserve">F722</t>
  </si>
  <si>
    <t xml:space="preserve">MORETTA</t>
  </si>
  <si>
    <t xml:space="preserve">F723</t>
  </si>
  <si>
    <t xml:space="preserve">MORFASSO</t>
  </si>
  <si>
    <t xml:space="preserve">F724</t>
  </si>
  <si>
    <t xml:space="preserve">MORGANO</t>
  </si>
  <si>
    <t xml:space="preserve">F725</t>
  </si>
  <si>
    <t xml:space="preserve">MORGEX</t>
  </si>
  <si>
    <t xml:space="preserve">F726</t>
  </si>
  <si>
    <t xml:space="preserve">MORGONGIORI</t>
  </si>
  <si>
    <t xml:space="preserve">F727</t>
  </si>
  <si>
    <t xml:space="preserve">MORI</t>
  </si>
  <si>
    <t xml:space="preserve">F728</t>
  </si>
  <si>
    <t xml:space="preserve">MORIAGO DELLA BATTAGLIA</t>
  </si>
  <si>
    <t xml:space="preserve">F729</t>
  </si>
  <si>
    <t xml:space="preserve">MORICONE</t>
  </si>
  <si>
    <t xml:space="preserve">F730</t>
  </si>
  <si>
    <t xml:space="preserve">MORIGERATI</t>
  </si>
  <si>
    <t xml:space="preserve">F731</t>
  </si>
  <si>
    <t xml:space="preserve">MORIMONDO</t>
  </si>
  <si>
    <t xml:space="preserve">D033</t>
  </si>
  <si>
    <t xml:space="preserve">MORINO</t>
  </si>
  <si>
    <t xml:space="preserve">F732</t>
  </si>
  <si>
    <t xml:space="preserve">MORIONDO TORINESE</t>
  </si>
  <si>
    <t xml:space="preserve">F733</t>
  </si>
  <si>
    <t xml:space="preserve">MORLUPO</t>
  </si>
  <si>
    <t xml:space="preserve">F734</t>
  </si>
  <si>
    <t xml:space="preserve">MORMANNO</t>
  </si>
  <si>
    <t xml:space="preserve">F735</t>
  </si>
  <si>
    <t xml:space="preserve">MORNAGO</t>
  </si>
  <si>
    <t xml:space="preserve">F736</t>
  </si>
  <si>
    <t xml:space="preserve">MORNESE</t>
  </si>
  <si>
    <t xml:space="preserve">F737</t>
  </si>
  <si>
    <t xml:space="preserve">MORNICO AL SERIO</t>
  </si>
  <si>
    <t xml:space="preserve">F738</t>
  </si>
  <si>
    <t xml:space="preserve">MORNICO LOSANA</t>
  </si>
  <si>
    <t xml:space="preserve">F739</t>
  </si>
  <si>
    <t xml:space="preserve">MOROLO</t>
  </si>
  <si>
    <t xml:space="preserve">F740</t>
  </si>
  <si>
    <t xml:space="preserve">MOROZZO</t>
  </si>
  <si>
    <t xml:space="preserve">F743</t>
  </si>
  <si>
    <t xml:space="preserve">MORRA DE SANCTIS</t>
  </si>
  <si>
    <t xml:space="preserve">F744</t>
  </si>
  <si>
    <t xml:space="preserve">MORRO D'ALBA</t>
  </si>
  <si>
    <t xml:space="preserve">F745</t>
  </si>
  <si>
    <t xml:space="preserve">MORRO D'ORO</t>
  </si>
  <si>
    <t xml:space="preserve">F747</t>
  </si>
  <si>
    <t xml:space="preserve">MORRO REATINO</t>
  </si>
  <si>
    <t xml:space="preserve">F746</t>
  </si>
  <si>
    <t xml:space="preserve">MORRONE DEL SANNIO</t>
  </si>
  <si>
    <t xml:space="preserve">F748</t>
  </si>
  <si>
    <t xml:space="preserve">MORROVALLE</t>
  </si>
  <si>
    <t xml:space="preserve">F749</t>
  </si>
  <si>
    <t xml:space="preserve">MORSANO AL TAGLIAMENTO</t>
  </si>
  <si>
    <t xml:space="preserve">F750</t>
  </si>
  <si>
    <t xml:space="preserve">MORSASCO</t>
  </si>
  <si>
    <t xml:space="preserve">F751</t>
  </si>
  <si>
    <t xml:space="preserve">MORTARA</t>
  </si>
  <si>
    <t xml:space="preserve">F754</t>
  </si>
  <si>
    <t xml:space="preserve">MORTEGLIANO</t>
  </si>
  <si>
    <t xml:space="preserve">F756</t>
  </si>
  <si>
    <t xml:space="preserve">MORTERONE</t>
  </si>
  <si>
    <t xml:space="preserve">F758</t>
  </si>
  <si>
    <t xml:space="preserve">MORUZZO</t>
  </si>
  <si>
    <t xml:space="preserve">F760</t>
  </si>
  <si>
    <t xml:space="preserve">MOSCAZZANO</t>
  </si>
  <si>
    <t xml:space="preserve">F761</t>
  </si>
  <si>
    <t xml:space="preserve">MOSCHIANO</t>
  </si>
  <si>
    <t xml:space="preserve">F762</t>
  </si>
  <si>
    <t xml:space="preserve">MOSCIANO SANT'ANGELO</t>
  </si>
  <si>
    <t xml:space="preserve">F764</t>
  </si>
  <si>
    <t xml:space="preserve">MOSCUFO</t>
  </si>
  <si>
    <t xml:space="preserve">F765</t>
  </si>
  <si>
    <t xml:space="preserve">MOSO IN PASSIRIA/MOOS IN PASSEIER</t>
  </si>
  <si>
    <t xml:space="preserve">F766</t>
  </si>
  <si>
    <t xml:space="preserve">MOSSA</t>
  </si>
  <si>
    <t xml:space="preserve">F767</t>
  </si>
  <si>
    <t xml:space="preserve">MOTTA BALUFFI</t>
  </si>
  <si>
    <t xml:space="preserve">F771</t>
  </si>
  <si>
    <t xml:space="preserve">MOTTA CAMASTRA</t>
  </si>
  <si>
    <t xml:space="preserve">F772</t>
  </si>
  <si>
    <t xml:space="preserve">MOTTA D'AFFERMO</t>
  </si>
  <si>
    <t xml:space="preserve">F773</t>
  </si>
  <si>
    <t xml:space="preserve">MOTTA DE' CONTI</t>
  </si>
  <si>
    <t xml:space="preserve">F774</t>
  </si>
  <si>
    <t xml:space="preserve">MOTTA DI LIVENZA</t>
  </si>
  <si>
    <t xml:space="preserve">F770</t>
  </si>
  <si>
    <t xml:space="preserve">MOTTA MONTECORVINO</t>
  </si>
  <si>
    <t xml:space="preserve">F777</t>
  </si>
  <si>
    <t xml:space="preserve">MOTTA SAN GIOVANNI</t>
  </si>
  <si>
    <t xml:space="preserve">F779</t>
  </si>
  <si>
    <t xml:space="preserve">MOTTA SANT'ANASTASIA</t>
  </si>
  <si>
    <t xml:space="preserve">F781</t>
  </si>
  <si>
    <t xml:space="preserve">MOTTA SANTA LUCIA</t>
  </si>
  <si>
    <t xml:space="preserve">F780</t>
  </si>
  <si>
    <t xml:space="preserve">MOTTA VISCONTI</t>
  </si>
  <si>
    <t xml:space="preserve">F783</t>
  </si>
  <si>
    <t xml:space="preserve">MOTTAFOLLONE</t>
  </si>
  <si>
    <t xml:space="preserve">F775</t>
  </si>
  <si>
    <t xml:space="preserve">MOTTALCIATA</t>
  </si>
  <si>
    <t xml:space="preserve">F776</t>
  </si>
  <si>
    <t xml:space="preserve">MOTTEGGIANA</t>
  </si>
  <si>
    <t xml:space="preserve">B012</t>
  </si>
  <si>
    <t xml:space="preserve">MOTTOLA</t>
  </si>
  <si>
    <t xml:space="preserve">F784</t>
  </si>
  <si>
    <t xml:space="preserve">MOZZAGROGNA</t>
  </si>
  <si>
    <t xml:space="preserve">F785</t>
  </si>
  <si>
    <t xml:space="preserve">MOZZANICA</t>
  </si>
  <si>
    <t xml:space="preserve">F786</t>
  </si>
  <si>
    <t xml:space="preserve">MOZZATE</t>
  </si>
  <si>
    <t xml:space="preserve">F788</t>
  </si>
  <si>
    <t xml:space="preserve">MOZZECANE</t>
  </si>
  <si>
    <t xml:space="preserve">F789</t>
  </si>
  <si>
    <t xml:space="preserve">MOZZO</t>
  </si>
  <si>
    <t xml:space="preserve">F791</t>
  </si>
  <si>
    <t xml:space="preserve">MUCCIA</t>
  </si>
  <si>
    <t xml:space="preserve">F793</t>
  </si>
  <si>
    <t xml:space="preserve">MUGGIA</t>
  </si>
  <si>
    <t xml:space="preserve">F795</t>
  </si>
  <si>
    <t xml:space="preserve">MUGGIO'</t>
  </si>
  <si>
    <t xml:space="preserve">F797</t>
  </si>
  <si>
    <t xml:space="preserve">MUGNANO DEL CARDINALE</t>
  </si>
  <si>
    <t xml:space="preserve">F798</t>
  </si>
  <si>
    <t xml:space="preserve">MUGNANO DI NAPOLI</t>
  </si>
  <si>
    <t xml:space="preserve">F799</t>
  </si>
  <si>
    <t xml:space="preserve">MULAZZANO</t>
  </si>
  <si>
    <t xml:space="preserve">F801</t>
  </si>
  <si>
    <t xml:space="preserve">MULAZZO</t>
  </si>
  <si>
    <t xml:space="preserve">F802</t>
  </si>
  <si>
    <t xml:space="preserve">MURA</t>
  </si>
  <si>
    <t xml:space="preserve">F806</t>
  </si>
  <si>
    <t xml:space="preserve">MURAVERA</t>
  </si>
  <si>
    <t xml:space="preserve">F808</t>
  </si>
  <si>
    <t xml:space="preserve">MURAZZANO</t>
  </si>
  <si>
    <t xml:space="preserve">F809</t>
  </si>
  <si>
    <t xml:space="preserve">MURELLO</t>
  </si>
  <si>
    <t xml:space="preserve">F811</t>
  </si>
  <si>
    <t xml:space="preserve">MURIALDO</t>
  </si>
  <si>
    <t xml:space="preserve">F813</t>
  </si>
  <si>
    <t xml:space="preserve">MURISENGO</t>
  </si>
  <si>
    <t xml:space="preserve">F814</t>
  </si>
  <si>
    <t xml:space="preserve">MURLO</t>
  </si>
  <si>
    <t xml:space="preserve">F815</t>
  </si>
  <si>
    <t xml:space="preserve">MURO LECCESE</t>
  </si>
  <si>
    <t xml:space="preserve">F816</t>
  </si>
  <si>
    <t xml:space="preserve">MURO LUCANO</t>
  </si>
  <si>
    <t xml:space="preserve">F817</t>
  </si>
  <si>
    <t xml:space="preserve">MUROS</t>
  </si>
  <si>
    <t xml:space="preserve">F818</t>
  </si>
  <si>
    <t xml:space="preserve">MUSCOLINE</t>
  </si>
  <si>
    <t xml:space="preserve">F820</t>
  </si>
  <si>
    <t xml:space="preserve">MUSEI</t>
  </si>
  <si>
    <t xml:space="preserve">F822</t>
  </si>
  <si>
    <t xml:space="preserve">MUSILE DI PIAVE</t>
  </si>
  <si>
    <t xml:space="preserve">F826</t>
  </si>
  <si>
    <t xml:space="preserve">MUSSO</t>
  </si>
  <si>
    <t xml:space="preserve">F828</t>
  </si>
  <si>
    <t xml:space="preserve">MUSSOLENTE</t>
  </si>
  <si>
    <t xml:space="preserve">F829</t>
  </si>
  <si>
    <t xml:space="preserve">MUSSOMELI</t>
  </si>
  <si>
    <t xml:space="preserve">F830</t>
  </si>
  <si>
    <t xml:space="preserve">MUZZANA DEL TURGNANO</t>
  </si>
  <si>
    <t xml:space="preserve">F832</t>
  </si>
  <si>
    <t xml:space="preserve">MUZZANO</t>
  </si>
  <si>
    <t xml:space="preserve">F833</t>
  </si>
  <si>
    <t xml:space="preserve">NAGO-TORBOLE</t>
  </si>
  <si>
    <t xml:space="preserve">F835</t>
  </si>
  <si>
    <t xml:space="preserve">NALLES/NALS</t>
  </si>
  <si>
    <t xml:space="preserve">F836</t>
  </si>
  <si>
    <t xml:space="preserve">NANTO</t>
  </si>
  <si>
    <t xml:space="preserve">F838</t>
  </si>
  <si>
    <t xml:space="preserve">NAPOLI</t>
  </si>
  <si>
    <t xml:space="preserve">F839</t>
  </si>
  <si>
    <t xml:space="preserve">NARBOLIA</t>
  </si>
  <si>
    <t xml:space="preserve">F840</t>
  </si>
  <si>
    <t xml:space="preserve">NARCAO</t>
  </si>
  <si>
    <t xml:space="preserve">F841</t>
  </si>
  <si>
    <t xml:space="preserve">NARDO'</t>
  </si>
  <si>
    <t xml:space="preserve">F842</t>
  </si>
  <si>
    <t xml:space="preserve">NARDODIPACE</t>
  </si>
  <si>
    <t xml:space="preserve">F843</t>
  </si>
  <si>
    <t xml:space="preserve">NARNI</t>
  </si>
  <si>
    <t xml:space="preserve">F844</t>
  </si>
  <si>
    <t xml:space="preserve">NARO</t>
  </si>
  <si>
    <t xml:space="preserve">F845</t>
  </si>
  <si>
    <t xml:space="preserve">NARZOLE</t>
  </si>
  <si>
    <t xml:space="preserve">F846</t>
  </si>
  <si>
    <t xml:space="preserve">NASINO</t>
  </si>
  <si>
    <t xml:space="preserve">F847</t>
  </si>
  <si>
    <t xml:space="preserve">NASO</t>
  </si>
  <si>
    <t xml:space="preserve">F848</t>
  </si>
  <si>
    <t xml:space="preserve">NATURNO/NATURNS</t>
  </si>
  <si>
    <t xml:space="preserve">F849</t>
  </si>
  <si>
    <t xml:space="preserve">NAVE</t>
  </si>
  <si>
    <t xml:space="preserve">F851</t>
  </si>
  <si>
    <t xml:space="preserve">NAVELLI</t>
  </si>
  <si>
    <t xml:space="preserve">F852</t>
  </si>
  <si>
    <t xml:space="preserve">NAZ-SCIAVES/NATZ-SCHABS</t>
  </si>
  <si>
    <t xml:space="preserve">F856</t>
  </si>
  <si>
    <t xml:space="preserve">NAZZANO</t>
  </si>
  <si>
    <t xml:space="preserve">F857</t>
  </si>
  <si>
    <t xml:space="preserve">NE</t>
  </si>
  <si>
    <t xml:space="preserve">F858</t>
  </si>
  <si>
    <t xml:space="preserve">NEBBIUNO</t>
  </si>
  <si>
    <t xml:space="preserve">F859</t>
  </si>
  <si>
    <t xml:space="preserve">NEGRAR DI VALPOLICELLA</t>
  </si>
  <si>
    <t xml:space="preserve">F861</t>
  </si>
  <si>
    <t xml:space="preserve">NEIRONE</t>
  </si>
  <si>
    <t xml:space="preserve">F862</t>
  </si>
  <si>
    <t xml:space="preserve">NEIVE</t>
  </si>
  <si>
    <t xml:space="preserve">F863</t>
  </si>
  <si>
    <t xml:space="preserve">NEMBRO</t>
  </si>
  <si>
    <t xml:space="preserve">F864</t>
  </si>
  <si>
    <t xml:space="preserve">NEMI</t>
  </si>
  <si>
    <t xml:space="preserve">F865</t>
  </si>
  <si>
    <t xml:space="preserve">NEMOLI</t>
  </si>
  <si>
    <t xml:space="preserve">F866</t>
  </si>
  <si>
    <t xml:space="preserve">NEONELI</t>
  </si>
  <si>
    <t xml:space="preserve">F867</t>
  </si>
  <si>
    <t xml:space="preserve">NEPI</t>
  </si>
  <si>
    <t xml:space="preserve">F868</t>
  </si>
  <si>
    <t xml:space="preserve">NERETO</t>
  </si>
  <si>
    <t xml:space="preserve">F870</t>
  </si>
  <si>
    <t xml:space="preserve">NEROLA</t>
  </si>
  <si>
    <t xml:space="preserve">F871</t>
  </si>
  <si>
    <t xml:space="preserve">NERVESA DELLA BATTAGLIA</t>
  </si>
  <si>
    <t xml:space="preserve">F872</t>
  </si>
  <si>
    <t xml:space="preserve">NERVIANO</t>
  </si>
  <si>
    <t xml:space="preserve">F874</t>
  </si>
  <si>
    <t xml:space="preserve">NESPOLO</t>
  </si>
  <si>
    <t xml:space="preserve">F876</t>
  </si>
  <si>
    <t xml:space="preserve">NESSO</t>
  </si>
  <si>
    <t xml:space="preserve">F877</t>
  </si>
  <si>
    <t xml:space="preserve">NETRO</t>
  </si>
  <si>
    <t xml:space="preserve">F878</t>
  </si>
  <si>
    <t xml:space="preserve">NETTUNO</t>
  </si>
  <si>
    <t xml:space="preserve">F880</t>
  </si>
  <si>
    <t xml:space="preserve">NEVIANO</t>
  </si>
  <si>
    <t xml:space="preserve">F881</t>
  </si>
  <si>
    <t xml:space="preserve">NEVIANO DEGLI ARDUINI</t>
  </si>
  <si>
    <t xml:space="preserve">F882</t>
  </si>
  <si>
    <t xml:space="preserve">NEVIGLIE</t>
  </si>
  <si>
    <t xml:space="preserve">F883</t>
  </si>
  <si>
    <t xml:space="preserve">NIARDO</t>
  </si>
  <si>
    <t xml:space="preserve">F884</t>
  </si>
  <si>
    <t xml:space="preserve">NIBBIOLA</t>
  </si>
  <si>
    <t xml:space="preserve">F886</t>
  </si>
  <si>
    <t xml:space="preserve">NIBIONNO</t>
  </si>
  <si>
    <t xml:space="preserve">F887</t>
  </si>
  <si>
    <t xml:space="preserve">NICHELINO</t>
  </si>
  <si>
    <t xml:space="preserve">F889</t>
  </si>
  <si>
    <t xml:space="preserve">NICOLOSI</t>
  </si>
  <si>
    <t xml:space="preserve">F890</t>
  </si>
  <si>
    <t xml:space="preserve">NICORVO</t>
  </si>
  <si>
    <t xml:space="preserve">F891</t>
  </si>
  <si>
    <t xml:space="preserve">NICOSIA</t>
  </si>
  <si>
    <t xml:space="preserve">F892</t>
  </si>
  <si>
    <t xml:space="preserve">NICOTERA</t>
  </si>
  <si>
    <t xml:space="preserve">F893</t>
  </si>
  <si>
    <t xml:space="preserve">NIELLA BELBO</t>
  </si>
  <si>
    <t xml:space="preserve">F894</t>
  </si>
  <si>
    <t xml:space="preserve">NIELLA TANARO</t>
  </si>
  <si>
    <t xml:space="preserve">F895</t>
  </si>
  <si>
    <t xml:space="preserve">NIMIS</t>
  </si>
  <si>
    <t xml:space="preserve">F898</t>
  </si>
  <si>
    <t xml:space="preserve">NISCEMI</t>
  </si>
  <si>
    <t xml:space="preserve">F899</t>
  </si>
  <si>
    <t xml:space="preserve">NISSORIA</t>
  </si>
  <si>
    <t xml:space="preserve">F900</t>
  </si>
  <si>
    <t xml:space="preserve">NIZZA DI SICILIA</t>
  </si>
  <si>
    <t xml:space="preserve">F901</t>
  </si>
  <si>
    <t xml:space="preserve">NIZZA MONFERRATO</t>
  </si>
  <si>
    <t xml:space="preserve">F902</t>
  </si>
  <si>
    <t xml:space="preserve">NOALE</t>
  </si>
  <si>
    <t xml:space="preserve">F904</t>
  </si>
  <si>
    <t xml:space="preserve">NOASCA</t>
  </si>
  <si>
    <t xml:space="preserve">F906</t>
  </si>
  <si>
    <t xml:space="preserve">NOCARA</t>
  </si>
  <si>
    <t xml:space="preserve">F907</t>
  </si>
  <si>
    <t xml:space="preserve">NOCCIANO</t>
  </si>
  <si>
    <t xml:space="preserve">F908</t>
  </si>
  <si>
    <t xml:space="preserve">NOCERA INFERIORE</t>
  </si>
  <si>
    <t xml:space="preserve">F912</t>
  </si>
  <si>
    <t xml:space="preserve">NOCERA SUPERIORE</t>
  </si>
  <si>
    <t xml:space="preserve">F913</t>
  </si>
  <si>
    <t xml:space="preserve">NOCERA TERINESE</t>
  </si>
  <si>
    <t xml:space="preserve">F910</t>
  </si>
  <si>
    <t xml:space="preserve">NOCERA UMBRA</t>
  </si>
  <si>
    <t xml:space="preserve">F911</t>
  </si>
  <si>
    <t xml:space="preserve">NOCETO</t>
  </si>
  <si>
    <t xml:space="preserve">F914</t>
  </si>
  <si>
    <t xml:space="preserve">NOCI</t>
  </si>
  <si>
    <t xml:space="preserve">F915</t>
  </si>
  <si>
    <t xml:space="preserve">NOCIGLIA</t>
  </si>
  <si>
    <t xml:space="preserve">F916</t>
  </si>
  <si>
    <t xml:space="preserve">NOEPOLI</t>
  </si>
  <si>
    <t xml:space="preserve">F917</t>
  </si>
  <si>
    <t xml:space="preserve">NOGARA</t>
  </si>
  <si>
    <t xml:space="preserve">F918</t>
  </si>
  <si>
    <t xml:space="preserve">NOGAREDO</t>
  </si>
  <si>
    <t xml:space="preserve">F920</t>
  </si>
  <si>
    <t xml:space="preserve">NOGAROLE ROCCA</t>
  </si>
  <si>
    <t xml:space="preserve">F921</t>
  </si>
  <si>
    <t xml:space="preserve">NOGAROLE VICENTINO</t>
  </si>
  <si>
    <t xml:space="preserve">F922</t>
  </si>
  <si>
    <t xml:space="preserve">NOICATTARO</t>
  </si>
  <si>
    <t xml:space="preserve">F923</t>
  </si>
  <si>
    <t xml:space="preserve">NOLA</t>
  </si>
  <si>
    <t xml:space="preserve">F924</t>
  </si>
  <si>
    <t xml:space="preserve">NOLE</t>
  </si>
  <si>
    <t xml:space="preserve">F925</t>
  </si>
  <si>
    <t xml:space="preserve">NOLI</t>
  </si>
  <si>
    <t xml:space="preserve">F926</t>
  </si>
  <si>
    <t xml:space="preserve">NOMAGLIO</t>
  </si>
  <si>
    <t xml:space="preserve">F927</t>
  </si>
  <si>
    <t xml:space="preserve">NOMI</t>
  </si>
  <si>
    <t xml:space="preserve">F929</t>
  </si>
  <si>
    <t xml:space="preserve">NONANTOLA</t>
  </si>
  <si>
    <t xml:space="preserve">F930</t>
  </si>
  <si>
    <t xml:space="preserve">NONE</t>
  </si>
  <si>
    <t xml:space="preserve">F931</t>
  </si>
  <si>
    <t xml:space="preserve">NONIO</t>
  </si>
  <si>
    <t xml:space="preserve">F932</t>
  </si>
  <si>
    <t xml:space="preserve">NORAGUGUME</t>
  </si>
  <si>
    <t xml:space="preserve">F933</t>
  </si>
  <si>
    <t xml:space="preserve">NORBELLO</t>
  </si>
  <si>
    <t xml:space="preserve">F934</t>
  </si>
  <si>
    <t xml:space="preserve">NORCIA</t>
  </si>
  <si>
    <t xml:space="preserve">F935</t>
  </si>
  <si>
    <t xml:space="preserve">NORMA</t>
  </si>
  <si>
    <t xml:space="preserve">F937</t>
  </si>
  <si>
    <t xml:space="preserve">NOSATE</t>
  </si>
  <si>
    <t xml:space="preserve">F939</t>
  </si>
  <si>
    <t xml:space="preserve">NOTARESCO</t>
  </si>
  <si>
    <t xml:space="preserve">F942</t>
  </si>
  <si>
    <t xml:space="preserve">NOTO</t>
  </si>
  <si>
    <t xml:space="preserve">F943</t>
  </si>
  <si>
    <t xml:space="preserve">NOVA LEVANTE/WELSCHNOFEN</t>
  </si>
  <si>
    <t xml:space="preserve">F949</t>
  </si>
  <si>
    <t xml:space="preserve">NOVA MILANESE</t>
  </si>
  <si>
    <t xml:space="preserve">F944</t>
  </si>
  <si>
    <t xml:space="preserve">NOVA PONENTE/DEUTSCHNOFEN</t>
  </si>
  <si>
    <t xml:space="preserve">F950</t>
  </si>
  <si>
    <t xml:space="preserve">NOVA SIRI</t>
  </si>
  <si>
    <t xml:space="preserve">A942</t>
  </si>
  <si>
    <t xml:space="preserve">NOVAFELTRIA</t>
  </si>
  <si>
    <t xml:space="preserve">F137</t>
  </si>
  <si>
    <t xml:space="preserve">NOVALEDO</t>
  </si>
  <si>
    <t xml:space="preserve">F947</t>
  </si>
  <si>
    <t xml:space="preserve">NOVALESA</t>
  </si>
  <si>
    <t xml:space="preserve">F948</t>
  </si>
  <si>
    <t xml:space="preserve">NOVARA</t>
  </si>
  <si>
    <t xml:space="preserve">F952</t>
  </si>
  <si>
    <t xml:space="preserve">NOVARA DI SICILIA</t>
  </si>
  <si>
    <t xml:space="preserve">F951</t>
  </si>
  <si>
    <t xml:space="preserve">NOVATE MEZZOLA</t>
  </si>
  <si>
    <t xml:space="preserve">F956</t>
  </si>
  <si>
    <t xml:space="preserve">NOVATE MILANESE</t>
  </si>
  <si>
    <t xml:space="preserve">F955</t>
  </si>
  <si>
    <t xml:space="preserve">NOVE</t>
  </si>
  <si>
    <t xml:space="preserve">F957</t>
  </si>
  <si>
    <t xml:space="preserve">NOVEDRATE</t>
  </si>
  <si>
    <t xml:space="preserve">F958</t>
  </si>
  <si>
    <t xml:space="preserve">NOVELLA</t>
  </si>
  <si>
    <t xml:space="preserve">M430</t>
  </si>
  <si>
    <t xml:space="preserve">NOVELLARA</t>
  </si>
  <si>
    <t xml:space="preserve">F960</t>
  </si>
  <si>
    <t xml:space="preserve">NOVELLO</t>
  </si>
  <si>
    <t xml:space="preserve">F961</t>
  </si>
  <si>
    <t xml:space="preserve">NOVENTA DI PIAVE</t>
  </si>
  <si>
    <t xml:space="preserve">F963</t>
  </si>
  <si>
    <t xml:space="preserve">NOVENTA PADOVANA</t>
  </si>
  <si>
    <t xml:space="preserve">F962</t>
  </si>
  <si>
    <t xml:space="preserve">NOVENTA VICENTINA</t>
  </si>
  <si>
    <t xml:space="preserve">F964</t>
  </si>
  <si>
    <t xml:space="preserve">NOVI DI MODENA</t>
  </si>
  <si>
    <t xml:space="preserve">F966</t>
  </si>
  <si>
    <t xml:space="preserve">NOVI LIGURE</t>
  </si>
  <si>
    <t xml:space="preserve">F965</t>
  </si>
  <si>
    <t xml:space="preserve">NOVI VELIA</t>
  </si>
  <si>
    <t xml:space="preserve">F967</t>
  </si>
  <si>
    <t xml:space="preserve">NOVIGLIO</t>
  </si>
  <si>
    <t xml:space="preserve">F968</t>
  </si>
  <si>
    <t xml:space="preserve">NOVOLI</t>
  </si>
  <si>
    <t xml:space="preserve">F970</t>
  </si>
  <si>
    <t xml:space="preserve">NUCETTO</t>
  </si>
  <si>
    <t xml:space="preserve">F972</t>
  </si>
  <si>
    <t xml:space="preserve">NUGHEDU SAN NICOLO'</t>
  </si>
  <si>
    <t xml:space="preserve">F975</t>
  </si>
  <si>
    <t xml:space="preserve">NUGHEDU SANTA VITTORIA</t>
  </si>
  <si>
    <t xml:space="preserve">F974</t>
  </si>
  <si>
    <t xml:space="preserve">NULE</t>
  </si>
  <si>
    <t xml:space="preserve">F976</t>
  </si>
  <si>
    <t xml:space="preserve">NULVI</t>
  </si>
  <si>
    <t xml:space="preserve">F977</t>
  </si>
  <si>
    <t xml:space="preserve">NUMANA</t>
  </si>
  <si>
    <t xml:space="preserve">F978</t>
  </si>
  <si>
    <t xml:space="preserve">NUORO</t>
  </si>
  <si>
    <t xml:space="preserve">F979</t>
  </si>
  <si>
    <t xml:space="preserve">NURACHI</t>
  </si>
  <si>
    <t xml:space="preserve">F980</t>
  </si>
  <si>
    <t xml:space="preserve">NURAGUS</t>
  </si>
  <si>
    <t xml:space="preserve">F981</t>
  </si>
  <si>
    <t xml:space="preserve">NURALLAO</t>
  </si>
  <si>
    <t xml:space="preserve">F982</t>
  </si>
  <si>
    <t xml:space="preserve">NURAMINIS</t>
  </si>
  <si>
    <t xml:space="preserve">F983</t>
  </si>
  <si>
    <t xml:space="preserve">NURECI</t>
  </si>
  <si>
    <t xml:space="preserve">F985</t>
  </si>
  <si>
    <t xml:space="preserve">NURRI</t>
  </si>
  <si>
    <t xml:space="preserve">F986</t>
  </si>
  <si>
    <t xml:space="preserve">NUS</t>
  </si>
  <si>
    <t xml:space="preserve">F987</t>
  </si>
  <si>
    <t xml:space="preserve">NUSCO</t>
  </si>
  <si>
    <t xml:space="preserve">F988</t>
  </si>
  <si>
    <t xml:space="preserve">NUVOLENTO</t>
  </si>
  <si>
    <t xml:space="preserve">F989</t>
  </si>
  <si>
    <t xml:space="preserve">NUVOLERA</t>
  </si>
  <si>
    <t xml:space="preserve">F990</t>
  </si>
  <si>
    <t xml:space="preserve">NUXIS</t>
  </si>
  <si>
    <t xml:space="preserve">F991</t>
  </si>
  <si>
    <t xml:space="preserve">OCCHIEPPO INFERIORE</t>
  </si>
  <si>
    <t xml:space="preserve">F992</t>
  </si>
  <si>
    <t xml:space="preserve">OCCHIEPPO SUPERIORE</t>
  </si>
  <si>
    <t xml:space="preserve">F993</t>
  </si>
  <si>
    <t xml:space="preserve">OCCHIOBELLO</t>
  </si>
  <si>
    <t xml:space="preserve">F994</t>
  </si>
  <si>
    <t xml:space="preserve">OCCIMIANO</t>
  </si>
  <si>
    <t xml:space="preserve">F995</t>
  </si>
  <si>
    <t xml:space="preserve">OCRE</t>
  </si>
  <si>
    <t xml:space="preserve">F996</t>
  </si>
  <si>
    <t xml:space="preserve">ODALENGO GRANDE</t>
  </si>
  <si>
    <t xml:space="preserve">F997</t>
  </si>
  <si>
    <t xml:space="preserve">ODALENGO PICCOLO</t>
  </si>
  <si>
    <t xml:space="preserve">F998</t>
  </si>
  <si>
    <t xml:space="preserve">ODERZO</t>
  </si>
  <si>
    <t xml:space="preserve">F999</t>
  </si>
  <si>
    <t xml:space="preserve">ODOLO</t>
  </si>
  <si>
    <t xml:space="preserve">G001</t>
  </si>
  <si>
    <t xml:space="preserve">OFENA</t>
  </si>
  <si>
    <t xml:space="preserve">G002</t>
  </si>
  <si>
    <t xml:space="preserve">OFFAGNA</t>
  </si>
  <si>
    <t xml:space="preserve">G003</t>
  </si>
  <si>
    <t xml:space="preserve">OFFANENGO</t>
  </si>
  <si>
    <t xml:space="preserve">G004</t>
  </si>
  <si>
    <t xml:space="preserve">OFFIDA</t>
  </si>
  <si>
    <t xml:space="preserve">G005</t>
  </si>
  <si>
    <t xml:space="preserve">OFFLAGA</t>
  </si>
  <si>
    <t xml:space="preserve">G006</t>
  </si>
  <si>
    <t xml:space="preserve">OGGEBBIO</t>
  </si>
  <si>
    <t xml:space="preserve">G007</t>
  </si>
  <si>
    <t xml:space="preserve">OGGIONA CON SANTO STEFANO</t>
  </si>
  <si>
    <t xml:space="preserve">G008</t>
  </si>
  <si>
    <t xml:space="preserve">OGGIONO</t>
  </si>
  <si>
    <t xml:space="preserve">G009</t>
  </si>
  <si>
    <t xml:space="preserve">OGLIANICO</t>
  </si>
  <si>
    <t xml:space="preserve">G010</t>
  </si>
  <si>
    <t xml:space="preserve">OGLIASTRO CILENTO</t>
  </si>
  <si>
    <t xml:space="preserve">G011</t>
  </si>
  <si>
    <t xml:space="preserve">OLBIA</t>
  </si>
  <si>
    <t xml:space="preserve">G015</t>
  </si>
  <si>
    <t xml:space="preserve">OLCENENGO</t>
  </si>
  <si>
    <t xml:space="preserve">G016</t>
  </si>
  <si>
    <t xml:space="preserve">OLDENICO</t>
  </si>
  <si>
    <t xml:space="preserve">G018</t>
  </si>
  <si>
    <t xml:space="preserve">OLEGGIO</t>
  </si>
  <si>
    <t xml:space="preserve">G019</t>
  </si>
  <si>
    <t xml:space="preserve">OLEGGIO CASTELLO</t>
  </si>
  <si>
    <t xml:space="preserve">G020</t>
  </si>
  <si>
    <t xml:space="preserve">OLEVANO DI LOMELLINA</t>
  </si>
  <si>
    <t xml:space="preserve">G021</t>
  </si>
  <si>
    <t xml:space="preserve">OLEVANO ROMANO</t>
  </si>
  <si>
    <t xml:space="preserve">G022</t>
  </si>
  <si>
    <t xml:space="preserve">OLEVANO SUL TUSCIANO</t>
  </si>
  <si>
    <t xml:space="preserve">G023</t>
  </si>
  <si>
    <t xml:space="preserve">OLGIATE COMASCO</t>
  </si>
  <si>
    <t xml:space="preserve">G025</t>
  </si>
  <si>
    <t xml:space="preserve">OLGIATE MOLGORA</t>
  </si>
  <si>
    <t xml:space="preserve">G026</t>
  </si>
  <si>
    <t xml:space="preserve">OLGIATE OLONA</t>
  </si>
  <si>
    <t xml:space="preserve">G028</t>
  </si>
  <si>
    <t xml:space="preserve">OLGINATE</t>
  </si>
  <si>
    <t xml:space="preserve">G030</t>
  </si>
  <si>
    <t xml:space="preserve">OLIENA</t>
  </si>
  <si>
    <t xml:space="preserve">G031</t>
  </si>
  <si>
    <t xml:space="preserve">OLIVA GESSI</t>
  </si>
  <si>
    <t xml:space="preserve">G032</t>
  </si>
  <si>
    <t xml:space="preserve">OLIVADI</t>
  </si>
  <si>
    <t xml:space="preserve">G034</t>
  </si>
  <si>
    <t xml:space="preserve">OLIVERI</t>
  </si>
  <si>
    <t xml:space="preserve">G036</t>
  </si>
  <si>
    <t xml:space="preserve">OLIVETO CITRA</t>
  </si>
  <si>
    <t xml:space="preserve">G039</t>
  </si>
  <si>
    <t xml:space="preserve">OLIVETO LARIO</t>
  </si>
  <si>
    <t xml:space="preserve">G040</t>
  </si>
  <si>
    <t xml:space="preserve">OLIVETO LUCANO</t>
  </si>
  <si>
    <t xml:space="preserve">G037</t>
  </si>
  <si>
    <t xml:space="preserve">OLIVETTA SAN MICHELE</t>
  </si>
  <si>
    <t xml:space="preserve">G041</t>
  </si>
  <si>
    <t xml:space="preserve">OLIVOLA</t>
  </si>
  <si>
    <t xml:space="preserve">G042</t>
  </si>
  <si>
    <t xml:space="preserve">OLLASTRA</t>
  </si>
  <si>
    <t xml:space="preserve">G043</t>
  </si>
  <si>
    <t xml:space="preserve">OLLOLAI</t>
  </si>
  <si>
    <t xml:space="preserve">G044</t>
  </si>
  <si>
    <t xml:space="preserve">OLLOMONT</t>
  </si>
  <si>
    <t xml:space="preserve">G045</t>
  </si>
  <si>
    <t xml:space="preserve">OLMEDO</t>
  </si>
  <si>
    <t xml:space="preserve">G046</t>
  </si>
  <si>
    <t xml:space="preserve">OLMENETA</t>
  </si>
  <si>
    <t xml:space="preserve">G047</t>
  </si>
  <si>
    <t xml:space="preserve">OLMO AL BREMBO</t>
  </si>
  <si>
    <t xml:space="preserve">G049</t>
  </si>
  <si>
    <t xml:space="preserve">OLMO GENTILE</t>
  </si>
  <si>
    <t xml:space="preserve">G048</t>
  </si>
  <si>
    <t xml:space="preserve">OLTRE IL COLLE</t>
  </si>
  <si>
    <t xml:space="preserve">G050</t>
  </si>
  <si>
    <t xml:space="preserve">OLTRESSENDA ALTA</t>
  </si>
  <si>
    <t xml:space="preserve">G054</t>
  </si>
  <si>
    <t xml:space="preserve">OLTRONA DI SAN MAMETTE</t>
  </si>
  <si>
    <t xml:space="preserve">G056</t>
  </si>
  <si>
    <t xml:space="preserve">OLZAI</t>
  </si>
  <si>
    <t xml:space="preserve">G058</t>
  </si>
  <si>
    <t xml:space="preserve">OME</t>
  </si>
  <si>
    <t xml:space="preserve">G061</t>
  </si>
  <si>
    <t xml:space="preserve">OMEGNA</t>
  </si>
  <si>
    <t xml:space="preserve">G062</t>
  </si>
  <si>
    <t xml:space="preserve">OMIGNANO</t>
  </si>
  <si>
    <t xml:space="preserve">G063</t>
  </si>
  <si>
    <t xml:space="preserve">ONANI'</t>
  </si>
  <si>
    <t xml:space="preserve">G064</t>
  </si>
  <si>
    <t xml:space="preserve">ONANO</t>
  </si>
  <si>
    <t xml:space="preserve">G065</t>
  </si>
  <si>
    <t xml:space="preserve">ONCINO</t>
  </si>
  <si>
    <t xml:space="preserve">G066</t>
  </si>
  <si>
    <t xml:space="preserve">ONETA</t>
  </si>
  <si>
    <t xml:space="preserve">G068</t>
  </si>
  <si>
    <t xml:space="preserve">ONIFAI</t>
  </si>
  <si>
    <t xml:space="preserve">G070</t>
  </si>
  <si>
    <t xml:space="preserve">ONIFERI</t>
  </si>
  <si>
    <t xml:space="preserve">G071</t>
  </si>
  <si>
    <t xml:space="preserve">ONO SAN PIETRO</t>
  </si>
  <si>
    <t xml:space="preserve">G074</t>
  </si>
  <si>
    <t xml:space="preserve">ONORE</t>
  </si>
  <si>
    <t xml:space="preserve">G075</t>
  </si>
  <si>
    <t xml:space="preserve">ONZO</t>
  </si>
  <si>
    <t xml:space="preserve">G076</t>
  </si>
  <si>
    <t xml:space="preserve">OPERA</t>
  </si>
  <si>
    <t xml:space="preserve">G078</t>
  </si>
  <si>
    <t xml:space="preserve">OPI</t>
  </si>
  <si>
    <t xml:space="preserve">G079</t>
  </si>
  <si>
    <t xml:space="preserve">OPPEANO</t>
  </si>
  <si>
    <t xml:space="preserve">G080</t>
  </si>
  <si>
    <t xml:space="preserve">OPPIDO LUCANO</t>
  </si>
  <si>
    <t xml:space="preserve">G081</t>
  </si>
  <si>
    <t xml:space="preserve">OPPIDO MAMERTINA</t>
  </si>
  <si>
    <t xml:space="preserve">G082</t>
  </si>
  <si>
    <t xml:space="preserve">ORA/AUER</t>
  </si>
  <si>
    <t xml:space="preserve">G083</t>
  </si>
  <si>
    <t xml:space="preserve">ORANI</t>
  </si>
  <si>
    <t xml:space="preserve">G084</t>
  </si>
  <si>
    <t xml:space="preserve">ORATINO</t>
  </si>
  <si>
    <t xml:space="preserve">G086</t>
  </si>
  <si>
    <t xml:space="preserve">ORBASSANO</t>
  </si>
  <si>
    <t xml:space="preserve">G087</t>
  </si>
  <si>
    <t xml:space="preserve">ORBETELLO</t>
  </si>
  <si>
    <t xml:space="preserve">G088</t>
  </si>
  <si>
    <t xml:space="preserve">ORCIANO PISANO</t>
  </si>
  <si>
    <t xml:space="preserve">G090</t>
  </si>
  <si>
    <t xml:space="preserve">ORCO FEGLINO</t>
  </si>
  <si>
    <t xml:space="preserve">D522</t>
  </si>
  <si>
    <t xml:space="preserve">ORDONA</t>
  </si>
  <si>
    <t xml:space="preserve">M266</t>
  </si>
  <si>
    <t xml:space="preserve">ORERO</t>
  </si>
  <si>
    <t xml:space="preserve">G093</t>
  </si>
  <si>
    <t xml:space="preserve">ORGIANO</t>
  </si>
  <si>
    <t xml:space="preserve">G095</t>
  </si>
  <si>
    <t xml:space="preserve">ORGOSOLO</t>
  </si>
  <si>
    <t xml:space="preserve">G097</t>
  </si>
  <si>
    <t xml:space="preserve">ORIA</t>
  </si>
  <si>
    <t xml:space="preserve">G098</t>
  </si>
  <si>
    <t xml:space="preserve">ORICOLA</t>
  </si>
  <si>
    <t xml:space="preserve">G102</t>
  </si>
  <si>
    <t xml:space="preserve">ORIGGIO</t>
  </si>
  <si>
    <t xml:space="preserve">G103</t>
  </si>
  <si>
    <t xml:space="preserve">ORINO</t>
  </si>
  <si>
    <t xml:space="preserve">G105</t>
  </si>
  <si>
    <t xml:space="preserve">ORIO AL SERIO</t>
  </si>
  <si>
    <t xml:space="preserve">G108</t>
  </si>
  <si>
    <t xml:space="preserve">ORIO CANAVESE</t>
  </si>
  <si>
    <t xml:space="preserve">G109</t>
  </si>
  <si>
    <t xml:space="preserve">ORIO LITTA</t>
  </si>
  <si>
    <t xml:space="preserve">G107</t>
  </si>
  <si>
    <t xml:space="preserve">ORIOLO</t>
  </si>
  <si>
    <t xml:space="preserve">G110</t>
  </si>
  <si>
    <t xml:space="preserve">ORIOLO ROMANO</t>
  </si>
  <si>
    <t xml:space="preserve">G111</t>
  </si>
  <si>
    <t xml:space="preserve">ORISTANO</t>
  </si>
  <si>
    <t xml:space="preserve">G113</t>
  </si>
  <si>
    <t xml:space="preserve">ORMEA</t>
  </si>
  <si>
    <t xml:space="preserve">G114</t>
  </si>
  <si>
    <t xml:space="preserve">ORMELLE</t>
  </si>
  <si>
    <t xml:space="preserve">G115</t>
  </si>
  <si>
    <t xml:space="preserve">ORNAGO</t>
  </si>
  <si>
    <t xml:space="preserve">G116</t>
  </si>
  <si>
    <t xml:space="preserve">ORNAVASSO</t>
  </si>
  <si>
    <t xml:space="preserve">G117</t>
  </si>
  <si>
    <t xml:space="preserve">ORNICA</t>
  </si>
  <si>
    <t xml:space="preserve">G118</t>
  </si>
  <si>
    <t xml:space="preserve">OROSEI</t>
  </si>
  <si>
    <t xml:space="preserve">G119</t>
  </si>
  <si>
    <t xml:space="preserve">OROTELLI</t>
  </si>
  <si>
    <t xml:space="preserve">G120</t>
  </si>
  <si>
    <t xml:space="preserve">ORRIA</t>
  </si>
  <si>
    <t xml:space="preserve">G121</t>
  </si>
  <si>
    <t xml:space="preserve">ORROLI</t>
  </si>
  <si>
    <t xml:space="preserve">G122</t>
  </si>
  <si>
    <t xml:space="preserve">ORSAGO</t>
  </si>
  <si>
    <t xml:space="preserve">G123</t>
  </si>
  <si>
    <t xml:space="preserve">ORSARA BORMIDA</t>
  </si>
  <si>
    <t xml:space="preserve">G124</t>
  </si>
  <si>
    <t xml:space="preserve">ORSARA DI PUGLIA</t>
  </si>
  <si>
    <t xml:space="preserve">G125</t>
  </si>
  <si>
    <t xml:space="preserve">ORSENIGO</t>
  </si>
  <si>
    <t xml:space="preserve">G126</t>
  </si>
  <si>
    <t xml:space="preserve">ORSOGNA</t>
  </si>
  <si>
    <t xml:space="preserve">G128</t>
  </si>
  <si>
    <t xml:space="preserve">ORSOMARSO</t>
  </si>
  <si>
    <t xml:space="preserve">G129</t>
  </si>
  <si>
    <t xml:space="preserve">ORTA DI ATELLA</t>
  </si>
  <si>
    <t xml:space="preserve">G130</t>
  </si>
  <si>
    <t xml:space="preserve">ORTA NOVA</t>
  </si>
  <si>
    <t xml:space="preserve">G131</t>
  </si>
  <si>
    <t xml:space="preserve">ORTA SAN GIULIO</t>
  </si>
  <si>
    <t xml:space="preserve">G134</t>
  </si>
  <si>
    <t xml:space="preserve">ORTACESUS</t>
  </si>
  <si>
    <t xml:space="preserve">G133</t>
  </si>
  <si>
    <t xml:space="preserve">ORTE</t>
  </si>
  <si>
    <t xml:space="preserve">G135</t>
  </si>
  <si>
    <t xml:space="preserve">ORTELLE</t>
  </si>
  <si>
    <t xml:space="preserve">G136</t>
  </si>
  <si>
    <t xml:space="preserve">ORTEZZANO</t>
  </si>
  <si>
    <t xml:space="preserve">G137</t>
  </si>
  <si>
    <t xml:space="preserve">ORTIGNANO RAGGIOLO</t>
  </si>
  <si>
    <t xml:space="preserve">G139</t>
  </si>
  <si>
    <t xml:space="preserve">ORTISEI/ST. ULRICH</t>
  </si>
  <si>
    <t xml:space="preserve">G140</t>
  </si>
  <si>
    <t xml:space="preserve">ORTONA</t>
  </si>
  <si>
    <t xml:space="preserve">G141</t>
  </si>
  <si>
    <t xml:space="preserve">ORTONA DEI MARSI</t>
  </si>
  <si>
    <t xml:space="preserve">G142</t>
  </si>
  <si>
    <t xml:space="preserve">ORTOVERO</t>
  </si>
  <si>
    <t xml:space="preserve">G144</t>
  </si>
  <si>
    <t xml:space="preserve">ORTUCCHIO</t>
  </si>
  <si>
    <t xml:space="preserve">G145</t>
  </si>
  <si>
    <t xml:space="preserve">ORTUERI</t>
  </si>
  <si>
    <t xml:space="preserve">G146</t>
  </si>
  <si>
    <t xml:space="preserve">ORUNE</t>
  </si>
  <si>
    <t xml:space="preserve">G147</t>
  </si>
  <si>
    <t xml:space="preserve">ORVIETO</t>
  </si>
  <si>
    <t xml:space="preserve">G148</t>
  </si>
  <si>
    <t xml:space="preserve">ORVINIO</t>
  </si>
  <si>
    <t xml:space="preserve">B595</t>
  </si>
  <si>
    <t xml:space="preserve">ORZINUOVI</t>
  </si>
  <si>
    <t xml:space="preserve">G149</t>
  </si>
  <si>
    <t xml:space="preserve">ORZIVECCHI</t>
  </si>
  <si>
    <t xml:space="preserve">G150</t>
  </si>
  <si>
    <t xml:space="preserve">OSASCO</t>
  </si>
  <si>
    <t xml:space="preserve">G151</t>
  </si>
  <si>
    <t xml:space="preserve">OSASIO</t>
  </si>
  <si>
    <t xml:space="preserve">G152</t>
  </si>
  <si>
    <t xml:space="preserve">OSCHIRI</t>
  </si>
  <si>
    <t xml:space="preserve">G153</t>
  </si>
  <si>
    <t xml:space="preserve">OSIDDA</t>
  </si>
  <si>
    <t xml:space="preserve">G154</t>
  </si>
  <si>
    <t xml:space="preserve">OSIGLIA</t>
  </si>
  <si>
    <t xml:space="preserve">G155</t>
  </si>
  <si>
    <t xml:space="preserve">OSILO</t>
  </si>
  <si>
    <t xml:space="preserve">G156</t>
  </si>
  <si>
    <t xml:space="preserve">OSIMO</t>
  </si>
  <si>
    <t xml:space="preserve">G157</t>
  </si>
  <si>
    <t xml:space="preserve">OSINI</t>
  </si>
  <si>
    <t xml:space="preserve">G158</t>
  </si>
  <si>
    <t xml:space="preserve">OSIO SOPRA</t>
  </si>
  <si>
    <t xml:space="preserve">G159</t>
  </si>
  <si>
    <t xml:space="preserve">OSIO SOTTO</t>
  </si>
  <si>
    <t xml:space="preserve">G160</t>
  </si>
  <si>
    <t xml:space="preserve">OSNAGO</t>
  </si>
  <si>
    <t xml:space="preserve">G161</t>
  </si>
  <si>
    <t xml:space="preserve">OSOPPO</t>
  </si>
  <si>
    <t xml:space="preserve">G163</t>
  </si>
  <si>
    <t xml:space="preserve">OSPEDALETTI</t>
  </si>
  <si>
    <t xml:space="preserve">G164</t>
  </si>
  <si>
    <t xml:space="preserve">OSPEDALETTO</t>
  </si>
  <si>
    <t xml:space="preserve">G168</t>
  </si>
  <si>
    <t xml:space="preserve">OSPEDALETTO D'ALPINOLO</t>
  </si>
  <si>
    <t xml:space="preserve">G165</t>
  </si>
  <si>
    <t xml:space="preserve">OSPEDALETTO EUGANEO</t>
  </si>
  <si>
    <t xml:space="preserve">G167</t>
  </si>
  <si>
    <t xml:space="preserve">OSPEDALETTO LODIGIANO</t>
  </si>
  <si>
    <t xml:space="preserve">G166</t>
  </si>
  <si>
    <t xml:space="preserve">OSPITALE DI CADORE</t>
  </si>
  <si>
    <t xml:space="preserve">G169</t>
  </si>
  <si>
    <t xml:space="preserve">OSPITALETTO</t>
  </si>
  <si>
    <t xml:space="preserve">G170</t>
  </si>
  <si>
    <t xml:space="preserve">OSSAGO LODIGIANO</t>
  </si>
  <si>
    <t xml:space="preserve">G171</t>
  </si>
  <si>
    <t xml:space="preserve">OSSANA</t>
  </si>
  <si>
    <t xml:space="preserve">G173</t>
  </si>
  <si>
    <t xml:space="preserve">OSSI</t>
  </si>
  <si>
    <t xml:space="preserve">G178</t>
  </si>
  <si>
    <t xml:space="preserve">OSSIMO</t>
  </si>
  <si>
    <t xml:space="preserve">G179</t>
  </si>
  <si>
    <t xml:space="preserve">OSSONA</t>
  </si>
  <si>
    <t xml:space="preserve">G181</t>
  </si>
  <si>
    <t xml:space="preserve">OSTANA</t>
  </si>
  <si>
    <t xml:space="preserve">G183</t>
  </si>
  <si>
    <t xml:space="preserve">OSTELLATO</t>
  </si>
  <si>
    <t xml:space="preserve">G184</t>
  </si>
  <si>
    <t xml:space="preserve">OSTIANO</t>
  </si>
  <si>
    <t xml:space="preserve">G185</t>
  </si>
  <si>
    <t xml:space="preserve">OSTIGLIA</t>
  </si>
  <si>
    <t xml:space="preserve">G186</t>
  </si>
  <si>
    <t xml:space="preserve">OSTRA</t>
  </si>
  <si>
    <t xml:space="preserve">F401</t>
  </si>
  <si>
    <t xml:space="preserve">OSTRA VETERE</t>
  </si>
  <si>
    <t xml:space="preserve">F581</t>
  </si>
  <si>
    <t xml:space="preserve">OSTUNI</t>
  </si>
  <si>
    <t xml:space="preserve">G187</t>
  </si>
  <si>
    <t xml:space="preserve">OTRANTO</t>
  </si>
  <si>
    <t xml:space="preserve">G188</t>
  </si>
  <si>
    <t xml:space="preserve">OTRICOLI</t>
  </si>
  <si>
    <t xml:space="preserve">G189</t>
  </si>
  <si>
    <t xml:space="preserve">OTTANA</t>
  </si>
  <si>
    <t xml:space="preserve">G191</t>
  </si>
  <si>
    <t xml:space="preserve">OTTATI</t>
  </si>
  <si>
    <t xml:space="preserve">G192</t>
  </si>
  <si>
    <t xml:space="preserve">OTTAVIANO</t>
  </si>
  <si>
    <t xml:space="preserve">G190</t>
  </si>
  <si>
    <t xml:space="preserve">OTTIGLIO</t>
  </si>
  <si>
    <t xml:space="preserve">G193</t>
  </si>
  <si>
    <t xml:space="preserve">OTTOBIANO</t>
  </si>
  <si>
    <t xml:space="preserve">G194</t>
  </si>
  <si>
    <t xml:space="preserve">OTTONE</t>
  </si>
  <si>
    <t xml:space="preserve">G195</t>
  </si>
  <si>
    <t xml:space="preserve">OULX</t>
  </si>
  <si>
    <t xml:space="preserve">G196</t>
  </si>
  <si>
    <t xml:space="preserve">OVADA</t>
  </si>
  <si>
    <t xml:space="preserve">G197</t>
  </si>
  <si>
    <t xml:space="preserve">OVARO</t>
  </si>
  <si>
    <t xml:space="preserve">G198</t>
  </si>
  <si>
    <t xml:space="preserve">OVIGLIO</t>
  </si>
  <si>
    <t xml:space="preserve">G199</t>
  </si>
  <si>
    <t xml:space="preserve">OVINDOLI</t>
  </si>
  <si>
    <t xml:space="preserve">G200</t>
  </si>
  <si>
    <t xml:space="preserve">OVODDA</t>
  </si>
  <si>
    <t xml:space="preserve">G201</t>
  </si>
  <si>
    <t xml:space="preserve">OYACE</t>
  </si>
  <si>
    <t xml:space="preserve">G012</t>
  </si>
  <si>
    <t xml:space="preserve">OZEGNA</t>
  </si>
  <si>
    <t xml:space="preserve">G202</t>
  </si>
  <si>
    <t xml:space="preserve">OZIERI</t>
  </si>
  <si>
    <t xml:space="preserve">G203</t>
  </si>
  <si>
    <t xml:space="preserve">OZZANO DELL'EMILIA</t>
  </si>
  <si>
    <t xml:space="preserve">G205</t>
  </si>
  <si>
    <t xml:space="preserve">OZZANO MONFERRATO</t>
  </si>
  <si>
    <t xml:space="preserve">G204</t>
  </si>
  <si>
    <t xml:space="preserve">OZZERO</t>
  </si>
  <si>
    <t xml:space="preserve">G206</t>
  </si>
  <si>
    <t xml:space="preserve">PABILLONIS</t>
  </si>
  <si>
    <t xml:space="preserve">G207</t>
  </si>
  <si>
    <t xml:space="preserve">PACE DEL MELA</t>
  </si>
  <si>
    <t xml:space="preserve">G209</t>
  </si>
  <si>
    <t xml:space="preserve">PACECO</t>
  </si>
  <si>
    <t xml:space="preserve">G208</t>
  </si>
  <si>
    <t xml:space="preserve">PACENTRO</t>
  </si>
  <si>
    <t xml:space="preserve">G210</t>
  </si>
  <si>
    <t xml:space="preserve">PACHINO</t>
  </si>
  <si>
    <t xml:space="preserve">G211</t>
  </si>
  <si>
    <t xml:space="preserve">PACIANO</t>
  </si>
  <si>
    <t xml:space="preserve">G212</t>
  </si>
  <si>
    <t xml:space="preserve">PADENGHE SUL GARDA</t>
  </si>
  <si>
    <t xml:space="preserve">G213</t>
  </si>
  <si>
    <t xml:space="preserve">PADERNA</t>
  </si>
  <si>
    <t xml:space="preserve">G215</t>
  </si>
  <si>
    <t xml:space="preserve">PADERNO D'ADDA</t>
  </si>
  <si>
    <t xml:space="preserve">G218</t>
  </si>
  <si>
    <t xml:space="preserve">PADERNO DUGNANO</t>
  </si>
  <si>
    <t xml:space="preserve">G220</t>
  </si>
  <si>
    <t xml:space="preserve">PADERNO FRANCIACORTA</t>
  </si>
  <si>
    <t xml:space="preserve">G217</t>
  </si>
  <si>
    <t xml:space="preserve">PADERNO PONCHIELLI</t>
  </si>
  <si>
    <t xml:space="preserve">G222</t>
  </si>
  <si>
    <t xml:space="preserve">PADOVA</t>
  </si>
  <si>
    <t xml:space="preserve">G224</t>
  </si>
  <si>
    <t xml:space="preserve">PADRIA</t>
  </si>
  <si>
    <t xml:space="preserve">G225</t>
  </si>
  <si>
    <t xml:space="preserve">PADRU</t>
  </si>
  <si>
    <t xml:space="preserve">M301</t>
  </si>
  <si>
    <t xml:space="preserve">PADULA</t>
  </si>
  <si>
    <t xml:space="preserve">G226</t>
  </si>
  <si>
    <t xml:space="preserve">PADULI</t>
  </si>
  <si>
    <t xml:space="preserve">G227</t>
  </si>
  <si>
    <t xml:space="preserve">PAESANA</t>
  </si>
  <si>
    <t xml:space="preserve">G228</t>
  </si>
  <si>
    <t xml:space="preserve">PAESE</t>
  </si>
  <si>
    <t xml:space="preserve">G229</t>
  </si>
  <si>
    <t xml:space="preserve">PAGANI</t>
  </si>
  <si>
    <t xml:space="preserve">G230</t>
  </si>
  <si>
    <t xml:space="preserve">PAGANICO SABINO</t>
  </si>
  <si>
    <t xml:space="preserve">G232</t>
  </si>
  <si>
    <t xml:space="preserve">PAGAZZANO</t>
  </si>
  <si>
    <t xml:space="preserve">G233</t>
  </si>
  <si>
    <t xml:space="preserve">PAGLIARA</t>
  </si>
  <si>
    <t xml:space="preserve">G234</t>
  </si>
  <si>
    <t xml:space="preserve">PAGLIETA</t>
  </si>
  <si>
    <t xml:space="preserve">G237</t>
  </si>
  <si>
    <t xml:space="preserve">PAGNACCO</t>
  </si>
  <si>
    <t xml:space="preserve">G238</t>
  </si>
  <si>
    <t xml:space="preserve">PAGNO</t>
  </si>
  <si>
    <t xml:space="preserve">G240</t>
  </si>
  <si>
    <t xml:space="preserve">PAGNONA</t>
  </si>
  <si>
    <t xml:space="preserve">G241</t>
  </si>
  <si>
    <t xml:space="preserve">PAGO DEL VALLO DI LAURO</t>
  </si>
  <si>
    <t xml:space="preserve">G242</t>
  </si>
  <si>
    <t xml:space="preserve">PAGO VEIANO</t>
  </si>
  <si>
    <t xml:space="preserve">G243</t>
  </si>
  <si>
    <t xml:space="preserve">PAISCO LOVENO</t>
  </si>
  <si>
    <t xml:space="preserve">G247</t>
  </si>
  <si>
    <t xml:space="preserve">PAITONE</t>
  </si>
  <si>
    <t xml:space="preserve">G248</t>
  </si>
  <si>
    <t xml:space="preserve">PALADINA</t>
  </si>
  <si>
    <t xml:space="preserve">G249</t>
  </si>
  <si>
    <t xml:space="preserve">PALAGANO</t>
  </si>
  <si>
    <t xml:space="preserve">G250</t>
  </si>
  <si>
    <t xml:space="preserve">PALAGIANELLO</t>
  </si>
  <si>
    <t xml:space="preserve">G251</t>
  </si>
  <si>
    <t xml:space="preserve">PALAGIANO</t>
  </si>
  <si>
    <t xml:space="preserve">G252</t>
  </si>
  <si>
    <t xml:space="preserve">PALAGONIA</t>
  </si>
  <si>
    <t xml:space="preserve">G253</t>
  </si>
  <si>
    <t xml:space="preserve">PALAIA</t>
  </si>
  <si>
    <t xml:space="preserve">G254</t>
  </si>
  <si>
    <t xml:space="preserve">PALANZANO</t>
  </si>
  <si>
    <t xml:space="preserve">G255</t>
  </si>
  <si>
    <t xml:space="preserve">PALATA</t>
  </si>
  <si>
    <t xml:space="preserve">G257</t>
  </si>
  <si>
    <t xml:space="preserve">PALAU</t>
  </si>
  <si>
    <t xml:space="preserve">G258</t>
  </si>
  <si>
    <t xml:space="preserve">PALAZZAGO</t>
  </si>
  <si>
    <t xml:space="preserve">G259</t>
  </si>
  <si>
    <t xml:space="preserve">PALAZZO ADRIANO</t>
  </si>
  <si>
    <t xml:space="preserve">G263</t>
  </si>
  <si>
    <t xml:space="preserve">PALAZZO CANAVESE</t>
  </si>
  <si>
    <t xml:space="preserve">G262</t>
  </si>
  <si>
    <t xml:space="preserve">PALAZZO PIGNANO</t>
  </si>
  <si>
    <t xml:space="preserve">G260</t>
  </si>
  <si>
    <t xml:space="preserve">PALAZZO SAN GERVASIO</t>
  </si>
  <si>
    <t xml:space="preserve">G261</t>
  </si>
  <si>
    <t xml:space="preserve">PALAZZOLO ACREIDE</t>
  </si>
  <si>
    <t xml:space="preserve">G267</t>
  </si>
  <si>
    <t xml:space="preserve">PALAZZOLO DELLO STELLA</t>
  </si>
  <si>
    <t xml:space="preserve">G268</t>
  </si>
  <si>
    <t xml:space="preserve">PALAZZOLO SULL'OGLIO</t>
  </si>
  <si>
    <t xml:space="preserve">G264</t>
  </si>
  <si>
    <t xml:space="preserve">PALAZZOLO VERCELLESE</t>
  </si>
  <si>
    <t xml:space="preserve">G266</t>
  </si>
  <si>
    <t xml:space="preserve">PALAZZUOLO SUL SENIO</t>
  </si>
  <si>
    <t xml:space="preserve">G270</t>
  </si>
  <si>
    <t xml:space="preserve">PALENA</t>
  </si>
  <si>
    <t xml:space="preserve">G271</t>
  </si>
  <si>
    <t xml:space="preserve">PALERMITI</t>
  </si>
  <si>
    <t xml:space="preserve">G272</t>
  </si>
  <si>
    <t xml:space="preserve">PALERMO</t>
  </si>
  <si>
    <t xml:space="preserve">G273</t>
  </si>
  <si>
    <t xml:space="preserve">PALESTRINA</t>
  </si>
  <si>
    <t xml:space="preserve">G274</t>
  </si>
  <si>
    <t xml:space="preserve">PALESTRO</t>
  </si>
  <si>
    <t xml:space="preserve">G275</t>
  </si>
  <si>
    <t xml:space="preserve">PALIANO</t>
  </si>
  <si>
    <t xml:space="preserve">G276</t>
  </si>
  <si>
    <t xml:space="preserve">PALIZZI</t>
  </si>
  <si>
    <t xml:space="preserve">G277</t>
  </si>
  <si>
    <t xml:space="preserve">PALLAGORIO</t>
  </si>
  <si>
    <t xml:space="preserve">G278</t>
  </si>
  <si>
    <t xml:space="preserve">PALLANZENO</t>
  </si>
  <si>
    <t xml:space="preserve">G280</t>
  </si>
  <si>
    <t xml:space="preserve">PALLARE</t>
  </si>
  <si>
    <t xml:space="preserve">G281</t>
  </si>
  <si>
    <t xml:space="preserve">PALMA CAMPANIA</t>
  </si>
  <si>
    <t xml:space="preserve">G283</t>
  </si>
  <si>
    <t xml:space="preserve">PALMA DI MONTECHIARO</t>
  </si>
  <si>
    <t xml:space="preserve">G282</t>
  </si>
  <si>
    <t xml:space="preserve">PALMANOVA</t>
  </si>
  <si>
    <t xml:space="preserve">G284</t>
  </si>
  <si>
    <t xml:space="preserve">PALMARIGGI</t>
  </si>
  <si>
    <t xml:space="preserve">G285</t>
  </si>
  <si>
    <t xml:space="preserve">PALMAS ARBOREA</t>
  </si>
  <si>
    <t xml:space="preserve">G286</t>
  </si>
  <si>
    <t xml:space="preserve">PALMI</t>
  </si>
  <si>
    <t xml:space="preserve">G288</t>
  </si>
  <si>
    <t xml:space="preserve">PALMIANO</t>
  </si>
  <si>
    <t xml:space="preserve">G289</t>
  </si>
  <si>
    <t xml:space="preserve">PALMOLI</t>
  </si>
  <si>
    <t xml:space="preserve">G290</t>
  </si>
  <si>
    <t xml:space="preserve">PALO DEL COLLE</t>
  </si>
  <si>
    <t xml:space="preserve">G291</t>
  </si>
  <si>
    <t xml:space="preserve">PALOMBARA SABINA</t>
  </si>
  <si>
    <t xml:space="preserve">G293</t>
  </si>
  <si>
    <t xml:space="preserve">PALOMBARO</t>
  </si>
  <si>
    <t xml:space="preserve">G294</t>
  </si>
  <si>
    <t xml:space="preserve">PALOMONTE</t>
  </si>
  <si>
    <t xml:space="preserve">G292</t>
  </si>
  <si>
    <t xml:space="preserve">PALOSCO</t>
  </si>
  <si>
    <t xml:space="preserve">G295</t>
  </si>
  <si>
    <t xml:space="preserve">PALU'</t>
  </si>
  <si>
    <t xml:space="preserve">G297</t>
  </si>
  <si>
    <t xml:space="preserve">PALU' DEL FERSINA</t>
  </si>
  <si>
    <t xml:space="preserve">G296</t>
  </si>
  <si>
    <t xml:space="preserve">PALUDI</t>
  </si>
  <si>
    <t xml:space="preserve">G298</t>
  </si>
  <si>
    <t xml:space="preserve">PALUZZA</t>
  </si>
  <si>
    <t xml:space="preserve">G300</t>
  </si>
  <si>
    <t xml:space="preserve">PAMPARATO</t>
  </si>
  <si>
    <t xml:space="preserve">G302</t>
  </si>
  <si>
    <t xml:space="preserve">PANCALIERI</t>
  </si>
  <si>
    <t xml:space="preserve">G303</t>
  </si>
  <si>
    <t xml:space="preserve">PANCARANA</t>
  </si>
  <si>
    <t xml:space="preserve">G304</t>
  </si>
  <si>
    <t xml:space="preserve">PANCHIA'</t>
  </si>
  <si>
    <t xml:space="preserve">G305</t>
  </si>
  <si>
    <t xml:space="preserve">PANDINO</t>
  </si>
  <si>
    <t xml:space="preserve">G306</t>
  </si>
  <si>
    <t xml:space="preserve">PANETTIERI</t>
  </si>
  <si>
    <t xml:space="preserve">G307</t>
  </si>
  <si>
    <t xml:space="preserve">PANICALE</t>
  </si>
  <si>
    <t xml:space="preserve">G308</t>
  </si>
  <si>
    <t xml:space="preserve">PANNARANO</t>
  </si>
  <si>
    <t xml:space="preserve">G311</t>
  </si>
  <si>
    <t xml:space="preserve">PANNI</t>
  </si>
  <si>
    <t xml:space="preserve">G312</t>
  </si>
  <si>
    <t xml:space="preserve">PANTELLERIA</t>
  </si>
  <si>
    <t xml:space="preserve">G315</t>
  </si>
  <si>
    <t xml:space="preserve">PANTIGLIATE</t>
  </si>
  <si>
    <t xml:space="preserve">G316</t>
  </si>
  <si>
    <t xml:space="preserve">PAOLA</t>
  </si>
  <si>
    <t xml:space="preserve">G317</t>
  </si>
  <si>
    <t xml:space="preserve">PAOLISI</t>
  </si>
  <si>
    <t xml:space="preserve">G318</t>
  </si>
  <si>
    <t xml:space="preserve">PAPASIDERO</t>
  </si>
  <si>
    <t xml:space="preserve">G320</t>
  </si>
  <si>
    <t xml:space="preserve">PAPOZZE</t>
  </si>
  <si>
    <t xml:space="preserve">G323</t>
  </si>
  <si>
    <t xml:space="preserve">PARABIAGO</t>
  </si>
  <si>
    <t xml:space="preserve">G324</t>
  </si>
  <si>
    <t xml:space="preserve">PARABITA</t>
  </si>
  <si>
    <t xml:space="preserve">G325</t>
  </si>
  <si>
    <t xml:space="preserve">PARATICO</t>
  </si>
  <si>
    <t xml:space="preserve">G327</t>
  </si>
  <si>
    <t xml:space="preserve">PARCINES/PARTSCHINS</t>
  </si>
  <si>
    <t xml:space="preserve">G328</t>
  </si>
  <si>
    <t xml:space="preserve">PARELLA</t>
  </si>
  <si>
    <t xml:space="preserve">G330</t>
  </si>
  <si>
    <t xml:space="preserve">PARENTI</t>
  </si>
  <si>
    <t xml:space="preserve">G331</t>
  </si>
  <si>
    <t xml:space="preserve">PARETE</t>
  </si>
  <si>
    <t xml:space="preserve">G333</t>
  </si>
  <si>
    <t xml:space="preserve">PARETO</t>
  </si>
  <si>
    <t xml:space="preserve">G334</t>
  </si>
  <si>
    <t xml:space="preserve">PARGHELIA</t>
  </si>
  <si>
    <t xml:space="preserve">G335</t>
  </si>
  <si>
    <t xml:space="preserve">PARLASCO</t>
  </si>
  <si>
    <t xml:space="preserve">G336</t>
  </si>
  <si>
    <t xml:space="preserve">PARMA</t>
  </si>
  <si>
    <t xml:space="preserve">G337</t>
  </si>
  <si>
    <t xml:space="preserve">PARODI LIGURE</t>
  </si>
  <si>
    <t xml:space="preserve">G338</t>
  </si>
  <si>
    <t xml:space="preserve">PAROLDO</t>
  </si>
  <si>
    <t xml:space="preserve">G339</t>
  </si>
  <si>
    <t xml:space="preserve">PAROLISE</t>
  </si>
  <si>
    <t xml:space="preserve">G340</t>
  </si>
  <si>
    <t xml:space="preserve">PARONA</t>
  </si>
  <si>
    <t xml:space="preserve">G342</t>
  </si>
  <si>
    <t xml:space="preserve">PARRANO</t>
  </si>
  <si>
    <t xml:space="preserve">G344</t>
  </si>
  <si>
    <t xml:space="preserve">PARRE</t>
  </si>
  <si>
    <t xml:space="preserve">G346</t>
  </si>
  <si>
    <t xml:space="preserve">PARTANNA</t>
  </si>
  <si>
    <t xml:space="preserve">G347</t>
  </si>
  <si>
    <t xml:space="preserve">PARTINICO</t>
  </si>
  <si>
    <t xml:space="preserve">G348</t>
  </si>
  <si>
    <t xml:space="preserve">PARUZZARO</t>
  </si>
  <si>
    <t xml:space="preserve">G349</t>
  </si>
  <si>
    <t xml:space="preserve">PARZANICA</t>
  </si>
  <si>
    <t xml:space="preserve">G350</t>
  </si>
  <si>
    <t xml:space="preserve">PASIAN DI PRATO</t>
  </si>
  <si>
    <t xml:space="preserve">G352</t>
  </si>
  <si>
    <t xml:space="preserve">PASIANO DI PORDENONE</t>
  </si>
  <si>
    <t xml:space="preserve">G353</t>
  </si>
  <si>
    <t xml:space="preserve">PASPARDO</t>
  </si>
  <si>
    <t xml:space="preserve">G354</t>
  </si>
  <si>
    <t xml:space="preserve">PASSERANO MARMORITO</t>
  </si>
  <si>
    <t xml:space="preserve">G358</t>
  </si>
  <si>
    <t xml:space="preserve">PASSIGNANO SUL TRASIMENO</t>
  </si>
  <si>
    <t xml:space="preserve">G359</t>
  </si>
  <si>
    <t xml:space="preserve">PASSIRANO</t>
  </si>
  <si>
    <t xml:space="preserve">G361</t>
  </si>
  <si>
    <t xml:space="preserve">PASTENA</t>
  </si>
  <si>
    <t xml:space="preserve">G362</t>
  </si>
  <si>
    <t xml:space="preserve">PASTORANO</t>
  </si>
  <si>
    <t xml:space="preserve">G364</t>
  </si>
  <si>
    <t xml:space="preserve">PASTRENGO</t>
  </si>
  <si>
    <t xml:space="preserve">G365</t>
  </si>
  <si>
    <t xml:space="preserve">PASTURANA</t>
  </si>
  <si>
    <t xml:space="preserve">G367</t>
  </si>
  <si>
    <t xml:space="preserve">PASTURO</t>
  </si>
  <si>
    <t xml:space="preserve">G368</t>
  </si>
  <si>
    <t xml:space="preserve">PATERNO</t>
  </si>
  <si>
    <t xml:space="preserve">M269</t>
  </si>
  <si>
    <t xml:space="preserve">PATERNO CALABRO</t>
  </si>
  <si>
    <t xml:space="preserve">G372</t>
  </si>
  <si>
    <t xml:space="preserve">PATERNO'</t>
  </si>
  <si>
    <t xml:space="preserve">G371</t>
  </si>
  <si>
    <t xml:space="preserve">PATERNOPOLI</t>
  </si>
  <si>
    <t xml:space="preserve">G370</t>
  </si>
  <si>
    <t xml:space="preserve">PATRICA</t>
  </si>
  <si>
    <t xml:space="preserve">G374</t>
  </si>
  <si>
    <t xml:space="preserve">PATTADA</t>
  </si>
  <si>
    <t xml:space="preserve">G376</t>
  </si>
  <si>
    <t xml:space="preserve">PATTI</t>
  </si>
  <si>
    <t xml:space="preserve">G377</t>
  </si>
  <si>
    <t xml:space="preserve">PATU'</t>
  </si>
  <si>
    <t xml:space="preserve">G378</t>
  </si>
  <si>
    <t xml:space="preserve">PAU</t>
  </si>
  <si>
    <t xml:space="preserve">G379</t>
  </si>
  <si>
    <t xml:space="preserve">PAULARO</t>
  </si>
  <si>
    <t xml:space="preserve">G381</t>
  </si>
  <si>
    <t xml:space="preserve">PAULI ARBAREI</t>
  </si>
  <si>
    <t xml:space="preserve">G382</t>
  </si>
  <si>
    <t xml:space="preserve">PAULILATINO</t>
  </si>
  <si>
    <t xml:space="preserve">G384</t>
  </si>
  <si>
    <t xml:space="preserve">PAULLO</t>
  </si>
  <si>
    <t xml:space="preserve">G385</t>
  </si>
  <si>
    <t xml:space="preserve">PAUPISI</t>
  </si>
  <si>
    <t xml:space="preserve">G386</t>
  </si>
  <si>
    <t xml:space="preserve">PAVAROLO</t>
  </si>
  <si>
    <t xml:space="preserve">G387</t>
  </si>
  <si>
    <t xml:space="preserve">PAVIA</t>
  </si>
  <si>
    <t xml:space="preserve">G388</t>
  </si>
  <si>
    <t xml:space="preserve">PAVIA DI UDINE</t>
  </si>
  <si>
    <t xml:space="preserve">G389</t>
  </si>
  <si>
    <t xml:space="preserve">PAVONE CANAVESE</t>
  </si>
  <si>
    <t xml:space="preserve">G392</t>
  </si>
  <si>
    <t xml:space="preserve">PAVONE DEL MELLA</t>
  </si>
  <si>
    <t xml:space="preserve">G391</t>
  </si>
  <si>
    <t xml:space="preserve">PAVULLO NEL FRIGNANO</t>
  </si>
  <si>
    <t xml:space="preserve">G393</t>
  </si>
  <si>
    <t xml:space="preserve">PAZZANO</t>
  </si>
  <si>
    <t xml:space="preserve">G394</t>
  </si>
  <si>
    <t xml:space="preserve">PECCIOLI</t>
  </si>
  <si>
    <t xml:space="preserve">G395</t>
  </si>
  <si>
    <t xml:space="preserve">PECETTO DI VALENZA</t>
  </si>
  <si>
    <t xml:space="preserve">G397</t>
  </si>
  <si>
    <t xml:space="preserve">PECETTO TORINESE</t>
  </si>
  <si>
    <t xml:space="preserve">G398</t>
  </si>
  <si>
    <t xml:space="preserve">PEDARA</t>
  </si>
  <si>
    <t xml:space="preserve">G402</t>
  </si>
  <si>
    <t xml:space="preserve">PEDASO</t>
  </si>
  <si>
    <t xml:space="preserve">G403</t>
  </si>
  <si>
    <t xml:space="preserve">PEDAVENA</t>
  </si>
  <si>
    <t xml:space="preserve">G404</t>
  </si>
  <si>
    <t xml:space="preserve">PEDEMONTE</t>
  </si>
  <si>
    <t xml:space="preserve">G406</t>
  </si>
  <si>
    <t xml:space="preserve">PEDEROBBA</t>
  </si>
  <si>
    <t xml:space="preserve">G408</t>
  </si>
  <si>
    <t xml:space="preserve">PEDESINA</t>
  </si>
  <si>
    <t xml:space="preserve">G410</t>
  </si>
  <si>
    <t xml:space="preserve">PEDIVIGLIANO</t>
  </si>
  <si>
    <t xml:space="preserve">G411</t>
  </si>
  <si>
    <t xml:space="preserve">PEDRENGO</t>
  </si>
  <si>
    <t xml:space="preserve">G412</t>
  </si>
  <si>
    <t xml:space="preserve">PEGLIO</t>
  </si>
  <si>
    <t xml:space="preserve">G415</t>
  </si>
  <si>
    <t xml:space="preserve">G416</t>
  </si>
  <si>
    <t xml:space="preserve">PEGOGNAGA</t>
  </si>
  <si>
    <t xml:space="preserve">G417</t>
  </si>
  <si>
    <t xml:space="preserve">PEIA</t>
  </si>
  <si>
    <t xml:space="preserve">G418</t>
  </si>
  <si>
    <t xml:space="preserve">PEIO</t>
  </si>
  <si>
    <t xml:space="preserve">G419</t>
  </si>
  <si>
    <t xml:space="preserve">PELAGO</t>
  </si>
  <si>
    <t xml:space="preserve">G420</t>
  </si>
  <si>
    <t xml:space="preserve">PELLA</t>
  </si>
  <si>
    <t xml:space="preserve">G421</t>
  </si>
  <si>
    <t xml:space="preserve">PELLEGRINO PARMENSE</t>
  </si>
  <si>
    <t xml:space="preserve">G424</t>
  </si>
  <si>
    <t xml:space="preserve">PELLEZZANO</t>
  </si>
  <si>
    <t xml:space="preserve">G426</t>
  </si>
  <si>
    <t xml:space="preserve">PELLIZZANO</t>
  </si>
  <si>
    <t xml:space="preserve">G428</t>
  </si>
  <si>
    <t xml:space="preserve">PELUGO</t>
  </si>
  <si>
    <t xml:space="preserve">G429</t>
  </si>
  <si>
    <t xml:space="preserve">PENANGO</t>
  </si>
  <si>
    <t xml:space="preserve">G430</t>
  </si>
  <si>
    <t xml:space="preserve">PENNA IN TEVERINA</t>
  </si>
  <si>
    <t xml:space="preserve">G432</t>
  </si>
  <si>
    <t xml:space="preserve">PENNA SAN GIOVANNI</t>
  </si>
  <si>
    <t xml:space="preserve">G436</t>
  </si>
  <si>
    <t xml:space="preserve">PENNA SANT'ANDREA</t>
  </si>
  <si>
    <t xml:space="preserve">G437</t>
  </si>
  <si>
    <t xml:space="preserve">PENNABILLI</t>
  </si>
  <si>
    <t xml:space="preserve">G433</t>
  </si>
  <si>
    <t xml:space="preserve">PENNADOMO</t>
  </si>
  <si>
    <t xml:space="preserve">G434</t>
  </si>
  <si>
    <t xml:space="preserve">PENNAPIEDIMONTE</t>
  </si>
  <si>
    <t xml:space="preserve">G435</t>
  </si>
  <si>
    <t xml:space="preserve">PENNE</t>
  </si>
  <si>
    <t xml:space="preserve">G438</t>
  </si>
  <si>
    <t xml:space="preserve">PENTONE</t>
  </si>
  <si>
    <t xml:space="preserve">G439</t>
  </si>
  <si>
    <t xml:space="preserve">PERANO</t>
  </si>
  <si>
    <t xml:space="preserve">G441</t>
  </si>
  <si>
    <t xml:space="preserve">PERAROLO DI CADORE</t>
  </si>
  <si>
    <t xml:space="preserve">G442</t>
  </si>
  <si>
    <t xml:space="preserve">PERCA/PERCHA</t>
  </si>
  <si>
    <t xml:space="preserve">G443</t>
  </si>
  <si>
    <t xml:space="preserve">PERCILE</t>
  </si>
  <si>
    <t xml:space="preserve">G444</t>
  </si>
  <si>
    <t xml:space="preserve">PERDASDEFOGU</t>
  </si>
  <si>
    <t xml:space="preserve">G445</t>
  </si>
  <si>
    <t xml:space="preserve">PERDAXIUS</t>
  </si>
  <si>
    <t xml:space="preserve">G446</t>
  </si>
  <si>
    <t xml:space="preserve">PERDIFUMO</t>
  </si>
  <si>
    <t xml:space="preserve">G447</t>
  </si>
  <si>
    <t xml:space="preserve">PERETO</t>
  </si>
  <si>
    <t xml:space="preserve">G449</t>
  </si>
  <si>
    <t xml:space="preserve">PERFUGAS</t>
  </si>
  <si>
    <t xml:space="preserve">G450</t>
  </si>
  <si>
    <t xml:space="preserve">PERGINE VALSUGANA</t>
  </si>
  <si>
    <t xml:space="preserve">G452</t>
  </si>
  <si>
    <t xml:space="preserve">PERGOLA</t>
  </si>
  <si>
    <t xml:space="preserve">G453</t>
  </si>
  <si>
    <t xml:space="preserve">PERINALDO</t>
  </si>
  <si>
    <t xml:space="preserve">G454</t>
  </si>
  <si>
    <t xml:space="preserve">PERITO</t>
  </si>
  <si>
    <t xml:space="preserve">G455</t>
  </si>
  <si>
    <t xml:space="preserve">PERLEDO</t>
  </si>
  <si>
    <t xml:space="preserve">G456</t>
  </si>
  <si>
    <t xml:space="preserve">PERLETTO</t>
  </si>
  <si>
    <t xml:space="preserve">G457</t>
  </si>
  <si>
    <t xml:space="preserve">PERLO</t>
  </si>
  <si>
    <t xml:space="preserve">G458</t>
  </si>
  <si>
    <t xml:space="preserve">PERLOZ</t>
  </si>
  <si>
    <t xml:space="preserve">G459</t>
  </si>
  <si>
    <t xml:space="preserve">PERNUMIA</t>
  </si>
  <si>
    <t xml:space="preserve">G461</t>
  </si>
  <si>
    <t xml:space="preserve">PERO</t>
  </si>
  <si>
    <t xml:space="preserve">C013</t>
  </si>
  <si>
    <t xml:space="preserve">PEROSA ARGENTINA</t>
  </si>
  <si>
    <t xml:space="preserve">G463</t>
  </si>
  <si>
    <t xml:space="preserve">PEROSA CANAVESE</t>
  </si>
  <si>
    <t xml:space="preserve">G462</t>
  </si>
  <si>
    <t xml:space="preserve">PERRERO</t>
  </si>
  <si>
    <t xml:space="preserve">G465</t>
  </si>
  <si>
    <t xml:space="preserve">PERSICO DOSIMO</t>
  </si>
  <si>
    <t xml:space="preserve">G469</t>
  </si>
  <si>
    <t xml:space="preserve">PERTENGO</t>
  </si>
  <si>
    <t xml:space="preserve">G471</t>
  </si>
  <si>
    <t xml:space="preserve">PERTICA ALTA</t>
  </si>
  <si>
    <t xml:space="preserve">G474</t>
  </si>
  <si>
    <t xml:space="preserve">PERTICA BASSA</t>
  </si>
  <si>
    <t xml:space="preserve">G475</t>
  </si>
  <si>
    <t xml:space="preserve">PERTOSA</t>
  </si>
  <si>
    <t xml:space="preserve">G476</t>
  </si>
  <si>
    <t xml:space="preserve">PERTUSIO</t>
  </si>
  <si>
    <t xml:space="preserve">G477</t>
  </si>
  <si>
    <t xml:space="preserve">PERUGIA</t>
  </si>
  <si>
    <t xml:space="preserve">G478</t>
  </si>
  <si>
    <t xml:space="preserve">PESARO</t>
  </si>
  <si>
    <t xml:space="preserve">G479</t>
  </si>
  <si>
    <t xml:space="preserve">PESCAGLIA</t>
  </si>
  <si>
    <t xml:space="preserve">G480</t>
  </si>
  <si>
    <t xml:space="preserve">PESCANTINA</t>
  </si>
  <si>
    <t xml:space="preserve">G481</t>
  </si>
  <si>
    <t xml:space="preserve">PESCARA</t>
  </si>
  <si>
    <t xml:space="preserve">G482</t>
  </si>
  <si>
    <t xml:space="preserve">PESCAROLO ED UNITI</t>
  </si>
  <si>
    <t xml:space="preserve">G483</t>
  </si>
  <si>
    <t xml:space="preserve">PESCASSEROLI</t>
  </si>
  <si>
    <t xml:space="preserve">G484</t>
  </si>
  <si>
    <t xml:space="preserve">PESCATE</t>
  </si>
  <si>
    <t xml:space="preserve">G485</t>
  </si>
  <si>
    <t xml:space="preserve">PESCHE</t>
  </si>
  <si>
    <t xml:space="preserve">G486</t>
  </si>
  <si>
    <t xml:space="preserve">PESCHICI</t>
  </si>
  <si>
    <t xml:space="preserve">G487</t>
  </si>
  <si>
    <t xml:space="preserve">PESCHIERA BORROMEO</t>
  </si>
  <si>
    <t xml:space="preserve">G488</t>
  </si>
  <si>
    <t xml:space="preserve">PESCHIERA DEL GARDA</t>
  </si>
  <si>
    <t xml:space="preserve">G489</t>
  </si>
  <si>
    <t xml:space="preserve">PESCIA</t>
  </si>
  <si>
    <t xml:space="preserve">G491</t>
  </si>
  <si>
    <t xml:space="preserve">PESCINA</t>
  </si>
  <si>
    <t xml:space="preserve">G492</t>
  </si>
  <si>
    <t xml:space="preserve">PESCO SANNITA</t>
  </si>
  <si>
    <t xml:space="preserve">G494</t>
  </si>
  <si>
    <t xml:space="preserve">PESCOCOSTANZO</t>
  </si>
  <si>
    <t xml:space="preserve">G493</t>
  </si>
  <si>
    <t xml:space="preserve">PESCOLANCIANO</t>
  </si>
  <si>
    <t xml:space="preserve">G495</t>
  </si>
  <si>
    <t xml:space="preserve">PESCOPAGANO</t>
  </si>
  <si>
    <t xml:space="preserve">G496</t>
  </si>
  <si>
    <t xml:space="preserve">PESCOPENNATARO</t>
  </si>
  <si>
    <t xml:space="preserve">G497</t>
  </si>
  <si>
    <t xml:space="preserve">PESCOROCCHIANO</t>
  </si>
  <si>
    <t xml:space="preserve">G498</t>
  </si>
  <si>
    <t xml:space="preserve">PESCOSANSONESCO</t>
  </si>
  <si>
    <t xml:space="preserve">G499</t>
  </si>
  <si>
    <t xml:space="preserve">PESCOSOLIDO</t>
  </si>
  <si>
    <t xml:space="preserve">G500</t>
  </si>
  <si>
    <t xml:space="preserve">PESSANO CON BORNAGO</t>
  </si>
  <si>
    <t xml:space="preserve">G502</t>
  </si>
  <si>
    <t xml:space="preserve">PESSINA CREMONESE</t>
  </si>
  <si>
    <t xml:space="preserve">G504</t>
  </si>
  <si>
    <t xml:space="preserve">PESSINETTO</t>
  </si>
  <si>
    <t xml:space="preserve">G505</t>
  </si>
  <si>
    <t xml:space="preserve">PETACCIATO</t>
  </si>
  <si>
    <t xml:space="preserve">G506</t>
  </si>
  <si>
    <t xml:space="preserve">PETILIA POLICASTRO</t>
  </si>
  <si>
    <t xml:space="preserve">G508</t>
  </si>
  <si>
    <t xml:space="preserve">PETINA</t>
  </si>
  <si>
    <t xml:space="preserve">G509</t>
  </si>
  <si>
    <t xml:space="preserve">PETRALIA SOPRANA</t>
  </si>
  <si>
    <t xml:space="preserve">G510</t>
  </si>
  <si>
    <t xml:space="preserve">PETRALIA SOTTANA</t>
  </si>
  <si>
    <t xml:space="preserve">G511</t>
  </si>
  <si>
    <t xml:space="preserve">PETRELLA SALTO</t>
  </si>
  <si>
    <t xml:space="preserve">G513</t>
  </si>
  <si>
    <t xml:space="preserve">PETRELLA TIFERNINA</t>
  </si>
  <si>
    <t xml:space="preserve">G512</t>
  </si>
  <si>
    <t xml:space="preserve">PETRIANO</t>
  </si>
  <si>
    <t xml:space="preserve">G514</t>
  </si>
  <si>
    <t xml:space="preserve">PETRIOLO</t>
  </si>
  <si>
    <t xml:space="preserve">G515</t>
  </si>
  <si>
    <t xml:space="preserve">PETRITOLI</t>
  </si>
  <si>
    <t xml:space="preserve">G516</t>
  </si>
  <si>
    <t xml:space="preserve">PETRIZZI</t>
  </si>
  <si>
    <t xml:space="preserve">G517</t>
  </si>
  <si>
    <t xml:space="preserve">PETRONA'</t>
  </si>
  <si>
    <t xml:space="preserve">G518</t>
  </si>
  <si>
    <t xml:space="preserve">PETROSINO</t>
  </si>
  <si>
    <t xml:space="preserve">M281</t>
  </si>
  <si>
    <t xml:space="preserve">PETRURO IRPINO</t>
  </si>
  <si>
    <t xml:space="preserve">G519</t>
  </si>
  <si>
    <t xml:space="preserve">PETTENASCO</t>
  </si>
  <si>
    <t xml:space="preserve">G520</t>
  </si>
  <si>
    <t xml:space="preserve">PETTINENGO</t>
  </si>
  <si>
    <t xml:space="preserve">G521</t>
  </si>
  <si>
    <t xml:space="preserve">PETTINEO</t>
  </si>
  <si>
    <t xml:space="preserve">G522</t>
  </si>
  <si>
    <t xml:space="preserve">PETTORANELLO DEL MOLISE</t>
  </si>
  <si>
    <t xml:space="preserve">G523</t>
  </si>
  <si>
    <t xml:space="preserve">PETTORANO SUL GIZIO</t>
  </si>
  <si>
    <t xml:space="preserve">G524</t>
  </si>
  <si>
    <t xml:space="preserve">PETTORAZZA GRIMANI</t>
  </si>
  <si>
    <t xml:space="preserve">G525</t>
  </si>
  <si>
    <t xml:space="preserve">PEVERAGNO</t>
  </si>
  <si>
    <t xml:space="preserve">G526</t>
  </si>
  <si>
    <t xml:space="preserve">PEZZANA</t>
  </si>
  <si>
    <t xml:space="preserve">G528</t>
  </si>
  <si>
    <t xml:space="preserve">PEZZAZE</t>
  </si>
  <si>
    <t xml:space="preserve">G529</t>
  </si>
  <si>
    <t xml:space="preserve">PEZZOLO VALLE UZZONE</t>
  </si>
  <si>
    <t xml:space="preserve">G532</t>
  </si>
  <si>
    <t xml:space="preserve">PIACENZA D'ADIGE</t>
  </si>
  <si>
    <t xml:space="preserve">G534</t>
  </si>
  <si>
    <t xml:space="preserve">PIADENA DRIZZONA</t>
  </si>
  <si>
    <t xml:space="preserve">M418</t>
  </si>
  <si>
    <t xml:space="preserve">PIAGGINE</t>
  </si>
  <si>
    <t xml:space="preserve">G538</t>
  </si>
  <si>
    <t xml:space="preserve">PIAN CAMUNO</t>
  </si>
  <si>
    <t xml:space="preserve">G546</t>
  </si>
  <si>
    <t xml:space="preserve">PIANA CRIXIA</t>
  </si>
  <si>
    <t xml:space="preserve">G542</t>
  </si>
  <si>
    <t xml:space="preserve">PIANA DEGLI ALBANESI</t>
  </si>
  <si>
    <t xml:space="preserve">G543</t>
  </si>
  <si>
    <t xml:space="preserve">PIANA DI MONTE VERNA</t>
  </si>
  <si>
    <t xml:space="preserve">G541</t>
  </si>
  <si>
    <t xml:space="preserve">PIANCASTAGNAIO</t>
  </si>
  <si>
    <t xml:space="preserve">G547</t>
  </si>
  <si>
    <t xml:space="preserve">PIANCOGNO</t>
  </si>
  <si>
    <t xml:space="preserve">G549</t>
  </si>
  <si>
    <t xml:space="preserve">PIANDIMELETO</t>
  </si>
  <si>
    <t xml:space="preserve">G551</t>
  </si>
  <si>
    <t xml:space="preserve">PIANE CRATI</t>
  </si>
  <si>
    <t xml:space="preserve">G553</t>
  </si>
  <si>
    <t xml:space="preserve">PIANELLA</t>
  </si>
  <si>
    <t xml:space="preserve">G555</t>
  </si>
  <si>
    <t xml:space="preserve">PIANELLO DEL LARIO</t>
  </si>
  <si>
    <t xml:space="preserve">G556</t>
  </si>
  <si>
    <t xml:space="preserve">PIANELLO VAL TIDONE</t>
  </si>
  <si>
    <t xml:space="preserve">G557</t>
  </si>
  <si>
    <t xml:space="preserve">PIANENGO</t>
  </si>
  <si>
    <t xml:space="preserve">G558</t>
  </si>
  <si>
    <t xml:space="preserve">PIANEZZA</t>
  </si>
  <si>
    <t xml:space="preserve">G559</t>
  </si>
  <si>
    <t xml:space="preserve">PIANEZZE</t>
  </si>
  <si>
    <t xml:space="preserve">G560</t>
  </si>
  <si>
    <t xml:space="preserve">PIANFEI</t>
  </si>
  <si>
    <t xml:space="preserve">G561</t>
  </si>
  <si>
    <t xml:space="preserve">PIANICO</t>
  </si>
  <si>
    <t xml:space="preserve">G564</t>
  </si>
  <si>
    <t xml:space="preserve">PIANIGA</t>
  </si>
  <si>
    <t xml:space="preserve">G565</t>
  </si>
  <si>
    <t xml:space="preserve">PIANO DI SORRENTO</t>
  </si>
  <si>
    <t xml:space="preserve">G568</t>
  </si>
  <si>
    <t xml:space="preserve">PIANOPOLI</t>
  </si>
  <si>
    <t xml:space="preserve">D546</t>
  </si>
  <si>
    <t xml:space="preserve">PIANORO</t>
  </si>
  <si>
    <t xml:space="preserve">G570</t>
  </si>
  <si>
    <t xml:space="preserve">PIANSANO</t>
  </si>
  <si>
    <t xml:space="preserve">G571</t>
  </si>
  <si>
    <t xml:space="preserve">PIANTEDO</t>
  </si>
  <si>
    <t xml:space="preserve">G572</t>
  </si>
  <si>
    <t xml:space="preserve">PIARIO</t>
  </si>
  <si>
    <t xml:space="preserve">G574</t>
  </si>
  <si>
    <t xml:space="preserve">PIASCO</t>
  </si>
  <si>
    <t xml:space="preserve">G575</t>
  </si>
  <si>
    <t xml:space="preserve">PIATEDA</t>
  </si>
  <si>
    <t xml:space="preserve">G576</t>
  </si>
  <si>
    <t xml:space="preserve">PIATTO</t>
  </si>
  <si>
    <t xml:space="preserve">G577</t>
  </si>
  <si>
    <t xml:space="preserve">PIAZZA AL SERCHIO</t>
  </si>
  <si>
    <t xml:space="preserve">G582</t>
  </si>
  <si>
    <t xml:space="preserve">PIAZZA ARMERINA</t>
  </si>
  <si>
    <t xml:space="preserve">G580</t>
  </si>
  <si>
    <t xml:space="preserve">PIAZZA BREMBANA</t>
  </si>
  <si>
    <t xml:space="preserve">G579</t>
  </si>
  <si>
    <t xml:space="preserve">PIAZZATORRE</t>
  </si>
  <si>
    <t xml:space="preserve">G583</t>
  </si>
  <si>
    <t xml:space="preserve">PIAZZOLA SUL BRENTA</t>
  </si>
  <si>
    <t xml:space="preserve">G587</t>
  </si>
  <si>
    <t xml:space="preserve">PIAZZOLO</t>
  </si>
  <si>
    <t xml:space="preserve">G588</t>
  </si>
  <si>
    <t xml:space="preserve">PICCIANO</t>
  </si>
  <si>
    <t xml:space="preserve">G589</t>
  </si>
  <si>
    <t xml:space="preserve">PICERNO</t>
  </si>
  <si>
    <t xml:space="preserve">G590</t>
  </si>
  <si>
    <t xml:space="preserve">PICINISCO</t>
  </si>
  <si>
    <t xml:space="preserve">G591</t>
  </si>
  <si>
    <t xml:space="preserve">PICO</t>
  </si>
  <si>
    <t xml:space="preserve">G592</t>
  </si>
  <si>
    <t xml:space="preserve">PIEA</t>
  </si>
  <si>
    <t xml:space="preserve">G593</t>
  </si>
  <si>
    <t xml:space="preserve">PIEDICAVALLO</t>
  </si>
  <si>
    <t xml:space="preserve">G594</t>
  </si>
  <si>
    <t xml:space="preserve">PIEDIMONTE ETNEO</t>
  </si>
  <si>
    <t xml:space="preserve">G597</t>
  </si>
  <si>
    <t xml:space="preserve">PIEDIMONTE MATESE</t>
  </si>
  <si>
    <t xml:space="preserve">G596</t>
  </si>
  <si>
    <t xml:space="preserve">PIEDIMONTE SAN GERMANO</t>
  </si>
  <si>
    <t xml:space="preserve">G598</t>
  </si>
  <si>
    <t xml:space="preserve">PIEDIMULERA</t>
  </si>
  <si>
    <t xml:space="preserve">G600</t>
  </si>
  <si>
    <t xml:space="preserve">PIEGARO</t>
  </si>
  <si>
    <t xml:space="preserve">G601</t>
  </si>
  <si>
    <t xml:space="preserve">PIENZA</t>
  </si>
  <si>
    <t xml:space="preserve">G602</t>
  </si>
  <si>
    <t xml:space="preserve">PIERANICA</t>
  </si>
  <si>
    <t xml:space="preserve">G603</t>
  </si>
  <si>
    <t xml:space="preserve">PIETRA DE' GIORGI</t>
  </si>
  <si>
    <t xml:space="preserve">G612</t>
  </si>
  <si>
    <t xml:space="preserve">PIETRA LIGURE</t>
  </si>
  <si>
    <t xml:space="preserve">G605</t>
  </si>
  <si>
    <t xml:space="preserve">PIETRA MARAZZI</t>
  </si>
  <si>
    <t xml:space="preserve">G619</t>
  </si>
  <si>
    <t xml:space="preserve">PIETRABBONDANTE</t>
  </si>
  <si>
    <t xml:space="preserve">G606</t>
  </si>
  <si>
    <t xml:space="preserve">PIETRABRUNA</t>
  </si>
  <si>
    <t xml:space="preserve">G607</t>
  </si>
  <si>
    <t xml:space="preserve">PIETRACAMELA</t>
  </si>
  <si>
    <t xml:space="preserve">G608</t>
  </si>
  <si>
    <t xml:space="preserve">PIETRACATELLA</t>
  </si>
  <si>
    <t xml:space="preserve">G609</t>
  </si>
  <si>
    <t xml:space="preserve">PIETRACUPA</t>
  </si>
  <si>
    <t xml:space="preserve">G610</t>
  </si>
  <si>
    <t xml:space="preserve">PIETRADEFUSI</t>
  </si>
  <si>
    <t xml:space="preserve">G611</t>
  </si>
  <si>
    <t xml:space="preserve">PIETRAFERRAZZANA</t>
  </si>
  <si>
    <t xml:space="preserve">G613</t>
  </si>
  <si>
    <t xml:space="preserve">PIETRAFITTA</t>
  </si>
  <si>
    <t xml:space="preserve">G615</t>
  </si>
  <si>
    <t xml:space="preserve">PIETRAGALLA</t>
  </si>
  <si>
    <t xml:space="preserve">G616</t>
  </si>
  <si>
    <t xml:space="preserve">PIETRALUNGA</t>
  </si>
  <si>
    <t xml:space="preserve">G618</t>
  </si>
  <si>
    <t xml:space="preserve">PIETRAMELARA</t>
  </si>
  <si>
    <t xml:space="preserve">G620</t>
  </si>
  <si>
    <t xml:space="preserve">PIETRAMONTECORVINO</t>
  </si>
  <si>
    <t xml:space="preserve">G604</t>
  </si>
  <si>
    <t xml:space="preserve">PIETRANICO</t>
  </si>
  <si>
    <t xml:space="preserve">G621</t>
  </si>
  <si>
    <t xml:space="preserve">PIETRAPAOLA</t>
  </si>
  <si>
    <t xml:space="preserve">G622</t>
  </si>
  <si>
    <t xml:space="preserve">PIETRAPERTOSA</t>
  </si>
  <si>
    <t xml:space="preserve">G623</t>
  </si>
  <si>
    <t xml:space="preserve">PIETRAPERZIA</t>
  </si>
  <si>
    <t xml:space="preserve">G624</t>
  </si>
  <si>
    <t xml:space="preserve">PIETRAPORZIO</t>
  </si>
  <si>
    <t xml:space="preserve">G625</t>
  </si>
  <si>
    <t xml:space="preserve">PIETRAROJA</t>
  </si>
  <si>
    <t xml:space="preserve">G626</t>
  </si>
  <si>
    <t xml:space="preserve">PIETRARUBBIA</t>
  </si>
  <si>
    <t xml:space="preserve">G627</t>
  </si>
  <si>
    <t xml:space="preserve">PIETRASANTA</t>
  </si>
  <si>
    <t xml:space="preserve">G628</t>
  </si>
  <si>
    <t xml:space="preserve">PIETRASTORNINA</t>
  </si>
  <si>
    <t xml:space="preserve">G629</t>
  </si>
  <si>
    <t xml:space="preserve">PIETRAVAIRANO</t>
  </si>
  <si>
    <t xml:space="preserve">G630</t>
  </si>
  <si>
    <t xml:space="preserve">PIETRELCINA</t>
  </si>
  <si>
    <t xml:space="preserve">G631</t>
  </si>
  <si>
    <t xml:space="preserve">PIEVE A NIEVOLE</t>
  </si>
  <si>
    <t xml:space="preserve">G636</t>
  </si>
  <si>
    <t xml:space="preserve">PIEVE ALBIGNOLA</t>
  </si>
  <si>
    <t xml:space="preserve">G635</t>
  </si>
  <si>
    <t xml:space="preserve">PIEVE D'OLMI</t>
  </si>
  <si>
    <t xml:space="preserve">G647</t>
  </si>
  <si>
    <t xml:space="preserve">PIEVE DEL CAIRO</t>
  </si>
  <si>
    <t xml:space="preserve">G639</t>
  </si>
  <si>
    <t xml:space="preserve">PIEVE DEL GRAPPA</t>
  </si>
  <si>
    <t xml:space="preserve">M422</t>
  </si>
  <si>
    <t xml:space="preserve">PIEVE DI BONO-PREZZO</t>
  </si>
  <si>
    <t xml:space="preserve">M365</t>
  </si>
  <si>
    <t xml:space="preserve">PIEVE DI CADORE</t>
  </si>
  <si>
    <t xml:space="preserve">G642</t>
  </si>
  <si>
    <t xml:space="preserve">PIEVE DI CENTO</t>
  </si>
  <si>
    <t xml:space="preserve">G643</t>
  </si>
  <si>
    <t xml:space="preserve">PIEVE DI SOLIGO</t>
  </si>
  <si>
    <t xml:space="preserve">G645</t>
  </si>
  <si>
    <t xml:space="preserve">PIEVE DI TECO</t>
  </si>
  <si>
    <t xml:space="preserve">G632</t>
  </si>
  <si>
    <t xml:space="preserve">PIEVE EMANUELE</t>
  </si>
  <si>
    <t xml:space="preserve">G634</t>
  </si>
  <si>
    <t xml:space="preserve">PIEVE FISSIRAGA</t>
  </si>
  <si>
    <t xml:space="preserve">G096</t>
  </si>
  <si>
    <t xml:space="preserve">PIEVE FOSCIANA</t>
  </si>
  <si>
    <t xml:space="preserve">G648</t>
  </si>
  <si>
    <t xml:space="preserve">PIEVE LIGURE</t>
  </si>
  <si>
    <t xml:space="preserve">G646</t>
  </si>
  <si>
    <t xml:space="preserve">PIEVE PORTO MORONE</t>
  </si>
  <si>
    <t xml:space="preserve">G650</t>
  </si>
  <si>
    <t xml:space="preserve">PIEVE SAN GIACOMO</t>
  </si>
  <si>
    <t xml:space="preserve">G651</t>
  </si>
  <si>
    <t xml:space="preserve">PIEVE SANTO STEFANO</t>
  </si>
  <si>
    <t xml:space="preserve">G653</t>
  </si>
  <si>
    <t xml:space="preserve">PIEVE TESINO</t>
  </si>
  <si>
    <t xml:space="preserve">G656</t>
  </si>
  <si>
    <t xml:space="preserve">PIEVE TORINA</t>
  </si>
  <si>
    <t xml:space="preserve">G657</t>
  </si>
  <si>
    <t xml:space="preserve">PIEVE VERGONTE</t>
  </si>
  <si>
    <t xml:space="preserve">G658</t>
  </si>
  <si>
    <t xml:space="preserve">PIEVEPELAGO</t>
  </si>
  <si>
    <t xml:space="preserve">G649</t>
  </si>
  <si>
    <t xml:space="preserve">PIGLIO</t>
  </si>
  <si>
    <t xml:space="preserve">G659</t>
  </si>
  <si>
    <t xml:space="preserve">PIGNA</t>
  </si>
  <si>
    <t xml:space="preserve">G660</t>
  </si>
  <si>
    <t xml:space="preserve">PIGNATARO INTERAMNA</t>
  </si>
  <si>
    <t xml:space="preserve">G662</t>
  </si>
  <si>
    <t xml:space="preserve">PIGNATARO MAGGIORE</t>
  </si>
  <si>
    <t xml:space="preserve">G661</t>
  </si>
  <si>
    <t xml:space="preserve">PIGNOLA</t>
  </si>
  <si>
    <t xml:space="preserve">G663</t>
  </si>
  <si>
    <t xml:space="preserve">PIGNONE</t>
  </si>
  <si>
    <t xml:space="preserve">G664</t>
  </si>
  <si>
    <t xml:space="preserve">PIGRA</t>
  </si>
  <si>
    <t xml:space="preserve">G665</t>
  </si>
  <si>
    <t xml:space="preserve">PILA</t>
  </si>
  <si>
    <t xml:space="preserve">G666</t>
  </si>
  <si>
    <t xml:space="preserve">PIMENTEL</t>
  </si>
  <si>
    <t xml:space="preserve">G669</t>
  </si>
  <si>
    <t xml:space="preserve">PIMONTE</t>
  </si>
  <si>
    <t xml:space="preserve">G670</t>
  </si>
  <si>
    <t xml:space="preserve">PINAROLO PO</t>
  </si>
  <si>
    <t xml:space="preserve">G671</t>
  </si>
  <si>
    <t xml:space="preserve">PINASCA</t>
  </si>
  <si>
    <t xml:space="preserve">G672</t>
  </si>
  <si>
    <t xml:space="preserve">PINCARA</t>
  </si>
  <si>
    <t xml:space="preserve">G673</t>
  </si>
  <si>
    <t xml:space="preserve">PINEROLO</t>
  </si>
  <si>
    <t xml:space="preserve">G674</t>
  </si>
  <si>
    <t xml:space="preserve">PINETO</t>
  </si>
  <si>
    <t xml:space="preserve">F831</t>
  </si>
  <si>
    <t xml:space="preserve">PINO D'ASTI</t>
  </si>
  <si>
    <t xml:space="preserve">G676</t>
  </si>
  <si>
    <t xml:space="preserve">PINO TORINESE</t>
  </si>
  <si>
    <t xml:space="preserve">G678</t>
  </si>
  <si>
    <t xml:space="preserve">PINZANO AL TAGLIAMENTO</t>
  </si>
  <si>
    <t xml:space="preserve">G680</t>
  </si>
  <si>
    <t xml:space="preserve">PINZOLO</t>
  </si>
  <si>
    <t xml:space="preserve">G681</t>
  </si>
  <si>
    <t xml:space="preserve">PIOBBICO</t>
  </si>
  <si>
    <t xml:space="preserve">G682</t>
  </si>
  <si>
    <t xml:space="preserve">PIOBESI D'ALBA</t>
  </si>
  <si>
    <t xml:space="preserve">G683</t>
  </si>
  <si>
    <t xml:space="preserve">PIOBESI TORINESE</t>
  </si>
  <si>
    <t xml:space="preserve">G684</t>
  </si>
  <si>
    <t xml:space="preserve">PIODE</t>
  </si>
  <si>
    <t xml:space="preserve">G685</t>
  </si>
  <si>
    <t xml:space="preserve">PIOLTELLO</t>
  </si>
  <si>
    <t xml:space="preserve">G686</t>
  </si>
  <si>
    <t xml:space="preserve">PIOMBINO</t>
  </si>
  <si>
    <t xml:space="preserve">G687</t>
  </si>
  <si>
    <t xml:space="preserve">PIOMBINO DESE</t>
  </si>
  <si>
    <t xml:space="preserve">G688</t>
  </si>
  <si>
    <t xml:space="preserve">PIORACO</t>
  </si>
  <si>
    <t xml:space="preserve">G690</t>
  </si>
  <si>
    <t xml:space="preserve">PIOSSASCO</t>
  </si>
  <si>
    <t xml:space="preserve">G691</t>
  </si>
  <si>
    <t xml:space="preserve">PIOVA' MASSAIA</t>
  </si>
  <si>
    <t xml:space="preserve">G692</t>
  </si>
  <si>
    <t xml:space="preserve">PIOVE DI SACCO</t>
  </si>
  <si>
    <t xml:space="preserve">G693</t>
  </si>
  <si>
    <t xml:space="preserve">PIOVENE ROCCHETTE</t>
  </si>
  <si>
    <t xml:space="preserve">G694</t>
  </si>
  <si>
    <t xml:space="preserve">PIOZZANO</t>
  </si>
  <si>
    <t xml:space="preserve">G696</t>
  </si>
  <si>
    <t xml:space="preserve">PIOZZO</t>
  </si>
  <si>
    <t xml:space="preserve">G697</t>
  </si>
  <si>
    <t xml:space="preserve">PIRAINO</t>
  </si>
  <si>
    <t xml:space="preserve">G699</t>
  </si>
  <si>
    <t xml:space="preserve">PISA</t>
  </si>
  <si>
    <t xml:space="preserve">G702</t>
  </si>
  <si>
    <t xml:space="preserve">PISANO</t>
  </si>
  <si>
    <t xml:space="preserve">G703</t>
  </si>
  <si>
    <t xml:space="preserve">PISCINA</t>
  </si>
  <si>
    <t xml:space="preserve">G705</t>
  </si>
  <si>
    <t xml:space="preserve">PISCINAS</t>
  </si>
  <si>
    <t xml:space="preserve">M291</t>
  </si>
  <si>
    <t xml:space="preserve">PISCIOTTA</t>
  </si>
  <si>
    <t xml:space="preserve">G707</t>
  </si>
  <si>
    <t xml:space="preserve">PISOGNE</t>
  </si>
  <si>
    <t xml:space="preserve">G710</t>
  </si>
  <si>
    <t xml:space="preserve">PISONIANO</t>
  </si>
  <si>
    <t xml:space="preserve">G704</t>
  </si>
  <si>
    <t xml:space="preserve">PISTICCI</t>
  </si>
  <si>
    <t xml:space="preserve">G712</t>
  </si>
  <si>
    <t xml:space="preserve">PISTOIA</t>
  </si>
  <si>
    <t xml:space="preserve">G713</t>
  </si>
  <si>
    <t xml:space="preserve">PITIGLIANO</t>
  </si>
  <si>
    <t xml:space="preserve">G716</t>
  </si>
  <si>
    <t xml:space="preserve">PIUBEGA</t>
  </si>
  <si>
    <t xml:space="preserve">G717</t>
  </si>
  <si>
    <t xml:space="preserve">PIURO</t>
  </si>
  <si>
    <t xml:space="preserve">G718</t>
  </si>
  <si>
    <t xml:space="preserve">PIVERONE</t>
  </si>
  <si>
    <t xml:space="preserve">G719</t>
  </si>
  <si>
    <t xml:space="preserve">PIZZALE</t>
  </si>
  <si>
    <t xml:space="preserve">G720</t>
  </si>
  <si>
    <t xml:space="preserve">PIZZIGHETTONE</t>
  </si>
  <si>
    <t xml:space="preserve">G721</t>
  </si>
  <si>
    <t xml:space="preserve">PIZZO</t>
  </si>
  <si>
    <t xml:space="preserve">G722</t>
  </si>
  <si>
    <t xml:space="preserve">PIZZOFERRATO</t>
  </si>
  <si>
    <t xml:space="preserve">G724</t>
  </si>
  <si>
    <t xml:space="preserve">PIZZOLI</t>
  </si>
  <si>
    <t xml:space="preserve">G726</t>
  </si>
  <si>
    <t xml:space="preserve">PIZZONE</t>
  </si>
  <si>
    <t xml:space="preserve">G727</t>
  </si>
  <si>
    <t xml:space="preserve">PIZZONI</t>
  </si>
  <si>
    <t xml:space="preserve">G728</t>
  </si>
  <si>
    <t xml:space="preserve">PLACANICA</t>
  </si>
  <si>
    <t xml:space="preserve">G729</t>
  </si>
  <si>
    <t xml:space="preserve">PLATACI</t>
  </si>
  <si>
    <t xml:space="preserve">G733</t>
  </si>
  <si>
    <t xml:space="preserve">PLATANIA</t>
  </si>
  <si>
    <t xml:space="preserve">G734</t>
  </si>
  <si>
    <t xml:space="preserve">PLATI'</t>
  </si>
  <si>
    <t xml:space="preserve">G735</t>
  </si>
  <si>
    <t xml:space="preserve">PLAUS/PLAUS</t>
  </si>
  <si>
    <t xml:space="preserve">G299</t>
  </si>
  <si>
    <t xml:space="preserve">PLESIO</t>
  </si>
  <si>
    <t xml:space="preserve">G737</t>
  </si>
  <si>
    <t xml:space="preserve">PLOAGHE</t>
  </si>
  <si>
    <t xml:space="preserve">G740</t>
  </si>
  <si>
    <t xml:space="preserve">PLODIO</t>
  </si>
  <si>
    <t xml:space="preserve">G741</t>
  </si>
  <si>
    <t xml:space="preserve">POCAPAGLIA</t>
  </si>
  <si>
    <t xml:space="preserve">G742</t>
  </si>
  <si>
    <t xml:space="preserve">POCENIA</t>
  </si>
  <si>
    <t xml:space="preserve">G743</t>
  </si>
  <si>
    <t xml:space="preserve">PODENZANA</t>
  </si>
  <si>
    <t xml:space="preserve">G746</t>
  </si>
  <si>
    <t xml:space="preserve">PODENZANO</t>
  </si>
  <si>
    <t xml:space="preserve">G747</t>
  </si>
  <si>
    <t xml:space="preserve">POFI</t>
  </si>
  <si>
    <t xml:space="preserve">G749</t>
  </si>
  <si>
    <t xml:space="preserve">POGGIARDO</t>
  </si>
  <si>
    <t xml:space="preserve">G751</t>
  </si>
  <si>
    <t xml:space="preserve">POGGIBONSI</t>
  </si>
  <si>
    <t xml:space="preserve">G752</t>
  </si>
  <si>
    <t xml:space="preserve">POGGIO A CAIANO</t>
  </si>
  <si>
    <t xml:space="preserve">G754</t>
  </si>
  <si>
    <t xml:space="preserve">POGGIO BUSTONE</t>
  </si>
  <si>
    <t xml:space="preserve">G756</t>
  </si>
  <si>
    <t xml:space="preserve">POGGIO CATINO</t>
  </si>
  <si>
    <t xml:space="preserve">G757</t>
  </si>
  <si>
    <t xml:space="preserve">POGGIO IMPERIALE</t>
  </si>
  <si>
    <t xml:space="preserve">G761</t>
  </si>
  <si>
    <t xml:space="preserve">POGGIO MIRTETO</t>
  </si>
  <si>
    <t xml:space="preserve">G763</t>
  </si>
  <si>
    <t xml:space="preserve">POGGIO MOIANO</t>
  </si>
  <si>
    <t xml:space="preserve">G764</t>
  </si>
  <si>
    <t xml:space="preserve">POGGIO NATIVO</t>
  </si>
  <si>
    <t xml:space="preserve">G765</t>
  </si>
  <si>
    <t xml:space="preserve">POGGIO PICENZE</t>
  </si>
  <si>
    <t xml:space="preserve">G766</t>
  </si>
  <si>
    <t xml:space="preserve">POGGIO RENATICO</t>
  </si>
  <si>
    <t xml:space="preserve">G768</t>
  </si>
  <si>
    <t xml:space="preserve">POGGIO RUSCO</t>
  </si>
  <si>
    <t xml:space="preserve">G753</t>
  </si>
  <si>
    <t xml:space="preserve">POGGIO SAN LORENZO</t>
  </si>
  <si>
    <t xml:space="preserve">G770</t>
  </si>
  <si>
    <t xml:space="preserve">POGGIO SAN MARCELLO</t>
  </si>
  <si>
    <t xml:space="preserve">G771</t>
  </si>
  <si>
    <t xml:space="preserve">POGGIO SAN VICINO</t>
  </si>
  <si>
    <t xml:space="preserve">D566</t>
  </si>
  <si>
    <t xml:space="preserve">POGGIO SANNITA</t>
  </si>
  <si>
    <t xml:space="preserve">B317</t>
  </si>
  <si>
    <t xml:space="preserve">POGGIO TORRIANA</t>
  </si>
  <si>
    <t xml:space="preserve">M324</t>
  </si>
  <si>
    <t xml:space="preserve">POGGIODOMO</t>
  </si>
  <si>
    <t xml:space="preserve">G758</t>
  </si>
  <si>
    <t xml:space="preserve">POGGIOFIORITO</t>
  </si>
  <si>
    <t xml:space="preserve">G760</t>
  </si>
  <si>
    <t xml:space="preserve">POGGIOMARINO</t>
  </si>
  <si>
    <t xml:space="preserve">G762</t>
  </si>
  <si>
    <t xml:space="preserve">POGGIOREALE</t>
  </si>
  <si>
    <t xml:space="preserve">G767</t>
  </si>
  <si>
    <t xml:space="preserve">POGGIORSINI</t>
  </si>
  <si>
    <t xml:space="preserve">G769</t>
  </si>
  <si>
    <t xml:space="preserve">POGGIRIDENTI</t>
  </si>
  <si>
    <t xml:space="preserve">G431</t>
  </si>
  <si>
    <t xml:space="preserve">POGLIANO MILANESE</t>
  </si>
  <si>
    <t xml:space="preserve">G772</t>
  </si>
  <si>
    <t xml:space="preserve">POGNANA LARIO</t>
  </si>
  <si>
    <t xml:space="preserve">G773</t>
  </si>
  <si>
    <t xml:space="preserve">POGNANO</t>
  </si>
  <si>
    <t xml:space="preserve">G774</t>
  </si>
  <si>
    <t xml:space="preserve">POGNO</t>
  </si>
  <si>
    <t xml:space="preserve">G775</t>
  </si>
  <si>
    <t xml:space="preserve">POIRINO</t>
  </si>
  <si>
    <t xml:space="preserve">G777</t>
  </si>
  <si>
    <t xml:space="preserve">POJANA MAGGIORE</t>
  </si>
  <si>
    <t xml:space="preserve">G776</t>
  </si>
  <si>
    <t xml:space="preserve">POLAVENO</t>
  </si>
  <si>
    <t xml:space="preserve">G779</t>
  </si>
  <si>
    <t xml:space="preserve">POLCENIGO</t>
  </si>
  <si>
    <t xml:space="preserve">G780</t>
  </si>
  <si>
    <t xml:space="preserve">POLESELLA</t>
  </si>
  <si>
    <t xml:space="preserve">G782</t>
  </si>
  <si>
    <t xml:space="preserve">POLESINE ZIBELLO</t>
  </si>
  <si>
    <t xml:space="preserve">M367</t>
  </si>
  <si>
    <t xml:space="preserve">POLI</t>
  </si>
  <si>
    <t xml:space="preserve">G784</t>
  </si>
  <si>
    <t xml:space="preserve">POLIA</t>
  </si>
  <si>
    <t xml:space="preserve">G785</t>
  </si>
  <si>
    <t xml:space="preserve">POLICORO</t>
  </si>
  <si>
    <t xml:space="preserve">G786</t>
  </si>
  <si>
    <t xml:space="preserve">POLIGNANO A MARE</t>
  </si>
  <si>
    <t xml:space="preserve">G787</t>
  </si>
  <si>
    <t xml:space="preserve">POLINAGO</t>
  </si>
  <si>
    <t xml:space="preserve">G789</t>
  </si>
  <si>
    <t xml:space="preserve">POLINO</t>
  </si>
  <si>
    <t xml:space="preserve">G790</t>
  </si>
  <si>
    <t xml:space="preserve">POLISTENA</t>
  </si>
  <si>
    <t xml:space="preserve">G791</t>
  </si>
  <si>
    <t xml:space="preserve">POLIZZI GENEROSA</t>
  </si>
  <si>
    <t xml:space="preserve">G792</t>
  </si>
  <si>
    <t xml:space="preserve">POLLA</t>
  </si>
  <si>
    <t xml:space="preserve">G793</t>
  </si>
  <si>
    <t xml:space="preserve">POLLEIN</t>
  </si>
  <si>
    <t xml:space="preserve">G794</t>
  </si>
  <si>
    <t xml:space="preserve">POLLENA TROCCHIA</t>
  </si>
  <si>
    <t xml:space="preserve">G795</t>
  </si>
  <si>
    <t xml:space="preserve">POLLENZA</t>
  </si>
  <si>
    <t xml:space="preserve">F567</t>
  </si>
  <si>
    <t xml:space="preserve">POLLICA</t>
  </si>
  <si>
    <t xml:space="preserve">G796</t>
  </si>
  <si>
    <t xml:space="preserve">POLLINA</t>
  </si>
  <si>
    <t xml:space="preserve">G797</t>
  </si>
  <si>
    <t xml:space="preserve">POLLONE</t>
  </si>
  <si>
    <t xml:space="preserve">G798</t>
  </si>
  <si>
    <t xml:space="preserve">POLLUTRI</t>
  </si>
  <si>
    <t xml:space="preserve">G799</t>
  </si>
  <si>
    <t xml:space="preserve">POLONGHERA</t>
  </si>
  <si>
    <t xml:space="preserve">G800</t>
  </si>
  <si>
    <t xml:space="preserve">POLPENAZZE DEL GARDA</t>
  </si>
  <si>
    <t xml:space="preserve">G801</t>
  </si>
  <si>
    <t xml:space="preserve">POLVERARA</t>
  </si>
  <si>
    <t xml:space="preserve">G802</t>
  </si>
  <si>
    <t xml:space="preserve">POLVERIGI</t>
  </si>
  <si>
    <t xml:space="preserve">G803</t>
  </si>
  <si>
    <t xml:space="preserve">POMARANCE</t>
  </si>
  <si>
    <t xml:space="preserve">G804</t>
  </si>
  <si>
    <t xml:space="preserve">POMARETTO</t>
  </si>
  <si>
    <t xml:space="preserve">G805</t>
  </si>
  <si>
    <t xml:space="preserve">POMARICO</t>
  </si>
  <si>
    <t xml:space="preserve">G806</t>
  </si>
  <si>
    <t xml:space="preserve">POMARO MONFERRATO</t>
  </si>
  <si>
    <t xml:space="preserve">G807</t>
  </si>
  <si>
    <t xml:space="preserve">POMAROLO</t>
  </si>
  <si>
    <t xml:space="preserve">G808</t>
  </si>
  <si>
    <t xml:space="preserve">POMBIA</t>
  </si>
  <si>
    <t xml:space="preserve">G809</t>
  </si>
  <si>
    <t xml:space="preserve">POMEZIA</t>
  </si>
  <si>
    <t xml:space="preserve">G811</t>
  </si>
  <si>
    <t xml:space="preserve">POMIGLIANO D'ARCO</t>
  </si>
  <si>
    <t xml:space="preserve">G812</t>
  </si>
  <si>
    <t xml:space="preserve">POMPEI</t>
  </si>
  <si>
    <t xml:space="preserve">G813</t>
  </si>
  <si>
    <t xml:space="preserve">POMPEIANA</t>
  </si>
  <si>
    <t xml:space="preserve">G814</t>
  </si>
  <si>
    <t xml:space="preserve">POMPIANO</t>
  </si>
  <si>
    <t xml:space="preserve">G815</t>
  </si>
  <si>
    <t xml:space="preserve">POMPONESCO</t>
  </si>
  <si>
    <t xml:space="preserve">G816</t>
  </si>
  <si>
    <t xml:space="preserve">POMPU</t>
  </si>
  <si>
    <t xml:space="preserve">G817</t>
  </si>
  <si>
    <t xml:space="preserve">PONCARALE</t>
  </si>
  <si>
    <t xml:space="preserve">G818</t>
  </si>
  <si>
    <t xml:space="preserve">PONDERANO</t>
  </si>
  <si>
    <t xml:space="preserve">G820</t>
  </si>
  <si>
    <t xml:space="preserve">PONNA</t>
  </si>
  <si>
    <t xml:space="preserve">G821</t>
  </si>
  <si>
    <t xml:space="preserve">PONSACCO</t>
  </si>
  <si>
    <t xml:space="preserve">G822</t>
  </si>
  <si>
    <t xml:space="preserve">PONSO</t>
  </si>
  <si>
    <t xml:space="preserve">G823</t>
  </si>
  <si>
    <t xml:space="preserve">PONT CANAVESE</t>
  </si>
  <si>
    <t xml:space="preserve">G826</t>
  </si>
  <si>
    <t xml:space="preserve">PONT-SAINT-MARTIN</t>
  </si>
  <si>
    <t xml:space="preserve">G854</t>
  </si>
  <si>
    <t xml:space="preserve">PONTASSIEVE</t>
  </si>
  <si>
    <t xml:space="preserve">G825</t>
  </si>
  <si>
    <t xml:space="preserve">PONTBOSET</t>
  </si>
  <si>
    <t xml:space="preserve">G545</t>
  </si>
  <si>
    <t xml:space="preserve">PONTE</t>
  </si>
  <si>
    <t xml:space="preserve">G827</t>
  </si>
  <si>
    <t xml:space="preserve">PONTE BUGGIANESE</t>
  </si>
  <si>
    <t xml:space="preserve">G833</t>
  </si>
  <si>
    <t xml:space="preserve">PONTE DELL'OLIO</t>
  </si>
  <si>
    <t xml:space="preserve">G842</t>
  </si>
  <si>
    <t xml:space="preserve">PONTE DI LEGNO</t>
  </si>
  <si>
    <t xml:space="preserve">G844</t>
  </si>
  <si>
    <t xml:space="preserve">PONTE DI PIAVE</t>
  </si>
  <si>
    <t xml:space="preserve">G846</t>
  </si>
  <si>
    <t xml:space="preserve">PONTE GARDENA/WAIDBRUCK</t>
  </si>
  <si>
    <t xml:space="preserve">G830</t>
  </si>
  <si>
    <t xml:space="preserve">PONTE IN VALTELLINA</t>
  </si>
  <si>
    <t xml:space="preserve">G829</t>
  </si>
  <si>
    <t xml:space="preserve">PONTE LAMBRO</t>
  </si>
  <si>
    <t xml:space="preserve">G847</t>
  </si>
  <si>
    <t xml:space="preserve">PONTE NELLE ALPI</t>
  </si>
  <si>
    <t xml:space="preserve">B662</t>
  </si>
  <si>
    <t xml:space="preserve">PONTE NIZZA</t>
  </si>
  <si>
    <t xml:space="preserve">G851</t>
  </si>
  <si>
    <t xml:space="preserve">PONTE NOSSA</t>
  </si>
  <si>
    <t xml:space="preserve">F941</t>
  </si>
  <si>
    <t xml:space="preserve">PONTE SAN NICOLO'</t>
  </si>
  <si>
    <t xml:space="preserve">G855</t>
  </si>
  <si>
    <t xml:space="preserve">PONTE SAN PIETRO</t>
  </si>
  <si>
    <t xml:space="preserve">G856</t>
  </si>
  <si>
    <t xml:space="preserve">PONTEBBA</t>
  </si>
  <si>
    <t xml:space="preserve">G831</t>
  </si>
  <si>
    <t xml:space="preserve">PONTECAGNANO FAIANO</t>
  </si>
  <si>
    <t xml:space="preserve">G834</t>
  </si>
  <si>
    <t xml:space="preserve">PONTECCHIO POLESINE</t>
  </si>
  <si>
    <t xml:space="preserve">G836</t>
  </si>
  <si>
    <t xml:space="preserve">PONTECHIANALE</t>
  </si>
  <si>
    <t xml:space="preserve">G837</t>
  </si>
  <si>
    <t xml:space="preserve">PONTECORVO</t>
  </si>
  <si>
    <t xml:space="preserve">G838</t>
  </si>
  <si>
    <t xml:space="preserve">PONTECURONE</t>
  </si>
  <si>
    <t xml:space="preserve">G839</t>
  </si>
  <si>
    <t xml:space="preserve">PONTEDASSIO</t>
  </si>
  <si>
    <t xml:space="preserve">G840</t>
  </si>
  <si>
    <t xml:space="preserve">PONTEDERA</t>
  </si>
  <si>
    <t xml:space="preserve">G843</t>
  </si>
  <si>
    <t xml:space="preserve">PONTELANDOLFO</t>
  </si>
  <si>
    <t xml:space="preserve">G848</t>
  </si>
  <si>
    <t xml:space="preserve">PONTELATONE</t>
  </si>
  <si>
    <t xml:space="preserve">G849</t>
  </si>
  <si>
    <t xml:space="preserve">PONTELONGO</t>
  </si>
  <si>
    <t xml:space="preserve">G850</t>
  </si>
  <si>
    <t xml:space="preserve">PONTENURE</t>
  </si>
  <si>
    <t xml:space="preserve">G852</t>
  </si>
  <si>
    <t xml:space="preserve">PONTERANICA</t>
  </si>
  <si>
    <t xml:space="preserve">G853</t>
  </si>
  <si>
    <t xml:space="preserve">PONTESTURA</t>
  </si>
  <si>
    <t xml:space="preserve">G858</t>
  </si>
  <si>
    <t xml:space="preserve">PONTEVICO</t>
  </si>
  <si>
    <t xml:space="preserve">G859</t>
  </si>
  <si>
    <t xml:space="preserve">PONTEY</t>
  </si>
  <si>
    <t xml:space="preserve">G860</t>
  </si>
  <si>
    <t xml:space="preserve">PONTI</t>
  </si>
  <si>
    <t xml:space="preserve">G861</t>
  </si>
  <si>
    <t xml:space="preserve">PONTI SUL MINCIO</t>
  </si>
  <si>
    <t xml:space="preserve">G862</t>
  </si>
  <si>
    <t xml:space="preserve">PONTIDA</t>
  </si>
  <si>
    <t xml:space="preserve">G864</t>
  </si>
  <si>
    <t xml:space="preserve">PONTINIA</t>
  </si>
  <si>
    <t xml:space="preserve">G865</t>
  </si>
  <si>
    <t xml:space="preserve">PONTINVREA</t>
  </si>
  <si>
    <t xml:space="preserve">G866</t>
  </si>
  <si>
    <t xml:space="preserve">PONTIROLO NUOVO</t>
  </si>
  <si>
    <t xml:space="preserve">G867</t>
  </si>
  <si>
    <t xml:space="preserve">PONTOGLIO</t>
  </si>
  <si>
    <t xml:space="preserve">G869</t>
  </si>
  <si>
    <t xml:space="preserve">PONTREMOLI</t>
  </si>
  <si>
    <t xml:space="preserve">G870</t>
  </si>
  <si>
    <t xml:space="preserve">PONZA</t>
  </si>
  <si>
    <t xml:space="preserve">G871</t>
  </si>
  <si>
    <t xml:space="preserve">PONZANO DI FERMO</t>
  </si>
  <si>
    <t xml:space="preserve">G873</t>
  </si>
  <si>
    <t xml:space="preserve">PONZANO MONFERRATO</t>
  </si>
  <si>
    <t xml:space="preserve">G872</t>
  </si>
  <si>
    <t xml:space="preserve">PONZANO ROMANO</t>
  </si>
  <si>
    <t xml:space="preserve">G874</t>
  </si>
  <si>
    <t xml:space="preserve">PONZANO VENETO</t>
  </si>
  <si>
    <t xml:space="preserve">G875</t>
  </si>
  <si>
    <t xml:space="preserve">PONZONE</t>
  </si>
  <si>
    <t xml:space="preserve">G877</t>
  </si>
  <si>
    <t xml:space="preserve">POPOLI TERME</t>
  </si>
  <si>
    <t xml:space="preserve">G878</t>
  </si>
  <si>
    <t xml:space="preserve">POPPI</t>
  </si>
  <si>
    <t xml:space="preserve">G879</t>
  </si>
  <si>
    <t xml:space="preserve">PORANO</t>
  </si>
  <si>
    <t xml:space="preserve">G881</t>
  </si>
  <si>
    <t xml:space="preserve">PORCARI</t>
  </si>
  <si>
    <t xml:space="preserve">G882</t>
  </si>
  <si>
    <t xml:space="preserve">PORCIA</t>
  </si>
  <si>
    <t xml:space="preserve">G886</t>
  </si>
  <si>
    <t xml:space="preserve">PORDENONE</t>
  </si>
  <si>
    <t xml:space="preserve">G888</t>
  </si>
  <si>
    <t xml:space="preserve">PORLEZZA</t>
  </si>
  <si>
    <t xml:space="preserve">G889</t>
  </si>
  <si>
    <t xml:space="preserve">PORNASSIO</t>
  </si>
  <si>
    <t xml:space="preserve">G890</t>
  </si>
  <si>
    <t xml:space="preserve">PORPETTO</t>
  </si>
  <si>
    <t xml:space="preserve">G891</t>
  </si>
  <si>
    <t xml:space="preserve">PORTACOMARO</t>
  </si>
  <si>
    <t xml:space="preserve">G894</t>
  </si>
  <si>
    <t xml:space="preserve">PORTALBERA</t>
  </si>
  <si>
    <t xml:space="preserve">G895</t>
  </si>
  <si>
    <t xml:space="preserve">PORTE</t>
  </si>
  <si>
    <t xml:space="preserve">G900</t>
  </si>
  <si>
    <t xml:space="preserve">PORTE DI RENDENA</t>
  </si>
  <si>
    <t xml:space="preserve">M358</t>
  </si>
  <si>
    <t xml:space="preserve">PORTICI</t>
  </si>
  <si>
    <t xml:space="preserve">G902</t>
  </si>
  <si>
    <t xml:space="preserve">PORTICO DI CASERTA</t>
  </si>
  <si>
    <t xml:space="preserve">G903</t>
  </si>
  <si>
    <t xml:space="preserve">PORTICO E SAN BENEDETTO</t>
  </si>
  <si>
    <t xml:space="preserve">G904</t>
  </si>
  <si>
    <t xml:space="preserve">PORTIGLIOLA</t>
  </si>
  <si>
    <t xml:space="preserve">G905</t>
  </si>
  <si>
    <t xml:space="preserve">PORTO AZZURRO</t>
  </si>
  <si>
    <t xml:space="preserve">E680</t>
  </si>
  <si>
    <t xml:space="preserve">PORTO CERESIO</t>
  </si>
  <si>
    <t xml:space="preserve">G906</t>
  </si>
  <si>
    <t xml:space="preserve">PORTO CESAREO</t>
  </si>
  <si>
    <t xml:space="preserve">M263</t>
  </si>
  <si>
    <t xml:space="preserve">PORTO EMPEDOCLE</t>
  </si>
  <si>
    <t xml:space="preserve">F299</t>
  </si>
  <si>
    <t xml:space="preserve">PORTO MANTOVANO</t>
  </si>
  <si>
    <t xml:space="preserve">G917</t>
  </si>
  <si>
    <t xml:space="preserve">PORTO RECANATI</t>
  </si>
  <si>
    <t xml:space="preserve">G919</t>
  </si>
  <si>
    <t xml:space="preserve">PORTO SAN GIORGIO</t>
  </si>
  <si>
    <t xml:space="preserve">G920</t>
  </si>
  <si>
    <t xml:space="preserve">PORTO SANT'ELPIDIO</t>
  </si>
  <si>
    <t xml:space="preserve">G921</t>
  </si>
  <si>
    <t xml:space="preserve">PORTO TOLLE</t>
  </si>
  <si>
    <t xml:space="preserve">G923</t>
  </si>
  <si>
    <t xml:space="preserve">PORTO TORRES</t>
  </si>
  <si>
    <t xml:space="preserve">G924</t>
  </si>
  <si>
    <t xml:space="preserve">PORTO VALTRAVAGLIA</t>
  </si>
  <si>
    <t xml:space="preserve">G907</t>
  </si>
  <si>
    <t xml:space="preserve">PORTO VIRO</t>
  </si>
  <si>
    <t xml:space="preserve">G926</t>
  </si>
  <si>
    <t xml:space="preserve">PORTOBUFFOLE'</t>
  </si>
  <si>
    <t xml:space="preserve">G909</t>
  </si>
  <si>
    <t xml:space="preserve">PORTOCANNONE</t>
  </si>
  <si>
    <t xml:space="preserve">G910</t>
  </si>
  <si>
    <t xml:space="preserve">PORTOFERRAIO</t>
  </si>
  <si>
    <t xml:space="preserve">G912</t>
  </si>
  <si>
    <t xml:space="preserve">PORTOFINO</t>
  </si>
  <si>
    <t xml:space="preserve">G913</t>
  </si>
  <si>
    <t xml:space="preserve">PORTOGRUARO</t>
  </si>
  <si>
    <t xml:space="preserve">G914</t>
  </si>
  <si>
    <t xml:space="preserve">PORTOMAGGIORE</t>
  </si>
  <si>
    <t xml:space="preserve">G916</t>
  </si>
  <si>
    <t xml:space="preserve">PORTOPALO DI CAPO PASSERO</t>
  </si>
  <si>
    <t xml:space="preserve">M257</t>
  </si>
  <si>
    <t xml:space="preserve">PORTOSCUSO</t>
  </si>
  <si>
    <t xml:space="preserve">G922</t>
  </si>
  <si>
    <t xml:space="preserve">PORTOVENERE</t>
  </si>
  <si>
    <t xml:space="preserve">G925</t>
  </si>
  <si>
    <t xml:space="preserve">PORTULA</t>
  </si>
  <si>
    <t xml:space="preserve">G927</t>
  </si>
  <si>
    <t xml:space="preserve">POSADA</t>
  </si>
  <si>
    <t xml:space="preserve">G929</t>
  </si>
  <si>
    <t xml:space="preserve">POSINA</t>
  </si>
  <si>
    <t xml:space="preserve">G931</t>
  </si>
  <si>
    <t xml:space="preserve">POSITANO</t>
  </si>
  <si>
    <t xml:space="preserve">G932</t>
  </si>
  <si>
    <t xml:space="preserve">POSSAGNO</t>
  </si>
  <si>
    <t xml:space="preserve">G933</t>
  </si>
  <si>
    <t xml:space="preserve">POSTA</t>
  </si>
  <si>
    <t xml:space="preserve">G934</t>
  </si>
  <si>
    <t xml:space="preserve">POSTA FIBRENO</t>
  </si>
  <si>
    <t xml:space="preserve">G935</t>
  </si>
  <si>
    <t xml:space="preserve">POSTAL/BURGSTALL</t>
  </si>
  <si>
    <t xml:space="preserve">G936</t>
  </si>
  <si>
    <t xml:space="preserve">POSTALESIO</t>
  </si>
  <si>
    <t xml:space="preserve">G937</t>
  </si>
  <si>
    <t xml:space="preserve">POSTIGLIONE</t>
  </si>
  <si>
    <t xml:space="preserve">G939</t>
  </si>
  <si>
    <t xml:space="preserve">POSTUA</t>
  </si>
  <si>
    <t xml:space="preserve">G940</t>
  </si>
  <si>
    <t xml:space="preserve">POTENZA</t>
  </si>
  <si>
    <t xml:space="preserve">G942</t>
  </si>
  <si>
    <t xml:space="preserve">POTENZA PICENA</t>
  </si>
  <si>
    <t xml:space="preserve">F632</t>
  </si>
  <si>
    <t xml:space="preserve">POVE DEL GRAPPA</t>
  </si>
  <si>
    <t xml:space="preserve">G943</t>
  </si>
  <si>
    <t xml:space="preserve">POVEGLIANO</t>
  </si>
  <si>
    <t xml:space="preserve">G944</t>
  </si>
  <si>
    <t xml:space="preserve">POVEGLIANO VERONESE</t>
  </si>
  <si>
    <t xml:space="preserve">G945</t>
  </si>
  <si>
    <t xml:space="preserve">POVIGLIO</t>
  </si>
  <si>
    <t xml:space="preserve">G947</t>
  </si>
  <si>
    <t xml:space="preserve">POVOLETTO</t>
  </si>
  <si>
    <t xml:space="preserve">G949</t>
  </si>
  <si>
    <t xml:space="preserve">POZZAGLIA SABINA</t>
  </si>
  <si>
    <t xml:space="preserve">G951</t>
  </si>
  <si>
    <t xml:space="preserve">POZZAGLIO ED UNITI</t>
  </si>
  <si>
    <t xml:space="preserve">B914</t>
  </si>
  <si>
    <t xml:space="preserve">POZZALLO</t>
  </si>
  <si>
    <t xml:space="preserve">G953</t>
  </si>
  <si>
    <t xml:space="preserve">POZZILLI</t>
  </si>
  <si>
    <t xml:space="preserve">G954</t>
  </si>
  <si>
    <t xml:space="preserve">POZZO D'ADDA</t>
  </si>
  <si>
    <t xml:space="preserve">G955</t>
  </si>
  <si>
    <t xml:space="preserve">POZZOL GROPPO</t>
  </si>
  <si>
    <t xml:space="preserve">G960</t>
  </si>
  <si>
    <t xml:space="preserve">POZZOLENGO</t>
  </si>
  <si>
    <t xml:space="preserve">G959</t>
  </si>
  <si>
    <t xml:space="preserve">POZZOLEONE</t>
  </si>
  <si>
    <t xml:space="preserve">G957</t>
  </si>
  <si>
    <t xml:space="preserve">POZZOLO FORMIGARO</t>
  </si>
  <si>
    <t xml:space="preserve">G961</t>
  </si>
  <si>
    <t xml:space="preserve">POZZOMAGGIORE</t>
  </si>
  <si>
    <t xml:space="preserve">G962</t>
  </si>
  <si>
    <t xml:space="preserve">POZZONOVO</t>
  </si>
  <si>
    <t xml:space="preserve">G963</t>
  </si>
  <si>
    <t xml:space="preserve">POZZUOLI</t>
  </si>
  <si>
    <t xml:space="preserve">G964</t>
  </si>
  <si>
    <t xml:space="preserve">POZZUOLO DEL FRIULI</t>
  </si>
  <si>
    <t xml:space="preserve">G966</t>
  </si>
  <si>
    <t xml:space="preserve">POZZUOLO MARTESANA</t>
  </si>
  <si>
    <t xml:space="preserve">G965</t>
  </si>
  <si>
    <t xml:space="preserve">PRADALUNGA</t>
  </si>
  <si>
    <t xml:space="preserve">G968</t>
  </si>
  <si>
    <t xml:space="preserve">PRADAMANO</t>
  </si>
  <si>
    <t xml:space="preserve">G969</t>
  </si>
  <si>
    <t xml:space="preserve">PRADLEVES</t>
  </si>
  <si>
    <t xml:space="preserve">G970</t>
  </si>
  <si>
    <t xml:space="preserve">PRAGELATO</t>
  </si>
  <si>
    <t xml:space="preserve">G973</t>
  </si>
  <si>
    <t xml:space="preserve">PRAIA A MARE</t>
  </si>
  <si>
    <t xml:space="preserve">G975</t>
  </si>
  <si>
    <t xml:space="preserve">PRAIANO</t>
  </si>
  <si>
    <t xml:space="preserve">G976</t>
  </si>
  <si>
    <t xml:space="preserve">PRALBOINO</t>
  </si>
  <si>
    <t xml:space="preserve">G977</t>
  </si>
  <si>
    <t xml:space="preserve">PRALI</t>
  </si>
  <si>
    <t xml:space="preserve">G978</t>
  </si>
  <si>
    <t xml:space="preserve">PRALORMO</t>
  </si>
  <si>
    <t xml:space="preserve">G979</t>
  </si>
  <si>
    <t xml:space="preserve">PRALUNGO</t>
  </si>
  <si>
    <t xml:space="preserve">G980</t>
  </si>
  <si>
    <t xml:space="preserve">PRAMAGGIORE</t>
  </si>
  <si>
    <t xml:space="preserve">G981</t>
  </si>
  <si>
    <t xml:space="preserve">PRAMOLLO</t>
  </si>
  <si>
    <t xml:space="preserve">G982</t>
  </si>
  <si>
    <t xml:space="preserve">PRAROLO</t>
  </si>
  <si>
    <t xml:space="preserve">G985</t>
  </si>
  <si>
    <t xml:space="preserve">PRAROSTINO</t>
  </si>
  <si>
    <t xml:space="preserve">G986</t>
  </si>
  <si>
    <t xml:space="preserve">PRASCO</t>
  </si>
  <si>
    <t xml:space="preserve">G987</t>
  </si>
  <si>
    <t xml:space="preserve">PRASCORSANO</t>
  </si>
  <si>
    <t xml:space="preserve">G988</t>
  </si>
  <si>
    <t xml:space="preserve">PRATA CAMPORTACCIO</t>
  </si>
  <si>
    <t xml:space="preserve">G993</t>
  </si>
  <si>
    <t xml:space="preserve">PRATA D'ANSIDONIA</t>
  </si>
  <si>
    <t xml:space="preserve">G992</t>
  </si>
  <si>
    <t xml:space="preserve">PRATA DI PORDENONE</t>
  </si>
  <si>
    <t xml:space="preserve">G994</t>
  </si>
  <si>
    <t xml:space="preserve">PRATA DI PRINCIPATO ULTRA</t>
  </si>
  <si>
    <t xml:space="preserve">G990</t>
  </si>
  <si>
    <t xml:space="preserve">PRATA SANNITA</t>
  </si>
  <si>
    <t xml:space="preserve">G991</t>
  </si>
  <si>
    <t xml:space="preserve">PRATELLA</t>
  </si>
  <si>
    <t xml:space="preserve">G995</t>
  </si>
  <si>
    <t xml:space="preserve">PRATIGLIONE</t>
  </si>
  <si>
    <t xml:space="preserve">G997</t>
  </si>
  <si>
    <t xml:space="preserve">PRATO</t>
  </si>
  <si>
    <t xml:space="preserve">G999</t>
  </si>
  <si>
    <t xml:space="preserve">PRATO ALLO STELVIO/PRAD AM STILFSER JOCH</t>
  </si>
  <si>
    <t xml:space="preserve">H004</t>
  </si>
  <si>
    <t xml:space="preserve">PRATO CARNICO</t>
  </si>
  <si>
    <t xml:space="preserve">H002</t>
  </si>
  <si>
    <t xml:space="preserve">PRATO SESIA</t>
  </si>
  <si>
    <t xml:space="preserve">H001</t>
  </si>
  <si>
    <t xml:space="preserve">PRATOLA PELIGNA</t>
  </si>
  <si>
    <t xml:space="preserve">H007</t>
  </si>
  <si>
    <t xml:space="preserve">PRATOLA SERRA</t>
  </si>
  <si>
    <t xml:space="preserve">H006</t>
  </si>
  <si>
    <t xml:space="preserve">PRATOVECCHIO STIA</t>
  </si>
  <si>
    <t xml:space="preserve">M329</t>
  </si>
  <si>
    <t xml:space="preserve">PRAVISDOMINI</t>
  </si>
  <si>
    <t xml:space="preserve">H010</t>
  </si>
  <si>
    <t xml:space="preserve">PRAY</t>
  </si>
  <si>
    <t xml:space="preserve">G974</t>
  </si>
  <si>
    <t xml:space="preserve">PRAZZO</t>
  </si>
  <si>
    <t xml:space="preserve">H011</t>
  </si>
  <si>
    <t xml:space="preserve">PRE'-SAINT-DIDIER</t>
  </si>
  <si>
    <t xml:space="preserve">H042</t>
  </si>
  <si>
    <t xml:space="preserve">PRECENICCO</t>
  </si>
  <si>
    <t xml:space="preserve">H014</t>
  </si>
  <si>
    <t xml:space="preserve">PRECI</t>
  </si>
  <si>
    <t xml:space="preserve">H015</t>
  </si>
  <si>
    <t xml:space="preserve">PREDAIA</t>
  </si>
  <si>
    <t xml:space="preserve">M344</t>
  </si>
  <si>
    <t xml:space="preserve">PREDAPPIO</t>
  </si>
  <si>
    <t xml:space="preserve">H017</t>
  </si>
  <si>
    <t xml:space="preserve">PREDAZZO</t>
  </si>
  <si>
    <t xml:space="preserve">H018</t>
  </si>
  <si>
    <t xml:space="preserve">PREDOI/PRETTAU</t>
  </si>
  <si>
    <t xml:space="preserve">H019</t>
  </si>
  <si>
    <t xml:space="preserve">PREDORE</t>
  </si>
  <si>
    <t xml:space="preserve">H020</t>
  </si>
  <si>
    <t xml:space="preserve">PREDOSA</t>
  </si>
  <si>
    <t xml:space="preserve">H021</t>
  </si>
  <si>
    <t xml:space="preserve">PREGANZIOL</t>
  </si>
  <si>
    <t xml:space="preserve">H022</t>
  </si>
  <si>
    <t xml:space="preserve">PREGNANA MILANESE</t>
  </si>
  <si>
    <t xml:space="preserve">H026</t>
  </si>
  <si>
    <t xml:space="preserve">PRELA'</t>
  </si>
  <si>
    <t xml:space="preserve">H027</t>
  </si>
  <si>
    <t xml:space="preserve">PREMANA</t>
  </si>
  <si>
    <t xml:space="preserve">H028</t>
  </si>
  <si>
    <t xml:space="preserve">PREMARIACCO</t>
  </si>
  <si>
    <t xml:space="preserve">H029</t>
  </si>
  <si>
    <t xml:space="preserve">PREMENO</t>
  </si>
  <si>
    <t xml:space="preserve">H030</t>
  </si>
  <si>
    <t xml:space="preserve">PREMIA</t>
  </si>
  <si>
    <t xml:space="preserve">H033</t>
  </si>
  <si>
    <t xml:space="preserve">PREMILCUORE</t>
  </si>
  <si>
    <t xml:space="preserve">H034</t>
  </si>
  <si>
    <t xml:space="preserve">PREMOLO</t>
  </si>
  <si>
    <t xml:space="preserve">H036</t>
  </si>
  <si>
    <t xml:space="preserve">PREMOSELLO-CHIOVENDA</t>
  </si>
  <si>
    <t xml:space="preserve">H037</t>
  </si>
  <si>
    <t xml:space="preserve">PREONE</t>
  </si>
  <si>
    <t xml:space="preserve">H038</t>
  </si>
  <si>
    <t xml:space="preserve">PREPOTTO</t>
  </si>
  <si>
    <t xml:space="preserve">H040</t>
  </si>
  <si>
    <t xml:space="preserve">PRESEGLIE</t>
  </si>
  <si>
    <t xml:space="preserve">H043</t>
  </si>
  <si>
    <t xml:space="preserve">PRESENZANO</t>
  </si>
  <si>
    <t xml:space="preserve">H045</t>
  </si>
  <si>
    <t xml:space="preserve">PRESEZZO</t>
  </si>
  <si>
    <t xml:space="preserve">H046</t>
  </si>
  <si>
    <t xml:space="preserve">PRESICCE-ACQUARICA</t>
  </si>
  <si>
    <t xml:space="preserve">M428</t>
  </si>
  <si>
    <t xml:space="preserve">PRESSANA</t>
  </si>
  <si>
    <t xml:space="preserve">H048</t>
  </si>
  <si>
    <t xml:space="preserve">PRETORO</t>
  </si>
  <si>
    <t xml:space="preserve">H052</t>
  </si>
  <si>
    <t xml:space="preserve">PREVALLE</t>
  </si>
  <si>
    <t xml:space="preserve">H055</t>
  </si>
  <si>
    <t xml:space="preserve">PREZZA</t>
  </si>
  <si>
    <t xml:space="preserve">H056</t>
  </si>
  <si>
    <t xml:space="preserve">PRIERO</t>
  </si>
  <si>
    <t xml:space="preserve">H059</t>
  </si>
  <si>
    <t xml:space="preserve">PRIGNANO CILENTO</t>
  </si>
  <si>
    <t xml:space="preserve">H062</t>
  </si>
  <si>
    <t xml:space="preserve">PRIGNANO SULLA SECCHIA</t>
  </si>
  <si>
    <t xml:space="preserve">H061</t>
  </si>
  <si>
    <t xml:space="preserve">PRIMALUNA</t>
  </si>
  <si>
    <t xml:space="preserve">H063</t>
  </si>
  <si>
    <t xml:space="preserve">PRIMIERO SAN MARTINO DI CASTROZZA</t>
  </si>
  <si>
    <t xml:space="preserve">M359</t>
  </si>
  <si>
    <t xml:space="preserve">PRIOCCA</t>
  </si>
  <si>
    <t xml:space="preserve">H068</t>
  </si>
  <si>
    <t xml:space="preserve">PRIOLA</t>
  </si>
  <si>
    <t xml:space="preserve">H069</t>
  </si>
  <si>
    <t xml:space="preserve">PRIOLO GARGALLO</t>
  </si>
  <si>
    <t xml:space="preserve">M279</t>
  </si>
  <si>
    <t xml:space="preserve">PRIVERNO</t>
  </si>
  <si>
    <t xml:space="preserve">G698</t>
  </si>
  <si>
    <t xml:space="preserve">PRIZZI</t>
  </si>
  <si>
    <t xml:space="preserve">H070</t>
  </si>
  <si>
    <t xml:space="preserve">PROCENO</t>
  </si>
  <si>
    <t xml:space="preserve">H071</t>
  </si>
  <si>
    <t xml:space="preserve">PROCIDA</t>
  </si>
  <si>
    <t xml:space="preserve">H072</t>
  </si>
  <si>
    <t xml:space="preserve">PROPATA</t>
  </si>
  <si>
    <t xml:space="preserve">H073</t>
  </si>
  <si>
    <t xml:space="preserve">PROSERPIO</t>
  </si>
  <si>
    <t xml:space="preserve">H074</t>
  </si>
  <si>
    <t xml:space="preserve">PROSSEDI</t>
  </si>
  <si>
    <t xml:space="preserve">H076</t>
  </si>
  <si>
    <t xml:space="preserve">PROVAGLIO D'ISEO</t>
  </si>
  <si>
    <t xml:space="preserve">H078</t>
  </si>
  <si>
    <t xml:space="preserve">PROVAGLIO VAL SABBIA</t>
  </si>
  <si>
    <t xml:space="preserve">H077</t>
  </si>
  <si>
    <t xml:space="preserve">PROVES/PROVEIS</t>
  </si>
  <si>
    <t xml:space="preserve">H081</t>
  </si>
  <si>
    <t xml:space="preserve">PROVVIDENTI</t>
  </si>
  <si>
    <t xml:space="preserve">H083</t>
  </si>
  <si>
    <t xml:space="preserve">PRUNETTO</t>
  </si>
  <si>
    <t xml:space="preserve">H085</t>
  </si>
  <si>
    <t xml:space="preserve">PUEGNAGO DEL GARDA</t>
  </si>
  <si>
    <t xml:space="preserve">H086</t>
  </si>
  <si>
    <t xml:space="preserve">PUGLIANELLO</t>
  </si>
  <si>
    <t xml:space="preserve">H087</t>
  </si>
  <si>
    <t xml:space="preserve">PULA</t>
  </si>
  <si>
    <t xml:space="preserve">H088</t>
  </si>
  <si>
    <t xml:space="preserve">PULFERO</t>
  </si>
  <si>
    <t xml:space="preserve">H089</t>
  </si>
  <si>
    <t xml:space="preserve">PULSANO</t>
  </si>
  <si>
    <t xml:space="preserve">H090</t>
  </si>
  <si>
    <t xml:space="preserve">PUMENENGO</t>
  </si>
  <si>
    <t xml:space="preserve">H091</t>
  </si>
  <si>
    <t xml:space="preserve">PUSIANO</t>
  </si>
  <si>
    <t xml:space="preserve">H094</t>
  </si>
  <si>
    <t xml:space="preserve">PUTIFIGARI</t>
  </si>
  <si>
    <t xml:space="preserve">H095</t>
  </si>
  <si>
    <t xml:space="preserve">PUTIGNANO</t>
  </si>
  <si>
    <t xml:space="preserve">H096</t>
  </si>
  <si>
    <t xml:space="preserve">QUADRELLE</t>
  </si>
  <si>
    <t xml:space="preserve">H097</t>
  </si>
  <si>
    <t xml:space="preserve">QUADRI</t>
  </si>
  <si>
    <t xml:space="preserve">H098</t>
  </si>
  <si>
    <t xml:space="preserve">QUAGLIUZZO</t>
  </si>
  <si>
    <t xml:space="preserve">H100</t>
  </si>
  <si>
    <t xml:space="preserve">QUALIANO</t>
  </si>
  <si>
    <t xml:space="preserve">H101</t>
  </si>
  <si>
    <t xml:space="preserve">QUARANTI</t>
  </si>
  <si>
    <t xml:space="preserve">H102</t>
  </si>
  <si>
    <t xml:space="preserve">QUAREGNA CERRETO</t>
  </si>
  <si>
    <t xml:space="preserve">M414</t>
  </si>
  <si>
    <t xml:space="preserve">QUARGNENTO</t>
  </si>
  <si>
    <t xml:space="preserve">H104</t>
  </si>
  <si>
    <t xml:space="preserve">QUARNA SOPRA</t>
  </si>
  <si>
    <t xml:space="preserve">H106</t>
  </si>
  <si>
    <t xml:space="preserve">QUARNA SOTTO</t>
  </si>
  <si>
    <t xml:space="preserve">H107</t>
  </si>
  <si>
    <t xml:space="preserve">QUARONA</t>
  </si>
  <si>
    <t xml:space="preserve">H108</t>
  </si>
  <si>
    <t xml:space="preserve">QUARRATA</t>
  </si>
  <si>
    <t xml:space="preserve">H109</t>
  </si>
  <si>
    <t xml:space="preserve">QUART</t>
  </si>
  <si>
    <t xml:space="preserve">H110</t>
  </si>
  <si>
    <t xml:space="preserve">QUARTO</t>
  </si>
  <si>
    <t xml:space="preserve">H114</t>
  </si>
  <si>
    <t xml:space="preserve">QUARTO D'ALTINO</t>
  </si>
  <si>
    <t xml:space="preserve">H117</t>
  </si>
  <si>
    <t xml:space="preserve">QUARTU SANT'ELENA</t>
  </si>
  <si>
    <t xml:space="preserve">H118</t>
  </si>
  <si>
    <t xml:space="preserve">QUARTUCCIU</t>
  </si>
  <si>
    <t xml:space="preserve">H119</t>
  </si>
  <si>
    <t xml:space="preserve">QUASSOLO</t>
  </si>
  <si>
    <t xml:space="preserve">H120</t>
  </si>
  <si>
    <t xml:space="preserve">QUATTORDIO</t>
  </si>
  <si>
    <t xml:space="preserve">H121</t>
  </si>
  <si>
    <t xml:space="preserve">QUATTRO CASTELLA</t>
  </si>
  <si>
    <t xml:space="preserve">H122</t>
  </si>
  <si>
    <t xml:space="preserve">QUILIANO</t>
  </si>
  <si>
    <t xml:space="preserve">H126</t>
  </si>
  <si>
    <t xml:space="preserve">QUINCINETTO</t>
  </si>
  <si>
    <t xml:space="preserve">H127</t>
  </si>
  <si>
    <t xml:space="preserve">QUINDICI</t>
  </si>
  <si>
    <t xml:space="preserve">H128</t>
  </si>
  <si>
    <t xml:space="preserve">QUINGENTOLE</t>
  </si>
  <si>
    <t xml:space="preserve">H129</t>
  </si>
  <si>
    <t xml:space="preserve">QUINTANO</t>
  </si>
  <si>
    <t xml:space="preserve">H130</t>
  </si>
  <si>
    <t xml:space="preserve">QUINTO DI TREVISO</t>
  </si>
  <si>
    <t xml:space="preserve">H131</t>
  </si>
  <si>
    <t xml:space="preserve">QUINTO VERCELLESE</t>
  </si>
  <si>
    <t xml:space="preserve">H132</t>
  </si>
  <si>
    <t xml:space="preserve">QUINTO VICENTINO</t>
  </si>
  <si>
    <t xml:space="preserve">H134</t>
  </si>
  <si>
    <t xml:space="preserve">QUINZANO D'OGLIO</t>
  </si>
  <si>
    <t xml:space="preserve">H140</t>
  </si>
  <si>
    <t xml:space="preserve">QUISTELLO</t>
  </si>
  <si>
    <t xml:space="preserve">H143</t>
  </si>
  <si>
    <t xml:space="preserve">RABBI</t>
  </si>
  <si>
    <t xml:space="preserve">H146</t>
  </si>
  <si>
    <t xml:space="preserve">RACALE</t>
  </si>
  <si>
    <t xml:space="preserve">H147</t>
  </si>
  <si>
    <t xml:space="preserve">RACALMUTO</t>
  </si>
  <si>
    <t xml:space="preserve">H148</t>
  </si>
  <si>
    <t xml:space="preserve">RACCONIGI</t>
  </si>
  <si>
    <t xml:space="preserve">H150</t>
  </si>
  <si>
    <t xml:space="preserve">RACCUJA</t>
  </si>
  <si>
    <t xml:space="preserve">H151</t>
  </si>
  <si>
    <t xml:space="preserve">RACINES/RATSCHINGS</t>
  </si>
  <si>
    <t xml:space="preserve">H152</t>
  </si>
  <si>
    <t xml:space="preserve">RADDA IN CHIANTI</t>
  </si>
  <si>
    <t xml:space="preserve">H153</t>
  </si>
  <si>
    <t xml:space="preserve">RADDUSA</t>
  </si>
  <si>
    <t xml:space="preserve">H154</t>
  </si>
  <si>
    <t xml:space="preserve">RADICOFANI</t>
  </si>
  <si>
    <t xml:space="preserve">H156</t>
  </si>
  <si>
    <t xml:space="preserve">RADICONDOLI</t>
  </si>
  <si>
    <t xml:space="preserve">H157</t>
  </si>
  <si>
    <t xml:space="preserve">RAFFADALI</t>
  </si>
  <si>
    <t xml:space="preserve">H159</t>
  </si>
  <si>
    <t xml:space="preserve">RAGALNA</t>
  </si>
  <si>
    <t xml:space="preserve">M287</t>
  </si>
  <si>
    <t xml:space="preserve">RAGOGNA</t>
  </si>
  <si>
    <t xml:space="preserve">H161</t>
  </si>
  <si>
    <t xml:space="preserve">RAGUSA</t>
  </si>
  <si>
    <t xml:space="preserve">H163</t>
  </si>
  <si>
    <t xml:space="preserve">RAIANO</t>
  </si>
  <si>
    <t xml:space="preserve">H166</t>
  </si>
  <si>
    <t xml:space="preserve">RAMACCA</t>
  </si>
  <si>
    <t xml:space="preserve">H168</t>
  </si>
  <si>
    <t xml:space="preserve">RANCIO VALCUVIA</t>
  </si>
  <si>
    <t xml:space="preserve">H173</t>
  </si>
  <si>
    <t xml:space="preserve">RANCO</t>
  </si>
  <si>
    <t xml:space="preserve">H174</t>
  </si>
  <si>
    <t xml:space="preserve">RANDAZZO</t>
  </si>
  <si>
    <t xml:space="preserve">H175</t>
  </si>
  <si>
    <t xml:space="preserve">RANICA</t>
  </si>
  <si>
    <t xml:space="preserve">H176</t>
  </si>
  <si>
    <t xml:space="preserve">RANZANICO</t>
  </si>
  <si>
    <t xml:space="preserve">H177</t>
  </si>
  <si>
    <t xml:space="preserve">RANZO</t>
  </si>
  <si>
    <t xml:space="preserve">H180</t>
  </si>
  <si>
    <t xml:space="preserve">RAPAGNANO</t>
  </si>
  <si>
    <t xml:space="preserve">H182</t>
  </si>
  <si>
    <t xml:space="preserve">RAPALLO</t>
  </si>
  <si>
    <t xml:space="preserve">H183</t>
  </si>
  <si>
    <t xml:space="preserve">RAPINO</t>
  </si>
  <si>
    <t xml:space="preserve">H184</t>
  </si>
  <si>
    <t xml:space="preserve">RAPOLANO TERME</t>
  </si>
  <si>
    <t xml:space="preserve">H185</t>
  </si>
  <si>
    <t xml:space="preserve">RAPOLLA</t>
  </si>
  <si>
    <t xml:space="preserve">H186</t>
  </si>
  <si>
    <t xml:space="preserve">RAPONE</t>
  </si>
  <si>
    <t xml:space="preserve">H187</t>
  </si>
  <si>
    <t xml:space="preserve">RASSA</t>
  </si>
  <si>
    <t xml:space="preserve">H188</t>
  </si>
  <si>
    <t xml:space="preserve">RASUN ANTERSELVA/RASEN-ANTHOLZ</t>
  </si>
  <si>
    <t xml:space="preserve">H189</t>
  </si>
  <si>
    <t xml:space="preserve">RASURA</t>
  </si>
  <si>
    <t xml:space="preserve">H192</t>
  </si>
  <si>
    <t xml:space="preserve">RAVANUSA</t>
  </si>
  <si>
    <t xml:space="preserve">H194</t>
  </si>
  <si>
    <t xml:space="preserve">RAVARINO</t>
  </si>
  <si>
    <t xml:space="preserve">H195</t>
  </si>
  <si>
    <t xml:space="preserve">RAVASCLETTO</t>
  </si>
  <si>
    <t xml:space="preserve">H196</t>
  </si>
  <si>
    <t xml:space="preserve">RAVELLO</t>
  </si>
  <si>
    <t xml:space="preserve">H198</t>
  </si>
  <si>
    <t xml:space="preserve">RAVENNA</t>
  </si>
  <si>
    <t xml:space="preserve">H199</t>
  </si>
  <si>
    <t xml:space="preserve">RAVEO</t>
  </si>
  <si>
    <t xml:space="preserve">H200</t>
  </si>
  <si>
    <t xml:space="preserve">RAVISCANINA</t>
  </si>
  <si>
    <t xml:space="preserve">H202</t>
  </si>
  <si>
    <t xml:space="preserve">H203</t>
  </si>
  <si>
    <t xml:space="preserve">REA</t>
  </si>
  <si>
    <t xml:space="preserve">H204</t>
  </si>
  <si>
    <t xml:space="preserve">REALMONTE</t>
  </si>
  <si>
    <t xml:space="preserve">H205</t>
  </si>
  <si>
    <t xml:space="preserve">REANA DEL ROJALE</t>
  </si>
  <si>
    <t xml:space="preserve">H206</t>
  </si>
  <si>
    <t xml:space="preserve">REANO</t>
  </si>
  <si>
    <t xml:space="preserve">H207</t>
  </si>
  <si>
    <t xml:space="preserve">RECALE</t>
  </si>
  <si>
    <t xml:space="preserve">H210</t>
  </si>
  <si>
    <t xml:space="preserve">RECANATI</t>
  </si>
  <si>
    <t xml:space="preserve">H211</t>
  </si>
  <si>
    <t xml:space="preserve">RECCO</t>
  </si>
  <si>
    <t xml:space="preserve">H212</t>
  </si>
  <si>
    <t xml:space="preserve">RECETTO</t>
  </si>
  <si>
    <t xml:space="preserve">H213</t>
  </si>
  <si>
    <t xml:space="preserve">RECOARO TERME</t>
  </si>
  <si>
    <t xml:space="preserve">H214</t>
  </si>
  <si>
    <t xml:space="preserve">REDAVALLE</t>
  </si>
  <si>
    <t xml:space="preserve">H216</t>
  </si>
  <si>
    <t xml:space="preserve">REDONDESCO</t>
  </si>
  <si>
    <t xml:space="preserve">H218</t>
  </si>
  <si>
    <t xml:space="preserve">REFRANCORE</t>
  </si>
  <si>
    <t xml:space="preserve">H219</t>
  </si>
  <si>
    <t xml:space="preserve">REFRONTOLO</t>
  </si>
  <si>
    <t xml:space="preserve">H220</t>
  </si>
  <si>
    <t xml:space="preserve">REGALBUTO</t>
  </si>
  <si>
    <t xml:space="preserve">H221</t>
  </si>
  <si>
    <t xml:space="preserve">REGGELLO</t>
  </si>
  <si>
    <t xml:space="preserve">H222</t>
  </si>
  <si>
    <t xml:space="preserve">REGGIO DI CALABRIA</t>
  </si>
  <si>
    <t xml:space="preserve">H224</t>
  </si>
  <si>
    <t xml:space="preserve">REGGIO NELL'EMILIA</t>
  </si>
  <si>
    <t xml:space="preserve">H223</t>
  </si>
  <si>
    <t xml:space="preserve">REGGIOLO</t>
  </si>
  <si>
    <t xml:space="preserve">H225</t>
  </si>
  <si>
    <t xml:space="preserve">REINO</t>
  </si>
  <si>
    <t xml:space="preserve">H227</t>
  </si>
  <si>
    <t xml:space="preserve">REITANO</t>
  </si>
  <si>
    <t xml:space="preserve">H228</t>
  </si>
  <si>
    <t xml:space="preserve">REMANZACCO</t>
  </si>
  <si>
    <t xml:space="preserve">H229</t>
  </si>
  <si>
    <t xml:space="preserve">REMEDELLO</t>
  </si>
  <si>
    <t xml:space="preserve">H230</t>
  </si>
  <si>
    <t xml:space="preserve">RENATE</t>
  </si>
  <si>
    <t xml:space="preserve">H233</t>
  </si>
  <si>
    <t xml:space="preserve">RENDE</t>
  </si>
  <si>
    <t xml:space="preserve">H235</t>
  </si>
  <si>
    <t xml:space="preserve">RENON/RITTEN</t>
  </si>
  <si>
    <t xml:space="preserve">H236</t>
  </si>
  <si>
    <t xml:space="preserve">RESANA</t>
  </si>
  <si>
    <t xml:space="preserve">H238</t>
  </si>
  <si>
    <t xml:space="preserve">RESCALDINA</t>
  </si>
  <si>
    <t xml:space="preserve">H240</t>
  </si>
  <si>
    <t xml:space="preserve">RESIA</t>
  </si>
  <si>
    <t xml:space="preserve">H242</t>
  </si>
  <si>
    <t xml:space="preserve">RESIUTTA</t>
  </si>
  <si>
    <t xml:space="preserve">H244</t>
  </si>
  <si>
    <t xml:space="preserve">RESUTTANO</t>
  </si>
  <si>
    <t xml:space="preserve">H245</t>
  </si>
  <si>
    <t xml:space="preserve">RETORBIDO</t>
  </si>
  <si>
    <t xml:space="preserve">H246</t>
  </si>
  <si>
    <t xml:space="preserve">REVELLO</t>
  </si>
  <si>
    <t xml:space="preserve">H247</t>
  </si>
  <si>
    <t xml:space="preserve">REVIGLIASCO D'ASTI</t>
  </si>
  <si>
    <t xml:space="preserve">H250</t>
  </si>
  <si>
    <t xml:space="preserve">REVINE LAGO</t>
  </si>
  <si>
    <t xml:space="preserve">H253</t>
  </si>
  <si>
    <t xml:space="preserve">REZZAGO</t>
  </si>
  <si>
    <t xml:space="preserve">H255</t>
  </si>
  <si>
    <t xml:space="preserve">REZZATO</t>
  </si>
  <si>
    <t xml:space="preserve">H256</t>
  </si>
  <si>
    <t xml:space="preserve">REZZO</t>
  </si>
  <si>
    <t xml:space="preserve">H257</t>
  </si>
  <si>
    <t xml:space="preserve">REZZOAGLIO</t>
  </si>
  <si>
    <t xml:space="preserve">H258</t>
  </si>
  <si>
    <t xml:space="preserve">RHEMES-NOTRE-DAME</t>
  </si>
  <si>
    <t xml:space="preserve">H262</t>
  </si>
  <si>
    <t xml:space="preserve">RHEMES-SAINT-GEORGES</t>
  </si>
  <si>
    <t xml:space="preserve">H263</t>
  </si>
  <si>
    <t xml:space="preserve">RHO</t>
  </si>
  <si>
    <t xml:space="preserve">H264</t>
  </si>
  <si>
    <t xml:space="preserve">RIACE</t>
  </si>
  <si>
    <t xml:space="preserve">H265</t>
  </si>
  <si>
    <t xml:space="preserve">RIALTO</t>
  </si>
  <si>
    <t xml:space="preserve">H266</t>
  </si>
  <si>
    <t xml:space="preserve">RIANO</t>
  </si>
  <si>
    <t xml:space="preserve">H267</t>
  </si>
  <si>
    <t xml:space="preserve">RIARDO</t>
  </si>
  <si>
    <t xml:space="preserve">H268</t>
  </si>
  <si>
    <t xml:space="preserve">RIBERA</t>
  </si>
  <si>
    <t xml:space="preserve">H269</t>
  </si>
  <si>
    <t xml:space="preserve">RIBORDONE</t>
  </si>
  <si>
    <t xml:space="preserve">H270</t>
  </si>
  <si>
    <t xml:space="preserve">RICADI</t>
  </si>
  <si>
    <t xml:space="preserve">H271</t>
  </si>
  <si>
    <t xml:space="preserve">RICALDONE</t>
  </si>
  <si>
    <t xml:space="preserve">H272</t>
  </si>
  <si>
    <t xml:space="preserve">RICCIA</t>
  </si>
  <si>
    <t xml:space="preserve">H273</t>
  </si>
  <si>
    <t xml:space="preserve">RICCIONE</t>
  </si>
  <si>
    <t xml:space="preserve">H274</t>
  </si>
  <si>
    <t xml:space="preserve">RICCO' DEL GOLFO DI SPEZIA</t>
  </si>
  <si>
    <t xml:space="preserve">H275</t>
  </si>
  <si>
    <t xml:space="preserve">RICENGO</t>
  </si>
  <si>
    <t xml:space="preserve">H276</t>
  </si>
  <si>
    <t xml:space="preserve">RICIGLIANO</t>
  </si>
  <si>
    <t xml:space="preserve">H277</t>
  </si>
  <si>
    <t xml:space="preserve">RIESE PIO X</t>
  </si>
  <si>
    <t xml:space="preserve">H280</t>
  </si>
  <si>
    <t xml:space="preserve">RIESI</t>
  </si>
  <si>
    <t xml:space="preserve">H281</t>
  </si>
  <si>
    <t xml:space="preserve">RIETI</t>
  </si>
  <si>
    <t xml:space="preserve">H282</t>
  </si>
  <si>
    <t xml:space="preserve">RIFIANO/RIFFIAN</t>
  </si>
  <si>
    <t xml:space="preserve">H284</t>
  </si>
  <si>
    <t xml:space="preserve">RIFREDDO</t>
  </si>
  <si>
    <t xml:space="preserve">H285</t>
  </si>
  <si>
    <t xml:space="preserve">RIGNANO FLAMINIO</t>
  </si>
  <si>
    <t xml:space="preserve">H288</t>
  </si>
  <si>
    <t xml:space="preserve">RIGNANO GARGANICO</t>
  </si>
  <si>
    <t xml:space="preserve">H287</t>
  </si>
  <si>
    <t xml:space="preserve">RIGNANO SULL'ARNO</t>
  </si>
  <si>
    <t xml:space="preserve">H286</t>
  </si>
  <si>
    <t xml:space="preserve">RIGOLATO</t>
  </si>
  <si>
    <t xml:space="preserve">H289</t>
  </si>
  <si>
    <t xml:space="preserve">RIMELLA</t>
  </si>
  <si>
    <t xml:space="preserve">H293</t>
  </si>
  <si>
    <t xml:space="preserve">RIMINI</t>
  </si>
  <si>
    <t xml:space="preserve">H294</t>
  </si>
  <si>
    <t xml:space="preserve">RIO</t>
  </si>
  <si>
    <t xml:space="preserve">M391</t>
  </si>
  <si>
    <t xml:space="preserve">RIO DI PUSTERIA/MÜHLBACH</t>
  </si>
  <si>
    <t xml:space="preserve">H299</t>
  </si>
  <si>
    <t xml:space="preserve">RIO SALICETO</t>
  </si>
  <si>
    <t xml:space="preserve">H298</t>
  </si>
  <si>
    <t xml:space="preserve">RIOFREDDO</t>
  </si>
  <si>
    <t xml:space="preserve">H300</t>
  </si>
  <si>
    <t xml:space="preserve">RIOLA SARDO</t>
  </si>
  <si>
    <t xml:space="preserve">H301</t>
  </si>
  <si>
    <t xml:space="preserve">RIOLO TERME</t>
  </si>
  <si>
    <t xml:space="preserve">H302</t>
  </si>
  <si>
    <t xml:space="preserve">RIOLUNATO</t>
  </si>
  <si>
    <t xml:space="preserve">H303</t>
  </si>
  <si>
    <t xml:space="preserve">RIOMAGGIORE</t>
  </si>
  <si>
    <t xml:space="preserve">H304</t>
  </si>
  <si>
    <t xml:space="preserve">RIONERO IN VULTURE</t>
  </si>
  <si>
    <t xml:space="preserve">H307</t>
  </si>
  <si>
    <t xml:space="preserve">RIONERO SANNITICO</t>
  </si>
  <si>
    <t xml:space="preserve">H308</t>
  </si>
  <si>
    <t xml:space="preserve">RIPA TEATINA</t>
  </si>
  <si>
    <t xml:space="preserve">H320</t>
  </si>
  <si>
    <t xml:space="preserve">RIPABOTTONI</t>
  </si>
  <si>
    <t xml:space="preserve">H311</t>
  </si>
  <si>
    <t xml:space="preserve">RIPACANDIDA</t>
  </si>
  <si>
    <t xml:space="preserve">H312</t>
  </si>
  <si>
    <t xml:space="preserve">RIPALIMOSANI</t>
  </si>
  <si>
    <t xml:space="preserve">H313</t>
  </si>
  <si>
    <t xml:space="preserve">RIPALTA ARPINA</t>
  </si>
  <si>
    <t xml:space="preserve">H314</t>
  </si>
  <si>
    <t xml:space="preserve">RIPALTA CREMASCA</t>
  </si>
  <si>
    <t xml:space="preserve">H315</t>
  </si>
  <si>
    <t xml:space="preserve">RIPALTA GUERINA</t>
  </si>
  <si>
    <t xml:space="preserve">H316</t>
  </si>
  <si>
    <t xml:space="preserve">RIPARBELLA</t>
  </si>
  <si>
    <t xml:space="preserve">H319</t>
  </si>
  <si>
    <t xml:space="preserve">RIPATRANSONE</t>
  </si>
  <si>
    <t xml:space="preserve">H321</t>
  </si>
  <si>
    <t xml:space="preserve">RIPE SAN GINESIO</t>
  </si>
  <si>
    <t xml:space="preserve">H323</t>
  </si>
  <si>
    <t xml:space="preserve">RIPI</t>
  </si>
  <si>
    <t xml:space="preserve">H324</t>
  </si>
  <si>
    <t xml:space="preserve">RIPOSTO</t>
  </si>
  <si>
    <t xml:space="preserve">H325</t>
  </si>
  <si>
    <t xml:space="preserve">RITTANA</t>
  </si>
  <si>
    <t xml:space="preserve">H326</t>
  </si>
  <si>
    <t xml:space="preserve">RIVA DEL GARDA</t>
  </si>
  <si>
    <t xml:space="preserve">H330</t>
  </si>
  <si>
    <t xml:space="preserve">RIVA DEL PO</t>
  </si>
  <si>
    <t xml:space="preserve">M410</t>
  </si>
  <si>
    <t xml:space="preserve">RIVA DI SOLTO</t>
  </si>
  <si>
    <t xml:space="preserve">H331</t>
  </si>
  <si>
    <t xml:space="preserve">RIVA LIGURE</t>
  </si>
  <si>
    <t xml:space="preserve">H328</t>
  </si>
  <si>
    <t xml:space="preserve">RIVA PRESSO CHIERI</t>
  </si>
  <si>
    <t xml:space="preserve">H337</t>
  </si>
  <si>
    <t xml:space="preserve">RIVALBA</t>
  </si>
  <si>
    <t xml:space="preserve">H333</t>
  </si>
  <si>
    <t xml:space="preserve">RIVALTA BORMIDA</t>
  </si>
  <si>
    <t xml:space="preserve">H334</t>
  </si>
  <si>
    <t xml:space="preserve">RIVALTA DI TORINO</t>
  </si>
  <si>
    <t xml:space="preserve">H335</t>
  </si>
  <si>
    <t xml:space="preserve">RIVAMONTE AGORDINO</t>
  </si>
  <si>
    <t xml:space="preserve">H327</t>
  </si>
  <si>
    <t xml:space="preserve">RIVANAZZANO TERME</t>
  </si>
  <si>
    <t xml:space="preserve">H336</t>
  </si>
  <si>
    <t xml:space="preserve">RIVARA</t>
  </si>
  <si>
    <t xml:space="preserve">H338</t>
  </si>
  <si>
    <t xml:space="preserve">RIVAROLO CANAVESE</t>
  </si>
  <si>
    <t xml:space="preserve">H340</t>
  </si>
  <si>
    <t xml:space="preserve">RIVAROLO DEL RE ED UNITI</t>
  </si>
  <si>
    <t xml:space="preserve">H341</t>
  </si>
  <si>
    <t xml:space="preserve">RIVAROLO MANTOVANO</t>
  </si>
  <si>
    <t xml:space="preserve">H342</t>
  </si>
  <si>
    <t xml:space="preserve">RIVARONE</t>
  </si>
  <si>
    <t xml:space="preserve">H343</t>
  </si>
  <si>
    <t xml:space="preserve">RIVAROSSA</t>
  </si>
  <si>
    <t xml:space="preserve">H344</t>
  </si>
  <si>
    <t xml:space="preserve">RIVE</t>
  </si>
  <si>
    <t xml:space="preserve">H346</t>
  </si>
  <si>
    <t xml:space="preserve">RIVE D'ARCANO</t>
  </si>
  <si>
    <t xml:space="preserve">H347</t>
  </si>
  <si>
    <t xml:space="preserve">RIVELLO</t>
  </si>
  <si>
    <t xml:space="preserve">H348</t>
  </si>
  <si>
    <t xml:space="preserve">RIVERGARO</t>
  </si>
  <si>
    <t xml:space="preserve">H350</t>
  </si>
  <si>
    <t xml:space="preserve">RIVIGNANO TEOR</t>
  </si>
  <si>
    <t xml:space="preserve">M317</t>
  </si>
  <si>
    <t xml:space="preserve">RIVISONDOLI</t>
  </si>
  <si>
    <t xml:space="preserve">H353</t>
  </si>
  <si>
    <t xml:space="preserve">RIVODUTRI</t>
  </si>
  <si>
    <t xml:space="preserve">H354</t>
  </si>
  <si>
    <t xml:space="preserve">RIVOLI</t>
  </si>
  <si>
    <t xml:space="preserve">H355</t>
  </si>
  <si>
    <t xml:space="preserve">RIVOLI VERONESE</t>
  </si>
  <si>
    <t xml:space="preserve">H356</t>
  </si>
  <si>
    <t xml:space="preserve">RIVOLTA D'ADDA</t>
  </si>
  <si>
    <t xml:space="preserve">H357</t>
  </si>
  <si>
    <t xml:space="preserve">RIZZICONI</t>
  </si>
  <si>
    <t xml:space="preserve">H359</t>
  </si>
  <si>
    <t xml:space="preserve">ROANA</t>
  </si>
  <si>
    <t xml:space="preserve">H361</t>
  </si>
  <si>
    <t xml:space="preserve">ROASCHIA</t>
  </si>
  <si>
    <t xml:space="preserve">H362</t>
  </si>
  <si>
    <t xml:space="preserve">ROASCIO</t>
  </si>
  <si>
    <t xml:space="preserve">H363</t>
  </si>
  <si>
    <t xml:space="preserve">ROASIO</t>
  </si>
  <si>
    <t xml:space="preserve">H365</t>
  </si>
  <si>
    <t xml:space="preserve">ROATTO</t>
  </si>
  <si>
    <t xml:space="preserve">H366</t>
  </si>
  <si>
    <t xml:space="preserve">ROBASSOMERO</t>
  </si>
  <si>
    <t xml:space="preserve">H367</t>
  </si>
  <si>
    <t xml:space="preserve">ROBBIATE</t>
  </si>
  <si>
    <t xml:space="preserve">G223</t>
  </si>
  <si>
    <t xml:space="preserve">ROBBIO</t>
  </si>
  <si>
    <t xml:space="preserve">H369</t>
  </si>
  <si>
    <t xml:space="preserve">ROBECCHETTO CON INDUNO</t>
  </si>
  <si>
    <t xml:space="preserve">H371</t>
  </si>
  <si>
    <t xml:space="preserve">ROBECCO D'OGLIO</t>
  </si>
  <si>
    <t xml:space="preserve">H372</t>
  </si>
  <si>
    <t xml:space="preserve">ROBECCO PAVESE</t>
  </si>
  <si>
    <t xml:space="preserve">H375</t>
  </si>
  <si>
    <t xml:space="preserve">ROBECCO SUL NAVIGLIO</t>
  </si>
  <si>
    <t xml:space="preserve">H373</t>
  </si>
  <si>
    <t xml:space="preserve">ROBELLA</t>
  </si>
  <si>
    <t xml:space="preserve">H376</t>
  </si>
  <si>
    <t xml:space="preserve">ROBILANTE</t>
  </si>
  <si>
    <t xml:space="preserve">H377</t>
  </si>
  <si>
    <t xml:space="preserve">ROBURENT</t>
  </si>
  <si>
    <t xml:space="preserve">H378</t>
  </si>
  <si>
    <t xml:space="preserve">ROCCA CANAVESE</t>
  </si>
  <si>
    <t xml:space="preserve">H386</t>
  </si>
  <si>
    <t xml:space="preserve">ROCCA CANTERANO</t>
  </si>
  <si>
    <t xml:space="preserve">H387</t>
  </si>
  <si>
    <t xml:space="preserve">ROCCA CIGLIE'</t>
  </si>
  <si>
    <t xml:space="preserve">H391</t>
  </si>
  <si>
    <t xml:space="preserve">ROCCA D'ARAZZO</t>
  </si>
  <si>
    <t xml:space="preserve">H392</t>
  </si>
  <si>
    <t xml:space="preserve">ROCCA D'ARCE</t>
  </si>
  <si>
    <t xml:space="preserve">H393</t>
  </si>
  <si>
    <t xml:space="preserve">ROCCA D'EVANDRO</t>
  </si>
  <si>
    <t xml:space="preserve">H398</t>
  </si>
  <si>
    <t xml:space="preserve">ROCCA DE' BALDI</t>
  </si>
  <si>
    <t xml:space="preserve">H395</t>
  </si>
  <si>
    <t xml:space="preserve">ROCCA DE' GIORGI</t>
  </si>
  <si>
    <t xml:space="preserve">H396</t>
  </si>
  <si>
    <t xml:space="preserve">ROCCA DI BOTTE</t>
  </si>
  <si>
    <t xml:space="preserve">H399</t>
  </si>
  <si>
    <t xml:space="preserve">ROCCA DI CAMBIO</t>
  </si>
  <si>
    <t xml:space="preserve">H400</t>
  </si>
  <si>
    <t xml:space="preserve">ROCCA DI CAVE</t>
  </si>
  <si>
    <t xml:space="preserve">H401</t>
  </si>
  <si>
    <t xml:space="preserve">ROCCA DI MEZZO</t>
  </si>
  <si>
    <t xml:space="preserve">H402</t>
  </si>
  <si>
    <t xml:space="preserve">ROCCA DI NETO</t>
  </si>
  <si>
    <t xml:space="preserve">H403</t>
  </si>
  <si>
    <t xml:space="preserve">ROCCA DI PAPA</t>
  </si>
  <si>
    <t xml:space="preserve">H404</t>
  </si>
  <si>
    <t xml:space="preserve">ROCCA GRIMALDA</t>
  </si>
  <si>
    <t xml:space="preserve">H414</t>
  </si>
  <si>
    <t xml:space="preserve">ROCCA IMPERIALE</t>
  </si>
  <si>
    <t xml:space="preserve">H416</t>
  </si>
  <si>
    <t xml:space="preserve">ROCCA MASSIMA</t>
  </si>
  <si>
    <t xml:space="preserve">H421</t>
  </si>
  <si>
    <t xml:space="preserve">ROCCA PIA</t>
  </si>
  <si>
    <t xml:space="preserve">H429</t>
  </si>
  <si>
    <t xml:space="preserve">ROCCA PIETORE</t>
  </si>
  <si>
    <t xml:space="preserve">H379</t>
  </si>
  <si>
    <t xml:space="preserve">ROCCA PRIORA</t>
  </si>
  <si>
    <t xml:space="preserve">H432</t>
  </si>
  <si>
    <t xml:space="preserve">ROCCA SAN CASCIANO</t>
  </si>
  <si>
    <t xml:space="preserve">H437</t>
  </si>
  <si>
    <t xml:space="preserve">ROCCA SAN FELICE</t>
  </si>
  <si>
    <t xml:space="preserve">H438</t>
  </si>
  <si>
    <t xml:space="preserve">ROCCA SAN GIOVANNI</t>
  </si>
  <si>
    <t xml:space="preserve">H439</t>
  </si>
  <si>
    <t xml:space="preserve">ROCCA SANTA MARIA</t>
  </si>
  <si>
    <t xml:space="preserve">H440</t>
  </si>
  <si>
    <t xml:space="preserve">ROCCA SANTO STEFANO</t>
  </si>
  <si>
    <t xml:space="preserve">H441</t>
  </si>
  <si>
    <t xml:space="preserve">ROCCA SINIBALDA</t>
  </si>
  <si>
    <t xml:space="preserve">H446</t>
  </si>
  <si>
    <t xml:space="preserve">ROCCA SUSELLA</t>
  </si>
  <si>
    <t xml:space="preserve">H450</t>
  </si>
  <si>
    <t xml:space="preserve">ROCCABASCERANA</t>
  </si>
  <si>
    <t xml:space="preserve">H382</t>
  </si>
  <si>
    <t xml:space="preserve">ROCCABERNARDA</t>
  </si>
  <si>
    <t xml:space="preserve">H383</t>
  </si>
  <si>
    <t xml:space="preserve">ROCCABIANCA</t>
  </si>
  <si>
    <t xml:space="preserve">H384</t>
  </si>
  <si>
    <t xml:space="preserve">ROCCABRUNA</t>
  </si>
  <si>
    <t xml:space="preserve">H385</t>
  </si>
  <si>
    <t xml:space="preserve">ROCCACASALE</t>
  </si>
  <si>
    <t xml:space="preserve">H389</t>
  </si>
  <si>
    <t xml:space="preserve">ROCCADASPIDE</t>
  </si>
  <si>
    <t xml:space="preserve">H394</t>
  </si>
  <si>
    <t xml:space="preserve">ROCCAFIORITA</t>
  </si>
  <si>
    <t xml:space="preserve">H405</t>
  </si>
  <si>
    <t xml:space="preserve">ROCCAFLUVIONE</t>
  </si>
  <si>
    <t xml:space="preserve">H390</t>
  </si>
  <si>
    <t xml:space="preserve">ROCCAFORTE DEL GRECO</t>
  </si>
  <si>
    <t xml:space="preserve">H408</t>
  </si>
  <si>
    <t xml:space="preserve">ROCCAFORTE LIGURE</t>
  </si>
  <si>
    <t xml:space="preserve">H406</t>
  </si>
  <si>
    <t xml:space="preserve">ROCCAFORTE MONDOVI'</t>
  </si>
  <si>
    <t xml:space="preserve">H407</t>
  </si>
  <si>
    <t xml:space="preserve">ROCCAFORZATA</t>
  </si>
  <si>
    <t xml:space="preserve">H409</t>
  </si>
  <si>
    <t xml:space="preserve">ROCCAFRANCA</t>
  </si>
  <si>
    <t xml:space="preserve">H410</t>
  </si>
  <si>
    <t xml:space="preserve">ROCCAGIOVINE</t>
  </si>
  <si>
    <t xml:space="preserve">H411</t>
  </si>
  <si>
    <t xml:space="preserve">ROCCAGLORIOSA</t>
  </si>
  <si>
    <t xml:space="preserve">H412</t>
  </si>
  <si>
    <t xml:space="preserve">ROCCAGORGA</t>
  </si>
  <si>
    <t xml:space="preserve">H413</t>
  </si>
  <si>
    <t xml:space="preserve">ROCCALBEGNA</t>
  </si>
  <si>
    <t xml:space="preserve">H417</t>
  </si>
  <si>
    <t xml:space="preserve">ROCCALUMERA</t>
  </si>
  <si>
    <t xml:space="preserve">H418</t>
  </si>
  <si>
    <t xml:space="preserve">ROCCAMANDOLFI</t>
  </si>
  <si>
    <t xml:space="preserve">H420</t>
  </si>
  <si>
    <t xml:space="preserve">ROCCAMENA</t>
  </si>
  <si>
    <t xml:space="preserve">H422</t>
  </si>
  <si>
    <t xml:space="preserve">ROCCAMONFINA</t>
  </si>
  <si>
    <t xml:space="preserve">H423</t>
  </si>
  <si>
    <t xml:space="preserve">ROCCAMONTEPIANO</t>
  </si>
  <si>
    <t xml:space="preserve">H424</t>
  </si>
  <si>
    <t xml:space="preserve">ROCCAMORICE</t>
  </si>
  <si>
    <t xml:space="preserve">H425</t>
  </si>
  <si>
    <t xml:space="preserve">ROCCANOVA</t>
  </si>
  <si>
    <t xml:space="preserve">H426</t>
  </si>
  <si>
    <t xml:space="preserve">ROCCANTICA</t>
  </si>
  <si>
    <t xml:space="preserve">H427</t>
  </si>
  <si>
    <t xml:space="preserve">ROCCAPALUMBA</t>
  </si>
  <si>
    <t xml:space="preserve">H428</t>
  </si>
  <si>
    <t xml:space="preserve">ROCCAPIEMONTE</t>
  </si>
  <si>
    <t xml:space="preserve">H431</t>
  </si>
  <si>
    <t xml:space="preserve">ROCCARAINOLA</t>
  </si>
  <si>
    <t xml:space="preserve">H433</t>
  </si>
  <si>
    <t xml:space="preserve">ROCCARASO</t>
  </si>
  <si>
    <t xml:space="preserve">H434</t>
  </si>
  <si>
    <t xml:space="preserve">ROCCAROMANA</t>
  </si>
  <si>
    <t xml:space="preserve">H436</t>
  </si>
  <si>
    <t xml:space="preserve">ROCCASCALEGNA</t>
  </si>
  <si>
    <t xml:space="preserve">H442</t>
  </si>
  <si>
    <t xml:space="preserve">ROCCASECCA</t>
  </si>
  <si>
    <t xml:space="preserve">H443</t>
  </si>
  <si>
    <t xml:space="preserve">ROCCASECCA DEI VOLSCI</t>
  </si>
  <si>
    <t xml:space="preserve">H444</t>
  </si>
  <si>
    <t xml:space="preserve">ROCCASICURA</t>
  </si>
  <si>
    <t xml:space="preserve">H445</t>
  </si>
  <si>
    <t xml:space="preserve">ROCCASPARVERA</t>
  </si>
  <si>
    <t xml:space="preserve">H447</t>
  </si>
  <si>
    <t xml:space="preserve">ROCCASPINALVETI</t>
  </si>
  <si>
    <t xml:space="preserve">H448</t>
  </si>
  <si>
    <t xml:space="preserve">ROCCASTRADA</t>
  </si>
  <si>
    <t xml:space="preserve">H449</t>
  </si>
  <si>
    <t xml:space="preserve">ROCCAVALDINA</t>
  </si>
  <si>
    <t xml:space="preserve">H380</t>
  </si>
  <si>
    <t xml:space="preserve">ROCCAVERANO</t>
  </si>
  <si>
    <t xml:space="preserve">H451</t>
  </si>
  <si>
    <t xml:space="preserve">ROCCAVIGNALE</t>
  </si>
  <si>
    <t xml:space="preserve">H452</t>
  </si>
  <si>
    <t xml:space="preserve">ROCCAVIONE</t>
  </si>
  <si>
    <t xml:space="preserve">H453</t>
  </si>
  <si>
    <t xml:space="preserve">ROCCAVIVARA</t>
  </si>
  <si>
    <t xml:space="preserve">H454</t>
  </si>
  <si>
    <t xml:space="preserve">ROCCELLA IONICA</t>
  </si>
  <si>
    <t xml:space="preserve">H456</t>
  </si>
  <si>
    <t xml:space="preserve">ROCCELLA VALDEMONE</t>
  </si>
  <si>
    <t xml:space="preserve">H455</t>
  </si>
  <si>
    <t xml:space="preserve">ROCCHETTA A VOLTURNO</t>
  </si>
  <si>
    <t xml:space="preserve">H458</t>
  </si>
  <si>
    <t xml:space="preserve">ROCCHETTA BELBO</t>
  </si>
  <si>
    <t xml:space="preserve">H462</t>
  </si>
  <si>
    <t xml:space="preserve">ROCCHETTA DI VARA</t>
  </si>
  <si>
    <t xml:space="preserve">H461</t>
  </si>
  <si>
    <t xml:space="preserve">ROCCHETTA E CROCE</t>
  </si>
  <si>
    <t xml:space="preserve">H459</t>
  </si>
  <si>
    <t xml:space="preserve">ROCCHETTA LIGURE</t>
  </si>
  <si>
    <t xml:space="preserve">H465</t>
  </si>
  <si>
    <t xml:space="preserve">ROCCHETTA NERVINA</t>
  </si>
  <si>
    <t xml:space="preserve">H460</t>
  </si>
  <si>
    <t xml:space="preserve">ROCCHETTA PALAFEA</t>
  </si>
  <si>
    <t xml:space="preserve">H466</t>
  </si>
  <si>
    <t xml:space="preserve">ROCCHETTA SANT'ANTONIO</t>
  </si>
  <si>
    <t xml:space="preserve">H467</t>
  </si>
  <si>
    <t xml:space="preserve">ROCCHETTA TANARO</t>
  </si>
  <si>
    <t xml:space="preserve">H468</t>
  </si>
  <si>
    <t xml:space="preserve">RODANO</t>
  </si>
  <si>
    <t xml:space="preserve">H470</t>
  </si>
  <si>
    <t xml:space="preserve">RODDI</t>
  </si>
  <si>
    <t xml:space="preserve">H472</t>
  </si>
  <si>
    <t xml:space="preserve">RODDINO</t>
  </si>
  <si>
    <t xml:space="preserve">H473</t>
  </si>
  <si>
    <t xml:space="preserve">RODELLO</t>
  </si>
  <si>
    <t xml:space="preserve">H474</t>
  </si>
  <si>
    <t xml:space="preserve">RODENGO SAIANO</t>
  </si>
  <si>
    <t xml:space="preserve">H477</t>
  </si>
  <si>
    <t xml:space="preserve">RODENGO/RODENECK</t>
  </si>
  <si>
    <t xml:space="preserve">H475</t>
  </si>
  <si>
    <t xml:space="preserve">RODERO</t>
  </si>
  <si>
    <t xml:space="preserve">H478</t>
  </si>
  <si>
    <t xml:space="preserve">RODI GARGANICO</t>
  </si>
  <si>
    <t xml:space="preserve">H480</t>
  </si>
  <si>
    <t xml:space="preserve">RODI' MILICI</t>
  </si>
  <si>
    <t xml:space="preserve">H479</t>
  </si>
  <si>
    <t xml:space="preserve">RODIGO</t>
  </si>
  <si>
    <t xml:space="preserve">H481</t>
  </si>
  <si>
    <t xml:space="preserve">ROE' VOLCIANO</t>
  </si>
  <si>
    <t xml:space="preserve">H484</t>
  </si>
  <si>
    <t xml:space="preserve">ROFRANO</t>
  </si>
  <si>
    <t xml:space="preserve">H485</t>
  </si>
  <si>
    <t xml:space="preserve">ROGENO</t>
  </si>
  <si>
    <t xml:space="preserve">H486</t>
  </si>
  <si>
    <t xml:space="preserve">ROGGIANO GRAVINA</t>
  </si>
  <si>
    <t xml:space="preserve">H488</t>
  </si>
  <si>
    <t xml:space="preserve">ROGHUDI</t>
  </si>
  <si>
    <t xml:space="preserve">H489</t>
  </si>
  <si>
    <t xml:space="preserve">ROGLIANO</t>
  </si>
  <si>
    <t xml:space="preserve">H490</t>
  </si>
  <si>
    <t xml:space="preserve">ROGNANO</t>
  </si>
  <si>
    <t xml:space="preserve">H491</t>
  </si>
  <si>
    <t xml:space="preserve">ROGNO</t>
  </si>
  <si>
    <t xml:space="preserve">H492</t>
  </si>
  <si>
    <t xml:space="preserve">ROGOLO</t>
  </si>
  <si>
    <t xml:space="preserve">H493</t>
  </si>
  <si>
    <t xml:space="preserve">ROIATE</t>
  </si>
  <si>
    <t xml:space="preserve">H494</t>
  </si>
  <si>
    <t xml:space="preserve">ROIO DEL SANGRO</t>
  </si>
  <si>
    <t xml:space="preserve">H495</t>
  </si>
  <si>
    <t xml:space="preserve">ROISAN</t>
  </si>
  <si>
    <t xml:space="preserve">H497</t>
  </si>
  <si>
    <t xml:space="preserve">ROLETTO</t>
  </si>
  <si>
    <t xml:space="preserve">H498</t>
  </si>
  <si>
    <t xml:space="preserve">ROLO</t>
  </si>
  <si>
    <t xml:space="preserve">H500</t>
  </si>
  <si>
    <t xml:space="preserve">ROMA</t>
  </si>
  <si>
    <t xml:space="preserve">H501</t>
  </si>
  <si>
    <t xml:space="preserve">ROMAGNANO AL MONTE</t>
  </si>
  <si>
    <t xml:space="preserve">H503</t>
  </si>
  <si>
    <t xml:space="preserve">ROMAGNANO SESIA</t>
  </si>
  <si>
    <t xml:space="preserve">H502</t>
  </si>
  <si>
    <t xml:space="preserve">ROMAGNESE</t>
  </si>
  <si>
    <t xml:space="preserve">H505</t>
  </si>
  <si>
    <t xml:space="preserve">ROMANA</t>
  </si>
  <si>
    <t xml:space="preserve">H507</t>
  </si>
  <si>
    <t xml:space="preserve">ROMANENGO</t>
  </si>
  <si>
    <t xml:space="preserve">H508</t>
  </si>
  <si>
    <t xml:space="preserve">ROMANO CANAVESE</t>
  </si>
  <si>
    <t xml:space="preserve">H511</t>
  </si>
  <si>
    <t xml:space="preserve">ROMANO D'EZZELINO</t>
  </si>
  <si>
    <t xml:space="preserve">H512</t>
  </si>
  <si>
    <t xml:space="preserve">ROMANO DI LOMBARDIA</t>
  </si>
  <si>
    <t xml:space="preserve">H509</t>
  </si>
  <si>
    <t xml:space="preserve">ROMANS D'ISONZO</t>
  </si>
  <si>
    <t xml:space="preserve">H514</t>
  </si>
  <si>
    <t xml:space="preserve">ROMBIOLO</t>
  </si>
  <si>
    <t xml:space="preserve">H516</t>
  </si>
  <si>
    <t xml:space="preserve">ROMENO</t>
  </si>
  <si>
    <t xml:space="preserve">H517</t>
  </si>
  <si>
    <t xml:space="preserve">ROMENTINO</t>
  </si>
  <si>
    <t xml:space="preserve">H518</t>
  </si>
  <si>
    <t xml:space="preserve">ROMETTA</t>
  </si>
  <si>
    <t xml:space="preserve">H519</t>
  </si>
  <si>
    <t xml:space="preserve">RONCA'</t>
  </si>
  <si>
    <t xml:space="preserve">H522</t>
  </si>
  <si>
    <t xml:space="preserve">RONCADE</t>
  </si>
  <si>
    <t xml:space="preserve">H523</t>
  </si>
  <si>
    <t xml:space="preserve">RONCADELLE</t>
  </si>
  <si>
    <t xml:space="preserve">H525</t>
  </si>
  <si>
    <t xml:space="preserve">RONCARO</t>
  </si>
  <si>
    <t xml:space="preserve">H527</t>
  </si>
  <si>
    <t xml:space="preserve">RONCEGNO TERME</t>
  </si>
  <si>
    <t xml:space="preserve">H528</t>
  </si>
  <si>
    <t xml:space="preserve">RONCELLO</t>
  </si>
  <si>
    <t xml:space="preserve">H529</t>
  </si>
  <si>
    <t xml:space="preserve">RONCHI DEI LEGIONARI</t>
  </si>
  <si>
    <t xml:space="preserve">H531</t>
  </si>
  <si>
    <t xml:space="preserve">RONCHI VALSUGANA</t>
  </si>
  <si>
    <t xml:space="preserve">H532</t>
  </si>
  <si>
    <t xml:space="preserve">RONCHIS</t>
  </si>
  <si>
    <t xml:space="preserve">H533</t>
  </si>
  <si>
    <t xml:space="preserve">RONCIGLIONE</t>
  </si>
  <si>
    <t xml:space="preserve">H534</t>
  </si>
  <si>
    <t xml:space="preserve">RONCO ALL'ADIGE</t>
  </si>
  <si>
    <t xml:space="preserve">H540</t>
  </si>
  <si>
    <t xml:space="preserve">RONCO BIELLESE</t>
  </si>
  <si>
    <t xml:space="preserve">H538</t>
  </si>
  <si>
    <t xml:space="preserve">RONCO BRIANTINO</t>
  </si>
  <si>
    <t xml:space="preserve">H537</t>
  </si>
  <si>
    <t xml:space="preserve">RONCO CANAVESE</t>
  </si>
  <si>
    <t xml:space="preserve">H539</t>
  </si>
  <si>
    <t xml:space="preserve">RONCO SCRIVIA</t>
  </si>
  <si>
    <t xml:space="preserve">H536</t>
  </si>
  <si>
    <t xml:space="preserve">RONCOBELLO</t>
  </si>
  <si>
    <t xml:space="preserve">H535</t>
  </si>
  <si>
    <t xml:space="preserve">RONCOFERRARO</t>
  </si>
  <si>
    <t xml:space="preserve">H541</t>
  </si>
  <si>
    <t xml:space="preserve">RONCOFREDDO</t>
  </si>
  <si>
    <t xml:space="preserve">H542</t>
  </si>
  <si>
    <t xml:space="preserve">RONCOLA</t>
  </si>
  <si>
    <t xml:space="preserve">H544</t>
  </si>
  <si>
    <t xml:space="preserve">RONDANINA</t>
  </si>
  <si>
    <t xml:space="preserve">H546</t>
  </si>
  <si>
    <t xml:space="preserve">RONDISSONE</t>
  </si>
  <si>
    <t xml:space="preserve">H547</t>
  </si>
  <si>
    <t xml:space="preserve">RONSECCO</t>
  </si>
  <si>
    <t xml:space="preserve">H549</t>
  </si>
  <si>
    <t xml:space="preserve">RONZO-CHIENIS</t>
  </si>
  <si>
    <t xml:space="preserve">M303</t>
  </si>
  <si>
    <t xml:space="preserve">RONZONE</t>
  </si>
  <si>
    <t xml:space="preserve">H552</t>
  </si>
  <si>
    <t xml:space="preserve">ROPPOLO</t>
  </si>
  <si>
    <t xml:space="preserve">H553</t>
  </si>
  <si>
    <t xml:space="preserve">RORA'</t>
  </si>
  <si>
    <t xml:space="preserve">H554</t>
  </si>
  <si>
    <t xml:space="preserve">ROSA'</t>
  </si>
  <si>
    <t xml:space="preserve">H556</t>
  </si>
  <si>
    <t xml:space="preserve">ROSARNO</t>
  </si>
  <si>
    <t xml:space="preserve">H558</t>
  </si>
  <si>
    <t xml:space="preserve">ROSASCO</t>
  </si>
  <si>
    <t xml:space="preserve">H559</t>
  </si>
  <si>
    <t xml:space="preserve">ROSATE</t>
  </si>
  <si>
    <t xml:space="preserve">H560</t>
  </si>
  <si>
    <t xml:space="preserve">ROSAZZA</t>
  </si>
  <si>
    <t xml:space="preserve">H561</t>
  </si>
  <si>
    <t xml:space="preserve">ROSCIANO</t>
  </si>
  <si>
    <t xml:space="preserve">H562</t>
  </si>
  <si>
    <t xml:space="preserve">ROSCIGNO</t>
  </si>
  <si>
    <t xml:space="preserve">H564</t>
  </si>
  <si>
    <t xml:space="preserve">ROSE</t>
  </si>
  <si>
    <t xml:space="preserve">H565</t>
  </si>
  <si>
    <t xml:space="preserve">ROSELLO</t>
  </si>
  <si>
    <t xml:space="preserve">H566</t>
  </si>
  <si>
    <t xml:space="preserve">ROSETO CAPO SPULICO</t>
  </si>
  <si>
    <t xml:space="preserve">H572</t>
  </si>
  <si>
    <t xml:space="preserve">ROSETO DEGLI ABRUZZI</t>
  </si>
  <si>
    <t xml:space="preserve">F585</t>
  </si>
  <si>
    <t xml:space="preserve">ROSETO VALFORTORE</t>
  </si>
  <si>
    <t xml:space="preserve">H568</t>
  </si>
  <si>
    <t xml:space="preserve">ROSIGNANO MARITTIMO</t>
  </si>
  <si>
    <t xml:space="preserve">H570</t>
  </si>
  <si>
    <t xml:space="preserve">ROSIGNANO MONFERRATO</t>
  </si>
  <si>
    <t xml:space="preserve">H569</t>
  </si>
  <si>
    <t xml:space="preserve">ROSOLINA</t>
  </si>
  <si>
    <t xml:space="preserve">H573</t>
  </si>
  <si>
    <t xml:space="preserve">ROSOLINI</t>
  </si>
  <si>
    <t xml:space="preserve">H574</t>
  </si>
  <si>
    <t xml:space="preserve">ROSORA</t>
  </si>
  <si>
    <t xml:space="preserve">H575</t>
  </si>
  <si>
    <t xml:space="preserve">ROSSA</t>
  </si>
  <si>
    <t xml:space="preserve">H577</t>
  </si>
  <si>
    <t xml:space="preserve">ROSSANA</t>
  </si>
  <si>
    <t xml:space="preserve">H578</t>
  </si>
  <si>
    <t xml:space="preserve">ROSSANO VENETO</t>
  </si>
  <si>
    <t xml:space="preserve">H580</t>
  </si>
  <si>
    <t xml:space="preserve">ROSSIGLIONE</t>
  </si>
  <si>
    <t xml:space="preserve">H581</t>
  </si>
  <si>
    <t xml:space="preserve">ROSTA</t>
  </si>
  <si>
    <t xml:space="preserve">H583</t>
  </si>
  <si>
    <t xml:space="preserve">ROTA D'IMAGNA</t>
  </si>
  <si>
    <t xml:space="preserve">H584</t>
  </si>
  <si>
    <t xml:space="preserve">ROTA GRECA</t>
  </si>
  <si>
    <t xml:space="preserve">H585</t>
  </si>
  <si>
    <t xml:space="preserve">ROTELLA</t>
  </si>
  <si>
    <t xml:space="preserve">H588</t>
  </si>
  <si>
    <t xml:space="preserve">ROTELLO</t>
  </si>
  <si>
    <t xml:space="preserve">H589</t>
  </si>
  <si>
    <t xml:space="preserve">ROTONDA</t>
  </si>
  <si>
    <t xml:space="preserve">H590</t>
  </si>
  <si>
    <t xml:space="preserve">ROTONDELLA</t>
  </si>
  <si>
    <t xml:space="preserve">H591</t>
  </si>
  <si>
    <t xml:space="preserve">ROTONDI</t>
  </si>
  <si>
    <t xml:space="preserve">H592</t>
  </si>
  <si>
    <t xml:space="preserve">ROTTOFRENO</t>
  </si>
  <si>
    <t xml:space="preserve">H593</t>
  </si>
  <si>
    <t xml:space="preserve">ROTZO</t>
  </si>
  <si>
    <t xml:space="preserve">H594</t>
  </si>
  <si>
    <t xml:space="preserve">ROURE</t>
  </si>
  <si>
    <t xml:space="preserve">H555</t>
  </si>
  <si>
    <t xml:space="preserve">ROVASENDA</t>
  </si>
  <si>
    <t xml:space="preserve">H364</t>
  </si>
  <si>
    <t xml:space="preserve">ROVATO</t>
  </si>
  <si>
    <t xml:space="preserve">H598</t>
  </si>
  <si>
    <t xml:space="preserve">ROVEGNO</t>
  </si>
  <si>
    <t xml:space="preserve">H599</t>
  </si>
  <si>
    <t xml:space="preserve">ROVELLASCA</t>
  </si>
  <si>
    <t xml:space="preserve">H601</t>
  </si>
  <si>
    <t xml:space="preserve">ROVELLO PORRO</t>
  </si>
  <si>
    <t xml:space="preserve">H602</t>
  </si>
  <si>
    <t xml:space="preserve">ROVERBELLA</t>
  </si>
  <si>
    <t xml:space="preserve">H604</t>
  </si>
  <si>
    <t xml:space="preserve">ROVERCHIARA</t>
  </si>
  <si>
    <t xml:space="preserve">H606</t>
  </si>
  <si>
    <t xml:space="preserve">ROVERE' DELLA LUNA</t>
  </si>
  <si>
    <t xml:space="preserve">H607</t>
  </si>
  <si>
    <t xml:space="preserve">ROVERE' VERONESE</t>
  </si>
  <si>
    <t xml:space="preserve">H608</t>
  </si>
  <si>
    <t xml:space="preserve">ROVEREDO DI GUA'</t>
  </si>
  <si>
    <t xml:space="preserve">H610</t>
  </si>
  <si>
    <t xml:space="preserve">ROVEREDO IN PIANO</t>
  </si>
  <si>
    <t xml:space="preserve">H609</t>
  </si>
  <si>
    <t xml:space="preserve">ROVERETO</t>
  </si>
  <si>
    <t xml:space="preserve">H612</t>
  </si>
  <si>
    <t xml:space="preserve">ROVESCALA</t>
  </si>
  <si>
    <t xml:space="preserve">H614</t>
  </si>
  <si>
    <t xml:space="preserve">ROVETTA</t>
  </si>
  <si>
    <t xml:space="preserve">H615</t>
  </si>
  <si>
    <t xml:space="preserve">ROVIANO</t>
  </si>
  <si>
    <t xml:space="preserve">H618</t>
  </si>
  <si>
    <t xml:space="preserve">ROVIGO</t>
  </si>
  <si>
    <t xml:space="preserve">H620</t>
  </si>
  <si>
    <t xml:space="preserve">ROVITO</t>
  </si>
  <si>
    <t xml:space="preserve">H621</t>
  </si>
  <si>
    <t xml:space="preserve">ROVOLON</t>
  </si>
  <si>
    <t xml:space="preserve">H622</t>
  </si>
  <si>
    <t xml:space="preserve">ROZZANO</t>
  </si>
  <si>
    <t xml:space="preserve">H623</t>
  </si>
  <si>
    <t xml:space="preserve">RUBANO</t>
  </si>
  <si>
    <t xml:space="preserve">H625</t>
  </si>
  <si>
    <t xml:space="preserve">RUBIANA</t>
  </si>
  <si>
    <t xml:space="preserve">H627</t>
  </si>
  <si>
    <t xml:space="preserve">RUBIERA</t>
  </si>
  <si>
    <t xml:space="preserve">H628</t>
  </si>
  <si>
    <t xml:space="preserve">RUDA</t>
  </si>
  <si>
    <t xml:space="preserve">H629</t>
  </si>
  <si>
    <t xml:space="preserve">RUDIANO</t>
  </si>
  <si>
    <t xml:space="preserve">H630</t>
  </si>
  <si>
    <t xml:space="preserve">RUEGLIO</t>
  </si>
  <si>
    <t xml:space="preserve">H631</t>
  </si>
  <si>
    <t xml:space="preserve">RUFFANO</t>
  </si>
  <si>
    <t xml:space="preserve">H632</t>
  </si>
  <si>
    <t xml:space="preserve">RUFFIA</t>
  </si>
  <si>
    <t xml:space="preserve">H633</t>
  </si>
  <si>
    <t xml:space="preserve">RUFFRE'-MENDOLA</t>
  </si>
  <si>
    <t xml:space="preserve">H634</t>
  </si>
  <si>
    <t xml:space="preserve">RUFINA</t>
  </si>
  <si>
    <t xml:space="preserve">H635</t>
  </si>
  <si>
    <t xml:space="preserve">RUINAS</t>
  </si>
  <si>
    <t xml:space="preserve">F271</t>
  </si>
  <si>
    <t xml:space="preserve">RUMO</t>
  </si>
  <si>
    <t xml:space="preserve">H639</t>
  </si>
  <si>
    <t xml:space="preserve">RUOTI</t>
  </si>
  <si>
    <t xml:space="preserve">H641</t>
  </si>
  <si>
    <t xml:space="preserve">RUSSI</t>
  </si>
  <si>
    <t xml:space="preserve">H642</t>
  </si>
  <si>
    <t xml:space="preserve">RUTIGLIANO</t>
  </si>
  <si>
    <t xml:space="preserve">H643</t>
  </si>
  <si>
    <t xml:space="preserve">RUTINO</t>
  </si>
  <si>
    <t xml:space="preserve">H644</t>
  </si>
  <si>
    <t xml:space="preserve">RUVIANO</t>
  </si>
  <si>
    <t xml:space="preserve">H165</t>
  </si>
  <si>
    <t xml:space="preserve">RUVO DEL MONTE</t>
  </si>
  <si>
    <t xml:space="preserve">H646</t>
  </si>
  <si>
    <t xml:space="preserve">RUVO DI PUGLIA</t>
  </si>
  <si>
    <t xml:space="preserve">H645</t>
  </si>
  <si>
    <t xml:space="preserve">SABAUDIA</t>
  </si>
  <si>
    <t xml:space="preserve">H647</t>
  </si>
  <si>
    <t xml:space="preserve">SABBIO CHIESE</t>
  </si>
  <si>
    <t xml:space="preserve">H650</t>
  </si>
  <si>
    <t xml:space="preserve">SABBIONETA</t>
  </si>
  <si>
    <t xml:space="preserve">H652</t>
  </si>
  <si>
    <t xml:space="preserve">SACCO</t>
  </si>
  <si>
    <t xml:space="preserve">H654</t>
  </si>
  <si>
    <t xml:space="preserve">SACCOLONGO</t>
  </si>
  <si>
    <t xml:space="preserve">H655</t>
  </si>
  <si>
    <t xml:space="preserve">SACILE</t>
  </si>
  <si>
    <t xml:space="preserve">H657</t>
  </si>
  <si>
    <t xml:space="preserve">SACROFANO</t>
  </si>
  <si>
    <t xml:space="preserve">H658</t>
  </si>
  <si>
    <t xml:space="preserve">SADALI</t>
  </si>
  <si>
    <t xml:space="preserve">H659</t>
  </si>
  <si>
    <t xml:space="preserve">SAGAMA</t>
  </si>
  <si>
    <t xml:space="preserve">H661</t>
  </si>
  <si>
    <t xml:space="preserve">SAGLIANO MICCA</t>
  </si>
  <si>
    <t xml:space="preserve">H662</t>
  </si>
  <si>
    <t xml:space="preserve">SAGRADO</t>
  </si>
  <si>
    <t xml:space="preserve">H665</t>
  </si>
  <si>
    <t xml:space="preserve">SAGRON MIS</t>
  </si>
  <si>
    <t xml:space="preserve">H666</t>
  </si>
  <si>
    <t xml:space="preserve">SAINT-CHRISTOPHE</t>
  </si>
  <si>
    <t xml:space="preserve">H669</t>
  </si>
  <si>
    <t xml:space="preserve">SAINT-DENIS</t>
  </si>
  <si>
    <t xml:space="preserve">H670</t>
  </si>
  <si>
    <t xml:space="preserve">SAINT-MARCEL</t>
  </si>
  <si>
    <t xml:space="preserve">H671</t>
  </si>
  <si>
    <t xml:space="preserve">SAINT-NICOLAS</t>
  </si>
  <si>
    <t xml:space="preserve">H672</t>
  </si>
  <si>
    <t xml:space="preserve">SAINT-OYEN</t>
  </si>
  <si>
    <t xml:space="preserve">H673</t>
  </si>
  <si>
    <t xml:space="preserve">SAINT-PIERRE</t>
  </si>
  <si>
    <t xml:space="preserve">H674</t>
  </si>
  <si>
    <t xml:space="preserve">SAINT-RHEMY-EN-BOSSES</t>
  </si>
  <si>
    <t xml:space="preserve">H675</t>
  </si>
  <si>
    <t xml:space="preserve">SAINT-VINCENT</t>
  </si>
  <si>
    <t xml:space="preserve">H676</t>
  </si>
  <si>
    <t xml:space="preserve">SALA BAGANZA</t>
  </si>
  <si>
    <t xml:space="preserve">H682</t>
  </si>
  <si>
    <t xml:space="preserve">SALA BIELLESE</t>
  </si>
  <si>
    <t xml:space="preserve">H681</t>
  </si>
  <si>
    <t xml:space="preserve">SALA BOLOGNESE</t>
  </si>
  <si>
    <t xml:space="preserve">H678</t>
  </si>
  <si>
    <t xml:space="preserve">SALA COMACINA</t>
  </si>
  <si>
    <t xml:space="preserve">H679</t>
  </si>
  <si>
    <t xml:space="preserve">SALA CONSILINA</t>
  </si>
  <si>
    <t xml:space="preserve">H683</t>
  </si>
  <si>
    <t xml:space="preserve">SALA MONFERRATO</t>
  </si>
  <si>
    <t xml:space="preserve">H677</t>
  </si>
  <si>
    <t xml:space="preserve">SALANDRA</t>
  </si>
  <si>
    <t xml:space="preserve">H687</t>
  </si>
  <si>
    <t xml:space="preserve">SALAPARUTA</t>
  </si>
  <si>
    <t xml:space="preserve">H688</t>
  </si>
  <si>
    <t xml:space="preserve">SALARA</t>
  </si>
  <si>
    <t xml:space="preserve">H689</t>
  </si>
  <si>
    <t xml:space="preserve">SALASCO</t>
  </si>
  <si>
    <t xml:space="preserve">H690</t>
  </si>
  <si>
    <t xml:space="preserve">SALASSA</t>
  </si>
  <si>
    <t xml:space="preserve">H691</t>
  </si>
  <si>
    <t xml:space="preserve">SALBERTRAND</t>
  </si>
  <si>
    <t xml:space="preserve">H684</t>
  </si>
  <si>
    <t xml:space="preserve">SALCEDO</t>
  </si>
  <si>
    <t xml:space="preserve">F810</t>
  </si>
  <si>
    <t xml:space="preserve">SALCITO</t>
  </si>
  <si>
    <t xml:space="preserve">H693</t>
  </si>
  <si>
    <t xml:space="preserve">SALE</t>
  </si>
  <si>
    <t xml:space="preserve">H694</t>
  </si>
  <si>
    <t xml:space="preserve">SALE DELLE LANGHE</t>
  </si>
  <si>
    <t xml:space="preserve">H695</t>
  </si>
  <si>
    <t xml:space="preserve">SALE MARASINO</t>
  </si>
  <si>
    <t xml:space="preserve">H699</t>
  </si>
  <si>
    <t xml:space="preserve">SALE SAN GIOVANNI</t>
  </si>
  <si>
    <t xml:space="preserve">H704</t>
  </si>
  <si>
    <t xml:space="preserve">SALEMI</t>
  </si>
  <si>
    <t xml:space="preserve">H700</t>
  </si>
  <si>
    <t xml:space="preserve">SALENTO</t>
  </si>
  <si>
    <t xml:space="preserve">H686</t>
  </si>
  <si>
    <t xml:space="preserve">SALERANO CANAVESE</t>
  </si>
  <si>
    <t xml:space="preserve">H702</t>
  </si>
  <si>
    <t xml:space="preserve">SALERANO SUL LAMBRO</t>
  </si>
  <si>
    <t xml:space="preserve">H701</t>
  </si>
  <si>
    <t xml:space="preserve">SALERNO</t>
  </si>
  <si>
    <t xml:space="preserve">H703</t>
  </si>
  <si>
    <t xml:space="preserve">SALGAREDA</t>
  </si>
  <si>
    <t xml:space="preserve">H706</t>
  </si>
  <si>
    <t xml:space="preserve">SALI VERCELLESE</t>
  </si>
  <si>
    <t xml:space="preserve">H707</t>
  </si>
  <si>
    <t xml:space="preserve">SALICE SALENTINO</t>
  </si>
  <si>
    <t xml:space="preserve">H708</t>
  </si>
  <si>
    <t xml:space="preserve">SALICETO</t>
  </si>
  <si>
    <t xml:space="preserve">H710</t>
  </si>
  <si>
    <t xml:space="preserve">SALISANO</t>
  </si>
  <si>
    <t xml:space="preserve">H713</t>
  </si>
  <si>
    <t xml:space="preserve">SALIZZOLE</t>
  </si>
  <si>
    <t xml:space="preserve">H714</t>
  </si>
  <si>
    <t xml:space="preserve">SALLE</t>
  </si>
  <si>
    <t xml:space="preserve">H715</t>
  </si>
  <si>
    <t xml:space="preserve">SALMOUR</t>
  </si>
  <si>
    <t xml:space="preserve">H716</t>
  </si>
  <si>
    <t xml:space="preserve">SALO'</t>
  </si>
  <si>
    <t xml:space="preserve">H717</t>
  </si>
  <si>
    <t xml:space="preserve">SALORNO SULLA STRADA DEL VINO/SALURN AN DER WEINSTRASSE</t>
  </si>
  <si>
    <t xml:space="preserve">H719</t>
  </si>
  <si>
    <t xml:space="preserve">SALSOMAGGIORE TERME</t>
  </si>
  <si>
    <t xml:space="preserve">H720</t>
  </si>
  <si>
    <t xml:space="preserve">SALTRIO</t>
  </si>
  <si>
    <t xml:space="preserve">H723</t>
  </si>
  <si>
    <t xml:space="preserve">SALUDECIO</t>
  </si>
  <si>
    <t xml:space="preserve">H724</t>
  </si>
  <si>
    <t xml:space="preserve">SALUGGIA</t>
  </si>
  <si>
    <t xml:space="preserve">H725</t>
  </si>
  <si>
    <t xml:space="preserve">SALUSSOLA</t>
  </si>
  <si>
    <t xml:space="preserve">H726</t>
  </si>
  <si>
    <t xml:space="preserve">SALUZZO</t>
  </si>
  <si>
    <t xml:space="preserve">H727</t>
  </si>
  <si>
    <t xml:space="preserve">SALVE</t>
  </si>
  <si>
    <t xml:space="preserve">H729</t>
  </si>
  <si>
    <t xml:space="preserve">SALVIROLA</t>
  </si>
  <si>
    <t xml:space="preserve">H731</t>
  </si>
  <si>
    <t xml:space="preserve">SALVITELLE</t>
  </si>
  <si>
    <t xml:space="preserve">H732</t>
  </si>
  <si>
    <t xml:space="preserve">SALZA DI PINEROLO</t>
  </si>
  <si>
    <t xml:space="preserve">H734</t>
  </si>
  <si>
    <t xml:space="preserve">SALZA IRPINA</t>
  </si>
  <si>
    <t xml:space="preserve">H733</t>
  </si>
  <si>
    <t xml:space="preserve">SALZANO</t>
  </si>
  <si>
    <t xml:space="preserve">H735</t>
  </si>
  <si>
    <t xml:space="preserve">SAMARATE</t>
  </si>
  <si>
    <t xml:space="preserve">H736</t>
  </si>
  <si>
    <t xml:space="preserve">SAMASSI</t>
  </si>
  <si>
    <t xml:space="preserve">H738</t>
  </si>
  <si>
    <t xml:space="preserve">SAMATZAI</t>
  </si>
  <si>
    <t xml:space="preserve">H739</t>
  </si>
  <si>
    <t xml:space="preserve">SAMBUCA DI SICILIA</t>
  </si>
  <si>
    <t xml:space="preserve">H743</t>
  </si>
  <si>
    <t xml:space="preserve">SAMBUCA PISTOIESE</t>
  </si>
  <si>
    <t xml:space="preserve">H744</t>
  </si>
  <si>
    <t xml:space="preserve">SAMBUCI</t>
  </si>
  <si>
    <t xml:space="preserve">H745</t>
  </si>
  <si>
    <t xml:space="preserve">SAMBUCO</t>
  </si>
  <si>
    <t xml:space="preserve">H746</t>
  </si>
  <si>
    <t xml:space="preserve">SAMMICHELE DI BARI</t>
  </si>
  <si>
    <t xml:space="preserve">H749</t>
  </si>
  <si>
    <t xml:space="preserve">SAMO</t>
  </si>
  <si>
    <t xml:space="preserve">H013</t>
  </si>
  <si>
    <t xml:space="preserve">SAMOLACO</t>
  </si>
  <si>
    <t xml:space="preserve">H752</t>
  </si>
  <si>
    <t xml:space="preserve">SAMONE</t>
  </si>
  <si>
    <t xml:space="preserve">H754</t>
  </si>
  <si>
    <t xml:space="preserve">H753</t>
  </si>
  <si>
    <t xml:space="preserve">SAMPEYRE</t>
  </si>
  <si>
    <t xml:space="preserve">H755</t>
  </si>
  <si>
    <t xml:space="preserve">SAMUGHEO</t>
  </si>
  <si>
    <t xml:space="preserve">H756</t>
  </si>
  <si>
    <t xml:space="preserve">SAN BARTOLOMEO AL MARE</t>
  </si>
  <si>
    <t xml:space="preserve">H763</t>
  </si>
  <si>
    <t xml:space="preserve">SAN BARTOLOMEO IN GALDO</t>
  </si>
  <si>
    <t xml:space="preserve">H764</t>
  </si>
  <si>
    <t xml:space="preserve">SAN BARTOLOMEO VAL CAVARGNA</t>
  </si>
  <si>
    <t xml:space="preserve">H760</t>
  </si>
  <si>
    <t xml:space="preserve">SAN BASILE</t>
  </si>
  <si>
    <t xml:space="preserve">H765</t>
  </si>
  <si>
    <t xml:space="preserve">SAN BASILIO</t>
  </si>
  <si>
    <t xml:space="preserve">H766</t>
  </si>
  <si>
    <t xml:space="preserve">SAN BASSANO</t>
  </si>
  <si>
    <t xml:space="preserve">H767</t>
  </si>
  <si>
    <t xml:space="preserve">SAN BELLINO</t>
  </si>
  <si>
    <t xml:space="preserve">H768</t>
  </si>
  <si>
    <t xml:space="preserve">SAN BENEDETTO BELBO</t>
  </si>
  <si>
    <t xml:space="preserve">H770</t>
  </si>
  <si>
    <t xml:space="preserve">SAN BENEDETTO DEI MARSI</t>
  </si>
  <si>
    <t xml:space="preserve">H772</t>
  </si>
  <si>
    <t xml:space="preserve">SAN BENEDETTO DEL TRONTO</t>
  </si>
  <si>
    <t xml:space="preserve">H769</t>
  </si>
  <si>
    <t xml:space="preserve">SAN BENEDETTO IN PERILLIS</t>
  </si>
  <si>
    <t xml:space="preserve">H773</t>
  </si>
  <si>
    <t xml:space="preserve">SAN BENEDETTO PO</t>
  </si>
  <si>
    <t xml:space="preserve">H771</t>
  </si>
  <si>
    <t xml:space="preserve">SAN BENEDETTO ULLANO</t>
  </si>
  <si>
    <t xml:space="preserve">H774</t>
  </si>
  <si>
    <t xml:space="preserve">SAN BENEDETTO VAL DI SAMBRO</t>
  </si>
  <si>
    <t xml:space="preserve">G566</t>
  </si>
  <si>
    <t xml:space="preserve">SAN BENIGNO CANAVESE</t>
  </si>
  <si>
    <t xml:space="preserve">H775</t>
  </si>
  <si>
    <t xml:space="preserve">SAN BERNARDINO VERBANO</t>
  </si>
  <si>
    <t xml:space="preserve">H777</t>
  </si>
  <si>
    <t xml:space="preserve">SAN BIAGIO DELLA CIMA</t>
  </si>
  <si>
    <t xml:space="preserve">H780</t>
  </si>
  <si>
    <t xml:space="preserve">SAN BIAGIO DI CALLALTA</t>
  </si>
  <si>
    <t xml:space="preserve">H781</t>
  </si>
  <si>
    <t xml:space="preserve">SAN BIAGIO PLATANI</t>
  </si>
  <si>
    <t xml:space="preserve">H778</t>
  </si>
  <si>
    <t xml:space="preserve">SAN BIAGIO SARACINISCO</t>
  </si>
  <si>
    <t xml:space="preserve">H779</t>
  </si>
  <si>
    <t xml:space="preserve">SAN BIASE</t>
  </si>
  <si>
    <t xml:space="preserve">H782</t>
  </si>
  <si>
    <t xml:space="preserve">SAN BONIFACIO</t>
  </si>
  <si>
    <t xml:space="preserve">H783</t>
  </si>
  <si>
    <t xml:space="preserve">SAN BUONO</t>
  </si>
  <si>
    <t xml:space="preserve">H784</t>
  </si>
  <si>
    <t xml:space="preserve">SAN CALOGERO</t>
  </si>
  <si>
    <t xml:space="preserve">H785</t>
  </si>
  <si>
    <t xml:space="preserve">SAN CANDIDO/INNICHEN</t>
  </si>
  <si>
    <t xml:space="preserve">H786</t>
  </si>
  <si>
    <t xml:space="preserve">SAN CANZIAN D'ISONZO</t>
  </si>
  <si>
    <t xml:space="preserve">H787</t>
  </si>
  <si>
    <t xml:space="preserve">SAN CARLO CANAVESE</t>
  </si>
  <si>
    <t xml:space="preserve">H789</t>
  </si>
  <si>
    <t xml:space="preserve">SAN CASCIANO DEI BAGNI</t>
  </si>
  <si>
    <t xml:space="preserve">H790</t>
  </si>
  <si>
    <t xml:space="preserve">SAN CASCIANO IN VAL DI PESA</t>
  </si>
  <si>
    <t xml:space="preserve">H791</t>
  </si>
  <si>
    <t xml:space="preserve">SAN CASSIANO</t>
  </si>
  <si>
    <t xml:space="preserve">M264</t>
  </si>
  <si>
    <t xml:space="preserve">SAN CATALDO</t>
  </si>
  <si>
    <t xml:space="preserve">H792</t>
  </si>
  <si>
    <t xml:space="preserve">SAN CESAREO</t>
  </si>
  <si>
    <t xml:space="preserve">M295</t>
  </si>
  <si>
    <t xml:space="preserve">SAN CESARIO DI LECCE</t>
  </si>
  <si>
    <t xml:space="preserve">H793</t>
  </si>
  <si>
    <t xml:space="preserve">SAN CESARIO SUL PANARO</t>
  </si>
  <si>
    <t xml:space="preserve">H794</t>
  </si>
  <si>
    <t xml:space="preserve">SAN CHIRICO NUOVO</t>
  </si>
  <si>
    <t xml:space="preserve">H795</t>
  </si>
  <si>
    <t xml:space="preserve">SAN CHIRICO RAPARO</t>
  </si>
  <si>
    <t xml:space="preserve">H796</t>
  </si>
  <si>
    <t xml:space="preserve">SAN CIPIRELLO</t>
  </si>
  <si>
    <t xml:space="preserve">H797</t>
  </si>
  <si>
    <t xml:space="preserve">SAN CIPRIANO D'AVERSA</t>
  </si>
  <si>
    <t xml:space="preserve">H798</t>
  </si>
  <si>
    <t xml:space="preserve">SAN CIPRIANO PICENTINO</t>
  </si>
  <si>
    <t xml:space="preserve">H800</t>
  </si>
  <si>
    <t xml:space="preserve">SAN CIPRIANO PO</t>
  </si>
  <si>
    <t xml:space="preserve">H799</t>
  </si>
  <si>
    <t xml:space="preserve">SAN CLEMENTE</t>
  </si>
  <si>
    <t xml:space="preserve">H801</t>
  </si>
  <si>
    <t xml:space="preserve">SAN COLOMBANO AL LAMBRO</t>
  </si>
  <si>
    <t xml:space="preserve">H803</t>
  </si>
  <si>
    <t xml:space="preserve">SAN COLOMBANO BELMONTE</t>
  </si>
  <si>
    <t xml:space="preserve">H804</t>
  </si>
  <si>
    <t xml:space="preserve">SAN COLOMBANO CERTENOLI</t>
  </si>
  <si>
    <t xml:space="preserve">H802</t>
  </si>
  <si>
    <t xml:space="preserve">SAN CONO</t>
  </si>
  <si>
    <t xml:space="preserve">H805</t>
  </si>
  <si>
    <t xml:space="preserve">SAN COSMO ALBANESE</t>
  </si>
  <si>
    <t xml:space="preserve">H806</t>
  </si>
  <si>
    <t xml:space="preserve">SAN COSTANTINO ALBANESE</t>
  </si>
  <si>
    <t xml:space="preserve">H808</t>
  </si>
  <si>
    <t xml:space="preserve">SAN COSTANTINO CALABRO</t>
  </si>
  <si>
    <t xml:space="preserve">H807</t>
  </si>
  <si>
    <t xml:space="preserve">SAN COSTANZO</t>
  </si>
  <si>
    <t xml:space="preserve">H809</t>
  </si>
  <si>
    <t xml:space="preserve">SAN CRISTOFORO</t>
  </si>
  <si>
    <t xml:space="preserve">H810</t>
  </si>
  <si>
    <t xml:space="preserve">SAN DAMIANO AL COLLE</t>
  </si>
  <si>
    <t xml:space="preserve">H814</t>
  </si>
  <si>
    <t xml:space="preserve">SAN DAMIANO D'ASTI</t>
  </si>
  <si>
    <t xml:space="preserve">H811</t>
  </si>
  <si>
    <t xml:space="preserve">SAN DAMIANO MACRA</t>
  </si>
  <si>
    <t xml:space="preserve">H812</t>
  </si>
  <si>
    <t xml:space="preserve">SAN DANIELE DEL FRIULI</t>
  </si>
  <si>
    <t xml:space="preserve">H816</t>
  </si>
  <si>
    <t xml:space="preserve">SAN DANIELE PO</t>
  </si>
  <si>
    <t xml:space="preserve">H815</t>
  </si>
  <si>
    <t xml:space="preserve">SAN DEMETRIO CORONE</t>
  </si>
  <si>
    <t xml:space="preserve">H818</t>
  </si>
  <si>
    <t xml:space="preserve">SAN DEMETRIO NE' VESTINI</t>
  </si>
  <si>
    <t xml:space="preserve">H819</t>
  </si>
  <si>
    <t xml:space="preserve">SAN DIDERO</t>
  </si>
  <si>
    <t xml:space="preserve">H820</t>
  </si>
  <si>
    <t xml:space="preserve">SAN DONA' DI PIAVE</t>
  </si>
  <si>
    <t xml:space="preserve">H823</t>
  </si>
  <si>
    <t xml:space="preserve">SAN DONACI</t>
  </si>
  <si>
    <t xml:space="preserve">H822</t>
  </si>
  <si>
    <t xml:space="preserve">SAN DONATO DI LECCE</t>
  </si>
  <si>
    <t xml:space="preserve">H826</t>
  </si>
  <si>
    <t xml:space="preserve">SAN DONATO DI NINEA</t>
  </si>
  <si>
    <t xml:space="preserve">H825</t>
  </si>
  <si>
    <t xml:space="preserve">SAN DONATO MILANESE</t>
  </si>
  <si>
    <t xml:space="preserve">H827</t>
  </si>
  <si>
    <t xml:space="preserve">SAN DONATO VAL DI COMINO</t>
  </si>
  <si>
    <t xml:space="preserve">H824</t>
  </si>
  <si>
    <t xml:space="preserve">SAN DORLIGO DELLA VALLE-DOLINA</t>
  </si>
  <si>
    <t xml:space="preserve">D324</t>
  </si>
  <si>
    <t xml:space="preserve">SAN FELE</t>
  </si>
  <si>
    <t xml:space="preserve">H831</t>
  </si>
  <si>
    <t xml:space="preserve">SAN FELICE A CANCELLO</t>
  </si>
  <si>
    <t xml:space="preserve">H834</t>
  </si>
  <si>
    <t xml:space="preserve">SAN FELICE CIRCEO</t>
  </si>
  <si>
    <t xml:space="preserve">H836</t>
  </si>
  <si>
    <t xml:space="preserve">SAN FELICE DEL BENACO</t>
  </si>
  <si>
    <t xml:space="preserve">H838</t>
  </si>
  <si>
    <t xml:space="preserve">SAN FELICE DEL MOLISE</t>
  </si>
  <si>
    <t xml:space="preserve">H833</t>
  </si>
  <si>
    <t xml:space="preserve">SAN FELICE SUL PANARO</t>
  </si>
  <si>
    <t xml:space="preserve">H835</t>
  </si>
  <si>
    <t xml:space="preserve">SAN FERDINANDO</t>
  </si>
  <si>
    <t xml:space="preserve">M277</t>
  </si>
  <si>
    <t xml:space="preserve">SAN FERDINANDO DI PUGLIA</t>
  </si>
  <si>
    <t xml:space="preserve">H839</t>
  </si>
  <si>
    <t xml:space="preserve">SAN FERMO DELLA BATTAGLIA</t>
  </si>
  <si>
    <t xml:space="preserve">H840</t>
  </si>
  <si>
    <t xml:space="preserve">SAN FILI</t>
  </si>
  <si>
    <t xml:space="preserve">H841</t>
  </si>
  <si>
    <t xml:space="preserve">SAN FILIPPO DEL MELA</t>
  </si>
  <si>
    <t xml:space="preserve">H842</t>
  </si>
  <si>
    <t xml:space="preserve">SAN FIOR</t>
  </si>
  <si>
    <t xml:space="preserve">H843</t>
  </si>
  <si>
    <t xml:space="preserve">SAN FIORANO</t>
  </si>
  <si>
    <t xml:space="preserve">H844</t>
  </si>
  <si>
    <t xml:space="preserve">SAN FLORIANO DEL COLLIO</t>
  </si>
  <si>
    <t xml:space="preserve">H845</t>
  </si>
  <si>
    <t xml:space="preserve">SAN FLORO</t>
  </si>
  <si>
    <t xml:space="preserve">H846</t>
  </si>
  <si>
    <t xml:space="preserve">SAN FRANCESCO AL CAMPO</t>
  </si>
  <si>
    <t xml:space="preserve">H847</t>
  </si>
  <si>
    <t xml:space="preserve">SAN FRATELLO</t>
  </si>
  <si>
    <t xml:space="preserve">H850</t>
  </si>
  <si>
    <t xml:space="preserve">SAN GAVINO MONREALE</t>
  </si>
  <si>
    <t xml:space="preserve">H856</t>
  </si>
  <si>
    <t xml:space="preserve">SAN GEMINI</t>
  </si>
  <si>
    <t xml:space="preserve">H857</t>
  </si>
  <si>
    <t xml:space="preserve">SAN GENESIO ATESINO/JENESIEN</t>
  </si>
  <si>
    <t xml:space="preserve">H858</t>
  </si>
  <si>
    <t xml:space="preserve">SAN GENESIO ED UNITI</t>
  </si>
  <si>
    <t xml:space="preserve">H859</t>
  </si>
  <si>
    <t xml:space="preserve">SAN GENNARO VESUVIANO</t>
  </si>
  <si>
    <t xml:space="preserve">H860</t>
  </si>
  <si>
    <t xml:space="preserve">SAN GERMANO CHISONE</t>
  </si>
  <si>
    <t xml:space="preserve">H862</t>
  </si>
  <si>
    <t xml:space="preserve">SAN GERMANO VERCELLESE</t>
  </si>
  <si>
    <t xml:space="preserve">H861</t>
  </si>
  <si>
    <t xml:space="preserve">SAN GERVASIO BRESCIANO</t>
  </si>
  <si>
    <t xml:space="preserve">H865</t>
  </si>
  <si>
    <t xml:space="preserve">SAN GIACOMO DEGLI SCHIAVONI</t>
  </si>
  <si>
    <t xml:space="preserve">H867</t>
  </si>
  <si>
    <t xml:space="preserve">SAN GIACOMO DELLE SEGNATE</t>
  </si>
  <si>
    <t xml:space="preserve">H870</t>
  </si>
  <si>
    <t xml:space="preserve">SAN GIACOMO FILIPPO</t>
  </si>
  <si>
    <t xml:space="preserve">H868</t>
  </si>
  <si>
    <t xml:space="preserve">SAN GIACOMO VERCELLESE</t>
  </si>
  <si>
    <t xml:space="preserve">B952</t>
  </si>
  <si>
    <t xml:space="preserve">SAN GILLIO</t>
  </si>
  <si>
    <t xml:space="preserve">H873</t>
  </si>
  <si>
    <t xml:space="preserve">SAN GIMIGNANO</t>
  </si>
  <si>
    <t xml:space="preserve">H875</t>
  </si>
  <si>
    <t xml:space="preserve">SAN GINESIO</t>
  </si>
  <si>
    <t xml:space="preserve">H876</t>
  </si>
  <si>
    <t xml:space="preserve">SAN GIORGIO A CREMANO</t>
  </si>
  <si>
    <t xml:space="preserve">H892</t>
  </si>
  <si>
    <t xml:space="preserve">SAN GIORGIO A LIRI</t>
  </si>
  <si>
    <t xml:space="preserve">H880</t>
  </si>
  <si>
    <t xml:space="preserve">SAN GIORGIO ALBANESE</t>
  </si>
  <si>
    <t xml:space="preserve">H881</t>
  </si>
  <si>
    <t xml:space="preserve">SAN GIORGIO BIGARELLO</t>
  </si>
  <si>
    <t xml:space="preserve">H883</t>
  </si>
  <si>
    <t xml:space="preserve">SAN GIORGIO CANAVESE</t>
  </si>
  <si>
    <t xml:space="preserve">H890</t>
  </si>
  <si>
    <t xml:space="preserve">SAN GIORGIO DEL SANNIO</t>
  </si>
  <si>
    <t xml:space="preserve">H894</t>
  </si>
  <si>
    <t xml:space="preserve">SAN GIORGIO DELLA RICHINVELDA</t>
  </si>
  <si>
    <t xml:space="preserve">H891</t>
  </si>
  <si>
    <t xml:space="preserve">SAN GIORGIO DELLE PERTICHE</t>
  </si>
  <si>
    <t xml:space="preserve">H893</t>
  </si>
  <si>
    <t xml:space="preserve">SAN GIORGIO DI LOMELLINA</t>
  </si>
  <si>
    <t xml:space="preserve">H885</t>
  </si>
  <si>
    <t xml:space="preserve">SAN GIORGIO DI NOGARO</t>
  </si>
  <si>
    <t xml:space="preserve">H895</t>
  </si>
  <si>
    <t xml:space="preserve">SAN GIORGIO DI PIANO</t>
  </si>
  <si>
    <t xml:space="preserve">H896</t>
  </si>
  <si>
    <t xml:space="preserve">SAN GIORGIO IN BOSCO</t>
  </si>
  <si>
    <t xml:space="preserve">H897</t>
  </si>
  <si>
    <t xml:space="preserve">SAN GIORGIO IONICO</t>
  </si>
  <si>
    <t xml:space="preserve">H882</t>
  </si>
  <si>
    <t xml:space="preserve">SAN GIORGIO LA MOLARA</t>
  </si>
  <si>
    <t xml:space="preserve">H898</t>
  </si>
  <si>
    <t xml:space="preserve">SAN GIORGIO LUCANO</t>
  </si>
  <si>
    <t xml:space="preserve">H888</t>
  </si>
  <si>
    <t xml:space="preserve">SAN GIORGIO MONFERRATO</t>
  </si>
  <si>
    <t xml:space="preserve">H878</t>
  </si>
  <si>
    <t xml:space="preserve">SAN GIORGIO MORGETO</t>
  </si>
  <si>
    <t xml:space="preserve">H889</t>
  </si>
  <si>
    <t xml:space="preserve">SAN GIORGIO PIACENTINO</t>
  </si>
  <si>
    <t xml:space="preserve">H887</t>
  </si>
  <si>
    <t xml:space="preserve">SAN GIORGIO SCARAMPI</t>
  </si>
  <si>
    <t xml:space="preserve">H899</t>
  </si>
  <si>
    <t xml:space="preserve">SAN GIORGIO SU LEGNANO</t>
  </si>
  <si>
    <t xml:space="preserve">H884</t>
  </si>
  <si>
    <t xml:space="preserve">SAN GIORIO DI SUSA</t>
  </si>
  <si>
    <t xml:space="preserve">H900</t>
  </si>
  <si>
    <t xml:space="preserve">SAN GIOVANNI A PIRO</t>
  </si>
  <si>
    <t xml:space="preserve">H907</t>
  </si>
  <si>
    <t xml:space="preserve">SAN GIOVANNI AL NATISONE</t>
  </si>
  <si>
    <t xml:space="preserve">H906</t>
  </si>
  <si>
    <t xml:space="preserve">SAN GIOVANNI BIANCO</t>
  </si>
  <si>
    <t xml:space="preserve">H910</t>
  </si>
  <si>
    <t xml:space="preserve">SAN GIOVANNI DEL DOSSO</t>
  </si>
  <si>
    <t xml:space="preserve">H912</t>
  </si>
  <si>
    <t xml:space="preserve">SAN GIOVANNI DI FASSA</t>
  </si>
  <si>
    <t xml:space="preserve">M390</t>
  </si>
  <si>
    <t xml:space="preserve">SAN GIOVANNI DI GERACE</t>
  </si>
  <si>
    <t xml:space="preserve">H903</t>
  </si>
  <si>
    <t xml:space="preserve">SAN GIOVANNI GEMINI</t>
  </si>
  <si>
    <t xml:space="preserve">H914</t>
  </si>
  <si>
    <t xml:space="preserve">SAN GIOVANNI ILARIONE</t>
  </si>
  <si>
    <t xml:space="preserve">H916</t>
  </si>
  <si>
    <t xml:space="preserve">SAN GIOVANNI IN CROCE</t>
  </si>
  <si>
    <t xml:space="preserve">H918</t>
  </si>
  <si>
    <t xml:space="preserve">SAN GIOVANNI IN FIORE</t>
  </si>
  <si>
    <t xml:space="preserve">H919</t>
  </si>
  <si>
    <t xml:space="preserve">SAN GIOVANNI IN GALDO</t>
  </si>
  <si>
    <t xml:space="preserve">H920</t>
  </si>
  <si>
    <t xml:space="preserve">SAN GIOVANNI IN MARIGNANO</t>
  </si>
  <si>
    <t xml:space="preserve">H921</t>
  </si>
  <si>
    <t xml:space="preserve">SAN GIOVANNI IN PERSICETO</t>
  </si>
  <si>
    <t xml:space="preserve">G467</t>
  </si>
  <si>
    <t xml:space="preserve">SAN GIOVANNI INCARICO</t>
  </si>
  <si>
    <t xml:space="preserve">H917</t>
  </si>
  <si>
    <t xml:space="preserve">SAN GIOVANNI LA PUNTA</t>
  </si>
  <si>
    <t xml:space="preserve">H922</t>
  </si>
  <si>
    <t xml:space="preserve">SAN GIOVANNI LIPIONI</t>
  </si>
  <si>
    <t xml:space="preserve">H923</t>
  </si>
  <si>
    <t xml:space="preserve">SAN GIOVANNI LUPATOTO</t>
  </si>
  <si>
    <t xml:space="preserve">H924</t>
  </si>
  <si>
    <t xml:space="preserve">SAN GIOVANNI ROTONDO</t>
  </si>
  <si>
    <t xml:space="preserve">H926</t>
  </si>
  <si>
    <t xml:space="preserve">SAN GIOVANNI SUERGIU</t>
  </si>
  <si>
    <t xml:space="preserve">G287</t>
  </si>
  <si>
    <t xml:space="preserve">SAN GIOVANNI TEATINO</t>
  </si>
  <si>
    <t xml:space="preserve">D690</t>
  </si>
  <si>
    <t xml:space="preserve">SAN GIOVANNI VALDARNO</t>
  </si>
  <si>
    <t xml:space="preserve">H901</t>
  </si>
  <si>
    <t xml:space="preserve">SAN GIULIANO DEL SANNIO</t>
  </si>
  <si>
    <t xml:space="preserve">H928</t>
  </si>
  <si>
    <t xml:space="preserve">SAN GIULIANO DI PUGLIA</t>
  </si>
  <si>
    <t xml:space="preserve">H929</t>
  </si>
  <si>
    <t xml:space="preserve">SAN GIULIANO MILANESE</t>
  </si>
  <si>
    <t xml:space="preserve">H930</t>
  </si>
  <si>
    <t xml:space="preserve">SAN GIULIANO TERME</t>
  </si>
  <si>
    <t xml:space="preserve">A562</t>
  </si>
  <si>
    <t xml:space="preserve">SAN GIUSEPPE JATO</t>
  </si>
  <si>
    <t xml:space="preserve">H933</t>
  </si>
  <si>
    <t xml:space="preserve">SAN GIUSEPPE VESUVIANO</t>
  </si>
  <si>
    <t xml:space="preserve">H931</t>
  </si>
  <si>
    <t xml:space="preserve">SAN GIUSTINO</t>
  </si>
  <si>
    <t xml:space="preserve">H935</t>
  </si>
  <si>
    <t xml:space="preserve">SAN GIUSTO CANAVESE</t>
  </si>
  <si>
    <t xml:space="preserve">H936</t>
  </si>
  <si>
    <t xml:space="preserve">SAN GODENZO</t>
  </si>
  <si>
    <t xml:space="preserve">H937</t>
  </si>
  <si>
    <t xml:space="preserve">SAN GREGORIO D'IPPONA</t>
  </si>
  <si>
    <t xml:space="preserve">H941</t>
  </si>
  <si>
    <t xml:space="preserve">SAN GREGORIO DA SASSOLA</t>
  </si>
  <si>
    <t xml:space="preserve">H942</t>
  </si>
  <si>
    <t xml:space="preserve">SAN GREGORIO DI CATANIA</t>
  </si>
  <si>
    <t xml:space="preserve">H940</t>
  </si>
  <si>
    <t xml:space="preserve">SAN GREGORIO MAGNO</t>
  </si>
  <si>
    <t xml:space="preserve">H943</t>
  </si>
  <si>
    <t xml:space="preserve">SAN GREGORIO MATESE</t>
  </si>
  <si>
    <t xml:space="preserve">H939</t>
  </si>
  <si>
    <t xml:space="preserve">SAN GREGORIO NELLE ALPI</t>
  </si>
  <si>
    <t xml:space="preserve">H938</t>
  </si>
  <si>
    <t xml:space="preserve">SAN LAZZARO DI SAVENA</t>
  </si>
  <si>
    <t xml:space="preserve">H945</t>
  </si>
  <si>
    <t xml:space="preserve">SAN LEO</t>
  </si>
  <si>
    <t xml:space="preserve">H949</t>
  </si>
  <si>
    <t xml:space="preserve">SAN LEONARDO</t>
  </si>
  <si>
    <t xml:space="preserve">H951</t>
  </si>
  <si>
    <t xml:space="preserve">SAN LEONARDO IN PASSIRIA/ST. LEONHARD IN PASSEIER</t>
  </si>
  <si>
    <t xml:space="preserve">H952</t>
  </si>
  <si>
    <t xml:space="preserve">SAN LEUCIO DEL SANNIO</t>
  </si>
  <si>
    <t xml:space="preserve">H953</t>
  </si>
  <si>
    <t xml:space="preserve">SAN LORENZELLO</t>
  </si>
  <si>
    <t xml:space="preserve">H955</t>
  </si>
  <si>
    <t xml:space="preserve">SAN LORENZO</t>
  </si>
  <si>
    <t xml:space="preserve">H959</t>
  </si>
  <si>
    <t xml:space="preserve">SAN LORENZO AL MARE</t>
  </si>
  <si>
    <t xml:space="preserve">H957</t>
  </si>
  <si>
    <t xml:space="preserve">SAN LORENZO BELLIZZI</t>
  </si>
  <si>
    <t xml:space="preserve">H961</t>
  </si>
  <si>
    <t xml:space="preserve">SAN LORENZO DEL VALLO</t>
  </si>
  <si>
    <t xml:space="preserve">H962</t>
  </si>
  <si>
    <t xml:space="preserve">SAN LORENZO DI SEBATO/ST. LORENZEN</t>
  </si>
  <si>
    <t xml:space="preserve">H956</t>
  </si>
  <si>
    <t xml:space="preserve">SAN LORENZO DORSINO</t>
  </si>
  <si>
    <t xml:space="preserve">M345</t>
  </si>
  <si>
    <t xml:space="preserve">SAN LORENZO IN CAMPO</t>
  </si>
  <si>
    <t xml:space="preserve">H958</t>
  </si>
  <si>
    <t xml:space="preserve">SAN LORENZO ISONTINO</t>
  </si>
  <si>
    <t xml:space="preserve">H964</t>
  </si>
  <si>
    <t xml:space="preserve">SAN LORENZO MAGGIORE</t>
  </si>
  <si>
    <t xml:space="preserve">H967</t>
  </si>
  <si>
    <t xml:space="preserve">SAN LORENZO NUOVO</t>
  </si>
  <si>
    <t xml:space="preserve">H969</t>
  </si>
  <si>
    <t xml:space="preserve">SAN LUCA</t>
  </si>
  <si>
    <t xml:space="preserve">H970</t>
  </si>
  <si>
    <t xml:space="preserve">SAN LUCIDO</t>
  </si>
  <si>
    <t xml:space="preserve">H971</t>
  </si>
  <si>
    <t xml:space="preserve">SAN LUPO</t>
  </si>
  <si>
    <t xml:space="preserve">H973</t>
  </si>
  <si>
    <t xml:space="preserve">SAN MANGO D'AQUINO</t>
  </si>
  <si>
    <t xml:space="preserve">H976</t>
  </si>
  <si>
    <t xml:space="preserve">SAN MANGO PIEMONTE</t>
  </si>
  <si>
    <t xml:space="preserve">H977</t>
  </si>
  <si>
    <t xml:space="preserve">SAN MANGO SUL CALORE</t>
  </si>
  <si>
    <t xml:space="preserve">H975</t>
  </si>
  <si>
    <t xml:space="preserve">SAN MARCELLINO</t>
  </si>
  <si>
    <t xml:space="preserve">H978</t>
  </si>
  <si>
    <t xml:space="preserve">SAN MARCELLO</t>
  </si>
  <si>
    <t xml:space="preserve">H979</t>
  </si>
  <si>
    <t xml:space="preserve">SAN MARCELLO PITEGLIO</t>
  </si>
  <si>
    <t xml:space="preserve">M377</t>
  </si>
  <si>
    <t xml:space="preserve">SAN MARCO ARGENTANO</t>
  </si>
  <si>
    <t xml:space="preserve">H981</t>
  </si>
  <si>
    <t xml:space="preserve">SAN MARCO D'ALUNZIO</t>
  </si>
  <si>
    <t xml:space="preserve">H982</t>
  </si>
  <si>
    <t xml:space="preserve">SAN MARCO DEI CAVOTI</t>
  </si>
  <si>
    <t xml:space="preserve">H984</t>
  </si>
  <si>
    <t xml:space="preserve">SAN MARCO EVANGELISTA</t>
  </si>
  <si>
    <t xml:space="preserve">F043</t>
  </si>
  <si>
    <t xml:space="preserve">SAN MARCO IN LAMIS</t>
  </si>
  <si>
    <t xml:space="preserve">H985</t>
  </si>
  <si>
    <t xml:space="preserve">SAN MARCO LA CATOLA</t>
  </si>
  <si>
    <t xml:space="preserve">H986</t>
  </si>
  <si>
    <t xml:space="preserve">SAN MARTINO AL TAGLIAMENTO</t>
  </si>
  <si>
    <t xml:space="preserve">H999</t>
  </si>
  <si>
    <t xml:space="preserve">SAN MARTINO ALFIERI</t>
  </si>
  <si>
    <t xml:space="preserve">H987</t>
  </si>
  <si>
    <t xml:space="preserve">SAN MARTINO BUON ALBERGO</t>
  </si>
  <si>
    <t xml:space="preserve">I003</t>
  </si>
  <si>
    <t xml:space="preserve">SAN MARTINO CANAVESE</t>
  </si>
  <si>
    <t xml:space="preserve">H997</t>
  </si>
  <si>
    <t xml:space="preserve">SAN MARTINO D'AGRI</t>
  </si>
  <si>
    <t xml:space="preserve">H994</t>
  </si>
  <si>
    <t xml:space="preserve">SAN MARTINO DALL'ARGINE</t>
  </si>
  <si>
    <t xml:space="preserve">I005</t>
  </si>
  <si>
    <t xml:space="preserve">SAN MARTINO DEL LAGO</t>
  </si>
  <si>
    <t xml:space="preserve">I007</t>
  </si>
  <si>
    <t xml:space="preserve">SAN MARTINO DI FINITA</t>
  </si>
  <si>
    <t xml:space="preserve">H992</t>
  </si>
  <si>
    <t xml:space="preserve">SAN MARTINO DI LUPARI</t>
  </si>
  <si>
    <t xml:space="preserve">I008</t>
  </si>
  <si>
    <t xml:space="preserve">SAN MARTINO DI VENEZZE</t>
  </si>
  <si>
    <t xml:space="preserve">H996</t>
  </si>
  <si>
    <t xml:space="preserve">SAN MARTINO IN BADIA/ST. MARTIN IN THURN</t>
  </si>
  <si>
    <t xml:space="preserve">H988</t>
  </si>
  <si>
    <t xml:space="preserve">SAN MARTINO IN PASSIRIA/ST. MARTIN IN PASSEIER</t>
  </si>
  <si>
    <t xml:space="preserve">H989</t>
  </si>
  <si>
    <t xml:space="preserve">SAN MARTINO IN PENSILIS</t>
  </si>
  <si>
    <t xml:space="preserve">H990</t>
  </si>
  <si>
    <t xml:space="preserve">SAN MARTINO IN RIO</t>
  </si>
  <si>
    <t xml:space="preserve">I011</t>
  </si>
  <si>
    <t xml:space="preserve">SAN MARTINO IN STRADA</t>
  </si>
  <si>
    <t xml:space="preserve">I012</t>
  </si>
  <si>
    <t xml:space="preserve">SAN MARTINO SANNITA</t>
  </si>
  <si>
    <t xml:space="preserve">I002</t>
  </si>
  <si>
    <t xml:space="preserve">SAN MARTINO SICCOMARIO</t>
  </si>
  <si>
    <t xml:space="preserve">I014</t>
  </si>
  <si>
    <t xml:space="preserve">SAN MARTINO SULLA MARRUCINA</t>
  </si>
  <si>
    <t xml:space="preserve">H991</t>
  </si>
  <si>
    <t xml:space="preserve">SAN MARTINO VALLE CAUDINA</t>
  </si>
  <si>
    <t xml:space="preserve">I016</t>
  </si>
  <si>
    <t xml:space="preserve">SAN MARZANO DI SAN GIUSEPPE</t>
  </si>
  <si>
    <t xml:space="preserve">I018</t>
  </si>
  <si>
    <t xml:space="preserve">SAN MARZANO OLIVETO</t>
  </si>
  <si>
    <t xml:space="preserve">I017</t>
  </si>
  <si>
    <t xml:space="preserve">SAN MARZANO SUL SARNO</t>
  </si>
  <si>
    <t xml:space="preserve">I019</t>
  </si>
  <si>
    <t xml:space="preserve">SAN MASSIMO</t>
  </si>
  <si>
    <t xml:space="preserve">I023</t>
  </si>
  <si>
    <t xml:space="preserve">SAN MAURIZIO CANAVESE</t>
  </si>
  <si>
    <t xml:space="preserve">I024</t>
  </si>
  <si>
    <t xml:space="preserve">SAN MAURIZIO D'OPAGLIO</t>
  </si>
  <si>
    <t xml:space="preserve">I025</t>
  </si>
  <si>
    <t xml:space="preserve">SAN MAURO CASTELVERDE</t>
  </si>
  <si>
    <t xml:space="preserve">I028</t>
  </si>
  <si>
    <t xml:space="preserve">SAN MAURO CILENTO</t>
  </si>
  <si>
    <t xml:space="preserve">I031</t>
  </si>
  <si>
    <t xml:space="preserve">SAN MAURO DI SALINE</t>
  </si>
  <si>
    <t xml:space="preserve">H712</t>
  </si>
  <si>
    <t xml:space="preserve">SAN MAURO FORTE</t>
  </si>
  <si>
    <t xml:space="preserve">I029</t>
  </si>
  <si>
    <t xml:space="preserve">SAN MAURO LA BRUCA</t>
  </si>
  <si>
    <t xml:space="preserve">I032</t>
  </si>
  <si>
    <t xml:space="preserve">SAN MAURO MARCHESATO</t>
  </si>
  <si>
    <t xml:space="preserve">I026</t>
  </si>
  <si>
    <t xml:space="preserve">SAN MAURO PASCOLI</t>
  </si>
  <si>
    <t xml:space="preserve">I027</t>
  </si>
  <si>
    <t xml:space="preserve">SAN MAURO TORINESE</t>
  </si>
  <si>
    <t xml:space="preserve">I030</t>
  </si>
  <si>
    <t xml:space="preserve">SAN MICHELE AL TAGLIAMENTO</t>
  </si>
  <si>
    <t xml:space="preserve">I040</t>
  </si>
  <si>
    <t xml:space="preserve">SAN MICHELE ALL'ADIGE</t>
  </si>
  <si>
    <t xml:space="preserve">I042</t>
  </si>
  <si>
    <t xml:space="preserve">SAN MICHELE DI GANZARIA</t>
  </si>
  <si>
    <t xml:space="preserve">I035</t>
  </si>
  <si>
    <t xml:space="preserve">SAN MICHELE DI SERINO</t>
  </si>
  <si>
    <t xml:space="preserve">I034</t>
  </si>
  <si>
    <t xml:space="preserve">SAN MICHELE MONDOVI'</t>
  </si>
  <si>
    <t xml:space="preserve">I037</t>
  </si>
  <si>
    <t xml:space="preserve">SAN MICHELE SALENTINO</t>
  </si>
  <si>
    <t xml:space="preserve">I045</t>
  </si>
  <si>
    <t xml:space="preserve">SAN MINIATO</t>
  </si>
  <si>
    <t xml:space="preserve">I046</t>
  </si>
  <si>
    <t xml:space="preserve">SAN NAZZARO</t>
  </si>
  <si>
    <t xml:space="preserve">I049</t>
  </si>
  <si>
    <t xml:space="preserve">SAN NAZZARO SESIA</t>
  </si>
  <si>
    <t xml:space="preserve">I052</t>
  </si>
  <si>
    <t xml:space="preserve">SAN NAZZARO VAL CAVARGNA</t>
  </si>
  <si>
    <t xml:space="preserve">I051</t>
  </si>
  <si>
    <t xml:space="preserve">SAN NICANDRO GARGANICO</t>
  </si>
  <si>
    <t xml:space="preserve">I054</t>
  </si>
  <si>
    <t xml:space="preserve">SAN NICOLA ARCELLA</t>
  </si>
  <si>
    <t xml:space="preserve">I060</t>
  </si>
  <si>
    <t xml:space="preserve">SAN NICOLA BARONIA</t>
  </si>
  <si>
    <t xml:space="preserve">I061</t>
  </si>
  <si>
    <t xml:space="preserve">SAN NICOLA DA CRISSA</t>
  </si>
  <si>
    <t xml:space="preserve">I058</t>
  </si>
  <si>
    <t xml:space="preserve">SAN NICOLA DELL'ALTO</t>
  </si>
  <si>
    <t xml:space="preserve">I057</t>
  </si>
  <si>
    <t xml:space="preserve">SAN NICOLA LA STRADA</t>
  </si>
  <si>
    <t xml:space="preserve">I056</t>
  </si>
  <si>
    <t xml:space="preserve">SAN NICOLA MANFREDI</t>
  </si>
  <si>
    <t xml:space="preserve">I062</t>
  </si>
  <si>
    <t xml:space="preserve">SAN NICOLO' D'ARCIDANO</t>
  </si>
  <si>
    <t xml:space="preserve">A368</t>
  </si>
  <si>
    <t xml:space="preserve">SAN NICOLO' DI COMELICO</t>
  </si>
  <si>
    <t xml:space="preserve">I063</t>
  </si>
  <si>
    <t xml:space="preserve">SAN NICOLO' GERREI</t>
  </si>
  <si>
    <t xml:space="preserve">G383</t>
  </si>
  <si>
    <t xml:space="preserve">SAN PANCRAZIO SALENTINO</t>
  </si>
  <si>
    <t xml:space="preserve">I066</t>
  </si>
  <si>
    <t xml:space="preserve">SAN PANCRAZIO/ST. PANKRAZ</t>
  </si>
  <si>
    <t xml:space="preserve">I065</t>
  </si>
  <si>
    <t xml:space="preserve">SAN PAOLO</t>
  </si>
  <si>
    <t xml:space="preserve">G407</t>
  </si>
  <si>
    <t xml:space="preserve">SAN PAOLO ALBANESE</t>
  </si>
  <si>
    <t xml:space="preserve">B906</t>
  </si>
  <si>
    <t xml:space="preserve">SAN PAOLO BEL SITO</t>
  </si>
  <si>
    <t xml:space="preserve">I073</t>
  </si>
  <si>
    <t xml:space="preserve">SAN PAOLO D'ARGON</t>
  </si>
  <si>
    <t xml:space="preserve">B310</t>
  </si>
  <si>
    <t xml:space="preserve">SAN PAOLO DI CIVITATE</t>
  </si>
  <si>
    <t xml:space="preserve">I072</t>
  </si>
  <si>
    <t xml:space="preserve">SAN PAOLO DI JESI</t>
  </si>
  <si>
    <t xml:space="preserve">I071</t>
  </si>
  <si>
    <t xml:space="preserve">SAN PAOLO SOLBRITO</t>
  </si>
  <si>
    <t xml:space="preserve">I076</t>
  </si>
  <si>
    <t xml:space="preserve">SAN PELLEGRINO TERME</t>
  </si>
  <si>
    <t xml:space="preserve">I079</t>
  </si>
  <si>
    <t xml:space="preserve">SAN PIER D'ISONZO</t>
  </si>
  <si>
    <t xml:space="preserve">I082</t>
  </si>
  <si>
    <t xml:space="preserve">SAN PIER NICETO</t>
  </si>
  <si>
    <t xml:space="preserve">I084</t>
  </si>
  <si>
    <t xml:space="preserve">SAN PIERO PATTI</t>
  </si>
  <si>
    <t xml:space="preserve">I086</t>
  </si>
  <si>
    <t xml:space="preserve">SAN PIETRO A MAIDA</t>
  </si>
  <si>
    <t xml:space="preserve">I093</t>
  </si>
  <si>
    <t xml:space="preserve">SAN PIETRO AL NATISONE</t>
  </si>
  <si>
    <t xml:space="preserve">I092</t>
  </si>
  <si>
    <t xml:space="preserve">SAN PIETRO AL TANAGRO</t>
  </si>
  <si>
    <t xml:space="preserve">I089</t>
  </si>
  <si>
    <t xml:space="preserve">SAN PIETRO APOSTOLO</t>
  </si>
  <si>
    <t xml:space="preserve">I095</t>
  </si>
  <si>
    <t xml:space="preserve">SAN PIETRO AVELLANA</t>
  </si>
  <si>
    <t xml:space="preserve">I096</t>
  </si>
  <si>
    <t xml:space="preserve">SAN PIETRO CLARENZA</t>
  </si>
  <si>
    <t xml:space="preserve">I098</t>
  </si>
  <si>
    <t xml:space="preserve">SAN PIETRO DI CADORE</t>
  </si>
  <si>
    <t xml:space="preserve">I088</t>
  </si>
  <si>
    <t xml:space="preserve">SAN PIETRO DI CARIDA'</t>
  </si>
  <si>
    <t xml:space="preserve">I102</t>
  </si>
  <si>
    <t xml:space="preserve">SAN PIETRO DI FELETTO</t>
  </si>
  <si>
    <t xml:space="preserve">I103</t>
  </si>
  <si>
    <t xml:space="preserve">SAN PIETRO DI MORUBIO</t>
  </si>
  <si>
    <t xml:space="preserve">I105</t>
  </si>
  <si>
    <t xml:space="preserve">SAN PIETRO IN AMANTEA</t>
  </si>
  <si>
    <t xml:space="preserve">I108</t>
  </si>
  <si>
    <t xml:space="preserve">SAN PIETRO IN CARIANO</t>
  </si>
  <si>
    <t xml:space="preserve">I109</t>
  </si>
  <si>
    <t xml:space="preserve">SAN PIETRO IN CASALE</t>
  </si>
  <si>
    <t xml:space="preserve">I110</t>
  </si>
  <si>
    <t xml:space="preserve">SAN PIETRO IN CERRO</t>
  </si>
  <si>
    <t xml:space="preserve">G788</t>
  </si>
  <si>
    <t xml:space="preserve">SAN PIETRO IN GU</t>
  </si>
  <si>
    <t xml:space="preserve">I107</t>
  </si>
  <si>
    <t xml:space="preserve">SAN PIETRO IN GUARANO</t>
  </si>
  <si>
    <t xml:space="preserve">I114</t>
  </si>
  <si>
    <t xml:space="preserve">SAN PIETRO IN LAMA</t>
  </si>
  <si>
    <t xml:space="preserve">I115</t>
  </si>
  <si>
    <t xml:space="preserve">SAN PIETRO INFINE</t>
  </si>
  <si>
    <t xml:space="preserve">I113</t>
  </si>
  <si>
    <t xml:space="preserve">SAN PIETRO MOSEZZO</t>
  </si>
  <si>
    <t xml:space="preserve">I116</t>
  </si>
  <si>
    <t xml:space="preserve">SAN PIETRO MUSSOLINO</t>
  </si>
  <si>
    <t xml:space="preserve">I117</t>
  </si>
  <si>
    <t xml:space="preserve">SAN PIETRO VAL LEMINA</t>
  </si>
  <si>
    <t xml:space="preserve">I090</t>
  </si>
  <si>
    <t xml:space="preserve">SAN PIETRO VERNOTICO</t>
  </si>
  <si>
    <t xml:space="preserve">I119</t>
  </si>
  <si>
    <t xml:space="preserve">SAN PIETRO VIMINARIO</t>
  </si>
  <si>
    <t xml:space="preserve">I120</t>
  </si>
  <si>
    <t xml:space="preserve">SAN PIO DELLE CAMERE</t>
  </si>
  <si>
    <t xml:space="preserve">I121</t>
  </si>
  <si>
    <t xml:space="preserve">SAN POLO D'ENZA</t>
  </si>
  <si>
    <t xml:space="preserve">I123</t>
  </si>
  <si>
    <t xml:space="preserve">SAN POLO DEI CAVALIERI</t>
  </si>
  <si>
    <t xml:space="preserve">I125</t>
  </si>
  <si>
    <t xml:space="preserve">SAN POLO DI PIAVE</t>
  </si>
  <si>
    <t xml:space="preserve">I124</t>
  </si>
  <si>
    <t xml:space="preserve">SAN POLO MATESE</t>
  </si>
  <si>
    <t xml:space="preserve">I122</t>
  </si>
  <si>
    <t xml:space="preserve">SAN PONSO</t>
  </si>
  <si>
    <t xml:space="preserve">I126</t>
  </si>
  <si>
    <t xml:space="preserve">SAN POSSIDONIO</t>
  </si>
  <si>
    <t xml:space="preserve">I128</t>
  </si>
  <si>
    <t xml:space="preserve">SAN POTITO SANNITICO</t>
  </si>
  <si>
    <t xml:space="preserve">I130</t>
  </si>
  <si>
    <t xml:space="preserve">SAN POTITO ULTRA</t>
  </si>
  <si>
    <t xml:space="preserve">I129</t>
  </si>
  <si>
    <t xml:space="preserve">SAN PRISCO</t>
  </si>
  <si>
    <t xml:space="preserve">I131</t>
  </si>
  <si>
    <t xml:space="preserve">SAN PROCOPIO</t>
  </si>
  <si>
    <t xml:space="preserve">I132</t>
  </si>
  <si>
    <t xml:space="preserve">SAN PROSPERO</t>
  </si>
  <si>
    <t xml:space="preserve">I133</t>
  </si>
  <si>
    <t xml:space="preserve">SAN QUIRICO D'ORCIA</t>
  </si>
  <si>
    <t xml:space="preserve">I135</t>
  </si>
  <si>
    <t xml:space="preserve">SAN QUIRINO</t>
  </si>
  <si>
    <t xml:space="preserve">I136</t>
  </si>
  <si>
    <t xml:space="preserve">SAN RAFFAELE CIMENA</t>
  </si>
  <si>
    <t xml:space="preserve">I137</t>
  </si>
  <si>
    <t xml:space="preserve">SAN ROBERTO</t>
  </si>
  <si>
    <t xml:space="preserve">I139</t>
  </si>
  <si>
    <t xml:space="preserve">SAN ROCCO AL PORTO</t>
  </si>
  <si>
    <t xml:space="preserve">I140</t>
  </si>
  <si>
    <t xml:space="preserve">SAN ROMANO IN GARFAGNANA</t>
  </si>
  <si>
    <t xml:space="preserve">I142</t>
  </si>
  <si>
    <t xml:space="preserve">SAN RUFO</t>
  </si>
  <si>
    <t xml:space="preserve">I143</t>
  </si>
  <si>
    <t xml:space="preserve">SAN SALVATORE DI FITALIA</t>
  </si>
  <si>
    <t xml:space="preserve">I147</t>
  </si>
  <si>
    <t xml:space="preserve">SAN SALVATORE MONFERRATO</t>
  </si>
  <si>
    <t xml:space="preserve">I144</t>
  </si>
  <si>
    <t xml:space="preserve">SAN SALVATORE TELESINO</t>
  </si>
  <si>
    <t xml:space="preserve">I145</t>
  </si>
  <si>
    <t xml:space="preserve">SAN SALVO</t>
  </si>
  <si>
    <t xml:space="preserve">I148</t>
  </si>
  <si>
    <t xml:space="preserve">SAN SEBASTIANO AL VESUVIO</t>
  </si>
  <si>
    <t xml:space="preserve">I151</t>
  </si>
  <si>
    <t xml:space="preserve">SAN SEBASTIANO CURONE</t>
  </si>
  <si>
    <t xml:space="preserve">I150</t>
  </si>
  <si>
    <t xml:space="preserve">SAN SEBASTIANO DA PO</t>
  </si>
  <si>
    <t xml:space="preserve">I152</t>
  </si>
  <si>
    <t xml:space="preserve">SAN SECONDO DI PINEROLO</t>
  </si>
  <si>
    <t xml:space="preserve">I154</t>
  </si>
  <si>
    <t xml:space="preserve">SAN SECONDO PARMENSE</t>
  </si>
  <si>
    <t xml:space="preserve">I153</t>
  </si>
  <si>
    <t xml:space="preserve">SAN SEVERINO LUCANO</t>
  </si>
  <si>
    <t xml:space="preserve">I157</t>
  </si>
  <si>
    <t xml:space="preserve">SAN SEVERINO MARCHE</t>
  </si>
  <si>
    <t xml:space="preserve">I156</t>
  </si>
  <si>
    <t xml:space="preserve">SAN SEVERO</t>
  </si>
  <si>
    <t xml:space="preserve">I158</t>
  </si>
  <si>
    <t xml:space="preserve">SAN SIRO</t>
  </si>
  <si>
    <t xml:space="preserve">I162</t>
  </si>
  <si>
    <t xml:space="preserve">SAN SOSSIO BARONIA</t>
  </si>
  <si>
    <t xml:space="preserve">I163</t>
  </si>
  <si>
    <t xml:space="preserve">SAN SOSTENE</t>
  </si>
  <si>
    <t xml:space="preserve">I164</t>
  </si>
  <si>
    <t xml:space="preserve">SAN SOSTI</t>
  </si>
  <si>
    <t xml:space="preserve">I165</t>
  </si>
  <si>
    <t xml:space="preserve">SAN SPERATE</t>
  </si>
  <si>
    <t xml:space="preserve">I166</t>
  </si>
  <si>
    <t xml:space="preserve">SAN STINO DI LIVENZA</t>
  </si>
  <si>
    <t xml:space="preserve">I373</t>
  </si>
  <si>
    <t xml:space="preserve">SAN TAMMARO</t>
  </si>
  <si>
    <t xml:space="preserve">I261</t>
  </si>
  <si>
    <t xml:space="preserve">SAN TEODORO</t>
  </si>
  <si>
    <t xml:space="preserve">I329</t>
  </si>
  <si>
    <t xml:space="preserve">I328</t>
  </si>
  <si>
    <t xml:space="preserve">SAN TOMASO AGORDINO</t>
  </si>
  <si>
    <t xml:space="preserve">I347</t>
  </si>
  <si>
    <t xml:space="preserve">SAN VALENTINO IN ABRUZZO CITERIORE</t>
  </si>
  <si>
    <t xml:space="preserve">I376</t>
  </si>
  <si>
    <t xml:space="preserve">SAN VALENTINO TORIO</t>
  </si>
  <si>
    <t xml:space="preserve">I377</t>
  </si>
  <si>
    <t xml:space="preserve">SAN VENANZO</t>
  </si>
  <si>
    <t xml:space="preserve">I381</t>
  </si>
  <si>
    <t xml:space="preserve">SAN VENDEMIANO</t>
  </si>
  <si>
    <t xml:space="preserve">I382</t>
  </si>
  <si>
    <t xml:space="preserve">SAN VERO MILIS</t>
  </si>
  <si>
    <t xml:space="preserve">I384</t>
  </si>
  <si>
    <t xml:space="preserve">SAN VINCENZO</t>
  </si>
  <si>
    <t xml:space="preserve">I390</t>
  </si>
  <si>
    <t xml:space="preserve">SAN VINCENZO LA COSTA</t>
  </si>
  <si>
    <t xml:space="preserve">I388</t>
  </si>
  <si>
    <t xml:space="preserve">SAN VINCENZO VALLE ROVETO</t>
  </si>
  <si>
    <t xml:space="preserve">I389</t>
  </si>
  <si>
    <t xml:space="preserve">SAN VITALIANO</t>
  </si>
  <si>
    <t xml:space="preserve">I391</t>
  </si>
  <si>
    <t xml:space="preserve">SAN VITO</t>
  </si>
  <si>
    <t xml:space="preserve">I402</t>
  </si>
  <si>
    <t xml:space="preserve">SAN VITO AL TAGLIAMENTO</t>
  </si>
  <si>
    <t xml:space="preserve">I403</t>
  </si>
  <si>
    <t xml:space="preserve">SAN VITO AL TORRE</t>
  </si>
  <si>
    <t xml:space="preserve">I404</t>
  </si>
  <si>
    <t xml:space="preserve">SAN VITO CHIETINO</t>
  </si>
  <si>
    <t xml:space="preserve">I394</t>
  </si>
  <si>
    <t xml:space="preserve">SAN VITO DEI NORMANNI</t>
  </si>
  <si>
    <t xml:space="preserve">I396</t>
  </si>
  <si>
    <t xml:space="preserve">SAN VITO DI CADORE</t>
  </si>
  <si>
    <t xml:space="preserve">I392</t>
  </si>
  <si>
    <t xml:space="preserve">SAN VITO DI FAGAGNA</t>
  </si>
  <si>
    <t xml:space="preserve">I405</t>
  </si>
  <si>
    <t xml:space="preserve">SAN VITO DI LEGUZZANO</t>
  </si>
  <si>
    <t xml:space="preserve">I401</t>
  </si>
  <si>
    <t xml:space="preserve">SAN VITO LO CAPO</t>
  </si>
  <si>
    <t xml:space="preserve">I407</t>
  </si>
  <si>
    <t xml:space="preserve">SAN VITO ROMANO</t>
  </si>
  <si>
    <t xml:space="preserve">I400</t>
  </si>
  <si>
    <t xml:space="preserve">SAN VITO SULLO IONIO</t>
  </si>
  <si>
    <t xml:space="preserve">I393</t>
  </si>
  <si>
    <t xml:space="preserve">SAN VITTORE DEL LAZIO</t>
  </si>
  <si>
    <t xml:space="preserve">I408</t>
  </si>
  <si>
    <t xml:space="preserve">SAN VITTORE OLONA</t>
  </si>
  <si>
    <t xml:space="preserve">I409</t>
  </si>
  <si>
    <t xml:space="preserve">SAN ZENO DI MONTAGNA</t>
  </si>
  <si>
    <t xml:space="preserve">I414</t>
  </si>
  <si>
    <t xml:space="preserve">SAN ZENO NAVIGLIO</t>
  </si>
  <si>
    <t xml:space="preserve">I412</t>
  </si>
  <si>
    <t xml:space="preserve">SAN ZENONE AL LAMBRO</t>
  </si>
  <si>
    <t xml:space="preserve">I415</t>
  </si>
  <si>
    <t xml:space="preserve">SAN ZENONE AL PO</t>
  </si>
  <si>
    <t xml:space="preserve">I416</t>
  </si>
  <si>
    <t xml:space="preserve">SAN ZENONE DEGLI EZZELINI</t>
  </si>
  <si>
    <t xml:space="preserve">I417</t>
  </si>
  <si>
    <t xml:space="preserve">SANARICA</t>
  </si>
  <si>
    <t xml:space="preserve">H757</t>
  </si>
  <si>
    <t xml:space="preserve">SANDIGLIANO</t>
  </si>
  <si>
    <t xml:space="preserve">H821</t>
  </si>
  <si>
    <t xml:space="preserve">SANDRIGO</t>
  </si>
  <si>
    <t xml:space="preserve">H829</t>
  </si>
  <si>
    <t xml:space="preserve">SANFRE'</t>
  </si>
  <si>
    <t xml:space="preserve">H851</t>
  </si>
  <si>
    <t xml:space="preserve">SANFRONT</t>
  </si>
  <si>
    <t xml:space="preserve">H852</t>
  </si>
  <si>
    <t xml:space="preserve">SANGANO</t>
  </si>
  <si>
    <t xml:space="preserve">H855</t>
  </si>
  <si>
    <t xml:space="preserve">SANGIANO</t>
  </si>
  <si>
    <t xml:space="preserve">H872</t>
  </si>
  <si>
    <t xml:space="preserve">SANGINETO</t>
  </si>
  <si>
    <t xml:space="preserve">H877</t>
  </si>
  <si>
    <t xml:space="preserve">SANGUINETTO</t>
  </si>
  <si>
    <t xml:space="preserve">H944</t>
  </si>
  <si>
    <t xml:space="preserve">SANLURI</t>
  </si>
  <si>
    <t xml:space="preserve">H974</t>
  </si>
  <si>
    <t xml:space="preserve">SANNAZZARO DE' BURGONDI</t>
  </si>
  <si>
    <t xml:space="preserve">I048</t>
  </si>
  <si>
    <t xml:space="preserve">SANNICANDRO DI BARI</t>
  </si>
  <si>
    <t xml:space="preserve">I053</t>
  </si>
  <si>
    <t xml:space="preserve">SANNICOLA</t>
  </si>
  <si>
    <t xml:space="preserve">I059</t>
  </si>
  <si>
    <t xml:space="preserve">SANREMO</t>
  </si>
  <si>
    <t xml:space="preserve">I138</t>
  </si>
  <si>
    <t xml:space="preserve">SANSEPOLCRO</t>
  </si>
  <si>
    <t xml:space="preserve">I155</t>
  </si>
  <si>
    <t xml:space="preserve">SANT'AGAPITO</t>
  </si>
  <si>
    <t xml:space="preserve">I189</t>
  </si>
  <si>
    <t xml:space="preserve">SANT'AGATA BOLOGNESE</t>
  </si>
  <si>
    <t xml:space="preserve">I191</t>
  </si>
  <si>
    <t xml:space="preserve">SANT'AGATA DE' GOTI</t>
  </si>
  <si>
    <t xml:space="preserve">I197</t>
  </si>
  <si>
    <t xml:space="preserve">SANT'AGATA DEL BIANCO</t>
  </si>
  <si>
    <t xml:space="preserve">I198</t>
  </si>
  <si>
    <t xml:space="preserve">SANT'AGATA DI ESARO</t>
  </si>
  <si>
    <t xml:space="preserve">I192</t>
  </si>
  <si>
    <t xml:space="preserve">SANT'AGATA DI MILITELLO</t>
  </si>
  <si>
    <t xml:space="preserve">I199</t>
  </si>
  <si>
    <t xml:space="preserve">SANT'AGATA DI PUGLIA</t>
  </si>
  <si>
    <t xml:space="preserve">I193</t>
  </si>
  <si>
    <t xml:space="preserve">SANT'AGATA FELTRIA</t>
  </si>
  <si>
    <t xml:space="preserve">I201</t>
  </si>
  <si>
    <t xml:space="preserve">SANT'AGATA FOSSILI</t>
  </si>
  <si>
    <t xml:space="preserve">I190</t>
  </si>
  <si>
    <t xml:space="preserve">SANT'AGATA LI BATTIATI</t>
  </si>
  <si>
    <t xml:space="preserve">I202</t>
  </si>
  <si>
    <t xml:space="preserve">SANT'AGATA SUL SANTERNO</t>
  </si>
  <si>
    <t xml:space="preserve">I196</t>
  </si>
  <si>
    <t xml:space="preserve">SANT'AGNELLO</t>
  </si>
  <si>
    <t xml:space="preserve">I208</t>
  </si>
  <si>
    <t xml:space="preserve">SANT'ALBANO STURA</t>
  </si>
  <si>
    <t xml:space="preserve">I210</t>
  </si>
  <si>
    <t xml:space="preserve">SANT'ALESSIO CON VIALONE</t>
  </si>
  <si>
    <t xml:space="preserve">I213</t>
  </si>
  <si>
    <t xml:space="preserve">SANT'ALESSIO IN ASPROMONTE</t>
  </si>
  <si>
    <t xml:space="preserve">I214</t>
  </si>
  <si>
    <t xml:space="preserve">SANT'ALESSIO SICULO</t>
  </si>
  <si>
    <t xml:space="preserve">I215</t>
  </si>
  <si>
    <t xml:space="preserve">SANT'ALFIO</t>
  </si>
  <si>
    <t xml:space="preserve">I216</t>
  </si>
  <si>
    <t xml:space="preserve">SANT'AMBROGIO DI TORINO</t>
  </si>
  <si>
    <t xml:space="preserve">I258</t>
  </si>
  <si>
    <t xml:space="preserve">SANT'AMBROGIO DI VALPOLICELLA</t>
  </si>
  <si>
    <t xml:space="preserve">I259</t>
  </si>
  <si>
    <t xml:space="preserve">SANT'AMBROGIO SUL GARIGLIANO</t>
  </si>
  <si>
    <t xml:space="preserve">I256</t>
  </si>
  <si>
    <t xml:space="preserve">SANT'ANASTASIA</t>
  </si>
  <si>
    <t xml:space="preserve">I262</t>
  </si>
  <si>
    <t xml:space="preserve">SANT'ANATOLIA DI NARCO</t>
  </si>
  <si>
    <t xml:space="preserve">I263</t>
  </si>
  <si>
    <t xml:space="preserve">SANT'ANDREA APOSTOLO DELLO IONIO</t>
  </si>
  <si>
    <t xml:space="preserve">I266</t>
  </si>
  <si>
    <t xml:space="preserve">SANT'ANDREA DEL GARIGLIANO</t>
  </si>
  <si>
    <t xml:space="preserve">I265</t>
  </si>
  <si>
    <t xml:space="preserve">SANT'ANDREA DI CONZA</t>
  </si>
  <si>
    <t xml:space="preserve">I264</t>
  </si>
  <si>
    <t xml:space="preserve">SANT'ANDREA FRIUS</t>
  </si>
  <si>
    <t xml:space="preserve">I271</t>
  </si>
  <si>
    <t xml:space="preserve">SANT'ANGELO A CUPOLO</t>
  </si>
  <si>
    <t xml:space="preserve">I277</t>
  </si>
  <si>
    <t xml:space="preserve">SANT'ANGELO A FASANELLA</t>
  </si>
  <si>
    <t xml:space="preserve">I278</t>
  </si>
  <si>
    <t xml:space="preserve">SANT'ANGELO A SCALA</t>
  </si>
  <si>
    <t xml:space="preserve">I280</t>
  </si>
  <si>
    <t xml:space="preserve">SANT'ANGELO ALL'ESCA</t>
  </si>
  <si>
    <t xml:space="preserve">I279</t>
  </si>
  <si>
    <t xml:space="preserve">SANT'ANGELO D'ALIFE</t>
  </si>
  <si>
    <t xml:space="preserve">I273</t>
  </si>
  <si>
    <t xml:space="preserve">SANT'ANGELO DEI LOMBARDI</t>
  </si>
  <si>
    <t xml:space="preserve">I281</t>
  </si>
  <si>
    <t xml:space="preserve">SANT'ANGELO DEL PESCO</t>
  </si>
  <si>
    <t xml:space="preserve">I282</t>
  </si>
  <si>
    <t xml:space="preserve">SANT'ANGELO DI BROLO</t>
  </si>
  <si>
    <t xml:space="preserve">I283</t>
  </si>
  <si>
    <t xml:space="preserve">SANT'ANGELO DI PIOVE DI SACCO</t>
  </si>
  <si>
    <t xml:space="preserve">I275</t>
  </si>
  <si>
    <t xml:space="preserve">SANT'ANGELO IN PONTANO</t>
  </si>
  <si>
    <t xml:space="preserve">I286</t>
  </si>
  <si>
    <t xml:space="preserve">SANT'ANGELO IN VADO</t>
  </si>
  <si>
    <t xml:space="preserve">I287</t>
  </si>
  <si>
    <t xml:space="preserve">SANT'ANGELO LE FRATTE</t>
  </si>
  <si>
    <t xml:space="preserve">I288</t>
  </si>
  <si>
    <t xml:space="preserve">SANT'ANGELO LIMOSANO</t>
  </si>
  <si>
    <t xml:space="preserve">I289</t>
  </si>
  <si>
    <t xml:space="preserve">SANT'ANGELO LODIGIANO</t>
  </si>
  <si>
    <t xml:space="preserve">I274</t>
  </si>
  <si>
    <t xml:space="preserve">SANT'ANGELO LOMELLINA</t>
  </si>
  <si>
    <t xml:space="preserve">I276</t>
  </si>
  <si>
    <t xml:space="preserve">SANT'ANGELO MUXARO</t>
  </si>
  <si>
    <t xml:space="preserve">I290</t>
  </si>
  <si>
    <t xml:space="preserve">SANT'ANGELO ROMANO</t>
  </si>
  <si>
    <t xml:space="preserve">I284</t>
  </si>
  <si>
    <t xml:space="preserve">SANT'ANNA ARRESI</t>
  </si>
  <si>
    <t xml:space="preserve">M209</t>
  </si>
  <si>
    <t xml:space="preserve">SANT'ANNA D'ALFAEDO</t>
  </si>
  <si>
    <t xml:space="preserve">I292</t>
  </si>
  <si>
    <t xml:space="preserve">SANT'ANTIMO</t>
  </si>
  <si>
    <t xml:space="preserve">I293</t>
  </si>
  <si>
    <t xml:space="preserve">SANT'ANTIOCO</t>
  </si>
  <si>
    <t xml:space="preserve">I294</t>
  </si>
  <si>
    <t xml:space="preserve">SANT'ANTONINO DI SUSA</t>
  </si>
  <si>
    <t xml:space="preserve">I296</t>
  </si>
  <si>
    <t xml:space="preserve">SANT'ANTONIO ABATE</t>
  </si>
  <si>
    <t xml:space="preserve">I300</t>
  </si>
  <si>
    <t xml:space="preserve">SANT'ANTONIO DI GALLURA</t>
  </si>
  <si>
    <t xml:space="preserve">M276</t>
  </si>
  <si>
    <t xml:space="preserve">SANT'APOLLINARE</t>
  </si>
  <si>
    <t xml:space="preserve">I302</t>
  </si>
  <si>
    <t xml:space="preserve">SANT'ARCANGELO</t>
  </si>
  <si>
    <t xml:space="preserve">I305</t>
  </si>
  <si>
    <t xml:space="preserve">SANT'ARCANGELO TRIMONTE</t>
  </si>
  <si>
    <t xml:space="preserve">F557</t>
  </si>
  <si>
    <t xml:space="preserve">SANT'ARPINO</t>
  </si>
  <si>
    <t xml:space="preserve">I306</t>
  </si>
  <si>
    <t xml:space="preserve">SANT'ARSENIO</t>
  </si>
  <si>
    <t xml:space="preserve">I307</t>
  </si>
  <si>
    <t xml:space="preserve">SANT'EGIDIO ALLA VIBRATA</t>
  </si>
  <si>
    <t xml:space="preserve">I318</t>
  </si>
  <si>
    <t xml:space="preserve">SANT'EGIDIO DEL MONTE ALBINO</t>
  </si>
  <si>
    <t xml:space="preserve">I317</t>
  </si>
  <si>
    <t xml:space="preserve">SANT'ELENA</t>
  </si>
  <si>
    <t xml:space="preserve">I319</t>
  </si>
  <si>
    <t xml:space="preserve">SANT'ELENA SANNITA</t>
  </si>
  <si>
    <t xml:space="preserve">B466</t>
  </si>
  <si>
    <t xml:space="preserve">SANT'ELIA A PIANISI</t>
  </si>
  <si>
    <t xml:space="preserve">I320</t>
  </si>
  <si>
    <t xml:space="preserve">SANT'ELIA FIUMERAPIDO</t>
  </si>
  <si>
    <t xml:space="preserve">I321</t>
  </si>
  <si>
    <t xml:space="preserve">SANT'ELPIDIO A MARE</t>
  </si>
  <si>
    <t xml:space="preserve">I324</t>
  </si>
  <si>
    <t xml:space="preserve">SANT'EUFEMIA A MAIELLA</t>
  </si>
  <si>
    <t xml:space="preserve">I332</t>
  </si>
  <si>
    <t xml:space="preserve">SANT'EUFEMIA D'ASPROMONTE</t>
  </si>
  <si>
    <t xml:space="preserve">I333</t>
  </si>
  <si>
    <t xml:space="preserve">SANT'EUSANIO DEL SANGRO</t>
  </si>
  <si>
    <t xml:space="preserve">I335</t>
  </si>
  <si>
    <t xml:space="preserve">SANT'EUSANIO FORCONESE</t>
  </si>
  <si>
    <t xml:space="preserve">I336</t>
  </si>
  <si>
    <t xml:space="preserve">SANT'ILARIO D'ENZA</t>
  </si>
  <si>
    <t xml:space="preserve">I342</t>
  </si>
  <si>
    <t xml:space="preserve">SANT'ILARIO DELLO IONIO</t>
  </si>
  <si>
    <t xml:space="preserve">I341</t>
  </si>
  <si>
    <t xml:space="preserve">SANT'IPPOLITO</t>
  </si>
  <si>
    <t xml:space="preserve">I344</t>
  </si>
  <si>
    <t xml:space="preserve">SANT'OLCESE</t>
  </si>
  <si>
    <t xml:space="preserve">I346</t>
  </si>
  <si>
    <t xml:space="preserve">SANT'OMERO</t>
  </si>
  <si>
    <t xml:space="preserve">I348</t>
  </si>
  <si>
    <t xml:space="preserve">SANT'OMOBONO TERME</t>
  </si>
  <si>
    <t xml:space="preserve">M333</t>
  </si>
  <si>
    <t xml:space="preserve">SANT'ONOFRIO</t>
  </si>
  <si>
    <t xml:space="preserve">I350</t>
  </si>
  <si>
    <t xml:space="preserve">SANT'ORESTE</t>
  </si>
  <si>
    <t xml:space="preserve">I352</t>
  </si>
  <si>
    <t xml:space="preserve">SANT'ORSOLA TERME</t>
  </si>
  <si>
    <t xml:space="preserve">I354</t>
  </si>
  <si>
    <t xml:space="preserve">SANT'URBANO</t>
  </si>
  <si>
    <t xml:space="preserve">I375</t>
  </si>
  <si>
    <t xml:space="preserve">SANTA BRIGIDA</t>
  </si>
  <si>
    <t xml:space="preserve">I168</t>
  </si>
  <si>
    <t xml:space="preserve">SANTA CATERINA ALBANESE</t>
  </si>
  <si>
    <t xml:space="preserve">I171</t>
  </si>
  <si>
    <t xml:space="preserve">SANTA CATERINA D'ESTE</t>
  </si>
  <si>
    <t xml:space="preserve">M438</t>
  </si>
  <si>
    <t xml:space="preserve">SANTA CATERINA DELLO IONIO</t>
  </si>
  <si>
    <t xml:space="preserve">I170</t>
  </si>
  <si>
    <t xml:space="preserve">SANTA CATERINA VILLARMOSA</t>
  </si>
  <si>
    <t xml:space="preserve">I169</t>
  </si>
  <si>
    <t xml:space="preserve">SANTA CESAREA TERME</t>
  </si>
  <si>
    <t xml:space="preserve">I172</t>
  </si>
  <si>
    <t xml:space="preserve">SANTA CRISTINA D'ASPROMONTE</t>
  </si>
  <si>
    <t xml:space="preserve">I176</t>
  </si>
  <si>
    <t xml:space="preserve">SANTA CRISTINA E BISSONE</t>
  </si>
  <si>
    <t xml:space="preserve">I175</t>
  </si>
  <si>
    <t xml:space="preserve">SANTA CRISTINA GELA</t>
  </si>
  <si>
    <t xml:space="preserve">I174</t>
  </si>
  <si>
    <t xml:space="preserve">SANTA CRISTINA VALGARDENA/ST. CHRISTINA IN GRÖDEN</t>
  </si>
  <si>
    <t xml:space="preserve">I173</t>
  </si>
  <si>
    <t xml:space="preserve">SANTA CROCE CAMERINA</t>
  </si>
  <si>
    <t xml:space="preserve">I178</t>
  </si>
  <si>
    <t xml:space="preserve">SANTA CROCE DEL SANNIO</t>
  </si>
  <si>
    <t xml:space="preserve">I179</t>
  </si>
  <si>
    <t xml:space="preserve">SANTA CROCE DI MAGLIANO</t>
  </si>
  <si>
    <t xml:space="preserve">I181</t>
  </si>
  <si>
    <t xml:space="preserve">SANTA CROCE SULL'ARNO</t>
  </si>
  <si>
    <t xml:space="preserve">I177</t>
  </si>
  <si>
    <t xml:space="preserve">SANTA DOMENICA TALAO</t>
  </si>
  <si>
    <t xml:space="preserve">I183</t>
  </si>
  <si>
    <t xml:space="preserve">SANTA DOMENICA VITTORIA</t>
  </si>
  <si>
    <t xml:space="preserve">I184</t>
  </si>
  <si>
    <t xml:space="preserve">SANTA ELISABETTA</t>
  </si>
  <si>
    <t xml:space="preserve">I185</t>
  </si>
  <si>
    <t xml:space="preserve">SANTA FIORA</t>
  </si>
  <si>
    <t xml:space="preserve">I187</t>
  </si>
  <si>
    <t xml:space="preserve">SANTA FLAVIA</t>
  </si>
  <si>
    <t xml:space="preserve">I188</t>
  </si>
  <si>
    <t xml:space="preserve">SANTA GIULETTA</t>
  </si>
  <si>
    <t xml:space="preserve">I203</t>
  </si>
  <si>
    <t xml:space="preserve">SANTA GIUSTA</t>
  </si>
  <si>
    <t xml:space="preserve">I205</t>
  </si>
  <si>
    <t xml:space="preserve">SANTA GIUSTINA</t>
  </si>
  <si>
    <t xml:space="preserve">I206</t>
  </si>
  <si>
    <t xml:space="preserve">SANTA GIUSTINA IN COLLE</t>
  </si>
  <si>
    <t xml:space="preserve">I207</t>
  </si>
  <si>
    <t xml:space="preserve">SANTA LUCE</t>
  </si>
  <si>
    <t xml:space="preserve">I217</t>
  </si>
  <si>
    <t xml:space="preserve">SANTA LUCIA DEL MELA</t>
  </si>
  <si>
    <t xml:space="preserve">I220</t>
  </si>
  <si>
    <t xml:space="preserve">SANTA LUCIA DI PIAVE</t>
  </si>
  <si>
    <t xml:space="preserve">I221</t>
  </si>
  <si>
    <t xml:space="preserve">SANTA LUCIA DI SERINO</t>
  </si>
  <si>
    <t xml:space="preserve">I219</t>
  </si>
  <si>
    <t xml:space="preserve">SANTA MARGHERITA DI BELICE</t>
  </si>
  <si>
    <t xml:space="preserve">I224</t>
  </si>
  <si>
    <t xml:space="preserve">SANTA MARGHERITA DI STAFFORA</t>
  </si>
  <si>
    <t xml:space="preserve">I230</t>
  </si>
  <si>
    <t xml:space="preserve">SANTA MARGHERITA LIGURE</t>
  </si>
  <si>
    <t xml:space="preserve">I225</t>
  </si>
  <si>
    <t xml:space="preserve">SANTA MARIA A MONTE</t>
  </si>
  <si>
    <t xml:space="preserve">I232</t>
  </si>
  <si>
    <t xml:space="preserve">SANTA MARIA A VICO</t>
  </si>
  <si>
    <t xml:space="preserve">I233</t>
  </si>
  <si>
    <t xml:space="preserve">SANTA MARIA CAPUA VETERE</t>
  </si>
  <si>
    <t xml:space="preserve">I234</t>
  </si>
  <si>
    <t xml:space="preserve">SANTA MARIA COGHINAS</t>
  </si>
  <si>
    <t xml:space="preserve">M284</t>
  </si>
  <si>
    <t xml:space="preserve">SANTA MARIA DEL CEDRO</t>
  </si>
  <si>
    <t xml:space="preserve">C717</t>
  </si>
  <si>
    <t xml:space="preserve">SANTA MARIA DEL MOLISE</t>
  </si>
  <si>
    <t xml:space="preserve">I238</t>
  </si>
  <si>
    <t xml:space="preserve">SANTA MARIA DELLA VERSA</t>
  </si>
  <si>
    <t xml:space="preserve">I237</t>
  </si>
  <si>
    <t xml:space="preserve">SANTA MARIA DI LICODIA</t>
  </si>
  <si>
    <t xml:space="preserve">I240</t>
  </si>
  <si>
    <t xml:space="preserve">SANTA MARIA DI SALA</t>
  </si>
  <si>
    <t xml:space="preserve">I242</t>
  </si>
  <si>
    <t xml:space="preserve">SANTA MARIA HOE'</t>
  </si>
  <si>
    <t xml:space="preserve">I243</t>
  </si>
  <si>
    <t xml:space="preserve">SANTA MARIA IMBARO</t>
  </si>
  <si>
    <t xml:space="preserve">I244</t>
  </si>
  <si>
    <t xml:space="preserve">SANTA MARIA LA CARITA'</t>
  </si>
  <si>
    <t xml:space="preserve">M273</t>
  </si>
  <si>
    <t xml:space="preserve">SANTA MARIA LA FOSSA</t>
  </si>
  <si>
    <t xml:space="preserve">I247</t>
  </si>
  <si>
    <t xml:space="preserve">SANTA MARIA LA LONGA</t>
  </si>
  <si>
    <t xml:space="preserve">I248</t>
  </si>
  <si>
    <t xml:space="preserve">SANTA MARIA MAGGIORE</t>
  </si>
  <si>
    <t xml:space="preserve">I249</t>
  </si>
  <si>
    <t xml:space="preserve">SANTA MARIA NUOVA</t>
  </si>
  <si>
    <t xml:space="preserve">I251</t>
  </si>
  <si>
    <t xml:space="preserve">SANTA MARINA</t>
  </si>
  <si>
    <t xml:space="preserve">I253</t>
  </si>
  <si>
    <t xml:space="preserve">SANTA MARINA SALINA</t>
  </si>
  <si>
    <t xml:space="preserve">I254</t>
  </si>
  <si>
    <t xml:space="preserve">SANTA MARINELLA</t>
  </si>
  <si>
    <t xml:space="preserve">I255</t>
  </si>
  <si>
    <t xml:space="preserve">SANTA NINFA</t>
  </si>
  <si>
    <t xml:space="preserve">I291</t>
  </si>
  <si>
    <t xml:space="preserve">SANTA PAOLINA</t>
  </si>
  <si>
    <t xml:space="preserve">I301</t>
  </si>
  <si>
    <t xml:space="preserve">SANTA SEVERINA</t>
  </si>
  <si>
    <t xml:space="preserve">I308</t>
  </si>
  <si>
    <t xml:space="preserve">SANTA SOFIA</t>
  </si>
  <si>
    <t xml:space="preserve">I310</t>
  </si>
  <si>
    <t xml:space="preserve">SANTA SOFIA D'EPIRO</t>
  </si>
  <si>
    <t xml:space="preserve">I309</t>
  </si>
  <si>
    <t xml:space="preserve">SANTA TERESA DI RIVA</t>
  </si>
  <si>
    <t xml:space="preserve">I311</t>
  </si>
  <si>
    <t xml:space="preserve">SANTA TERESA GALLURA</t>
  </si>
  <si>
    <t xml:space="preserve">I312</t>
  </si>
  <si>
    <t xml:space="preserve">SANTA VENERINA</t>
  </si>
  <si>
    <t xml:space="preserve">I314</t>
  </si>
  <si>
    <t xml:space="preserve">SANTA VITTORIA D'ALBA</t>
  </si>
  <si>
    <t xml:space="preserve">I316</t>
  </si>
  <si>
    <t xml:space="preserve">SANTA VITTORIA IN MATENANO</t>
  </si>
  <si>
    <t xml:space="preserve">I315</t>
  </si>
  <si>
    <t xml:space="preserve">SANTADI</t>
  </si>
  <si>
    <t xml:space="preserve">I182</t>
  </si>
  <si>
    <t xml:space="preserve">SANTARCANGELO DI ROMAGNA</t>
  </si>
  <si>
    <t xml:space="preserve">I304</t>
  </si>
  <si>
    <t xml:space="preserve">SANTE MARIE</t>
  </si>
  <si>
    <t xml:space="preserve">I326</t>
  </si>
  <si>
    <t xml:space="preserve">SANTENA</t>
  </si>
  <si>
    <t xml:space="preserve">I327</t>
  </si>
  <si>
    <t xml:space="preserve">SANTERAMO IN COLLE</t>
  </si>
  <si>
    <t xml:space="preserve">I330</t>
  </si>
  <si>
    <t xml:space="preserve">SANTHIA'</t>
  </si>
  <si>
    <t xml:space="preserve">I337</t>
  </si>
  <si>
    <t xml:space="preserve">SANTI COSMA E DAMIANO</t>
  </si>
  <si>
    <t xml:space="preserve">I339</t>
  </si>
  <si>
    <t xml:space="preserve">SANTO STEFANO AL MARE</t>
  </si>
  <si>
    <t xml:space="preserve">I365</t>
  </si>
  <si>
    <t xml:space="preserve">SANTO STEFANO BELBO</t>
  </si>
  <si>
    <t xml:space="preserve">I367</t>
  </si>
  <si>
    <t xml:space="preserve">SANTO STEFANO D'AVETO</t>
  </si>
  <si>
    <t xml:space="preserve">I368</t>
  </si>
  <si>
    <t xml:space="preserve">SANTO STEFANO DEL SOLE</t>
  </si>
  <si>
    <t xml:space="preserve">I357</t>
  </si>
  <si>
    <t xml:space="preserve">SANTO STEFANO DI CADORE</t>
  </si>
  <si>
    <t xml:space="preserve">C919</t>
  </si>
  <si>
    <t xml:space="preserve">SANTO STEFANO DI CAMASTRA</t>
  </si>
  <si>
    <t xml:space="preserve">I370</t>
  </si>
  <si>
    <t xml:space="preserve">SANTO STEFANO DI MAGRA</t>
  </si>
  <si>
    <t xml:space="preserve">I363</t>
  </si>
  <si>
    <t xml:space="preserve">SANTO STEFANO DI ROGLIANO</t>
  </si>
  <si>
    <t xml:space="preserve">I359</t>
  </si>
  <si>
    <t xml:space="preserve">SANTO STEFANO DI SESSANIO</t>
  </si>
  <si>
    <t xml:space="preserve">I360</t>
  </si>
  <si>
    <t xml:space="preserve">SANTO STEFANO IN ASPROMONTE</t>
  </si>
  <si>
    <t xml:space="preserve">I371</t>
  </si>
  <si>
    <t xml:space="preserve">SANTO STEFANO LODIGIANO</t>
  </si>
  <si>
    <t xml:space="preserve">I362</t>
  </si>
  <si>
    <t xml:space="preserve">SANTO STEFANO QUISQUINA</t>
  </si>
  <si>
    <t xml:space="preserve">I356</t>
  </si>
  <si>
    <t xml:space="preserve">SANTO STEFANO ROERO</t>
  </si>
  <si>
    <t xml:space="preserve">I372</t>
  </si>
  <si>
    <t xml:space="preserve">SANTO STEFANO TICINO</t>
  </si>
  <si>
    <t xml:space="preserve">I361</t>
  </si>
  <si>
    <t xml:space="preserve">SANTOMENNA</t>
  </si>
  <si>
    <t xml:space="preserve">I260</t>
  </si>
  <si>
    <t xml:space="preserve">SANTOPADRE</t>
  </si>
  <si>
    <t xml:space="preserve">I351</t>
  </si>
  <si>
    <t xml:space="preserve">SANTORSO</t>
  </si>
  <si>
    <t xml:space="preserve">I353</t>
  </si>
  <si>
    <t xml:space="preserve">SANTU LUSSURGIU</t>
  </si>
  <si>
    <t xml:space="preserve">I374</t>
  </si>
  <si>
    <t xml:space="preserve">SANZA</t>
  </si>
  <si>
    <t xml:space="preserve">I410</t>
  </si>
  <si>
    <t xml:space="preserve">SANZENO</t>
  </si>
  <si>
    <t xml:space="preserve">I411</t>
  </si>
  <si>
    <t xml:space="preserve">SAONARA</t>
  </si>
  <si>
    <t xml:space="preserve">I418</t>
  </si>
  <si>
    <t xml:space="preserve">SAPONARA</t>
  </si>
  <si>
    <t xml:space="preserve">I420</t>
  </si>
  <si>
    <t xml:space="preserve">SAPPADA</t>
  </si>
  <si>
    <t xml:space="preserve">I421</t>
  </si>
  <si>
    <t xml:space="preserve">SAPRI</t>
  </si>
  <si>
    <t xml:space="preserve">I422</t>
  </si>
  <si>
    <t xml:space="preserve">SARACENA</t>
  </si>
  <si>
    <t xml:space="preserve">I423</t>
  </si>
  <si>
    <t xml:space="preserve">SARACINESCO</t>
  </si>
  <si>
    <t xml:space="preserve">I424</t>
  </si>
  <si>
    <t xml:space="preserve">SARCEDO</t>
  </si>
  <si>
    <t xml:space="preserve">I425</t>
  </si>
  <si>
    <t xml:space="preserve">SARCONI</t>
  </si>
  <si>
    <t xml:space="preserve">I426</t>
  </si>
  <si>
    <t xml:space="preserve">SARDARA</t>
  </si>
  <si>
    <t xml:space="preserve">I428</t>
  </si>
  <si>
    <t xml:space="preserve">SARDIGLIANO</t>
  </si>
  <si>
    <t xml:space="preserve">I429</t>
  </si>
  <si>
    <t xml:space="preserve">SAREGO</t>
  </si>
  <si>
    <t xml:space="preserve">I430</t>
  </si>
  <si>
    <t xml:space="preserve">SARENTINO/SARNTAL</t>
  </si>
  <si>
    <t xml:space="preserve">I431</t>
  </si>
  <si>
    <t xml:space="preserve">SAREZZANO</t>
  </si>
  <si>
    <t xml:space="preserve">I432</t>
  </si>
  <si>
    <t xml:space="preserve">SAREZZO</t>
  </si>
  <si>
    <t xml:space="preserve">I433</t>
  </si>
  <si>
    <t xml:space="preserve">SARMATO</t>
  </si>
  <si>
    <t xml:space="preserve">I434</t>
  </si>
  <si>
    <t xml:space="preserve">SARMEDE</t>
  </si>
  <si>
    <t xml:space="preserve">I435</t>
  </si>
  <si>
    <t xml:space="preserve">SARNANO</t>
  </si>
  <si>
    <t xml:space="preserve">I436</t>
  </si>
  <si>
    <t xml:space="preserve">SARNICO</t>
  </si>
  <si>
    <t xml:space="preserve">I437</t>
  </si>
  <si>
    <t xml:space="preserve">SARNO</t>
  </si>
  <si>
    <t xml:space="preserve">I438</t>
  </si>
  <si>
    <t xml:space="preserve">SARNONICO</t>
  </si>
  <si>
    <t xml:space="preserve">I439</t>
  </si>
  <si>
    <t xml:space="preserve">SARONNO</t>
  </si>
  <si>
    <t xml:space="preserve">I441</t>
  </si>
  <si>
    <t xml:space="preserve">SARRE</t>
  </si>
  <si>
    <t xml:space="preserve">I442</t>
  </si>
  <si>
    <t xml:space="preserve">SARROCH</t>
  </si>
  <si>
    <t xml:space="preserve">I443</t>
  </si>
  <si>
    <t xml:space="preserve">SARSINA</t>
  </si>
  <si>
    <t xml:space="preserve">I444</t>
  </si>
  <si>
    <t xml:space="preserve">SARTEANO</t>
  </si>
  <si>
    <t xml:space="preserve">I445</t>
  </si>
  <si>
    <t xml:space="preserve">SARTIRANA LOMELLINA</t>
  </si>
  <si>
    <t xml:space="preserve">I447</t>
  </si>
  <si>
    <t xml:space="preserve">SARULE</t>
  </si>
  <si>
    <t xml:space="preserve">I448</t>
  </si>
  <si>
    <t xml:space="preserve">SARZANA</t>
  </si>
  <si>
    <t xml:space="preserve">I449</t>
  </si>
  <si>
    <t xml:space="preserve">SASSANO</t>
  </si>
  <si>
    <t xml:space="preserve">I451</t>
  </si>
  <si>
    <t xml:space="preserve">SASSARI</t>
  </si>
  <si>
    <t xml:space="preserve">I452</t>
  </si>
  <si>
    <t xml:space="preserve">SASSELLO</t>
  </si>
  <si>
    <t xml:space="preserve">I453</t>
  </si>
  <si>
    <t xml:space="preserve">SASSETTA</t>
  </si>
  <si>
    <t xml:space="preserve">I454</t>
  </si>
  <si>
    <t xml:space="preserve">SASSINORO</t>
  </si>
  <si>
    <t xml:space="preserve">I455</t>
  </si>
  <si>
    <t xml:space="preserve">SASSO DI CASTALDA</t>
  </si>
  <si>
    <t xml:space="preserve">I457</t>
  </si>
  <si>
    <t xml:space="preserve">SASSO MARCONI</t>
  </si>
  <si>
    <t xml:space="preserve">G972</t>
  </si>
  <si>
    <t xml:space="preserve">SASSOCORVARO AUDITORE</t>
  </si>
  <si>
    <t xml:space="preserve">M413</t>
  </si>
  <si>
    <t xml:space="preserve">SASSOFELTRIO</t>
  </si>
  <si>
    <t xml:space="preserve">I460</t>
  </si>
  <si>
    <t xml:space="preserve">SASSOFERRATO</t>
  </si>
  <si>
    <t xml:space="preserve">I461</t>
  </si>
  <si>
    <t xml:space="preserve">SASSUOLO</t>
  </si>
  <si>
    <t xml:space="preserve">I462</t>
  </si>
  <si>
    <t xml:space="preserve">SATRIANO</t>
  </si>
  <si>
    <t xml:space="preserve">I463</t>
  </si>
  <si>
    <t xml:space="preserve">SATRIANO DI LUCANIA</t>
  </si>
  <si>
    <t xml:space="preserve">G614</t>
  </si>
  <si>
    <t xml:space="preserve">SAURIS</t>
  </si>
  <si>
    <t xml:space="preserve">I464</t>
  </si>
  <si>
    <t xml:space="preserve">SAUZE D'OULX</t>
  </si>
  <si>
    <t xml:space="preserve">I466</t>
  </si>
  <si>
    <t xml:space="preserve">SAUZE DI CESANA</t>
  </si>
  <si>
    <t xml:space="preserve">I465</t>
  </si>
  <si>
    <t xml:space="preserve">SAVA</t>
  </si>
  <si>
    <t xml:space="preserve">I467</t>
  </si>
  <si>
    <t xml:space="preserve">SAVELLI</t>
  </si>
  <si>
    <t xml:space="preserve">I468</t>
  </si>
  <si>
    <t xml:space="preserve">SAVIANO</t>
  </si>
  <si>
    <t xml:space="preserve">I469</t>
  </si>
  <si>
    <t xml:space="preserve">SAVIGLIANO</t>
  </si>
  <si>
    <t xml:space="preserve">I470</t>
  </si>
  <si>
    <t xml:space="preserve">SAVIGNANO IRPINO</t>
  </si>
  <si>
    <t xml:space="preserve">I471</t>
  </si>
  <si>
    <t xml:space="preserve">SAVIGNANO SUL PANARO</t>
  </si>
  <si>
    <t xml:space="preserve">I473</t>
  </si>
  <si>
    <t xml:space="preserve">SAVIGNANO SUL RUBICONE</t>
  </si>
  <si>
    <t xml:space="preserve">I472</t>
  </si>
  <si>
    <t xml:space="preserve">SAVIGNONE</t>
  </si>
  <si>
    <t xml:space="preserve">I475</t>
  </si>
  <si>
    <t xml:space="preserve">SAVIORE DELL'ADAMELLO</t>
  </si>
  <si>
    <t xml:space="preserve">I476</t>
  </si>
  <si>
    <t xml:space="preserve">SAVOCA</t>
  </si>
  <si>
    <t xml:space="preserve">I477</t>
  </si>
  <si>
    <t xml:space="preserve">SAVOGNA</t>
  </si>
  <si>
    <t xml:space="preserve">I478</t>
  </si>
  <si>
    <t xml:space="preserve">SAVOGNA D'ISONZO</t>
  </si>
  <si>
    <t xml:space="preserve">I479</t>
  </si>
  <si>
    <t xml:space="preserve">SAVOIA DI LUCANIA</t>
  </si>
  <si>
    <t xml:space="preserve">H730</t>
  </si>
  <si>
    <t xml:space="preserve">SAVONA</t>
  </si>
  <si>
    <t xml:space="preserve">I480</t>
  </si>
  <si>
    <t xml:space="preserve">SCAFA</t>
  </si>
  <si>
    <t xml:space="preserve">I482</t>
  </si>
  <si>
    <t xml:space="preserve">SCAFATI</t>
  </si>
  <si>
    <t xml:space="preserve">I483</t>
  </si>
  <si>
    <t xml:space="preserve">SCAGNELLO</t>
  </si>
  <si>
    <t xml:space="preserve">I484</t>
  </si>
  <si>
    <t xml:space="preserve">SCALA</t>
  </si>
  <si>
    <t xml:space="preserve">I486</t>
  </si>
  <si>
    <t xml:space="preserve">SCALA COELI</t>
  </si>
  <si>
    <t xml:space="preserve">I485</t>
  </si>
  <si>
    <t xml:space="preserve">SCALDASOLE</t>
  </si>
  <si>
    <t xml:space="preserve">I487</t>
  </si>
  <si>
    <t xml:space="preserve">SCALEA</t>
  </si>
  <si>
    <t xml:space="preserve">I489</t>
  </si>
  <si>
    <t xml:space="preserve">SCALENGHE</t>
  </si>
  <si>
    <t xml:space="preserve">I490</t>
  </si>
  <si>
    <t xml:space="preserve">SCALETTA ZANCLEA</t>
  </si>
  <si>
    <t xml:space="preserve">I492</t>
  </si>
  <si>
    <t xml:space="preserve">SCAMPITELLA</t>
  </si>
  <si>
    <t xml:space="preserve">I493</t>
  </si>
  <si>
    <t xml:space="preserve">SCANDALE</t>
  </si>
  <si>
    <t xml:space="preserve">I494</t>
  </si>
  <si>
    <t xml:space="preserve">SCANDIANO</t>
  </si>
  <si>
    <t xml:space="preserve">I496</t>
  </si>
  <si>
    <t xml:space="preserve">SCANDICCI</t>
  </si>
  <si>
    <t xml:space="preserve">B962</t>
  </si>
  <si>
    <t xml:space="preserve">SCANDOLARA RAVARA</t>
  </si>
  <si>
    <t xml:space="preserve">I497</t>
  </si>
  <si>
    <t xml:space="preserve">SCANDOLARA RIPA D'OGLIO</t>
  </si>
  <si>
    <t xml:space="preserve">I498</t>
  </si>
  <si>
    <t xml:space="preserve">SCANDRIGLIA</t>
  </si>
  <si>
    <t xml:space="preserve">I499</t>
  </si>
  <si>
    <t xml:space="preserve">SCANNO</t>
  </si>
  <si>
    <t xml:space="preserve">I501</t>
  </si>
  <si>
    <t xml:space="preserve">SCANO DI MONTIFERRO</t>
  </si>
  <si>
    <t xml:space="preserve">I503</t>
  </si>
  <si>
    <t xml:space="preserve">SCANSANO</t>
  </si>
  <si>
    <t xml:space="preserve">I504</t>
  </si>
  <si>
    <t xml:space="preserve">SCANZANO JONICO</t>
  </si>
  <si>
    <t xml:space="preserve">M256</t>
  </si>
  <si>
    <t xml:space="preserve">SCANZOROSCIATE</t>
  </si>
  <si>
    <t xml:space="preserve">I506</t>
  </si>
  <si>
    <t xml:space="preserve">SCAPOLI</t>
  </si>
  <si>
    <t xml:space="preserve">I507</t>
  </si>
  <si>
    <t xml:space="preserve">SCARLINO</t>
  </si>
  <si>
    <t xml:space="preserve">I510</t>
  </si>
  <si>
    <t xml:space="preserve">SCARMAGNO</t>
  </si>
  <si>
    <t xml:space="preserve">I511</t>
  </si>
  <si>
    <t xml:space="preserve">SCARNAFIGI</t>
  </si>
  <si>
    <t xml:space="preserve">I512</t>
  </si>
  <si>
    <t xml:space="preserve">SCARPERIA E SAN PIERO</t>
  </si>
  <si>
    <t xml:space="preserve">M326</t>
  </si>
  <si>
    <t xml:space="preserve">SCENA/SCHENNA</t>
  </si>
  <si>
    <t xml:space="preserve">I519</t>
  </si>
  <si>
    <t xml:space="preserve">SCERNI</t>
  </si>
  <si>
    <t xml:space="preserve">I520</t>
  </si>
  <si>
    <t xml:space="preserve">SCHEGGIA E PASCELUPO</t>
  </si>
  <si>
    <t xml:space="preserve">I522</t>
  </si>
  <si>
    <t xml:space="preserve">SCHEGGINO</t>
  </si>
  <si>
    <t xml:space="preserve">I523</t>
  </si>
  <si>
    <t xml:space="preserve">SCHIAVI DI ABRUZZO</t>
  </si>
  <si>
    <t xml:space="preserve">I526</t>
  </si>
  <si>
    <t xml:space="preserve">SCHIAVON</t>
  </si>
  <si>
    <t xml:space="preserve">I527</t>
  </si>
  <si>
    <t xml:space="preserve">SCHIGNANO</t>
  </si>
  <si>
    <t xml:space="preserve">I529</t>
  </si>
  <si>
    <t xml:space="preserve">SCHILPARIO</t>
  </si>
  <si>
    <t xml:space="preserve">I530</t>
  </si>
  <si>
    <t xml:space="preserve">SCHIO</t>
  </si>
  <si>
    <t xml:space="preserve">I531</t>
  </si>
  <si>
    <t xml:space="preserve">SCHIVENOGLIA</t>
  </si>
  <si>
    <t xml:space="preserve">I532</t>
  </si>
  <si>
    <t xml:space="preserve">SCIACCA</t>
  </si>
  <si>
    <t xml:space="preserve">I533</t>
  </si>
  <si>
    <t xml:space="preserve">SCIARA</t>
  </si>
  <si>
    <t xml:space="preserve">I534</t>
  </si>
  <si>
    <t xml:space="preserve">SCICLI</t>
  </si>
  <si>
    <t xml:space="preserve">I535</t>
  </si>
  <si>
    <t xml:space="preserve">SCIDO</t>
  </si>
  <si>
    <t xml:space="preserve">I536</t>
  </si>
  <si>
    <t xml:space="preserve">SCIGLIANO</t>
  </si>
  <si>
    <t xml:space="preserve">D290</t>
  </si>
  <si>
    <t xml:space="preserve">SCILLA</t>
  </si>
  <si>
    <t xml:space="preserve">I537</t>
  </si>
  <si>
    <t xml:space="preserve">SCILLATO</t>
  </si>
  <si>
    <t xml:space="preserve">I538</t>
  </si>
  <si>
    <t xml:space="preserve">SCIOLZE</t>
  </si>
  <si>
    <t xml:space="preserve">I539</t>
  </si>
  <si>
    <t xml:space="preserve">SCISCIANO</t>
  </si>
  <si>
    <t xml:space="preserve">I540</t>
  </si>
  <si>
    <t xml:space="preserve">SCLAFANI BAGNI</t>
  </si>
  <si>
    <t xml:space="preserve">I541</t>
  </si>
  <si>
    <t xml:space="preserve">SCONTRONE</t>
  </si>
  <si>
    <t xml:space="preserve">I543</t>
  </si>
  <si>
    <t xml:space="preserve">SCOPA</t>
  </si>
  <si>
    <t xml:space="preserve">I544</t>
  </si>
  <si>
    <t xml:space="preserve">SCOPELLO</t>
  </si>
  <si>
    <t xml:space="preserve">I545</t>
  </si>
  <si>
    <t xml:space="preserve">SCOPPITO</t>
  </si>
  <si>
    <t xml:space="preserve">I546</t>
  </si>
  <si>
    <t xml:space="preserve">SCORDIA</t>
  </si>
  <si>
    <t xml:space="preserve">I548</t>
  </si>
  <si>
    <t xml:space="preserve">SCORRANO</t>
  </si>
  <si>
    <t xml:space="preserve">I549</t>
  </si>
  <si>
    <t xml:space="preserve">SCORZE'</t>
  </si>
  <si>
    <t xml:space="preserve">I551</t>
  </si>
  <si>
    <t xml:space="preserve">SCURCOLA MARSICANA</t>
  </si>
  <si>
    <t xml:space="preserve">I553</t>
  </si>
  <si>
    <t xml:space="preserve">SCURELLE</t>
  </si>
  <si>
    <t xml:space="preserve">I554</t>
  </si>
  <si>
    <t xml:space="preserve">SCURZOLENGO</t>
  </si>
  <si>
    <t xml:space="preserve">I555</t>
  </si>
  <si>
    <t xml:space="preserve">SEBORGA</t>
  </si>
  <si>
    <t xml:space="preserve">I556</t>
  </si>
  <si>
    <t xml:space="preserve">SECINARO</t>
  </si>
  <si>
    <t xml:space="preserve">I558</t>
  </si>
  <si>
    <t xml:space="preserve">SECLI'</t>
  </si>
  <si>
    <t xml:space="preserve">I559</t>
  </si>
  <si>
    <t xml:space="preserve">SECUGNAGO</t>
  </si>
  <si>
    <t xml:space="preserve">I561</t>
  </si>
  <si>
    <t xml:space="preserve">SEDEGLIANO</t>
  </si>
  <si>
    <t xml:space="preserve">I562</t>
  </si>
  <si>
    <t xml:space="preserve">SEDICO</t>
  </si>
  <si>
    <t xml:space="preserve">I563</t>
  </si>
  <si>
    <t xml:space="preserve">SEDILO</t>
  </si>
  <si>
    <t xml:space="preserve">I564</t>
  </si>
  <si>
    <t xml:space="preserve">SEDINI</t>
  </si>
  <si>
    <t xml:space="preserve">I565</t>
  </si>
  <si>
    <t xml:space="preserve">SEDRIANO</t>
  </si>
  <si>
    <t xml:space="preserve">I566</t>
  </si>
  <si>
    <t xml:space="preserve">SEDRINA</t>
  </si>
  <si>
    <t xml:space="preserve">I567</t>
  </si>
  <si>
    <t xml:space="preserve">SEFRO</t>
  </si>
  <si>
    <t xml:space="preserve">I569</t>
  </si>
  <si>
    <t xml:space="preserve">SEGARIU</t>
  </si>
  <si>
    <t xml:space="preserve">I570</t>
  </si>
  <si>
    <t xml:space="preserve">SEGGIANO</t>
  </si>
  <si>
    <t xml:space="preserve">I571</t>
  </si>
  <si>
    <t xml:space="preserve">SEGNI</t>
  </si>
  <si>
    <t xml:space="preserve">I573</t>
  </si>
  <si>
    <t xml:space="preserve">SEGONZANO</t>
  </si>
  <si>
    <t xml:space="preserve">I576</t>
  </si>
  <si>
    <t xml:space="preserve">SEGRATE</t>
  </si>
  <si>
    <t xml:space="preserve">I577</t>
  </si>
  <si>
    <t xml:space="preserve">SEGUSINO</t>
  </si>
  <si>
    <t xml:space="preserve">I578</t>
  </si>
  <si>
    <t xml:space="preserve">SELARGIUS</t>
  </si>
  <si>
    <t xml:space="preserve">I580</t>
  </si>
  <si>
    <t xml:space="preserve">SELCI</t>
  </si>
  <si>
    <t xml:space="preserve">I581</t>
  </si>
  <si>
    <t xml:space="preserve">SELEGAS</t>
  </si>
  <si>
    <t xml:space="preserve">I582</t>
  </si>
  <si>
    <t xml:space="preserve">SELLA GIUDICARIE</t>
  </si>
  <si>
    <t xml:space="preserve">M360</t>
  </si>
  <si>
    <t xml:space="preserve">SELLANO</t>
  </si>
  <si>
    <t xml:space="preserve">I585</t>
  </si>
  <si>
    <t xml:space="preserve">SELLERO</t>
  </si>
  <si>
    <t xml:space="preserve">I588</t>
  </si>
  <si>
    <t xml:space="preserve">SELLIA</t>
  </si>
  <si>
    <t xml:space="preserve">I589</t>
  </si>
  <si>
    <t xml:space="preserve">SELLIA MARINA</t>
  </si>
  <si>
    <t xml:space="preserve">I590</t>
  </si>
  <si>
    <t xml:space="preserve">SELVA DEI MOLINI/MÜHLWALD</t>
  </si>
  <si>
    <t xml:space="preserve">I593</t>
  </si>
  <si>
    <t xml:space="preserve">SELVA DI CADORE</t>
  </si>
  <si>
    <t xml:space="preserve">I592</t>
  </si>
  <si>
    <t xml:space="preserve">SELVA DI PROGNO</t>
  </si>
  <si>
    <t xml:space="preserve">I594</t>
  </si>
  <si>
    <t xml:space="preserve">SELVA DI VAL GARDENA/WOLKENSTEIN IN GRÖDEN</t>
  </si>
  <si>
    <t xml:space="preserve">I591</t>
  </si>
  <si>
    <t xml:space="preserve">SELVAZZANO DENTRO</t>
  </si>
  <si>
    <t xml:space="preserve">I595</t>
  </si>
  <si>
    <t xml:space="preserve">SELVINO</t>
  </si>
  <si>
    <t xml:space="preserve">I597</t>
  </si>
  <si>
    <t xml:space="preserve">SEMESTENE</t>
  </si>
  <si>
    <t xml:space="preserve">I598</t>
  </si>
  <si>
    <t xml:space="preserve">SEMIANA</t>
  </si>
  <si>
    <t xml:space="preserve">I599</t>
  </si>
  <si>
    <t xml:space="preserve">SEMINARA</t>
  </si>
  <si>
    <t xml:space="preserve">I600</t>
  </si>
  <si>
    <t xml:space="preserve">SEMPRONIANO</t>
  </si>
  <si>
    <t xml:space="preserve">I601</t>
  </si>
  <si>
    <t xml:space="preserve">SENAGO</t>
  </si>
  <si>
    <t xml:space="preserve">I602</t>
  </si>
  <si>
    <t xml:space="preserve">SENALE-SAN FELICE/UNSERE LIEBE FRAU IM WALDE-ST. FELIX</t>
  </si>
  <si>
    <t xml:space="preserve">I603</t>
  </si>
  <si>
    <t xml:space="preserve">SENALES/SCHNALS</t>
  </si>
  <si>
    <t xml:space="preserve">I604</t>
  </si>
  <si>
    <t xml:space="preserve">SENEGHE</t>
  </si>
  <si>
    <t xml:space="preserve">I605</t>
  </si>
  <si>
    <t xml:space="preserve">SENERCHIA</t>
  </si>
  <si>
    <t xml:space="preserve">I606</t>
  </si>
  <si>
    <t xml:space="preserve">SENIGA</t>
  </si>
  <si>
    <t xml:space="preserve">I607</t>
  </si>
  <si>
    <t xml:space="preserve">SENIGALLIA</t>
  </si>
  <si>
    <t xml:space="preserve">I608</t>
  </si>
  <si>
    <t xml:space="preserve">SENIS</t>
  </si>
  <si>
    <t xml:space="preserve">I609</t>
  </si>
  <si>
    <t xml:space="preserve">SENISE</t>
  </si>
  <si>
    <t xml:space="preserve">I610</t>
  </si>
  <si>
    <t xml:space="preserve">SENNA COMASCO</t>
  </si>
  <si>
    <t xml:space="preserve">I611</t>
  </si>
  <si>
    <t xml:space="preserve">SENNA LODIGIANA</t>
  </si>
  <si>
    <t xml:space="preserve">I612</t>
  </si>
  <si>
    <t xml:space="preserve">SENNARIOLO</t>
  </si>
  <si>
    <t xml:space="preserve">I613</t>
  </si>
  <si>
    <t xml:space="preserve">SENNORI</t>
  </si>
  <si>
    <t xml:space="preserve">I614</t>
  </si>
  <si>
    <t xml:space="preserve">SENORBI'</t>
  </si>
  <si>
    <t xml:space="preserve">I615</t>
  </si>
  <si>
    <t xml:space="preserve">SEPINO</t>
  </si>
  <si>
    <t xml:space="preserve">I618</t>
  </si>
  <si>
    <t xml:space="preserve">SEQUALS</t>
  </si>
  <si>
    <t xml:space="preserve">I621</t>
  </si>
  <si>
    <t xml:space="preserve">SERAVEZZA</t>
  </si>
  <si>
    <t xml:space="preserve">I622</t>
  </si>
  <si>
    <t xml:space="preserve">SERDIANA</t>
  </si>
  <si>
    <t xml:space="preserve">I624</t>
  </si>
  <si>
    <t xml:space="preserve">SEREGNO</t>
  </si>
  <si>
    <t xml:space="preserve">I625</t>
  </si>
  <si>
    <t xml:space="preserve">SEREN DEL GRAPPA</t>
  </si>
  <si>
    <t xml:space="preserve">I626</t>
  </si>
  <si>
    <t xml:space="preserve">SERGNANO</t>
  </si>
  <si>
    <t xml:space="preserve">I627</t>
  </si>
  <si>
    <t xml:space="preserve">SERIATE</t>
  </si>
  <si>
    <t xml:space="preserve">I628</t>
  </si>
  <si>
    <t xml:space="preserve">SERINA</t>
  </si>
  <si>
    <t xml:space="preserve">I629</t>
  </si>
  <si>
    <t xml:space="preserve">SERINO</t>
  </si>
  <si>
    <t xml:space="preserve">I630</t>
  </si>
  <si>
    <t xml:space="preserve">SERLE</t>
  </si>
  <si>
    <t xml:space="preserve">I631</t>
  </si>
  <si>
    <t xml:space="preserve">SERMIDE E FELONICA</t>
  </si>
  <si>
    <t xml:space="preserve">I632</t>
  </si>
  <si>
    <t xml:space="preserve">SERMONETA</t>
  </si>
  <si>
    <t xml:space="preserve">I634</t>
  </si>
  <si>
    <t xml:space="preserve">SERNAGLIA DELLA BATTAGLIA</t>
  </si>
  <si>
    <t xml:space="preserve">I635</t>
  </si>
  <si>
    <t xml:space="preserve">SERNIO</t>
  </si>
  <si>
    <t xml:space="preserve">I636</t>
  </si>
  <si>
    <t xml:space="preserve">SEROLE</t>
  </si>
  <si>
    <t xml:space="preserve">I637</t>
  </si>
  <si>
    <t xml:space="preserve">SERRA D'AIELLO</t>
  </si>
  <si>
    <t xml:space="preserve">I642</t>
  </si>
  <si>
    <t xml:space="preserve">SERRA DE' CONTI</t>
  </si>
  <si>
    <t xml:space="preserve">I643</t>
  </si>
  <si>
    <t xml:space="preserve">SERRA RICCO'</t>
  </si>
  <si>
    <t xml:space="preserve">I640</t>
  </si>
  <si>
    <t xml:space="preserve">SERRA SAN BRUNO</t>
  </si>
  <si>
    <t xml:space="preserve">I639</t>
  </si>
  <si>
    <t xml:space="preserve">SERRA SAN QUIRICO</t>
  </si>
  <si>
    <t xml:space="preserve">I653</t>
  </si>
  <si>
    <t xml:space="preserve">SERRA SANT'ABBONDIO</t>
  </si>
  <si>
    <t xml:space="preserve">I654</t>
  </si>
  <si>
    <t xml:space="preserve">SERRACAPRIOLA</t>
  </si>
  <si>
    <t xml:space="preserve">I641</t>
  </si>
  <si>
    <t xml:space="preserve">SERRADIFALCO</t>
  </si>
  <si>
    <t xml:space="preserve">I644</t>
  </si>
  <si>
    <t xml:space="preserve">SERRALUNGA D'ALBA</t>
  </si>
  <si>
    <t xml:space="preserve">I646</t>
  </si>
  <si>
    <t xml:space="preserve">SERRALUNGA DI CREA</t>
  </si>
  <si>
    <t xml:space="preserve">I645</t>
  </si>
  <si>
    <t xml:space="preserve">SERRAMANNA</t>
  </si>
  <si>
    <t xml:space="preserve">I647</t>
  </si>
  <si>
    <t xml:space="preserve">SERRAMAZZONI</t>
  </si>
  <si>
    <t xml:space="preserve">F357</t>
  </si>
  <si>
    <t xml:space="preserve">SERRAMEZZANA</t>
  </si>
  <si>
    <t xml:space="preserve">I648</t>
  </si>
  <si>
    <t xml:space="preserve">SERRAMONACESCA</t>
  </si>
  <si>
    <t xml:space="preserve">I649</t>
  </si>
  <si>
    <t xml:space="preserve">SERRAPETRONA</t>
  </si>
  <si>
    <t xml:space="preserve">I651</t>
  </si>
  <si>
    <t xml:space="preserve">SERRARA FONTANA</t>
  </si>
  <si>
    <t xml:space="preserve">I652</t>
  </si>
  <si>
    <t xml:space="preserve">SERRASTRETTA</t>
  </si>
  <si>
    <t xml:space="preserve">I655</t>
  </si>
  <si>
    <t xml:space="preserve">SERRATA</t>
  </si>
  <si>
    <t xml:space="preserve">I656</t>
  </si>
  <si>
    <t xml:space="preserve">SERRAVALLE A PO</t>
  </si>
  <si>
    <t xml:space="preserve">I662</t>
  </si>
  <si>
    <t xml:space="preserve">SERRAVALLE DI CHIENTI</t>
  </si>
  <si>
    <t xml:space="preserve">I661</t>
  </si>
  <si>
    <t xml:space="preserve">SERRAVALLE LANGHE</t>
  </si>
  <si>
    <t xml:space="preserve">I659</t>
  </si>
  <si>
    <t xml:space="preserve">SERRAVALLE PISTOIESE</t>
  </si>
  <si>
    <t xml:space="preserve">I660</t>
  </si>
  <si>
    <t xml:space="preserve">SERRAVALLE SCRIVIA</t>
  </si>
  <si>
    <t xml:space="preserve">I657</t>
  </si>
  <si>
    <t xml:space="preserve">SERRAVALLE SESIA</t>
  </si>
  <si>
    <t xml:space="preserve">I663</t>
  </si>
  <si>
    <t xml:space="preserve">SERRE</t>
  </si>
  <si>
    <t xml:space="preserve">I666</t>
  </si>
  <si>
    <t xml:space="preserve">SERRENTI</t>
  </si>
  <si>
    <t xml:space="preserve">I667</t>
  </si>
  <si>
    <t xml:space="preserve">SERRI</t>
  </si>
  <si>
    <t xml:space="preserve">I668</t>
  </si>
  <si>
    <t xml:space="preserve">SERRONE</t>
  </si>
  <si>
    <t xml:space="preserve">I669</t>
  </si>
  <si>
    <t xml:space="preserve">SERSALE</t>
  </si>
  <si>
    <t xml:space="preserve">I671</t>
  </si>
  <si>
    <t xml:space="preserve">SERVIGLIANO</t>
  </si>
  <si>
    <t xml:space="preserve">C070</t>
  </si>
  <si>
    <t xml:space="preserve">SESSA AURUNCA</t>
  </si>
  <si>
    <t xml:space="preserve">I676</t>
  </si>
  <si>
    <t xml:space="preserve">SESSA CILENTO</t>
  </si>
  <si>
    <t xml:space="preserve">I677</t>
  </si>
  <si>
    <t xml:space="preserve">SESSAME</t>
  </si>
  <si>
    <t xml:space="preserve">I678</t>
  </si>
  <si>
    <t xml:space="preserve">SESSANO DEL MOLISE</t>
  </si>
  <si>
    <t xml:space="preserve">I679</t>
  </si>
  <si>
    <t xml:space="preserve">SESTA GODANO</t>
  </si>
  <si>
    <t xml:space="preserve">E070</t>
  </si>
  <si>
    <t xml:space="preserve">SESTINO</t>
  </si>
  <si>
    <t xml:space="preserve">I681</t>
  </si>
  <si>
    <t xml:space="preserve">SESTO AL REGHENA</t>
  </si>
  <si>
    <t xml:space="preserve">I686</t>
  </si>
  <si>
    <t xml:space="preserve">SESTO CALENDE</t>
  </si>
  <si>
    <t xml:space="preserve">I688</t>
  </si>
  <si>
    <t xml:space="preserve">SESTO CAMPANO</t>
  </si>
  <si>
    <t xml:space="preserve">I682</t>
  </si>
  <si>
    <t xml:space="preserve">SESTO ED UNITI</t>
  </si>
  <si>
    <t xml:space="preserve">I683</t>
  </si>
  <si>
    <t xml:space="preserve">SESTO FIORENTINO</t>
  </si>
  <si>
    <t xml:space="preserve">I684</t>
  </si>
  <si>
    <t xml:space="preserve">SESTO SAN GIOVANNI</t>
  </si>
  <si>
    <t xml:space="preserve">I690</t>
  </si>
  <si>
    <t xml:space="preserve">SESTO/SEXTEN</t>
  </si>
  <si>
    <t xml:space="preserve">I687</t>
  </si>
  <si>
    <t xml:space="preserve">SESTOLA</t>
  </si>
  <si>
    <t xml:space="preserve">I689</t>
  </si>
  <si>
    <t xml:space="preserve">SESTRI LEVANTE</t>
  </si>
  <si>
    <t xml:space="preserve">I693</t>
  </si>
  <si>
    <t xml:space="preserve">SESTRIERE</t>
  </si>
  <si>
    <t xml:space="preserve">I692</t>
  </si>
  <si>
    <t xml:space="preserve">SESTU</t>
  </si>
  <si>
    <t xml:space="preserve">I695</t>
  </si>
  <si>
    <t xml:space="preserve">SETTALA</t>
  </si>
  <si>
    <t xml:space="preserve">I696</t>
  </si>
  <si>
    <t xml:space="preserve">SETTEFRATI</t>
  </si>
  <si>
    <t xml:space="preserve">I697</t>
  </si>
  <si>
    <t xml:space="preserve">SETTEVILLE</t>
  </si>
  <si>
    <t xml:space="preserve">M437</t>
  </si>
  <si>
    <t xml:space="preserve">SETTIME</t>
  </si>
  <si>
    <t xml:space="preserve">I698</t>
  </si>
  <si>
    <t xml:space="preserve">SETTIMO MILANESE</t>
  </si>
  <si>
    <t xml:space="preserve">I700</t>
  </si>
  <si>
    <t xml:space="preserve">SETTIMO ROTTARO</t>
  </si>
  <si>
    <t xml:space="preserve">I701</t>
  </si>
  <si>
    <t xml:space="preserve">SETTIMO SAN PIETRO</t>
  </si>
  <si>
    <t xml:space="preserve">I699</t>
  </si>
  <si>
    <t xml:space="preserve">SETTIMO TORINESE</t>
  </si>
  <si>
    <t xml:space="preserve">I703</t>
  </si>
  <si>
    <t xml:space="preserve">SETTIMO VITTONE</t>
  </si>
  <si>
    <t xml:space="preserve">I702</t>
  </si>
  <si>
    <t xml:space="preserve">SETTINGIANO</t>
  </si>
  <si>
    <t xml:space="preserve">I704</t>
  </si>
  <si>
    <t xml:space="preserve">SETZU</t>
  </si>
  <si>
    <t xml:space="preserve">I705</t>
  </si>
  <si>
    <t xml:space="preserve">SEUI</t>
  </si>
  <si>
    <t xml:space="preserve">I706</t>
  </si>
  <si>
    <t xml:space="preserve">SEULO</t>
  </si>
  <si>
    <t xml:space="preserve">I707</t>
  </si>
  <si>
    <t xml:space="preserve">SEVESO</t>
  </si>
  <si>
    <t xml:space="preserve">I709</t>
  </si>
  <si>
    <t xml:space="preserve">SEZZADIO</t>
  </si>
  <si>
    <t xml:space="preserve">I711</t>
  </si>
  <si>
    <t xml:space="preserve">SEZZE</t>
  </si>
  <si>
    <t xml:space="preserve">I712</t>
  </si>
  <si>
    <t xml:space="preserve">SFRUZ</t>
  </si>
  <si>
    <t xml:space="preserve">I714</t>
  </si>
  <si>
    <t xml:space="preserve">SGONICO</t>
  </si>
  <si>
    <t xml:space="preserve">I715</t>
  </si>
  <si>
    <t xml:space="preserve">SGURGOLA</t>
  </si>
  <si>
    <t xml:space="preserve">I716</t>
  </si>
  <si>
    <t xml:space="preserve">SIAMAGGIORE</t>
  </si>
  <si>
    <t xml:space="preserve">I717</t>
  </si>
  <si>
    <t xml:space="preserve">SIAMANNA</t>
  </si>
  <si>
    <t xml:space="preserve">I718</t>
  </si>
  <si>
    <t xml:space="preserve">SIANO</t>
  </si>
  <si>
    <t xml:space="preserve">I720</t>
  </si>
  <si>
    <t xml:space="preserve">SIAPICCIA</t>
  </si>
  <si>
    <t xml:space="preserve">I721</t>
  </si>
  <si>
    <t xml:space="preserve">SICIGNANO DEGLI ALBURNI</t>
  </si>
  <si>
    <t xml:space="preserve">M253</t>
  </si>
  <si>
    <t xml:space="preserve">SICULIANA</t>
  </si>
  <si>
    <t xml:space="preserve">I723</t>
  </si>
  <si>
    <t xml:space="preserve">SIDDI</t>
  </si>
  <si>
    <t xml:space="preserve">I724</t>
  </si>
  <si>
    <t xml:space="preserve">SIDERNO</t>
  </si>
  <si>
    <t xml:space="preserve">I725</t>
  </si>
  <si>
    <t xml:space="preserve">SIENA</t>
  </si>
  <si>
    <t xml:space="preserve">I726</t>
  </si>
  <si>
    <t xml:space="preserve">SIGILLO</t>
  </si>
  <si>
    <t xml:space="preserve">I727</t>
  </si>
  <si>
    <t xml:space="preserve">SIGNA</t>
  </si>
  <si>
    <t xml:space="preserve">I728</t>
  </si>
  <si>
    <t xml:space="preserve">SILANDRO/SCHLANDERS</t>
  </si>
  <si>
    <t xml:space="preserve">I729</t>
  </si>
  <si>
    <t xml:space="preserve">SILANUS</t>
  </si>
  <si>
    <t xml:space="preserve">I730</t>
  </si>
  <si>
    <t xml:space="preserve">SILEA</t>
  </si>
  <si>
    <t xml:space="preserve">F116</t>
  </si>
  <si>
    <t xml:space="preserve">SILIGO</t>
  </si>
  <si>
    <t xml:space="preserve">I732</t>
  </si>
  <si>
    <t xml:space="preserve">SILIQUA</t>
  </si>
  <si>
    <t xml:space="preserve">I734</t>
  </si>
  <si>
    <t xml:space="preserve">SILIUS</t>
  </si>
  <si>
    <t xml:space="preserve">I735</t>
  </si>
  <si>
    <t xml:space="preserve">SILLANO GIUNCUGNANO</t>
  </si>
  <si>
    <t xml:space="preserve">M347</t>
  </si>
  <si>
    <t xml:space="preserve">SILLAVENGO</t>
  </si>
  <si>
    <t xml:space="preserve">I736</t>
  </si>
  <si>
    <t xml:space="preserve">SILVANO D'ORBA</t>
  </si>
  <si>
    <t xml:space="preserve">I738</t>
  </si>
  <si>
    <t xml:space="preserve">SILVANO PIETRA</t>
  </si>
  <si>
    <t xml:space="preserve">I739</t>
  </si>
  <si>
    <t xml:space="preserve">SILVI</t>
  </si>
  <si>
    <t xml:space="preserve">I741</t>
  </si>
  <si>
    <t xml:space="preserve">SIMALA</t>
  </si>
  <si>
    <t xml:space="preserve">I742</t>
  </si>
  <si>
    <t xml:space="preserve">SIMAXIS</t>
  </si>
  <si>
    <t xml:space="preserve">I743</t>
  </si>
  <si>
    <t xml:space="preserve">SIMBARIO</t>
  </si>
  <si>
    <t xml:space="preserve">I744</t>
  </si>
  <si>
    <t xml:space="preserve">SIMERI CRICHI</t>
  </si>
  <si>
    <t xml:space="preserve">I745</t>
  </si>
  <si>
    <t xml:space="preserve">SINAGRA</t>
  </si>
  <si>
    <t xml:space="preserve">I747</t>
  </si>
  <si>
    <t xml:space="preserve">SINALUNGA</t>
  </si>
  <si>
    <t xml:space="preserve">A468</t>
  </si>
  <si>
    <t xml:space="preserve">SINDIA</t>
  </si>
  <si>
    <t xml:space="preserve">I748</t>
  </si>
  <si>
    <t xml:space="preserve">SINI</t>
  </si>
  <si>
    <t xml:space="preserve">I749</t>
  </si>
  <si>
    <t xml:space="preserve">SINIO</t>
  </si>
  <si>
    <t xml:space="preserve">I750</t>
  </si>
  <si>
    <t xml:space="preserve">SINISCOLA</t>
  </si>
  <si>
    <t xml:space="preserve">I751</t>
  </si>
  <si>
    <t xml:space="preserve">SINNAI</t>
  </si>
  <si>
    <t xml:space="preserve">I752</t>
  </si>
  <si>
    <t xml:space="preserve">SINOPOLI</t>
  </si>
  <si>
    <t xml:space="preserve">I753</t>
  </si>
  <si>
    <t xml:space="preserve">SIRACUSA</t>
  </si>
  <si>
    <t xml:space="preserve">I754</t>
  </si>
  <si>
    <t xml:space="preserve">SIRIGNANO</t>
  </si>
  <si>
    <t xml:space="preserve">I756</t>
  </si>
  <si>
    <t xml:space="preserve">SIRIS</t>
  </si>
  <si>
    <t xml:space="preserve">I757</t>
  </si>
  <si>
    <t xml:space="preserve">SIRMIONE</t>
  </si>
  <si>
    <t xml:space="preserve">I633</t>
  </si>
  <si>
    <t xml:space="preserve">SIROLO</t>
  </si>
  <si>
    <t xml:space="preserve">I758</t>
  </si>
  <si>
    <t xml:space="preserve">SIRONE</t>
  </si>
  <si>
    <t xml:space="preserve">I759</t>
  </si>
  <si>
    <t xml:space="preserve">SIRTORI</t>
  </si>
  <si>
    <t xml:space="preserve">I761</t>
  </si>
  <si>
    <t xml:space="preserve">SISSA TRECASALI</t>
  </si>
  <si>
    <t xml:space="preserve">M325</t>
  </si>
  <si>
    <t xml:space="preserve">SIURGUS DONIGALA</t>
  </si>
  <si>
    <t xml:space="preserve">I765</t>
  </si>
  <si>
    <t xml:space="preserve">SIZIANO</t>
  </si>
  <si>
    <t xml:space="preserve">E265</t>
  </si>
  <si>
    <t xml:space="preserve">SIZZANO</t>
  </si>
  <si>
    <t xml:space="preserve">I767</t>
  </si>
  <si>
    <t xml:space="preserve">SLUDERNO/SCHLUDERNS</t>
  </si>
  <si>
    <t xml:space="preserve">I771</t>
  </si>
  <si>
    <t xml:space="preserve">SMERILLO</t>
  </si>
  <si>
    <t xml:space="preserve">I774</t>
  </si>
  <si>
    <t xml:space="preserve">SOAVE</t>
  </si>
  <si>
    <t xml:space="preserve">I775</t>
  </si>
  <si>
    <t xml:space="preserve">SOCCHIEVE</t>
  </si>
  <si>
    <t xml:space="preserve">I777</t>
  </si>
  <si>
    <t xml:space="preserve">SODDI'</t>
  </si>
  <si>
    <t xml:space="preserve">I778</t>
  </si>
  <si>
    <t xml:space="preserve">SOGLIANO AL RUBICONE</t>
  </si>
  <si>
    <t xml:space="preserve">I779</t>
  </si>
  <si>
    <t xml:space="preserve">SOGLIANO CAVOUR</t>
  </si>
  <si>
    <t xml:space="preserve">I780</t>
  </si>
  <si>
    <t xml:space="preserve">SOGLIO</t>
  </si>
  <si>
    <t xml:space="preserve">I781</t>
  </si>
  <si>
    <t xml:space="preserve">SOIANO DEL LAGO</t>
  </si>
  <si>
    <t xml:space="preserve">I782</t>
  </si>
  <si>
    <t xml:space="preserve">SOLAGNA</t>
  </si>
  <si>
    <t xml:space="preserve">I783</t>
  </si>
  <si>
    <t xml:space="preserve">SOLARINO</t>
  </si>
  <si>
    <t xml:space="preserve">I785</t>
  </si>
  <si>
    <t xml:space="preserve">SOLARO</t>
  </si>
  <si>
    <t xml:space="preserve">I786</t>
  </si>
  <si>
    <t xml:space="preserve">SOLAROLO</t>
  </si>
  <si>
    <t xml:space="preserve">I787</t>
  </si>
  <si>
    <t xml:space="preserve">SOLAROLO RAINERIO</t>
  </si>
  <si>
    <t xml:space="preserve">I790</t>
  </si>
  <si>
    <t xml:space="preserve">SOLARUSSA</t>
  </si>
  <si>
    <t xml:space="preserve">I791</t>
  </si>
  <si>
    <t xml:space="preserve">SOLBIATE ARNO</t>
  </si>
  <si>
    <t xml:space="preserve">I793</t>
  </si>
  <si>
    <t xml:space="preserve">SOLBIATE CON CAGNO</t>
  </si>
  <si>
    <t xml:space="preserve">M412</t>
  </si>
  <si>
    <t xml:space="preserve">SOLBIATE OLONA</t>
  </si>
  <si>
    <t xml:space="preserve">I794</t>
  </si>
  <si>
    <t xml:space="preserve">SOLDANO</t>
  </si>
  <si>
    <t xml:space="preserve">I796</t>
  </si>
  <si>
    <t xml:space="preserve">SOLEMINIS</t>
  </si>
  <si>
    <t xml:space="preserve">I797</t>
  </si>
  <si>
    <t xml:space="preserve">SOLERO</t>
  </si>
  <si>
    <t xml:space="preserve">I798</t>
  </si>
  <si>
    <t xml:space="preserve">SOLESINO</t>
  </si>
  <si>
    <t xml:space="preserve">I799</t>
  </si>
  <si>
    <t xml:space="preserve">SOLETO</t>
  </si>
  <si>
    <t xml:space="preserve">I800</t>
  </si>
  <si>
    <t xml:space="preserve">SOLFERINO</t>
  </si>
  <si>
    <t xml:space="preserve">I801</t>
  </si>
  <si>
    <t xml:space="preserve">SOLIERA</t>
  </si>
  <si>
    <t xml:space="preserve">I802</t>
  </si>
  <si>
    <t xml:space="preserve">SOLIGNANO</t>
  </si>
  <si>
    <t xml:space="preserve">I803</t>
  </si>
  <si>
    <t xml:space="preserve">SOLOFRA</t>
  </si>
  <si>
    <t xml:space="preserve">I805</t>
  </si>
  <si>
    <t xml:space="preserve">SOLONGHELLO</t>
  </si>
  <si>
    <t xml:space="preserve">I808</t>
  </si>
  <si>
    <t xml:space="preserve">SOLOPACA</t>
  </si>
  <si>
    <t xml:space="preserve">I809</t>
  </si>
  <si>
    <t xml:space="preserve">SOLTO COLLINA</t>
  </si>
  <si>
    <t xml:space="preserve">I812</t>
  </si>
  <si>
    <t xml:space="preserve">SOLZA</t>
  </si>
  <si>
    <t xml:space="preserve">I813</t>
  </si>
  <si>
    <t xml:space="preserve">SOMAGLIA</t>
  </si>
  <si>
    <t xml:space="preserve">I815</t>
  </si>
  <si>
    <t xml:space="preserve">SOMANO</t>
  </si>
  <si>
    <t xml:space="preserve">I817</t>
  </si>
  <si>
    <t xml:space="preserve">SOMMA LOMBARDO</t>
  </si>
  <si>
    <t xml:space="preserve">I819</t>
  </si>
  <si>
    <t xml:space="preserve">SOMMA VESUVIANA</t>
  </si>
  <si>
    <t xml:space="preserve">I820</t>
  </si>
  <si>
    <t xml:space="preserve">SOMMACAMPAGNA</t>
  </si>
  <si>
    <t xml:space="preserve">I821</t>
  </si>
  <si>
    <t xml:space="preserve">SOMMARIVA DEL BOSCO</t>
  </si>
  <si>
    <t xml:space="preserve">I822</t>
  </si>
  <si>
    <t xml:space="preserve">SOMMARIVA PERNO</t>
  </si>
  <si>
    <t xml:space="preserve">I823</t>
  </si>
  <si>
    <t xml:space="preserve">SOMMATINO</t>
  </si>
  <si>
    <t xml:space="preserve">I824</t>
  </si>
  <si>
    <t xml:space="preserve">SOMMO</t>
  </si>
  <si>
    <t xml:space="preserve">I825</t>
  </si>
  <si>
    <t xml:space="preserve">SONA</t>
  </si>
  <si>
    <t xml:space="preserve">I826</t>
  </si>
  <si>
    <t xml:space="preserve">SONCINO</t>
  </si>
  <si>
    <t xml:space="preserve">I827</t>
  </si>
  <si>
    <t xml:space="preserve">SONDALO</t>
  </si>
  <si>
    <t xml:space="preserve">I828</t>
  </si>
  <si>
    <t xml:space="preserve">SONDRIO</t>
  </si>
  <si>
    <t xml:space="preserve">I829</t>
  </si>
  <si>
    <t xml:space="preserve">SONGAVAZZO</t>
  </si>
  <si>
    <t xml:space="preserve">I830</t>
  </si>
  <si>
    <t xml:space="preserve">SONICO</t>
  </si>
  <si>
    <t xml:space="preserve">I831</t>
  </si>
  <si>
    <t xml:space="preserve">SONNINO</t>
  </si>
  <si>
    <t xml:space="preserve">I832</t>
  </si>
  <si>
    <t xml:space="preserve">SORA</t>
  </si>
  <si>
    <t xml:space="preserve">I838</t>
  </si>
  <si>
    <t xml:space="preserve">SORAGA DI FASSA</t>
  </si>
  <si>
    <t xml:space="preserve">I839</t>
  </si>
  <si>
    <t xml:space="preserve">SORAGNA</t>
  </si>
  <si>
    <t xml:space="preserve">I840</t>
  </si>
  <si>
    <t xml:space="preserve">SORANO</t>
  </si>
  <si>
    <t xml:space="preserve">I841</t>
  </si>
  <si>
    <t xml:space="preserve">SORBO SAN BASILE</t>
  </si>
  <si>
    <t xml:space="preserve">I844</t>
  </si>
  <si>
    <t xml:space="preserve">SORBO SERPICO</t>
  </si>
  <si>
    <t xml:space="preserve">I843</t>
  </si>
  <si>
    <t xml:space="preserve">SORBOLO MEZZANI</t>
  </si>
  <si>
    <t xml:space="preserve">M411</t>
  </si>
  <si>
    <t xml:space="preserve">SORDEVOLO</t>
  </si>
  <si>
    <t xml:space="preserve">I847</t>
  </si>
  <si>
    <t xml:space="preserve">SORDIO</t>
  </si>
  <si>
    <t xml:space="preserve">I848</t>
  </si>
  <si>
    <t xml:space="preserve">SORESINA</t>
  </si>
  <si>
    <t xml:space="preserve">I849</t>
  </si>
  <si>
    <t xml:space="preserve">SORGA'</t>
  </si>
  <si>
    <t xml:space="preserve">I850</t>
  </si>
  <si>
    <t xml:space="preserve">SORGONO</t>
  </si>
  <si>
    <t xml:space="preserve">I851</t>
  </si>
  <si>
    <t xml:space="preserve">SORI</t>
  </si>
  <si>
    <t xml:space="preserve">I852</t>
  </si>
  <si>
    <t xml:space="preserve">SORIANELLO</t>
  </si>
  <si>
    <t xml:space="preserve">I853</t>
  </si>
  <si>
    <t xml:space="preserve">SORIANO CALABRO</t>
  </si>
  <si>
    <t xml:space="preserve">I854</t>
  </si>
  <si>
    <t xml:space="preserve">SORIANO NEL CIMINO</t>
  </si>
  <si>
    <t xml:space="preserve">I855</t>
  </si>
  <si>
    <t xml:space="preserve">SORICO</t>
  </si>
  <si>
    <t xml:space="preserve">I856</t>
  </si>
  <si>
    <t xml:space="preserve">SORISO</t>
  </si>
  <si>
    <t xml:space="preserve">I857</t>
  </si>
  <si>
    <t xml:space="preserve">SORISOLE</t>
  </si>
  <si>
    <t xml:space="preserve">I858</t>
  </si>
  <si>
    <t xml:space="preserve">SORMANO</t>
  </si>
  <si>
    <t xml:space="preserve">I860</t>
  </si>
  <si>
    <t xml:space="preserve">SORRADILE</t>
  </si>
  <si>
    <t xml:space="preserve">I861</t>
  </si>
  <si>
    <t xml:space="preserve">SORRENTO</t>
  </si>
  <si>
    <t xml:space="preserve">I862</t>
  </si>
  <si>
    <t xml:space="preserve">SORSO</t>
  </si>
  <si>
    <t xml:space="preserve">I863</t>
  </si>
  <si>
    <t xml:space="preserve">SORTINO</t>
  </si>
  <si>
    <t xml:space="preserve">I864</t>
  </si>
  <si>
    <t xml:space="preserve">SOSPIRO</t>
  </si>
  <si>
    <t xml:space="preserve">I865</t>
  </si>
  <si>
    <t xml:space="preserve">SOSPIROLO</t>
  </si>
  <si>
    <t xml:space="preserve">I866</t>
  </si>
  <si>
    <t xml:space="preserve">SOSSANO</t>
  </si>
  <si>
    <t xml:space="preserve">I867</t>
  </si>
  <si>
    <t xml:space="preserve">SOSTEGNO</t>
  </si>
  <si>
    <t xml:space="preserve">I868</t>
  </si>
  <si>
    <t xml:space="preserve">SOTTO IL MONTE GIOVANNI XXIII</t>
  </si>
  <si>
    <t xml:space="preserve">I869</t>
  </si>
  <si>
    <t xml:space="preserve">SOVER</t>
  </si>
  <si>
    <t xml:space="preserve">I871</t>
  </si>
  <si>
    <t xml:space="preserve">SOVERATO</t>
  </si>
  <si>
    <t xml:space="preserve">I872</t>
  </si>
  <si>
    <t xml:space="preserve">SOVERE</t>
  </si>
  <si>
    <t xml:space="preserve">I873</t>
  </si>
  <si>
    <t xml:space="preserve">SOVERIA MANNELLI</t>
  </si>
  <si>
    <t xml:space="preserve">I874</t>
  </si>
  <si>
    <t xml:space="preserve">SOVERIA SIMERI</t>
  </si>
  <si>
    <t xml:space="preserve">I875</t>
  </si>
  <si>
    <t xml:space="preserve">SOVERZENE</t>
  </si>
  <si>
    <t xml:space="preserve">I876</t>
  </si>
  <si>
    <t xml:space="preserve">SOVICILLE</t>
  </si>
  <si>
    <t xml:space="preserve">I877</t>
  </si>
  <si>
    <t xml:space="preserve">SOVICO</t>
  </si>
  <si>
    <t xml:space="preserve">I878</t>
  </si>
  <si>
    <t xml:space="preserve">SOVIZZO</t>
  </si>
  <si>
    <t xml:space="preserve">M436</t>
  </si>
  <si>
    <t xml:space="preserve">SOVRAMONTE</t>
  </si>
  <si>
    <t xml:space="preserve">I673</t>
  </si>
  <si>
    <t xml:space="preserve">SOZZAGO</t>
  </si>
  <si>
    <t xml:space="preserve">I880</t>
  </si>
  <si>
    <t xml:space="preserve">SPADAFORA</t>
  </si>
  <si>
    <t xml:space="preserve">I881</t>
  </si>
  <si>
    <t xml:space="preserve">SPADOLA</t>
  </si>
  <si>
    <t xml:space="preserve">I884</t>
  </si>
  <si>
    <t xml:space="preserve">SPARANISE</t>
  </si>
  <si>
    <t xml:space="preserve">I885</t>
  </si>
  <si>
    <t xml:space="preserve">SPARONE</t>
  </si>
  <si>
    <t xml:space="preserve">I886</t>
  </si>
  <si>
    <t xml:space="preserve">SPECCHIA</t>
  </si>
  <si>
    <t xml:space="preserve">I887</t>
  </si>
  <si>
    <t xml:space="preserve">SPELLO</t>
  </si>
  <si>
    <t xml:space="preserve">I888</t>
  </si>
  <si>
    <t xml:space="preserve">SPERLINGA</t>
  </si>
  <si>
    <t xml:space="preserve">I891</t>
  </si>
  <si>
    <t xml:space="preserve">SPERLONGA</t>
  </si>
  <si>
    <t xml:space="preserve">I892</t>
  </si>
  <si>
    <t xml:space="preserve">SPERONE</t>
  </si>
  <si>
    <t xml:space="preserve">I893</t>
  </si>
  <si>
    <t xml:space="preserve">SPESSA</t>
  </si>
  <si>
    <t xml:space="preserve">I894</t>
  </si>
  <si>
    <t xml:space="preserve">SPEZZANO ALBANESE</t>
  </si>
  <si>
    <t xml:space="preserve">I895</t>
  </si>
  <si>
    <t xml:space="preserve">SPEZZANO DELLA SILA</t>
  </si>
  <si>
    <t xml:space="preserve">I896</t>
  </si>
  <si>
    <t xml:space="preserve">SPIAZZO</t>
  </si>
  <si>
    <t xml:space="preserve">I899</t>
  </si>
  <si>
    <t xml:space="preserve">SPIGNO MONFERRATO</t>
  </si>
  <si>
    <t xml:space="preserve">I901</t>
  </si>
  <si>
    <t xml:space="preserve">SPIGNO SATURNIA</t>
  </si>
  <si>
    <t xml:space="preserve">I902</t>
  </si>
  <si>
    <t xml:space="preserve">SPILAMBERTO</t>
  </si>
  <si>
    <t xml:space="preserve">I903</t>
  </si>
  <si>
    <t xml:space="preserve">SPILIMBERGO</t>
  </si>
  <si>
    <t xml:space="preserve">I904</t>
  </si>
  <si>
    <t xml:space="preserve">SPILINGA</t>
  </si>
  <si>
    <t xml:space="preserve">I905</t>
  </si>
  <si>
    <t xml:space="preserve">SPINADESCO</t>
  </si>
  <si>
    <t xml:space="preserve">I906</t>
  </si>
  <si>
    <t xml:space="preserve">SPINAZZOLA</t>
  </si>
  <si>
    <t xml:space="preserve">I907</t>
  </si>
  <si>
    <t xml:space="preserve">SPINEA</t>
  </si>
  <si>
    <t xml:space="preserve">I908</t>
  </si>
  <si>
    <t xml:space="preserve">SPINEDA</t>
  </si>
  <si>
    <t xml:space="preserve">I909</t>
  </si>
  <si>
    <t xml:space="preserve">SPINETE</t>
  </si>
  <si>
    <t xml:space="preserve">I910</t>
  </si>
  <si>
    <t xml:space="preserve">SPINETO SCRIVIA</t>
  </si>
  <si>
    <t xml:space="preserve">I911</t>
  </si>
  <si>
    <t xml:space="preserve">SPINETOLI</t>
  </si>
  <si>
    <t xml:space="preserve">I912</t>
  </si>
  <si>
    <t xml:space="preserve">SPINO D'ADDA</t>
  </si>
  <si>
    <t xml:space="preserve">I914</t>
  </si>
  <si>
    <t xml:space="preserve">SPINONE AL LAGO</t>
  </si>
  <si>
    <t xml:space="preserve">I916</t>
  </si>
  <si>
    <t xml:space="preserve">SPINOSO</t>
  </si>
  <si>
    <t xml:space="preserve">I917</t>
  </si>
  <si>
    <t xml:space="preserve">SPIRANO</t>
  </si>
  <si>
    <t xml:space="preserve">I919</t>
  </si>
  <si>
    <t xml:space="preserve">SPOLETO</t>
  </si>
  <si>
    <t xml:space="preserve">I921</t>
  </si>
  <si>
    <t xml:space="preserve">SPOLTORE</t>
  </si>
  <si>
    <t xml:space="preserve">I922</t>
  </si>
  <si>
    <t xml:space="preserve">SPONGANO</t>
  </si>
  <si>
    <t xml:space="preserve">I923</t>
  </si>
  <si>
    <t xml:space="preserve">SPORMAGGIORE</t>
  </si>
  <si>
    <t xml:space="preserve">I924</t>
  </si>
  <si>
    <t xml:space="preserve">SPORMINORE</t>
  </si>
  <si>
    <t xml:space="preserve">I925</t>
  </si>
  <si>
    <t xml:space="preserve">SPOTORNO</t>
  </si>
  <si>
    <t xml:space="preserve">I926</t>
  </si>
  <si>
    <t xml:space="preserve">SPRESIANO</t>
  </si>
  <si>
    <t xml:space="preserve">I927</t>
  </si>
  <si>
    <t xml:space="preserve">SPRIANA</t>
  </si>
  <si>
    <t xml:space="preserve">I928</t>
  </si>
  <si>
    <t xml:space="preserve">SQUILLACE</t>
  </si>
  <si>
    <t xml:space="preserve">I929</t>
  </si>
  <si>
    <t xml:space="preserve">SQUINZANO</t>
  </si>
  <si>
    <t xml:space="preserve">I930</t>
  </si>
  <si>
    <t xml:space="preserve">STAFFOLO</t>
  </si>
  <si>
    <t xml:space="preserve">I932</t>
  </si>
  <si>
    <t xml:space="preserve">STAGNO LOMBARDO</t>
  </si>
  <si>
    <t xml:space="preserve">I935</t>
  </si>
  <si>
    <t xml:space="preserve">STAITI</t>
  </si>
  <si>
    <t xml:space="preserve">I936</t>
  </si>
  <si>
    <t xml:space="preserve">STALETTI'</t>
  </si>
  <si>
    <t xml:space="preserve">I937</t>
  </si>
  <si>
    <t xml:space="preserve">STANGHELLA</t>
  </si>
  <si>
    <t xml:space="preserve">I938</t>
  </si>
  <si>
    <t xml:space="preserve">STARANZANO</t>
  </si>
  <si>
    <t xml:space="preserve">I939</t>
  </si>
  <si>
    <t xml:space="preserve">STATTE</t>
  </si>
  <si>
    <t xml:space="preserve">M298</t>
  </si>
  <si>
    <t xml:space="preserve">STAZZANO</t>
  </si>
  <si>
    <t xml:space="preserve">I941</t>
  </si>
  <si>
    <t xml:space="preserve">STAZZEMA</t>
  </si>
  <si>
    <t xml:space="preserve">I942</t>
  </si>
  <si>
    <t xml:space="preserve">STAZZONA</t>
  </si>
  <si>
    <t xml:space="preserve">I943</t>
  </si>
  <si>
    <t xml:space="preserve">STEFANACONI</t>
  </si>
  <si>
    <t xml:space="preserve">I945</t>
  </si>
  <si>
    <t xml:space="preserve">STELLA</t>
  </si>
  <si>
    <t xml:space="preserve">I946</t>
  </si>
  <si>
    <t xml:space="preserve">STELLA CILENTO</t>
  </si>
  <si>
    <t xml:space="preserve">G887</t>
  </si>
  <si>
    <t xml:space="preserve">STELLANELLO</t>
  </si>
  <si>
    <t xml:space="preserve">I947</t>
  </si>
  <si>
    <t xml:space="preserve">STELVIO/STILFS</t>
  </si>
  <si>
    <t xml:space="preserve">I948</t>
  </si>
  <si>
    <t xml:space="preserve">STENICO</t>
  </si>
  <si>
    <t xml:space="preserve">I949</t>
  </si>
  <si>
    <t xml:space="preserve">STERNATIA</t>
  </si>
  <si>
    <t xml:space="preserve">I950</t>
  </si>
  <si>
    <t xml:space="preserve">STEZZANO</t>
  </si>
  <si>
    <t xml:space="preserve">I951</t>
  </si>
  <si>
    <t xml:space="preserve">STIENTA</t>
  </si>
  <si>
    <t xml:space="preserve">I953</t>
  </si>
  <si>
    <t xml:space="preserve">STIGLIANO</t>
  </si>
  <si>
    <t xml:space="preserve">I954</t>
  </si>
  <si>
    <t xml:space="preserve">STIGNANO</t>
  </si>
  <si>
    <t xml:space="preserve">I955</t>
  </si>
  <si>
    <t xml:space="preserve">STILO</t>
  </si>
  <si>
    <t xml:space="preserve">I956</t>
  </si>
  <si>
    <t xml:space="preserve">STIMIGLIANO</t>
  </si>
  <si>
    <t xml:space="preserve">I959</t>
  </si>
  <si>
    <t xml:space="preserve">STINTINO</t>
  </si>
  <si>
    <t xml:space="preserve">M290</t>
  </si>
  <si>
    <t xml:space="preserve">STIO</t>
  </si>
  <si>
    <t xml:space="preserve">I960</t>
  </si>
  <si>
    <t xml:space="preserve">STORNARA</t>
  </si>
  <si>
    <t xml:space="preserve">I962</t>
  </si>
  <si>
    <t xml:space="preserve">STORNARELLA</t>
  </si>
  <si>
    <t xml:space="preserve">I963</t>
  </si>
  <si>
    <t xml:space="preserve">STORO</t>
  </si>
  <si>
    <t xml:space="preserve">I964</t>
  </si>
  <si>
    <t xml:space="preserve">STRA</t>
  </si>
  <si>
    <t xml:space="preserve">I965</t>
  </si>
  <si>
    <t xml:space="preserve">STRADELLA</t>
  </si>
  <si>
    <t xml:space="preserve">I968</t>
  </si>
  <si>
    <t xml:space="preserve">STRAMBINELLO</t>
  </si>
  <si>
    <t xml:space="preserve">I969</t>
  </si>
  <si>
    <t xml:space="preserve">STRAMBINO</t>
  </si>
  <si>
    <t xml:space="preserve">I970</t>
  </si>
  <si>
    <t xml:space="preserve">STRANGOLAGALLI</t>
  </si>
  <si>
    <t xml:space="preserve">I973</t>
  </si>
  <si>
    <t xml:space="preserve">STREGNA</t>
  </si>
  <si>
    <t xml:space="preserve">I974</t>
  </si>
  <si>
    <t xml:space="preserve">STREMBO</t>
  </si>
  <si>
    <t xml:space="preserve">I975</t>
  </si>
  <si>
    <t xml:space="preserve">STRESA</t>
  </si>
  <si>
    <t xml:space="preserve">I976</t>
  </si>
  <si>
    <t xml:space="preserve">STREVI</t>
  </si>
  <si>
    <t xml:space="preserve">I977</t>
  </si>
  <si>
    <t xml:space="preserve">STRIANO</t>
  </si>
  <si>
    <t xml:space="preserve">I978</t>
  </si>
  <si>
    <t xml:space="preserve">STRONA</t>
  </si>
  <si>
    <t xml:space="preserve">I980</t>
  </si>
  <si>
    <t xml:space="preserve">STRONCONE</t>
  </si>
  <si>
    <t xml:space="preserve">I981</t>
  </si>
  <si>
    <t xml:space="preserve">STRONGOLI</t>
  </si>
  <si>
    <t xml:space="preserve">I982</t>
  </si>
  <si>
    <t xml:space="preserve">STROPPIANA</t>
  </si>
  <si>
    <t xml:space="preserve">I984</t>
  </si>
  <si>
    <t xml:space="preserve">STROPPO</t>
  </si>
  <si>
    <t xml:space="preserve">I985</t>
  </si>
  <si>
    <t xml:space="preserve">STROZZA</t>
  </si>
  <si>
    <t xml:space="preserve">I986</t>
  </si>
  <si>
    <t xml:space="preserve">STURNO</t>
  </si>
  <si>
    <t xml:space="preserve">I990</t>
  </si>
  <si>
    <t xml:space="preserve">SUARDI</t>
  </si>
  <si>
    <t xml:space="preserve">B014</t>
  </si>
  <si>
    <t xml:space="preserve">SUBBIANO</t>
  </si>
  <si>
    <t xml:space="preserve">I991</t>
  </si>
  <si>
    <t xml:space="preserve">SUBIACO</t>
  </si>
  <si>
    <t xml:space="preserve">I992</t>
  </si>
  <si>
    <t xml:space="preserve">SUCCIVO</t>
  </si>
  <si>
    <t xml:space="preserve">I993</t>
  </si>
  <si>
    <t xml:space="preserve">SUEGLIO</t>
  </si>
  <si>
    <t xml:space="preserve">I994</t>
  </si>
  <si>
    <t xml:space="preserve">SUELLI</t>
  </si>
  <si>
    <t xml:space="preserve">I995</t>
  </si>
  <si>
    <t xml:space="preserve">SUELLO</t>
  </si>
  <si>
    <t xml:space="preserve">I996</t>
  </si>
  <si>
    <t xml:space="preserve">SUISIO</t>
  </si>
  <si>
    <t xml:space="preserve">I997</t>
  </si>
  <si>
    <t xml:space="preserve">SULBIATE</t>
  </si>
  <si>
    <t xml:space="preserve">I998</t>
  </si>
  <si>
    <t xml:space="preserve">SULMONA</t>
  </si>
  <si>
    <t xml:space="preserve">I804</t>
  </si>
  <si>
    <t xml:space="preserve">SULZANO</t>
  </si>
  <si>
    <t xml:space="preserve">L002</t>
  </si>
  <si>
    <t xml:space="preserve">SUMIRAGO</t>
  </si>
  <si>
    <t xml:space="preserve">L003</t>
  </si>
  <si>
    <t xml:space="preserve">SUMMONTE</t>
  </si>
  <si>
    <t xml:space="preserve">L004</t>
  </si>
  <si>
    <t xml:space="preserve">SUNI</t>
  </si>
  <si>
    <t xml:space="preserve">L006</t>
  </si>
  <si>
    <t xml:space="preserve">SUNO</t>
  </si>
  <si>
    <t xml:space="preserve">L007</t>
  </si>
  <si>
    <t xml:space="preserve">SUPERSANO</t>
  </si>
  <si>
    <t xml:space="preserve">L008</t>
  </si>
  <si>
    <t xml:space="preserve">SUPINO</t>
  </si>
  <si>
    <t xml:space="preserve">L009</t>
  </si>
  <si>
    <t xml:space="preserve">SURANO</t>
  </si>
  <si>
    <t xml:space="preserve">L010</t>
  </si>
  <si>
    <t xml:space="preserve">SURBO</t>
  </si>
  <si>
    <t xml:space="preserve">L011</t>
  </si>
  <si>
    <t xml:space="preserve">SUSA</t>
  </si>
  <si>
    <t xml:space="preserve">L013</t>
  </si>
  <si>
    <t xml:space="preserve">SUSEGANA</t>
  </si>
  <si>
    <t xml:space="preserve">L014</t>
  </si>
  <si>
    <t xml:space="preserve">SUSTINENTE</t>
  </si>
  <si>
    <t xml:space="preserve">L015</t>
  </si>
  <si>
    <t xml:space="preserve">SUTERA</t>
  </si>
  <si>
    <t xml:space="preserve">L016</t>
  </si>
  <si>
    <t xml:space="preserve">SUTRI</t>
  </si>
  <si>
    <t xml:space="preserve">L017</t>
  </si>
  <si>
    <t xml:space="preserve">SUTRIO</t>
  </si>
  <si>
    <t xml:space="preserve">L018</t>
  </si>
  <si>
    <t xml:space="preserve">SUVERETO</t>
  </si>
  <si>
    <t xml:space="preserve">L019</t>
  </si>
  <si>
    <t xml:space="preserve">SUZZARA</t>
  </si>
  <si>
    <t xml:space="preserve">L020</t>
  </si>
  <si>
    <t xml:space="preserve">TACENO</t>
  </si>
  <si>
    <t xml:space="preserve">L022</t>
  </si>
  <si>
    <t xml:space="preserve">TADASUNI</t>
  </si>
  <si>
    <t xml:space="preserve">L023</t>
  </si>
  <si>
    <t xml:space="preserve">TAGGIA</t>
  </si>
  <si>
    <t xml:space="preserve">L024</t>
  </si>
  <si>
    <t xml:space="preserve">TAGLIACOZZO</t>
  </si>
  <si>
    <t xml:space="preserve">L025</t>
  </si>
  <si>
    <t xml:space="preserve">TAGLIO DI PO</t>
  </si>
  <si>
    <t xml:space="preserve">L026</t>
  </si>
  <si>
    <t xml:space="preserve">TAGLIOLO MONFERRATO</t>
  </si>
  <si>
    <t xml:space="preserve">L027</t>
  </si>
  <si>
    <t xml:space="preserve">TAIBON AGORDINO</t>
  </si>
  <si>
    <t xml:space="preserve">L030</t>
  </si>
  <si>
    <t xml:space="preserve">TAINO</t>
  </si>
  <si>
    <t xml:space="preserve">L032</t>
  </si>
  <si>
    <t xml:space="preserve">TAIPANA</t>
  </si>
  <si>
    <t xml:space="preserve">G736</t>
  </si>
  <si>
    <t xml:space="preserve">TALAMELLO</t>
  </si>
  <si>
    <t xml:space="preserve">L034</t>
  </si>
  <si>
    <t xml:space="preserve">TALAMONA</t>
  </si>
  <si>
    <t xml:space="preserve">L035</t>
  </si>
  <si>
    <t xml:space="preserve">TALANA</t>
  </si>
  <si>
    <t xml:space="preserve">L036</t>
  </si>
  <si>
    <t xml:space="preserve">TALEGGIO</t>
  </si>
  <si>
    <t xml:space="preserve">L037</t>
  </si>
  <si>
    <t xml:space="preserve">TALLA</t>
  </si>
  <si>
    <t xml:space="preserve">L038</t>
  </si>
  <si>
    <t xml:space="preserve">TALMASSONS</t>
  </si>
  <si>
    <t xml:space="preserve">L039</t>
  </si>
  <si>
    <t xml:space="preserve">TAMBRE</t>
  </si>
  <si>
    <t xml:space="preserve">L040</t>
  </si>
  <si>
    <t xml:space="preserve">TAORMINA</t>
  </si>
  <si>
    <t xml:space="preserve">L042</t>
  </si>
  <si>
    <t xml:space="preserve">TARANO</t>
  </si>
  <si>
    <t xml:space="preserve">L046</t>
  </si>
  <si>
    <t xml:space="preserve">TARANTA PELIGNA</t>
  </si>
  <si>
    <t xml:space="preserve">L047</t>
  </si>
  <si>
    <t xml:space="preserve">TARANTASCA</t>
  </si>
  <si>
    <t xml:space="preserve">L048</t>
  </si>
  <si>
    <t xml:space="preserve">TARANTO</t>
  </si>
  <si>
    <t xml:space="preserve">L049</t>
  </si>
  <si>
    <t xml:space="preserve">TARCENTO</t>
  </si>
  <si>
    <t xml:space="preserve">L050</t>
  </si>
  <si>
    <t xml:space="preserve">TARQUINIA</t>
  </si>
  <si>
    <t xml:space="preserve">D024</t>
  </si>
  <si>
    <t xml:space="preserve">TARSIA</t>
  </si>
  <si>
    <t xml:space="preserve">L055</t>
  </si>
  <si>
    <t xml:space="preserve">TARTANO</t>
  </si>
  <si>
    <t xml:space="preserve">L056</t>
  </si>
  <si>
    <t xml:space="preserve">TARVISIO</t>
  </si>
  <si>
    <t xml:space="preserve">L057</t>
  </si>
  <si>
    <t xml:space="preserve">TARZO</t>
  </si>
  <si>
    <t xml:space="preserve">L058</t>
  </si>
  <si>
    <t xml:space="preserve">TASSAROLO</t>
  </si>
  <si>
    <t xml:space="preserve">L059</t>
  </si>
  <si>
    <t xml:space="preserve">TAURANO</t>
  </si>
  <si>
    <t xml:space="preserve">L061</t>
  </si>
  <si>
    <t xml:space="preserve">TAURASI</t>
  </si>
  <si>
    <t xml:space="preserve">L062</t>
  </si>
  <si>
    <t xml:space="preserve">TAURIANOVA</t>
  </si>
  <si>
    <t xml:space="preserve">L063</t>
  </si>
  <si>
    <t xml:space="preserve">TAURISANO</t>
  </si>
  <si>
    <t xml:space="preserve">L064</t>
  </si>
  <si>
    <t xml:space="preserve">TAVAGNACCO</t>
  </si>
  <si>
    <t xml:space="preserve">L065</t>
  </si>
  <si>
    <t xml:space="preserve">TAVAGNASCO</t>
  </si>
  <si>
    <t xml:space="preserve">L066</t>
  </si>
  <si>
    <t xml:space="preserve">TAVAZZANO CON VILLAVESCO</t>
  </si>
  <si>
    <t xml:space="preserve">F260</t>
  </si>
  <si>
    <t xml:space="preserve">TAVENNA</t>
  </si>
  <si>
    <t xml:space="preserve">L069</t>
  </si>
  <si>
    <t xml:space="preserve">TAVERNA</t>
  </si>
  <si>
    <t xml:space="preserve">L070</t>
  </si>
  <si>
    <t xml:space="preserve">TAVERNERIO</t>
  </si>
  <si>
    <t xml:space="preserve">L071</t>
  </si>
  <si>
    <t xml:space="preserve">TAVERNOLA BERGAMASCA</t>
  </si>
  <si>
    <t xml:space="preserve">L073</t>
  </si>
  <si>
    <t xml:space="preserve">TAVERNOLE SUL MELLA</t>
  </si>
  <si>
    <t xml:space="preserve">C698</t>
  </si>
  <si>
    <t xml:space="preserve">TAVIANO</t>
  </si>
  <si>
    <t xml:space="preserve">L074</t>
  </si>
  <si>
    <t xml:space="preserve">TAVIGLIANO</t>
  </si>
  <si>
    <t xml:space="preserve">L075</t>
  </si>
  <si>
    <t xml:space="preserve">TAVOLETO</t>
  </si>
  <si>
    <t xml:space="preserve">L078</t>
  </si>
  <si>
    <t xml:space="preserve">TAVULLIA</t>
  </si>
  <si>
    <t xml:space="preserve">L081</t>
  </si>
  <si>
    <t xml:space="preserve">TEANA</t>
  </si>
  <si>
    <t xml:space="preserve">L082</t>
  </si>
  <si>
    <t xml:space="preserve">TEANO</t>
  </si>
  <si>
    <t xml:space="preserve">L083</t>
  </si>
  <si>
    <t xml:space="preserve">TEGGIANO</t>
  </si>
  <si>
    <t xml:space="preserve">D292</t>
  </si>
  <si>
    <t xml:space="preserve">TEGLIO</t>
  </si>
  <si>
    <t xml:space="preserve">L084</t>
  </si>
  <si>
    <t xml:space="preserve">TEGLIO VENETO</t>
  </si>
  <si>
    <t xml:space="preserve">L085</t>
  </si>
  <si>
    <t xml:space="preserve">TELESE TERME</t>
  </si>
  <si>
    <t xml:space="preserve">L086</t>
  </si>
  <si>
    <t xml:space="preserve">TELGATE</t>
  </si>
  <si>
    <t xml:space="preserve">L087</t>
  </si>
  <si>
    <t xml:space="preserve">TELTI</t>
  </si>
  <si>
    <t xml:space="preserve">L088</t>
  </si>
  <si>
    <t xml:space="preserve">TELVE</t>
  </si>
  <si>
    <t xml:space="preserve">L089</t>
  </si>
  <si>
    <t xml:space="preserve">TELVE DI SOPRA</t>
  </si>
  <si>
    <t xml:space="preserve">L090</t>
  </si>
  <si>
    <t xml:space="preserve">TEMPIO PAUSANIA</t>
  </si>
  <si>
    <t xml:space="preserve">L093</t>
  </si>
  <si>
    <t xml:space="preserve">TEMU'</t>
  </si>
  <si>
    <t xml:space="preserve">L094</t>
  </si>
  <si>
    <t xml:space="preserve">TENNA</t>
  </si>
  <si>
    <t xml:space="preserve">L096</t>
  </si>
  <si>
    <t xml:space="preserve">TENNO</t>
  </si>
  <si>
    <t xml:space="preserve">L097</t>
  </si>
  <si>
    <t xml:space="preserve">TEOLO</t>
  </si>
  <si>
    <t xml:space="preserve">L100</t>
  </si>
  <si>
    <t xml:space="preserve">TEORA</t>
  </si>
  <si>
    <t xml:space="preserve">L102</t>
  </si>
  <si>
    <t xml:space="preserve">TERAMO</t>
  </si>
  <si>
    <t xml:space="preserve">L103</t>
  </si>
  <si>
    <t xml:space="preserve">TERDOBBIATE</t>
  </si>
  <si>
    <t xml:space="preserve">L104</t>
  </si>
  <si>
    <t xml:space="preserve">TERELLE</t>
  </si>
  <si>
    <t xml:space="preserve">L105</t>
  </si>
  <si>
    <t xml:space="preserve">TERENTO/TERENTEN</t>
  </si>
  <si>
    <t xml:space="preserve">L106</t>
  </si>
  <si>
    <t xml:space="preserve">TERENZO</t>
  </si>
  <si>
    <t xml:space="preserve">E548</t>
  </si>
  <si>
    <t xml:space="preserve">TERGU</t>
  </si>
  <si>
    <t xml:space="preserve">M282</t>
  </si>
  <si>
    <t xml:space="preserve">TERLANO/TERLAN</t>
  </si>
  <si>
    <t xml:space="preserve">L108</t>
  </si>
  <si>
    <t xml:space="preserve">TERLIZZI</t>
  </si>
  <si>
    <t xml:space="preserve">L109</t>
  </si>
  <si>
    <t xml:space="preserve">TERME VIGLIATORE</t>
  </si>
  <si>
    <t xml:space="preserve">M210</t>
  </si>
  <si>
    <t xml:space="preserve">TERMENO SULLA STRADA DEL VINO/TRAMIN AN DER WEINSTRASSE</t>
  </si>
  <si>
    <t xml:space="preserve">L111</t>
  </si>
  <si>
    <t xml:space="preserve">TERMINI IMERESE</t>
  </si>
  <si>
    <t xml:space="preserve">L112</t>
  </si>
  <si>
    <t xml:space="preserve">TERMOLI</t>
  </si>
  <si>
    <t xml:space="preserve">L113</t>
  </si>
  <si>
    <t xml:space="preserve">TERNATE</t>
  </si>
  <si>
    <t xml:space="preserve">L115</t>
  </si>
  <si>
    <t xml:space="preserve">TERNENGO</t>
  </si>
  <si>
    <t xml:space="preserve">L116</t>
  </si>
  <si>
    <t xml:space="preserve">TERNI</t>
  </si>
  <si>
    <t xml:space="preserve">L117</t>
  </si>
  <si>
    <t xml:space="preserve">TERNO D'ISOLA</t>
  </si>
  <si>
    <t xml:space="preserve">L118</t>
  </si>
  <si>
    <t xml:space="preserve">TERRACINA</t>
  </si>
  <si>
    <t xml:space="preserve">L120</t>
  </si>
  <si>
    <t xml:space="preserve">TERRAGNOLO</t>
  </si>
  <si>
    <t xml:space="preserve">L121</t>
  </si>
  <si>
    <t xml:space="preserve">TERRALBA</t>
  </si>
  <si>
    <t xml:space="preserve">L122</t>
  </si>
  <si>
    <t xml:space="preserve">TERRANOVA DA SIBARI</t>
  </si>
  <si>
    <t xml:space="preserve">L124</t>
  </si>
  <si>
    <t xml:space="preserve">TERRANOVA DEI PASSERINI</t>
  </si>
  <si>
    <t xml:space="preserve">L125</t>
  </si>
  <si>
    <t xml:space="preserve">TERRANOVA DI POLLINO</t>
  </si>
  <si>
    <t xml:space="preserve">L126</t>
  </si>
  <si>
    <t xml:space="preserve">TERRANOVA SAPPO MINULIO</t>
  </si>
  <si>
    <t xml:space="preserve">L127</t>
  </si>
  <si>
    <t xml:space="preserve">TERRANUOVA BRACCIOLINI</t>
  </si>
  <si>
    <t xml:space="preserve">L123</t>
  </si>
  <si>
    <t xml:space="preserve">TERRASINI</t>
  </si>
  <si>
    <t xml:space="preserve">L131</t>
  </si>
  <si>
    <t xml:space="preserve">TERRASSA PADOVANA</t>
  </si>
  <si>
    <t xml:space="preserve">L132</t>
  </si>
  <si>
    <t xml:space="preserve">TERRAVECCHIA</t>
  </si>
  <si>
    <t xml:space="preserve">L134</t>
  </si>
  <si>
    <t xml:space="preserve">TERRAZZO</t>
  </si>
  <si>
    <t xml:space="preserve">L136</t>
  </si>
  <si>
    <t xml:space="preserve">TERRE D'ADIGE</t>
  </si>
  <si>
    <t xml:space="preserve">M407</t>
  </si>
  <si>
    <t xml:space="preserve">TERRE DEL RENO</t>
  </si>
  <si>
    <t xml:space="preserve">M381</t>
  </si>
  <si>
    <t xml:space="preserve">TERRE ROVERESCHE</t>
  </si>
  <si>
    <t xml:space="preserve">M379</t>
  </si>
  <si>
    <t xml:space="preserve">TERRICCIOLA</t>
  </si>
  <si>
    <t xml:space="preserve">L138</t>
  </si>
  <si>
    <t xml:space="preserve">TERRUGGIA</t>
  </si>
  <si>
    <t xml:space="preserve">L139</t>
  </si>
  <si>
    <t xml:space="preserve">TERTENIA</t>
  </si>
  <si>
    <t xml:space="preserve">L140</t>
  </si>
  <si>
    <t xml:space="preserve">TERZIGNO</t>
  </si>
  <si>
    <t xml:space="preserve">L142</t>
  </si>
  <si>
    <t xml:space="preserve">TERZO</t>
  </si>
  <si>
    <t xml:space="preserve">L143</t>
  </si>
  <si>
    <t xml:space="preserve">TERZO D'AQUILEIA</t>
  </si>
  <si>
    <t xml:space="preserve">L144</t>
  </si>
  <si>
    <t xml:space="preserve">TERZOLAS</t>
  </si>
  <si>
    <t xml:space="preserve">L145</t>
  </si>
  <si>
    <t xml:space="preserve">TERZORIO</t>
  </si>
  <si>
    <t xml:space="preserve">L146</t>
  </si>
  <si>
    <t xml:space="preserve">TESERO</t>
  </si>
  <si>
    <t xml:space="preserve">L147</t>
  </si>
  <si>
    <t xml:space="preserve">TESIMO/TISENS</t>
  </si>
  <si>
    <t xml:space="preserve">L149</t>
  </si>
  <si>
    <t xml:space="preserve">TESSENNANO</t>
  </si>
  <si>
    <t xml:space="preserve">L150</t>
  </si>
  <si>
    <t xml:space="preserve">TESTICO</t>
  </si>
  <si>
    <t xml:space="preserve">L152</t>
  </si>
  <si>
    <t xml:space="preserve">TETI</t>
  </si>
  <si>
    <t xml:space="preserve">L153</t>
  </si>
  <si>
    <t xml:space="preserve">TEULADA</t>
  </si>
  <si>
    <t xml:space="preserve">L154</t>
  </si>
  <si>
    <t xml:space="preserve">TEVEROLA</t>
  </si>
  <si>
    <t xml:space="preserve">L155</t>
  </si>
  <si>
    <t xml:space="preserve">TEZZE SUL BRENTA</t>
  </si>
  <si>
    <t xml:space="preserve">L156</t>
  </si>
  <si>
    <t xml:space="preserve">THIENE</t>
  </si>
  <si>
    <t xml:space="preserve">L157</t>
  </si>
  <si>
    <t xml:space="preserve">THIESI</t>
  </si>
  <si>
    <t xml:space="preserve">L158</t>
  </si>
  <si>
    <t xml:space="preserve">TIANA</t>
  </si>
  <si>
    <t xml:space="preserve">L160</t>
  </si>
  <si>
    <t xml:space="preserve">TICENGO</t>
  </si>
  <si>
    <t xml:space="preserve">L164</t>
  </si>
  <si>
    <t xml:space="preserve">TICINETO</t>
  </si>
  <si>
    <t xml:space="preserve">L165</t>
  </si>
  <si>
    <t xml:space="preserve">TIGGIANO</t>
  </si>
  <si>
    <t xml:space="preserve">L166</t>
  </si>
  <si>
    <t xml:space="preserve">TIGLIETO</t>
  </si>
  <si>
    <t xml:space="preserve">L167</t>
  </si>
  <si>
    <t xml:space="preserve">TIGLIOLE</t>
  </si>
  <si>
    <t xml:space="preserve">L168</t>
  </si>
  <si>
    <t xml:space="preserve">TIGNALE</t>
  </si>
  <si>
    <t xml:space="preserve">L169</t>
  </si>
  <si>
    <t xml:space="preserve">TINNURA</t>
  </si>
  <si>
    <t xml:space="preserve">L172</t>
  </si>
  <si>
    <t xml:space="preserve">TIONE DEGLI ABRUZZI</t>
  </si>
  <si>
    <t xml:space="preserve">L173</t>
  </si>
  <si>
    <t xml:space="preserve">TIONE DI TRENTO</t>
  </si>
  <si>
    <t xml:space="preserve">L174</t>
  </si>
  <si>
    <t xml:space="preserve">TIRANO</t>
  </si>
  <si>
    <t xml:space="preserve">L175</t>
  </si>
  <si>
    <t xml:space="preserve">TIRES/TIERS</t>
  </si>
  <si>
    <t xml:space="preserve">L176</t>
  </si>
  <si>
    <t xml:space="preserve">TIRIOLO</t>
  </si>
  <si>
    <t xml:space="preserve">L177</t>
  </si>
  <si>
    <t xml:space="preserve">TIROLO/TIROL</t>
  </si>
  <si>
    <t xml:space="preserve">L178</t>
  </si>
  <si>
    <t xml:space="preserve">TISSI</t>
  </si>
  <si>
    <t xml:space="preserve">L180</t>
  </si>
  <si>
    <t xml:space="preserve">TITO</t>
  </si>
  <si>
    <t xml:space="preserve">L181</t>
  </si>
  <si>
    <t xml:space="preserve">TIVOLI</t>
  </si>
  <si>
    <t xml:space="preserve">L182</t>
  </si>
  <si>
    <t xml:space="preserve">TIZZANO VAL PARMA</t>
  </si>
  <si>
    <t xml:space="preserve">L183</t>
  </si>
  <si>
    <t xml:space="preserve">TOANO</t>
  </si>
  <si>
    <t xml:space="preserve">L184</t>
  </si>
  <si>
    <t xml:space="preserve">TOCCO CAUDIO</t>
  </si>
  <si>
    <t xml:space="preserve">L185</t>
  </si>
  <si>
    <t xml:space="preserve">TOCCO DA CASAURIA</t>
  </si>
  <si>
    <t xml:space="preserve">L186</t>
  </si>
  <si>
    <t xml:space="preserve">TOCENO</t>
  </si>
  <si>
    <t xml:space="preserve">L187</t>
  </si>
  <si>
    <t xml:space="preserve">TODI</t>
  </si>
  <si>
    <t xml:space="preserve">L188</t>
  </si>
  <si>
    <t xml:space="preserve">TOFFIA</t>
  </si>
  <si>
    <t xml:space="preserve">L189</t>
  </si>
  <si>
    <t xml:space="preserve">TOIRANO</t>
  </si>
  <si>
    <t xml:space="preserve">L190</t>
  </si>
  <si>
    <t xml:space="preserve">TOLENTINO</t>
  </si>
  <si>
    <t xml:space="preserve">L191</t>
  </si>
  <si>
    <t xml:space="preserve">TOLFA</t>
  </si>
  <si>
    <t xml:space="preserve">L192</t>
  </si>
  <si>
    <t xml:space="preserve">TOLLEGNO</t>
  </si>
  <si>
    <t xml:space="preserve">L193</t>
  </si>
  <si>
    <t xml:space="preserve">TOLLO</t>
  </si>
  <si>
    <t xml:space="preserve">L194</t>
  </si>
  <si>
    <t xml:space="preserve">TOLMEZZO</t>
  </si>
  <si>
    <t xml:space="preserve">L195</t>
  </si>
  <si>
    <t xml:space="preserve">TOLVE</t>
  </si>
  <si>
    <t xml:space="preserve">L197</t>
  </si>
  <si>
    <t xml:space="preserve">TOMBOLO</t>
  </si>
  <si>
    <t xml:space="preserve">L199</t>
  </si>
  <si>
    <t xml:space="preserve">TON</t>
  </si>
  <si>
    <t xml:space="preserve">L200</t>
  </si>
  <si>
    <t xml:space="preserve">TONARA</t>
  </si>
  <si>
    <t xml:space="preserve">L202</t>
  </si>
  <si>
    <t xml:space="preserve">TONCO</t>
  </si>
  <si>
    <t xml:space="preserve">L203</t>
  </si>
  <si>
    <t xml:space="preserve">TONEZZA DEL CIMONE</t>
  </si>
  <si>
    <t xml:space="preserve">D717</t>
  </si>
  <si>
    <t xml:space="preserve">TORA E PICCILLI</t>
  </si>
  <si>
    <t xml:space="preserve">L205</t>
  </si>
  <si>
    <t xml:space="preserve">TORANO CASTELLO</t>
  </si>
  <si>
    <t xml:space="preserve">L206</t>
  </si>
  <si>
    <t xml:space="preserve">TORANO NUOVO</t>
  </si>
  <si>
    <t xml:space="preserve">L207</t>
  </si>
  <si>
    <t xml:space="preserve">TORBOLE CASAGLIA</t>
  </si>
  <si>
    <t xml:space="preserve">L210</t>
  </si>
  <si>
    <t xml:space="preserve">TORCEGNO</t>
  </si>
  <si>
    <t xml:space="preserve">L211</t>
  </si>
  <si>
    <t xml:space="preserve">TORCHIARA</t>
  </si>
  <si>
    <t xml:space="preserve">L212</t>
  </si>
  <si>
    <t xml:space="preserve">TORCHIAROLO</t>
  </si>
  <si>
    <t xml:space="preserve">L213</t>
  </si>
  <si>
    <t xml:space="preserve">TORELLA DEI LOMBARDI</t>
  </si>
  <si>
    <t xml:space="preserve">L214</t>
  </si>
  <si>
    <t xml:space="preserve">TORELLA DEL SANNIO</t>
  </si>
  <si>
    <t xml:space="preserve">L215</t>
  </si>
  <si>
    <t xml:space="preserve">TORGIANO</t>
  </si>
  <si>
    <t xml:space="preserve">L216</t>
  </si>
  <si>
    <t xml:space="preserve">TORGNON</t>
  </si>
  <si>
    <t xml:space="preserve">L217</t>
  </si>
  <si>
    <t xml:space="preserve">TORINO</t>
  </si>
  <si>
    <t xml:space="preserve">L219</t>
  </si>
  <si>
    <t xml:space="preserve">TORINO DI SANGRO</t>
  </si>
  <si>
    <t xml:space="preserve">L218</t>
  </si>
  <si>
    <t xml:space="preserve">TORITTO</t>
  </si>
  <si>
    <t xml:space="preserve">L220</t>
  </si>
  <si>
    <t xml:space="preserve">TORLINO VIMERCATI</t>
  </si>
  <si>
    <t xml:space="preserve">L221</t>
  </si>
  <si>
    <t xml:space="preserve">TORNACO</t>
  </si>
  <si>
    <t xml:space="preserve">L223</t>
  </si>
  <si>
    <t xml:space="preserve">TORNARECCIO</t>
  </si>
  <si>
    <t xml:space="preserve">L224</t>
  </si>
  <si>
    <t xml:space="preserve">TORNATA</t>
  </si>
  <si>
    <t xml:space="preserve">L225</t>
  </si>
  <si>
    <t xml:space="preserve">TORNIMPARTE</t>
  </si>
  <si>
    <t xml:space="preserve">L227</t>
  </si>
  <si>
    <t xml:space="preserve">TORNO</t>
  </si>
  <si>
    <t xml:space="preserve">L228</t>
  </si>
  <si>
    <t xml:space="preserve">TORNOLO</t>
  </si>
  <si>
    <t xml:space="preserve">L229</t>
  </si>
  <si>
    <t xml:space="preserve">TORO</t>
  </si>
  <si>
    <t xml:space="preserve">L230</t>
  </si>
  <si>
    <t xml:space="preserve">TORPE'</t>
  </si>
  <si>
    <t xml:space="preserve">L231</t>
  </si>
  <si>
    <t xml:space="preserve">TORRACA</t>
  </si>
  <si>
    <t xml:space="preserve">L233</t>
  </si>
  <si>
    <t xml:space="preserve">TORRALBA</t>
  </si>
  <si>
    <t xml:space="preserve">L235</t>
  </si>
  <si>
    <t xml:space="preserve">TORRAZZA COSTE</t>
  </si>
  <si>
    <t xml:space="preserve">L237</t>
  </si>
  <si>
    <t xml:space="preserve">TORRAZZA PIEMONTE</t>
  </si>
  <si>
    <t xml:space="preserve">L238</t>
  </si>
  <si>
    <t xml:space="preserve">TORRAZZO</t>
  </si>
  <si>
    <t xml:space="preserve">L239</t>
  </si>
  <si>
    <t xml:space="preserve">TORRE ANNUNZIATA</t>
  </si>
  <si>
    <t xml:space="preserve">L245</t>
  </si>
  <si>
    <t xml:space="preserve">TORRE BERETTI E CASTELLARO</t>
  </si>
  <si>
    <t xml:space="preserve">L250</t>
  </si>
  <si>
    <t xml:space="preserve">TORRE BOLDONE</t>
  </si>
  <si>
    <t xml:space="preserve">L251</t>
  </si>
  <si>
    <t xml:space="preserve">TORRE BORMIDA</t>
  </si>
  <si>
    <t xml:space="preserve">L252</t>
  </si>
  <si>
    <t xml:space="preserve">TORRE CAJETANI</t>
  </si>
  <si>
    <t xml:space="preserve">L243</t>
  </si>
  <si>
    <t xml:space="preserve">TORRE CANAVESE</t>
  </si>
  <si>
    <t xml:space="preserve">L247</t>
  </si>
  <si>
    <t xml:space="preserve">TORRE D'ARESE</t>
  </si>
  <si>
    <t xml:space="preserve">L256</t>
  </si>
  <si>
    <t xml:space="preserve">TORRE D'ISOLA</t>
  </si>
  <si>
    <t xml:space="preserve">L269</t>
  </si>
  <si>
    <t xml:space="preserve">TORRE DE' BUSI</t>
  </si>
  <si>
    <t xml:space="preserve">L257</t>
  </si>
  <si>
    <t xml:space="preserve">TORRE DE' NEGRI</t>
  </si>
  <si>
    <t xml:space="preserve">L262</t>
  </si>
  <si>
    <t xml:space="preserve">TORRE DE' PASSERI</t>
  </si>
  <si>
    <t xml:space="preserve">L263</t>
  </si>
  <si>
    <t xml:space="preserve">TORRE DE' PICENARDI</t>
  </si>
  <si>
    <t xml:space="preserve">L258</t>
  </si>
  <si>
    <t xml:space="preserve">TORRE DE' ROVERI</t>
  </si>
  <si>
    <t xml:space="preserve">L265</t>
  </si>
  <si>
    <t xml:space="preserve">TORRE DEL GRECO</t>
  </si>
  <si>
    <t xml:space="preserve">L259</t>
  </si>
  <si>
    <t xml:space="preserve">TORRE DI MOSTO</t>
  </si>
  <si>
    <t xml:space="preserve">L267</t>
  </si>
  <si>
    <t xml:space="preserve">TORRE DI RUGGIERO</t>
  </si>
  <si>
    <t xml:space="preserve">L240</t>
  </si>
  <si>
    <t xml:space="preserve">TORRE DI SANTA MARIA</t>
  </si>
  <si>
    <t xml:space="preserve">L244</t>
  </si>
  <si>
    <t xml:space="preserve">TORRE LE NOCELLE</t>
  </si>
  <si>
    <t xml:space="preserve">L272</t>
  </si>
  <si>
    <t xml:space="preserve">TORRE MONDOVI'</t>
  </si>
  <si>
    <t xml:space="preserve">L241</t>
  </si>
  <si>
    <t xml:space="preserve">TORRE ORSAIA</t>
  </si>
  <si>
    <t xml:space="preserve">L274</t>
  </si>
  <si>
    <t xml:space="preserve">TORRE PALLAVICINA</t>
  </si>
  <si>
    <t xml:space="preserve">L276</t>
  </si>
  <si>
    <t xml:space="preserve">TORRE PELLICE</t>
  </si>
  <si>
    <t xml:space="preserve">L277</t>
  </si>
  <si>
    <t xml:space="preserve">TORRE SAN GIORGIO</t>
  </si>
  <si>
    <t xml:space="preserve">L278</t>
  </si>
  <si>
    <t xml:space="preserve">TORRE SAN PATRIZIO</t>
  </si>
  <si>
    <t xml:space="preserve">L279</t>
  </si>
  <si>
    <t xml:space="preserve">TORRE SANTA SUSANNA</t>
  </si>
  <si>
    <t xml:space="preserve">L280</t>
  </si>
  <si>
    <t xml:space="preserve">TORREANO</t>
  </si>
  <si>
    <t xml:space="preserve">L246</t>
  </si>
  <si>
    <t xml:space="preserve">TORREBELVICINO</t>
  </si>
  <si>
    <t xml:space="preserve">L248</t>
  </si>
  <si>
    <t xml:space="preserve">TORREBRUNA</t>
  </si>
  <si>
    <t xml:space="preserve">L253</t>
  </si>
  <si>
    <t xml:space="preserve">TORRECUSO</t>
  </si>
  <si>
    <t xml:space="preserve">L254</t>
  </si>
  <si>
    <t xml:space="preserve">TORREGLIA</t>
  </si>
  <si>
    <t xml:space="preserve">L270</t>
  </si>
  <si>
    <t xml:space="preserve">TORREGROTTA</t>
  </si>
  <si>
    <t xml:space="preserve">L271</t>
  </si>
  <si>
    <t xml:space="preserve">TORREMAGGIORE</t>
  </si>
  <si>
    <t xml:space="preserve">L273</t>
  </si>
  <si>
    <t xml:space="preserve">TORRENOVA</t>
  </si>
  <si>
    <t xml:space="preserve">M286</t>
  </si>
  <si>
    <t xml:space="preserve">TORRESINA</t>
  </si>
  <si>
    <t xml:space="preserve">L281</t>
  </si>
  <si>
    <t xml:space="preserve">TORRETTA</t>
  </si>
  <si>
    <t xml:space="preserve">L282</t>
  </si>
  <si>
    <t xml:space="preserve">TORREVECCHIA PIA</t>
  </si>
  <si>
    <t xml:space="preserve">L285</t>
  </si>
  <si>
    <t xml:space="preserve">TORREVECCHIA TEATINA</t>
  </si>
  <si>
    <t xml:space="preserve">L284</t>
  </si>
  <si>
    <t xml:space="preserve">TORRI DEL BENACO</t>
  </si>
  <si>
    <t xml:space="preserve">L287</t>
  </si>
  <si>
    <t xml:space="preserve">TORRI DI QUARTESOLO</t>
  </si>
  <si>
    <t xml:space="preserve">L297</t>
  </si>
  <si>
    <t xml:space="preserve">TORRI IN SABINA</t>
  </si>
  <si>
    <t xml:space="preserve">L286</t>
  </si>
  <si>
    <t xml:space="preserve">TORRICE</t>
  </si>
  <si>
    <t xml:space="preserve">L290</t>
  </si>
  <si>
    <t xml:space="preserve">TORRICELLA</t>
  </si>
  <si>
    <t xml:space="preserve">L294</t>
  </si>
  <si>
    <t xml:space="preserve">TORRICELLA DEL PIZZO</t>
  </si>
  <si>
    <t xml:space="preserve">L296</t>
  </si>
  <si>
    <t xml:space="preserve">TORRICELLA IN SABINA</t>
  </si>
  <si>
    <t xml:space="preserve">L293</t>
  </si>
  <si>
    <t xml:space="preserve">TORRICELLA PELIGNA</t>
  </si>
  <si>
    <t xml:space="preserve">L291</t>
  </si>
  <si>
    <t xml:space="preserve">TORRICELLA SICURA</t>
  </si>
  <si>
    <t xml:space="preserve">L295</t>
  </si>
  <si>
    <t xml:space="preserve">TORRICELLA VERZATE</t>
  </si>
  <si>
    <t xml:space="preserve">L292</t>
  </si>
  <si>
    <t xml:space="preserve">TORRIGLIA</t>
  </si>
  <si>
    <t xml:space="preserve">L298</t>
  </si>
  <si>
    <t xml:space="preserve">TORRILE</t>
  </si>
  <si>
    <t xml:space="preserve">L299</t>
  </si>
  <si>
    <t xml:space="preserve">TORRIONI</t>
  </si>
  <si>
    <t xml:space="preserve">L301</t>
  </si>
  <si>
    <t xml:space="preserve">TORRITA DI SIENA</t>
  </si>
  <si>
    <t xml:space="preserve">L303</t>
  </si>
  <si>
    <t xml:space="preserve">TORRITA TIBERINA</t>
  </si>
  <si>
    <t xml:space="preserve">L302</t>
  </si>
  <si>
    <t xml:space="preserve">TORTOLI'</t>
  </si>
  <si>
    <t xml:space="preserve">A355</t>
  </si>
  <si>
    <t xml:space="preserve">TORTONA</t>
  </si>
  <si>
    <t xml:space="preserve">L304</t>
  </si>
  <si>
    <t xml:space="preserve">TORTORA</t>
  </si>
  <si>
    <t xml:space="preserve">L305</t>
  </si>
  <si>
    <t xml:space="preserve">TORTORELLA</t>
  </si>
  <si>
    <t xml:space="preserve">L306</t>
  </si>
  <si>
    <t xml:space="preserve">TORTORETO</t>
  </si>
  <si>
    <t xml:space="preserve">L307</t>
  </si>
  <si>
    <t xml:space="preserve">TORTORICI</t>
  </si>
  <si>
    <t xml:space="preserve">L308</t>
  </si>
  <si>
    <t xml:space="preserve">TORVISCOSA</t>
  </si>
  <si>
    <t xml:space="preserve">L309</t>
  </si>
  <si>
    <t xml:space="preserve">TOSCOLANO-MADERNO</t>
  </si>
  <si>
    <t xml:space="preserve">L312</t>
  </si>
  <si>
    <t xml:space="preserve">TOSSICIA</t>
  </si>
  <si>
    <t xml:space="preserve">L314</t>
  </si>
  <si>
    <t xml:space="preserve">TOVO DI SANT'AGATA</t>
  </si>
  <si>
    <t xml:space="preserve">L316</t>
  </si>
  <si>
    <t xml:space="preserve">TOVO SAN GIACOMO</t>
  </si>
  <si>
    <t xml:space="preserve">L315</t>
  </si>
  <si>
    <t xml:space="preserve">TRABIA</t>
  </si>
  <si>
    <t xml:space="preserve">L317</t>
  </si>
  <si>
    <t xml:space="preserve">TRADATE</t>
  </si>
  <si>
    <t xml:space="preserve">L319</t>
  </si>
  <si>
    <t xml:space="preserve">TRAMATZA</t>
  </si>
  <si>
    <t xml:space="preserve">L321</t>
  </si>
  <si>
    <t xml:space="preserve">TRAMBILENO</t>
  </si>
  <si>
    <t xml:space="preserve">L322</t>
  </si>
  <si>
    <t xml:space="preserve">TRAMONTI</t>
  </si>
  <si>
    <t xml:space="preserve">L323</t>
  </si>
  <si>
    <t xml:space="preserve">TRAMONTI DI SOPRA</t>
  </si>
  <si>
    <t xml:space="preserve">L324</t>
  </si>
  <si>
    <t xml:space="preserve">TRAMONTI DI SOTTO</t>
  </si>
  <si>
    <t xml:space="preserve">L325</t>
  </si>
  <si>
    <t xml:space="preserve">TRAMUTOLA</t>
  </si>
  <si>
    <t xml:space="preserve">L326</t>
  </si>
  <si>
    <t xml:space="preserve">TRANA</t>
  </si>
  <si>
    <t xml:space="preserve">L327</t>
  </si>
  <si>
    <t xml:space="preserve">TRANI</t>
  </si>
  <si>
    <t xml:space="preserve">L328</t>
  </si>
  <si>
    <t xml:space="preserve">TRAONA</t>
  </si>
  <si>
    <t xml:space="preserve">L330</t>
  </si>
  <si>
    <t xml:space="preserve">TRAPANI</t>
  </si>
  <si>
    <t xml:space="preserve">L331</t>
  </si>
  <si>
    <t xml:space="preserve">TRAPPETO</t>
  </si>
  <si>
    <t xml:space="preserve">L332</t>
  </si>
  <si>
    <t xml:space="preserve">TRAREGO VIGGIONA</t>
  </si>
  <si>
    <t xml:space="preserve">L333</t>
  </si>
  <si>
    <t xml:space="preserve">TRASACCO</t>
  </si>
  <si>
    <t xml:space="preserve">L334</t>
  </si>
  <si>
    <t xml:space="preserve">TRASAGHIS</t>
  </si>
  <si>
    <t xml:space="preserve">L335</t>
  </si>
  <si>
    <t xml:space="preserve">TRASQUERA</t>
  </si>
  <si>
    <t xml:space="preserve">L336</t>
  </si>
  <si>
    <t xml:space="preserve">TRATALIAS</t>
  </si>
  <si>
    <t xml:space="preserve">L337</t>
  </si>
  <si>
    <t xml:space="preserve">TRAVACO' SICCOMARIO</t>
  </si>
  <si>
    <t xml:space="preserve">I236</t>
  </si>
  <si>
    <t xml:space="preserve">TRAVAGLIATO</t>
  </si>
  <si>
    <t xml:space="preserve">L339</t>
  </si>
  <si>
    <t xml:space="preserve">TRAVEDONA-MONATE</t>
  </si>
  <si>
    <t xml:space="preserve">L342</t>
  </si>
  <si>
    <t xml:space="preserve">TRAVERSELLA</t>
  </si>
  <si>
    <t xml:space="preserve">L345</t>
  </si>
  <si>
    <t xml:space="preserve">TRAVERSETOLO</t>
  </si>
  <si>
    <t xml:space="preserve">L346</t>
  </si>
  <si>
    <t xml:space="preserve">TRAVES</t>
  </si>
  <si>
    <t xml:space="preserve">L340</t>
  </si>
  <si>
    <t xml:space="preserve">TRAVESIO</t>
  </si>
  <si>
    <t xml:space="preserve">L347</t>
  </si>
  <si>
    <t xml:space="preserve">TRAVO</t>
  </si>
  <si>
    <t xml:space="preserve">L348</t>
  </si>
  <si>
    <t xml:space="preserve">TRE VILLE</t>
  </si>
  <si>
    <t xml:space="preserve">M361</t>
  </si>
  <si>
    <t xml:space="preserve">TREBASELEGHE</t>
  </si>
  <si>
    <t xml:space="preserve">L349</t>
  </si>
  <si>
    <t xml:space="preserve">TREBISACCE</t>
  </si>
  <si>
    <t xml:space="preserve">L353</t>
  </si>
  <si>
    <t xml:space="preserve">TRECASE</t>
  </si>
  <si>
    <t xml:space="preserve">M280</t>
  </si>
  <si>
    <t xml:space="preserve">TRECASTAGNI</t>
  </si>
  <si>
    <t xml:space="preserve">L355</t>
  </si>
  <si>
    <t xml:space="preserve">TRECASTELLI</t>
  </si>
  <si>
    <t xml:space="preserve">M318</t>
  </si>
  <si>
    <t xml:space="preserve">TRECATE</t>
  </si>
  <si>
    <t xml:space="preserve">L356</t>
  </si>
  <si>
    <t xml:space="preserve">TRECCHINA</t>
  </si>
  <si>
    <t xml:space="preserve">L357</t>
  </si>
  <si>
    <t xml:space="preserve">TRECENTA</t>
  </si>
  <si>
    <t xml:space="preserve">L359</t>
  </si>
  <si>
    <t xml:space="preserve">TREDOZIO</t>
  </si>
  <si>
    <t xml:space="preserve">L361</t>
  </si>
  <si>
    <t xml:space="preserve">TREGLIO</t>
  </si>
  <si>
    <t xml:space="preserve">L363</t>
  </si>
  <si>
    <t xml:space="preserve">TREGNAGO</t>
  </si>
  <si>
    <t xml:space="preserve">L364</t>
  </si>
  <si>
    <t xml:space="preserve">TREIA</t>
  </si>
  <si>
    <t xml:space="preserve">L366</t>
  </si>
  <si>
    <t xml:space="preserve">TREISO</t>
  </si>
  <si>
    <t xml:space="preserve">L367</t>
  </si>
  <si>
    <t xml:space="preserve">TREMESTIERI ETNEO</t>
  </si>
  <si>
    <t xml:space="preserve">L369</t>
  </si>
  <si>
    <t xml:space="preserve">TREMEZZINA</t>
  </si>
  <si>
    <t xml:space="preserve">M341</t>
  </si>
  <si>
    <t xml:space="preserve">TREMOSINE SUL GARDA</t>
  </si>
  <si>
    <t xml:space="preserve">L372</t>
  </si>
  <si>
    <t xml:space="preserve">TRENTINARA</t>
  </si>
  <si>
    <t xml:space="preserve">L377</t>
  </si>
  <si>
    <t xml:space="preserve">TRENTO</t>
  </si>
  <si>
    <t xml:space="preserve">L378</t>
  </si>
  <si>
    <t xml:space="preserve">TRENTOLA DUCENTA</t>
  </si>
  <si>
    <t xml:space="preserve">L379</t>
  </si>
  <si>
    <t xml:space="preserve">TRENZANO</t>
  </si>
  <si>
    <t xml:space="preserve">L380</t>
  </si>
  <si>
    <t xml:space="preserve">TREPPO GRANDE</t>
  </si>
  <si>
    <t xml:space="preserve">L382</t>
  </si>
  <si>
    <t xml:space="preserve">TREPPO LIGOSULLO</t>
  </si>
  <si>
    <t xml:space="preserve">M399</t>
  </si>
  <si>
    <t xml:space="preserve">TREPUZZI</t>
  </si>
  <si>
    <t xml:space="preserve">L383</t>
  </si>
  <si>
    <t xml:space="preserve">TREQUANDA</t>
  </si>
  <si>
    <t xml:space="preserve">L384</t>
  </si>
  <si>
    <t xml:space="preserve">TRESANA</t>
  </si>
  <si>
    <t xml:space="preserve">L386</t>
  </si>
  <si>
    <t xml:space="preserve">TRESCORE BALNEARIO</t>
  </si>
  <si>
    <t xml:space="preserve">L388</t>
  </si>
  <si>
    <t xml:space="preserve">TRESCORE CREMASCO</t>
  </si>
  <si>
    <t xml:space="preserve">L389</t>
  </si>
  <si>
    <t xml:space="preserve">TRESIGNANA</t>
  </si>
  <si>
    <t xml:space="preserve">M409</t>
  </si>
  <si>
    <t xml:space="preserve">TRESIVIO</t>
  </si>
  <si>
    <t xml:space="preserve">L392</t>
  </si>
  <si>
    <t xml:space="preserve">TRESNURAGHES</t>
  </si>
  <si>
    <t xml:space="preserve">L393</t>
  </si>
  <si>
    <t xml:space="preserve">TREVENZUOLO</t>
  </si>
  <si>
    <t xml:space="preserve">L396</t>
  </si>
  <si>
    <t xml:space="preserve">TREVI</t>
  </si>
  <si>
    <t xml:space="preserve">L397</t>
  </si>
  <si>
    <t xml:space="preserve">TREVI NEL LAZIO</t>
  </si>
  <si>
    <t xml:space="preserve">L398</t>
  </si>
  <si>
    <t xml:space="preserve">TREVICO</t>
  </si>
  <si>
    <t xml:space="preserve">L399</t>
  </si>
  <si>
    <t xml:space="preserve">TREVIGLIO</t>
  </si>
  <si>
    <t xml:space="preserve">L400</t>
  </si>
  <si>
    <t xml:space="preserve">TREVIGNANO</t>
  </si>
  <si>
    <t xml:space="preserve">L402</t>
  </si>
  <si>
    <t xml:space="preserve">TREVIGNANO ROMANO</t>
  </si>
  <si>
    <t xml:space="preserve">L401</t>
  </si>
  <si>
    <t xml:space="preserve">TREVILLE</t>
  </si>
  <si>
    <t xml:space="preserve">L403</t>
  </si>
  <si>
    <t xml:space="preserve">TREVIOLO</t>
  </si>
  <si>
    <t xml:space="preserve">L404</t>
  </si>
  <si>
    <t xml:space="preserve">TREVISO</t>
  </si>
  <si>
    <t xml:space="preserve">L407</t>
  </si>
  <si>
    <t xml:space="preserve">TREVISO BRESCIANO</t>
  </si>
  <si>
    <t xml:space="preserve">L406</t>
  </si>
  <si>
    <t xml:space="preserve">TREZZANO ROSA</t>
  </si>
  <si>
    <t xml:space="preserve">L408</t>
  </si>
  <si>
    <t xml:space="preserve">TREZZANO SUL NAVIGLIO</t>
  </si>
  <si>
    <t xml:space="preserve">L409</t>
  </si>
  <si>
    <t xml:space="preserve">TREZZO SULL'ADDA</t>
  </si>
  <si>
    <t xml:space="preserve">L411</t>
  </si>
  <si>
    <t xml:space="preserve">TREZZO TINELLA</t>
  </si>
  <si>
    <t xml:space="preserve">L410</t>
  </si>
  <si>
    <t xml:space="preserve">TREZZONE</t>
  </si>
  <si>
    <t xml:space="preserve">L413</t>
  </si>
  <si>
    <t xml:space="preserve">TRIBANO</t>
  </si>
  <si>
    <t xml:space="preserve">L414</t>
  </si>
  <si>
    <t xml:space="preserve">TRIBIANO</t>
  </si>
  <si>
    <t xml:space="preserve">L415</t>
  </si>
  <si>
    <t xml:space="preserve">TRIBOGNA</t>
  </si>
  <si>
    <t xml:space="preserve">L416</t>
  </si>
  <si>
    <t xml:space="preserve">TRICARICO</t>
  </si>
  <si>
    <t xml:space="preserve">L418</t>
  </si>
  <si>
    <t xml:space="preserve">TRICASE</t>
  </si>
  <si>
    <t xml:space="preserve">L419</t>
  </si>
  <si>
    <t xml:space="preserve">TRICERRO</t>
  </si>
  <si>
    <t xml:space="preserve">L420</t>
  </si>
  <si>
    <t xml:space="preserve">TRICESIMO</t>
  </si>
  <si>
    <t xml:space="preserve">L421</t>
  </si>
  <si>
    <t xml:space="preserve">TRIEI</t>
  </si>
  <si>
    <t xml:space="preserve">L423</t>
  </si>
  <si>
    <t xml:space="preserve">TRIESTE</t>
  </si>
  <si>
    <t xml:space="preserve">L424</t>
  </si>
  <si>
    <t xml:space="preserve">TRIGGIANO</t>
  </si>
  <si>
    <t xml:space="preserve">L425</t>
  </si>
  <si>
    <t xml:space="preserve">TRIGOLO</t>
  </si>
  <si>
    <t xml:space="preserve">L426</t>
  </si>
  <si>
    <t xml:space="preserve">TRINITA'</t>
  </si>
  <si>
    <t xml:space="preserve">L427</t>
  </si>
  <si>
    <t xml:space="preserve">TRINITA' D'AGULTU E VIGNOLA</t>
  </si>
  <si>
    <t xml:space="preserve">L428</t>
  </si>
  <si>
    <t xml:space="preserve">TRINITAPOLI</t>
  </si>
  <si>
    <t xml:space="preserve">B915</t>
  </si>
  <si>
    <t xml:space="preserve">TRINO</t>
  </si>
  <si>
    <t xml:space="preserve">L429</t>
  </si>
  <si>
    <t xml:space="preserve">TRIORA</t>
  </si>
  <si>
    <t xml:space="preserve">L430</t>
  </si>
  <si>
    <t xml:space="preserve">TRIPI</t>
  </si>
  <si>
    <t xml:space="preserve">L431</t>
  </si>
  <si>
    <t xml:space="preserve">TRISOBBIO</t>
  </si>
  <si>
    <t xml:space="preserve">L432</t>
  </si>
  <si>
    <t xml:space="preserve">TRISSINO</t>
  </si>
  <si>
    <t xml:space="preserve">L433</t>
  </si>
  <si>
    <t xml:space="preserve">TRIUGGIO</t>
  </si>
  <si>
    <t xml:space="preserve">L434</t>
  </si>
  <si>
    <t xml:space="preserve">TRIVENTO</t>
  </si>
  <si>
    <t xml:space="preserve">L435</t>
  </si>
  <si>
    <t xml:space="preserve">TRIVIGLIANO</t>
  </si>
  <si>
    <t xml:space="preserve">L437</t>
  </si>
  <si>
    <t xml:space="preserve">TRIVIGNANO UDINESE</t>
  </si>
  <si>
    <t xml:space="preserve">L438</t>
  </si>
  <si>
    <t xml:space="preserve">TRIVIGNO</t>
  </si>
  <si>
    <t xml:space="preserve">L439</t>
  </si>
  <si>
    <t xml:space="preserve">TRIVOLZIO</t>
  </si>
  <si>
    <t xml:space="preserve">L440</t>
  </si>
  <si>
    <t xml:space="preserve">TRODENA NEL PARCO NATURALE/TRUDEN IM NATURPARK</t>
  </si>
  <si>
    <t xml:space="preserve">L444</t>
  </si>
  <si>
    <t xml:space="preserve">TROFARELLO</t>
  </si>
  <si>
    <t xml:space="preserve">L445</t>
  </si>
  <si>
    <t xml:space="preserve">TROIA</t>
  </si>
  <si>
    <t xml:space="preserve">L447</t>
  </si>
  <si>
    <t xml:space="preserve">TROINA</t>
  </si>
  <si>
    <t xml:space="preserve">L448</t>
  </si>
  <si>
    <t xml:space="preserve">TROMELLO</t>
  </si>
  <si>
    <t xml:space="preserve">L449</t>
  </si>
  <si>
    <t xml:space="preserve">TRONTANO</t>
  </si>
  <si>
    <t xml:space="preserve">L450</t>
  </si>
  <si>
    <t xml:space="preserve">TRONZANO LAGO MAGGIORE</t>
  </si>
  <si>
    <t xml:space="preserve">A705</t>
  </si>
  <si>
    <t xml:space="preserve">TRONZANO VERCELLESE</t>
  </si>
  <si>
    <t xml:space="preserve">L451</t>
  </si>
  <si>
    <t xml:space="preserve">TROPEA</t>
  </si>
  <si>
    <t xml:space="preserve">L452</t>
  </si>
  <si>
    <t xml:space="preserve">TROVO</t>
  </si>
  <si>
    <t xml:space="preserve">L453</t>
  </si>
  <si>
    <t xml:space="preserve">TRUCCAZZANO</t>
  </si>
  <si>
    <t xml:space="preserve">L454</t>
  </si>
  <si>
    <t xml:space="preserve">TUBRE/TAUFERS IM MÜNSTERTAL</t>
  </si>
  <si>
    <t xml:space="preserve">L455</t>
  </si>
  <si>
    <t xml:space="preserve">TUFARA</t>
  </si>
  <si>
    <t xml:space="preserve">L458</t>
  </si>
  <si>
    <t xml:space="preserve">TUFILLO</t>
  </si>
  <si>
    <t xml:space="preserve">L459</t>
  </si>
  <si>
    <t xml:space="preserve">TUFINO</t>
  </si>
  <si>
    <t xml:space="preserve">L460</t>
  </si>
  <si>
    <t xml:space="preserve">TUFO</t>
  </si>
  <si>
    <t xml:space="preserve">L461</t>
  </si>
  <si>
    <t xml:space="preserve">TUGLIE</t>
  </si>
  <si>
    <t xml:space="preserve">L462</t>
  </si>
  <si>
    <t xml:space="preserve">TUILI</t>
  </si>
  <si>
    <t xml:space="preserve">L463</t>
  </si>
  <si>
    <t xml:space="preserve">TULA</t>
  </si>
  <si>
    <t xml:space="preserve">L464</t>
  </si>
  <si>
    <t xml:space="preserve">TUORO SUL TRASIMENO</t>
  </si>
  <si>
    <t xml:space="preserve">L466</t>
  </si>
  <si>
    <t xml:space="preserve">TURANIA</t>
  </si>
  <si>
    <t xml:space="preserve">G507</t>
  </si>
  <si>
    <t xml:space="preserve">TURANO LODIGIANO</t>
  </si>
  <si>
    <t xml:space="preserve">L469</t>
  </si>
  <si>
    <t xml:space="preserve">TURATE</t>
  </si>
  <si>
    <t xml:space="preserve">L470</t>
  </si>
  <si>
    <t xml:space="preserve">TURBIGO</t>
  </si>
  <si>
    <t xml:space="preserve">L471</t>
  </si>
  <si>
    <t xml:space="preserve">TURI</t>
  </si>
  <si>
    <t xml:space="preserve">L472</t>
  </si>
  <si>
    <t xml:space="preserve">TURRI</t>
  </si>
  <si>
    <t xml:space="preserve">L473</t>
  </si>
  <si>
    <t xml:space="preserve">TURRIACO</t>
  </si>
  <si>
    <t xml:space="preserve">L474</t>
  </si>
  <si>
    <t xml:space="preserve">TURRIVALIGNANI</t>
  </si>
  <si>
    <t xml:space="preserve">L475</t>
  </si>
  <si>
    <t xml:space="preserve">TURSI</t>
  </si>
  <si>
    <t xml:space="preserve">L477</t>
  </si>
  <si>
    <t xml:space="preserve">TUSA</t>
  </si>
  <si>
    <t xml:space="preserve">L478</t>
  </si>
  <si>
    <t xml:space="preserve">TUSCANIA</t>
  </si>
  <si>
    <t xml:space="preserve">L310</t>
  </si>
  <si>
    <t xml:space="preserve">UBIALE CLANEZZO</t>
  </si>
  <si>
    <t xml:space="preserve">C789</t>
  </si>
  <si>
    <t xml:space="preserve">UBOLDO</t>
  </si>
  <si>
    <t xml:space="preserve">L480</t>
  </si>
  <si>
    <t xml:space="preserve">UCRIA</t>
  </si>
  <si>
    <t xml:space="preserve">L482</t>
  </si>
  <si>
    <t xml:space="preserve">UDINE</t>
  </si>
  <si>
    <t xml:space="preserve">L483</t>
  </si>
  <si>
    <t xml:space="preserve">UGENTO</t>
  </si>
  <si>
    <t xml:space="preserve">L484</t>
  </si>
  <si>
    <t xml:space="preserve">UGGIANO LA CHIESA</t>
  </si>
  <si>
    <t xml:space="preserve">L485</t>
  </si>
  <si>
    <t xml:space="preserve">UGGIATE CON RONAGO</t>
  </si>
  <si>
    <t xml:space="preserve">M435</t>
  </si>
  <si>
    <t xml:space="preserve">ULA TIRSO</t>
  </si>
  <si>
    <t xml:space="preserve">L488</t>
  </si>
  <si>
    <t xml:space="preserve">ULASSAI</t>
  </si>
  <si>
    <t xml:space="preserve">L489</t>
  </si>
  <si>
    <t xml:space="preserve">ULTIMO/ULTEN</t>
  </si>
  <si>
    <t xml:space="preserve">L490</t>
  </si>
  <si>
    <t xml:space="preserve">UMBERTIDE</t>
  </si>
  <si>
    <t xml:space="preserve">D786</t>
  </si>
  <si>
    <t xml:space="preserve">UMBRIATICO</t>
  </si>
  <si>
    <t xml:space="preserve">L492</t>
  </si>
  <si>
    <t xml:space="preserve">URAGO D'OGLIO</t>
  </si>
  <si>
    <t xml:space="preserve">L494</t>
  </si>
  <si>
    <t xml:space="preserve">URAS</t>
  </si>
  <si>
    <t xml:space="preserve">L496</t>
  </si>
  <si>
    <t xml:space="preserve">URBANA</t>
  </si>
  <si>
    <t xml:space="preserve">L497</t>
  </si>
  <si>
    <t xml:space="preserve">URBANIA</t>
  </si>
  <si>
    <t xml:space="preserve">L498</t>
  </si>
  <si>
    <t xml:space="preserve">URBE</t>
  </si>
  <si>
    <t xml:space="preserve">L499</t>
  </si>
  <si>
    <t xml:space="preserve">URBINO</t>
  </si>
  <si>
    <t xml:space="preserve">L500</t>
  </si>
  <si>
    <t xml:space="preserve">URBISAGLIA</t>
  </si>
  <si>
    <t xml:space="preserve">L501</t>
  </si>
  <si>
    <t xml:space="preserve">URGNANO</t>
  </si>
  <si>
    <t xml:space="preserve">L502</t>
  </si>
  <si>
    <t xml:space="preserve">URI</t>
  </si>
  <si>
    <t xml:space="preserve">L503</t>
  </si>
  <si>
    <t xml:space="preserve">URURI</t>
  </si>
  <si>
    <t xml:space="preserve">L505</t>
  </si>
  <si>
    <t xml:space="preserve">URZULEI</t>
  </si>
  <si>
    <t xml:space="preserve">L506</t>
  </si>
  <si>
    <t xml:space="preserve">USCIO</t>
  </si>
  <si>
    <t xml:space="preserve">L507</t>
  </si>
  <si>
    <t xml:space="preserve">USELLUS</t>
  </si>
  <si>
    <t xml:space="preserve">L508</t>
  </si>
  <si>
    <t xml:space="preserve">USINI</t>
  </si>
  <si>
    <t xml:space="preserve">L509</t>
  </si>
  <si>
    <t xml:space="preserve">USMATE VELATE</t>
  </si>
  <si>
    <t xml:space="preserve">L511</t>
  </si>
  <si>
    <t xml:space="preserve">USSANA</t>
  </si>
  <si>
    <t xml:space="preserve">L512</t>
  </si>
  <si>
    <t xml:space="preserve">USSARAMANNA</t>
  </si>
  <si>
    <t xml:space="preserve">L513</t>
  </si>
  <si>
    <t xml:space="preserve">USSASSAI</t>
  </si>
  <si>
    <t xml:space="preserve">L514</t>
  </si>
  <si>
    <t xml:space="preserve">USSEAUX</t>
  </si>
  <si>
    <t xml:space="preserve">L515</t>
  </si>
  <si>
    <t xml:space="preserve">USSEGLIO</t>
  </si>
  <si>
    <t xml:space="preserve">L516</t>
  </si>
  <si>
    <t xml:space="preserve">USSITA</t>
  </si>
  <si>
    <t xml:space="preserve">L517</t>
  </si>
  <si>
    <t xml:space="preserve">USTICA</t>
  </si>
  <si>
    <t xml:space="preserve">L519</t>
  </si>
  <si>
    <t xml:space="preserve">UTA</t>
  </si>
  <si>
    <t xml:space="preserve">L521</t>
  </si>
  <si>
    <t xml:space="preserve">UZZANO</t>
  </si>
  <si>
    <t xml:space="preserve">L522</t>
  </si>
  <si>
    <t xml:space="preserve">VACCARIZZO ALBANESE</t>
  </si>
  <si>
    <t xml:space="preserve">L524</t>
  </si>
  <si>
    <t xml:space="preserve">VACONE</t>
  </si>
  <si>
    <t xml:space="preserve">L525</t>
  </si>
  <si>
    <t xml:space="preserve">VACRI</t>
  </si>
  <si>
    <t xml:space="preserve">L526</t>
  </si>
  <si>
    <t xml:space="preserve">VADENA/PFATTEN</t>
  </si>
  <si>
    <t xml:space="preserve">L527</t>
  </si>
  <si>
    <t xml:space="preserve">VADO LIGURE</t>
  </si>
  <si>
    <t xml:space="preserve">L528</t>
  </si>
  <si>
    <t xml:space="preserve">VAGLI SOTTO</t>
  </si>
  <si>
    <t xml:space="preserve">L533</t>
  </si>
  <si>
    <t xml:space="preserve">VAGLIA</t>
  </si>
  <si>
    <t xml:space="preserve">L529</t>
  </si>
  <si>
    <t xml:space="preserve">VAGLIO BASILICATA</t>
  </si>
  <si>
    <t xml:space="preserve">L532</t>
  </si>
  <si>
    <t xml:space="preserve">VAGLIO SERRA</t>
  </si>
  <si>
    <t xml:space="preserve">L531</t>
  </si>
  <si>
    <t xml:space="preserve">VAIANO</t>
  </si>
  <si>
    <t xml:space="preserve">L537</t>
  </si>
  <si>
    <t xml:space="preserve">VAIANO CREMASCO</t>
  </si>
  <si>
    <t xml:space="preserve">L535</t>
  </si>
  <si>
    <t xml:space="preserve">VAIE</t>
  </si>
  <si>
    <t xml:space="preserve">L538</t>
  </si>
  <si>
    <t xml:space="preserve">VAILATE</t>
  </si>
  <si>
    <t xml:space="preserve">L539</t>
  </si>
  <si>
    <t xml:space="preserve">VAIRANO PATENORA</t>
  </si>
  <si>
    <t xml:space="preserve">L540</t>
  </si>
  <si>
    <t xml:space="preserve">VAJONT</t>
  </si>
  <si>
    <t xml:space="preserve">M265</t>
  </si>
  <si>
    <t xml:space="preserve">VAL BREMBILLA</t>
  </si>
  <si>
    <t xml:space="preserve">M334</t>
  </si>
  <si>
    <t xml:space="preserve">VAL DELLA TORRE</t>
  </si>
  <si>
    <t xml:space="preserve">L555</t>
  </si>
  <si>
    <t xml:space="preserve">VAL DI CHY</t>
  </si>
  <si>
    <t xml:space="preserve">M405</t>
  </si>
  <si>
    <t xml:space="preserve">VAL DI NIZZA</t>
  </si>
  <si>
    <t xml:space="preserve">L562</t>
  </si>
  <si>
    <t xml:space="preserve">VAL DI VIZZE/PFITSCH</t>
  </si>
  <si>
    <t xml:space="preserve">L564</t>
  </si>
  <si>
    <t xml:space="preserve">VAL DI ZOLDO</t>
  </si>
  <si>
    <t xml:space="preserve">M374</t>
  </si>
  <si>
    <t xml:space="preserve">VAL LIONA</t>
  </si>
  <si>
    <t xml:space="preserve">M384</t>
  </si>
  <si>
    <t xml:space="preserve">VAL MASINO</t>
  </si>
  <si>
    <t xml:space="preserve">L638</t>
  </si>
  <si>
    <t xml:space="preserve">VAL REZZO</t>
  </si>
  <si>
    <t xml:space="preserve">H259</t>
  </si>
  <si>
    <t xml:space="preserve">VALBONDIONE</t>
  </si>
  <si>
    <t xml:space="preserve">L544</t>
  </si>
  <si>
    <t xml:space="preserve">VALBREMBO</t>
  </si>
  <si>
    <t xml:space="preserve">L545</t>
  </si>
  <si>
    <t xml:space="preserve">VALBRENTA</t>
  </si>
  <si>
    <t xml:space="preserve">M423</t>
  </si>
  <si>
    <t xml:space="preserve">VALBREVENNA</t>
  </si>
  <si>
    <t xml:space="preserve">L546</t>
  </si>
  <si>
    <t xml:space="preserve">VALBRONA</t>
  </si>
  <si>
    <t xml:space="preserve">L547</t>
  </si>
  <si>
    <t xml:space="preserve">VALCHIUSA</t>
  </si>
  <si>
    <t xml:space="preserve">M415</t>
  </si>
  <si>
    <t xml:space="preserve">VALDAGNO</t>
  </si>
  <si>
    <t xml:space="preserve">L551</t>
  </si>
  <si>
    <t xml:space="preserve">VALDAONE</t>
  </si>
  <si>
    <t xml:space="preserve">M343</t>
  </si>
  <si>
    <t xml:space="preserve">VALDAORA/OLANG</t>
  </si>
  <si>
    <t xml:space="preserve">L552</t>
  </si>
  <si>
    <t xml:space="preserve">VALDASTICO</t>
  </si>
  <si>
    <t xml:space="preserve">L554</t>
  </si>
  <si>
    <t xml:space="preserve">VALDENGO</t>
  </si>
  <si>
    <t xml:space="preserve">L556</t>
  </si>
  <si>
    <t xml:space="preserve">VALDERICE</t>
  </si>
  <si>
    <t xml:space="preserve">G319</t>
  </si>
  <si>
    <t xml:space="preserve">VALDIDENTRO</t>
  </si>
  <si>
    <t xml:space="preserve">L557</t>
  </si>
  <si>
    <t xml:space="preserve">VALDIERI</t>
  </si>
  <si>
    <t xml:space="preserve">L558</t>
  </si>
  <si>
    <t xml:space="preserve">VALDILANA</t>
  </si>
  <si>
    <t xml:space="preserve">M417</t>
  </si>
  <si>
    <t xml:space="preserve">VALDINA</t>
  </si>
  <si>
    <t xml:space="preserve">L561</t>
  </si>
  <si>
    <t xml:space="preserve">VALDISOTTO</t>
  </si>
  <si>
    <t xml:space="preserve">L563</t>
  </si>
  <si>
    <t xml:space="preserve">VALDOBBIADENE</t>
  </si>
  <si>
    <t xml:space="preserve">L565</t>
  </si>
  <si>
    <t xml:space="preserve">VALDUGGIA</t>
  </si>
  <si>
    <t xml:space="preserve">L566</t>
  </si>
  <si>
    <t xml:space="preserve">VALEGGIO</t>
  </si>
  <si>
    <t xml:space="preserve">L568</t>
  </si>
  <si>
    <t xml:space="preserve">VALEGGIO SUL MINCIO</t>
  </si>
  <si>
    <t xml:space="preserve">L567</t>
  </si>
  <si>
    <t xml:space="preserve">VALENTANO</t>
  </si>
  <si>
    <t xml:space="preserve">L569</t>
  </si>
  <si>
    <t xml:space="preserve">VALENZA</t>
  </si>
  <si>
    <t xml:space="preserve">L570</t>
  </si>
  <si>
    <t xml:space="preserve">VALENZANO</t>
  </si>
  <si>
    <t xml:space="preserve">L571</t>
  </si>
  <si>
    <t xml:space="preserve">VALERA FRATTA</t>
  </si>
  <si>
    <t xml:space="preserve">L572</t>
  </si>
  <si>
    <t xml:space="preserve">VALFABBRICA</t>
  </si>
  <si>
    <t xml:space="preserve">L573</t>
  </si>
  <si>
    <t xml:space="preserve">VALFENERA</t>
  </si>
  <si>
    <t xml:space="preserve">L574</t>
  </si>
  <si>
    <t xml:space="preserve">VALFLORIANA</t>
  </si>
  <si>
    <t xml:space="preserve">L575</t>
  </si>
  <si>
    <t xml:space="preserve">VALFORNACE</t>
  </si>
  <si>
    <t xml:space="preserve">M382</t>
  </si>
  <si>
    <t xml:space="preserve">VALFURVA</t>
  </si>
  <si>
    <t xml:space="preserve">L576</t>
  </si>
  <si>
    <t xml:space="preserve">VALGANNA</t>
  </si>
  <si>
    <t xml:space="preserve">L577</t>
  </si>
  <si>
    <t xml:space="preserve">VALGIOIE</t>
  </si>
  <si>
    <t xml:space="preserve">L578</t>
  </si>
  <si>
    <t xml:space="preserve">VALGOGLIO</t>
  </si>
  <si>
    <t xml:space="preserve">L579</t>
  </si>
  <si>
    <t xml:space="preserve">VALGRANA</t>
  </si>
  <si>
    <t xml:space="preserve">L580</t>
  </si>
  <si>
    <t xml:space="preserve">VALGREGHENTINO</t>
  </si>
  <si>
    <t xml:space="preserve">L581</t>
  </si>
  <si>
    <t xml:space="preserve">VALGRISENCHE</t>
  </si>
  <si>
    <t xml:space="preserve">L582</t>
  </si>
  <si>
    <t xml:space="preserve">VALGUARNERA CAROPEPE</t>
  </si>
  <si>
    <t xml:space="preserve">L583</t>
  </si>
  <si>
    <t xml:space="preserve">VALLADA AGORDINA</t>
  </si>
  <si>
    <t xml:space="preserve">L584</t>
  </si>
  <si>
    <t xml:space="preserve">VALLANZENGO</t>
  </si>
  <si>
    <t xml:space="preserve">L586</t>
  </si>
  <si>
    <t xml:space="preserve">VALLARSA</t>
  </si>
  <si>
    <t xml:space="preserve">L588</t>
  </si>
  <si>
    <t xml:space="preserve">VALLATA</t>
  </si>
  <si>
    <t xml:space="preserve">L589</t>
  </si>
  <si>
    <t xml:space="preserve">VALLE AGRICOLA</t>
  </si>
  <si>
    <t xml:space="preserve">L594</t>
  </si>
  <si>
    <t xml:space="preserve">VALLE AURINA/AHRNTAL</t>
  </si>
  <si>
    <t xml:space="preserve">L595</t>
  </si>
  <si>
    <t xml:space="preserve">VALLE CANNOBINA</t>
  </si>
  <si>
    <t xml:space="preserve">M404</t>
  </si>
  <si>
    <t xml:space="preserve">VALLE CASTELLANA</t>
  </si>
  <si>
    <t xml:space="preserve">L597</t>
  </si>
  <si>
    <t xml:space="preserve">VALLE DELL'ANGELO</t>
  </si>
  <si>
    <t xml:space="preserve">G540</t>
  </si>
  <si>
    <t xml:space="preserve">VALLE DI CADORE</t>
  </si>
  <si>
    <t xml:space="preserve">L590</t>
  </si>
  <si>
    <t xml:space="preserve">VALLE DI CASIES/GSIES</t>
  </si>
  <si>
    <t xml:space="preserve">L601</t>
  </si>
  <si>
    <t xml:space="preserve">VALLE DI MADDALONI</t>
  </si>
  <si>
    <t xml:space="preserve">L591</t>
  </si>
  <si>
    <t xml:space="preserve">VALLE LOMELLINA</t>
  </si>
  <si>
    <t xml:space="preserve">L593</t>
  </si>
  <si>
    <t xml:space="preserve">VALLE SALIMBENE</t>
  </si>
  <si>
    <t xml:space="preserve">L617</t>
  </si>
  <si>
    <t xml:space="preserve">VALLE SAN NICOLAO</t>
  </si>
  <si>
    <t xml:space="preserve">L620</t>
  </si>
  <si>
    <t xml:space="preserve">VALLEBONA</t>
  </si>
  <si>
    <t xml:space="preserve">L596</t>
  </si>
  <si>
    <t xml:space="preserve">VALLECORSA</t>
  </si>
  <si>
    <t xml:space="preserve">L598</t>
  </si>
  <si>
    <t xml:space="preserve">VALLECROSIA</t>
  </si>
  <si>
    <t xml:space="preserve">L599</t>
  </si>
  <si>
    <t xml:space="preserve">VALLEDOLMO</t>
  </si>
  <si>
    <t xml:space="preserve">L603</t>
  </si>
  <si>
    <t xml:space="preserve">VALLEDORIA</t>
  </si>
  <si>
    <t xml:space="preserve">L604</t>
  </si>
  <si>
    <t xml:space="preserve">VALLEFIORITA</t>
  </si>
  <si>
    <t xml:space="preserve">I322</t>
  </si>
  <si>
    <t xml:space="preserve">VALLEFOGLIA</t>
  </si>
  <si>
    <t xml:space="preserve">M331</t>
  </si>
  <si>
    <t xml:space="preserve">VALLELAGHI</t>
  </si>
  <si>
    <t xml:space="preserve">M362</t>
  </si>
  <si>
    <t xml:space="preserve">VALLELONGA</t>
  </si>
  <si>
    <t xml:space="preserve">L607</t>
  </si>
  <si>
    <t xml:space="preserve">VALLELUNGA PRATAMENO</t>
  </si>
  <si>
    <t xml:space="preserve">L609</t>
  </si>
  <si>
    <t xml:space="preserve">VALLEMAIO</t>
  </si>
  <si>
    <t xml:space="preserve">L605</t>
  </si>
  <si>
    <t xml:space="preserve">VALLEPIETRA</t>
  </si>
  <si>
    <t xml:space="preserve">L611</t>
  </si>
  <si>
    <t xml:space="preserve">VALLERANO</t>
  </si>
  <si>
    <t xml:space="preserve">L612</t>
  </si>
  <si>
    <t xml:space="preserve">VALLERMOSA</t>
  </si>
  <si>
    <t xml:space="preserve">L613</t>
  </si>
  <si>
    <t xml:space="preserve">VALLEROTONDA</t>
  </si>
  <si>
    <t xml:space="preserve">L614</t>
  </si>
  <si>
    <t xml:space="preserve">VALLESACCARDA</t>
  </si>
  <si>
    <t xml:space="preserve">L616</t>
  </si>
  <si>
    <t xml:space="preserve">VALLEVE</t>
  </si>
  <si>
    <t xml:space="preserve">L623</t>
  </si>
  <si>
    <t xml:space="preserve">VALLI DEL PASUBIO</t>
  </si>
  <si>
    <t xml:space="preserve">L624</t>
  </si>
  <si>
    <t xml:space="preserve">VALLINFREDA</t>
  </si>
  <si>
    <t xml:space="preserve">L625</t>
  </si>
  <si>
    <t xml:space="preserve">VALLIO TERME</t>
  </si>
  <si>
    <t xml:space="preserve">L626</t>
  </si>
  <si>
    <t xml:space="preserve">VALLO DELLA LUCANIA</t>
  </si>
  <si>
    <t xml:space="preserve">L628</t>
  </si>
  <si>
    <t xml:space="preserve">VALLO DI NERA</t>
  </si>
  <si>
    <t xml:space="preserve">L627</t>
  </si>
  <si>
    <t xml:space="preserve">VALLO TORINESE</t>
  </si>
  <si>
    <t xml:space="preserve">L629</t>
  </si>
  <si>
    <t xml:space="preserve">VALLORIATE</t>
  </si>
  <si>
    <t xml:space="preserve">L631</t>
  </si>
  <si>
    <t xml:space="preserve">VALMACCA</t>
  </si>
  <si>
    <t xml:space="preserve">L633</t>
  </si>
  <si>
    <t xml:space="preserve">VALMADRERA</t>
  </si>
  <si>
    <t xml:space="preserve">L634</t>
  </si>
  <si>
    <t xml:space="preserve">VALMONTONE</t>
  </si>
  <si>
    <t xml:space="preserve">L639</t>
  </si>
  <si>
    <t xml:space="preserve">VALMOREA</t>
  </si>
  <si>
    <t xml:space="preserve">L640</t>
  </si>
  <si>
    <t xml:space="preserve">VALMOZZOLA</t>
  </si>
  <si>
    <t xml:space="preserve">L641</t>
  </si>
  <si>
    <t xml:space="preserve">VALNEGRA</t>
  </si>
  <si>
    <t xml:space="preserve">L642</t>
  </si>
  <si>
    <t xml:space="preserve">VALPELLINE</t>
  </si>
  <si>
    <t xml:space="preserve">L643</t>
  </si>
  <si>
    <t xml:space="preserve">VALPERGA</t>
  </si>
  <si>
    <t xml:space="preserve">L644</t>
  </si>
  <si>
    <t xml:space="preserve">VALPRATO SOANA</t>
  </si>
  <si>
    <t xml:space="preserve">B510</t>
  </si>
  <si>
    <t xml:space="preserve">VALSAMOGGIA</t>
  </si>
  <si>
    <t xml:space="preserve">M320</t>
  </si>
  <si>
    <t xml:space="preserve">VALSAVARENCHE</t>
  </si>
  <si>
    <t xml:space="preserve">L647</t>
  </si>
  <si>
    <t xml:space="preserve">VALSINNI</t>
  </si>
  <si>
    <t xml:space="preserve">D513</t>
  </si>
  <si>
    <t xml:space="preserve">VALSOLDA</t>
  </si>
  <si>
    <t xml:space="preserve">C936</t>
  </si>
  <si>
    <t xml:space="preserve">VALSTRONA</t>
  </si>
  <si>
    <t xml:space="preserve">L651</t>
  </si>
  <si>
    <t xml:space="preserve">VALTOPINA</t>
  </si>
  <si>
    <t xml:space="preserve">L653</t>
  </si>
  <si>
    <t xml:space="preserve">VALTORTA</t>
  </si>
  <si>
    <t xml:space="preserve">L655</t>
  </si>
  <si>
    <t xml:space="preserve">VALTOURNENCHE</t>
  </si>
  <si>
    <t xml:space="preserve">L654</t>
  </si>
  <si>
    <t xml:space="preserve">VALVA</t>
  </si>
  <si>
    <t xml:space="preserve">L656</t>
  </si>
  <si>
    <t xml:space="preserve">VALVARRONE</t>
  </si>
  <si>
    <t xml:space="preserve">M395</t>
  </si>
  <si>
    <t xml:space="preserve">VALVASONE ARZENE</t>
  </si>
  <si>
    <t xml:space="preserve">M346</t>
  </si>
  <si>
    <t xml:space="preserve">VALVERDE</t>
  </si>
  <si>
    <t xml:space="preserve">L658</t>
  </si>
  <si>
    <t xml:space="preserve">VALVESTINO</t>
  </si>
  <si>
    <t xml:space="preserve">L468</t>
  </si>
  <si>
    <t xml:space="preserve">VANDOIES/VINTL</t>
  </si>
  <si>
    <t xml:space="preserve">L660</t>
  </si>
  <si>
    <t xml:space="preserve">VANZAGHELLO</t>
  </si>
  <si>
    <t xml:space="preserve">L664</t>
  </si>
  <si>
    <t xml:space="preserve">VANZAGO</t>
  </si>
  <si>
    <t xml:space="preserve">L665</t>
  </si>
  <si>
    <t xml:space="preserve">VANZONE CON SAN CARLO</t>
  </si>
  <si>
    <t xml:space="preserve">L666</t>
  </si>
  <si>
    <t xml:space="preserve">VAPRIO D'ADDA</t>
  </si>
  <si>
    <t xml:space="preserve">L667</t>
  </si>
  <si>
    <t xml:space="preserve">VAPRIO D'AGOGNA</t>
  </si>
  <si>
    <t xml:space="preserve">L668</t>
  </si>
  <si>
    <t xml:space="preserve">VARALLO</t>
  </si>
  <si>
    <t xml:space="preserve">L669</t>
  </si>
  <si>
    <t xml:space="preserve">VARALLO POMBIA</t>
  </si>
  <si>
    <t xml:space="preserve">L670</t>
  </si>
  <si>
    <t xml:space="preserve">VARANO BORGHI</t>
  </si>
  <si>
    <t xml:space="preserve">L671</t>
  </si>
  <si>
    <t xml:space="preserve">VARANO DE' MELEGARI</t>
  </si>
  <si>
    <t xml:space="preserve">L672</t>
  </si>
  <si>
    <t xml:space="preserve">VARAPODIO</t>
  </si>
  <si>
    <t xml:space="preserve">L673</t>
  </si>
  <si>
    <t xml:space="preserve">VARAZZE</t>
  </si>
  <si>
    <t xml:space="preserve">L675</t>
  </si>
  <si>
    <t xml:space="preserve">VARCO SABINO</t>
  </si>
  <si>
    <t xml:space="preserve">L676</t>
  </si>
  <si>
    <t xml:space="preserve">VAREDO</t>
  </si>
  <si>
    <t xml:space="preserve">L677</t>
  </si>
  <si>
    <t xml:space="preserve">VARENNA</t>
  </si>
  <si>
    <t xml:space="preserve">L680</t>
  </si>
  <si>
    <t xml:space="preserve">VARESE</t>
  </si>
  <si>
    <t xml:space="preserve">L682</t>
  </si>
  <si>
    <t xml:space="preserve">VARESE LIGURE</t>
  </si>
  <si>
    <t xml:space="preserve">L681</t>
  </si>
  <si>
    <t xml:space="preserve">VARISELLA</t>
  </si>
  <si>
    <t xml:space="preserve">L685</t>
  </si>
  <si>
    <t xml:space="preserve">VARMO</t>
  </si>
  <si>
    <t xml:space="preserve">L686</t>
  </si>
  <si>
    <t xml:space="preserve">VARNA/VAHRN</t>
  </si>
  <si>
    <t xml:space="preserve">L687</t>
  </si>
  <si>
    <t xml:space="preserve">VARSI</t>
  </si>
  <si>
    <t xml:space="preserve">L689</t>
  </si>
  <si>
    <t xml:space="preserve">VARZI</t>
  </si>
  <si>
    <t xml:space="preserve">L690</t>
  </si>
  <si>
    <t xml:space="preserve">VARZO</t>
  </si>
  <si>
    <t xml:space="preserve">L691</t>
  </si>
  <si>
    <t xml:space="preserve">VASANELLO</t>
  </si>
  <si>
    <t xml:space="preserve">A701</t>
  </si>
  <si>
    <t xml:space="preserve">VASIA</t>
  </si>
  <si>
    <t xml:space="preserve">L693</t>
  </si>
  <si>
    <t xml:space="preserve">VASTO</t>
  </si>
  <si>
    <t xml:space="preserve">E372</t>
  </si>
  <si>
    <t xml:space="preserve">VASTOGIRARDI</t>
  </si>
  <si>
    <t xml:space="preserve">L696</t>
  </si>
  <si>
    <t xml:space="preserve">VAUDA CANAVESE</t>
  </si>
  <si>
    <t xml:space="preserve">L698</t>
  </si>
  <si>
    <t xml:space="preserve">VAZZANO</t>
  </si>
  <si>
    <t xml:space="preserve">L699</t>
  </si>
  <si>
    <t xml:space="preserve">VAZZOLA</t>
  </si>
  <si>
    <t xml:space="preserve">L700</t>
  </si>
  <si>
    <t xml:space="preserve">VECCHIANO</t>
  </si>
  <si>
    <t xml:space="preserve">L702</t>
  </si>
  <si>
    <t xml:space="preserve">VEDANO AL LAMBRO</t>
  </si>
  <si>
    <t xml:space="preserve">L704</t>
  </si>
  <si>
    <t xml:space="preserve">VEDANO OLONA</t>
  </si>
  <si>
    <t xml:space="preserve">L703</t>
  </si>
  <si>
    <t xml:space="preserve">VEDELAGO</t>
  </si>
  <si>
    <t xml:space="preserve">L706</t>
  </si>
  <si>
    <t xml:space="preserve">VEDESETA</t>
  </si>
  <si>
    <t xml:space="preserve">L707</t>
  </si>
  <si>
    <t xml:space="preserve">VEDUGGIO CON COLZANO</t>
  </si>
  <si>
    <t xml:space="preserve">L709</t>
  </si>
  <si>
    <t xml:space="preserve">VEGGIANO</t>
  </si>
  <si>
    <t xml:space="preserve">L710</t>
  </si>
  <si>
    <t xml:space="preserve">VEGLIE</t>
  </si>
  <si>
    <t xml:space="preserve">L711</t>
  </si>
  <si>
    <t xml:space="preserve">VEGLIO</t>
  </si>
  <si>
    <t xml:space="preserve">L712</t>
  </si>
  <si>
    <t xml:space="preserve">VEJANO</t>
  </si>
  <si>
    <t xml:space="preserve">L713</t>
  </si>
  <si>
    <t xml:space="preserve">VELESO</t>
  </si>
  <si>
    <t xml:space="preserve">L715</t>
  </si>
  <si>
    <t xml:space="preserve">VELEZZO LOMELLINA</t>
  </si>
  <si>
    <t xml:space="preserve">L716</t>
  </si>
  <si>
    <t xml:space="preserve">VELLETRI</t>
  </si>
  <si>
    <t xml:space="preserve">L719</t>
  </si>
  <si>
    <t xml:space="preserve">VELLEZZO BELLINI</t>
  </si>
  <si>
    <t xml:space="preserve">L720</t>
  </si>
  <si>
    <t xml:space="preserve">VELO D'ASTICO</t>
  </si>
  <si>
    <t xml:space="preserve">L723</t>
  </si>
  <si>
    <t xml:space="preserve">VELO VERONESE</t>
  </si>
  <si>
    <t xml:space="preserve">L722</t>
  </si>
  <si>
    <t xml:space="preserve">VELTURNO/FELDTHURNS</t>
  </si>
  <si>
    <t xml:space="preserve">L724</t>
  </si>
  <si>
    <t xml:space="preserve">VENAFRO</t>
  </si>
  <si>
    <t xml:space="preserve">L725</t>
  </si>
  <si>
    <t xml:space="preserve">VENARIA REALE</t>
  </si>
  <si>
    <t xml:space="preserve">L727</t>
  </si>
  <si>
    <t xml:space="preserve">VENAROTTA</t>
  </si>
  <si>
    <t xml:space="preserve">L728</t>
  </si>
  <si>
    <t xml:space="preserve">VENASCA</t>
  </si>
  <si>
    <t xml:space="preserve">L729</t>
  </si>
  <si>
    <t xml:space="preserve">VENAUS</t>
  </si>
  <si>
    <t xml:space="preserve">L726</t>
  </si>
  <si>
    <t xml:space="preserve">VENDONE</t>
  </si>
  <si>
    <t xml:space="preserve">L730</t>
  </si>
  <si>
    <t xml:space="preserve">VENEGONO INFERIORE</t>
  </si>
  <si>
    <t xml:space="preserve">L733</t>
  </si>
  <si>
    <t xml:space="preserve">VENEGONO SUPERIORE</t>
  </si>
  <si>
    <t xml:space="preserve">L734</t>
  </si>
  <si>
    <t xml:space="preserve">VENETICO</t>
  </si>
  <si>
    <t xml:space="preserve">L735</t>
  </si>
  <si>
    <t xml:space="preserve">VENEZIA</t>
  </si>
  <si>
    <t xml:space="preserve">L736</t>
  </si>
  <si>
    <t xml:space="preserve">VENIANO</t>
  </si>
  <si>
    <t xml:space="preserve">L737</t>
  </si>
  <si>
    <t xml:space="preserve">VENOSA</t>
  </si>
  <si>
    <t xml:space="preserve">L738</t>
  </si>
  <si>
    <t xml:space="preserve">VENTASSO</t>
  </si>
  <si>
    <t xml:space="preserve">M364</t>
  </si>
  <si>
    <t xml:space="preserve">VENTICANO</t>
  </si>
  <si>
    <t xml:space="preserve">L739</t>
  </si>
  <si>
    <t xml:space="preserve">VENTIMIGLIA</t>
  </si>
  <si>
    <t xml:space="preserve">L741</t>
  </si>
  <si>
    <t xml:space="preserve">VENTIMIGLIA DI SICILIA</t>
  </si>
  <si>
    <t xml:space="preserve">L740</t>
  </si>
  <si>
    <t xml:space="preserve">VENTOTENE</t>
  </si>
  <si>
    <t xml:space="preserve">L742</t>
  </si>
  <si>
    <t xml:space="preserve">VENZONE</t>
  </si>
  <si>
    <t xml:space="preserve">L743</t>
  </si>
  <si>
    <t xml:space="preserve">VERANO BRIANZA</t>
  </si>
  <si>
    <t xml:space="preserve">L744</t>
  </si>
  <si>
    <t xml:space="preserve">VERANO/VÖRAN</t>
  </si>
  <si>
    <t xml:space="preserve">L745</t>
  </si>
  <si>
    <t xml:space="preserve">VERBANIA</t>
  </si>
  <si>
    <t xml:space="preserve">L746</t>
  </si>
  <si>
    <t xml:space="preserve">VERBICARO</t>
  </si>
  <si>
    <t xml:space="preserve">L747</t>
  </si>
  <si>
    <t xml:space="preserve">VERCANA</t>
  </si>
  <si>
    <t xml:space="preserve">L748</t>
  </si>
  <si>
    <t xml:space="preserve">VERCEIA</t>
  </si>
  <si>
    <t xml:space="preserve">L749</t>
  </si>
  <si>
    <t xml:space="preserve">VERCELLI</t>
  </si>
  <si>
    <t xml:space="preserve">L750</t>
  </si>
  <si>
    <t xml:space="preserve">VERCURAGO</t>
  </si>
  <si>
    <t xml:space="preserve">L751</t>
  </si>
  <si>
    <t xml:space="preserve">VERDELLINO</t>
  </si>
  <si>
    <t xml:space="preserve">L752</t>
  </si>
  <si>
    <t xml:space="preserve">VERDELLO</t>
  </si>
  <si>
    <t xml:space="preserve">L753</t>
  </si>
  <si>
    <t xml:space="preserve">VERDERIO</t>
  </si>
  <si>
    <t xml:space="preserve">M337</t>
  </si>
  <si>
    <t xml:space="preserve">VERDUNO</t>
  </si>
  <si>
    <t xml:space="preserve">L758</t>
  </si>
  <si>
    <t xml:space="preserve">VERGATO</t>
  </si>
  <si>
    <t xml:space="preserve">L762</t>
  </si>
  <si>
    <t xml:space="preserve">VERGHERETO</t>
  </si>
  <si>
    <t xml:space="preserve">L764</t>
  </si>
  <si>
    <t xml:space="preserve">VERGIATE</t>
  </si>
  <si>
    <t xml:space="preserve">L765</t>
  </si>
  <si>
    <t xml:space="preserve">VERMEZZO CON ZELO</t>
  </si>
  <si>
    <t xml:space="preserve">M424</t>
  </si>
  <si>
    <t xml:space="preserve">VERMIGLIO</t>
  </si>
  <si>
    <t xml:space="preserve">L769</t>
  </si>
  <si>
    <t xml:space="preserve">VERNANTE</t>
  </si>
  <si>
    <t xml:space="preserve">L771</t>
  </si>
  <si>
    <t xml:space="preserve">VERNASCA</t>
  </si>
  <si>
    <t xml:space="preserve">L772</t>
  </si>
  <si>
    <t xml:space="preserve">VERNATE</t>
  </si>
  <si>
    <t xml:space="preserve">L773</t>
  </si>
  <si>
    <t xml:space="preserve">VERNAZZA</t>
  </si>
  <si>
    <t xml:space="preserve">L774</t>
  </si>
  <si>
    <t xml:space="preserve">VERNIO</t>
  </si>
  <si>
    <t xml:space="preserve">L775</t>
  </si>
  <si>
    <t xml:space="preserve">VERNOLE</t>
  </si>
  <si>
    <t xml:space="preserve">L776</t>
  </si>
  <si>
    <t xml:space="preserve">VEROLANUOVA</t>
  </si>
  <si>
    <t xml:space="preserve">L777</t>
  </si>
  <si>
    <t xml:space="preserve">VEROLAVECCHIA</t>
  </si>
  <si>
    <t xml:space="preserve">L778</t>
  </si>
  <si>
    <t xml:space="preserve">VEROLENGO</t>
  </si>
  <si>
    <t xml:space="preserve">L779</t>
  </si>
  <si>
    <t xml:space="preserve">VEROLI</t>
  </si>
  <si>
    <t xml:space="preserve">L780</t>
  </si>
  <si>
    <t xml:space="preserve">VERONA</t>
  </si>
  <si>
    <t xml:space="preserve">L781</t>
  </si>
  <si>
    <t xml:space="preserve">VERONELLA</t>
  </si>
  <si>
    <t xml:space="preserve">D193</t>
  </si>
  <si>
    <t xml:space="preserve">VERRAYES</t>
  </si>
  <si>
    <t xml:space="preserve">L783</t>
  </si>
  <si>
    <t xml:space="preserve">VERRETTO</t>
  </si>
  <si>
    <t xml:space="preserve">L784</t>
  </si>
  <si>
    <t xml:space="preserve">VERRONE</t>
  </si>
  <si>
    <t xml:space="preserve">L785</t>
  </si>
  <si>
    <t xml:space="preserve">VERRUA PO</t>
  </si>
  <si>
    <t xml:space="preserve">L788</t>
  </si>
  <si>
    <t xml:space="preserve">VERRUA SAVOIA</t>
  </si>
  <si>
    <t xml:space="preserve">L787</t>
  </si>
  <si>
    <t xml:space="preserve">VERRÈS</t>
  </si>
  <si>
    <t xml:space="preserve">C282</t>
  </si>
  <si>
    <t xml:space="preserve">VERTEMATE CON MINOPRIO</t>
  </si>
  <si>
    <t xml:space="preserve">L792</t>
  </si>
  <si>
    <t xml:space="preserve">VERTOVA</t>
  </si>
  <si>
    <t xml:space="preserve">L795</t>
  </si>
  <si>
    <t xml:space="preserve">VERUCCHIO</t>
  </si>
  <si>
    <t xml:space="preserve">L797</t>
  </si>
  <si>
    <t xml:space="preserve">VERVIO</t>
  </si>
  <si>
    <t xml:space="preserve">L799</t>
  </si>
  <si>
    <t xml:space="preserve">VERZEGNIS</t>
  </si>
  <si>
    <t xml:space="preserve">L801</t>
  </si>
  <si>
    <t xml:space="preserve">VERZINO</t>
  </si>
  <si>
    <t xml:space="preserve">L802</t>
  </si>
  <si>
    <t xml:space="preserve">VERZUOLO</t>
  </si>
  <si>
    <t xml:space="preserve">L804</t>
  </si>
  <si>
    <t xml:space="preserve">VESCOVANA</t>
  </si>
  <si>
    <t xml:space="preserve">L805</t>
  </si>
  <si>
    <t xml:space="preserve">VESCOVATO</t>
  </si>
  <si>
    <t xml:space="preserve">L806</t>
  </si>
  <si>
    <t xml:space="preserve">VESIME</t>
  </si>
  <si>
    <t xml:space="preserve">L807</t>
  </si>
  <si>
    <t xml:space="preserve">VESPOLATE</t>
  </si>
  <si>
    <t xml:space="preserve">L808</t>
  </si>
  <si>
    <t xml:space="preserve">VESSALICO</t>
  </si>
  <si>
    <t xml:space="preserve">L809</t>
  </si>
  <si>
    <t xml:space="preserve">VESTENANOVA</t>
  </si>
  <si>
    <t xml:space="preserve">L810</t>
  </si>
  <si>
    <t xml:space="preserve">VESTIGNE'</t>
  </si>
  <si>
    <t xml:space="preserve">L811</t>
  </si>
  <si>
    <t xml:space="preserve">VESTONE</t>
  </si>
  <si>
    <t xml:space="preserve">L812</t>
  </si>
  <si>
    <t xml:space="preserve">VETRALLA</t>
  </si>
  <si>
    <t xml:space="preserve">L814</t>
  </si>
  <si>
    <t xml:space="preserve">VETTO</t>
  </si>
  <si>
    <t xml:space="preserve">L815</t>
  </si>
  <si>
    <t xml:space="preserve">VEZZA D'ALBA</t>
  </si>
  <si>
    <t xml:space="preserve">L817</t>
  </si>
  <si>
    <t xml:space="preserve">VEZZA D'OGLIO</t>
  </si>
  <si>
    <t xml:space="preserve">L816</t>
  </si>
  <si>
    <t xml:space="preserve">VEZZANO LIGURE</t>
  </si>
  <si>
    <t xml:space="preserve">L819</t>
  </si>
  <si>
    <t xml:space="preserve">VEZZANO SUL CROSTOLO</t>
  </si>
  <si>
    <t xml:space="preserve">L820</t>
  </si>
  <si>
    <t xml:space="preserve">VEZZI PORTIO</t>
  </si>
  <si>
    <t xml:space="preserve">L823</t>
  </si>
  <si>
    <t xml:space="preserve">VIADANA</t>
  </si>
  <si>
    <t xml:space="preserve">L826</t>
  </si>
  <si>
    <t xml:space="preserve">VIADANICA</t>
  </si>
  <si>
    <t xml:space="preserve">L827</t>
  </si>
  <si>
    <t xml:space="preserve">VIAGRANDE</t>
  </si>
  <si>
    <t xml:space="preserve">L828</t>
  </si>
  <si>
    <t xml:space="preserve">VIALE</t>
  </si>
  <si>
    <t xml:space="preserve">L829</t>
  </si>
  <si>
    <t xml:space="preserve">VIALFRE'</t>
  </si>
  <si>
    <t xml:space="preserve">L830</t>
  </si>
  <si>
    <t xml:space="preserve">VIANO</t>
  </si>
  <si>
    <t xml:space="preserve">L831</t>
  </si>
  <si>
    <t xml:space="preserve">VIAREGGIO</t>
  </si>
  <si>
    <t xml:space="preserve">L833</t>
  </si>
  <si>
    <t xml:space="preserve">VIARIGI</t>
  </si>
  <si>
    <t xml:space="preserve">L834</t>
  </si>
  <si>
    <t xml:space="preserve">VIBO VALENTIA</t>
  </si>
  <si>
    <t xml:space="preserve">F537</t>
  </si>
  <si>
    <t xml:space="preserve">VIBONATI</t>
  </si>
  <si>
    <t xml:space="preserve">L835</t>
  </si>
  <si>
    <t xml:space="preserve">VICALVI</t>
  </si>
  <si>
    <t xml:space="preserve">L836</t>
  </si>
  <si>
    <t xml:space="preserve">VICARI</t>
  </si>
  <si>
    <t xml:space="preserve">L837</t>
  </si>
  <si>
    <t xml:space="preserve">VICCHIO</t>
  </si>
  <si>
    <t xml:space="preserve">L838</t>
  </si>
  <si>
    <t xml:space="preserve">VICENZA</t>
  </si>
  <si>
    <t xml:space="preserve">L840</t>
  </si>
  <si>
    <t xml:space="preserve">VICO DEL GARGANO</t>
  </si>
  <si>
    <t xml:space="preserve">L842</t>
  </si>
  <si>
    <t xml:space="preserve">VICO EQUENSE</t>
  </si>
  <si>
    <t xml:space="preserve">L845</t>
  </si>
  <si>
    <t xml:space="preserve">VICO NEL LAZIO</t>
  </si>
  <si>
    <t xml:space="preserve">L843</t>
  </si>
  <si>
    <t xml:space="preserve">VICOFORTE</t>
  </si>
  <si>
    <t xml:space="preserve">L841</t>
  </si>
  <si>
    <t xml:space="preserve">VICOLI</t>
  </si>
  <si>
    <t xml:space="preserve">L846</t>
  </si>
  <si>
    <t xml:space="preserve">VICOLUNGO</t>
  </si>
  <si>
    <t xml:space="preserve">L847</t>
  </si>
  <si>
    <t xml:space="preserve">VICOPISANO</t>
  </si>
  <si>
    <t xml:space="preserve">L850</t>
  </si>
  <si>
    <t xml:space="preserve">VICOVARO</t>
  </si>
  <si>
    <t xml:space="preserve">L851</t>
  </si>
  <si>
    <t xml:space="preserve">VIDDALBA</t>
  </si>
  <si>
    <t xml:space="preserve">M259</t>
  </si>
  <si>
    <t xml:space="preserve">VIDIGULFO</t>
  </si>
  <si>
    <t xml:space="preserve">L854</t>
  </si>
  <si>
    <t xml:space="preserve">VIDOR</t>
  </si>
  <si>
    <t xml:space="preserve">L856</t>
  </si>
  <si>
    <t xml:space="preserve">VIDRACCO</t>
  </si>
  <si>
    <t xml:space="preserve">L857</t>
  </si>
  <si>
    <t xml:space="preserve">VIESTE</t>
  </si>
  <si>
    <t xml:space="preserve">L858</t>
  </si>
  <si>
    <t xml:space="preserve">VIETRI DI POTENZA</t>
  </si>
  <si>
    <t xml:space="preserve">L859</t>
  </si>
  <si>
    <t xml:space="preserve">VIETRI SUL MARE</t>
  </si>
  <si>
    <t xml:space="preserve">L860</t>
  </si>
  <si>
    <t xml:space="preserve">VIGANO SAN MARTINO</t>
  </si>
  <si>
    <t xml:space="preserve">L865</t>
  </si>
  <si>
    <t xml:space="preserve">VIGANO'</t>
  </si>
  <si>
    <t xml:space="preserve">L866</t>
  </si>
  <si>
    <t xml:space="preserve">VIGARANO MAINARDA</t>
  </si>
  <si>
    <t xml:space="preserve">L868</t>
  </si>
  <si>
    <t xml:space="preserve">VIGASIO</t>
  </si>
  <si>
    <t xml:space="preserve">L869</t>
  </si>
  <si>
    <t xml:space="preserve">VIGEVANO</t>
  </si>
  <si>
    <t xml:space="preserve">L872</t>
  </si>
  <si>
    <t xml:space="preserve">VIGGIANELLO</t>
  </si>
  <si>
    <t xml:space="preserve">L873</t>
  </si>
  <si>
    <t xml:space="preserve">VIGGIANO</t>
  </si>
  <si>
    <t xml:space="preserve">L874</t>
  </si>
  <si>
    <t xml:space="preserve">VIGGIU'</t>
  </si>
  <si>
    <t xml:space="preserve">L876</t>
  </si>
  <si>
    <t xml:space="preserve">VIGLIANO BIELLESE</t>
  </si>
  <si>
    <t xml:space="preserve">L880</t>
  </si>
  <si>
    <t xml:space="preserve">VIGLIANO D'ASTI</t>
  </si>
  <si>
    <t xml:space="preserve">L879</t>
  </si>
  <si>
    <t xml:space="preserve">VIGNALE MONFERRATO</t>
  </si>
  <si>
    <t xml:space="preserve">L881</t>
  </si>
  <si>
    <t xml:space="preserve">VIGNANELLO</t>
  </si>
  <si>
    <t xml:space="preserve">L882</t>
  </si>
  <si>
    <t xml:space="preserve">VIGNATE</t>
  </si>
  <si>
    <t xml:space="preserve">L883</t>
  </si>
  <si>
    <t xml:space="preserve">VIGNOLA</t>
  </si>
  <si>
    <t xml:space="preserve">L885</t>
  </si>
  <si>
    <t xml:space="preserve">VIGNOLA-FALESINA</t>
  </si>
  <si>
    <t xml:space="preserve">L886</t>
  </si>
  <si>
    <t xml:space="preserve">VIGNOLE BORBERA</t>
  </si>
  <si>
    <t xml:space="preserve">L887</t>
  </si>
  <si>
    <t xml:space="preserve">VIGNOLO</t>
  </si>
  <si>
    <t xml:space="preserve">L888</t>
  </si>
  <si>
    <t xml:space="preserve">VIGNONE</t>
  </si>
  <si>
    <t xml:space="preserve">L889</t>
  </si>
  <si>
    <t xml:space="preserve">VIGO DI CADORE</t>
  </si>
  <si>
    <t xml:space="preserve">L890</t>
  </si>
  <si>
    <t xml:space="preserve">VIGODARZERE</t>
  </si>
  <si>
    <t xml:space="preserve">L892</t>
  </si>
  <si>
    <t xml:space="preserve">VIGOLO</t>
  </si>
  <si>
    <t xml:space="preserve">L894</t>
  </si>
  <si>
    <t xml:space="preserve">VIGOLZONE</t>
  </si>
  <si>
    <t xml:space="preserve">L897</t>
  </si>
  <si>
    <t xml:space="preserve">VIGONE</t>
  </si>
  <si>
    <t xml:space="preserve">L898</t>
  </si>
  <si>
    <t xml:space="preserve">VIGONOVO</t>
  </si>
  <si>
    <t xml:space="preserve">L899</t>
  </si>
  <si>
    <t xml:space="preserve">VIGONZA</t>
  </si>
  <si>
    <t xml:space="preserve">L900</t>
  </si>
  <si>
    <t xml:space="preserve">VIGUZZOLO</t>
  </si>
  <si>
    <t xml:space="preserve">L904</t>
  </si>
  <si>
    <t xml:space="preserve">VILLA BARTOLOMEA</t>
  </si>
  <si>
    <t xml:space="preserve">L912</t>
  </si>
  <si>
    <t xml:space="preserve">VILLA BASILICA</t>
  </si>
  <si>
    <t xml:space="preserve">L913</t>
  </si>
  <si>
    <t xml:space="preserve">VILLA BISCOSSI</t>
  </si>
  <si>
    <t xml:space="preserve">L917</t>
  </si>
  <si>
    <t xml:space="preserve">VILLA CARCINA</t>
  </si>
  <si>
    <t xml:space="preserve">L919</t>
  </si>
  <si>
    <t xml:space="preserve">VILLA CASTELLI</t>
  </si>
  <si>
    <t xml:space="preserve">L920</t>
  </si>
  <si>
    <t xml:space="preserve">VILLA CELIERA</t>
  </si>
  <si>
    <t xml:space="preserve">L922</t>
  </si>
  <si>
    <t xml:space="preserve">VILLA COLLEMANDINA</t>
  </si>
  <si>
    <t xml:space="preserve">L926</t>
  </si>
  <si>
    <t xml:space="preserve">VILLA CORTESE</t>
  </si>
  <si>
    <t xml:space="preserve">L928</t>
  </si>
  <si>
    <t xml:space="preserve">VILLA D'ADDA</t>
  </si>
  <si>
    <t xml:space="preserve">L929</t>
  </si>
  <si>
    <t xml:space="preserve">VILLA D'ALME'</t>
  </si>
  <si>
    <t xml:space="preserve">A215</t>
  </si>
  <si>
    <t xml:space="preserve">VILLA D'OGNA</t>
  </si>
  <si>
    <t xml:space="preserve">L938</t>
  </si>
  <si>
    <t xml:space="preserve">VILLA DEL BOSCO</t>
  </si>
  <si>
    <t xml:space="preserve">L933</t>
  </si>
  <si>
    <t xml:space="preserve">VILLA DEL CONTE</t>
  </si>
  <si>
    <t xml:space="preserve">L934</t>
  </si>
  <si>
    <t xml:space="preserve">VILLA DI BRIANO</t>
  </si>
  <si>
    <t xml:space="preserve">D801</t>
  </si>
  <si>
    <t xml:space="preserve">VILLA DI CHIAVENNA</t>
  </si>
  <si>
    <t xml:space="preserve">L907</t>
  </si>
  <si>
    <t xml:space="preserve">VILLA DI SERIO</t>
  </si>
  <si>
    <t xml:space="preserve">L936</t>
  </si>
  <si>
    <t xml:space="preserve">VILLA DI TIRANO</t>
  </si>
  <si>
    <t xml:space="preserve">L908</t>
  </si>
  <si>
    <t xml:space="preserve">VILLA ESTENSE</t>
  </si>
  <si>
    <t xml:space="preserve">L937</t>
  </si>
  <si>
    <t xml:space="preserve">VILLA FARALDI</t>
  </si>
  <si>
    <t xml:space="preserve">L943</t>
  </si>
  <si>
    <t xml:space="preserve">VILLA GUARDIA</t>
  </si>
  <si>
    <t xml:space="preserve">L956</t>
  </si>
  <si>
    <t xml:space="preserve">VILLA LAGARINA</t>
  </si>
  <si>
    <t xml:space="preserve">L957</t>
  </si>
  <si>
    <t xml:space="preserve">VILLA LATINA</t>
  </si>
  <si>
    <t xml:space="preserve">A081</t>
  </si>
  <si>
    <t xml:space="preserve">VILLA LITERNO</t>
  </si>
  <si>
    <t xml:space="preserve">L844</t>
  </si>
  <si>
    <t xml:space="preserve">VILLA MINOZZO</t>
  </si>
  <si>
    <t xml:space="preserve">L969</t>
  </si>
  <si>
    <t xml:space="preserve">VILLA SAN GIOVANNI</t>
  </si>
  <si>
    <t xml:space="preserve">M018</t>
  </si>
  <si>
    <t xml:space="preserve">VILLA SAN GIOVANNI IN TUSCIA</t>
  </si>
  <si>
    <t xml:space="preserve">H913</t>
  </si>
  <si>
    <t xml:space="preserve">VILLA SAN PIETRO</t>
  </si>
  <si>
    <t xml:space="preserve">I118</t>
  </si>
  <si>
    <t xml:space="preserve">VILLA SAN SECONDO</t>
  </si>
  <si>
    <t xml:space="preserve">M019</t>
  </si>
  <si>
    <t xml:space="preserve">VILLA SANT'ANGELO</t>
  </si>
  <si>
    <t xml:space="preserve">M023</t>
  </si>
  <si>
    <t xml:space="preserve">VILLA SANT'ANTONIO</t>
  </si>
  <si>
    <t xml:space="preserve">I298</t>
  </si>
  <si>
    <t xml:space="preserve">VILLA SANTA LUCIA</t>
  </si>
  <si>
    <t xml:space="preserve">L905</t>
  </si>
  <si>
    <t xml:space="preserve">VILLA SANTA LUCIA DEGLI ABRUZZI</t>
  </si>
  <si>
    <t xml:space="preserve">M021</t>
  </si>
  <si>
    <t xml:space="preserve">VILLA SANTA MARIA</t>
  </si>
  <si>
    <t xml:space="preserve">M022</t>
  </si>
  <si>
    <t xml:space="preserve">VILLA SANTINA</t>
  </si>
  <si>
    <t xml:space="preserve">L909</t>
  </si>
  <si>
    <t xml:space="preserve">VILLA SANTO STEFANO</t>
  </si>
  <si>
    <t xml:space="preserve">I364</t>
  </si>
  <si>
    <t xml:space="preserve">VILLA VERDE</t>
  </si>
  <si>
    <t xml:space="preserve">A609</t>
  </si>
  <si>
    <t xml:space="preserve">VILLABASSA/NIEDERDORF</t>
  </si>
  <si>
    <t xml:space="preserve">L915</t>
  </si>
  <si>
    <t xml:space="preserve">VILLABATE</t>
  </si>
  <si>
    <t xml:space="preserve">L916</t>
  </si>
  <si>
    <t xml:space="preserve">VILLACHIARA</t>
  </si>
  <si>
    <t xml:space="preserve">L923</t>
  </si>
  <si>
    <t xml:space="preserve">VILLACIDRO</t>
  </si>
  <si>
    <t xml:space="preserve">L924</t>
  </si>
  <si>
    <t xml:space="preserve">VILLADEATI</t>
  </si>
  <si>
    <t xml:space="preserve">L931</t>
  </si>
  <si>
    <t xml:space="preserve">VILLADOSE</t>
  </si>
  <si>
    <t xml:space="preserve">L939</t>
  </si>
  <si>
    <t xml:space="preserve">VILLADOSSOLA</t>
  </si>
  <si>
    <t xml:space="preserve">L906</t>
  </si>
  <si>
    <t xml:space="preserve">VILLAFALLETTO</t>
  </si>
  <si>
    <t xml:space="preserve">L942</t>
  </si>
  <si>
    <t xml:space="preserve">VILLAFRANCA D'ASTI</t>
  </si>
  <si>
    <t xml:space="preserve">L945</t>
  </si>
  <si>
    <t xml:space="preserve">VILLAFRANCA DI VERONA</t>
  </si>
  <si>
    <t xml:space="preserve">L949</t>
  </si>
  <si>
    <t xml:space="preserve">VILLAFRANCA IN LUNIGIANA</t>
  </si>
  <si>
    <t xml:space="preserve">L946</t>
  </si>
  <si>
    <t xml:space="preserve">VILLAFRANCA PADOVANA</t>
  </si>
  <si>
    <t xml:space="preserve">L947</t>
  </si>
  <si>
    <t xml:space="preserve">VILLAFRANCA PIEMONTE</t>
  </si>
  <si>
    <t xml:space="preserve">L948</t>
  </si>
  <si>
    <t xml:space="preserve">VILLAFRANCA SICULA</t>
  </si>
  <si>
    <t xml:space="preserve">L944</t>
  </si>
  <si>
    <t xml:space="preserve">VILLAFRANCA TIRRENA</t>
  </si>
  <si>
    <t xml:space="preserve">L950</t>
  </si>
  <si>
    <t xml:space="preserve">VILLAFRATI</t>
  </si>
  <si>
    <t xml:space="preserve">L951</t>
  </si>
  <si>
    <t xml:space="preserve">VILLAGA</t>
  </si>
  <si>
    <t xml:space="preserve">L952</t>
  </si>
  <si>
    <t xml:space="preserve">VILLAGRANDE STRISAILI</t>
  </si>
  <si>
    <t xml:space="preserve">L953</t>
  </si>
  <si>
    <t xml:space="preserve">VILLALAGO</t>
  </si>
  <si>
    <t xml:space="preserve">L958</t>
  </si>
  <si>
    <t xml:space="preserve">VILLALBA</t>
  </si>
  <si>
    <t xml:space="preserve">L959</t>
  </si>
  <si>
    <t xml:space="preserve">VILLALFONSINA</t>
  </si>
  <si>
    <t xml:space="preserve">L961</t>
  </si>
  <si>
    <t xml:space="preserve">VILLALVERNIA</t>
  </si>
  <si>
    <t xml:space="preserve">L963</t>
  </si>
  <si>
    <t xml:space="preserve">VILLAMAGNA</t>
  </si>
  <si>
    <t xml:space="preserve">L964</t>
  </si>
  <si>
    <t xml:space="preserve">VILLAMAINA</t>
  </si>
  <si>
    <t xml:space="preserve">L965</t>
  </si>
  <si>
    <t xml:space="preserve">VILLAMAR</t>
  </si>
  <si>
    <t xml:space="preserve">L966</t>
  </si>
  <si>
    <t xml:space="preserve">VILLAMARZANA</t>
  </si>
  <si>
    <t xml:space="preserve">L967</t>
  </si>
  <si>
    <t xml:space="preserve">VILLAMASSARGIA</t>
  </si>
  <si>
    <t xml:space="preserve">L968</t>
  </si>
  <si>
    <t xml:space="preserve">VILLAMIROGLIO</t>
  </si>
  <si>
    <t xml:space="preserve">L970</t>
  </si>
  <si>
    <t xml:space="preserve">VILLANDRO/VILLANDERS</t>
  </si>
  <si>
    <t xml:space="preserve">L971</t>
  </si>
  <si>
    <t xml:space="preserve">VILLANOVA BIELLESE</t>
  </si>
  <si>
    <t xml:space="preserve">L978</t>
  </si>
  <si>
    <t xml:space="preserve">VILLANOVA CANAVESE</t>
  </si>
  <si>
    <t xml:space="preserve">L982</t>
  </si>
  <si>
    <t xml:space="preserve">VILLANOVA D'ALBENGA</t>
  </si>
  <si>
    <t xml:space="preserve">L975</t>
  </si>
  <si>
    <t xml:space="preserve">VILLANOVA D'ARDENGHI</t>
  </si>
  <si>
    <t xml:space="preserve">L983</t>
  </si>
  <si>
    <t xml:space="preserve">VILLANOVA D'ASTI</t>
  </si>
  <si>
    <t xml:space="preserve">L984</t>
  </si>
  <si>
    <t xml:space="preserve">VILLANOVA DEL BATTISTA</t>
  </si>
  <si>
    <t xml:space="preserve">L973</t>
  </si>
  <si>
    <t xml:space="preserve">VILLANOVA DEL GHEBBO</t>
  </si>
  <si>
    <t xml:space="preserve">L985</t>
  </si>
  <si>
    <t xml:space="preserve">VILLANOVA DEL SILLARO</t>
  </si>
  <si>
    <t xml:space="preserve">L977</t>
  </si>
  <si>
    <t xml:space="preserve">VILLANOVA DI CAMPOSAMPIERO</t>
  </si>
  <si>
    <t xml:space="preserve">L979</t>
  </si>
  <si>
    <t xml:space="preserve">VILLANOVA MARCHESANA</t>
  </si>
  <si>
    <t xml:space="preserve">L988</t>
  </si>
  <si>
    <t xml:space="preserve">VILLANOVA MONDOVI'</t>
  </si>
  <si>
    <t xml:space="preserve">L974</t>
  </si>
  <si>
    <t xml:space="preserve">VILLANOVA MONFERRATO</t>
  </si>
  <si>
    <t xml:space="preserve">L972</t>
  </si>
  <si>
    <t xml:space="preserve">VILLANOVA MONTELEONE</t>
  </si>
  <si>
    <t xml:space="preserve">L989</t>
  </si>
  <si>
    <t xml:space="preserve">VILLANOVA SOLARO</t>
  </si>
  <si>
    <t xml:space="preserve">L990</t>
  </si>
  <si>
    <t xml:space="preserve">VILLANOVA SULL'ARDA</t>
  </si>
  <si>
    <t xml:space="preserve">L980</t>
  </si>
  <si>
    <t xml:space="preserve">VILLANOVA TRUSCHEDU</t>
  </si>
  <si>
    <t xml:space="preserve">L991</t>
  </si>
  <si>
    <t xml:space="preserve">VILLANOVA TULO</t>
  </si>
  <si>
    <t xml:space="preserve">L992</t>
  </si>
  <si>
    <t xml:space="preserve">VILLANOVAFORRU</t>
  </si>
  <si>
    <t xml:space="preserve">L986</t>
  </si>
  <si>
    <t xml:space="preserve">VILLANOVAFRANCA</t>
  </si>
  <si>
    <t xml:space="preserve">L987</t>
  </si>
  <si>
    <t xml:space="preserve">VILLANTERIO</t>
  </si>
  <si>
    <t xml:space="preserve">L994</t>
  </si>
  <si>
    <t xml:space="preserve">VILLANUOVA SUL CLISI</t>
  </si>
  <si>
    <t xml:space="preserve">L995</t>
  </si>
  <si>
    <t xml:space="preserve">VILLAPERUCCIO</t>
  </si>
  <si>
    <t xml:space="preserve">M278</t>
  </si>
  <si>
    <t xml:space="preserve">VILLAPIANA</t>
  </si>
  <si>
    <t xml:space="preserve">B903</t>
  </si>
  <si>
    <t xml:space="preserve">VILLAPUTZU</t>
  </si>
  <si>
    <t xml:space="preserve">L998</t>
  </si>
  <si>
    <t xml:space="preserve">VILLAR DORA</t>
  </si>
  <si>
    <t xml:space="preserve">L999</t>
  </si>
  <si>
    <t xml:space="preserve">VILLAR FOCCHIARDO</t>
  </si>
  <si>
    <t xml:space="preserve">M007</t>
  </si>
  <si>
    <t xml:space="preserve">VILLAR PELLICE</t>
  </si>
  <si>
    <t xml:space="preserve">M013</t>
  </si>
  <si>
    <t xml:space="preserve">VILLAR PEROSA</t>
  </si>
  <si>
    <t xml:space="preserve">M014</t>
  </si>
  <si>
    <t xml:space="preserve">VILLAR SAN COSTANZO</t>
  </si>
  <si>
    <t xml:space="preserve">M015</t>
  </si>
  <si>
    <t xml:space="preserve">VILLARBASSE</t>
  </si>
  <si>
    <t xml:space="preserve">M002</t>
  </si>
  <si>
    <t xml:space="preserve">VILLARBOIT</t>
  </si>
  <si>
    <t xml:space="preserve">M003</t>
  </si>
  <si>
    <t xml:space="preserve">VILLAREGGIA</t>
  </si>
  <si>
    <t xml:space="preserve">M004</t>
  </si>
  <si>
    <t xml:space="preserve">VILLARICCA</t>
  </si>
  <si>
    <t xml:space="preserve">G309</t>
  </si>
  <si>
    <t xml:space="preserve">VILLAROMAGNANO</t>
  </si>
  <si>
    <t xml:space="preserve">M009</t>
  </si>
  <si>
    <t xml:space="preserve">VILLAROSA</t>
  </si>
  <si>
    <t xml:space="preserve">M011</t>
  </si>
  <si>
    <t xml:space="preserve">VILLASALTO</t>
  </si>
  <si>
    <t xml:space="preserve">M016</t>
  </si>
  <si>
    <t xml:space="preserve">VILLASANTA</t>
  </si>
  <si>
    <t xml:space="preserve">M017</t>
  </si>
  <si>
    <t xml:space="preserve">VILLASIMIUS</t>
  </si>
  <si>
    <t xml:space="preserve">B738</t>
  </si>
  <si>
    <t xml:space="preserve">VILLASOR</t>
  </si>
  <si>
    <t xml:space="preserve">M025</t>
  </si>
  <si>
    <t xml:space="preserve">VILLASPECIOSA</t>
  </si>
  <si>
    <t xml:space="preserve">M026</t>
  </si>
  <si>
    <t xml:space="preserve">VILLASTELLONE</t>
  </si>
  <si>
    <t xml:space="preserve">M027</t>
  </si>
  <si>
    <t xml:space="preserve">VILLATA</t>
  </si>
  <si>
    <t xml:space="preserve">M028</t>
  </si>
  <si>
    <t xml:space="preserve">VILLAURBANA</t>
  </si>
  <si>
    <t xml:space="preserve">M030</t>
  </si>
  <si>
    <t xml:space="preserve">VILLAVALLELONGA</t>
  </si>
  <si>
    <t xml:space="preserve">M031</t>
  </si>
  <si>
    <t xml:space="preserve">VILLAVERLA</t>
  </si>
  <si>
    <t xml:space="preserve">M032</t>
  </si>
  <si>
    <t xml:space="preserve">VILLE D'ANAUNIA</t>
  </si>
  <si>
    <t xml:space="preserve">M363</t>
  </si>
  <si>
    <t xml:space="preserve">VILLE DI FIEMME</t>
  </si>
  <si>
    <t xml:space="preserve">M431</t>
  </si>
  <si>
    <t xml:space="preserve">VILLENEUVE</t>
  </si>
  <si>
    <t xml:space="preserve">L981</t>
  </si>
  <si>
    <t xml:space="preserve">VILLESSE</t>
  </si>
  <si>
    <t xml:space="preserve">M043</t>
  </si>
  <si>
    <t xml:space="preserve">VILLETTA BARREA</t>
  </si>
  <si>
    <t xml:space="preserve">M041</t>
  </si>
  <si>
    <t xml:space="preserve">VILLETTE</t>
  </si>
  <si>
    <t xml:space="preserve">M042</t>
  </si>
  <si>
    <t xml:space="preserve">VILLIMPENTA</t>
  </si>
  <si>
    <t xml:space="preserve">M044</t>
  </si>
  <si>
    <t xml:space="preserve">VILLONGO</t>
  </si>
  <si>
    <t xml:space="preserve">M045</t>
  </si>
  <si>
    <t xml:space="preserve">VILLORBA</t>
  </si>
  <si>
    <t xml:space="preserve">M048</t>
  </si>
  <si>
    <t xml:space="preserve">VILMINORE DI SCALVE</t>
  </si>
  <si>
    <t xml:space="preserve">M050</t>
  </si>
  <si>
    <t xml:space="preserve">VIMERCATE</t>
  </si>
  <si>
    <t xml:space="preserve">M052</t>
  </si>
  <si>
    <t xml:space="preserve">VIMODRONE</t>
  </si>
  <si>
    <t xml:space="preserve">M053</t>
  </si>
  <si>
    <t xml:space="preserve">VINADIO</t>
  </si>
  <si>
    <t xml:space="preserve">M055</t>
  </si>
  <si>
    <t xml:space="preserve">VINCHIATURO</t>
  </si>
  <si>
    <t xml:space="preserve">M057</t>
  </si>
  <si>
    <t xml:space="preserve">VINCHIO</t>
  </si>
  <si>
    <t xml:space="preserve">M058</t>
  </si>
  <si>
    <t xml:space="preserve">VINCI</t>
  </si>
  <si>
    <t xml:space="preserve">M059</t>
  </si>
  <si>
    <t xml:space="preserve">VINOVO</t>
  </si>
  <si>
    <t xml:space="preserve">M060</t>
  </si>
  <si>
    <t xml:space="preserve">VINZAGLIO</t>
  </si>
  <si>
    <t xml:space="preserve">M062</t>
  </si>
  <si>
    <t xml:space="preserve">VIOLA</t>
  </si>
  <si>
    <t xml:space="preserve">M063</t>
  </si>
  <si>
    <t xml:space="preserve">VIONE</t>
  </si>
  <si>
    <t xml:space="preserve">M065</t>
  </si>
  <si>
    <t xml:space="preserve">VIPITENO/STERZING</t>
  </si>
  <si>
    <t xml:space="preserve">M067</t>
  </si>
  <si>
    <t xml:space="preserve">VIRLE PIEMONTE</t>
  </si>
  <si>
    <t xml:space="preserve">M069</t>
  </si>
  <si>
    <t xml:space="preserve">VISANO</t>
  </si>
  <si>
    <t xml:space="preserve">M070</t>
  </si>
  <si>
    <t xml:space="preserve">VISCHE</t>
  </si>
  <si>
    <t xml:space="preserve">M071</t>
  </si>
  <si>
    <t xml:space="preserve">VISCIANO</t>
  </si>
  <si>
    <t xml:space="preserve">M072</t>
  </si>
  <si>
    <t xml:space="preserve">VISCO</t>
  </si>
  <si>
    <t xml:space="preserve">M073</t>
  </si>
  <si>
    <t xml:space="preserve">VISONE</t>
  </si>
  <si>
    <t xml:space="preserve">M077</t>
  </si>
  <si>
    <t xml:space="preserve">VISSO</t>
  </si>
  <si>
    <t xml:space="preserve">M078</t>
  </si>
  <si>
    <t xml:space="preserve">VISTARINO</t>
  </si>
  <si>
    <t xml:space="preserve">M079</t>
  </si>
  <si>
    <t xml:space="preserve">VISTRORIO</t>
  </si>
  <si>
    <t xml:space="preserve">M080</t>
  </si>
  <si>
    <t xml:space="preserve">VITA</t>
  </si>
  <si>
    <t xml:space="preserve">M081</t>
  </si>
  <si>
    <t xml:space="preserve">VITERBO</t>
  </si>
  <si>
    <t xml:space="preserve">M082</t>
  </si>
  <si>
    <t xml:space="preserve">VITICUSO</t>
  </si>
  <si>
    <t xml:space="preserve">M083</t>
  </si>
  <si>
    <t xml:space="preserve">VITO D'ASIO</t>
  </si>
  <si>
    <t xml:space="preserve">M085</t>
  </si>
  <si>
    <t xml:space="preserve">VITORCHIANO</t>
  </si>
  <si>
    <t xml:space="preserve">M086</t>
  </si>
  <si>
    <t xml:space="preserve">VITTORIA</t>
  </si>
  <si>
    <t xml:space="preserve">M088</t>
  </si>
  <si>
    <t xml:space="preserve">VITTORIO VENETO</t>
  </si>
  <si>
    <t xml:space="preserve">M089</t>
  </si>
  <si>
    <t xml:space="preserve">VITTORITO</t>
  </si>
  <si>
    <t xml:space="preserve">M090</t>
  </si>
  <si>
    <t xml:space="preserve">VITTUONE</t>
  </si>
  <si>
    <t xml:space="preserve">M091</t>
  </si>
  <si>
    <t xml:space="preserve">VITULANO</t>
  </si>
  <si>
    <t xml:space="preserve">M093</t>
  </si>
  <si>
    <t xml:space="preserve">VITULAZIO</t>
  </si>
  <si>
    <t xml:space="preserve">M092</t>
  </si>
  <si>
    <t xml:space="preserve">VIU'</t>
  </si>
  <si>
    <t xml:space="preserve">M094</t>
  </si>
  <si>
    <t xml:space="preserve">VIVARO</t>
  </si>
  <si>
    <t xml:space="preserve">M096</t>
  </si>
  <si>
    <t xml:space="preserve">VIVARO ROMANO</t>
  </si>
  <si>
    <t xml:space="preserve">M095</t>
  </si>
  <si>
    <t xml:space="preserve">VIVERONE</t>
  </si>
  <si>
    <t xml:space="preserve">M098</t>
  </si>
  <si>
    <t xml:space="preserve">VIZZINI</t>
  </si>
  <si>
    <t xml:space="preserve">M100</t>
  </si>
  <si>
    <t xml:space="preserve">VIZZOLA TICINO</t>
  </si>
  <si>
    <t xml:space="preserve">M101</t>
  </si>
  <si>
    <t xml:space="preserve">VIZZOLO PREDABISSI</t>
  </si>
  <si>
    <t xml:space="preserve">M102</t>
  </si>
  <si>
    <t xml:space="preserve">VO'</t>
  </si>
  <si>
    <t xml:space="preserve">M103</t>
  </si>
  <si>
    <t xml:space="preserve">VOBARNO</t>
  </si>
  <si>
    <t xml:space="preserve">M104</t>
  </si>
  <si>
    <t xml:space="preserve">VOBBIA</t>
  </si>
  <si>
    <t xml:space="preserve">M105</t>
  </si>
  <si>
    <t xml:space="preserve">VOCCA</t>
  </si>
  <si>
    <t xml:space="preserve">M106</t>
  </si>
  <si>
    <t xml:space="preserve">VODO CADORE</t>
  </si>
  <si>
    <t xml:space="preserve">M108</t>
  </si>
  <si>
    <t xml:space="preserve">VOGHERA</t>
  </si>
  <si>
    <t xml:space="preserve">M109</t>
  </si>
  <si>
    <t xml:space="preserve">VOGHIERA</t>
  </si>
  <si>
    <t xml:space="preserve">M110</t>
  </si>
  <si>
    <t xml:space="preserve">VOGOGNA</t>
  </si>
  <si>
    <t xml:space="preserve">M111</t>
  </si>
  <si>
    <t xml:space="preserve">VOLANO</t>
  </si>
  <si>
    <t xml:space="preserve">M113</t>
  </si>
  <si>
    <t xml:space="preserve">VOLLA</t>
  </si>
  <si>
    <t xml:space="preserve">M115</t>
  </si>
  <si>
    <t xml:space="preserve">VOLONGO</t>
  </si>
  <si>
    <t xml:space="preserve">M116</t>
  </si>
  <si>
    <t xml:space="preserve">VOLPAGO DEL MONTELLO</t>
  </si>
  <si>
    <t xml:space="preserve">M118</t>
  </si>
  <si>
    <t xml:space="preserve">VOLPARA</t>
  </si>
  <si>
    <t xml:space="preserve">M119</t>
  </si>
  <si>
    <t xml:space="preserve">VOLPEDO</t>
  </si>
  <si>
    <t xml:space="preserve">M120</t>
  </si>
  <si>
    <t xml:space="preserve">VOLPEGLINO</t>
  </si>
  <si>
    <t xml:space="preserve">M121</t>
  </si>
  <si>
    <t xml:space="preserve">VOLPIANO</t>
  </si>
  <si>
    <t xml:space="preserve">M122</t>
  </si>
  <si>
    <t xml:space="preserve">VOLTA MANTOVANA</t>
  </si>
  <si>
    <t xml:space="preserve">M125</t>
  </si>
  <si>
    <t xml:space="preserve">VOLTAGGIO</t>
  </si>
  <si>
    <t xml:space="preserve">M123</t>
  </si>
  <si>
    <t xml:space="preserve">VOLTAGO AGORDINO</t>
  </si>
  <si>
    <t xml:space="preserve">M124</t>
  </si>
  <si>
    <t xml:space="preserve">VOLTERRA</t>
  </si>
  <si>
    <t xml:space="preserve">M126</t>
  </si>
  <si>
    <t xml:space="preserve">VOLTIDO</t>
  </si>
  <si>
    <t xml:space="preserve">M127</t>
  </si>
  <si>
    <t xml:space="preserve">VOLTURARA APPULA</t>
  </si>
  <si>
    <t xml:space="preserve">M131</t>
  </si>
  <si>
    <t xml:space="preserve">VOLTURARA IRPINA</t>
  </si>
  <si>
    <t xml:space="preserve">M130</t>
  </si>
  <si>
    <t xml:space="preserve">VOLTURINO</t>
  </si>
  <si>
    <t xml:space="preserve">M132</t>
  </si>
  <si>
    <t xml:space="preserve">VOLVERA</t>
  </si>
  <si>
    <t xml:space="preserve">M133</t>
  </si>
  <si>
    <t xml:space="preserve">VOTTIGNASCO</t>
  </si>
  <si>
    <t xml:space="preserve">M136</t>
  </si>
  <si>
    <t xml:space="preserve">ZACCANOPOLI</t>
  </si>
  <si>
    <t xml:space="preserve">M138</t>
  </si>
  <si>
    <t xml:space="preserve">ZAFFERANA ETNEA</t>
  </si>
  <si>
    <t xml:space="preserve">M139</t>
  </si>
  <si>
    <t xml:space="preserve">ZAGARISE</t>
  </si>
  <si>
    <t xml:space="preserve">M140</t>
  </si>
  <si>
    <t xml:space="preserve">ZAGAROLO</t>
  </si>
  <si>
    <t xml:space="preserve">M141</t>
  </si>
  <si>
    <t xml:space="preserve">ZAMBRONE</t>
  </si>
  <si>
    <t xml:space="preserve">M143</t>
  </si>
  <si>
    <t xml:space="preserve">ZANDOBBIO</t>
  </si>
  <si>
    <t xml:space="preserve">M144</t>
  </si>
  <si>
    <t xml:space="preserve">ZANE'</t>
  </si>
  <si>
    <t xml:space="preserve">M145</t>
  </si>
  <si>
    <t xml:space="preserve">ZANICA</t>
  </si>
  <si>
    <t xml:space="preserve">M147</t>
  </si>
  <si>
    <t xml:space="preserve">ZAPPONETA</t>
  </si>
  <si>
    <t xml:space="preserve">M267</t>
  </si>
  <si>
    <t xml:space="preserve">ZAVATTARELLO</t>
  </si>
  <si>
    <t xml:space="preserve">M150</t>
  </si>
  <si>
    <t xml:space="preserve">ZECCONE</t>
  </si>
  <si>
    <t xml:space="preserve">M152</t>
  </si>
  <si>
    <t xml:space="preserve">ZEDDIANI</t>
  </si>
  <si>
    <t xml:space="preserve">M153</t>
  </si>
  <si>
    <t xml:space="preserve">ZELBIO</t>
  </si>
  <si>
    <t xml:space="preserve">M156</t>
  </si>
  <si>
    <t xml:space="preserve">ZELO BUON PERSICO</t>
  </si>
  <si>
    <t xml:space="preserve">M158</t>
  </si>
  <si>
    <t xml:space="preserve">ZEME</t>
  </si>
  <si>
    <t xml:space="preserve">M161</t>
  </si>
  <si>
    <t xml:space="preserve">ZENEVREDO</t>
  </si>
  <si>
    <t xml:space="preserve">M162</t>
  </si>
  <si>
    <t xml:space="preserve">ZENSON DI PIAVE</t>
  </si>
  <si>
    <t xml:space="preserve">M163</t>
  </si>
  <si>
    <t xml:space="preserve">ZERBA</t>
  </si>
  <si>
    <t xml:space="preserve">M165</t>
  </si>
  <si>
    <t xml:space="preserve">ZERBO</t>
  </si>
  <si>
    <t xml:space="preserve">M166</t>
  </si>
  <si>
    <t xml:space="preserve">ZERBOLO'</t>
  </si>
  <si>
    <t xml:space="preserve">M167</t>
  </si>
  <si>
    <t xml:space="preserve">ZERFALIU</t>
  </si>
  <si>
    <t xml:space="preserve">M168</t>
  </si>
  <si>
    <t xml:space="preserve">ZERI</t>
  </si>
  <si>
    <t xml:space="preserve">M169</t>
  </si>
  <si>
    <t xml:space="preserve">ZERMEGHEDO</t>
  </si>
  <si>
    <t xml:space="preserve">M170</t>
  </si>
  <si>
    <t xml:space="preserve">ZERO BRANCO</t>
  </si>
  <si>
    <t xml:space="preserve">M171</t>
  </si>
  <si>
    <t xml:space="preserve">ZEVIO</t>
  </si>
  <si>
    <t xml:space="preserve">M172</t>
  </si>
  <si>
    <t xml:space="preserve">ZIANO DI FIEMME</t>
  </si>
  <si>
    <t xml:space="preserve">M173</t>
  </si>
  <si>
    <t xml:space="preserve">ZIANO PIACENTINO</t>
  </si>
  <si>
    <t xml:space="preserve">L848</t>
  </si>
  <si>
    <t xml:space="preserve">ZIBIDO SAN GIACOMO</t>
  </si>
  <si>
    <t xml:space="preserve">M176</t>
  </si>
  <si>
    <t xml:space="preserve">ZIGNAGO</t>
  </si>
  <si>
    <t xml:space="preserve">M177</t>
  </si>
  <si>
    <t xml:space="preserve">ZIMELLA</t>
  </si>
  <si>
    <t xml:space="preserve">M178</t>
  </si>
  <si>
    <t xml:space="preserve">ZIMONE</t>
  </si>
  <si>
    <t xml:space="preserve">M179</t>
  </si>
  <si>
    <t xml:space="preserve">ZINASCO</t>
  </si>
  <si>
    <t xml:space="preserve">M180</t>
  </si>
  <si>
    <t xml:space="preserve">ZOAGLI</t>
  </si>
  <si>
    <t xml:space="preserve">M182</t>
  </si>
  <si>
    <t xml:space="preserve">ZOCCA</t>
  </si>
  <si>
    <t xml:space="preserve">M183</t>
  </si>
  <si>
    <t xml:space="preserve">ZOGNO</t>
  </si>
  <si>
    <t xml:space="preserve">M184</t>
  </si>
  <si>
    <t xml:space="preserve">ZOLA PREDOSA</t>
  </si>
  <si>
    <t xml:space="preserve">M185</t>
  </si>
  <si>
    <t xml:space="preserve">ZOLLINO</t>
  </si>
  <si>
    <t xml:space="preserve">M187</t>
  </si>
  <si>
    <t xml:space="preserve">ZONE</t>
  </si>
  <si>
    <t xml:space="preserve">M188</t>
  </si>
  <si>
    <t xml:space="preserve">ZOPPE' DI CADORE</t>
  </si>
  <si>
    <t xml:space="preserve">M189</t>
  </si>
  <si>
    <t xml:space="preserve">ZOPPOLA</t>
  </si>
  <si>
    <t xml:space="preserve">M190</t>
  </si>
  <si>
    <t xml:space="preserve">ZOVENCEDO</t>
  </si>
  <si>
    <t xml:space="preserve">M194</t>
  </si>
  <si>
    <t xml:space="preserve">ZUBIENA</t>
  </si>
  <si>
    <t xml:space="preserve">M196</t>
  </si>
  <si>
    <t xml:space="preserve">ZUCCARELLO</t>
  </si>
  <si>
    <t xml:space="preserve">M197</t>
  </si>
  <si>
    <t xml:space="preserve">ZUGLIANO</t>
  </si>
  <si>
    <t xml:space="preserve">M199</t>
  </si>
  <si>
    <t xml:space="preserve">ZUGLIO</t>
  </si>
  <si>
    <t xml:space="preserve">M200</t>
  </si>
  <si>
    <t xml:space="preserve">ZUMAGLIA</t>
  </si>
  <si>
    <t xml:space="preserve">M201</t>
  </si>
  <si>
    <t xml:space="preserve">ZUMPANO</t>
  </si>
  <si>
    <t xml:space="preserve">M202</t>
  </si>
  <si>
    <t xml:space="preserve">ZUNGOLI</t>
  </si>
  <si>
    <t xml:space="preserve">M203</t>
  </si>
  <si>
    <t xml:space="preserve">ZUNGRI</t>
  </si>
  <si>
    <t xml:space="preserve">M204</t>
  </si>
  <si>
    <t xml:space="preserve">SICRAWEB</t>
  </si>
  <si>
    <t xml:space="preserve">Italia</t>
  </si>
  <si>
    <t xml:space="preserve">Parametri Master Italia</t>
  </si>
  <si>
    <t xml:space="preserve">Contributo sul costo di costruzione - classi di edifici e relative maggiorazioni per comuni con meno di 50.000 abitanti</t>
  </si>
  <si>
    <t xml:space="preserve">DIVERSO PER CLASSE</t>
  </si>
  <si>
    <t xml:space="preserve">Indicare i mq per i quali considerare la %</t>
  </si>
  <si>
    <t xml:space="preserve">Massimo (compreso)</t>
  </si>
  <si>
    <t xml:space="preserve">Nuova edificazione</t>
  </si>
  <si>
    <t xml:space="preserve">I</t>
  </si>
  <si>
    <t xml:space="preserve">II</t>
  </si>
  <si>
    <t xml:space="preserve">III</t>
  </si>
  <si>
    <t xml:space="preserve">IV</t>
  </si>
  <si>
    <t xml:space="preserve">V</t>
  </si>
  <si>
    <t xml:space="preserve">VII</t>
  </si>
  <si>
    <t xml:space="preserve">VIII</t>
  </si>
  <si>
    <t xml:space="preserve">IX</t>
  </si>
  <si>
    <t xml:space="preserve">XI</t>
  </si>
  <si>
    <t xml:space="preserve">Contributo sul costo di costruzione - classi di edifici e relative maggiorazioni per comuni con più di 50.000 abitanti</t>
  </si>
  <si>
    <t xml:space="preserve">mq &gt; 450</t>
  </si>
  <si>
    <t xml:space="preserve">Regione selezionata</t>
  </si>
  <si>
    <t xml:space="preserve">Parametri Regione </t>
  </si>
  <si>
    <t xml:space="preserve">Zone Omogenee (Regione Marche)</t>
  </si>
  <si>
    <t xml:space="preserve">Zona A</t>
  </si>
  <si>
    <t xml:space="preserve">Zona B</t>
  </si>
  <si>
    <t xml:space="preserve">Zona C</t>
  </si>
  <si>
    <t xml:space="preserve">Zona E</t>
  </si>
  <si>
    <t xml:space="preserve">Aliquote per superfici Accessorie (Regione Marche)</t>
  </si>
  <si>
    <t xml:space="preserve">n. di riga</t>
  </si>
  <si>
    <t xml:space="preserve">Aliquote per Particolari Caratteristiche</t>
  </si>
  <si>
    <t xml:space="preserve">N. di caratteristiche</t>
  </si>
  <si>
    <t xml:space="preserve">Parametri Regione</t>
  </si>
  <si>
    <t xml:space="preserve">Calcolo oneri urbanizzazione zona D REGIONE LAZIO</t>
  </si>
  <si>
    <t xml:space="preserve">concatena x cerca.vert</t>
  </si>
  <si>
    <t xml:space="preserve">Insediamenti industriali regione Lazio</t>
  </si>
  <si>
    <t xml:space="preserve">Tipo Opera</t>
  </si>
  <si>
    <t xml:space="preserve">KS</t>
  </si>
  <si>
    <t xml:space="preserve">KC</t>
  </si>
  <si>
    <t xml:space="preserve">Tipo Opera Calcolo oneri urbanizzazione zona D REGIONE LAZIO</t>
  </si>
  <si>
    <t xml:space="preserve">Per addetti da 16 a 50</t>
  </si>
  <si>
    <t xml:space="preserve">Ristrutturazioni, demolizioni e ricostruzioni</t>
  </si>
  <si>
    <t xml:space="preserve">Per addetti da 51 a 200</t>
  </si>
  <si>
    <t xml:space="preserve">Classi R1 REGIONE LAZIO</t>
  </si>
  <si>
    <t xml:space="preserve">2001 5000</t>
  </si>
  <si>
    <t xml:space="preserve">5001 10000</t>
  </si>
  <si>
    <t xml:space="preserve">10001 20000</t>
  </si>
  <si>
    <t xml:space="preserve">20001 50000</t>
  </si>
  <si>
    <t xml:space="preserve">50001 100000</t>
  </si>
  <si>
    <t xml:space="preserve">Classi R2 REGIONE LAZIO</t>
  </si>
  <si>
    <t xml:space="preserve">Unifamiliari Singole</t>
  </si>
  <si>
    <t xml:space="preserve">Unifamiliari aggregate fino a 2 piani abitabili - fino a 4 alloggi</t>
  </si>
  <si>
    <t xml:space="preserve">Plurifamiliari - fino a 3 piani abitabili</t>
  </si>
  <si>
    <t xml:space="preserve">Plurifamiliari - oltre 3 piani abitabili</t>
  </si>
  <si>
    <t xml:space="preserve">Classi R3 REGIONE LAZIO</t>
  </si>
  <si>
    <t xml:space="preserve">Tabella per la classificazione del tipo di immobile e la determinazione della % del CC</t>
  </si>
  <si>
    <t xml:space="preserve">Lusso?</t>
  </si>
  <si>
    <t xml:space="preserve">Superficie Utile &gt;</t>
  </si>
  <si>
    <t xml:space="preserve">Superficie Utile &lt;</t>
  </si>
  <si>
    <t xml:space="preserve">Accessorie &gt;</t>
  </si>
  <si>
    <t xml:space="preserve">Accessorie &lt;</t>
  </si>
  <si>
    <t xml:space="preserve">% di contributo di CC</t>
  </si>
  <si>
    <t xml:space="preserve">a</t>
  </si>
  <si>
    <t xml:space="preserve">b</t>
  </si>
  <si>
    <t xml:space="preserve">c</t>
  </si>
  <si>
    <t xml:space="preserve">d</t>
  </si>
  <si>
    <t xml:space="preserve">e</t>
  </si>
  <si>
    <t xml:space="preserve">f</t>
  </si>
  <si>
    <t xml:space="preserve">Abitazioni aventi caratteristiche di lusso (D.M. 02/08/1969)</t>
  </si>
  <si>
    <t xml:space="preserve">Tabelle per la definizione del coefficiente degli oneri di urbanizzazione</t>
  </si>
  <si>
    <t xml:space="preserve">Zona Omogenea</t>
  </si>
  <si>
    <t xml:space="preserve">Numero di Abitanti</t>
  </si>
  <si>
    <t xml:space="preserve">Altro</t>
  </si>
  <si>
    <t xml:space="preserve">Coefficiente Minimo</t>
  </si>
  <si>
    <t xml:space="preserve">Coefficiente Massimo</t>
  </si>
  <si>
    <t xml:space="preserve">Lettera a) residenziale</t>
  </si>
  <si>
    <t xml:space="preserve">Zona omogenea A</t>
  </si>
  <si>
    <t xml:space="preserve">Zona omogenea B</t>
  </si>
  <si>
    <t xml:space="preserve">Zona omogenea C</t>
  </si>
  <si>
    <t xml:space="preserve">Zona omogenea E</t>
  </si>
  <si>
    <t xml:space="preserve">Zona omogenea H</t>
  </si>
  <si>
    <t xml:space="preserve">Zona omogenea a destinazione mista</t>
  </si>
  <si>
    <t xml:space="preserve">Zona impropria</t>
  </si>
  <si>
    <t xml:space="preserve">Lettera b) - servizi</t>
  </si>
  <si>
    <t xml:space="preserve">Lettera c) - alberghiera</t>
  </si>
  <si>
    <t xml:space="preserve">Lettera d) - ricettivo complementare</t>
  </si>
  <si>
    <t xml:space="preserve">Lettera f) - commerciale al dettaglio</t>
  </si>
  <si>
    <t xml:space="preserve">Lettera g) - commerciale all'ingrosso</t>
  </si>
  <si>
    <t xml:space="preserve">Lettera h) - trasporto di persone e merci</t>
  </si>
  <si>
    <t xml:space="preserve">Lettera i) - artigianale</t>
  </si>
  <si>
    <t xml:space="preserve">Lettera j) - industriale</t>
  </si>
  <si>
    <t xml:space="preserve">Lettera l) - artigianale agricola</t>
  </si>
  <si>
    <t xml:space="preserve">Lettera m) - commerciale agricola</t>
  </si>
  <si>
    <t xml:space="preserve">Lettera n) - allevamenti industriali in zona agricola</t>
  </si>
  <si>
    <t xml:space="preserve">Effetto Turistico del Comune</t>
  </si>
  <si>
    <t xml:space="preserve">Basso</t>
  </si>
  <si>
    <t xml:space="preserve">Tipo di intervento e edificio</t>
  </si>
  <si>
    <t xml:space="preserve">Effetto Turistico</t>
  </si>
  <si>
    <t xml:space="preserve">% cc</t>
  </si>
  <si>
    <t xml:space="preserve">Interventi su edifici esistenti</t>
  </si>
  <si>
    <t xml:space="preserve">Irrilevante</t>
  </si>
  <si>
    <t xml:space="preserve">Nuovi edifici aventi non più di 3 piani fuori terra e non più di 450 mq di superficie complessiva</t>
  </si>
  <si>
    <t xml:space="preserve">Nuovi edifici aventi più di 3 piani fuori terra e/o più di 450 mq di superficie complessiva</t>
  </si>
  <si>
    <t xml:space="preserve">Medio</t>
  </si>
  <si>
    <t xml:space="preserve">Forte</t>
  </si>
  <si>
    <t xml:space="preserve">Nuovi Edifici con superficie &gt; 450mq</t>
  </si>
  <si>
    <t xml:space="preserve">Nuovi Edifici con superficie &lt; 450mq e meno di 3 piani fuori terra</t>
  </si>
  <si>
    <t xml:space="preserve">CLASSE DEL COMUNE</t>
  </si>
  <si>
    <t xml:space="preserve">Classe Comune</t>
  </si>
  <si>
    <t xml:space="preserve">CARATTERISTICHE</t>
  </si>
  <si>
    <t xml:space="preserve">CONTRIBUTO</t>
  </si>
  <si>
    <t xml:space="preserve">nuova costruzione</t>
  </si>
  <si>
    <t xml:space="preserve">DA 0 A 5</t>
  </si>
  <si>
    <t xml:space="preserve">DA 5 A 15</t>
  </si>
  <si>
    <t xml:space="preserve">DA 15 A 35</t>
  </si>
  <si>
    <t xml:space="preserve">OLTRE 35</t>
  </si>
  <si>
    <t xml:space="preserve">mono/bifamiliari</t>
  </si>
  <si>
    <t xml:space="preserve">tri/quadrifamiliari a schiera fino a 3 piani</t>
  </si>
  <si>
    <t xml:space="preserve">plurifamiliari fino 4 piani utili</t>
  </si>
  <si>
    <t xml:space="preserve">plurifamiliari oltre 4 piani utili</t>
  </si>
  <si>
    <t xml:space="preserve">Altre Zone</t>
  </si>
  <si>
    <t xml:space="preserve">Calcolo oneri coefficienti Tabella A oneri di urbanizzazione</t>
  </si>
  <si>
    <t xml:space="preserve">Ristrutturazione e restauro senza modifica di destinazione d'uso</t>
  </si>
  <si>
    <t xml:space="preserve">Senza aumento di volume e di superficie utile di calpestio, convenzionata</t>
  </si>
  <si>
    <t xml:space="preserve">Senza aumento di volume e di superficie utile di calpestio, non convenzionata</t>
  </si>
  <si>
    <t xml:space="preserve">Ampliamento senza modifica di destinazione d'uso</t>
  </si>
  <si>
    <t xml:space="preserve">Residenze unifamiliari con ampliamento &gt; 20% del volume preesistente, per la quota eccedente il 20%</t>
  </si>
  <si>
    <t xml:space="preserve">Attività non residenziali, non moleste ed inquinanti e consentite dallo strumento urbanistico vigente, purchè contenuto entro il limite del 30% del volume preesistente</t>
  </si>
  <si>
    <t xml:space="preserve">Modifica di destinazione d'uso</t>
  </si>
  <si>
    <t xml:space="preserve">Da qualsiasi destinazione d'uso a residenziale zona A B</t>
  </si>
  <si>
    <t xml:space="preserve">Da qualsiasi destinazione d'uso a residenziale zona C</t>
  </si>
  <si>
    <t xml:space="preserve">Da qualsiasi destinazione d'uso a residenziale zona D E F G</t>
  </si>
  <si>
    <t xml:space="preserve">Da altre destinazioni a destinazione specifica di zona</t>
  </si>
  <si>
    <t xml:space="preserve">da destinazioni specifiche di zona ad altre destinazioni purchè consentite dalla normativa vigente</t>
  </si>
  <si>
    <t xml:space="preserve">Per le attività artigianali di categoria A, commerciali al dettaglio di generi di prima necessità […] per i primi mc 200. La restante volumetria…</t>
  </si>
  <si>
    <t xml:space="preserve">Intervento selezionato</t>
  </si>
  <si>
    <t xml:space="preserve">Tipo di intervento senza duplicati (compilare manualmente)</t>
  </si>
  <si>
    <t xml:space="preserve">COUNT</t>
  </si>
</sst>
</file>

<file path=xl/styles.xml><?xml version="1.0" encoding="utf-8"?>
<styleSheet xmlns="http://schemas.openxmlformats.org/spreadsheetml/2006/main">
  <numFmts count="22">
    <numFmt numFmtId="164" formatCode="General"/>
    <numFmt numFmtId="165" formatCode="_-* #,##0.00_-;\-* #,##0.00_-;_-* \-??_-;_-@_-"/>
    <numFmt numFmtId="166" formatCode="0%"/>
    <numFmt numFmtId="167" formatCode="[$€-2]\ #,##0.00"/>
    <numFmt numFmtId="168" formatCode="#,##0"/>
    <numFmt numFmtId="169" formatCode="0.00%"/>
    <numFmt numFmtId="170" formatCode="General"/>
    <numFmt numFmtId="171" formatCode="_-* #,##0_-;\-* #,##0_-;_-* \-??_-;_-@_-"/>
    <numFmt numFmtId="172" formatCode="0.00"/>
    <numFmt numFmtId="173" formatCode="#,##0.00"/>
    <numFmt numFmtId="174" formatCode="0"/>
    <numFmt numFmtId="175" formatCode="\€#,##0.00"/>
    <numFmt numFmtId="176" formatCode="_-* #,##0.00&quot; €&quot;_-;\-* #,##0.00&quot; €&quot;_-;_-* \-??&quot; €&quot;_-;_-@_-"/>
    <numFmt numFmtId="177" formatCode="0.0%"/>
    <numFmt numFmtId="178" formatCode="\€#,##0.0"/>
    <numFmt numFmtId="179" formatCode="_-* #,##0.00\ _€_-;\-* #,##0.00\ _€_-;_-* \-??\ _€_-;_-@_-"/>
    <numFmt numFmtId="180" formatCode="#,###"/>
    <numFmt numFmtId="181" formatCode="#,##0.00\€"/>
    <numFmt numFmtId="182" formatCode="_-* #,##0.00000_-;\-* #,##0.00000_-;_-* \-??_-;_-@_-"/>
    <numFmt numFmtId="183" formatCode="_-* #,##0.000_-;\-* #,##0.000_-;_-* \-??_-;_-@_-"/>
    <numFmt numFmtId="184" formatCode="[$€-410]\ #,##0.000;[RED]\-[$€-410]\ #,##0.000"/>
    <numFmt numFmtId="185" formatCode="[$€-410]\ #,##0.00;[RED]\-[$€-410]\ #,##0.00"/>
  </numFmts>
  <fonts count="89">
    <font>
      <sz val="10"/>
      <color rgb="FF00000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color theme="1"/>
      <name val="Arial"/>
      <family val="2"/>
      <charset val="1"/>
    </font>
    <font>
      <b val="true"/>
      <sz val="10"/>
      <color rgb="FFFF0000"/>
      <name val="Arial"/>
      <family val="2"/>
      <charset val="1"/>
    </font>
    <font>
      <b val="true"/>
      <sz val="10"/>
      <color theme="1"/>
      <name val="Arial"/>
      <family val="2"/>
      <charset val="1"/>
    </font>
    <font>
      <sz val="10"/>
      <color theme="1"/>
      <name val="Inconsolata"/>
      <family val="0"/>
      <charset val="1"/>
    </font>
    <font>
      <b val="true"/>
      <sz val="18"/>
      <color theme="4"/>
      <name val="Inconsolata"/>
      <family val="0"/>
      <charset val="1"/>
    </font>
    <font>
      <sz val="10"/>
      <color rgb="FF4A86E8"/>
      <name val="Inconsolata"/>
      <family val="0"/>
      <charset val="1"/>
    </font>
    <font>
      <b val="true"/>
      <sz val="14"/>
      <color theme="4"/>
      <name val="Inconsolata"/>
      <family val="0"/>
      <charset val="1"/>
    </font>
    <font>
      <sz val="12"/>
      <color theme="1"/>
      <name val="Inconsolata"/>
      <family val="0"/>
      <charset val="1"/>
    </font>
    <font>
      <i val="true"/>
      <sz val="12"/>
      <color theme="1"/>
      <name val="Inconsolata"/>
      <family val="0"/>
      <charset val="1"/>
    </font>
    <font>
      <b val="true"/>
      <sz val="12"/>
      <color theme="1"/>
      <name val="Inconsolata"/>
      <family val="0"/>
      <charset val="1"/>
    </font>
    <font>
      <sz val="10"/>
      <color theme="0"/>
      <name val="Inconsolata"/>
      <family val="0"/>
      <charset val="1"/>
    </font>
    <font>
      <i val="true"/>
      <sz val="10"/>
      <color theme="1"/>
      <name val="Inconsolata"/>
      <family val="0"/>
      <charset val="1"/>
    </font>
    <font>
      <b val="true"/>
      <i val="true"/>
      <sz val="12"/>
      <color theme="1"/>
      <name val="Inconsolata"/>
      <family val="0"/>
      <charset val="1"/>
    </font>
    <font>
      <b val="true"/>
      <i val="true"/>
      <sz val="10"/>
      <color theme="1"/>
      <name val="Inconsolata"/>
      <family val="0"/>
      <charset val="1"/>
    </font>
    <font>
      <b val="true"/>
      <sz val="10"/>
      <color theme="1"/>
      <name val="Inconsolata"/>
      <family val="0"/>
      <charset val="1"/>
    </font>
    <font>
      <b val="true"/>
      <sz val="14"/>
      <color rgb="FF4285F4"/>
      <name val="Inconsolata"/>
      <family val="0"/>
      <charset val="1"/>
    </font>
    <font>
      <b val="true"/>
      <sz val="11"/>
      <color rgb="FF538DD5"/>
      <name val="Inconsolata"/>
      <family val="0"/>
      <charset val="1"/>
    </font>
    <font>
      <sz val="10"/>
      <color rgb="FFFFFFFF"/>
      <name val="Inconsolata"/>
      <family val="0"/>
      <charset val="1"/>
    </font>
    <font>
      <b val="true"/>
      <sz val="12"/>
      <color rgb="FF538DD5"/>
      <name val="Inconsolata"/>
      <family val="0"/>
      <charset val="1"/>
    </font>
    <font>
      <sz val="14"/>
      <color rgb="FF4285F4"/>
      <name val="Inconsolata"/>
      <family val="0"/>
      <charset val="1"/>
    </font>
    <font>
      <sz val="12"/>
      <color rgb="FF538DD5"/>
      <name val="Inconsolata"/>
      <family val="0"/>
      <charset val="1"/>
    </font>
    <font>
      <sz val="11"/>
      <color rgb="FF538DD5"/>
      <name val="Inconsolata"/>
      <family val="0"/>
      <charset val="1"/>
    </font>
    <font>
      <sz val="11"/>
      <color rgb="FF000000"/>
      <name val="Inconsolata"/>
      <family val="0"/>
      <charset val="1"/>
    </font>
    <font>
      <sz val="11"/>
      <color theme="0"/>
      <name val="Inconsolata"/>
      <family val="0"/>
      <charset val="1"/>
    </font>
    <font>
      <sz val="14"/>
      <color theme="1"/>
      <name val="Inconsolata"/>
      <family val="0"/>
      <charset val="1"/>
    </font>
    <font>
      <sz val="14"/>
      <color theme="0"/>
      <name val="Inconsolata"/>
      <family val="0"/>
      <charset val="1"/>
    </font>
    <font>
      <sz val="10"/>
      <name val="Inconsolata"/>
      <family val="0"/>
      <charset val="1"/>
    </font>
    <font>
      <b val="true"/>
      <u val="single"/>
      <sz val="15"/>
      <color theme="1"/>
      <name val="Inconsolata"/>
      <family val="0"/>
      <charset val="1"/>
    </font>
    <font>
      <sz val="11"/>
      <color theme="1"/>
      <name val="Inconsolata"/>
      <family val="0"/>
      <charset val="1"/>
    </font>
    <font>
      <b val="true"/>
      <sz val="10"/>
      <color theme="0"/>
      <name val="Inconsolata"/>
      <family val="0"/>
      <charset val="1"/>
    </font>
    <font>
      <b val="true"/>
      <sz val="14"/>
      <color theme="1"/>
      <name val="Inconsolata"/>
      <family val="0"/>
      <charset val="1"/>
    </font>
    <font>
      <b val="true"/>
      <sz val="15"/>
      <color theme="1"/>
      <name val="Arial"/>
      <family val="2"/>
      <charset val="1"/>
    </font>
    <font>
      <b val="true"/>
      <sz val="15"/>
      <color rgb="FFC9211E"/>
      <name val="Arial"/>
      <family val="2"/>
      <charset val="1"/>
    </font>
    <font>
      <sz val="10"/>
      <color rgb="FF808080"/>
      <name val="Inconsolata"/>
      <family val="0"/>
      <charset val="1"/>
    </font>
    <font>
      <sz val="10"/>
      <color rgb="FF000000"/>
      <name val="Arial"/>
      <family val="2"/>
      <charset val="1"/>
    </font>
    <font>
      <b val="true"/>
      <sz val="11"/>
      <color theme="1"/>
      <name val="Inconsolata"/>
      <family val="0"/>
      <charset val="1"/>
    </font>
    <font>
      <b val="true"/>
      <sz val="10"/>
      <color rgb="FF000000"/>
      <name val="Arial"/>
      <family val="2"/>
      <charset val="1"/>
    </font>
    <font>
      <b val="true"/>
      <sz val="10"/>
      <name val="Arial"/>
      <family val="2"/>
      <charset val="1"/>
    </font>
    <font>
      <sz val="10"/>
      <color theme="0"/>
      <name val="Arial"/>
      <family val="2"/>
      <charset val="1"/>
    </font>
    <font>
      <b val="true"/>
      <sz val="9"/>
      <color theme="4"/>
      <name val="Arial"/>
      <family val="2"/>
      <charset val="1"/>
    </font>
    <font>
      <sz val="10"/>
      <color rgb="FFFF0000"/>
      <name val="Arial"/>
      <family val="2"/>
      <charset val="1"/>
    </font>
    <font>
      <i val="true"/>
      <sz val="10"/>
      <color rgb="FF000000"/>
      <name val="Arial"/>
      <family val="2"/>
      <charset val="1"/>
    </font>
    <font>
      <b val="true"/>
      <sz val="12"/>
      <color theme="4"/>
      <name val="Inconsolata"/>
      <family val="0"/>
      <charset val="1"/>
    </font>
    <font>
      <b val="true"/>
      <sz val="11"/>
      <color rgb="FF000000"/>
      <name val="Calibri"/>
      <family val="2"/>
      <charset val="1"/>
    </font>
    <font>
      <b val="true"/>
      <u val="single"/>
      <sz val="10"/>
      <color rgb="FF808080"/>
      <name val="Inconsolata"/>
      <family val="0"/>
      <charset val="1"/>
    </font>
    <font>
      <b val="true"/>
      <sz val="10"/>
      <color rgb="FF808080"/>
      <name val="Inconsolata"/>
      <family val="0"/>
      <charset val="1"/>
    </font>
    <font>
      <sz val="10"/>
      <color rgb="FFFF0000"/>
      <name val="Inconsolata"/>
      <family val="0"/>
      <charset val="1"/>
    </font>
    <font>
      <u val="single"/>
      <sz val="10"/>
      <color rgb="FF0070C0"/>
      <name val="Inconsolata"/>
      <family val="0"/>
      <charset val="1"/>
    </font>
    <font>
      <b val="true"/>
      <sz val="10"/>
      <color theme="4"/>
      <name val="Inconsolata"/>
      <family val="0"/>
      <charset val="1"/>
    </font>
    <font>
      <b val="true"/>
      <sz val="14"/>
      <color rgb="FF4472C4"/>
      <name val="Inconsolata"/>
      <family val="0"/>
      <charset val="1"/>
    </font>
    <font>
      <b val="true"/>
      <sz val="14"/>
      <color rgb="FF538DD5"/>
      <name val="Inconsolata"/>
      <family val="0"/>
      <charset val="1"/>
    </font>
    <font>
      <b val="true"/>
      <sz val="12"/>
      <color rgb="FF4472C4"/>
      <name val="Inconsolata"/>
      <family val="0"/>
      <charset val="1"/>
    </font>
    <font>
      <b val="true"/>
      <sz val="12"/>
      <color theme="4" tint="-0.25"/>
      <name val="Inconsolata"/>
      <family val="0"/>
      <charset val="1"/>
    </font>
    <font>
      <sz val="10"/>
      <name val="Arial"/>
      <family val="2"/>
    </font>
    <font>
      <b val="true"/>
      <sz val="11"/>
      <color rgb="FF000000"/>
      <name val="Arial"/>
      <family val="2"/>
      <charset val="1"/>
    </font>
    <font>
      <sz val="12"/>
      <color rgb="FFFF0000"/>
      <name val="Inconsolata"/>
      <family val="0"/>
      <charset val="1"/>
    </font>
    <font>
      <sz val="12"/>
      <color theme="5"/>
      <name val="Inconsolata"/>
      <family val="0"/>
      <charset val="1"/>
    </font>
    <font>
      <sz val="12"/>
      <name val="Inconsolata"/>
      <family val="0"/>
      <charset val="1"/>
    </font>
    <font>
      <sz val="12"/>
      <color theme="0"/>
      <name val="Inconsolata"/>
      <family val="0"/>
      <charset val="1"/>
    </font>
    <font>
      <b val="true"/>
      <i val="true"/>
      <sz val="11"/>
      <color theme="4"/>
      <name val="Inconsolata"/>
      <family val="0"/>
      <charset val="1"/>
    </font>
    <font>
      <b val="true"/>
      <i val="true"/>
      <sz val="12"/>
      <color theme="4"/>
      <name val="Inconsolata"/>
      <family val="0"/>
      <charset val="1"/>
    </font>
    <font>
      <b val="true"/>
      <i val="true"/>
      <sz val="12"/>
      <name val="Inconsolata"/>
      <family val="0"/>
      <charset val="1"/>
    </font>
    <font>
      <i val="true"/>
      <sz val="12"/>
      <color rgb="FF999999"/>
      <name val="Inconsolata"/>
      <family val="0"/>
      <charset val="1"/>
    </font>
    <font>
      <b val="true"/>
      <sz val="12"/>
      <color rgb="FF4A86E8"/>
      <name val="Inconsolata"/>
      <family val="0"/>
      <charset val="1"/>
    </font>
    <font>
      <i val="true"/>
      <sz val="8"/>
      <color rgb="FF999999"/>
      <name val="Inconsolata"/>
      <family val="0"/>
      <charset val="1"/>
    </font>
    <font>
      <b val="true"/>
      <sz val="12"/>
      <name val="Inconsolata"/>
      <family val="0"/>
      <charset val="1"/>
    </font>
    <font>
      <b val="true"/>
      <i val="true"/>
      <sz val="12"/>
      <color rgb="FF4285F4"/>
      <name val="Inconsolata"/>
      <family val="0"/>
      <charset val="1"/>
    </font>
    <font>
      <i val="true"/>
      <sz val="10"/>
      <color rgb="FF999999"/>
      <name val="Inconsolata"/>
      <family val="0"/>
      <charset val="1"/>
    </font>
    <font>
      <b val="true"/>
      <sz val="9"/>
      <color theme="4"/>
      <name val="Inconsolata"/>
      <family val="0"/>
      <charset val="1"/>
    </font>
    <font>
      <b val="true"/>
      <sz val="14"/>
      <color theme="0"/>
      <name val="Calibri"/>
      <family val="2"/>
      <charset val="1"/>
    </font>
    <font>
      <b val="true"/>
      <sz val="16"/>
      <color rgb="FF000000"/>
      <name val="Calibri"/>
      <family val="2"/>
      <charset val="1"/>
    </font>
    <font>
      <b val="true"/>
      <sz val="11"/>
      <color theme="1"/>
      <name val="Arial"/>
      <family val="2"/>
      <charset val="1"/>
    </font>
    <font>
      <sz val="9"/>
      <color rgb="FF000000"/>
      <name val="Arial"/>
      <family val="2"/>
      <charset val="1"/>
    </font>
    <font>
      <b val="true"/>
      <sz val="9"/>
      <color theme="0"/>
      <name val="Arial"/>
      <family val="2"/>
      <charset val="1"/>
    </font>
    <font>
      <sz val="11"/>
      <color rgb="FF000000"/>
      <name val="Arial"/>
      <family val="2"/>
      <charset val="1"/>
    </font>
    <font>
      <sz val="11"/>
      <name val="Calibri"/>
      <family val="2"/>
      <charset val="1"/>
    </font>
    <font>
      <b val="true"/>
      <sz val="14"/>
      <color rgb="FF000000"/>
      <name val="Calibri"/>
      <family val="2"/>
      <charset val="1"/>
    </font>
    <font>
      <b val="true"/>
      <sz val="14"/>
      <color theme="1"/>
      <name val="Arial"/>
      <family val="2"/>
      <charset val="1"/>
    </font>
    <font>
      <b val="true"/>
      <sz val="20"/>
      <color rgb="FF000000"/>
      <name val="Arial"/>
      <family val="2"/>
      <charset val="1"/>
    </font>
    <font>
      <b val="true"/>
      <sz val="12"/>
      <name val="Calibri"/>
      <family val="2"/>
      <charset val="1"/>
    </font>
    <font>
      <sz val="18"/>
      <name val="Calibri"/>
      <family val="2"/>
      <charset val="1"/>
    </font>
    <font>
      <b val="true"/>
      <sz val="10"/>
      <color theme="0"/>
      <name val="Arial"/>
      <family val="2"/>
      <charset val="1"/>
    </font>
    <font>
      <sz val="11"/>
      <color theme="0"/>
      <name val="Calibri"/>
      <family val="2"/>
      <charset val="1"/>
    </font>
  </fonts>
  <fills count="28">
    <fill>
      <patternFill patternType="none"/>
    </fill>
    <fill>
      <patternFill patternType="gray125"/>
    </fill>
    <fill>
      <patternFill patternType="solid">
        <fgColor theme="2" tint="-0.05"/>
        <bgColor rgb="FFEFEFEF"/>
      </patternFill>
    </fill>
    <fill>
      <patternFill patternType="solid">
        <fgColor rgb="FFD9D9D9"/>
        <bgColor rgb="FFCFE2F3"/>
      </patternFill>
    </fill>
    <fill>
      <patternFill patternType="solid">
        <fgColor rgb="FFFFF2CC"/>
        <bgColor rgb="FFFEF2CD"/>
      </patternFill>
    </fill>
    <fill>
      <patternFill patternType="solid">
        <fgColor theme="4" tint="0.5999"/>
        <bgColor rgb="FF9FC5E8"/>
      </patternFill>
    </fill>
    <fill>
      <patternFill patternType="solid">
        <fgColor rgb="FF9FC5E8"/>
        <bgColor rgb="FFB3CEFB"/>
      </patternFill>
    </fill>
    <fill>
      <patternFill patternType="solid">
        <fgColor rgb="FFFFFFFF"/>
        <bgColor rgb="FFF2F2F2"/>
      </patternFill>
    </fill>
    <fill>
      <patternFill patternType="solid">
        <fgColor theme="2" tint="-0.35"/>
        <bgColor rgb="FFB2B2B2"/>
      </patternFill>
    </fill>
    <fill>
      <patternFill patternType="solid">
        <fgColor theme="4" tint="0.7999"/>
        <bgColor rgb="FFCFE2F3"/>
      </patternFill>
    </fill>
    <fill>
      <patternFill patternType="solid">
        <fgColor theme="0" tint="-0.25"/>
        <bgColor rgb="FFB7B7B7"/>
      </patternFill>
    </fill>
    <fill>
      <patternFill patternType="solid">
        <fgColor theme="6" tint="0.7999"/>
        <bgColor rgb="FFFFF2CC"/>
      </patternFill>
    </fill>
    <fill>
      <patternFill patternType="solid">
        <fgColor rgb="FFEFEFEF"/>
        <bgColor rgb="FFEEEEEE"/>
      </patternFill>
    </fill>
    <fill>
      <patternFill patternType="solid">
        <fgColor theme="4" tint="-0.5"/>
        <bgColor rgb="FF0D5BDC"/>
      </patternFill>
    </fill>
    <fill>
      <patternFill patternType="solid">
        <fgColor theme="4" tint="-0.25"/>
        <bgColor rgb="FF0070C0"/>
      </patternFill>
    </fill>
    <fill>
      <patternFill patternType="solid">
        <fgColor theme="8" tint="-0.5"/>
        <bgColor rgb="FF333300"/>
      </patternFill>
    </fill>
    <fill>
      <patternFill patternType="solid">
        <fgColor rgb="FFEEEEEE"/>
        <bgColor rgb="FFEFEFEF"/>
      </patternFill>
    </fill>
    <fill>
      <patternFill patternType="solid">
        <fgColor rgb="FF8E7CC3"/>
        <bgColor rgb="FF808080"/>
      </patternFill>
    </fill>
    <fill>
      <patternFill patternType="solid">
        <fgColor rgb="FF6AA84F"/>
        <bgColor rgb="FF808080"/>
      </patternFill>
    </fill>
    <fill>
      <patternFill patternType="solid">
        <fgColor theme="4" tint="0.3999"/>
        <bgColor rgb="FF9FC5E8"/>
      </patternFill>
    </fill>
    <fill>
      <patternFill patternType="solid">
        <fgColor theme="5" tint="0.5999"/>
        <bgColor rgb="FFFFC7CE"/>
      </patternFill>
    </fill>
    <fill>
      <patternFill patternType="solid">
        <fgColor theme="6" tint="0.5999"/>
        <bgColor rgb="FFFFF2CC"/>
      </patternFill>
    </fill>
    <fill>
      <patternFill patternType="solid">
        <fgColor rgb="FF000000"/>
        <bgColor rgb="FF003300"/>
      </patternFill>
    </fill>
    <fill>
      <patternFill patternType="solid">
        <fgColor rgb="FF999999"/>
        <bgColor rgb="FFA6A6A6"/>
      </patternFill>
    </fill>
    <fill>
      <patternFill patternType="solid">
        <fgColor rgb="FFB7B7B7"/>
        <bgColor rgb="FFB2B2B2"/>
      </patternFill>
    </fill>
    <fill>
      <patternFill patternType="solid">
        <fgColor rgb="FFFFFF00"/>
        <bgColor rgb="FFF1C232"/>
      </patternFill>
    </fill>
    <fill>
      <patternFill patternType="solid">
        <fgColor rgb="FFB2B2B2"/>
        <bgColor rgb="FFB7B7B7"/>
      </patternFill>
    </fill>
    <fill>
      <patternFill patternType="solid">
        <fgColor theme="1" tint="0.3499"/>
        <bgColor rgb="FF7F7F7F"/>
      </patternFill>
    </fill>
  </fills>
  <borders count="263">
    <border diagonalUp="false" diagonalDown="false">
      <left/>
      <right/>
      <top/>
      <bottom/>
      <diagonal/>
    </border>
    <border diagonalUp="false" diagonalDown="false">
      <left style="thick">
        <color rgb="FFD9D9D9"/>
      </left>
      <right style="hair">
        <color rgb="FFD9D9D9"/>
      </right>
      <top style="thick">
        <color rgb="FFD9D9D9"/>
      </top>
      <bottom style="hair">
        <color rgb="FFD9D9D9"/>
      </bottom>
      <diagonal/>
    </border>
    <border diagonalUp="false" diagonalDown="false">
      <left style="hair">
        <color rgb="FFD9D9D9"/>
      </left>
      <right style="hair">
        <color rgb="FFD9D9D9"/>
      </right>
      <top style="hair">
        <color rgb="FFD9D9D9"/>
      </top>
      <bottom style="hair">
        <color rgb="FFD9D9D9"/>
      </bottom>
      <diagonal/>
    </border>
    <border diagonalUp="false" diagonalDown="false">
      <left style="hair">
        <color rgb="FFD9D9D9"/>
      </left>
      <right style="thick">
        <color rgb="FFD9D9D9"/>
      </right>
      <top style="thick">
        <color rgb="FFD9D9D9"/>
      </top>
      <bottom style="hair">
        <color rgb="FFD9D9D9"/>
      </bottom>
      <diagonal/>
    </border>
    <border diagonalUp="false" diagonalDown="false">
      <left/>
      <right style="thin">
        <color rgb="FFFFFFFF"/>
      </right>
      <top style="thin">
        <color rgb="FFFFFFFF"/>
      </top>
      <bottom style="thin">
        <color rgb="FFFFFFFF"/>
      </bottom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 diagonalUp="false" diagonalDown="false">
      <left style="thick">
        <color rgb="FFD9D9D9"/>
      </left>
      <right style="hair">
        <color rgb="FFD9D9D9"/>
      </right>
      <top style="hair">
        <color rgb="FFD9D9D9"/>
      </top>
      <bottom style="hair">
        <color rgb="FFD9D9D9"/>
      </bottom>
      <diagonal/>
    </border>
    <border diagonalUp="false" diagonalDown="false">
      <left style="hair">
        <color rgb="FFD9D9D9"/>
      </left>
      <right style="thick">
        <color rgb="FFD9D9D9"/>
      </right>
      <top style="hair">
        <color rgb="FFD9D9D9"/>
      </top>
      <bottom style="hair">
        <color rgb="FFD9D9D9"/>
      </bottom>
      <diagonal/>
    </border>
    <border diagonalUp="false" diagonalDown="false">
      <left style="thick">
        <color rgb="FFD9D9D9"/>
      </left>
      <right style="hair">
        <color rgb="FFD9D9D9"/>
      </right>
      <top style="hair">
        <color rgb="FFD9D9D9"/>
      </top>
      <bottom style="thick">
        <color rgb="FFD9D9D9"/>
      </bottom>
      <diagonal/>
    </border>
    <border diagonalUp="false" diagonalDown="false">
      <left style="hair">
        <color rgb="FFD9D9D9"/>
      </left>
      <right style="hair">
        <color rgb="FFD9D9D9"/>
      </right>
      <top style="hair">
        <color rgb="FFD9D9D9"/>
      </top>
      <bottom style="thick">
        <color rgb="FFD9D9D9"/>
      </bottom>
      <diagonal/>
    </border>
    <border diagonalUp="false" diagonalDown="false">
      <left style="hair">
        <color rgb="FFD9D9D9"/>
      </left>
      <right style="thick">
        <color rgb="FFD9D9D9"/>
      </right>
      <top style="hair">
        <color rgb="FFD9D9D9"/>
      </top>
      <bottom style="thick">
        <color rgb="FFD9D9D9"/>
      </bottom>
      <diagonal/>
    </border>
    <border diagonalUp="false" diagonalDown="false"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FFFFFF"/>
      </top>
      <bottom/>
      <diagonal/>
    </border>
    <border diagonalUp="false" diagonalDown="false">
      <left style="thin">
        <color rgb="FFFFFFFF"/>
      </left>
      <right/>
      <top style="thin">
        <color rgb="FFFFFFFF"/>
      </top>
      <bottom style="thin">
        <color rgb="FFFFFFFF"/>
      </bottom>
      <diagonal/>
    </border>
    <border diagonalUp="false" diagonalDown="false">
      <left style="thick">
        <color rgb="FF4A86E8"/>
      </left>
      <right style="thin">
        <color rgb="FFFFFFFF"/>
      </right>
      <top style="thick">
        <color rgb="FF4A86E8"/>
      </top>
      <bottom style="thin">
        <color rgb="FFFFFFFF"/>
      </bottom>
      <diagonal/>
    </border>
    <border diagonalUp="false" diagonalDown="false">
      <left style="thin">
        <color rgb="FFFFFFFF"/>
      </left>
      <right style="thin">
        <color rgb="FFFFFFFF"/>
      </right>
      <top style="thick">
        <color rgb="FF4A86E8"/>
      </top>
      <bottom style="thin">
        <color rgb="FFFFFFFF"/>
      </bottom>
      <diagonal/>
    </border>
    <border diagonalUp="false" diagonalDown="false">
      <left/>
      <right/>
      <top style="thick">
        <color rgb="FF4A86E8"/>
      </top>
      <bottom style="thin">
        <color rgb="FFFFFFFF"/>
      </bottom>
      <diagonal/>
    </border>
    <border diagonalUp="false" diagonalDown="false">
      <left style="thin">
        <color rgb="FFFFFFFF"/>
      </left>
      <right style="thick">
        <color rgb="FF4A86E8"/>
      </right>
      <top style="thick">
        <color rgb="FF4A86E8"/>
      </top>
      <bottom style="thin">
        <color rgb="FFFFFFFF"/>
      </bottom>
      <diagonal/>
    </border>
    <border diagonalUp="false" diagonalDown="false">
      <left/>
      <right/>
      <top/>
      <bottom style="thin">
        <color rgb="FFC9DAF8"/>
      </bottom>
      <diagonal/>
    </border>
    <border diagonalUp="false" diagonalDown="false">
      <left/>
      <right style="thin">
        <color rgb="FFFFFFFF"/>
      </right>
      <top style="thin">
        <color rgb="FFFFFFFF"/>
      </top>
      <bottom style="thin">
        <color rgb="FFC9DAF8"/>
      </bottom>
      <diagonal/>
    </border>
    <border diagonalUp="false" diagonalDown="false">
      <left style="thick">
        <color rgb="FF4A86E8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FFFFFF"/>
      </top>
      <bottom style="thin">
        <color rgb="FFC9DAF8"/>
      </bottom>
      <diagonal/>
    </border>
    <border diagonalUp="false" diagonalDown="false">
      <left style="thin">
        <color rgb="FFFFFFFF"/>
      </left>
      <right style="thick">
        <color rgb="FF4A86E8"/>
      </right>
      <top style="thin">
        <color rgb="FFFFFFFF"/>
      </top>
      <bottom style="thin">
        <color rgb="FFFFFFFF"/>
      </bottom>
      <diagonal/>
    </border>
    <border diagonalUp="false" diagonalDown="false">
      <left/>
      <right/>
      <top style="thin">
        <color rgb="FFC9DAF8"/>
      </top>
      <bottom style="thin">
        <color rgb="FFC9DAF8"/>
      </bottom>
      <diagonal/>
    </border>
    <border diagonalUp="false" diagonalDown="false">
      <left/>
      <right style="thin">
        <color rgb="FFFFFFFF"/>
      </right>
      <top style="thin">
        <color rgb="FFC9DAF8"/>
      </top>
      <bottom style="thin">
        <color rgb="FFC9DAF8"/>
      </bottom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C9DAF8"/>
      </top>
      <bottom style="thin">
        <color rgb="FFC9DAF8"/>
      </bottom>
      <diagonal/>
    </border>
    <border diagonalUp="false" diagonalDown="false">
      <left style="thin">
        <color rgb="FFFFFFFF"/>
      </left>
      <right/>
      <top/>
      <bottom style="thin">
        <color rgb="FFC9DAF8"/>
      </bottom>
      <diagonal/>
    </border>
    <border diagonalUp="false" diagonalDown="false">
      <left/>
      <right style="thin">
        <color rgb="FFFFFFFF"/>
      </right>
      <top/>
      <bottom/>
      <diagonal/>
    </border>
    <border diagonalUp="false" diagonalDown="false">
      <left style="thin">
        <color rgb="FFFFFFFF"/>
      </left>
      <right/>
      <top style="thin">
        <color rgb="FFC9DAF8"/>
      </top>
      <bottom style="thin">
        <color rgb="FFC9DAF8"/>
      </bottom>
      <diagonal/>
    </border>
    <border diagonalUp="false" diagonalDown="false">
      <left style="thick">
        <color rgb="FF4A86E8"/>
      </left>
      <right style="thin">
        <color rgb="FFFFFFFF"/>
      </right>
      <top style="thin">
        <color rgb="FFFFFFFF"/>
      </top>
      <bottom style="thick">
        <color rgb="FF4A86E8"/>
      </bottom>
      <diagonal/>
    </border>
    <border diagonalUp="false" diagonalDown="false">
      <left style="thin">
        <color rgb="FFFFFFFF"/>
      </left>
      <right style="thin">
        <color rgb="FFFFFFFF"/>
      </right>
      <top/>
      <bottom style="thick">
        <color rgb="FF4A86E8"/>
      </bottom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FFFFFF"/>
      </top>
      <bottom style="thick">
        <color rgb="FF4A86E8"/>
      </bottom>
      <diagonal/>
    </border>
    <border diagonalUp="false" diagonalDown="false">
      <left style="thin">
        <color rgb="FFFFFFFF"/>
      </left>
      <right style="thick">
        <color rgb="FF4A86E8"/>
      </right>
      <top style="thin">
        <color rgb="FFFFFFFF"/>
      </top>
      <bottom style="thick">
        <color rgb="FF4A86E8"/>
      </bottom>
      <diagonal/>
    </border>
    <border diagonalUp="false" diagonalDown="false">
      <left style="thin">
        <color rgb="FFFFFFFF"/>
      </left>
      <right style="thin">
        <color rgb="FFFFFFFF"/>
      </right>
      <top/>
      <bottom/>
      <diagonal/>
    </border>
    <border diagonalUp="false" diagonalDown="false">
      <left/>
      <right style="thin">
        <color rgb="FFFFFFFF"/>
      </right>
      <top style="thick">
        <color rgb="FF4A86E8"/>
      </top>
      <bottom style="thin">
        <color rgb="FFFFFFFF"/>
      </bottom>
      <diagonal/>
    </border>
    <border diagonalUp="false" diagonalDown="false">
      <left style="thin">
        <color rgb="FFFFFFFF"/>
      </left>
      <right style="thick">
        <color rgb="FF4A86E8"/>
      </right>
      <top/>
      <bottom style="thin">
        <color rgb="FFFFFFFF"/>
      </bottom>
      <diagonal/>
    </border>
    <border diagonalUp="false" diagonalDown="false">
      <left/>
      <right style="thin">
        <color rgb="FFFFFFFF"/>
      </right>
      <top/>
      <bottom style="thin">
        <color rgb="FFFFFFFF"/>
      </bottom>
      <diagonal/>
    </border>
    <border diagonalUp="false" diagonalDown="false">
      <left style="thin">
        <color rgb="FFFFFFFF"/>
      </left>
      <right/>
      <top style="thin">
        <color rgb="FFFFFFFF"/>
      </top>
      <bottom/>
      <diagonal/>
    </border>
    <border diagonalUp="false" diagonalDown="false">
      <left style="thin">
        <color rgb="FFFFFFFF"/>
      </left>
      <right/>
      <top/>
      <bottom style="thin">
        <color rgb="FFFFFFFF"/>
      </bottom>
      <diagonal/>
    </border>
    <border diagonalUp="false" diagonalDown="false">
      <left style="thick">
        <color rgb="FF4A86E8"/>
      </left>
      <right style="thin">
        <color rgb="FFC9DAF8"/>
      </right>
      <top style="thick">
        <color rgb="FF4A86E8"/>
      </top>
      <bottom style="thin">
        <color rgb="FFC9DAF8"/>
      </bottom>
      <diagonal/>
    </border>
    <border diagonalUp="false" diagonalDown="false">
      <left style="thin">
        <color rgb="FFC9DAF8"/>
      </left>
      <right style="thin">
        <color rgb="FFC9DAF8"/>
      </right>
      <top style="thick">
        <color rgb="FF4A86E8"/>
      </top>
      <bottom style="thin">
        <color rgb="FFC9DAF8"/>
      </bottom>
      <diagonal/>
    </border>
    <border diagonalUp="false" diagonalDown="false">
      <left style="thin">
        <color rgb="FFC9DAF8"/>
      </left>
      <right style="thick">
        <color rgb="FF4A86E8"/>
      </right>
      <top style="thick">
        <color rgb="FF4A86E8"/>
      </top>
      <bottom style="thin">
        <color rgb="FFC9DAF8"/>
      </bottom>
      <diagonal/>
    </border>
    <border diagonalUp="false" diagonalDown="false">
      <left style="thin">
        <color rgb="FFC9DAF8"/>
      </left>
      <right/>
      <top style="thick">
        <color rgb="FF4A86E8"/>
      </top>
      <bottom style="thin">
        <color rgb="FFC9DAF8"/>
      </bottom>
      <diagonal/>
    </border>
    <border diagonalUp="false" diagonalDown="false">
      <left style="thin">
        <color rgb="FFC9DAF8"/>
      </left>
      <right style="thick">
        <color theme="4"/>
      </right>
      <top style="thick">
        <color rgb="FF4A86E8"/>
      </top>
      <bottom style="thin">
        <color rgb="FFC9DAF8"/>
      </bottom>
      <diagonal/>
    </border>
    <border diagonalUp="false" diagonalDown="false">
      <left style="thick">
        <color rgb="FF4A86E8"/>
      </left>
      <right style="thin">
        <color rgb="FFC9DAF8"/>
      </right>
      <top style="thin">
        <color rgb="FFC9DAF8"/>
      </top>
      <bottom style="thin">
        <color rgb="FFC9DAF8"/>
      </bottom>
      <diagonal/>
    </border>
    <border diagonalUp="false" diagonalDown="false">
      <left style="thin">
        <color rgb="FFC9DAF8"/>
      </left>
      <right style="thin">
        <color rgb="FFFFFFFF"/>
      </right>
      <top style="thin">
        <color rgb="FFC9DAF8"/>
      </top>
      <bottom style="thin">
        <color rgb="FFFFFFFF"/>
      </bottom>
      <diagonal/>
    </border>
    <border diagonalUp="false" diagonalDown="false">
      <left style="thin">
        <color rgb="FFFFFFFF"/>
      </left>
      <right style="thin">
        <color rgb="FFD9D9D9"/>
      </right>
      <top style="thin">
        <color rgb="FFC9DAF8"/>
      </top>
      <bottom style="thin">
        <color rgb="FFFFFFFF"/>
      </bottom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C9DAF8"/>
      </top>
      <bottom style="thin">
        <color rgb="FFFFFFFF"/>
      </bottom>
      <diagonal/>
    </border>
    <border diagonalUp="false" diagonalDown="false">
      <left style="thin">
        <color rgb="FFFFF2CC"/>
      </left>
      <right style="thin">
        <color rgb="FFFFFFFF"/>
      </right>
      <top style="thin">
        <color rgb="FFC9DAF8"/>
      </top>
      <bottom style="thin">
        <color rgb="FFC9DAF8"/>
      </bottom>
      <diagonal/>
    </border>
    <border diagonalUp="false" diagonalDown="false">
      <left style="thin">
        <color rgb="FFFFFFFF"/>
      </left>
      <right style="thin">
        <color rgb="FFC9DAF8"/>
      </right>
      <top style="thin">
        <color rgb="FFC9DAF8"/>
      </top>
      <bottom style="thin">
        <color rgb="FFC9DAF8"/>
      </bottom>
      <diagonal/>
    </border>
    <border diagonalUp="false" diagonalDown="false">
      <left style="thin">
        <color rgb="FFC9DAF8"/>
      </left>
      <right style="thin">
        <color rgb="FFC9DAF8"/>
      </right>
      <top style="thin">
        <color rgb="FFC9DAF8"/>
      </top>
      <bottom style="thin">
        <color rgb="FFC9DAF8"/>
      </bottom>
      <diagonal/>
    </border>
    <border diagonalUp="false" diagonalDown="false">
      <left style="thin">
        <color rgb="FFC9DAF8"/>
      </left>
      <right style="thick">
        <color rgb="FF4A86E8"/>
      </right>
      <top style="thin">
        <color rgb="FFC9DAF8"/>
      </top>
      <bottom style="thin">
        <color rgb="FFFFFFFF"/>
      </bottom>
      <diagonal/>
    </border>
    <border diagonalUp="false" diagonalDown="false">
      <left style="thin">
        <color rgb="FFFFFFFF"/>
      </left>
      <right style="thin">
        <color rgb="FFC9DAF8"/>
      </right>
      <top style="thin">
        <color rgb="FFC9DAF8"/>
      </top>
      <bottom/>
      <diagonal/>
    </border>
    <border diagonalUp="false" diagonalDown="false">
      <left style="thin">
        <color rgb="FFC9DAF8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 diagonalUp="false" diagonalDown="false">
      <left style="thin">
        <color rgb="FFFFFFFF"/>
      </left>
      <right style="thin">
        <color rgb="FFD9D9D9"/>
      </right>
      <top style="thin">
        <color rgb="FFFFFFFF"/>
      </top>
      <bottom style="thin">
        <color rgb="FFFFFFFF"/>
      </bottom>
      <diagonal/>
    </border>
    <border diagonalUp="false" diagonalDown="false">
      <left style="thin">
        <color rgb="FFFFFFFF"/>
      </left>
      <right style="thin">
        <color rgb="FFC9DAF8"/>
      </right>
      <top/>
      <bottom/>
      <diagonal/>
    </border>
    <border diagonalUp="false" diagonalDown="false">
      <left style="thin">
        <color rgb="FFC9DAF8"/>
      </left>
      <right style="thick">
        <color rgb="FF4A86E8"/>
      </right>
      <top style="thin">
        <color rgb="FFFFFFFF"/>
      </top>
      <bottom style="thin">
        <color rgb="FFFFFFFF"/>
      </bottom>
      <diagonal/>
    </border>
    <border diagonalUp="false" diagonalDown="false">
      <left style="thick">
        <color rgb="FF4A86E8"/>
      </left>
      <right style="thin">
        <color rgb="FFC9DAF8"/>
      </right>
      <top style="thin">
        <color rgb="FFC9DAF8"/>
      </top>
      <bottom style="thick">
        <color rgb="FF4A86E8"/>
      </bottom>
      <diagonal/>
    </border>
    <border diagonalUp="false" diagonalDown="false">
      <left style="thin">
        <color rgb="FFC9DAF8"/>
      </left>
      <right style="thin">
        <color rgb="FFFFFFFF"/>
      </right>
      <top style="thin">
        <color rgb="FFFFFFFF"/>
      </top>
      <bottom style="thick">
        <color rgb="FF4A86E8"/>
      </bottom>
      <diagonal/>
    </border>
    <border diagonalUp="false" diagonalDown="false">
      <left style="thin">
        <color rgb="FFFFFFFF"/>
      </left>
      <right style="thin">
        <color rgb="FFD9D9D9"/>
      </right>
      <top style="thin">
        <color rgb="FFFFFFFF"/>
      </top>
      <bottom style="thick">
        <color rgb="FF4A86E8"/>
      </bottom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C9DAF8"/>
      </top>
      <bottom style="thick">
        <color rgb="FF4A86E8"/>
      </bottom>
      <diagonal/>
    </border>
    <border diagonalUp="false" diagonalDown="false">
      <left style="thin">
        <color rgb="FFFFFFFF"/>
      </left>
      <right/>
      <top style="thin">
        <color rgb="FFC9DAF8"/>
      </top>
      <bottom style="thick">
        <color rgb="FF4A86E8"/>
      </bottom>
      <diagonal/>
    </border>
    <border diagonalUp="false" diagonalDown="false">
      <left style="thin">
        <color rgb="FFFFF2CC"/>
      </left>
      <right style="thin">
        <color rgb="FFFFFFFF"/>
      </right>
      <top style="thin">
        <color rgb="FFC9DAF8"/>
      </top>
      <bottom style="thick">
        <color rgb="FF4A86E8"/>
      </bottom>
      <diagonal/>
    </border>
    <border diagonalUp="false" diagonalDown="false">
      <left style="thin">
        <color rgb="FFFFFFFF"/>
      </left>
      <right style="thin">
        <color rgb="FFC9DAF8"/>
      </right>
      <top/>
      <bottom style="thick">
        <color rgb="FF4A86E8"/>
      </bottom>
      <diagonal/>
    </border>
    <border diagonalUp="false" diagonalDown="false">
      <left style="thin">
        <color rgb="FFC9DAF8"/>
      </left>
      <right style="thin">
        <color rgb="FFC9DAF8"/>
      </right>
      <top style="thin">
        <color rgb="FFC9DAF8"/>
      </top>
      <bottom/>
      <diagonal/>
    </border>
    <border diagonalUp="false" diagonalDown="false">
      <left style="thin">
        <color rgb="FFC9DAF8"/>
      </left>
      <right style="thick">
        <color rgb="FF4A86E8"/>
      </right>
      <top style="thin">
        <color rgb="FFFFFFFF"/>
      </top>
      <bottom style="thick">
        <color rgb="FF4A86E8"/>
      </bottom>
      <diagonal/>
    </border>
    <border diagonalUp="false" diagonalDown="false">
      <left/>
      <right/>
      <top/>
      <bottom style="thin">
        <color rgb="FFFFFFFF"/>
      </bottom>
      <diagonal/>
    </border>
    <border diagonalUp="false" diagonalDown="false">
      <left style="thin">
        <color rgb="FFD9D9D9"/>
      </left>
      <right style="thin">
        <color rgb="FFD9D9D9"/>
      </right>
      <top style="thick">
        <color rgb="FF4A86E8"/>
      </top>
      <bottom style="thin">
        <color rgb="FFD9D9D9"/>
      </bottom>
      <diagonal/>
    </border>
    <border diagonalUp="false" diagonalDown="false">
      <left style="thick">
        <color theme="4"/>
      </left>
      <right style="thick">
        <color theme="4"/>
      </right>
      <top style="thick">
        <color theme="4"/>
      </top>
      <bottom style="thick">
        <color theme="4"/>
      </bottom>
      <diagonal/>
    </border>
    <border diagonalUp="false" diagonalDown="false">
      <left/>
      <right style="thick">
        <color rgb="FF4A86E8"/>
      </right>
      <top style="thick">
        <color rgb="FF4A86E8"/>
      </top>
      <bottom style="thick">
        <color rgb="FF4A86E8"/>
      </bottom>
      <diagonal/>
    </border>
    <border diagonalUp="false" diagonalDown="false">
      <left style="thick">
        <color rgb="FF4A86E8"/>
      </left>
      <right style="thick">
        <color theme="4"/>
      </right>
      <top style="thick">
        <color rgb="FF4A86E8"/>
      </top>
      <bottom style="thick">
        <color theme="4"/>
      </bottom>
      <diagonal/>
    </border>
    <border diagonalUp="false" diagonalDown="false">
      <left style="thick">
        <color theme="4"/>
      </left>
      <right style="thick">
        <color theme="4"/>
      </right>
      <top style="thick">
        <color rgb="FF4A86E8"/>
      </top>
      <bottom style="thick">
        <color theme="4"/>
      </bottom>
      <diagonal/>
    </border>
    <border diagonalUp="false" diagonalDown="false">
      <left style="thin">
        <color rgb="FFFFFFFF"/>
      </left>
      <right style="thin">
        <color rgb="FFFFFFFF"/>
      </right>
      <top style="thick">
        <color theme="4"/>
      </top>
      <bottom style="thin">
        <color rgb="FFFFFFFF"/>
      </bottom>
      <diagonal/>
    </border>
    <border diagonalUp="false" diagonalDown="false">
      <left/>
      <right style="thin">
        <color rgb="FFFFFFFF"/>
      </right>
      <top style="thin">
        <color rgb="FFFFFFFF"/>
      </top>
      <bottom/>
      <diagonal/>
    </border>
    <border diagonalUp="false" diagonalDown="false">
      <left style="thin">
        <color rgb="FFFFFFFF"/>
      </left>
      <right style="thick">
        <color theme="4"/>
      </right>
      <top style="thick">
        <color rgb="FF4A86E8"/>
      </top>
      <bottom style="thin">
        <color rgb="FFFFFFFF"/>
      </bottom>
      <diagonal/>
    </border>
    <border diagonalUp="false" diagonalDown="false">
      <left/>
      <right/>
      <top style="thin">
        <color rgb="FFFFFFFF"/>
      </top>
      <bottom style="thin">
        <color rgb="FFFFFFFF"/>
      </bottom>
      <diagonal/>
    </border>
    <border diagonalUp="false" diagonalDown="false">
      <left style="thick">
        <color rgb="FF4A86E8"/>
      </left>
      <right/>
      <top style="thin">
        <color rgb="FFFFFFFF"/>
      </top>
      <bottom style="thin">
        <color rgb="FFC9DAF8"/>
      </bottom>
      <diagonal/>
    </border>
    <border diagonalUp="false" diagonalDown="false">
      <left/>
      <right/>
      <top style="thin">
        <color rgb="FFFFFFFF"/>
      </top>
      <bottom style="thin">
        <color rgb="FFC9DAF8"/>
      </bottom>
      <diagonal/>
    </border>
    <border diagonalUp="false" diagonalDown="false">
      <left style="thin">
        <color rgb="FFFFF2CC"/>
      </left>
      <right style="thick">
        <color rgb="FF4A86E8"/>
      </right>
      <top style="thin">
        <color rgb="FFC9DAF8"/>
      </top>
      <bottom style="thin">
        <color rgb="FFC9DAF8"/>
      </bottom>
      <diagonal/>
    </border>
    <border diagonalUp="false" diagonalDown="false">
      <left style="thick">
        <color rgb="FF4A86E8"/>
      </left>
      <right style="thin">
        <color rgb="FFFFFFFF"/>
      </right>
      <top style="thin">
        <color rgb="FFFFFFFF"/>
      </top>
      <bottom style="thin">
        <color rgb="FFC9DAF8"/>
      </bottom>
      <diagonal/>
    </border>
    <border diagonalUp="false" diagonalDown="false">
      <left style="thin">
        <color rgb="FFFFFFFF"/>
      </left>
      <right/>
      <top style="thin">
        <color rgb="FFFFFFFF"/>
      </top>
      <bottom style="thin">
        <color rgb="FFC9DAF8"/>
      </bottom>
      <diagonal/>
    </border>
    <border diagonalUp="false" diagonalDown="false">
      <left style="thick">
        <color theme="4"/>
      </left>
      <right/>
      <top/>
      <bottom/>
      <diagonal/>
    </border>
    <border diagonalUp="false" diagonalDown="false">
      <left style="thick">
        <color rgb="FF4A86E8"/>
      </left>
      <right style="thin">
        <color rgb="FFFFFFFF"/>
      </right>
      <top style="thin">
        <color rgb="FFC9DAF8"/>
      </top>
      <bottom style="thin">
        <color rgb="FFC9DAF8"/>
      </bottom>
      <diagonal/>
    </border>
    <border diagonalUp="false" diagonalDown="false">
      <left style="thick">
        <color rgb="FF4A86E8"/>
      </left>
      <right style="thin">
        <color rgb="FFFFFFFF"/>
      </right>
      <top style="thin">
        <color rgb="FFC9DAF8"/>
      </top>
      <bottom style="thick">
        <color rgb="FF4A86E8"/>
      </bottom>
      <diagonal/>
    </border>
    <border diagonalUp="false" diagonalDown="false">
      <left style="thin">
        <color rgb="FFFFF2CC"/>
      </left>
      <right style="thick">
        <color rgb="FF4A86E8"/>
      </right>
      <top style="thin">
        <color rgb="FFC9DAF8"/>
      </top>
      <bottom style="thick">
        <color rgb="FF4A86E8"/>
      </bottom>
      <diagonal/>
    </border>
    <border diagonalUp="false" diagonalDown="false">
      <left style="thin">
        <color rgb="FFFFFFFF"/>
      </left>
      <right style="thin">
        <color rgb="FFD9D9D9"/>
      </right>
      <top/>
      <bottom style="thick">
        <color rgb="FFFFFFFF"/>
      </bottom>
      <diagonal/>
    </border>
    <border diagonalUp="false" diagonalDown="false">
      <left style="thin">
        <color rgb="FFFFFFFF"/>
      </left>
      <right style="thin">
        <color rgb="FFFFFFFF"/>
      </right>
      <top/>
      <bottom style="thick">
        <color rgb="FFFFFFFF"/>
      </bottom>
      <diagonal/>
    </border>
    <border diagonalUp="false" diagonalDown="false">
      <left style="thin">
        <color rgb="FFFFFFFF"/>
      </left>
      <right/>
      <top/>
      <bottom style="thick">
        <color rgb="FFFFFFFF"/>
      </bottom>
      <diagonal/>
    </border>
    <border diagonalUp="false" diagonalDown="false">
      <left style="thin">
        <color rgb="FFD9D9D9"/>
      </left>
      <right style="thin">
        <color rgb="FFFFFFFF"/>
      </right>
      <top/>
      <bottom style="thick">
        <color rgb="FFFFFFFF"/>
      </bottom>
      <diagonal/>
    </border>
    <border diagonalUp="false" diagonalDown="false">
      <left style="thick">
        <color rgb="FF4A86E8"/>
      </left>
      <right style="thin">
        <color rgb="FFFFFFFF"/>
      </right>
      <top/>
      <bottom style="thick">
        <color rgb="FF4A86E8"/>
      </bottom>
      <diagonal/>
    </border>
    <border diagonalUp="false" diagonalDown="false">
      <left style="thin">
        <color rgb="FFFFFFFF"/>
      </left>
      <right/>
      <top/>
      <bottom style="thick">
        <color rgb="FF4A86E8"/>
      </bottom>
      <diagonal/>
    </border>
    <border diagonalUp="false" diagonalDown="false">
      <left style="thick">
        <color rgb="FF4A86E8"/>
      </left>
      <right style="thick">
        <color rgb="FF4A86E8"/>
      </right>
      <top style="thick">
        <color rgb="FF4A86E8"/>
      </top>
      <bottom style="thick">
        <color rgb="FF4A86E8"/>
      </bottom>
      <diagonal/>
    </border>
    <border diagonalUp="false" diagonalDown="false">
      <left style="thick">
        <color rgb="FF4A86E8"/>
      </left>
      <right style="thick">
        <color rgb="FF4A86E8"/>
      </right>
      <top/>
      <bottom style="thick">
        <color rgb="FF4A86E8"/>
      </bottom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FFFFFF"/>
      </top>
      <bottom style="thick">
        <color rgb="FFFFFFFF"/>
      </bottom>
      <diagonal/>
    </border>
    <border diagonalUp="false" diagonalDown="false">
      <left/>
      <right style="thin">
        <color rgb="FFFFFFFF"/>
      </right>
      <top/>
      <bottom style="thick">
        <color theme="4"/>
      </bottom>
      <diagonal/>
    </border>
    <border diagonalUp="false" diagonalDown="false">
      <left/>
      <right style="thin">
        <color rgb="FFFFFFFF"/>
      </right>
      <top style="thick">
        <color rgb="FF4A86E8"/>
      </top>
      <bottom style="thin">
        <color rgb="FFC9DAF8"/>
      </bottom>
      <diagonal/>
    </border>
    <border diagonalUp="false" diagonalDown="false">
      <left style="thin">
        <color rgb="FFFFFFFF"/>
      </left>
      <right style="thin">
        <color rgb="FFFFFFFF"/>
      </right>
      <top style="thick">
        <color rgb="FF4A86E8"/>
      </top>
      <bottom style="thin">
        <color rgb="FFC9DAF8"/>
      </bottom>
      <diagonal/>
    </border>
    <border diagonalUp="false" diagonalDown="false">
      <left style="thin">
        <color rgb="FFFFFFFF"/>
      </left>
      <right style="thick">
        <color rgb="FF4A86E8"/>
      </right>
      <top style="thick">
        <color rgb="FF4A86E8"/>
      </top>
      <bottom style="thin">
        <color rgb="FFC9DAF8"/>
      </bottom>
      <diagonal/>
    </border>
    <border diagonalUp="false" diagonalDown="false">
      <left style="thick">
        <color rgb="FF4A86E8"/>
      </left>
      <right style="thick">
        <color theme="4"/>
      </right>
      <top/>
      <bottom style="thick">
        <color rgb="FF4A86E8"/>
      </bottom>
      <diagonal/>
    </border>
    <border diagonalUp="false" diagonalDown="false">
      <left style="thin">
        <color rgb="FFFFFFFF"/>
      </left>
      <right style="thick">
        <color rgb="FF4A86E8"/>
      </right>
      <top style="thin">
        <color rgb="FFC9DAF8"/>
      </top>
      <bottom style="thin">
        <color rgb="FFC9DAF8"/>
      </bottom>
      <diagonal/>
    </border>
    <border diagonalUp="false" diagonalDown="false">
      <left/>
      <right style="thin">
        <color rgb="FFFFFFFF"/>
      </right>
      <top style="thin">
        <color rgb="FFC9DAF8"/>
      </top>
      <bottom style="thick">
        <color rgb="FF4A86E8"/>
      </bottom>
      <diagonal/>
    </border>
    <border diagonalUp="false" diagonalDown="false">
      <left style="thin">
        <color rgb="FFFFFFFF"/>
      </left>
      <right style="thick">
        <color rgb="FF4A86E8"/>
      </right>
      <top style="thin">
        <color rgb="FFC9DAF8"/>
      </top>
      <bottom style="thick">
        <color rgb="FF4A86E8"/>
      </bottom>
      <diagonal/>
    </border>
    <border diagonalUp="false" diagonalDown="false">
      <left style="thick">
        <color theme="4"/>
      </left>
      <right style="thick">
        <color rgb="FF4A86E8"/>
      </right>
      <top style="thick">
        <color theme="4"/>
      </top>
      <bottom style="thick">
        <color theme="4"/>
      </bottom>
      <diagonal/>
    </border>
    <border diagonalUp="false" diagonalDown="false">
      <left style="thick">
        <color rgb="FF4A86E8"/>
      </left>
      <right style="thick">
        <color rgb="FF4A86E8"/>
      </right>
      <top style="thick">
        <color theme="4"/>
      </top>
      <bottom style="thick">
        <color theme="4"/>
      </bottom>
      <diagonal/>
    </border>
    <border diagonalUp="false" diagonalDown="false">
      <left style="thick">
        <color rgb="FF4A86E8"/>
      </left>
      <right style="thick">
        <color theme="4"/>
      </right>
      <top style="thick">
        <color theme="4"/>
      </top>
      <bottom style="thick">
        <color theme="4"/>
      </bottom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>
        <color rgb="FFFFFFFF"/>
      </left>
      <right/>
      <top/>
      <bottom/>
      <diagonal/>
    </border>
    <border diagonalUp="false" diagonalDown="false">
      <left style="thick">
        <color theme="4"/>
      </left>
      <right/>
      <top style="thick">
        <color theme="4"/>
      </top>
      <bottom/>
      <diagonal/>
    </border>
    <border diagonalUp="false" diagonalDown="false">
      <left/>
      <right/>
      <top style="thick">
        <color theme="4"/>
      </top>
      <bottom/>
      <diagonal/>
    </border>
    <border diagonalUp="false" diagonalDown="false">
      <left style="thin">
        <color rgb="FFFFFFFF"/>
      </left>
      <right/>
      <top style="thick">
        <color theme="4"/>
      </top>
      <bottom/>
      <diagonal/>
    </border>
    <border diagonalUp="false" diagonalDown="false">
      <left/>
      <right style="thick">
        <color theme="4"/>
      </right>
      <top style="thick">
        <color theme="4"/>
      </top>
      <bottom/>
      <diagonal/>
    </border>
    <border diagonalUp="false" diagonalDown="false">
      <left/>
      <right style="thick">
        <color theme="4"/>
      </right>
      <top/>
      <bottom/>
      <diagonal/>
    </border>
    <border diagonalUp="false" diagonalDown="false">
      <left style="thick">
        <color theme="4"/>
      </left>
      <right/>
      <top/>
      <bottom style="thick">
        <color theme="4"/>
      </bottom>
      <diagonal/>
    </border>
    <border diagonalUp="false" diagonalDown="false">
      <left/>
      <right/>
      <top/>
      <bottom style="thick">
        <color theme="4"/>
      </bottom>
      <diagonal/>
    </border>
    <border diagonalUp="false" diagonalDown="false">
      <left style="thin">
        <color rgb="FFFFFFFF"/>
      </left>
      <right/>
      <top/>
      <bottom style="thick">
        <color theme="4"/>
      </bottom>
      <diagonal/>
    </border>
    <border diagonalUp="false" diagonalDown="false">
      <left/>
      <right style="thick">
        <color theme="4"/>
      </right>
      <top/>
      <bottom style="thick">
        <color theme="4"/>
      </bottom>
      <diagonal/>
    </border>
    <border diagonalUp="false" diagonalDown="false">
      <left style="medium">
        <color theme="4"/>
      </left>
      <right/>
      <top style="medium">
        <color theme="4"/>
      </top>
      <bottom style="medium">
        <color theme="4"/>
      </bottom>
      <diagonal/>
    </border>
    <border diagonalUp="false" diagonalDown="false"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 diagonalUp="false" diagonalDown="false">
      <left/>
      <right style="thin"/>
      <top/>
      <bottom/>
      <diagonal/>
    </border>
    <border diagonalUp="false" diagonalDown="false">
      <left/>
      <right style="thin"/>
      <top/>
      <bottom style="thin">
        <color rgb="FFFFFFFF"/>
      </bottom>
      <diagonal/>
    </border>
    <border diagonalUp="false" diagonalDown="false">
      <left style="thin"/>
      <right style="thin"/>
      <top style="thin"/>
      <bottom style="thick">
        <color theme="4"/>
      </bottom>
      <diagonal/>
    </border>
    <border diagonalUp="false" diagonalDown="false">
      <left/>
      <right style="thick">
        <color theme="4" tint="-0.25"/>
      </right>
      <top style="thick">
        <color theme="4"/>
      </top>
      <bottom style="thick">
        <color theme="4" tint="-0.25"/>
      </bottom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ck">
        <color theme="4" tint="-0.25"/>
      </left>
      <right/>
      <top style="thick">
        <color theme="4" tint="-0.25"/>
      </top>
      <bottom style="thick">
        <color theme="4" tint="-0.25"/>
      </bottom>
      <diagonal/>
    </border>
    <border diagonalUp="false" diagonalDown="false">
      <left/>
      <right/>
      <top style="thick">
        <color theme="4" tint="-0.25"/>
      </top>
      <bottom style="thick">
        <color theme="4" tint="-0.25"/>
      </bottom>
      <diagonal/>
    </border>
    <border diagonalUp="false" diagonalDown="false">
      <left style="thin">
        <color rgb="FFFFFFFF"/>
      </left>
      <right style="thin">
        <color rgb="FFFFFFFF"/>
      </right>
      <top style="thick">
        <color theme="4" tint="-0.25"/>
      </top>
      <bottom style="thick">
        <color theme="4" tint="-0.25"/>
      </bottom>
      <diagonal/>
    </border>
    <border diagonalUp="false" diagonalDown="false">
      <left style="thin">
        <color rgb="FFFFFFFF"/>
      </left>
      <right/>
      <top style="thick">
        <color theme="4" tint="-0.25"/>
      </top>
      <bottom style="thick">
        <color theme="4" tint="-0.25"/>
      </bottom>
      <diagonal/>
    </border>
    <border diagonalUp="false" diagonalDown="false">
      <left style="thin">
        <color rgb="FFFFFFFF"/>
      </left>
      <right style="thick">
        <color theme="4" tint="-0.25"/>
      </right>
      <top style="thick">
        <color theme="4" tint="-0.25"/>
      </top>
      <bottom style="thick">
        <color theme="4" tint="-0.25"/>
      </bottom>
      <diagonal/>
    </border>
    <border diagonalUp="false" diagonalDown="false">
      <left/>
      <right/>
      <top/>
      <bottom style="thick">
        <color theme="4" tint="-0.25"/>
      </bottom>
      <diagonal/>
    </border>
    <border diagonalUp="false" diagonalDown="false">
      <left style="thick">
        <color theme="4" tint="-0.25"/>
      </left>
      <right/>
      <top/>
      <bottom/>
      <diagonal/>
    </border>
    <border diagonalUp="false" diagonalDown="false">
      <left/>
      <right style="thick">
        <color theme="4" tint="-0.25"/>
      </right>
      <top/>
      <bottom/>
      <diagonal/>
    </border>
    <border diagonalUp="false" diagonalDown="false">
      <left style="thick">
        <color theme="4" tint="-0.25"/>
      </left>
      <right/>
      <top/>
      <bottom style="thick">
        <color theme="4" tint="-0.25"/>
      </bottom>
      <diagonal/>
    </border>
    <border diagonalUp="false" diagonalDown="false">
      <left/>
      <right style="thick">
        <color theme="4" tint="-0.25"/>
      </right>
      <top/>
      <bottom style="thick">
        <color theme="4" tint="-0.25"/>
      </bottom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dotted">
        <color rgb="FF4A86E8"/>
      </left>
      <right style="dotted">
        <color rgb="FF4A86E8"/>
      </right>
      <top style="dotted">
        <color rgb="FF4A86E8"/>
      </top>
      <bottom/>
      <diagonal/>
    </border>
    <border diagonalUp="false" diagonalDown="false">
      <left/>
      <right style="dotted">
        <color rgb="FFFFFFFF"/>
      </right>
      <top/>
      <bottom/>
      <diagonal/>
    </border>
    <border diagonalUp="false" diagonalDown="false">
      <left style="dotted">
        <color rgb="FFFFFFFF"/>
      </left>
      <right/>
      <top/>
      <bottom/>
      <diagonal/>
    </border>
    <border diagonalUp="false" diagonalDown="false">
      <left style="thick">
        <color rgb="FF4A86E8"/>
      </left>
      <right/>
      <top style="thick">
        <color rgb="FF4A86E8"/>
      </top>
      <bottom style="thin">
        <color rgb="FFFFFFFF"/>
      </bottom>
      <diagonal/>
    </border>
    <border diagonalUp="false" diagonalDown="false">
      <left/>
      <right style="thick">
        <color rgb="FF4A86E8"/>
      </right>
      <top style="thick">
        <color rgb="FF4A86E8"/>
      </top>
      <bottom style="thin">
        <color rgb="FFFFFFFF"/>
      </bottom>
      <diagonal/>
    </border>
    <border diagonalUp="false" diagonalDown="false">
      <left style="thick">
        <color rgb="FF4A86E8"/>
      </left>
      <right/>
      <top style="thin">
        <color rgb="FFFFFFFF"/>
      </top>
      <bottom style="thin">
        <color rgb="FFFFFFFF"/>
      </bottom>
      <diagonal/>
    </border>
    <border diagonalUp="false" diagonalDown="false">
      <left style="dotted">
        <color rgb="FF4A86E8"/>
      </left>
      <right style="thin">
        <color rgb="FFFFFFFF"/>
      </right>
      <top/>
      <bottom/>
      <diagonal/>
    </border>
    <border diagonalUp="false" diagonalDown="false">
      <left style="thin">
        <color rgb="FFFFFFFF"/>
      </left>
      <right style="dotted">
        <color rgb="FF4A86E8"/>
      </right>
      <top/>
      <bottom/>
      <diagonal/>
    </border>
    <border diagonalUp="false" diagonalDown="false">
      <left style="dotted">
        <color rgb="FF4285F4"/>
      </left>
      <right style="thin">
        <color rgb="FFFFFFFF"/>
      </right>
      <top/>
      <bottom style="thin">
        <color rgb="FFFFFFFF"/>
      </bottom>
      <diagonal/>
    </border>
    <border diagonalUp="false" diagonalDown="false">
      <left style="thin">
        <color rgb="FFFFFFFF"/>
      </left>
      <right style="dotted">
        <color rgb="FF4285F4"/>
      </right>
      <top/>
      <bottom style="thin">
        <color rgb="FFFFFFFF"/>
      </bottom>
      <diagonal/>
    </border>
    <border diagonalUp="false" diagonalDown="false">
      <left style="dotted">
        <color rgb="FF4285F4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 diagonalUp="false" diagonalDown="false">
      <left style="thin">
        <color rgb="FFFFFFFF"/>
      </left>
      <right style="dotted">
        <color rgb="FF4285F4"/>
      </right>
      <top style="thin">
        <color rgb="FFFFFFFF"/>
      </top>
      <bottom style="thin">
        <color rgb="FFFFFFFF"/>
      </bottom>
      <diagonal/>
    </border>
    <border diagonalUp="false" diagonalDown="false">
      <left style="dotted">
        <color rgb="FF4285F4"/>
      </left>
      <right/>
      <top style="thin">
        <color rgb="FFFFFFFF"/>
      </top>
      <bottom style="thin">
        <color rgb="FFFFFFFF"/>
      </bottom>
      <diagonal/>
    </border>
    <border diagonalUp="false" diagonalDown="false">
      <left/>
      <right style="dotted">
        <color rgb="FF4285F4"/>
      </right>
      <top style="thin">
        <color rgb="FFFFFFFF"/>
      </top>
      <bottom style="thin">
        <color rgb="FFFFFFFF"/>
      </bottom>
      <diagonal/>
    </border>
    <border diagonalUp="false" diagonalDown="false">
      <left style="dotted">
        <color rgb="FF4285F4"/>
      </left>
      <right style="dotted">
        <color rgb="FFFFFFFF"/>
      </right>
      <top style="thin">
        <color rgb="FFFFFFFF"/>
      </top>
      <bottom style="dotted">
        <color rgb="FFFFFFFF"/>
      </bottom>
      <diagonal/>
    </border>
    <border diagonalUp="false" diagonalDown="false">
      <left style="dotted">
        <color rgb="FFFFFFFF"/>
      </left>
      <right style="dotted">
        <color rgb="FFFFFFFF"/>
      </right>
      <top style="thin">
        <color rgb="FFFFFFFF"/>
      </top>
      <bottom style="dotted">
        <color rgb="FFFFFFFF"/>
      </bottom>
      <diagonal/>
    </border>
    <border diagonalUp="false" diagonalDown="false">
      <left style="dotted">
        <color rgb="FFFFFFFF"/>
      </left>
      <right style="dotted">
        <color rgb="FF4285F4"/>
      </right>
      <top style="thin">
        <color rgb="FFFFFFFF"/>
      </top>
      <bottom style="dotted">
        <color rgb="FFFFFFFF"/>
      </bottom>
      <diagonal/>
    </border>
    <border diagonalUp="false" diagonalDown="false">
      <left/>
      <right/>
      <top style="thin">
        <color rgb="FFFFFFFF"/>
      </top>
      <bottom style="dotted">
        <color rgb="FFFFFFFF"/>
      </bottom>
      <diagonal/>
    </border>
    <border diagonalUp="false" diagonalDown="false">
      <left/>
      <right style="dotted">
        <color rgb="FFFFFFFF"/>
      </right>
      <top style="thin">
        <color rgb="FFFFFFFF"/>
      </top>
      <bottom style="dotted">
        <color rgb="FFFFFFFF"/>
      </bottom>
      <diagonal/>
    </border>
    <border diagonalUp="false" diagonalDown="false">
      <left style="dotted">
        <color rgb="FFFFFFFF"/>
      </left>
      <right style="thin">
        <color rgb="FFFFFFFF"/>
      </right>
      <top style="thin">
        <color rgb="FFFFFFFF"/>
      </top>
      <bottom style="dotted">
        <color rgb="FFFFFFFF"/>
      </bottom>
      <diagonal/>
    </border>
    <border diagonalUp="false" diagonalDown="false">
      <left style="dotted">
        <color rgb="FF4285F4"/>
      </left>
      <right style="dotted">
        <color rgb="FFFFFFFF"/>
      </right>
      <top style="dotted">
        <color rgb="FFFFFFFF"/>
      </top>
      <bottom style="dotted">
        <color rgb="FFFFFFFF"/>
      </bottom>
      <diagonal/>
    </border>
    <border diagonalUp="false" diagonalDown="false">
      <left style="dotted">
        <color rgb="FFFFFFFF"/>
      </left>
      <right style="dotted">
        <color rgb="FFFFFFFF"/>
      </right>
      <top style="dotted">
        <color rgb="FFFFFFFF"/>
      </top>
      <bottom style="dotted">
        <color rgb="FFFFFFFF"/>
      </bottom>
      <diagonal/>
    </border>
    <border diagonalUp="false" diagonalDown="false">
      <left style="dotted">
        <color rgb="FFFFFFFF"/>
      </left>
      <right style="dotted">
        <color rgb="FF4285F4"/>
      </right>
      <top style="dotted">
        <color rgb="FFFFFFFF"/>
      </top>
      <bottom style="dotted">
        <color rgb="FFFFFFFF"/>
      </bottom>
      <diagonal/>
    </border>
    <border diagonalUp="false" diagonalDown="false">
      <left/>
      <right/>
      <top style="dotted">
        <color rgb="FFFFFFFF"/>
      </top>
      <bottom style="dotted">
        <color rgb="FFFFFFFF"/>
      </bottom>
      <diagonal/>
    </border>
    <border diagonalUp="false" diagonalDown="false">
      <left/>
      <right style="dotted">
        <color rgb="FFFFFFFF"/>
      </right>
      <top style="dotted">
        <color rgb="FFFFFFFF"/>
      </top>
      <bottom style="dotted">
        <color rgb="FFFFFFFF"/>
      </bottom>
      <diagonal/>
    </border>
    <border diagonalUp="false" diagonalDown="false">
      <left style="dotted">
        <color rgb="FFFFFFFF"/>
      </left>
      <right/>
      <top style="dotted">
        <color rgb="FFFFFFFF"/>
      </top>
      <bottom style="dotted">
        <color rgb="FFFFFFFF"/>
      </bottom>
      <diagonal/>
    </border>
    <border diagonalUp="false" diagonalDown="false">
      <left style="thin">
        <color rgb="FFFFFFFF"/>
      </left>
      <right style="dotted">
        <color rgb="FF4285F4"/>
      </right>
      <top/>
      <bottom/>
      <diagonal/>
    </border>
    <border diagonalUp="false" diagonalDown="false">
      <left style="dotted">
        <color rgb="FFFFFFFF"/>
      </left>
      <right style="thin">
        <color rgb="FFFFFFFF"/>
      </right>
      <top style="dotted">
        <color rgb="FFFFFFFF"/>
      </top>
      <bottom style="dotted">
        <color rgb="FFFFFFFF"/>
      </bottom>
      <diagonal/>
    </border>
    <border diagonalUp="false" diagonalDown="false">
      <left/>
      <right/>
      <top style="dotted">
        <color rgb="FFFFFFFF"/>
      </top>
      <bottom style="thin">
        <color rgb="FFFFFFFF"/>
      </bottom>
      <diagonal/>
    </border>
    <border diagonalUp="false" diagonalDown="false">
      <left style="dotted">
        <color rgb="FF4285F4"/>
      </left>
      <right style="dotted">
        <color rgb="FFFFFFFF"/>
      </right>
      <top style="dotted">
        <color rgb="FFFFFFFF"/>
      </top>
      <bottom style="thin">
        <color rgb="FFFFFFFF"/>
      </bottom>
      <diagonal/>
    </border>
    <border diagonalUp="false" diagonalDown="false">
      <left style="dotted">
        <color rgb="FFFFFFFF"/>
      </left>
      <right style="dotted">
        <color rgb="FFFFFFFF"/>
      </right>
      <top style="dotted">
        <color rgb="FFFFFFFF"/>
      </top>
      <bottom style="thin">
        <color rgb="FFFFFFFF"/>
      </bottom>
      <diagonal/>
    </border>
    <border diagonalUp="false" diagonalDown="false">
      <left style="dotted">
        <color rgb="FFFFFFFF"/>
      </left>
      <right style="dotted">
        <color rgb="FF4285F4"/>
      </right>
      <top style="dotted">
        <color rgb="FFFFFFFF"/>
      </top>
      <bottom style="thin">
        <color rgb="FFFFFFFF"/>
      </bottom>
      <diagonal/>
    </border>
    <border diagonalUp="false" diagonalDown="false">
      <left style="dotted">
        <color rgb="FFFFFFFF"/>
      </left>
      <right style="dotted">
        <color rgb="FFFFFFFF"/>
      </right>
      <top/>
      <bottom style="thin">
        <color rgb="FFFFFFFF"/>
      </bottom>
      <diagonal/>
    </border>
    <border diagonalUp="false" diagonalDown="false">
      <left style="dotted">
        <color rgb="FFFFFFFF"/>
      </left>
      <right style="dotted">
        <color rgb="FF4285F4"/>
      </right>
      <top/>
      <bottom style="thin">
        <color rgb="FFFFFFFF"/>
      </bottom>
      <diagonal/>
    </border>
    <border diagonalUp="false" diagonalDown="false">
      <left/>
      <right style="dotted">
        <color rgb="FFFFFFFF"/>
      </right>
      <top style="dotted">
        <color rgb="FFFFFFFF"/>
      </top>
      <bottom style="thin">
        <color rgb="FFFFFFFF"/>
      </bottom>
      <diagonal/>
    </border>
    <border diagonalUp="false" diagonalDown="false">
      <left style="dotted">
        <color rgb="FFFFFFFF"/>
      </left>
      <right style="thin">
        <color rgb="FFFFFFFF"/>
      </right>
      <top style="dotted">
        <color rgb="FFFFFFFF"/>
      </top>
      <bottom style="thin">
        <color rgb="FFFFFFFF"/>
      </bottom>
      <diagonal/>
    </border>
    <border diagonalUp="false" diagonalDown="false">
      <left/>
      <right/>
      <top style="thin">
        <color rgb="FFFFFFFF"/>
      </top>
      <bottom/>
      <diagonal/>
    </border>
    <border diagonalUp="false" diagonalDown="false">
      <left/>
      <right style="medium">
        <color theme="4"/>
      </right>
      <top style="medium">
        <color theme="4"/>
      </top>
      <bottom style="medium">
        <color theme="4"/>
      </bottom>
      <diagonal/>
    </border>
    <border diagonalUp="false" diagonalDown="false">
      <left style="medium"/>
      <right/>
      <top style="medium"/>
      <bottom style="thin">
        <color rgb="FFFFFFFF"/>
      </bottom>
      <diagonal/>
    </border>
    <border diagonalUp="false" diagonalDown="false">
      <left/>
      <right/>
      <top style="medium"/>
      <bottom style="thin">
        <color rgb="FFFFFFFF"/>
      </bottom>
      <diagonal/>
    </border>
    <border diagonalUp="false" diagonalDown="false">
      <left style="thin">
        <color rgb="FFFFFFFF"/>
      </left>
      <right style="thin">
        <color rgb="FFFFFFFF"/>
      </right>
      <top style="medium"/>
      <bottom style="thin">
        <color rgb="FFFFFFFF"/>
      </bottom>
      <diagonal/>
    </border>
    <border diagonalUp="false" diagonalDown="false">
      <left style="thin">
        <color rgb="FFFFFFFF"/>
      </left>
      <right style="medium"/>
      <top style="medium"/>
      <bottom style="thin">
        <color rgb="FFFFFFFF"/>
      </bottom>
      <diagonal/>
    </border>
    <border diagonalUp="false" diagonalDown="false">
      <left style="medium"/>
      <right/>
      <top style="thin">
        <color rgb="FFFFFFFF"/>
      </top>
      <bottom style="thin">
        <color rgb="FFFFFFFF"/>
      </bottom>
      <diagonal/>
    </border>
    <border diagonalUp="false" diagonalDown="false">
      <left style="thin">
        <color rgb="FFFFFFFF"/>
      </left>
      <right style="medium"/>
      <top style="thin">
        <color rgb="FFFFFFFF"/>
      </top>
      <bottom style="thin">
        <color rgb="FFFFFFFF"/>
      </bottom>
      <diagonal/>
    </border>
    <border diagonalUp="false" diagonalDown="false">
      <left style="medium"/>
      <right/>
      <top style="thin">
        <color rgb="FFFFFFFF"/>
      </top>
      <bottom style="medium"/>
      <diagonal/>
    </border>
    <border diagonalUp="false" diagonalDown="false">
      <left/>
      <right/>
      <top style="thin">
        <color rgb="FFFFFFFF"/>
      </top>
      <bottom style="medium"/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FFFFFF"/>
      </top>
      <bottom style="medium"/>
      <diagonal/>
    </border>
    <border diagonalUp="false" diagonalDown="false">
      <left style="thin">
        <color rgb="FFFFFFFF"/>
      </left>
      <right style="medium"/>
      <top style="thin">
        <color rgb="FFFFFFFF"/>
      </top>
      <bottom style="medium"/>
      <diagonal/>
    </border>
    <border diagonalUp="false" diagonalDown="false">
      <left style="medium"/>
      <right style="thin"/>
      <top style="medium"/>
      <bottom style="thin">
        <color rgb="FFFFFFFF"/>
      </bottom>
      <diagonal/>
    </border>
    <border diagonalUp="false" diagonalDown="false">
      <left/>
      <right style="thin"/>
      <top style="medium"/>
      <bottom style="thin">
        <color rgb="FFFFFFFF"/>
      </bottom>
      <diagonal/>
    </border>
    <border diagonalUp="false" diagonalDown="false">
      <left style="thin"/>
      <right style="thin"/>
      <top style="medium"/>
      <bottom style="thin">
        <color rgb="FFFFFFFF"/>
      </bottom>
      <diagonal/>
    </border>
    <border diagonalUp="false" diagonalDown="false">
      <left style="thin"/>
      <right style="medium"/>
      <top style="medium"/>
      <bottom style="thin">
        <color rgb="FFFFFFFF"/>
      </bottom>
      <diagonal/>
    </border>
    <border diagonalUp="false" diagonalDown="false">
      <left style="medium"/>
      <right style="thin"/>
      <top style="thin">
        <color rgb="FFFFFFFF"/>
      </top>
      <bottom style="thin">
        <color rgb="FFFFFFFF"/>
      </bottom>
      <diagonal/>
    </border>
    <border diagonalUp="false" diagonalDown="false">
      <left/>
      <right style="thin"/>
      <top style="thin">
        <color rgb="FFFFFFFF"/>
      </top>
      <bottom style="thin">
        <color rgb="FFFFFFFF"/>
      </bottom>
      <diagonal/>
    </border>
    <border diagonalUp="false" diagonalDown="false">
      <left style="thin"/>
      <right style="thin"/>
      <top style="thin">
        <color rgb="FFFFFFFF"/>
      </top>
      <bottom style="thin">
        <color rgb="FFFFFFFF"/>
      </bottom>
      <diagonal/>
    </border>
    <border diagonalUp="false" diagonalDown="false">
      <left style="thin"/>
      <right style="medium"/>
      <top style="thin">
        <color rgb="FFFFFFFF"/>
      </top>
      <bottom style="thin">
        <color rgb="FFFFFFFF"/>
      </bottom>
      <diagonal/>
    </border>
    <border diagonalUp="false" diagonalDown="false">
      <left style="medium"/>
      <right style="thin"/>
      <top style="thin">
        <color rgb="FFFFFFFF"/>
      </top>
      <bottom style="medium"/>
      <diagonal/>
    </border>
    <border diagonalUp="false" diagonalDown="false">
      <left/>
      <right style="thin"/>
      <top style="thin">
        <color rgb="FFFFFFFF"/>
      </top>
      <bottom style="medium"/>
      <diagonal/>
    </border>
    <border diagonalUp="false" diagonalDown="false">
      <left style="thin"/>
      <right style="thin"/>
      <top style="thin">
        <color rgb="FFFFFFFF"/>
      </top>
      <bottom style="medium"/>
      <diagonal/>
    </border>
    <border diagonalUp="false" diagonalDown="false">
      <left style="thin"/>
      <right style="medium"/>
      <top style="thin">
        <color rgb="FFFFFFFF"/>
      </top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>
        <color rgb="FFFFFFFF"/>
      </left>
      <right/>
      <top style="thick">
        <color rgb="FF4A86E8"/>
      </top>
      <bottom style="thin">
        <color rgb="FFFFFFFF"/>
      </bottom>
      <diagonal/>
    </border>
    <border diagonalUp="false" diagonalDown="false">
      <left style="thin">
        <color rgb="FFFFFFFF"/>
      </left>
      <right style="thin">
        <color rgb="FFFFFFFF"/>
      </right>
      <top/>
      <bottom style="thin">
        <color rgb="FFC9DAF8"/>
      </bottom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C9DAF8"/>
      </top>
      <bottom/>
      <diagonal/>
    </border>
    <border diagonalUp="false" diagonalDown="false">
      <left style="thick">
        <color rgb="FF4A86E8"/>
      </left>
      <right style="thin">
        <color rgb="FFFFFFFF"/>
      </right>
      <top style="thin">
        <color rgb="FFFFFFFF"/>
      </top>
      <bottom/>
      <diagonal/>
    </border>
    <border diagonalUp="false" diagonalDown="false">
      <left style="thin">
        <color rgb="FFFFFFFF"/>
      </left>
      <right style="thick">
        <color rgb="FF4A86E8"/>
      </right>
      <top style="thin">
        <color rgb="FFFFFFFF"/>
      </top>
      <bottom/>
      <diagonal/>
    </border>
    <border diagonalUp="false" diagonalDown="false">
      <left style="thin">
        <color rgb="FFFFFFFF"/>
      </left>
      <right style="thin">
        <color rgb="FFFFFFFF"/>
      </right>
      <top/>
      <bottom style="thin">
        <color theme="4" tint="0.7999"/>
      </bottom>
      <diagonal/>
    </border>
    <border diagonalUp="false" diagonalDown="false">
      <left style="thin">
        <color rgb="FFFFFFFF"/>
      </left>
      <right style="thin">
        <color rgb="FFFFFFFF"/>
      </right>
      <top style="thin">
        <color theme="4" tint="0.7999"/>
      </top>
      <bottom/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C9DAF8"/>
      </top>
      <bottom style="thin">
        <color rgb="FFCFE2F3"/>
      </bottom>
      <diagonal/>
    </border>
    <border diagonalUp="false" diagonalDown="false">
      <left style="thick">
        <color theme="4"/>
      </left>
      <right style="thin">
        <color rgb="FFFFFFFF"/>
      </right>
      <top style="thick">
        <color theme="4"/>
      </top>
      <bottom/>
      <diagonal/>
    </border>
    <border diagonalUp="false" diagonalDown="false">
      <left style="thin">
        <color rgb="FFFFFFFF"/>
      </left>
      <right style="thin">
        <color rgb="FFFFFFFF"/>
      </right>
      <top style="thick">
        <color theme="4"/>
      </top>
      <bottom/>
      <diagonal/>
    </border>
    <border diagonalUp="false" diagonalDown="false">
      <left/>
      <right style="thick">
        <color theme="4"/>
      </right>
      <top style="thick">
        <color theme="4"/>
      </top>
      <bottom style="thick">
        <color theme="4"/>
      </bottom>
      <diagonal/>
    </border>
    <border diagonalUp="false" diagonalDown="false">
      <left style="thick">
        <color rgb="FF4A86E8"/>
      </left>
      <right style="thin">
        <color rgb="FFFFFFFF"/>
      </right>
      <top/>
      <bottom style="thin">
        <color rgb="FFFFFFFF"/>
      </bottom>
      <diagonal/>
    </border>
    <border diagonalUp="false" diagonalDown="false">
      <left style="thin">
        <color rgb="FFFFF2CC"/>
      </left>
      <right/>
      <top style="thin">
        <color rgb="FFFFFFFF"/>
      </top>
      <bottom style="thin">
        <color rgb="FFC9DAF8"/>
      </bottom>
      <diagonal/>
    </border>
    <border diagonalUp="false" diagonalDown="false">
      <left style="thin">
        <color rgb="FFFFF2CC"/>
      </left>
      <right style="thin">
        <color rgb="FFFFFFFF"/>
      </right>
      <top/>
      <bottom style="thin">
        <color rgb="FFC9DAF8"/>
      </bottom>
      <diagonal/>
    </border>
    <border diagonalUp="false" diagonalDown="false">
      <left style="thin">
        <color rgb="FFFFF2CC"/>
      </left>
      <right/>
      <top/>
      <bottom style="thin">
        <color rgb="FFFFFFFF"/>
      </bottom>
      <diagonal/>
    </border>
    <border diagonalUp="false" diagonalDown="false">
      <left style="thin">
        <color rgb="FFFFFFFF"/>
      </left>
      <right/>
      <top style="thin">
        <color rgb="FFFFFFFF"/>
      </top>
      <bottom style="thick">
        <color rgb="FF4A86E8"/>
      </bottom>
      <diagonal/>
    </border>
    <border diagonalUp="false" diagonalDown="false">
      <left/>
      <right style="thin">
        <color rgb="FFFFFFFF"/>
      </right>
      <top style="thick">
        <color theme="4"/>
      </top>
      <bottom/>
      <diagonal/>
    </border>
    <border diagonalUp="false" diagonalDown="false">
      <left style="thin">
        <color rgb="FFFFFFFF"/>
      </left>
      <right style="thick">
        <color theme="4"/>
      </right>
      <top style="thick">
        <color theme="4"/>
      </top>
      <bottom/>
      <diagonal/>
    </border>
    <border diagonalUp="false" diagonalDown="false">
      <left style="thick">
        <color theme="4"/>
      </left>
      <right style="thin">
        <color rgb="FFFFFFFF"/>
      </right>
      <top/>
      <bottom/>
      <diagonal/>
    </border>
    <border diagonalUp="false" diagonalDown="false">
      <left style="thin">
        <color rgb="FFFFFFFF"/>
      </left>
      <right style="thick">
        <color theme="4"/>
      </right>
      <top/>
      <bottom/>
      <diagonal/>
    </border>
    <border diagonalUp="false" diagonalDown="false">
      <left style="thin">
        <color rgb="FFFFFFFF"/>
      </left>
      <right style="thin">
        <color rgb="FFFFFFFF"/>
      </right>
      <top/>
      <bottom style="thin">
        <color theme="4" tint="0.5999"/>
      </bottom>
      <diagonal/>
    </border>
    <border diagonalUp="false" diagonalDown="false">
      <left style="thin">
        <color rgb="FFFFFFFF"/>
      </left>
      <right style="thin">
        <color rgb="FFFFFFFF"/>
      </right>
      <top style="thin">
        <color theme="4" tint="0.5999"/>
      </top>
      <bottom style="thin">
        <color theme="4" tint="0.5999"/>
      </bottom>
      <diagonal/>
    </border>
    <border diagonalUp="false" diagonalDown="false">
      <left style="thick">
        <color theme="4"/>
      </left>
      <right style="thin">
        <color rgb="FFFFFFFF"/>
      </right>
      <top/>
      <bottom style="thick">
        <color theme="4"/>
      </bottom>
      <diagonal/>
    </border>
    <border diagonalUp="false" diagonalDown="false">
      <left style="thin">
        <color rgb="FFFFFFFF"/>
      </left>
      <right style="thin">
        <color rgb="FFFFFFFF"/>
      </right>
      <top/>
      <bottom style="thick">
        <color theme="4"/>
      </bottom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C9DAF8"/>
      </top>
      <bottom style="thick">
        <color theme="4"/>
      </bottom>
      <diagonal/>
    </border>
    <border diagonalUp="false" diagonalDown="false">
      <left style="thin">
        <color rgb="FFFFFFFF"/>
      </left>
      <right style="thick">
        <color theme="4"/>
      </right>
      <top/>
      <bottom style="thick">
        <color theme="4"/>
      </bottom>
      <diagonal/>
    </border>
    <border diagonalUp="false" diagonalDown="false">
      <left style="thin">
        <color rgb="FFFFF2CC"/>
      </left>
      <right/>
      <top/>
      <bottom style="thin">
        <color rgb="FFC9DAF8"/>
      </bottom>
      <diagonal/>
    </border>
    <border diagonalUp="false" diagonalDown="false">
      <left/>
      <right style="thin">
        <color rgb="FFFFFFFF"/>
      </right>
      <top/>
      <bottom style="thick">
        <color rgb="FF4A86E8"/>
      </bottom>
      <diagonal/>
    </border>
    <border diagonalUp="false" diagonalDown="false">
      <left/>
      <right style="thick">
        <color rgb="FF4A86E8"/>
      </right>
      <top/>
      <bottom style="thin">
        <color rgb="FFFFFFFF"/>
      </bottom>
      <diagonal/>
    </border>
    <border diagonalUp="false" diagonalDown="false">
      <left/>
      <right style="thick">
        <color rgb="FF4A86E8"/>
      </right>
      <top/>
      <bottom style="thick">
        <color rgb="FF4A86E8"/>
      </bottom>
      <diagonal/>
    </border>
    <border diagonalUp="false" diagonalDown="false">
      <left/>
      <right style="thin">
        <color rgb="FFFFFFFF"/>
      </right>
      <top/>
      <bottom style="thin">
        <color rgb="FFC9DAF8"/>
      </bottom>
      <diagonal/>
    </border>
    <border diagonalUp="false" diagonalDown="false">
      <left/>
      <right style="thin">
        <color rgb="FFFFF2CC"/>
      </right>
      <top/>
      <bottom style="thin">
        <color rgb="FFC9DAF8"/>
      </bottom>
      <diagonal/>
    </border>
    <border diagonalUp="false" diagonalDown="false">
      <left style="thin">
        <color rgb="FFFFF2CC"/>
      </left>
      <right/>
      <top style="thin">
        <color rgb="FFC9DAF8"/>
      </top>
      <bottom style="thin">
        <color rgb="FFC9DAF8"/>
      </bottom>
      <diagonal/>
    </border>
    <border diagonalUp="false" diagonalDown="false">
      <left style="thick">
        <color theme="1"/>
      </left>
      <right style="thin"/>
      <top style="thick">
        <color theme="1"/>
      </top>
      <bottom style="thin">
        <color rgb="FFFFFFFF"/>
      </bottom>
      <diagonal/>
    </border>
    <border diagonalUp="false" diagonalDown="false">
      <left style="thin"/>
      <right style="thin"/>
      <top style="thick">
        <color theme="1"/>
      </top>
      <bottom style="thin">
        <color rgb="FFFFFFFF"/>
      </bottom>
      <diagonal/>
    </border>
    <border diagonalUp="false" diagonalDown="false">
      <left style="thin"/>
      <right style="thick">
        <color theme="1"/>
      </right>
      <top style="thick">
        <color theme="1"/>
      </top>
      <bottom style="thin">
        <color rgb="FFFFFFFF"/>
      </bottom>
      <diagonal/>
    </border>
    <border diagonalUp="false" diagonalDown="false">
      <left style="thick">
        <color theme="1"/>
      </left>
      <right style="thin"/>
      <top style="thin">
        <color rgb="FFFFFFFF"/>
      </top>
      <bottom style="thin">
        <color rgb="FFFFFFFF"/>
      </bottom>
      <diagonal/>
    </border>
    <border diagonalUp="false" diagonalDown="false">
      <left style="thin"/>
      <right style="thick">
        <color theme="1"/>
      </right>
      <top style="thin">
        <color rgb="FFFFFFFF"/>
      </top>
      <bottom style="thin">
        <color rgb="FFFFFFFF"/>
      </bottom>
      <diagonal/>
    </border>
    <border diagonalUp="false" diagonalDown="false">
      <left style="thick">
        <color theme="1"/>
      </left>
      <right style="thin"/>
      <top style="thin">
        <color rgb="FFFFFFFF"/>
      </top>
      <bottom style="thick">
        <color theme="1"/>
      </bottom>
      <diagonal/>
    </border>
    <border diagonalUp="false" diagonalDown="false">
      <left/>
      <right style="thin"/>
      <top style="thin">
        <color rgb="FFFFFFFF"/>
      </top>
      <bottom style="thick">
        <color theme="1"/>
      </bottom>
      <diagonal/>
    </border>
    <border diagonalUp="false" diagonalDown="false">
      <left style="thin"/>
      <right style="thin"/>
      <top style="thin">
        <color rgb="FFFFFFFF"/>
      </top>
      <bottom style="thick">
        <color theme="1"/>
      </bottom>
      <diagonal/>
    </border>
    <border diagonalUp="false" diagonalDown="false">
      <left style="thin"/>
      <right style="thick">
        <color theme="1"/>
      </right>
      <top style="thin">
        <color rgb="FFFFFFFF"/>
      </top>
      <bottom style="thick">
        <color theme="1"/>
      </bottom>
      <diagonal/>
    </border>
    <border diagonalUp="false" diagonalDown="false">
      <left style="thick">
        <color rgb="FF4A86E8"/>
      </left>
      <right style="thin">
        <color rgb="FFC9DAF8"/>
      </right>
      <top style="thin">
        <color rgb="FFC9DAF8"/>
      </top>
      <bottom style="thin">
        <color rgb="FFFFFFFF"/>
      </bottom>
      <diagonal/>
    </border>
    <border diagonalUp="false" diagonalDown="false">
      <left/>
      <right/>
      <top style="thin">
        <color rgb="FFC9DAF8"/>
      </top>
      <bottom style="thin">
        <color rgb="FFFFFFFF"/>
      </bottom>
      <diagonal/>
    </border>
    <border diagonalUp="false" diagonalDown="false">
      <left style="thin">
        <color rgb="FFFFFFFF"/>
      </left>
      <right style="thick">
        <color rgb="FF4A86E8"/>
      </right>
      <top style="thin">
        <color rgb="FFC9DAF8"/>
      </top>
      <bottom style="thin">
        <color rgb="FFFFFFFF"/>
      </bottom>
      <diagonal/>
    </border>
    <border diagonalUp="false" diagonalDown="false">
      <left style="thick">
        <color rgb="FF4A86E8"/>
      </left>
      <right style="thin">
        <color rgb="FFC9DAF8"/>
      </right>
      <top style="thin">
        <color rgb="FFFFFFFF"/>
      </top>
      <bottom style="thin">
        <color rgb="FFFFFFFF"/>
      </bottom>
      <diagonal/>
    </border>
    <border diagonalUp="false" diagonalDown="false">
      <left/>
      <right style="thin">
        <color rgb="FFFFF2CC"/>
      </right>
      <top style="thin">
        <color rgb="FFC9DAF8"/>
      </top>
      <bottom style="thin">
        <color rgb="FFC9DAF8"/>
      </bottom>
      <diagonal/>
    </border>
    <border diagonalUp="false" diagonalDown="false">
      <left style="thick">
        <color rgb="FF4A86E8"/>
      </left>
      <right style="thin">
        <color rgb="FFC9DAF8"/>
      </right>
      <top/>
      <bottom style="thin">
        <color rgb="FFFFFFFF"/>
      </bottom>
      <diagonal/>
    </border>
    <border diagonalUp="false" diagonalDown="false">
      <left style="thick">
        <color rgb="FF4A86E8"/>
      </left>
      <right style="thin">
        <color rgb="FFC9DAF8"/>
      </right>
      <top/>
      <bottom style="thick">
        <color rgb="FF4A86E8"/>
      </bottom>
      <diagonal/>
    </border>
    <border diagonalUp="false" diagonalDown="false">
      <left/>
      <right style="thin">
        <color rgb="FFFFF2CC"/>
      </right>
      <top/>
      <bottom style="thick">
        <color rgb="FF4A86E8"/>
      </bottom>
      <diagonal/>
    </border>
    <border diagonalUp="false" diagonalDown="false">
      <left style="thick">
        <color rgb="FF4A86E8"/>
      </left>
      <right/>
      <top style="thick">
        <color rgb="FF4A86E8"/>
      </top>
      <bottom style="thick">
        <color rgb="FF4A86E8"/>
      </bottom>
      <diagonal/>
    </border>
    <border diagonalUp="false" diagonalDown="false">
      <left style="thin">
        <color rgb="FFD9D9D9"/>
      </left>
      <right style="thick">
        <color rgb="FF4A86E8"/>
      </right>
      <top style="thick">
        <color rgb="FF4A86E8"/>
      </top>
      <bottom style="thick">
        <color rgb="FF4A86E8"/>
      </bottom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176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17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2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3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6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5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1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1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1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1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1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2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2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5" fillId="5" borderId="21" xfId="0" applyFont="true" applyBorder="true" applyAlignment="true" applyProtection="true">
      <alignment horizontal="center" vertical="top" textRotation="0" wrapText="false" indent="0" shrinkToFit="false"/>
      <protection locked="false" hidden="false"/>
    </xf>
    <xf numFmtId="164" fontId="9" fillId="0" borderId="2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6" borderId="2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2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2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26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2" fontId="13" fillId="7" borderId="2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7" borderId="2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16" fillId="0" borderId="2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2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28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2" fontId="13" fillId="7" borderId="28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7" borderId="28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9" fillId="0" borderId="2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3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0" borderId="3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3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3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3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9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4" borderId="2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2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2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4" borderId="2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2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0" fillId="3" borderId="1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34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9" fillId="0" borderId="1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1" fillId="0" borderId="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4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9" fillId="0" borderId="4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1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2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9" fillId="4" borderId="21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9" fillId="0" borderId="1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0" borderId="19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9" fillId="0" borderId="21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9" fillId="0" borderId="21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9" fillId="0" borderId="24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9" fillId="4" borderId="25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9" fillId="0" borderId="25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9" fillId="0" borderId="25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2" fillId="0" borderId="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2" fillId="0" borderId="2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2" fillId="0" borderId="4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3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7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5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2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7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7" fillId="0" borderId="1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7" fillId="0" borderId="21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7" fillId="0" borderId="25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6" fillId="0" borderId="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9" fillId="3" borderId="1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3" fillId="7" borderId="3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7" borderId="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1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1" fillId="0" borderId="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12" fillId="0" borderId="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15" fillId="5" borderId="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0" borderId="3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13" fillId="4" borderId="1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1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3" fillId="0" borderId="3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6" borderId="2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3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1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7" fillId="0" borderId="2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2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8" fillId="0" borderId="3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38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9" fillId="0" borderId="3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4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4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4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9" fillId="0" borderId="4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9" fillId="0" borderId="3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0" fillId="0" borderId="3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4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0" fontId="9" fillId="3" borderId="4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2" fontId="9" fillId="3" borderId="46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9" fillId="3" borderId="4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9" fillId="4" borderId="25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3" fontId="9" fillId="4" borderId="28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7" fontId="9" fillId="4" borderId="48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9" fillId="3" borderId="49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9" fillId="0" borderId="5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9" fillId="3" borderId="5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3" fontId="9" fillId="4" borderId="2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1" fontId="9" fillId="3" borderId="51" xfId="15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29" fillId="0" borderId="3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0" borderId="3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9" fillId="3" borderId="5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9" fillId="3" borderId="5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2" fontId="9" fillId="3" borderId="54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9" fillId="3" borderId="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2" fontId="9" fillId="3" borderId="5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2" fontId="9" fillId="3" borderId="56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1" fontId="9" fillId="3" borderId="56" xfId="15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9" fillId="0" borderId="57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0" fontId="9" fillId="3" borderId="58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2" fontId="9" fillId="3" borderId="59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9" fillId="3" borderId="3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9" fillId="4" borderId="6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3" fontId="9" fillId="4" borderId="6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7" fontId="9" fillId="4" borderId="62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9" fillId="3" borderId="6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9" fillId="0" borderId="6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9" fillId="3" borderId="6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3" fontId="9" fillId="4" borderId="6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1" fontId="9" fillId="3" borderId="65" xfId="15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0" fillId="0" borderId="66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2" fontId="20" fillId="3" borderId="6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0" fillId="3" borderId="6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3" fontId="20" fillId="3" borderId="6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9" fontId="9" fillId="0" borderId="3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6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68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2" fontId="15" fillId="3" borderId="6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70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5" fontId="20" fillId="3" borderId="71" xfId="15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1" fontId="16" fillId="0" borderId="3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8" fillId="0" borderId="7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7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2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7" borderId="2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7" borderId="3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9" fillId="0" borderId="1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0" borderId="15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1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1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7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7" borderId="6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7" borderId="7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76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77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19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2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9" fillId="4" borderId="78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7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3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8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7" borderId="6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7" borderId="8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8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25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8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2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0" borderId="36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9" fillId="0" borderId="8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6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9" fillId="4" borderId="8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1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4" fontId="20" fillId="3" borderId="8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0" fillId="3" borderId="86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3" fontId="20" fillId="3" borderId="8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20" fillId="3" borderId="88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8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3" borderId="3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9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1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15" fillId="3" borderId="9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1" fontId="15" fillId="3" borderId="9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4" fontId="9" fillId="3" borderId="9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8" fillId="7" borderId="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3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2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9" fillId="7" borderId="9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3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2" fillId="5" borderId="9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96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0" fillId="0" borderId="95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9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19" fillId="3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9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9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2" fillId="5" borderId="2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0" borderId="2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2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9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2" fillId="5" borderId="10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0" borderId="10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10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10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3" fillId="0" borderId="36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1" fontId="15" fillId="3" borderId="9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1" fillId="0" borderId="5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3" fillId="0" borderId="1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4" fillId="0" borderId="2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0" borderId="2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1" fontId="35" fillId="7" borderId="2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2" fillId="7" borderId="1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1" fillId="7" borderId="1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1" fillId="7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5" fontId="36" fillId="3" borderId="10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6" fillId="3" borderId="10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36" fillId="3" borderId="10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7" borderId="3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36" fillId="3" borderId="10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36" fillId="3" borderId="104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7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4" fontId="36" fillId="7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6" fillId="7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9" fontId="36" fillId="7" borderId="0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6" fillId="3" borderId="68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7" borderId="38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7" fillId="4" borderId="105" xfId="0" applyFont="true" applyBorder="true" applyAlignment="true" applyProtection="true">
      <alignment horizontal="center" vertical="top" textRotation="0" wrapText="true" indent="0" shrinkToFit="false"/>
      <protection locked="false" hidden="false"/>
    </xf>
    <xf numFmtId="164" fontId="20" fillId="7" borderId="36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39" fillId="7" borderId="4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8" fillId="7" borderId="3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0" fillId="7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9" fillId="7" borderId="3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7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39" fillId="7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4" fontId="9" fillId="7" borderId="10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4" fillId="7" borderId="10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7" borderId="108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7" borderId="108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7" borderId="108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5" borderId="10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2" fillId="7" borderId="11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1" fillId="7" borderId="8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1" fillId="7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34" fillId="5" borderId="10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9" fontId="0" fillId="7" borderId="111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1" fillId="7" borderId="11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1" fillId="7" borderId="11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9" fillId="3" borderId="11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0" fillId="7" borderId="115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0" fillId="7" borderId="68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9" fontId="15" fillId="3" borderId="91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7" borderId="116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5" fillId="5" borderId="11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7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5" fillId="7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43" fillId="7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20" fillId="7" borderId="116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0" fontId="44" fillId="7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70" fontId="45" fillId="7" borderId="10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0" fillId="5" borderId="10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4" fillId="7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9" fillId="7" borderId="118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75" fontId="9" fillId="3" borderId="10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0" fillId="5" borderId="10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5" fontId="20" fillId="3" borderId="10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0" fillId="5" borderId="105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7" borderId="119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9" fontId="20" fillId="3" borderId="105" xfId="19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9" fillId="7" borderId="1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7" borderId="4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8" fillId="7" borderId="1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8" fillId="7" borderId="27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28" fillId="7" borderId="2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7" borderId="7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39" fillId="7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5" fontId="9" fillId="7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4" fontId="16" fillId="7" borderId="66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5" fontId="20" fillId="7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70" fontId="45" fillId="7" borderId="12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5" borderId="120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7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9" fontId="20" fillId="7" borderId="0" xfId="19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16" fillId="7" borderId="108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39" fillId="7" borderId="38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39" fillId="7" borderId="66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9" fillId="0" borderId="68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9" fillId="4" borderId="121" xfId="19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6" fillId="7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39" fillId="7" borderId="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39" fillId="7" borderId="36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0" fillId="7" borderId="2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9" fillId="7" borderId="1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0" fillId="7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7" fillId="7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34" fillId="5" borderId="11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0" fillId="3" borderId="122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2" fillId="7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5" fillId="5" borderId="1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7" borderId="1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39" fillId="7" borderId="3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0" fillId="7" borderId="123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2" fillId="7" borderId="12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7" borderId="124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4" fillId="7" borderId="12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9" fillId="7" borderId="12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15" fillId="5" borderId="12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6" fontId="9" fillId="4" borderId="127" xfId="19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7" borderId="3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39" fillId="7" borderId="106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0" fillId="7" borderId="128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7" borderId="12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7" borderId="12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32" fillId="0" borderId="12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9" fillId="3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6" fontId="9" fillId="0" borderId="130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32" fillId="0" borderId="13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9" fillId="0" borderId="128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0" fillId="0" borderId="128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12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3" borderId="12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9" fillId="0" borderId="132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9" fillId="7" borderId="1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39" fillId="7" borderId="7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8" fillId="7" borderId="10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5" fillId="8" borderId="10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7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7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2" fillId="0" borderId="12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7" borderId="105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9" borderId="105" xfId="21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7" borderId="105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5" fillId="10" borderId="105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7" borderId="122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7" borderId="10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7" borderId="133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9" borderId="133" xfId="21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5" fontId="4" fillId="7" borderId="105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5" fillId="7" borderId="105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5" fillId="7" borderId="10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9" borderId="105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11" borderId="10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9" fillId="7" borderId="134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9" fillId="2" borderId="135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7" borderId="136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5" fillId="2" borderId="137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7" borderId="138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" fillId="2" borderId="139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9" fillId="7" borderId="122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9" fillId="2" borderId="122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7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3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6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9" fillId="5" borderId="5" xfId="0" applyFont="true" applyBorder="true" applyAlignment="true" applyProtection="true">
      <alignment horizontal="center" vertical="top" textRotation="0" wrapText="false" indent="0" shrinkToFit="false"/>
      <protection locked="false" hidden="false"/>
    </xf>
    <xf numFmtId="164" fontId="9" fillId="0" borderId="2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6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105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5" fillId="5" borderId="105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14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4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4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9" fillId="0" borderId="1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14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44" fillId="7" borderId="1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4" fillId="7" borderId="14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7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7" borderId="14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" fillId="7" borderId="14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7" borderId="7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0" fillId="0" borderId="14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1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14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5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2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2" fontId="9" fillId="3" borderId="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2" fontId="9" fillId="4" borderId="2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9" fillId="0" borderId="14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7" borderId="7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9" fillId="7" borderId="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9" fillId="7" borderId="7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4" borderId="2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3" fillId="6" borderId="5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2" fontId="9" fillId="3" borderId="2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4" fillId="7" borderId="7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7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9" fillId="3" borderId="2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8" fillId="0" borderId="2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3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8" fillId="0" borderId="3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29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0" borderId="3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9" fillId="0" borderId="14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14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4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4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7" borderId="7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5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5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4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0" fillId="0" borderId="149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0" fillId="7" borderId="15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14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0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2" fontId="9" fillId="3" borderId="15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9" fillId="0" borderId="15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15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9" fillId="3" borderId="15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7" fillId="0" borderId="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0" fillId="0" borderId="15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15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0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0" fillId="0" borderId="15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7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15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15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9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5" fontId="9" fillId="3" borderId="15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0" fillId="0" borderId="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6" fontId="9" fillId="3" borderId="15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51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15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20" fillId="3" borderId="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52" fillId="0" borderId="15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0" fillId="3" borderId="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8" fontId="9" fillId="3" borderId="15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1" fillId="0" borderId="15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1" fillId="0" borderId="15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1" fillId="0" borderId="15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1" fillId="0" borderId="7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1" fillId="0" borderId="1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1" fillId="0" borderId="15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12" fillId="0" borderId="15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8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15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5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5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5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5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5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5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6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6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6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6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6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6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3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6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6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6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6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6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6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6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3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13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5" fontId="9" fillId="4" borderId="15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39" fillId="0" borderId="15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9" fillId="4" borderId="151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9" fillId="4" borderId="151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5" fontId="20" fillId="3" borderId="15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5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6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6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7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7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7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7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7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7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3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5" fontId="54" fillId="3" borderId="151" xfId="0" applyFont="true" applyBorder="true" applyAlignment="true" applyProtection="true">
      <alignment horizontal="right" vertical="top" textRotation="0" wrapText="false" indent="0" shrinkToFit="false"/>
      <protection locked="true" hidden="false"/>
    </xf>
    <xf numFmtId="164" fontId="20" fillId="0" borderId="152" xf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20" fillId="0" borderId="150" xf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20" fillId="0" borderId="5" xf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20" fillId="0" borderId="75" xf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9" fillId="0" borderId="36" xf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9" fillId="0" borderId="5" xf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55" fillId="0" borderId="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55" fillId="0" borderId="5" xfId="0" applyFont="true" applyBorder="true" applyAlignment="true" applyProtection="true">
      <alignment horizontal="right" vertical="top" textRotation="0" wrapText="false" indent="0" shrinkToFit="false"/>
      <protection locked="true" hidden="false"/>
    </xf>
    <xf numFmtId="175" fontId="56" fillId="3" borderId="5" xfId="0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4" fontId="28" fillId="7" borderId="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7" borderId="3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7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7" fillId="0" borderId="3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58" fillId="3" borderId="17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2" fillId="0" borderId="11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0" fillId="0" borderId="17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178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179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79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9" fillId="3" borderId="18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2" fontId="9" fillId="4" borderId="181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9" fillId="0" borderId="18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7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7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9" fillId="3" borderId="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2" fontId="9" fillId="4" borderId="183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9" fillId="0" borderId="5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9" fillId="3" borderId="18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9" fillId="0" borderId="18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18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8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186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9" fillId="3" borderId="187" xfId="15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6" fontId="42" fillId="0" borderId="17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70" fontId="4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0" fillId="5" borderId="105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9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70" fontId="42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9" fontId="4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70" fontId="4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5" borderId="188" xfId="0" applyFont="fals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5" borderId="189" xfId="0" applyFont="fals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5" borderId="190" xfId="0" applyFont="fals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5" borderId="191" xfId="0" applyFont="fals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11" borderId="0" xfId="0" applyFont="fals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0" borderId="19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19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19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0" fillId="0" borderId="19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19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9" fillId="4" borderId="196" xfId="15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5" fontId="9" fillId="4" borderId="197" xfId="15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76" fontId="9" fillId="3" borderId="198" xfId="1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9" fontId="9" fillId="3" borderId="198" xfId="19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9" fillId="4" borderId="198" xfId="19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76" fontId="9" fillId="3" borderId="199" xfId="1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11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17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7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7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17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9" fillId="3" borderId="18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2" fontId="9" fillId="4" borderId="18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9" fillId="0" borderId="18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7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9" fillId="4" borderId="183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2" fontId="9" fillId="3" borderId="183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9" fillId="0" borderId="18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8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18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86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9" fillId="3" borderId="18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6" fontId="42" fillId="0" borderId="17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0" fontId="4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5" borderId="105" xfId="0" applyFont="false" applyBorder="true" applyAlignment="true" applyProtection="true">
      <alignment horizontal="general" vertical="center" textRotation="0" wrapText="false" indent="0" shrinkToFit="false"/>
      <protection locked="false" hidden="false"/>
    </xf>
    <xf numFmtId="169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4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4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18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5" borderId="189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0" fontId="0" fillId="3" borderId="189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3" borderId="190" xfId="0" applyFont="fals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3" borderId="191" xfId="0" applyFont="fals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0" borderId="19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9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9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0" fillId="0" borderId="19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9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9" fillId="4" borderId="196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9" fillId="4" borderId="197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6" fontId="9" fillId="3" borderId="198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9" fontId="9" fillId="3" borderId="198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9" fillId="4" borderId="198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6" fontId="9" fillId="3" borderId="199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2" fillId="7" borderId="12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7" borderId="10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3" borderId="105" xfId="0" applyFont="fals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40" fillId="7" borderId="10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3" borderId="105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5" borderId="105" xfId="21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2" fillId="7" borderId="20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7" borderId="201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0" fillId="7" borderId="13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0" fillId="11" borderId="133" xfId="15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5" fontId="0" fillId="11" borderId="105" xfId="15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5" fontId="0" fillId="7" borderId="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0" fillId="3" borderId="10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3" borderId="133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0" fillId="3" borderId="105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0" fillId="5" borderId="105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79" fontId="0" fillId="7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2" fillId="7" borderId="10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0" fillId="3" borderId="105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0" fillId="11" borderId="105" xfId="19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60" fillId="7" borderId="10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60" fillId="3" borderId="10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12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0" fillId="0" borderId="10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5" borderId="10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0" fillId="5" borderId="105" xfId="0" applyFont="false" applyBorder="true" applyAlignment="true" applyProtection="true">
      <alignment horizontal="left" vertical="center" textRotation="0" wrapText="false" indent="0" shrinkToFit="false"/>
      <protection locked="false" hidden="false"/>
    </xf>
    <xf numFmtId="164" fontId="40" fillId="5" borderId="10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2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105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0" fillId="0" borderId="10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0" fillId="0" borderId="10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4" fillId="0" borderId="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0" fillId="0" borderId="10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60" fillId="3" borderId="10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79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1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1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1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1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1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1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20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1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7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7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2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20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203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13" fillId="10" borderId="20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2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2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2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13" fillId="4" borderId="2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3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3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1" fillId="0" borderId="2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5" borderId="2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1" fillId="0" borderId="2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5" borderId="2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2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6" fontId="13" fillId="4" borderId="204" xfId="19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20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33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20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5" borderId="20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5" borderId="20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3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5" borderId="208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0" fontId="13" fillId="3" borderId="2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2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3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3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3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9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3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1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1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2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2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5" borderId="1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5" borderId="4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13" fillId="4" borderId="4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13" fillId="4" borderId="20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7" borderId="1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2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3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33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7" borderId="3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7" borderId="10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7" borderId="10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21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2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5" borderId="21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" fillId="7" borderId="1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3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2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1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2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21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5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3" fillId="0" borderId="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3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5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1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5" borderId="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1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2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6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7" borderId="3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4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7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7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1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4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7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5" borderId="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1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3" fillId="0" borderId="2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2" fillId="0" borderId="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4" fillId="0" borderId="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3" fillId="0" borderId="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7" borderId="17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7" borderId="7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5" borderId="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6" fillId="0" borderId="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1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1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3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7" fillId="0" borderId="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5" borderId="5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70" fontId="15" fillId="10" borderId="1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8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8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68" fillId="0" borderId="13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" fillId="7" borderId="6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8" fillId="7" borderId="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8" fillId="7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7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3" fillId="4" borderId="8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0" fontId="13" fillId="4" borderId="214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" fillId="0" borderId="17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3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8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9" fillId="7" borderId="2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15" fillId="12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0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4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4" fillId="0" borderId="1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5" fillId="7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71" fillId="7" borderId="26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5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72" fillId="0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69" fillId="12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8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8" fillId="0" borderId="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5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3" fillId="0" borderId="13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2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3" fillId="4" borderId="26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2" fontId="13" fillId="4" borderId="21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38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2" fillId="0" borderId="1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73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3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3" fillId="0" borderId="5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72" fontId="13" fillId="4" borderId="3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4" borderId="21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3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3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3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3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21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7" borderId="21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7" borderId="7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2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10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218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7" borderId="21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22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2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7" borderId="22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22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5" borderId="13" xfId="0" applyFont="true" applyBorder="true" applyAlignment="true" applyProtection="true">
      <alignment horizontal="general" vertical="bottom" textRotation="0" wrapText="true" indent="0" shrinkToFit="false"/>
      <protection locked="false" hidden="false"/>
    </xf>
    <xf numFmtId="165" fontId="13" fillId="12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22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3" fillId="4" borderId="26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7" fillId="7" borderId="10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22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22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11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1" fillId="7" borderId="11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5" fillId="12" borderId="22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94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7" borderId="22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7" borderId="10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7" borderId="108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3" fillId="7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21" fillId="0" borderId="1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5" borderId="1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13" fillId="4" borderId="228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3" fontId="13" fillId="0" borderId="2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4" borderId="228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6" fillId="0" borderId="11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38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6" fontId="15" fillId="12" borderId="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3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22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3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4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0" borderId="21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3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23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9" fillId="12" borderId="3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" fillId="0" borderId="8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23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1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3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4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1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23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23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5" borderId="23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0" fontId="68" fillId="0" borderId="3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36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2" fontId="13" fillId="4" borderId="233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3" fillId="4" borderId="23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3" fontId="28" fillId="7" borderId="2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7" borderId="234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5" fillId="12" borderId="3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1" fillId="0" borderId="15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73" fontId="13" fillId="12" borderId="2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12" borderId="234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1" fillId="0" borderId="6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6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5" borderId="235" xfId="0" applyFont="fals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5" borderId="236" xfId="0" applyFont="fals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10" borderId="237" xfId="0" applyFont="false" applyBorder="true" applyAlignment="true" applyProtection="true">
      <alignment horizontal="general" vertical="center" textRotation="0" wrapText="false" indent="0" shrinkToFit="false"/>
      <protection locked="false" hidden="false"/>
    </xf>
    <xf numFmtId="170" fontId="0" fillId="0" borderId="238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3" borderId="193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0" fillId="0" borderId="23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9" fillId="4" borderId="240" xfId="15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5" fontId="9" fillId="3" borderId="241" xfId="15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6" fontId="9" fillId="3" borderId="242" xfId="1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9" fillId="4" borderId="242" xfId="19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76" fontId="9" fillId="3" borderId="243" xfId="1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0" fillId="9" borderId="10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9" borderId="105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0" fillId="7" borderId="10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2" fillId="7" borderId="10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42" fillId="7" borderId="10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2" fillId="7" borderId="10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2" fillId="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6" fontId="42" fillId="7" borderId="10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0" fillId="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6" fontId="42" fillId="7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0" fillId="7" borderId="10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60" fillId="7" borderId="10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2" fillId="7" borderId="10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2" fillId="7" borderId="10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74" fillId="0" borderId="1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9" fillId="0" borderId="39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4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4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3" borderId="244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8" fontId="9" fillId="4" borderId="28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9" fillId="4" borderId="48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0" fontId="9" fillId="3" borderId="24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9" fillId="3" borderId="24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9" fillId="3" borderId="24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9" fillId="3" borderId="7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9" fillId="3" borderId="4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9" fillId="3" borderId="24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9" fillId="4" borderId="248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7" fontId="9" fillId="4" borderId="2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0" fontId="9" fillId="3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3" borderId="24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9" fillId="4" borderId="233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7" fontId="9" fillId="4" borderId="23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9" fillId="3" borderId="25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9" fillId="4" borderId="25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7" fontId="9" fillId="4" borderId="229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0" fontId="9" fillId="3" borderId="22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3" borderId="3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9" fillId="0" borderId="33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9" fillId="0" borderId="1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1" fillId="0" borderId="13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8" fontId="36" fillId="3" borderId="25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6" fillId="3" borderId="253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36" fillId="3" borderId="25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75" fillId="13" borderId="10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6" fillId="9" borderId="10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70" fontId="77" fillId="0" borderId="10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0" fontId="77" fillId="0" borderId="10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0" fillId="0" borderId="25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8" borderId="13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8" borderId="25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8" borderId="10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40" fillId="0" borderId="105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0" fontId="0" fillId="0" borderId="256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0" fillId="0" borderId="105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0" fontId="0" fillId="0" borderId="105" xfId="0" applyFont="false" applyBorder="true" applyAlignment="true" applyProtection="true">
      <alignment horizontal="left" vertical="center" textRotation="0" wrapText="false" indent="0" shrinkToFit="false"/>
      <protection locked="true" hidden="false"/>
    </xf>
    <xf numFmtId="164" fontId="5" fillId="0" borderId="10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105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" fillId="4" borderId="13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8" borderId="25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4" borderId="13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5" fillId="4" borderId="257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5" fillId="4" borderId="25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5" fillId="4" borderId="25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10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5" fillId="0" borderId="10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4" borderId="13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5" fillId="4" borderId="25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5" fillId="4" borderId="13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5" fillId="0" borderId="10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4" borderId="13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5" fillId="0" borderId="3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4" borderId="25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3" fontId="5" fillId="4" borderId="25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4" borderId="10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5" fillId="4" borderId="105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5" fillId="8" borderId="10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4" borderId="13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5" fillId="4" borderId="105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3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center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2" fontId="0" fillId="0" borderId="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3" fontId="0" fillId="0" borderId="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11" borderId="105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11" borderId="105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7" fillId="3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7" fillId="9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0" fillId="9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0" fillId="9" borderId="0" xfId="0" applyFont="false" applyBorder="false" applyAlignment="true" applyProtection="true">
      <alignment horizontal="center" vertical="center" textRotation="0" wrapText="false" indent="0" shrinkToFit="false"/>
      <protection locked="true" hidden="false"/>
    </xf>
    <xf numFmtId="165" fontId="0" fillId="9" borderId="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2" fontId="0" fillId="9" borderId="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3" fontId="0" fillId="9" borderId="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0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0" fillId="11" borderId="10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0" fillId="11" borderId="10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8" fillId="3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79" fillId="14" borderId="10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79" fillId="14" borderId="105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82" fontId="79" fillId="14" borderId="105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83" fontId="79" fillId="14" borderId="105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9" fillId="15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7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70" fontId="78" fillId="11" borderId="10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7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0" fillId="0" borderId="105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105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05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80" fillId="0" borderId="105" xfId="15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5" fontId="0" fillId="0" borderId="10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2" fontId="0" fillId="0" borderId="10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0" fillId="0" borderId="105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80" fillId="2" borderId="105" xfId="0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4" fontId="13" fillId="4" borderId="10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105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85" fontId="80" fillId="2" borderId="105" xfId="0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4" fontId="40" fillId="0" borderId="10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80" fillId="0" borderId="10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5" fontId="80" fillId="0" borderId="105" xfId="0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85" fontId="80" fillId="16" borderId="10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3" fontId="0" fillId="0" borderId="10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79" fillId="14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70" fontId="0" fillId="3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1" fillId="0" borderId="10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105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0" fillId="0" borderId="105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0" fillId="0" borderId="10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40" fillId="0" borderId="10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11" borderId="10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11" borderId="10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105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6" fillId="1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1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18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0" fillId="19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0" fillId="19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0" fillId="19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19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0" fillId="1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19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2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21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21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82" fillId="3" borderId="10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83" fillId="3" borderId="10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0" fillId="21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22" borderId="25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2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6" fillId="2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4" fontId="6" fillId="2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6" fillId="22" borderId="25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5" fillId="23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5" fillId="3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6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24" borderId="258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24" borderId="26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6" fillId="2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6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6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40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2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4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42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7" borderId="105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05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7" borderId="105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0" fillId="10" borderId="105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22" borderId="13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105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5" fillId="25" borderId="105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105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105" xfId="2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0" borderId="105" xfId="2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2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5" fillId="19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" fillId="19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21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5" fillId="0" borderId="0" xfId="21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9" fillId="21" borderId="0" xfId="21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" fillId="21" borderId="0" xfId="21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9" fillId="2" borderId="105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9" fillId="0" borderId="105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105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11" borderId="105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9" fillId="2" borderId="105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9" fillId="2" borderId="105" xfId="21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0" fontId="49" fillId="2" borderId="258" xfId="21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0" fontId="49" fillId="2" borderId="258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5" fillId="11" borderId="258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5" fillId="0" borderId="105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2" borderId="0" xfId="21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9" fillId="2" borderId="0" xfId="21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0" xfId="21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9" fillId="2" borderId="105" xfId="21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49" fillId="0" borderId="105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2" borderId="105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11" borderId="105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0" fillId="0" borderId="105" xfId="2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0" fillId="0" borderId="0" xfId="2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105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9" borderId="105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2" fillId="0" borderId="10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3" borderId="105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105" xfId="21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0" fontId="5" fillId="3" borderId="105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2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40" fillId="0" borderId="10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6" fontId="5" fillId="0" borderId="105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2" fillId="0" borderId="10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42" fillId="0" borderId="10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0" fillId="0" borderId="10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10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42" fillId="0" borderId="10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10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5" fillId="10" borderId="10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85" fillId="0" borderId="10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6" fillId="0" borderId="10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24" borderId="10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24" borderId="26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5" fillId="24" borderId="26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13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25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6" fillId="0" borderId="25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5" fillId="0" borderId="25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5" fillId="0" borderId="25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5" fillId="0" borderId="25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5" fillId="0" borderId="2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2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24" borderId="26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25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5" fillId="0" borderId="10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26" borderId="10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4" borderId="10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2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5" fillId="0" borderId="105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5" fillId="0" borderId="105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5" fillId="0" borderId="10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5" fillId="0" borderId="2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3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5" fillId="0" borderId="257" xfId="15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5" fontId="5" fillId="11" borderId="257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7" fillId="27" borderId="10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5" borderId="10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6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5" fillId="3" borderId="6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10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7" fontId="5" fillId="11" borderId="105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7" fontId="42" fillId="3" borderId="105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5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6" fontId="5" fillId="0" borderId="105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5" fillId="0" borderId="105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5" fillId="11" borderId="105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1" fillId="0" borderId="10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5" fillId="0" borderId="105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0" fillId="1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5" fillId="10" borderId="10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5" fillId="10" borderId="10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5" fillId="0" borderId="10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88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88" fillId="0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4" fontId="88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8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5" fontId="88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Migliaia 2" xfId="20"/>
    <cellStyle name="Normale 2" xfId="21"/>
    <cellStyle name="Percentuale 2" xfId="22"/>
  </cellStyles>
  <dxfs count="178">
    <dxf>
      <font>
        <color rgb="FFFFFFFF"/>
      </font>
      <fill>
        <patternFill>
          <bgColor theme="0"/>
        </patternFill>
      </fill>
    </dxf>
    <dxf>
      <font>
        <b val="1"/>
      </font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strike val="1"/>
      </font>
      <fill>
        <patternFill>
          <bgColor rgb="FFD9D9D9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7F7F7F"/>
      </font>
      <fill>
        <patternFill>
          <bgColor theme="1" tint="0.4999"/>
        </patternFill>
      </fill>
    </dxf>
    <dxf>
      <font>
        <b val="0"/>
        <i val="0"/>
        <color rgb="FFFFFFFF"/>
      </font>
      <border diagonalUp="false" diagonalDown="false">
        <left style="thin"/>
        <right style="thin"/>
        <top style="thin"/>
        <bottom style="thin"/>
        <diagonal/>
      </border>
    </dxf>
    <dxf>
      <font>
        <color rgb="FFFFFFFF"/>
      </font>
      <fill>
        <patternFill>
          <bgColor theme="0"/>
        </patternFill>
      </fill>
      <border diagonalUp="false" diagonalDown="false">
        <left/>
        <right/>
        <top/>
        <bottom/>
        <diagonal/>
      </border>
    </dxf>
    <dxf>
      <font>
        <b val="1"/>
        <i val="0"/>
        <color rgb="FFFFFFFF"/>
      </font>
    </dxf>
    <dxf>
      <font>
        <strike val="1"/>
      </font>
      <fill>
        <patternFill>
          <bgColor rgb="FF999999"/>
        </patternFill>
      </fill>
    </dxf>
    <dxf>
      <font>
        <strike val="1"/>
      </font>
      <fill>
        <patternFill>
          <bgColor rgb="FF999999"/>
        </patternFill>
      </fill>
    </dxf>
    <dxf>
      <font>
        <color rgb="FF808080"/>
      </font>
      <fill>
        <patternFill>
          <bgColor theme="0" tint="-0.5"/>
        </patternFill>
      </fill>
      <border diagonalUp="false" diagonalDown="false">
        <left style="thin">
          <color theme="0" tint="-0.5"/>
        </left>
        <right style="thin">
          <color theme="0" tint="-0.5"/>
        </right>
        <top style="thin">
          <color theme="0" tint="-0.5"/>
        </top>
        <bottom style="thin">
          <color theme="0" tint="-0.5"/>
        </bottom>
        <diagonal/>
      </border>
    </dxf>
    <dxf>
      <font>
        <color rgb="FF808080"/>
      </font>
      <fill>
        <patternFill>
          <bgColor theme="0" tint="-0.5"/>
        </patternFill>
      </fill>
      <border diagonalUp="false" diagonalDown="false">
        <left style="thin">
          <color theme="0" tint="-0.5"/>
        </left>
        <right style="thin">
          <color theme="0" tint="-0.5"/>
        </right>
        <top style="thin">
          <color theme="0" tint="-0.5"/>
        </top>
        <bottom style="thin">
          <color theme="0" tint="-0.5"/>
        </bottom>
        <diagonal/>
      </border>
    </dxf>
    <dxf>
      <font>
        <color rgb="FF808080"/>
      </font>
      <fill>
        <patternFill>
          <bgColor theme="0" tint="-0.5"/>
        </patternFill>
      </fill>
      <border diagonalUp="false" diagonalDown="false">
        <left style="thin">
          <color theme="0" tint="-0.5"/>
        </left>
        <right style="thin">
          <color theme="0" tint="-0.5"/>
        </right>
        <top style="thin">
          <color theme="0" tint="-0.5"/>
        </top>
        <bottom style="thin">
          <color theme="0" tint="-0.5"/>
        </bottom>
        <diagonal/>
      </border>
    </dxf>
    <dxf>
      <font>
        <color rgb="FF808080"/>
      </font>
      <fill>
        <patternFill>
          <bgColor theme="0" tint="-0.5"/>
        </patternFill>
      </fill>
      <border diagonalUp="false" diagonalDown="false">
        <left style="thin">
          <color theme="0" tint="-0.5"/>
        </left>
        <right style="thin">
          <color theme="0" tint="-0.5"/>
        </right>
        <top style="thin">
          <color theme="0" tint="-0.5"/>
        </top>
        <bottom style="thin">
          <color theme="0" tint="-0.5"/>
        </bottom>
        <diagonal/>
      </border>
    </dxf>
    <dxf>
      <font>
        <color rgb="FF808080"/>
      </font>
      <fill>
        <patternFill>
          <bgColor theme="0" tint="-0.5"/>
        </patternFill>
      </fill>
      <border diagonalUp="false" diagonalDown="false">
        <left style="thin">
          <color theme="0" tint="-0.5"/>
        </left>
        <right style="thin">
          <color theme="0" tint="-0.5"/>
        </right>
        <top style="thin">
          <color theme="0" tint="-0.5"/>
        </top>
        <bottom style="thin">
          <color theme="0" tint="-0.5"/>
        </bottom>
        <diagonal/>
      </border>
    </dxf>
    <dxf>
      <font>
        <color rgb="FF808080"/>
      </font>
      <fill>
        <patternFill>
          <bgColor theme="0" tint="-0.5"/>
        </patternFill>
      </fill>
      <border diagonalUp="false" diagonalDown="false">
        <left style="thin">
          <color theme="0" tint="-0.5"/>
        </left>
        <right style="thin">
          <color theme="0" tint="-0.5"/>
        </right>
        <top style="thin">
          <color theme="0" tint="-0.5"/>
        </top>
        <bottom style="thin">
          <color theme="0" tint="-0.5"/>
        </bottom>
        <diagonal/>
      </border>
    </dxf>
    <dxf>
      <font>
        <color rgb="FF808080"/>
      </font>
      <fill>
        <patternFill>
          <bgColor theme="0" tint="-0.5"/>
        </patternFill>
      </fill>
      <border diagonalUp="false" diagonalDown="false">
        <left style="thin">
          <color theme="0" tint="-0.5"/>
        </left>
        <right style="thin">
          <color theme="0" tint="-0.5"/>
        </right>
        <top style="thin">
          <color theme="0" tint="-0.5"/>
        </top>
        <bottom style="thin">
          <color theme="0" tint="-0.5"/>
        </bottom>
        <diagonal/>
      </border>
    </dxf>
    <dxf>
      <font>
        <color rgb="FF808080"/>
      </font>
      <fill>
        <patternFill>
          <bgColor theme="0" tint="-0.5"/>
        </patternFill>
      </fill>
      <border diagonalUp="false" diagonalDown="false">
        <left style="thin">
          <color theme="0" tint="-0.5"/>
        </left>
        <right style="thin">
          <color theme="0" tint="-0.5"/>
        </right>
        <top style="thin">
          <color theme="0" tint="-0.5"/>
        </top>
        <bottom style="thin">
          <color theme="0" tint="-0.5"/>
        </bottom>
        <diagonal/>
      </border>
    </dxf>
    <dxf>
      <font>
        <color rgb="FFBFBFBF"/>
      </font>
      <fill>
        <patternFill>
          <bgColor theme="0" tint="-0.25"/>
        </patternFill>
      </fill>
    </dxf>
    <dxf>
      <font>
        <color rgb="FFD9D9D9"/>
      </font>
    </dxf>
    <dxf>
      <font>
        <strike val="1"/>
        <color rgb="FFB7B7B7"/>
      </font>
      <fill>
        <patternFill>
          <bgColor rgb="FFB7B7B7"/>
        </patternFill>
      </fill>
    </dxf>
    <dxf>
      <font>
        <b val="1"/>
      </font>
      <fill>
        <patternFill>
          <bgColor rgb="FFB7B7B7"/>
        </patternFill>
      </fill>
    </dxf>
    <dxf>
      <font>
        <color rgb="FF808080"/>
      </font>
      <fill>
        <patternFill>
          <bgColor theme="0" tint="-0.5"/>
        </patternFill>
      </fill>
      <border diagonalUp="false" diagonalDown="false">
        <left style="thin">
          <color theme="0" tint="-0.5"/>
        </left>
        <right style="thin">
          <color theme="0" tint="-0.5"/>
        </right>
        <top style="thin">
          <color theme="0" tint="-0.5"/>
        </top>
        <bottom style="thin">
          <color theme="0" tint="-0.5"/>
        </bottom>
        <diagonal/>
      </border>
    </dxf>
    <dxf>
      <font>
        <color rgb="FFD9D9D9"/>
      </font>
      <fill>
        <patternFill>
          <bgColor theme="0" tint="-0.15"/>
        </patternFill>
      </fill>
      <border diagonalUp="false" diagonalDown="false">
        <left style="thin">
          <color theme="0" tint="-0.15"/>
        </left>
        <right style="thin">
          <color theme="0" tint="-0.15"/>
        </right>
        <top style="thin">
          <color theme="0" tint="-0.15"/>
        </top>
        <bottom style="thin">
          <color theme="0" tint="-0.15"/>
        </bottom>
        <diagonal/>
      </border>
    </dxf>
    <dxf>
      <font>
        <color rgb="FFD9D9D9"/>
      </font>
      <fill>
        <patternFill>
          <bgColor theme="0" tint="-0.15"/>
        </patternFill>
      </fill>
      <border diagonalUp="false" diagonalDown="false">
        <left style="thin">
          <color theme="0" tint="-0.15"/>
        </left>
        <right style="thin">
          <color theme="0" tint="-0.15"/>
        </right>
        <top style="thin">
          <color theme="0" tint="-0.15"/>
        </top>
        <bottom style="thin">
          <color theme="0" tint="-0.15"/>
        </bottom>
        <diagonal/>
      </border>
    </dxf>
    <dxf>
      <fill>
        <patternFill>
          <bgColor theme="0" tint="-0.1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FF"/>
      </font>
    </dxf>
    <dxf>
      <font>
        <color rgb="FFD9D9D9"/>
      </font>
      <fill>
        <patternFill>
          <bgColor theme="0" tint="-0.15"/>
        </patternFill>
      </fill>
      <border diagonalUp="false" diagonalDown="false">
        <left style="thin">
          <color theme="0" tint="-0.15"/>
        </left>
        <right style="thin">
          <color theme="0" tint="-0.15"/>
        </right>
        <top style="thin">
          <color theme="0" tint="-0.15"/>
        </top>
        <bottom style="thin">
          <color theme="0" tint="-0.15"/>
        </bottom>
        <diagonal/>
      </border>
    </dxf>
    <dxf>
      <font>
        <color rgb="FFD9D9D9"/>
      </font>
      <fill>
        <patternFill>
          <bgColor theme="0" tint="-0.15"/>
        </patternFill>
      </fill>
      <border diagonalUp="false" diagonalDown="false">
        <left style="thin">
          <color theme="0" tint="-0.15"/>
        </left>
        <right style="thin">
          <color theme="0" tint="-0.15"/>
        </right>
        <top style="thin">
          <color theme="0" tint="-0.15"/>
        </top>
        <bottom style="thin">
          <color theme="0" tint="-0.15"/>
        </bottom>
        <diagonal/>
      </border>
    </dxf>
    <dxf>
      <font>
        <color rgb="FF9C0006"/>
      </font>
      <fill>
        <patternFill>
          <bgColor rgb="FFFFC7CE"/>
        </patternFill>
      </fill>
    </dxf>
    <dxf>
      <font>
        <color rgb="FFFFFFFF"/>
      </font>
    </dxf>
    <dxf>
      <fill>
        <patternFill>
          <bgColor theme="4" tint="0.5999"/>
        </patternFill>
      </fill>
    </dxf>
    <dxf>
      <font>
        <color rgb="FFFFFFFF"/>
      </font>
      <fill>
        <patternFill>
          <bgColor theme="0"/>
        </patternFill>
      </fill>
      <border diagonalUp="false" diagonalDown="false">
        <left/>
        <right/>
        <top style="thin">
          <color theme="1"/>
        </top>
        <bottom/>
        <diagonal/>
      </border>
    </dxf>
    <dxf>
      <font>
        <color rgb="FFD9D9D9"/>
      </font>
      <fill>
        <patternFill>
          <bgColor theme="0" tint="-0.15"/>
        </patternFill>
      </fill>
      <border diagonalUp="false" diagonalDown="false">
        <left style="thin">
          <color theme="0" tint="-0.15"/>
        </left>
        <right style="thin">
          <color theme="0" tint="-0.15"/>
        </right>
        <top style="thin">
          <color theme="0" tint="-0.15"/>
        </top>
        <bottom style="thin">
          <color theme="0" tint="-0.15"/>
        </bottom>
        <diagon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1"/>
        <color rgb="FFBFBFBF"/>
      </font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theme="0" tint="-0.15"/>
        </patternFill>
      </fill>
      <border diagonalUp="false" diagonalDown="false">
        <left style="thin">
          <color theme="0" tint="-0.15"/>
        </left>
        <right style="thin">
          <color theme="0" tint="-0.15"/>
        </right>
        <top style="thin">
          <color theme="0" tint="-0.15"/>
        </top>
        <bottom style="thin">
          <color theme="0" tint="-0.15"/>
        </bottom>
        <diagonal/>
      </border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theme="2" tint="-0.15"/>
        </patternFill>
      </fill>
      <border diagonalUp="false" diagonalDown="false">
        <left style="thin">
          <color theme="2" tint="-0.15"/>
        </left>
        <right style="thin">
          <color theme="2" tint="-0.15"/>
        </right>
        <top style="thin">
          <color theme="2" tint="-0.15"/>
        </top>
        <bottom style="thin">
          <color theme="2" tint="-0.15"/>
        </bottom>
        <diagonal/>
      </border>
    </dxf>
    <dxf>
      <font>
        <color rgb="FFD9D9D9"/>
      </font>
      <fill>
        <patternFill>
          <bgColor theme="2" tint="-0.15"/>
        </patternFill>
      </fill>
      <border diagonalUp="false" diagonalDown="false">
        <left style="thin">
          <color theme="2" tint="-0.15"/>
        </left>
        <right style="thin">
          <color theme="2" tint="-0.15"/>
        </right>
        <top style="thin">
          <color theme="2" tint="-0.15"/>
        </top>
        <bottom style="thin">
          <color theme="2" tint="-0.15"/>
        </bottom>
        <diagonal/>
      </border>
    </dxf>
    <dxf>
      <font>
        <color rgb="FFD9D9D9"/>
      </font>
      <fill>
        <patternFill>
          <bgColor theme="2" tint="-0.15"/>
        </patternFill>
      </fill>
      <border diagonalUp="false" diagonalDown="false">
        <left style="thin">
          <color theme="2" tint="-0.15"/>
        </left>
        <right style="thin">
          <color theme="2" tint="-0.15"/>
        </right>
        <top style="thin">
          <color theme="2" tint="-0.15"/>
        </top>
        <bottom style="thin">
          <color theme="2" tint="-0.15"/>
        </bottom>
        <diagonal/>
      </border>
    </dxf>
    <dxf>
      <font>
        <color rgb="FFD9D9D9"/>
      </font>
      <fill>
        <patternFill>
          <bgColor theme="2" tint="-0.15"/>
        </patternFill>
      </fill>
      <border diagonalUp="false" diagonalDown="false">
        <left style="thin">
          <color theme="2" tint="-0.15"/>
        </left>
        <right style="thin">
          <color theme="2" tint="-0.15"/>
        </right>
        <top style="thin">
          <color theme="2" tint="-0.15"/>
        </top>
        <bottom style="thin">
          <color theme="2" tint="-0.15"/>
        </bottom>
        <diagonal/>
      </border>
    </dxf>
    <dxf>
      <font>
        <color rgb="FFD9D9D9"/>
      </font>
      <fill>
        <patternFill>
          <bgColor rgb="FFD9D9D9"/>
        </patternFill>
      </fill>
    </dxf>
    <dxf>
      <fill>
        <patternFill>
          <bgColor theme="5" tint="0.3999"/>
        </patternFill>
      </fill>
    </dxf>
    <dxf>
      <fill>
        <patternFill>
          <bgColor theme="0" tint="-0.35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b val="1"/>
      </font>
    </dxf>
    <dxf>
      <font>
        <color rgb="FFF1C232"/>
      </font>
    </dxf>
    <dxf>
      <font>
        <b val="1"/>
      </font>
    </dxf>
    <dxf>
      <font>
        <color rgb="FFF1C232"/>
      </font>
    </dxf>
    <dxf>
      <font>
        <b val="1"/>
      </font>
    </dxf>
    <dxf>
      <font>
        <color rgb="FFF1C232"/>
      </font>
    </dxf>
    <dxf>
      <font>
        <b val="0"/>
        <i val="1"/>
        <color rgb="FFBFBFBF"/>
      </font>
    </dxf>
    <dxf>
      <font>
        <b val="1"/>
      </font>
    </dxf>
    <dxf>
      <font>
        <color rgb="FFF1C232"/>
      </font>
    </dxf>
    <dxf>
      <font>
        <color rgb="FFF1C232"/>
      </font>
    </dxf>
    <dxf>
      <font>
        <b val="1"/>
      </font>
    </dxf>
    <dxf>
      <font>
        <b val="1"/>
      </font>
    </dxf>
    <dxf>
      <font>
        <color rgb="FF0000FF"/>
      </font>
      <fill>
        <patternFill>
          <bgColor rgb="FFF1C232"/>
        </patternFill>
      </fill>
    </dxf>
    <dxf>
      <font>
        <color rgb="FFF1C232"/>
      </font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color rgb="FFD9D9D9"/>
      </font>
      <fill>
        <patternFill>
          <bgColor rgb="FFD9D9D9"/>
        </patternFill>
      </fill>
    </dxf>
    <dxf>
      <font>
        <b val="1"/>
      </font>
    </dxf>
    <dxf>
      <font>
        <color rgb="FF808080"/>
      </font>
      <fill>
        <patternFill>
          <bgColor theme="0" tint="-0.5"/>
        </patternFill>
      </fill>
      <border diagonalUp="false" diagonalDown="false">
        <left style="thin">
          <color theme="0" tint="-0.5"/>
        </left>
        <right style="thin">
          <color theme="0" tint="-0.5"/>
        </right>
        <top style="thin">
          <color theme="0" tint="-0.5"/>
        </top>
        <bottom style="thin">
          <color theme="0" tint="-0.5"/>
        </bottom>
        <diagonal/>
      </border>
    </dxf>
    <dxf>
      <font>
        <color rgb="FF808080"/>
      </font>
      <fill>
        <patternFill>
          <bgColor theme="0" tint="-0.5"/>
        </patternFill>
      </fill>
      <border diagonalUp="false" diagonalDown="false">
        <left style="thin">
          <color theme="0" tint="-0.5"/>
        </left>
        <right style="thin">
          <color theme="0" tint="-0.5"/>
        </right>
        <top style="thin">
          <color theme="0" tint="-0.5"/>
        </top>
        <bottom style="thin">
          <color theme="0" tint="-0.5"/>
        </bottom>
        <diagonal/>
      </border>
    </dxf>
    <dxf>
      <font>
        <color rgb="FF808080"/>
      </font>
      <fill>
        <patternFill>
          <bgColor theme="0" tint="-0.5"/>
        </patternFill>
      </fill>
      <border diagonalUp="false" diagonalDown="false">
        <left style="thin">
          <color theme="0" tint="-0.5"/>
        </left>
        <right style="thin">
          <color theme="0" tint="-0.5"/>
        </right>
        <top style="thin">
          <color theme="0" tint="-0.5"/>
        </top>
        <bottom style="thin">
          <color theme="0" tint="-0.5"/>
        </bottom>
        <diagonal/>
      </border>
    </dxf>
    <dxf>
      <font>
        <color rgb="FFD9D9D9"/>
      </font>
      <fill>
        <patternFill>
          <bgColor theme="0" tint="-0.15"/>
        </patternFill>
      </fill>
      <border diagonalUp="false" diagonalDown="false">
        <left style="thin">
          <color theme="0" tint="-0.15"/>
        </left>
        <right style="thin">
          <color theme="0" tint="-0.15"/>
        </right>
        <top style="thin">
          <color theme="0" tint="-0.15"/>
        </top>
        <bottom style="thin">
          <color theme="0" tint="-0.15"/>
        </bottom>
        <diagonal/>
      </border>
    </dxf>
    <dxf>
      <font>
        <color rgb="FFD9D9D9"/>
      </font>
      <fill>
        <patternFill>
          <bgColor theme="0" tint="-0.15"/>
        </patternFill>
      </fill>
      <border diagonalUp="false" diagonalDown="false">
        <left style="thin">
          <color theme="0" tint="-0.15"/>
        </left>
        <right style="thin">
          <color theme="0" tint="-0.15"/>
        </right>
        <top style="thin">
          <color theme="0" tint="-0.15"/>
        </top>
        <bottom style="thin">
          <color theme="0" tint="-0.15"/>
        </bottom>
        <diagonal/>
      </border>
    </dxf>
    <dxf>
      <fill>
        <patternFill>
          <bgColor theme="0" tint="-0.15"/>
        </patternFill>
      </fill>
    </dxf>
    <dxf>
      <font>
        <color rgb="FFFFFFFF"/>
      </font>
    </dxf>
    <dxf>
      <font>
        <color rgb="FF808080"/>
      </font>
      <fill>
        <patternFill>
          <bgColor theme="0" tint="-0.5"/>
        </patternFill>
      </fill>
      <border diagonalUp="false" diagonalDown="false">
        <left style="thin">
          <color theme="0" tint="-0.5"/>
        </left>
        <right style="thin">
          <color theme="0" tint="-0.5"/>
        </right>
        <top style="thin">
          <color theme="0" tint="-0.5"/>
        </top>
        <bottom style="thin">
          <color theme="0" tint="-0.5"/>
        </bottom>
        <diagonal/>
      </border>
    </dxf>
    <dxf>
      <font>
        <strike val="1"/>
      </font>
      <fill>
        <patternFill>
          <bgColor rgb="FF999999"/>
        </patternFill>
      </fill>
    </dxf>
    <dxf>
      <fill>
        <patternFill patternType="solid">
          <fgColor rgb="FFD9D9D9"/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0D5BDC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EEEEEE"/>
          <bgColor rgb="FF000000"/>
        </patternFill>
      </fill>
    </dxf>
    <dxf>
      <fill>
        <patternFill patternType="solid">
          <fgColor rgb="FFF2F2F2"/>
          <bgColor rgb="FF000000"/>
        </patternFill>
      </fill>
    </dxf>
    <dxf>
      <fill>
        <patternFill patternType="solid">
          <fgColor rgb="FF803600"/>
          <bgColor rgb="FF000000"/>
        </patternFill>
      </fill>
    </dxf>
    <dxf>
      <fill>
        <patternFill patternType="solid">
          <fgColor rgb="FFFFF2CC"/>
          <bgColor rgb="FF000000"/>
        </patternFill>
      </fill>
    </dxf>
    <dxf>
      <fill>
        <patternFill patternType="solid">
          <fgColor rgb="FFFEF2CD"/>
          <bgColor rgb="FF000000"/>
        </patternFill>
      </fill>
    </dxf>
    <dxf>
      <fill>
        <patternFill>
          <bgColor theme="5" tint="0.3999"/>
        </patternFill>
      </fill>
    </dxf>
    <dxf>
      <fill>
        <patternFill>
          <bgColor theme="3" tint="0.34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colors>
    <indexedColors>
      <rgbColor rgb="FF000000"/>
      <rgbColor rgb="FFFFFFFF"/>
      <rgbColor rgb="FFFF0000"/>
      <rgbColor rgb="FFEEEEEE"/>
      <rgbColor rgb="FF0000FF"/>
      <rgbColor rgb="FFFFFF00"/>
      <rgbColor rgb="FFF2F2F2"/>
      <rgbColor rgb="FFB3CEFB"/>
      <rgbColor rgb="FF9C0006"/>
      <rgbColor rgb="FF006100"/>
      <rgbColor rgb="FF000080"/>
      <rgbColor rgb="FF7F7F7F"/>
      <rgbColor rgb="FF800080"/>
      <rgbColor rgb="FF0D5BDC"/>
      <rgbColor rgb="FFBFBFBF"/>
      <rgbColor rgb="FF808080"/>
      <rgbColor rgb="FF8EB6F8"/>
      <rgbColor rgb="FFC9211E"/>
      <rgbColor rgb="FFFFF2CC"/>
      <rgbColor rgb="FFD9E7FD"/>
      <rgbColor rgb="FF660066"/>
      <rgbColor rgb="FFF28E86"/>
      <rgbColor rgb="FF0070C0"/>
      <rgbColor rgb="FFC9DAF8"/>
      <rgbColor rgb="FF000080"/>
      <rgbColor rgb="FFFF00FF"/>
      <rgbColor rgb="FFFDE49B"/>
      <rgbColor rgb="FFD9D9D9"/>
      <rgbColor rgb="FF800080"/>
      <rgbColor rgb="FFCC0000"/>
      <rgbColor rgb="FF4285F4"/>
      <rgbColor rgb="FF0000FF"/>
      <rgbColor rgb="FF4A86E8"/>
      <rgbColor rgb="FFCFE2F3"/>
      <rgbColor rgb="FFC6EFCE"/>
      <rgbColor rgb="FFFEF2CD"/>
      <rgbColor rgb="FF9FC5E8"/>
      <rgbColor rgb="FFF7B4AE"/>
      <rgbColor rgb="FFB2B2B2"/>
      <rgbColor rgb="FFFFC7CE"/>
      <rgbColor rgb="FF4472C4"/>
      <rgbColor rgb="FF538DD5"/>
      <rgbColor rgb="FFA6A6A6"/>
      <rgbColor rgb="FFF1C232"/>
      <rgbColor rgb="FFB7B7B7"/>
      <rgbColor rgb="FFEA4335"/>
      <rgbColor rgb="FF595959"/>
      <rgbColor rgb="FF999999"/>
      <rgbColor rgb="FF093C92"/>
      <rgbColor rgb="FF6AA84F"/>
      <rgbColor rgb="FF003300"/>
      <rgbColor rgb="FF333300"/>
      <rgbColor rgb="FF803600"/>
      <rgbColor rgb="FF8E7CC3"/>
      <rgbColor rgb="FFEFEFEF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 pitchFamily="0" charset="1"/>
        <a:ea typeface="Arial" pitchFamily="0" charset="1"/>
        <a:cs typeface="Arial" pitchFamily="0" charset="1"/>
      </a:majorFont>
      <a:minorFont>
        <a:latin typeface="Arial" pitchFamily="0" charset="1"/>
        <a:ea typeface="Arial" pitchFamily="0" charset="1"/>
        <a:cs typeface="Arial" pitchFamily="0" charset="1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1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0000"/>
    <pageSetUpPr fitToPage="false"/>
  </sheetPr>
  <dimension ref="A1:Z49"/>
  <sheetViews>
    <sheetView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C26" activeCellId="0" sqref="C26"/>
    </sheetView>
  </sheetViews>
  <sheetFormatPr defaultColWidth="12.71484375" defaultRowHeight="15.75" zeroHeight="true" outlineLevelRow="0" outlineLevelCol="0"/>
  <cols>
    <col collapsed="false" customWidth="true" hidden="false" outlineLevel="0" max="1" min="1" style="1" width="14"/>
    <col collapsed="false" customWidth="true" hidden="false" outlineLevel="0" max="2" min="2" style="1" width="18.86"/>
    <col collapsed="false" customWidth="true" hidden="false" outlineLevel="0" max="3" min="3" style="1" width="49.42"/>
    <col collapsed="false" customWidth="true" hidden="false" outlineLevel="0" max="4" min="4" style="1" width="2.57"/>
    <col collapsed="false" customWidth="true" hidden="false" outlineLevel="0" max="26" min="5" style="1" width="2.71"/>
    <col collapsed="false" customWidth="false" hidden="true" outlineLevel="0" max="16384" min="27" style="1" width="12.71"/>
  </cols>
  <sheetData>
    <row r="1" customFormat="false" ht="15.75" hidden="false" customHeight="false" outlineLevel="0" collapsed="false">
      <c r="A1" s="2" t="s">
        <v>0</v>
      </c>
      <c r="B1" s="3" t="n">
        <f aca="false">Calcoli!BB51</f>
        <v>0</v>
      </c>
      <c r="C1" s="4" t="s">
        <v>1</v>
      </c>
      <c r="D1" s="5"/>
      <c r="E1" s="6" t="str">
        <f aca="false">IF(B1&lt;&gt;"",_xlfn.FORMULATEXT(B1),"")</f>
        <v>=$Calcoli.BB51</v>
      </c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customFormat="false" ht="15.75" hidden="false" customHeight="false" outlineLevel="0" collapsed="false">
      <c r="A2" s="8" t="s">
        <v>2</v>
      </c>
      <c r="B2" s="3" t="n">
        <f aca="false">Calcoli!BB52</f>
        <v>0</v>
      </c>
      <c r="C2" s="9" t="s">
        <v>3</v>
      </c>
      <c r="D2" s="5"/>
      <c r="E2" s="6" t="str">
        <f aca="false">IF(B2&lt;&gt;"",_xlfn.FORMULATEXT(B2),"")</f>
        <v>=$Calcoli.BB52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customFormat="false" ht="15.75" hidden="false" customHeight="false" outlineLevel="0" collapsed="false">
      <c r="A3" s="8" t="s">
        <v>4</v>
      </c>
      <c r="B3" s="3" t="n">
        <f aca="false">Calcoli!BB53</f>
        <v>0</v>
      </c>
      <c r="C3" s="9" t="s">
        <v>5</v>
      </c>
      <c r="D3" s="5"/>
      <c r="E3" s="6" t="str">
        <f aca="false">IF(B3&lt;&gt;"",_xlfn.FORMULATEXT(B3),"")</f>
        <v>=$Calcoli.BB53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customFormat="false" ht="15.75" hidden="false" customHeight="false" outlineLevel="0" collapsed="false">
      <c r="A4" s="8" t="s">
        <v>6</v>
      </c>
      <c r="B4" s="3" t="n">
        <f aca="false">Calcoli!BB54</f>
        <v>0</v>
      </c>
      <c r="C4" s="9" t="s">
        <v>7</v>
      </c>
      <c r="D4" s="5"/>
      <c r="E4" s="6" t="str">
        <f aca="false">IF(B4&lt;&gt;"",_xlfn.FORMULATEXT(B4),"")</f>
        <v>=$Calcoli.BB54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customFormat="false" ht="15.75" hidden="false" customHeight="false" outlineLevel="0" collapsed="false">
      <c r="A5" s="8" t="s">
        <v>8</v>
      </c>
      <c r="B5" s="3" t="n">
        <f aca="false">Calcoli!BB55</f>
        <v>0</v>
      </c>
      <c r="C5" s="9" t="s">
        <v>9</v>
      </c>
      <c r="D5" s="5"/>
      <c r="E5" s="6" t="str">
        <f aca="false">IF(B5&lt;&gt;"",_xlfn.FORMULATEXT(B5),"")</f>
        <v>=$Calcoli.BB55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customFormat="false" ht="15.75" hidden="false" customHeight="false" outlineLevel="0" collapsed="false">
      <c r="A6" s="8" t="s">
        <v>10</v>
      </c>
      <c r="B6" s="3" t="n">
        <f aca="false">Calcoli!BB56</f>
        <v>0</v>
      </c>
      <c r="C6" s="9" t="s">
        <v>11</v>
      </c>
      <c r="D6" s="5"/>
      <c r="E6" s="6" t="str">
        <f aca="false">IF(B6&lt;&gt;"",_xlfn.FORMULATEXT(B6),"")</f>
        <v>=$Calcoli.BB56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customFormat="false" ht="15.75" hidden="false" customHeight="false" outlineLevel="0" collapsed="false">
      <c r="A7" s="8" t="s">
        <v>12</v>
      </c>
      <c r="B7" s="3" t="n">
        <f aca="false">Calcoli!BB57</f>
        <v>0</v>
      </c>
      <c r="C7" s="9" t="s">
        <v>13</v>
      </c>
      <c r="D7" s="5"/>
      <c r="E7" s="6" t="str">
        <f aca="false">IF(B7&lt;&gt;"",_xlfn.FORMULATEXT(B7),"")</f>
        <v>=$Calcoli.BB57</v>
      </c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customFormat="false" ht="15.75" hidden="false" customHeight="false" outlineLevel="0" collapsed="false">
      <c r="A8" s="8" t="s">
        <v>14</v>
      </c>
      <c r="B8" s="3" t="n">
        <f aca="false">Calcoli!BB58</f>
        <v>0</v>
      </c>
      <c r="C8" s="9" t="s">
        <v>15</v>
      </c>
      <c r="D8" s="5"/>
      <c r="E8" s="6" t="str">
        <f aca="false">IF(B8&lt;&gt;"",_xlfn.FORMULATEXT(B8),"")</f>
        <v>=$Calcoli.BB58</v>
      </c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customFormat="false" ht="15.75" hidden="false" customHeight="false" outlineLevel="0" collapsed="false">
      <c r="A9" s="8" t="s">
        <v>16</v>
      </c>
      <c r="B9" s="3" t="n">
        <f aca="false">Calcoli!BB59</f>
        <v>0</v>
      </c>
      <c r="C9" s="9" t="s">
        <v>17</v>
      </c>
      <c r="D9" s="5"/>
      <c r="E9" s="6" t="str">
        <f aca="false">IF(B9&lt;&gt;"",_xlfn.FORMULATEXT(B9),"")</f>
        <v>=$Calcoli.BB59</v>
      </c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customFormat="false" ht="15.75" hidden="false" customHeight="false" outlineLevel="0" collapsed="false">
      <c r="A10" s="8" t="s">
        <v>18</v>
      </c>
      <c r="B10" s="3" t="n">
        <f aca="false">Calcoli!BB60</f>
        <v>0</v>
      </c>
      <c r="C10" s="9" t="s">
        <v>19</v>
      </c>
      <c r="D10" s="5"/>
      <c r="E10" s="6" t="str">
        <f aca="false">IF(B10&lt;&gt;"",_xlfn.FORMULATEXT(B10),"")</f>
        <v>=$Calcoli.BB60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customFormat="false" ht="15.75" hidden="false" customHeight="false" outlineLevel="0" collapsed="false">
      <c r="A11" s="8" t="s">
        <v>20</v>
      </c>
      <c r="B11" s="3" t="n">
        <f aca="false">Calcoli!BB61</f>
        <v>0</v>
      </c>
      <c r="C11" s="9" t="s">
        <v>21</v>
      </c>
      <c r="D11" s="5"/>
      <c r="E11" s="6" t="str">
        <f aca="false">IF(B11&lt;&gt;"",_xlfn.FORMULATEXT(B11),"")</f>
        <v>=$Calcoli.BB61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customFormat="false" ht="15.75" hidden="false" customHeight="false" outlineLevel="0" collapsed="false">
      <c r="A12" s="8" t="s">
        <v>22</v>
      </c>
      <c r="B12" s="3" t="n">
        <f aca="false">Calcoli!BB62</f>
        <v>0</v>
      </c>
      <c r="C12" s="9" t="s">
        <v>23</v>
      </c>
      <c r="D12" s="5"/>
      <c r="E12" s="6" t="str">
        <f aca="false">IF(B12&lt;&gt;"",_xlfn.FORMULATEXT(B12),"")</f>
        <v>=$Calcoli.BB62</v>
      </c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customFormat="false" ht="15.75" hidden="false" customHeight="false" outlineLevel="0" collapsed="false">
      <c r="A13" s="8" t="s">
        <v>24</v>
      </c>
      <c r="B13" s="3" t="n">
        <f aca="false">'Oneri di Urbanizzazione'!K214</f>
        <v>0</v>
      </c>
      <c r="C13" s="9" t="s">
        <v>25</v>
      </c>
      <c r="D13" s="5"/>
      <c r="E13" s="6" t="str">
        <f aca="false">IF(B13&lt;&gt;"",_xlfn.FORMULATEXT(B13),"")</f>
        <v>=$'Oneri di Urbanizzazione'.K214</v>
      </c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customFormat="false" ht="15.75" hidden="false" customHeight="false" outlineLevel="0" collapsed="false">
      <c r="A14" s="10" t="s">
        <v>26</v>
      </c>
      <c r="B14" s="11" t="n">
        <f aca="false">'Oneri di Urbanizzazione'!K218</f>
        <v>0</v>
      </c>
      <c r="C14" s="12" t="s">
        <v>27</v>
      </c>
      <c r="D14" s="5"/>
      <c r="E14" s="6" t="str">
        <f aca="false">IF(B14&lt;&gt;"",_xlfn.FORMULATEXT(B14),"")</f>
        <v>=$'Oneri di Urbanizzazione'.K218</v>
      </c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customFormat="false" ht="15.75" hidden="false" customHeight="false" outlineLevel="0" collapsed="false">
      <c r="A15" s="13" t="s">
        <v>28</v>
      </c>
      <c r="B15" s="14" t="n">
        <f aca="false">'Costo di costruzione'!G61</f>
        <v>0</v>
      </c>
      <c r="C15" s="15" t="s">
        <v>29</v>
      </c>
      <c r="D15" s="5"/>
      <c r="E15" s="6" t="str">
        <f aca="false">IF(B15&lt;&gt;"",_xlfn.FORMULATEXT(B15),"")</f>
        <v>=$'Costo di costruzione'.G61</v>
      </c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customFormat="false" ht="15.75" hidden="false" customHeight="false" outlineLevel="0" collapsed="false">
      <c r="A16" s="8" t="s">
        <v>30</v>
      </c>
      <c r="B16" s="3"/>
      <c r="C16" s="9" t="s">
        <v>31</v>
      </c>
      <c r="D16" s="5"/>
      <c r="E16" s="6" t="str">
        <f aca="false">IF(B16&lt;&gt;"",_xlfn.FORMULATEXT(B16),"")</f>
        <v/>
      </c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customFormat="false" ht="15.75" hidden="false" customHeight="false" outlineLevel="0" collapsed="false">
      <c r="A17" s="8" t="s">
        <v>32</v>
      </c>
      <c r="B17" s="16" t="n">
        <f aca="false">'Determinazione classe'!N33</f>
        <v>1</v>
      </c>
      <c r="C17" s="9" t="s">
        <v>33</v>
      </c>
      <c r="D17" s="5"/>
      <c r="E17" s="6" t="str">
        <f aca="false">IF(B17&lt;&gt;"",_xlfn.FORMULATEXT(B17),"")</f>
        <v>=$'Determinazione classe'.N33</v>
      </c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customFormat="false" ht="15.75" hidden="false" customHeight="false" outlineLevel="0" collapsed="false">
      <c r="A18" s="8" t="s">
        <v>34</v>
      </c>
      <c r="B18" s="17" t="n">
        <f aca="false">'Determinazione classe'!N34</f>
        <v>0</v>
      </c>
      <c r="C18" s="9" t="s">
        <v>35</v>
      </c>
      <c r="D18" s="5"/>
      <c r="E18" s="6" t="str">
        <f aca="false">IF(B18&lt;&gt;"",_xlfn.FORMULATEXT(B18),"")</f>
        <v>=$'Determinazione classe'.N34</v>
      </c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customFormat="false" ht="15.75" hidden="false" customHeight="false" outlineLevel="0" collapsed="false">
      <c r="A19" s="8" t="s">
        <v>36</v>
      </c>
      <c r="B19" s="18" t="str">
        <f aca="false">IF('Determinazione classe'!B40&lt;&gt;"",'Determinazione classe'!B40,"")</f>
        <v>PER EFFETTUARE IL CALCOLO TRAMITE IL COMPUTO METRICO ESTIMATIVO ANDARE SU   ‘’COSTO DI COSTRUZIONE’’</v>
      </c>
      <c r="C19" s="9" t="s">
        <v>37</v>
      </c>
      <c r="D19" s="5"/>
      <c r="E19" s="6" t="str">
        <f aca="false">IF(B19&lt;&gt;"",_xlfn.FORMULATEXT(B19),"")</f>
        <v>=SE($'Determinazione classe'.B40&lt;&gt;"";$'Determinazione classe'.B40;"")</v>
      </c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customFormat="false" ht="15.75" hidden="false" customHeight="false" outlineLevel="0" collapsed="false">
      <c r="A20" s="8" t="s">
        <v>38</v>
      </c>
      <c r="B20" s="19" t="n">
        <f aca="false">'Determinazione classe'!E12+'Determinazione classe'!I12</f>
        <v>0</v>
      </c>
      <c r="C20" s="9" t="s">
        <v>39</v>
      </c>
      <c r="D20" s="5"/>
      <c r="E20" s="6" t="str">
        <f aca="false">IF(B20&lt;&gt;"",_xlfn.FORMULATEXT(B20),"")</f>
        <v>=$'Determinazione classe'.E12+$'Determinazione classe'.I12</v>
      </c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customFormat="false" ht="15.75" hidden="false" customHeight="false" outlineLevel="0" collapsed="false">
      <c r="A21" s="8" t="s">
        <v>40</v>
      </c>
      <c r="B21" s="19" t="n">
        <f aca="false">'Determinazione classe'!N12</f>
        <v>0</v>
      </c>
      <c r="C21" s="9" t="s">
        <v>41</v>
      </c>
      <c r="D21" s="5"/>
      <c r="E21" s="6" t="str">
        <f aca="false">IF(B21&lt;&gt;"",_xlfn.FORMULATEXT(B21),"")</f>
        <v>=$'Determinazione classe'.N12</v>
      </c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customFormat="false" ht="15.75" hidden="false" customHeight="false" outlineLevel="0" collapsed="false">
      <c r="A22" s="8" t="s">
        <v>42</v>
      </c>
      <c r="B22" s="19" t="n">
        <f aca="false">'Determinazione classe'!M20</f>
        <v>0</v>
      </c>
      <c r="C22" s="9" t="s">
        <v>43</v>
      </c>
      <c r="D22" s="5"/>
      <c r="E22" s="6" t="str">
        <f aca="false">IF(B22&lt;&gt;"",_xlfn.FORMULATEXT(B22),"")</f>
        <v>=$'Determinazione classe'.M20</v>
      </c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customFormat="false" ht="15.75" hidden="false" customHeight="false" outlineLevel="0" collapsed="false">
      <c r="A23" s="8" t="s">
        <v>44</v>
      </c>
      <c r="B23" s="3" t="n">
        <f aca="false">Calcoli!BL27</f>
        <v>218.76</v>
      </c>
      <c r="C23" s="9" t="s">
        <v>45</v>
      </c>
      <c r="D23" s="5"/>
      <c r="E23" s="6" t="str">
        <f aca="false">IF(B23&lt;&gt;"",_xlfn.FORMULATEXT(B23),"")</f>
        <v>=$Calcoli.BL27</v>
      </c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customFormat="false" ht="15.75" hidden="false" customHeight="false" outlineLevel="0" collapsed="false">
      <c r="A24" s="8" t="s">
        <v>46</v>
      </c>
      <c r="B24" s="3" t="n">
        <f aca="false">Calcoli!BL28</f>
        <v>218.76</v>
      </c>
      <c r="C24" s="9" t="s">
        <v>47</v>
      </c>
      <c r="D24" s="5"/>
      <c r="E24" s="6" t="str">
        <f aca="false">IF(B24&lt;&gt;"",_xlfn.FORMULATEXT(B24),"")</f>
        <v>=$Calcoli.BL28</v>
      </c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customFormat="false" ht="15.75" hidden="false" customHeight="false" outlineLevel="0" collapsed="false">
      <c r="A25" s="8" t="s">
        <v>48</v>
      </c>
      <c r="B25" s="19" t="n">
        <f aca="false">'Determinazione classe'!M31</f>
        <v>0</v>
      </c>
      <c r="C25" s="9" t="s">
        <v>49</v>
      </c>
      <c r="D25" s="5"/>
      <c r="E25" s="6" t="str">
        <f aca="false">IF(B25&lt;&gt;"",_xlfn.FORMULATEXT(B25),"")</f>
        <v>=$'Determinazione classe'.M31</v>
      </c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customFormat="false" ht="15.75" hidden="false" customHeight="false" outlineLevel="0" collapsed="false">
      <c r="A26" s="8" t="s">
        <v>50</v>
      </c>
      <c r="B26" s="19" t="n">
        <f aca="false">'Determinazione classe'!E12+'Determinazione classe'!I12</f>
        <v>0</v>
      </c>
      <c r="C26" s="9" t="s">
        <v>51</v>
      </c>
      <c r="D26" s="5"/>
      <c r="E26" s="6" t="str">
        <f aca="false">IF(B26&lt;&gt;"",_xlfn.FORMULATEXT(B26),"")</f>
        <v>=$'Determinazione classe'.E12+$'Determinazione classe'.I12</v>
      </c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customFormat="false" ht="15.75" hidden="false" customHeight="false" outlineLevel="0" collapsed="false">
      <c r="A27" s="8" t="s">
        <v>52</v>
      </c>
      <c r="B27" s="19" t="n">
        <f aca="false">'Determinazione classe'!G19+'Determinazione classe'!I19</f>
        <v>0</v>
      </c>
      <c r="C27" s="9" t="s">
        <v>53</v>
      </c>
      <c r="D27" s="5"/>
      <c r="E27" s="6" t="str">
        <f aca="false">IF(B27&lt;&gt;"",_xlfn.FORMULATEXT(B27),"")</f>
        <v>=$'Determinazione classe'.G19+$'Determinazione classe'.I19</v>
      </c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customFormat="false" ht="15.75" hidden="false" customHeight="false" outlineLevel="0" collapsed="false">
      <c r="A28" s="8" t="s">
        <v>54</v>
      </c>
      <c r="B28" s="19" t="n">
        <f aca="false">IF(Parametri!D4="Marche",'Determinazione classe'!P12,0)</f>
        <v>0</v>
      </c>
      <c r="C28" s="9" t="s">
        <v>55</v>
      </c>
      <c r="D28" s="5"/>
      <c r="E28" s="6" t="str">
        <f aca="false">IF(B28&lt;&gt;"",_xlfn.FORMULATEXT(B28),"")</f>
        <v>=SE($Parametri.D4="Marche";$'Determinazione classe'.P12;0)</v>
      </c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customFormat="false" ht="15.75" hidden="false" customHeight="false" outlineLevel="0" collapsed="false">
      <c r="A29" s="8" t="s">
        <v>56</v>
      </c>
      <c r="B29" s="19" t="n">
        <f aca="false">IF(Parametri!D4="Marche",'Determinazione classe'!O20,0)</f>
        <v>0</v>
      </c>
      <c r="C29" s="9" t="s">
        <v>57</v>
      </c>
      <c r="D29" s="5"/>
      <c r="E29" s="6" t="str">
        <f aca="false">IF(B29&lt;&gt;"",_xlfn.FORMULATEXT(B29),"")</f>
        <v>=SE($Parametri.D4="Marche";$'Determinazione classe'.O20;0)</v>
      </c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customFormat="false" ht="15.75" hidden="false" customHeight="false" outlineLevel="0" collapsed="false">
      <c r="A30" s="8" t="s">
        <v>58</v>
      </c>
      <c r="B30" s="19" t="n">
        <f aca="false">IF(Parametri!D4="Marche",'Determinazione classe'!O31,0)</f>
        <v>0</v>
      </c>
      <c r="C30" s="9" t="s">
        <v>59</v>
      </c>
      <c r="D30" s="5"/>
      <c r="E30" s="6" t="str">
        <f aca="false">IF(B30&lt;&gt;"",_xlfn.FORMULATEXT(B30),"")</f>
        <v>=SE($Parametri.D4="Marche";$'Determinazione classe'.O31;0)</v>
      </c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customFormat="false" ht="15.75" hidden="false" customHeight="false" outlineLevel="0" collapsed="false">
      <c r="A31" s="8" t="s">
        <v>60</v>
      </c>
      <c r="B31" s="19" t="n">
        <f aca="false">IF(Parametri!D4="Marche",'Determinazione classe'!N36*100,0)</f>
        <v>0</v>
      </c>
      <c r="C31" s="9" t="s">
        <v>61</v>
      </c>
      <c r="D31" s="5"/>
      <c r="E31" s="6" t="str">
        <f aca="false">IF(B31&lt;&gt;"",_xlfn.FORMULATEXT(B31),"")</f>
        <v>=SE($Parametri.D4="Marche";$'Determinazione classe'.N36*100;0)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customFormat="false" ht="15.75" hidden="false" customHeight="false" outlineLevel="0" collapsed="false">
      <c r="A32" s="8" t="s">
        <v>62</v>
      </c>
      <c r="B32" s="3"/>
      <c r="C32" s="9" t="s">
        <v>63</v>
      </c>
      <c r="D32" s="5"/>
      <c r="E32" s="6" t="str">
        <f aca="false">IF(B32&lt;&gt;"",_xlfn.FORMULATEXT(B32),"")</f>
        <v/>
      </c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customFormat="false" ht="15.75" hidden="false" customHeight="false" outlineLevel="0" collapsed="false">
      <c r="A33" s="20" t="s">
        <v>64</v>
      </c>
      <c r="B33" s="21" t="n">
        <f aca="false">IF('Determinazione classe'!E71="No",2,1)</f>
        <v>2</v>
      </c>
      <c r="C33" s="22" t="s">
        <v>65</v>
      </c>
      <c r="D33" s="5"/>
      <c r="E33" s="6" t="str">
        <f aca="false">IF(B33&lt;&gt;"",_xlfn.FORMULATEXT(B33),"")</f>
        <v>=SE($'Determinazione classe'.E71="No";2;1)</v>
      </c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customFormat="false" ht="15.75" hidden="false" customHeight="false" outlineLevel="0" collapsed="false">
      <c r="A34" s="23"/>
      <c r="B34" s="24"/>
      <c r="C34" s="23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customFormat="false" ht="15.75" hidden="false" customHeight="false" outlineLevel="0" collapsed="false">
      <c r="A35" s="7"/>
      <c r="B35" s="25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customFormat="false" ht="15.75" hidden="false" customHeight="false" outlineLevel="0" collapsed="false">
      <c r="A36" s="7"/>
      <c r="B36" s="25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customFormat="false" ht="15.75" hidden="false" customHeight="false" outlineLevel="0" collapsed="false">
      <c r="A37" s="7"/>
      <c r="B37" s="25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customFormat="false" ht="15.75" hidden="false" customHeight="false" outlineLevel="0" collapsed="false">
      <c r="A38" s="7"/>
      <c r="B38" s="2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customFormat="false" ht="15.75" hidden="false" customHeight="false" outlineLevel="0" collapsed="false">
      <c r="A39" s="7"/>
      <c r="B39" s="2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customFormat="false" ht="15.75" hidden="false" customHeight="false" outlineLevel="0" collapsed="false">
      <c r="A40" s="7"/>
      <c r="B40" s="2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customFormat="false" ht="15.75" hidden="false" customHeight="false" outlineLevel="0" collapsed="false">
      <c r="A41" s="7"/>
      <c r="B41" s="2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customFormat="false" ht="15.75" hidden="false" customHeight="false" outlineLevel="0" collapsed="false">
      <c r="A42" s="7"/>
      <c r="B42" s="2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customFormat="false" ht="15.75" hidden="false" customHeight="false" outlineLevel="0" collapsed="false">
      <c r="A43" s="7"/>
      <c r="B43" s="2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customFormat="false" ht="15.75" hidden="false" customHeight="false" outlineLevel="0" collapsed="false">
      <c r="A44" s="7"/>
      <c r="B44" s="2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customFormat="false" ht="15.75" hidden="false" customHeight="false" outlineLevel="0" collapsed="false">
      <c r="A45" s="7"/>
      <c r="B45" s="2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customFormat="false" ht="15.75" hidden="false" customHeight="false" outlineLevel="0" collapsed="false">
      <c r="A46" s="7"/>
      <c r="B46" s="2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customFormat="false" ht="15.75" hidden="false" customHeight="false" outlineLevel="0" collapsed="false">
      <c r="A47" s="7"/>
      <c r="B47" s="2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customFormat="false" ht="15.75" hidden="false" customHeight="false" outlineLevel="0" collapsed="false">
      <c r="A48" s="7"/>
      <c r="B48" s="2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customFormat="false" ht="15.75" hidden="false" customHeight="false" outlineLevel="0" collapsed="false">
      <c r="A49" s="7"/>
      <c r="B49" s="2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S23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R191" activeCellId="0" sqref="R191"/>
    </sheetView>
  </sheetViews>
  <sheetFormatPr defaultColWidth="12.71484375" defaultRowHeight="15.75" zeroHeight="true" outlineLevelRow="0" outlineLevelCol="0"/>
  <cols>
    <col collapsed="false" customWidth="true" hidden="false" outlineLevel="0" max="2" min="1" style="390" width="2.71"/>
    <col collapsed="false" customWidth="true" hidden="false" outlineLevel="0" max="3" min="3" style="390" width="46.71"/>
    <col collapsed="false" customWidth="true" hidden="false" outlineLevel="0" max="4" min="4" style="390" width="26"/>
    <col collapsed="false" customWidth="true" hidden="false" outlineLevel="0" max="5" min="5" style="390" width="10.14"/>
    <col collapsed="false" customWidth="true" hidden="false" outlineLevel="0" max="6" min="6" style="390" width="6.71"/>
    <col collapsed="false" customWidth="true" hidden="false" outlineLevel="0" max="7" min="7" style="390" width="3.57"/>
    <col collapsed="false" customWidth="true" hidden="false" outlineLevel="0" max="8" min="8" style="390" width="11.57"/>
    <col collapsed="false" customWidth="true" hidden="false" outlineLevel="0" max="9" min="9" style="390" width="3.29"/>
    <col collapsed="false" customWidth="true" hidden="false" outlineLevel="0" max="10" min="10" style="390" width="2.71"/>
    <col collapsed="false" customWidth="true" hidden="false" outlineLevel="0" max="11" min="11" style="390" width="12"/>
    <col collapsed="false" customWidth="true" hidden="false" outlineLevel="0" max="12" min="12" style="390" width="2.71"/>
    <col collapsed="false" customWidth="true" hidden="false" outlineLevel="0" max="13" min="13" style="390" width="21.57"/>
    <col collapsed="false" customWidth="true" hidden="false" outlineLevel="0" max="14" min="14" style="390" width="3.29"/>
    <col collapsed="false" customWidth="true" hidden="false" outlineLevel="0" max="17" min="15" style="390" width="2.71"/>
    <col collapsed="false" customWidth="true" hidden="false" outlineLevel="0" max="18" min="18" style="390" width="15"/>
    <col collapsed="false" customWidth="true" hidden="false" outlineLevel="0" max="19" min="19" style="1" width="2.71"/>
    <col collapsed="false" customWidth="false" hidden="true" outlineLevel="0" max="16384" min="20" style="1" width="12.71"/>
  </cols>
  <sheetData>
    <row r="1" customFormat="false" ht="15.75" hidden="false" customHeight="false" outlineLevel="0" collapsed="false">
      <c r="A1" s="74"/>
      <c r="B1" s="668"/>
      <c r="C1" s="668"/>
      <c r="D1" s="668"/>
      <c r="E1" s="668"/>
      <c r="F1" s="669"/>
      <c r="G1" s="668"/>
      <c r="H1" s="668"/>
      <c r="I1" s="669"/>
      <c r="J1" s="668"/>
      <c r="K1" s="668"/>
      <c r="L1" s="668"/>
      <c r="M1" s="670"/>
      <c r="N1" s="669"/>
      <c r="O1" s="668"/>
      <c r="P1" s="74"/>
      <c r="Q1" s="668"/>
      <c r="R1" s="668"/>
      <c r="S1" s="668"/>
    </row>
    <row r="2" customFormat="false" ht="17.35" hidden="false" customHeight="false" outlineLevel="0" collapsed="false">
      <c r="A2" s="671"/>
      <c r="B2" s="672"/>
      <c r="C2" s="34" t="s">
        <v>315</v>
      </c>
      <c r="D2" s="673"/>
      <c r="E2" s="673"/>
      <c r="F2" s="674"/>
      <c r="G2" s="673"/>
      <c r="H2" s="673"/>
      <c r="I2" s="674"/>
      <c r="J2" s="673"/>
      <c r="K2" s="673"/>
      <c r="L2" s="673"/>
      <c r="M2" s="675"/>
      <c r="N2" s="676"/>
      <c r="O2" s="677"/>
      <c r="P2" s="678"/>
      <c r="Q2" s="414"/>
      <c r="R2" s="38" t="s">
        <v>69</v>
      </c>
      <c r="S2" s="679"/>
    </row>
    <row r="3" customFormat="false" ht="18" hidden="false" customHeight="true" outlineLevel="0" collapsed="false">
      <c r="A3" s="671"/>
      <c r="B3" s="680"/>
      <c r="C3" s="681" t="s">
        <v>316</v>
      </c>
      <c r="D3" s="681"/>
      <c r="E3" s="681"/>
      <c r="F3" s="682"/>
      <c r="G3" s="681"/>
      <c r="H3" s="681"/>
      <c r="I3" s="682"/>
      <c r="J3" s="681"/>
      <c r="K3" s="681"/>
      <c r="L3" s="681"/>
      <c r="M3" s="683" t="str">
        <f aca="false">'Determinazione classe'!F55</f>
        <v>No</v>
      </c>
      <c r="N3" s="683"/>
      <c r="O3" s="684"/>
      <c r="P3" s="685"/>
      <c r="Q3" s="423"/>
      <c r="R3" s="44" t="s">
        <v>72</v>
      </c>
      <c r="S3" s="668"/>
    </row>
    <row r="4" customFormat="false" ht="18" hidden="false" customHeight="true" outlineLevel="0" collapsed="false">
      <c r="A4" s="671"/>
      <c r="B4" s="680"/>
      <c r="C4" s="686" t="s">
        <v>317</v>
      </c>
      <c r="D4" s="686"/>
      <c r="E4" s="686"/>
      <c r="F4" s="687"/>
      <c r="G4" s="686"/>
      <c r="H4" s="686"/>
      <c r="I4" s="687"/>
      <c r="J4" s="686"/>
      <c r="K4" s="686"/>
      <c r="L4" s="686"/>
      <c r="M4" s="688" t="n">
        <v>0</v>
      </c>
      <c r="N4" s="688"/>
      <c r="O4" s="684"/>
      <c r="P4" s="685"/>
      <c r="Q4" s="689"/>
      <c r="R4" s="690"/>
      <c r="S4" s="668"/>
    </row>
    <row r="5" customFormat="false" ht="18" hidden="false" customHeight="true" outlineLevel="0" collapsed="false">
      <c r="A5" s="671"/>
      <c r="B5" s="680"/>
      <c r="C5" s="691" t="s">
        <v>318</v>
      </c>
      <c r="D5" s="686"/>
      <c r="E5" s="686"/>
      <c r="F5" s="687"/>
      <c r="G5" s="686"/>
      <c r="H5" s="686"/>
      <c r="I5" s="687"/>
      <c r="J5" s="686"/>
      <c r="K5" s="686"/>
      <c r="L5" s="686"/>
      <c r="M5" s="692" t="s">
        <v>128</v>
      </c>
      <c r="N5" s="692"/>
      <c r="O5" s="684"/>
      <c r="P5" s="685"/>
      <c r="Q5" s="685"/>
      <c r="R5" s="668"/>
      <c r="S5" s="668"/>
    </row>
    <row r="6" customFormat="false" ht="18" hidden="false" customHeight="true" outlineLevel="0" collapsed="false">
      <c r="A6" s="671"/>
      <c r="B6" s="680"/>
      <c r="C6" s="691" t="s">
        <v>319</v>
      </c>
      <c r="D6" s="686"/>
      <c r="E6" s="686"/>
      <c r="F6" s="687"/>
      <c r="G6" s="686"/>
      <c r="H6" s="686"/>
      <c r="I6" s="687"/>
      <c r="J6" s="686"/>
      <c r="K6" s="686"/>
      <c r="L6" s="686"/>
      <c r="M6" s="692" t="s">
        <v>128</v>
      </c>
      <c r="N6" s="692"/>
      <c r="O6" s="684"/>
      <c r="P6" s="685"/>
      <c r="Q6" s="685"/>
      <c r="R6" s="685"/>
      <c r="S6" s="74"/>
    </row>
    <row r="7" customFormat="false" ht="18" hidden="false" customHeight="true" outlineLevel="0" collapsed="false">
      <c r="A7" s="671"/>
      <c r="B7" s="680"/>
      <c r="C7" s="693" t="s">
        <v>320</v>
      </c>
      <c r="D7" s="693"/>
      <c r="E7" s="693"/>
      <c r="F7" s="693"/>
      <c r="G7" s="693"/>
      <c r="H7" s="693"/>
      <c r="I7" s="693"/>
      <c r="J7" s="693"/>
      <c r="K7" s="693"/>
      <c r="L7" s="693"/>
      <c r="M7" s="694" t="s">
        <v>128</v>
      </c>
      <c r="N7" s="694"/>
      <c r="O7" s="684"/>
      <c r="P7" s="685"/>
      <c r="Q7" s="685"/>
      <c r="R7" s="685"/>
      <c r="S7" s="74"/>
    </row>
    <row r="8" customFormat="false" ht="18" hidden="false" customHeight="true" outlineLevel="0" collapsed="false">
      <c r="A8" s="671"/>
      <c r="B8" s="680"/>
      <c r="C8" s="695" t="s">
        <v>321</v>
      </c>
      <c r="D8" s="695"/>
      <c r="E8" s="695"/>
      <c r="F8" s="695"/>
      <c r="G8" s="695"/>
      <c r="H8" s="695"/>
      <c r="I8" s="695"/>
      <c r="J8" s="695"/>
      <c r="K8" s="695"/>
      <c r="L8" s="695"/>
      <c r="M8" s="694" t="s">
        <v>128</v>
      </c>
      <c r="N8" s="694"/>
      <c r="O8" s="684"/>
      <c r="P8" s="685"/>
      <c r="Q8" s="685"/>
      <c r="R8" s="685"/>
      <c r="S8" s="74"/>
    </row>
    <row r="9" customFormat="false" ht="18" hidden="false" customHeight="true" outlineLevel="0" collapsed="false">
      <c r="A9" s="671"/>
      <c r="B9" s="680"/>
      <c r="C9" s="686" t="s">
        <v>322</v>
      </c>
      <c r="D9" s="686"/>
      <c r="E9" s="686"/>
      <c r="F9" s="687"/>
      <c r="G9" s="686"/>
      <c r="H9" s="686"/>
      <c r="I9" s="687"/>
      <c r="J9" s="686"/>
      <c r="K9" s="686"/>
      <c r="L9" s="686"/>
      <c r="M9" s="692" t="s">
        <v>128</v>
      </c>
      <c r="N9" s="692"/>
      <c r="O9" s="684"/>
      <c r="P9" s="685"/>
      <c r="Q9" s="685"/>
      <c r="R9" s="685"/>
      <c r="S9" s="74"/>
    </row>
    <row r="10" customFormat="false" ht="18" hidden="false" customHeight="true" outlineLevel="0" collapsed="false">
      <c r="A10" s="671"/>
      <c r="B10" s="680"/>
      <c r="C10" s="686" t="s">
        <v>323</v>
      </c>
      <c r="D10" s="686"/>
      <c r="E10" s="686"/>
      <c r="F10" s="687"/>
      <c r="G10" s="686"/>
      <c r="H10" s="686"/>
      <c r="I10" s="687"/>
      <c r="J10" s="686"/>
      <c r="K10" s="686"/>
      <c r="L10" s="686"/>
      <c r="M10" s="696" t="n">
        <v>0</v>
      </c>
      <c r="N10" s="696"/>
      <c r="O10" s="684"/>
      <c r="P10" s="685"/>
      <c r="Q10" s="685"/>
      <c r="R10" s="685"/>
      <c r="S10" s="74"/>
    </row>
    <row r="11" customFormat="false" ht="18" hidden="false" customHeight="true" outlineLevel="0" collapsed="false">
      <c r="A11" s="671"/>
      <c r="B11" s="697"/>
      <c r="C11" s="690" t="s">
        <v>324</v>
      </c>
      <c r="D11" s="690"/>
      <c r="E11" s="690"/>
      <c r="F11" s="698"/>
      <c r="G11" s="690"/>
      <c r="H11" s="690"/>
      <c r="I11" s="698"/>
      <c r="J11" s="690"/>
      <c r="K11" s="690"/>
      <c r="L11" s="690"/>
      <c r="M11" s="696" t="n">
        <v>0</v>
      </c>
      <c r="N11" s="696"/>
      <c r="O11" s="699"/>
      <c r="P11" s="685"/>
      <c r="Q11" s="685"/>
      <c r="R11" s="685"/>
      <c r="S11" s="74"/>
    </row>
    <row r="12" customFormat="false" ht="18" hidden="true" customHeight="true" outlineLevel="0" collapsed="false">
      <c r="A12" s="671"/>
      <c r="B12" s="697"/>
      <c r="C12" s="690" t="s">
        <v>325</v>
      </c>
      <c r="D12" s="690"/>
      <c r="E12" s="690"/>
      <c r="F12" s="698"/>
      <c r="G12" s="690"/>
      <c r="H12" s="690"/>
      <c r="I12" s="698"/>
      <c r="J12" s="690"/>
      <c r="K12" s="690"/>
      <c r="L12" s="690"/>
      <c r="M12" s="700" t="s">
        <v>87</v>
      </c>
      <c r="N12" s="700"/>
      <c r="O12" s="699"/>
      <c r="P12" s="685"/>
      <c r="Q12" s="685"/>
      <c r="R12" s="685"/>
      <c r="S12" s="74"/>
    </row>
    <row r="13" customFormat="false" ht="15.75" hidden="true" customHeight="false" outlineLevel="0" collapsed="false">
      <c r="A13" s="671"/>
      <c r="B13" s="697"/>
      <c r="C13" s="690" t="s">
        <v>326</v>
      </c>
      <c r="D13" s="701" t="s">
        <v>327</v>
      </c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699"/>
      <c r="P13" s="685"/>
      <c r="Q13" s="685"/>
      <c r="R13" s="685"/>
      <c r="S13" s="74"/>
    </row>
    <row r="14" customFormat="false" ht="58.5" hidden="true" customHeight="true" outlineLevel="0" collapsed="false">
      <c r="A14" s="671"/>
      <c r="B14" s="697"/>
      <c r="C14" s="702" t="s">
        <v>328</v>
      </c>
      <c r="D14" s="703" t="s">
        <v>329</v>
      </c>
      <c r="E14" s="703"/>
      <c r="F14" s="703"/>
      <c r="G14" s="703"/>
      <c r="H14" s="703"/>
      <c r="I14" s="703"/>
      <c r="J14" s="703"/>
      <c r="K14" s="703"/>
      <c r="L14" s="703"/>
      <c r="M14" s="703"/>
      <c r="N14" s="703"/>
      <c r="O14" s="699"/>
      <c r="P14" s="685"/>
      <c r="Q14" s="685"/>
      <c r="R14" s="685"/>
      <c r="S14" s="74"/>
    </row>
    <row r="15" customFormat="false" ht="18" hidden="true" customHeight="true" outlineLevel="0" collapsed="false">
      <c r="A15" s="671"/>
      <c r="B15" s="697"/>
      <c r="C15" s="702" t="s">
        <v>330</v>
      </c>
      <c r="D15" s="690"/>
      <c r="E15" s="690"/>
      <c r="F15" s="698"/>
      <c r="G15" s="690"/>
      <c r="H15" s="690"/>
      <c r="I15" s="698"/>
      <c r="J15" s="690"/>
      <c r="K15" s="690"/>
      <c r="L15" s="690"/>
      <c r="M15" s="704" t="n">
        <f aca="false">IFERROR(IF(M12="No",1,IF(AND(D13&lt;&gt;"",D14&lt;&gt;""),VLOOKUP(D13&amp;D14,Reg_Sardegna!$A$22:$E$33,5,FALSE()),1)),0)</f>
        <v>1</v>
      </c>
      <c r="N15" s="704"/>
      <c r="O15" s="699"/>
      <c r="P15" s="685"/>
      <c r="Q15" s="685"/>
      <c r="R15" s="685"/>
      <c r="S15" s="74"/>
    </row>
    <row r="16" customFormat="false" ht="15.75" hidden="false" customHeight="false" outlineLevel="0" collapsed="false">
      <c r="A16" s="671"/>
      <c r="B16" s="705"/>
      <c r="C16" s="706"/>
      <c r="D16" s="706"/>
      <c r="E16" s="706"/>
      <c r="F16" s="707"/>
      <c r="G16" s="706"/>
      <c r="H16" s="706"/>
      <c r="I16" s="707"/>
      <c r="J16" s="706"/>
      <c r="K16" s="706"/>
      <c r="L16" s="706"/>
      <c r="M16" s="708"/>
      <c r="N16" s="709"/>
      <c r="O16" s="710"/>
      <c r="P16" s="685"/>
      <c r="Q16" s="685"/>
      <c r="R16" s="685"/>
      <c r="S16" s="74"/>
    </row>
    <row r="17" customFormat="false" ht="15.75" hidden="false" customHeight="false" outlineLevel="0" collapsed="false">
      <c r="A17" s="74"/>
      <c r="B17" s="73"/>
      <c r="C17" s="73"/>
      <c r="D17" s="73"/>
      <c r="E17" s="73"/>
      <c r="F17" s="711"/>
      <c r="G17" s="73"/>
      <c r="H17" s="73"/>
      <c r="I17" s="711"/>
      <c r="J17" s="73"/>
      <c r="K17" s="73"/>
      <c r="L17" s="73"/>
      <c r="M17" s="712"/>
      <c r="N17" s="711"/>
      <c r="O17" s="73"/>
      <c r="P17" s="74"/>
      <c r="Q17" s="74"/>
      <c r="R17" s="685"/>
      <c r="S17" s="74"/>
    </row>
    <row r="18" customFormat="false" ht="15.75" hidden="false" customHeight="false" outlineLevel="0" collapsed="false">
      <c r="A18" s="74"/>
      <c r="B18" s="668"/>
      <c r="C18" s="668"/>
      <c r="D18" s="668"/>
      <c r="E18" s="668"/>
      <c r="F18" s="669"/>
      <c r="G18" s="668"/>
      <c r="H18" s="668"/>
      <c r="I18" s="669"/>
      <c r="J18" s="668"/>
      <c r="K18" s="668"/>
      <c r="L18" s="668"/>
      <c r="M18" s="670"/>
      <c r="N18" s="669"/>
      <c r="O18" s="668"/>
      <c r="P18" s="74"/>
      <c r="Q18" s="74"/>
      <c r="R18" s="74"/>
      <c r="S18" s="74"/>
    </row>
    <row r="19" customFormat="false" ht="17.35" hidden="false" customHeight="false" outlineLevel="0" collapsed="false">
      <c r="A19" s="671"/>
      <c r="B19" s="672"/>
      <c r="C19" s="34" t="s">
        <v>331</v>
      </c>
      <c r="D19" s="673"/>
      <c r="E19" s="673"/>
      <c r="F19" s="674"/>
      <c r="G19" s="673"/>
      <c r="H19" s="673"/>
      <c r="I19" s="674"/>
      <c r="J19" s="673"/>
      <c r="K19" s="673"/>
      <c r="L19" s="673"/>
      <c r="M19" s="675"/>
      <c r="N19" s="676"/>
      <c r="O19" s="677"/>
      <c r="P19" s="685"/>
      <c r="Q19" s="685"/>
      <c r="R19" s="685"/>
      <c r="S19" s="74"/>
    </row>
    <row r="20" customFormat="false" ht="18" hidden="false" customHeight="true" outlineLevel="0" collapsed="false">
      <c r="A20" s="671"/>
      <c r="B20" s="680"/>
      <c r="C20" s="681" t="s">
        <v>332</v>
      </c>
      <c r="D20" s="713"/>
      <c r="E20" s="713"/>
      <c r="F20" s="714"/>
      <c r="G20" s="713"/>
      <c r="H20" s="713"/>
      <c r="I20" s="714"/>
      <c r="J20" s="713"/>
      <c r="K20" s="713"/>
      <c r="L20" s="681"/>
      <c r="M20" s="715" t="s">
        <v>87</v>
      </c>
      <c r="N20" s="715"/>
      <c r="O20" s="684"/>
      <c r="P20" s="685"/>
      <c r="Q20" s="685"/>
      <c r="R20" s="685"/>
      <c r="S20" s="74"/>
    </row>
    <row r="21" customFormat="false" ht="18" hidden="false" customHeight="true" outlineLevel="0" collapsed="false">
      <c r="A21" s="671"/>
      <c r="B21" s="680"/>
      <c r="C21" s="686" t="s">
        <v>333</v>
      </c>
      <c r="D21" s="686"/>
      <c r="E21" s="686"/>
      <c r="F21" s="687"/>
      <c r="G21" s="686"/>
      <c r="H21" s="686"/>
      <c r="I21" s="687"/>
      <c r="J21" s="686"/>
      <c r="K21" s="686"/>
      <c r="L21" s="686"/>
      <c r="M21" s="716" t="s">
        <v>87</v>
      </c>
      <c r="N21" s="716"/>
      <c r="O21" s="684"/>
      <c r="P21" s="685"/>
      <c r="Q21" s="685"/>
      <c r="R21" s="685"/>
      <c r="S21" s="74"/>
    </row>
    <row r="22" customFormat="false" ht="18" hidden="false" customHeight="true" outlineLevel="0" collapsed="false">
      <c r="A22" s="671"/>
      <c r="B22" s="680"/>
      <c r="C22" s="686" t="s">
        <v>334</v>
      </c>
      <c r="D22" s="686"/>
      <c r="E22" s="686"/>
      <c r="F22" s="687"/>
      <c r="G22" s="686"/>
      <c r="H22" s="686"/>
      <c r="I22" s="687"/>
      <c r="J22" s="686"/>
      <c r="K22" s="686"/>
      <c r="L22" s="686"/>
      <c r="M22" s="717" t="n">
        <v>0</v>
      </c>
      <c r="N22" s="717"/>
      <c r="O22" s="684"/>
      <c r="P22" s="685"/>
      <c r="Q22" s="685"/>
      <c r="R22" s="685"/>
      <c r="S22" s="74"/>
    </row>
    <row r="23" customFormat="false" ht="18" hidden="false" customHeight="true" outlineLevel="0" collapsed="false">
      <c r="A23" s="671"/>
      <c r="B23" s="680"/>
      <c r="C23" s="686" t="s">
        <v>335</v>
      </c>
      <c r="D23" s="686"/>
      <c r="E23" s="686"/>
      <c r="F23" s="687"/>
      <c r="G23" s="686"/>
      <c r="H23" s="686"/>
      <c r="I23" s="687"/>
      <c r="J23" s="686"/>
      <c r="K23" s="686"/>
      <c r="L23" s="686"/>
      <c r="M23" s="717" t="n">
        <v>0</v>
      </c>
      <c r="N23" s="717"/>
      <c r="O23" s="684"/>
      <c r="P23" s="685"/>
      <c r="Q23" s="685"/>
      <c r="R23" s="685"/>
      <c r="S23" s="74"/>
    </row>
    <row r="24" customFormat="false" ht="18" hidden="false" customHeight="true" outlineLevel="0" collapsed="false">
      <c r="A24" s="671"/>
      <c r="B24" s="680"/>
      <c r="C24" s="686" t="s">
        <v>336</v>
      </c>
      <c r="D24" s="686"/>
      <c r="E24" s="686"/>
      <c r="F24" s="687"/>
      <c r="G24" s="686"/>
      <c r="H24" s="686"/>
      <c r="I24" s="687"/>
      <c r="J24" s="686"/>
      <c r="K24" s="686"/>
      <c r="L24" s="686"/>
      <c r="M24" s="717" t="n">
        <v>0</v>
      </c>
      <c r="N24" s="717"/>
      <c r="O24" s="684"/>
      <c r="P24" s="685"/>
      <c r="Q24" s="685"/>
      <c r="R24" s="685"/>
      <c r="S24" s="74"/>
    </row>
    <row r="25" customFormat="false" ht="18" hidden="false" customHeight="true" outlineLevel="0" collapsed="false">
      <c r="A25" s="671"/>
      <c r="B25" s="680"/>
      <c r="C25" s="686" t="s">
        <v>337</v>
      </c>
      <c r="D25" s="686"/>
      <c r="E25" s="686"/>
      <c r="F25" s="687"/>
      <c r="G25" s="686"/>
      <c r="H25" s="686"/>
      <c r="I25" s="687"/>
      <c r="J25" s="686"/>
      <c r="K25" s="686"/>
      <c r="L25" s="686"/>
      <c r="M25" s="718" t="n">
        <v>0</v>
      </c>
      <c r="N25" s="718"/>
      <c r="O25" s="684"/>
      <c r="P25" s="685"/>
      <c r="Q25" s="685"/>
      <c r="R25" s="685"/>
      <c r="S25" s="74"/>
    </row>
    <row r="26" customFormat="false" ht="15.75" hidden="false" customHeight="false" outlineLevel="0" collapsed="false">
      <c r="A26" s="671"/>
      <c r="B26" s="705"/>
      <c r="C26" s="706"/>
      <c r="D26" s="706"/>
      <c r="E26" s="706"/>
      <c r="F26" s="707"/>
      <c r="G26" s="706"/>
      <c r="H26" s="706"/>
      <c r="I26" s="707"/>
      <c r="J26" s="706"/>
      <c r="K26" s="706"/>
      <c r="L26" s="706"/>
      <c r="M26" s="708"/>
      <c r="N26" s="709"/>
      <c r="O26" s="710"/>
      <c r="P26" s="685"/>
      <c r="Q26" s="685"/>
      <c r="R26" s="685"/>
      <c r="S26" s="74"/>
    </row>
    <row r="27" customFormat="false" ht="15.75" hidden="false" customHeight="false" outlineLevel="0" collapsed="false">
      <c r="A27" s="719"/>
      <c r="B27" s="720"/>
      <c r="C27" s="721"/>
      <c r="D27" s="721"/>
      <c r="E27" s="721"/>
      <c r="F27" s="722"/>
      <c r="G27" s="721"/>
      <c r="H27" s="721"/>
      <c r="I27" s="722"/>
      <c r="J27" s="721"/>
      <c r="K27" s="721"/>
      <c r="L27" s="721"/>
      <c r="M27" s="723"/>
      <c r="N27" s="724"/>
      <c r="O27" s="725"/>
      <c r="P27" s="726"/>
      <c r="Q27" s="726"/>
      <c r="R27" s="726"/>
      <c r="S27" s="74"/>
    </row>
    <row r="28" customFormat="false" ht="15.75" hidden="false" customHeight="false" outlineLevel="0" collapsed="false">
      <c r="A28" s="671"/>
      <c r="B28" s="727" t="s">
        <v>338</v>
      </c>
      <c r="C28" s="727"/>
      <c r="D28" s="727"/>
      <c r="E28" s="727"/>
      <c r="F28" s="727"/>
      <c r="G28" s="727"/>
      <c r="H28" s="727"/>
      <c r="I28" s="727"/>
      <c r="J28" s="727"/>
      <c r="K28" s="727"/>
      <c r="L28" s="728"/>
      <c r="M28" s="729" t="s">
        <v>153</v>
      </c>
      <c r="N28" s="729"/>
      <c r="O28" s="729"/>
      <c r="P28" s="685"/>
      <c r="Q28" s="685"/>
      <c r="R28" s="685"/>
      <c r="S28" s="74"/>
    </row>
    <row r="29" customFormat="false" ht="15.75" hidden="false" customHeight="false" outlineLevel="0" collapsed="false">
      <c r="A29" s="719"/>
      <c r="B29" s="730" t="str">
        <f aca="false">IF(M28="Multiple","effettuare il calcolo sul foglio OU altri","")</f>
        <v/>
      </c>
      <c r="C29" s="730"/>
      <c r="D29" s="730"/>
      <c r="E29" s="730"/>
      <c r="F29" s="730"/>
      <c r="G29" s="730"/>
      <c r="H29" s="730"/>
      <c r="I29" s="730"/>
      <c r="J29" s="730"/>
      <c r="K29" s="730"/>
      <c r="L29" s="730"/>
      <c r="M29" s="729"/>
      <c r="N29" s="729"/>
      <c r="O29" s="729"/>
      <c r="P29" s="726"/>
      <c r="Q29" s="726"/>
      <c r="R29" s="726"/>
      <c r="S29" s="74"/>
    </row>
    <row r="30" customFormat="false" ht="15.75" hidden="false" customHeight="false" outlineLevel="0" collapsed="false">
      <c r="A30" s="74"/>
      <c r="B30" s="690"/>
      <c r="C30" s="690"/>
      <c r="D30" s="690"/>
      <c r="E30" s="690"/>
      <c r="F30" s="698"/>
      <c r="G30" s="690"/>
      <c r="H30" s="690"/>
      <c r="I30" s="698"/>
      <c r="J30" s="690"/>
      <c r="K30" s="690"/>
      <c r="L30" s="690"/>
      <c r="M30" s="731"/>
      <c r="N30" s="698"/>
      <c r="O30" s="690"/>
      <c r="P30" s="732"/>
      <c r="Q30" s="732"/>
      <c r="R30" s="732"/>
      <c r="S30" s="74"/>
    </row>
    <row r="31" customFormat="false" ht="21.6" hidden="false" customHeight="false" outlineLevel="0" collapsed="false">
      <c r="A31" s="671"/>
      <c r="B31" s="672"/>
      <c r="C31" s="733" t="s">
        <v>339</v>
      </c>
      <c r="D31" s="673"/>
      <c r="E31" s="673"/>
      <c r="F31" s="674"/>
      <c r="G31" s="673"/>
      <c r="H31" s="673"/>
      <c r="I31" s="674"/>
      <c r="J31" s="673"/>
      <c r="K31" s="673"/>
      <c r="L31" s="673"/>
      <c r="M31" s="675"/>
      <c r="N31" s="676"/>
      <c r="O31" s="677"/>
      <c r="P31" s="734"/>
      <c r="Q31" s="734"/>
      <c r="R31" s="734"/>
      <c r="S31" s="74"/>
    </row>
    <row r="32" customFormat="false" ht="15.75" hidden="false" customHeight="false" outlineLevel="0" collapsed="false">
      <c r="A32" s="671"/>
      <c r="B32" s="735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94"/>
      <c r="P32" s="734"/>
      <c r="Q32" s="734"/>
      <c r="R32" s="734"/>
      <c r="S32" s="74"/>
    </row>
    <row r="33" customFormat="false" ht="15.75" hidden="false" customHeight="true" outlineLevel="0" collapsed="false">
      <c r="A33" s="671"/>
      <c r="B33" s="735"/>
      <c r="C33" s="736" t="str">
        <f aca="false">OU_Parametri!B2</f>
        <v>Tipo di insediamento</v>
      </c>
      <c r="D33" s="736"/>
      <c r="E33" s="737"/>
      <c r="F33" s="737"/>
      <c r="G33" s="737"/>
      <c r="H33" s="737"/>
      <c r="I33" s="737"/>
      <c r="J33" s="737"/>
      <c r="K33" s="737"/>
      <c r="L33" s="737"/>
      <c r="M33" s="737"/>
      <c r="N33" s="738"/>
      <c r="O33" s="739"/>
      <c r="P33" s="734"/>
      <c r="Q33" s="740" t="str">
        <f aca="false">IF(COUNTIFS(OU_Parametri!B3:B1000,"&lt;&gt;")=0,"X","")</f>
        <v/>
      </c>
      <c r="R33" s="740"/>
      <c r="S33" s="74"/>
    </row>
    <row r="34" customFormat="false" ht="16.4" hidden="false" customHeight="false" outlineLevel="0" collapsed="false">
      <c r="A34" s="671"/>
      <c r="B34" s="735"/>
      <c r="C34" s="741" t="str">
        <f aca="false">"Inserire "&amp;C33</f>
        <v>Inserire Tipo di insediamento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8"/>
      <c r="O34" s="739"/>
      <c r="P34" s="734"/>
      <c r="Q34" s="740"/>
      <c r="R34" s="740"/>
      <c r="S34" s="74"/>
    </row>
    <row r="35" customFormat="false" ht="15.75" hidden="false" customHeight="false" outlineLevel="0" collapsed="false">
      <c r="A35" s="671"/>
      <c r="B35" s="680"/>
      <c r="C35" s="742" t="str">
        <f aca="false">OU_Parametri!C2</f>
        <v>Zona</v>
      </c>
      <c r="D35" s="742"/>
      <c r="E35" s="743"/>
      <c r="F35" s="743"/>
      <c r="G35" s="743"/>
      <c r="H35" s="743"/>
      <c r="I35" s="743"/>
      <c r="J35" s="743"/>
      <c r="K35" s="743"/>
      <c r="L35" s="743"/>
      <c r="M35" s="743"/>
      <c r="N35" s="744"/>
      <c r="O35" s="745"/>
      <c r="P35" s="734"/>
      <c r="Q35" s="740" t="str">
        <f aca="false">IF(COUNTA(OU_Parametri!X3:X500)-COUNTBLANK(OU_Parametri!X3:X500)&gt;0,"","X")</f>
        <v>X</v>
      </c>
      <c r="R35" s="740"/>
      <c r="S35" s="746"/>
    </row>
    <row r="36" customFormat="false" ht="15.75" hidden="false" customHeight="true" outlineLevel="0" collapsed="false">
      <c r="A36" s="671"/>
      <c r="B36" s="680"/>
      <c r="C36" s="741" t="str">
        <f aca="false">"Inserire "&amp;C35</f>
        <v>Inserire Zona</v>
      </c>
      <c r="D36" s="736"/>
      <c r="E36" s="743"/>
      <c r="F36" s="743"/>
      <c r="G36" s="743"/>
      <c r="H36" s="743"/>
      <c r="I36" s="743"/>
      <c r="J36" s="743"/>
      <c r="K36" s="743"/>
      <c r="L36" s="743"/>
      <c r="M36" s="743"/>
      <c r="N36" s="744"/>
      <c r="O36" s="745"/>
      <c r="P36" s="734"/>
      <c r="Q36" s="740"/>
      <c r="R36" s="740"/>
      <c r="S36" s="746"/>
    </row>
    <row r="37" customFormat="false" ht="15.75" hidden="false" customHeight="true" outlineLevel="0" collapsed="false">
      <c r="A37" s="671"/>
      <c r="B37" s="680"/>
      <c r="C37" s="747"/>
      <c r="D37" s="668"/>
      <c r="E37" s="668"/>
      <c r="F37" s="668"/>
      <c r="G37" s="668"/>
      <c r="H37" s="668"/>
      <c r="I37" s="669"/>
      <c r="J37" s="668"/>
      <c r="K37" s="668"/>
      <c r="L37" s="668"/>
      <c r="M37" s="7"/>
      <c r="N37" s="744"/>
      <c r="O37" s="745"/>
      <c r="P37" s="734"/>
      <c r="Q37" s="740"/>
      <c r="R37" s="740"/>
      <c r="S37" s="746"/>
    </row>
    <row r="38" customFormat="false" ht="57" hidden="false" customHeight="true" outlineLevel="0" collapsed="false">
      <c r="A38" s="671"/>
      <c r="B38" s="680"/>
      <c r="C38" s="748" t="str">
        <f aca="false">OU_Parametri!D2</f>
        <v>Tipo intervento</v>
      </c>
      <c r="D38" s="748"/>
      <c r="E38" s="743"/>
      <c r="F38" s="743"/>
      <c r="G38" s="743"/>
      <c r="H38" s="743"/>
      <c r="I38" s="743"/>
      <c r="J38" s="743"/>
      <c r="K38" s="743"/>
      <c r="L38" s="743"/>
      <c r="M38" s="743"/>
      <c r="N38" s="744"/>
      <c r="O38" s="745"/>
      <c r="P38" s="734"/>
      <c r="Q38" s="740" t="str">
        <f aca="false">IF(COUNTA(OU_Parametri!Y3:Y500)-COUNTBLANK(OU_Parametri!Y3:Y500)&gt;0,"","X")</f>
        <v>X</v>
      </c>
      <c r="R38" s="740"/>
      <c r="S38" s="746"/>
    </row>
    <row r="39" customFormat="false" ht="15.75" hidden="true" customHeight="false" outlineLevel="0" collapsed="false">
      <c r="A39" s="671"/>
      <c r="B39" s="749"/>
      <c r="C39" s="750"/>
      <c r="D39" s="751"/>
      <c r="E39" s="752"/>
      <c r="F39" s="752"/>
      <c r="G39" s="752"/>
      <c r="H39" s="753"/>
      <c r="I39" s="669"/>
      <c r="J39" s="668"/>
      <c r="K39" s="668"/>
      <c r="L39" s="668"/>
      <c r="M39" s="7"/>
      <c r="N39" s="744"/>
      <c r="O39" s="745"/>
      <c r="P39" s="734"/>
      <c r="Q39" s="740"/>
      <c r="R39" s="740"/>
      <c r="S39" s="746"/>
    </row>
    <row r="40" s="111" customFormat="true" ht="15.75" hidden="true" customHeight="false" outlineLevel="0" collapsed="false">
      <c r="A40" s="754"/>
      <c r="B40" s="755"/>
      <c r="C40" s="756" t="str">
        <f aca="false">OU_Parametri!E2</f>
        <v>N/D</v>
      </c>
      <c r="D40" s="756"/>
      <c r="E40" s="757"/>
      <c r="F40" s="757"/>
      <c r="G40" s="757"/>
      <c r="H40" s="757"/>
      <c r="I40" s="757"/>
      <c r="J40" s="757"/>
      <c r="K40" s="757"/>
      <c r="L40" s="757"/>
      <c r="M40" s="757"/>
      <c r="N40" s="758"/>
      <c r="O40" s="759"/>
      <c r="P40" s="760"/>
      <c r="Q40" s="740" t="str">
        <f aca="false">IF(COUNTA(OU_Parametri!Z3:Z500)-COUNTBLANK(OU_Parametri!Z3:Z500)&gt;0,"","X")</f>
        <v>X</v>
      </c>
      <c r="R40" s="761"/>
      <c r="S40" s="762"/>
    </row>
    <row r="41" customFormat="false" ht="18" hidden="true" customHeight="true" outlineLevel="0" collapsed="false">
      <c r="A41" s="671"/>
      <c r="B41" s="749"/>
      <c r="C41" s="750"/>
      <c r="D41" s="751"/>
      <c r="E41" s="763"/>
      <c r="F41" s="763"/>
      <c r="G41" s="763"/>
      <c r="H41" s="764"/>
      <c r="I41" s="669"/>
      <c r="J41" s="668"/>
      <c r="K41" s="668"/>
      <c r="L41" s="668"/>
      <c r="M41" s="7"/>
      <c r="N41" s="744"/>
      <c r="O41" s="745"/>
      <c r="P41" s="734"/>
      <c r="Q41" s="740"/>
      <c r="R41" s="740"/>
      <c r="S41" s="746"/>
    </row>
    <row r="42" customFormat="false" ht="18" hidden="true" customHeight="true" outlineLevel="0" collapsed="false">
      <c r="A42" s="671"/>
      <c r="B42" s="749"/>
      <c r="C42" s="750" t="str">
        <f aca="false">IF(COUNTIFS(OU_Parametri!$F:$F,"&lt;&gt;")&gt;1,OU_Parametri!$F$2,"")</f>
        <v/>
      </c>
      <c r="D42" s="751"/>
      <c r="E42" s="765"/>
      <c r="F42" s="765"/>
      <c r="G42" s="765"/>
      <c r="H42" s="765"/>
      <c r="I42" s="765"/>
      <c r="J42" s="765"/>
      <c r="K42" s="765"/>
      <c r="L42" s="765"/>
      <c r="M42" s="765"/>
      <c r="N42" s="744"/>
      <c r="O42" s="745"/>
      <c r="P42" s="734"/>
      <c r="Q42" s="740" t="str">
        <f aca="false">IF(COUNTA(OU_Parametri!AA3:AA500)-COUNTBLANK(OU_Parametri!AA3:AA500)&gt;0,"","X")</f>
        <v>X</v>
      </c>
      <c r="R42" s="740"/>
      <c r="S42" s="746"/>
    </row>
    <row r="43" customFormat="false" ht="15.75" hidden="true" customHeight="false" outlineLevel="0" collapsed="false">
      <c r="A43" s="671"/>
      <c r="B43" s="749"/>
      <c r="C43" s="750"/>
      <c r="D43" s="751"/>
      <c r="E43" s="763"/>
      <c r="F43" s="763"/>
      <c r="G43" s="763"/>
      <c r="H43" s="764"/>
      <c r="I43" s="669"/>
      <c r="J43" s="668"/>
      <c r="K43" s="668"/>
      <c r="L43" s="668"/>
      <c r="M43" s="7"/>
      <c r="N43" s="744"/>
      <c r="O43" s="745"/>
      <c r="P43" s="734"/>
      <c r="Q43" s="740"/>
      <c r="R43" s="740"/>
      <c r="S43" s="746"/>
    </row>
    <row r="44" customFormat="false" ht="15.75" hidden="true" customHeight="false" outlineLevel="0" collapsed="false">
      <c r="A44" s="671"/>
      <c r="B44" s="749"/>
      <c r="C44" s="750" t="str">
        <f aca="false">IF(COUNTIFS(OU_Parametri!$G:$G,"&lt;&gt;")&gt;1,OU_Parametri!$G$2,"")</f>
        <v/>
      </c>
      <c r="D44" s="751"/>
      <c r="E44" s="765"/>
      <c r="F44" s="765"/>
      <c r="G44" s="765"/>
      <c r="H44" s="765"/>
      <c r="I44" s="765"/>
      <c r="J44" s="765"/>
      <c r="K44" s="765"/>
      <c r="L44" s="765"/>
      <c r="M44" s="765"/>
      <c r="N44" s="744"/>
      <c r="O44" s="745"/>
      <c r="P44" s="734"/>
      <c r="Q44" s="740" t="str">
        <f aca="false">IF(COUNTA(OU_Parametri!AB3:AB500)-COUNTBLANK(OU_Parametri!AB3:AB500)&gt;0,"","X")</f>
        <v>X</v>
      </c>
      <c r="R44" s="740"/>
      <c r="S44" s="746"/>
    </row>
    <row r="45" customFormat="false" ht="15.75" hidden="true" customHeight="true" outlineLevel="0" collapsed="false">
      <c r="A45" s="671"/>
      <c r="B45" s="680"/>
      <c r="C45" s="766"/>
      <c r="D45" s="751"/>
      <c r="E45" s="668"/>
      <c r="F45" s="668"/>
      <c r="G45" s="668"/>
      <c r="H45" s="767"/>
      <c r="I45" s="768"/>
      <c r="J45" s="767"/>
      <c r="K45" s="767"/>
      <c r="L45" s="668"/>
      <c r="M45" s="7"/>
      <c r="N45" s="744"/>
      <c r="O45" s="745"/>
      <c r="P45" s="734"/>
      <c r="Q45" s="740"/>
      <c r="R45" s="740"/>
      <c r="S45" s="746"/>
    </row>
    <row r="46" customFormat="false" ht="15.75" hidden="true" customHeight="true" outlineLevel="0" collapsed="false">
      <c r="A46" s="671"/>
      <c r="B46" s="680"/>
      <c r="C46" s="766"/>
      <c r="D46" s="751"/>
      <c r="E46" s="668"/>
      <c r="F46" s="769"/>
      <c r="G46" s="668"/>
      <c r="H46" s="750"/>
      <c r="I46" s="768"/>
      <c r="J46" s="767"/>
      <c r="K46" s="750"/>
      <c r="L46" s="668"/>
      <c r="M46" s="7"/>
      <c r="N46" s="744"/>
      <c r="O46" s="745"/>
      <c r="P46" s="734"/>
      <c r="Q46" s="740"/>
      <c r="R46" s="740"/>
      <c r="S46" s="746"/>
    </row>
    <row r="47" customFormat="false" ht="15.75" hidden="true" customHeight="true" outlineLevel="0" collapsed="false">
      <c r="A47" s="671"/>
      <c r="B47" s="680"/>
      <c r="C47" s="770" t="s">
        <v>340</v>
      </c>
      <c r="D47" s="751"/>
      <c r="E47" s="668"/>
      <c r="F47" s="769"/>
      <c r="G47" s="668"/>
      <c r="H47" s="750"/>
      <c r="I47" s="768"/>
      <c r="J47" s="767"/>
      <c r="K47" s="750"/>
      <c r="L47" s="668"/>
      <c r="M47" s="7"/>
      <c r="N47" s="744"/>
      <c r="O47" s="745"/>
      <c r="P47" s="734"/>
      <c r="Q47" s="740"/>
      <c r="R47" s="740"/>
      <c r="S47" s="746"/>
    </row>
    <row r="48" customFormat="false" ht="15.75" hidden="true" customHeight="true" outlineLevel="0" collapsed="false">
      <c r="A48" s="671"/>
      <c r="B48" s="680"/>
      <c r="C48" s="766"/>
      <c r="D48" s="751"/>
      <c r="E48" s="668"/>
      <c r="F48" s="769"/>
      <c r="G48" s="668"/>
      <c r="H48" s="750"/>
      <c r="I48" s="768"/>
      <c r="J48" s="767"/>
      <c r="K48" s="750"/>
      <c r="L48" s="668"/>
      <c r="M48" s="7"/>
      <c r="N48" s="744"/>
      <c r="O48" s="745"/>
      <c r="P48" s="734"/>
      <c r="Q48" s="740"/>
      <c r="R48" s="740"/>
      <c r="S48" s="746"/>
    </row>
    <row r="49" customFormat="false" ht="15.75" hidden="true" customHeight="true" outlineLevel="0" collapsed="false">
      <c r="A49" s="671"/>
      <c r="B49" s="680"/>
      <c r="C49" s="770" t="str">
        <f aca="false">Reg_Friuli!C22</f>
        <v>Destinazione d'uso</v>
      </c>
      <c r="D49" s="751"/>
      <c r="E49" s="771" t="s">
        <v>341</v>
      </c>
      <c r="F49" s="771"/>
      <c r="G49" s="771"/>
      <c r="H49" s="771"/>
      <c r="I49" s="771"/>
      <c r="J49" s="771"/>
      <c r="K49" s="771"/>
      <c r="L49" s="771"/>
      <c r="M49" s="771"/>
      <c r="N49" s="744"/>
      <c r="O49" s="745"/>
      <c r="P49" s="734"/>
      <c r="Q49" s="740"/>
      <c r="R49" s="740"/>
      <c r="S49" s="746"/>
    </row>
    <row r="50" customFormat="false" ht="6" hidden="true" customHeight="true" outlineLevel="0" collapsed="false">
      <c r="A50" s="671"/>
      <c r="B50" s="680"/>
      <c r="C50" s="766"/>
      <c r="D50" s="751"/>
      <c r="E50" s="668"/>
      <c r="F50" s="769"/>
      <c r="G50" s="668"/>
      <c r="H50" s="750"/>
      <c r="I50" s="768"/>
      <c r="J50" s="767"/>
      <c r="K50" s="750"/>
      <c r="L50" s="668"/>
      <c r="M50" s="7"/>
      <c r="N50" s="744"/>
      <c r="O50" s="745"/>
      <c r="P50" s="734"/>
      <c r="Q50" s="740"/>
      <c r="R50" s="740"/>
      <c r="S50" s="746"/>
    </row>
    <row r="51" customFormat="false" ht="15.75" hidden="true" customHeight="true" outlineLevel="0" collapsed="false">
      <c r="A51" s="671"/>
      <c r="B51" s="680"/>
      <c r="C51" s="770" t="str">
        <f aca="false">Reg_Friuli!D22</f>
        <v>Tipo Intervento</v>
      </c>
      <c r="D51" s="751"/>
      <c r="E51" s="771" t="s">
        <v>342</v>
      </c>
      <c r="F51" s="771"/>
      <c r="G51" s="771"/>
      <c r="H51" s="771"/>
      <c r="I51" s="771"/>
      <c r="J51" s="771"/>
      <c r="K51" s="771"/>
      <c r="L51" s="771"/>
      <c r="M51" s="771"/>
      <c r="N51" s="744"/>
      <c r="O51" s="745"/>
      <c r="P51" s="734"/>
      <c r="Q51" s="740"/>
      <c r="R51" s="740"/>
      <c r="S51" s="746"/>
    </row>
    <row r="52" customFormat="false" ht="6.75" hidden="true" customHeight="true" outlineLevel="0" collapsed="false">
      <c r="A52" s="671"/>
      <c r="B52" s="680"/>
      <c r="C52" s="766"/>
      <c r="D52" s="751"/>
      <c r="E52" s="668"/>
      <c r="F52" s="769"/>
      <c r="G52" s="668"/>
      <c r="H52" s="750"/>
      <c r="I52" s="768"/>
      <c r="J52" s="767"/>
      <c r="K52" s="750"/>
      <c r="L52" s="668"/>
      <c r="M52" s="7"/>
      <c r="N52" s="744"/>
      <c r="O52" s="745"/>
      <c r="P52" s="734"/>
      <c r="Q52" s="740"/>
      <c r="R52" s="740"/>
      <c r="S52" s="746"/>
    </row>
    <row r="53" customFormat="false" ht="15.75" hidden="true" customHeight="true" outlineLevel="0" collapsed="false">
      <c r="A53" s="671"/>
      <c r="B53" s="680"/>
      <c r="C53" s="770" t="str">
        <f aca="false">Reg_Friuli!E22</f>
        <v>Zona Omogenea</v>
      </c>
      <c r="D53" s="751"/>
      <c r="E53" s="771" t="s">
        <v>343</v>
      </c>
      <c r="F53" s="771"/>
      <c r="G53" s="771"/>
      <c r="H53" s="771"/>
      <c r="I53" s="771"/>
      <c r="J53" s="771"/>
      <c r="K53" s="771"/>
      <c r="L53" s="771"/>
      <c r="M53" s="771"/>
      <c r="N53" s="744"/>
      <c r="O53" s="745"/>
      <c r="P53" s="734"/>
      <c r="Q53" s="740"/>
      <c r="R53" s="740"/>
      <c r="S53" s="746"/>
    </row>
    <row r="54" customFormat="false" ht="15.75" hidden="true" customHeight="true" outlineLevel="0" collapsed="false">
      <c r="A54" s="671"/>
      <c r="B54" s="680"/>
      <c r="C54" s="766"/>
      <c r="D54" s="751"/>
      <c r="E54" s="668"/>
      <c r="F54" s="769"/>
      <c r="G54" s="668"/>
      <c r="H54" s="750"/>
      <c r="I54" s="768"/>
      <c r="J54" s="767"/>
      <c r="K54" s="750"/>
      <c r="L54" s="668"/>
      <c r="M54" s="7"/>
      <c r="N54" s="744"/>
      <c r="O54" s="745"/>
      <c r="P54" s="734"/>
      <c r="Q54" s="740"/>
      <c r="R54" s="740"/>
      <c r="S54" s="746"/>
    </row>
    <row r="55" customFormat="false" ht="15.75" hidden="true" customHeight="true" outlineLevel="0" collapsed="false">
      <c r="A55" s="671"/>
      <c r="B55" s="680"/>
      <c r="C55" s="766" t="s">
        <v>330</v>
      </c>
      <c r="D55" s="751"/>
      <c r="E55" s="772" t="n">
        <f aca="false">Calcoli!BB32</f>
        <v>1</v>
      </c>
      <c r="F55" s="769"/>
      <c r="G55" s="668"/>
      <c r="H55" s="750"/>
      <c r="I55" s="768"/>
      <c r="J55" s="767"/>
      <c r="K55" s="750"/>
      <c r="L55" s="668"/>
      <c r="M55" s="7"/>
      <c r="N55" s="744"/>
      <c r="O55" s="745"/>
      <c r="P55" s="734"/>
      <c r="Q55" s="740"/>
      <c r="R55" s="740"/>
      <c r="S55" s="746"/>
    </row>
    <row r="56" customFormat="false" ht="15.75" hidden="false" customHeight="true" outlineLevel="0" collapsed="false">
      <c r="A56" s="671"/>
      <c r="B56" s="680"/>
      <c r="C56" s="766"/>
      <c r="D56" s="751"/>
      <c r="E56" s="668"/>
      <c r="F56" s="769"/>
      <c r="G56" s="668"/>
      <c r="H56" s="750"/>
      <c r="I56" s="768"/>
      <c r="J56" s="767"/>
      <c r="K56" s="750"/>
      <c r="L56" s="668"/>
      <c r="M56" s="7"/>
      <c r="N56" s="744"/>
      <c r="O56" s="745"/>
      <c r="P56" s="734"/>
      <c r="Q56" s="740"/>
      <c r="R56" s="740"/>
      <c r="S56" s="746"/>
    </row>
    <row r="57" customFormat="false" ht="15.75" hidden="false" customHeight="true" outlineLevel="0" collapsed="false">
      <c r="A57" s="671"/>
      <c r="B57" s="680"/>
      <c r="C57" s="773"/>
      <c r="D57" s="751"/>
      <c r="E57" s="774" t="s">
        <v>344</v>
      </c>
      <c r="F57" s="775"/>
      <c r="G57" s="773"/>
      <c r="H57" s="776"/>
      <c r="I57" s="777"/>
      <c r="J57" s="778"/>
      <c r="K57" s="776"/>
      <c r="L57" s="773"/>
      <c r="M57" s="7"/>
      <c r="N57" s="744"/>
      <c r="O57" s="745"/>
      <c r="P57" s="734"/>
      <c r="Q57" s="734"/>
      <c r="R57" s="734"/>
      <c r="S57" s="746"/>
    </row>
    <row r="58" customFormat="false" ht="15.75" hidden="false" customHeight="true" outlineLevel="0" collapsed="false">
      <c r="A58" s="671"/>
      <c r="B58" s="680"/>
      <c r="C58" s="779"/>
      <c r="D58" s="74"/>
      <c r="E58" s="780" t="n">
        <v>0</v>
      </c>
      <c r="F58" s="781" t="str">
        <f aca="false">IF(E33="","m²",IFERROR(VLOOKUP(CONCATENATE(E33,E35,E38,E40,E42,E44),OU_Parametri!$A:$Z,19,FALSE()),"m²"))</f>
        <v>m²</v>
      </c>
      <c r="G58" s="74"/>
      <c r="H58" s="782"/>
      <c r="I58" s="783"/>
      <c r="J58" s="74"/>
      <c r="K58" s="782"/>
      <c r="L58" s="74"/>
      <c r="M58" s="7"/>
      <c r="N58" s="744"/>
      <c r="O58" s="745"/>
      <c r="P58" s="734"/>
      <c r="Q58" s="734"/>
      <c r="R58" s="734"/>
      <c r="S58" s="746"/>
    </row>
    <row r="59" customFormat="false" ht="15.75" hidden="false" customHeight="true" outlineLevel="0" collapsed="false">
      <c r="A59" s="671"/>
      <c r="B59" s="680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6"/>
      <c r="O59" s="745"/>
      <c r="P59" s="784"/>
      <c r="Q59" s="784"/>
      <c r="R59" s="784"/>
      <c r="S59" s="746"/>
    </row>
    <row r="60" customFormat="false" ht="15.75" hidden="false" customHeight="true" outlineLevel="0" collapsed="false">
      <c r="A60" s="671"/>
      <c r="B60" s="680"/>
      <c r="C60" s="773"/>
      <c r="D60" s="74"/>
      <c r="E60" s="785" t="str">
        <f aca="false">MID(C61,9,999)</f>
        <v>Onere Urbanizzazione Primaria</v>
      </c>
      <c r="F60" s="785"/>
      <c r="G60" s="785"/>
      <c r="H60" s="785"/>
      <c r="I60" s="785"/>
      <c r="J60" s="785"/>
      <c r="K60" s="785"/>
      <c r="L60" s="785"/>
      <c r="M60" s="785"/>
      <c r="N60" s="785"/>
      <c r="O60" s="684"/>
      <c r="P60" s="685"/>
      <c r="Q60" s="784"/>
      <c r="R60" s="784"/>
      <c r="S60" s="746"/>
    </row>
    <row r="61" customFormat="false" ht="15.75" hidden="false" customHeight="true" outlineLevel="0" collapsed="false">
      <c r="A61" s="671"/>
      <c r="B61" s="680"/>
      <c r="C61" s="773" t="s">
        <v>345</v>
      </c>
      <c r="D61" s="74"/>
      <c r="E61" s="785"/>
      <c r="F61" s="785"/>
      <c r="G61" s="785"/>
      <c r="H61" s="785"/>
      <c r="I61" s="785"/>
      <c r="J61" s="785"/>
      <c r="K61" s="785"/>
      <c r="L61" s="785"/>
      <c r="M61" s="785"/>
      <c r="N61" s="785"/>
      <c r="O61" s="684"/>
      <c r="P61" s="685"/>
      <c r="Q61" s="784"/>
      <c r="R61" s="784"/>
      <c r="S61" s="746"/>
    </row>
    <row r="62" customFormat="false" ht="19.5" hidden="false" customHeight="true" outlineLevel="0" collapsed="false">
      <c r="A62" s="671"/>
      <c r="B62" s="680"/>
      <c r="C62" s="786" t="str">
        <f aca="false">IF(E33="","Compilare dati",IFERROR(IF(M20="Sì",VLOOKUP(CONCATENATE(E33,E35,E38,E40,E42,E44),OU_Parametri!$A:$N,8,FALSE()),0),"Compilare dati"))</f>
        <v>Compilare dati</v>
      </c>
      <c r="D62" s="74"/>
      <c r="E62" s="787" t="n">
        <f aca="false">Calcoli!BF36</f>
        <v>0</v>
      </c>
      <c r="F62" s="787"/>
      <c r="G62" s="787"/>
      <c r="H62" s="787"/>
      <c r="I62" s="788"/>
      <c r="J62" s="74"/>
      <c r="K62" s="74"/>
      <c r="L62" s="74"/>
      <c r="M62" s="789"/>
      <c r="N62" s="509"/>
      <c r="O62" s="684"/>
      <c r="P62" s="685"/>
      <c r="Q62" s="784"/>
      <c r="R62" s="784"/>
      <c r="S62" s="746"/>
    </row>
    <row r="63" customFormat="false" ht="15.75" hidden="false" customHeight="true" outlineLevel="0" collapsed="false">
      <c r="A63" s="671"/>
      <c r="B63" s="680"/>
      <c r="C63" s="773"/>
      <c r="D63" s="74"/>
      <c r="E63" s="785" t="str">
        <f aca="false">MID(C64,9,999)</f>
        <v>Onere Urbanizzazione Secondaria</v>
      </c>
      <c r="F63" s="785"/>
      <c r="G63" s="785"/>
      <c r="H63" s="785"/>
      <c r="I63" s="785"/>
      <c r="J63" s="785"/>
      <c r="K63" s="785"/>
      <c r="L63" s="785"/>
      <c r="M63" s="785"/>
      <c r="N63" s="785"/>
      <c r="O63" s="684"/>
      <c r="P63" s="685"/>
      <c r="Q63" s="784"/>
      <c r="R63" s="784"/>
      <c r="S63" s="746"/>
    </row>
    <row r="64" customFormat="false" ht="15.75" hidden="false" customHeight="true" outlineLevel="0" collapsed="false">
      <c r="A64" s="671"/>
      <c r="B64" s="680"/>
      <c r="C64" s="773" t="s">
        <v>346</v>
      </c>
      <c r="D64" s="74"/>
      <c r="E64" s="785"/>
      <c r="F64" s="785"/>
      <c r="G64" s="785"/>
      <c r="H64" s="785"/>
      <c r="I64" s="785"/>
      <c r="J64" s="785"/>
      <c r="K64" s="785"/>
      <c r="L64" s="785"/>
      <c r="M64" s="785"/>
      <c r="N64" s="785"/>
      <c r="O64" s="684"/>
      <c r="P64" s="685"/>
      <c r="Q64" s="784"/>
      <c r="R64" s="784"/>
      <c r="S64" s="746"/>
    </row>
    <row r="65" customFormat="false" ht="19.5" hidden="false" customHeight="true" outlineLevel="0" collapsed="false">
      <c r="A65" s="671"/>
      <c r="B65" s="680"/>
      <c r="C65" s="786" t="str">
        <f aca="false">IF(E33="","Compilare dati",IFERROR(IF(M21="Sì",VLOOKUP(CONCATENATE(E33,E35,E38,E40,E42,E44),OU_Parametri!$A:$N,9,FALSE()),0),"Compilare dati"))</f>
        <v>Compilare dati</v>
      </c>
      <c r="D65" s="74"/>
      <c r="E65" s="787" t="n">
        <f aca="false">Calcoli!BF37</f>
        <v>0</v>
      </c>
      <c r="F65" s="787"/>
      <c r="G65" s="787"/>
      <c r="H65" s="787"/>
      <c r="I65" s="788"/>
      <c r="J65" s="74"/>
      <c r="K65" s="74"/>
      <c r="L65" s="74"/>
      <c r="M65" s="789"/>
      <c r="N65" s="509"/>
      <c r="O65" s="684"/>
      <c r="P65" s="685"/>
      <c r="Q65" s="784"/>
      <c r="R65" s="784"/>
      <c r="S65" s="746"/>
    </row>
    <row r="66" customFormat="false" ht="15.75" hidden="true" customHeight="false" outlineLevel="0" collapsed="false">
      <c r="A66" s="671"/>
      <c r="B66" s="680"/>
      <c r="D66" s="773"/>
      <c r="E66" s="785" t="str">
        <f aca="false">IF(C67&lt;&gt;"","Tariffa "&amp;C67,"")</f>
        <v/>
      </c>
      <c r="F66" s="785"/>
      <c r="G66" s="785"/>
      <c r="H66" s="785"/>
      <c r="I66" s="785"/>
      <c r="J66" s="785"/>
      <c r="K66" s="785"/>
      <c r="L66" s="785"/>
      <c r="M66" s="785"/>
      <c r="N66" s="785"/>
      <c r="O66" s="684"/>
      <c r="P66" s="685"/>
      <c r="Q66" s="685"/>
      <c r="R66" s="685"/>
      <c r="S66" s="74"/>
    </row>
    <row r="67" customFormat="false" ht="15.75" hidden="true" customHeight="false" outlineLevel="0" collapsed="false">
      <c r="A67" s="671"/>
      <c r="B67" s="680"/>
      <c r="C67" s="773" t="str">
        <f aca="false">IF(C68="","",OU_Parametri!$J$2)</f>
        <v/>
      </c>
      <c r="D67" s="74"/>
      <c r="E67" s="785"/>
      <c r="F67" s="785"/>
      <c r="G67" s="785"/>
      <c r="H67" s="785"/>
      <c r="I67" s="785"/>
      <c r="J67" s="785"/>
      <c r="K67" s="785"/>
      <c r="L67" s="785"/>
      <c r="M67" s="785"/>
      <c r="N67" s="785"/>
      <c r="O67" s="684"/>
      <c r="P67" s="685"/>
      <c r="Q67" s="685"/>
      <c r="R67" s="685"/>
      <c r="S67" s="74"/>
    </row>
    <row r="68" customFormat="false" ht="18" hidden="true" customHeight="false" outlineLevel="0" collapsed="false">
      <c r="A68" s="671"/>
      <c r="B68" s="680"/>
      <c r="C68" s="786" t="str">
        <f aca="false">IFERROR(IF(VLOOKUP(CONCATENATE($E$33,$E$35,$E$38,$E$40),OU_Parametri!$A:$N,10,FALSE())=0,"",VLOOKUP(CONCATENATE($E$33,$E$35,$E$38,$E$40),OU_Parametri!$A:$N,10,FALSE())),"")</f>
        <v/>
      </c>
      <c r="D68" s="74"/>
      <c r="E68" s="787" t="n">
        <f aca="false">Calcoli!BF38</f>
        <v>0</v>
      </c>
      <c r="F68" s="787"/>
      <c r="G68" s="787"/>
      <c r="H68" s="787"/>
      <c r="I68" s="788"/>
      <c r="J68" s="74"/>
      <c r="K68" s="74"/>
      <c r="L68" s="74"/>
      <c r="M68" s="789"/>
      <c r="N68" s="790"/>
      <c r="O68" s="684"/>
      <c r="P68" s="685"/>
      <c r="Q68" s="685"/>
      <c r="R68" s="685"/>
      <c r="S68" s="74"/>
    </row>
    <row r="69" customFormat="false" ht="15.75" hidden="true" customHeight="false" outlineLevel="0" collapsed="false">
      <c r="A69" s="671"/>
      <c r="B69" s="749"/>
      <c r="C69" s="773"/>
      <c r="D69" s="773"/>
      <c r="E69" s="785" t="str">
        <f aca="false">IF(C70&lt;&gt;"","Tariffa "&amp;C70,"")</f>
        <v/>
      </c>
      <c r="F69" s="785"/>
      <c r="G69" s="785"/>
      <c r="H69" s="785"/>
      <c r="I69" s="785"/>
      <c r="J69" s="785"/>
      <c r="K69" s="785"/>
      <c r="L69" s="785"/>
      <c r="M69" s="785"/>
      <c r="N69" s="785"/>
      <c r="O69" s="684"/>
      <c r="P69" s="685"/>
      <c r="Q69" s="685"/>
      <c r="R69" s="685"/>
      <c r="S69" s="74"/>
    </row>
    <row r="70" customFormat="false" ht="15.75" hidden="true" customHeight="false" outlineLevel="0" collapsed="false">
      <c r="A70" s="671"/>
      <c r="B70" s="749"/>
      <c r="C70" s="773" t="str">
        <f aca="false">IF(C71="","",OU_Parametri!$K$2)</f>
        <v/>
      </c>
      <c r="D70" s="74"/>
      <c r="E70" s="785"/>
      <c r="F70" s="785"/>
      <c r="G70" s="785"/>
      <c r="H70" s="785"/>
      <c r="I70" s="785"/>
      <c r="J70" s="785"/>
      <c r="K70" s="785"/>
      <c r="L70" s="785"/>
      <c r="M70" s="785"/>
      <c r="N70" s="785"/>
      <c r="O70" s="684"/>
      <c r="P70" s="685"/>
      <c r="Q70" s="685"/>
      <c r="R70" s="685"/>
      <c r="S70" s="74"/>
    </row>
    <row r="71" customFormat="false" ht="18" hidden="true" customHeight="false" outlineLevel="0" collapsed="false">
      <c r="A71" s="671"/>
      <c r="B71" s="749"/>
      <c r="C71" s="786" t="str">
        <f aca="false">IFERROR(IF(VLOOKUP(CONCATENATE($E$33,$E$35,$E$38,$E$40),OU_Parametri!$A:$N,11,FALSE())=0,"",VLOOKUP(CONCATENATE($E$33,$E$35,$E$38,$E$40),OU_Parametri!$A:$N,11,FALSE())),"")</f>
        <v/>
      </c>
      <c r="D71" s="74"/>
      <c r="E71" s="787" t="n">
        <f aca="false">Calcoli!BF39</f>
        <v>0</v>
      </c>
      <c r="F71" s="787"/>
      <c r="G71" s="787"/>
      <c r="H71" s="787"/>
      <c r="I71" s="788"/>
      <c r="J71" s="74"/>
      <c r="K71" s="74"/>
      <c r="L71" s="74"/>
      <c r="M71" s="789"/>
      <c r="N71" s="790"/>
      <c r="O71" s="684"/>
      <c r="P71" s="685"/>
      <c r="Q71" s="685"/>
      <c r="R71" s="685"/>
      <c r="S71" s="74"/>
    </row>
    <row r="72" customFormat="false" ht="15.75" hidden="true" customHeight="false" outlineLevel="0" collapsed="false">
      <c r="A72" s="671"/>
      <c r="B72" s="749"/>
      <c r="C72" s="773"/>
      <c r="D72" s="773"/>
      <c r="E72" s="785" t="str">
        <f aca="false">IF(C73&lt;&gt;"","Tariffa "&amp;C73,"")</f>
        <v/>
      </c>
      <c r="F72" s="785"/>
      <c r="G72" s="785"/>
      <c r="H72" s="785"/>
      <c r="I72" s="785"/>
      <c r="J72" s="785"/>
      <c r="K72" s="785"/>
      <c r="L72" s="785"/>
      <c r="M72" s="785"/>
      <c r="N72" s="785"/>
      <c r="O72" s="684"/>
      <c r="P72" s="685"/>
      <c r="Q72" s="685"/>
      <c r="R72" s="685"/>
      <c r="S72" s="74"/>
    </row>
    <row r="73" customFormat="false" ht="15.75" hidden="true" customHeight="false" outlineLevel="0" collapsed="false">
      <c r="A73" s="671"/>
      <c r="B73" s="749"/>
      <c r="C73" s="773" t="str">
        <f aca="false">IF(C74="","",OU_Parametri!$L$2)</f>
        <v/>
      </c>
      <c r="D73" s="74"/>
      <c r="E73" s="785"/>
      <c r="F73" s="785"/>
      <c r="G73" s="785"/>
      <c r="H73" s="785"/>
      <c r="I73" s="785"/>
      <c r="J73" s="785"/>
      <c r="K73" s="785"/>
      <c r="L73" s="785"/>
      <c r="M73" s="785"/>
      <c r="N73" s="785"/>
      <c r="O73" s="684"/>
      <c r="P73" s="685"/>
      <c r="Q73" s="685"/>
      <c r="R73" s="685"/>
      <c r="S73" s="74"/>
    </row>
    <row r="74" customFormat="false" ht="18" hidden="true" customHeight="false" outlineLevel="0" collapsed="false">
      <c r="A74" s="671"/>
      <c r="B74" s="749"/>
      <c r="C74" s="786" t="str">
        <f aca="false">IFERROR(IF(VLOOKUP(CONCATENATE($E$33,$E$35,$E$38,$E$40),OU_Parametri!$A:$N,12,FALSE())=0,"",VLOOKUP(CONCATENATE($E$33,$E$35,$E$38,$E$40),OU_Parametri!$A:$N,12,FALSE())),"")</f>
        <v/>
      </c>
      <c r="D74" s="74"/>
      <c r="E74" s="787" t="n">
        <f aca="false">Calcoli!BF40</f>
        <v>0</v>
      </c>
      <c r="F74" s="787"/>
      <c r="G74" s="787"/>
      <c r="H74" s="787"/>
      <c r="I74" s="788"/>
      <c r="J74" s="74"/>
      <c r="K74" s="74"/>
      <c r="L74" s="74"/>
      <c r="M74" s="789"/>
      <c r="N74" s="790"/>
      <c r="O74" s="684"/>
      <c r="P74" s="685"/>
      <c r="Q74" s="685"/>
      <c r="R74" s="685"/>
      <c r="S74" s="74"/>
    </row>
    <row r="75" customFormat="false" ht="15.75" hidden="true" customHeight="false" outlineLevel="0" collapsed="false">
      <c r="A75" s="671"/>
      <c r="B75" s="749"/>
      <c r="C75" s="773"/>
      <c r="D75" s="773"/>
      <c r="E75" s="785" t="str">
        <f aca="false">IF(C76&lt;&gt;"","Tariffa "&amp;C76,"")</f>
        <v/>
      </c>
      <c r="F75" s="785"/>
      <c r="G75" s="785"/>
      <c r="H75" s="785"/>
      <c r="I75" s="785"/>
      <c r="J75" s="785"/>
      <c r="K75" s="785"/>
      <c r="L75" s="785"/>
      <c r="M75" s="785"/>
      <c r="N75" s="785"/>
      <c r="O75" s="684"/>
      <c r="P75" s="685"/>
      <c r="Q75" s="685"/>
      <c r="R75" s="685"/>
      <c r="S75" s="74"/>
    </row>
    <row r="76" customFormat="false" ht="15.75" hidden="true" customHeight="false" outlineLevel="0" collapsed="false">
      <c r="A76" s="671"/>
      <c r="B76" s="749"/>
      <c r="C76" s="773" t="str">
        <f aca="false">IF(C77="","",OU_Parametri!$M$2)</f>
        <v/>
      </c>
      <c r="D76" s="74"/>
      <c r="E76" s="785"/>
      <c r="F76" s="785"/>
      <c r="G76" s="785"/>
      <c r="H76" s="785"/>
      <c r="I76" s="785"/>
      <c r="J76" s="785"/>
      <c r="K76" s="785"/>
      <c r="L76" s="785"/>
      <c r="M76" s="785"/>
      <c r="N76" s="785"/>
      <c r="O76" s="684"/>
      <c r="P76" s="685"/>
      <c r="Q76" s="685"/>
      <c r="R76" s="685"/>
      <c r="S76" s="74"/>
    </row>
    <row r="77" customFormat="false" ht="15.75" hidden="true" customHeight="false" outlineLevel="0" collapsed="false">
      <c r="A77" s="671"/>
      <c r="B77" s="749"/>
      <c r="C77" s="786" t="str">
        <f aca="false">IFERROR(IF(VLOOKUP(CONCATENATE($E$33,$E$35,$E$38,$E$40),OU_Parametri!$A:$N,13,FALSE())=0,"",VLOOKUP(CONCATENATE($E$33,$E$35,$E$38,$E$40),OU_Parametri!$A:$N,13,FALSE())),"")</f>
        <v/>
      </c>
      <c r="D77" s="74"/>
      <c r="E77" s="791" t="str">
        <f aca="false">IF(C77&lt;&gt;"",C77*$E$58,"")</f>
        <v/>
      </c>
      <c r="F77" s="791"/>
      <c r="G77" s="791"/>
      <c r="H77" s="791"/>
      <c r="I77" s="788"/>
      <c r="J77" s="74"/>
      <c r="K77" s="74"/>
      <c r="L77" s="74"/>
      <c r="M77" s="789"/>
      <c r="N77" s="790"/>
      <c r="O77" s="684"/>
      <c r="P77" s="685"/>
      <c r="Q77" s="685"/>
      <c r="R77" s="685"/>
      <c r="S77" s="74"/>
    </row>
    <row r="78" customFormat="false" ht="15.75" hidden="true" customHeight="false" outlineLevel="0" collapsed="false">
      <c r="A78" s="671"/>
      <c r="B78" s="749"/>
      <c r="C78" s="773"/>
      <c r="D78" s="773"/>
      <c r="E78" s="785"/>
      <c r="F78" s="785"/>
      <c r="G78" s="785"/>
      <c r="H78" s="785"/>
      <c r="I78" s="785"/>
      <c r="J78" s="785"/>
      <c r="K78" s="785"/>
      <c r="L78" s="785"/>
      <c r="M78" s="785"/>
      <c r="N78" s="785"/>
      <c r="O78" s="684"/>
      <c r="P78" s="685"/>
      <c r="Q78" s="685"/>
      <c r="R78" s="685"/>
      <c r="S78" s="74"/>
    </row>
    <row r="79" customFormat="false" ht="15.75" hidden="true" customHeight="false" outlineLevel="0" collapsed="false">
      <c r="A79" s="671"/>
      <c r="B79" s="749"/>
      <c r="C79" s="773"/>
      <c r="D79" s="74"/>
      <c r="E79" s="785"/>
      <c r="F79" s="785"/>
      <c r="G79" s="785"/>
      <c r="H79" s="785"/>
      <c r="I79" s="785"/>
      <c r="J79" s="785"/>
      <c r="K79" s="785"/>
      <c r="L79" s="785"/>
      <c r="M79" s="785"/>
      <c r="N79" s="785"/>
      <c r="O79" s="684"/>
      <c r="P79" s="685"/>
      <c r="Q79" s="685"/>
      <c r="R79" s="685"/>
      <c r="S79" s="74"/>
    </row>
    <row r="80" customFormat="false" ht="15.75" hidden="true" customHeight="false" outlineLevel="0" collapsed="false">
      <c r="A80" s="671"/>
      <c r="B80" s="749"/>
      <c r="C80" s="792"/>
      <c r="D80" s="74"/>
      <c r="E80" s="791" t="str">
        <f aca="false">IF(C80&lt;&gt;"",C80*$E$58,"")</f>
        <v/>
      </c>
      <c r="F80" s="791"/>
      <c r="G80" s="791"/>
      <c r="H80" s="791"/>
      <c r="I80" s="788"/>
      <c r="J80" s="74"/>
      <c r="K80" s="74"/>
      <c r="L80" s="74"/>
      <c r="M80" s="789"/>
      <c r="N80" s="790"/>
      <c r="O80" s="684"/>
      <c r="P80" s="685"/>
      <c r="Q80" s="685"/>
      <c r="R80" s="685"/>
      <c r="S80" s="74"/>
    </row>
    <row r="81" customFormat="false" ht="15.75" hidden="false" customHeight="false" outlineLevel="0" collapsed="false">
      <c r="A81" s="671"/>
      <c r="B81" s="749"/>
      <c r="C81" s="793"/>
      <c r="D81" s="74"/>
      <c r="E81" s="668"/>
      <c r="F81" s="669"/>
      <c r="G81" s="668"/>
      <c r="H81" s="668"/>
      <c r="I81" s="783"/>
      <c r="J81" s="74"/>
      <c r="K81" s="74"/>
      <c r="L81" s="74"/>
      <c r="M81" s="7"/>
      <c r="N81" s="509"/>
      <c r="O81" s="684"/>
      <c r="P81" s="685"/>
      <c r="Q81" s="685"/>
      <c r="R81" s="685"/>
      <c r="S81" s="74"/>
    </row>
    <row r="82" customFormat="false" ht="33" hidden="false" customHeight="true" outlineLevel="0" collapsed="false">
      <c r="A82" s="671"/>
      <c r="B82" s="749"/>
      <c r="C82" s="793"/>
      <c r="D82" s="794" t="str">
        <f aca="false">CONCATENATE("Totale oneri di urbanizzazione",IF(C68&lt;&gt;""," e "&amp;C67,""),IF(C71&lt;&gt;""," e "&amp;C70,""),IF(C74&lt;&gt;""," e "&amp;C73,""),IF(C77&lt;&gt;""," e "&amp;C76,""),IF(M3="Sì",CHAR(10)&amp;"(raddoppio per sanatoria)",""))</f>
        <v>Totale oneri di urbanizzazione</v>
      </c>
      <c r="E82" s="794"/>
      <c r="F82" s="794"/>
      <c r="G82" s="794"/>
      <c r="H82" s="794"/>
      <c r="I82" s="794"/>
      <c r="J82" s="794"/>
      <c r="K82" s="794"/>
      <c r="L82" s="773"/>
      <c r="M82" s="7"/>
      <c r="N82" s="509"/>
      <c r="O82" s="684"/>
      <c r="P82" s="685"/>
      <c r="Q82" s="685"/>
      <c r="R82" s="685"/>
      <c r="S82" s="74"/>
    </row>
    <row r="83" customFormat="false" ht="18" hidden="false" customHeight="false" outlineLevel="0" collapsed="false">
      <c r="A83" s="671"/>
      <c r="B83" s="749"/>
      <c r="C83" s="793"/>
      <c r="D83" s="795" t="n">
        <f aca="false">E62+E65+(IF(E68&lt;&gt;"",E68,0))+(IF(E71&lt;&gt;"",E71,0))+(IF(E74&lt;&gt;"",E74,0))+(IF(E77&lt;&gt;"",E77,0))</f>
        <v>0</v>
      </c>
      <c r="E83" s="795"/>
      <c r="F83" s="795"/>
      <c r="G83" s="795"/>
      <c r="H83" s="795"/>
      <c r="I83" s="795"/>
      <c r="J83" s="795"/>
      <c r="K83" s="795"/>
      <c r="L83" s="773"/>
      <c r="M83" s="7"/>
      <c r="N83" s="509"/>
      <c r="O83" s="684"/>
      <c r="P83" s="685"/>
      <c r="Q83" s="685"/>
      <c r="R83" s="685"/>
      <c r="S83" s="74"/>
    </row>
    <row r="84" customFormat="false" ht="15.75" hidden="false" customHeight="false" outlineLevel="0" collapsed="false">
      <c r="A84" s="671"/>
      <c r="B84" s="749"/>
      <c r="C84" s="793"/>
      <c r="D84" s="796"/>
      <c r="E84" s="797"/>
      <c r="F84" s="797"/>
      <c r="G84" s="797"/>
      <c r="H84" s="797"/>
      <c r="I84" s="773"/>
      <c r="J84" s="773"/>
      <c r="K84" s="773"/>
      <c r="L84" s="773"/>
      <c r="M84" s="7"/>
      <c r="N84" s="509"/>
      <c r="O84" s="684"/>
      <c r="P84" s="685"/>
      <c r="Q84" s="685"/>
      <c r="R84" s="685"/>
      <c r="S84" s="74"/>
    </row>
    <row r="85" customFormat="false" ht="20.25" hidden="false" customHeight="true" outlineLevel="0" collapsed="false">
      <c r="A85" s="671"/>
      <c r="B85" s="680"/>
      <c r="C85" s="798" t="s">
        <v>347</v>
      </c>
      <c r="D85" s="798"/>
      <c r="E85" s="798"/>
      <c r="F85" s="798"/>
      <c r="G85" s="798"/>
      <c r="H85" s="798"/>
      <c r="I85" s="798"/>
      <c r="J85" s="798"/>
      <c r="K85" s="798"/>
      <c r="L85" s="798"/>
      <c r="M85" s="798"/>
      <c r="N85" s="799"/>
      <c r="O85" s="684"/>
      <c r="P85" s="685"/>
      <c r="Q85" s="685"/>
      <c r="R85" s="685"/>
      <c r="S85" s="74"/>
    </row>
    <row r="86" customFormat="false" ht="20.25" hidden="false" customHeight="true" outlineLevel="0" collapsed="false">
      <c r="A86" s="671"/>
      <c r="B86" s="680"/>
      <c r="C86" s="798"/>
      <c r="D86" s="798"/>
      <c r="E86" s="798"/>
      <c r="F86" s="798"/>
      <c r="G86" s="798"/>
      <c r="H86" s="798"/>
      <c r="I86" s="798"/>
      <c r="J86" s="798"/>
      <c r="K86" s="798"/>
      <c r="L86" s="798"/>
      <c r="M86" s="798"/>
      <c r="N86" s="799"/>
      <c r="O86" s="684"/>
      <c r="P86" s="685"/>
      <c r="Q86" s="685"/>
      <c r="R86" s="685"/>
      <c r="S86" s="74"/>
    </row>
    <row r="87" customFormat="false" ht="15.75" hidden="false" customHeight="false" outlineLevel="0" collapsed="false">
      <c r="A87" s="671"/>
      <c r="B87" s="680"/>
      <c r="C87" s="773" t="s">
        <v>348</v>
      </c>
      <c r="D87" s="74"/>
      <c r="E87" s="74"/>
      <c r="F87" s="783"/>
      <c r="G87" s="74"/>
      <c r="H87" s="74"/>
      <c r="I87" s="783"/>
      <c r="J87" s="74"/>
      <c r="K87" s="74"/>
      <c r="L87" s="74"/>
      <c r="M87" s="800"/>
      <c r="N87" s="799"/>
      <c r="O87" s="684"/>
      <c r="P87" s="685"/>
      <c r="Q87" s="685"/>
      <c r="R87" s="685"/>
      <c r="S87" s="74"/>
    </row>
    <row r="88" customFormat="false" ht="15.75" hidden="false" customHeight="false" outlineLevel="0" collapsed="false">
      <c r="A88" s="671"/>
      <c r="B88" s="680"/>
      <c r="C88" s="681" t="s">
        <v>157</v>
      </c>
      <c r="D88" s="681"/>
      <c r="E88" s="681"/>
      <c r="F88" s="682"/>
      <c r="G88" s="681"/>
      <c r="H88" s="681"/>
      <c r="I88" s="682"/>
      <c r="J88" s="681"/>
      <c r="K88" s="681"/>
      <c r="L88" s="801"/>
      <c r="M88" s="802" t="n">
        <v>0</v>
      </c>
      <c r="N88" s="803" t="s">
        <v>349</v>
      </c>
      <c r="O88" s="684"/>
      <c r="P88" s="685"/>
      <c r="Q88" s="685"/>
      <c r="R88" s="685"/>
      <c r="S88" s="74"/>
    </row>
    <row r="89" customFormat="false" ht="15.75" hidden="false" customHeight="false" outlineLevel="0" collapsed="false">
      <c r="A89" s="671"/>
      <c r="B89" s="680"/>
      <c r="C89" s="74"/>
      <c r="D89" s="74"/>
      <c r="E89" s="74"/>
      <c r="F89" s="783"/>
      <c r="G89" s="74"/>
      <c r="H89" s="74"/>
      <c r="I89" s="783"/>
      <c r="J89" s="74"/>
      <c r="K89" s="74"/>
      <c r="L89" s="74"/>
      <c r="M89" s="800"/>
      <c r="N89" s="804"/>
      <c r="O89" s="684"/>
      <c r="P89" s="685"/>
      <c r="Q89" s="685"/>
      <c r="R89" s="685"/>
      <c r="S89" s="74"/>
    </row>
    <row r="90" customFormat="false" ht="41.75" hidden="false" customHeight="true" outlineLevel="0" collapsed="false">
      <c r="A90" s="671"/>
      <c r="B90" s="680"/>
      <c r="C90" s="805" t="s">
        <v>350</v>
      </c>
      <c r="D90" s="805"/>
      <c r="E90" s="805"/>
      <c r="F90" s="805"/>
      <c r="G90" s="805"/>
      <c r="H90" s="805"/>
      <c r="I90" s="805"/>
      <c r="J90" s="805"/>
      <c r="K90" s="805"/>
      <c r="L90" s="805"/>
      <c r="M90" s="805"/>
      <c r="N90" s="805"/>
      <c r="O90" s="684"/>
      <c r="P90" s="685"/>
      <c r="Q90" s="685"/>
      <c r="R90" s="685"/>
      <c r="S90" s="74"/>
    </row>
    <row r="91" customFormat="false" ht="33" hidden="false" customHeight="true" outlineLevel="0" collapsed="false">
      <c r="A91" s="671"/>
      <c r="B91" s="680"/>
      <c r="C91" s="74"/>
      <c r="D91" s="74"/>
      <c r="E91" s="74"/>
      <c r="F91" s="783"/>
      <c r="G91" s="74"/>
      <c r="H91" s="806" t="s">
        <v>351</v>
      </c>
      <c r="I91" s="806"/>
      <c r="J91" s="807"/>
      <c r="K91" s="808" t="s">
        <v>352</v>
      </c>
      <c r="L91" s="808"/>
      <c r="M91" s="808" t="s">
        <v>353</v>
      </c>
      <c r="N91" s="808"/>
      <c r="O91" s="684"/>
      <c r="P91" s="685"/>
      <c r="Q91" s="685"/>
      <c r="R91" s="685"/>
      <c r="S91" s="74"/>
    </row>
    <row r="92" customFormat="false" ht="15.75" hidden="false" customHeight="false" outlineLevel="0" collapsed="false">
      <c r="A92" s="671"/>
      <c r="B92" s="680"/>
      <c r="C92" s="74" t="s">
        <v>354</v>
      </c>
      <c r="D92" s="74"/>
      <c r="E92" s="715" t="s">
        <v>128</v>
      </c>
      <c r="F92" s="715"/>
      <c r="G92" s="74"/>
      <c r="H92" s="809" t="n">
        <v>0</v>
      </c>
      <c r="I92" s="810" t="s">
        <v>73</v>
      </c>
      <c r="J92" s="807"/>
      <c r="K92" s="809" t="n">
        <v>0</v>
      </c>
      <c r="L92" s="810" t="s">
        <v>73</v>
      </c>
      <c r="M92" s="811" t="n">
        <f aca="false">IF(ISERROR(K92/H92),1,(K92/H92))</f>
        <v>1</v>
      </c>
      <c r="N92" s="811"/>
      <c r="O92" s="684"/>
      <c r="P92" s="685"/>
      <c r="Q92" s="685"/>
      <c r="R92" s="685"/>
      <c r="S92" s="74"/>
    </row>
    <row r="93" customFormat="false" ht="15.75" hidden="false" customHeight="false" outlineLevel="0" collapsed="false">
      <c r="A93" s="671"/>
      <c r="B93" s="705"/>
      <c r="C93" s="812"/>
      <c r="D93" s="812"/>
      <c r="E93" s="812"/>
      <c r="F93" s="813"/>
      <c r="G93" s="812"/>
      <c r="H93" s="812"/>
      <c r="I93" s="813"/>
      <c r="J93" s="812"/>
      <c r="K93" s="812"/>
      <c r="L93" s="812"/>
      <c r="M93" s="814"/>
      <c r="N93" s="815"/>
      <c r="O93" s="710"/>
      <c r="P93" s="685"/>
      <c r="Q93" s="685"/>
      <c r="R93" s="685"/>
      <c r="S93" s="74"/>
    </row>
    <row r="94" customFormat="false" ht="15.75" hidden="true" customHeight="false" outlineLevel="0" collapsed="false">
      <c r="A94" s="74"/>
      <c r="B94" s="690"/>
      <c r="C94" s="690"/>
      <c r="D94" s="690"/>
      <c r="E94" s="690"/>
      <c r="F94" s="698"/>
      <c r="G94" s="690"/>
      <c r="H94" s="690"/>
      <c r="I94" s="698"/>
      <c r="J94" s="690"/>
      <c r="K94" s="690"/>
      <c r="L94" s="690"/>
      <c r="M94" s="731"/>
      <c r="N94" s="698"/>
      <c r="O94" s="690"/>
      <c r="P94" s="74"/>
      <c r="Q94" s="74"/>
      <c r="R94" s="74"/>
      <c r="S94" s="74"/>
    </row>
    <row r="95" customFormat="false" ht="21.6" hidden="true" customHeight="false" outlineLevel="0" collapsed="false">
      <c r="A95" s="671"/>
      <c r="B95" s="816"/>
      <c r="C95" s="817" t="s">
        <v>355</v>
      </c>
      <c r="D95" s="818"/>
      <c r="E95" s="819"/>
      <c r="F95" s="819"/>
      <c r="G95" s="819"/>
      <c r="H95" s="819"/>
      <c r="I95" s="819"/>
      <c r="J95" s="819"/>
      <c r="K95" s="819"/>
      <c r="L95" s="819"/>
      <c r="M95" s="819"/>
      <c r="N95" s="820"/>
      <c r="O95" s="821"/>
      <c r="P95" s="685"/>
      <c r="Q95" s="685"/>
      <c r="R95" s="685"/>
      <c r="S95" s="74"/>
    </row>
    <row r="96" customFormat="false" ht="15.75" hidden="true" customHeight="false" outlineLevel="0" collapsed="false">
      <c r="A96" s="671"/>
      <c r="B96" s="822"/>
      <c r="C96" s="721"/>
      <c r="D96" s="721"/>
      <c r="E96" s="725"/>
      <c r="F96" s="725"/>
      <c r="G96" s="725"/>
      <c r="H96" s="725"/>
      <c r="I96" s="725"/>
      <c r="J96" s="725"/>
      <c r="K96" s="725"/>
      <c r="L96" s="725"/>
      <c r="M96" s="725"/>
      <c r="N96" s="823"/>
      <c r="O96" s="824"/>
      <c r="P96" s="685"/>
      <c r="Q96" s="685"/>
      <c r="R96" s="685"/>
      <c r="S96" s="74"/>
    </row>
    <row r="97" customFormat="false" ht="15.75" hidden="true" customHeight="false" outlineLevel="0" collapsed="false">
      <c r="A97" s="671"/>
      <c r="B97" s="822"/>
      <c r="C97" s="825" t="s">
        <v>356</v>
      </c>
      <c r="D97" s="826" t="s">
        <v>357</v>
      </c>
      <c r="E97" s="725"/>
      <c r="F97" s="725"/>
      <c r="G97" s="725"/>
      <c r="H97" s="825" t="s">
        <v>358</v>
      </c>
      <c r="I97" s="725"/>
      <c r="J97" s="725"/>
      <c r="K97" s="827" t="n">
        <f aca="false">VLOOKUP($D$98&amp;$D$97,Reg_lazio!$B$22:$H$33,4,FALSE())</f>
        <v>9.74</v>
      </c>
      <c r="L97" s="725"/>
      <c r="M97" s="725"/>
      <c r="N97" s="823"/>
      <c r="O97" s="824"/>
      <c r="P97" s="685"/>
      <c r="Q97" s="685"/>
      <c r="R97" s="685"/>
      <c r="S97" s="74"/>
    </row>
    <row r="98" customFormat="false" ht="15.75" hidden="true" customHeight="false" outlineLevel="0" collapsed="false">
      <c r="A98" s="671"/>
      <c r="B98" s="822"/>
      <c r="C98" s="828" t="s">
        <v>359</v>
      </c>
      <c r="D98" s="826" t="s">
        <v>360</v>
      </c>
      <c r="E98" s="725"/>
      <c r="F98" s="725"/>
      <c r="G98" s="725"/>
      <c r="H98" s="828" t="s">
        <v>361</v>
      </c>
      <c r="I98" s="725"/>
      <c r="J98" s="725"/>
      <c r="K98" s="827" t="n">
        <f aca="false">VLOOKUP($D$98&amp;$D$97,Reg_lazio!$B$22:$H$33,5,FALSE())</f>
        <v>8.72</v>
      </c>
      <c r="L98" s="725"/>
      <c r="M98" s="725"/>
      <c r="N98" s="823"/>
      <c r="O98" s="824"/>
      <c r="P98" s="685"/>
      <c r="Q98" s="685"/>
      <c r="R98" s="685"/>
      <c r="S98" s="74"/>
    </row>
    <row r="99" customFormat="false" ht="15.75" hidden="true" customHeight="false" outlineLevel="0" collapsed="false">
      <c r="A99" s="671"/>
      <c r="B99" s="822"/>
      <c r="C99" s="721" t="s">
        <v>362</v>
      </c>
      <c r="D99" s="829" t="n">
        <v>0</v>
      </c>
      <c r="E99" s="725"/>
      <c r="F99" s="725"/>
      <c r="G99" s="725"/>
      <c r="H99" s="725" t="s">
        <v>363</v>
      </c>
      <c r="I99" s="725"/>
      <c r="J99" s="725"/>
      <c r="K99" s="827" t="n">
        <f aca="false">VLOOKUP($D$98&amp;$D$97,Reg_lazio!$B$22:$H$33,6,FALSE())</f>
        <v>9.74</v>
      </c>
      <c r="L99" s="725"/>
      <c r="M99" s="725"/>
      <c r="N99" s="823"/>
      <c r="O99" s="824"/>
      <c r="P99" s="685"/>
      <c r="Q99" s="685"/>
      <c r="R99" s="685"/>
      <c r="S99" s="74"/>
    </row>
    <row r="100" customFormat="false" ht="15.75" hidden="true" customHeight="false" outlineLevel="0" collapsed="false">
      <c r="A100" s="671"/>
      <c r="B100" s="822"/>
      <c r="C100" s="828" t="s">
        <v>364</v>
      </c>
      <c r="D100" s="829" t="n">
        <v>0</v>
      </c>
      <c r="E100" s="725"/>
      <c r="F100" s="725"/>
      <c r="G100" s="725"/>
      <c r="H100" s="828" t="s">
        <v>365</v>
      </c>
      <c r="I100" s="725"/>
      <c r="J100" s="725"/>
      <c r="K100" s="827" t="n">
        <f aca="false">VLOOKUP($D$98&amp;$D$97,Reg_lazio!$B$22:$H$33,7,FALSE())</f>
        <v>9.64</v>
      </c>
      <c r="L100" s="725"/>
      <c r="M100" s="725"/>
      <c r="N100" s="823"/>
      <c r="O100" s="824"/>
      <c r="P100" s="685"/>
      <c r="Q100" s="685"/>
      <c r="R100" s="685"/>
      <c r="S100" s="74"/>
    </row>
    <row r="101" customFormat="false" ht="15.75" hidden="true" customHeight="false" outlineLevel="0" collapsed="false">
      <c r="A101" s="671"/>
      <c r="B101" s="822"/>
      <c r="C101" s="721" t="s">
        <v>366</v>
      </c>
      <c r="D101" s="829" t="n">
        <v>0</v>
      </c>
      <c r="E101" s="725"/>
      <c r="F101" s="830" t="s">
        <v>367</v>
      </c>
      <c r="G101" s="725"/>
      <c r="H101" s="725"/>
      <c r="I101" s="725"/>
      <c r="J101" s="725"/>
      <c r="K101" s="725"/>
      <c r="L101" s="725"/>
      <c r="M101" s="725"/>
      <c r="N101" s="823"/>
      <c r="O101" s="824"/>
      <c r="P101" s="685"/>
      <c r="Q101" s="685"/>
      <c r="R101" s="685"/>
      <c r="S101" s="74"/>
    </row>
    <row r="102" customFormat="false" ht="18.65" hidden="true" customHeight="false" outlineLevel="0" collapsed="false">
      <c r="A102" s="671"/>
      <c r="B102" s="831"/>
      <c r="C102" s="832"/>
      <c r="D102" s="832"/>
      <c r="E102" s="833"/>
      <c r="F102" s="834" t="s">
        <v>368</v>
      </c>
      <c r="G102" s="833"/>
      <c r="H102" s="833"/>
      <c r="I102" s="833"/>
      <c r="J102" s="833"/>
      <c r="K102" s="833"/>
      <c r="L102" s="833"/>
      <c r="M102" s="835" t="n">
        <f aca="false">IF(AND(D99&gt;0,D100&gt;0,D101&gt;0),(K97*D99)+(K98*D100)+(K99*D100)+(K100*D101),0)</f>
        <v>0</v>
      </c>
      <c r="N102" s="836"/>
      <c r="O102" s="837"/>
      <c r="P102" s="685"/>
      <c r="Q102" s="685"/>
      <c r="R102" s="685"/>
      <c r="S102" s="74"/>
    </row>
    <row r="103" customFormat="false" ht="15.75" hidden="false" customHeight="false" outlineLevel="0" collapsed="false">
      <c r="A103" s="671"/>
      <c r="B103" s="838"/>
      <c r="C103" s="750"/>
      <c r="D103" s="750"/>
      <c r="E103" s="750"/>
      <c r="F103" s="839"/>
      <c r="G103" s="839"/>
      <c r="H103" s="839"/>
      <c r="I103" s="839"/>
      <c r="J103" s="839"/>
      <c r="K103" s="839"/>
      <c r="L103" s="839"/>
      <c r="M103" s="839"/>
      <c r="N103" s="840"/>
      <c r="O103" s="750"/>
      <c r="P103" s="685"/>
      <c r="Q103" s="685"/>
      <c r="R103" s="685"/>
      <c r="S103" s="74"/>
    </row>
    <row r="104" customFormat="false" ht="17.35" hidden="false" customHeight="false" outlineLevel="0" collapsed="false">
      <c r="A104" s="671"/>
      <c r="B104" s="672"/>
      <c r="C104" s="841" t="str">
        <f aca="false">"Parametri aggiuntivi per il calcolo Oneri di "&amp;Parametri!E50</f>
        <v>Parametri aggiuntivi per il calcolo Oneri di Smaltimento Rifiuti</v>
      </c>
      <c r="D104" s="673"/>
      <c r="E104" s="673"/>
      <c r="F104" s="674"/>
      <c r="G104" s="673"/>
      <c r="H104" s="673"/>
      <c r="I104" s="673"/>
      <c r="J104" s="673"/>
      <c r="K104" s="673"/>
      <c r="L104" s="673"/>
      <c r="M104" s="842" t="s">
        <v>128</v>
      </c>
      <c r="N104" s="842"/>
      <c r="O104" s="677"/>
      <c r="P104" s="685"/>
      <c r="Q104" s="685"/>
      <c r="R104" s="685"/>
      <c r="S104" s="74"/>
    </row>
    <row r="105" customFormat="false" ht="19.5" hidden="false" customHeight="true" outlineLevel="0" collapsed="false">
      <c r="A105" s="671"/>
      <c r="B105" s="680"/>
      <c r="C105" s="713" t="s">
        <v>369</v>
      </c>
      <c r="D105" s="713"/>
      <c r="E105" s="713"/>
      <c r="F105" s="713"/>
      <c r="G105" s="713"/>
      <c r="H105" s="713"/>
      <c r="I105" s="713"/>
      <c r="J105" s="713"/>
      <c r="K105" s="713"/>
      <c r="L105" s="713"/>
      <c r="M105" s="802" t="n">
        <v>0</v>
      </c>
      <c r="N105" s="843" t="str">
        <f aca="false">F58</f>
        <v>m²</v>
      </c>
      <c r="O105" s="684"/>
      <c r="P105" s="685"/>
      <c r="Q105" s="685"/>
      <c r="R105" s="685"/>
      <c r="S105" s="74"/>
    </row>
    <row r="106" customFormat="false" ht="19.5" hidden="false" customHeight="true" outlineLevel="0" collapsed="false">
      <c r="A106" s="671"/>
      <c r="B106" s="680"/>
      <c r="C106" s="686" t="s">
        <v>370</v>
      </c>
      <c r="D106" s="686"/>
      <c r="E106" s="686"/>
      <c r="F106" s="686"/>
      <c r="G106" s="686"/>
      <c r="H106" s="686"/>
      <c r="I106" s="686"/>
      <c r="J106" s="686"/>
      <c r="K106" s="844"/>
      <c r="L106" s="686"/>
      <c r="M106" s="802" t="n">
        <v>0</v>
      </c>
      <c r="N106" s="845" t="s">
        <v>371</v>
      </c>
      <c r="O106" s="684"/>
      <c r="P106" s="685"/>
      <c r="Q106" s="685"/>
      <c r="R106" s="685"/>
      <c r="S106" s="74"/>
    </row>
    <row r="107" customFormat="false" ht="15.75" hidden="false" customHeight="false" outlineLevel="0" collapsed="false">
      <c r="A107" s="671"/>
      <c r="B107" s="680"/>
      <c r="C107" s="502"/>
      <c r="D107" s="23"/>
      <c r="E107" s="23"/>
      <c r="F107" s="23"/>
      <c r="G107" s="23"/>
      <c r="H107" s="23"/>
      <c r="I107" s="23"/>
      <c r="J107" s="23"/>
      <c r="K107" s="23"/>
      <c r="L107" s="23"/>
      <c r="M107" s="846"/>
      <c r="N107" s="847"/>
      <c r="O107" s="684"/>
      <c r="P107" s="685"/>
      <c r="Q107" s="685"/>
      <c r="R107" s="685"/>
      <c r="S107" s="74"/>
    </row>
    <row r="108" customFormat="false" ht="19.5" hidden="false" customHeight="true" outlineLevel="0" collapsed="false">
      <c r="A108" s="671"/>
      <c r="B108" s="680"/>
      <c r="C108" s="686" t="str">
        <f aca="false">"Sono già stati corrisposti oneri di "&amp;Parametri!E50</f>
        <v>Sono già stati corrisposti oneri di Smaltimento Rifiuti</v>
      </c>
      <c r="D108" s="686"/>
      <c r="E108" s="686"/>
      <c r="F108" s="687"/>
      <c r="G108" s="686"/>
      <c r="H108" s="686"/>
      <c r="I108" s="687"/>
      <c r="J108" s="686"/>
      <c r="K108" s="686"/>
      <c r="L108" s="686"/>
      <c r="M108" s="717" t="n">
        <v>0</v>
      </c>
      <c r="N108" s="717"/>
      <c r="O108" s="684"/>
      <c r="P108" s="685"/>
      <c r="Q108" s="685"/>
      <c r="R108" s="685"/>
      <c r="S108" s="74"/>
    </row>
    <row r="109" customFormat="false" ht="19.5" hidden="false" customHeight="true" outlineLevel="0" collapsed="false">
      <c r="A109" s="671"/>
      <c r="B109" s="697"/>
      <c r="C109" s="681" t="s">
        <v>241</v>
      </c>
      <c r="D109" s="681"/>
      <c r="E109" s="681"/>
      <c r="F109" s="681"/>
      <c r="G109" s="681"/>
      <c r="H109" s="681"/>
      <c r="I109" s="681"/>
      <c r="J109" s="681"/>
      <c r="K109" s="848" t="n">
        <f aca="false">IF(M104="No",0,M106*M105)</f>
        <v>0</v>
      </c>
      <c r="L109" s="848"/>
      <c r="M109" s="848"/>
      <c r="N109" s="848"/>
      <c r="O109" s="699"/>
      <c r="P109" s="685"/>
      <c r="Q109" s="685"/>
      <c r="R109" s="685"/>
      <c r="S109" s="74"/>
    </row>
    <row r="110" customFormat="false" ht="15.75" hidden="false" customHeight="false" outlineLevel="0" collapsed="false">
      <c r="A110" s="671"/>
      <c r="B110" s="705"/>
      <c r="C110" s="706"/>
      <c r="D110" s="706"/>
      <c r="E110" s="706"/>
      <c r="F110" s="707"/>
      <c r="G110" s="706"/>
      <c r="H110" s="706"/>
      <c r="I110" s="707"/>
      <c r="J110" s="812"/>
      <c r="K110" s="812"/>
      <c r="L110" s="812"/>
      <c r="M110" s="814"/>
      <c r="N110" s="813"/>
      <c r="O110" s="710"/>
      <c r="P110" s="685"/>
      <c r="Q110" s="685"/>
      <c r="R110" s="685"/>
      <c r="S110" s="74"/>
    </row>
    <row r="111" customFormat="false" ht="15.75" hidden="false" customHeight="false" outlineLevel="0" collapsed="false">
      <c r="A111" s="74"/>
      <c r="B111" s="690"/>
      <c r="C111" s="690"/>
      <c r="D111" s="690"/>
      <c r="E111" s="690"/>
      <c r="F111" s="698"/>
      <c r="G111" s="690"/>
      <c r="H111" s="690"/>
      <c r="I111" s="698"/>
      <c r="J111" s="690"/>
      <c r="K111" s="690"/>
      <c r="L111" s="690"/>
      <c r="M111" s="731"/>
      <c r="N111" s="698"/>
      <c r="O111" s="690"/>
      <c r="P111" s="74"/>
      <c r="Q111" s="74"/>
      <c r="R111" s="74"/>
      <c r="S111" s="74"/>
    </row>
    <row r="112" customFormat="false" ht="17.35" hidden="false" customHeight="false" outlineLevel="0" collapsed="false">
      <c r="A112" s="671"/>
      <c r="B112" s="672"/>
      <c r="C112" s="841" t="str">
        <f aca="false">"Parametri aggiuntivi per il calcolo Oneri di "&amp;Parametri!E51</f>
        <v>Parametri aggiuntivi per il calcolo Oneri di Urbanizzazione 4°</v>
      </c>
      <c r="D112" s="673"/>
      <c r="E112" s="673"/>
      <c r="F112" s="674"/>
      <c r="G112" s="673"/>
      <c r="H112" s="673"/>
      <c r="I112" s="674"/>
      <c r="J112" s="673"/>
      <c r="K112" s="673"/>
      <c r="L112" s="673"/>
      <c r="M112" s="842" t="s">
        <v>87</v>
      </c>
      <c r="N112" s="842"/>
      <c r="O112" s="677"/>
      <c r="P112" s="685"/>
      <c r="Q112" s="685"/>
      <c r="R112" s="685"/>
      <c r="S112" s="74"/>
    </row>
    <row r="113" customFormat="false" ht="19.5" hidden="false" customHeight="true" outlineLevel="0" collapsed="false">
      <c r="A113" s="671"/>
      <c r="B113" s="680"/>
      <c r="C113" s="713" t="s">
        <v>369</v>
      </c>
      <c r="D113" s="713"/>
      <c r="E113" s="713"/>
      <c r="F113" s="713"/>
      <c r="G113" s="713"/>
      <c r="H113" s="713"/>
      <c r="I113" s="713"/>
      <c r="J113" s="713"/>
      <c r="K113" s="713"/>
      <c r="L113" s="713"/>
      <c r="M113" s="802" t="n">
        <v>0</v>
      </c>
      <c r="N113" s="843" t="str">
        <f aca="false">F58</f>
        <v>m²</v>
      </c>
      <c r="O113" s="684"/>
      <c r="P113" s="685"/>
      <c r="Q113" s="685"/>
      <c r="R113" s="685"/>
      <c r="S113" s="74"/>
    </row>
    <row r="114" customFormat="false" ht="19.5" hidden="false" customHeight="true" outlineLevel="0" collapsed="false">
      <c r="A114" s="671"/>
      <c r="B114" s="680"/>
      <c r="C114" s="686" t="s">
        <v>370</v>
      </c>
      <c r="D114" s="686"/>
      <c r="E114" s="686"/>
      <c r="F114" s="686"/>
      <c r="G114" s="686"/>
      <c r="H114" s="686"/>
      <c r="I114" s="686"/>
      <c r="J114" s="686"/>
      <c r="K114" s="844"/>
      <c r="L114" s="686"/>
      <c r="M114" s="802" t="n">
        <v>0</v>
      </c>
      <c r="N114" s="845" t="s">
        <v>371</v>
      </c>
      <c r="O114" s="684"/>
      <c r="P114" s="685"/>
      <c r="Q114" s="685"/>
      <c r="R114" s="685"/>
      <c r="S114" s="74"/>
    </row>
    <row r="115" customFormat="false" ht="15.75" hidden="false" customHeight="false" outlineLevel="0" collapsed="false">
      <c r="A115" s="671"/>
      <c r="B115" s="680"/>
      <c r="C115" s="502"/>
      <c r="D115" s="23"/>
      <c r="E115" s="23"/>
      <c r="F115" s="23"/>
      <c r="G115" s="23"/>
      <c r="H115" s="23"/>
      <c r="I115" s="23"/>
      <c r="J115" s="23"/>
      <c r="K115" s="23"/>
      <c r="L115" s="23"/>
      <c r="M115" s="846"/>
      <c r="N115" s="847"/>
      <c r="O115" s="684"/>
      <c r="P115" s="685"/>
      <c r="Q115" s="685"/>
      <c r="R115" s="685"/>
      <c r="S115" s="74"/>
    </row>
    <row r="116" customFormat="false" ht="19.5" hidden="false" customHeight="true" outlineLevel="0" collapsed="false">
      <c r="A116" s="671"/>
      <c r="B116" s="680"/>
      <c r="C116" s="686" t="str">
        <f aca="false">"Sono già stati corrisposti oneri di "&amp;Parametri!E51</f>
        <v>Sono già stati corrisposti oneri di Urbanizzazione 4°</v>
      </c>
      <c r="D116" s="686"/>
      <c r="E116" s="686"/>
      <c r="F116" s="687"/>
      <c r="G116" s="686"/>
      <c r="H116" s="686"/>
      <c r="I116" s="687"/>
      <c r="J116" s="686"/>
      <c r="K116" s="686"/>
      <c r="L116" s="686"/>
      <c r="M116" s="717" t="n">
        <v>0</v>
      </c>
      <c r="N116" s="717"/>
      <c r="O116" s="684"/>
      <c r="P116" s="685"/>
      <c r="Q116" s="685"/>
      <c r="R116" s="685"/>
      <c r="S116" s="74"/>
    </row>
    <row r="117" customFormat="false" ht="19.5" hidden="false" customHeight="true" outlineLevel="0" collapsed="false">
      <c r="A117" s="671"/>
      <c r="B117" s="697"/>
      <c r="C117" s="681" t="s">
        <v>241</v>
      </c>
      <c r="D117" s="681"/>
      <c r="E117" s="681"/>
      <c r="F117" s="681"/>
      <c r="G117" s="681"/>
      <c r="H117" s="681"/>
      <c r="I117" s="681"/>
      <c r="J117" s="681"/>
      <c r="K117" s="848" t="n">
        <f aca="false">IF(M112="No",0,M114*M113)</f>
        <v>0</v>
      </c>
      <c r="L117" s="848"/>
      <c r="M117" s="848"/>
      <c r="N117" s="848"/>
      <c r="O117" s="699"/>
      <c r="P117" s="685"/>
      <c r="Q117" s="685"/>
      <c r="R117" s="685"/>
      <c r="S117" s="74"/>
    </row>
    <row r="118" customFormat="false" ht="15.75" hidden="false" customHeight="false" outlineLevel="0" collapsed="false">
      <c r="A118" s="671"/>
      <c r="B118" s="705"/>
      <c r="C118" s="706"/>
      <c r="D118" s="706"/>
      <c r="E118" s="706"/>
      <c r="F118" s="707"/>
      <c r="G118" s="706"/>
      <c r="H118" s="706"/>
      <c r="I118" s="707"/>
      <c r="J118" s="812"/>
      <c r="K118" s="812"/>
      <c r="L118" s="812"/>
      <c r="M118" s="814"/>
      <c r="N118" s="813"/>
      <c r="O118" s="710"/>
      <c r="P118" s="685"/>
      <c r="Q118" s="685"/>
      <c r="R118" s="685"/>
      <c r="S118" s="74"/>
    </row>
    <row r="119" customFormat="false" ht="15.75" hidden="false" customHeight="false" outlineLevel="0" collapsed="false">
      <c r="A119" s="74"/>
      <c r="B119" s="690"/>
      <c r="C119" s="690"/>
      <c r="D119" s="690"/>
      <c r="E119" s="690"/>
      <c r="F119" s="698"/>
      <c r="G119" s="690"/>
      <c r="H119" s="690"/>
      <c r="I119" s="698"/>
      <c r="J119" s="690"/>
      <c r="K119" s="690"/>
      <c r="L119" s="690"/>
      <c r="M119" s="731"/>
      <c r="N119" s="698"/>
      <c r="O119" s="690"/>
      <c r="P119" s="74"/>
      <c r="Q119" s="74"/>
      <c r="R119" s="74"/>
      <c r="S119" s="74"/>
    </row>
    <row r="120" customFormat="false" ht="17.35" hidden="false" customHeight="false" outlineLevel="0" collapsed="false">
      <c r="A120" s="74"/>
      <c r="B120" s="672"/>
      <c r="C120" s="841" t="str">
        <f aca="false">"Parametri aggiuntivi per il calcolo Oneri di "&amp;Parametri!E52</f>
        <v>Parametri aggiuntivi per il calcolo Oneri di Urbanizzazione 5°</v>
      </c>
      <c r="D120" s="673"/>
      <c r="E120" s="673"/>
      <c r="F120" s="674"/>
      <c r="G120" s="673"/>
      <c r="H120" s="673"/>
      <c r="I120" s="674"/>
      <c r="J120" s="673"/>
      <c r="K120" s="673"/>
      <c r="L120" s="673"/>
      <c r="M120" s="842" t="s">
        <v>128</v>
      </c>
      <c r="N120" s="842"/>
      <c r="O120" s="677"/>
      <c r="P120" s="74"/>
      <c r="Q120" s="74"/>
      <c r="R120" s="74"/>
      <c r="S120" s="74"/>
    </row>
    <row r="121" customFormat="false" ht="19.5" hidden="false" customHeight="true" outlineLevel="0" collapsed="false">
      <c r="A121" s="74"/>
      <c r="B121" s="680"/>
      <c r="C121" s="713" t="s">
        <v>369</v>
      </c>
      <c r="D121" s="713"/>
      <c r="E121" s="713"/>
      <c r="F121" s="713"/>
      <c r="G121" s="713"/>
      <c r="H121" s="713"/>
      <c r="I121" s="713"/>
      <c r="J121" s="713"/>
      <c r="K121" s="713"/>
      <c r="L121" s="713"/>
      <c r="M121" s="802" t="n">
        <v>0</v>
      </c>
      <c r="N121" s="843" t="str">
        <f aca="false">F58</f>
        <v>m²</v>
      </c>
      <c r="O121" s="684"/>
      <c r="P121" s="74"/>
      <c r="Q121" s="74"/>
      <c r="R121" s="74"/>
      <c r="S121" s="74"/>
    </row>
    <row r="122" customFormat="false" ht="19.5" hidden="false" customHeight="true" outlineLevel="0" collapsed="false">
      <c r="A122" s="74"/>
      <c r="B122" s="680"/>
      <c r="C122" s="686" t="s">
        <v>370</v>
      </c>
      <c r="D122" s="686"/>
      <c r="E122" s="686"/>
      <c r="F122" s="686"/>
      <c r="G122" s="686"/>
      <c r="H122" s="686"/>
      <c r="I122" s="686"/>
      <c r="J122" s="686"/>
      <c r="K122" s="844"/>
      <c r="L122" s="686"/>
      <c r="M122" s="802" t="n">
        <v>0</v>
      </c>
      <c r="N122" s="845" t="s">
        <v>371</v>
      </c>
      <c r="O122" s="684"/>
      <c r="P122" s="74"/>
      <c r="Q122" s="74"/>
      <c r="R122" s="74"/>
      <c r="S122" s="74"/>
    </row>
    <row r="123" customFormat="false" ht="15.75" hidden="false" customHeight="false" outlineLevel="0" collapsed="false">
      <c r="A123" s="74"/>
      <c r="B123" s="680"/>
      <c r="C123" s="502"/>
      <c r="D123" s="23"/>
      <c r="E123" s="23"/>
      <c r="F123" s="23"/>
      <c r="G123" s="23"/>
      <c r="H123" s="23"/>
      <c r="I123" s="23"/>
      <c r="J123" s="23"/>
      <c r="K123" s="23"/>
      <c r="L123" s="23"/>
      <c r="M123" s="846"/>
      <c r="N123" s="847"/>
      <c r="O123" s="684"/>
      <c r="P123" s="74"/>
      <c r="Q123" s="74"/>
      <c r="R123" s="74"/>
      <c r="S123" s="74"/>
    </row>
    <row r="124" customFormat="false" ht="19.5" hidden="false" customHeight="true" outlineLevel="0" collapsed="false">
      <c r="A124" s="74"/>
      <c r="B124" s="680"/>
      <c r="C124" s="686" t="str">
        <f aca="false">"Sono già stati corrisposti oneri di "&amp;Parametri!E52</f>
        <v>Sono già stati corrisposti oneri di Urbanizzazione 5°</v>
      </c>
      <c r="D124" s="686"/>
      <c r="E124" s="686"/>
      <c r="F124" s="687"/>
      <c r="G124" s="686"/>
      <c r="H124" s="686"/>
      <c r="I124" s="687"/>
      <c r="J124" s="686"/>
      <c r="K124" s="686"/>
      <c r="L124" s="686"/>
      <c r="M124" s="717" t="n">
        <v>0</v>
      </c>
      <c r="N124" s="717"/>
      <c r="O124" s="684"/>
      <c r="P124" s="74"/>
      <c r="Q124" s="74"/>
      <c r="R124" s="74"/>
      <c r="S124" s="74"/>
    </row>
    <row r="125" customFormat="false" ht="19.5" hidden="false" customHeight="true" outlineLevel="0" collapsed="false">
      <c r="A125" s="74"/>
      <c r="B125" s="697"/>
      <c r="C125" s="681" t="s">
        <v>241</v>
      </c>
      <c r="D125" s="681"/>
      <c r="E125" s="681"/>
      <c r="F125" s="681"/>
      <c r="G125" s="681"/>
      <c r="H125" s="681"/>
      <c r="I125" s="681"/>
      <c r="J125" s="681"/>
      <c r="K125" s="848" t="n">
        <f aca="false">IF(M120="No",0,M122*M121)</f>
        <v>0</v>
      </c>
      <c r="L125" s="848"/>
      <c r="M125" s="848"/>
      <c r="N125" s="848"/>
      <c r="O125" s="699"/>
      <c r="P125" s="74"/>
      <c r="Q125" s="74"/>
      <c r="R125" s="74"/>
      <c r="S125" s="74"/>
    </row>
    <row r="126" customFormat="false" ht="15.75" hidden="false" customHeight="false" outlineLevel="0" collapsed="false">
      <c r="A126" s="74"/>
      <c r="B126" s="705"/>
      <c r="C126" s="706"/>
      <c r="D126" s="706"/>
      <c r="E126" s="706"/>
      <c r="F126" s="707"/>
      <c r="G126" s="706"/>
      <c r="H126" s="706"/>
      <c r="I126" s="707"/>
      <c r="J126" s="812"/>
      <c r="K126" s="812"/>
      <c r="L126" s="812"/>
      <c r="M126" s="814"/>
      <c r="N126" s="813"/>
      <c r="O126" s="710"/>
      <c r="P126" s="74"/>
      <c r="Q126" s="74"/>
      <c r="R126" s="74"/>
      <c r="S126" s="74"/>
    </row>
    <row r="127" customFormat="false" ht="15.75" hidden="false" customHeight="false" outlineLevel="0" collapsed="false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668"/>
      <c r="N127" s="668"/>
      <c r="O127" s="74"/>
      <c r="P127" s="74"/>
      <c r="Q127" s="74"/>
      <c r="R127" s="74"/>
      <c r="S127" s="74"/>
    </row>
    <row r="128" customFormat="false" ht="17.35" hidden="false" customHeight="false" outlineLevel="0" collapsed="false">
      <c r="A128" s="671"/>
      <c r="B128" s="672"/>
      <c r="C128" s="841" t="str">
        <f aca="false">"Parametri aggiuntivi per il calcolo Oneri di "&amp;Parametri!E53</f>
        <v>Parametri aggiuntivi per il calcolo Oneri di Urbanizzazione 6°</v>
      </c>
      <c r="D128" s="673"/>
      <c r="E128" s="673"/>
      <c r="F128" s="674"/>
      <c r="G128" s="673"/>
      <c r="H128" s="673"/>
      <c r="I128" s="674"/>
      <c r="J128" s="673"/>
      <c r="K128" s="673"/>
      <c r="L128" s="673"/>
      <c r="M128" s="842" t="s">
        <v>128</v>
      </c>
      <c r="N128" s="842"/>
      <c r="O128" s="677"/>
      <c r="P128" s="685"/>
      <c r="Q128" s="74"/>
      <c r="R128" s="74"/>
      <c r="S128" s="74"/>
    </row>
    <row r="129" customFormat="false" ht="19.5" hidden="false" customHeight="true" outlineLevel="0" collapsed="false">
      <c r="A129" s="671"/>
      <c r="B129" s="680"/>
      <c r="C129" s="713" t="s">
        <v>369</v>
      </c>
      <c r="D129" s="713"/>
      <c r="E129" s="713"/>
      <c r="F129" s="713"/>
      <c r="G129" s="713"/>
      <c r="H129" s="713"/>
      <c r="I129" s="713"/>
      <c r="J129" s="713"/>
      <c r="K129" s="713"/>
      <c r="L129" s="713"/>
      <c r="M129" s="802" t="n">
        <v>0</v>
      </c>
      <c r="N129" s="843" t="str">
        <f aca="false">F58</f>
        <v>m²</v>
      </c>
      <c r="O129" s="684"/>
      <c r="P129" s="685"/>
      <c r="Q129" s="74"/>
      <c r="R129" s="74"/>
      <c r="S129" s="74"/>
    </row>
    <row r="130" customFormat="false" ht="19.5" hidden="false" customHeight="true" outlineLevel="0" collapsed="false">
      <c r="A130" s="671"/>
      <c r="B130" s="680"/>
      <c r="C130" s="686" t="s">
        <v>370</v>
      </c>
      <c r="D130" s="686"/>
      <c r="E130" s="686"/>
      <c r="F130" s="686"/>
      <c r="G130" s="686"/>
      <c r="H130" s="686"/>
      <c r="I130" s="686"/>
      <c r="J130" s="686"/>
      <c r="K130" s="844"/>
      <c r="L130" s="686"/>
      <c r="M130" s="802" t="n">
        <v>0</v>
      </c>
      <c r="N130" s="845" t="s">
        <v>371</v>
      </c>
      <c r="O130" s="684"/>
      <c r="P130" s="685"/>
      <c r="Q130" s="74"/>
      <c r="R130" s="74"/>
      <c r="S130" s="74"/>
    </row>
    <row r="131" customFormat="false" ht="15.75" hidden="false" customHeight="false" outlineLevel="0" collapsed="false">
      <c r="A131" s="74"/>
      <c r="B131" s="680"/>
      <c r="C131" s="502"/>
      <c r="D131" s="23"/>
      <c r="E131" s="23"/>
      <c r="F131" s="23"/>
      <c r="G131" s="23"/>
      <c r="H131" s="23"/>
      <c r="I131" s="23"/>
      <c r="J131" s="23"/>
      <c r="K131" s="23"/>
      <c r="L131" s="23"/>
      <c r="M131" s="846"/>
      <c r="N131" s="847"/>
      <c r="O131" s="684"/>
      <c r="P131" s="74"/>
      <c r="Q131" s="74"/>
      <c r="R131" s="74"/>
      <c r="S131" s="74"/>
    </row>
    <row r="132" customFormat="false" ht="19.5" hidden="false" customHeight="true" outlineLevel="0" collapsed="false">
      <c r="A132" s="671"/>
      <c r="B132" s="680"/>
      <c r="C132" s="686" t="str">
        <f aca="false">"Sono già stati corrisposti oneri di "&amp;Parametri!E53</f>
        <v>Sono già stati corrisposti oneri di Urbanizzazione 6°</v>
      </c>
      <c r="D132" s="686"/>
      <c r="E132" s="686"/>
      <c r="F132" s="687"/>
      <c r="G132" s="686"/>
      <c r="H132" s="686"/>
      <c r="I132" s="687"/>
      <c r="J132" s="686"/>
      <c r="K132" s="686"/>
      <c r="L132" s="686"/>
      <c r="M132" s="717" t="n">
        <v>0</v>
      </c>
      <c r="N132" s="717"/>
      <c r="O132" s="684"/>
      <c r="P132" s="685"/>
      <c r="Q132" s="74"/>
      <c r="R132" s="74"/>
      <c r="S132" s="74"/>
    </row>
    <row r="133" customFormat="false" ht="19.5" hidden="false" customHeight="true" outlineLevel="0" collapsed="false">
      <c r="A133" s="671"/>
      <c r="B133" s="697"/>
      <c r="C133" s="681" t="s">
        <v>241</v>
      </c>
      <c r="D133" s="681"/>
      <c r="E133" s="681"/>
      <c r="F133" s="681"/>
      <c r="G133" s="681"/>
      <c r="H133" s="681"/>
      <c r="I133" s="681"/>
      <c r="J133" s="681"/>
      <c r="K133" s="848" t="n">
        <f aca="false">IF(M128="No",0,M130*M129)</f>
        <v>0</v>
      </c>
      <c r="L133" s="848"/>
      <c r="M133" s="848"/>
      <c r="N133" s="848"/>
      <c r="O133" s="699"/>
      <c r="P133" s="685"/>
      <c r="Q133" s="74"/>
      <c r="R133" s="74"/>
      <c r="S133" s="74"/>
    </row>
    <row r="134" customFormat="false" ht="15.75" hidden="false" customHeight="false" outlineLevel="0" collapsed="false">
      <c r="A134" s="671"/>
      <c r="B134" s="705"/>
      <c r="C134" s="706"/>
      <c r="D134" s="706"/>
      <c r="E134" s="706"/>
      <c r="F134" s="707"/>
      <c r="G134" s="706"/>
      <c r="H134" s="706"/>
      <c r="I134" s="707"/>
      <c r="J134" s="812"/>
      <c r="K134" s="812"/>
      <c r="L134" s="812"/>
      <c r="M134" s="814"/>
      <c r="N134" s="813"/>
      <c r="O134" s="710"/>
      <c r="P134" s="685"/>
      <c r="Q134" s="74"/>
      <c r="R134" s="74"/>
      <c r="S134" s="74"/>
    </row>
    <row r="135" customFormat="false" ht="15.75" hidden="false" customHeight="false" outlineLevel="0" collapsed="false">
      <c r="A135" s="74"/>
      <c r="B135" s="690"/>
      <c r="C135" s="690"/>
      <c r="D135" s="690"/>
      <c r="E135" s="690"/>
      <c r="F135" s="698"/>
      <c r="G135" s="690"/>
      <c r="H135" s="690"/>
      <c r="I135" s="698"/>
      <c r="J135" s="690"/>
      <c r="K135" s="690"/>
      <c r="L135" s="690"/>
      <c r="M135" s="731"/>
      <c r="N135" s="698"/>
      <c r="O135" s="690"/>
      <c r="P135" s="74"/>
      <c r="Q135" s="74"/>
      <c r="R135" s="74"/>
      <c r="S135" s="74"/>
    </row>
    <row r="136" customFormat="false" ht="17.35" hidden="false" customHeight="false" outlineLevel="0" collapsed="false">
      <c r="A136" s="74"/>
      <c r="B136" s="672"/>
      <c r="C136" s="841" t="str">
        <f aca="false">"Parametri per il calcolo Oneri di "&amp;Parametri!E54</f>
        <v>Parametri per il calcolo Oneri di Urbanizzazione 7°</v>
      </c>
      <c r="D136" s="673"/>
      <c r="E136" s="673"/>
      <c r="F136" s="674"/>
      <c r="G136" s="673"/>
      <c r="H136" s="673"/>
      <c r="I136" s="674"/>
      <c r="J136" s="673"/>
      <c r="K136" s="673"/>
      <c r="L136" s="673"/>
      <c r="M136" s="842" t="s">
        <v>128</v>
      </c>
      <c r="N136" s="842"/>
      <c r="O136" s="677"/>
      <c r="P136" s="74"/>
      <c r="Q136" s="74"/>
      <c r="R136" s="74"/>
      <c r="S136" s="74"/>
    </row>
    <row r="137" customFormat="false" ht="19.5" hidden="false" customHeight="true" outlineLevel="0" collapsed="false">
      <c r="A137" s="74"/>
      <c r="B137" s="680"/>
      <c r="C137" s="713" t="s">
        <v>369</v>
      </c>
      <c r="D137" s="713"/>
      <c r="E137" s="713"/>
      <c r="F137" s="713"/>
      <c r="G137" s="713"/>
      <c r="H137" s="713"/>
      <c r="I137" s="713"/>
      <c r="J137" s="713"/>
      <c r="K137" s="713"/>
      <c r="L137" s="713"/>
      <c r="M137" s="802" t="n">
        <v>0</v>
      </c>
      <c r="N137" s="843" t="str">
        <f aca="false">F58</f>
        <v>m²</v>
      </c>
      <c r="O137" s="684"/>
      <c r="P137" s="74"/>
      <c r="Q137" s="74"/>
      <c r="R137" s="74"/>
      <c r="S137" s="74"/>
    </row>
    <row r="138" customFormat="false" ht="19.5" hidden="false" customHeight="true" outlineLevel="0" collapsed="false">
      <c r="A138" s="74"/>
      <c r="B138" s="680"/>
      <c r="C138" s="686" t="s">
        <v>370</v>
      </c>
      <c r="D138" s="686"/>
      <c r="E138" s="686"/>
      <c r="F138" s="686"/>
      <c r="G138" s="686"/>
      <c r="H138" s="686"/>
      <c r="I138" s="686"/>
      <c r="J138" s="686"/>
      <c r="K138" s="844"/>
      <c r="L138" s="686"/>
      <c r="M138" s="802" t="n">
        <v>0</v>
      </c>
      <c r="N138" s="845" t="s">
        <v>371</v>
      </c>
      <c r="O138" s="684"/>
      <c r="P138" s="74"/>
      <c r="Q138" s="74"/>
      <c r="R138" s="74"/>
      <c r="S138" s="74"/>
    </row>
    <row r="139" customFormat="false" ht="15.75" hidden="false" customHeight="false" outlineLevel="0" collapsed="false">
      <c r="A139" s="74"/>
      <c r="B139" s="680"/>
      <c r="C139" s="502"/>
      <c r="D139" s="23"/>
      <c r="E139" s="23"/>
      <c r="F139" s="23"/>
      <c r="G139" s="23"/>
      <c r="H139" s="23"/>
      <c r="I139" s="23"/>
      <c r="J139" s="23"/>
      <c r="K139" s="23"/>
      <c r="L139" s="23"/>
      <c r="M139" s="846"/>
      <c r="N139" s="847"/>
      <c r="O139" s="684"/>
      <c r="P139" s="74"/>
      <c r="Q139" s="74"/>
      <c r="R139" s="74"/>
      <c r="S139" s="74"/>
    </row>
    <row r="140" customFormat="false" ht="19.5" hidden="false" customHeight="true" outlineLevel="0" collapsed="false">
      <c r="A140" s="74"/>
      <c r="B140" s="680"/>
      <c r="C140" s="686" t="str">
        <f aca="false">"Sono già stati corrisposti oneri di "&amp;Parametri!E54</f>
        <v>Sono già stati corrisposti oneri di Urbanizzazione 7°</v>
      </c>
      <c r="D140" s="686"/>
      <c r="E140" s="686"/>
      <c r="F140" s="687"/>
      <c r="G140" s="686"/>
      <c r="H140" s="686"/>
      <c r="I140" s="687"/>
      <c r="J140" s="686"/>
      <c r="K140" s="686"/>
      <c r="L140" s="686"/>
      <c r="M140" s="717" t="n">
        <v>0</v>
      </c>
      <c r="N140" s="717"/>
      <c r="O140" s="684"/>
      <c r="P140" s="74"/>
      <c r="Q140" s="74"/>
      <c r="R140" s="74"/>
      <c r="S140" s="74"/>
    </row>
    <row r="141" customFormat="false" ht="19.5" hidden="false" customHeight="true" outlineLevel="0" collapsed="false">
      <c r="A141" s="74"/>
      <c r="B141" s="697"/>
      <c r="C141" s="681" t="s">
        <v>241</v>
      </c>
      <c r="D141" s="681"/>
      <c r="E141" s="681"/>
      <c r="F141" s="681"/>
      <c r="G141" s="681"/>
      <c r="H141" s="681"/>
      <c r="I141" s="681"/>
      <c r="J141" s="681"/>
      <c r="K141" s="848" t="n">
        <f aca="false">IF(M136="No",0,M138*M137)</f>
        <v>0</v>
      </c>
      <c r="L141" s="848"/>
      <c r="M141" s="848"/>
      <c r="N141" s="848"/>
      <c r="O141" s="699"/>
      <c r="P141" s="74"/>
      <c r="Q141" s="74"/>
      <c r="R141" s="74"/>
      <c r="S141" s="74"/>
    </row>
    <row r="142" customFormat="false" ht="15.75" hidden="false" customHeight="false" outlineLevel="0" collapsed="false">
      <c r="A142" s="74"/>
      <c r="B142" s="705"/>
      <c r="C142" s="706"/>
      <c r="D142" s="706"/>
      <c r="E142" s="706"/>
      <c r="F142" s="707"/>
      <c r="G142" s="706"/>
      <c r="H142" s="706"/>
      <c r="I142" s="707"/>
      <c r="J142" s="812"/>
      <c r="K142" s="812"/>
      <c r="L142" s="812"/>
      <c r="M142" s="814"/>
      <c r="N142" s="813"/>
      <c r="O142" s="710"/>
      <c r="P142" s="74"/>
      <c r="Q142" s="74"/>
      <c r="R142" s="74"/>
      <c r="S142" s="74"/>
    </row>
    <row r="143" customFormat="false" ht="15.75" hidden="false" customHeight="false" outlineLevel="0" collapsed="false">
      <c r="A143" s="74"/>
      <c r="B143" s="690"/>
      <c r="C143" s="690"/>
      <c r="D143" s="690"/>
      <c r="E143" s="690"/>
      <c r="F143" s="698"/>
      <c r="G143" s="690"/>
      <c r="H143" s="690"/>
      <c r="I143" s="698"/>
      <c r="J143" s="690"/>
      <c r="K143" s="690"/>
      <c r="L143" s="690"/>
      <c r="M143" s="731"/>
      <c r="N143" s="698"/>
      <c r="O143" s="690"/>
      <c r="P143" s="74"/>
      <c r="Q143" s="74"/>
      <c r="R143" s="74"/>
      <c r="S143" s="74"/>
    </row>
    <row r="144" customFormat="false" ht="17.35" hidden="false" customHeight="false" outlineLevel="0" collapsed="false">
      <c r="A144" s="74"/>
      <c r="B144" s="672"/>
      <c r="C144" s="841" t="str">
        <f aca="false">"Parametri per il calcolo Oneri di "&amp;Parametri!E55</f>
        <v>Parametri per il calcolo Oneri di Urbanizzazione 8°</v>
      </c>
      <c r="D144" s="673"/>
      <c r="E144" s="673"/>
      <c r="F144" s="674"/>
      <c r="G144" s="673"/>
      <c r="H144" s="673"/>
      <c r="I144" s="674"/>
      <c r="J144" s="673"/>
      <c r="K144" s="673"/>
      <c r="L144" s="673"/>
      <c r="M144" s="842" t="s">
        <v>128</v>
      </c>
      <c r="N144" s="842"/>
      <c r="O144" s="677"/>
      <c r="P144" s="74"/>
      <c r="Q144" s="74"/>
      <c r="R144" s="74"/>
      <c r="S144" s="74"/>
    </row>
    <row r="145" customFormat="false" ht="19.5" hidden="false" customHeight="true" outlineLevel="0" collapsed="false">
      <c r="A145" s="74"/>
      <c r="B145" s="680"/>
      <c r="C145" s="713" t="s">
        <v>369</v>
      </c>
      <c r="D145" s="713"/>
      <c r="E145" s="713"/>
      <c r="F145" s="713"/>
      <c r="G145" s="713"/>
      <c r="H145" s="713"/>
      <c r="I145" s="713"/>
      <c r="J145" s="713"/>
      <c r="K145" s="713"/>
      <c r="L145" s="713"/>
      <c r="M145" s="802" t="n">
        <v>0</v>
      </c>
      <c r="N145" s="843" t="str">
        <f aca="false">F58</f>
        <v>m²</v>
      </c>
      <c r="O145" s="684"/>
      <c r="P145" s="74"/>
      <c r="Q145" s="74"/>
      <c r="R145" s="74"/>
      <c r="S145" s="74"/>
    </row>
    <row r="146" customFormat="false" ht="19.5" hidden="false" customHeight="true" outlineLevel="0" collapsed="false">
      <c r="A146" s="74"/>
      <c r="B146" s="680"/>
      <c r="C146" s="686" t="s">
        <v>370</v>
      </c>
      <c r="D146" s="686"/>
      <c r="E146" s="686"/>
      <c r="F146" s="686"/>
      <c r="G146" s="686"/>
      <c r="H146" s="686"/>
      <c r="I146" s="686"/>
      <c r="J146" s="686"/>
      <c r="K146" s="844"/>
      <c r="L146" s="686"/>
      <c r="M146" s="802" t="n">
        <v>0</v>
      </c>
      <c r="N146" s="845" t="s">
        <v>371</v>
      </c>
      <c r="O146" s="684"/>
      <c r="P146" s="74"/>
      <c r="Q146" s="74"/>
      <c r="R146" s="74"/>
      <c r="S146" s="74"/>
    </row>
    <row r="147" customFormat="false" ht="15.75" hidden="false" customHeight="false" outlineLevel="0" collapsed="false">
      <c r="A147" s="74"/>
      <c r="B147" s="680"/>
      <c r="C147" s="502"/>
      <c r="D147" s="23"/>
      <c r="E147" s="23"/>
      <c r="F147" s="23"/>
      <c r="G147" s="23"/>
      <c r="H147" s="23"/>
      <c r="I147" s="23"/>
      <c r="J147" s="23"/>
      <c r="K147" s="23"/>
      <c r="L147" s="23"/>
      <c r="M147" s="846"/>
      <c r="N147" s="847"/>
      <c r="O147" s="684"/>
      <c r="P147" s="74"/>
      <c r="Q147" s="74"/>
      <c r="R147" s="74"/>
      <c r="S147" s="74"/>
    </row>
    <row r="148" customFormat="false" ht="19.5" hidden="false" customHeight="true" outlineLevel="0" collapsed="false">
      <c r="A148" s="74"/>
      <c r="B148" s="680"/>
      <c r="C148" s="686" t="str">
        <f aca="false">"Sono già stati corrisposti oneri di "&amp;Parametri!E55</f>
        <v>Sono già stati corrisposti oneri di Urbanizzazione 8°</v>
      </c>
      <c r="D148" s="686"/>
      <c r="E148" s="686"/>
      <c r="F148" s="687"/>
      <c r="G148" s="686"/>
      <c r="H148" s="686"/>
      <c r="I148" s="687"/>
      <c r="J148" s="686"/>
      <c r="K148" s="686"/>
      <c r="L148" s="686"/>
      <c r="M148" s="717" t="n">
        <v>0</v>
      </c>
      <c r="N148" s="717"/>
      <c r="O148" s="684"/>
      <c r="P148" s="74"/>
      <c r="Q148" s="74"/>
      <c r="R148" s="74"/>
      <c r="S148" s="74"/>
    </row>
    <row r="149" customFormat="false" ht="19.5" hidden="false" customHeight="true" outlineLevel="0" collapsed="false">
      <c r="A149" s="74"/>
      <c r="B149" s="697"/>
      <c r="C149" s="681" t="s">
        <v>241</v>
      </c>
      <c r="D149" s="681"/>
      <c r="E149" s="681"/>
      <c r="F149" s="681"/>
      <c r="G149" s="681"/>
      <c r="H149" s="681"/>
      <c r="I149" s="681"/>
      <c r="J149" s="681"/>
      <c r="K149" s="848" t="n">
        <f aca="false">IF(M144="No",0,M146*M145)</f>
        <v>0</v>
      </c>
      <c r="L149" s="848"/>
      <c r="M149" s="848"/>
      <c r="N149" s="848"/>
      <c r="O149" s="699"/>
      <c r="P149" s="74"/>
      <c r="Q149" s="74"/>
      <c r="R149" s="74"/>
      <c r="S149" s="74"/>
    </row>
    <row r="150" customFormat="false" ht="15.75" hidden="false" customHeight="false" outlineLevel="0" collapsed="false">
      <c r="A150" s="74"/>
      <c r="B150" s="705"/>
      <c r="C150" s="706"/>
      <c r="D150" s="706"/>
      <c r="E150" s="706"/>
      <c r="F150" s="707"/>
      <c r="G150" s="706"/>
      <c r="H150" s="706"/>
      <c r="I150" s="707"/>
      <c r="J150" s="812"/>
      <c r="K150" s="812"/>
      <c r="L150" s="812"/>
      <c r="M150" s="814"/>
      <c r="N150" s="813"/>
      <c r="O150" s="710"/>
      <c r="P150" s="74"/>
      <c r="Q150" s="74"/>
      <c r="R150" s="74"/>
      <c r="S150" s="74"/>
    </row>
    <row r="151" customFormat="false" ht="15.75" hidden="false" customHeight="false" outlineLevel="0" collapsed="false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668"/>
      <c r="N151" s="668"/>
      <c r="O151" s="74"/>
      <c r="P151" s="74"/>
      <c r="Q151" s="74"/>
      <c r="R151" s="74"/>
      <c r="S151" s="74"/>
    </row>
    <row r="152" customFormat="false" ht="17.35" hidden="false" customHeight="false" outlineLevel="0" collapsed="false">
      <c r="A152" s="74"/>
      <c r="B152" s="672"/>
      <c r="C152" s="841" t="str">
        <f aca="false">"Parametri per il calcolo Oneri di "&amp;Parametri!E56</f>
        <v>Parametri per il calcolo Oneri di Urbanizzazione 9°</v>
      </c>
      <c r="D152" s="673"/>
      <c r="E152" s="673"/>
      <c r="F152" s="674"/>
      <c r="G152" s="673"/>
      <c r="H152" s="673"/>
      <c r="I152" s="674"/>
      <c r="J152" s="673"/>
      <c r="K152" s="673"/>
      <c r="L152" s="673"/>
      <c r="M152" s="842" t="s">
        <v>128</v>
      </c>
      <c r="N152" s="842"/>
      <c r="O152" s="677"/>
      <c r="P152" s="74"/>
      <c r="Q152" s="74"/>
      <c r="R152" s="74"/>
      <c r="S152" s="74"/>
    </row>
    <row r="153" customFormat="false" ht="19.5" hidden="false" customHeight="true" outlineLevel="0" collapsed="false">
      <c r="A153" s="74"/>
      <c r="B153" s="680"/>
      <c r="C153" s="713" t="s">
        <v>369</v>
      </c>
      <c r="D153" s="713"/>
      <c r="E153" s="713"/>
      <c r="F153" s="713"/>
      <c r="G153" s="713"/>
      <c r="H153" s="713"/>
      <c r="I153" s="713"/>
      <c r="J153" s="713"/>
      <c r="K153" s="713"/>
      <c r="L153" s="713"/>
      <c r="M153" s="802" t="n">
        <v>0</v>
      </c>
      <c r="N153" s="843" t="str">
        <f aca="false">F58</f>
        <v>m²</v>
      </c>
      <c r="O153" s="684"/>
      <c r="P153" s="74"/>
      <c r="Q153" s="74"/>
      <c r="R153" s="74"/>
      <c r="S153" s="74"/>
    </row>
    <row r="154" customFormat="false" ht="19.5" hidden="false" customHeight="true" outlineLevel="0" collapsed="false">
      <c r="A154" s="74"/>
      <c r="B154" s="680"/>
      <c r="C154" s="686" t="s">
        <v>370</v>
      </c>
      <c r="D154" s="686"/>
      <c r="E154" s="686"/>
      <c r="F154" s="686"/>
      <c r="G154" s="686"/>
      <c r="H154" s="686"/>
      <c r="I154" s="686"/>
      <c r="J154" s="686"/>
      <c r="K154" s="844"/>
      <c r="L154" s="686"/>
      <c r="M154" s="802" t="n">
        <v>0</v>
      </c>
      <c r="N154" s="845" t="s">
        <v>371</v>
      </c>
      <c r="O154" s="684"/>
      <c r="P154" s="74"/>
      <c r="Q154" s="74"/>
      <c r="R154" s="74"/>
      <c r="S154" s="74"/>
    </row>
    <row r="155" customFormat="false" ht="15.75" hidden="false" customHeight="false" outlineLevel="0" collapsed="false">
      <c r="A155" s="74"/>
      <c r="B155" s="680"/>
      <c r="C155" s="502"/>
      <c r="D155" s="23"/>
      <c r="E155" s="23"/>
      <c r="F155" s="23"/>
      <c r="G155" s="23"/>
      <c r="H155" s="23"/>
      <c r="I155" s="23"/>
      <c r="J155" s="23"/>
      <c r="K155" s="23"/>
      <c r="L155" s="23"/>
      <c r="M155" s="846"/>
      <c r="N155" s="847"/>
      <c r="O155" s="684"/>
      <c r="P155" s="74"/>
      <c r="Q155" s="74"/>
      <c r="R155" s="74"/>
      <c r="S155" s="74"/>
    </row>
    <row r="156" customFormat="false" ht="19.5" hidden="false" customHeight="true" outlineLevel="0" collapsed="false">
      <c r="A156" s="74"/>
      <c r="B156" s="680"/>
      <c r="C156" s="686" t="str">
        <f aca="false">"Sono già stati corrisposti oneri di "&amp;Parametri!E56</f>
        <v>Sono già stati corrisposti oneri di Urbanizzazione 9°</v>
      </c>
      <c r="D156" s="686"/>
      <c r="E156" s="686"/>
      <c r="F156" s="687"/>
      <c r="G156" s="686"/>
      <c r="H156" s="686"/>
      <c r="I156" s="687"/>
      <c r="J156" s="686"/>
      <c r="K156" s="686"/>
      <c r="L156" s="686"/>
      <c r="M156" s="717" t="n">
        <v>0</v>
      </c>
      <c r="N156" s="717"/>
      <c r="O156" s="684"/>
      <c r="P156" s="74"/>
      <c r="Q156" s="74"/>
      <c r="R156" s="74"/>
      <c r="S156" s="74"/>
    </row>
    <row r="157" customFormat="false" ht="19.5" hidden="false" customHeight="true" outlineLevel="0" collapsed="false">
      <c r="A157" s="74"/>
      <c r="B157" s="697"/>
      <c r="C157" s="681" t="s">
        <v>241</v>
      </c>
      <c r="D157" s="681"/>
      <c r="E157" s="681"/>
      <c r="F157" s="681"/>
      <c r="G157" s="681"/>
      <c r="H157" s="681"/>
      <c r="I157" s="681"/>
      <c r="J157" s="681"/>
      <c r="K157" s="848" t="n">
        <f aca="false">IF(M152="No",0,M154*M153)</f>
        <v>0</v>
      </c>
      <c r="L157" s="848"/>
      <c r="M157" s="848"/>
      <c r="N157" s="848"/>
      <c r="O157" s="699"/>
      <c r="P157" s="74"/>
      <c r="Q157" s="74"/>
      <c r="R157" s="74"/>
      <c r="S157" s="74"/>
    </row>
    <row r="158" customFormat="false" ht="15.75" hidden="false" customHeight="false" outlineLevel="0" collapsed="false">
      <c r="A158" s="74"/>
      <c r="B158" s="705"/>
      <c r="C158" s="706"/>
      <c r="D158" s="706"/>
      <c r="E158" s="706"/>
      <c r="F158" s="707"/>
      <c r="G158" s="706"/>
      <c r="H158" s="706"/>
      <c r="I158" s="707"/>
      <c r="J158" s="812"/>
      <c r="K158" s="812"/>
      <c r="L158" s="812"/>
      <c r="M158" s="814"/>
      <c r="N158" s="813"/>
      <c r="O158" s="710"/>
      <c r="P158" s="74"/>
      <c r="Q158" s="74"/>
      <c r="R158" s="74"/>
      <c r="S158" s="74"/>
    </row>
    <row r="159" customFormat="false" ht="15.75" hidden="false" customHeight="false" outlineLevel="0" collapsed="false">
      <c r="A159" s="74"/>
      <c r="B159" s="849"/>
      <c r="C159" s="850"/>
      <c r="D159" s="850"/>
      <c r="E159" s="850"/>
      <c r="F159" s="850"/>
      <c r="G159" s="850"/>
      <c r="H159" s="850"/>
      <c r="I159" s="850"/>
      <c r="J159" s="850"/>
      <c r="K159" s="850"/>
      <c r="L159" s="850"/>
      <c r="M159" s="850"/>
      <c r="N159" s="850"/>
      <c r="O159" s="850"/>
      <c r="P159" s="74"/>
      <c r="Q159" s="74"/>
      <c r="R159" s="74"/>
      <c r="S159" s="74"/>
    </row>
    <row r="160" customFormat="false" ht="17.35" hidden="false" customHeight="false" outlineLevel="0" collapsed="false">
      <c r="A160" s="74"/>
      <c r="B160" s="672"/>
      <c r="C160" s="841" t="str">
        <f aca="false">"Parametri per il calcolo Oneri di "&amp;Parametri!E57</f>
        <v>Parametri per il calcolo Oneri di Urbanizzazione 10°</v>
      </c>
      <c r="D160" s="673"/>
      <c r="E160" s="673"/>
      <c r="F160" s="674"/>
      <c r="G160" s="673"/>
      <c r="H160" s="673"/>
      <c r="I160" s="674"/>
      <c r="J160" s="673"/>
      <c r="K160" s="673"/>
      <c r="L160" s="673"/>
      <c r="M160" s="842" t="s">
        <v>128</v>
      </c>
      <c r="N160" s="842"/>
      <c r="O160" s="677"/>
      <c r="P160" s="74"/>
      <c r="Q160" s="74"/>
      <c r="R160" s="74"/>
      <c r="S160" s="74"/>
    </row>
    <row r="161" customFormat="false" ht="19.5" hidden="false" customHeight="true" outlineLevel="0" collapsed="false">
      <c r="A161" s="74"/>
      <c r="B161" s="680"/>
      <c r="C161" s="713" t="s">
        <v>369</v>
      </c>
      <c r="D161" s="713"/>
      <c r="E161" s="713"/>
      <c r="F161" s="713"/>
      <c r="G161" s="713"/>
      <c r="H161" s="713"/>
      <c r="I161" s="713"/>
      <c r="J161" s="713"/>
      <c r="K161" s="713"/>
      <c r="L161" s="713"/>
      <c r="M161" s="802" t="n">
        <v>0</v>
      </c>
      <c r="N161" s="843" t="str">
        <f aca="false">F58</f>
        <v>m²</v>
      </c>
      <c r="O161" s="684"/>
      <c r="P161" s="74"/>
      <c r="Q161" s="74"/>
      <c r="R161" s="74"/>
      <c r="S161" s="74"/>
    </row>
    <row r="162" customFormat="false" ht="19.5" hidden="false" customHeight="true" outlineLevel="0" collapsed="false">
      <c r="A162" s="74"/>
      <c r="B162" s="680"/>
      <c r="C162" s="686" t="s">
        <v>370</v>
      </c>
      <c r="D162" s="686"/>
      <c r="E162" s="686"/>
      <c r="F162" s="686"/>
      <c r="G162" s="686"/>
      <c r="H162" s="686"/>
      <c r="I162" s="686"/>
      <c r="J162" s="686"/>
      <c r="K162" s="844"/>
      <c r="L162" s="686"/>
      <c r="M162" s="802" t="n">
        <v>0</v>
      </c>
      <c r="N162" s="845" t="s">
        <v>371</v>
      </c>
      <c r="O162" s="684"/>
      <c r="P162" s="74"/>
      <c r="Q162" s="74"/>
      <c r="R162" s="74"/>
      <c r="S162" s="74"/>
    </row>
    <row r="163" customFormat="false" ht="15.75" hidden="false" customHeight="false" outlineLevel="0" collapsed="false">
      <c r="A163" s="74"/>
      <c r="B163" s="680"/>
      <c r="C163" s="502"/>
      <c r="D163" s="23"/>
      <c r="E163" s="23"/>
      <c r="F163" s="23"/>
      <c r="G163" s="23"/>
      <c r="H163" s="23"/>
      <c r="I163" s="23"/>
      <c r="J163" s="23"/>
      <c r="K163" s="23"/>
      <c r="L163" s="23"/>
      <c r="M163" s="846"/>
      <c r="N163" s="847"/>
      <c r="O163" s="684"/>
      <c r="P163" s="74"/>
      <c r="Q163" s="74"/>
      <c r="R163" s="74"/>
      <c r="S163" s="74"/>
    </row>
    <row r="164" customFormat="false" ht="19.5" hidden="false" customHeight="true" outlineLevel="0" collapsed="false">
      <c r="A164" s="74"/>
      <c r="B164" s="680"/>
      <c r="C164" s="686" t="str">
        <f aca="false">"Sono già stati corrisposti oneri di "&amp;Parametri!E57</f>
        <v>Sono già stati corrisposti oneri di Urbanizzazione 10°</v>
      </c>
      <c r="D164" s="686"/>
      <c r="E164" s="686"/>
      <c r="F164" s="687"/>
      <c r="G164" s="686"/>
      <c r="H164" s="686"/>
      <c r="I164" s="687"/>
      <c r="J164" s="686"/>
      <c r="K164" s="686"/>
      <c r="L164" s="686"/>
      <c r="M164" s="717" t="n">
        <v>0</v>
      </c>
      <c r="N164" s="717"/>
      <c r="O164" s="684"/>
      <c r="P164" s="74"/>
      <c r="Q164" s="74"/>
      <c r="R164" s="74"/>
      <c r="S164" s="74"/>
    </row>
    <row r="165" customFormat="false" ht="19.5" hidden="false" customHeight="true" outlineLevel="0" collapsed="false">
      <c r="A165" s="74"/>
      <c r="B165" s="697"/>
      <c r="C165" s="681" t="s">
        <v>241</v>
      </c>
      <c r="D165" s="681"/>
      <c r="E165" s="681"/>
      <c r="F165" s="681"/>
      <c r="G165" s="681"/>
      <c r="H165" s="681"/>
      <c r="I165" s="681"/>
      <c r="J165" s="681"/>
      <c r="K165" s="848" t="n">
        <f aca="false">IF(M160="No",0,M162*M161)</f>
        <v>0</v>
      </c>
      <c r="L165" s="848"/>
      <c r="M165" s="848"/>
      <c r="N165" s="848"/>
      <c r="O165" s="699"/>
      <c r="P165" s="74"/>
      <c r="Q165" s="74"/>
      <c r="R165" s="74"/>
      <c r="S165" s="74"/>
    </row>
    <row r="166" customFormat="false" ht="15.75" hidden="false" customHeight="false" outlineLevel="0" collapsed="false">
      <c r="A166" s="74"/>
      <c r="B166" s="705"/>
      <c r="C166" s="706"/>
      <c r="D166" s="706"/>
      <c r="E166" s="706"/>
      <c r="F166" s="707"/>
      <c r="G166" s="706"/>
      <c r="H166" s="706"/>
      <c r="I166" s="707"/>
      <c r="J166" s="812"/>
      <c r="K166" s="812"/>
      <c r="L166" s="812"/>
      <c r="M166" s="814"/>
      <c r="N166" s="813"/>
      <c r="O166" s="710"/>
      <c r="P166" s="74"/>
      <c r="Q166" s="74"/>
      <c r="R166" s="74"/>
      <c r="S166" s="74"/>
    </row>
    <row r="167" customFormat="false" ht="15.75" hidden="false" customHeight="false" outlineLevel="0" collapsed="false">
      <c r="A167" s="74"/>
      <c r="B167" s="849"/>
      <c r="C167" s="850"/>
      <c r="D167" s="850"/>
      <c r="E167" s="850"/>
      <c r="F167" s="850"/>
      <c r="G167" s="850"/>
      <c r="H167" s="850"/>
      <c r="I167" s="850"/>
      <c r="J167" s="850"/>
      <c r="K167" s="850"/>
      <c r="L167" s="850"/>
      <c r="M167" s="850"/>
      <c r="N167" s="850"/>
      <c r="O167" s="850"/>
      <c r="P167" s="74"/>
      <c r="Q167" s="74"/>
      <c r="R167" s="74"/>
      <c r="S167" s="74"/>
    </row>
    <row r="168" customFormat="false" ht="17.35" hidden="false" customHeight="false" outlineLevel="0" collapsed="false">
      <c r="A168" s="74"/>
      <c r="B168" s="672"/>
      <c r="C168" s="841" t="str">
        <f aca="false">"Parametri per il calcolo Oneri di "&amp;Parametri!E58</f>
        <v>Parametri per il calcolo Oneri di Urbanizzazione 11°</v>
      </c>
      <c r="D168" s="673"/>
      <c r="E168" s="673"/>
      <c r="F168" s="674"/>
      <c r="G168" s="673"/>
      <c r="H168" s="673"/>
      <c r="I168" s="674"/>
      <c r="J168" s="673"/>
      <c r="K168" s="673"/>
      <c r="L168" s="673"/>
      <c r="M168" s="842" t="s">
        <v>128</v>
      </c>
      <c r="N168" s="842"/>
      <c r="O168" s="677"/>
      <c r="P168" s="74"/>
      <c r="Q168" s="74"/>
      <c r="R168" s="74"/>
      <c r="S168" s="74"/>
    </row>
    <row r="169" customFormat="false" ht="19.5" hidden="false" customHeight="true" outlineLevel="0" collapsed="false">
      <c r="A169" s="74"/>
      <c r="B169" s="680"/>
      <c r="C169" s="713" t="s">
        <v>369</v>
      </c>
      <c r="D169" s="713"/>
      <c r="E169" s="713"/>
      <c r="F169" s="713"/>
      <c r="G169" s="713"/>
      <c r="H169" s="713"/>
      <c r="I169" s="713"/>
      <c r="J169" s="713"/>
      <c r="K169" s="713"/>
      <c r="L169" s="713"/>
      <c r="M169" s="802" t="n">
        <v>0</v>
      </c>
      <c r="N169" s="843" t="str">
        <f aca="false">F58</f>
        <v>m²</v>
      </c>
      <c r="O169" s="684"/>
      <c r="P169" s="74"/>
      <c r="Q169" s="74"/>
      <c r="R169" s="74"/>
      <c r="S169" s="74"/>
    </row>
    <row r="170" customFormat="false" ht="19.5" hidden="false" customHeight="true" outlineLevel="0" collapsed="false">
      <c r="A170" s="74"/>
      <c r="B170" s="680"/>
      <c r="C170" s="686" t="s">
        <v>370</v>
      </c>
      <c r="D170" s="686"/>
      <c r="E170" s="686"/>
      <c r="F170" s="686"/>
      <c r="G170" s="686"/>
      <c r="H170" s="686"/>
      <c r="I170" s="686"/>
      <c r="J170" s="686"/>
      <c r="K170" s="844"/>
      <c r="L170" s="686"/>
      <c r="M170" s="802" t="n">
        <v>0</v>
      </c>
      <c r="N170" s="845" t="s">
        <v>371</v>
      </c>
      <c r="O170" s="684"/>
      <c r="P170" s="74"/>
      <c r="Q170" s="74"/>
      <c r="R170" s="74"/>
      <c r="S170" s="74"/>
    </row>
    <row r="171" customFormat="false" ht="15.75" hidden="false" customHeight="false" outlineLevel="0" collapsed="false">
      <c r="A171" s="74"/>
      <c r="B171" s="680"/>
      <c r="C171" s="502"/>
      <c r="D171" s="23"/>
      <c r="E171" s="23"/>
      <c r="F171" s="23"/>
      <c r="G171" s="23"/>
      <c r="H171" s="23"/>
      <c r="I171" s="23"/>
      <c r="J171" s="23"/>
      <c r="K171" s="23"/>
      <c r="L171" s="23"/>
      <c r="M171" s="846"/>
      <c r="N171" s="847"/>
      <c r="O171" s="684"/>
      <c r="P171" s="74"/>
      <c r="Q171" s="74"/>
      <c r="R171" s="74"/>
      <c r="S171" s="74"/>
    </row>
    <row r="172" customFormat="false" ht="19.5" hidden="false" customHeight="true" outlineLevel="0" collapsed="false">
      <c r="A172" s="74"/>
      <c r="B172" s="680"/>
      <c r="C172" s="686" t="str">
        <f aca="false">"Sono già stati corrisposti oneri di "&amp;Parametri!E58</f>
        <v>Sono già stati corrisposti oneri di Urbanizzazione 11°</v>
      </c>
      <c r="D172" s="686"/>
      <c r="E172" s="686"/>
      <c r="F172" s="687"/>
      <c r="G172" s="686"/>
      <c r="H172" s="686"/>
      <c r="I172" s="687"/>
      <c r="J172" s="686"/>
      <c r="K172" s="686"/>
      <c r="L172" s="686"/>
      <c r="M172" s="717" t="n">
        <v>0</v>
      </c>
      <c r="N172" s="717"/>
      <c r="O172" s="684"/>
      <c r="P172" s="74"/>
      <c r="Q172" s="74"/>
      <c r="R172" s="74"/>
      <c r="S172" s="74"/>
    </row>
    <row r="173" customFormat="false" ht="19.5" hidden="false" customHeight="true" outlineLevel="0" collapsed="false">
      <c r="A173" s="74"/>
      <c r="B173" s="697"/>
      <c r="C173" s="681" t="s">
        <v>241</v>
      </c>
      <c r="D173" s="681"/>
      <c r="E173" s="681"/>
      <c r="F173" s="681"/>
      <c r="G173" s="681"/>
      <c r="H173" s="681"/>
      <c r="I173" s="681"/>
      <c r="J173" s="681"/>
      <c r="K173" s="848" t="n">
        <f aca="false">IF(M168="No",0,M170*M169)</f>
        <v>0</v>
      </c>
      <c r="L173" s="848"/>
      <c r="M173" s="848"/>
      <c r="N173" s="848"/>
      <c r="O173" s="699"/>
      <c r="P173" s="74"/>
      <c r="Q173" s="74"/>
      <c r="R173" s="74"/>
      <c r="S173" s="74"/>
    </row>
    <row r="174" customFormat="false" ht="15.75" hidden="false" customHeight="false" outlineLevel="0" collapsed="false">
      <c r="A174" s="74"/>
      <c r="B174" s="705"/>
      <c r="C174" s="706"/>
      <c r="D174" s="706"/>
      <c r="E174" s="706"/>
      <c r="F174" s="707"/>
      <c r="G174" s="706"/>
      <c r="H174" s="706"/>
      <c r="I174" s="707"/>
      <c r="J174" s="812"/>
      <c r="K174" s="812"/>
      <c r="L174" s="812"/>
      <c r="M174" s="814"/>
      <c r="N174" s="813"/>
      <c r="O174" s="710"/>
      <c r="P174" s="74"/>
      <c r="Q174" s="74"/>
      <c r="R174" s="74"/>
      <c r="S174" s="74"/>
    </row>
    <row r="175" customFormat="false" ht="15.75" hidden="false" customHeight="false" outlineLevel="0" collapsed="false">
      <c r="A175" s="74"/>
      <c r="B175" s="849"/>
      <c r="C175" s="850"/>
      <c r="D175" s="850"/>
      <c r="E175" s="850"/>
      <c r="F175" s="850"/>
      <c r="G175" s="850"/>
      <c r="H175" s="850"/>
      <c r="I175" s="850"/>
      <c r="J175" s="850"/>
      <c r="K175" s="850"/>
      <c r="L175" s="850"/>
      <c r="M175" s="850"/>
      <c r="N175" s="850"/>
      <c r="O175" s="850"/>
      <c r="P175" s="74"/>
      <c r="Q175" s="74"/>
      <c r="R175" s="74"/>
      <c r="S175" s="74"/>
    </row>
    <row r="176" customFormat="false" ht="17.35" hidden="false" customHeight="false" outlineLevel="0" collapsed="false">
      <c r="A176" s="74"/>
      <c r="B176" s="672"/>
      <c r="C176" s="841" t="str">
        <f aca="false">"Parametri per il calcolo Oneri di "&amp;Parametri!E59</f>
        <v>Parametri per il calcolo Oneri di Urbanizzazione 12°</v>
      </c>
      <c r="D176" s="673"/>
      <c r="E176" s="673"/>
      <c r="F176" s="674"/>
      <c r="G176" s="673"/>
      <c r="H176" s="673"/>
      <c r="I176" s="674"/>
      <c r="J176" s="673"/>
      <c r="K176" s="673"/>
      <c r="L176" s="673"/>
      <c r="M176" s="842" t="s">
        <v>128</v>
      </c>
      <c r="N176" s="842"/>
      <c r="O176" s="677"/>
      <c r="P176" s="74"/>
      <c r="Q176" s="74"/>
      <c r="R176" s="74"/>
      <c r="S176" s="74"/>
    </row>
    <row r="177" customFormat="false" ht="19.5" hidden="false" customHeight="true" outlineLevel="0" collapsed="false">
      <c r="A177" s="74"/>
      <c r="B177" s="680"/>
      <c r="C177" s="713" t="s">
        <v>369</v>
      </c>
      <c r="D177" s="713"/>
      <c r="E177" s="713"/>
      <c r="F177" s="713"/>
      <c r="G177" s="713"/>
      <c r="H177" s="713"/>
      <c r="I177" s="713"/>
      <c r="J177" s="713"/>
      <c r="K177" s="713"/>
      <c r="L177" s="713"/>
      <c r="M177" s="802" t="n">
        <v>0</v>
      </c>
      <c r="N177" s="843" t="str">
        <f aca="false">F58</f>
        <v>m²</v>
      </c>
      <c r="O177" s="684"/>
      <c r="P177" s="74"/>
      <c r="Q177" s="74"/>
      <c r="R177" s="74"/>
      <c r="S177" s="74"/>
    </row>
    <row r="178" customFormat="false" ht="19.5" hidden="false" customHeight="true" outlineLevel="0" collapsed="false">
      <c r="A178" s="74"/>
      <c r="B178" s="680"/>
      <c r="C178" s="686" t="s">
        <v>370</v>
      </c>
      <c r="D178" s="686"/>
      <c r="E178" s="686"/>
      <c r="F178" s="686"/>
      <c r="G178" s="686"/>
      <c r="H178" s="686"/>
      <c r="I178" s="686"/>
      <c r="J178" s="686"/>
      <c r="K178" s="844"/>
      <c r="L178" s="686"/>
      <c r="M178" s="802" t="n">
        <v>0</v>
      </c>
      <c r="N178" s="845" t="s">
        <v>371</v>
      </c>
      <c r="O178" s="684"/>
      <c r="P178" s="74"/>
      <c r="Q178" s="74"/>
      <c r="R178" s="74"/>
      <c r="S178" s="74"/>
    </row>
    <row r="179" customFormat="false" ht="15.75" hidden="false" customHeight="false" outlineLevel="0" collapsed="false">
      <c r="A179" s="74"/>
      <c r="B179" s="680"/>
      <c r="C179" s="502"/>
      <c r="D179" s="23"/>
      <c r="E179" s="23"/>
      <c r="F179" s="23"/>
      <c r="G179" s="23"/>
      <c r="H179" s="23"/>
      <c r="I179" s="23"/>
      <c r="J179" s="23"/>
      <c r="K179" s="23"/>
      <c r="L179" s="23"/>
      <c r="M179" s="846"/>
      <c r="N179" s="851"/>
      <c r="O179" s="684"/>
      <c r="P179" s="74"/>
      <c r="Q179" s="74"/>
      <c r="R179" s="74"/>
      <c r="S179" s="74"/>
    </row>
    <row r="180" customFormat="false" ht="19.5" hidden="false" customHeight="true" outlineLevel="0" collapsed="false">
      <c r="A180" s="74"/>
      <c r="B180" s="680"/>
      <c r="C180" s="686" t="str">
        <f aca="false">"Sono già stati corrisposti oneri di "&amp;Parametri!E59</f>
        <v>Sono già stati corrisposti oneri di Urbanizzazione 12°</v>
      </c>
      <c r="D180" s="686"/>
      <c r="E180" s="686"/>
      <c r="F180" s="687"/>
      <c r="G180" s="686"/>
      <c r="H180" s="686"/>
      <c r="I180" s="687"/>
      <c r="J180" s="686"/>
      <c r="K180" s="686"/>
      <c r="L180" s="686"/>
      <c r="M180" s="852" t="n">
        <v>0</v>
      </c>
      <c r="N180" s="852"/>
      <c r="O180" s="684"/>
      <c r="P180" s="74"/>
      <c r="Q180" s="74"/>
      <c r="R180" s="74"/>
      <c r="S180" s="74"/>
    </row>
    <row r="181" customFormat="false" ht="19.5" hidden="false" customHeight="true" outlineLevel="0" collapsed="false">
      <c r="A181" s="74"/>
      <c r="B181" s="697"/>
      <c r="C181" s="681" t="s">
        <v>241</v>
      </c>
      <c r="D181" s="681"/>
      <c r="E181" s="681"/>
      <c r="F181" s="681"/>
      <c r="G181" s="681"/>
      <c r="H181" s="681"/>
      <c r="I181" s="681"/>
      <c r="J181" s="681"/>
      <c r="K181" s="848" t="n">
        <f aca="false">IF(M176="No",0,M178*M177)</f>
        <v>0</v>
      </c>
      <c r="L181" s="848"/>
      <c r="M181" s="848"/>
      <c r="N181" s="848"/>
      <c r="O181" s="699"/>
      <c r="P181" s="74"/>
      <c r="Q181" s="74"/>
      <c r="R181" s="74"/>
      <c r="S181" s="74"/>
    </row>
    <row r="182" customFormat="false" ht="15.75" hidden="false" customHeight="false" outlineLevel="0" collapsed="false">
      <c r="A182" s="74"/>
      <c r="B182" s="705"/>
      <c r="C182" s="706"/>
      <c r="D182" s="706"/>
      <c r="E182" s="706"/>
      <c r="F182" s="707"/>
      <c r="G182" s="706"/>
      <c r="H182" s="706"/>
      <c r="I182" s="707"/>
      <c r="J182" s="812"/>
      <c r="K182" s="812"/>
      <c r="L182" s="812"/>
      <c r="M182" s="814"/>
      <c r="N182" s="813"/>
      <c r="O182" s="710"/>
      <c r="P182" s="74"/>
      <c r="Q182" s="74"/>
      <c r="R182" s="74"/>
      <c r="S182" s="74"/>
    </row>
    <row r="183" customFormat="false" ht="15.75" hidden="false" customHeight="false" outlineLevel="0" collapsed="false">
      <c r="A183" s="74"/>
      <c r="B183" s="849"/>
      <c r="C183" s="850"/>
      <c r="D183" s="850"/>
      <c r="E183" s="850"/>
      <c r="F183" s="850"/>
      <c r="G183" s="850"/>
      <c r="H183" s="850"/>
      <c r="I183" s="850"/>
      <c r="J183" s="850"/>
      <c r="K183" s="850"/>
      <c r="L183" s="850"/>
      <c r="M183" s="850"/>
      <c r="N183" s="850"/>
      <c r="O183" s="850"/>
      <c r="P183" s="74"/>
      <c r="Q183" s="74"/>
      <c r="R183" s="74"/>
      <c r="S183" s="74"/>
    </row>
    <row r="184" customFormat="false" ht="17.35" hidden="false" customHeight="false" outlineLevel="0" collapsed="false">
      <c r="A184" s="74"/>
      <c r="B184" s="853"/>
      <c r="C184" s="854"/>
      <c r="D184" s="502"/>
      <c r="E184" s="502"/>
      <c r="F184" s="502"/>
      <c r="G184" s="502"/>
      <c r="H184" s="502"/>
      <c r="I184" s="502"/>
      <c r="J184" s="502"/>
      <c r="K184" s="502"/>
      <c r="L184" s="502"/>
      <c r="M184" s="502"/>
      <c r="N184" s="502"/>
      <c r="O184" s="855"/>
      <c r="P184" s="74"/>
      <c r="Q184" s="74"/>
      <c r="R184" s="74"/>
      <c r="S184" s="74"/>
    </row>
    <row r="185" customFormat="false" ht="17.35" hidden="false" customHeight="false" outlineLevel="0" collapsed="false">
      <c r="A185" s="74"/>
      <c r="B185" s="853"/>
      <c r="C185" s="854" t="s">
        <v>372</v>
      </c>
      <c r="D185" s="502"/>
      <c r="E185" s="502"/>
      <c r="F185" s="502"/>
      <c r="G185" s="502"/>
      <c r="H185" s="502"/>
      <c r="I185" s="502"/>
      <c r="J185" s="502"/>
      <c r="K185" s="856" t="n">
        <f aca="false">IF(M28="Una",D83,'OU altri'!M4)+K109+K117+K125+K133+K141+K149+K157+K165+K173+K181</f>
        <v>0</v>
      </c>
      <c r="L185" s="856"/>
      <c r="M185" s="856"/>
      <c r="N185" s="856"/>
      <c r="O185" s="855"/>
      <c r="P185" s="74"/>
      <c r="Q185" s="74"/>
      <c r="R185" s="74"/>
      <c r="S185" s="74"/>
    </row>
    <row r="186" customFormat="false" ht="15.75" hidden="false" customHeight="false" outlineLevel="0" collapsed="false">
      <c r="A186" s="671"/>
      <c r="B186" s="857"/>
      <c r="C186" s="850"/>
      <c r="D186" s="850"/>
      <c r="E186" s="850"/>
      <c r="F186" s="850"/>
      <c r="G186" s="850"/>
      <c r="H186" s="850"/>
      <c r="I186" s="850"/>
      <c r="J186" s="850"/>
      <c r="K186" s="850"/>
      <c r="L186" s="850"/>
      <c r="M186" s="850"/>
      <c r="N186" s="850"/>
      <c r="O186" s="858"/>
      <c r="P186" s="689"/>
      <c r="Q186" s="74"/>
      <c r="R186" s="74"/>
      <c r="S186" s="74"/>
    </row>
    <row r="187" customFormat="false" ht="15.75" hidden="false" customHeight="false" outlineLevel="0" collapsed="false">
      <c r="A187" s="671"/>
      <c r="B187" s="849"/>
      <c r="C187" s="850"/>
      <c r="D187" s="850"/>
      <c r="E187" s="850"/>
      <c r="F187" s="850"/>
      <c r="G187" s="850"/>
      <c r="H187" s="850"/>
      <c r="I187" s="850"/>
      <c r="J187" s="850"/>
      <c r="K187" s="850"/>
      <c r="L187" s="850"/>
      <c r="M187" s="850"/>
      <c r="N187" s="850"/>
      <c r="O187" s="850"/>
      <c r="P187" s="685"/>
      <c r="Q187" s="74"/>
      <c r="R187" s="74"/>
      <c r="S187" s="74"/>
    </row>
    <row r="188" customFormat="false" ht="17.35" hidden="false" customHeight="false" outlineLevel="0" collapsed="false">
      <c r="A188" s="74"/>
      <c r="B188" s="859"/>
      <c r="C188" s="860" t="s">
        <v>373</v>
      </c>
      <c r="D188" s="861"/>
      <c r="E188" s="861"/>
      <c r="F188" s="861"/>
      <c r="G188" s="861"/>
      <c r="H188" s="861"/>
      <c r="I188" s="862"/>
      <c r="J188" s="862"/>
      <c r="K188" s="862"/>
      <c r="L188" s="862"/>
      <c r="M188" s="862"/>
      <c r="N188" s="862"/>
      <c r="O188" s="863"/>
      <c r="P188" s="74"/>
      <c r="Q188" s="74"/>
      <c r="R188" s="74"/>
      <c r="S188" s="74"/>
    </row>
    <row r="189" customFormat="false" ht="19.5" hidden="false" customHeight="true" outlineLevel="0" collapsed="false">
      <c r="A189" s="74"/>
      <c r="B189" s="853"/>
      <c r="C189" s="864" t="s">
        <v>374</v>
      </c>
      <c r="D189" s="865"/>
      <c r="E189" s="865"/>
      <c r="F189" s="865"/>
      <c r="G189" s="865"/>
      <c r="H189" s="865"/>
      <c r="I189" s="865"/>
      <c r="J189" s="865"/>
      <c r="K189" s="866"/>
      <c r="L189" s="866"/>
      <c r="M189" s="867" t="s">
        <v>71</v>
      </c>
      <c r="N189" s="867"/>
      <c r="O189" s="855"/>
      <c r="P189" s="74"/>
      <c r="Q189" s="74"/>
      <c r="R189" s="74"/>
      <c r="S189" s="74"/>
    </row>
    <row r="190" customFormat="false" ht="19.5" hidden="false" customHeight="true" outlineLevel="0" collapsed="false">
      <c r="A190" s="74"/>
      <c r="B190" s="853"/>
      <c r="C190" s="868" t="str">
        <f aca="false">VLOOKUP($M189,Parametri!$D$29:$F$34,2,FALSE())</f>
        <v>Selezionare la zona urbanistica</v>
      </c>
      <c r="D190" s="502"/>
      <c r="E190" s="502"/>
      <c r="F190" s="502"/>
      <c r="G190" s="502"/>
      <c r="H190" s="502"/>
      <c r="I190" s="502"/>
      <c r="J190" s="502"/>
      <c r="K190" s="502"/>
      <c r="L190" s="502"/>
      <c r="M190" s="869"/>
      <c r="N190" s="869"/>
      <c r="O190" s="855"/>
      <c r="P190" s="74"/>
      <c r="Q190" s="74"/>
      <c r="R190" s="74"/>
      <c r="S190" s="74"/>
    </row>
    <row r="191" customFormat="false" ht="19.5" hidden="false" customHeight="true" outlineLevel="0" collapsed="false">
      <c r="A191" s="74"/>
      <c r="B191" s="853"/>
      <c r="C191" s="864" t="s">
        <v>375</v>
      </c>
      <c r="D191" s="865"/>
      <c r="E191" s="865"/>
      <c r="F191" s="865"/>
      <c r="G191" s="865"/>
      <c r="H191" s="865"/>
      <c r="I191" s="865"/>
      <c r="J191" s="865"/>
      <c r="K191" s="865"/>
      <c r="L191" s="865"/>
      <c r="M191" s="870" t="n">
        <v>0</v>
      </c>
      <c r="N191" s="871" t="s">
        <v>73</v>
      </c>
      <c r="O191" s="855"/>
      <c r="P191" s="74"/>
      <c r="Q191" s="74"/>
      <c r="R191" s="74"/>
      <c r="S191" s="74"/>
    </row>
    <row r="192" customFormat="false" ht="19.5" hidden="false" customHeight="true" outlineLevel="0" collapsed="false">
      <c r="A192" s="74"/>
      <c r="B192" s="853"/>
      <c r="C192" s="686" t="s">
        <v>370</v>
      </c>
      <c r="D192" s="865"/>
      <c r="E192" s="865"/>
      <c r="F192" s="865"/>
      <c r="G192" s="865"/>
      <c r="H192" s="865"/>
      <c r="I192" s="865"/>
      <c r="J192" s="865"/>
      <c r="K192" s="865"/>
      <c r="L192" s="865"/>
      <c r="M192" s="872" t="n">
        <f aca="false">IFERROR(VLOOKUP(M189,Parametri!$D$29:$F$36,3,FALSE()),"")</f>
        <v>0</v>
      </c>
      <c r="N192" s="873" t="s">
        <v>371</v>
      </c>
      <c r="O192" s="855"/>
      <c r="P192" s="74"/>
      <c r="Q192" s="74"/>
      <c r="R192" s="74"/>
      <c r="S192" s="74"/>
    </row>
    <row r="193" customFormat="false" ht="19.5" hidden="false" customHeight="true" outlineLevel="0" collapsed="false">
      <c r="A193" s="74"/>
      <c r="B193" s="853"/>
      <c r="C193" s="864" t="s">
        <v>376</v>
      </c>
      <c r="D193" s="865"/>
      <c r="E193" s="865"/>
      <c r="F193" s="865"/>
      <c r="G193" s="865"/>
      <c r="H193" s="865"/>
      <c r="I193" s="865"/>
      <c r="J193" s="865"/>
      <c r="K193" s="874" t="n">
        <f aca="false">M192*M191</f>
        <v>0</v>
      </c>
      <c r="L193" s="874"/>
      <c r="M193" s="874"/>
      <c r="N193" s="874"/>
      <c r="O193" s="855"/>
      <c r="P193" s="74"/>
      <c r="Q193" s="74"/>
      <c r="R193" s="74"/>
      <c r="S193" s="74"/>
    </row>
    <row r="194" customFormat="false" ht="15.75" hidden="false" customHeight="false" outlineLevel="0" collapsed="false">
      <c r="A194" s="74"/>
      <c r="B194" s="857"/>
      <c r="C194" s="850"/>
      <c r="D194" s="850"/>
      <c r="E194" s="850"/>
      <c r="F194" s="850"/>
      <c r="G194" s="850"/>
      <c r="H194" s="850"/>
      <c r="I194" s="850"/>
      <c r="J194" s="850"/>
      <c r="K194" s="850"/>
      <c r="L194" s="850"/>
      <c r="M194" s="850"/>
      <c r="N194" s="850"/>
      <c r="O194" s="858"/>
      <c r="P194" s="74"/>
      <c r="Q194" s="74"/>
      <c r="R194" s="74"/>
      <c r="S194" s="74"/>
    </row>
    <row r="195" customFormat="false" ht="15.75" hidden="false" customHeight="false" outlineLevel="0" collapsed="false">
      <c r="A195" s="74"/>
      <c r="B195" s="849"/>
      <c r="C195" s="850"/>
      <c r="D195" s="850"/>
      <c r="E195" s="850"/>
      <c r="F195" s="850"/>
      <c r="G195" s="850"/>
      <c r="H195" s="850"/>
      <c r="I195" s="850"/>
      <c r="J195" s="850"/>
      <c r="K195" s="850"/>
      <c r="L195" s="850"/>
      <c r="M195" s="850"/>
      <c r="N195" s="850"/>
      <c r="O195" s="850"/>
      <c r="P195" s="74"/>
      <c r="Q195" s="74"/>
      <c r="R195" s="74"/>
      <c r="S195" s="74"/>
    </row>
    <row r="196" customFormat="false" ht="21" hidden="false" customHeight="true" outlineLevel="0" collapsed="false">
      <c r="A196" s="74"/>
      <c r="B196" s="853"/>
      <c r="C196" s="875" t="s">
        <v>377</v>
      </c>
      <c r="D196" s="875"/>
      <c r="E196" s="875"/>
      <c r="F196" s="875"/>
      <c r="G196" s="875"/>
      <c r="H196" s="875"/>
      <c r="I196" s="875"/>
      <c r="J196" s="875"/>
      <c r="K196" s="875"/>
      <c r="L196" s="875"/>
      <c r="M196" s="875"/>
      <c r="N196" s="875"/>
      <c r="O196" s="855"/>
      <c r="P196" s="74"/>
      <c r="Q196" s="74"/>
      <c r="R196" s="74"/>
      <c r="S196" s="74"/>
    </row>
    <row r="197" customFormat="false" ht="15.75" hidden="false" customHeight="false" outlineLevel="0" collapsed="false">
      <c r="A197" s="74"/>
      <c r="B197" s="853"/>
      <c r="C197" s="875"/>
      <c r="D197" s="875"/>
      <c r="E197" s="875"/>
      <c r="F197" s="875"/>
      <c r="G197" s="875"/>
      <c r="H197" s="875"/>
      <c r="I197" s="875"/>
      <c r="J197" s="875"/>
      <c r="K197" s="875"/>
      <c r="L197" s="875"/>
      <c r="M197" s="875"/>
      <c r="N197" s="875"/>
      <c r="O197" s="855"/>
      <c r="P197" s="74"/>
      <c r="Q197" s="74"/>
      <c r="R197" s="74"/>
      <c r="S197" s="74"/>
    </row>
    <row r="198" customFormat="false" ht="19.5" hidden="false" customHeight="true" outlineLevel="0" collapsed="false">
      <c r="A198" s="74"/>
      <c r="B198" s="853"/>
      <c r="C198" s="864" t="s">
        <v>374</v>
      </c>
      <c r="D198" s="865"/>
      <c r="E198" s="865"/>
      <c r="F198" s="865"/>
      <c r="G198" s="865"/>
      <c r="H198" s="865"/>
      <c r="I198" s="865"/>
      <c r="J198" s="865"/>
      <c r="K198" s="865"/>
      <c r="L198" s="865"/>
      <c r="M198" s="867" t="s">
        <v>378</v>
      </c>
      <c r="N198" s="867"/>
      <c r="O198" s="855"/>
      <c r="P198" s="74"/>
      <c r="Q198" s="74"/>
      <c r="R198" s="74"/>
      <c r="S198" s="74"/>
    </row>
    <row r="199" customFormat="false" ht="19.5" hidden="false" customHeight="true" outlineLevel="0" collapsed="false">
      <c r="A199" s="74"/>
      <c r="B199" s="853"/>
      <c r="C199" s="868" t="e">
        <f aca="false">VLOOKUP($M198,Parametri!$D$29:$F$34,2,FALSE())</f>
        <v>#N/A</v>
      </c>
      <c r="D199" s="502"/>
      <c r="E199" s="502"/>
      <c r="F199" s="502"/>
      <c r="G199" s="502"/>
      <c r="H199" s="502"/>
      <c r="I199" s="502"/>
      <c r="J199" s="502"/>
      <c r="K199" s="502"/>
      <c r="L199" s="502"/>
      <c r="M199" s="869"/>
      <c r="N199" s="869"/>
      <c r="O199" s="855"/>
      <c r="P199" s="74"/>
      <c r="Q199" s="74"/>
      <c r="R199" s="74"/>
      <c r="S199" s="74"/>
    </row>
    <row r="200" customFormat="false" ht="19.5" hidden="false" customHeight="true" outlineLevel="0" collapsed="false">
      <c r="A200" s="74"/>
      <c r="B200" s="853"/>
      <c r="C200" s="864" t="s">
        <v>375</v>
      </c>
      <c r="D200" s="865"/>
      <c r="E200" s="865"/>
      <c r="F200" s="865"/>
      <c r="G200" s="865"/>
      <c r="H200" s="865"/>
      <c r="I200" s="865"/>
      <c r="J200" s="865"/>
      <c r="K200" s="865"/>
      <c r="L200" s="865"/>
      <c r="M200" s="870" t="n">
        <v>0</v>
      </c>
      <c r="N200" s="871" t="s">
        <v>73</v>
      </c>
      <c r="O200" s="855"/>
      <c r="P200" s="74"/>
      <c r="Q200" s="74"/>
      <c r="R200" s="74"/>
      <c r="S200" s="74"/>
    </row>
    <row r="201" customFormat="false" ht="19.5" hidden="false" customHeight="true" outlineLevel="0" collapsed="false">
      <c r="A201" s="74"/>
      <c r="B201" s="853"/>
      <c r="C201" s="686" t="s">
        <v>370</v>
      </c>
      <c r="D201" s="865"/>
      <c r="E201" s="865"/>
      <c r="F201" s="865"/>
      <c r="G201" s="865"/>
      <c r="H201" s="865"/>
      <c r="I201" s="865"/>
      <c r="J201" s="865"/>
      <c r="K201" s="865"/>
      <c r="L201" s="865"/>
      <c r="M201" s="876" t="n">
        <f aca="false">IFERROR(VLOOKUP(M198,Parametri!$D$40:$F$45,3,FALSE()),"")</f>
        <v>0</v>
      </c>
      <c r="N201" s="877" t="s">
        <v>371</v>
      </c>
      <c r="O201" s="855"/>
      <c r="P201" s="74"/>
      <c r="Q201" s="74"/>
      <c r="R201" s="74"/>
      <c r="S201" s="74"/>
    </row>
    <row r="202" customFormat="false" ht="19.5" hidden="false" customHeight="true" outlineLevel="0" collapsed="false">
      <c r="A202" s="74"/>
      <c r="B202" s="853"/>
      <c r="C202" s="864" t="s">
        <v>379</v>
      </c>
      <c r="D202" s="865"/>
      <c r="E202" s="865"/>
      <c r="F202" s="865"/>
      <c r="G202" s="865"/>
      <c r="H202" s="865"/>
      <c r="I202" s="865"/>
      <c r="J202" s="865"/>
      <c r="K202" s="874" t="n">
        <f aca="false">IF(K200=0,M200*M201,K200*M201)</f>
        <v>0</v>
      </c>
      <c r="L202" s="874"/>
      <c r="M202" s="874"/>
      <c r="N202" s="874"/>
      <c r="O202" s="855"/>
      <c r="P202" s="74"/>
      <c r="Q202" s="74"/>
      <c r="R202" s="74"/>
      <c r="S202" s="74"/>
    </row>
    <row r="203" customFormat="false" ht="15.75" hidden="false" customHeight="false" outlineLevel="0" collapsed="false">
      <c r="A203" s="74"/>
      <c r="B203" s="857"/>
      <c r="C203" s="850"/>
      <c r="D203" s="850"/>
      <c r="E203" s="850"/>
      <c r="F203" s="850"/>
      <c r="G203" s="850"/>
      <c r="H203" s="850"/>
      <c r="I203" s="850"/>
      <c r="J203" s="850"/>
      <c r="K203" s="850"/>
      <c r="L203" s="850"/>
      <c r="M203" s="850"/>
      <c r="N203" s="850"/>
      <c r="O203" s="858"/>
      <c r="P203" s="74"/>
      <c r="Q203" s="74"/>
      <c r="R203" s="74"/>
      <c r="S203" s="74"/>
    </row>
    <row r="204" customFormat="false" ht="15.75" hidden="false" customHeight="false" outlineLevel="0" collapsed="false">
      <c r="A204" s="74"/>
      <c r="B204" s="849"/>
      <c r="C204" s="850"/>
      <c r="D204" s="850"/>
      <c r="E204" s="850"/>
      <c r="F204" s="850"/>
      <c r="G204" s="850"/>
      <c r="H204" s="850"/>
      <c r="I204" s="850"/>
      <c r="J204" s="850"/>
      <c r="K204" s="850"/>
      <c r="L204" s="850"/>
      <c r="M204" s="850"/>
      <c r="N204" s="850"/>
      <c r="O204" s="850"/>
      <c r="P204" s="74"/>
      <c r="Q204" s="74"/>
      <c r="R204" s="74"/>
      <c r="S204" s="74"/>
    </row>
    <row r="205" customFormat="false" ht="17.35" hidden="false" customHeight="false" outlineLevel="0" collapsed="false">
      <c r="A205" s="74"/>
      <c r="B205" s="853"/>
      <c r="C205" s="878" t="s">
        <v>380</v>
      </c>
      <c r="D205" s="879"/>
      <c r="E205" s="879"/>
      <c r="F205" s="879"/>
      <c r="G205" s="879"/>
      <c r="H205" s="502"/>
      <c r="I205" s="502"/>
      <c r="J205" s="502"/>
      <c r="K205" s="502"/>
      <c r="L205" s="502"/>
      <c r="M205" s="502"/>
      <c r="N205" s="502"/>
      <c r="O205" s="855"/>
      <c r="P205" s="74"/>
      <c r="Q205" s="74"/>
      <c r="R205" s="74"/>
      <c r="S205" s="74"/>
    </row>
    <row r="206" customFormat="false" ht="19.5" hidden="false" customHeight="true" outlineLevel="0" collapsed="false">
      <c r="A206" s="74"/>
      <c r="B206" s="853"/>
      <c r="C206" s="864" t="s">
        <v>374</v>
      </c>
      <c r="D206" s="865"/>
      <c r="E206" s="865"/>
      <c r="F206" s="865"/>
      <c r="G206" s="865"/>
      <c r="H206" s="865"/>
      <c r="I206" s="865"/>
      <c r="J206" s="865"/>
      <c r="K206" s="865"/>
      <c r="L206" s="865"/>
      <c r="M206" s="867" t="s">
        <v>71</v>
      </c>
      <c r="N206" s="867"/>
      <c r="O206" s="855"/>
      <c r="P206" s="74"/>
      <c r="Q206" s="74"/>
      <c r="R206" s="74"/>
      <c r="S206" s="74"/>
    </row>
    <row r="207" customFormat="false" ht="19.5" hidden="false" customHeight="true" outlineLevel="0" collapsed="false">
      <c r="A207" s="74"/>
      <c r="B207" s="853"/>
      <c r="C207" s="868" t="str">
        <f aca="false">VLOOKUP($M206,Parametri!$D$29:$F$34,2,FALSE())</f>
        <v>Selezionare la zona urbanistica</v>
      </c>
      <c r="D207" s="502"/>
      <c r="E207" s="502"/>
      <c r="F207" s="502"/>
      <c r="G207" s="502"/>
      <c r="H207" s="502"/>
      <c r="I207" s="502"/>
      <c r="J207" s="502"/>
      <c r="K207" s="502"/>
      <c r="L207" s="502"/>
      <c r="M207" s="869"/>
      <c r="N207" s="869"/>
      <c r="O207" s="855"/>
      <c r="P207" s="74"/>
      <c r="Q207" s="74"/>
      <c r="R207" s="74"/>
      <c r="S207" s="74"/>
    </row>
    <row r="208" customFormat="false" ht="19.5" hidden="false" customHeight="true" outlineLevel="0" collapsed="false">
      <c r="A208" s="74"/>
      <c r="B208" s="853"/>
      <c r="C208" s="864" t="s">
        <v>375</v>
      </c>
      <c r="D208" s="865"/>
      <c r="E208" s="865"/>
      <c r="F208" s="865"/>
      <c r="G208" s="865"/>
      <c r="H208" s="865"/>
      <c r="I208" s="865"/>
      <c r="J208" s="865"/>
      <c r="K208" s="865"/>
      <c r="L208" s="865"/>
      <c r="M208" s="870" t="n">
        <v>0</v>
      </c>
      <c r="N208" s="871" t="s">
        <v>73</v>
      </c>
      <c r="O208" s="855"/>
      <c r="P208" s="74"/>
      <c r="Q208" s="74"/>
      <c r="R208" s="74"/>
      <c r="S208" s="74"/>
    </row>
    <row r="209" customFormat="false" ht="19.5" hidden="false" customHeight="true" outlineLevel="0" collapsed="false">
      <c r="A209" s="74"/>
      <c r="B209" s="853"/>
      <c r="C209" s="686" t="s">
        <v>370</v>
      </c>
      <c r="D209" s="865"/>
      <c r="E209" s="865"/>
      <c r="F209" s="865"/>
      <c r="G209" s="865"/>
      <c r="H209" s="865"/>
      <c r="I209" s="865"/>
      <c r="J209" s="865"/>
      <c r="K209" s="865"/>
      <c r="L209" s="865"/>
      <c r="M209" s="876" t="n">
        <f aca="false">IFERROR(VLOOKUP(M206,Parametri!$D$40:$F$45,3,FALSE()),"")</f>
        <v>1</v>
      </c>
      <c r="N209" s="877" t="s">
        <v>371</v>
      </c>
      <c r="O209" s="855"/>
      <c r="P209" s="74"/>
      <c r="Q209" s="74"/>
      <c r="R209" s="74"/>
      <c r="S209" s="74"/>
    </row>
    <row r="210" customFormat="false" ht="19.5" hidden="false" customHeight="true" outlineLevel="0" collapsed="false">
      <c r="A210" s="74"/>
      <c r="B210" s="853"/>
      <c r="C210" s="864" t="s">
        <v>379</v>
      </c>
      <c r="D210" s="865"/>
      <c r="E210" s="865"/>
      <c r="F210" s="865"/>
      <c r="G210" s="865"/>
      <c r="H210" s="865"/>
      <c r="I210" s="865"/>
      <c r="J210" s="865"/>
      <c r="K210" s="874" t="n">
        <f aca="false">M209*M208</f>
        <v>0</v>
      </c>
      <c r="L210" s="874"/>
      <c r="M210" s="874"/>
      <c r="N210" s="874"/>
      <c r="O210" s="855"/>
      <c r="P210" s="74"/>
      <c r="Q210" s="74"/>
      <c r="R210" s="74"/>
      <c r="S210" s="74"/>
    </row>
    <row r="211" customFormat="false" ht="15.75" hidden="false" customHeight="false" outlineLevel="0" collapsed="false">
      <c r="A211" s="74"/>
      <c r="B211" s="857"/>
      <c r="C211" s="850"/>
      <c r="D211" s="850"/>
      <c r="E211" s="850"/>
      <c r="F211" s="850"/>
      <c r="G211" s="850"/>
      <c r="H211" s="850"/>
      <c r="I211" s="850"/>
      <c r="J211" s="850"/>
      <c r="K211" s="850"/>
      <c r="L211" s="850"/>
      <c r="M211" s="850"/>
      <c r="N211" s="850"/>
      <c r="O211" s="858"/>
      <c r="P211" s="74"/>
      <c r="Q211" s="74"/>
      <c r="R211" s="74"/>
      <c r="S211" s="74"/>
    </row>
    <row r="212" customFormat="false" ht="15.75" hidden="false" customHeight="false" outlineLevel="0" collapsed="false">
      <c r="A212" s="74"/>
      <c r="B212" s="849"/>
      <c r="C212" s="850"/>
      <c r="D212" s="850"/>
      <c r="E212" s="850"/>
      <c r="F212" s="850"/>
      <c r="G212" s="850"/>
      <c r="H212" s="850"/>
      <c r="I212" s="850"/>
      <c r="J212" s="850"/>
      <c r="K212" s="850"/>
      <c r="L212" s="850"/>
      <c r="M212" s="850"/>
      <c r="N212" s="850"/>
      <c r="O212" s="850"/>
      <c r="P212" s="74"/>
      <c r="Q212" s="74"/>
      <c r="R212" s="74"/>
      <c r="S212" s="74"/>
    </row>
    <row r="213" customFormat="false" ht="17.35" hidden="false" customHeight="false" outlineLevel="0" collapsed="false">
      <c r="A213" s="74"/>
      <c r="B213" s="853"/>
      <c r="C213" s="854"/>
      <c r="D213" s="502"/>
      <c r="E213" s="502"/>
      <c r="F213" s="502"/>
      <c r="G213" s="502"/>
      <c r="H213" s="502"/>
      <c r="I213" s="502"/>
      <c r="J213" s="502"/>
      <c r="K213" s="502"/>
      <c r="L213" s="502"/>
      <c r="M213" s="502"/>
      <c r="N213" s="502"/>
      <c r="O213" s="855"/>
      <c r="P213" s="74"/>
      <c r="Q213" s="74"/>
      <c r="R213" s="74"/>
      <c r="S213" s="74"/>
    </row>
    <row r="214" customFormat="false" ht="19.5" hidden="false" customHeight="true" outlineLevel="0" collapsed="false">
      <c r="A214" s="74"/>
      <c r="B214" s="853"/>
      <c r="C214" s="854" t="s">
        <v>381</v>
      </c>
      <c r="D214" s="502"/>
      <c r="E214" s="502"/>
      <c r="F214" s="502"/>
      <c r="G214" s="502"/>
      <c r="H214" s="502"/>
      <c r="I214" s="502"/>
      <c r="J214" s="502"/>
      <c r="K214" s="856" t="n">
        <f aca="false">K193+K202+K210</f>
        <v>0</v>
      </c>
      <c r="L214" s="856"/>
      <c r="M214" s="856"/>
      <c r="N214" s="856"/>
      <c r="O214" s="855"/>
      <c r="P214" s="74"/>
      <c r="Q214" s="74"/>
      <c r="R214" s="74"/>
      <c r="S214" s="74"/>
    </row>
    <row r="215" customFormat="false" ht="15.75" hidden="false" customHeight="false" outlineLevel="0" collapsed="false">
      <c r="A215" s="671"/>
      <c r="B215" s="857"/>
      <c r="C215" s="850"/>
      <c r="D215" s="850"/>
      <c r="E215" s="850"/>
      <c r="F215" s="850"/>
      <c r="G215" s="850"/>
      <c r="H215" s="850"/>
      <c r="I215" s="850"/>
      <c r="J215" s="850"/>
      <c r="K215" s="850"/>
      <c r="L215" s="850"/>
      <c r="M215" s="850"/>
      <c r="N215" s="850"/>
      <c r="O215" s="858"/>
      <c r="P215" s="689"/>
      <c r="Q215" s="73"/>
      <c r="R215" s="73"/>
      <c r="S215" s="73"/>
    </row>
    <row r="216" customFormat="false" ht="15.75" hidden="false" customHeight="false" outlineLevel="0" collapsed="false">
      <c r="A216" s="671"/>
      <c r="B216" s="849"/>
      <c r="C216" s="850"/>
      <c r="D216" s="850"/>
      <c r="E216" s="850"/>
      <c r="F216" s="850"/>
      <c r="G216" s="850"/>
      <c r="H216" s="850"/>
      <c r="I216" s="850"/>
      <c r="J216" s="850"/>
      <c r="K216" s="850"/>
      <c r="L216" s="850"/>
      <c r="M216" s="850"/>
      <c r="N216" s="850"/>
      <c r="O216" s="850"/>
      <c r="P216" s="685"/>
      <c r="Q216" s="74"/>
      <c r="R216" s="74"/>
      <c r="S216" s="74"/>
    </row>
    <row r="217" customFormat="false" ht="17.35" hidden="false" customHeight="false" outlineLevel="0" collapsed="false">
      <c r="A217" s="671"/>
      <c r="B217" s="853"/>
      <c r="C217" s="854"/>
      <c r="D217" s="502"/>
      <c r="E217" s="502"/>
      <c r="F217" s="502"/>
      <c r="G217" s="502"/>
      <c r="H217" s="502"/>
      <c r="I217" s="502"/>
      <c r="J217" s="502"/>
      <c r="K217" s="502"/>
      <c r="L217" s="502"/>
      <c r="M217" s="502"/>
      <c r="N217" s="502"/>
      <c r="O217" s="855"/>
      <c r="P217" s="685"/>
      <c r="Q217" s="74"/>
      <c r="R217" s="74"/>
      <c r="S217" s="74"/>
    </row>
    <row r="218" customFormat="false" ht="19.5" hidden="false" customHeight="true" outlineLevel="0" collapsed="false">
      <c r="A218" s="671"/>
      <c r="B218" s="853"/>
      <c r="C218" s="878" t="s">
        <v>382</v>
      </c>
      <c r="D218" s="502"/>
      <c r="E218" s="502"/>
      <c r="F218" s="502"/>
      <c r="G218" s="502"/>
      <c r="H218" s="502"/>
      <c r="I218" s="502"/>
      <c r="J218" s="502"/>
      <c r="K218" s="856" t="n">
        <f aca="false">Calcoli!BB65</f>
        <v>0</v>
      </c>
      <c r="L218" s="856"/>
      <c r="M218" s="856"/>
      <c r="N218" s="856"/>
      <c r="O218" s="855"/>
      <c r="P218" s="685"/>
      <c r="Q218" s="74"/>
      <c r="R218" s="74"/>
      <c r="S218" s="74"/>
    </row>
    <row r="219" customFormat="false" ht="15.75" hidden="false" customHeight="false" outlineLevel="0" collapsed="false">
      <c r="A219" s="671"/>
      <c r="B219" s="857"/>
      <c r="C219" s="850"/>
      <c r="D219" s="850"/>
      <c r="E219" s="850"/>
      <c r="F219" s="850"/>
      <c r="G219" s="850"/>
      <c r="H219" s="850"/>
      <c r="I219" s="850"/>
      <c r="J219" s="850"/>
      <c r="K219" s="850"/>
      <c r="L219" s="850"/>
      <c r="M219" s="850"/>
      <c r="N219" s="850"/>
      <c r="O219" s="858"/>
      <c r="P219" s="685"/>
      <c r="Q219" s="74"/>
      <c r="R219" s="74"/>
      <c r="S219" s="74"/>
    </row>
    <row r="220" customFormat="false" ht="15.75" hidden="false" customHeight="false" outlineLevel="0" collapsed="false">
      <c r="A220" s="74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73"/>
      <c r="Q220" s="73"/>
      <c r="R220" s="73"/>
      <c r="S220" s="73"/>
    </row>
    <row r="221" customFormat="false" ht="15.75" hidden="false" customHeight="true" outlineLevel="0" collapsed="false">
      <c r="S221" s="390"/>
    </row>
    <row r="222" customFormat="false" ht="15.75" hidden="false" customHeight="true" outlineLevel="0" collapsed="false">
      <c r="S222" s="390"/>
    </row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</sheetData>
  <sheetProtection sheet="true" objects="true" scenarios="true"/>
  <protectedRanges>
    <protectedRange name="Intervallo4" sqref="M88 E92 H92:I92 K92:M92 M189 M198 K201:N202 L200:N200 K206:N210 K191:N193"/>
    <protectedRange name="Intervallo3" sqref="E56:H58 E33:H55"/>
    <protectedRange name="Intervallo2" sqref="M20:N25"/>
    <protectedRange name="Intervallo1" sqref="M3:N11"/>
    <protectedRange name="Intervallo1_1" sqref="M13:N13"/>
    <protectedRange name="Intervallo1_2" sqref="M14:N14"/>
    <protectedRange name="Intervallo1_3" sqref="M12:N12"/>
  </protectedRanges>
  <mergeCells count="100">
    <mergeCell ref="M3:N3"/>
    <mergeCell ref="M4:N4"/>
    <mergeCell ref="M5:N5"/>
    <mergeCell ref="M6:N6"/>
    <mergeCell ref="C7:L7"/>
    <mergeCell ref="M7:N7"/>
    <mergeCell ref="C8:L8"/>
    <mergeCell ref="M8:N8"/>
    <mergeCell ref="M9:N9"/>
    <mergeCell ref="M10:N10"/>
    <mergeCell ref="M11:N11"/>
    <mergeCell ref="M12:N12"/>
    <mergeCell ref="D13:N13"/>
    <mergeCell ref="D14:N14"/>
    <mergeCell ref="M15:N15"/>
    <mergeCell ref="M20:N20"/>
    <mergeCell ref="M21:N21"/>
    <mergeCell ref="M22:N22"/>
    <mergeCell ref="M23:N23"/>
    <mergeCell ref="M24:N24"/>
    <mergeCell ref="M25:N25"/>
    <mergeCell ref="B28:K28"/>
    <mergeCell ref="M28:O29"/>
    <mergeCell ref="B29:L29"/>
    <mergeCell ref="E33:M33"/>
    <mergeCell ref="C35:D35"/>
    <mergeCell ref="E35:M36"/>
    <mergeCell ref="C38:D38"/>
    <mergeCell ref="E38:M38"/>
    <mergeCell ref="C40:D40"/>
    <mergeCell ref="E40:M40"/>
    <mergeCell ref="E42:M42"/>
    <mergeCell ref="E44:M44"/>
    <mergeCell ref="E49:M49"/>
    <mergeCell ref="E51:M51"/>
    <mergeCell ref="E53:M53"/>
    <mergeCell ref="E60:N61"/>
    <mergeCell ref="E62:H62"/>
    <mergeCell ref="E63:N64"/>
    <mergeCell ref="E65:H65"/>
    <mergeCell ref="E66:N67"/>
    <mergeCell ref="E68:H68"/>
    <mergeCell ref="E69:N70"/>
    <mergeCell ref="E71:H71"/>
    <mergeCell ref="E72:N73"/>
    <mergeCell ref="E74:H74"/>
    <mergeCell ref="E75:N76"/>
    <mergeCell ref="E77:H77"/>
    <mergeCell ref="E78:N79"/>
    <mergeCell ref="E80:H80"/>
    <mergeCell ref="D82:K82"/>
    <mergeCell ref="D83:K83"/>
    <mergeCell ref="C85:M86"/>
    <mergeCell ref="C90:N90"/>
    <mergeCell ref="H91:I91"/>
    <mergeCell ref="K91:L91"/>
    <mergeCell ref="M91:N91"/>
    <mergeCell ref="E92:F92"/>
    <mergeCell ref="M92:N92"/>
    <mergeCell ref="F103:M103"/>
    <mergeCell ref="M104:N104"/>
    <mergeCell ref="M108:N108"/>
    <mergeCell ref="K109:N109"/>
    <mergeCell ref="M112:N112"/>
    <mergeCell ref="M116:N116"/>
    <mergeCell ref="K117:N117"/>
    <mergeCell ref="M120:N120"/>
    <mergeCell ref="M124:N124"/>
    <mergeCell ref="K125:N125"/>
    <mergeCell ref="M128:N128"/>
    <mergeCell ref="M132:N132"/>
    <mergeCell ref="K133:N133"/>
    <mergeCell ref="M136:N136"/>
    <mergeCell ref="M140:N140"/>
    <mergeCell ref="K141:N141"/>
    <mergeCell ref="M144:N144"/>
    <mergeCell ref="M148:N148"/>
    <mergeCell ref="K149:N149"/>
    <mergeCell ref="M152:N152"/>
    <mergeCell ref="M156:N156"/>
    <mergeCell ref="K157:N157"/>
    <mergeCell ref="M160:N160"/>
    <mergeCell ref="M164:N164"/>
    <mergeCell ref="K165:N165"/>
    <mergeCell ref="M168:N168"/>
    <mergeCell ref="M172:N172"/>
    <mergeCell ref="K173:N173"/>
    <mergeCell ref="M176:N176"/>
    <mergeCell ref="M180:N180"/>
    <mergeCell ref="K181:N181"/>
    <mergeCell ref="K185:N185"/>
    <mergeCell ref="M189:N189"/>
    <mergeCell ref="K193:N193"/>
    <mergeCell ref="C196:N197"/>
    <mergeCell ref="M198:N198"/>
    <mergeCell ref="K202:N202"/>
    <mergeCell ref="M206:N206"/>
    <mergeCell ref="K210:N210"/>
    <mergeCell ref="K214:N214"/>
    <mergeCell ref="K218:N218"/>
  </mergeCells>
  <conditionalFormatting sqref="D45:D57">
    <cfRule type="expression" priority="2" aboveAverage="0" equalAverage="0" bottom="0" percent="0" rank="0" text="" dxfId="66">
      <formula>$Q45="x"</formula>
    </cfRule>
  </conditionalFormatting>
  <conditionalFormatting sqref="K181:N181">
    <cfRule type="expression" priority="3" aboveAverage="0" equalAverage="0" bottom="0" percent="0" rank="0" text="" dxfId="67">
      <formula>$M$104="No"</formula>
    </cfRule>
  </conditionalFormatting>
  <conditionalFormatting sqref="K173:N173">
    <cfRule type="expression" priority="4" aboveAverage="0" equalAverage="0" bottom="0" percent="0" rank="0" text="" dxfId="68">
      <formula>$M$104="No"</formula>
    </cfRule>
  </conditionalFormatting>
  <conditionalFormatting sqref="K165:N165">
    <cfRule type="expression" priority="5" aboveAverage="0" equalAverage="0" bottom="0" percent="0" rank="0" text="" dxfId="69">
      <formula>$M$104="No"</formula>
    </cfRule>
  </conditionalFormatting>
  <conditionalFormatting sqref="K157:N157">
    <cfRule type="expression" priority="6" aboveAverage="0" equalAverage="0" bottom="0" percent="0" rank="0" text="" dxfId="70">
      <formula>$M$104="No"</formula>
    </cfRule>
  </conditionalFormatting>
  <conditionalFormatting sqref="K149:N149">
    <cfRule type="expression" priority="7" aboveAverage="0" equalAverage="0" bottom="0" percent="0" rank="0" text="" dxfId="71">
      <formula>$M$104="No"</formula>
    </cfRule>
  </conditionalFormatting>
  <conditionalFormatting sqref="K141:N141">
    <cfRule type="expression" priority="8" aboveAverage="0" equalAverage="0" bottom="0" percent="0" rank="0" text="" dxfId="72">
      <formula>$M$104="No"</formula>
    </cfRule>
  </conditionalFormatting>
  <conditionalFormatting sqref="K133:N133">
    <cfRule type="expression" priority="9" aboveAverage="0" equalAverage="0" bottom="0" percent="0" rank="0" text="" dxfId="73">
      <formula>$M$104="No"</formula>
    </cfRule>
  </conditionalFormatting>
  <conditionalFormatting sqref="K125:N125">
    <cfRule type="expression" priority="10" aboveAverage="0" equalAverage="0" bottom="0" percent="0" rank="0" text="" dxfId="74">
      <formula>$M$104="No"</formula>
    </cfRule>
  </conditionalFormatting>
  <conditionalFormatting sqref="K117:N117">
    <cfRule type="expression" priority="11" aboveAverage="0" equalAverage="0" bottom="0" percent="0" rank="0" text="" dxfId="75">
      <formula>$M$104="No"</formula>
    </cfRule>
  </conditionalFormatting>
  <conditionalFormatting sqref="C209">
    <cfRule type="expression" priority="12" aboveAverage="0" equalAverage="0" bottom="0" percent="0" rank="0" text="" dxfId="76">
      <formula>$M$112="No"</formula>
    </cfRule>
  </conditionalFormatting>
  <conditionalFormatting sqref="C201">
    <cfRule type="expression" priority="13" aboveAverage="0" equalAverage="0" bottom="0" percent="0" rank="0" text="" dxfId="77">
      <formula>$M$112="No"</formula>
    </cfRule>
  </conditionalFormatting>
  <conditionalFormatting sqref="C192">
    <cfRule type="expression" priority="14" aboveAverage="0" equalAverage="0" bottom="0" percent="0" rank="0" text="" dxfId="78">
      <formula>$M$112="No"</formula>
    </cfRule>
  </conditionalFormatting>
  <conditionalFormatting sqref="C178">
    <cfRule type="expression" priority="15" aboveAverage="0" equalAverage="0" bottom="0" percent="0" rank="0" text="" dxfId="79">
      <formula>$M$112="No"</formula>
    </cfRule>
  </conditionalFormatting>
  <conditionalFormatting sqref="C170">
    <cfRule type="expression" priority="16" aboveAverage="0" equalAverage="0" bottom="0" percent="0" rank="0" text="" dxfId="80">
      <formula>$M$112="No"</formula>
    </cfRule>
  </conditionalFormatting>
  <conditionalFormatting sqref="C162">
    <cfRule type="expression" priority="17" aboveAverage="0" equalAverage="0" bottom="0" percent="0" rank="0" text="" dxfId="81">
      <formula>$M$112="No"</formula>
    </cfRule>
  </conditionalFormatting>
  <conditionalFormatting sqref="C154">
    <cfRule type="expression" priority="18" aboveAverage="0" equalAverage="0" bottom="0" percent="0" rank="0" text="" dxfId="82">
      <formula>$M$112="No"</formula>
    </cfRule>
  </conditionalFormatting>
  <conditionalFormatting sqref="C146">
    <cfRule type="expression" priority="19" aboveAverage="0" equalAverage="0" bottom="0" percent="0" rank="0" text="" dxfId="83">
      <formula>$M$112="No"</formula>
    </cfRule>
  </conditionalFormatting>
  <conditionalFormatting sqref="C138">
    <cfRule type="expression" priority="20" aboveAverage="0" equalAverage="0" bottom="0" percent="0" rank="0" text="" dxfId="84">
      <formula>$M$112="No"</formula>
    </cfRule>
  </conditionalFormatting>
  <conditionalFormatting sqref="C130">
    <cfRule type="expression" priority="21" aboveAverage="0" equalAverage="0" bottom="0" percent="0" rank="0" text="" dxfId="85">
      <formula>$M$112="No"</formula>
    </cfRule>
  </conditionalFormatting>
  <conditionalFormatting sqref="C122">
    <cfRule type="expression" priority="22" aboveAverage="0" equalAverage="0" bottom="0" percent="0" rank="0" text="" dxfId="86">
      <formula>$M$112="No"</formula>
    </cfRule>
  </conditionalFormatting>
  <conditionalFormatting sqref="C106">
    <cfRule type="expression" priority="23" aboveAverage="0" equalAverage="0" bottom="0" percent="0" rank="0" text="" dxfId="87">
      <formula>$M$112="No"</formula>
    </cfRule>
  </conditionalFormatting>
  <conditionalFormatting sqref="M178:N178">
    <cfRule type="expression" priority="24" aboveAverage="0" equalAverage="0" bottom="0" percent="0" rank="0" text="" dxfId="88">
      <formula>$M$104="No"</formula>
    </cfRule>
  </conditionalFormatting>
  <conditionalFormatting sqref="M170:N170">
    <cfRule type="expression" priority="25" aboveAverage="0" equalAverage="0" bottom="0" percent="0" rank="0" text="" dxfId="89">
      <formula>$M$104="No"</formula>
    </cfRule>
  </conditionalFormatting>
  <conditionalFormatting sqref="M162:N162">
    <cfRule type="expression" priority="26" aboveAverage="0" equalAverage="0" bottom="0" percent="0" rank="0" text="" dxfId="90">
      <formula>$M$104="No"</formula>
    </cfRule>
  </conditionalFormatting>
  <conditionalFormatting sqref="M154:N154">
    <cfRule type="expression" priority="27" aboveAverage="0" equalAverage="0" bottom="0" percent="0" rank="0" text="" dxfId="91">
      <formula>$M$104="No"</formula>
    </cfRule>
  </conditionalFormatting>
  <conditionalFormatting sqref="M146:N146">
    <cfRule type="expression" priority="28" aboveAverage="0" equalAverage="0" bottom="0" percent="0" rank="0" text="" dxfId="92">
      <formula>$M$104="No"</formula>
    </cfRule>
  </conditionalFormatting>
  <conditionalFormatting sqref="M138:N138">
    <cfRule type="expression" priority="29" aboveAverage="0" equalAverage="0" bottom="0" percent="0" rank="0" text="" dxfId="93">
      <formula>$M$104="No"</formula>
    </cfRule>
  </conditionalFormatting>
  <conditionalFormatting sqref="M130:N130">
    <cfRule type="expression" priority="30" aboveAverage="0" equalAverage="0" bottom="0" percent="0" rank="0" text="" dxfId="94">
      <formula>$M$104="No"</formula>
    </cfRule>
  </conditionalFormatting>
  <conditionalFormatting sqref="M122:N122">
    <cfRule type="expression" priority="31" aboveAverage="0" equalAverage="0" bottom="0" percent="0" rank="0" text="" dxfId="95">
      <formula>$M$104="No"</formula>
    </cfRule>
  </conditionalFormatting>
  <conditionalFormatting sqref="M114:N114">
    <cfRule type="expression" priority="32" aboveAverage="0" equalAverage="0" bottom="0" percent="0" rank="0" text="" dxfId="96">
      <formula>$M$104="No"</formula>
    </cfRule>
  </conditionalFormatting>
  <conditionalFormatting sqref="B31:O93">
    <cfRule type="expression" priority="33" aboveAverage="0" equalAverage="0" bottom="0" percent="0" rank="0" text="" dxfId="97">
      <formula>$M$28="Multiple"</formula>
    </cfRule>
  </conditionalFormatting>
  <conditionalFormatting sqref="C181">
    <cfRule type="expression" priority="34" aboveAverage="0" equalAverage="0" bottom="0" percent="0" rank="0" text="" dxfId="98">
      <formula>$M$104="No"</formula>
    </cfRule>
  </conditionalFormatting>
  <conditionalFormatting sqref="C173">
    <cfRule type="expression" priority="35" aboveAverage="0" equalAverage="0" bottom="0" percent="0" rank="0" text="" dxfId="99">
      <formula>$M$104="No"</formula>
    </cfRule>
  </conditionalFormatting>
  <conditionalFormatting sqref="C165">
    <cfRule type="expression" priority="36" aboveAverage="0" equalAverage="0" bottom="0" percent="0" rank="0" text="" dxfId="100">
      <formula>$M$104="No"</formula>
    </cfRule>
  </conditionalFormatting>
  <conditionalFormatting sqref="C157">
    <cfRule type="expression" priority="37" aboveAverage="0" equalAverage="0" bottom="0" percent="0" rank="0" text="" dxfId="101">
      <formula>$M$104="No"</formula>
    </cfRule>
  </conditionalFormatting>
  <conditionalFormatting sqref="C149">
    <cfRule type="expression" priority="38" aboveAverage="0" equalAverage="0" bottom="0" percent="0" rank="0" text="" dxfId="102">
      <formula>$M$104="No"</formula>
    </cfRule>
  </conditionalFormatting>
  <conditionalFormatting sqref="C141">
    <cfRule type="expression" priority="39" aboveAverage="0" equalAverage="0" bottom="0" percent="0" rank="0" text="" dxfId="103">
      <formula>$M$104="No"</formula>
    </cfRule>
  </conditionalFormatting>
  <conditionalFormatting sqref="C133">
    <cfRule type="expression" priority="40" aboveAverage="0" equalAverage="0" bottom="0" percent="0" rank="0" text="" dxfId="104">
      <formula>$M$104="No"</formula>
    </cfRule>
  </conditionalFormatting>
  <conditionalFormatting sqref="C125">
    <cfRule type="expression" priority="41" aboveAverage="0" equalAverage="0" bottom="0" percent="0" rank="0" text="" dxfId="105">
      <formula>$M$104="No"</formula>
    </cfRule>
  </conditionalFormatting>
  <conditionalFormatting sqref="C117">
    <cfRule type="expression" priority="42" aboveAverage="0" equalAverage="0" bottom="0" percent="0" rank="0" text="" dxfId="106">
      <formula>$M$104="No"</formula>
    </cfRule>
  </conditionalFormatting>
  <conditionalFormatting sqref="M15:N15">
    <cfRule type="expression" priority="43" aboveAverage="0" equalAverage="0" bottom="0" percent="0" rank="0" text="" dxfId="107">
      <formula>$M$12="No"</formula>
    </cfRule>
  </conditionalFormatting>
  <conditionalFormatting sqref="C13:N13">
    <cfRule type="expression" priority="44" aboveAverage="0" equalAverage="0" bottom="0" percent="0" rank="0" text="" dxfId="108">
      <formula>$M$12="No"</formula>
    </cfRule>
  </conditionalFormatting>
  <conditionalFormatting sqref="C15">
    <cfRule type="expression" priority="45" aboveAverage="0" equalAverage="0" bottom="0" percent="0" rank="0" text="" dxfId="109">
      <formula>$M$12="No"</formula>
    </cfRule>
  </conditionalFormatting>
  <conditionalFormatting sqref="C13:N14">
    <cfRule type="expression" priority="46" aboveAverage="0" equalAverage="0" bottom="0" percent="0" rank="0" text="" dxfId="110">
      <formula>$M$12="No"</formula>
    </cfRule>
  </conditionalFormatting>
  <conditionalFormatting sqref="M192:N192">
    <cfRule type="expression" priority="47" aboveAverage="0" equalAverage="0" bottom="0" percent="0" rank="0" text="" dxfId="111">
      <formula>$M$176="No"</formula>
    </cfRule>
  </conditionalFormatting>
  <conditionalFormatting sqref="E35:M44">
    <cfRule type="expression" priority="48" aboveAverage="0" equalAverage="0" bottom="0" percent="0" rank="0" text="" dxfId="112">
      <formula>AND($Q35="X",$E35&lt;&gt;"")</formula>
    </cfRule>
    <cfRule type="expression" priority="49" aboveAverage="0" equalAverage="0" bottom="0" percent="0" rank="0" text="" dxfId="113">
      <formula>$Q35="X"</formula>
    </cfRule>
  </conditionalFormatting>
  <conditionalFormatting sqref="K97:K100">
    <cfRule type="expression" priority="50" aboveAverage="0" equalAverage="0" bottom="0" percent="0" rank="0" text="" dxfId="114">
      <formula>$M$104="No"</formula>
    </cfRule>
  </conditionalFormatting>
  <conditionalFormatting sqref="M102">
    <cfRule type="expression" priority="51" aboveAverage="0" equalAverage="0" bottom="0" percent="0" rank="0" text="" dxfId="115">
      <formula>$M$104="No"</formula>
    </cfRule>
  </conditionalFormatting>
  <conditionalFormatting sqref="M209:N209">
    <cfRule type="expression" priority="52" aboveAverage="0" equalAverage="0" bottom="0" percent="0" rank="0" text="" dxfId="116">
      <formula>$M$176="No"</formula>
    </cfRule>
  </conditionalFormatting>
  <conditionalFormatting sqref="M201:N201">
    <cfRule type="expression" priority="53" aboveAverage="0" equalAverage="0" bottom="0" percent="0" rank="0" text="" dxfId="117">
      <formula>$M$176="No"</formula>
    </cfRule>
  </conditionalFormatting>
  <conditionalFormatting sqref="C77">
    <cfRule type="expression" priority="54" aboveAverage="0" equalAverage="0" bottom="0" percent="0" rank="0" text="" dxfId="118">
      <formula>#ref!&gt;0</formula>
    </cfRule>
  </conditionalFormatting>
  <conditionalFormatting sqref="I77">
    <cfRule type="expression" priority="55" aboveAverage="0" equalAverage="0" bottom="0" percent="0" rank="0" text="" dxfId="119">
      <formula>LEN(TRIM(I77))&gt;0</formula>
    </cfRule>
  </conditionalFormatting>
  <conditionalFormatting sqref="C74">
    <cfRule type="expression" priority="56" aboveAverage="0" equalAverage="0" bottom="0" percent="0" rank="0" text="" dxfId="120">
      <formula>#ref!&gt;0</formula>
    </cfRule>
  </conditionalFormatting>
  <conditionalFormatting sqref="I74">
    <cfRule type="expression" priority="57" aboveAverage="0" equalAverage="0" bottom="0" percent="0" rank="0" text="" dxfId="121">
      <formula>LEN(TRIM(I74))&gt;0</formula>
    </cfRule>
  </conditionalFormatting>
  <conditionalFormatting sqref="C71">
    <cfRule type="expression" priority="58" aboveAverage="0" equalAverage="0" bottom="0" percent="0" rank="0" text="" dxfId="122">
      <formula>#ref!&gt;0</formula>
    </cfRule>
  </conditionalFormatting>
  <conditionalFormatting sqref="I71">
    <cfRule type="expression" priority="59" aboveAverage="0" equalAverage="0" bottom="0" percent="0" rank="0" text="" dxfId="123">
      <formula>LEN(TRIM(I71))&gt;0</formula>
    </cfRule>
  </conditionalFormatting>
  <conditionalFormatting sqref="C33:D44">
    <cfRule type="expression" priority="60" aboveAverage="0" equalAverage="0" bottom="0" percent="0" rank="0" text="" dxfId="124">
      <formula>$Q33="x"</formula>
    </cfRule>
  </conditionalFormatting>
  <conditionalFormatting sqref="C80">
    <cfRule type="expression" priority="61" aboveAverage="0" equalAverage="0" bottom="0" percent="0" rank="0" text="" dxfId="125">
      <formula>#ref!&gt;0</formula>
    </cfRule>
  </conditionalFormatting>
  <conditionalFormatting sqref="I80">
    <cfRule type="expression" priority="62" aboveAverage="0" equalAverage="0" bottom="0" percent="0" rank="0" text="" dxfId="126">
      <formula>LEN(TRIM(I80))&gt;0</formula>
    </cfRule>
  </conditionalFormatting>
  <conditionalFormatting sqref="I68">
    <cfRule type="expression" priority="63" aboveAverage="0" equalAverage="0" bottom="0" percent="0" rank="0" text="" dxfId="127">
      <formula>LEN(TRIM(I68))&gt;0</formula>
    </cfRule>
  </conditionalFormatting>
  <conditionalFormatting sqref="C68">
    <cfRule type="expression" priority="64" aboveAverage="0" equalAverage="0" bottom="0" percent="0" rank="0" text="" dxfId="128">
      <formula>#ref!&gt;0</formula>
    </cfRule>
  </conditionalFormatting>
  <conditionalFormatting sqref="C62">
    <cfRule type="expression" priority="65" aboveAverage="0" equalAverage="0" bottom="0" percent="0" rank="0" text="" dxfId="129">
      <formula>$K84&gt;0</formula>
    </cfRule>
  </conditionalFormatting>
  <conditionalFormatting sqref="C90:N90 C91:H91 J91:K91 M91:N91 C92:N92">
    <cfRule type="expression" priority="66" aboveAverage="0" equalAverage="0" bottom="0" percent="0" rank="0" text="" dxfId="130">
      <formula>$E$92="sì"</formula>
    </cfRule>
  </conditionalFormatting>
  <conditionalFormatting sqref="I62 I65">
    <cfRule type="expression" priority="67" aboveAverage="0" equalAverage="0" bottom="0" percent="0" rank="0" text="" dxfId="131">
      <formula>LEN(TRIM(I62))&gt;0</formula>
    </cfRule>
  </conditionalFormatting>
  <conditionalFormatting sqref="B105:O105 B106 D106:O106 B107:O110">
    <cfRule type="expression" priority="68" aboveAverage="0" equalAverage="0" bottom="0" percent="0" rank="0" text="" dxfId="132">
      <formula>$M$104="No"</formula>
    </cfRule>
  </conditionalFormatting>
  <conditionalFormatting sqref="B113:O113 B114:L114 O114 B115:O116 B117 D117:J117 O117 B118:O118">
    <cfRule type="expression" priority="69" aboveAverage="0" equalAverage="0" bottom="0" percent="0" rank="0" text="" dxfId="133">
      <formula>$M$112="No"</formula>
    </cfRule>
  </conditionalFormatting>
  <conditionalFormatting sqref="B121:O121 B122 D122:L122 O122 B123:O124 B125 D125:J125 O125 B126:O126">
    <cfRule type="expression" priority="70" aboveAverage="0" equalAverage="0" bottom="0" percent="0" rank="0" text="" dxfId="134">
      <formula>$M$120="No"</formula>
    </cfRule>
  </conditionalFormatting>
  <conditionalFormatting sqref="B129:O129 B130 D130:L130 O130 B131:O132 B133 D133:J133 O133 B134:O134">
    <cfRule type="expression" priority="71" aboveAverage="0" equalAverage="0" bottom="0" percent="0" rank="0" text="" dxfId="135">
      <formula>$M$128="No"</formula>
    </cfRule>
  </conditionalFormatting>
  <conditionalFormatting sqref="B137:O137 B138 D138:L138 O138 B139:O140 B141 D141:J141 O141 B142:O142">
    <cfRule type="expression" priority="72" aboveAverage="0" equalAverage="0" bottom="0" percent="0" rank="0" text="" dxfId="136">
      <formula>$M$136="No"</formula>
    </cfRule>
  </conditionalFormatting>
  <conditionalFormatting sqref="B145:O145 B146 D146:L146 O146 B147:O148 B149 D149:J149 O149 B150:O150">
    <cfRule type="expression" priority="73" aboveAverage="0" equalAverage="0" bottom="0" percent="0" rank="0" text="" dxfId="137">
      <formula>$M$144="No"</formula>
    </cfRule>
  </conditionalFormatting>
  <conditionalFormatting sqref="B153:O153 B154 D154:L154 O154 B155:O156 B157 D157:J157 O157 B158:O158">
    <cfRule type="expression" priority="74" aboveAverage="0" equalAverage="0" bottom="0" percent="0" rank="0" text="" dxfId="138">
      <formula>$M$152="No"</formula>
    </cfRule>
  </conditionalFormatting>
  <conditionalFormatting sqref="B161:O161 B162 D162:L162 O162 B163:O164 B165 D165:J165 O165 B166:O166">
    <cfRule type="expression" priority="75" aboveAverage="0" equalAverage="0" bottom="0" percent="0" rank="0" text="" dxfId="139">
      <formula>$M$160="No"</formula>
    </cfRule>
  </conditionalFormatting>
  <conditionalFormatting sqref="B169:O169 B170 D170:L170 O170 B171:O172 B173 D173:J173 O173 B174:O174">
    <cfRule type="expression" priority="76" aboveAverage="0" equalAverage="0" bottom="0" percent="0" rank="0" text="" dxfId="140">
      <formula>$M$168="No"</formula>
    </cfRule>
  </conditionalFormatting>
  <conditionalFormatting sqref="B177:O177 B178 D178:L178 O178 B179:O180 B181 D181:J181 O181 B182:O182">
    <cfRule type="expression" priority="77" aboveAverage="0" equalAverage="0" bottom="0" percent="0" rank="0" text="" dxfId="141">
      <formula>$M$176="No"</formula>
    </cfRule>
  </conditionalFormatting>
  <conditionalFormatting sqref="C65">
    <cfRule type="expression" priority="78" aboveAverage="0" equalAverage="0" bottom="0" percent="0" rank="0" text="" dxfId="142">
      <formula>#ref!&gt;0</formula>
    </cfRule>
  </conditionalFormatting>
  <dataValidations count="19">
    <dataValidation allowBlank="true" errorStyle="stop" operator="between" prompt="Scelta nel foglio &quot;Determinazione Classe&quot;" showDropDown="false" showErrorMessage="true" showInputMessage="true" sqref="M3:N3" type="none">
      <formula1>0</formula1>
      <formula2>0</formula2>
    </dataValidation>
    <dataValidation allowBlank="true" errorStyle="stop" operator="between" showDropDown="false" showErrorMessage="true" showInputMessage="true" sqref="M28" type="list">
      <formula1>"Una,Multiple"</formula1>
      <formula2>0</formula2>
    </dataValidation>
    <dataValidation allowBlank="true" errorStyle="stop" operator="between" showDropDown="false" showErrorMessage="true" showInputMessage="false" sqref="E33:M33" type="list">
      <formula1>OU_Parametri!$W$3:$W$16</formula1>
      <formula2>0</formula2>
    </dataValidation>
    <dataValidation allowBlank="true" errorStyle="stop" operator="between" showDropDown="false" showErrorMessage="true" showInputMessage="true" sqref="E35:M36" type="list">
      <formula1>OU_Parametri!$X$3:$X$9</formula1>
      <formula2>0</formula2>
    </dataValidation>
    <dataValidation allowBlank="true" errorStyle="stop" operator="between" showDropDown="false" showErrorMessage="true" showInputMessage="true" sqref="E38:M38" type="list">
      <formula1>OU_Parametri!$Y$3:$Y$9</formula1>
      <formula2>0</formula2>
    </dataValidation>
    <dataValidation allowBlank="true" errorStyle="stop" operator="between" showDropDown="false" showErrorMessage="true" showInputMessage="false" sqref="E40:M40" type="list">
      <formula1>OU_Parametri!$Z$3:$Z$6</formula1>
      <formula2>0</formula2>
    </dataValidation>
    <dataValidation allowBlank="false" errorStyle="stop" operator="between" showDropDown="false" showErrorMessage="true" showInputMessage="false" sqref="E42:M42" type="list">
      <formula1>OU_Parametri!$AA$3:$AA$5</formula1>
      <formula2>0</formula2>
    </dataValidation>
    <dataValidation allowBlank="false" errorStyle="stop" operator="between" showDropDown="false" showErrorMessage="true" showInputMessage="false" sqref="E44:M44" type="list">
      <formula1>OU_Parametri!$AB$3:$AB$10</formula1>
      <formula2>0</formula2>
    </dataValidation>
    <dataValidation allowBlank="true" errorStyle="stop" operator="between" showDropDown="false" showErrorMessage="true" showInputMessage="true" sqref="D98" type="list">
      <formula1>Reg_lazio!$C$22:$C$27</formula1>
      <formula2>0</formula2>
    </dataValidation>
    <dataValidation allowBlank="true" errorStyle="stop" operator="between" showDropDown="false" showErrorMessage="true" showInputMessage="true" sqref="D97" type="list">
      <formula1>Reg_lazio!$J$22:$J$23</formula1>
      <formula2>0</formula2>
    </dataValidation>
    <dataValidation allowBlank="true" errorStyle="stop" operator="between" showDropDown="false" showErrorMessage="true" showInputMessage="false" sqref="M198 M206" type="list">
      <formula1>Parametri!$D$40:$D$45</formula1>
      <formula2>0</formula2>
    </dataValidation>
    <dataValidation allowBlank="true" errorStyle="stop" operator="between" showDropDown="false" showErrorMessage="true" showInputMessage="false" sqref="M8" type="list">
      <formula1>Parametri!$B$43:$B$45</formula1>
      <formula2>0</formula2>
    </dataValidation>
    <dataValidation allowBlank="true" errorStyle="stop" operator="between" showDropDown="false" showErrorMessage="true" showInputMessage="false" sqref="M189" type="list">
      <formula1>Parametri!$D$29:$D$34</formula1>
      <formula2>0</formula2>
    </dataValidation>
    <dataValidation allowBlank="true" errorStyle="stop" operator="between" showDropDown="false" showErrorMessage="true" showInputMessage="false" sqref="M5:M7 M9 M20:M21 E92 M104 M112 M120 M128 M136 M144 M152 M160 M168 M176" type="list">
      <formula1>Parametri!$B$33:$B$34</formula1>
      <formula2>0</formula2>
    </dataValidation>
    <dataValidation allowBlank="true" errorStyle="stop" operator="between" showDropDown="false" showErrorMessage="true" showInputMessage="true" sqref="D13:N13" type="list">
      <formula1>Reg_Sardegna!$C$36:$C$41</formula1>
      <formula2>0</formula2>
    </dataValidation>
    <dataValidation allowBlank="true" errorStyle="stop" operator="between" showDropDown="false" showErrorMessage="true" showInputMessage="true" sqref="D14:N14" type="list">
      <formula1>Reg_Sardegna!$D$36:$D$41</formula1>
      <formula2>0</formula2>
    </dataValidation>
    <dataValidation allowBlank="true" errorStyle="stop" operator="between" showDropDown="false" showErrorMessage="true" showInputMessage="true" sqref="E49:M49" type="list">
      <formula1>Reg_Friuli!$W$23:$W$37</formula1>
      <formula2>0</formula2>
    </dataValidation>
    <dataValidation allowBlank="true" errorStyle="stop" operator="between" showDropDown="false" showErrorMessage="true" showInputMessage="true" sqref="E51:M51" type="list">
      <formula1>Reg_Friuli!$X$23:$X$28</formula1>
      <formula2>0</formula2>
    </dataValidation>
    <dataValidation allowBlank="true" errorStyle="stop" operator="between" showDropDown="false" showErrorMessage="true" showInputMessage="true" sqref="E53:M53" type="list">
      <formula1>Reg_Friuli!$Y$23:$Y$33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9" id="{BF5181B4-252B-457A-8240-6159F1F8A7CC}">
            <xm:f>Parametri!$D$4&lt;&gt;"Sardegna"</xm:f>
            <x14:dxf>
              <font>
                <color rgb="FF808080"/>
              </font>
              <fill>
                <patternFill>
                  <bgColor theme="0" tint="-0.5"/>
                </patternFill>
              </fill>
              <border diagonalUp="false" diagonalDown="false">
                <left style="thin">
                  <color theme="0" tint="-0.5"/>
                </left>
                <right style="thin">
                  <color theme="0" tint="-0.5"/>
                </right>
                <top style="thin">
                  <color theme="0" tint="-0.5"/>
                </top>
                <bottom style="thin">
                  <color theme="0" tint="-0.5"/>
                </bottom>
                <diagonal/>
              </border>
            </x14:dxf>
          </x14:cfRule>
          <xm:sqref>12:15</xm:sqref>
        </x14:conditionalFormatting>
        <x14:conditionalFormatting xmlns:xm="http://schemas.microsoft.com/office/excel/2006/main">
          <x14:cfRule type="expression" priority="80" id="{79F0437D-F06C-4E7E-AC6E-646CB6B879FF}">
            <xm:f>Parametri!$D$4&lt;&gt;"Friuli Venezia Giulia"</xm:f>
            <x14:dxf>
              <font>
                <color rgb="FF808080"/>
              </font>
              <fill>
                <patternFill>
                  <bgColor theme="0" tint="-0.5"/>
                </patternFill>
              </fill>
              <border diagonalUp="false" diagonalDown="false">
                <left style="thin">
                  <color theme="0" tint="-0.5"/>
                </left>
                <right style="thin">
                  <color theme="0" tint="-0.5"/>
                </right>
                <top style="thin">
                  <color theme="0" tint="-0.5"/>
                </top>
                <bottom style="thin">
                  <color theme="0" tint="-0.5"/>
                </bottom>
                <diagonal/>
              </border>
            </x14:dxf>
          </x14:cfRule>
          <xm:sqref>47:55</xm:sqref>
        </x14:conditionalFormatting>
        <x14:conditionalFormatting xmlns:xm="http://schemas.microsoft.com/office/excel/2006/main">
          <x14:cfRule type="expression" priority="81" id="{8317A2EB-2EE6-41B1-B53C-69BF5FD743FB}">
            <xm:f>Parametri!$C$19="No"</xm:f>
            <x14:dxf>
              <font>
                <color rgb="FF808080"/>
              </font>
              <fill>
                <patternFill>
                  <bgColor theme="0" tint="-0.5"/>
                </patternFill>
              </fill>
              <border diagonalUp="false" diagonalDown="false">
                <left style="thin">
                  <color theme="0" tint="-0.5"/>
                </left>
                <right style="thin">
                  <color theme="0" tint="-0.5"/>
                </right>
                <top style="thin">
                  <color theme="0" tint="-0.5"/>
                </top>
                <bottom style="thin">
                  <color theme="0" tint="-0.5"/>
                </bottom>
                <diagonal/>
              </border>
            </x14:dxf>
          </x14:cfRule>
          <xm:sqref>95:102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R53"/>
  <sheetViews>
    <sheetView showFormulas="false" showGridLines="true" showRowColHeaders="true" showZeros="true" rightToLeft="false" tabSelected="false" showOutlineSymbols="true" defaultGridColor="true" view="normal" topLeftCell="A1" colorId="64" zoomScale="115" zoomScaleNormal="115" zoomScalePageLayoutView="100" workbookViewId="0">
      <selection pane="topLeft" activeCell="A1" activeCellId="0" sqref="A1"/>
    </sheetView>
  </sheetViews>
  <sheetFormatPr defaultColWidth="9.1484375" defaultRowHeight="12.75" zeroHeight="true" outlineLevelRow="0" outlineLevelCol="0"/>
  <cols>
    <col collapsed="false" customWidth="true" hidden="false" outlineLevel="0" max="1" min="1" style="111" width="1.14"/>
    <col collapsed="false" customWidth="true" hidden="false" outlineLevel="0" max="2" min="2" style="111" width="6.29"/>
    <col collapsed="false" customWidth="true" hidden="true" outlineLevel="0" max="3" min="3" style="111" width="2"/>
    <col collapsed="false" customWidth="true" hidden="true" outlineLevel="0" max="4" min="4" style="111" width="3"/>
    <col collapsed="false" customWidth="true" hidden="false" outlineLevel="0" max="11" min="5" style="111" width="22.15"/>
    <col collapsed="false" customWidth="true" hidden="false" outlineLevel="0" max="12" min="12" style="111" width="26.42"/>
    <col collapsed="false" customWidth="true" hidden="false" outlineLevel="0" max="13" min="13" style="111" width="22.15"/>
    <col collapsed="false" customWidth="true" hidden="false" outlineLevel="0" max="14" min="14" style="111" width="4.86"/>
    <col collapsed="false" customWidth="true" hidden="false" outlineLevel="0" max="15" min="15" style="538" width="31.86"/>
    <col collapsed="false" customWidth="true" hidden="false" outlineLevel="0" max="16" min="16" style="111" width="3.15"/>
    <col collapsed="false" customWidth="false" hidden="true" outlineLevel="0" max="16384" min="17" style="111" width="9.14"/>
  </cols>
  <sheetData>
    <row r="1" customFormat="false" ht="12.75" hidden="false" customHeight="false" outlineLevel="0" collapsed="false"/>
    <row r="2" customFormat="false" ht="12.75" hidden="false" customHeight="false" outlineLevel="0" collapsed="false">
      <c r="E2" s="539" t="s">
        <v>383</v>
      </c>
      <c r="F2" s="539"/>
      <c r="G2" s="539"/>
    </row>
    <row r="3" customFormat="false" ht="6" hidden="false" customHeight="true" outlineLevel="0" collapsed="false">
      <c r="E3" s="352"/>
      <c r="F3" s="352"/>
      <c r="G3" s="352"/>
      <c r="H3" s="562"/>
      <c r="I3" s="562"/>
      <c r="J3" s="352"/>
      <c r="K3" s="352"/>
    </row>
    <row r="4" customFormat="false" ht="12.75" hidden="false" customHeight="false" outlineLevel="0" collapsed="false">
      <c r="E4" s="563" t="s">
        <v>251</v>
      </c>
      <c r="F4" s="563"/>
      <c r="G4" s="563"/>
      <c r="H4" s="562"/>
      <c r="I4" s="565" t="s">
        <v>71</v>
      </c>
      <c r="J4" s="352"/>
      <c r="K4" s="352"/>
      <c r="L4" s="540" t="s">
        <v>384</v>
      </c>
      <c r="M4" s="561" t="n">
        <f aca="false">M10+M14+M18+M22+M26+M30+M34+M38+M42+M46</f>
        <v>0</v>
      </c>
    </row>
    <row r="5" customFormat="false" ht="6" hidden="false" customHeight="true" outlineLevel="0" collapsed="false">
      <c r="E5" s="352"/>
      <c r="F5" s="352"/>
      <c r="G5" s="352"/>
      <c r="H5" s="562"/>
      <c r="I5" s="562"/>
      <c r="J5" s="352"/>
      <c r="K5" s="352"/>
    </row>
    <row r="6" customFormat="false" ht="12.75" hidden="false" customHeight="false" outlineLevel="0" collapsed="false">
      <c r="E6" s="567" t="str">
        <f aca="false">CC_Parametri!B2</f>
        <v>Tipo Intervento</v>
      </c>
      <c r="F6" s="567" t="str">
        <f aca="false">CC_Parametri!C2</f>
        <v>Destinazione D'uso</v>
      </c>
      <c r="G6" s="567"/>
      <c r="I6" s="567" t="str">
        <f aca="false">CC_Parametri!D2</f>
        <v>ND</v>
      </c>
      <c r="J6" s="567" t="str">
        <f aca="false">CC_Parametri!E2</f>
        <v>ND</v>
      </c>
      <c r="K6" s="567" t="str">
        <f aca="false">CC_Parametri!F2</f>
        <v>ND</v>
      </c>
      <c r="L6" s="567" t="str">
        <f aca="false">CC_Parametri!G2</f>
        <v>ND</v>
      </c>
      <c r="M6" s="567" t="str">
        <f aca="false">CC_Parametri!H2</f>
        <v>ND</v>
      </c>
    </row>
    <row r="7" s="564" customFormat="true" ht="12.75" hidden="false" customHeight="false" outlineLevel="0" collapsed="false">
      <c r="E7" s="564" t="str">
        <f aca="false">IF(COUNTA(OU_Parametri!AZ3:AZ500)-COUNTBLANK(OU_Parametri!AZ3:AZ500)&gt;0,"","X")</f>
        <v/>
      </c>
      <c r="F7" s="564" t="str">
        <f aca="false">IF(COUNTA(OU_Parametri!BA3:BA500)-COUNTBLANK(OU_Parametri!BA3:BA500)&gt;0,"","X")</f>
        <v/>
      </c>
      <c r="G7" s="564" t="str">
        <f aca="false">IF(COUNTA(OU_Parametri!BB3:BB500)-COUNTBLANK(OU_Parametri!BB3:BB500)&gt;0,"","X")</f>
        <v/>
      </c>
      <c r="H7" s="564" t="str">
        <f aca="false">IF(COUNTA(OU_Parametri!BC3:BC500)-COUNTBLANK(OU_Parametri!BC3:BC500)&gt;0,"","X")</f>
        <v>X</v>
      </c>
      <c r="I7" s="564" t="str">
        <f aca="false">IF(COUNTA(OU_Parametri!BD3:BD500)-COUNTBLANK(OU_Parametri!BD3:BD500)&gt;0,"","X")</f>
        <v>X</v>
      </c>
      <c r="J7" s="564" t="str">
        <f aca="false">IF(COUNTA(OU_Parametri!BE3:BE500)-COUNTBLANK(OU_Parametri!BE3:BE500)&gt;0,"","X")</f>
        <v>X</v>
      </c>
      <c r="K7" s="564" t="str">
        <f aca="false">IF(COUNTA(OU_Parametri!BF3:BF500)-COUNTBLANK(OU_Parametri!BF3:BF500)&gt;0,"","X")</f>
        <v>X</v>
      </c>
      <c r="L7" s="564" t="str">
        <f aca="false">IF(COUNTA(OU_Parametri!BG3:BG500)-COUNTBLANK(OU_Parametri!BG3:BG500)&gt;0,"","X")</f>
        <v>X</v>
      </c>
      <c r="M7" s="564" t="str">
        <f aca="false">IF(COUNTA(OU_Parametri!BH3:BH500)-COUNTBLANK(OU_Parametri!BH3:BH500)&gt;0,"","X")</f>
        <v>X</v>
      </c>
      <c r="O7" s="568" t="s">
        <v>252</v>
      </c>
    </row>
    <row r="8" customFormat="false" ht="12.75" hidden="false" customHeight="false" outlineLevel="0" collapsed="false">
      <c r="B8" s="570" t="str">
        <f aca="false">"n. "&amp;D8</f>
        <v>n. 1</v>
      </c>
      <c r="C8" s="543" t="s">
        <v>104</v>
      </c>
      <c r="D8" s="111" t="n">
        <v>1</v>
      </c>
      <c r="E8" s="880"/>
      <c r="F8" s="881"/>
      <c r="G8" s="881"/>
      <c r="H8" s="881"/>
      <c r="I8" s="881"/>
      <c r="J8" s="881"/>
      <c r="K8" s="881"/>
      <c r="L8" s="881"/>
      <c r="M8" s="882"/>
      <c r="O8" s="575"/>
    </row>
    <row r="9" customFormat="false" ht="12.75" hidden="false" customHeight="false" outlineLevel="0" collapsed="false">
      <c r="B9" s="570"/>
      <c r="D9" s="111" t="n">
        <v>1</v>
      </c>
      <c r="E9" s="883" t="str">
        <f aca="false">IFERROR(IF(AND(E8&lt;&gt;"",F8&lt;&gt;""),IF(VLOOKUP(CONCATENATE(E8,F8,G8,H8,I8,J8,K8,L8),OU_Parametri!$A:$AS,19,FALSE())="m²","Superficie m²","Volume m³"),"Volume m³"),"Volume m³")</f>
        <v>Volume m³</v>
      </c>
      <c r="F9" s="884"/>
      <c r="G9" s="577" t="str">
        <f aca="false">E9</f>
        <v>Volume m³</v>
      </c>
      <c r="H9" s="579" t="s">
        <v>385</v>
      </c>
      <c r="I9" s="579" t="s">
        <v>386</v>
      </c>
      <c r="J9" s="579" t="s">
        <v>387</v>
      </c>
      <c r="K9" s="579" t="s">
        <v>388</v>
      </c>
      <c r="L9" s="579" t="s">
        <v>389</v>
      </c>
      <c r="M9" s="885" t="s">
        <v>390</v>
      </c>
      <c r="O9" s="575"/>
      <c r="Q9" s="111" t="s">
        <v>385</v>
      </c>
      <c r="R9" s="111" t="s">
        <v>386</v>
      </c>
    </row>
    <row r="10" customFormat="false" ht="12.75" hidden="false" customHeight="false" outlineLevel="0" collapsed="false">
      <c r="B10" s="570"/>
      <c r="D10" s="111" t="n">
        <v>1</v>
      </c>
      <c r="E10" s="886" t="n">
        <v>0</v>
      </c>
      <c r="F10" s="887"/>
      <c r="G10" s="888" t="n">
        <f aca="false">E10+(F10*0.6)</f>
        <v>0</v>
      </c>
      <c r="H10" s="888" t="n">
        <f aca="false">IFERROR(IF(AND(E8&lt;&gt;"",F8&lt;&gt;""),VLOOKUP(CONCATENATE(E8,F8,G8,H8,I8,J8,K8,L8),OU_Parametri!$A:$J,8,FALSE()),0),0)</f>
        <v>0</v>
      </c>
      <c r="I10" s="888" t="n">
        <f aca="false">IFERROR(IF(AND(E8&lt;&gt;"",F8&lt;&gt;""),VLOOKUP(CONCATENATE(E8,F8,G8,H8,I8,J8,K8,L8),OU_Parametri!$A:$J,9,FALSE()),0),0)</f>
        <v>0</v>
      </c>
      <c r="J10" s="888" t="n">
        <f aca="false">(H10+I10)*G10</f>
        <v>0</v>
      </c>
      <c r="K10" s="889" t="n">
        <v>1</v>
      </c>
      <c r="L10" s="889" t="n">
        <v>1</v>
      </c>
      <c r="M10" s="890" t="n">
        <f aca="false">+J10*K10*L10</f>
        <v>0</v>
      </c>
      <c r="O10" s="575"/>
      <c r="Q10" s="111" t="n">
        <f aca="false">G10*H10*K10*L10</f>
        <v>0</v>
      </c>
      <c r="R10" s="111" t="n">
        <f aca="false">G10*I10*K10*L10</f>
        <v>0</v>
      </c>
    </row>
    <row r="11" customFormat="false" ht="12.75" hidden="false" customHeight="false" outlineLevel="0" collapsed="false"/>
    <row r="12" customFormat="false" ht="12.75" hidden="false" customHeight="false" outlineLevel="0" collapsed="false">
      <c r="B12" s="570" t="str">
        <f aca="false">"n. "&amp;D12</f>
        <v>n. 2</v>
      </c>
      <c r="C12" s="543" t="s">
        <v>104</v>
      </c>
      <c r="D12" s="111" t="n">
        <f aca="false">+D8+1</f>
        <v>2</v>
      </c>
      <c r="E12" s="880"/>
      <c r="F12" s="881"/>
      <c r="G12" s="881"/>
      <c r="H12" s="881"/>
      <c r="I12" s="881"/>
      <c r="J12" s="881"/>
      <c r="K12" s="881"/>
      <c r="L12" s="881"/>
      <c r="M12" s="882"/>
      <c r="O12" s="575"/>
    </row>
    <row r="13" customFormat="false" ht="12.75" hidden="false" customHeight="false" outlineLevel="0" collapsed="false">
      <c r="B13" s="570"/>
      <c r="D13" s="111" t="n">
        <f aca="false">+D9+1</f>
        <v>2</v>
      </c>
      <c r="E13" s="883" t="str">
        <f aca="false">IFERROR(IF(AND(E12&lt;&gt;"",F12&lt;&gt;""),IF(VLOOKUP(CONCATENATE(E12,F12,G12,H12,I12,J12,K12,L12),OU_Parametri!$A:$AS,19,FALSE())="m²","Superficie m²","Volume m³"),"Volume m³"),"Volume m³")</f>
        <v>Volume m³</v>
      </c>
      <c r="F13" s="884"/>
      <c r="G13" s="577" t="str">
        <f aca="false">E13</f>
        <v>Volume m³</v>
      </c>
      <c r="H13" s="579" t="s">
        <v>385</v>
      </c>
      <c r="I13" s="579" t="s">
        <v>386</v>
      </c>
      <c r="J13" s="579" t="s">
        <v>387</v>
      </c>
      <c r="K13" s="579" t="s">
        <v>388</v>
      </c>
      <c r="L13" s="579" t="s">
        <v>389</v>
      </c>
      <c r="M13" s="885" t="s">
        <v>390</v>
      </c>
      <c r="O13" s="575"/>
    </row>
    <row r="14" customFormat="false" ht="12.75" hidden="false" customHeight="false" outlineLevel="0" collapsed="false">
      <c r="B14" s="570"/>
      <c r="D14" s="111" t="n">
        <f aca="false">+D10+1</f>
        <v>2</v>
      </c>
      <c r="E14" s="886" t="n">
        <v>0</v>
      </c>
      <c r="F14" s="887"/>
      <c r="G14" s="888" t="n">
        <f aca="false">E14+(F14*0.6)</f>
        <v>0</v>
      </c>
      <c r="H14" s="888" t="n">
        <f aca="false">IFERROR(IF(AND(E12&lt;&gt;"",F12&lt;&gt;""),VLOOKUP(CONCATENATE(E12,F12,G12,H12,I12,J12,K12,L12),OU_Parametri!$A:$J,8,FALSE()),0),0)</f>
        <v>0</v>
      </c>
      <c r="I14" s="888" t="n">
        <f aca="false">IFERROR(IF(AND(E12&lt;&gt;"",F12&lt;&gt;""),VLOOKUP(CONCATENATE(E12,F12,G12,H12,I12,J12,K12,L12),OU_Parametri!$A:$J,9,FALSE()),0),0)</f>
        <v>0</v>
      </c>
      <c r="J14" s="888" t="n">
        <f aca="false">(H14+I14)*G14</f>
        <v>0</v>
      </c>
      <c r="K14" s="889" t="n">
        <v>1</v>
      </c>
      <c r="L14" s="889" t="n">
        <v>1</v>
      </c>
      <c r="M14" s="890" t="n">
        <f aca="false">+J14*K14*L14</f>
        <v>0</v>
      </c>
      <c r="O14" s="575"/>
      <c r="Q14" s="111" t="n">
        <f aca="false">G14*H14*K14*L14</f>
        <v>0</v>
      </c>
      <c r="R14" s="111" t="n">
        <f aca="false">G14*I14*K14*L14</f>
        <v>0</v>
      </c>
    </row>
    <row r="15" customFormat="false" ht="12.75" hidden="false" customHeight="false" outlineLevel="0" collapsed="false"/>
    <row r="16" customFormat="false" ht="12.75" hidden="false" customHeight="false" outlineLevel="0" collapsed="false">
      <c r="B16" s="570" t="str">
        <f aca="false">"n. "&amp;D16</f>
        <v>n. 3</v>
      </c>
      <c r="C16" s="543" t="s">
        <v>104</v>
      </c>
      <c r="D16" s="111" t="n">
        <f aca="false">+D12+1</f>
        <v>3</v>
      </c>
      <c r="E16" s="880"/>
      <c r="F16" s="881"/>
      <c r="G16" s="881"/>
      <c r="H16" s="881"/>
      <c r="I16" s="881"/>
      <c r="J16" s="881"/>
      <c r="K16" s="881"/>
      <c r="L16" s="881"/>
      <c r="M16" s="882"/>
      <c r="O16" s="575"/>
    </row>
    <row r="17" customFormat="false" ht="12.75" hidden="false" customHeight="false" outlineLevel="0" collapsed="false">
      <c r="B17" s="570"/>
      <c r="D17" s="111" t="n">
        <f aca="false">+D13+1</f>
        <v>3</v>
      </c>
      <c r="E17" s="883" t="str">
        <f aca="false">IFERROR(IF(AND(E16&lt;&gt;"",F16&lt;&gt;""),IF(VLOOKUP(CONCATENATE(E16,F16,G16,H16,I16,J16,K16,L16),OU_Parametri!$A:$AS,19,FALSE())="m²","Superficie m²","Volume m³"),"Volume m³"),"Volume m³")</f>
        <v>Volume m³</v>
      </c>
      <c r="F17" s="884"/>
      <c r="G17" s="577" t="str">
        <f aca="false">E17</f>
        <v>Volume m³</v>
      </c>
      <c r="H17" s="579" t="s">
        <v>385</v>
      </c>
      <c r="I17" s="579" t="s">
        <v>386</v>
      </c>
      <c r="J17" s="579" t="s">
        <v>387</v>
      </c>
      <c r="K17" s="579" t="s">
        <v>388</v>
      </c>
      <c r="L17" s="579" t="s">
        <v>389</v>
      </c>
      <c r="M17" s="885" t="s">
        <v>390</v>
      </c>
      <c r="O17" s="575"/>
    </row>
    <row r="18" customFormat="false" ht="12.75" hidden="false" customHeight="false" outlineLevel="0" collapsed="false">
      <c r="B18" s="570"/>
      <c r="D18" s="111" t="n">
        <f aca="false">+D14+1</f>
        <v>3</v>
      </c>
      <c r="E18" s="886" t="n">
        <v>0</v>
      </c>
      <c r="F18" s="887"/>
      <c r="G18" s="888" t="n">
        <f aca="false">E18+(F18*0.6)</f>
        <v>0</v>
      </c>
      <c r="H18" s="888" t="n">
        <f aca="false">IFERROR(IF(AND(E16&lt;&gt;"",F16&lt;&gt;""),VLOOKUP(CONCATENATE(E16,F16,G16,H16,I16,J16,K16,L16),OU_Parametri!$A:$J,8,FALSE()),0),0)</f>
        <v>0</v>
      </c>
      <c r="I18" s="888" t="n">
        <f aca="false">IFERROR(IF(AND(E16&lt;&gt;"",F16&lt;&gt;""),VLOOKUP(CONCATENATE(E16,F16,G16,H16,I16,J16,K16,L16),OU_Parametri!$A:$J,9,FALSE()),0),0)</f>
        <v>0</v>
      </c>
      <c r="J18" s="888" t="n">
        <f aca="false">(H18+I18)*G18</f>
        <v>0</v>
      </c>
      <c r="K18" s="889" t="n">
        <v>1</v>
      </c>
      <c r="L18" s="889" t="n">
        <v>1</v>
      </c>
      <c r="M18" s="890" t="n">
        <f aca="false">+J18*K18*L18</f>
        <v>0</v>
      </c>
      <c r="O18" s="575"/>
      <c r="Q18" s="111" t="n">
        <f aca="false">G18*H18*K18*L18</f>
        <v>0</v>
      </c>
      <c r="R18" s="111" t="n">
        <f aca="false">G18*I18*K18*L18</f>
        <v>0</v>
      </c>
    </row>
    <row r="19" customFormat="false" ht="12.75" hidden="false" customHeight="false" outlineLevel="0" collapsed="false"/>
    <row r="20" customFormat="false" ht="12.75" hidden="false" customHeight="false" outlineLevel="0" collapsed="false">
      <c r="B20" s="570" t="str">
        <f aca="false">"n. "&amp;D20</f>
        <v>n. 4</v>
      </c>
      <c r="C20" s="543" t="s">
        <v>104</v>
      </c>
      <c r="D20" s="111" t="n">
        <f aca="false">+D16+1</f>
        <v>4</v>
      </c>
      <c r="E20" s="880"/>
      <c r="F20" s="881"/>
      <c r="G20" s="881"/>
      <c r="H20" s="881"/>
      <c r="I20" s="881"/>
      <c r="J20" s="881"/>
      <c r="K20" s="881"/>
      <c r="L20" s="881"/>
      <c r="M20" s="882"/>
      <c r="O20" s="575"/>
    </row>
    <row r="21" customFormat="false" ht="12.75" hidden="false" customHeight="false" outlineLevel="0" collapsed="false">
      <c r="B21" s="570"/>
      <c r="D21" s="111" t="n">
        <f aca="false">+D17+1</f>
        <v>4</v>
      </c>
      <c r="E21" s="883" t="str">
        <f aca="false">IFERROR(IF(AND(E20&lt;&gt;"",F20&lt;&gt;""),IF(VLOOKUP(CONCATENATE(E20,F20,G20,H20,I20,J20,K20,L20),OU_Parametri!$A:$AS,19,FALSE())="m²","Superficie m²","Volume m³"),"Volume m³"),"Volume m³")</f>
        <v>Volume m³</v>
      </c>
      <c r="F21" s="884"/>
      <c r="G21" s="577" t="str">
        <f aca="false">E21</f>
        <v>Volume m³</v>
      </c>
      <c r="H21" s="579" t="s">
        <v>385</v>
      </c>
      <c r="I21" s="579" t="s">
        <v>386</v>
      </c>
      <c r="J21" s="579" t="s">
        <v>387</v>
      </c>
      <c r="K21" s="579" t="s">
        <v>388</v>
      </c>
      <c r="L21" s="579" t="s">
        <v>389</v>
      </c>
      <c r="M21" s="885" t="s">
        <v>390</v>
      </c>
      <c r="O21" s="575"/>
    </row>
    <row r="22" customFormat="false" ht="12.75" hidden="false" customHeight="false" outlineLevel="0" collapsed="false">
      <c r="B22" s="570"/>
      <c r="D22" s="111" t="n">
        <f aca="false">+D18+1</f>
        <v>4</v>
      </c>
      <c r="E22" s="886" t="n">
        <v>0</v>
      </c>
      <c r="F22" s="887"/>
      <c r="G22" s="888" t="n">
        <f aca="false">E22+(F22*0.6)</f>
        <v>0</v>
      </c>
      <c r="H22" s="888" t="n">
        <f aca="false">IFERROR(IF(AND(E20&lt;&gt;"",F20&lt;&gt;""),VLOOKUP(CONCATENATE(E20,F20,G20,H20,I20,J20,K20,L20),OU_Parametri!$A:$J,8,FALSE()),0),0)</f>
        <v>0</v>
      </c>
      <c r="I22" s="888" t="n">
        <f aca="false">IFERROR(IF(AND(E20&lt;&gt;"",F20&lt;&gt;""),VLOOKUP(CONCATENATE(E20,F20,G20,H20,I20,J20,K20,L20),OU_Parametri!$A:$J,9,FALSE()),0),0)</f>
        <v>0</v>
      </c>
      <c r="J22" s="888" t="n">
        <f aca="false">(H22+I22)*G22</f>
        <v>0</v>
      </c>
      <c r="K22" s="889" t="n">
        <v>1</v>
      </c>
      <c r="L22" s="889" t="n">
        <v>1</v>
      </c>
      <c r="M22" s="890" t="n">
        <f aca="false">+J22*K22*L22</f>
        <v>0</v>
      </c>
      <c r="O22" s="575"/>
      <c r="Q22" s="111" t="n">
        <f aca="false">G22*H22*K22*L22</f>
        <v>0</v>
      </c>
      <c r="R22" s="111" t="n">
        <f aca="false">G22*I22*K22*L22</f>
        <v>0</v>
      </c>
    </row>
    <row r="23" customFormat="false" ht="12.75" hidden="false" customHeight="false" outlineLevel="0" collapsed="false"/>
    <row r="24" customFormat="false" ht="12.75" hidden="false" customHeight="false" outlineLevel="0" collapsed="false">
      <c r="B24" s="570" t="str">
        <f aca="false">"n. "&amp;D24</f>
        <v>n. 5</v>
      </c>
      <c r="C24" s="543" t="s">
        <v>104</v>
      </c>
      <c r="D24" s="111" t="n">
        <f aca="false">+D20+1</f>
        <v>5</v>
      </c>
      <c r="E24" s="880"/>
      <c r="F24" s="881"/>
      <c r="G24" s="881"/>
      <c r="H24" s="881"/>
      <c r="I24" s="881"/>
      <c r="J24" s="881"/>
      <c r="K24" s="881"/>
      <c r="L24" s="881"/>
      <c r="M24" s="882"/>
      <c r="O24" s="575"/>
    </row>
    <row r="25" customFormat="false" ht="12.75" hidden="false" customHeight="false" outlineLevel="0" collapsed="false">
      <c r="B25" s="570"/>
      <c r="D25" s="111" t="n">
        <f aca="false">+D21+1</f>
        <v>5</v>
      </c>
      <c r="E25" s="883" t="str">
        <f aca="false">IFERROR(IF(AND(E24&lt;&gt;"",F24&lt;&gt;""),IF(VLOOKUP(CONCATENATE(E24,F24,G24,H24,I24,J24,K24,L24),OU_Parametri!$A:$AS,19,FALSE())="m²","Superficie m²","Volume m³"),"Volume m³"),"Volume m³")</f>
        <v>Volume m³</v>
      </c>
      <c r="F25" s="884"/>
      <c r="G25" s="577" t="str">
        <f aca="false">E25</f>
        <v>Volume m³</v>
      </c>
      <c r="H25" s="579" t="s">
        <v>385</v>
      </c>
      <c r="I25" s="579" t="s">
        <v>386</v>
      </c>
      <c r="J25" s="579" t="s">
        <v>387</v>
      </c>
      <c r="K25" s="579" t="s">
        <v>388</v>
      </c>
      <c r="L25" s="579" t="s">
        <v>389</v>
      </c>
      <c r="M25" s="885" t="s">
        <v>390</v>
      </c>
      <c r="O25" s="575"/>
    </row>
    <row r="26" customFormat="false" ht="12.75" hidden="false" customHeight="false" outlineLevel="0" collapsed="false">
      <c r="B26" s="570"/>
      <c r="D26" s="111" t="n">
        <f aca="false">+D22+1</f>
        <v>5</v>
      </c>
      <c r="E26" s="886" t="n">
        <v>0</v>
      </c>
      <c r="F26" s="887"/>
      <c r="G26" s="888" t="n">
        <f aca="false">E26+(F26*0.6)</f>
        <v>0</v>
      </c>
      <c r="H26" s="888" t="n">
        <f aca="false">IFERROR(IF(AND(E24&lt;&gt;"",F24&lt;&gt;""),VLOOKUP(CONCATENATE(E24,F24,G24,H24,I24,J24,K24,L24),OU_Parametri!$A:$J,8,FALSE()),0),0)</f>
        <v>0</v>
      </c>
      <c r="I26" s="888" t="n">
        <f aca="false">IFERROR(IF(AND(E24&lt;&gt;"",F24&lt;&gt;""),VLOOKUP(CONCATENATE(E24,F24,G24,H24,I24,J24,K24,L24),OU_Parametri!$A:$J,9,FALSE()),0),0)</f>
        <v>0</v>
      </c>
      <c r="J26" s="888" t="n">
        <f aca="false">(H26+I26)*G26</f>
        <v>0</v>
      </c>
      <c r="K26" s="889" t="n">
        <v>1</v>
      </c>
      <c r="L26" s="889" t="n">
        <v>1</v>
      </c>
      <c r="M26" s="890" t="n">
        <f aca="false">+J26*K26*L26</f>
        <v>0</v>
      </c>
      <c r="O26" s="575"/>
      <c r="Q26" s="111" t="n">
        <f aca="false">G26*H26*K26*L26</f>
        <v>0</v>
      </c>
      <c r="R26" s="111" t="n">
        <f aca="false">G26*I26*K26*L26</f>
        <v>0</v>
      </c>
    </row>
    <row r="27" customFormat="false" ht="12.75" hidden="false" customHeight="false" outlineLevel="0" collapsed="false"/>
    <row r="28" customFormat="false" ht="12.75" hidden="false" customHeight="false" outlineLevel="0" collapsed="false">
      <c r="B28" s="570" t="str">
        <f aca="false">"n. "&amp;D28</f>
        <v>n. 6</v>
      </c>
      <c r="C28" s="543" t="s">
        <v>104</v>
      </c>
      <c r="D28" s="111" t="n">
        <f aca="false">+D24+1</f>
        <v>6</v>
      </c>
      <c r="E28" s="880"/>
      <c r="F28" s="881"/>
      <c r="G28" s="881"/>
      <c r="H28" s="881"/>
      <c r="I28" s="881"/>
      <c r="J28" s="881"/>
      <c r="K28" s="881"/>
      <c r="L28" s="881"/>
      <c r="M28" s="882"/>
      <c r="O28" s="575"/>
    </row>
    <row r="29" customFormat="false" ht="12.75" hidden="false" customHeight="false" outlineLevel="0" collapsed="false">
      <c r="B29" s="570"/>
      <c r="D29" s="111" t="n">
        <f aca="false">+D25+1</f>
        <v>6</v>
      </c>
      <c r="E29" s="883" t="str">
        <f aca="false">IFERROR(IF(AND(E28&lt;&gt;"",F28&lt;&gt;""),IF(VLOOKUP(CONCATENATE(E28,F28,G28,H28,I28,J28,K28,L28),OU_Parametri!$A:$AS,19,FALSE())="m²","Superficie m²","Volume m³"),"Volume m³"),"Volume m³")</f>
        <v>Volume m³</v>
      </c>
      <c r="F29" s="884"/>
      <c r="G29" s="577" t="str">
        <f aca="false">E29</f>
        <v>Volume m³</v>
      </c>
      <c r="H29" s="579" t="s">
        <v>385</v>
      </c>
      <c r="I29" s="579" t="s">
        <v>386</v>
      </c>
      <c r="J29" s="579" t="s">
        <v>387</v>
      </c>
      <c r="K29" s="579" t="s">
        <v>388</v>
      </c>
      <c r="L29" s="579" t="s">
        <v>389</v>
      </c>
      <c r="M29" s="885" t="s">
        <v>390</v>
      </c>
      <c r="O29" s="575"/>
    </row>
    <row r="30" customFormat="false" ht="12.75" hidden="false" customHeight="false" outlineLevel="0" collapsed="false">
      <c r="B30" s="570"/>
      <c r="D30" s="111" t="n">
        <f aca="false">+D26+1</f>
        <v>6</v>
      </c>
      <c r="E30" s="886" t="n">
        <v>0</v>
      </c>
      <c r="F30" s="887"/>
      <c r="G30" s="888" t="n">
        <f aca="false">E30+(F30*0.6)</f>
        <v>0</v>
      </c>
      <c r="H30" s="888" t="n">
        <f aca="false">IFERROR(IF(AND(E28&lt;&gt;"",F28&lt;&gt;""),VLOOKUP(CONCATENATE(E28,F28,G28,H28,I28,J28,K28,L28),OU_Parametri!$A:$J,8,FALSE()),0),0)</f>
        <v>0</v>
      </c>
      <c r="I30" s="888" t="n">
        <f aca="false">IFERROR(IF(AND(E28&lt;&gt;"",F28&lt;&gt;""),VLOOKUP(CONCATENATE(E28,F28,G28,H28,I28,J28,K28,L28),OU_Parametri!$A:$J,9,FALSE()),0),0)</f>
        <v>0</v>
      </c>
      <c r="J30" s="888" t="n">
        <f aca="false">(H30+I30)*G30</f>
        <v>0</v>
      </c>
      <c r="K30" s="889" t="n">
        <v>1</v>
      </c>
      <c r="L30" s="889" t="n">
        <v>1</v>
      </c>
      <c r="M30" s="890" t="n">
        <f aca="false">+J30*K30*L30</f>
        <v>0</v>
      </c>
      <c r="O30" s="575"/>
      <c r="Q30" s="111" t="n">
        <f aca="false">G30*H30*K30*L30</f>
        <v>0</v>
      </c>
      <c r="R30" s="111" t="n">
        <f aca="false">G30*I30*K30*L30</f>
        <v>0</v>
      </c>
    </row>
    <row r="31" customFormat="false" ht="12.75" hidden="false" customHeight="false" outlineLevel="0" collapsed="false"/>
    <row r="32" customFormat="false" ht="12.75" hidden="false" customHeight="false" outlineLevel="0" collapsed="false">
      <c r="B32" s="570" t="str">
        <f aca="false">"n. "&amp;D32</f>
        <v>n. 7</v>
      </c>
      <c r="C32" s="543" t="s">
        <v>104</v>
      </c>
      <c r="D32" s="111" t="n">
        <f aca="false">+D28+1</f>
        <v>7</v>
      </c>
      <c r="E32" s="880"/>
      <c r="F32" s="881"/>
      <c r="G32" s="881"/>
      <c r="H32" s="881"/>
      <c r="I32" s="881"/>
      <c r="J32" s="881"/>
      <c r="K32" s="881"/>
      <c r="L32" s="881"/>
      <c r="M32" s="882"/>
      <c r="O32" s="575"/>
    </row>
    <row r="33" customFormat="false" ht="12.75" hidden="false" customHeight="false" outlineLevel="0" collapsed="false">
      <c r="B33" s="570"/>
      <c r="D33" s="111" t="n">
        <f aca="false">+D29+1</f>
        <v>7</v>
      </c>
      <c r="E33" s="883" t="str">
        <f aca="false">IFERROR(IF(AND(E32&lt;&gt;"",F32&lt;&gt;""),IF(VLOOKUP(CONCATENATE(E32,F32,G32,H32,I32,J32,K32,L32),OU_Parametri!$A:$AS,19,FALSE())="m²","Superficie m²","Volume m³"),"Volume m³"),"Volume m³")</f>
        <v>Volume m³</v>
      </c>
      <c r="F33" s="884"/>
      <c r="G33" s="577" t="str">
        <f aca="false">E33</f>
        <v>Volume m³</v>
      </c>
      <c r="H33" s="579" t="s">
        <v>385</v>
      </c>
      <c r="I33" s="579" t="s">
        <v>386</v>
      </c>
      <c r="J33" s="579" t="s">
        <v>387</v>
      </c>
      <c r="K33" s="579" t="s">
        <v>388</v>
      </c>
      <c r="L33" s="579" t="s">
        <v>389</v>
      </c>
      <c r="M33" s="885" t="s">
        <v>390</v>
      </c>
      <c r="O33" s="575"/>
    </row>
    <row r="34" customFormat="false" ht="12.75" hidden="false" customHeight="false" outlineLevel="0" collapsed="false">
      <c r="B34" s="570"/>
      <c r="D34" s="111" t="n">
        <f aca="false">+D30+1</f>
        <v>7</v>
      </c>
      <c r="E34" s="886" t="n">
        <v>0</v>
      </c>
      <c r="F34" s="887"/>
      <c r="G34" s="888" t="n">
        <f aca="false">E34+(F34*0.6)</f>
        <v>0</v>
      </c>
      <c r="H34" s="888" t="n">
        <f aca="false">IFERROR(IF(AND(E32&lt;&gt;"",F32&lt;&gt;""),VLOOKUP(CONCATENATE(E32,F32,G32,H32,I32,J32,K32,L32),OU_Parametri!$A:$J,8,FALSE()),0),0)</f>
        <v>0</v>
      </c>
      <c r="I34" s="888" t="n">
        <f aca="false">IFERROR(IF(AND(E32&lt;&gt;"",F32&lt;&gt;""),VLOOKUP(CONCATENATE(E32,F32,G32,H32,I32,J32,K32,L32),OU_Parametri!$A:$J,9,FALSE()),0),0)</f>
        <v>0</v>
      </c>
      <c r="J34" s="888" t="n">
        <f aca="false">(H34+I34)*G34</f>
        <v>0</v>
      </c>
      <c r="K34" s="889" t="n">
        <v>1</v>
      </c>
      <c r="L34" s="889" t="n">
        <v>1</v>
      </c>
      <c r="M34" s="890" t="n">
        <f aca="false">+J34*K34*L34</f>
        <v>0</v>
      </c>
      <c r="O34" s="575"/>
      <c r="Q34" s="111" t="n">
        <f aca="false">G34*H34*K34*L34</f>
        <v>0</v>
      </c>
      <c r="R34" s="111" t="n">
        <f aca="false">G34*I34*K34*L34</f>
        <v>0</v>
      </c>
    </row>
    <row r="35" customFormat="false" ht="12.75" hidden="false" customHeight="false" outlineLevel="0" collapsed="false"/>
    <row r="36" customFormat="false" ht="12.75" hidden="false" customHeight="false" outlineLevel="0" collapsed="false">
      <c r="B36" s="570" t="str">
        <f aca="false">"n. "&amp;D36</f>
        <v>n. 8</v>
      </c>
      <c r="C36" s="543" t="s">
        <v>104</v>
      </c>
      <c r="D36" s="111" t="n">
        <f aca="false">+D32+1</f>
        <v>8</v>
      </c>
      <c r="E36" s="880"/>
      <c r="F36" s="881"/>
      <c r="G36" s="881"/>
      <c r="H36" s="881"/>
      <c r="I36" s="881"/>
      <c r="J36" s="881"/>
      <c r="K36" s="881"/>
      <c r="L36" s="881"/>
      <c r="M36" s="882"/>
      <c r="O36" s="575"/>
    </row>
    <row r="37" customFormat="false" ht="12.75" hidden="false" customHeight="false" outlineLevel="0" collapsed="false">
      <c r="B37" s="570"/>
      <c r="D37" s="111" t="n">
        <f aca="false">+D33+1</f>
        <v>8</v>
      </c>
      <c r="E37" s="883" t="str">
        <f aca="false">IFERROR(IF(AND(E36&lt;&gt;"",F36&lt;&gt;""),IF(VLOOKUP(CONCATENATE(E36,F36,G36,H36,I36,J36,K36,L36),OU_Parametri!$A:$AS,19,FALSE())="m²","Superficie m²","Volume m³"),"Volume m³"),"Volume m³")</f>
        <v>Volume m³</v>
      </c>
      <c r="F37" s="884"/>
      <c r="G37" s="577" t="str">
        <f aca="false">E37</f>
        <v>Volume m³</v>
      </c>
      <c r="H37" s="579" t="s">
        <v>385</v>
      </c>
      <c r="I37" s="579" t="s">
        <v>386</v>
      </c>
      <c r="J37" s="579" t="s">
        <v>387</v>
      </c>
      <c r="K37" s="579" t="s">
        <v>388</v>
      </c>
      <c r="L37" s="579" t="s">
        <v>389</v>
      </c>
      <c r="M37" s="885" t="s">
        <v>390</v>
      </c>
      <c r="O37" s="575"/>
    </row>
    <row r="38" customFormat="false" ht="12.75" hidden="false" customHeight="false" outlineLevel="0" collapsed="false">
      <c r="B38" s="570"/>
      <c r="D38" s="111" t="n">
        <f aca="false">+D34+1</f>
        <v>8</v>
      </c>
      <c r="E38" s="886" t="n">
        <v>0</v>
      </c>
      <c r="F38" s="887"/>
      <c r="G38" s="888" t="n">
        <f aca="false">E38+(F38*0.6)</f>
        <v>0</v>
      </c>
      <c r="H38" s="888" t="n">
        <f aca="false">IFERROR(IF(AND(E36&lt;&gt;"",F36&lt;&gt;""),VLOOKUP(CONCATENATE(E36,F36,G36,H36,I36,J36,K36,L36),OU_Parametri!$A:$J,8,FALSE()),0),0)</f>
        <v>0</v>
      </c>
      <c r="I38" s="888" t="n">
        <f aca="false">IFERROR(IF(AND(E36&lt;&gt;"",F36&lt;&gt;""),VLOOKUP(CONCATENATE(E36,F36,G36,H36,I36,J36,K36,L36),OU_Parametri!$A:$J,9,FALSE()),0),0)</f>
        <v>0</v>
      </c>
      <c r="J38" s="888" t="n">
        <f aca="false">(H38+I38)*G38</f>
        <v>0</v>
      </c>
      <c r="K38" s="889" t="n">
        <v>1</v>
      </c>
      <c r="L38" s="889" t="n">
        <v>1</v>
      </c>
      <c r="M38" s="890" t="n">
        <f aca="false">+J38*K38*L38</f>
        <v>0</v>
      </c>
      <c r="O38" s="575"/>
      <c r="Q38" s="111" t="n">
        <f aca="false">G38*H38*K38*L38</f>
        <v>0</v>
      </c>
      <c r="R38" s="111" t="n">
        <f aca="false">G38*I38*K38*L38</f>
        <v>0</v>
      </c>
    </row>
    <row r="39" customFormat="false" ht="12.75" hidden="false" customHeight="false" outlineLevel="0" collapsed="false"/>
    <row r="40" customFormat="false" ht="12.75" hidden="false" customHeight="false" outlineLevel="0" collapsed="false">
      <c r="B40" s="570" t="str">
        <f aca="false">"n. "&amp;D40</f>
        <v>n. 9</v>
      </c>
      <c r="C40" s="543" t="s">
        <v>104</v>
      </c>
      <c r="D40" s="111" t="n">
        <f aca="false">+D36+1</f>
        <v>9</v>
      </c>
      <c r="E40" s="880"/>
      <c r="F40" s="881"/>
      <c r="G40" s="881"/>
      <c r="H40" s="881"/>
      <c r="I40" s="881"/>
      <c r="J40" s="881"/>
      <c r="K40" s="881"/>
      <c r="L40" s="881"/>
      <c r="M40" s="882"/>
      <c r="O40" s="575"/>
    </row>
    <row r="41" customFormat="false" ht="12.75" hidden="false" customHeight="false" outlineLevel="0" collapsed="false">
      <c r="B41" s="570"/>
      <c r="D41" s="111" t="n">
        <f aca="false">+D37+1</f>
        <v>9</v>
      </c>
      <c r="E41" s="883" t="str">
        <f aca="false">IFERROR(IF(AND(E40&lt;&gt;"",F40&lt;&gt;""),IF(VLOOKUP(CONCATENATE(E40,F40,G40,H40,I40,J40,K40,L40),OU_Parametri!$A:$AS,19,FALSE())="m²","Superficie m²","Volume m³"),"Volume m³"),"Volume m³")</f>
        <v>Volume m³</v>
      </c>
      <c r="F41" s="884"/>
      <c r="G41" s="577" t="str">
        <f aca="false">E41</f>
        <v>Volume m³</v>
      </c>
      <c r="H41" s="579" t="s">
        <v>385</v>
      </c>
      <c r="I41" s="579" t="s">
        <v>386</v>
      </c>
      <c r="J41" s="579" t="s">
        <v>387</v>
      </c>
      <c r="K41" s="579" t="s">
        <v>388</v>
      </c>
      <c r="L41" s="579" t="s">
        <v>389</v>
      </c>
      <c r="M41" s="885" t="s">
        <v>390</v>
      </c>
      <c r="O41" s="575"/>
    </row>
    <row r="42" customFormat="false" ht="12.75" hidden="false" customHeight="false" outlineLevel="0" collapsed="false">
      <c r="B42" s="570"/>
      <c r="D42" s="111" t="n">
        <f aca="false">+D38+1</f>
        <v>9</v>
      </c>
      <c r="E42" s="886" t="n">
        <v>0</v>
      </c>
      <c r="F42" s="887"/>
      <c r="G42" s="888" t="n">
        <f aca="false">E42+(F42*0.6)</f>
        <v>0</v>
      </c>
      <c r="H42" s="888" t="n">
        <f aca="false">IFERROR(IF(AND(E40&lt;&gt;"",F40&lt;&gt;""),VLOOKUP(CONCATENATE(E40,F40,G40,H40,I40,J40,K40,L40),OU_Parametri!$A:$J,8,FALSE()),0),0)</f>
        <v>0</v>
      </c>
      <c r="I42" s="888" t="n">
        <f aca="false">IFERROR(IF(AND(E40&lt;&gt;"",F40&lt;&gt;""),VLOOKUP(CONCATENATE(E40,F40,G40,H40,I40,J40,K40,L40),OU_Parametri!$A:$J,9,FALSE()),0),0)</f>
        <v>0</v>
      </c>
      <c r="J42" s="888" t="n">
        <f aca="false">(H42+I42)*G42</f>
        <v>0</v>
      </c>
      <c r="K42" s="889" t="n">
        <v>1</v>
      </c>
      <c r="L42" s="889" t="n">
        <v>1</v>
      </c>
      <c r="M42" s="890" t="n">
        <f aca="false">+J42*K42*L42</f>
        <v>0</v>
      </c>
      <c r="O42" s="575"/>
      <c r="Q42" s="111" t="n">
        <f aca="false">G42*H42*K42*L42</f>
        <v>0</v>
      </c>
      <c r="R42" s="111" t="n">
        <f aca="false">G42*I42*K42*L42</f>
        <v>0</v>
      </c>
    </row>
    <row r="43" customFormat="false" ht="12.75" hidden="false" customHeight="false" outlineLevel="0" collapsed="false"/>
    <row r="44" customFormat="false" ht="12.75" hidden="false" customHeight="false" outlineLevel="0" collapsed="false">
      <c r="B44" s="570" t="str">
        <f aca="false">"n. "&amp;D44</f>
        <v>n. 10</v>
      </c>
      <c r="C44" s="543" t="s">
        <v>104</v>
      </c>
      <c r="D44" s="111" t="n">
        <f aca="false">+D40+1</f>
        <v>10</v>
      </c>
      <c r="E44" s="880"/>
      <c r="F44" s="881"/>
      <c r="G44" s="881"/>
      <c r="H44" s="881"/>
      <c r="I44" s="881"/>
      <c r="J44" s="881"/>
      <c r="K44" s="881"/>
      <c r="L44" s="881"/>
      <c r="M44" s="882"/>
      <c r="O44" s="575"/>
    </row>
    <row r="45" customFormat="false" ht="12.75" hidden="false" customHeight="false" outlineLevel="0" collapsed="false">
      <c r="B45" s="570"/>
      <c r="D45" s="111" t="n">
        <f aca="false">+D41+1</f>
        <v>10</v>
      </c>
      <c r="E45" s="883" t="str">
        <f aca="false">IFERROR(IF(AND(E44&lt;&gt;"",F44&lt;&gt;""),IF(VLOOKUP(CONCATENATE(E44,F44,G44,H44,I44,J44,K44,L44),OU_Parametri!$A:$AS,19,FALSE())="m²","Superficie m²","Volume m³"),"Volume m³"),"Volume m³")</f>
        <v>Volume m³</v>
      </c>
      <c r="F45" s="884"/>
      <c r="G45" s="577" t="str">
        <f aca="false">E45</f>
        <v>Volume m³</v>
      </c>
      <c r="H45" s="579" t="s">
        <v>385</v>
      </c>
      <c r="I45" s="579" t="s">
        <v>386</v>
      </c>
      <c r="J45" s="579" t="s">
        <v>387</v>
      </c>
      <c r="K45" s="579" t="s">
        <v>388</v>
      </c>
      <c r="L45" s="579" t="s">
        <v>389</v>
      </c>
      <c r="M45" s="885" t="s">
        <v>390</v>
      </c>
      <c r="O45" s="575"/>
    </row>
    <row r="46" customFormat="false" ht="12.75" hidden="false" customHeight="false" outlineLevel="0" collapsed="false">
      <c r="B46" s="570"/>
      <c r="D46" s="111" t="n">
        <f aca="false">+D42+1</f>
        <v>10</v>
      </c>
      <c r="E46" s="886" t="n">
        <v>0</v>
      </c>
      <c r="F46" s="887"/>
      <c r="G46" s="888" t="n">
        <f aca="false">E46+(F46*0.6)</f>
        <v>0</v>
      </c>
      <c r="H46" s="888" t="n">
        <f aca="false">IFERROR(IF(AND(E44&lt;&gt;"",F44&lt;&gt;""),VLOOKUP(CONCATENATE(E44,F44,G44,H44,I44,J44,K44,L44),OU_Parametri!$A:$J,8,FALSE()),0),0)</f>
        <v>0</v>
      </c>
      <c r="I46" s="888" t="n">
        <f aca="false">IFERROR(IF(AND(E44&lt;&gt;"",F44&lt;&gt;""),VLOOKUP(CONCATENATE(E44,F44,G44,H44,I44,J44,K44,L44),OU_Parametri!$A:$J,9,FALSE()),0),0)</f>
        <v>0</v>
      </c>
      <c r="J46" s="888" t="n">
        <f aca="false">(H46+I46)*G46</f>
        <v>0</v>
      </c>
      <c r="K46" s="889" t="n">
        <v>1</v>
      </c>
      <c r="L46" s="889" t="n">
        <v>1</v>
      </c>
      <c r="M46" s="890" t="n">
        <f aca="false">+J46*K46*L46</f>
        <v>0</v>
      </c>
      <c r="O46" s="575"/>
      <c r="Q46" s="111" t="n">
        <f aca="false">G46*H46*K46*L46</f>
        <v>0</v>
      </c>
      <c r="R46" s="111" t="n">
        <f aca="false">G46*I46*K46*L46</f>
        <v>0</v>
      </c>
    </row>
    <row r="47" customFormat="false" ht="13.5" hidden="false" customHeight="false" outlineLevel="0" collapsed="false"/>
    <row r="48" customFormat="false" ht="12.75" hidden="false" customHeight="false" outlineLevel="0" collapsed="false"/>
    <row r="49" customFormat="false" ht="12.75" hidden="false" customHeight="false" outlineLevel="0" collapsed="false"/>
    <row r="50" customFormat="false" ht="12.75" hidden="false" customHeight="false" outlineLevel="0" collapsed="false"/>
    <row r="51" customFormat="false" ht="12.75" hidden="false" customHeight="false" outlineLevel="0" collapsed="false"/>
    <row r="52" customFormat="false" ht="12.75" hidden="false" customHeight="false" outlineLevel="0" collapsed="false"/>
    <row r="53" customFormat="false" ht="12.75" hidden="false" customHeight="false" outlineLevel="0" collapsed="false"/>
  </sheetData>
  <sheetProtection sheet="true" objects="true" scenarios="true"/>
  <mergeCells count="20">
    <mergeCell ref="B8:B10"/>
    <mergeCell ref="O8:O10"/>
    <mergeCell ref="B12:B14"/>
    <mergeCell ref="O12:O14"/>
    <mergeCell ref="B16:B18"/>
    <mergeCell ref="O16:O18"/>
    <mergeCell ref="B20:B22"/>
    <mergeCell ref="O20:O22"/>
    <mergeCell ref="B24:B26"/>
    <mergeCell ref="O24:O26"/>
    <mergeCell ref="B28:B30"/>
    <mergeCell ref="O28:O30"/>
    <mergeCell ref="B32:B34"/>
    <mergeCell ref="O32:O34"/>
    <mergeCell ref="B36:B38"/>
    <mergeCell ref="O36:O38"/>
    <mergeCell ref="B40:B42"/>
    <mergeCell ref="O40:O42"/>
    <mergeCell ref="B44:B46"/>
    <mergeCell ref="O44:O46"/>
  </mergeCells>
  <conditionalFormatting sqref="E8:O46">
    <cfRule type="expression" priority="2" aboveAverage="0" equalAverage="0" bottom="0" percent="0" rank="0" text="" dxfId="146">
      <formula>$I$4="?"</formula>
    </cfRule>
    <cfRule type="expression" priority="3" aboveAverage="0" equalAverage="0" bottom="0" percent="0" rank="0" text="" dxfId="147">
      <formula>AND($D8&lt;&gt;"",$D8&gt;$I$4)</formula>
    </cfRule>
  </conditionalFormatting>
  <conditionalFormatting sqref="G8:M8 G12:M12 G16:M16 G20:M20 G24:M24 G28:M28 G32:M32 G36:M36 G40:M40 G44:M44">
    <cfRule type="expression" priority="4" aboveAverage="0" equalAverage="0" bottom="0" percent="0" rank="0" text="" dxfId="148">
      <formula>G$7="X"</formula>
    </cfRule>
  </conditionalFormatting>
  <conditionalFormatting sqref="E6:G6 I6:M6">
    <cfRule type="cellIs" priority="5" operator="equal" aboveAverage="0" equalAverage="0" bottom="0" percent="0" rank="0" text="" dxfId="149">
      <formula>"ND"</formula>
    </cfRule>
  </conditionalFormatting>
  <dataValidations count="7">
    <dataValidation allowBlank="true" errorStyle="stop" operator="between" showDropDown="false" showErrorMessage="true" showInputMessage="true" sqref="I4" type="list">
      <formula1>"?,1,2,3,4,5,6,7,8,9,10,"</formula1>
      <formula2>0</formula2>
    </dataValidation>
    <dataValidation allowBlank="true" errorStyle="stop" operator="between" showDropDown="false" showErrorMessage="true" showInputMessage="true" sqref="E8 E12 E16 E20 E24 E28 E32 E36 E40 E44" type="list">
      <formula1>OU_Parametri!$AZ$3:$AZ$22</formula1>
      <formula2>0</formula2>
    </dataValidation>
    <dataValidation allowBlank="true" errorStyle="stop" operator="between" showDropDown="false" showErrorMessage="true" showInputMessage="true" sqref="F8 F12 F16 F20 F24 F28 F32 F36 F40 F44" type="list">
      <formula1>OU_Parametri!$BA$3:$BA$22</formula1>
      <formula2>0</formula2>
    </dataValidation>
    <dataValidation allowBlank="true" errorStyle="stop" operator="between" showDropDown="false" showErrorMessage="true" showInputMessage="true" sqref="G8 G12 G16 G20 G24 G28 G32 G36 G40 G44" type="list">
      <formula1>OU_Parametri!$BB$3:$BB$22</formula1>
      <formula2>0</formula2>
    </dataValidation>
    <dataValidation allowBlank="true" errorStyle="stop" operator="between" showDropDown="false" showErrorMessage="true" showInputMessage="true" sqref="H8 H12 H16 H20 H24 H28 H32 H36 H40 H44" type="list">
      <formula1>OU_Parametri!$BC$3:$BC$22</formula1>
      <formula2>0</formula2>
    </dataValidation>
    <dataValidation allowBlank="true" errorStyle="stop" operator="between" showDropDown="false" showErrorMessage="true" showInputMessage="true" sqref="I8 I12 I16 I20 I24 I28 I32 I36 I40 I44" type="list">
      <formula1>OU_Parametri!$BD$3:$BD$22</formula1>
      <formula2>0</formula2>
    </dataValidation>
    <dataValidation allowBlank="true" errorStyle="stop" operator="between" showDropDown="false" showErrorMessage="true" showInputMessage="true" sqref="J8 J12 J16 J20 J24 J28 J32 J36 J40 J44" type="list">
      <formula1>OU_Parametri!$BE$3:$BE$22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C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25" activeCellId="0" sqref="C25"/>
    </sheetView>
  </sheetViews>
  <sheetFormatPr defaultColWidth="9.1484375" defaultRowHeight="12.75" zeroHeight="true" outlineLevelRow="0" outlineLevelCol="0"/>
  <cols>
    <col collapsed="false" customWidth="true" hidden="false" outlineLevel="0" max="1" min="1" style="390" width="4.42"/>
    <col collapsed="false" customWidth="true" hidden="false" outlineLevel="0" max="2" min="2" style="390" width="37.71"/>
    <col collapsed="false" customWidth="true" hidden="false" outlineLevel="0" max="3" min="3" style="390" width="20.85"/>
    <col collapsed="false" customWidth="true" hidden="false" outlineLevel="0" max="4" min="4" style="390" width="4.86"/>
    <col collapsed="false" customWidth="true" hidden="true" outlineLevel="0" max="14" min="5" style="390" width="11.53"/>
    <col collapsed="false" customWidth="false" hidden="true" outlineLevel="0" max="16383" min="15" style="390" width="9.14"/>
    <col collapsed="false" customWidth="true" hidden="true" outlineLevel="0" max="16384" min="16384" style="390" width="2"/>
  </cols>
  <sheetData>
    <row r="1" customFormat="false" ht="12.75" hidden="false" customHeight="false" outlineLevel="0" collapsed="false"/>
    <row r="2" customFormat="false" ht="12.75" hidden="false" customHeight="false" outlineLevel="0" collapsed="false"/>
    <row r="3" s="108" customFormat="true" ht="27.75" hidden="false" customHeight="true" outlineLevel="0" collapsed="false">
      <c r="B3" s="891" t="s">
        <v>391</v>
      </c>
      <c r="C3" s="892" t="str">
        <f aca="false">'Determinazione classe'!D95</f>
        <v>Nuova Costruzione</v>
      </c>
    </row>
    <row r="4" customFormat="false" ht="12.75" hidden="false" customHeight="false" outlineLevel="0" collapsed="false"/>
    <row r="5" customFormat="false" ht="12.75" hidden="false" customHeight="false" outlineLevel="0" collapsed="false">
      <c r="B5" s="893" t="s">
        <v>392</v>
      </c>
      <c r="C5" s="894" t="n">
        <f aca="false">IF('Determinazione classe'!I2=Parametri!$B$33,'Determinazione classe'!E12,'Determinazione classe'!I12)</f>
        <v>0</v>
      </c>
    </row>
    <row r="6" customFormat="false" ht="12.75" hidden="false" customHeight="false" outlineLevel="0" collapsed="false">
      <c r="B6" s="893" t="s">
        <v>393</v>
      </c>
      <c r="C6" s="895" t="n">
        <f aca="false">IF('Determinazione classe'!I2=Parametri!$B$33,'Determinazione classe'!G19,'Determinazione classe'!I19)</f>
        <v>0</v>
      </c>
    </row>
    <row r="7" customFormat="false" ht="12.75" hidden="false" customHeight="false" outlineLevel="0" collapsed="false">
      <c r="B7" s="893" t="s">
        <v>394</v>
      </c>
      <c r="C7" s="894" t="n">
        <f aca="false">IF('Determinazione classe'!D95=Parametri!$B$57,'Costo di costruzione'!G21,'Costo di costruzione'!L21)</f>
        <v>0</v>
      </c>
    </row>
    <row r="8" customFormat="false" ht="12.75" hidden="false" customHeight="false" outlineLevel="0" collapsed="false">
      <c r="B8" s="893" t="s">
        <v>395</v>
      </c>
      <c r="C8" s="896" t="str">
        <f aca="false">IF('Costo di costruzione'!I4="No","0",'Costo di costruzione'!G21+'Costo di costruzione'!L21+'Costo di costruzione'!G22+'Costo di costruzione'!L22)</f>
        <v>0</v>
      </c>
    </row>
    <row r="9" customFormat="false" ht="12.75" hidden="false" customHeight="false" outlineLevel="0" collapsed="false">
      <c r="C9" s="897"/>
    </row>
    <row r="10" customFormat="false" ht="12.75" hidden="false" customHeight="false" outlineLevel="0" collapsed="false">
      <c r="B10" s="896" t="str">
        <f aca="false">IF(Calcoli!BA28="Sì","Intervento in Sanatoria","")</f>
        <v/>
      </c>
      <c r="C10" s="896"/>
    </row>
    <row r="11" customFormat="false" ht="12.75" hidden="false" customHeight="false" outlineLevel="0" collapsed="false">
      <c r="B11" s="893" t="s">
        <v>396</v>
      </c>
      <c r="C11" s="898" t="n">
        <f aca="false">Calcoli!BB51</f>
        <v>0</v>
      </c>
    </row>
    <row r="12" customFormat="false" ht="12.75" hidden="false" customHeight="false" outlineLevel="0" collapsed="false">
      <c r="B12" s="893" t="s">
        <v>397</v>
      </c>
      <c r="C12" s="898" t="n">
        <f aca="false">Calcoli!BB52</f>
        <v>0</v>
      </c>
    </row>
    <row r="13" customFormat="false" ht="12.75" hidden="false" customHeight="false" outlineLevel="0" collapsed="false">
      <c r="B13" s="893" t="str">
        <f aca="false">Parametri!E50</f>
        <v>Smaltimento Rifiuti</v>
      </c>
      <c r="C13" s="898" t="n">
        <f aca="false">Calcoli!BB53</f>
        <v>0</v>
      </c>
    </row>
    <row r="14" customFormat="false" ht="12.75" hidden="false" customHeight="false" outlineLevel="0" collapsed="false">
      <c r="B14" s="893" t="str">
        <f aca="false">Parametri!E51</f>
        <v>Urbanizzazione 4°</v>
      </c>
      <c r="C14" s="898" t="n">
        <f aca="false">Calcoli!BB54</f>
        <v>0</v>
      </c>
    </row>
    <row r="15" customFormat="false" ht="12.75" hidden="false" customHeight="false" outlineLevel="0" collapsed="false">
      <c r="B15" s="893" t="str">
        <f aca="false">Parametri!E52</f>
        <v>Urbanizzazione 5°</v>
      </c>
      <c r="C15" s="898" t="n">
        <f aca="false">Calcoli!BB55</f>
        <v>0</v>
      </c>
    </row>
    <row r="16" customFormat="false" ht="12.75" hidden="false" customHeight="false" outlineLevel="0" collapsed="false">
      <c r="B16" s="893" t="s">
        <v>398</v>
      </c>
      <c r="C16" s="898" t="n">
        <f aca="false">'Oneri di Urbanizzazione'!K214</f>
        <v>0</v>
      </c>
    </row>
    <row r="17" customFormat="false" ht="12.75" hidden="false" customHeight="false" outlineLevel="0" collapsed="false">
      <c r="B17" s="893" t="s">
        <v>399</v>
      </c>
      <c r="C17" s="898" t="n">
        <f aca="false">SUM(Calcoli!BB51:BB62)</f>
        <v>0</v>
      </c>
    </row>
    <row r="18" customFormat="false" ht="12.75" hidden="false" customHeight="false" outlineLevel="0" collapsed="false">
      <c r="B18" s="893" t="str">
        <f aca="false">"Contributo sul CC"&amp;IF('Costo di costruzione'!G63="Sì"," in sanatoria","")</f>
        <v>Contributo sul CC</v>
      </c>
      <c r="C18" s="898" t="n">
        <f aca="false">'Costo di costruzione'!G61</f>
        <v>0</v>
      </c>
    </row>
    <row r="19" customFormat="false" ht="12.75" hidden="false" customHeight="false" outlineLevel="0" collapsed="false">
      <c r="B19" s="899"/>
      <c r="C19" s="900"/>
    </row>
    <row r="20" customFormat="false" ht="13.8" hidden="false" customHeight="false" outlineLevel="0" collapsed="false">
      <c r="B20" s="901" t="s">
        <v>400</v>
      </c>
      <c r="C20" s="902" t="n">
        <f aca="false">C17+C18+C16</f>
        <v>0</v>
      </c>
    </row>
    <row r="21" customFormat="false" ht="12.75" hidden="false" customHeight="false" outlineLevel="0" collapsed="false">
      <c r="B21" s="899"/>
      <c r="C21" s="900"/>
    </row>
    <row r="22" customFormat="false" ht="12.75" hidden="false" customHeight="false" outlineLevel="0" collapsed="false">
      <c r="B22" s="893" t="s">
        <v>401</v>
      </c>
      <c r="C22" s="903" t="n">
        <f aca="false">IF('Determinazione classe'!D95=Parametri!$B$57,'Costo di costruzione'!F36,'Costo di costruzione'!K36)</f>
        <v>0.06</v>
      </c>
    </row>
    <row r="23" customFormat="false" ht="12.75" hidden="false" customHeight="false" outlineLevel="0" collapsed="false">
      <c r="B23" s="893" t="s">
        <v>402</v>
      </c>
      <c r="C23" s="904" t="str">
        <f aca="false">'Determinazione classe'!M34</f>
        <v>I</v>
      </c>
    </row>
    <row r="24" customFormat="false" ht="12.75" hidden="false" customHeight="false" outlineLevel="0" collapsed="false">
      <c r="B24" s="893" t="s">
        <v>403</v>
      </c>
      <c r="C24" s="904" t="n">
        <f aca="false">'Determinazione classe'!N34</f>
        <v>0</v>
      </c>
    </row>
    <row r="25" customFormat="false" ht="12.75" hidden="false" customHeight="false" outlineLevel="0" collapsed="false">
      <c r="B25" s="893" t="s">
        <v>404</v>
      </c>
      <c r="C25" s="904" t="n">
        <f aca="false">Calcoli!BN32</f>
        <v>0</v>
      </c>
    </row>
    <row r="26" customFormat="false" ht="12.75" hidden="false" customHeight="false" outlineLevel="0" collapsed="false">
      <c r="B26" s="893" t="s">
        <v>405</v>
      </c>
      <c r="C26" s="904" t="str">
        <f aca="false">IF(OR('Oneri di Urbanizzazione'!M3="Sì",'Costo di costruzione'!G63="Sì"),"Sì","No")</f>
        <v>No</v>
      </c>
    </row>
    <row r="27" customFormat="false" ht="12.75" hidden="false" customHeight="false" outlineLevel="0" collapsed="false"/>
    <row r="28" customFormat="false" ht="12.75" hidden="false" customHeight="false" outlineLevel="0" collapsed="false"/>
    <row r="29" customFormat="false" ht="12.75" hidden="false" customHeight="false" outlineLevel="0" collapsed="false"/>
  </sheetData>
  <sheetProtection sheet="true" objects="true" scenarios="true"/>
  <mergeCells count="1">
    <mergeCell ref="B10:C10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733FA1B-4CF0-4014-BCA9-A1559BD0CB3A}">
            <xm:f>'Costo di costruzione'!$I$4="No"</xm:f>
            <x14:dxf>
              <font>
                <color rgb="FF808080"/>
              </font>
              <fill>
                <patternFill>
                  <bgColor theme="0" tint="-0.5"/>
                </patternFill>
              </fill>
              <border diagonalUp="false" diagonalDown="false">
                <left style="thin">
                  <color theme="0" tint="-0.5"/>
                </left>
                <right style="thin">
                  <color theme="0" tint="-0.5"/>
                </right>
                <top style="thin">
                  <color theme="0" tint="-0.5"/>
                </top>
                <bottom style="thin">
                  <color theme="0" tint="-0.5"/>
                </bottom>
                <diagonal/>
              </border>
            </x14:dxf>
          </x14:cfRule>
          <xm:sqref>B8:C8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A12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6" activeCellId="0" sqref="E6"/>
    </sheetView>
  </sheetViews>
  <sheetFormatPr defaultColWidth="12.71484375" defaultRowHeight="15.75" zeroHeight="true" outlineLevelRow="0" outlineLevelCol="0"/>
  <cols>
    <col collapsed="false" customWidth="true" hidden="false" outlineLevel="0" max="1" min="1" style="1" width="2.71"/>
    <col collapsed="false" customWidth="true" hidden="false" outlineLevel="0" max="2" min="2" style="1" width="12.15"/>
    <col collapsed="false" customWidth="true" hidden="false" outlineLevel="0" max="3" min="3" style="1" width="22.42"/>
    <col collapsed="false" customWidth="true" hidden="false" outlineLevel="0" max="4" min="4" style="1" width="3.29"/>
    <col collapsed="false" customWidth="true" hidden="false" outlineLevel="0" max="5" min="5" style="1" width="16.29"/>
    <col collapsed="false" customWidth="true" hidden="false" outlineLevel="0" max="6" min="6" style="1" width="3.29"/>
    <col collapsed="false" customWidth="true" hidden="false" outlineLevel="0" max="27" min="7" style="1" width="2.71"/>
    <col collapsed="false" customWidth="false" hidden="true" outlineLevel="0" max="16384" min="28" style="1" width="12.71"/>
  </cols>
  <sheetData>
    <row r="1" customFormat="false" ht="15.75" hidden="false" customHeight="false" outlineLevel="0" collapsed="false">
      <c r="A1" s="26"/>
      <c r="B1" s="26"/>
      <c r="C1" s="26"/>
      <c r="D1" s="905"/>
      <c r="E1" s="26"/>
      <c r="F1" s="905"/>
      <c r="G1" s="26"/>
      <c r="H1" s="26"/>
      <c r="I1" s="26"/>
      <c r="J1" s="30"/>
      <c r="K1" s="30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 customFormat="false" ht="15.75" hidden="false" customHeight="true" outlineLevel="0" collapsed="false">
      <c r="A2" s="26"/>
      <c r="B2" s="906" t="s">
        <v>406</v>
      </c>
      <c r="C2" s="906"/>
      <c r="D2" s="906"/>
      <c r="E2" s="906"/>
      <c r="F2" s="90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 customFormat="false" ht="15.75" hidden="false" customHeight="false" outlineLevel="0" collapsed="false">
      <c r="A3" s="32"/>
      <c r="B3" s="906"/>
      <c r="C3" s="906"/>
      <c r="D3" s="906"/>
      <c r="E3" s="906"/>
      <c r="F3" s="90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customFormat="false" ht="15.75" hidden="false" customHeight="false" outlineLevel="0" collapsed="false">
      <c r="A4" s="32"/>
      <c r="B4" s="906"/>
      <c r="C4" s="906"/>
      <c r="D4" s="906"/>
      <c r="E4" s="906"/>
      <c r="F4" s="90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customFormat="false" ht="31.5" hidden="false" customHeight="true" outlineLevel="0" collapsed="false">
      <c r="A5" s="32"/>
      <c r="B5" s="907" t="s">
        <v>407</v>
      </c>
      <c r="C5" s="908" t="s">
        <v>408</v>
      </c>
      <c r="D5" s="908"/>
      <c r="E5" s="909" t="s">
        <v>409</v>
      </c>
      <c r="F5" s="909"/>
      <c r="G5" s="62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customFormat="false" ht="15.75" hidden="false" customHeight="false" outlineLevel="0" collapsed="false">
      <c r="A6" s="32"/>
      <c r="B6" s="910" t="str">
        <f aca="false">IF(C6&gt;0,1,"")</f>
        <v/>
      </c>
      <c r="C6" s="911" t="n">
        <v>0</v>
      </c>
      <c r="D6" s="912" t="s">
        <v>349</v>
      </c>
      <c r="E6" s="913" t="n">
        <f aca="false">IF(($C6/10)&gt;25,25,$C6/10)</f>
        <v>0</v>
      </c>
      <c r="F6" s="914" t="s">
        <v>349</v>
      </c>
      <c r="G6" s="62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customFormat="false" ht="15.75" hidden="false" customHeight="false" outlineLevel="0" collapsed="false">
      <c r="A7" s="32"/>
      <c r="B7" s="915" t="str">
        <f aca="false">IF(C7&gt;0,B6+1,"")</f>
        <v/>
      </c>
      <c r="C7" s="911" t="n">
        <v>0</v>
      </c>
      <c r="D7" s="912" t="s">
        <v>349</v>
      </c>
      <c r="E7" s="916" t="n">
        <f aca="false">IF(($C7/10)&gt;25,25,$C7/10)</f>
        <v>0</v>
      </c>
      <c r="F7" s="428" t="s">
        <v>349</v>
      </c>
      <c r="G7" s="62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customFormat="false" ht="15.75" hidden="false" customHeight="false" outlineLevel="0" collapsed="false">
      <c r="A8" s="32"/>
      <c r="B8" s="915" t="str">
        <f aca="false">IF(C8&gt;0,B7+1,"")</f>
        <v/>
      </c>
      <c r="C8" s="911" t="n">
        <v>0</v>
      </c>
      <c r="D8" s="912" t="s">
        <v>349</v>
      </c>
      <c r="E8" s="916" t="n">
        <f aca="false">IF(($C8/10)&gt;25,25,$C8/10)</f>
        <v>0</v>
      </c>
      <c r="F8" s="428" t="s">
        <v>349</v>
      </c>
      <c r="G8" s="62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</row>
    <row r="9" customFormat="false" ht="15.75" hidden="false" customHeight="false" outlineLevel="0" collapsed="false">
      <c r="A9" s="32"/>
      <c r="B9" s="915" t="str">
        <f aca="false">IF(C9&gt;0,B8+1,"")</f>
        <v/>
      </c>
      <c r="C9" s="911" t="n">
        <v>0</v>
      </c>
      <c r="D9" s="912" t="s">
        <v>349</v>
      </c>
      <c r="E9" s="917" t="n">
        <f aca="false">IF(($C9/10)&gt;25,25,$C9/10)</f>
        <v>0</v>
      </c>
      <c r="F9" s="428" t="s">
        <v>349</v>
      </c>
      <c r="G9" s="62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customFormat="false" ht="15.75" hidden="false" customHeight="false" outlineLevel="0" collapsed="false">
      <c r="A10" s="32"/>
      <c r="B10" s="915" t="str">
        <f aca="false">IF(C10&gt;0,B9+1,"")</f>
        <v/>
      </c>
      <c r="C10" s="911" t="n">
        <v>0</v>
      </c>
      <c r="D10" s="912" t="s">
        <v>349</v>
      </c>
      <c r="E10" s="917" t="n">
        <f aca="false">IF(($C10/10)&gt;25,25,$C10/10)</f>
        <v>0</v>
      </c>
      <c r="F10" s="428" t="s">
        <v>349</v>
      </c>
      <c r="G10" s="62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</row>
    <row r="11" customFormat="false" ht="15.75" hidden="false" customHeight="false" outlineLevel="0" collapsed="false">
      <c r="A11" s="32"/>
      <c r="B11" s="915" t="str">
        <f aca="false">IF(C11&gt;0,B10+1,"")</f>
        <v/>
      </c>
      <c r="C11" s="911" t="n">
        <v>0</v>
      </c>
      <c r="D11" s="912" t="s">
        <v>349</v>
      </c>
      <c r="E11" s="917" t="n">
        <f aca="false">IF(($C11/10)&gt;25,25,$C11/10)</f>
        <v>0</v>
      </c>
      <c r="F11" s="428" t="s">
        <v>349</v>
      </c>
      <c r="G11" s="62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</row>
    <row r="12" customFormat="false" ht="15.75" hidden="false" customHeight="false" outlineLevel="0" collapsed="false">
      <c r="A12" s="32"/>
      <c r="B12" s="915" t="str">
        <f aca="false">IF(C12&gt;0,B11+1,"")</f>
        <v/>
      </c>
      <c r="C12" s="911" t="n">
        <v>0</v>
      </c>
      <c r="D12" s="912" t="s">
        <v>349</v>
      </c>
      <c r="E12" s="917" t="n">
        <f aca="false">IF(($C12/10)&gt;25,25,$C12/10)</f>
        <v>0</v>
      </c>
      <c r="F12" s="428" t="s">
        <v>349</v>
      </c>
      <c r="G12" s="62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</row>
    <row r="13" customFormat="false" ht="15.75" hidden="false" customHeight="false" outlineLevel="0" collapsed="false">
      <c r="A13" s="32"/>
      <c r="B13" s="918" t="str">
        <f aca="false">IF(C13&gt;0,B12+1,"")</f>
        <v/>
      </c>
      <c r="C13" s="919" t="n">
        <v>0</v>
      </c>
      <c r="D13" s="920" t="s">
        <v>349</v>
      </c>
      <c r="E13" s="921" t="n">
        <f aca="false">IF(($C13/10)&gt;25,25,$C13/10)</f>
        <v>0</v>
      </c>
      <c r="F13" s="428" t="s">
        <v>349</v>
      </c>
      <c r="G13" s="62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</row>
    <row r="14" customFormat="false" ht="15.75" hidden="false" customHeight="false" outlineLevel="0" collapsed="false">
      <c r="A14" s="32"/>
      <c r="B14" s="922" t="str">
        <f aca="false">IF(C14&gt;0,B13+1,"")</f>
        <v/>
      </c>
      <c r="C14" s="923" t="n">
        <v>0</v>
      </c>
      <c r="D14" s="924" t="s">
        <v>349</v>
      </c>
      <c r="E14" s="921" t="n">
        <f aca="false">IF(($C14/10)&gt;25,25,$C14/10)</f>
        <v>0</v>
      </c>
      <c r="F14" s="428" t="s">
        <v>349</v>
      </c>
      <c r="G14" s="62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customFormat="false" ht="15.75" hidden="false" customHeight="false" outlineLevel="0" collapsed="false">
      <c r="A15" s="32"/>
      <c r="B15" s="922" t="str">
        <f aca="false">IF(C15&gt;0,B14+1,"")</f>
        <v/>
      </c>
      <c r="C15" s="923" t="n">
        <v>0</v>
      </c>
      <c r="D15" s="924" t="s">
        <v>349</v>
      </c>
      <c r="E15" s="921" t="n">
        <f aca="false">IF(($C15/10)&gt;25,25,$C15/10)</f>
        <v>0</v>
      </c>
      <c r="F15" s="428" t="s">
        <v>349</v>
      </c>
      <c r="G15" s="62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</row>
    <row r="16" customFormat="false" ht="15.75" hidden="false" customHeight="false" outlineLevel="0" collapsed="false">
      <c r="A16" s="32"/>
      <c r="B16" s="918" t="str">
        <f aca="false">IF(C16&gt;0,B15+1,"")</f>
        <v/>
      </c>
      <c r="C16" s="919" t="n">
        <v>0</v>
      </c>
      <c r="D16" s="920" t="s">
        <v>349</v>
      </c>
      <c r="E16" s="921" t="n">
        <f aca="false">IF(($C16/10)&gt;25,25,$C16/10)</f>
        <v>0</v>
      </c>
      <c r="F16" s="428" t="s">
        <v>349</v>
      </c>
      <c r="G16" s="62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</row>
    <row r="17" customFormat="false" ht="15.75" hidden="false" customHeight="false" outlineLevel="0" collapsed="false">
      <c r="A17" s="32"/>
      <c r="B17" s="922" t="str">
        <f aca="false">IF(C17&gt;0,B16+1,"")</f>
        <v/>
      </c>
      <c r="C17" s="923" t="n">
        <v>0</v>
      </c>
      <c r="D17" s="924" t="s">
        <v>349</v>
      </c>
      <c r="E17" s="921" t="n">
        <f aca="false">IF(($C17/10)&gt;25,25,$C17/10)</f>
        <v>0</v>
      </c>
      <c r="F17" s="428" t="s">
        <v>349</v>
      </c>
      <c r="G17" s="62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</row>
    <row r="18" customFormat="false" ht="15.75" hidden="false" customHeight="false" outlineLevel="0" collapsed="false">
      <c r="A18" s="32"/>
      <c r="B18" s="922" t="str">
        <f aca="false">IF(C18&gt;0,B17+1,"")</f>
        <v/>
      </c>
      <c r="C18" s="923" t="n">
        <v>0</v>
      </c>
      <c r="D18" s="924" t="s">
        <v>349</v>
      </c>
      <c r="E18" s="921" t="n">
        <f aca="false">IF(($C18/10)&gt;25,25,$C18/10)</f>
        <v>0</v>
      </c>
      <c r="F18" s="428" t="s">
        <v>349</v>
      </c>
      <c r="G18" s="62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customFormat="false" ht="15.75" hidden="false" customHeight="false" outlineLevel="0" collapsed="false">
      <c r="A19" s="32"/>
      <c r="B19" s="918" t="str">
        <f aca="false">IF(C19&gt;0,B18+1,"")</f>
        <v/>
      </c>
      <c r="C19" s="919" t="n">
        <v>0</v>
      </c>
      <c r="D19" s="920" t="s">
        <v>349</v>
      </c>
      <c r="E19" s="921" t="n">
        <f aca="false">IF(($C19/10)&gt;25,25,$C19/10)</f>
        <v>0</v>
      </c>
      <c r="F19" s="428" t="s">
        <v>349</v>
      </c>
      <c r="G19" s="62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customFormat="false" ht="15.75" hidden="false" customHeight="false" outlineLevel="0" collapsed="false">
      <c r="A20" s="32"/>
      <c r="B20" s="922" t="str">
        <f aca="false">IF(C20&gt;0,B19+1,"")</f>
        <v/>
      </c>
      <c r="C20" s="923" t="n">
        <v>0</v>
      </c>
      <c r="D20" s="924" t="s">
        <v>349</v>
      </c>
      <c r="E20" s="921" t="n">
        <f aca="false">IF(($C20/10)&gt;25,25,$C20/10)</f>
        <v>0</v>
      </c>
      <c r="F20" s="428" t="s">
        <v>349</v>
      </c>
      <c r="G20" s="62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customFormat="false" ht="15.75" hidden="false" customHeight="false" outlineLevel="0" collapsed="false">
      <c r="A21" s="32"/>
      <c r="B21" s="922" t="str">
        <f aca="false">IF(C21&gt;0,B20+1,"")</f>
        <v/>
      </c>
      <c r="C21" s="923" t="n">
        <v>0</v>
      </c>
      <c r="D21" s="924" t="s">
        <v>349</v>
      </c>
      <c r="E21" s="921" t="n">
        <f aca="false">IF(($C21/10)&gt;25,25,$C21/10)</f>
        <v>0</v>
      </c>
      <c r="F21" s="428" t="s">
        <v>349</v>
      </c>
      <c r="G21" s="62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customFormat="false" ht="15.75" hidden="false" customHeight="false" outlineLevel="0" collapsed="false">
      <c r="A22" s="32"/>
      <c r="B22" s="925" t="str">
        <f aca="false">IF(C22&gt;0,B21+1,"")</f>
        <v/>
      </c>
      <c r="C22" s="926" t="n">
        <v>0</v>
      </c>
      <c r="D22" s="927" t="s">
        <v>349</v>
      </c>
      <c r="E22" s="928" t="n">
        <f aca="false">IF(($C22/10)&gt;25,25,$C22/10)</f>
        <v>0</v>
      </c>
      <c r="F22" s="929" t="s">
        <v>349</v>
      </c>
      <c r="G22" s="62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customFormat="false" ht="15.75" hidden="false" customHeight="false" outlineLevel="0" collapsed="false">
      <c r="A23" s="26"/>
      <c r="B23" s="71"/>
      <c r="C23" s="60"/>
      <c r="D23" s="930"/>
      <c r="E23" s="60"/>
      <c r="F23" s="931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customFormat="false" ht="17.35" hidden="false" customHeight="false" outlineLevel="0" collapsed="false">
      <c r="A24" s="26"/>
      <c r="B24" s="932" t="s">
        <v>241</v>
      </c>
      <c r="C24" s="933" t="n">
        <f aca="false">SUM(C6:C22)</f>
        <v>0</v>
      </c>
      <c r="D24" s="934" t="s">
        <v>349</v>
      </c>
      <c r="E24" s="935" t="n">
        <f aca="false">SUM(E6:E22)</f>
        <v>0</v>
      </c>
      <c r="F24" s="934" t="s">
        <v>349</v>
      </c>
      <c r="G24" s="26"/>
      <c r="H24" s="27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customFormat="false" ht="15.75" hidden="false" customHeight="false" outlineLevel="0" collapsed="false">
      <c r="A25" s="26"/>
      <c r="B25" s="26"/>
      <c r="C25" s="71"/>
      <c r="D25" s="931"/>
      <c r="E25" s="71"/>
      <c r="F25" s="905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customFormat="false" ht="15" hidden="false" customHeight="false" outlineLevel="0" collapsed="false">
      <c r="A26" s="26"/>
      <c r="B26" s="26"/>
      <c r="C26" s="26"/>
      <c r="D26" s="905"/>
      <c r="E26" s="26"/>
      <c r="F26" s="905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customFormat="false" ht="15" hidden="false" customHeight="false" outlineLevel="0" collapsed="false">
      <c r="A27" s="26"/>
      <c r="B27" s="26"/>
      <c r="C27" s="26"/>
      <c r="D27" s="905"/>
      <c r="E27" s="26"/>
      <c r="F27" s="905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customFormat="false" ht="15" hidden="true" customHeight="false" outlineLevel="0" collapsed="false">
      <c r="A28" s="26"/>
      <c r="B28" s="26"/>
      <c r="C28" s="26"/>
      <c r="D28" s="905"/>
      <c r="E28" s="26"/>
      <c r="F28" s="905"/>
      <c r="G28" s="26"/>
      <c r="H28" s="27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customFormat="false" ht="15" hidden="true" customHeight="false" outlineLevel="0" collapsed="false">
      <c r="A29" s="26"/>
      <c r="B29" s="26"/>
      <c r="C29" s="26"/>
      <c r="D29" s="905"/>
      <c r="E29" s="26"/>
      <c r="F29" s="905"/>
      <c r="G29" s="26"/>
      <c r="H29" s="27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</row>
    <row r="30" customFormat="false" ht="15" hidden="true" customHeight="false" outlineLevel="0" collapsed="false">
      <c r="A30" s="26"/>
      <c r="B30" s="26"/>
      <c r="C30" s="26"/>
      <c r="D30" s="905"/>
      <c r="E30" s="26"/>
      <c r="F30" s="905"/>
      <c r="G30" s="26"/>
      <c r="H30" s="27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</row>
    <row r="31" customFormat="false" ht="15" hidden="true" customHeight="false" outlineLevel="0" collapsed="false">
      <c r="A31" s="26"/>
      <c r="B31" s="26"/>
      <c r="C31" s="26"/>
      <c r="D31" s="905"/>
      <c r="E31" s="26"/>
      <c r="F31" s="905"/>
      <c r="G31" s="26"/>
      <c r="H31" s="27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customFormat="false" ht="15" hidden="true" customHeight="false" outlineLevel="0" collapsed="false">
      <c r="A32" s="26"/>
      <c r="B32" s="26"/>
      <c r="C32" s="26"/>
      <c r="D32" s="905"/>
      <c r="E32" s="26"/>
      <c r="F32" s="905"/>
      <c r="G32" s="26"/>
      <c r="H32" s="27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customFormat="false" ht="15" hidden="true" customHeight="false" outlineLevel="0" collapsed="false">
      <c r="A33" s="26"/>
      <c r="B33" s="26"/>
      <c r="C33" s="26"/>
      <c r="D33" s="905"/>
      <c r="E33" s="26"/>
      <c r="F33" s="905"/>
      <c r="G33" s="26"/>
      <c r="H33" s="27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customFormat="false" ht="15" hidden="true" customHeight="false" outlineLevel="0" collapsed="false">
      <c r="A34" s="26"/>
      <c r="B34" s="26"/>
      <c r="C34" s="26"/>
      <c r="D34" s="905"/>
      <c r="E34" s="26"/>
      <c r="F34" s="905"/>
      <c r="G34" s="26"/>
      <c r="H34" s="27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customFormat="false" ht="15" hidden="true" customHeight="false" outlineLevel="0" collapsed="false">
      <c r="A35" s="26"/>
      <c r="B35" s="26"/>
      <c r="C35" s="26"/>
      <c r="D35" s="905"/>
      <c r="E35" s="26"/>
      <c r="F35" s="905"/>
      <c r="G35" s="26"/>
      <c r="H35" s="27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customFormat="false" ht="15" hidden="true" customHeight="false" outlineLevel="0" collapsed="false">
      <c r="A36" s="26"/>
      <c r="B36" s="26"/>
      <c r="C36" s="26"/>
      <c r="D36" s="905"/>
      <c r="E36" s="26"/>
      <c r="F36" s="905"/>
      <c r="G36" s="26"/>
      <c r="H36" s="27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customFormat="false" ht="15" hidden="true" customHeight="false" outlineLevel="0" collapsed="false">
      <c r="A37" s="26"/>
      <c r="B37" s="26"/>
      <c r="C37" s="26"/>
      <c r="D37" s="905"/>
      <c r="E37" s="26"/>
      <c r="F37" s="905"/>
      <c r="G37" s="26"/>
      <c r="H37" s="27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</row>
    <row r="38" customFormat="false" ht="15" hidden="true" customHeight="false" outlineLevel="0" collapsed="false">
      <c r="A38" s="26"/>
      <c r="B38" s="26"/>
      <c r="C38" s="26"/>
      <c r="D38" s="905"/>
      <c r="E38" s="26"/>
      <c r="F38" s="905"/>
      <c r="G38" s="26"/>
      <c r="H38" s="27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</row>
    <row r="39" customFormat="false" ht="15" hidden="true" customHeight="false" outlineLevel="0" collapsed="false">
      <c r="A39" s="26"/>
      <c r="B39" s="26"/>
      <c r="C39" s="26"/>
      <c r="D39" s="905"/>
      <c r="E39" s="26"/>
      <c r="F39" s="905"/>
      <c r="G39" s="26"/>
      <c r="H39" s="27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</row>
    <row r="40" customFormat="false" ht="15" hidden="true" customHeight="false" outlineLevel="0" collapsed="false">
      <c r="A40" s="26"/>
      <c r="B40" s="26"/>
      <c r="C40" s="26"/>
      <c r="D40" s="905"/>
      <c r="E40" s="26"/>
      <c r="F40" s="905"/>
      <c r="G40" s="26"/>
      <c r="H40" s="27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</row>
    <row r="41" customFormat="false" ht="15" hidden="true" customHeight="false" outlineLevel="0" collapsed="false">
      <c r="A41" s="26"/>
      <c r="B41" s="26"/>
      <c r="C41" s="26"/>
      <c r="D41" s="905"/>
      <c r="E41" s="26"/>
      <c r="F41" s="905"/>
      <c r="G41" s="26"/>
      <c r="H41" s="27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</row>
    <row r="42" customFormat="false" ht="15" hidden="true" customHeight="false" outlineLevel="0" collapsed="false">
      <c r="A42" s="26"/>
      <c r="B42" s="26"/>
      <c r="C42" s="26"/>
      <c r="D42" s="905"/>
      <c r="E42" s="26"/>
      <c r="F42" s="905"/>
      <c r="G42" s="26"/>
      <c r="H42" s="27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</row>
    <row r="43" customFormat="false" ht="15" hidden="true" customHeight="false" outlineLevel="0" collapsed="false">
      <c r="A43" s="26"/>
      <c r="B43" s="26"/>
      <c r="C43" s="26"/>
      <c r="D43" s="905"/>
      <c r="E43" s="26"/>
      <c r="F43" s="905"/>
      <c r="G43" s="26"/>
      <c r="H43" s="27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</row>
    <row r="44" customFormat="false" ht="15" hidden="true" customHeight="false" outlineLevel="0" collapsed="false">
      <c r="A44" s="26"/>
      <c r="B44" s="26"/>
      <c r="C44" s="26"/>
      <c r="D44" s="905"/>
      <c r="E44" s="26"/>
      <c r="F44" s="905"/>
      <c r="G44" s="26"/>
      <c r="H44" s="27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</row>
    <row r="45" customFormat="false" ht="15" hidden="true" customHeight="false" outlineLevel="0" collapsed="false">
      <c r="A45" s="26"/>
      <c r="B45" s="26"/>
      <c r="C45" s="26"/>
      <c r="D45" s="905"/>
      <c r="E45" s="26"/>
      <c r="F45" s="905"/>
      <c r="G45" s="26"/>
      <c r="H45" s="27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</row>
    <row r="46" customFormat="false" ht="15" hidden="true" customHeight="false" outlineLevel="0" collapsed="false">
      <c r="A46" s="26"/>
      <c r="B46" s="26"/>
      <c r="C46" s="26"/>
      <c r="D46" s="905"/>
      <c r="E46" s="26"/>
      <c r="F46" s="905"/>
      <c r="G46" s="26"/>
      <c r="H46" s="27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</row>
    <row r="47" customFormat="false" ht="15" hidden="true" customHeight="false" outlineLevel="0" collapsed="false">
      <c r="A47" s="26"/>
      <c r="B47" s="26"/>
      <c r="C47" s="26"/>
      <c r="D47" s="905"/>
      <c r="E47" s="26"/>
      <c r="F47" s="905"/>
      <c r="G47" s="26"/>
      <c r="H47" s="27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</row>
    <row r="48" customFormat="false" ht="15" hidden="true" customHeight="false" outlineLevel="0" collapsed="false">
      <c r="A48" s="26"/>
      <c r="B48" s="26"/>
      <c r="C48" s="26"/>
      <c r="D48" s="905"/>
      <c r="E48" s="26"/>
      <c r="F48" s="905"/>
      <c r="G48" s="26"/>
      <c r="H48" s="27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</row>
    <row r="49" customFormat="false" ht="15" hidden="true" customHeight="false" outlineLevel="0" collapsed="false">
      <c r="A49" s="26"/>
      <c r="B49" s="26"/>
      <c r="C49" s="26"/>
      <c r="D49" s="905"/>
      <c r="E49" s="26"/>
      <c r="F49" s="905"/>
      <c r="G49" s="26"/>
      <c r="H49" s="27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</row>
    <row r="50" customFormat="false" ht="15" hidden="true" customHeight="false" outlineLevel="0" collapsed="false">
      <c r="A50" s="26"/>
      <c r="B50" s="26"/>
      <c r="C50" s="26"/>
      <c r="D50" s="905"/>
      <c r="E50" s="26"/>
      <c r="F50" s="905"/>
      <c r="G50" s="26"/>
      <c r="H50" s="27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</row>
    <row r="51" customFormat="false" ht="15" hidden="true" customHeight="false" outlineLevel="0" collapsed="false">
      <c r="A51" s="26"/>
      <c r="B51" s="26"/>
      <c r="C51" s="26"/>
      <c r="D51" s="905"/>
      <c r="E51" s="26"/>
      <c r="F51" s="905"/>
      <c r="G51" s="26"/>
      <c r="H51" s="27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</row>
    <row r="52" customFormat="false" ht="15" hidden="true" customHeight="false" outlineLevel="0" collapsed="false">
      <c r="A52" s="26"/>
      <c r="B52" s="26"/>
      <c r="C52" s="26"/>
      <c r="D52" s="905"/>
      <c r="E52" s="26"/>
      <c r="F52" s="905"/>
      <c r="G52" s="26"/>
      <c r="H52" s="27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</row>
    <row r="53" customFormat="false" ht="15" hidden="true" customHeight="false" outlineLevel="0" collapsed="false">
      <c r="A53" s="26"/>
      <c r="B53" s="26"/>
      <c r="C53" s="26"/>
      <c r="D53" s="905"/>
      <c r="E53" s="26"/>
      <c r="F53" s="905"/>
      <c r="G53" s="26"/>
      <c r="H53" s="27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</row>
    <row r="54" customFormat="false" ht="15" hidden="true" customHeight="false" outlineLevel="0" collapsed="false">
      <c r="A54" s="26"/>
      <c r="B54" s="26"/>
      <c r="C54" s="26"/>
      <c r="D54" s="905"/>
      <c r="E54" s="26"/>
      <c r="F54" s="905"/>
      <c r="G54" s="26"/>
      <c r="H54" s="27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</row>
    <row r="55" customFormat="false" ht="15" hidden="true" customHeight="false" outlineLevel="0" collapsed="false">
      <c r="A55" s="26"/>
      <c r="B55" s="26"/>
      <c r="C55" s="26"/>
      <c r="D55" s="905"/>
      <c r="E55" s="26"/>
      <c r="F55" s="905"/>
      <c r="G55" s="26"/>
      <c r="H55" s="27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</row>
    <row r="56" customFormat="false" ht="15" hidden="true" customHeight="false" outlineLevel="0" collapsed="false">
      <c r="A56" s="26"/>
      <c r="B56" s="26"/>
      <c r="C56" s="26"/>
      <c r="D56" s="905"/>
      <c r="E56" s="26"/>
      <c r="F56" s="905"/>
      <c r="G56" s="26"/>
      <c r="H56" s="27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</row>
    <row r="57" customFormat="false" ht="15" hidden="true" customHeight="false" outlineLevel="0" collapsed="false">
      <c r="A57" s="26"/>
      <c r="B57" s="26"/>
      <c r="C57" s="26"/>
      <c r="D57" s="905"/>
      <c r="E57" s="26"/>
      <c r="F57" s="905"/>
      <c r="G57" s="26"/>
      <c r="H57" s="27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</row>
    <row r="58" customFormat="false" ht="15" hidden="true" customHeight="false" outlineLevel="0" collapsed="false">
      <c r="A58" s="26"/>
      <c r="B58" s="26"/>
      <c r="C58" s="26"/>
      <c r="D58" s="905"/>
      <c r="E58" s="26"/>
      <c r="F58" s="905"/>
      <c r="G58" s="26"/>
      <c r="H58" s="27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</row>
    <row r="59" customFormat="false" ht="15" hidden="true" customHeight="false" outlineLevel="0" collapsed="false">
      <c r="A59" s="26"/>
      <c r="B59" s="26"/>
      <c r="C59" s="26"/>
      <c r="D59" s="905"/>
      <c r="E59" s="26"/>
      <c r="F59" s="905"/>
      <c r="G59" s="26"/>
      <c r="H59" s="27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</row>
    <row r="60" customFormat="false" ht="15" hidden="true" customHeight="false" outlineLevel="0" collapsed="false">
      <c r="A60" s="26"/>
      <c r="B60" s="26"/>
      <c r="C60" s="26"/>
      <c r="D60" s="905"/>
      <c r="E60" s="26"/>
      <c r="F60" s="905"/>
      <c r="G60" s="26"/>
      <c r="H60" s="27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</row>
    <row r="61" customFormat="false" ht="15" hidden="true" customHeight="false" outlineLevel="0" collapsed="false">
      <c r="A61" s="26"/>
      <c r="B61" s="26"/>
      <c r="C61" s="26"/>
      <c r="D61" s="905"/>
      <c r="E61" s="26"/>
      <c r="F61" s="905"/>
      <c r="G61" s="26"/>
      <c r="H61" s="27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</row>
    <row r="62" customFormat="false" ht="15" hidden="true" customHeight="false" outlineLevel="0" collapsed="false">
      <c r="A62" s="26"/>
      <c r="B62" s="26"/>
      <c r="C62" s="26"/>
      <c r="D62" s="905"/>
      <c r="E62" s="26"/>
      <c r="F62" s="905"/>
      <c r="G62" s="26"/>
      <c r="H62" s="27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customFormat="false" ht="15" hidden="true" customHeight="false" outlineLevel="0" collapsed="false">
      <c r="A63" s="26"/>
      <c r="B63" s="26"/>
      <c r="C63" s="26"/>
      <c r="D63" s="905"/>
      <c r="E63" s="26"/>
      <c r="F63" s="905"/>
      <c r="G63" s="26"/>
      <c r="H63" s="27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customFormat="false" ht="15" hidden="true" customHeight="false" outlineLevel="0" collapsed="false">
      <c r="A64" s="26"/>
      <c r="B64" s="26"/>
      <c r="C64" s="26"/>
      <c r="D64" s="905"/>
      <c r="E64" s="26"/>
      <c r="F64" s="905"/>
      <c r="G64" s="26"/>
      <c r="H64" s="27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customFormat="false" ht="15" hidden="true" customHeight="false" outlineLevel="0" collapsed="false">
      <c r="A65" s="26"/>
      <c r="B65" s="26"/>
      <c r="C65" s="26"/>
      <c r="D65" s="905"/>
      <c r="E65" s="26"/>
      <c r="F65" s="905"/>
      <c r="G65" s="26"/>
      <c r="H65" s="27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customFormat="false" ht="15" hidden="true" customHeight="false" outlineLevel="0" collapsed="false">
      <c r="A66" s="26"/>
      <c r="B66" s="26"/>
      <c r="C66" s="26"/>
      <c r="D66" s="905"/>
      <c r="E66" s="26"/>
      <c r="F66" s="905"/>
      <c r="G66" s="26"/>
      <c r="H66" s="27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customFormat="false" ht="15" hidden="true" customHeight="false" outlineLevel="0" collapsed="false">
      <c r="A67" s="26"/>
      <c r="B67" s="26"/>
      <c r="C67" s="26"/>
      <c r="D67" s="905"/>
      <c r="E67" s="26"/>
      <c r="F67" s="905"/>
      <c r="G67" s="26"/>
      <c r="H67" s="27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customFormat="false" ht="15" hidden="true" customHeight="false" outlineLevel="0" collapsed="false">
      <c r="A68" s="26"/>
      <c r="B68" s="26"/>
      <c r="C68" s="26"/>
      <c r="D68" s="905"/>
      <c r="E68" s="26"/>
      <c r="F68" s="905"/>
      <c r="G68" s="26"/>
      <c r="H68" s="27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customFormat="false" ht="15" hidden="true" customHeight="false" outlineLevel="0" collapsed="false">
      <c r="A69" s="26"/>
      <c r="B69" s="26"/>
      <c r="C69" s="26"/>
      <c r="D69" s="905"/>
      <c r="E69" s="26"/>
      <c r="F69" s="905"/>
      <c r="G69" s="26"/>
      <c r="H69" s="27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customFormat="false" ht="15" hidden="true" customHeight="false" outlineLevel="0" collapsed="false">
      <c r="A70" s="26"/>
      <c r="B70" s="26"/>
      <c r="C70" s="26"/>
      <c r="D70" s="905"/>
      <c r="E70" s="26"/>
      <c r="F70" s="905"/>
      <c r="G70" s="26"/>
      <c r="H70" s="27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customFormat="false" ht="15" hidden="true" customHeight="false" outlineLevel="0" collapsed="false">
      <c r="A71" s="26"/>
      <c r="B71" s="26"/>
      <c r="C71" s="26"/>
      <c r="D71" s="905"/>
      <c r="E71" s="26"/>
      <c r="F71" s="905"/>
      <c r="G71" s="26"/>
      <c r="H71" s="27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customFormat="false" ht="15" hidden="true" customHeight="false" outlineLevel="0" collapsed="false">
      <c r="A72" s="26"/>
      <c r="B72" s="26"/>
      <c r="C72" s="26"/>
      <c r="D72" s="905"/>
      <c r="E72" s="26"/>
      <c r="F72" s="905"/>
      <c r="G72" s="26"/>
      <c r="H72" s="27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customFormat="false" ht="15" hidden="true" customHeight="false" outlineLevel="0" collapsed="false">
      <c r="A73" s="26"/>
      <c r="B73" s="26"/>
      <c r="C73" s="26"/>
      <c r="D73" s="905"/>
      <c r="E73" s="26"/>
      <c r="F73" s="905"/>
      <c r="G73" s="26"/>
      <c r="H73" s="27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customFormat="false" ht="15" hidden="true" customHeight="false" outlineLevel="0" collapsed="false">
      <c r="A74" s="26"/>
      <c r="B74" s="26"/>
      <c r="C74" s="26"/>
      <c r="D74" s="905"/>
      <c r="E74" s="26"/>
      <c r="F74" s="905"/>
      <c r="G74" s="26"/>
      <c r="H74" s="27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customFormat="false" ht="15" hidden="true" customHeight="false" outlineLevel="0" collapsed="false">
      <c r="A75" s="26"/>
      <c r="B75" s="26"/>
      <c r="C75" s="26"/>
      <c r="D75" s="905"/>
      <c r="E75" s="26"/>
      <c r="F75" s="905"/>
      <c r="G75" s="26"/>
      <c r="H75" s="27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customFormat="false" ht="15" hidden="true" customHeight="false" outlineLevel="0" collapsed="false">
      <c r="A76" s="26"/>
      <c r="B76" s="26"/>
      <c r="C76" s="26"/>
      <c r="D76" s="905"/>
      <c r="E76" s="26"/>
      <c r="F76" s="905"/>
      <c r="G76" s="26"/>
      <c r="H76" s="27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customFormat="false" ht="15" hidden="true" customHeight="false" outlineLevel="0" collapsed="false">
      <c r="A77" s="26"/>
      <c r="B77" s="26"/>
      <c r="C77" s="26"/>
      <c r="D77" s="905"/>
      <c r="E77" s="26"/>
      <c r="F77" s="905"/>
      <c r="G77" s="26"/>
      <c r="H77" s="27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customFormat="false" ht="15" hidden="true" customHeight="false" outlineLevel="0" collapsed="false">
      <c r="A78" s="26"/>
      <c r="B78" s="26"/>
      <c r="C78" s="26"/>
      <c r="D78" s="905"/>
      <c r="E78" s="26"/>
      <c r="F78" s="905"/>
      <c r="G78" s="26"/>
      <c r="H78" s="27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customFormat="false" ht="15" hidden="true" customHeight="false" outlineLevel="0" collapsed="false">
      <c r="A79" s="26"/>
      <c r="B79" s="26"/>
      <c r="C79" s="26"/>
      <c r="D79" s="905"/>
      <c r="E79" s="26"/>
      <c r="F79" s="905"/>
      <c r="G79" s="26"/>
      <c r="H79" s="27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customFormat="false" ht="15" hidden="true" customHeight="false" outlineLevel="0" collapsed="false">
      <c r="A80" s="26"/>
      <c r="B80" s="26"/>
      <c r="C80" s="26"/>
      <c r="D80" s="905"/>
      <c r="E80" s="26"/>
      <c r="F80" s="905"/>
      <c r="G80" s="26"/>
      <c r="H80" s="27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customFormat="false" ht="15" hidden="true" customHeight="false" outlineLevel="0" collapsed="false">
      <c r="A81" s="26"/>
      <c r="B81" s="26"/>
      <c r="C81" s="26"/>
      <c r="D81" s="905"/>
      <c r="E81" s="26"/>
      <c r="F81" s="905"/>
      <c r="G81" s="26"/>
      <c r="H81" s="27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customFormat="false" ht="15" hidden="true" customHeight="false" outlineLevel="0" collapsed="false">
      <c r="A82" s="26"/>
      <c r="B82" s="26"/>
      <c r="C82" s="26"/>
      <c r="D82" s="905"/>
      <c r="E82" s="26"/>
      <c r="F82" s="905"/>
      <c r="G82" s="26"/>
      <c r="H82" s="27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customFormat="false" ht="15" hidden="true" customHeight="false" outlineLevel="0" collapsed="false">
      <c r="A83" s="26"/>
      <c r="B83" s="26"/>
      <c r="C83" s="26"/>
      <c r="D83" s="905"/>
      <c r="E83" s="26"/>
      <c r="F83" s="905"/>
      <c r="G83" s="26"/>
      <c r="H83" s="27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customFormat="false" ht="15" hidden="true" customHeight="false" outlineLevel="0" collapsed="false">
      <c r="A84" s="26"/>
      <c r="B84" s="26"/>
      <c r="C84" s="26"/>
      <c r="D84" s="905"/>
      <c r="E84" s="26"/>
      <c r="F84" s="905"/>
      <c r="G84" s="26"/>
      <c r="H84" s="27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customFormat="false" ht="15" hidden="true" customHeight="false" outlineLevel="0" collapsed="false">
      <c r="A85" s="26"/>
      <c r="B85" s="26"/>
      <c r="C85" s="26"/>
      <c r="D85" s="905"/>
      <c r="E85" s="26"/>
      <c r="F85" s="905"/>
      <c r="G85" s="26"/>
      <c r="H85" s="27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customFormat="false" ht="15" hidden="true" customHeight="false" outlineLevel="0" collapsed="false">
      <c r="A86" s="26"/>
      <c r="B86" s="26"/>
      <c r="C86" s="26"/>
      <c r="D86" s="905"/>
      <c r="E86" s="26"/>
      <c r="F86" s="905"/>
      <c r="G86" s="26"/>
      <c r="H86" s="27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customFormat="false" ht="15" hidden="true" customHeight="false" outlineLevel="0" collapsed="false">
      <c r="A87" s="26"/>
      <c r="B87" s="26"/>
      <c r="C87" s="26"/>
      <c r="D87" s="905"/>
      <c r="E87" s="26"/>
      <c r="F87" s="905"/>
      <c r="G87" s="26"/>
      <c r="H87" s="27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customFormat="false" ht="15" hidden="true" customHeight="false" outlineLevel="0" collapsed="false">
      <c r="A88" s="26"/>
      <c r="B88" s="26"/>
      <c r="C88" s="26"/>
      <c r="D88" s="905"/>
      <c r="E88" s="26"/>
      <c r="F88" s="905"/>
      <c r="G88" s="26"/>
      <c r="H88" s="27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customFormat="false" ht="15" hidden="true" customHeight="false" outlineLevel="0" collapsed="false">
      <c r="A89" s="26"/>
      <c r="B89" s="26"/>
      <c r="C89" s="26"/>
      <c r="D89" s="905"/>
      <c r="E89" s="26"/>
      <c r="F89" s="905"/>
      <c r="G89" s="26"/>
      <c r="H89" s="27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customFormat="false" ht="15" hidden="true" customHeight="false" outlineLevel="0" collapsed="false">
      <c r="A90" s="26"/>
      <c r="B90" s="26"/>
      <c r="C90" s="26"/>
      <c r="D90" s="905"/>
      <c r="E90" s="26"/>
      <c r="F90" s="905"/>
      <c r="G90" s="26"/>
      <c r="H90" s="27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customFormat="false" ht="15" hidden="true" customHeight="false" outlineLevel="0" collapsed="false">
      <c r="A91" s="26"/>
      <c r="B91" s="26"/>
      <c r="C91" s="26"/>
      <c r="D91" s="905"/>
      <c r="E91" s="26"/>
      <c r="F91" s="905"/>
      <c r="G91" s="26"/>
      <c r="H91" s="27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customFormat="false" ht="15" hidden="true" customHeight="false" outlineLevel="0" collapsed="false">
      <c r="A92" s="26"/>
      <c r="B92" s="26"/>
      <c r="C92" s="26"/>
      <c r="D92" s="905"/>
      <c r="E92" s="26"/>
      <c r="F92" s="905"/>
      <c r="G92" s="26"/>
      <c r="H92" s="27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customFormat="false" ht="15" hidden="true" customHeight="false" outlineLevel="0" collapsed="false">
      <c r="A93" s="26"/>
      <c r="B93" s="26"/>
      <c r="C93" s="26"/>
      <c r="D93" s="905"/>
      <c r="E93" s="26"/>
      <c r="F93" s="905"/>
      <c r="G93" s="26"/>
      <c r="H93" s="27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customFormat="false" ht="15" hidden="true" customHeight="false" outlineLevel="0" collapsed="false">
      <c r="A94" s="26"/>
      <c r="B94" s="26"/>
      <c r="C94" s="26"/>
      <c r="D94" s="905"/>
      <c r="E94" s="26"/>
      <c r="F94" s="905"/>
      <c r="G94" s="26"/>
      <c r="H94" s="27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customFormat="false" ht="15" hidden="true" customHeight="false" outlineLevel="0" collapsed="false">
      <c r="A95" s="26"/>
      <c r="B95" s="26"/>
      <c r="C95" s="26"/>
      <c r="D95" s="905"/>
      <c r="E95" s="26"/>
      <c r="F95" s="905"/>
      <c r="G95" s="26"/>
      <c r="H95" s="27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customFormat="false" ht="15" hidden="true" customHeight="false" outlineLevel="0" collapsed="false">
      <c r="A96" s="26"/>
      <c r="B96" s="26"/>
      <c r="C96" s="26"/>
      <c r="D96" s="905"/>
      <c r="E96" s="26"/>
      <c r="F96" s="905"/>
      <c r="G96" s="26"/>
      <c r="H96" s="27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customFormat="false" ht="15" hidden="true" customHeight="false" outlineLevel="0" collapsed="false">
      <c r="A97" s="26"/>
      <c r="B97" s="26"/>
      <c r="C97" s="26"/>
      <c r="D97" s="905"/>
      <c r="E97" s="26"/>
      <c r="F97" s="905"/>
      <c r="G97" s="26"/>
      <c r="H97" s="27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customFormat="false" ht="15" hidden="true" customHeight="false" outlineLevel="0" collapsed="false">
      <c r="A98" s="26"/>
      <c r="B98" s="26"/>
      <c r="C98" s="26"/>
      <c r="D98" s="905"/>
      <c r="E98" s="26"/>
      <c r="F98" s="905"/>
      <c r="G98" s="26"/>
      <c r="H98" s="27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customFormat="false" ht="15" hidden="true" customHeight="false" outlineLevel="0" collapsed="false">
      <c r="A99" s="26"/>
      <c r="B99" s="26"/>
      <c r="C99" s="26"/>
      <c r="D99" s="905"/>
      <c r="E99" s="26"/>
      <c r="F99" s="905"/>
      <c r="G99" s="26"/>
      <c r="H99" s="27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customFormat="false" ht="15" hidden="true" customHeight="false" outlineLevel="0" collapsed="false">
      <c r="A100" s="26"/>
      <c r="B100" s="26"/>
      <c r="C100" s="26"/>
      <c r="D100" s="905"/>
      <c r="E100" s="26"/>
      <c r="F100" s="905"/>
      <c r="G100" s="26"/>
      <c r="H100" s="27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customFormat="false" ht="15" hidden="true" customHeight="false" outlineLevel="0" collapsed="false">
      <c r="A101" s="26"/>
      <c r="B101" s="26"/>
      <c r="C101" s="26"/>
      <c r="D101" s="905"/>
      <c r="E101" s="26"/>
      <c r="F101" s="905"/>
      <c r="G101" s="26"/>
      <c r="H101" s="27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customFormat="false" ht="15" hidden="true" customHeight="false" outlineLevel="0" collapsed="false">
      <c r="A102" s="26"/>
      <c r="B102" s="26"/>
      <c r="C102" s="26"/>
      <c r="D102" s="905"/>
      <c r="E102" s="26"/>
      <c r="F102" s="905"/>
      <c r="G102" s="26"/>
      <c r="H102" s="27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customFormat="false" ht="15" hidden="true" customHeight="false" outlineLevel="0" collapsed="false">
      <c r="A103" s="26"/>
      <c r="B103" s="26"/>
      <c r="C103" s="26"/>
      <c r="D103" s="905"/>
      <c r="E103" s="26"/>
      <c r="F103" s="905"/>
      <c r="G103" s="26"/>
      <c r="H103" s="27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customFormat="false" ht="15" hidden="true" customHeight="false" outlineLevel="0" collapsed="false">
      <c r="A104" s="26"/>
      <c r="B104" s="26"/>
      <c r="C104" s="26"/>
      <c r="D104" s="905"/>
      <c r="E104" s="26"/>
      <c r="F104" s="905"/>
      <c r="G104" s="26"/>
      <c r="H104" s="27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customFormat="false" ht="15" hidden="true" customHeight="false" outlineLevel="0" collapsed="false">
      <c r="A105" s="26"/>
      <c r="B105" s="26"/>
      <c r="C105" s="26"/>
      <c r="D105" s="905"/>
      <c r="E105" s="26"/>
      <c r="F105" s="905"/>
      <c r="G105" s="26"/>
      <c r="H105" s="27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  <row r="106" customFormat="false" ht="15" hidden="true" customHeight="false" outlineLevel="0" collapsed="false">
      <c r="A106" s="26"/>
      <c r="B106" s="26"/>
      <c r="C106" s="26"/>
      <c r="D106" s="905"/>
      <c r="E106" s="26"/>
      <c r="F106" s="905"/>
      <c r="G106" s="26"/>
      <c r="H106" s="27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</row>
    <row r="107" customFormat="false" ht="15" hidden="true" customHeight="false" outlineLevel="0" collapsed="false">
      <c r="A107" s="26"/>
      <c r="B107" s="26"/>
      <c r="C107" s="26"/>
      <c r="D107" s="905"/>
      <c r="E107" s="26"/>
      <c r="F107" s="905"/>
      <c r="G107" s="26"/>
      <c r="H107" s="27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</row>
    <row r="108" customFormat="false" ht="15" hidden="true" customHeight="false" outlineLevel="0" collapsed="false">
      <c r="A108" s="26"/>
      <c r="B108" s="26"/>
      <c r="C108" s="26"/>
      <c r="D108" s="905"/>
      <c r="E108" s="26"/>
      <c r="F108" s="905"/>
      <c r="G108" s="26"/>
      <c r="H108" s="27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</row>
    <row r="109" customFormat="false" ht="15" hidden="true" customHeight="false" outlineLevel="0" collapsed="false">
      <c r="A109" s="26"/>
      <c r="B109" s="26"/>
      <c r="C109" s="26"/>
      <c r="D109" s="905"/>
      <c r="E109" s="26"/>
      <c r="F109" s="905"/>
      <c r="G109" s="26"/>
      <c r="H109" s="27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</row>
    <row r="110" customFormat="false" ht="15" hidden="true" customHeight="false" outlineLevel="0" collapsed="false">
      <c r="A110" s="26"/>
      <c r="B110" s="26"/>
      <c r="C110" s="26"/>
      <c r="D110" s="905"/>
      <c r="E110" s="26"/>
      <c r="F110" s="905"/>
      <c r="G110" s="26"/>
      <c r="H110" s="27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</row>
    <row r="111" customFormat="false" ht="15" hidden="true" customHeight="false" outlineLevel="0" collapsed="false">
      <c r="A111" s="26"/>
      <c r="B111" s="26"/>
      <c r="C111" s="26"/>
      <c r="D111" s="905"/>
      <c r="E111" s="26"/>
      <c r="F111" s="905"/>
      <c r="G111" s="26"/>
      <c r="H111" s="27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</row>
    <row r="112" customFormat="false" ht="15" hidden="true" customHeight="false" outlineLevel="0" collapsed="false">
      <c r="A112" s="26"/>
      <c r="B112" s="26"/>
      <c r="C112" s="26"/>
      <c r="D112" s="905"/>
      <c r="E112" s="26"/>
      <c r="F112" s="905"/>
      <c r="G112" s="26"/>
      <c r="H112" s="27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</row>
    <row r="113" customFormat="false" ht="15" hidden="true" customHeight="false" outlineLevel="0" collapsed="false">
      <c r="A113" s="26"/>
      <c r="B113" s="26"/>
      <c r="C113" s="26"/>
      <c r="D113" s="905"/>
      <c r="E113" s="26"/>
      <c r="F113" s="905"/>
      <c r="G113" s="26"/>
      <c r="H113" s="27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</row>
    <row r="114" customFormat="false" ht="15" hidden="true" customHeight="false" outlineLevel="0" collapsed="false">
      <c r="A114" s="26"/>
      <c r="B114" s="26"/>
      <c r="C114" s="26"/>
      <c r="D114" s="905"/>
      <c r="E114" s="26"/>
      <c r="F114" s="905"/>
      <c r="G114" s="26"/>
      <c r="H114" s="27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</row>
    <row r="115" customFormat="false" ht="15" hidden="true" customHeight="false" outlineLevel="0" collapsed="false">
      <c r="A115" s="26"/>
      <c r="B115" s="26"/>
      <c r="C115" s="26"/>
      <c r="D115" s="905"/>
      <c r="E115" s="26"/>
      <c r="F115" s="905"/>
      <c r="G115" s="26"/>
      <c r="H115" s="27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</row>
    <row r="116" customFormat="false" ht="15" hidden="true" customHeight="false" outlineLevel="0" collapsed="false">
      <c r="A116" s="26"/>
      <c r="B116" s="26"/>
      <c r="C116" s="26"/>
      <c r="D116" s="905"/>
      <c r="E116" s="26"/>
      <c r="F116" s="905"/>
      <c r="G116" s="26"/>
      <c r="H116" s="27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</row>
    <row r="117" customFormat="false" ht="15" hidden="true" customHeight="false" outlineLevel="0" collapsed="false">
      <c r="A117" s="26"/>
      <c r="B117" s="26"/>
      <c r="C117" s="26"/>
      <c r="D117" s="905"/>
      <c r="E117" s="26"/>
      <c r="F117" s="905"/>
      <c r="G117" s="26"/>
      <c r="H117" s="27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</row>
    <row r="118" customFormat="false" ht="15" hidden="true" customHeight="false" outlineLevel="0" collapsed="false">
      <c r="A118" s="26"/>
      <c r="B118" s="26"/>
      <c r="C118" s="26"/>
      <c r="D118" s="905"/>
      <c r="E118" s="26"/>
      <c r="F118" s="905"/>
      <c r="G118" s="26"/>
      <c r="H118" s="27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</row>
    <row r="119" customFormat="false" ht="15" hidden="true" customHeight="false" outlineLevel="0" collapsed="false">
      <c r="A119" s="26"/>
      <c r="B119" s="26"/>
      <c r="C119" s="26"/>
      <c r="D119" s="905"/>
      <c r="E119" s="26"/>
      <c r="F119" s="905"/>
      <c r="G119" s="26"/>
      <c r="H119" s="27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customFormat="false" ht="15" hidden="true" customHeight="false" outlineLevel="0" collapsed="false">
      <c r="A120" s="26"/>
      <c r="B120" s="26"/>
      <c r="C120" s="26"/>
      <c r="D120" s="905"/>
      <c r="E120" s="26"/>
      <c r="F120" s="905"/>
      <c r="G120" s="26"/>
      <c r="H120" s="27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</sheetData>
  <sheetProtection sheet="true" objects="true" scenarios="true"/>
  <mergeCells count="3">
    <mergeCell ref="B2:F4"/>
    <mergeCell ref="C5:D5"/>
    <mergeCell ref="E5:F5"/>
  </mergeCells>
  <conditionalFormatting sqref="C6:D13">
    <cfRule type="expression" priority="2" aboveAverage="0" equalAverage="0" bottom="0" percent="0" rank="0" text="" dxfId="151">
      <formula>$J$2="Sì"</formula>
    </cfRule>
  </conditionalFormatting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0000"/>
    <pageSetUpPr fitToPage="false"/>
  </sheetPr>
  <dimension ref="B1:F702"/>
  <sheetViews>
    <sheetView showFormulas="false" showGridLines="true" showRowColHeaders="true" showZeros="true" rightToLeft="false" tabSelected="false" showOutlineSymbols="true" defaultGridColor="true" view="normal" topLeftCell="A19" colorId="64" zoomScale="85" zoomScaleNormal="85" zoomScalePageLayoutView="100" workbookViewId="0">
      <selection pane="topLeft" activeCell="D41" activeCellId="0" sqref="D41"/>
    </sheetView>
  </sheetViews>
  <sheetFormatPr defaultColWidth="12.71484375" defaultRowHeight="12.8" zeroHeight="true" outlineLevelRow="0" outlineLevelCol="0"/>
  <cols>
    <col collapsed="false" customWidth="true" hidden="false" outlineLevel="0" max="1" min="1" style="1" width="2.71"/>
    <col collapsed="false" customWidth="true" hidden="false" outlineLevel="0" max="2" min="2" style="1" width="52.14"/>
    <col collapsed="false" customWidth="true" hidden="false" outlineLevel="0" max="3" min="3" style="631" width="9.29"/>
    <col collapsed="false" customWidth="true" hidden="false" outlineLevel="0" max="4" min="4" style="1" width="26.42"/>
    <col collapsed="false" customWidth="true" hidden="false" outlineLevel="0" max="5" min="5" style="1" width="31.57"/>
    <col collapsed="false" customWidth="true" hidden="false" outlineLevel="0" max="6" min="6" style="1" width="25.14"/>
    <col collapsed="false" customWidth="true" hidden="false" outlineLevel="0" max="8" min="7" style="1" width="2.71"/>
    <col collapsed="false" customWidth="true" hidden="false" outlineLevel="0" max="9" min="9" style="1" width="112.14"/>
    <col collapsed="false" customWidth="true" hidden="false" outlineLevel="0" max="13" min="10" style="1" width="25.14"/>
    <col collapsed="false" customWidth="true" hidden="false" outlineLevel="0" max="14" min="14" style="1" width="21.71"/>
    <col collapsed="false" customWidth="true" hidden="false" outlineLevel="0" max="15" min="15" style="631" width="25.14"/>
    <col collapsed="false" customWidth="true" hidden="false" outlineLevel="0" max="16" min="16" style="1" width="20.42"/>
    <col collapsed="false" customWidth="true" hidden="false" outlineLevel="0" max="17" min="17" style="1" width="3"/>
  </cols>
  <sheetData>
    <row r="1" customFormat="false" ht="15.75" hidden="false" customHeight="true" outlineLevel="0" collapsed="false"/>
    <row r="2" customFormat="false" ht="32.25" hidden="false" customHeight="true" outlineLevel="0" collapsed="false">
      <c r="B2" s="936" t="s">
        <v>410</v>
      </c>
      <c r="D2" s="937" t="s">
        <v>411</v>
      </c>
      <c r="E2" s="937"/>
      <c r="F2" s="937"/>
    </row>
    <row r="3" customFormat="false" ht="9" hidden="false" customHeight="true" outlineLevel="0" collapsed="false">
      <c r="D3" s="938"/>
      <c r="E3" s="938"/>
      <c r="F3" s="938"/>
    </row>
    <row r="4" customFormat="false" ht="21" hidden="false" customHeight="true" outlineLevel="0" collapsed="false">
      <c r="B4" s="936" t="str">
        <f aca="false">Comuni_lista!D1</f>
        <v>REGIONE</v>
      </c>
      <c r="D4" s="939" t="str">
        <f aca="false">IF(D2&lt;&gt;"",VLOOKUP(D2,Comuni_lista!$B:$D,3,FALSE()),"")</f>
        <v>Sicilia</v>
      </c>
      <c r="E4" s="939"/>
      <c r="F4" s="939"/>
    </row>
    <row r="5" customFormat="false" ht="6" hidden="false" customHeight="true" outlineLevel="0" collapsed="false">
      <c r="B5" s="938"/>
      <c r="D5" s="938"/>
      <c r="E5" s="938"/>
      <c r="F5" s="938"/>
    </row>
    <row r="6" customFormat="false" ht="15.75" hidden="false" customHeight="true" outlineLevel="0" collapsed="false">
      <c r="B6" s="936" t="str">
        <f aca="false">Comuni_lista!H1</f>
        <v>ABITANTI AL 31/12/2021</v>
      </c>
      <c r="D6" s="940" t="n">
        <f aca="false">IF(D2&lt;&gt;"",VLOOKUP(D2,Comuni_lista!$B:$Z,7,FALSE()),"")</f>
        <v>39275</v>
      </c>
      <c r="E6" s="940"/>
      <c r="F6" s="940"/>
    </row>
    <row r="7" customFormat="false" ht="7.5" hidden="false" customHeight="true" outlineLevel="0" collapsed="false">
      <c r="B7" s="938"/>
      <c r="D7" s="938"/>
      <c r="E7" s="938"/>
      <c r="F7" s="938"/>
    </row>
    <row r="8" customFormat="false" ht="15.75" hidden="false" customHeight="true" outlineLevel="0" collapsed="false">
      <c r="B8" s="936" t="s">
        <v>412</v>
      </c>
      <c r="D8" s="940" t="str">
        <f aca="false">IF(D2="Seleziona un Comune","",IF(D2&lt;&gt;"",IF(D6&gt;50000,B49,B48),""))</f>
        <v>Comune con meno di 50.000 abitanti</v>
      </c>
      <c r="E8" s="940"/>
      <c r="F8" s="940"/>
    </row>
    <row r="9" customFormat="false" ht="15.75" hidden="false" customHeight="true" outlineLevel="0" collapsed="false">
      <c r="B9" s="938"/>
      <c r="D9" s="938"/>
      <c r="E9" s="938"/>
      <c r="F9" s="938"/>
    </row>
    <row r="10" customFormat="false" ht="17.35" hidden="false" customHeight="false" outlineLevel="0" collapsed="false">
      <c r="B10" s="936" t="s">
        <v>413</v>
      </c>
      <c r="D10" s="940" t="str">
        <f aca="false">IF(D2&lt;&gt;"",IF(D2="Seleziona un Comune","?",VLOOKUP(D4,Regioni_lista!$A:$C,2,FALSE())),"")</f>
        <v>No</v>
      </c>
      <c r="E10" s="940"/>
      <c r="F10" s="940"/>
    </row>
    <row r="11" customFormat="false" ht="12.75" hidden="false" customHeight="false" outlineLevel="0" collapsed="false">
      <c r="D11" s="591"/>
    </row>
    <row r="12" customFormat="false" ht="12.75" hidden="false" customHeight="false" outlineLevel="0" collapsed="false">
      <c r="D12" s="591"/>
    </row>
    <row r="13" customFormat="false" ht="12.75" hidden="false" customHeight="false" outlineLevel="0" collapsed="false">
      <c r="D13" s="591"/>
    </row>
    <row r="14" customFormat="false" ht="12.75" hidden="false" customHeight="false" outlineLevel="0" collapsed="false">
      <c r="B14" s="941" t="s">
        <v>414</v>
      </c>
      <c r="C14" s="941"/>
      <c r="D14" s="591"/>
    </row>
    <row r="15" customFormat="false" ht="13.8" hidden="false" customHeight="false" outlineLevel="0" collapsed="false">
      <c r="B15" s="942" t="s">
        <v>415</v>
      </c>
      <c r="C15" s="943" t="s">
        <v>416</v>
      </c>
      <c r="D15" s="944" t="s">
        <v>417</v>
      </c>
      <c r="E15" s="944"/>
    </row>
    <row r="16" customFormat="false" ht="24" hidden="false" customHeight="true" outlineLevel="0" collapsed="false">
      <c r="B16" s="945" t="str">
        <f aca="false">Regioni_lista!D2</f>
        <v>Zona e aliquota per classe</v>
      </c>
      <c r="C16" s="946" t="str">
        <f aca="false">IF($D$4&lt;&gt;"",VLOOKUP($D$4,Regioni_lista!$A:$M,4,FALSE()),"")</f>
        <v>No</v>
      </c>
      <c r="D16" s="947" t="str">
        <f aca="false">IF(C16="Si",Regioni_lista!D3,"")</f>
        <v/>
      </c>
      <c r="E16" s="947"/>
    </row>
    <row r="17" customFormat="false" ht="24" hidden="false" customHeight="true" outlineLevel="0" collapsed="false">
      <c r="B17" s="945" t="str">
        <f aca="false">Regioni_lista!E2</f>
        <v>Zone R1 + R2 + R3</v>
      </c>
      <c r="C17" s="946" t="str">
        <f aca="false">IF($D$4&lt;&gt;"",VLOOKUP($D$4,Regioni_lista!$A:$M,5,FALSE()),"")</f>
        <v>No</v>
      </c>
      <c r="D17" s="947" t="str">
        <f aca="false">IF(C17="Si",Regioni_lista!E3,"")</f>
        <v/>
      </c>
      <c r="E17" s="947"/>
    </row>
    <row r="18" customFormat="false" ht="24" hidden="false" customHeight="true" outlineLevel="0" collapsed="false">
      <c r="B18" s="945" t="str">
        <f aca="false">Regioni_lista!F2</f>
        <v>Calcolo costo per SU su SNR</v>
      </c>
      <c r="C18" s="946" t="str">
        <f aca="false">IF($D$4&lt;&gt;"",VLOOKUP($D$4,Regioni_lista!$A:$M,6,FALSE()),"")</f>
        <v>No</v>
      </c>
      <c r="D18" s="947" t="str">
        <f aca="false">IF(C18="Si",Regioni_lista!F3,"")</f>
        <v/>
      </c>
      <c r="E18" s="947"/>
    </row>
    <row r="19" customFormat="false" ht="24" hidden="false" customHeight="true" outlineLevel="0" collapsed="false">
      <c r="B19" s="948" t="str">
        <f aca="false">Regioni_lista!G2</f>
        <v>Calcolo oneri urbanizzazione zona D</v>
      </c>
      <c r="C19" s="946" t="str">
        <f aca="false">IF($D$4&lt;&gt;"",VLOOKUP($D$4,Regioni_lista!$A:$M,7,FALSE()),"")</f>
        <v>No</v>
      </c>
      <c r="D19" s="947" t="str">
        <f aca="false">IF(C19="Si",Regioni_lista!G3,"")</f>
        <v/>
      </c>
      <c r="E19" s="947"/>
    </row>
    <row r="20" customFormat="false" ht="24" hidden="false" customHeight="true" outlineLevel="0" collapsed="false">
      <c r="B20" s="948" t="str">
        <f aca="false">Regioni_lista!H2</f>
        <v>Prima fascia di metratura aggiuntiva</v>
      </c>
      <c r="C20" s="946" t="str">
        <f aca="false">IF($D$4&lt;&gt;"",VLOOKUP($D$4,Regioni_lista!$A:$M,8,FALSE()),"")</f>
        <v>No</v>
      </c>
      <c r="D20" s="947" t="str">
        <f aca="false">IF(C20="Si",Regioni_lista!H3,"")</f>
        <v/>
      </c>
      <c r="E20" s="947"/>
    </row>
    <row r="21" customFormat="false" ht="24" hidden="false" customHeight="true" outlineLevel="0" collapsed="false">
      <c r="B21" s="948" t="str">
        <f aca="false">Regioni_lista!I2</f>
        <v>Fogli per Emilia romagna</v>
      </c>
      <c r="C21" s="946" t="str">
        <f aca="false">IF($D$4&lt;&gt;"",VLOOKUP($D$4,Regioni_lista!$A:$M,9,FALSE()),"")</f>
        <v>No</v>
      </c>
      <c r="D21" s="947" t="str">
        <f aca="false">IF(C21="Si",Regioni_lista!I3,"")</f>
        <v/>
      </c>
      <c r="E21" s="947"/>
    </row>
    <row r="22" customFormat="false" ht="24" hidden="false" customHeight="true" outlineLevel="0" collapsed="false">
      <c r="B22" s="948" t="str">
        <f aca="false">Regioni_lista!J2</f>
        <v>Calcolo CC per Regione Abruzzo</v>
      </c>
      <c r="C22" s="946" t="str">
        <f aca="false">IF($D$4&lt;&gt;"",VLOOKUP($D$4,Regioni_lista!$A:$M,10,FALSE()),"")</f>
        <v>No</v>
      </c>
      <c r="D22" s="947" t="str">
        <f aca="false">IF(C22="Si",Regioni_lista!J3,"")</f>
        <v/>
      </c>
      <c r="E22" s="947"/>
    </row>
    <row r="23" customFormat="false" ht="24" hidden="false" customHeight="true" outlineLevel="0" collapsed="false">
      <c r="B23" s="948" t="str">
        <f aca="false">Regioni_lista!K2</f>
        <v>Tabella A coefficienti OU</v>
      </c>
      <c r="C23" s="946" t="str">
        <f aca="false">IF($D$4&lt;&gt;"",VLOOKUP($D$4,Regioni_lista!$A:$M,11,FALSE()),"")</f>
        <v>No</v>
      </c>
      <c r="D23" s="947" t="str">
        <f aca="false">IF(C23="Si",Regioni_lista!K3,"")</f>
        <v/>
      </c>
      <c r="E23" s="947"/>
    </row>
    <row r="24" customFormat="false" ht="39.75" hidden="false" customHeight="true" outlineLevel="0" collapsed="false">
      <c r="B24" s="948" t="str">
        <f aca="false">Regioni_lista!L2</f>
        <v>Oneri o costo senza maggiorazione</v>
      </c>
      <c r="C24" s="946" t="str">
        <f aca="false">IF($D$4&lt;&gt;"",VLOOKUP($D$4,Regioni_lista!$A:$M,12,FALSE()),"")</f>
        <v>No</v>
      </c>
      <c r="D24" s="947" t="str">
        <f aca="false">IF(C24="Si",Regioni_lista!L3,"")</f>
        <v/>
      </c>
      <c r="E24" s="947"/>
    </row>
    <row r="25" customFormat="false" ht="24" hidden="false" customHeight="true" outlineLevel="0" collapsed="false">
      <c r="B25" s="948" t="n">
        <f aca="false">Regioni_lista!M2</f>
        <v>0</v>
      </c>
      <c r="C25" s="946" t="n">
        <f aca="false">IF($D$4&lt;&gt;"",VLOOKUP($D$4,Regioni_lista!$A:$M,13,FALSE()),"")</f>
        <v>0</v>
      </c>
      <c r="D25" s="947" t="str">
        <f aca="false">IF(C25="Si",Regioni_lista!M3,"")</f>
        <v/>
      </c>
      <c r="E25" s="947"/>
    </row>
    <row r="26" customFormat="false" ht="12.75" hidden="false" customHeight="false" outlineLevel="0" collapsed="false">
      <c r="D26" s="591"/>
    </row>
    <row r="27" customFormat="false" ht="15.75" hidden="false" customHeight="true" outlineLevel="0" collapsed="false">
      <c r="B27" s="949" t="s">
        <v>418</v>
      </c>
      <c r="D27" s="950" t="s">
        <v>419</v>
      </c>
      <c r="E27" s="950"/>
      <c r="F27" s="950"/>
    </row>
    <row r="28" customFormat="false" ht="13.8" hidden="false" customHeight="false" outlineLevel="0" collapsed="false">
      <c r="B28" s="951" t="s">
        <v>118</v>
      </c>
      <c r="D28" s="942" t="s">
        <v>176</v>
      </c>
      <c r="E28" s="952" t="s">
        <v>420</v>
      </c>
      <c r="F28" s="952" t="s">
        <v>421</v>
      </c>
    </row>
    <row r="29" customFormat="false" ht="13.8" hidden="false" customHeight="false" outlineLevel="0" collapsed="false">
      <c r="B29" s="951" t="s">
        <v>422</v>
      </c>
      <c r="D29" s="953" t="s">
        <v>71</v>
      </c>
      <c r="E29" s="954" t="s">
        <v>423</v>
      </c>
      <c r="F29" s="955"/>
    </row>
    <row r="30" customFormat="false" ht="13.8" hidden="false" customHeight="false" outlineLevel="0" collapsed="false">
      <c r="D30" s="953" t="s">
        <v>424</v>
      </c>
      <c r="E30" s="954" t="s">
        <v>424</v>
      </c>
      <c r="F30" s="956" t="n">
        <v>31.2</v>
      </c>
    </row>
    <row r="31" customFormat="false" ht="13.8" hidden="false" customHeight="false" outlineLevel="0" collapsed="false">
      <c r="D31" s="953" t="s">
        <v>425</v>
      </c>
      <c r="E31" s="954" t="s">
        <v>425</v>
      </c>
      <c r="F31" s="955" t="n">
        <v>52</v>
      </c>
    </row>
    <row r="32" customFormat="false" ht="13.8" hidden="false" customHeight="false" outlineLevel="0" collapsed="false">
      <c r="B32" s="949" t="s">
        <v>426</v>
      </c>
      <c r="D32" s="953" t="s">
        <v>427</v>
      </c>
      <c r="E32" s="954" t="s">
        <v>427</v>
      </c>
      <c r="F32" s="955" t="n">
        <v>78</v>
      </c>
    </row>
    <row r="33" customFormat="false" ht="13.8" hidden="false" customHeight="false" outlineLevel="0" collapsed="false">
      <c r="B33" s="951" t="s">
        <v>87</v>
      </c>
      <c r="D33" s="953" t="s">
        <v>428</v>
      </c>
      <c r="E33" s="954" t="s">
        <v>428</v>
      </c>
      <c r="F33" s="955" t="n">
        <v>15.6</v>
      </c>
    </row>
    <row r="34" customFormat="false" ht="13.8" hidden="false" customHeight="false" outlineLevel="0" collapsed="false">
      <c r="B34" s="951" t="s">
        <v>128</v>
      </c>
      <c r="D34" s="953" t="s">
        <v>429</v>
      </c>
      <c r="E34" s="954" t="s">
        <v>429</v>
      </c>
      <c r="F34" s="955" t="n">
        <v>7.8</v>
      </c>
    </row>
    <row r="35" customFormat="false" ht="13.8" hidden="false" customHeight="false" outlineLevel="0" collapsed="false">
      <c r="D35" s="953" t="s">
        <v>430</v>
      </c>
      <c r="E35" s="954" t="s">
        <v>430</v>
      </c>
      <c r="F35" s="955" t="n">
        <v>181.6</v>
      </c>
    </row>
    <row r="36" customFormat="false" ht="13.8" hidden="false" customHeight="false" outlineLevel="0" collapsed="false">
      <c r="D36" s="953" t="s">
        <v>431</v>
      </c>
      <c r="E36" s="954" t="s">
        <v>431</v>
      </c>
      <c r="F36" s="955" t="n">
        <v>155.65</v>
      </c>
    </row>
    <row r="37" customFormat="false" ht="12.75" hidden="false" customHeight="false" outlineLevel="0" collapsed="false"/>
    <row r="38" customFormat="false" ht="15" hidden="false" customHeight="true" outlineLevel="0" collapsed="false">
      <c r="B38" s="957" t="s">
        <v>432</v>
      </c>
      <c r="D38" s="958" t="s">
        <v>433</v>
      </c>
      <c r="E38" s="958"/>
      <c r="F38" s="958"/>
    </row>
    <row r="39" customFormat="false" ht="13.8" hidden="false" customHeight="false" outlineLevel="0" collapsed="false">
      <c r="B39" s="959" t="n">
        <v>5</v>
      </c>
      <c r="D39" s="942" t="s">
        <v>176</v>
      </c>
      <c r="E39" s="952" t="s">
        <v>420</v>
      </c>
      <c r="F39" s="952" t="s">
        <v>421</v>
      </c>
    </row>
    <row r="40" customFormat="false" ht="13.8" hidden="false" customHeight="false" outlineLevel="0" collapsed="false">
      <c r="D40" s="953" t="s">
        <v>378</v>
      </c>
      <c r="E40" s="960" t="s">
        <v>434</v>
      </c>
      <c r="F40" s="960"/>
    </row>
    <row r="41" customFormat="false" ht="15.75" hidden="false" customHeight="true" outlineLevel="0" collapsed="false">
      <c r="D41" s="953" t="n">
        <v>1</v>
      </c>
      <c r="E41" s="960" t="s">
        <v>435</v>
      </c>
      <c r="F41" s="956" t="n">
        <v>1</v>
      </c>
    </row>
    <row r="42" customFormat="false" ht="23.85" hidden="false" customHeight="false" outlineLevel="0" collapsed="false">
      <c r="B42" s="957" t="s">
        <v>436</v>
      </c>
      <c r="D42" s="953"/>
      <c r="E42" s="960"/>
      <c r="F42" s="956"/>
    </row>
    <row r="43" customFormat="false" ht="15.75" hidden="false" customHeight="true" outlineLevel="0" collapsed="false">
      <c r="B43" s="951" t="s">
        <v>128</v>
      </c>
      <c r="D43" s="953"/>
      <c r="E43" s="960"/>
      <c r="F43" s="956"/>
    </row>
    <row r="44" customFormat="false" ht="13.8" hidden="false" customHeight="false" outlineLevel="0" collapsed="false">
      <c r="B44" s="961" t="n">
        <v>0.05</v>
      </c>
      <c r="D44" s="953"/>
      <c r="E44" s="960"/>
      <c r="F44" s="956"/>
    </row>
    <row r="45" customFormat="false" ht="15.75" hidden="false" customHeight="true" outlineLevel="0" collapsed="false">
      <c r="B45" s="961" t="n">
        <v>0.2</v>
      </c>
      <c r="D45" s="953"/>
      <c r="E45" s="960"/>
      <c r="F45" s="956"/>
    </row>
    <row r="46" customFormat="false" ht="15.75" hidden="false" customHeight="true" outlineLevel="0" collapsed="false">
      <c r="D46" s="953"/>
      <c r="E46" s="960"/>
      <c r="F46" s="956"/>
    </row>
    <row r="47" customFormat="false" ht="15.75" hidden="false" customHeight="true" outlineLevel="0" collapsed="false">
      <c r="B47" s="962" t="s">
        <v>147</v>
      </c>
    </row>
    <row r="48" customFormat="false" ht="15.75" hidden="false" customHeight="true" outlineLevel="0" collapsed="false">
      <c r="B48" s="963" t="s">
        <v>437</v>
      </c>
      <c r="D48" s="958" t="s">
        <v>433</v>
      </c>
      <c r="E48" s="958"/>
      <c r="F48" s="958"/>
    </row>
    <row r="49" customFormat="false" ht="13.8" hidden="false" customHeight="false" outlineLevel="0" collapsed="false">
      <c r="B49" s="963" t="s">
        <v>438</v>
      </c>
      <c r="D49" s="942" t="s">
        <v>439</v>
      </c>
      <c r="E49" s="952" t="s">
        <v>79</v>
      </c>
      <c r="F49" s="952" t="s">
        <v>440</v>
      </c>
    </row>
    <row r="50" customFormat="false" ht="13.8" hidden="false" customHeight="false" outlineLevel="0" collapsed="false">
      <c r="B50" s="964"/>
      <c r="D50" s="959" t="n">
        <v>3</v>
      </c>
      <c r="E50" s="965" t="s">
        <v>441</v>
      </c>
      <c r="F50" s="966" t="n">
        <v>1</v>
      </c>
    </row>
    <row r="51" customFormat="false" ht="13.8" hidden="false" customHeight="false" outlineLevel="0" collapsed="false">
      <c r="B51" s="957" t="s">
        <v>442</v>
      </c>
      <c r="D51" s="959" t="n">
        <v>4</v>
      </c>
      <c r="E51" s="965" t="s">
        <v>443</v>
      </c>
      <c r="F51" s="966" t="n">
        <v>1</v>
      </c>
    </row>
    <row r="52" customFormat="false" ht="15.75" hidden="false" customHeight="true" outlineLevel="0" collapsed="false">
      <c r="B52" s="951" t="s">
        <v>71</v>
      </c>
      <c r="D52" s="959" t="n">
        <v>5</v>
      </c>
      <c r="E52" s="965" t="s">
        <v>444</v>
      </c>
      <c r="F52" s="966" t="n">
        <v>1</v>
      </c>
    </row>
    <row r="53" customFormat="false" ht="13.8" hidden="false" customHeight="false" outlineLevel="0" collapsed="false">
      <c r="B53" s="951" t="s">
        <v>445</v>
      </c>
      <c r="D53" s="959" t="n">
        <v>6</v>
      </c>
      <c r="E53" s="965" t="s">
        <v>446</v>
      </c>
      <c r="F53" s="966" t="n">
        <v>1</v>
      </c>
    </row>
    <row r="54" customFormat="false" ht="15.75" hidden="false" customHeight="true" outlineLevel="0" collapsed="false">
      <c r="B54" s="951" t="s">
        <v>447</v>
      </c>
      <c r="D54" s="959" t="n">
        <v>7</v>
      </c>
      <c r="E54" s="965" t="s">
        <v>448</v>
      </c>
      <c r="F54" s="966" t="n">
        <v>1</v>
      </c>
    </row>
    <row r="55" customFormat="false" ht="15.75" hidden="false" customHeight="true" outlineLevel="0" collapsed="false">
      <c r="B55" s="964"/>
      <c r="D55" s="959" t="n">
        <v>8</v>
      </c>
      <c r="E55" s="965" t="s">
        <v>449</v>
      </c>
      <c r="F55" s="966" t="n">
        <v>1</v>
      </c>
    </row>
    <row r="56" customFormat="false" ht="15.75" hidden="false" customHeight="true" outlineLevel="0" collapsed="false">
      <c r="B56" s="957" t="s">
        <v>450</v>
      </c>
      <c r="D56" s="959" t="n">
        <v>9</v>
      </c>
      <c r="E56" s="965" t="s">
        <v>451</v>
      </c>
      <c r="F56" s="966" t="n">
        <v>1</v>
      </c>
    </row>
    <row r="57" customFormat="false" ht="15.75" hidden="false" customHeight="true" outlineLevel="0" collapsed="false">
      <c r="B57" s="967" t="s">
        <v>357</v>
      </c>
      <c r="D57" s="959" t="n">
        <v>10</v>
      </c>
      <c r="E57" s="965" t="s">
        <v>452</v>
      </c>
      <c r="F57" s="966" t="n">
        <v>1</v>
      </c>
    </row>
    <row r="58" customFormat="false" ht="15.75" hidden="false" customHeight="true" outlineLevel="0" collapsed="false">
      <c r="B58" s="963" t="s">
        <v>453</v>
      </c>
      <c r="D58" s="959" t="n">
        <v>11</v>
      </c>
      <c r="E58" s="965" t="s">
        <v>454</v>
      </c>
      <c r="F58" s="966" t="n">
        <v>1</v>
      </c>
    </row>
    <row r="59" customFormat="false" ht="15.75" hidden="false" customHeight="true" outlineLevel="0" collapsed="false">
      <c r="D59" s="959" t="n">
        <v>12</v>
      </c>
      <c r="E59" s="965" t="s">
        <v>455</v>
      </c>
      <c r="F59" s="966" t="n">
        <v>1</v>
      </c>
    </row>
    <row r="60" customFormat="false" ht="15.75" hidden="false" customHeight="true" outlineLevel="0" collapsed="false"/>
    <row r="61" customFormat="false" ht="13.8" hidden="false" customHeight="false" outlineLevel="0" collapsed="false">
      <c r="B61" s="957" t="s">
        <v>456</v>
      </c>
    </row>
    <row r="62" customFormat="false" ht="15" hidden="false" customHeight="true" outlineLevel="0" collapsed="false">
      <c r="B62" s="967" t="s">
        <v>131</v>
      </c>
      <c r="D62" s="958" t="s">
        <v>457</v>
      </c>
      <c r="E62" s="958"/>
    </row>
    <row r="63" customFormat="false" ht="13.8" hidden="false" customHeight="false" outlineLevel="0" collapsed="false">
      <c r="B63" s="967" t="s">
        <v>458</v>
      </c>
      <c r="D63" s="942" t="s">
        <v>459</v>
      </c>
      <c r="E63" s="952" t="s">
        <v>460</v>
      </c>
    </row>
    <row r="64" customFormat="false" ht="13.8" hidden="false" customHeight="false" outlineLevel="0" collapsed="false">
      <c r="B64" s="967" t="s">
        <v>461</v>
      </c>
      <c r="D64" s="959" t="n">
        <v>0</v>
      </c>
      <c r="E64" s="965" t="n">
        <v>0</v>
      </c>
    </row>
    <row r="65" customFormat="false" ht="13.8" hidden="false" customHeight="false" outlineLevel="0" collapsed="false">
      <c r="B65" s="967" t="s">
        <v>330</v>
      </c>
    </row>
    <row r="66" customFormat="false" ht="13.8" hidden="false" customHeight="false" outlineLevel="0" collapsed="false">
      <c r="B66" s="967" t="s">
        <v>462</v>
      </c>
      <c r="D66" s="949" t="s">
        <v>463</v>
      </c>
      <c r="E66" s="949"/>
    </row>
    <row r="67" customFormat="false" ht="13.8" hidden="false" customHeight="false" outlineLevel="0" collapsed="false">
      <c r="B67" s="967" t="s">
        <v>464</v>
      </c>
      <c r="D67" s="942" t="s">
        <v>465</v>
      </c>
      <c r="E67" s="952" t="s">
        <v>466</v>
      </c>
    </row>
    <row r="68" customFormat="false" ht="13.8" hidden="false" customHeight="false" outlineLevel="0" collapsed="false">
      <c r="B68" s="967" t="s">
        <v>467</v>
      </c>
      <c r="D68" s="959" t="n">
        <v>0</v>
      </c>
      <c r="E68" s="965" t="n">
        <v>0</v>
      </c>
    </row>
    <row r="69" customFormat="false" ht="13.8" hidden="false" customHeight="false" outlineLevel="0" collapsed="false">
      <c r="B69" s="968" t="s">
        <v>468</v>
      </c>
    </row>
    <row r="70" customFormat="false" ht="15" hidden="false" customHeight="true" outlineLevel="0" collapsed="false">
      <c r="B70" s="967"/>
      <c r="D70" s="958" t="s">
        <v>469</v>
      </c>
      <c r="E70" s="958"/>
    </row>
    <row r="71" customFormat="false" ht="13.8" hidden="false" customHeight="false" outlineLevel="0" collapsed="false">
      <c r="B71" s="967"/>
      <c r="D71" s="942" t="s">
        <v>465</v>
      </c>
      <c r="E71" s="952" t="s">
        <v>466</v>
      </c>
    </row>
    <row r="72" customFormat="false" ht="13.8" hidden="false" customHeight="false" outlineLevel="0" collapsed="false">
      <c r="B72" s="967"/>
      <c r="D72" s="959" t="n">
        <v>0</v>
      </c>
      <c r="E72" s="965" t="n">
        <v>0</v>
      </c>
    </row>
    <row r="73" customFormat="false" ht="12.75" hidden="false" customHeight="false" outlineLevel="0" collapsed="false"/>
    <row r="74" customFormat="false" ht="13.8" hidden="false" customHeight="false" outlineLevel="0" collapsed="false">
      <c r="B74" s="957" t="s">
        <v>470</v>
      </c>
    </row>
    <row r="75" customFormat="false" ht="13.8" hidden="false" customHeight="false" outlineLevel="0" collapsed="false">
      <c r="B75" s="967" t="s">
        <v>157</v>
      </c>
      <c r="D75" s="969" t="s">
        <v>405</v>
      </c>
    </row>
    <row r="76" customFormat="false" ht="13.8" hidden="false" customHeight="false" outlineLevel="0" collapsed="false">
      <c r="B76" s="963" t="s">
        <v>471</v>
      </c>
      <c r="D76" s="970" t="s">
        <v>128</v>
      </c>
    </row>
    <row r="77" customFormat="false" ht="13.8" hidden="false" customHeight="false" outlineLevel="0" collapsed="false">
      <c r="D77" s="970" t="s">
        <v>472</v>
      </c>
    </row>
    <row r="78" customFormat="false" ht="13.8" hidden="false" customHeight="false" outlineLevel="0" collapsed="false">
      <c r="D78" s="970" t="s">
        <v>473</v>
      </c>
    </row>
    <row r="79" customFormat="false" ht="13.8" hidden="false" customHeight="false" outlineLevel="0" collapsed="false">
      <c r="B79" s="957" t="s">
        <v>450</v>
      </c>
      <c r="D79" s="970" t="s">
        <v>474</v>
      </c>
    </row>
    <row r="80" customFormat="false" ht="13.8" hidden="false" customHeight="false" outlineLevel="0" collapsed="false">
      <c r="B80" s="967" t="s">
        <v>475</v>
      </c>
      <c r="D80" s="970" t="s">
        <v>476</v>
      </c>
    </row>
    <row r="81" customFormat="false" ht="13.8" hidden="false" customHeight="false" outlineLevel="0" collapsed="false">
      <c r="B81" s="963" t="s">
        <v>477</v>
      </c>
      <c r="D81" s="970" t="s">
        <v>478</v>
      </c>
    </row>
    <row r="82" customFormat="false" ht="12.75" hidden="false" customHeight="false" outlineLevel="0" collapsed="false"/>
    <row r="83" customFormat="false" ht="12.75" hidden="false" customHeight="false" outlineLevel="0" collapsed="false"/>
    <row r="84" customFormat="false" ht="13.8" hidden="false" customHeight="true" outlineLevel="0" collapsed="false">
      <c r="D84" s="958" t="s">
        <v>479</v>
      </c>
      <c r="E84" s="958"/>
    </row>
    <row r="85" customFormat="false" ht="13.8" hidden="false" customHeight="false" outlineLevel="0" collapsed="false">
      <c r="D85" s="942" t="s">
        <v>480</v>
      </c>
      <c r="E85" s="942" t="s">
        <v>481</v>
      </c>
    </row>
    <row r="86" customFormat="false" ht="13.8" hidden="false" customHeight="false" outlineLevel="0" collapsed="false">
      <c r="D86" s="967" t="s">
        <v>162</v>
      </c>
      <c r="E86" s="971" t="n">
        <v>0</v>
      </c>
    </row>
    <row r="87" customFormat="false" ht="13.8" hidden="false" customHeight="false" outlineLevel="0" collapsed="false">
      <c r="D87" s="967"/>
      <c r="E87" s="971" t="n">
        <v>0.1</v>
      </c>
    </row>
    <row r="88" customFormat="false" ht="13.8" hidden="false" customHeight="false" outlineLevel="0" collapsed="false">
      <c r="D88" s="967"/>
      <c r="E88" s="971" t="n">
        <v>0.15</v>
      </c>
    </row>
    <row r="89" customFormat="false" ht="13.8" hidden="false" customHeight="false" outlineLevel="0" collapsed="false">
      <c r="D89" s="967"/>
      <c r="E89" s="971" t="n">
        <v>0.15</v>
      </c>
    </row>
    <row r="90" customFormat="false" ht="13.8" hidden="false" customHeight="false" outlineLevel="0" collapsed="false">
      <c r="D90" s="967"/>
      <c r="E90" s="971" t="n">
        <v>0.2</v>
      </c>
    </row>
    <row r="91" customFormat="false" ht="13.8" hidden="false" customHeight="false" outlineLevel="0" collapsed="false">
      <c r="D91" s="967"/>
      <c r="E91" s="971" t="n">
        <v>0.2</v>
      </c>
    </row>
    <row r="92" customFormat="false" ht="13.8" hidden="false" customHeight="false" outlineLevel="0" collapsed="false">
      <c r="D92" s="967"/>
      <c r="E92" s="971" t="n">
        <v>0.2</v>
      </c>
    </row>
    <row r="93" customFormat="false" ht="13.8" hidden="false" customHeight="false" outlineLevel="0" collapsed="false">
      <c r="D93" s="967"/>
      <c r="E93" s="971" t="n">
        <v>0.2</v>
      </c>
    </row>
    <row r="94" customFormat="false" ht="13.8" hidden="false" customHeight="false" outlineLevel="0" collapsed="false">
      <c r="D94" s="967"/>
      <c r="E94" s="971" t="n">
        <v>0.2</v>
      </c>
    </row>
    <row r="95" customFormat="false" ht="13.8" hidden="false" customHeight="false" outlineLevel="0" collapsed="false">
      <c r="D95" s="967"/>
      <c r="E95" s="971" t="n">
        <v>0.2</v>
      </c>
    </row>
    <row r="96" customFormat="false" ht="12.75" hidden="false" customHeight="false" outlineLevel="0" collapsed="false"/>
    <row r="97" customFormat="false" ht="12.75" hidden="false" customHeight="false" outlineLevel="0" collapsed="false"/>
    <row r="98" customFormat="false" ht="12.75" hidden="false" customHeight="false" outlineLevel="0" collapsed="false"/>
    <row r="99" customFormat="false" ht="12.75" hidden="false" customHeight="false" outlineLevel="0" collapsed="false"/>
    <row r="100" customFormat="false" ht="12.75" hidden="false" customHeight="false" outlineLevel="0" collapsed="false"/>
    <row r="101" customFormat="false" ht="12.75" hidden="false" customHeight="false" outlineLevel="0" collapsed="false"/>
    <row r="102" customFormat="false" ht="12.75" hidden="false" customHeight="false" outlineLevel="0" collapsed="false"/>
    <row r="103" customFormat="false" ht="12.75" hidden="false" customHeight="false" outlineLevel="0" collapsed="false"/>
    <row r="104" customFormat="false" ht="12.75" hidden="false" customHeight="false" outlineLevel="0" collapsed="false"/>
    <row r="105" customFormat="false" ht="12.75" hidden="false" customHeight="false" outlineLevel="0" collapsed="false"/>
    <row r="106" customFormat="false" ht="12.75" hidden="false" customHeight="false" outlineLevel="0" collapsed="false"/>
    <row r="107" customFormat="false" ht="12.75" hidden="false" customHeight="false" outlineLevel="0" collapsed="false"/>
    <row r="108" customFormat="false" ht="12.75" hidden="false" customHeight="false" outlineLevel="0" collapsed="false"/>
    <row r="109" customFormat="false" ht="12.75" hidden="false" customHeight="false" outlineLevel="0" collapsed="false"/>
    <row r="110" customFormat="false" ht="12.75" hidden="false" customHeight="false" outlineLevel="0" collapsed="false"/>
    <row r="111" customFormat="false" ht="12.75" hidden="false" customHeight="false" outlineLevel="0" collapsed="false"/>
    <row r="112" customFormat="false" ht="12.75" hidden="false" customHeight="false" outlineLevel="0" collapsed="false"/>
    <row r="113" customFormat="false" ht="12.75" hidden="false" customHeight="false" outlineLevel="0" collapsed="false"/>
    <row r="114" customFormat="false" ht="12.75" hidden="false" customHeight="false" outlineLevel="0" collapsed="false"/>
    <row r="115" customFormat="false" ht="12.75" hidden="false" customHeight="false" outlineLevel="0" collapsed="false"/>
    <row r="116" customFormat="false" ht="12.75" hidden="false" customHeight="false" outlineLevel="0" collapsed="false"/>
    <row r="117" customFormat="false" ht="12.75" hidden="false" customHeight="false" outlineLevel="0" collapsed="false"/>
    <row r="118" customFormat="false" ht="12.75" hidden="false" customHeight="false" outlineLevel="0" collapsed="false"/>
    <row r="119" customFormat="false" ht="12.75" hidden="false" customHeight="false" outlineLevel="0" collapsed="false"/>
    <row r="120" customFormat="false" ht="12.75" hidden="false" customHeight="false" outlineLevel="0" collapsed="false"/>
    <row r="121" customFormat="false" ht="12.75" hidden="false" customHeight="false" outlineLevel="0" collapsed="false"/>
    <row r="122" customFormat="false" ht="12.75" hidden="false" customHeight="false" outlineLevel="0" collapsed="false"/>
    <row r="123" customFormat="false" ht="12.75" hidden="false" customHeight="false" outlineLevel="0" collapsed="false"/>
    <row r="124" customFormat="false" ht="12.75" hidden="false" customHeight="false" outlineLevel="0" collapsed="false"/>
    <row r="125" customFormat="false" ht="12.75" hidden="false" customHeight="false" outlineLevel="0" collapsed="false"/>
    <row r="126" customFormat="false" ht="12.75" hidden="false" customHeight="false" outlineLevel="0" collapsed="false"/>
    <row r="127" customFormat="false" ht="12.75" hidden="false" customHeight="false" outlineLevel="0" collapsed="false"/>
    <row r="128" customFormat="false" ht="12.75" hidden="false" customHeight="false" outlineLevel="0" collapsed="false"/>
    <row r="129" customFormat="false" ht="12.75" hidden="false" customHeight="false" outlineLevel="0" collapsed="false"/>
    <row r="130" customFormat="false" ht="12.75" hidden="false" customHeight="false" outlineLevel="0" collapsed="false"/>
    <row r="131" customFormat="false" ht="12.75" hidden="false" customHeight="false" outlineLevel="0" collapsed="false"/>
    <row r="132" customFormat="false" ht="12.75" hidden="false" customHeight="false" outlineLevel="0" collapsed="false"/>
    <row r="133" customFormat="false" ht="12.75" hidden="false" customHeight="false" outlineLevel="0" collapsed="false"/>
    <row r="134" customFormat="false" ht="12.75" hidden="false" customHeight="false" outlineLevel="0" collapsed="false"/>
    <row r="135" customFormat="false" ht="12.75" hidden="false" customHeight="false" outlineLevel="0" collapsed="false"/>
    <row r="136" customFormat="false" ht="12.75" hidden="false" customHeight="false" outlineLevel="0" collapsed="false"/>
    <row r="137" customFormat="false" ht="12.75" hidden="false" customHeight="false" outlineLevel="0" collapsed="false"/>
    <row r="138" customFormat="false" ht="12.75" hidden="false" customHeight="false" outlineLevel="0" collapsed="false"/>
    <row r="139" customFormat="false" ht="12.75" hidden="false" customHeight="false" outlineLevel="0" collapsed="false"/>
    <row r="140" customFormat="false" ht="12.75" hidden="false" customHeight="false" outlineLevel="0" collapsed="false"/>
    <row r="141" customFormat="false" ht="12.75" hidden="false" customHeight="false" outlineLevel="0" collapsed="false"/>
    <row r="142" customFormat="false" ht="12.75" hidden="false" customHeight="false" outlineLevel="0" collapsed="false"/>
    <row r="143" customFormat="false" ht="12.75" hidden="false" customHeight="false" outlineLevel="0" collapsed="false"/>
    <row r="144" customFormat="false" ht="12.75" hidden="false" customHeight="false" outlineLevel="0" collapsed="false"/>
    <row r="145" customFormat="false" ht="12.75" hidden="false" customHeight="false" outlineLevel="0" collapsed="false"/>
    <row r="146" customFormat="false" ht="12.75" hidden="false" customHeight="false" outlineLevel="0" collapsed="false"/>
    <row r="147" customFormat="false" ht="12.75" hidden="false" customHeight="false" outlineLevel="0" collapsed="false"/>
    <row r="148" customFormat="false" ht="12.75" hidden="false" customHeight="false" outlineLevel="0" collapsed="false"/>
    <row r="149" customFormat="false" ht="12.75" hidden="false" customHeight="false" outlineLevel="0" collapsed="false"/>
    <row r="150" customFormat="false" ht="12.75" hidden="false" customHeight="false" outlineLevel="0" collapsed="false"/>
    <row r="151" customFormat="false" ht="12.75" hidden="false" customHeight="false" outlineLevel="0" collapsed="false"/>
    <row r="152" customFormat="false" ht="12.75" hidden="false" customHeight="false" outlineLevel="0" collapsed="false"/>
    <row r="153" customFormat="false" ht="12.75" hidden="false" customHeight="false" outlineLevel="0" collapsed="false"/>
    <row r="154" customFormat="false" ht="12.75" hidden="false" customHeight="false" outlineLevel="0" collapsed="false"/>
    <row r="155" customFormat="false" ht="12.75" hidden="false" customHeight="false" outlineLevel="0" collapsed="false"/>
    <row r="156" customFormat="false" ht="12.75" hidden="false" customHeight="false" outlineLevel="0" collapsed="false"/>
    <row r="157" customFormat="false" ht="12.75" hidden="false" customHeight="false" outlineLevel="0" collapsed="false"/>
    <row r="158" customFormat="false" ht="12.75" hidden="false" customHeight="false" outlineLevel="0" collapsed="false"/>
    <row r="159" customFormat="false" ht="12.75" hidden="false" customHeight="false" outlineLevel="0" collapsed="false"/>
    <row r="160" customFormat="false" ht="12.75" hidden="false" customHeight="false" outlineLevel="0" collapsed="false"/>
    <row r="161" customFormat="false" ht="12.75" hidden="false" customHeight="false" outlineLevel="0" collapsed="false"/>
    <row r="162" customFormat="false" ht="12.75" hidden="false" customHeight="false" outlineLevel="0" collapsed="false"/>
    <row r="163" customFormat="false" ht="12.75" hidden="false" customHeight="false" outlineLevel="0" collapsed="false"/>
    <row r="164" customFormat="false" ht="12.75" hidden="false" customHeight="false" outlineLevel="0" collapsed="false"/>
    <row r="165" customFormat="false" ht="12.75" hidden="false" customHeight="false" outlineLevel="0" collapsed="false"/>
    <row r="166" customFormat="false" ht="12.75" hidden="false" customHeight="false" outlineLevel="0" collapsed="false"/>
    <row r="167" customFormat="false" ht="12.75" hidden="false" customHeight="false" outlineLevel="0" collapsed="false"/>
    <row r="168" customFormat="false" ht="12.75" hidden="false" customHeight="false" outlineLevel="0" collapsed="false"/>
    <row r="169" customFormat="false" ht="12.75" hidden="false" customHeight="false" outlineLevel="0" collapsed="false"/>
    <row r="170" customFormat="false" ht="12.75" hidden="false" customHeight="false" outlineLevel="0" collapsed="false"/>
    <row r="171" customFormat="false" ht="12.75" hidden="false" customHeight="false" outlineLevel="0" collapsed="false"/>
    <row r="172" customFormat="false" ht="12.75" hidden="false" customHeight="false" outlineLevel="0" collapsed="false"/>
    <row r="173" customFormat="false" ht="12.75" hidden="false" customHeight="false" outlineLevel="0" collapsed="false"/>
    <row r="174" customFormat="false" ht="12.75" hidden="false" customHeight="false" outlineLevel="0" collapsed="false"/>
    <row r="175" customFormat="false" ht="12.75" hidden="false" customHeight="false" outlineLevel="0" collapsed="false"/>
    <row r="176" customFormat="false" ht="12.75" hidden="false" customHeight="false" outlineLevel="0" collapsed="false"/>
    <row r="177" customFormat="false" ht="12.75" hidden="false" customHeight="false" outlineLevel="0" collapsed="false"/>
    <row r="178" customFormat="false" ht="12.75" hidden="false" customHeight="false" outlineLevel="0" collapsed="false"/>
    <row r="179" customFormat="false" ht="12.75" hidden="false" customHeight="false" outlineLevel="0" collapsed="false"/>
    <row r="180" customFormat="false" ht="12.75" hidden="false" customHeight="false" outlineLevel="0" collapsed="false"/>
    <row r="181" customFormat="false" ht="12.75" hidden="false" customHeight="false" outlineLevel="0" collapsed="false"/>
    <row r="182" customFormat="false" ht="12.75" hidden="false" customHeight="false" outlineLevel="0" collapsed="false"/>
    <row r="183" customFormat="false" ht="12.75" hidden="false" customHeight="false" outlineLevel="0" collapsed="false"/>
    <row r="184" customFormat="false" ht="12.75" hidden="false" customHeight="false" outlineLevel="0" collapsed="false"/>
    <row r="185" customFormat="false" ht="12.75" hidden="false" customHeight="false" outlineLevel="0" collapsed="false"/>
    <row r="186" customFormat="false" ht="12.75" hidden="false" customHeight="false" outlineLevel="0" collapsed="false"/>
    <row r="187" customFormat="false" ht="12.75" hidden="false" customHeight="false" outlineLevel="0" collapsed="false"/>
    <row r="188" customFormat="false" ht="12.75" hidden="false" customHeight="false" outlineLevel="0" collapsed="false"/>
    <row r="189" customFormat="false" ht="12.75" hidden="false" customHeight="false" outlineLevel="0" collapsed="false"/>
    <row r="190" customFormat="false" ht="12.75" hidden="false" customHeight="false" outlineLevel="0" collapsed="false"/>
    <row r="191" customFormat="false" ht="12.75" hidden="false" customHeight="false" outlineLevel="0" collapsed="false"/>
    <row r="192" customFormat="false" ht="12.75" hidden="false" customHeight="false" outlineLevel="0" collapsed="false"/>
    <row r="193" customFormat="false" ht="12.75" hidden="false" customHeight="false" outlineLevel="0" collapsed="false"/>
    <row r="194" customFormat="false" ht="12.75" hidden="false" customHeight="false" outlineLevel="0" collapsed="false"/>
    <row r="195" customFormat="false" ht="12.75" hidden="false" customHeight="false" outlineLevel="0" collapsed="false"/>
    <row r="196" customFormat="false" ht="12.75" hidden="false" customHeight="false" outlineLevel="0" collapsed="false"/>
    <row r="197" customFormat="false" ht="12.75" hidden="false" customHeight="false" outlineLevel="0" collapsed="false"/>
    <row r="198" customFormat="false" ht="12.75" hidden="false" customHeight="false" outlineLevel="0" collapsed="false"/>
    <row r="199" customFormat="false" ht="12.75" hidden="false" customHeight="false" outlineLevel="0" collapsed="false"/>
    <row r="200" customFormat="false" ht="12.75" hidden="false" customHeight="false" outlineLevel="0" collapsed="false"/>
    <row r="201" customFormat="false" ht="12.75" hidden="false" customHeight="false" outlineLevel="0" collapsed="false"/>
    <row r="202" customFormat="false" ht="12.75" hidden="false" customHeight="false" outlineLevel="0" collapsed="false"/>
    <row r="203" customFormat="false" ht="12.75" hidden="false" customHeight="false" outlineLevel="0" collapsed="false"/>
    <row r="204" customFormat="false" ht="12.75" hidden="false" customHeight="false" outlineLevel="0" collapsed="false"/>
    <row r="205" customFormat="false" ht="12.75" hidden="false" customHeight="false" outlineLevel="0" collapsed="false"/>
    <row r="206" customFormat="false" ht="12.75" hidden="false" customHeight="false" outlineLevel="0" collapsed="false"/>
    <row r="207" customFormat="false" ht="12.75" hidden="false" customHeight="false" outlineLevel="0" collapsed="false"/>
    <row r="208" customFormat="false" ht="12.75" hidden="false" customHeight="false" outlineLevel="0" collapsed="false"/>
    <row r="209" customFormat="false" ht="12.75" hidden="false" customHeight="false" outlineLevel="0" collapsed="false"/>
    <row r="210" customFormat="false" ht="12.75" hidden="false" customHeight="false" outlineLevel="0" collapsed="false"/>
    <row r="211" customFormat="false" ht="12.75" hidden="false" customHeight="false" outlineLevel="0" collapsed="false"/>
    <row r="212" customFormat="false" ht="12.75" hidden="false" customHeight="false" outlineLevel="0" collapsed="false"/>
    <row r="213" customFormat="false" ht="12.75" hidden="false" customHeight="false" outlineLevel="0" collapsed="false"/>
    <row r="214" customFormat="false" ht="12.75" hidden="false" customHeight="false" outlineLevel="0" collapsed="false"/>
    <row r="215" customFormat="false" ht="12.75" hidden="false" customHeight="false" outlineLevel="0" collapsed="false"/>
    <row r="216" customFormat="false" ht="12.75" hidden="false" customHeight="false" outlineLevel="0" collapsed="false"/>
    <row r="217" customFormat="false" ht="12.75" hidden="false" customHeight="false" outlineLevel="0" collapsed="false"/>
    <row r="218" customFormat="false" ht="12.75" hidden="false" customHeight="false" outlineLevel="0" collapsed="false"/>
    <row r="219" customFormat="false" ht="12.75" hidden="false" customHeight="false" outlineLevel="0" collapsed="false"/>
    <row r="220" customFormat="false" ht="12.75" hidden="false" customHeight="false" outlineLevel="0" collapsed="false"/>
    <row r="221" customFormat="false" ht="12.75" hidden="false" customHeight="false" outlineLevel="0" collapsed="false"/>
    <row r="222" customFormat="false" ht="12.75" hidden="false" customHeight="false" outlineLevel="0" collapsed="false"/>
    <row r="223" customFormat="false" ht="12.75" hidden="false" customHeight="false" outlineLevel="0" collapsed="false"/>
    <row r="224" customFormat="false" ht="12.75" hidden="false" customHeight="false" outlineLevel="0" collapsed="false"/>
    <row r="225" customFormat="false" ht="12.75" hidden="false" customHeight="false" outlineLevel="0" collapsed="false"/>
    <row r="226" customFormat="false" ht="12.75" hidden="false" customHeight="false" outlineLevel="0" collapsed="false"/>
    <row r="227" customFormat="false" ht="12.75" hidden="false" customHeight="false" outlineLevel="0" collapsed="false"/>
    <row r="228" customFormat="false" ht="12.75" hidden="false" customHeight="false" outlineLevel="0" collapsed="false"/>
    <row r="229" customFormat="false" ht="12.75" hidden="false" customHeight="false" outlineLevel="0" collapsed="false"/>
    <row r="230" customFormat="false" ht="12.75" hidden="false" customHeight="false" outlineLevel="0" collapsed="false"/>
    <row r="231" customFormat="false" ht="12.75" hidden="false" customHeight="false" outlineLevel="0" collapsed="false"/>
    <row r="232" customFormat="false" ht="12.75" hidden="false" customHeight="false" outlineLevel="0" collapsed="false"/>
    <row r="233" customFormat="false" ht="12.75" hidden="false" customHeight="false" outlineLevel="0" collapsed="false"/>
    <row r="234" customFormat="false" ht="12.75" hidden="false" customHeight="false" outlineLevel="0" collapsed="false"/>
    <row r="235" customFormat="false" ht="12.75" hidden="false" customHeight="false" outlineLevel="0" collapsed="false"/>
    <row r="236" customFormat="false" ht="12.75" hidden="false" customHeight="false" outlineLevel="0" collapsed="false"/>
    <row r="237" customFormat="false" ht="12.75" hidden="false" customHeight="false" outlineLevel="0" collapsed="false"/>
    <row r="238" customFormat="false" ht="12.75" hidden="false" customHeight="false" outlineLevel="0" collapsed="false"/>
    <row r="239" customFormat="false" ht="12.75" hidden="false" customHeight="false" outlineLevel="0" collapsed="false"/>
    <row r="240" customFormat="false" ht="12.75" hidden="false" customHeight="false" outlineLevel="0" collapsed="false"/>
    <row r="241" customFormat="false" ht="12.75" hidden="false" customHeight="false" outlineLevel="0" collapsed="false"/>
    <row r="242" customFormat="false" ht="12.75" hidden="false" customHeight="false" outlineLevel="0" collapsed="false"/>
    <row r="243" customFormat="false" ht="12.75" hidden="false" customHeight="false" outlineLevel="0" collapsed="false"/>
    <row r="244" customFormat="false" ht="12.75" hidden="false" customHeight="false" outlineLevel="0" collapsed="false"/>
    <row r="245" customFormat="false" ht="12.75" hidden="false" customHeight="false" outlineLevel="0" collapsed="false"/>
    <row r="246" customFormat="false" ht="12.75" hidden="false" customHeight="false" outlineLevel="0" collapsed="false"/>
    <row r="247" customFormat="false" ht="12.75" hidden="false" customHeight="false" outlineLevel="0" collapsed="false"/>
    <row r="248" customFormat="false" ht="12.75" hidden="false" customHeight="false" outlineLevel="0" collapsed="false"/>
    <row r="249" customFormat="false" ht="12.75" hidden="false" customHeight="false" outlineLevel="0" collapsed="false"/>
    <row r="250" customFormat="false" ht="12.75" hidden="false" customHeight="false" outlineLevel="0" collapsed="false"/>
    <row r="251" customFormat="false" ht="12.75" hidden="false" customHeight="false" outlineLevel="0" collapsed="false"/>
    <row r="252" customFormat="false" ht="12.75" hidden="false" customHeight="false" outlineLevel="0" collapsed="false"/>
    <row r="253" customFormat="false" ht="12.75" hidden="false" customHeight="false" outlineLevel="0" collapsed="false"/>
    <row r="254" customFormat="false" ht="12.75" hidden="false" customHeight="false" outlineLevel="0" collapsed="false"/>
    <row r="255" customFormat="false" ht="12.75" hidden="false" customHeight="false" outlineLevel="0" collapsed="false"/>
    <row r="256" customFormat="false" ht="12.75" hidden="false" customHeight="false" outlineLevel="0" collapsed="false"/>
    <row r="257" customFormat="false" ht="12.75" hidden="false" customHeight="false" outlineLevel="0" collapsed="false"/>
    <row r="258" customFormat="false" ht="12.75" hidden="false" customHeight="false" outlineLevel="0" collapsed="false"/>
    <row r="259" customFormat="false" ht="12.75" hidden="false" customHeight="false" outlineLevel="0" collapsed="false"/>
    <row r="260" customFormat="false" ht="12.75" hidden="false" customHeight="false" outlineLevel="0" collapsed="false"/>
    <row r="261" customFormat="false" ht="12.75" hidden="false" customHeight="false" outlineLevel="0" collapsed="false"/>
    <row r="262" customFormat="false" ht="12.75" hidden="false" customHeight="false" outlineLevel="0" collapsed="false"/>
    <row r="263" customFormat="false" ht="12.75" hidden="false" customHeight="false" outlineLevel="0" collapsed="false"/>
    <row r="264" customFormat="false" ht="12.75" hidden="false" customHeight="false" outlineLevel="0" collapsed="false"/>
    <row r="265" customFormat="false" ht="12.75" hidden="false" customHeight="false" outlineLevel="0" collapsed="false"/>
    <row r="266" customFormat="false" ht="12.75" hidden="false" customHeight="false" outlineLevel="0" collapsed="false"/>
    <row r="267" customFormat="false" ht="12.75" hidden="false" customHeight="false" outlineLevel="0" collapsed="false"/>
    <row r="268" customFormat="false" ht="12.75" hidden="false" customHeight="false" outlineLevel="0" collapsed="false"/>
    <row r="269" customFormat="false" ht="12.75" hidden="false" customHeight="false" outlineLevel="0" collapsed="false"/>
    <row r="270" customFormat="false" ht="12.75" hidden="false" customHeight="false" outlineLevel="0" collapsed="false"/>
    <row r="271" customFormat="false" ht="12.75" hidden="false" customHeight="false" outlineLevel="0" collapsed="false"/>
    <row r="272" customFormat="false" ht="12.75" hidden="false" customHeight="false" outlineLevel="0" collapsed="false"/>
    <row r="273" customFormat="false" ht="12.75" hidden="false" customHeight="false" outlineLevel="0" collapsed="false"/>
    <row r="274" customFormat="false" ht="12.75" hidden="false" customHeight="false" outlineLevel="0" collapsed="false"/>
    <row r="275" customFormat="false" ht="12.75" hidden="false" customHeight="false" outlineLevel="0" collapsed="false"/>
    <row r="276" customFormat="false" ht="12.75" hidden="false" customHeight="false" outlineLevel="0" collapsed="false"/>
    <row r="277" customFormat="false" ht="12.75" hidden="false" customHeight="false" outlineLevel="0" collapsed="false"/>
    <row r="278" customFormat="false" ht="12.75" hidden="false" customHeight="false" outlineLevel="0" collapsed="false"/>
    <row r="279" customFormat="false" ht="12.75" hidden="false" customHeight="false" outlineLevel="0" collapsed="false"/>
    <row r="280" customFormat="false" ht="12.75" hidden="false" customHeight="false" outlineLevel="0" collapsed="false"/>
    <row r="281" customFormat="false" ht="12.75" hidden="false" customHeight="false" outlineLevel="0" collapsed="false"/>
    <row r="282" customFormat="false" ht="12.75" hidden="false" customHeight="false" outlineLevel="0" collapsed="false"/>
    <row r="283" customFormat="false" ht="12.75" hidden="false" customHeight="false" outlineLevel="0" collapsed="false"/>
    <row r="284" customFormat="false" ht="12.75" hidden="false" customHeight="false" outlineLevel="0" collapsed="false"/>
    <row r="285" customFormat="false" ht="12.75" hidden="false" customHeight="false" outlineLevel="0" collapsed="false"/>
    <row r="286" customFormat="false" ht="12.75" hidden="false" customHeight="false" outlineLevel="0" collapsed="false"/>
    <row r="287" customFormat="false" ht="12.75" hidden="false" customHeight="false" outlineLevel="0" collapsed="false"/>
    <row r="288" customFormat="false" ht="12.75" hidden="false" customHeight="false" outlineLevel="0" collapsed="false"/>
    <row r="289" customFormat="false" ht="12.75" hidden="false" customHeight="false" outlineLevel="0" collapsed="false"/>
    <row r="290" customFormat="false" ht="12.75" hidden="false" customHeight="false" outlineLevel="0" collapsed="false"/>
    <row r="291" customFormat="false" ht="12.75" hidden="false" customHeight="false" outlineLevel="0" collapsed="false"/>
    <row r="292" customFormat="false" ht="12.75" hidden="false" customHeight="false" outlineLevel="0" collapsed="false"/>
    <row r="293" customFormat="false" ht="12.75" hidden="false" customHeight="false" outlineLevel="0" collapsed="false"/>
    <row r="294" customFormat="false" ht="12.75" hidden="false" customHeight="false" outlineLevel="0" collapsed="false"/>
    <row r="295" customFormat="false" ht="12.75" hidden="false" customHeight="false" outlineLevel="0" collapsed="false"/>
    <row r="296" customFormat="false" ht="12.75" hidden="false" customHeight="false" outlineLevel="0" collapsed="false"/>
    <row r="297" customFormat="false" ht="12.75" hidden="false" customHeight="false" outlineLevel="0" collapsed="false"/>
    <row r="298" customFormat="false" ht="12.75" hidden="false" customHeight="false" outlineLevel="0" collapsed="false"/>
    <row r="299" customFormat="false" ht="12.75" hidden="false" customHeight="false" outlineLevel="0" collapsed="false"/>
    <row r="300" customFormat="false" ht="12.75" hidden="false" customHeight="false" outlineLevel="0" collapsed="false"/>
    <row r="301" customFormat="false" ht="12.75" hidden="false" customHeight="false" outlineLevel="0" collapsed="false"/>
    <row r="302" customFormat="false" ht="12.75" hidden="false" customHeight="false" outlineLevel="0" collapsed="false"/>
    <row r="303" customFormat="false" ht="12.75" hidden="false" customHeight="false" outlineLevel="0" collapsed="false"/>
    <row r="304" customFormat="false" ht="12.75" hidden="false" customHeight="false" outlineLevel="0" collapsed="false"/>
    <row r="305" customFormat="false" ht="12.75" hidden="false" customHeight="false" outlineLevel="0" collapsed="false"/>
    <row r="306" customFormat="false" ht="12.75" hidden="false" customHeight="false" outlineLevel="0" collapsed="false"/>
    <row r="307" customFormat="false" ht="12.75" hidden="false" customHeight="false" outlineLevel="0" collapsed="false"/>
    <row r="308" customFormat="false" ht="12.75" hidden="false" customHeight="false" outlineLevel="0" collapsed="false"/>
    <row r="309" customFormat="false" ht="12.75" hidden="false" customHeight="false" outlineLevel="0" collapsed="false"/>
    <row r="310" customFormat="false" ht="12.75" hidden="false" customHeight="false" outlineLevel="0" collapsed="false"/>
    <row r="311" customFormat="false" ht="12.75" hidden="false" customHeight="false" outlineLevel="0" collapsed="false"/>
    <row r="312" customFormat="false" ht="12.75" hidden="false" customHeight="false" outlineLevel="0" collapsed="false"/>
    <row r="313" customFormat="false" ht="12.75" hidden="false" customHeight="false" outlineLevel="0" collapsed="false"/>
    <row r="314" customFormat="false" ht="12.75" hidden="false" customHeight="false" outlineLevel="0" collapsed="false"/>
    <row r="315" customFormat="false" ht="12.75" hidden="false" customHeight="false" outlineLevel="0" collapsed="false"/>
    <row r="316" customFormat="false" ht="12.75" hidden="false" customHeight="false" outlineLevel="0" collapsed="false"/>
    <row r="317" customFormat="false" ht="12.75" hidden="false" customHeight="false" outlineLevel="0" collapsed="false"/>
    <row r="318" customFormat="false" ht="12.75" hidden="false" customHeight="false" outlineLevel="0" collapsed="false"/>
    <row r="319" customFormat="false" ht="12.75" hidden="false" customHeight="false" outlineLevel="0" collapsed="false"/>
    <row r="320" customFormat="false" ht="12.75" hidden="false" customHeight="false" outlineLevel="0" collapsed="false"/>
    <row r="321" customFormat="false" ht="12.75" hidden="false" customHeight="false" outlineLevel="0" collapsed="false"/>
    <row r="322" customFormat="false" ht="12.75" hidden="false" customHeight="false" outlineLevel="0" collapsed="false"/>
    <row r="323" customFormat="false" ht="12.75" hidden="false" customHeight="false" outlineLevel="0" collapsed="false"/>
    <row r="324" customFormat="false" ht="12.75" hidden="false" customHeight="false" outlineLevel="0" collapsed="false"/>
    <row r="325" customFormat="false" ht="12.75" hidden="false" customHeight="false" outlineLevel="0" collapsed="false"/>
    <row r="326" customFormat="false" ht="12.75" hidden="false" customHeight="false" outlineLevel="0" collapsed="false"/>
    <row r="327" customFormat="false" ht="12.75" hidden="false" customHeight="false" outlineLevel="0" collapsed="false"/>
    <row r="328" customFormat="false" ht="12.75" hidden="false" customHeight="false" outlineLevel="0" collapsed="false"/>
    <row r="329" customFormat="false" ht="12.75" hidden="false" customHeight="false" outlineLevel="0" collapsed="false"/>
    <row r="330" customFormat="false" ht="12.75" hidden="false" customHeight="false" outlineLevel="0" collapsed="false"/>
    <row r="331" customFormat="false" ht="12.75" hidden="false" customHeight="false" outlineLevel="0" collapsed="false"/>
    <row r="332" customFormat="false" ht="12.75" hidden="false" customHeight="false" outlineLevel="0" collapsed="false"/>
    <row r="333" customFormat="false" ht="12.75" hidden="false" customHeight="false" outlineLevel="0" collapsed="false"/>
    <row r="334" customFormat="false" ht="12.75" hidden="false" customHeight="false" outlineLevel="0" collapsed="false"/>
    <row r="335" customFormat="false" ht="12.75" hidden="false" customHeight="false" outlineLevel="0" collapsed="false"/>
    <row r="336" customFormat="false" ht="12.75" hidden="false" customHeight="false" outlineLevel="0" collapsed="false"/>
    <row r="337" customFormat="false" ht="12.75" hidden="false" customHeight="false" outlineLevel="0" collapsed="false"/>
    <row r="338" customFormat="false" ht="12.75" hidden="false" customHeight="false" outlineLevel="0" collapsed="false"/>
    <row r="339" customFormat="false" ht="12.75" hidden="false" customHeight="false" outlineLevel="0" collapsed="false"/>
    <row r="340" customFormat="false" ht="12.75" hidden="false" customHeight="false" outlineLevel="0" collapsed="false"/>
    <row r="341" customFormat="false" ht="12.75" hidden="false" customHeight="false" outlineLevel="0" collapsed="false"/>
    <row r="342" customFormat="false" ht="12.75" hidden="false" customHeight="false" outlineLevel="0" collapsed="false"/>
    <row r="343" customFormat="false" ht="12.75" hidden="false" customHeight="false" outlineLevel="0" collapsed="false"/>
    <row r="344" customFormat="false" ht="12.75" hidden="false" customHeight="false" outlineLevel="0" collapsed="false"/>
    <row r="345" customFormat="false" ht="12.75" hidden="false" customHeight="false" outlineLevel="0" collapsed="false"/>
    <row r="346" customFormat="false" ht="12.75" hidden="false" customHeight="false" outlineLevel="0" collapsed="false"/>
    <row r="347" customFormat="false" ht="12.75" hidden="false" customHeight="false" outlineLevel="0" collapsed="false"/>
    <row r="348" customFormat="false" ht="12.75" hidden="false" customHeight="false" outlineLevel="0" collapsed="false"/>
    <row r="349" customFormat="false" ht="12.75" hidden="false" customHeight="false" outlineLevel="0" collapsed="false"/>
    <row r="350" customFormat="false" ht="12.75" hidden="false" customHeight="false" outlineLevel="0" collapsed="false"/>
    <row r="351" customFormat="false" ht="12.75" hidden="false" customHeight="false" outlineLevel="0" collapsed="false"/>
    <row r="352" customFormat="false" ht="12.75" hidden="false" customHeight="false" outlineLevel="0" collapsed="false"/>
    <row r="353" customFormat="false" ht="12.75" hidden="false" customHeight="false" outlineLevel="0" collapsed="false"/>
    <row r="354" customFormat="false" ht="12.75" hidden="false" customHeight="false" outlineLevel="0" collapsed="false"/>
    <row r="355" customFormat="false" ht="12.75" hidden="false" customHeight="false" outlineLevel="0" collapsed="false"/>
    <row r="356" customFormat="false" ht="12.75" hidden="false" customHeight="false" outlineLevel="0" collapsed="false"/>
    <row r="357" customFormat="false" ht="12.75" hidden="false" customHeight="false" outlineLevel="0" collapsed="false"/>
    <row r="358" customFormat="false" ht="12.75" hidden="false" customHeight="false" outlineLevel="0" collapsed="false"/>
    <row r="359" customFormat="false" ht="12.75" hidden="false" customHeight="false" outlineLevel="0" collapsed="false"/>
    <row r="360" customFormat="false" ht="12.75" hidden="false" customHeight="false" outlineLevel="0" collapsed="false"/>
    <row r="361" customFormat="false" ht="12.75" hidden="false" customHeight="false" outlineLevel="0" collapsed="false"/>
    <row r="362" customFormat="false" ht="12.75" hidden="false" customHeight="false" outlineLevel="0" collapsed="false"/>
    <row r="363" customFormat="false" ht="12.75" hidden="false" customHeight="false" outlineLevel="0" collapsed="false"/>
    <row r="364" customFormat="false" ht="12.75" hidden="false" customHeight="false" outlineLevel="0" collapsed="false"/>
    <row r="365" customFormat="false" ht="12.75" hidden="false" customHeight="false" outlineLevel="0" collapsed="false"/>
    <row r="366" customFormat="false" ht="12.75" hidden="false" customHeight="false" outlineLevel="0" collapsed="false"/>
    <row r="367" customFormat="false" ht="12.75" hidden="false" customHeight="false" outlineLevel="0" collapsed="false"/>
    <row r="368" customFormat="false" ht="12.75" hidden="false" customHeight="false" outlineLevel="0" collapsed="false"/>
    <row r="369" customFormat="false" ht="12.75" hidden="false" customHeight="false" outlineLevel="0" collapsed="false"/>
    <row r="370" customFormat="false" ht="12.75" hidden="false" customHeight="false" outlineLevel="0" collapsed="false"/>
    <row r="371" customFormat="false" ht="12.75" hidden="false" customHeight="false" outlineLevel="0" collapsed="false"/>
    <row r="372" customFormat="false" ht="12.75" hidden="false" customHeight="false" outlineLevel="0" collapsed="false"/>
    <row r="373" customFormat="false" ht="12.75" hidden="false" customHeight="false" outlineLevel="0" collapsed="false"/>
    <row r="374" customFormat="false" ht="12.75" hidden="false" customHeight="false" outlineLevel="0" collapsed="false"/>
    <row r="375" customFormat="false" ht="12.75" hidden="false" customHeight="false" outlineLevel="0" collapsed="false"/>
    <row r="376" customFormat="false" ht="12.75" hidden="false" customHeight="false" outlineLevel="0" collapsed="false"/>
    <row r="377" customFormat="false" ht="12.75" hidden="false" customHeight="false" outlineLevel="0" collapsed="false"/>
    <row r="378" customFormat="false" ht="12.75" hidden="false" customHeight="false" outlineLevel="0" collapsed="false"/>
    <row r="379" customFormat="false" ht="12.75" hidden="false" customHeight="false" outlineLevel="0" collapsed="false"/>
    <row r="380" customFormat="false" ht="12.75" hidden="false" customHeight="false" outlineLevel="0" collapsed="false"/>
    <row r="381" customFormat="false" ht="12.75" hidden="false" customHeight="false" outlineLevel="0" collapsed="false"/>
    <row r="382" customFormat="false" ht="12.75" hidden="false" customHeight="false" outlineLevel="0" collapsed="false"/>
    <row r="383" customFormat="false" ht="12.75" hidden="false" customHeight="false" outlineLevel="0" collapsed="false"/>
    <row r="384" customFormat="false" ht="12.75" hidden="false" customHeight="false" outlineLevel="0" collapsed="false"/>
    <row r="385" customFormat="false" ht="12.75" hidden="false" customHeight="false" outlineLevel="0" collapsed="false"/>
    <row r="386" customFormat="false" ht="12.75" hidden="false" customHeight="false" outlineLevel="0" collapsed="false"/>
    <row r="387" customFormat="false" ht="12.75" hidden="false" customHeight="false" outlineLevel="0" collapsed="false"/>
    <row r="388" customFormat="false" ht="12.75" hidden="false" customHeight="false" outlineLevel="0" collapsed="false"/>
    <row r="389" customFormat="false" ht="12.75" hidden="false" customHeight="false" outlineLevel="0" collapsed="false"/>
    <row r="390" customFormat="false" ht="12.75" hidden="false" customHeight="false" outlineLevel="0" collapsed="false"/>
    <row r="391" customFormat="false" ht="12.75" hidden="false" customHeight="false" outlineLevel="0" collapsed="false"/>
    <row r="392" customFormat="false" ht="12.75" hidden="false" customHeight="false" outlineLevel="0" collapsed="false"/>
    <row r="393" customFormat="false" ht="12.75" hidden="false" customHeight="false" outlineLevel="0" collapsed="false"/>
    <row r="394" customFormat="false" ht="12.75" hidden="false" customHeight="false" outlineLevel="0" collapsed="false"/>
    <row r="395" customFormat="false" ht="12.75" hidden="false" customHeight="false" outlineLevel="0" collapsed="false"/>
    <row r="396" customFormat="false" ht="12.75" hidden="false" customHeight="false" outlineLevel="0" collapsed="false"/>
    <row r="397" customFormat="false" ht="12.75" hidden="false" customHeight="false" outlineLevel="0" collapsed="false"/>
    <row r="398" customFormat="false" ht="12.75" hidden="false" customHeight="false" outlineLevel="0" collapsed="false"/>
    <row r="399" customFormat="false" ht="12.75" hidden="false" customHeight="false" outlineLevel="0" collapsed="false"/>
    <row r="400" customFormat="false" ht="12.75" hidden="false" customHeight="false" outlineLevel="0" collapsed="false"/>
    <row r="401" customFormat="false" ht="12.75" hidden="false" customHeight="false" outlineLevel="0" collapsed="false"/>
    <row r="402" customFormat="false" ht="12.75" hidden="false" customHeight="false" outlineLevel="0" collapsed="false"/>
    <row r="403" customFormat="false" ht="12.75" hidden="false" customHeight="false" outlineLevel="0" collapsed="false"/>
    <row r="404" customFormat="false" ht="12.75" hidden="false" customHeight="false" outlineLevel="0" collapsed="false"/>
    <row r="405" customFormat="false" ht="12.75" hidden="false" customHeight="false" outlineLevel="0" collapsed="false"/>
    <row r="406" customFormat="false" ht="12.75" hidden="false" customHeight="false" outlineLevel="0" collapsed="false"/>
    <row r="407" customFormat="false" ht="12.75" hidden="false" customHeight="false" outlineLevel="0" collapsed="false"/>
    <row r="408" customFormat="false" ht="12.75" hidden="false" customHeight="false" outlineLevel="0" collapsed="false"/>
    <row r="409" customFormat="false" ht="12.75" hidden="false" customHeight="false" outlineLevel="0" collapsed="false"/>
    <row r="410" customFormat="false" ht="12.75" hidden="false" customHeight="false" outlineLevel="0" collapsed="false"/>
    <row r="411" customFormat="false" ht="12.75" hidden="false" customHeight="false" outlineLevel="0" collapsed="false"/>
    <row r="412" customFormat="false" ht="12.75" hidden="false" customHeight="false" outlineLevel="0" collapsed="false"/>
    <row r="413" customFormat="false" ht="12.75" hidden="false" customHeight="false" outlineLevel="0" collapsed="false"/>
    <row r="414" customFormat="false" ht="12.75" hidden="false" customHeight="false" outlineLevel="0" collapsed="false"/>
    <row r="415" customFormat="false" ht="12.75" hidden="false" customHeight="false" outlineLevel="0" collapsed="false"/>
    <row r="416" customFormat="false" ht="12.75" hidden="false" customHeight="false" outlineLevel="0" collapsed="false"/>
    <row r="417" customFormat="false" ht="12.75" hidden="false" customHeight="false" outlineLevel="0" collapsed="false"/>
    <row r="418" customFormat="false" ht="12.75" hidden="false" customHeight="false" outlineLevel="0" collapsed="false"/>
    <row r="419" customFormat="false" ht="12.75" hidden="false" customHeight="false" outlineLevel="0" collapsed="false"/>
    <row r="420" customFormat="false" ht="12.75" hidden="false" customHeight="false" outlineLevel="0" collapsed="false"/>
    <row r="421" customFormat="false" ht="12.75" hidden="false" customHeight="false" outlineLevel="0" collapsed="false"/>
    <row r="422" customFormat="false" ht="12.75" hidden="false" customHeight="false" outlineLevel="0" collapsed="false"/>
    <row r="423" customFormat="false" ht="12.75" hidden="false" customHeight="false" outlineLevel="0" collapsed="false"/>
    <row r="424" customFormat="false" ht="12.75" hidden="false" customHeight="false" outlineLevel="0" collapsed="false"/>
    <row r="425" customFormat="false" ht="12.75" hidden="false" customHeight="false" outlineLevel="0" collapsed="false"/>
    <row r="426" customFormat="false" ht="12.75" hidden="false" customHeight="false" outlineLevel="0" collapsed="false"/>
    <row r="427" customFormat="false" ht="12.75" hidden="false" customHeight="false" outlineLevel="0" collapsed="false"/>
    <row r="428" customFormat="false" ht="12.75" hidden="false" customHeight="false" outlineLevel="0" collapsed="false"/>
    <row r="429" customFormat="false" ht="12.75" hidden="false" customHeight="false" outlineLevel="0" collapsed="false"/>
    <row r="430" customFormat="false" ht="12.75" hidden="false" customHeight="false" outlineLevel="0" collapsed="false"/>
    <row r="431" customFormat="false" ht="12.75" hidden="false" customHeight="false" outlineLevel="0" collapsed="false"/>
    <row r="432" customFormat="false" ht="12.75" hidden="false" customHeight="false" outlineLevel="0" collapsed="false"/>
    <row r="433" customFormat="false" ht="12.75" hidden="false" customHeight="false" outlineLevel="0" collapsed="false"/>
    <row r="434" customFormat="false" ht="12.75" hidden="false" customHeight="false" outlineLevel="0" collapsed="false"/>
    <row r="435" customFormat="false" ht="12.75" hidden="false" customHeight="false" outlineLevel="0" collapsed="false"/>
    <row r="436" customFormat="false" ht="12.75" hidden="false" customHeight="false" outlineLevel="0" collapsed="false"/>
    <row r="437" customFormat="false" ht="12.75" hidden="false" customHeight="false" outlineLevel="0" collapsed="false"/>
    <row r="438" customFormat="false" ht="12.75" hidden="false" customHeight="false" outlineLevel="0" collapsed="false"/>
    <row r="439" customFormat="false" ht="12.75" hidden="false" customHeight="false" outlineLevel="0" collapsed="false"/>
    <row r="440" customFormat="false" ht="12.75" hidden="false" customHeight="false" outlineLevel="0" collapsed="false"/>
    <row r="441" customFormat="false" ht="12.75" hidden="false" customHeight="false" outlineLevel="0" collapsed="false"/>
    <row r="442" customFormat="false" ht="12.75" hidden="false" customHeight="false" outlineLevel="0" collapsed="false"/>
    <row r="443" customFormat="false" ht="12.75" hidden="false" customHeight="false" outlineLevel="0" collapsed="false"/>
    <row r="444" customFormat="false" ht="12.75" hidden="false" customHeight="false" outlineLevel="0" collapsed="false"/>
    <row r="445" customFormat="false" ht="12.75" hidden="false" customHeight="false" outlineLevel="0" collapsed="false"/>
    <row r="446" customFormat="false" ht="12.75" hidden="false" customHeight="false" outlineLevel="0" collapsed="false"/>
    <row r="447" customFormat="false" ht="12.75" hidden="false" customHeight="false" outlineLevel="0" collapsed="false"/>
    <row r="448" customFormat="false" ht="12.75" hidden="false" customHeight="false" outlineLevel="0" collapsed="false"/>
    <row r="449" customFormat="false" ht="12.75" hidden="false" customHeight="false" outlineLevel="0" collapsed="false"/>
    <row r="450" customFormat="false" ht="12.75" hidden="false" customHeight="false" outlineLevel="0" collapsed="false"/>
    <row r="451" customFormat="false" ht="12.75" hidden="false" customHeight="false" outlineLevel="0" collapsed="false"/>
    <row r="452" customFormat="false" ht="12.75" hidden="false" customHeight="false" outlineLevel="0" collapsed="false"/>
    <row r="453" customFormat="false" ht="12.75" hidden="false" customHeight="false" outlineLevel="0" collapsed="false"/>
    <row r="454" customFormat="false" ht="12.75" hidden="false" customHeight="false" outlineLevel="0" collapsed="false"/>
    <row r="455" customFormat="false" ht="12.75" hidden="false" customHeight="false" outlineLevel="0" collapsed="false"/>
    <row r="456" customFormat="false" ht="12.75" hidden="false" customHeight="false" outlineLevel="0" collapsed="false"/>
    <row r="457" customFormat="false" ht="12.75" hidden="false" customHeight="false" outlineLevel="0" collapsed="false"/>
    <row r="458" customFormat="false" ht="12.75" hidden="false" customHeight="false" outlineLevel="0" collapsed="false"/>
    <row r="459" customFormat="false" ht="12.75" hidden="false" customHeight="false" outlineLevel="0" collapsed="false"/>
    <row r="460" customFormat="false" ht="12.75" hidden="false" customHeight="false" outlineLevel="0" collapsed="false"/>
    <row r="461" customFormat="false" ht="12.75" hidden="false" customHeight="false" outlineLevel="0" collapsed="false"/>
    <row r="462" customFormat="false" ht="12.75" hidden="false" customHeight="false" outlineLevel="0" collapsed="false"/>
    <row r="463" customFormat="false" ht="12.75" hidden="false" customHeight="false" outlineLevel="0" collapsed="false"/>
    <row r="464" customFormat="false" ht="12.75" hidden="false" customHeight="false" outlineLevel="0" collapsed="false"/>
    <row r="465" customFormat="false" ht="12.75" hidden="false" customHeight="false" outlineLevel="0" collapsed="false"/>
    <row r="466" customFormat="false" ht="12.75" hidden="false" customHeight="false" outlineLevel="0" collapsed="false"/>
    <row r="467" customFormat="false" ht="12.75" hidden="false" customHeight="false" outlineLevel="0" collapsed="false"/>
    <row r="468" customFormat="false" ht="12.75" hidden="false" customHeight="false" outlineLevel="0" collapsed="false"/>
    <row r="469" customFormat="false" ht="12.75" hidden="false" customHeight="false" outlineLevel="0" collapsed="false"/>
    <row r="470" customFormat="false" ht="12.75" hidden="false" customHeight="false" outlineLevel="0" collapsed="false"/>
    <row r="471" customFormat="false" ht="12.75" hidden="false" customHeight="false" outlineLevel="0" collapsed="false"/>
    <row r="472" customFormat="false" ht="12.75" hidden="false" customHeight="false" outlineLevel="0" collapsed="false"/>
    <row r="473" customFormat="false" ht="12.75" hidden="false" customHeight="false" outlineLevel="0" collapsed="false"/>
    <row r="474" customFormat="false" ht="12.75" hidden="false" customHeight="false" outlineLevel="0" collapsed="false"/>
    <row r="475" customFormat="false" ht="12.75" hidden="false" customHeight="false" outlineLevel="0" collapsed="false"/>
    <row r="476" customFormat="false" ht="12.75" hidden="false" customHeight="false" outlineLevel="0" collapsed="false"/>
    <row r="477" customFormat="false" ht="12.75" hidden="false" customHeight="false" outlineLevel="0" collapsed="false"/>
    <row r="478" customFormat="false" ht="12.75" hidden="false" customHeight="false" outlineLevel="0" collapsed="false"/>
    <row r="479" customFormat="false" ht="12.75" hidden="false" customHeight="false" outlineLevel="0" collapsed="false"/>
    <row r="480" customFormat="false" ht="12.75" hidden="false" customHeight="false" outlineLevel="0" collapsed="false"/>
    <row r="481" customFormat="false" ht="12.75" hidden="false" customHeight="false" outlineLevel="0" collapsed="false"/>
    <row r="482" customFormat="false" ht="12.75" hidden="false" customHeight="false" outlineLevel="0" collapsed="false"/>
    <row r="483" customFormat="false" ht="12.75" hidden="false" customHeight="false" outlineLevel="0" collapsed="false"/>
    <row r="484" customFormat="false" ht="12.75" hidden="false" customHeight="false" outlineLevel="0" collapsed="false"/>
    <row r="485" customFormat="false" ht="12.75" hidden="false" customHeight="false" outlineLevel="0" collapsed="false"/>
    <row r="486" customFormat="false" ht="12.75" hidden="false" customHeight="false" outlineLevel="0" collapsed="false"/>
    <row r="487" customFormat="false" ht="12.75" hidden="false" customHeight="false" outlineLevel="0" collapsed="false"/>
    <row r="488" customFormat="false" ht="12.75" hidden="false" customHeight="false" outlineLevel="0" collapsed="false"/>
    <row r="489" customFormat="false" ht="12.75" hidden="false" customHeight="false" outlineLevel="0" collapsed="false"/>
    <row r="490" customFormat="false" ht="12.75" hidden="false" customHeight="false" outlineLevel="0" collapsed="false"/>
    <row r="491" customFormat="false" ht="12.75" hidden="false" customHeight="false" outlineLevel="0" collapsed="false"/>
    <row r="492" customFormat="false" ht="12.75" hidden="false" customHeight="false" outlineLevel="0" collapsed="false"/>
    <row r="493" customFormat="false" ht="12.75" hidden="false" customHeight="false" outlineLevel="0" collapsed="false"/>
    <row r="494" customFormat="false" ht="12.75" hidden="false" customHeight="false" outlineLevel="0" collapsed="false"/>
    <row r="495" customFormat="false" ht="12.75" hidden="false" customHeight="false" outlineLevel="0" collapsed="false"/>
    <row r="496" customFormat="false" ht="12.75" hidden="false" customHeight="false" outlineLevel="0" collapsed="false"/>
    <row r="497" customFormat="false" ht="12.75" hidden="false" customHeight="false" outlineLevel="0" collapsed="false"/>
    <row r="498" customFormat="false" ht="12.75" hidden="false" customHeight="false" outlineLevel="0" collapsed="false"/>
    <row r="499" customFormat="false" ht="12.75" hidden="false" customHeight="false" outlineLevel="0" collapsed="false"/>
    <row r="500" customFormat="false" ht="12.75" hidden="false" customHeight="false" outlineLevel="0" collapsed="false"/>
    <row r="501" customFormat="false" ht="12.75" hidden="false" customHeight="false" outlineLevel="0" collapsed="false"/>
    <row r="502" customFormat="false" ht="12.75" hidden="false" customHeight="false" outlineLevel="0" collapsed="false"/>
    <row r="503" customFormat="false" ht="12.75" hidden="false" customHeight="false" outlineLevel="0" collapsed="false"/>
    <row r="504" customFormat="false" ht="12.75" hidden="false" customHeight="false" outlineLevel="0" collapsed="false"/>
    <row r="505" customFormat="false" ht="12.75" hidden="false" customHeight="false" outlineLevel="0" collapsed="false"/>
    <row r="506" customFormat="false" ht="12.75" hidden="false" customHeight="false" outlineLevel="0" collapsed="false"/>
    <row r="507" customFormat="false" ht="12.75" hidden="false" customHeight="false" outlineLevel="0" collapsed="false"/>
    <row r="508" customFormat="false" ht="12.75" hidden="false" customHeight="false" outlineLevel="0" collapsed="false"/>
    <row r="509" customFormat="false" ht="12.75" hidden="false" customHeight="false" outlineLevel="0" collapsed="false"/>
    <row r="510" customFormat="false" ht="12.75" hidden="false" customHeight="false" outlineLevel="0" collapsed="false"/>
    <row r="511" customFormat="false" ht="12.75" hidden="false" customHeight="false" outlineLevel="0" collapsed="false"/>
    <row r="512" customFormat="false" ht="12.75" hidden="false" customHeight="false" outlineLevel="0" collapsed="false"/>
    <row r="513" customFormat="false" ht="12.75" hidden="false" customHeight="false" outlineLevel="0" collapsed="false"/>
    <row r="514" customFormat="false" ht="12.75" hidden="false" customHeight="false" outlineLevel="0" collapsed="false"/>
    <row r="515" customFormat="false" ht="12.75" hidden="false" customHeight="false" outlineLevel="0" collapsed="false"/>
    <row r="516" customFormat="false" ht="12.75" hidden="false" customHeight="false" outlineLevel="0" collapsed="false"/>
    <row r="517" customFormat="false" ht="12.75" hidden="false" customHeight="false" outlineLevel="0" collapsed="false"/>
    <row r="518" customFormat="false" ht="12.75" hidden="false" customHeight="false" outlineLevel="0" collapsed="false"/>
    <row r="519" customFormat="false" ht="12.75" hidden="false" customHeight="false" outlineLevel="0" collapsed="false"/>
    <row r="520" customFormat="false" ht="12.75" hidden="false" customHeight="false" outlineLevel="0" collapsed="false"/>
    <row r="521" customFormat="false" ht="12.75" hidden="false" customHeight="false" outlineLevel="0" collapsed="false"/>
    <row r="522" customFormat="false" ht="12.75" hidden="false" customHeight="false" outlineLevel="0" collapsed="false"/>
    <row r="523" customFormat="false" ht="12.75" hidden="false" customHeight="false" outlineLevel="0" collapsed="false"/>
    <row r="524" customFormat="false" ht="12.75" hidden="false" customHeight="false" outlineLevel="0" collapsed="false"/>
    <row r="525" customFormat="false" ht="12.75" hidden="false" customHeight="false" outlineLevel="0" collapsed="false"/>
    <row r="526" customFormat="false" ht="12.75" hidden="false" customHeight="false" outlineLevel="0" collapsed="false"/>
    <row r="527" customFormat="false" ht="12.75" hidden="false" customHeight="false" outlineLevel="0" collapsed="false"/>
    <row r="528" customFormat="false" ht="12.75" hidden="false" customHeight="false" outlineLevel="0" collapsed="false"/>
    <row r="529" customFormat="false" ht="12.75" hidden="false" customHeight="false" outlineLevel="0" collapsed="false"/>
    <row r="530" customFormat="false" ht="12.75" hidden="false" customHeight="false" outlineLevel="0" collapsed="false"/>
    <row r="531" customFormat="false" ht="12.75" hidden="false" customHeight="false" outlineLevel="0" collapsed="false"/>
    <row r="532" customFormat="false" ht="12.75" hidden="false" customHeight="false" outlineLevel="0" collapsed="false"/>
    <row r="533" customFormat="false" ht="12.75" hidden="false" customHeight="false" outlineLevel="0" collapsed="false"/>
    <row r="534" customFormat="false" ht="12.75" hidden="false" customHeight="false" outlineLevel="0" collapsed="false"/>
    <row r="535" customFormat="false" ht="12.75" hidden="false" customHeight="false" outlineLevel="0" collapsed="false"/>
    <row r="536" customFormat="false" ht="12.75" hidden="false" customHeight="false" outlineLevel="0" collapsed="false"/>
    <row r="537" customFormat="false" ht="12.75" hidden="false" customHeight="false" outlineLevel="0" collapsed="false"/>
    <row r="538" customFormat="false" ht="12.75" hidden="false" customHeight="false" outlineLevel="0" collapsed="false"/>
    <row r="539" customFormat="false" ht="12.75" hidden="false" customHeight="false" outlineLevel="0" collapsed="false"/>
    <row r="540" customFormat="false" ht="12.75" hidden="false" customHeight="false" outlineLevel="0" collapsed="false"/>
    <row r="541" customFormat="false" ht="12.75" hidden="false" customHeight="false" outlineLevel="0" collapsed="false"/>
    <row r="542" customFormat="false" ht="12.75" hidden="false" customHeight="false" outlineLevel="0" collapsed="false"/>
    <row r="543" customFormat="false" ht="12.75" hidden="false" customHeight="false" outlineLevel="0" collapsed="false"/>
    <row r="544" customFormat="false" ht="12.75" hidden="false" customHeight="false" outlineLevel="0" collapsed="false"/>
    <row r="545" customFormat="false" ht="12.75" hidden="false" customHeight="false" outlineLevel="0" collapsed="false"/>
    <row r="546" customFormat="false" ht="12.75" hidden="false" customHeight="false" outlineLevel="0" collapsed="false"/>
    <row r="547" customFormat="false" ht="12.75" hidden="false" customHeight="false" outlineLevel="0" collapsed="false"/>
    <row r="548" customFormat="false" ht="12.75" hidden="false" customHeight="false" outlineLevel="0" collapsed="false"/>
    <row r="549" customFormat="false" ht="12.75" hidden="false" customHeight="false" outlineLevel="0" collapsed="false"/>
    <row r="550" customFormat="false" ht="12.75" hidden="false" customHeight="false" outlineLevel="0" collapsed="false"/>
    <row r="551" customFormat="false" ht="12.75" hidden="false" customHeight="false" outlineLevel="0" collapsed="false"/>
    <row r="552" customFormat="false" ht="12.75" hidden="false" customHeight="false" outlineLevel="0" collapsed="false"/>
    <row r="553" customFormat="false" ht="12.75" hidden="false" customHeight="false" outlineLevel="0" collapsed="false"/>
    <row r="554" customFormat="false" ht="12.75" hidden="false" customHeight="false" outlineLevel="0" collapsed="false"/>
    <row r="555" customFormat="false" ht="12.75" hidden="false" customHeight="false" outlineLevel="0" collapsed="false"/>
    <row r="556" customFormat="false" ht="12.75" hidden="false" customHeight="false" outlineLevel="0" collapsed="false"/>
    <row r="557" customFormat="false" ht="12.75" hidden="false" customHeight="false" outlineLevel="0" collapsed="false"/>
    <row r="558" customFormat="false" ht="12.75" hidden="false" customHeight="false" outlineLevel="0" collapsed="false"/>
    <row r="559" customFormat="false" ht="12.75" hidden="false" customHeight="false" outlineLevel="0" collapsed="false"/>
    <row r="560" customFormat="false" ht="12.75" hidden="false" customHeight="false" outlineLevel="0" collapsed="false"/>
    <row r="561" customFormat="false" ht="12.75" hidden="false" customHeight="false" outlineLevel="0" collapsed="false"/>
    <row r="562" customFormat="false" ht="12.75" hidden="false" customHeight="false" outlineLevel="0" collapsed="false"/>
    <row r="563" customFormat="false" ht="12.75" hidden="false" customHeight="false" outlineLevel="0" collapsed="false"/>
    <row r="564" customFormat="false" ht="12.75" hidden="false" customHeight="false" outlineLevel="0" collapsed="false"/>
    <row r="565" customFormat="false" ht="12.75" hidden="false" customHeight="false" outlineLevel="0" collapsed="false"/>
    <row r="566" customFormat="false" ht="12.75" hidden="false" customHeight="false" outlineLevel="0" collapsed="false"/>
    <row r="567" customFormat="false" ht="12.75" hidden="false" customHeight="false" outlineLevel="0" collapsed="false"/>
    <row r="568" customFormat="false" ht="12.75" hidden="false" customHeight="false" outlineLevel="0" collapsed="false"/>
    <row r="569" customFormat="false" ht="12.75" hidden="false" customHeight="false" outlineLevel="0" collapsed="false"/>
    <row r="570" customFormat="false" ht="12.75" hidden="false" customHeight="false" outlineLevel="0" collapsed="false"/>
    <row r="571" customFormat="false" ht="12.75" hidden="false" customHeight="false" outlineLevel="0" collapsed="false"/>
    <row r="572" customFormat="false" ht="12.75" hidden="false" customHeight="false" outlineLevel="0" collapsed="false"/>
    <row r="573" customFormat="false" ht="12.75" hidden="false" customHeight="false" outlineLevel="0" collapsed="false"/>
    <row r="574" customFormat="false" ht="12.75" hidden="false" customHeight="false" outlineLevel="0" collapsed="false"/>
    <row r="575" customFormat="false" ht="12.75" hidden="false" customHeight="false" outlineLevel="0" collapsed="false"/>
    <row r="576" customFormat="false" ht="12.75" hidden="false" customHeight="false" outlineLevel="0" collapsed="false"/>
    <row r="577" customFormat="false" ht="12.75" hidden="false" customHeight="false" outlineLevel="0" collapsed="false"/>
    <row r="578" customFormat="false" ht="12.75" hidden="false" customHeight="false" outlineLevel="0" collapsed="false"/>
    <row r="579" customFormat="false" ht="12.75" hidden="false" customHeight="false" outlineLevel="0" collapsed="false"/>
    <row r="580" customFormat="false" ht="12.75" hidden="false" customHeight="false" outlineLevel="0" collapsed="false"/>
    <row r="581" customFormat="false" ht="12.75" hidden="false" customHeight="false" outlineLevel="0" collapsed="false"/>
    <row r="582" customFormat="false" ht="12.75" hidden="false" customHeight="false" outlineLevel="0" collapsed="false"/>
    <row r="583" customFormat="false" ht="12.75" hidden="false" customHeight="false" outlineLevel="0" collapsed="false"/>
    <row r="584" customFormat="false" ht="12.75" hidden="false" customHeight="false" outlineLevel="0" collapsed="false"/>
    <row r="585" customFormat="false" ht="12.75" hidden="false" customHeight="false" outlineLevel="0" collapsed="false"/>
    <row r="586" customFormat="false" ht="12.75" hidden="false" customHeight="false" outlineLevel="0" collapsed="false"/>
    <row r="587" customFormat="false" ht="12.75" hidden="false" customHeight="false" outlineLevel="0" collapsed="false"/>
    <row r="588" customFormat="false" ht="12.75" hidden="false" customHeight="false" outlineLevel="0" collapsed="false"/>
    <row r="589" customFormat="false" ht="12.75" hidden="false" customHeight="false" outlineLevel="0" collapsed="false"/>
    <row r="590" customFormat="false" ht="12.75" hidden="false" customHeight="false" outlineLevel="0" collapsed="false"/>
    <row r="591" customFormat="false" ht="12.75" hidden="false" customHeight="false" outlineLevel="0" collapsed="false"/>
    <row r="592" customFormat="false" ht="12.75" hidden="false" customHeight="false" outlineLevel="0" collapsed="false"/>
    <row r="593" customFormat="false" ht="12.75" hidden="false" customHeight="false" outlineLevel="0" collapsed="false"/>
    <row r="594" customFormat="false" ht="12.75" hidden="false" customHeight="false" outlineLevel="0" collapsed="false"/>
    <row r="595" customFormat="false" ht="12.75" hidden="false" customHeight="false" outlineLevel="0" collapsed="false"/>
    <row r="596" customFormat="false" ht="12.75" hidden="false" customHeight="false" outlineLevel="0" collapsed="false"/>
    <row r="597" customFormat="false" ht="12.75" hidden="false" customHeight="false" outlineLevel="0" collapsed="false"/>
    <row r="598" customFormat="false" ht="12.75" hidden="false" customHeight="false" outlineLevel="0" collapsed="false"/>
    <row r="599" customFormat="false" ht="12.75" hidden="false" customHeight="false" outlineLevel="0" collapsed="false"/>
    <row r="600" customFormat="false" ht="12.75" hidden="false" customHeight="false" outlineLevel="0" collapsed="false"/>
    <row r="601" customFormat="false" ht="12.75" hidden="false" customHeight="false" outlineLevel="0" collapsed="false"/>
    <row r="602" customFormat="false" ht="12.75" hidden="false" customHeight="false" outlineLevel="0" collapsed="false"/>
    <row r="603" customFormat="false" ht="12.75" hidden="false" customHeight="false" outlineLevel="0" collapsed="false"/>
    <row r="604" customFormat="false" ht="12.75" hidden="false" customHeight="false" outlineLevel="0" collapsed="false"/>
    <row r="605" customFormat="false" ht="12.75" hidden="false" customHeight="false" outlineLevel="0" collapsed="false"/>
    <row r="606" customFormat="false" ht="12.75" hidden="false" customHeight="false" outlineLevel="0" collapsed="false"/>
    <row r="607" customFormat="false" ht="12.75" hidden="false" customHeight="false" outlineLevel="0" collapsed="false"/>
    <row r="608" customFormat="false" ht="12.75" hidden="false" customHeight="false" outlineLevel="0" collapsed="false"/>
    <row r="609" customFormat="false" ht="12.75" hidden="false" customHeight="false" outlineLevel="0" collapsed="false"/>
    <row r="610" customFormat="false" ht="12.75" hidden="false" customHeight="false" outlineLevel="0" collapsed="false"/>
    <row r="611" customFormat="false" ht="12.75" hidden="false" customHeight="false" outlineLevel="0" collapsed="false"/>
    <row r="612" customFormat="false" ht="12.75" hidden="false" customHeight="false" outlineLevel="0" collapsed="false"/>
    <row r="613" customFormat="false" ht="12.75" hidden="false" customHeight="false" outlineLevel="0" collapsed="false"/>
    <row r="614" customFormat="false" ht="12.75" hidden="false" customHeight="false" outlineLevel="0" collapsed="false"/>
    <row r="615" customFormat="false" ht="12.75" hidden="false" customHeight="false" outlineLevel="0" collapsed="false"/>
    <row r="616" customFormat="false" ht="12.75" hidden="false" customHeight="false" outlineLevel="0" collapsed="false"/>
    <row r="617" customFormat="false" ht="12.75" hidden="false" customHeight="false" outlineLevel="0" collapsed="false"/>
    <row r="618" customFormat="false" ht="12.75" hidden="false" customHeight="false" outlineLevel="0" collapsed="false"/>
    <row r="619" customFormat="false" ht="12.75" hidden="false" customHeight="false" outlineLevel="0" collapsed="false"/>
    <row r="620" customFormat="false" ht="12.75" hidden="false" customHeight="false" outlineLevel="0" collapsed="false"/>
    <row r="621" customFormat="false" ht="12.75" hidden="false" customHeight="false" outlineLevel="0" collapsed="false"/>
    <row r="622" customFormat="false" ht="12.75" hidden="false" customHeight="false" outlineLevel="0" collapsed="false"/>
    <row r="623" customFormat="false" ht="12.75" hidden="false" customHeight="false" outlineLevel="0" collapsed="false"/>
    <row r="624" customFormat="false" ht="12.75" hidden="false" customHeight="false" outlineLevel="0" collapsed="false"/>
    <row r="625" customFormat="false" ht="12.75" hidden="false" customHeight="false" outlineLevel="0" collapsed="false"/>
    <row r="626" customFormat="false" ht="12.75" hidden="false" customHeight="false" outlineLevel="0" collapsed="false"/>
    <row r="627" customFormat="false" ht="12.75" hidden="false" customHeight="false" outlineLevel="0" collapsed="false"/>
    <row r="628" customFormat="false" ht="12.75" hidden="false" customHeight="false" outlineLevel="0" collapsed="false"/>
    <row r="629" customFormat="false" ht="12.75" hidden="false" customHeight="false" outlineLevel="0" collapsed="false"/>
    <row r="630" customFormat="false" ht="12.75" hidden="false" customHeight="false" outlineLevel="0" collapsed="false"/>
    <row r="631" customFormat="false" ht="12.75" hidden="false" customHeight="false" outlineLevel="0" collapsed="false"/>
    <row r="632" customFormat="false" ht="12.75" hidden="false" customHeight="false" outlineLevel="0" collapsed="false"/>
    <row r="633" customFormat="false" ht="12.75" hidden="false" customHeight="false" outlineLevel="0" collapsed="false"/>
    <row r="634" customFormat="false" ht="12.75" hidden="false" customHeight="false" outlineLevel="0" collapsed="false"/>
    <row r="635" customFormat="false" ht="12.75" hidden="false" customHeight="false" outlineLevel="0" collapsed="false"/>
    <row r="636" customFormat="false" ht="12.75" hidden="false" customHeight="false" outlineLevel="0" collapsed="false"/>
    <row r="637" customFormat="false" ht="12.75" hidden="false" customHeight="false" outlineLevel="0" collapsed="false"/>
    <row r="638" customFormat="false" ht="12.75" hidden="false" customHeight="false" outlineLevel="0" collapsed="false"/>
    <row r="639" customFormat="false" ht="12.75" hidden="false" customHeight="false" outlineLevel="0" collapsed="false"/>
    <row r="640" customFormat="false" ht="12.75" hidden="false" customHeight="false" outlineLevel="0" collapsed="false"/>
    <row r="641" customFormat="false" ht="12.75" hidden="false" customHeight="false" outlineLevel="0" collapsed="false"/>
    <row r="642" customFormat="false" ht="12.75" hidden="false" customHeight="false" outlineLevel="0" collapsed="false"/>
    <row r="643" customFormat="false" ht="12.75" hidden="false" customHeight="false" outlineLevel="0" collapsed="false"/>
    <row r="644" customFormat="false" ht="12.75" hidden="false" customHeight="false" outlineLevel="0" collapsed="false"/>
    <row r="645" customFormat="false" ht="12.75" hidden="false" customHeight="false" outlineLevel="0" collapsed="false"/>
    <row r="646" customFormat="false" ht="12.75" hidden="false" customHeight="false" outlineLevel="0" collapsed="false"/>
    <row r="647" customFormat="false" ht="12.75" hidden="false" customHeight="false" outlineLevel="0" collapsed="false"/>
    <row r="648" customFormat="false" ht="12.75" hidden="false" customHeight="false" outlineLevel="0" collapsed="false"/>
    <row r="649" customFormat="false" ht="12.75" hidden="false" customHeight="false" outlineLevel="0" collapsed="false"/>
    <row r="650" customFormat="false" ht="12.75" hidden="false" customHeight="false" outlineLevel="0" collapsed="false"/>
    <row r="651" customFormat="false" ht="12.75" hidden="false" customHeight="false" outlineLevel="0" collapsed="false"/>
    <row r="652" customFormat="false" ht="12.75" hidden="false" customHeight="false" outlineLevel="0" collapsed="false"/>
    <row r="653" customFormat="false" ht="12.75" hidden="false" customHeight="false" outlineLevel="0" collapsed="false"/>
    <row r="654" customFormat="false" ht="12.75" hidden="false" customHeight="false" outlineLevel="0" collapsed="false"/>
    <row r="655" customFormat="false" ht="12.75" hidden="false" customHeight="false" outlineLevel="0" collapsed="false"/>
    <row r="656" customFormat="false" ht="12.75" hidden="false" customHeight="false" outlineLevel="0" collapsed="false"/>
    <row r="657" customFormat="false" ht="12.75" hidden="false" customHeight="false" outlineLevel="0" collapsed="false"/>
    <row r="658" customFormat="false" ht="12.75" hidden="false" customHeight="false" outlineLevel="0" collapsed="false"/>
    <row r="659" customFormat="false" ht="12.75" hidden="false" customHeight="false" outlineLevel="0" collapsed="false"/>
    <row r="660" customFormat="false" ht="12.75" hidden="false" customHeight="false" outlineLevel="0" collapsed="false"/>
    <row r="661" customFormat="false" ht="12.75" hidden="false" customHeight="false" outlineLevel="0" collapsed="false"/>
    <row r="662" customFormat="false" ht="12.75" hidden="false" customHeight="false" outlineLevel="0" collapsed="false"/>
    <row r="663" customFormat="false" ht="12.75" hidden="false" customHeight="false" outlineLevel="0" collapsed="false"/>
    <row r="664" customFormat="false" ht="12.75" hidden="false" customHeight="false" outlineLevel="0" collapsed="false"/>
    <row r="665" customFormat="false" ht="12.75" hidden="false" customHeight="false" outlineLevel="0" collapsed="false"/>
    <row r="666" customFormat="false" ht="12.75" hidden="false" customHeight="false" outlineLevel="0" collapsed="false"/>
    <row r="667" customFormat="false" ht="12.75" hidden="false" customHeight="false" outlineLevel="0" collapsed="false"/>
    <row r="668" customFormat="false" ht="12.75" hidden="false" customHeight="false" outlineLevel="0" collapsed="false"/>
    <row r="669" customFormat="false" ht="12.75" hidden="false" customHeight="false" outlineLevel="0" collapsed="false"/>
    <row r="670" customFormat="false" ht="12.75" hidden="false" customHeight="false" outlineLevel="0" collapsed="false"/>
    <row r="671" customFormat="false" ht="12.75" hidden="false" customHeight="false" outlineLevel="0" collapsed="false"/>
    <row r="672" customFormat="false" ht="12.75" hidden="false" customHeight="false" outlineLevel="0" collapsed="false"/>
    <row r="673" customFormat="false" ht="12.75" hidden="false" customHeight="false" outlineLevel="0" collapsed="false"/>
    <row r="674" customFormat="false" ht="12.75" hidden="false" customHeight="false" outlineLevel="0" collapsed="false"/>
    <row r="675" customFormat="false" ht="12.75" hidden="false" customHeight="false" outlineLevel="0" collapsed="false"/>
    <row r="676" customFormat="false" ht="12.75" hidden="false" customHeight="false" outlineLevel="0" collapsed="false"/>
    <row r="677" customFormat="false" ht="12.75" hidden="false" customHeight="false" outlineLevel="0" collapsed="false"/>
    <row r="678" customFormat="false" ht="12.75" hidden="false" customHeight="false" outlineLevel="0" collapsed="false"/>
    <row r="679" customFormat="false" ht="12.75" hidden="false" customHeight="false" outlineLevel="0" collapsed="false"/>
    <row r="680" customFormat="false" ht="12.75" hidden="false" customHeight="false" outlineLevel="0" collapsed="false"/>
    <row r="681" customFormat="false" ht="12.75" hidden="false" customHeight="false" outlineLevel="0" collapsed="false"/>
    <row r="682" customFormat="false" ht="12.75" hidden="false" customHeight="false" outlineLevel="0" collapsed="false"/>
    <row r="683" customFormat="false" ht="12.75" hidden="false" customHeight="false" outlineLevel="0" collapsed="false"/>
    <row r="684" customFormat="false" ht="12.75" hidden="false" customHeight="false" outlineLevel="0" collapsed="false"/>
    <row r="685" customFormat="false" ht="12.75" hidden="false" customHeight="false" outlineLevel="0" collapsed="false"/>
    <row r="686" customFormat="false" ht="12.75" hidden="false" customHeight="false" outlineLevel="0" collapsed="false"/>
    <row r="687" customFormat="false" ht="12.75" hidden="false" customHeight="false" outlineLevel="0" collapsed="false"/>
    <row r="688" customFormat="false" ht="12.75" hidden="false" customHeight="false" outlineLevel="0" collapsed="false"/>
    <row r="689" customFormat="false" ht="12.75" hidden="false" customHeight="false" outlineLevel="0" collapsed="false"/>
    <row r="690" customFormat="false" ht="12.75" hidden="false" customHeight="false" outlineLevel="0" collapsed="false"/>
    <row r="691" customFormat="false" ht="12.75" hidden="false" customHeight="false" outlineLevel="0" collapsed="false"/>
    <row r="692" customFormat="false" ht="12.75" hidden="false" customHeight="false" outlineLevel="0" collapsed="false"/>
    <row r="693" customFormat="false" ht="12.75" hidden="false" customHeight="false" outlineLevel="0" collapsed="false"/>
    <row r="694" customFormat="false" ht="12.75" hidden="false" customHeight="false" outlineLevel="0" collapsed="false"/>
    <row r="695" customFormat="false" ht="12.75" hidden="false" customHeight="false" outlineLevel="0" collapsed="false"/>
    <row r="696" customFormat="false" ht="12.75" hidden="false" customHeight="false" outlineLevel="0" collapsed="false"/>
    <row r="697" customFormat="false" ht="12.75" hidden="false" customHeight="false" outlineLevel="0" collapsed="false"/>
    <row r="698" customFormat="false" ht="12.75" hidden="false" customHeight="false" outlineLevel="0" collapsed="false"/>
    <row r="699" customFormat="false" ht="12.75" hidden="false" customHeight="false" outlineLevel="0" collapsed="false"/>
    <row r="700" customFormat="false" ht="12.75" hidden="false" customHeight="false" outlineLevel="0" collapsed="false"/>
    <row r="701" customFormat="false" ht="12.75" hidden="false" customHeight="false" outlineLevel="0" collapsed="false"/>
    <row r="702" customFormat="false" ht="12.75" hidden="false" customHeight="false" outlineLevel="0" collapsed="false"/>
  </sheetData>
  <mergeCells count="24">
    <mergeCell ref="D2:F2"/>
    <mergeCell ref="D4:F4"/>
    <mergeCell ref="D6:F6"/>
    <mergeCell ref="D8:F8"/>
    <mergeCell ref="D10:F10"/>
    <mergeCell ref="B14:C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7:F27"/>
    <mergeCell ref="D38:F38"/>
    <mergeCell ref="D48:F48"/>
    <mergeCell ref="D62:E62"/>
    <mergeCell ref="D66:E66"/>
    <mergeCell ref="D70:E70"/>
    <mergeCell ref="D84:E84"/>
  </mergeCells>
  <dataValidations count="1">
    <dataValidation allowBlank="true" errorStyle="stop" operator="between" showDropDown="false" showErrorMessage="true" showInputMessage="true" sqref="D2:F2" type="list">
      <formula1>Comuni_lista!$B$2:$B$7899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0000"/>
    <pageSetUpPr fitToPage="false"/>
  </sheetPr>
  <dimension ref="A1:BU63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B16" activeCellId="0" sqref="B16"/>
    </sheetView>
  </sheetViews>
  <sheetFormatPr defaultColWidth="9.1484375" defaultRowHeight="12.75" zeroHeight="false" outlineLevelRow="0" outlineLevelCol="0"/>
  <cols>
    <col collapsed="false" customWidth="true" hidden="false" outlineLevel="0" max="1" min="1" style="972" width="61.62"/>
    <col collapsed="false" customWidth="true" hidden="false" outlineLevel="0" max="2" min="2" style="111" width="43"/>
    <col collapsed="false" customWidth="true" hidden="false" outlineLevel="0" max="3" min="3" style="111" width="35.29"/>
    <col collapsed="false" customWidth="true" hidden="false" outlineLevel="0" max="4" min="4" style="111" width="90.14"/>
    <col collapsed="false" customWidth="true" hidden="false" outlineLevel="0" max="5" min="5" style="973" width="48.14"/>
    <col collapsed="false" customWidth="true" hidden="false" outlineLevel="0" max="6" min="6" style="111" width="19.86"/>
    <col collapsed="false" customWidth="false" hidden="false" outlineLevel="0" max="7" min="7" style="111" width="9.14"/>
    <col collapsed="false" customWidth="false" hidden="false" outlineLevel="0" max="9" min="8" style="974" width="9.14"/>
    <col collapsed="false" customWidth="true" hidden="false" outlineLevel="0" max="10" min="10" style="974" width="12.86"/>
    <col collapsed="false" customWidth="true" hidden="false" outlineLevel="0" max="11" min="11" style="975" width="17"/>
    <col collapsed="false" customWidth="true" hidden="false" outlineLevel="0" max="12" min="12" style="111" width="10.85"/>
    <col collapsed="false" customWidth="false" hidden="false" outlineLevel="0" max="13" min="13" style="111" width="9.14"/>
    <col collapsed="false" customWidth="true" hidden="false" outlineLevel="0" max="14" min="14" style="974" width="15.85"/>
    <col collapsed="false" customWidth="true" hidden="false" outlineLevel="0" max="15" min="15" style="976" width="14.29"/>
    <col collapsed="false" customWidth="true" hidden="false" outlineLevel="0" max="18" min="16" style="973" width="14.29"/>
    <col collapsed="false" customWidth="true" hidden="false" outlineLevel="0" max="19" min="19" style="973" width="11.71"/>
    <col collapsed="false" customWidth="true" hidden="false" outlineLevel="0" max="20" min="20" style="973" width="11.29"/>
    <col collapsed="false" customWidth="false" hidden="false" outlineLevel="0" max="22" min="21" style="111" width="9.14"/>
    <col collapsed="false" customWidth="true" hidden="false" outlineLevel="0" max="23" min="23" style="977" width="10.42"/>
    <col collapsed="false" customWidth="true" hidden="false" outlineLevel="0" max="24" min="24" style="977" width="22.15"/>
    <col collapsed="false" customWidth="true" hidden="false" outlineLevel="0" max="25" min="25" style="977" width="31.42"/>
    <col collapsed="false" customWidth="true" hidden="false" outlineLevel="0" max="26" min="26" style="977" width="16.71"/>
    <col collapsed="false" customWidth="true" hidden="false" outlineLevel="0" max="27" min="27" style="977" width="13.57"/>
    <col collapsed="false" customWidth="false" hidden="false" outlineLevel="0" max="28" min="28" style="977" width="9.14"/>
    <col collapsed="false" customWidth="false" hidden="false" outlineLevel="0" max="29" min="29" style="111" width="9.14"/>
    <col collapsed="false" customWidth="true" hidden="false" outlineLevel="0" max="35" min="30" style="111" width="3.15"/>
    <col collapsed="false" customWidth="false" hidden="false" outlineLevel="0" max="36" min="36" style="111" width="9.14"/>
    <col collapsed="false" customWidth="true" hidden="false" outlineLevel="0" max="42" min="37" style="111" width="11.43"/>
    <col collapsed="false" customWidth="false" hidden="false" outlineLevel="0" max="50" min="43" style="111" width="9.14"/>
    <col collapsed="false" customWidth="true" hidden="false" outlineLevel="0" max="51" min="51" style="1" width="8.68"/>
    <col collapsed="false" customWidth="true" hidden="false" outlineLevel="0" max="52" min="52" style="978" width="30.85"/>
    <col collapsed="false" customWidth="true" hidden="false" outlineLevel="0" max="53" min="53" style="978" width="22.15"/>
    <col collapsed="false" customWidth="true" hidden="false" outlineLevel="0" max="54" min="54" style="978" width="31.42"/>
    <col collapsed="false" customWidth="true" hidden="false" outlineLevel="0" max="55" min="55" style="978" width="16.71"/>
    <col collapsed="false" customWidth="true" hidden="false" outlineLevel="0" max="57" min="56" style="979" width="16.71"/>
    <col collapsed="false" customWidth="true" hidden="false" outlineLevel="0" max="73" min="58" style="1" width="8.68"/>
    <col collapsed="false" customWidth="false" hidden="false" outlineLevel="0" max="16384" min="74" style="111" width="9.14"/>
  </cols>
  <sheetData>
    <row r="1" customFormat="false" ht="12.75" hidden="false" customHeight="false" outlineLevel="0" collapsed="false">
      <c r="A1" s="980" t="s">
        <v>482</v>
      </c>
      <c r="B1" s="981" t="s">
        <v>483</v>
      </c>
      <c r="C1" s="982"/>
      <c r="D1" s="982"/>
      <c r="E1" s="983"/>
      <c r="F1" s="982"/>
      <c r="G1" s="982"/>
      <c r="H1" s="984"/>
      <c r="I1" s="984"/>
      <c r="J1" s="984"/>
      <c r="K1" s="985"/>
      <c r="L1" s="982"/>
      <c r="M1" s="982"/>
      <c r="N1" s="984"/>
      <c r="O1" s="986"/>
      <c r="P1" s="987"/>
      <c r="V1" s="543"/>
      <c r="W1" s="988" t="s">
        <v>484</v>
      </c>
      <c r="X1" s="988"/>
      <c r="Y1" s="988"/>
      <c r="Z1" s="988"/>
      <c r="AA1" s="988"/>
      <c r="AB1" s="988"/>
      <c r="AC1" s="543"/>
      <c r="AD1" s="543" t="s">
        <v>485</v>
      </c>
      <c r="AE1" s="543"/>
      <c r="AF1" s="543"/>
      <c r="AG1" s="543"/>
      <c r="AH1" s="543"/>
      <c r="AI1" s="543"/>
      <c r="AJ1" s="543"/>
      <c r="AK1" s="543" t="s">
        <v>486</v>
      </c>
      <c r="AL1" s="543"/>
      <c r="AY1" s="591"/>
      <c r="AZ1" s="989" t="s">
        <v>484</v>
      </c>
      <c r="BA1" s="989"/>
      <c r="BB1" s="989"/>
      <c r="BC1" s="989"/>
      <c r="BD1" s="989"/>
      <c r="BE1" s="989"/>
    </row>
    <row r="2" s="998" customFormat="true" ht="25.5" hidden="false" customHeight="true" outlineLevel="0" collapsed="false">
      <c r="A2" s="990" t="s">
        <v>487</v>
      </c>
      <c r="B2" s="991" t="s">
        <v>488</v>
      </c>
      <c r="C2" s="991" t="s">
        <v>176</v>
      </c>
      <c r="D2" s="991" t="s">
        <v>254</v>
      </c>
      <c r="E2" s="991" t="s">
        <v>489</v>
      </c>
      <c r="F2" s="991" t="s">
        <v>489</v>
      </c>
      <c r="G2" s="991" t="s">
        <v>489</v>
      </c>
      <c r="H2" s="992" t="s">
        <v>490</v>
      </c>
      <c r="I2" s="992" t="s">
        <v>491</v>
      </c>
      <c r="J2" s="992" t="s">
        <v>441</v>
      </c>
      <c r="K2" s="993" t="s">
        <v>492</v>
      </c>
      <c r="L2" s="991" t="s">
        <v>493</v>
      </c>
      <c r="M2" s="991" t="s">
        <v>270</v>
      </c>
      <c r="N2" s="992" t="s">
        <v>494</v>
      </c>
      <c r="O2" s="994" t="s">
        <v>495</v>
      </c>
      <c r="P2" s="994" t="s">
        <v>496</v>
      </c>
      <c r="Q2" s="992" t="s">
        <v>497</v>
      </c>
      <c r="R2" s="992" t="s">
        <v>498</v>
      </c>
      <c r="S2" s="995" t="s">
        <v>499</v>
      </c>
      <c r="T2" s="996"/>
      <c r="U2" s="996"/>
      <c r="V2" s="996"/>
      <c r="W2" s="997" t="str">
        <f aca="false">B2</f>
        <v>Tipo di insediamento</v>
      </c>
      <c r="X2" s="997" t="str">
        <f aca="false">C2</f>
        <v>Zona</v>
      </c>
      <c r="Y2" s="997" t="str">
        <f aca="false">D2</f>
        <v>Tipo intervento</v>
      </c>
      <c r="Z2" s="997" t="str">
        <f aca="false">E2</f>
        <v>N/D</v>
      </c>
      <c r="AA2" s="997" t="str">
        <f aca="false">F2</f>
        <v>N/D</v>
      </c>
      <c r="AB2" s="997" t="str">
        <f aca="false">G2</f>
        <v>N/D</v>
      </c>
      <c r="AC2" s="996"/>
      <c r="AD2" s="996" t="str">
        <f aca="false">B2</f>
        <v>Tipo di insediamento</v>
      </c>
      <c r="AE2" s="996" t="str">
        <f aca="false">C2</f>
        <v>Zona</v>
      </c>
      <c r="AF2" s="996" t="str">
        <f aca="false">D2</f>
        <v>Tipo intervento</v>
      </c>
      <c r="AG2" s="996" t="str">
        <f aca="false">E2</f>
        <v>N/D</v>
      </c>
      <c r="AH2" s="996" t="str">
        <f aca="false">F2</f>
        <v>N/D</v>
      </c>
      <c r="AI2" s="996" t="str">
        <f aca="false">G2</f>
        <v>N/D</v>
      </c>
      <c r="AJ2" s="996"/>
      <c r="AK2" s="996" t="str">
        <f aca="false">B2</f>
        <v>Tipo di insediamento</v>
      </c>
      <c r="AL2" s="996" t="str">
        <f aca="false">C2</f>
        <v>Zona</v>
      </c>
      <c r="AM2" s="996" t="str">
        <f aca="false">D2</f>
        <v>Tipo intervento</v>
      </c>
      <c r="AN2" s="996" t="str">
        <f aca="false">E2</f>
        <v>N/D</v>
      </c>
      <c r="AO2" s="996" t="str">
        <f aca="false">F2</f>
        <v>N/D</v>
      </c>
      <c r="AP2" s="998" t="str">
        <f aca="false">G2</f>
        <v>N/D</v>
      </c>
      <c r="AZ2" s="997" t="str">
        <f aca="false">B2</f>
        <v>Tipo di insediamento</v>
      </c>
      <c r="BA2" s="997" t="str">
        <f aca="false">C2</f>
        <v>Zona</v>
      </c>
      <c r="BB2" s="997" t="str">
        <f aca="false">D2</f>
        <v>Tipo intervento</v>
      </c>
      <c r="BC2" s="997" t="str">
        <f aca="false">E2</f>
        <v>N/D</v>
      </c>
      <c r="BD2" s="997" t="str">
        <f aca="false">F2</f>
        <v>N/D</v>
      </c>
      <c r="BE2" s="997" t="str">
        <f aca="false">G2</f>
        <v>N/D</v>
      </c>
      <c r="BI2" s="998" t="str">
        <f aca="false">B2</f>
        <v>Tipo di insediamento</v>
      </c>
      <c r="BJ2" s="998" t="str">
        <f aca="false">C2</f>
        <v>Zona</v>
      </c>
      <c r="BK2" s="998" t="str">
        <f aca="false">D2</f>
        <v>Tipo intervento</v>
      </c>
      <c r="BL2" s="998" t="str">
        <f aca="false">E2</f>
        <v>N/D</v>
      </c>
      <c r="BM2" s="998" t="str">
        <f aca="false">F2</f>
        <v>N/D</v>
      </c>
      <c r="BN2" s="998" t="str">
        <f aca="false">G2</f>
        <v>N/D</v>
      </c>
      <c r="BP2" s="998" t="str">
        <f aca="false">B2</f>
        <v>Tipo di insediamento</v>
      </c>
      <c r="BQ2" s="998" t="str">
        <f aca="false">C2</f>
        <v>Zona</v>
      </c>
      <c r="BR2" s="998" t="str">
        <f aca="false">D2</f>
        <v>Tipo intervento</v>
      </c>
      <c r="BS2" s="998" t="str">
        <f aca="false">E2</f>
        <v>N/D</v>
      </c>
      <c r="BT2" s="998" t="str">
        <f aca="false">F2</f>
        <v>N/D</v>
      </c>
      <c r="BU2" s="998" t="str">
        <f aca="false">G2</f>
        <v>N/D</v>
      </c>
    </row>
    <row r="3" customFormat="false" ht="15" hidden="false" customHeight="false" outlineLevel="0" collapsed="false">
      <c r="A3" s="972" t="str">
        <f aca="false">IF(B3&lt;&gt;"",CONCATENATE(B3,C3,D3,E3,F3,G3),"")</f>
        <v>ResidenzialeZona "A – B – C1 – C2”Nuovo Edificio</v>
      </c>
      <c r="B3" s="999" t="s">
        <v>157</v>
      </c>
      <c r="C3" s="999" t="s">
        <v>500</v>
      </c>
      <c r="D3" s="662" t="s">
        <v>501</v>
      </c>
      <c r="E3" s="1000"/>
      <c r="F3" s="662"/>
      <c r="G3" s="1001"/>
      <c r="H3" s="1002" t="n">
        <v>3.98</v>
      </c>
      <c r="I3" s="1002" t="n">
        <v>4.5</v>
      </c>
      <c r="J3" s="1003"/>
      <c r="K3" s="1004"/>
      <c r="L3" s="1005"/>
      <c r="M3" s="1005"/>
      <c r="N3" s="1003"/>
      <c r="O3" s="1006"/>
      <c r="P3" s="1006"/>
      <c r="Q3" s="660"/>
      <c r="R3" s="660"/>
      <c r="S3" s="1007" t="s">
        <v>349</v>
      </c>
      <c r="T3" s="111"/>
      <c r="V3" s="111" t="n">
        <v>1</v>
      </c>
      <c r="W3" s="977" t="s">
        <v>71</v>
      </c>
      <c r="X3" s="977" t="str">
        <f aca="false">IFERROR(VLOOKUP($V3,AE:AL,8,FALSE()),"")</f>
        <v/>
      </c>
      <c r="Y3" s="977" t="str">
        <f aca="false">IFERROR(VLOOKUP($V3,AF:AM,8,FALSE()),"")</f>
        <v/>
      </c>
      <c r="Z3" s="977" t="str">
        <f aca="false">IFERROR(VLOOKUP($V3,AG:AN,8,FALSE()),"")</f>
        <v/>
      </c>
      <c r="AA3" s="977" t="str">
        <f aca="false">IFERROR(VLOOKUP($V3,AH:AO,8,FALSE()),"")</f>
        <v/>
      </c>
      <c r="AB3" s="977" t="str">
        <f aca="false">IFERROR(VLOOKUP($V3,AI:AP,8,FALSE()),"")</f>
        <v/>
      </c>
      <c r="AD3" s="111" t="n">
        <f aca="false">IF(AK3&lt;&gt;"",1,"")</f>
        <v>1</v>
      </c>
      <c r="AE3" s="111" t="str">
        <f aca="false">IF(AL3&lt;&gt;"",1,"")</f>
        <v/>
      </c>
      <c r="AF3" s="111" t="str">
        <f aca="false">IF(AM3&lt;&gt;"",1,"")</f>
        <v/>
      </c>
      <c r="AG3" s="111" t="str">
        <f aca="false">IF(AN3&lt;&gt;"",1,"")</f>
        <v/>
      </c>
      <c r="AH3" s="111" t="str">
        <f aca="false">IF(AO3&lt;&gt;"",1,"")</f>
        <v/>
      </c>
      <c r="AI3" s="111" t="str">
        <f aca="false">IF(AP3&lt;&gt;"",1,"")</f>
        <v/>
      </c>
      <c r="AK3" s="543" t="str">
        <f aca="false">B3</f>
        <v>Residenziale</v>
      </c>
      <c r="AL3" s="111" t="str">
        <f aca="false">IF($B3='Oneri di Urbanizzazione'!$E$33,OU_Parametri!C$3,"")</f>
        <v/>
      </c>
      <c r="AM3" s="111" t="str">
        <f aca="false">IF(D3="","",IF(AND($B3='Oneri di Urbanizzazione'!$E$33,$C3='Oneri di Urbanizzazione'!$E$35),OU_Parametri!D$3,""))</f>
        <v/>
      </c>
      <c r="AN3" s="111" t="str">
        <f aca="false">IF(E3="","",IF(AND($B3='Oneri di Urbanizzazione'!$E$33,$C3='Oneri di Urbanizzazione'!$E$35,$D3='Oneri di Urbanizzazione'!$E$38),OU_Parametri!E$3,""))</f>
        <v/>
      </c>
      <c r="AO3" s="111" t="str">
        <f aca="false">IF(F3="","",IF(AND($B3='Oneri di Urbanizzazione'!$E$33,$C3='Oneri di Urbanizzazione'!$E$35,$D3='Oneri di Urbanizzazione'!$E$38,$E3='Oneri di Urbanizzazione'!$E$40),OU_Parametri!F$3,""))</f>
        <v/>
      </c>
      <c r="AP3" s="111" t="str">
        <f aca="false">IF(G3="","",IF(AND($B3='Oneri di Urbanizzazione'!$E$33,$C3='Oneri di Urbanizzazione'!$E$35,$D3='Oneri di Urbanizzazione'!$E$38,$E3='Oneri di Urbanizzazione'!$E$40,$F3='Oneri di Urbanizzazione'!$E$42),OU_Parametri!G$3,""))</f>
        <v/>
      </c>
      <c r="AY3" s="1" t="n">
        <v>1</v>
      </c>
      <c r="AZ3" s="978" t="str">
        <f aca="false">IFERROR(VLOOKUP($AY3,BI:BP,8,FALSE()),"")</f>
        <v>Residenziale</v>
      </c>
      <c r="BA3" s="978" t="str">
        <f aca="false">IFERROR(VLOOKUP($AY3,BJ:BQ,8,FALSE()),"")</f>
        <v>Zona "A – B – C1 – C2”</v>
      </c>
      <c r="BB3" s="978" t="str">
        <f aca="false">IFERROR(VLOOKUP($AY3,BK:BR,8,FALSE()),"")</f>
        <v>Nuovo Edificio</v>
      </c>
      <c r="BC3" s="978" t="str">
        <f aca="false">IFERROR(VLOOKUP($AY3,BL:BS,8,FALSE()),"")</f>
        <v/>
      </c>
      <c r="BD3" s="978" t="str">
        <f aca="false">IFERROR(VLOOKUP($AY3,BM:BT,8,FALSE()),"")</f>
        <v/>
      </c>
      <c r="BE3" s="978" t="str">
        <f aca="false">IFERROR(VLOOKUP($AY3,BN:BU,8,FALSE()),"")</f>
        <v/>
      </c>
      <c r="BI3" s="1" t="n">
        <f aca="false">IF(BP3&lt;&gt;"",1,"")</f>
        <v>1</v>
      </c>
      <c r="BJ3" s="1" t="n">
        <f aca="false">IF(BQ3&lt;&gt;"",1,"")</f>
        <v>1</v>
      </c>
      <c r="BK3" s="1" t="n">
        <f aca="false">IF(BR3&lt;&gt;"",1,"")</f>
        <v>1</v>
      </c>
      <c r="BL3" s="1" t="str">
        <f aca="false">IF(BS3&lt;&gt;"",1,"")</f>
        <v/>
      </c>
      <c r="BM3" s="1" t="str">
        <f aca="false">IF(BT3&lt;&gt;"",1,"")</f>
        <v/>
      </c>
      <c r="BN3" s="1" t="str">
        <f aca="false">IF(BU3&lt;&gt;"",1,"")</f>
        <v/>
      </c>
      <c r="BP3" s="1" t="str">
        <f aca="false">IF(B3&lt;&gt;"",B3,"")</f>
        <v>Residenziale</v>
      </c>
      <c r="BQ3" s="1" t="str">
        <f aca="false">IF(C3&lt;&gt;"",C3,"")</f>
        <v>Zona "A – B – C1 – C2”</v>
      </c>
      <c r="BR3" s="1" t="str">
        <f aca="false">IF(D3&lt;&gt;"",D3,"")</f>
        <v>Nuovo Edificio</v>
      </c>
      <c r="BS3" s="1" t="str">
        <f aca="false">IF(E3&lt;&gt;"",E3,"")</f>
        <v/>
      </c>
      <c r="BT3" s="1" t="str">
        <f aca="false">IF(F3&lt;&gt;"",F3,"")</f>
        <v/>
      </c>
      <c r="BU3" s="1" t="str">
        <f aca="false">IF(G3&lt;&gt;"",G3,"")</f>
        <v/>
      </c>
    </row>
    <row r="4" customFormat="false" ht="15" hidden="false" customHeight="false" outlineLevel="0" collapsed="false">
      <c r="A4" s="972" t="str">
        <f aca="false">IF(B4&lt;&gt;"",CONCATENATE(B4,C4,D4,E4,F4,G4),"")</f>
        <v>ResidenzialeZona “A – B”trasfor. conservativa demoliz e ricostruz. sopraelev. ampliam</v>
      </c>
      <c r="B4" s="999" t="s">
        <v>157</v>
      </c>
      <c r="C4" s="999" t="s">
        <v>502</v>
      </c>
      <c r="D4" s="662" t="s">
        <v>503</v>
      </c>
      <c r="E4" s="1000"/>
      <c r="F4" s="662"/>
      <c r="G4" s="1001"/>
      <c r="H4" s="1002" t="n">
        <v>1.99</v>
      </c>
      <c r="I4" s="1002" t="n">
        <v>2.25</v>
      </c>
      <c r="J4" s="1003"/>
      <c r="K4" s="1004"/>
      <c r="L4" s="1005"/>
      <c r="M4" s="1005"/>
      <c r="N4" s="1003"/>
      <c r="O4" s="1006"/>
      <c r="P4" s="1006"/>
      <c r="Q4" s="660"/>
      <c r="R4" s="660"/>
      <c r="S4" s="1007" t="s">
        <v>349</v>
      </c>
      <c r="T4" s="111"/>
      <c r="V4" s="111" t="n">
        <f aca="false">+V3+1</f>
        <v>2</v>
      </c>
      <c r="W4" s="977" t="str">
        <f aca="false">IFERROR(VLOOKUP($V3,AD:AK,8,FALSE()),"")</f>
        <v>Residenziale</v>
      </c>
      <c r="X4" s="977" t="str">
        <f aca="false">IFERROR(VLOOKUP($V4,AE:AL,8,FALSE()),"")</f>
        <v/>
      </c>
      <c r="Y4" s="977" t="str">
        <f aca="false">IFERROR(VLOOKUP($V4,AF:AM,8,FALSE()),"")</f>
        <v/>
      </c>
      <c r="Z4" s="977" t="str">
        <f aca="false">IFERROR(VLOOKUP($V4,AG:AN,8,FALSE()),"")</f>
        <v/>
      </c>
      <c r="AA4" s="977" t="str">
        <f aca="false">IFERROR(VLOOKUP($V4,AH:AO,8,FALSE()),"")</f>
        <v/>
      </c>
      <c r="AB4" s="977" t="str">
        <f aca="false">IFERROR(VLOOKUP($V4,AI:AP,8,FALSE()),"")</f>
        <v/>
      </c>
      <c r="AD4" s="111" t="str">
        <f aca="false">IF(AK4&lt;&gt;"",MAX(AD$3:AD3)+1,"")</f>
        <v/>
      </c>
      <c r="AE4" s="111" t="str">
        <f aca="false">IF(AL4&lt;&gt;"",MAX(AE$3:AE3)+1,"")</f>
        <v/>
      </c>
      <c r="AF4" s="111" t="str">
        <f aca="false">IF(AM4&lt;&gt;"",MAX(AF$3:AF3)+1,"")</f>
        <v/>
      </c>
      <c r="AG4" s="111" t="str">
        <f aca="false">IF(AN4&lt;&gt;"",MAX(AG$3:AG3)+1,"")</f>
        <v/>
      </c>
      <c r="AH4" s="111" t="str">
        <f aca="false">IF(AO4&lt;&gt;"",MAX(AH$3:AH3)+1,"")</f>
        <v/>
      </c>
      <c r="AI4" s="111" t="str">
        <f aca="false">IF(AP4&lt;&gt;"",MAX(AI$3:AI3)+1,"")</f>
        <v/>
      </c>
      <c r="AK4" s="111" t="str">
        <f aca="false">IF(B4="","",IF(COUNTIF($AK$3:AL3,B4)=0,B4,""))</f>
        <v/>
      </c>
      <c r="AL4" s="111" t="str">
        <f aca="false">IF(C4="","",IF($B4='Oneri di Urbanizzazione'!$E$33,IF(COUNTIF($AL$3:AL3,$C4)=0,$C4,""),""))</f>
        <v/>
      </c>
      <c r="AM4" s="111" t="str">
        <f aca="false">IF(D4="","",IF(AND($B4='Oneri di Urbanizzazione'!$E$33,$C4='Oneri di Urbanizzazione'!$E$35),IF(COUNTIF(AM$3:AM3,$D4)=0,$D4,""),""))</f>
        <v/>
      </c>
      <c r="AN4" s="111" t="str">
        <f aca="false">IF(E4="","",IF(AND($B4='Oneri di Urbanizzazione'!$E$33,$C4='Oneri di Urbanizzazione'!$E$35,$D4='Oneri di Urbanizzazione'!$E$38),IF(COUNTIF(AN$3:AN3,$E4)=0,$E4,""),""))</f>
        <v/>
      </c>
      <c r="AO4" s="111" t="str">
        <f aca="false">IF(F4="","",IF(AND($B4='Oneri di Urbanizzazione'!$E$33,$C4='Oneri di Urbanizzazione'!$E$35,$D4='Oneri di Urbanizzazione'!$E$38,$E4='Oneri di Urbanizzazione'!$E$40),IF(COUNTIF(AO$3:AO3,$F4)=0,$F4,""),""))</f>
        <v/>
      </c>
      <c r="AP4" s="111" t="str">
        <f aca="false">IF(G4="","",IF(AND($B4='Oneri di Urbanizzazione'!$E$33,$C4='Oneri di Urbanizzazione'!$E$35,$D4='Oneri di Urbanizzazione'!$E$38,$E4='Oneri di Urbanizzazione'!$E$40,$F4='Oneri di Urbanizzazione'!$E$42),IF(COUNTIF(AP$3:AP3,$G4)=0,$G4,""),""))</f>
        <v/>
      </c>
      <c r="AY4" s="1" t="n">
        <f aca="false">+AY3+1</f>
        <v>2</v>
      </c>
      <c r="AZ4" s="978" t="str">
        <f aca="false">IFERROR(VLOOKUP($AY4,BI:BP,8,FALSE()),"")</f>
        <v>Insediamenti Turistici</v>
      </c>
      <c r="BA4" s="978" t="str">
        <f aca="false">IFERROR(VLOOKUP($AY4,BJ:BQ,8,FALSE()),"")</f>
        <v>Zona “A – B”</v>
      </c>
      <c r="BB4" s="978" t="str">
        <f aca="false">IFERROR(VLOOKUP($AY4,BK:BR,8,FALSE()),"")</f>
        <v>trasfor. conservativa demoliz e ricostruz. sopraelev. ampliam</v>
      </c>
      <c r="BC4" s="978" t="str">
        <f aca="false">IFERROR(VLOOKUP($AY4,BL:BS,8,FALSE()),"")</f>
        <v/>
      </c>
      <c r="BD4" s="978" t="str">
        <f aca="false">IFERROR(VLOOKUP($AY4,BM:BT,8,FALSE()),"")</f>
        <v/>
      </c>
      <c r="BE4" s="978" t="str">
        <f aca="false">IFERROR(VLOOKUP($AY4,BN:BU,8,FALSE()),"")</f>
        <v/>
      </c>
      <c r="BI4" s="1" t="str">
        <f aca="false">IF(BP4&lt;&gt;"",MAX(BI$3:BI3)+1,"")</f>
        <v/>
      </c>
      <c r="BJ4" s="1" t="n">
        <f aca="false">IF(BQ4&lt;&gt;"",MAX(BJ$3:BJ3)+1,"")</f>
        <v>2</v>
      </c>
      <c r="BK4" s="1" t="n">
        <f aca="false">IF(BR4&lt;&gt;"",MAX(BK$3:BK3)+1,"")</f>
        <v>2</v>
      </c>
      <c r="BL4" s="1" t="str">
        <f aca="false">IF(BS4&lt;&gt;"",MAX(BL$3:BL3)+1,"")</f>
        <v/>
      </c>
      <c r="BM4" s="1" t="str">
        <f aca="false">IF(BT4&lt;&gt;"",MAX(BM$3:BM3)+1,"")</f>
        <v/>
      </c>
      <c r="BN4" s="1" t="str">
        <f aca="false">IF(BU4&lt;&gt;"",MAX(BN$3:BN3)+1,"")</f>
        <v/>
      </c>
      <c r="BP4" s="1" t="str">
        <f aca="false">IF(B4&lt;&gt;"",IF(COUNTIF(BP$3:BP3,B4)&gt;0,"",B4),"")</f>
        <v/>
      </c>
      <c r="BQ4" s="1" t="str">
        <f aca="false">IF(C4&lt;&gt;"",IF(COUNTIF(BQ$3:BQ3,C4)&gt;0,"",C4),"")</f>
        <v>Zona “A – B”</v>
      </c>
      <c r="BR4" s="1" t="str">
        <f aca="false">IF(D4&lt;&gt;"",IF(COUNTIF(BR$3:BR3,D4)&gt;0,"",D4),"")</f>
        <v>trasfor. conservativa demoliz e ricostruz. sopraelev. ampliam</v>
      </c>
      <c r="BS4" s="1" t="str">
        <f aca="false">IF(E4&lt;&gt;"",IF(COUNTIF(BS$3:BS3,E4)&gt;0,"",E4),"")</f>
        <v/>
      </c>
      <c r="BT4" s="1" t="str">
        <f aca="false">IF(F4&lt;&gt;"",IF(COUNTIF(BT$3:BT3,F4)&gt;0,"",F4),"")</f>
        <v/>
      </c>
      <c r="BU4" s="1" t="str">
        <f aca="false">IF(G4&lt;&gt;"",IF(COUNTIF(BU$3:BU3,G4)&gt;0,"",G4),"")</f>
        <v/>
      </c>
    </row>
    <row r="5" customFormat="false" ht="15" hidden="false" customHeight="false" outlineLevel="0" collapsed="false">
      <c r="A5" s="972" t="str">
        <f aca="false">IF(B5&lt;&gt;"",CONCATENATE(B5,C5,D5,E5,F5,G5),"")</f>
        <v>Insediamenti Turistici</v>
      </c>
      <c r="B5" s="999" t="s">
        <v>504</v>
      </c>
      <c r="C5" s="999"/>
      <c r="D5" s="662"/>
      <c r="E5" s="1000"/>
      <c r="F5" s="662"/>
      <c r="G5" s="1001"/>
      <c r="H5" s="1002" t="n">
        <v>4.42</v>
      </c>
      <c r="I5" s="1002" t="n">
        <v>5</v>
      </c>
      <c r="J5" s="1003"/>
      <c r="K5" s="1004"/>
      <c r="L5" s="1005"/>
      <c r="M5" s="1005"/>
      <c r="N5" s="1003"/>
      <c r="O5" s="1006"/>
      <c r="P5" s="1006"/>
      <c r="Q5" s="660"/>
      <c r="R5" s="660"/>
      <c r="S5" s="1007" t="s">
        <v>349</v>
      </c>
      <c r="T5" s="111"/>
      <c r="V5" s="111" t="n">
        <f aca="false">+V4+1</f>
        <v>3</v>
      </c>
      <c r="W5" s="977" t="str">
        <f aca="false">IFERROR(VLOOKUP($V4,AD:AK,8,FALSE()),"")</f>
        <v>Insediamenti Turistici</v>
      </c>
      <c r="X5" s="977" t="str">
        <f aca="false">IFERROR(VLOOKUP($V5,AE:AL,8,FALSE()),"")</f>
        <v/>
      </c>
      <c r="Y5" s="977" t="str">
        <f aca="false">IFERROR(VLOOKUP($V5,AF:AM,8,FALSE()),"")</f>
        <v/>
      </c>
      <c r="Z5" s="977" t="str">
        <f aca="false">IFERROR(VLOOKUP($V5,AG:AN,8,FALSE()),"")</f>
        <v/>
      </c>
      <c r="AA5" s="977" t="str">
        <f aca="false">IFERROR(VLOOKUP($V5,AH:AO,8,FALSE()),"")</f>
        <v/>
      </c>
      <c r="AB5" s="977" t="str">
        <f aca="false">IFERROR(VLOOKUP($V5,AI:AP,8,FALSE()),"")</f>
        <v/>
      </c>
      <c r="AD5" s="111" t="n">
        <f aca="false">IF(AK5&lt;&gt;"",MAX(AD$3:AD4)+1,"")</f>
        <v>2</v>
      </c>
      <c r="AE5" s="111" t="str">
        <f aca="false">IF(AL5&lt;&gt;"",MAX(AE$3:AE4)+1,"")</f>
        <v/>
      </c>
      <c r="AF5" s="111" t="str">
        <f aca="false">IF(AM5&lt;&gt;"",MAX(AF$3:AF4)+1,"")</f>
        <v/>
      </c>
      <c r="AG5" s="111" t="str">
        <f aca="false">IF(AN5&lt;&gt;"",MAX(AG$3:AG4)+1,"")</f>
        <v/>
      </c>
      <c r="AH5" s="111" t="str">
        <f aca="false">IF(AO5&lt;&gt;"",MAX(AH$3:AH4)+1,"")</f>
        <v/>
      </c>
      <c r="AI5" s="111" t="str">
        <f aca="false">IF(AP5&lt;&gt;"",MAX(AI$3:AI4)+1,"")</f>
        <v/>
      </c>
      <c r="AK5" s="111" t="str">
        <f aca="false">IF(B5="","",IF(COUNTIF($AK$3:AL4,B5)=0,B5,""))</f>
        <v>Insediamenti Turistici</v>
      </c>
      <c r="AL5" s="111" t="str">
        <f aca="false">IF(C5="","",IF($B5='Oneri di Urbanizzazione'!$E$33,IF(COUNTIF($AL$3:AL4,$C5)=0,$C5,""),""))</f>
        <v/>
      </c>
      <c r="AM5" s="111" t="str">
        <f aca="false">IF(D5="","",IF(AND($B5='Oneri di Urbanizzazione'!$E$33,$C5='Oneri di Urbanizzazione'!$E$35),IF(COUNTIF(AM$3:AM4,$D5)=0,$D5,""),""))</f>
        <v/>
      </c>
      <c r="AN5" s="111" t="str">
        <f aca="false">IF(E5="","",IF(AND($B5='Oneri di Urbanizzazione'!$E$33,$C5='Oneri di Urbanizzazione'!$E$35,$D5='Oneri di Urbanizzazione'!$E$38),IF(COUNTIF(AN$3:AN4,$E5)=0,$E5,""),""))</f>
        <v/>
      </c>
      <c r="AO5" s="111" t="str">
        <f aca="false">IF(F5="","",IF(AND($B5='Oneri di Urbanizzazione'!$E$33,$C5='Oneri di Urbanizzazione'!$E$35,$D5='Oneri di Urbanizzazione'!$E$38,$E5='Oneri di Urbanizzazione'!$E$40),IF(COUNTIF(AO$3:AO4,$F5)=0,$F5,""),""))</f>
        <v/>
      </c>
      <c r="AP5" s="111" t="str">
        <f aca="false">IF(G5="","",IF(AND($B5='Oneri di Urbanizzazione'!$E$33,$C5='Oneri di Urbanizzazione'!$E$35,$D5='Oneri di Urbanizzazione'!$E$38,$E5='Oneri di Urbanizzazione'!$E$40,$F5='Oneri di Urbanizzazione'!$E$42),IF(COUNTIF(AP$3:AP4,$G5)=0,$G5,""),""))</f>
        <v/>
      </c>
      <c r="AY5" s="1" t="n">
        <f aca="false">+AY4+1</f>
        <v>3</v>
      </c>
      <c r="AZ5" s="978" t="str">
        <f aca="false">IFERROR(VLOOKUP($AY5,BI:BP,8,FALSE()),"")</f>
        <v>Insediamenti Stagionali</v>
      </c>
      <c r="BA5" s="978" t="str">
        <f aca="false">IFERROR(VLOOKUP($AY5,BJ:BQ,8,FALSE()),"")</f>
        <v>Zona C3 – C4 – C5</v>
      </c>
      <c r="BB5" s="978" t="str">
        <f aca="false">IFERROR(VLOOKUP($AY5,BK:BR,8,FALSE()),"")</f>
        <v>Sup. Complessiva insediamento</v>
      </c>
      <c r="BC5" s="978" t="str">
        <f aca="false">IFERROR(VLOOKUP($AY5,BL:BS,8,FALSE()),"")</f>
        <v/>
      </c>
      <c r="BD5" s="978" t="str">
        <f aca="false">IFERROR(VLOOKUP($AY5,BM:BT,8,FALSE()),"")</f>
        <v/>
      </c>
      <c r="BE5" s="978" t="str">
        <f aca="false">IFERROR(VLOOKUP($AY5,BN:BU,8,FALSE()),"")</f>
        <v/>
      </c>
      <c r="BI5" s="1" t="n">
        <f aca="false">IF(BP5&lt;&gt;"",MAX(BI$3:BI4)+1,"")</f>
        <v>2</v>
      </c>
      <c r="BJ5" s="1" t="str">
        <f aca="false">IF(BQ5&lt;&gt;"",MAX(BJ$3:BJ4)+1,"")</f>
        <v/>
      </c>
      <c r="BK5" s="1" t="str">
        <f aca="false">IF(BR5&lt;&gt;"",MAX(BK$3:BK4)+1,"")</f>
        <v/>
      </c>
      <c r="BL5" s="1" t="str">
        <f aca="false">IF(BS5&lt;&gt;"",MAX(BL$3:BL4)+1,"")</f>
        <v/>
      </c>
      <c r="BM5" s="1" t="str">
        <f aca="false">IF(BT5&lt;&gt;"",MAX(BM$3:BM4)+1,"")</f>
        <v/>
      </c>
      <c r="BN5" s="1" t="str">
        <f aca="false">IF(BU5&lt;&gt;"",MAX(BN$3:BN4)+1,"")</f>
        <v/>
      </c>
      <c r="BP5" s="1" t="str">
        <f aca="false">IF(B5&lt;&gt;"",IF(COUNTIF(BP$3:BP4,B5)&gt;0,"",B5),"")</f>
        <v>Insediamenti Turistici</v>
      </c>
      <c r="BQ5" s="1" t="str">
        <f aca="false">IF(C5&lt;&gt;"",IF(COUNTIF(BQ$3:BQ4,C5)&gt;0,"",C5),"")</f>
        <v/>
      </c>
      <c r="BR5" s="1" t="str">
        <f aca="false">IF(D5&lt;&gt;"",IF(COUNTIF(BR$3:BR4,D5)&gt;0,"",D5),"")</f>
        <v/>
      </c>
      <c r="BS5" s="1" t="str">
        <f aca="false">IF(E5&lt;&gt;"",IF(COUNTIF(BS$3:BS4,E5)&gt;0,"",E5),"")</f>
        <v/>
      </c>
      <c r="BT5" s="1" t="str">
        <f aca="false">IF(F5&lt;&gt;"",IF(COUNTIF(BT$3:BT4,F5)&gt;0,"",F5),"")</f>
        <v/>
      </c>
      <c r="BU5" s="1" t="str">
        <f aca="false">IF(G5&lt;&gt;"",IF(COUNTIF(BU$3:BU4,G5)&gt;0,"",G5),"")</f>
        <v/>
      </c>
    </row>
    <row r="6" customFormat="false" ht="15" hidden="false" customHeight="false" outlineLevel="0" collapsed="false">
      <c r="A6" s="972" t="str">
        <f aca="false">IF(B6&lt;&gt;"",CONCATENATE(B6,C6,D6,E6,F6,G6),"")</f>
        <v>Insediamenti StagionaliZona C3 – C4 – C5</v>
      </c>
      <c r="B6" s="999" t="s">
        <v>505</v>
      </c>
      <c r="C6" s="999" t="s">
        <v>506</v>
      </c>
      <c r="D6" s="662"/>
      <c r="E6" s="1000"/>
      <c r="F6" s="662"/>
      <c r="G6" s="1001"/>
      <c r="H6" s="1002" t="n">
        <v>9.3</v>
      </c>
      <c r="I6" s="1002" t="n">
        <v>5.18</v>
      </c>
      <c r="J6" s="1003"/>
      <c r="K6" s="1004"/>
      <c r="L6" s="1005"/>
      <c r="M6" s="1005"/>
      <c r="N6" s="1003"/>
      <c r="O6" s="1006"/>
      <c r="P6" s="1006"/>
      <c r="Q6" s="660"/>
      <c r="R6" s="660"/>
      <c r="S6" s="1007" t="s">
        <v>349</v>
      </c>
      <c r="T6" s="111"/>
      <c r="V6" s="111" t="n">
        <f aca="false">+V5+1</f>
        <v>4</v>
      </c>
      <c r="W6" s="977" t="str">
        <f aca="false">IFERROR(VLOOKUP($V5,AD:AK,8,FALSE()),"")</f>
        <v>Insediamenti Stagionali</v>
      </c>
      <c r="X6" s="977" t="str">
        <f aca="false">IFERROR(VLOOKUP($V6,AE:AL,8,FALSE()),"")</f>
        <v/>
      </c>
      <c r="Y6" s="977" t="str">
        <f aca="false">IFERROR(VLOOKUP($V6,AF:AM,8,FALSE()),"")</f>
        <v/>
      </c>
      <c r="Z6" s="977" t="str">
        <f aca="false">IFERROR(VLOOKUP($V6,AG:AN,8,FALSE()),"")</f>
        <v/>
      </c>
      <c r="AA6" s="977" t="str">
        <f aca="false">IFERROR(VLOOKUP($V6,AH:AO,8,FALSE()),"")</f>
        <v/>
      </c>
      <c r="AB6" s="977" t="str">
        <f aca="false">IFERROR(VLOOKUP($V6,AI:AP,8,FALSE()),"")</f>
        <v/>
      </c>
      <c r="AD6" s="111" t="n">
        <f aca="false">IF(AK6&lt;&gt;"",MAX(AD$3:AD5)+1,"")</f>
        <v>3</v>
      </c>
      <c r="AE6" s="111" t="str">
        <f aca="false">IF(AL6&lt;&gt;"",MAX(AE$3:AE5)+1,"")</f>
        <v/>
      </c>
      <c r="AF6" s="111" t="str">
        <f aca="false">IF(AM6&lt;&gt;"",MAX(AF$3:AF5)+1,"")</f>
        <v/>
      </c>
      <c r="AG6" s="111" t="str">
        <f aca="false">IF(AN6&lt;&gt;"",MAX(AG$3:AG5)+1,"")</f>
        <v/>
      </c>
      <c r="AH6" s="111" t="str">
        <f aca="false">IF(AO6&lt;&gt;"",MAX(AH$3:AH5)+1,"")</f>
        <v/>
      </c>
      <c r="AI6" s="111" t="str">
        <f aca="false">IF(AP6&lt;&gt;"",MAX(AI$3:AI5)+1,"")</f>
        <v/>
      </c>
      <c r="AK6" s="111" t="str">
        <f aca="false">IF(B6="","",IF(COUNTIF($AK$3:AL5,B6)=0,B6,""))</f>
        <v>Insediamenti Stagionali</v>
      </c>
      <c r="AL6" s="111" t="str">
        <f aca="false">IF(C6="","",IF($B6='Oneri di Urbanizzazione'!$E$33,IF(COUNTIF($AL$3:AL5,$C6)=0,$C6,""),""))</f>
        <v/>
      </c>
      <c r="AM6" s="111" t="str">
        <f aca="false">IF(D6="","",IF(AND($B6='Oneri di Urbanizzazione'!$E$33,$C6='Oneri di Urbanizzazione'!$E$35),IF(COUNTIF(AM$3:AM5,$D6)=0,$D6,""),""))</f>
        <v/>
      </c>
      <c r="AN6" s="111" t="str">
        <f aca="false">IF(E6="","",IF(AND($B6='Oneri di Urbanizzazione'!$E$33,$C6='Oneri di Urbanizzazione'!$E$35,$D6='Oneri di Urbanizzazione'!$E$38),IF(COUNTIF(AN$3:AN5,$E6)=0,$E6,""),""))</f>
        <v/>
      </c>
      <c r="AO6" s="111" t="str">
        <f aca="false">IF(F6="","",IF(AND($B6='Oneri di Urbanizzazione'!$E$33,$C6='Oneri di Urbanizzazione'!$E$35,$D6='Oneri di Urbanizzazione'!$E$38,$E6='Oneri di Urbanizzazione'!$E$40),IF(COUNTIF(AO$3:AO5,$F6)=0,$F6,""),""))</f>
        <v/>
      </c>
      <c r="AP6" s="111" t="str">
        <f aca="false">IF(G6="","",IF(AND($B6='Oneri di Urbanizzazione'!$E$33,$C6='Oneri di Urbanizzazione'!$E$35,$D6='Oneri di Urbanizzazione'!$E$38,$E6='Oneri di Urbanizzazione'!$E$40,$F6='Oneri di Urbanizzazione'!$E$42),IF(COUNTIF(AP$3:AP5,$G6)=0,$G6,""),""))</f>
        <v/>
      </c>
      <c r="AY6" s="1" t="n">
        <f aca="false">+AY5+1</f>
        <v>4</v>
      </c>
      <c r="AZ6" s="978" t="str">
        <f aca="false">IFERROR(VLOOKUP($AY6,BI:BP,8,FALSE()),"")</f>
        <v>Insediamenti Industriali</v>
      </c>
      <c r="BA6" s="978" t="str">
        <f aca="false">IFERROR(VLOOKUP($AY6,BJ:BQ,8,FALSE()),"")</f>
        <v>Insediamento Agricolo</v>
      </c>
      <c r="BB6" s="978" t="str">
        <f aca="false">IFERROR(VLOOKUP($AY6,BK:BR,8,FALSE()),"")</f>
        <v>Pavimento lordo</v>
      </c>
      <c r="BC6" s="978" t="str">
        <f aca="false">IFERROR(VLOOKUP($AY6,BL:BS,8,FALSE()),"")</f>
        <v/>
      </c>
      <c r="BD6" s="978" t="str">
        <f aca="false">IFERROR(VLOOKUP($AY6,BM:BT,8,FALSE()),"")</f>
        <v/>
      </c>
      <c r="BE6" s="978" t="str">
        <f aca="false">IFERROR(VLOOKUP($AY6,BN:BU,8,FALSE()),"")</f>
        <v/>
      </c>
      <c r="BI6" s="1" t="n">
        <f aca="false">IF(BP6&lt;&gt;"",MAX(BI$3:BI5)+1,"")</f>
        <v>3</v>
      </c>
      <c r="BJ6" s="1" t="n">
        <f aca="false">IF(BQ6&lt;&gt;"",MAX(BJ$3:BJ5)+1,"")</f>
        <v>3</v>
      </c>
      <c r="BK6" s="1" t="str">
        <f aca="false">IF(BR6&lt;&gt;"",MAX(BK$3:BK5)+1,"")</f>
        <v/>
      </c>
      <c r="BL6" s="1" t="str">
        <f aca="false">IF(BS6&lt;&gt;"",MAX(BL$3:BL5)+1,"")</f>
        <v/>
      </c>
      <c r="BM6" s="1" t="str">
        <f aca="false">IF(BT6&lt;&gt;"",MAX(BM$3:BM5)+1,"")</f>
        <v/>
      </c>
      <c r="BN6" s="1" t="str">
        <f aca="false">IF(BU6&lt;&gt;"",MAX(BN$3:BN5)+1,"")</f>
        <v/>
      </c>
      <c r="BP6" s="1" t="str">
        <f aca="false">IF(B6&lt;&gt;"",IF(COUNTIF(BP$3:BP5,B6)&gt;0,"",B6),"")</f>
        <v>Insediamenti Stagionali</v>
      </c>
      <c r="BQ6" s="1" t="str">
        <f aca="false">IF(C6&lt;&gt;"",IF(COUNTIF(BQ$3:BQ5,C6)&gt;0,"",C6),"")</f>
        <v>Zona C3 – C4 – C5</v>
      </c>
      <c r="BR6" s="1" t="str">
        <f aca="false">IF(D6&lt;&gt;"",IF(COUNTIF(BR$3:BR5,D6)&gt;0,"",D6),"")</f>
        <v/>
      </c>
      <c r="BS6" s="1" t="str">
        <f aca="false">IF(E6&lt;&gt;"",IF(COUNTIF(BS$3:BS5,E6)&gt;0,"",E6),"")</f>
        <v/>
      </c>
      <c r="BT6" s="1" t="str">
        <f aca="false">IF(F6&lt;&gt;"",IF(COUNTIF(BT$3:BT5,F6)&gt;0,"",F6),"")</f>
        <v/>
      </c>
      <c r="BU6" s="1" t="str">
        <f aca="false">IF(G6&lt;&gt;"",IF(COUNTIF(BU$3:BU5,G6)&gt;0,"",G6),"")</f>
        <v/>
      </c>
    </row>
    <row r="7" customFormat="false" ht="15" hidden="false" customHeight="false" outlineLevel="0" collapsed="false">
      <c r="A7" s="972" t="str">
        <f aca="false">IF(B7&lt;&gt;"",CONCATENATE(B7,C7,D7,E7,F7,G7),"")</f>
        <v>ResidenzialeInsediamento Agricolo</v>
      </c>
      <c r="B7" s="999" t="s">
        <v>157</v>
      </c>
      <c r="C7" s="999" t="s">
        <v>507</v>
      </c>
      <c r="D7" s="662"/>
      <c r="E7" s="1000"/>
      <c r="F7" s="662"/>
      <c r="G7" s="1001"/>
      <c r="H7" s="1002"/>
      <c r="I7" s="1002" t="n">
        <v>6.25</v>
      </c>
      <c r="J7" s="1003"/>
      <c r="K7" s="1004"/>
      <c r="L7" s="1005"/>
      <c r="M7" s="1005"/>
      <c r="N7" s="1003"/>
      <c r="O7" s="1006"/>
      <c r="P7" s="1006"/>
      <c r="Q7" s="660"/>
      <c r="R7" s="660"/>
      <c r="S7" s="1007" t="s">
        <v>349</v>
      </c>
      <c r="T7" s="111"/>
      <c r="V7" s="111" t="n">
        <f aca="false">+V6+1</f>
        <v>5</v>
      </c>
      <c r="W7" s="977" t="str">
        <f aca="false">IFERROR(VLOOKUP($V6,AD:AK,8,FALSE()),"")</f>
        <v>Insediamenti Industriali</v>
      </c>
      <c r="X7" s="977" t="str">
        <f aca="false">IFERROR(VLOOKUP($V7,AE:AL,8,FALSE()),"")</f>
        <v/>
      </c>
      <c r="Y7" s="977" t="str">
        <f aca="false">IFERROR(VLOOKUP($V7,AF:AM,8,FALSE()),"")</f>
        <v/>
      </c>
      <c r="Z7" s="977" t="str">
        <f aca="false">IFERROR(VLOOKUP($V7,AG:AN,8,FALSE()),"")</f>
        <v/>
      </c>
      <c r="AA7" s="977" t="str">
        <f aca="false">IFERROR(VLOOKUP($V7,AH:AO,8,FALSE()),"")</f>
        <v/>
      </c>
      <c r="AB7" s="977" t="str">
        <f aca="false">IFERROR(VLOOKUP($V7,AI:AP,8,FALSE()),"")</f>
        <v/>
      </c>
      <c r="AD7" s="111" t="str">
        <f aca="false">IF(AK7&lt;&gt;"",MAX(AD$3:AD6)+1,"")</f>
        <v/>
      </c>
      <c r="AE7" s="111" t="str">
        <f aca="false">IF(AL7&lt;&gt;"",MAX(AE$3:AE6)+1,"")</f>
        <v/>
      </c>
      <c r="AF7" s="111" t="str">
        <f aca="false">IF(AM7&lt;&gt;"",MAX(AF$3:AF6)+1,"")</f>
        <v/>
      </c>
      <c r="AG7" s="111" t="str">
        <f aca="false">IF(AN7&lt;&gt;"",MAX(AG$3:AG6)+1,"")</f>
        <v/>
      </c>
      <c r="AH7" s="111" t="str">
        <f aca="false">IF(AO7&lt;&gt;"",MAX(AH$3:AH6)+1,"")</f>
        <v/>
      </c>
      <c r="AI7" s="111" t="str">
        <f aca="false">IF(AP7&lt;&gt;"",MAX(AI$3:AI6)+1,"")</f>
        <v/>
      </c>
      <c r="AK7" s="111" t="str">
        <f aca="false">IF(B7="","",IF(COUNTIF($AK$3:AL6,B7)=0,B7,""))</f>
        <v/>
      </c>
      <c r="AL7" s="111" t="str">
        <f aca="false">IF(C7="","",IF($B7='Oneri di Urbanizzazione'!$E$33,IF(COUNTIF($AL$3:AL6,$C7)=0,$C7,""),""))</f>
        <v/>
      </c>
      <c r="AM7" s="111" t="str">
        <f aca="false">IF(D7="","",IF(AND($B7='Oneri di Urbanizzazione'!$E$33,$C7='Oneri di Urbanizzazione'!$E$35),IF(COUNTIF(AM$3:AM6,$D7)=0,$D7,""),""))</f>
        <v/>
      </c>
      <c r="AN7" s="111" t="str">
        <f aca="false">IF(E7="","",IF(AND($B7='Oneri di Urbanizzazione'!$E$33,$C7='Oneri di Urbanizzazione'!$E$35,$D7='Oneri di Urbanizzazione'!$E$38),IF(COUNTIF(AN$3:AN6,$E7)=0,$E7,""),""))</f>
        <v/>
      </c>
      <c r="AO7" s="111" t="str">
        <f aca="false">IF(F7="","",IF(AND($B7='Oneri di Urbanizzazione'!$E$33,$C7='Oneri di Urbanizzazione'!$E$35,$D7='Oneri di Urbanizzazione'!$E$38,$E7='Oneri di Urbanizzazione'!$E$40),IF(COUNTIF(AO$3:AO6,$F7)=0,$F7,""),""))</f>
        <v/>
      </c>
      <c r="AP7" s="111" t="str">
        <f aca="false">IF(G7="","",IF(AND($B7='Oneri di Urbanizzazione'!$E$33,$C7='Oneri di Urbanizzazione'!$E$35,$D7='Oneri di Urbanizzazione'!$E$38,$E7='Oneri di Urbanizzazione'!$E$40,$F7='Oneri di Urbanizzazione'!$E$42),IF(COUNTIF(AP$3:AP6,$G7)=0,$G7,""),""))</f>
        <v/>
      </c>
      <c r="AY7" s="1" t="n">
        <f aca="false">+AY6+1</f>
        <v>5</v>
      </c>
      <c r="AZ7" s="978" t="str">
        <f aca="false">IFERROR(VLOOKUP($AY7,BI:BP,8,FALSE()),"")</f>
        <v>Insediamenti artigianali</v>
      </c>
      <c r="BA7" s="978" t="str">
        <f aca="false">IFERROR(VLOOKUP($AY7,BJ:BQ,8,FALSE()),"")</f>
        <v>Zona industriale</v>
      </c>
      <c r="BB7" s="978" t="str">
        <f aca="false">IFERROR(VLOOKUP($AY7,BK:BR,8,FALSE()),"")</f>
        <v/>
      </c>
      <c r="BC7" s="978" t="str">
        <f aca="false">IFERROR(VLOOKUP($AY7,BL:BS,8,FALSE()),"")</f>
        <v/>
      </c>
      <c r="BD7" s="978" t="str">
        <f aca="false">IFERROR(VLOOKUP($AY7,BM:BT,8,FALSE()),"")</f>
        <v/>
      </c>
      <c r="BE7" s="978" t="str">
        <f aca="false">IFERROR(VLOOKUP($AY7,BN:BU,8,FALSE()),"")</f>
        <v/>
      </c>
      <c r="BI7" s="1" t="str">
        <f aca="false">IF(BP7&lt;&gt;"",MAX(BI$3:BI6)+1,"")</f>
        <v/>
      </c>
      <c r="BJ7" s="1" t="n">
        <f aca="false">IF(BQ7&lt;&gt;"",MAX(BJ$3:BJ6)+1,"")</f>
        <v>4</v>
      </c>
      <c r="BK7" s="1" t="str">
        <f aca="false">IF(BR7&lt;&gt;"",MAX(BK$3:BK6)+1,"")</f>
        <v/>
      </c>
      <c r="BL7" s="1" t="str">
        <f aca="false">IF(BS7&lt;&gt;"",MAX(BL$3:BL6)+1,"")</f>
        <v/>
      </c>
      <c r="BM7" s="1" t="str">
        <f aca="false">IF(BT7&lt;&gt;"",MAX(BM$3:BM6)+1,"")</f>
        <v/>
      </c>
      <c r="BN7" s="1" t="str">
        <f aca="false">IF(BU7&lt;&gt;"",MAX(BN$3:BN6)+1,"")</f>
        <v/>
      </c>
      <c r="BP7" s="1" t="str">
        <f aca="false">IF(B7&lt;&gt;"",IF(COUNTIF(BP$3:BP6,B7)&gt;0,"",B7),"")</f>
        <v/>
      </c>
      <c r="BQ7" s="1" t="str">
        <f aca="false">IF(C7&lt;&gt;"",IF(COUNTIF(BQ$3:BQ6,C7)&gt;0,"",C7),"")</f>
        <v>Insediamento Agricolo</v>
      </c>
      <c r="BR7" s="1" t="str">
        <f aca="false">IF(D7&lt;&gt;"",IF(COUNTIF(BR$3:BR6,D7)&gt;0,"",D7),"")</f>
        <v/>
      </c>
      <c r="BS7" s="1" t="str">
        <f aca="false">IF(E7&lt;&gt;"",IF(COUNTIF(BS$3:BS6,E7)&gt;0,"",E7),"")</f>
        <v/>
      </c>
      <c r="BT7" s="1" t="str">
        <f aca="false">IF(F7&lt;&gt;"",IF(COUNTIF(BT$3:BT6,F7)&gt;0,"",F7),"")</f>
        <v/>
      </c>
      <c r="BU7" s="1" t="str">
        <f aca="false">IF(G7&lt;&gt;"",IF(COUNTIF(BU$3:BU6,G7)&gt;0,"",G7),"")</f>
        <v/>
      </c>
    </row>
    <row r="8" customFormat="false" ht="15" hidden="false" customHeight="false" outlineLevel="0" collapsed="false">
      <c r="A8" s="972" t="str">
        <f aca="false">IF(B8&lt;&gt;"",CONCATENATE(B8,C8,D8,E8,F8,G8),"")</f>
        <v>Insediamenti IndustrialiZona industriale</v>
      </c>
      <c r="B8" s="999" t="s">
        <v>508</v>
      </c>
      <c r="C8" s="999" t="s">
        <v>509</v>
      </c>
      <c r="D8" s="662"/>
      <c r="E8" s="1000"/>
      <c r="F8" s="1001"/>
      <c r="G8" s="1001"/>
      <c r="H8" s="1002" t="n">
        <v>6.36</v>
      </c>
      <c r="I8" s="1002" t="n">
        <v>2.18</v>
      </c>
      <c r="J8" s="1003"/>
      <c r="K8" s="1004"/>
      <c r="L8" s="1005"/>
      <c r="M8" s="1005"/>
      <c r="N8" s="1003"/>
      <c r="O8" s="1006"/>
      <c r="P8" s="1006"/>
      <c r="Q8" s="660"/>
      <c r="R8" s="660"/>
      <c r="S8" s="1007" t="s">
        <v>349</v>
      </c>
      <c r="T8" s="111"/>
      <c r="V8" s="111" t="n">
        <f aca="false">+V7+1</f>
        <v>6</v>
      </c>
      <c r="W8" s="977" t="str">
        <f aca="false">IFERROR(VLOOKUP($V7,AD:AK,8,FALSE()),"")</f>
        <v>Insediamenti artigianali</v>
      </c>
      <c r="X8" s="977" t="str">
        <f aca="false">IFERROR(VLOOKUP($V8,AE:AL,8,FALSE()),"")</f>
        <v/>
      </c>
      <c r="Y8" s="977" t="str">
        <f aca="false">IFERROR(VLOOKUP($V8,AF:AM,8,FALSE()),"")</f>
        <v/>
      </c>
      <c r="Z8" s="977" t="str">
        <f aca="false">IFERROR(VLOOKUP($V8,AG:AN,8,FALSE()),"")</f>
        <v/>
      </c>
      <c r="AA8" s="977" t="str">
        <f aca="false">IFERROR(VLOOKUP($V8,AH:AO,8,FALSE()),"")</f>
        <v/>
      </c>
      <c r="AB8" s="977" t="str">
        <f aca="false">IFERROR(VLOOKUP($V8,AI:AP,8,FALSE()),"")</f>
        <v/>
      </c>
      <c r="AD8" s="111" t="n">
        <f aca="false">IF(AK8&lt;&gt;"",MAX(AD$3:AD7)+1,"")</f>
        <v>4</v>
      </c>
      <c r="AE8" s="111" t="str">
        <f aca="false">IF(AL8&lt;&gt;"",MAX(AE$3:AE7)+1,"")</f>
        <v/>
      </c>
      <c r="AF8" s="111" t="str">
        <f aca="false">IF(AM8&lt;&gt;"",MAX(AF$3:AF7)+1,"")</f>
        <v/>
      </c>
      <c r="AG8" s="111" t="str">
        <f aca="false">IF(AN8&lt;&gt;"",MAX(AG$3:AG7)+1,"")</f>
        <v/>
      </c>
      <c r="AH8" s="111" t="str">
        <f aca="false">IF(AO8&lt;&gt;"",MAX(AH$3:AH7)+1,"")</f>
        <v/>
      </c>
      <c r="AI8" s="111" t="str">
        <f aca="false">IF(AP8&lt;&gt;"",MAX(AI$3:AI7)+1,"")</f>
        <v/>
      </c>
      <c r="AK8" s="111" t="str">
        <f aca="false">IF(B8="","",IF(COUNTIF($AK$3:AL7,B8)=0,B8,""))</f>
        <v>Insediamenti Industriali</v>
      </c>
      <c r="AL8" s="111" t="str">
        <f aca="false">IF(C8="","",IF($B8='Oneri di Urbanizzazione'!$E$33,IF(COUNTIF($AL$3:AL7,$C8)=0,$C8,""),""))</f>
        <v/>
      </c>
      <c r="AM8" s="111" t="str">
        <f aca="false">IF(D8="","",IF(AND($B8='Oneri di Urbanizzazione'!$E$33,$C8='Oneri di Urbanizzazione'!$E$35),IF(COUNTIF(AM$3:AM7,$D8)=0,$D8,""),""))</f>
        <v/>
      </c>
      <c r="AN8" s="111" t="str">
        <f aca="false">IF(E8="","",IF(AND($B8='Oneri di Urbanizzazione'!$E$33,$C8='Oneri di Urbanizzazione'!$E$35,$D8='Oneri di Urbanizzazione'!$E$38),IF(COUNTIF(AN$3:AN7,$E8)=0,$E8,""),""))</f>
        <v/>
      </c>
      <c r="AO8" s="111" t="str">
        <f aca="false">IF(F8="","",IF(AND($B8='Oneri di Urbanizzazione'!$E$33,$C8='Oneri di Urbanizzazione'!$E$35,$D8='Oneri di Urbanizzazione'!$E$38,$E8='Oneri di Urbanizzazione'!$E$40),IF(COUNTIF(AO$3:AO7,$F8)=0,$F8,""),""))</f>
        <v/>
      </c>
      <c r="AP8" s="111" t="str">
        <f aca="false">IF(G8="","",IF(AND($B8='Oneri di Urbanizzazione'!$E$33,$C8='Oneri di Urbanizzazione'!$E$35,$D8='Oneri di Urbanizzazione'!$E$38,$E8='Oneri di Urbanizzazione'!$E$40,$F8='Oneri di Urbanizzazione'!$E$42),IF(COUNTIF(AP$3:AP7,$G8)=0,$G8,""),""))</f>
        <v/>
      </c>
      <c r="AY8" s="1" t="n">
        <f aca="false">+AY7+1</f>
        <v>6</v>
      </c>
      <c r="AZ8" s="978" t="str">
        <f aca="false">IFERROR(VLOOKUP($AY8,BI:BP,8,FALSE()),"")</f>
        <v>Insediamenti direzionali e commerciali</v>
      </c>
      <c r="BA8" s="978" t="str">
        <f aca="false">IFERROR(VLOOKUP($AY8,BJ:BQ,8,FALSE()),"")</f>
        <v>Pavimento lordo</v>
      </c>
      <c r="BB8" s="978" t="str">
        <f aca="false">IFERROR(VLOOKUP($AY8,BK:BR,8,FALSE()),"")</f>
        <v/>
      </c>
      <c r="BC8" s="978" t="str">
        <f aca="false">IFERROR(VLOOKUP($AY8,BL:BS,8,FALSE()),"")</f>
        <v/>
      </c>
      <c r="BD8" s="978" t="str">
        <f aca="false">IFERROR(VLOOKUP($AY8,BM:BT,8,FALSE()),"")</f>
        <v/>
      </c>
      <c r="BE8" s="978" t="str">
        <f aca="false">IFERROR(VLOOKUP($AY8,BN:BU,8,FALSE()),"")</f>
        <v/>
      </c>
      <c r="BI8" s="1" t="n">
        <f aca="false">IF(BP8&lt;&gt;"",MAX(BI$3:BI7)+1,"")</f>
        <v>4</v>
      </c>
      <c r="BJ8" s="1" t="n">
        <f aca="false">IF(BQ8&lt;&gt;"",MAX(BJ$3:BJ7)+1,"")</f>
        <v>5</v>
      </c>
      <c r="BK8" s="1" t="str">
        <f aca="false">IF(BR8&lt;&gt;"",MAX(BK$3:BK7)+1,"")</f>
        <v/>
      </c>
      <c r="BL8" s="1" t="str">
        <f aca="false">IF(BS8&lt;&gt;"",MAX(BL$3:BL7)+1,"")</f>
        <v/>
      </c>
      <c r="BM8" s="1" t="str">
        <f aca="false">IF(BT8&lt;&gt;"",MAX(BM$3:BM7)+1,"")</f>
        <v/>
      </c>
      <c r="BN8" s="1" t="str">
        <f aca="false">IF(BU8&lt;&gt;"",MAX(BN$3:BN7)+1,"")</f>
        <v/>
      </c>
      <c r="BP8" s="1" t="str">
        <f aca="false">IF(B8&lt;&gt;"",IF(COUNTIF(BP$3:BP7,B8)&gt;0,"",B8),"")</f>
        <v>Insediamenti Industriali</v>
      </c>
      <c r="BQ8" s="1" t="str">
        <f aca="false">IF(C8&lt;&gt;"",IF(COUNTIF(BQ$3:BQ7,C8)&gt;0,"",C8),"")</f>
        <v>Zona industriale</v>
      </c>
      <c r="BR8" s="1" t="str">
        <f aca="false">IF(D8&lt;&gt;"",IF(COUNTIF(BR$3:BR7,D8)&gt;0,"",D8),"")</f>
        <v/>
      </c>
      <c r="BS8" s="1" t="str">
        <f aca="false">IF(E8&lt;&gt;"",IF(COUNTIF(BS$3:BS7,E8)&gt;0,"",E8),"")</f>
        <v/>
      </c>
      <c r="BT8" s="1" t="str">
        <f aca="false">IF(F8&lt;&gt;"",IF(COUNTIF(BT$3:BT7,F8)&gt;0,"",F8),"")</f>
        <v/>
      </c>
      <c r="BU8" s="1" t="str">
        <f aca="false">IF(G8&lt;&gt;"",IF(COUNTIF(BU$3:BU7,G8)&gt;0,"",G8),"")</f>
        <v/>
      </c>
    </row>
    <row r="9" customFormat="false" ht="15" hidden="false" customHeight="false" outlineLevel="0" collapsed="false">
      <c r="A9" s="972" t="str">
        <f aca="false">IF(B9&lt;&gt;"",CONCATENATE(B9,C9,D9,E9,F9,G9),"")</f>
        <v>Insediamenti artigianali</v>
      </c>
      <c r="B9" s="999" t="s">
        <v>510</v>
      </c>
      <c r="C9" s="999"/>
      <c r="D9" s="662"/>
      <c r="E9" s="1000"/>
      <c r="F9" s="1001"/>
      <c r="G9" s="1001"/>
      <c r="H9" s="1002" t="n">
        <v>7</v>
      </c>
      <c r="I9" s="1002" t="n">
        <v>1.5</v>
      </c>
      <c r="J9" s="1003"/>
      <c r="K9" s="1004"/>
      <c r="L9" s="1005"/>
      <c r="M9" s="1005"/>
      <c r="N9" s="1003"/>
      <c r="O9" s="1006"/>
      <c r="P9" s="1006"/>
      <c r="Q9" s="660"/>
      <c r="R9" s="660"/>
      <c r="S9" s="1007" t="s">
        <v>349</v>
      </c>
      <c r="T9" s="111"/>
      <c r="V9" s="111" t="n">
        <f aca="false">+V8+1</f>
        <v>7</v>
      </c>
      <c r="W9" s="977" t="str">
        <f aca="false">IFERROR(VLOOKUP($V8,AD:AK,8,FALSE()),"")</f>
        <v>Insediamenti direzionali e commerciali</v>
      </c>
      <c r="X9" s="977" t="str">
        <f aca="false">IFERROR(VLOOKUP($V9,AE:AL,8,FALSE()),"")</f>
        <v/>
      </c>
      <c r="Y9" s="977" t="str">
        <f aca="false">IFERROR(VLOOKUP($V9,AF:AM,8,FALSE()),"")</f>
        <v/>
      </c>
      <c r="Z9" s="977" t="str">
        <f aca="false">IFERROR(VLOOKUP($V9,AG:AN,8,FALSE()),"")</f>
        <v/>
      </c>
      <c r="AA9" s="977" t="str">
        <f aca="false">IFERROR(VLOOKUP($V9,AH:AO,8,FALSE()),"")</f>
        <v/>
      </c>
      <c r="AB9" s="977" t="str">
        <f aca="false">IFERROR(VLOOKUP($V9,AI:AP,8,FALSE()),"")</f>
        <v/>
      </c>
      <c r="AD9" s="111" t="n">
        <f aca="false">IF(AK9&lt;&gt;"",MAX(AD$3:AD8)+1,"")</f>
        <v>5</v>
      </c>
      <c r="AE9" s="111" t="str">
        <f aca="false">IF(AL9&lt;&gt;"",MAX(AE$3:AE8)+1,"")</f>
        <v/>
      </c>
      <c r="AF9" s="111" t="str">
        <f aca="false">IF(AM9&lt;&gt;"",MAX(AF$3:AF8)+1,"")</f>
        <v/>
      </c>
      <c r="AG9" s="111" t="str">
        <f aca="false">IF(AN9&lt;&gt;"",MAX(AG$3:AG8)+1,"")</f>
        <v/>
      </c>
      <c r="AH9" s="111" t="str">
        <f aca="false">IF(AO9&lt;&gt;"",MAX(AH$3:AH8)+1,"")</f>
        <v/>
      </c>
      <c r="AI9" s="111" t="str">
        <f aca="false">IF(AP9&lt;&gt;"",MAX(AI$3:AI8)+1,"")</f>
        <v/>
      </c>
      <c r="AK9" s="111" t="str">
        <f aca="false">IF(B9="","",IF(COUNTIF($AK$3:AL8,B9)=0,B9,""))</f>
        <v>Insediamenti artigianali</v>
      </c>
      <c r="AL9" s="111" t="str">
        <f aca="false">IF(C9="","",IF($B9='Oneri di Urbanizzazione'!$E$33,IF(COUNTIF($AL$3:AL8,$C9)=0,$C9,""),""))</f>
        <v/>
      </c>
      <c r="AM9" s="111" t="str">
        <f aca="false">IF(D9="","",IF(AND($B9='Oneri di Urbanizzazione'!$E$33,$C9='Oneri di Urbanizzazione'!$E$35),IF(COUNTIF(AM$3:AM8,$D9)=0,$D9,""),""))</f>
        <v/>
      </c>
      <c r="AN9" s="111" t="str">
        <f aca="false">IF(E9="","",IF(AND($B9='Oneri di Urbanizzazione'!$E$33,$C9='Oneri di Urbanizzazione'!$E$35,$D9='Oneri di Urbanizzazione'!$E$38),IF(COUNTIF(AN$3:AN8,$E9)=0,$E9,""),""))</f>
        <v/>
      </c>
      <c r="AO9" s="111" t="str">
        <f aca="false">IF(F9="","",IF(AND($B9='Oneri di Urbanizzazione'!$E$33,$C9='Oneri di Urbanizzazione'!$E$35,$D9='Oneri di Urbanizzazione'!$E$38,$E9='Oneri di Urbanizzazione'!$E$40),IF(COUNTIF(AO$3:AO8,$F9)=0,$F9,""),""))</f>
        <v/>
      </c>
      <c r="AP9" s="111" t="str">
        <f aca="false">IF(G9="","",IF(AND($B9='Oneri di Urbanizzazione'!$E$33,$C9='Oneri di Urbanizzazione'!$E$35,$D9='Oneri di Urbanizzazione'!$E$38,$E9='Oneri di Urbanizzazione'!$E$40,$F9='Oneri di Urbanizzazione'!$E$42),IF(COUNTIF(AP$3:AP8,$G9)=0,$G9,""),""))</f>
        <v/>
      </c>
      <c r="AY9" s="1" t="n">
        <f aca="false">+AY8+1</f>
        <v>7</v>
      </c>
      <c r="AZ9" s="978" t="str">
        <f aca="false">IFERROR(VLOOKUP($AY9,BI:BP,8,FALSE()),"")</f>
        <v>Insediamento commerciale direzionale Zona A e B</v>
      </c>
      <c r="BA9" s="978" t="str">
        <f aca="false">IFERROR(VLOOKUP($AY9,BJ:BQ,8,FALSE()),"")</f>
        <v>Sup. Complessiva insediamento</v>
      </c>
      <c r="BB9" s="978" t="str">
        <f aca="false">IFERROR(VLOOKUP($AY9,BK:BR,8,FALSE()),"")</f>
        <v/>
      </c>
      <c r="BC9" s="978" t="str">
        <f aca="false">IFERROR(VLOOKUP($AY9,BL:BS,8,FALSE()),"")</f>
        <v/>
      </c>
      <c r="BD9" s="978" t="str">
        <f aca="false">IFERROR(VLOOKUP($AY9,BM:BT,8,FALSE()),"")</f>
        <v/>
      </c>
      <c r="BE9" s="978" t="str">
        <f aca="false">IFERROR(VLOOKUP($AY9,BN:BU,8,FALSE()),"")</f>
        <v/>
      </c>
      <c r="BI9" s="1" t="n">
        <f aca="false">IF(BP9&lt;&gt;"",MAX(BI$3:BI8)+1,"")</f>
        <v>5</v>
      </c>
      <c r="BJ9" s="1" t="str">
        <f aca="false">IF(BQ9&lt;&gt;"",MAX(BJ$3:BJ8)+1,"")</f>
        <v/>
      </c>
      <c r="BK9" s="1" t="str">
        <f aca="false">IF(BR9&lt;&gt;"",MAX(BK$3:BK8)+1,"")</f>
        <v/>
      </c>
      <c r="BL9" s="1" t="str">
        <f aca="false">IF(BS9&lt;&gt;"",MAX(BL$3:BL8)+1,"")</f>
        <v/>
      </c>
      <c r="BM9" s="1" t="str">
        <f aca="false">IF(BT9&lt;&gt;"",MAX(BM$3:BM8)+1,"")</f>
        <v/>
      </c>
      <c r="BN9" s="1" t="str">
        <f aca="false">IF(BU9&lt;&gt;"",MAX(BN$3:BN8)+1,"")</f>
        <v/>
      </c>
      <c r="BP9" s="1" t="str">
        <f aca="false">IF(B9&lt;&gt;"",IF(COUNTIF(BP$3:BP8,B9)&gt;0,"",B9),"")</f>
        <v>Insediamenti artigianali</v>
      </c>
      <c r="BQ9" s="1" t="str">
        <f aca="false">IF(C9&lt;&gt;"",IF(COUNTIF(BQ$3:BQ8,C9)&gt;0,"",C9),"")</f>
        <v/>
      </c>
      <c r="BR9" s="1" t="str">
        <f aca="false">IF(D9&lt;&gt;"",IF(COUNTIF(BR$3:BR8,D9)&gt;0,"",D9),"")</f>
        <v/>
      </c>
      <c r="BS9" s="1" t="str">
        <f aca="false">IF(E9&lt;&gt;"",IF(COUNTIF(BS$3:BS8,E9)&gt;0,"",E9),"")</f>
        <v/>
      </c>
      <c r="BT9" s="1" t="str">
        <f aca="false">IF(F9&lt;&gt;"",IF(COUNTIF(BT$3:BT8,F9)&gt;0,"",F9),"")</f>
        <v/>
      </c>
      <c r="BU9" s="1" t="str">
        <f aca="false">IF(G9&lt;&gt;"",IF(COUNTIF(BU$3:BU8,G9)&gt;0,"",G9),"")</f>
        <v/>
      </c>
    </row>
    <row r="10" customFormat="false" ht="15" hidden="false" customHeight="false" outlineLevel="0" collapsed="false">
      <c r="A10" s="972" t="str">
        <f aca="false">IF(B10&lt;&gt;"",CONCATENATE(B10,C10,D10,E10,F10,G10),"")</f>
        <v>Insediamenti direzionali e commercialiPavimento lordo</v>
      </c>
      <c r="B10" s="999" t="s">
        <v>511</v>
      </c>
      <c r="C10" s="999" t="s">
        <v>512</v>
      </c>
      <c r="D10" s="662"/>
      <c r="E10" s="1000"/>
      <c r="F10" s="1001"/>
      <c r="G10" s="1001"/>
      <c r="H10" s="1002" t="n">
        <v>59.68</v>
      </c>
      <c r="I10" s="1002"/>
      <c r="J10" s="1003"/>
      <c r="K10" s="1004"/>
      <c r="L10" s="1005"/>
      <c r="M10" s="1005"/>
      <c r="N10" s="1003"/>
      <c r="O10" s="1006"/>
      <c r="P10" s="1006"/>
      <c r="Q10" s="660"/>
      <c r="R10" s="660"/>
      <c r="S10" s="1007" t="s">
        <v>73</v>
      </c>
      <c r="T10" s="111"/>
      <c r="V10" s="111" t="n">
        <f aca="false">+V9+1</f>
        <v>8</v>
      </c>
      <c r="W10" s="977" t="str">
        <f aca="false">IFERROR(VLOOKUP($V9,AD:AK,8,FALSE()),"")</f>
        <v>Insediamento commerciale direzionale Zona A e B</v>
      </c>
      <c r="X10" s="977" t="str">
        <f aca="false">IFERROR(VLOOKUP($V10,AE:AL,8,FALSE()),"")</f>
        <v/>
      </c>
      <c r="Y10" s="977" t="str">
        <f aca="false">IFERROR(VLOOKUP($V10,AF:AM,8,FALSE()),"")</f>
        <v/>
      </c>
      <c r="Z10" s="977" t="str">
        <f aca="false">IFERROR(VLOOKUP($V10,AG:AN,8,FALSE()),"")</f>
        <v/>
      </c>
      <c r="AA10" s="977" t="str">
        <f aca="false">IFERROR(VLOOKUP($V10,AH:AO,8,FALSE()),"")</f>
        <v/>
      </c>
      <c r="AB10" s="977" t="str">
        <f aca="false">IFERROR(VLOOKUP($V10,AI:AP,8,FALSE()),"")</f>
        <v/>
      </c>
      <c r="AD10" s="111" t="n">
        <f aca="false">IF(AK10&lt;&gt;"",MAX(AD$3:AD9)+1,"")</f>
        <v>6</v>
      </c>
      <c r="AE10" s="111" t="str">
        <f aca="false">IF(AL10&lt;&gt;"",MAX(AE$3:AE9)+1,"")</f>
        <v/>
      </c>
      <c r="AF10" s="111" t="str">
        <f aca="false">IF(AM10&lt;&gt;"",MAX(AF$3:AF9)+1,"")</f>
        <v/>
      </c>
      <c r="AG10" s="111" t="str">
        <f aca="false">IF(AN10&lt;&gt;"",MAX(AG$3:AG9)+1,"")</f>
        <v/>
      </c>
      <c r="AH10" s="111" t="str">
        <f aca="false">IF(AO10&lt;&gt;"",MAX(AH$3:AH9)+1,"")</f>
        <v/>
      </c>
      <c r="AI10" s="111" t="str">
        <f aca="false">IF(AP10&lt;&gt;"",MAX(AI$3:AI9)+1,"")</f>
        <v/>
      </c>
      <c r="AK10" s="111" t="str">
        <f aca="false">IF(B10="","",IF(COUNTIF($AK$3:AL9,B10)=0,B10,""))</f>
        <v>Insediamenti direzionali e commerciali</v>
      </c>
      <c r="AL10" s="111" t="str">
        <f aca="false">IF(C10="","",IF($B10='Oneri di Urbanizzazione'!$E$33,IF(COUNTIF($AL$3:AL9,$C10)=0,$C10,""),""))</f>
        <v/>
      </c>
      <c r="AM10" s="111" t="str">
        <f aca="false">IF(D10="","",IF(AND($B10='Oneri di Urbanizzazione'!$E$33,$C10='Oneri di Urbanizzazione'!$E$35),IF(COUNTIF(AM$3:AM9,$D10)=0,$D10,""),""))</f>
        <v/>
      </c>
      <c r="AN10" s="111" t="str">
        <f aca="false">IF(E10="","",IF(AND($B10='Oneri di Urbanizzazione'!$E$33,$C10='Oneri di Urbanizzazione'!$E$35,$D10='Oneri di Urbanizzazione'!$E$38),IF(COUNTIF(AN$3:AN9,$E10)=0,$E10,""),""))</f>
        <v/>
      </c>
      <c r="AO10" s="111" t="str">
        <f aca="false">IF(F10="","",IF(AND($B10='Oneri di Urbanizzazione'!$E$33,$C10='Oneri di Urbanizzazione'!$E$35,$D10='Oneri di Urbanizzazione'!$E$38,$E10='Oneri di Urbanizzazione'!$E$40),IF(COUNTIF(AO$3:AO9,$F10)=0,$F10,""),""))</f>
        <v/>
      </c>
      <c r="AP10" s="111" t="str">
        <f aca="false">IF(G10="","",IF(AND($B10='Oneri di Urbanizzazione'!$E$33,$C10='Oneri di Urbanizzazione'!$E$35,$D10='Oneri di Urbanizzazione'!$E$38,$E10='Oneri di Urbanizzazione'!$E$40,$F10='Oneri di Urbanizzazione'!$E$42),IF(COUNTIF(AP$3:AP9,$G10)=0,$G10,""),""))</f>
        <v/>
      </c>
      <c r="AY10" s="1" t="n">
        <f aca="false">+AY9+1</f>
        <v>8</v>
      </c>
      <c r="AZ10" s="978" t="str">
        <f aca="false">IFERROR(VLOOKUP($AY10,BI:BP,8,FALSE()),"")</f>
        <v>Impianti Sportivi</v>
      </c>
      <c r="BA10" s="978" t="str">
        <f aca="false">IFERROR(VLOOKUP($AY10,BJ:BQ,8,FALSE()),"")</f>
        <v>Su aree scoperte senza opere edilizie</v>
      </c>
      <c r="BB10" s="978" t="str">
        <f aca="false">IFERROR(VLOOKUP($AY10,BK:BR,8,FALSE()),"")</f>
        <v/>
      </c>
      <c r="BC10" s="978" t="str">
        <f aca="false">IFERROR(VLOOKUP($AY10,BL:BS,8,FALSE()),"")</f>
        <v/>
      </c>
      <c r="BD10" s="978" t="str">
        <f aca="false">IFERROR(VLOOKUP($AY10,BM:BT,8,FALSE()),"")</f>
        <v/>
      </c>
      <c r="BE10" s="978" t="str">
        <f aca="false">IFERROR(VLOOKUP($AY10,BN:BU,8,FALSE()),"")</f>
        <v/>
      </c>
      <c r="BI10" s="1" t="n">
        <f aca="false">IF(BP10&lt;&gt;"",MAX(BI$3:BI9)+1,"")</f>
        <v>6</v>
      </c>
      <c r="BJ10" s="1" t="n">
        <f aca="false">IF(BQ10&lt;&gt;"",MAX(BJ$3:BJ9)+1,"")</f>
        <v>6</v>
      </c>
      <c r="BK10" s="1" t="str">
        <f aca="false">IF(BR10&lt;&gt;"",MAX(BK$3:BK9)+1,"")</f>
        <v/>
      </c>
      <c r="BL10" s="1" t="str">
        <f aca="false">IF(BS10&lt;&gt;"",MAX(BL$3:BL9)+1,"")</f>
        <v/>
      </c>
      <c r="BM10" s="1" t="str">
        <f aca="false">IF(BT10&lt;&gt;"",MAX(BM$3:BM9)+1,"")</f>
        <v/>
      </c>
      <c r="BN10" s="1" t="str">
        <f aca="false">IF(BU10&lt;&gt;"",MAX(BN$3:BN9)+1,"")</f>
        <v/>
      </c>
      <c r="BP10" s="1" t="str">
        <f aca="false">IF(B10&lt;&gt;"",IF(COUNTIF(BP$3:BP9,B10)&gt;0,"",B10),"")</f>
        <v>Insediamenti direzionali e commerciali</v>
      </c>
      <c r="BQ10" s="1" t="str">
        <f aca="false">IF(C10&lt;&gt;"",IF(COUNTIF(BQ$3:BQ9,C10)&gt;0,"",C10),"")</f>
        <v>Pavimento lordo</v>
      </c>
      <c r="BR10" s="1" t="str">
        <f aca="false">IF(D10&lt;&gt;"",IF(COUNTIF(BR$3:BR9,D10)&gt;0,"",D10),"")</f>
        <v/>
      </c>
      <c r="BS10" s="1" t="str">
        <f aca="false">IF(E10&lt;&gt;"",IF(COUNTIF(BS$3:BS9,E10)&gt;0,"",E10),"")</f>
        <v/>
      </c>
      <c r="BT10" s="1" t="str">
        <f aca="false">IF(F10&lt;&gt;"",IF(COUNTIF(BT$3:BT9,F10)&gt;0,"",F10),"")</f>
        <v/>
      </c>
      <c r="BU10" s="1" t="str">
        <f aca="false">IF(G10&lt;&gt;"",IF(COUNTIF(BU$3:BU9,G10)&gt;0,"",G10),"")</f>
        <v/>
      </c>
    </row>
    <row r="11" customFormat="false" ht="15" hidden="false" customHeight="false" outlineLevel="0" collapsed="false">
      <c r="A11" s="972" t="str">
        <f aca="false">IF(B11&lt;&gt;"",CONCATENATE(B11,C11,D11,E11,F11,G11),"")</f>
        <v>Insediamenti direzionali e commercialiSup. Complessiva insediamento</v>
      </c>
      <c r="B11" s="999" t="s">
        <v>511</v>
      </c>
      <c r="C11" s="662" t="s">
        <v>513</v>
      </c>
      <c r="D11" s="662"/>
      <c r="E11" s="1000"/>
      <c r="F11" s="1001"/>
      <c r="G11" s="1001"/>
      <c r="H11" s="1002" t="n">
        <v>26.22</v>
      </c>
      <c r="I11" s="1002"/>
      <c r="J11" s="1003"/>
      <c r="K11" s="1004"/>
      <c r="L11" s="1005"/>
      <c r="M11" s="1005"/>
      <c r="N11" s="1003"/>
      <c r="O11" s="1006"/>
      <c r="P11" s="1006"/>
      <c r="Q11" s="660"/>
      <c r="R11" s="660"/>
      <c r="S11" s="1007" t="s">
        <v>73</v>
      </c>
      <c r="T11" s="111"/>
      <c r="V11" s="111" t="n">
        <f aca="false">+V10+1</f>
        <v>9</v>
      </c>
      <c r="W11" s="977" t="str">
        <f aca="false">IFERROR(VLOOKUP($V10,AD:AK,8,FALSE()),"")</f>
        <v>Impianti Sportivi</v>
      </c>
      <c r="X11" s="977" t="str">
        <f aca="false">IFERROR(VLOOKUP($V11,AE:AL,8,FALSE()),"")</f>
        <v/>
      </c>
      <c r="Y11" s="977" t="str">
        <f aca="false">IFERROR(VLOOKUP($V11,AF:AM,8,FALSE()),"")</f>
        <v/>
      </c>
      <c r="Z11" s="977" t="str">
        <f aca="false">IFERROR(VLOOKUP($V11,AG:AN,8,FALSE()),"")</f>
        <v/>
      </c>
      <c r="AA11" s="977" t="str">
        <f aca="false">IFERROR(VLOOKUP($V11,AH:AO,8,FALSE()),"")</f>
        <v/>
      </c>
      <c r="AB11" s="977" t="str">
        <f aca="false">IFERROR(VLOOKUP($V11,AI:AP,8,FALSE()),"")</f>
        <v/>
      </c>
      <c r="AD11" s="111" t="str">
        <f aca="false">IF(AK11&lt;&gt;"",MAX(AD$3:AD10)+1,"")</f>
        <v/>
      </c>
      <c r="AE11" s="111" t="str">
        <f aca="false">IF(AL11&lt;&gt;"",MAX(AE$3:AE10)+1,"")</f>
        <v/>
      </c>
      <c r="AF11" s="111" t="str">
        <f aca="false">IF(AM11&lt;&gt;"",MAX(AF$3:AF10)+1,"")</f>
        <v/>
      </c>
      <c r="AG11" s="111" t="str">
        <f aca="false">IF(AN11&lt;&gt;"",MAX(AG$3:AG10)+1,"")</f>
        <v/>
      </c>
      <c r="AH11" s="111" t="str">
        <f aca="false">IF(AO11&lt;&gt;"",MAX(AH$3:AH10)+1,"")</f>
        <v/>
      </c>
      <c r="AI11" s="111" t="str">
        <f aca="false">IF(AP11&lt;&gt;"",MAX(AI$3:AI10)+1,"")</f>
        <v/>
      </c>
      <c r="AK11" s="111" t="str">
        <f aca="false">IF(B11="","",IF(COUNTIF($AK$3:AL10,B11)=0,B11,""))</f>
        <v/>
      </c>
      <c r="AL11" s="111" t="str">
        <f aca="false">IF(C11="","",IF($B11='Oneri di Urbanizzazione'!$E$33,IF(COUNTIF($AL$3:AL10,$C11)=0,$C11,""),""))</f>
        <v/>
      </c>
      <c r="AM11" s="111" t="str">
        <f aca="false">IF(D11="","",IF(AND($B11='Oneri di Urbanizzazione'!$E$33,$C11='Oneri di Urbanizzazione'!$E$35),IF(COUNTIF(AM$3:AM10,$D11)=0,$D11,""),""))</f>
        <v/>
      </c>
      <c r="AN11" s="111" t="str">
        <f aca="false">IF(E11="","",IF(AND($B11='Oneri di Urbanizzazione'!$E$33,$C11='Oneri di Urbanizzazione'!$E$35,$D11='Oneri di Urbanizzazione'!$E$38),IF(COUNTIF(AN$3:AN10,$E11)=0,$E11,""),""))</f>
        <v/>
      </c>
      <c r="AO11" s="111" t="str">
        <f aca="false">IF(F11="","",IF(AND($B11='Oneri di Urbanizzazione'!$E$33,$C11='Oneri di Urbanizzazione'!$E$35,$D11='Oneri di Urbanizzazione'!$E$38,$E11='Oneri di Urbanizzazione'!$E$40),IF(COUNTIF(AO$3:AO10,$F11)=0,$F11,""),""))</f>
        <v/>
      </c>
      <c r="AP11" s="111" t="str">
        <f aca="false">IF(G11="","",IF(AND($B11='Oneri di Urbanizzazione'!$E$33,$C11='Oneri di Urbanizzazione'!$E$35,$D11='Oneri di Urbanizzazione'!$E$38,$E11='Oneri di Urbanizzazione'!$E$40,$F11='Oneri di Urbanizzazione'!$E$42),IF(COUNTIF(AP$3:AP10,$G11)=0,$G11,""),""))</f>
        <v/>
      </c>
      <c r="AY11" s="1" t="n">
        <f aca="false">+AY10+1</f>
        <v>9</v>
      </c>
      <c r="AZ11" s="978" t="str">
        <f aca="false">IFERROR(VLOOKUP($AY11,BI:BP,8,FALSE()),"")</f>
        <v/>
      </c>
      <c r="BA11" s="978" t="str">
        <f aca="false">IFERROR(VLOOKUP($AY11,BJ:BQ,8,FALSE()),"")</f>
        <v>Su aree scoperte con opere edilizie</v>
      </c>
      <c r="BB11" s="978" t="str">
        <f aca="false">IFERROR(VLOOKUP($AY11,BK:BR,8,FALSE()),"")</f>
        <v/>
      </c>
      <c r="BC11" s="978" t="str">
        <f aca="false">IFERROR(VLOOKUP($AY11,BL:BS,8,FALSE()),"")</f>
        <v/>
      </c>
      <c r="BD11" s="978" t="str">
        <f aca="false">IFERROR(VLOOKUP($AY11,BM:BT,8,FALSE()),"")</f>
        <v/>
      </c>
      <c r="BE11" s="978" t="str">
        <f aca="false">IFERROR(VLOOKUP($AY11,BN:BU,8,FALSE()),"")</f>
        <v/>
      </c>
      <c r="BI11" s="1" t="str">
        <f aca="false">IF(BP11&lt;&gt;"",MAX(BI$3:BI10)+1,"")</f>
        <v/>
      </c>
      <c r="BJ11" s="1" t="n">
        <f aca="false">IF(BQ11&lt;&gt;"",MAX(BJ$3:BJ10)+1,"")</f>
        <v>7</v>
      </c>
      <c r="BK11" s="1" t="str">
        <f aca="false">IF(BR11&lt;&gt;"",MAX(BK$3:BK10)+1,"")</f>
        <v/>
      </c>
      <c r="BL11" s="1" t="str">
        <f aca="false">IF(BS11&lt;&gt;"",MAX(BL$3:BL10)+1,"")</f>
        <v/>
      </c>
      <c r="BM11" s="1" t="str">
        <f aca="false">IF(BT11&lt;&gt;"",MAX(BM$3:BM10)+1,"")</f>
        <v/>
      </c>
      <c r="BN11" s="1" t="str">
        <f aca="false">IF(BU11&lt;&gt;"",MAX(BN$3:BN10)+1,"")</f>
        <v/>
      </c>
      <c r="BP11" s="1" t="str">
        <f aca="false">IF(B11&lt;&gt;"",IF(COUNTIF(BP$3:BP10,B11)&gt;0,"",B11),"")</f>
        <v/>
      </c>
      <c r="BQ11" s="1" t="str">
        <f aca="false">IF(C11&lt;&gt;"",IF(COUNTIF(BQ$3:BQ10,C11)&gt;0,"",C11),"")</f>
        <v>Sup. Complessiva insediamento</v>
      </c>
      <c r="BR11" s="1" t="str">
        <f aca="false">IF(D11&lt;&gt;"",IF(COUNTIF(BR$3:BR10,D11)&gt;0,"",D11),"")</f>
        <v/>
      </c>
      <c r="BS11" s="1" t="str">
        <f aca="false">IF(E11&lt;&gt;"",IF(COUNTIF(BS$3:BS10,E11)&gt;0,"",E11),"")</f>
        <v/>
      </c>
      <c r="BT11" s="1" t="str">
        <f aca="false">IF(F11&lt;&gt;"",IF(COUNTIF(BT$3:BT10,F11)&gt;0,"",F11),"")</f>
        <v/>
      </c>
      <c r="BU11" s="1" t="str">
        <f aca="false">IF(G11&lt;&gt;"",IF(COUNTIF(BU$3:BU10,G11)&gt;0,"",G11),"")</f>
        <v/>
      </c>
    </row>
    <row r="12" customFormat="false" ht="15" hidden="false" customHeight="false" outlineLevel="0" collapsed="false">
      <c r="A12" s="972" t="str">
        <f aca="false">IF(B12&lt;&gt;"",CONCATENATE(B12,C12,D12,E12,F12,G12),"")</f>
        <v>Insediamento commerciale direzionale Zona A e BPavimento lordo</v>
      </c>
      <c r="B12" s="999" t="s">
        <v>514</v>
      </c>
      <c r="C12" s="662" t="s">
        <v>512</v>
      </c>
      <c r="D12" s="662"/>
      <c r="E12" s="1000"/>
      <c r="F12" s="1001"/>
      <c r="G12" s="1001"/>
      <c r="H12" s="1002" t="n">
        <v>29.84</v>
      </c>
      <c r="I12" s="1002"/>
      <c r="J12" s="1003"/>
      <c r="K12" s="1004"/>
      <c r="L12" s="1005"/>
      <c r="M12" s="1005"/>
      <c r="N12" s="1003"/>
      <c r="O12" s="1006"/>
      <c r="P12" s="1006"/>
      <c r="Q12" s="660"/>
      <c r="R12" s="660"/>
      <c r="S12" s="1007" t="s">
        <v>73</v>
      </c>
      <c r="T12" s="111"/>
      <c r="V12" s="111" t="n">
        <f aca="false">+V11+1</f>
        <v>10</v>
      </c>
      <c r="W12" s="977" t="str">
        <f aca="false">IFERROR(VLOOKUP($V11,AD:AK,8,FALSE()),"")</f>
        <v/>
      </c>
      <c r="X12" s="977" t="str">
        <f aca="false">IFERROR(VLOOKUP($V12,AE:AL,8,FALSE()),"")</f>
        <v/>
      </c>
      <c r="Y12" s="977" t="str">
        <f aca="false">IFERROR(VLOOKUP($V12,AF:AM,8,FALSE()),"")</f>
        <v/>
      </c>
      <c r="Z12" s="977" t="str">
        <f aca="false">IFERROR(VLOOKUP($V12,AG:AN,8,FALSE()),"")</f>
        <v/>
      </c>
      <c r="AA12" s="977" t="str">
        <f aca="false">IFERROR(VLOOKUP($V12,AH:AO,8,FALSE()),"")</f>
        <v/>
      </c>
      <c r="AB12" s="977" t="str">
        <f aca="false">IFERROR(VLOOKUP($V12,AI:AP,8,FALSE()),"")</f>
        <v/>
      </c>
      <c r="AD12" s="111" t="n">
        <f aca="false">IF(AK12&lt;&gt;"",MAX(AD$3:AD11)+1,"")</f>
        <v>7</v>
      </c>
      <c r="AE12" s="111" t="str">
        <f aca="false">IF(AL12&lt;&gt;"",MAX(AE$3:AE11)+1,"")</f>
        <v/>
      </c>
      <c r="AF12" s="111" t="str">
        <f aca="false">IF(AM12&lt;&gt;"",MAX(AF$3:AF11)+1,"")</f>
        <v/>
      </c>
      <c r="AG12" s="111" t="str">
        <f aca="false">IF(AN12&lt;&gt;"",MAX(AG$3:AG11)+1,"")</f>
        <v/>
      </c>
      <c r="AH12" s="111" t="str">
        <f aca="false">IF(AO12&lt;&gt;"",MAX(AH$3:AH11)+1,"")</f>
        <v/>
      </c>
      <c r="AI12" s="111" t="str">
        <f aca="false">IF(AP12&lt;&gt;"",MAX(AI$3:AI11)+1,"")</f>
        <v/>
      </c>
      <c r="AK12" s="111" t="str">
        <f aca="false">IF(B12="","",IF(COUNTIF($AK$3:AL11,B12)=0,B12,""))</f>
        <v>Insediamento commerciale direzionale Zona A e B</v>
      </c>
      <c r="AL12" s="111" t="str">
        <f aca="false">IF(C12="","",IF($B12='Oneri di Urbanizzazione'!$E$33,IF(COUNTIF($AL$3:AL11,$C12)=0,$C12,""),""))</f>
        <v/>
      </c>
      <c r="AM12" s="111" t="str">
        <f aca="false">IF(D12="","",IF(AND($B12='Oneri di Urbanizzazione'!$E$33,$C12='Oneri di Urbanizzazione'!$E$35),IF(COUNTIF(AM$3:AM11,$D12)=0,$D12,""),""))</f>
        <v/>
      </c>
      <c r="AN12" s="111" t="str">
        <f aca="false">IF(E12="","",IF(AND($B12='Oneri di Urbanizzazione'!$E$33,$C12='Oneri di Urbanizzazione'!$E$35,$D12='Oneri di Urbanizzazione'!$E$38),IF(COUNTIF(AN$3:AN11,$E12)=0,$E12,""),""))</f>
        <v/>
      </c>
      <c r="AO12" s="111" t="str">
        <f aca="false">IF(F12="","",IF(AND($B12='Oneri di Urbanizzazione'!$E$33,$C12='Oneri di Urbanizzazione'!$E$35,$D12='Oneri di Urbanizzazione'!$E$38,$E12='Oneri di Urbanizzazione'!$E$40),IF(COUNTIF(AO$3:AO11,$F12)=0,$F12,""),""))</f>
        <v/>
      </c>
      <c r="AP12" s="111" t="str">
        <f aca="false">IF(G12="","",IF(AND($B12='Oneri di Urbanizzazione'!$E$33,$C12='Oneri di Urbanizzazione'!$E$35,$D12='Oneri di Urbanizzazione'!$E$38,$E12='Oneri di Urbanizzazione'!$E$40,$F12='Oneri di Urbanizzazione'!$E$42),IF(COUNTIF(AP$3:AP11,$G12)=0,$G12,""),""))</f>
        <v/>
      </c>
      <c r="AY12" s="1" t="n">
        <f aca="false">+AY11+1</f>
        <v>10</v>
      </c>
      <c r="AZ12" s="978" t="str">
        <f aca="false">IFERROR(VLOOKUP($AY12,BI:BP,8,FALSE()),"")</f>
        <v/>
      </c>
      <c r="BA12" s="978" t="str">
        <f aca="false">IFERROR(VLOOKUP($AY12,BJ:BQ,8,FALSE()),"")</f>
        <v>Su aree coperte</v>
      </c>
      <c r="BB12" s="978" t="str">
        <f aca="false">IFERROR(VLOOKUP($AY12,BK:BR,8,FALSE()),"")</f>
        <v/>
      </c>
      <c r="BC12" s="978" t="str">
        <f aca="false">IFERROR(VLOOKUP($AY12,BL:BS,8,FALSE()),"")</f>
        <v/>
      </c>
      <c r="BD12" s="978" t="str">
        <f aca="false">IFERROR(VLOOKUP($AY12,BM:BT,8,FALSE()),"")</f>
        <v/>
      </c>
      <c r="BE12" s="978" t="str">
        <f aca="false">IFERROR(VLOOKUP($AY12,BN:BU,8,FALSE()),"")</f>
        <v/>
      </c>
      <c r="BI12" s="1" t="n">
        <f aca="false">IF(BP12&lt;&gt;"",MAX(BI$3:BI11)+1,"")</f>
        <v>7</v>
      </c>
      <c r="BJ12" s="1" t="str">
        <f aca="false">IF(BQ12&lt;&gt;"",MAX(BJ$3:BJ11)+1,"")</f>
        <v/>
      </c>
      <c r="BK12" s="1" t="str">
        <f aca="false">IF(BR12&lt;&gt;"",MAX(BK$3:BK11)+1,"")</f>
        <v/>
      </c>
      <c r="BL12" s="1" t="str">
        <f aca="false">IF(BS12&lt;&gt;"",MAX(BL$3:BL11)+1,"")</f>
        <v/>
      </c>
      <c r="BM12" s="1" t="str">
        <f aca="false">IF(BT12&lt;&gt;"",MAX(BM$3:BM11)+1,"")</f>
        <v/>
      </c>
      <c r="BN12" s="1" t="str">
        <f aca="false">IF(BU12&lt;&gt;"",MAX(BN$3:BN11)+1,"")</f>
        <v/>
      </c>
      <c r="BP12" s="1" t="str">
        <f aca="false">IF(B12&lt;&gt;"",IF(COUNTIF(BP$3:BP11,B12)&gt;0,"",B12),"")</f>
        <v>Insediamento commerciale direzionale Zona A e B</v>
      </c>
      <c r="BQ12" s="1" t="str">
        <f aca="false">IF(C12&lt;&gt;"",IF(COUNTIF(BQ$3:BQ11,C12)&gt;0,"",C12),"")</f>
        <v/>
      </c>
      <c r="BR12" s="1" t="str">
        <f aca="false">IF(D12&lt;&gt;"",IF(COUNTIF(BR$3:BR11,D12)&gt;0,"",D12),"")</f>
        <v/>
      </c>
      <c r="BS12" s="1" t="str">
        <f aca="false">IF(E12&lt;&gt;"",IF(COUNTIF(BS$3:BS11,E12)&gt;0,"",E12),"")</f>
        <v/>
      </c>
      <c r="BT12" s="1" t="str">
        <f aca="false">IF(F12&lt;&gt;"",IF(COUNTIF(BT$3:BT11,F12)&gt;0,"",F12),"")</f>
        <v/>
      </c>
      <c r="BU12" s="1" t="str">
        <f aca="false">IF(G12&lt;&gt;"",IF(COUNTIF(BU$3:BU11,G12)&gt;0,"",G12),"")</f>
        <v/>
      </c>
    </row>
    <row r="13" customFormat="false" ht="15" hidden="false" customHeight="false" outlineLevel="0" collapsed="false">
      <c r="A13" s="972" t="str">
        <f aca="false">IF(B13&lt;&gt;"",CONCATENATE(B13,C13,D13,E13,F13,G13),"")</f>
        <v>Insediamento commerciale direzionale Zona A e BSup. Complessiva insediamento</v>
      </c>
      <c r="B13" s="999" t="s">
        <v>514</v>
      </c>
      <c r="C13" s="662" t="s">
        <v>513</v>
      </c>
      <c r="D13" s="662"/>
      <c r="E13" s="1000"/>
      <c r="F13" s="1001"/>
      <c r="G13" s="1001"/>
      <c r="H13" s="1002" t="n">
        <v>12.81</v>
      </c>
      <c r="I13" s="1002"/>
      <c r="J13" s="1003"/>
      <c r="K13" s="1004"/>
      <c r="L13" s="1005"/>
      <c r="M13" s="1005"/>
      <c r="N13" s="1003"/>
      <c r="O13" s="1006"/>
      <c r="P13" s="1006"/>
      <c r="Q13" s="660"/>
      <c r="R13" s="660"/>
      <c r="S13" s="1007" t="s">
        <v>73</v>
      </c>
      <c r="T13" s="111"/>
      <c r="V13" s="111" t="n">
        <f aca="false">+V12+1</f>
        <v>11</v>
      </c>
      <c r="W13" s="977" t="str">
        <f aca="false">IFERROR(VLOOKUP($V12,AD:AK,8,FALSE()),"")</f>
        <v/>
      </c>
      <c r="X13" s="977" t="str">
        <f aca="false">IFERROR(VLOOKUP($V13,AE:AL,8,FALSE()),"")</f>
        <v/>
      </c>
      <c r="Y13" s="977" t="str">
        <f aca="false">IFERROR(VLOOKUP($V13,AF:AM,8,FALSE()),"")</f>
        <v/>
      </c>
      <c r="Z13" s="977" t="str">
        <f aca="false">IFERROR(VLOOKUP($V13,AG:AN,8,FALSE()),"")</f>
        <v/>
      </c>
      <c r="AA13" s="977" t="str">
        <f aca="false">IFERROR(VLOOKUP($V13,AH:AO,8,FALSE()),"")</f>
        <v/>
      </c>
      <c r="AB13" s="977" t="str">
        <f aca="false">IFERROR(VLOOKUP($V13,AI:AP,8,FALSE()),"")</f>
        <v/>
      </c>
      <c r="AD13" s="111" t="str">
        <f aca="false">IF(AK13&lt;&gt;"",MAX(AD$3:AD12)+1,"")</f>
        <v/>
      </c>
      <c r="AE13" s="111" t="str">
        <f aca="false">IF(AL13&lt;&gt;"",MAX(AE$3:AE12)+1,"")</f>
        <v/>
      </c>
      <c r="AF13" s="111" t="str">
        <f aca="false">IF(AM13&lt;&gt;"",MAX(AF$3:AF12)+1,"")</f>
        <v/>
      </c>
      <c r="AG13" s="111" t="str">
        <f aca="false">IF(AN13&lt;&gt;"",MAX(AG$3:AG12)+1,"")</f>
        <v/>
      </c>
      <c r="AH13" s="111" t="str">
        <f aca="false">IF(AO13&lt;&gt;"",MAX(AH$3:AH12)+1,"")</f>
        <v/>
      </c>
      <c r="AI13" s="111" t="str">
        <f aca="false">IF(AP13&lt;&gt;"",MAX(AI$3:AI12)+1,"")</f>
        <v/>
      </c>
      <c r="AK13" s="111" t="str">
        <f aca="false">IF(B13="","",IF(COUNTIF($AK$3:AL12,B13)=0,B13,""))</f>
        <v/>
      </c>
      <c r="AL13" s="111" t="str">
        <f aca="false">IF(C13="","",IF($B13='Oneri di Urbanizzazione'!$E$33,IF(COUNTIF($AL$3:AL12,$C13)=0,$C13,""),""))</f>
        <v/>
      </c>
      <c r="AM13" s="111" t="str">
        <f aca="false">IF(D13="","",IF(AND($B13='Oneri di Urbanizzazione'!$E$33,$C13='Oneri di Urbanizzazione'!$E$35),IF(COUNTIF(AM$3:AM12,$D13)=0,$D13,""),""))</f>
        <v/>
      </c>
      <c r="AN13" s="111" t="str">
        <f aca="false">IF(E13="","",IF(AND($B13='Oneri di Urbanizzazione'!$E$33,$C13='Oneri di Urbanizzazione'!$E$35,$D13='Oneri di Urbanizzazione'!$E$38),IF(COUNTIF(AN$3:AN12,$E13)=0,$E13,""),""))</f>
        <v/>
      </c>
      <c r="AO13" s="111" t="str">
        <f aca="false">IF(F13="","",IF(AND($B13='Oneri di Urbanizzazione'!$E$33,$C13='Oneri di Urbanizzazione'!$E$35,$D13='Oneri di Urbanizzazione'!$E$38,$E13='Oneri di Urbanizzazione'!$E$40),IF(COUNTIF(AO$3:AO12,$F13)=0,$F13,""),""))</f>
        <v/>
      </c>
      <c r="AP13" s="111" t="str">
        <f aca="false">IF(G13="","",IF(AND($B13='Oneri di Urbanizzazione'!$E$33,$C13='Oneri di Urbanizzazione'!$E$35,$D13='Oneri di Urbanizzazione'!$E$38,$E13='Oneri di Urbanizzazione'!$E$40,$F13='Oneri di Urbanizzazione'!$E$42),IF(COUNTIF(AP$3:AP12,$G13)=0,$G13,""),""))</f>
        <v/>
      </c>
      <c r="AY13" s="1" t="n">
        <f aca="false">+AY12+1</f>
        <v>11</v>
      </c>
      <c r="AZ13" s="978" t="str">
        <f aca="false">IFERROR(VLOOKUP($AY13,BI:BP,8,FALSE()),"")</f>
        <v/>
      </c>
      <c r="BA13" s="978" t="str">
        <f aca="false">IFERROR(VLOOKUP($AY13,BJ:BQ,8,FALSE()),"")</f>
        <v/>
      </c>
      <c r="BB13" s="978" t="str">
        <f aca="false">IFERROR(VLOOKUP($AY13,BK:BR,8,FALSE()),"")</f>
        <v/>
      </c>
      <c r="BC13" s="978" t="str">
        <f aca="false">IFERROR(VLOOKUP($AY13,BL:BS,8,FALSE()),"")</f>
        <v/>
      </c>
      <c r="BD13" s="978" t="str">
        <f aca="false">IFERROR(VLOOKUP($AY13,BM:BT,8,FALSE()),"")</f>
        <v/>
      </c>
      <c r="BE13" s="978" t="str">
        <f aca="false">IFERROR(VLOOKUP($AY13,BN:BU,8,FALSE()),"")</f>
        <v/>
      </c>
      <c r="BI13" s="1" t="str">
        <f aca="false">IF(BP13&lt;&gt;"",MAX(BI$3:BI12)+1,"")</f>
        <v/>
      </c>
      <c r="BJ13" s="1" t="str">
        <f aca="false">IF(BQ13&lt;&gt;"",MAX(BJ$3:BJ12)+1,"")</f>
        <v/>
      </c>
      <c r="BK13" s="1" t="str">
        <f aca="false">IF(BR13&lt;&gt;"",MAX(BK$3:BK12)+1,"")</f>
        <v/>
      </c>
      <c r="BL13" s="1" t="str">
        <f aca="false">IF(BS13&lt;&gt;"",MAX(BL$3:BL12)+1,"")</f>
        <v/>
      </c>
      <c r="BM13" s="1" t="str">
        <f aca="false">IF(BT13&lt;&gt;"",MAX(BM$3:BM12)+1,"")</f>
        <v/>
      </c>
      <c r="BN13" s="1" t="str">
        <f aca="false">IF(BU13&lt;&gt;"",MAX(BN$3:BN12)+1,"")</f>
        <v/>
      </c>
      <c r="BP13" s="1" t="str">
        <f aca="false">IF(B13&lt;&gt;"",IF(COUNTIF(BP$3:BP12,B13)&gt;0,"",B13),"")</f>
        <v/>
      </c>
      <c r="BQ13" s="1" t="str">
        <f aca="false">IF(C13&lt;&gt;"",IF(COUNTIF(BQ$3:BQ12,C13)&gt;0,"",C13),"")</f>
        <v/>
      </c>
      <c r="BR13" s="1" t="str">
        <f aca="false">IF(D13&lt;&gt;"",IF(COUNTIF(BR$3:BR12,D13)&gt;0,"",D13),"")</f>
        <v/>
      </c>
      <c r="BS13" s="1" t="str">
        <f aca="false">IF(E13&lt;&gt;"",IF(COUNTIF(BS$3:BS12,E13)&gt;0,"",E13),"")</f>
        <v/>
      </c>
      <c r="BT13" s="1" t="str">
        <f aca="false">IF(F13&lt;&gt;"",IF(COUNTIF(BT$3:BT12,F13)&gt;0,"",F13),"")</f>
        <v/>
      </c>
      <c r="BU13" s="1" t="str">
        <f aca="false">IF(G13&lt;&gt;"",IF(COUNTIF(BU$3:BU12,G13)&gt;0,"",G13),"")</f>
        <v/>
      </c>
    </row>
    <row r="14" customFormat="false" ht="15" hidden="false" customHeight="false" outlineLevel="0" collapsed="false">
      <c r="A14" s="972" t="str">
        <f aca="false">IF(B14&lt;&gt;"",CONCATENATE(B14,C14,D14,E14,F14,G14),"")</f>
        <v>Impianti SportiviSu aree scoperte senza opere edilizieSup. Complessiva insediamento</v>
      </c>
      <c r="B14" s="999" t="s">
        <v>515</v>
      </c>
      <c r="C14" s="662" t="s">
        <v>516</v>
      </c>
      <c r="D14" s="662" t="s">
        <v>513</v>
      </c>
      <c r="E14" s="1000"/>
      <c r="F14" s="1001"/>
      <c r="G14" s="1001"/>
      <c r="H14" s="1002" t="n">
        <v>5.96</v>
      </c>
      <c r="I14" s="1002"/>
      <c r="J14" s="1003"/>
      <c r="K14" s="1004"/>
      <c r="L14" s="1005"/>
      <c r="M14" s="1005"/>
      <c r="N14" s="1003"/>
      <c r="O14" s="1006"/>
      <c r="P14" s="1006"/>
      <c r="Q14" s="660"/>
      <c r="R14" s="660"/>
      <c r="S14" s="1007" t="s">
        <v>73</v>
      </c>
      <c r="T14" s="111"/>
      <c r="V14" s="111" t="n">
        <f aca="false">+V13+1</f>
        <v>12</v>
      </c>
      <c r="W14" s="977" t="str">
        <f aca="false">IFERROR(VLOOKUP($V13,AD:AK,8,FALSE()),"")</f>
        <v/>
      </c>
      <c r="X14" s="977" t="str">
        <f aca="false">IFERROR(VLOOKUP($V14,AE:AL,8,FALSE()),"")</f>
        <v/>
      </c>
      <c r="Y14" s="977" t="str">
        <f aca="false">IFERROR(VLOOKUP($V14,AF:AM,8,FALSE()),"")</f>
        <v/>
      </c>
      <c r="Z14" s="977" t="str">
        <f aca="false">IFERROR(VLOOKUP($V14,AG:AN,8,FALSE()),"")</f>
        <v/>
      </c>
      <c r="AA14" s="977" t="str">
        <f aca="false">IFERROR(VLOOKUP($V14,AH:AO,8,FALSE()),"")</f>
        <v/>
      </c>
      <c r="AB14" s="977" t="str">
        <f aca="false">IFERROR(VLOOKUP($V14,AI:AP,8,FALSE()),"")</f>
        <v/>
      </c>
      <c r="AD14" s="111" t="n">
        <f aca="false">IF(AK14&lt;&gt;"",MAX(AD$3:AD13)+1,"")</f>
        <v>8</v>
      </c>
      <c r="AE14" s="111" t="str">
        <f aca="false">IF(AL14&lt;&gt;"",MAX(AE$3:AE13)+1,"")</f>
        <v/>
      </c>
      <c r="AF14" s="111" t="str">
        <f aca="false">IF(AM14&lt;&gt;"",MAX(AF$3:AF13)+1,"")</f>
        <v/>
      </c>
      <c r="AG14" s="111" t="str">
        <f aca="false">IF(AN14&lt;&gt;"",MAX(AG$3:AG13)+1,"")</f>
        <v/>
      </c>
      <c r="AH14" s="111" t="str">
        <f aca="false">IF(AO14&lt;&gt;"",MAX(AH$3:AH13)+1,"")</f>
        <v/>
      </c>
      <c r="AI14" s="111" t="str">
        <f aca="false">IF(AP14&lt;&gt;"",MAX(AI$3:AI13)+1,"")</f>
        <v/>
      </c>
      <c r="AK14" s="111" t="str">
        <f aca="false">IF(B14="","",IF(COUNTIF($AK$3:AL13,B14)=0,B14,""))</f>
        <v>Impianti Sportivi</v>
      </c>
      <c r="AL14" s="111" t="str">
        <f aca="false">IF(C14="","",IF($B14='Oneri di Urbanizzazione'!$E$33,IF(COUNTIF($AL$3:AL13,$C14)=0,$C14,""),""))</f>
        <v/>
      </c>
      <c r="AM14" s="111" t="str">
        <f aca="false">IF(D14="","",IF(AND($B14='Oneri di Urbanizzazione'!$E$33,$C14='Oneri di Urbanizzazione'!$E$35),IF(COUNTIF(AM$3:AM13,$D14)=0,$D14,""),""))</f>
        <v/>
      </c>
      <c r="AN14" s="111" t="str">
        <f aca="false">IF(E14="","",IF(AND($B14='Oneri di Urbanizzazione'!$E$33,$C14='Oneri di Urbanizzazione'!$E$35,$D14='Oneri di Urbanizzazione'!$E$38),IF(COUNTIF(AN$3:AN13,$E14)=0,$E14,""),""))</f>
        <v/>
      </c>
      <c r="AO14" s="111" t="str">
        <f aca="false">IF(F14="","",IF(AND($B14='Oneri di Urbanizzazione'!$E$33,$C14='Oneri di Urbanizzazione'!$E$35,$D14='Oneri di Urbanizzazione'!$E$38,$E14='Oneri di Urbanizzazione'!$E$40),IF(COUNTIF(AO$3:AO13,$F14)=0,$F14,""),""))</f>
        <v/>
      </c>
      <c r="AP14" s="111" t="str">
        <f aca="false">IF(G14="","",IF(AND($B14='Oneri di Urbanizzazione'!$E$33,$C14='Oneri di Urbanizzazione'!$E$35,$D14='Oneri di Urbanizzazione'!$E$38,$E14='Oneri di Urbanizzazione'!$E$40,$F14='Oneri di Urbanizzazione'!$E$42),IF(COUNTIF(AP$3:AP13,$G14)=0,$G14,""),""))</f>
        <v/>
      </c>
      <c r="AY14" s="1" t="n">
        <f aca="false">+AY13+1</f>
        <v>12</v>
      </c>
      <c r="AZ14" s="978" t="str">
        <f aca="false">IFERROR(VLOOKUP($AY14,BI:BP,8,FALSE()),"")</f>
        <v/>
      </c>
      <c r="BA14" s="978" t="str">
        <f aca="false">IFERROR(VLOOKUP($AY14,BJ:BQ,8,FALSE()),"")</f>
        <v/>
      </c>
      <c r="BB14" s="978" t="str">
        <f aca="false">IFERROR(VLOOKUP($AY14,BK:BR,8,FALSE()),"")</f>
        <v/>
      </c>
      <c r="BC14" s="978" t="str">
        <f aca="false">IFERROR(VLOOKUP($AY14,BL:BS,8,FALSE()),"")</f>
        <v/>
      </c>
      <c r="BD14" s="978" t="str">
        <f aca="false">IFERROR(VLOOKUP($AY14,BM:BT,8,FALSE()),"")</f>
        <v/>
      </c>
      <c r="BE14" s="978" t="str">
        <f aca="false">IFERROR(VLOOKUP($AY14,BN:BU,8,FALSE()),"")</f>
        <v/>
      </c>
      <c r="BI14" s="1" t="n">
        <f aca="false">IF(BP14&lt;&gt;"",MAX(BI$3:BI13)+1,"")</f>
        <v>8</v>
      </c>
      <c r="BJ14" s="1" t="n">
        <f aca="false">IF(BQ14&lt;&gt;"",MAX(BJ$3:BJ13)+1,"")</f>
        <v>8</v>
      </c>
      <c r="BK14" s="1" t="n">
        <f aca="false">IF(BR14&lt;&gt;"",MAX(BK$3:BK13)+1,"")</f>
        <v>3</v>
      </c>
      <c r="BL14" s="1" t="str">
        <f aca="false">IF(BS14&lt;&gt;"",MAX(BL$3:BL13)+1,"")</f>
        <v/>
      </c>
      <c r="BM14" s="1" t="str">
        <f aca="false">IF(BT14&lt;&gt;"",MAX(BM$3:BM13)+1,"")</f>
        <v/>
      </c>
      <c r="BN14" s="1" t="str">
        <f aca="false">IF(BU14&lt;&gt;"",MAX(BN$3:BN13)+1,"")</f>
        <v/>
      </c>
      <c r="BP14" s="1" t="str">
        <f aca="false">IF(B14&lt;&gt;"",IF(COUNTIF(BP$3:BP13,B14)&gt;0,"",B14),"")</f>
        <v>Impianti Sportivi</v>
      </c>
      <c r="BQ14" s="1" t="str">
        <f aca="false">IF(C14&lt;&gt;"",IF(COUNTIF(BQ$3:BQ13,C14)&gt;0,"",C14),"")</f>
        <v>Su aree scoperte senza opere edilizie</v>
      </c>
      <c r="BR14" s="1" t="str">
        <f aca="false">IF(D14&lt;&gt;"",IF(COUNTIF(BR$3:BR13,D14)&gt;0,"",D14),"")</f>
        <v>Sup. Complessiva insediamento</v>
      </c>
      <c r="BS14" s="1" t="str">
        <f aca="false">IF(E14&lt;&gt;"",IF(COUNTIF(BS$3:BS13,E14)&gt;0,"",E14),"")</f>
        <v/>
      </c>
      <c r="BT14" s="1" t="str">
        <f aca="false">IF(F14&lt;&gt;"",IF(COUNTIF(BT$3:BT13,F14)&gt;0,"",F14),"")</f>
        <v/>
      </c>
      <c r="BU14" s="1" t="str">
        <f aca="false">IF(G14&lt;&gt;"",IF(COUNTIF(BU$3:BU13,G14)&gt;0,"",G14),"")</f>
        <v/>
      </c>
    </row>
    <row r="15" customFormat="false" ht="15" hidden="false" customHeight="false" outlineLevel="0" collapsed="false">
      <c r="A15" s="972" t="str">
        <f aca="false">IF(B15&lt;&gt;"",CONCATENATE(B15,C15,D15,E15,F15,G15),"")</f>
        <v>Impianti SportiviSu aree scoperte con opere edilizieSup. Complessiva insediamento</v>
      </c>
      <c r="B15" s="999" t="s">
        <v>515</v>
      </c>
      <c r="C15" s="662" t="s">
        <v>517</v>
      </c>
      <c r="D15" s="662" t="s">
        <v>513</v>
      </c>
      <c r="E15" s="1000"/>
      <c r="F15" s="1001"/>
      <c r="G15" s="1001"/>
      <c r="H15" s="1002" t="n">
        <v>14.92</v>
      </c>
      <c r="I15" s="1002"/>
      <c r="J15" s="1003"/>
      <c r="K15" s="1004"/>
      <c r="L15" s="1005"/>
      <c r="M15" s="1005"/>
      <c r="N15" s="1003"/>
      <c r="O15" s="1006"/>
      <c r="P15" s="1006"/>
      <c r="Q15" s="660"/>
      <c r="R15" s="660"/>
      <c r="S15" s="1007" t="s">
        <v>73</v>
      </c>
      <c r="T15" s="111"/>
      <c r="V15" s="111" t="n">
        <f aca="false">+V14+1</f>
        <v>13</v>
      </c>
      <c r="W15" s="977" t="str">
        <f aca="false">IFERROR(VLOOKUP($V14,AD:AK,8,FALSE()),"")</f>
        <v/>
      </c>
      <c r="X15" s="977" t="str">
        <f aca="false">IFERROR(VLOOKUP($V15,AE:AL,8,FALSE()),"")</f>
        <v/>
      </c>
      <c r="Y15" s="977" t="str">
        <f aca="false">IFERROR(VLOOKUP($V15,AF:AM,8,FALSE()),"")</f>
        <v/>
      </c>
      <c r="Z15" s="977" t="str">
        <f aca="false">IFERROR(VLOOKUP($V15,AG:AN,8,FALSE()),"")</f>
        <v/>
      </c>
      <c r="AA15" s="977" t="str">
        <f aca="false">IFERROR(VLOOKUP($V15,AH:AO,8,FALSE()),"")</f>
        <v/>
      </c>
      <c r="AB15" s="977" t="str">
        <f aca="false">IFERROR(VLOOKUP($V15,AI:AP,8,FALSE()),"")</f>
        <v/>
      </c>
      <c r="AD15" s="111" t="str">
        <f aca="false">IF(AK15&lt;&gt;"",MAX(AD$3:AD14)+1,"")</f>
        <v/>
      </c>
      <c r="AE15" s="111" t="str">
        <f aca="false">IF(AL15&lt;&gt;"",MAX(AE$3:AE14)+1,"")</f>
        <v/>
      </c>
      <c r="AF15" s="111" t="str">
        <f aca="false">IF(AM15&lt;&gt;"",MAX(AF$3:AF14)+1,"")</f>
        <v/>
      </c>
      <c r="AG15" s="111" t="str">
        <f aca="false">IF(AN15&lt;&gt;"",MAX(AG$3:AG14)+1,"")</f>
        <v/>
      </c>
      <c r="AH15" s="111" t="str">
        <f aca="false">IF(AO15&lt;&gt;"",MAX(AH$3:AH14)+1,"")</f>
        <v/>
      </c>
      <c r="AI15" s="111" t="str">
        <f aca="false">IF(AP15&lt;&gt;"",MAX(AI$3:AI14)+1,"")</f>
        <v/>
      </c>
      <c r="AK15" s="111" t="str">
        <f aca="false">IF(B15="","",IF(COUNTIF($AK$3:AL14,B15)=0,B15,""))</f>
        <v/>
      </c>
      <c r="AL15" s="111" t="str">
        <f aca="false">IF(C15="","",IF($B15='Oneri di Urbanizzazione'!$E$33,IF(COUNTIF($AL$3:AL14,$C15)=0,$C15,""),""))</f>
        <v/>
      </c>
      <c r="AM15" s="111" t="str">
        <f aca="false">IF(D15="","",IF(AND($B15='Oneri di Urbanizzazione'!$E$33,$C15='Oneri di Urbanizzazione'!$E$35),IF(COUNTIF(AM$3:AM14,$D15)=0,$D15,""),""))</f>
        <v/>
      </c>
      <c r="AN15" s="111" t="str">
        <f aca="false">IF(E15="","",IF(AND($B15='Oneri di Urbanizzazione'!$E$33,$C15='Oneri di Urbanizzazione'!$E$35,$D15='Oneri di Urbanizzazione'!$E$38),IF(COUNTIF(AN$3:AN14,$E15)=0,$E15,""),""))</f>
        <v/>
      </c>
      <c r="AO15" s="111" t="str">
        <f aca="false">IF(F15="","",IF(AND($B15='Oneri di Urbanizzazione'!$E$33,$C15='Oneri di Urbanizzazione'!$E$35,$D15='Oneri di Urbanizzazione'!$E$38,$E15='Oneri di Urbanizzazione'!$E$40),IF(COUNTIF(AO$3:AO14,$F15)=0,$F15,""),""))</f>
        <v/>
      </c>
      <c r="AP15" s="111" t="str">
        <f aca="false">IF(G15="","",IF(AND($B15='Oneri di Urbanizzazione'!$E$33,$C15='Oneri di Urbanizzazione'!$E$35,$D15='Oneri di Urbanizzazione'!$E$38,$E15='Oneri di Urbanizzazione'!$E$40,$F15='Oneri di Urbanizzazione'!$E$42),IF(COUNTIF(AP$3:AP14,$G15)=0,$G15,""),""))</f>
        <v/>
      </c>
      <c r="AY15" s="1" t="n">
        <f aca="false">+AY14+1</f>
        <v>13</v>
      </c>
      <c r="AZ15" s="978" t="str">
        <f aca="false">IFERROR(VLOOKUP($AY15,BI:BP,8,FALSE()),"")</f>
        <v/>
      </c>
      <c r="BA15" s="978" t="str">
        <f aca="false">IFERROR(VLOOKUP($AY15,BJ:BQ,8,FALSE()),"")</f>
        <v/>
      </c>
      <c r="BB15" s="978" t="str">
        <f aca="false">IFERROR(VLOOKUP($AY15,BK:BR,8,FALSE()),"")</f>
        <v/>
      </c>
      <c r="BC15" s="978" t="str">
        <f aca="false">IFERROR(VLOOKUP($AY15,BL:BS,8,FALSE()),"")</f>
        <v/>
      </c>
      <c r="BD15" s="978" t="str">
        <f aca="false">IFERROR(VLOOKUP($AY15,BM:BT,8,FALSE()),"")</f>
        <v/>
      </c>
      <c r="BE15" s="978" t="str">
        <f aca="false">IFERROR(VLOOKUP($AY15,BN:BU,8,FALSE()),"")</f>
        <v/>
      </c>
      <c r="BI15" s="1" t="str">
        <f aca="false">IF(BP15&lt;&gt;"",MAX(BI$3:BI14)+1,"")</f>
        <v/>
      </c>
      <c r="BJ15" s="1" t="n">
        <f aca="false">IF(BQ15&lt;&gt;"",MAX(BJ$3:BJ14)+1,"")</f>
        <v>9</v>
      </c>
      <c r="BK15" s="1" t="str">
        <f aca="false">IF(BR15&lt;&gt;"",MAX(BK$3:BK14)+1,"")</f>
        <v/>
      </c>
      <c r="BL15" s="1" t="str">
        <f aca="false">IF(BS15&lt;&gt;"",MAX(BL$3:BL14)+1,"")</f>
        <v/>
      </c>
      <c r="BM15" s="1" t="str">
        <f aca="false">IF(BT15&lt;&gt;"",MAX(BM$3:BM14)+1,"")</f>
        <v/>
      </c>
      <c r="BN15" s="1" t="str">
        <f aca="false">IF(BU15&lt;&gt;"",MAX(BN$3:BN14)+1,"")</f>
        <v/>
      </c>
      <c r="BP15" s="1" t="str">
        <f aca="false">IF(B15&lt;&gt;"",IF(COUNTIF(BP$3:BP14,B15)&gt;0,"",B15),"")</f>
        <v/>
      </c>
      <c r="BQ15" s="1" t="str">
        <f aca="false">IF(C15&lt;&gt;"",IF(COUNTIF(BQ$3:BQ14,C15)&gt;0,"",C15),"")</f>
        <v>Su aree scoperte con opere edilizie</v>
      </c>
      <c r="BR15" s="1" t="str">
        <f aca="false">IF(D15&lt;&gt;"",IF(COUNTIF(BR$3:BR14,D15)&gt;0,"",D15),"")</f>
        <v/>
      </c>
      <c r="BS15" s="1" t="str">
        <f aca="false">IF(E15&lt;&gt;"",IF(COUNTIF(BS$3:BS14,E15)&gt;0,"",E15),"")</f>
        <v/>
      </c>
      <c r="BT15" s="1" t="str">
        <f aca="false">IF(F15&lt;&gt;"",IF(COUNTIF(BT$3:BT14,F15)&gt;0,"",F15),"")</f>
        <v/>
      </c>
      <c r="BU15" s="1" t="str">
        <f aca="false">IF(G15&lt;&gt;"",IF(COUNTIF(BU$3:BU14,G15)&gt;0,"",G15),"")</f>
        <v/>
      </c>
    </row>
    <row r="16" customFormat="false" ht="15" hidden="false" customHeight="false" outlineLevel="0" collapsed="false">
      <c r="A16" s="972" t="str">
        <f aca="false">IF(B16&lt;&gt;"",CONCATENATE(B16,C16,D16,E16,F16,G16),"")</f>
        <v>Impianti SportiviSu aree copertePavimento lordo</v>
      </c>
      <c r="B16" s="999" t="s">
        <v>515</v>
      </c>
      <c r="C16" s="662" t="s">
        <v>518</v>
      </c>
      <c r="D16" s="662" t="s">
        <v>512</v>
      </c>
      <c r="E16" s="1000"/>
      <c r="F16" s="1001"/>
      <c r="G16" s="1001"/>
      <c r="H16" s="1002" t="n">
        <v>59.68</v>
      </c>
      <c r="I16" s="1002"/>
      <c r="J16" s="1003"/>
      <c r="K16" s="1004"/>
      <c r="L16" s="1005"/>
      <c r="M16" s="1005"/>
      <c r="N16" s="1003"/>
      <c r="O16" s="1006"/>
      <c r="P16" s="1006"/>
      <c r="Q16" s="660"/>
      <c r="R16" s="660"/>
      <c r="S16" s="1007" t="s">
        <v>73</v>
      </c>
      <c r="T16" s="111"/>
      <c r="V16" s="111" t="n">
        <f aca="false">+V15+1</f>
        <v>14</v>
      </c>
      <c r="W16" s="977" t="str">
        <f aca="false">IFERROR(VLOOKUP($V15,AD:AK,8,FALSE()),"")</f>
        <v/>
      </c>
      <c r="X16" s="977" t="str">
        <f aca="false">IFERROR(VLOOKUP($V16,AE:AL,8,FALSE()),"")</f>
        <v/>
      </c>
      <c r="Y16" s="977" t="str">
        <f aca="false">IFERROR(VLOOKUP($V16,AF:AM,8,FALSE()),"")</f>
        <v/>
      </c>
      <c r="Z16" s="977" t="str">
        <f aca="false">IFERROR(VLOOKUP($V16,AG:AN,8,FALSE()),"")</f>
        <v/>
      </c>
      <c r="AA16" s="977" t="str">
        <f aca="false">IFERROR(VLOOKUP($V16,AH:AO,8,FALSE()),"")</f>
        <v/>
      </c>
      <c r="AB16" s="977" t="str">
        <f aca="false">IFERROR(VLOOKUP($V16,AI:AP,8,FALSE()),"")</f>
        <v/>
      </c>
      <c r="AD16" s="111" t="str">
        <f aca="false">IF(AK16&lt;&gt;"",MAX(AD$3:AD15)+1,"")</f>
        <v/>
      </c>
      <c r="AE16" s="111" t="str">
        <f aca="false">IF(AL16&lt;&gt;"",MAX(AE$3:AE15)+1,"")</f>
        <v/>
      </c>
      <c r="AF16" s="111" t="str">
        <f aca="false">IF(AM16&lt;&gt;"",MAX(AF$3:AF15)+1,"")</f>
        <v/>
      </c>
      <c r="AG16" s="111" t="str">
        <f aca="false">IF(AN16&lt;&gt;"",MAX(AG$3:AG15)+1,"")</f>
        <v/>
      </c>
      <c r="AH16" s="111" t="str">
        <f aca="false">IF(AO16&lt;&gt;"",MAX(AH$3:AH15)+1,"")</f>
        <v/>
      </c>
      <c r="AI16" s="111" t="str">
        <f aca="false">IF(AP16&lt;&gt;"",MAX(AI$3:AI15)+1,"")</f>
        <v/>
      </c>
      <c r="AK16" s="111" t="str">
        <f aca="false">IF(B16="","",IF(COUNTIF($AK$3:AL15,B16)=0,B16,""))</f>
        <v/>
      </c>
      <c r="AL16" s="111" t="str">
        <f aca="false">IF(C16="","",IF($B16='Oneri di Urbanizzazione'!$E$33,IF(COUNTIF($AL$3:AL15,$C16)=0,$C16,""),""))</f>
        <v/>
      </c>
      <c r="AM16" s="111" t="str">
        <f aca="false">IF(D16="","",IF(AND($B16='Oneri di Urbanizzazione'!$E$33,$C16='Oneri di Urbanizzazione'!$E$35),IF(COUNTIF(AM$3:AM15,$D16)=0,$D16,""),""))</f>
        <v/>
      </c>
      <c r="AN16" s="111" t="str">
        <f aca="false">IF(E16="","",IF(AND($B16='Oneri di Urbanizzazione'!$E$33,$C16='Oneri di Urbanizzazione'!$E$35,$D16='Oneri di Urbanizzazione'!$E$38),IF(COUNTIF(AN$3:AN15,$E16)=0,$E16,""),""))</f>
        <v/>
      </c>
      <c r="AO16" s="111" t="str">
        <f aca="false">IF(F16="","",IF(AND($B16='Oneri di Urbanizzazione'!$E$33,$C16='Oneri di Urbanizzazione'!$E$35,$D16='Oneri di Urbanizzazione'!$E$38,$E16='Oneri di Urbanizzazione'!$E$40),IF(COUNTIF(AO$3:AO15,$F16)=0,$F16,""),""))</f>
        <v/>
      </c>
      <c r="AP16" s="111" t="str">
        <f aca="false">IF(G16="","",IF(AND($B16='Oneri di Urbanizzazione'!$E$33,$C16='Oneri di Urbanizzazione'!$E$35,$D16='Oneri di Urbanizzazione'!$E$38,$E16='Oneri di Urbanizzazione'!$E$40,$F16='Oneri di Urbanizzazione'!$E$42),IF(COUNTIF(AP$3:AP15,$G16)=0,$G16,""),""))</f>
        <v/>
      </c>
      <c r="AY16" s="1" t="n">
        <f aca="false">+AY15+1</f>
        <v>14</v>
      </c>
      <c r="AZ16" s="978" t="str">
        <f aca="false">IFERROR(VLOOKUP($AY16,BI:BP,8,FALSE()),"")</f>
        <v/>
      </c>
      <c r="BA16" s="978" t="str">
        <f aca="false">IFERROR(VLOOKUP($AY16,BJ:BQ,8,FALSE()),"")</f>
        <v/>
      </c>
      <c r="BB16" s="978" t="str">
        <f aca="false">IFERROR(VLOOKUP($AY16,BK:BR,8,FALSE()),"")</f>
        <v/>
      </c>
      <c r="BC16" s="978" t="str">
        <f aca="false">IFERROR(VLOOKUP($AY16,BL:BS,8,FALSE()),"")</f>
        <v/>
      </c>
      <c r="BD16" s="978" t="str">
        <f aca="false">IFERROR(VLOOKUP($AY16,BM:BT,8,FALSE()),"")</f>
        <v/>
      </c>
      <c r="BE16" s="978" t="str">
        <f aca="false">IFERROR(VLOOKUP($AY16,BN:BU,8,FALSE()),"")</f>
        <v/>
      </c>
      <c r="BI16" s="1" t="str">
        <f aca="false">IF(BP16&lt;&gt;"",MAX(BI$3:BI15)+1,"")</f>
        <v/>
      </c>
      <c r="BJ16" s="1" t="n">
        <f aca="false">IF(BQ16&lt;&gt;"",MAX(BJ$3:BJ15)+1,"")</f>
        <v>10</v>
      </c>
      <c r="BK16" s="1" t="n">
        <f aca="false">IF(BR16&lt;&gt;"",MAX(BK$3:BK15)+1,"")</f>
        <v>4</v>
      </c>
      <c r="BL16" s="1" t="str">
        <f aca="false">IF(BS16&lt;&gt;"",MAX(BL$3:BL15)+1,"")</f>
        <v/>
      </c>
      <c r="BM16" s="1" t="str">
        <f aca="false">IF(BT16&lt;&gt;"",MAX(BM$3:BM15)+1,"")</f>
        <v/>
      </c>
      <c r="BN16" s="1" t="str">
        <f aca="false">IF(BU16&lt;&gt;"",MAX(BN$3:BN15)+1,"")</f>
        <v/>
      </c>
      <c r="BP16" s="1" t="str">
        <f aca="false">IF(B16&lt;&gt;"",IF(COUNTIF(BP$3:BP15,B16)&gt;0,"",B16),"")</f>
        <v/>
      </c>
      <c r="BQ16" s="1" t="str">
        <f aca="false">IF(C16&lt;&gt;"",IF(COUNTIF(BQ$3:BQ15,C16)&gt;0,"",C16),"")</f>
        <v>Su aree coperte</v>
      </c>
      <c r="BR16" s="1" t="str">
        <f aca="false">IF(D16&lt;&gt;"",IF(COUNTIF(BR$3:BR15,D16)&gt;0,"",D16),"")</f>
        <v>Pavimento lordo</v>
      </c>
      <c r="BS16" s="1" t="str">
        <f aca="false">IF(E16&lt;&gt;"",IF(COUNTIF(BS$3:BS15,E16)&gt;0,"",E16),"")</f>
        <v/>
      </c>
      <c r="BT16" s="1" t="str">
        <f aca="false">IF(F16&lt;&gt;"",IF(COUNTIF(BT$3:BT15,F16)&gt;0,"",F16),"")</f>
        <v/>
      </c>
      <c r="BU16" s="1" t="str">
        <f aca="false">IF(G16&lt;&gt;"",IF(COUNTIF(BU$3:BU15,G16)&gt;0,"",G16),"")</f>
        <v/>
      </c>
    </row>
    <row r="17" customFormat="false" ht="15" hidden="false" customHeight="false" outlineLevel="0" collapsed="false">
      <c r="A17" s="972" t="str">
        <f aca="false">IF(B17&lt;&gt;"",CONCATENATE(B17,C17,D17,E17,F17,G17),"")</f>
        <v/>
      </c>
      <c r="B17" s="999"/>
      <c r="C17" s="662"/>
      <c r="D17" s="662"/>
      <c r="E17" s="1000"/>
      <c r="F17" s="1001"/>
      <c r="G17" s="1001"/>
      <c r="H17" s="1002"/>
      <c r="I17" s="1002"/>
      <c r="J17" s="1003"/>
      <c r="K17" s="1004"/>
      <c r="L17" s="1005"/>
      <c r="M17" s="1005"/>
      <c r="N17" s="1003"/>
      <c r="O17" s="1006"/>
      <c r="P17" s="1006"/>
      <c r="Q17" s="660"/>
      <c r="R17" s="660"/>
      <c r="S17" s="1007" t="s">
        <v>349</v>
      </c>
      <c r="T17" s="111"/>
      <c r="V17" s="111" t="n">
        <f aca="false">+V16+1</f>
        <v>15</v>
      </c>
      <c r="W17" s="977" t="str">
        <f aca="false">IFERROR(VLOOKUP($V16,AD:AK,8,FALSE()),"")</f>
        <v/>
      </c>
      <c r="X17" s="977" t="str">
        <f aca="false">IFERROR(VLOOKUP($V17,AE:AL,8,FALSE()),"")</f>
        <v/>
      </c>
      <c r="Y17" s="977" t="str">
        <f aca="false">IFERROR(VLOOKUP($V17,AF:AM,8,FALSE()),"")</f>
        <v/>
      </c>
      <c r="Z17" s="977" t="str">
        <f aca="false">IFERROR(VLOOKUP($V17,AG:AN,8,FALSE()),"")</f>
        <v/>
      </c>
      <c r="AA17" s="977" t="str">
        <f aca="false">IFERROR(VLOOKUP($V17,AH:AO,8,FALSE()),"")</f>
        <v/>
      </c>
      <c r="AB17" s="977" t="str">
        <f aca="false">IFERROR(VLOOKUP($V17,AI:AP,8,FALSE()),"")</f>
        <v/>
      </c>
      <c r="AD17" s="111" t="str">
        <f aca="false">IF(AK17&lt;&gt;"",MAX(AD$3:AD16)+1,"")</f>
        <v/>
      </c>
      <c r="AE17" s="111" t="str">
        <f aca="false">IF(AL17&lt;&gt;"",MAX(AE$3:AE16)+1,"")</f>
        <v/>
      </c>
      <c r="AF17" s="111" t="str">
        <f aca="false">IF(AM17&lt;&gt;"",MAX(AF$3:AF16)+1,"")</f>
        <v/>
      </c>
      <c r="AG17" s="111" t="str">
        <f aca="false">IF(AN17&lt;&gt;"",MAX(AG$3:AG16)+1,"")</f>
        <v/>
      </c>
      <c r="AH17" s="111" t="str">
        <f aca="false">IF(AO17&lt;&gt;"",MAX(AH$3:AH16)+1,"")</f>
        <v/>
      </c>
      <c r="AI17" s="111" t="str">
        <f aca="false">IF(AP17&lt;&gt;"",MAX(AI$3:AI16)+1,"")</f>
        <v/>
      </c>
      <c r="AK17" s="111" t="str">
        <f aca="false">IF(B17="","",IF(COUNTIF($AK$3:AL16,B17)=0,B17,""))</f>
        <v/>
      </c>
      <c r="AL17" s="111" t="str">
        <f aca="false">IF(C17="","",IF($B17='Oneri di Urbanizzazione'!$E$33,IF(COUNTIF($AL$3:AL16,$C17)=0,$C17,""),""))</f>
        <v/>
      </c>
      <c r="AM17" s="111" t="str">
        <f aca="false">IF(D17="","",IF(AND($B17='Oneri di Urbanizzazione'!$E$33,$C17='Oneri di Urbanizzazione'!$E$35),IF(COUNTIF(AM$3:AM16,$D17)=0,$D17,""),""))</f>
        <v/>
      </c>
      <c r="AN17" s="111" t="str">
        <f aca="false">IF(E17="","",IF(AND($B17='Oneri di Urbanizzazione'!$E$33,$C17='Oneri di Urbanizzazione'!$E$35,$D17='Oneri di Urbanizzazione'!$E$38),IF(COUNTIF(AN$3:AN16,$E17)=0,$E17,""),""))</f>
        <v/>
      </c>
      <c r="AO17" s="111" t="str">
        <f aca="false">IF(F17="","",IF(AND($B17='Oneri di Urbanizzazione'!$E$33,$C17='Oneri di Urbanizzazione'!$E$35,$D17='Oneri di Urbanizzazione'!$E$38,$E17='Oneri di Urbanizzazione'!$E$40),IF(COUNTIF(AO$3:AO16,$F17)=0,$F17,""),""))</f>
        <v/>
      </c>
      <c r="AP17" s="111" t="str">
        <f aca="false">IF(G17="","",IF(AND($B17='Oneri di Urbanizzazione'!$E$33,$C17='Oneri di Urbanizzazione'!$E$35,$D17='Oneri di Urbanizzazione'!$E$38,$E17='Oneri di Urbanizzazione'!$E$40,$F17='Oneri di Urbanizzazione'!$E$42),IF(COUNTIF(AP$3:AP16,$G17)=0,$G17,""),""))</f>
        <v/>
      </c>
      <c r="AY17" s="1" t="n">
        <f aca="false">+AY16+1</f>
        <v>15</v>
      </c>
      <c r="AZ17" s="978" t="str">
        <f aca="false">IFERROR(VLOOKUP($AY17,BI:BP,8,FALSE()),"")</f>
        <v/>
      </c>
      <c r="BA17" s="978" t="str">
        <f aca="false">IFERROR(VLOOKUP($AY17,BJ:BQ,8,FALSE()),"")</f>
        <v/>
      </c>
      <c r="BB17" s="978" t="str">
        <f aca="false">IFERROR(VLOOKUP($AY17,BK:BR,8,FALSE()),"")</f>
        <v/>
      </c>
      <c r="BC17" s="978" t="str">
        <f aca="false">IFERROR(VLOOKUP($AY17,BL:BS,8,FALSE()),"")</f>
        <v/>
      </c>
      <c r="BD17" s="978" t="str">
        <f aca="false">IFERROR(VLOOKUP($AY17,BM:BT,8,FALSE()),"")</f>
        <v/>
      </c>
      <c r="BE17" s="978" t="str">
        <f aca="false">IFERROR(VLOOKUP($AY17,BN:BU,8,FALSE()),"")</f>
        <v/>
      </c>
      <c r="BI17" s="1" t="str">
        <f aca="false">IF(BP17&lt;&gt;"",MAX(BI$3:BI16)+1,"")</f>
        <v/>
      </c>
      <c r="BJ17" s="1" t="str">
        <f aca="false">IF(BQ17&lt;&gt;"",MAX(BJ$3:BJ16)+1,"")</f>
        <v/>
      </c>
      <c r="BK17" s="1" t="str">
        <f aca="false">IF(BR17&lt;&gt;"",MAX(BK$3:BK16)+1,"")</f>
        <v/>
      </c>
      <c r="BL17" s="1" t="str">
        <f aca="false">IF(BS17&lt;&gt;"",MAX(BL$3:BL16)+1,"")</f>
        <v/>
      </c>
      <c r="BM17" s="1" t="str">
        <f aca="false">IF(BT17&lt;&gt;"",MAX(BM$3:BM16)+1,"")</f>
        <v/>
      </c>
      <c r="BN17" s="1" t="str">
        <f aca="false">IF(BU17&lt;&gt;"",MAX(BN$3:BN16)+1,"")</f>
        <v/>
      </c>
      <c r="BP17" s="1" t="str">
        <f aca="false">IF(B17&lt;&gt;"",IF(COUNTIF(BP$3:BP16,B17)&gt;0,"",B17),"")</f>
        <v/>
      </c>
      <c r="BQ17" s="1" t="str">
        <f aca="false">IF(C17&lt;&gt;"",IF(COUNTIF(BQ$3:BQ16,C17)&gt;0,"",C17),"")</f>
        <v/>
      </c>
      <c r="BR17" s="1" t="str">
        <f aca="false">IF(D17&lt;&gt;"",IF(COUNTIF(BR$3:BR16,D17)&gt;0,"",D17),"")</f>
        <v/>
      </c>
      <c r="BS17" s="1" t="str">
        <f aca="false">IF(E17&lt;&gt;"",IF(COUNTIF(BS$3:BS16,E17)&gt;0,"",E17),"")</f>
        <v/>
      </c>
      <c r="BT17" s="1" t="str">
        <f aca="false">IF(F17&lt;&gt;"",IF(COUNTIF(BT$3:BT16,F17)&gt;0,"",F17),"")</f>
        <v/>
      </c>
      <c r="BU17" s="1" t="str">
        <f aca="false">IF(G17&lt;&gt;"",IF(COUNTIF(BU$3:BU16,G17)&gt;0,"",G17),"")</f>
        <v/>
      </c>
    </row>
    <row r="18" customFormat="false" ht="15" hidden="false" customHeight="false" outlineLevel="0" collapsed="false">
      <c r="A18" s="972" t="str">
        <f aca="false">IF(B18&lt;&gt;"",CONCATENATE(B18,C18,D18,E18,F18,G18),"")</f>
        <v/>
      </c>
      <c r="B18" s="999"/>
      <c r="C18" s="662"/>
      <c r="D18" s="662"/>
      <c r="E18" s="1000"/>
      <c r="F18" s="1001"/>
      <c r="G18" s="1001"/>
      <c r="H18" s="1002"/>
      <c r="I18" s="1002"/>
      <c r="J18" s="1003"/>
      <c r="K18" s="1004"/>
      <c r="L18" s="1005"/>
      <c r="M18" s="1005"/>
      <c r="N18" s="1003"/>
      <c r="O18" s="1006"/>
      <c r="P18" s="1006"/>
      <c r="Q18" s="660"/>
      <c r="R18" s="660"/>
      <c r="S18" s="1007" t="s">
        <v>349</v>
      </c>
      <c r="T18" s="111"/>
      <c r="V18" s="111" t="n">
        <f aca="false">+V17+1</f>
        <v>16</v>
      </c>
      <c r="W18" s="977" t="str">
        <f aca="false">IFERROR(VLOOKUP($V17,AD:AK,8,FALSE()),"")</f>
        <v/>
      </c>
      <c r="X18" s="977" t="str">
        <f aca="false">IFERROR(VLOOKUP($V18,AE:AL,8,FALSE()),"")</f>
        <v/>
      </c>
      <c r="Y18" s="977" t="str">
        <f aca="false">IFERROR(VLOOKUP($V18,AF:AM,8,FALSE()),"")</f>
        <v/>
      </c>
      <c r="Z18" s="977" t="str">
        <f aca="false">IFERROR(VLOOKUP($V18,AG:AN,8,FALSE()),"")</f>
        <v/>
      </c>
      <c r="AA18" s="977" t="str">
        <f aca="false">IFERROR(VLOOKUP($V18,AH:AO,8,FALSE()),"")</f>
        <v/>
      </c>
      <c r="AB18" s="977" t="str">
        <f aca="false">IFERROR(VLOOKUP($V18,AI:AP,8,FALSE()),"")</f>
        <v/>
      </c>
      <c r="AD18" s="111" t="str">
        <f aca="false">IF(AK18&lt;&gt;"",MAX(AD$3:AD17)+1,"")</f>
        <v/>
      </c>
      <c r="AE18" s="111" t="str">
        <f aca="false">IF(AL18&lt;&gt;"",MAX(AE$3:AE17)+1,"")</f>
        <v/>
      </c>
      <c r="AF18" s="111" t="str">
        <f aca="false">IF(AM18&lt;&gt;"",MAX(AF$3:AF17)+1,"")</f>
        <v/>
      </c>
      <c r="AG18" s="111" t="str">
        <f aca="false">IF(AN18&lt;&gt;"",MAX(AG$3:AG17)+1,"")</f>
        <v/>
      </c>
      <c r="AH18" s="111" t="str">
        <f aca="false">IF(AO18&lt;&gt;"",MAX(AH$3:AH17)+1,"")</f>
        <v/>
      </c>
      <c r="AI18" s="111" t="str">
        <f aca="false">IF(AP18&lt;&gt;"",MAX(AI$3:AI17)+1,"")</f>
        <v/>
      </c>
      <c r="AK18" s="111" t="str">
        <f aca="false">IF(B18="","",IF(COUNTIF($AK$3:AL17,B18)=0,B18,""))</f>
        <v/>
      </c>
      <c r="AL18" s="111" t="str">
        <f aca="false">IF(C18="","",IF($B18='Oneri di Urbanizzazione'!$E$33,IF(COUNTIF($AL$3:AL17,$C18)=0,$C18,""),""))</f>
        <v/>
      </c>
      <c r="AM18" s="111" t="str">
        <f aca="false">IF(D18="","",IF(AND($B18='Oneri di Urbanizzazione'!$E$33,$C18='Oneri di Urbanizzazione'!$E$35),IF(COUNTIF(AM$3:AM17,$D18)=0,$D18,""),""))</f>
        <v/>
      </c>
      <c r="AN18" s="111" t="str">
        <f aca="false">IF(E18="","",IF(AND($B18='Oneri di Urbanizzazione'!$E$33,$C18='Oneri di Urbanizzazione'!$E$35,$D18='Oneri di Urbanizzazione'!$E$38),IF(COUNTIF(AN$3:AN17,$E18)=0,$E18,""),""))</f>
        <v/>
      </c>
      <c r="AO18" s="111" t="str">
        <f aca="false">IF(F18="","",IF(AND($B18='Oneri di Urbanizzazione'!$E$33,$C18='Oneri di Urbanizzazione'!$E$35,$D18='Oneri di Urbanizzazione'!$E$38,$E18='Oneri di Urbanizzazione'!$E$40),IF(COUNTIF(AO$3:AO17,$F18)=0,$F18,""),""))</f>
        <v/>
      </c>
      <c r="AP18" s="111" t="str">
        <f aca="false">IF(G18="","",IF(AND($B18='Oneri di Urbanizzazione'!$E$33,$C18='Oneri di Urbanizzazione'!$E$35,$D18='Oneri di Urbanizzazione'!$E$38,$E18='Oneri di Urbanizzazione'!$E$40,$F18='Oneri di Urbanizzazione'!$E$42),IF(COUNTIF(AP$3:AP17,$G18)=0,$G18,""),""))</f>
        <v/>
      </c>
      <c r="AY18" s="1" t="n">
        <f aca="false">+AY17+1</f>
        <v>16</v>
      </c>
      <c r="AZ18" s="978" t="str">
        <f aca="false">IFERROR(VLOOKUP($AY18,BI:BP,8,FALSE()),"")</f>
        <v/>
      </c>
      <c r="BA18" s="978" t="str">
        <f aca="false">IFERROR(VLOOKUP($AY18,BJ:BQ,8,FALSE()),"")</f>
        <v/>
      </c>
      <c r="BB18" s="978" t="str">
        <f aca="false">IFERROR(VLOOKUP($AY18,BK:BR,8,FALSE()),"")</f>
        <v/>
      </c>
      <c r="BC18" s="978" t="str">
        <f aca="false">IFERROR(VLOOKUP($AY18,BL:BS,8,FALSE()),"")</f>
        <v/>
      </c>
      <c r="BD18" s="978" t="str">
        <f aca="false">IFERROR(VLOOKUP($AY18,BM:BT,8,FALSE()),"")</f>
        <v/>
      </c>
      <c r="BE18" s="978" t="str">
        <f aca="false">IFERROR(VLOOKUP($AY18,BN:BU,8,FALSE()),"")</f>
        <v/>
      </c>
      <c r="BI18" s="1" t="str">
        <f aca="false">IF(BP18&lt;&gt;"",MAX(BI$3:BI17)+1,"")</f>
        <v/>
      </c>
      <c r="BJ18" s="1" t="str">
        <f aca="false">IF(BQ18&lt;&gt;"",MAX(BJ$3:BJ17)+1,"")</f>
        <v/>
      </c>
      <c r="BK18" s="1" t="str">
        <f aca="false">IF(BR18&lt;&gt;"",MAX(BK$3:BK17)+1,"")</f>
        <v/>
      </c>
      <c r="BL18" s="1" t="str">
        <f aca="false">IF(BS18&lt;&gt;"",MAX(BL$3:BL17)+1,"")</f>
        <v/>
      </c>
      <c r="BM18" s="1" t="str">
        <f aca="false">IF(BT18&lt;&gt;"",MAX(BM$3:BM17)+1,"")</f>
        <v/>
      </c>
      <c r="BN18" s="1" t="str">
        <f aca="false">IF(BU18&lt;&gt;"",MAX(BN$3:BN17)+1,"")</f>
        <v/>
      </c>
      <c r="BP18" s="1" t="str">
        <f aca="false">IF(B18&lt;&gt;"",IF(COUNTIF(BP$3:BP17,B18)&gt;0,"",B18),"")</f>
        <v/>
      </c>
      <c r="BQ18" s="1" t="str">
        <f aca="false">IF(C18&lt;&gt;"",IF(COUNTIF(BQ$3:BQ17,C18)&gt;0,"",C18),"")</f>
        <v/>
      </c>
      <c r="BR18" s="1" t="str">
        <f aca="false">IF(D18&lt;&gt;"",IF(COUNTIF(BR$3:BR17,D18)&gt;0,"",D18),"")</f>
        <v/>
      </c>
      <c r="BS18" s="1" t="str">
        <f aca="false">IF(E18&lt;&gt;"",IF(COUNTIF(BS$3:BS17,E18)&gt;0,"",E18),"")</f>
        <v/>
      </c>
      <c r="BT18" s="1" t="str">
        <f aca="false">IF(F18&lt;&gt;"",IF(COUNTIF(BT$3:BT17,F18)&gt;0,"",F18),"")</f>
        <v/>
      </c>
      <c r="BU18" s="1" t="str">
        <f aca="false">IF(G18&lt;&gt;"",IF(COUNTIF(BU$3:BU17,G18)&gt;0,"",G18),"")</f>
        <v/>
      </c>
    </row>
    <row r="19" customFormat="false" ht="15" hidden="false" customHeight="false" outlineLevel="0" collapsed="false">
      <c r="A19" s="972" t="str">
        <f aca="false">IF(B19&lt;&gt;"",CONCATENATE(B19,C19,D19,E19,F19,G19),"")</f>
        <v/>
      </c>
      <c r="B19" s="999"/>
      <c r="C19" s="662"/>
      <c r="D19" s="662"/>
      <c r="E19" s="1000"/>
      <c r="F19" s="1001"/>
      <c r="G19" s="1001"/>
      <c r="H19" s="1002"/>
      <c r="I19" s="1002"/>
      <c r="J19" s="1003"/>
      <c r="K19" s="1004"/>
      <c r="L19" s="1005"/>
      <c r="M19" s="1005"/>
      <c r="N19" s="1003"/>
      <c r="O19" s="1006"/>
      <c r="P19" s="1006"/>
      <c r="Q19" s="660"/>
      <c r="R19" s="660"/>
      <c r="S19" s="1007" t="s">
        <v>73</v>
      </c>
      <c r="T19" s="111"/>
      <c r="V19" s="111" t="n">
        <f aca="false">+V18+1</f>
        <v>17</v>
      </c>
      <c r="W19" s="977" t="str">
        <f aca="false">IFERROR(VLOOKUP($V18,AD:AK,8,FALSE()),"")</f>
        <v/>
      </c>
      <c r="X19" s="977" t="str">
        <f aca="false">IFERROR(VLOOKUP($V19,AE:AL,8,FALSE()),"")</f>
        <v/>
      </c>
      <c r="Y19" s="977" t="str">
        <f aca="false">IFERROR(VLOOKUP($V19,AF:AM,8,FALSE()),"")</f>
        <v/>
      </c>
      <c r="Z19" s="977" t="str">
        <f aca="false">IFERROR(VLOOKUP($V19,AG:AN,8,FALSE()),"")</f>
        <v/>
      </c>
      <c r="AA19" s="977" t="str">
        <f aca="false">IFERROR(VLOOKUP($V19,AH:AO,8,FALSE()),"")</f>
        <v/>
      </c>
      <c r="AB19" s="977" t="str">
        <f aca="false">IFERROR(VLOOKUP($V19,AI:AP,8,FALSE()),"")</f>
        <v/>
      </c>
      <c r="AD19" s="111" t="str">
        <f aca="false">IF(AK19&lt;&gt;"",MAX(AD$3:AD18)+1,"")</f>
        <v/>
      </c>
      <c r="AE19" s="111" t="str">
        <f aca="false">IF(AL19&lt;&gt;"",MAX(AE$3:AE18)+1,"")</f>
        <v/>
      </c>
      <c r="AF19" s="111" t="str">
        <f aca="false">IF(AM19&lt;&gt;"",MAX(AF$3:AF18)+1,"")</f>
        <v/>
      </c>
      <c r="AG19" s="111" t="str">
        <f aca="false">IF(AN19&lt;&gt;"",MAX(AG$3:AG18)+1,"")</f>
        <v/>
      </c>
      <c r="AH19" s="111" t="str">
        <f aca="false">IF(AO19&lt;&gt;"",MAX(AH$3:AH18)+1,"")</f>
        <v/>
      </c>
      <c r="AI19" s="111" t="str">
        <f aca="false">IF(AP19&lt;&gt;"",MAX(AI$3:AI18)+1,"")</f>
        <v/>
      </c>
      <c r="AK19" s="111" t="str">
        <f aca="false">IF(B19="","",IF(COUNTIF($AK$3:AL18,B19)=0,B19,""))</f>
        <v/>
      </c>
      <c r="AL19" s="111" t="str">
        <f aca="false">IF(C19="","",IF($B19='Oneri di Urbanizzazione'!$E$33,IF(COUNTIF($AL$3:AL18,$C19)=0,$C19,""),""))</f>
        <v/>
      </c>
      <c r="AM19" s="111" t="str">
        <f aca="false">IF(D19="","",IF(AND($B19='Oneri di Urbanizzazione'!$E$33,$C19='Oneri di Urbanizzazione'!$E$35),IF(COUNTIF(AM$3:AM18,$D19)=0,$D19,""),""))</f>
        <v/>
      </c>
      <c r="AN19" s="111" t="str">
        <f aca="false">IF(E19="","",IF(AND($B19='Oneri di Urbanizzazione'!$E$33,$C19='Oneri di Urbanizzazione'!$E$35,$D19='Oneri di Urbanizzazione'!$E$38),IF(COUNTIF(AN$3:AN18,$E19)=0,$E19,""),""))</f>
        <v/>
      </c>
      <c r="AO19" s="111" t="str">
        <f aca="false">IF(F19="","",IF(AND($B19='Oneri di Urbanizzazione'!$E$33,$C19='Oneri di Urbanizzazione'!$E$35,$D19='Oneri di Urbanizzazione'!$E$38,$E19='Oneri di Urbanizzazione'!$E$40),IF(COUNTIF(AO$3:AO18,$F19)=0,$F19,""),""))</f>
        <v/>
      </c>
      <c r="AP19" s="111" t="str">
        <f aca="false">IF(G19="","",IF(AND($B19='Oneri di Urbanizzazione'!$E$33,$C19='Oneri di Urbanizzazione'!$E$35,$D19='Oneri di Urbanizzazione'!$E$38,$E19='Oneri di Urbanizzazione'!$E$40,$F19='Oneri di Urbanizzazione'!$E$42),IF(COUNTIF(AP$3:AP18,$G19)=0,$G19,""),""))</f>
        <v/>
      </c>
      <c r="AY19" s="1" t="n">
        <f aca="false">+AY18+1</f>
        <v>17</v>
      </c>
      <c r="AZ19" s="978" t="str">
        <f aca="false">IFERROR(VLOOKUP($AY19,BI:BP,8,FALSE()),"")</f>
        <v/>
      </c>
      <c r="BA19" s="978" t="str">
        <f aca="false">IFERROR(VLOOKUP($AY19,BJ:BQ,8,FALSE()),"")</f>
        <v/>
      </c>
      <c r="BB19" s="978" t="str">
        <f aca="false">IFERROR(VLOOKUP($AY19,BK:BR,8,FALSE()),"")</f>
        <v/>
      </c>
      <c r="BC19" s="978" t="str">
        <f aca="false">IFERROR(VLOOKUP($AY19,BL:BS,8,FALSE()),"")</f>
        <v/>
      </c>
      <c r="BD19" s="978" t="str">
        <f aca="false">IFERROR(VLOOKUP($AY19,BM:BT,8,FALSE()),"")</f>
        <v/>
      </c>
      <c r="BE19" s="978" t="str">
        <f aca="false">IFERROR(VLOOKUP($AY19,BN:BU,8,FALSE()),"")</f>
        <v/>
      </c>
      <c r="BI19" s="1" t="str">
        <f aca="false">IF(BP19&lt;&gt;"",MAX(BI$3:BI18)+1,"")</f>
        <v/>
      </c>
      <c r="BJ19" s="1" t="str">
        <f aca="false">IF(BQ19&lt;&gt;"",MAX(BJ$3:BJ18)+1,"")</f>
        <v/>
      </c>
      <c r="BK19" s="1" t="str">
        <f aca="false">IF(BR19&lt;&gt;"",MAX(BK$3:BK18)+1,"")</f>
        <v/>
      </c>
      <c r="BL19" s="1" t="str">
        <f aca="false">IF(BS19&lt;&gt;"",MAX(BL$3:BL18)+1,"")</f>
        <v/>
      </c>
      <c r="BM19" s="1" t="str">
        <f aca="false">IF(BT19&lt;&gt;"",MAX(BM$3:BM18)+1,"")</f>
        <v/>
      </c>
      <c r="BN19" s="1" t="str">
        <f aca="false">IF(BU19&lt;&gt;"",MAX(BN$3:BN18)+1,"")</f>
        <v/>
      </c>
      <c r="BP19" s="1" t="str">
        <f aca="false">IF(B19&lt;&gt;"",IF(COUNTIF(BP$3:BP18,B19)&gt;0,"",B19),"")</f>
        <v/>
      </c>
      <c r="BQ19" s="1" t="str">
        <f aca="false">IF(C19&lt;&gt;"",IF(COUNTIF(BQ$3:BQ18,C19)&gt;0,"",C19),"")</f>
        <v/>
      </c>
      <c r="BR19" s="1" t="str">
        <f aca="false">IF(D19&lt;&gt;"",IF(COUNTIF(BR$3:BR18,D19)&gt;0,"",D19),"")</f>
        <v/>
      </c>
      <c r="BS19" s="1" t="str">
        <f aca="false">IF(E19&lt;&gt;"",IF(COUNTIF(BS$3:BS18,E19)&gt;0,"",E19),"")</f>
        <v/>
      </c>
      <c r="BT19" s="1" t="str">
        <f aca="false">IF(F19&lt;&gt;"",IF(COUNTIF(BT$3:BT18,F19)&gt;0,"",F19),"")</f>
        <v/>
      </c>
      <c r="BU19" s="1" t="str">
        <f aca="false">IF(G19&lt;&gt;"",IF(COUNTIF(BU$3:BU18,G19)&gt;0,"",G19),"")</f>
        <v/>
      </c>
    </row>
    <row r="20" customFormat="false" ht="15" hidden="false" customHeight="false" outlineLevel="0" collapsed="false">
      <c r="A20" s="972" t="str">
        <f aca="false">IF(B20&lt;&gt;"",CONCATENATE(B20,C20,D20,E20,F20,G20),"")</f>
        <v/>
      </c>
      <c r="B20" s="999"/>
      <c r="C20" s="662"/>
      <c r="D20" s="662"/>
      <c r="E20" s="1000"/>
      <c r="F20" s="1001"/>
      <c r="G20" s="1001"/>
      <c r="H20" s="1002"/>
      <c r="I20" s="1002"/>
      <c r="J20" s="1003"/>
      <c r="K20" s="1004"/>
      <c r="L20" s="1005"/>
      <c r="M20" s="1005"/>
      <c r="N20" s="1003"/>
      <c r="O20" s="1006"/>
      <c r="P20" s="1006"/>
      <c r="Q20" s="660"/>
      <c r="R20" s="660"/>
      <c r="S20" s="1007" t="s">
        <v>73</v>
      </c>
      <c r="T20" s="111"/>
      <c r="V20" s="111" t="n">
        <f aca="false">+V19+1</f>
        <v>18</v>
      </c>
      <c r="W20" s="977" t="str">
        <f aca="false">IFERROR(VLOOKUP($V19,AD:AK,8,FALSE()),"")</f>
        <v/>
      </c>
      <c r="X20" s="977" t="str">
        <f aca="false">IFERROR(VLOOKUP($V20,AE:AL,8,FALSE()),"")</f>
        <v/>
      </c>
      <c r="Y20" s="977" t="str">
        <f aca="false">IFERROR(VLOOKUP($V20,AF:AM,8,FALSE()),"")</f>
        <v/>
      </c>
      <c r="Z20" s="977" t="str">
        <f aca="false">IFERROR(VLOOKUP($V20,AG:AN,8,FALSE()),"")</f>
        <v/>
      </c>
      <c r="AA20" s="977" t="str">
        <f aca="false">IFERROR(VLOOKUP($V20,AH:AO,8,FALSE()),"")</f>
        <v/>
      </c>
      <c r="AB20" s="977" t="str">
        <f aca="false">IFERROR(VLOOKUP($V20,AI:AP,8,FALSE()),"")</f>
        <v/>
      </c>
      <c r="AD20" s="111" t="str">
        <f aca="false">IF(AK20&lt;&gt;"",MAX(AD$3:AD19)+1,"")</f>
        <v/>
      </c>
      <c r="AE20" s="111" t="str">
        <f aca="false">IF(AL20&lt;&gt;"",MAX(AE$3:AE19)+1,"")</f>
        <v/>
      </c>
      <c r="AF20" s="111" t="str">
        <f aca="false">IF(AM20&lt;&gt;"",MAX(AF$3:AF19)+1,"")</f>
        <v/>
      </c>
      <c r="AG20" s="111" t="str">
        <f aca="false">IF(AN20&lt;&gt;"",MAX(AG$3:AG19)+1,"")</f>
        <v/>
      </c>
      <c r="AH20" s="111" t="str">
        <f aca="false">IF(AO20&lt;&gt;"",MAX(AH$3:AH19)+1,"")</f>
        <v/>
      </c>
      <c r="AI20" s="111" t="str">
        <f aca="false">IF(AP20&lt;&gt;"",MAX(AI$3:AI19)+1,"")</f>
        <v/>
      </c>
      <c r="AK20" s="111" t="str">
        <f aca="false">IF(B20="","",IF(COUNTIF($AK$3:AL19,B20)=0,B20,""))</f>
        <v/>
      </c>
      <c r="AL20" s="111" t="str">
        <f aca="false">IF(C20="","",IF($B20='Oneri di Urbanizzazione'!$E$33,IF(COUNTIF($AL$3:AL19,$C20)=0,$C20,""),""))</f>
        <v/>
      </c>
      <c r="AM20" s="111" t="str">
        <f aca="false">IF(D20="","",IF(AND($B20='Oneri di Urbanizzazione'!$E$33,$C20='Oneri di Urbanizzazione'!$E$35),IF(COUNTIF(AM$3:AM19,$D20)=0,$D20,""),""))</f>
        <v/>
      </c>
      <c r="AN20" s="111" t="str">
        <f aca="false">IF(E20="","",IF(AND($B20='Oneri di Urbanizzazione'!$E$33,$C20='Oneri di Urbanizzazione'!$E$35,$D20='Oneri di Urbanizzazione'!$E$38),IF(COUNTIF(AN$3:AN19,$E20)=0,$E20,""),""))</f>
        <v/>
      </c>
      <c r="AO20" s="111" t="str">
        <f aca="false">IF(F20="","",IF(AND($B20='Oneri di Urbanizzazione'!$E$33,$C20='Oneri di Urbanizzazione'!$E$35,$D20='Oneri di Urbanizzazione'!$E$38,$E20='Oneri di Urbanizzazione'!$E$40),IF(COUNTIF(AO$3:AO19,$F20)=0,$F20,""),""))</f>
        <v/>
      </c>
      <c r="AP20" s="111" t="str">
        <f aca="false">IF(G20="","",IF(AND($B20='Oneri di Urbanizzazione'!$E$33,$C20='Oneri di Urbanizzazione'!$E$35,$D20='Oneri di Urbanizzazione'!$E$38,$E20='Oneri di Urbanizzazione'!$E$40,$F20='Oneri di Urbanizzazione'!$E$42),IF(COUNTIF(AP$3:AP19,$G20)=0,$G20,""),""))</f>
        <v/>
      </c>
      <c r="AY20" s="1" t="n">
        <f aca="false">+AY19+1</f>
        <v>18</v>
      </c>
      <c r="AZ20" s="978" t="str">
        <f aca="false">IFERROR(VLOOKUP($AY20,BI:BP,8,FALSE()),"")</f>
        <v/>
      </c>
      <c r="BA20" s="978" t="str">
        <f aca="false">IFERROR(VLOOKUP($AY20,BJ:BQ,8,FALSE()),"")</f>
        <v/>
      </c>
      <c r="BB20" s="978" t="str">
        <f aca="false">IFERROR(VLOOKUP($AY20,BK:BR,8,FALSE()),"")</f>
        <v/>
      </c>
      <c r="BC20" s="978" t="str">
        <f aca="false">IFERROR(VLOOKUP($AY20,BL:BS,8,FALSE()),"")</f>
        <v/>
      </c>
      <c r="BD20" s="978" t="str">
        <f aca="false">IFERROR(VLOOKUP($AY20,BM:BT,8,FALSE()),"")</f>
        <v/>
      </c>
      <c r="BE20" s="978" t="str">
        <f aca="false">IFERROR(VLOOKUP($AY20,BN:BU,8,FALSE()),"")</f>
        <v/>
      </c>
      <c r="BI20" s="1" t="str">
        <f aca="false">IF(BP20&lt;&gt;"",MAX(BI$3:BI19)+1,"")</f>
        <v/>
      </c>
      <c r="BJ20" s="1" t="str">
        <f aca="false">IF(BQ20&lt;&gt;"",MAX(BJ$3:BJ19)+1,"")</f>
        <v/>
      </c>
      <c r="BK20" s="1" t="str">
        <f aca="false">IF(BR20&lt;&gt;"",MAX(BK$3:BK19)+1,"")</f>
        <v/>
      </c>
      <c r="BL20" s="1" t="str">
        <f aca="false">IF(BS20&lt;&gt;"",MAX(BL$3:BL19)+1,"")</f>
        <v/>
      </c>
      <c r="BM20" s="1" t="str">
        <f aca="false">IF(BT20&lt;&gt;"",MAX(BM$3:BM19)+1,"")</f>
        <v/>
      </c>
      <c r="BN20" s="1" t="str">
        <f aca="false">IF(BU20&lt;&gt;"",MAX(BN$3:BN19)+1,"")</f>
        <v/>
      </c>
      <c r="BP20" s="1" t="str">
        <f aca="false">IF(B20&lt;&gt;"",IF(COUNTIF(BP$3:BP19,B20)&gt;0,"",B20),"")</f>
        <v/>
      </c>
      <c r="BQ20" s="1" t="str">
        <f aca="false">IF(C20&lt;&gt;"",IF(COUNTIF(BQ$3:BQ19,C20)&gt;0,"",C20),"")</f>
        <v/>
      </c>
      <c r="BR20" s="1" t="str">
        <f aca="false">IF(D20&lt;&gt;"",IF(COUNTIF(BR$3:BR19,D20)&gt;0,"",D20),"")</f>
        <v/>
      </c>
      <c r="BS20" s="1" t="str">
        <f aca="false">IF(E20&lt;&gt;"",IF(COUNTIF(BS$3:BS19,E20)&gt;0,"",E20),"")</f>
        <v/>
      </c>
      <c r="BT20" s="1" t="str">
        <f aca="false">IF(F20&lt;&gt;"",IF(COUNTIF(BT$3:BT19,F20)&gt;0,"",F20),"")</f>
        <v/>
      </c>
      <c r="BU20" s="1" t="str">
        <f aca="false">IF(G20&lt;&gt;"",IF(COUNTIF(BU$3:BU19,G20)&gt;0,"",G20),"")</f>
        <v/>
      </c>
    </row>
    <row r="21" customFormat="false" ht="15" hidden="false" customHeight="false" outlineLevel="0" collapsed="false">
      <c r="A21" s="972" t="str">
        <f aca="false">IF(B21&lt;&gt;"",CONCATENATE(B21,C21,D21,E21,F21,G21),"")</f>
        <v/>
      </c>
      <c r="B21" s="999"/>
      <c r="C21" s="662"/>
      <c r="D21" s="662"/>
      <c r="E21" s="1000"/>
      <c r="F21" s="1001"/>
      <c r="G21" s="1001"/>
      <c r="H21" s="1002"/>
      <c r="I21" s="1002"/>
      <c r="J21" s="1003"/>
      <c r="K21" s="1004"/>
      <c r="L21" s="1005"/>
      <c r="M21" s="1005"/>
      <c r="N21" s="1003"/>
      <c r="O21" s="1006"/>
      <c r="P21" s="1006"/>
      <c r="Q21" s="660"/>
      <c r="R21" s="660"/>
      <c r="S21" s="1007" t="s">
        <v>73</v>
      </c>
      <c r="T21" s="111"/>
      <c r="V21" s="111" t="n">
        <f aca="false">+V20+1</f>
        <v>19</v>
      </c>
      <c r="W21" s="977" t="str">
        <f aca="false">IFERROR(VLOOKUP($V20,AD:AK,8,FALSE()),"")</f>
        <v/>
      </c>
      <c r="X21" s="977" t="str">
        <f aca="false">IFERROR(VLOOKUP($V21,AE:AL,8,FALSE()),"")</f>
        <v/>
      </c>
      <c r="Y21" s="977" t="str">
        <f aca="false">IFERROR(VLOOKUP($V21,AF:AM,8,FALSE()),"")</f>
        <v/>
      </c>
      <c r="Z21" s="977" t="str">
        <f aca="false">IFERROR(VLOOKUP($V21,AG:AN,8,FALSE()),"")</f>
        <v/>
      </c>
      <c r="AA21" s="977" t="str">
        <f aca="false">IFERROR(VLOOKUP($V21,AH:AO,8,FALSE()),"")</f>
        <v/>
      </c>
      <c r="AB21" s="977" t="str">
        <f aca="false">IFERROR(VLOOKUP($V21,AI:AP,8,FALSE()),"")</f>
        <v/>
      </c>
      <c r="AD21" s="111" t="str">
        <f aca="false">IF(AK21&lt;&gt;"",MAX(AD$3:AD20)+1,"")</f>
        <v/>
      </c>
      <c r="AE21" s="111" t="str">
        <f aca="false">IF(AL21&lt;&gt;"",MAX(AE$3:AE20)+1,"")</f>
        <v/>
      </c>
      <c r="AF21" s="111" t="str">
        <f aca="false">IF(AM21&lt;&gt;"",MAX(AF$3:AF20)+1,"")</f>
        <v/>
      </c>
      <c r="AG21" s="111" t="str">
        <f aca="false">IF(AN21&lt;&gt;"",MAX(AG$3:AG20)+1,"")</f>
        <v/>
      </c>
      <c r="AH21" s="111" t="str">
        <f aca="false">IF(AO21&lt;&gt;"",MAX(AH$3:AH20)+1,"")</f>
        <v/>
      </c>
      <c r="AI21" s="111" t="str">
        <f aca="false">IF(AP21&lt;&gt;"",MAX(AI$3:AI20)+1,"")</f>
        <v/>
      </c>
      <c r="AK21" s="111" t="str">
        <f aca="false">IF(B21="","",IF(COUNTIF($AK$3:AL20,B21)=0,B21,""))</f>
        <v/>
      </c>
      <c r="AL21" s="111" t="str">
        <f aca="false">IF(C21="","",IF($B21='Oneri di Urbanizzazione'!$E$33,IF(COUNTIF($AL$3:AL20,$C21)=0,$C21,""),""))</f>
        <v/>
      </c>
      <c r="AM21" s="111" t="str">
        <f aca="false">IF(D21="","",IF(AND($B21='Oneri di Urbanizzazione'!$E$33,$C21='Oneri di Urbanizzazione'!$E$35),IF(COUNTIF(AM$3:AM20,$D21)=0,$D21,""),""))</f>
        <v/>
      </c>
      <c r="AN21" s="111" t="str">
        <f aca="false">IF(E21="","",IF(AND($B21='Oneri di Urbanizzazione'!$E$33,$C21='Oneri di Urbanizzazione'!$E$35,$D21='Oneri di Urbanizzazione'!$E$38),IF(COUNTIF(AN$3:AN20,$E21)=0,$E21,""),""))</f>
        <v/>
      </c>
      <c r="AO21" s="111" t="str">
        <f aca="false">IF(F21="","",IF(AND($B21='Oneri di Urbanizzazione'!$E$33,$C21='Oneri di Urbanizzazione'!$E$35,$D21='Oneri di Urbanizzazione'!$E$38,$E21='Oneri di Urbanizzazione'!$E$40),IF(COUNTIF(AO$3:AO20,$F21)=0,$F21,""),""))</f>
        <v/>
      </c>
      <c r="AP21" s="111" t="str">
        <f aca="false">IF(G21="","",IF(AND($B21='Oneri di Urbanizzazione'!$E$33,$C21='Oneri di Urbanizzazione'!$E$35,$D21='Oneri di Urbanizzazione'!$E$38,$E21='Oneri di Urbanizzazione'!$E$40,$F21='Oneri di Urbanizzazione'!$E$42),IF(COUNTIF(AP$3:AP20,$G21)=0,$G21,""),""))</f>
        <v/>
      </c>
      <c r="AY21" s="1" t="n">
        <f aca="false">+AY20+1</f>
        <v>19</v>
      </c>
      <c r="AZ21" s="978" t="str">
        <f aca="false">IFERROR(VLOOKUP($AY21,BI:BP,8,FALSE()),"")</f>
        <v/>
      </c>
      <c r="BA21" s="978" t="str">
        <f aca="false">IFERROR(VLOOKUP($AY21,BJ:BQ,8,FALSE()),"")</f>
        <v/>
      </c>
      <c r="BB21" s="978" t="str">
        <f aca="false">IFERROR(VLOOKUP($AY21,BK:BR,8,FALSE()),"")</f>
        <v/>
      </c>
      <c r="BC21" s="978" t="str">
        <f aca="false">IFERROR(VLOOKUP($AY21,BL:BS,8,FALSE()),"")</f>
        <v/>
      </c>
      <c r="BD21" s="978" t="str">
        <f aca="false">IFERROR(VLOOKUP($AY21,BM:BT,8,FALSE()),"")</f>
        <v/>
      </c>
      <c r="BE21" s="978" t="str">
        <f aca="false">IFERROR(VLOOKUP($AY21,BN:BU,8,FALSE()),"")</f>
        <v/>
      </c>
      <c r="BI21" s="1" t="str">
        <f aca="false">IF(BP21&lt;&gt;"",MAX(BI$3:BI20)+1,"")</f>
        <v/>
      </c>
      <c r="BJ21" s="1" t="str">
        <f aca="false">IF(BQ21&lt;&gt;"",MAX(BJ$3:BJ20)+1,"")</f>
        <v/>
      </c>
      <c r="BK21" s="1" t="str">
        <f aca="false">IF(BR21&lt;&gt;"",MAX(BK$3:BK20)+1,"")</f>
        <v/>
      </c>
      <c r="BL21" s="1" t="str">
        <f aca="false">IF(BS21&lt;&gt;"",MAX(BL$3:BL20)+1,"")</f>
        <v/>
      </c>
      <c r="BM21" s="1" t="str">
        <f aca="false">IF(BT21&lt;&gt;"",MAX(BM$3:BM20)+1,"")</f>
        <v/>
      </c>
      <c r="BN21" s="1" t="str">
        <f aca="false">IF(BU21&lt;&gt;"",MAX(BN$3:BN20)+1,"")</f>
        <v/>
      </c>
      <c r="BP21" s="1" t="str">
        <f aca="false">IF(B21&lt;&gt;"",IF(COUNTIF(BP$3:BP20,B21)&gt;0,"",B21),"")</f>
        <v/>
      </c>
      <c r="BQ21" s="1" t="str">
        <f aca="false">IF(C21&lt;&gt;"",IF(COUNTIF(BQ$3:BQ20,C21)&gt;0,"",C21),"")</f>
        <v/>
      </c>
      <c r="BR21" s="1" t="str">
        <f aca="false">IF(D21&lt;&gt;"",IF(COUNTIF(BR$3:BR20,D21)&gt;0,"",D21),"")</f>
        <v/>
      </c>
      <c r="BS21" s="1" t="str">
        <f aca="false">IF(E21&lt;&gt;"",IF(COUNTIF(BS$3:BS20,E21)&gt;0,"",E21),"")</f>
        <v/>
      </c>
      <c r="BT21" s="1" t="str">
        <f aca="false">IF(F21&lt;&gt;"",IF(COUNTIF(BT$3:BT20,F21)&gt;0,"",F21),"")</f>
        <v/>
      </c>
      <c r="BU21" s="1" t="str">
        <f aca="false">IF(G21&lt;&gt;"",IF(COUNTIF(BU$3:BU20,G21)&gt;0,"",G21),"")</f>
        <v/>
      </c>
    </row>
    <row r="22" customFormat="false" ht="15" hidden="false" customHeight="false" outlineLevel="0" collapsed="false">
      <c r="A22" s="972" t="str">
        <f aca="false">IF(B22&lt;&gt;"",CONCATENATE(B22,C22,D22,E22,F22,G22),"")</f>
        <v/>
      </c>
      <c r="B22" s="999"/>
      <c r="C22" s="662"/>
      <c r="D22" s="662"/>
      <c r="E22" s="1000"/>
      <c r="F22" s="1001"/>
      <c r="G22" s="1001"/>
      <c r="H22" s="1002"/>
      <c r="I22" s="1002"/>
      <c r="J22" s="1003"/>
      <c r="K22" s="1004"/>
      <c r="L22" s="1005"/>
      <c r="M22" s="1005"/>
      <c r="N22" s="1003"/>
      <c r="O22" s="1006"/>
      <c r="P22" s="1006"/>
      <c r="Q22" s="660"/>
      <c r="R22" s="660"/>
      <c r="S22" s="1007" t="s">
        <v>73</v>
      </c>
      <c r="T22" s="111"/>
      <c r="V22" s="111" t="n">
        <f aca="false">+V21+1</f>
        <v>20</v>
      </c>
      <c r="W22" s="977" t="str">
        <f aca="false">IFERROR(VLOOKUP($V21,AD:AK,8,FALSE()),"")</f>
        <v/>
      </c>
      <c r="X22" s="977" t="str">
        <f aca="false">IFERROR(VLOOKUP($V22,AE:AL,8,FALSE()),"")</f>
        <v/>
      </c>
      <c r="Y22" s="977" t="str">
        <f aca="false">IFERROR(VLOOKUP($V22,AF:AM,8,FALSE()),"")</f>
        <v/>
      </c>
      <c r="Z22" s="977" t="str">
        <f aca="false">IFERROR(VLOOKUP($V22,AG:AN,8,FALSE()),"")</f>
        <v/>
      </c>
      <c r="AA22" s="977" t="str">
        <f aca="false">IFERROR(VLOOKUP($V22,AH:AO,8,FALSE()),"")</f>
        <v/>
      </c>
      <c r="AB22" s="977" t="str">
        <f aca="false">IFERROR(VLOOKUP($V22,AI:AP,8,FALSE()),"")</f>
        <v/>
      </c>
      <c r="AD22" s="111" t="str">
        <f aca="false">IF(AK22&lt;&gt;"",MAX(AD$3:AD21)+1,"")</f>
        <v/>
      </c>
      <c r="AE22" s="111" t="str">
        <f aca="false">IF(AL22&lt;&gt;"",MAX(AE$3:AE21)+1,"")</f>
        <v/>
      </c>
      <c r="AF22" s="111" t="str">
        <f aca="false">IF(AM22&lt;&gt;"",MAX(AF$3:AF21)+1,"")</f>
        <v/>
      </c>
      <c r="AG22" s="111" t="str">
        <f aca="false">IF(AN22&lt;&gt;"",MAX(AG$3:AG21)+1,"")</f>
        <v/>
      </c>
      <c r="AH22" s="111" t="str">
        <f aca="false">IF(AO22&lt;&gt;"",MAX(AH$3:AH21)+1,"")</f>
        <v/>
      </c>
      <c r="AI22" s="111" t="str">
        <f aca="false">IF(AP22&lt;&gt;"",MAX(AI$3:AI21)+1,"")</f>
        <v/>
      </c>
      <c r="AK22" s="111" t="str">
        <f aca="false">IF(B22="","",IF(COUNTIF($AK$3:AL21,B22)=0,B22,""))</f>
        <v/>
      </c>
      <c r="AL22" s="111" t="str">
        <f aca="false">IF(C22="","",IF($B22='Oneri di Urbanizzazione'!$E$33,IF(COUNTIF($AL$3:AL21,$C22)=0,$C22,""),""))</f>
        <v/>
      </c>
      <c r="AM22" s="111" t="str">
        <f aca="false">IF(D22="","",IF(AND($B22='Oneri di Urbanizzazione'!$E$33,$C22='Oneri di Urbanizzazione'!$E$35),IF(COUNTIF(AM$3:AM21,$D22)=0,$D22,""),""))</f>
        <v/>
      </c>
      <c r="AN22" s="111" t="str">
        <f aca="false">IF(E22="","",IF(AND($B22='Oneri di Urbanizzazione'!$E$33,$C22='Oneri di Urbanizzazione'!$E$35,$D22='Oneri di Urbanizzazione'!$E$38),IF(COUNTIF(AN$3:AN21,$E22)=0,$E22,""),""))</f>
        <v/>
      </c>
      <c r="AO22" s="111" t="str">
        <f aca="false">IF(F22="","",IF(AND($B22='Oneri di Urbanizzazione'!$E$33,$C22='Oneri di Urbanizzazione'!$E$35,$D22='Oneri di Urbanizzazione'!$E$38,$E22='Oneri di Urbanizzazione'!$E$40),IF(COUNTIF(AO$3:AO21,$F22)=0,$F22,""),""))</f>
        <v/>
      </c>
      <c r="AP22" s="111" t="str">
        <f aca="false">IF(G22="","",IF(AND($B22='Oneri di Urbanizzazione'!$E$33,$C22='Oneri di Urbanizzazione'!$E$35,$D22='Oneri di Urbanizzazione'!$E$38,$E22='Oneri di Urbanizzazione'!$E$40,$F22='Oneri di Urbanizzazione'!$E$42),IF(COUNTIF(AP$3:AP21,$G22)=0,$G22,""),""))</f>
        <v/>
      </c>
      <c r="AY22" s="1" t="n">
        <f aca="false">+AY21+1</f>
        <v>20</v>
      </c>
      <c r="AZ22" s="978" t="str">
        <f aca="false">IFERROR(VLOOKUP($AY22,BI:BP,8,FALSE()),"")</f>
        <v/>
      </c>
      <c r="BA22" s="978" t="str">
        <f aca="false">IFERROR(VLOOKUP($AY22,BJ:BQ,8,FALSE()),"")</f>
        <v/>
      </c>
      <c r="BB22" s="978" t="str">
        <f aca="false">IFERROR(VLOOKUP($AY22,BK:BR,8,FALSE()),"")</f>
        <v/>
      </c>
      <c r="BC22" s="978" t="str">
        <f aca="false">IFERROR(VLOOKUP($AY22,BL:BS,8,FALSE()),"")</f>
        <v/>
      </c>
      <c r="BD22" s="978" t="str">
        <f aca="false">IFERROR(VLOOKUP($AY22,BM:BT,8,FALSE()),"")</f>
        <v/>
      </c>
      <c r="BE22" s="978" t="str">
        <f aca="false">IFERROR(VLOOKUP($AY22,BN:BU,8,FALSE()),"")</f>
        <v/>
      </c>
      <c r="BI22" s="1" t="str">
        <f aca="false">IF(BP22&lt;&gt;"",MAX(BI$3:BI21)+1,"")</f>
        <v/>
      </c>
      <c r="BJ22" s="1" t="str">
        <f aca="false">IF(BQ22&lt;&gt;"",MAX(BJ$3:BJ21)+1,"")</f>
        <v/>
      </c>
      <c r="BK22" s="1" t="str">
        <f aca="false">IF(BR22&lt;&gt;"",MAX(BK$3:BK21)+1,"")</f>
        <v/>
      </c>
      <c r="BL22" s="1" t="str">
        <f aca="false">IF(BS22&lt;&gt;"",MAX(BL$3:BL21)+1,"")</f>
        <v/>
      </c>
      <c r="BM22" s="1" t="str">
        <f aca="false">IF(BT22&lt;&gt;"",MAX(BM$3:BM21)+1,"")</f>
        <v/>
      </c>
      <c r="BN22" s="1" t="str">
        <f aca="false">IF(BU22&lt;&gt;"",MAX(BN$3:BN21)+1,"")</f>
        <v/>
      </c>
      <c r="BP22" s="1" t="str">
        <f aca="false">IF(B22&lt;&gt;"",IF(COUNTIF(BP$3:BP21,B22)&gt;0,"",B22),"")</f>
        <v/>
      </c>
      <c r="BQ22" s="1" t="str">
        <f aca="false">IF(C22&lt;&gt;"",IF(COUNTIF(BQ$3:BQ21,C22)&gt;0,"",C22),"")</f>
        <v/>
      </c>
      <c r="BR22" s="1" t="str">
        <f aca="false">IF(D22&lt;&gt;"",IF(COUNTIF(BR$3:BR21,D22)&gt;0,"",D22),"")</f>
        <v/>
      </c>
      <c r="BS22" s="1" t="str">
        <f aca="false">IF(E22&lt;&gt;"",IF(COUNTIF(BS$3:BS21,E22)&gt;0,"",E22),"")</f>
        <v/>
      </c>
      <c r="BT22" s="1" t="str">
        <f aca="false">IF(F22&lt;&gt;"",IF(COUNTIF(BT$3:BT21,F22)&gt;0,"",F22),"")</f>
        <v/>
      </c>
      <c r="BU22" s="1" t="str">
        <f aca="false">IF(G22&lt;&gt;"",IF(COUNTIF(BU$3:BU21,G22)&gt;0,"",G22),"")</f>
        <v/>
      </c>
    </row>
    <row r="23" customFormat="false" ht="15" hidden="false" customHeight="false" outlineLevel="0" collapsed="false">
      <c r="A23" s="972" t="str">
        <f aca="false">IF(B23&lt;&gt;"",CONCATENATE(B23,C23,D23,E23,F23,G23),"")</f>
        <v/>
      </c>
      <c r="B23" s="999"/>
      <c r="C23" s="662"/>
      <c r="D23" s="662"/>
      <c r="E23" s="1000"/>
      <c r="F23" s="1001"/>
      <c r="G23" s="1001"/>
      <c r="H23" s="1002"/>
      <c r="I23" s="1002"/>
      <c r="J23" s="1003"/>
      <c r="K23" s="1004"/>
      <c r="L23" s="1005"/>
      <c r="M23" s="1005"/>
      <c r="N23" s="1003"/>
      <c r="O23" s="1006"/>
      <c r="P23" s="1006"/>
      <c r="Q23" s="660"/>
      <c r="R23" s="660"/>
      <c r="S23" s="1007" t="s">
        <v>73</v>
      </c>
      <c r="T23" s="111"/>
      <c r="V23" s="111" t="n">
        <f aca="false">+V22+1</f>
        <v>21</v>
      </c>
      <c r="W23" s="977" t="str">
        <f aca="false">IFERROR(VLOOKUP($V22,AD:AK,8,FALSE()),"")</f>
        <v/>
      </c>
      <c r="X23" s="977" t="str">
        <f aca="false">IFERROR(VLOOKUP($V23,AE:AL,8,FALSE()),"")</f>
        <v/>
      </c>
      <c r="Y23" s="977" t="str">
        <f aca="false">IFERROR(VLOOKUP($V23,AF:AM,8,FALSE()),"")</f>
        <v/>
      </c>
      <c r="Z23" s="977" t="str">
        <f aca="false">IFERROR(VLOOKUP($V23,AG:AN,8,FALSE()),"")</f>
        <v/>
      </c>
      <c r="AA23" s="977" t="str">
        <f aca="false">IFERROR(VLOOKUP($V23,AH:AO,8,FALSE()),"")</f>
        <v/>
      </c>
      <c r="AB23" s="977" t="str">
        <f aca="false">IFERROR(VLOOKUP($V23,AI:AP,8,FALSE()),"")</f>
        <v/>
      </c>
      <c r="AD23" s="111" t="str">
        <f aca="false">IF(AK23&lt;&gt;"",MAX(AD$3:AD22)+1,"")</f>
        <v/>
      </c>
      <c r="AE23" s="111" t="str">
        <f aca="false">IF(AL23&lt;&gt;"",MAX(AE$3:AE22)+1,"")</f>
        <v/>
      </c>
      <c r="AF23" s="111" t="str">
        <f aca="false">IF(AM23&lt;&gt;"",MAX(AF$3:AF22)+1,"")</f>
        <v/>
      </c>
      <c r="AG23" s="111" t="str">
        <f aca="false">IF(AN23&lt;&gt;"",MAX(AG$3:AG22)+1,"")</f>
        <v/>
      </c>
      <c r="AH23" s="111" t="str">
        <f aca="false">IF(AO23&lt;&gt;"",MAX(AH$3:AH22)+1,"")</f>
        <v/>
      </c>
      <c r="AI23" s="111" t="str">
        <f aca="false">IF(AP23&lt;&gt;"",MAX(AI$3:AI22)+1,"")</f>
        <v/>
      </c>
      <c r="AK23" s="111" t="str">
        <f aca="false">IF(B23="","",IF(COUNTIF($AK$3:AL22,B23)=0,B23,""))</f>
        <v/>
      </c>
      <c r="AL23" s="111" t="str">
        <f aca="false">IF(C23="","",IF($B23='Oneri di Urbanizzazione'!$E$33,IF(COUNTIF($AL$3:AL22,$C23)=0,$C23,""),""))</f>
        <v/>
      </c>
      <c r="AM23" s="111" t="str">
        <f aca="false">IF(D23="","",IF(AND($B23='Oneri di Urbanizzazione'!$E$33,$C23='Oneri di Urbanizzazione'!$E$35),IF(COUNTIF(AM$3:AM22,$D23)=0,$D23,""),""))</f>
        <v/>
      </c>
      <c r="AN23" s="111" t="str">
        <f aca="false">IF(E23="","",IF(AND($B23='Oneri di Urbanizzazione'!$E$33,$C23='Oneri di Urbanizzazione'!$E$35,$D23='Oneri di Urbanizzazione'!$E$38),IF(COUNTIF(AN$3:AN22,$E23)=0,$E23,""),""))</f>
        <v/>
      </c>
      <c r="AO23" s="111" t="str">
        <f aca="false">IF(F23="","",IF(AND($B23='Oneri di Urbanizzazione'!$E$33,$C23='Oneri di Urbanizzazione'!$E$35,$D23='Oneri di Urbanizzazione'!$E$38,$E23='Oneri di Urbanizzazione'!$E$40),IF(COUNTIF(AO$3:AO22,$F23)=0,$F23,""),""))</f>
        <v/>
      </c>
      <c r="AP23" s="111" t="str">
        <f aca="false">IF(G23="","",IF(AND($B23='Oneri di Urbanizzazione'!$E$33,$C23='Oneri di Urbanizzazione'!$E$35,$D23='Oneri di Urbanizzazione'!$E$38,$E23='Oneri di Urbanizzazione'!$E$40,$F23='Oneri di Urbanizzazione'!$E$42),IF(COUNTIF(AP$3:AP22,$G23)=0,$G23,""),""))</f>
        <v/>
      </c>
      <c r="AY23" s="1" t="n">
        <f aca="false">+AY22+1</f>
        <v>21</v>
      </c>
      <c r="AZ23" s="978" t="str">
        <f aca="false">IFERROR(VLOOKUP($AY23,BI:BP,8,FALSE()),"")</f>
        <v/>
      </c>
      <c r="BA23" s="978" t="str">
        <f aca="false">IFERROR(VLOOKUP($AY23,BJ:BQ,8,FALSE()),"")</f>
        <v/>
      </c>
      <c r="BB23" s="978" t="str">
        <f aca="false">IFERROR(VLOOKUP($AY23,BK:BR,8,FALSE()),"")</f>
        <v/>
      </c>
      <c r="BC23" s="978" t="str">
        <f aca="false">IFERROR(VLOOKUP($AY23,BL:BS,8,FALSE()),"")</f>
        <v/>
      </c>
      <c r="BD23" s="978" t="str">
        <f aca="false">IFERROR(VLOOKUP($AY23,BM:BT,8,FALSE()),"")</f>
        <v/>
      </c>
      <c r="BE23" s="978" t="str">
        <f aca="false">IFERROR(VLOOKUP($AY23,BN:BU,8,FALSE()),"")</f>
        <v/>
      </c>
      <c r="BI23" s="1" t="str">
        <f aca="false">IF(BP23&lt;&gt;"",MAX(BI$3:BI22)+1,"")</f>
        <v/>
      </c>
      <c r="BJ23" s="1" t="str">
        <f aca="false">IF(BQ23&lt;&gt;"",MAX(BJ$3:BJ22)+1,"")</f>
        <v/>
      </c>
      <c r="BK23" s="1" t="str">
        <f aca="false">IF(BR23&lt;&gt;"",MAX(BK$3:BK22)+1,"")</f>
        <v/>
      </c>
      <c r="BL23" s="1" t="str">
        <f aca="false">IF(BS23&lt;&gt;"",MAX(BL$3:BL22)+1,"")</f>
        <v/>
      </c>
      <c r="BM23" s="1" t="str">
        <f aca="false">IF(BT23&lt;&gt;"",MAX(BM$3:BM22)+1,"")</f>
        <v/>
      </c>
      <c r="BN23" s="1" t="str">
        <f aca="false">IF(BU23&lt;&gt;"",MAX(BN$3:BN22)+1,"")</f>
        <v/>
      </c>
      <c r="BP23" s="1" t="str">
        <f aca="false">IF(B23&lt;&gt;"",IF(COUNTIF(BP$3:BP22,B23)&gt;0,"",B23),"")</f>
        <v/>
      </c>
      <c r="BQ23" s="1" t="str">
        <f aca="false">IF(C23&lt;&gt;"",IF(COUNTIF(BQ$3:BQ22,C23)&gt;0,"",C23),"")</f>
        <v/>
      </c>
      <c r="BR23" s="1" t="str">
        <f aca="false">IF(D23&lt;&gt;"",IF(COUNTIF(BR$3:BR22,D23)&gt;0,"",D23),"")</f>
        <v/>
      </c>
      <c r="BS23" s="1" t="str">
        <f aca="false">IF(E23&lt;&gt;"",IF(COUNTIF(BS$3:BS22,E23)&gt;0,"",E23),"")</f>
        <v/>
      </c>
      <c r="BT23" s="1" t="str">
        <f aca="false">IF(F23&lt;&gt;"",IF(COUNTIF(BT$3:BT22,F23)&gt;0,"",F23),"")</f>
        <v/>
      </c>
      <c r="BU23" s="1" t="str">
        <f aca="false">IF(G23&lt;&gt;"",IF(COUNTIF(BU$3:BU22,G23)&gt;0,"",G23),"")</f>
        <v/>
      </c>
    </row>
    <row r="24" customFormat="false" ht="15" hidden="false" customHeight="false" outlineLevel="0" collapsed="false">
      <c r="A24" s="972" t="str">
        <f aca="false">IF(B24&lt;&gt;"",CONCATENATE(B24,C24,D24,E24,F24,G24),"")</f>
        <v/>
      </c>
      <c r="B24" s="999"/>
      <c r="C24" s="662"/>
      <c r="D24" s="662"/>
      <c r="E24" s="1000"/>
      <c r="F24" s="1001"/>
      <c r="G24" s="1001"/>
      <c r="H24" s="1002"/>
      <c r="I24" s="1002"/>
      <c r="J24" s="1003"/>
      <c r="K24" s="1004"/>
      <c r="L24" s="1005"/>
      <c r="M24" s="1005"/>
      <c r="N24" s="1003"/>
      <c r="O24" s="1006"/>
      <c r="P24" s="1006"/>
      <c r="Q24" s="660"/>
      <c r="R24" s="660"/>
      <c r="S24" s="1007" t="s">
        <v>73</v>
      </c>
      <c r="T24" s="111"/>
      <c r="V24" s="111" t="n">
        <f aca="false">+V23+1</f>
        <v>22</v>
      </c>
      <c r="W24" s="977" t="str">
        <f aca="false">IFERROR(VLOOKUP($V23,AD:AK,8,FALSE()),"")</f>
        <v/>
      </c>
      <c r="X24" s="977" t="str">
        <f aca="false">IFERROR(VLOOKUP($V24,AE:AL,8,FALSE()),"")</f>
        <v/>
      </c>
      <c r="Y24" s="977" t="str">
        <f aca="false">IFERROR(VLOOKUP($V24,AF:AM,8,FALSE()),"")</f>
        <v/>
      </c>
      <c r="Z24" s="977" t="str">
        <f aca="false">IFERROR(VLOOKUP($V24,AG:AN,8,FALSE()),"")</f>
        <v/>
      </c>
      <c r="AA24" s="977" t="str">
        <f aca="false">IFERROR(VLOOKUP($V24,AH:AO,8,FALSE()),"")</f>
        <v/>
      </c>
      <c r="AB24" s="977" t="str">
        <f aca="false">IFERROR(VLOOKUP($V24,AI:AP,8,FALSE()),"")</f>
        <v/>
      </c>
      <c r="AD24" s="111" t="str">
        <f aca="false">IF(AK24&lt;&gt;"",MAX(AD$3:AD23)+1,"")</f>
        <v/>
      </c>
      <c r="AE24" s="111" t="str">
        <f aca="false">IF(AL24&lt;&gt;"",MAX(AE$3:AE23)+1,"")</f>
        <v/>
      </c>
      <c r="AF24" s="111" t="str">
        <f aca="false">IF(AM24&lt;&gt;"",MAX(AF$3:AF23)+1,"")</f>
        <v/>
      </c>
      <c r="AG24" s="111" t="str">
        <f aca="false">IF(AN24&lt;&gt;"",MAX(AG$3:AG23)+1,"")</f>
        <v/>
      </c>
      <c r="AH24" s="111" t="str">
        <f aca="false">IF(AO24&lt;&gt;"",MAX(AH$3:AH23)+1,"")</f>
        <v/>
      </c>
      <c r="AI24" s="111" t="str">
        <f aca="false">IF(AP24&lt;&gt;"",MAX(AI$3:AI23)+1,"")</f>
        <v/>
      </c>
      <c r="AK24" s="111" t="str">
        <f aca="false">IF(B24="","",IF(COUNTIF($AK$3:AL23,B24)=0,B24,""))</f>
        <v/>
      </c>
      <c r="AL24" s="111" t="str">
        <f aca="false">IF(C24="","",IF($B24='Oneri di Urbanizzazione'!$E$33,IF(COUNTIF($AL$3:AL23,$C24)=0,$C24,""),""))</f>
        <v/>
      </c>
      <c r="AM24" s="111" t="str">
        <f aca="false">IF(D24="","",IF(AND($B24='Oneri di Urbanizzazione'!$E$33,$C24='Oneri di Urbanizzazione'!$E$35),IF(COUNTIF(AM$3:AM23,$D24)=0,$D24,""),""))</f>
        <v/>
      </c>
      <c r="AN24" s="111" t="str">
        <f aca="false">IF(E24="","",IF(AND($B24='Oneri di Urbanizzazione'!$E$33,$C24='Oneri di Urbanizzazione'!$E$35,$D24='Oneri di Urbanizzazione'!$E$38),IF(COUNTIF(AN$3:AN23,$E24)=0,$E24,""),""))</f>
        <v/>
      </c>
      <c r="AO24" s="111" t="str">
        <f aca="false">IF(F24="","",IF(AND($B24='Oneri di Urbanizzazione'!$E$33,$C24='Oneri di Urbanizzazione'!$E$35,$D24='Oneri di Urbanizzazione'!$E$38,$E24='Oneri di Urbanizzazione'!$E$40),IF(COUNTIF(AO$3:AO23,$F24)=0,$F24,""),""))</f>
        <v/>
      </c>
      <c r="AP24" s="111" t="str">
        <f aca="false">IF(G24="","",IF(AND($B24='Oneri di Urbanizzazione'!$E$33,$C24='Oneri di Urbanizzazione'!$E$35,$D24='Oneri di Urbanizzazione'!$E$38,$E24='Oneri di Urbanizzazione'!$E$40,$F24='Oneri di Urbanizzazione'!$E$42),IF(COUNTIF(AP$3:AP23,$G24)=0,$G24,""),""))</f>
        <v/>
      </c>
      <c r="AY24" s="1" t="n">
        <f aca="false">+AY23+1</f>
        <v>22</v>
      </c>
      <c r="AZ24" s="978" t="str">
        <f aca="false">IFERROR(VLOOKUP($AY24,BI:BP,8,FALSE()),"")</f>
        <v/>
      </c>
      <c r="BA24" s="978" t="str">
        <f aca="false">IFERROR(VLOOKUP($AY24,BJ:BQ,8,FALSE()),"")</f>
        <v/>
      </c>
      <c r="BB24" s="978" t="str">
        <f aca="false">IFERROR(VLOOKUP($AY24,BK:BR,8,FALSE()),"")</f>
        <v/>
      </c>
      <c r="BC24" s="978" t="str">
        <f aca="false">IFERROR(VLOOKUP($AY24,BL:BS,8,FALSE()),"")</f>
        <v/>
      </c>
      <c r="BD24" s="978" t="str">
        <f aca="false">IFERROR(VLOOKUP($AY24,BM:BT,8,FALSE()),"")</f>
        <v/>
      </c>
      <c r="BE24" s="978" t="str">
        <f aca="false">IFERROR(VLOOKUP($AY24,BN:BU,8,FALSE()),"")</f>
        <v/>
      </c>
      <c r="BI24" s="1" t="str">
        <f aca="false">IF(BP24&lt;&gt;"",MAX(BI$3:BI23)+1,"")</f>
        <v/>
      </c>
      <c r="BJ24" s="1" t="str">
        <f aca="false">IF(BQ24&lt;&gt;"",MAX(BJ$3:BJ23)+1,"")</f>
        <v/>
      </c>
      <c r="BK24" s="1" t="str">
        <f aca="false">IF(BR24&lt;&gt;"",MAX(BK$3:BK23)+1,"")</f>
        <v/>
      </c>
      <c r="BL24" s="1" t="str">
        <f aca="false">IF(BS24&lt;&gt;"",MAX(BL$3:BL23)+1,"")</f>
        <v/>
      </c>
      <c r="BM24" s="1" t="str">
        <f aca="false">IF(BT24&lt;&gt;"",MAX(BM$3:BM23)+1,"")</f>
        <v/>
      </c>
      <c r="BN24" s="1" t="str">
        <f aca="false">IF(BU24&lt;&gt;"",MAX(BN$3:BN23)+1,"")</f>
        <v/>
      </c>
      <c r="BP24" s="1" t="str">
        <f aca="false">IF(B24&lt;&gt;"",IF(COUNTIF(BP$3:BP23,B24)&gt;0,"",B24),"")</f>
        <v/>
      </c>
      <c r="BQ24" s="1" t="str">
        <f aca="false">IF(C24&lt;&gt;"",IF(COUNTIF(BQ$3:BQ23,C24)&gt;0,"",C24),"")</f>
        <v/>
      </c>
      <c r="BR24" s="1" t="str">
        <f aca="false">IF(D24&lt;&gt;"",IF(COUNTIF(BR$3:BR23,D24)&gt;0,"",D24),"")</f>
        <v/>
      </c>
      <c r="BS24" s="1" t="str">
        <f aca="false">IF(E24&lt;&gt;"",IF(COUNTIF(BS$3:BS23,E24)&gt;0,"",E24),"")</f>
        <v/>
      </c>
      <c r="BT24" s="1" t="str">
        <f aca="false">IF(F24&lt;&gt;"",IF(COUNTIF(BT$3:BT23,F24)&gt;0,"",F24),"")</f>
        <v/>
      </c>
      <c r="BU24" s="1" t="str">
        <f aca="false">IF(G24&lt;&gt;"",IF(COUNTIF(BU$3:BU23,G24)&gt;0,"",G24),"")</f>
        <v/>
      </c>
    </row>
    <row r="25" customFormat="false" ht="15" hidden="false" customHeight="false" outlineLevel="0" collapsed="false">
      <c r="A25" s="972" t="str">
        <f aca="false">IF(B25&lt;&gt;"",CONCATENATE(B25,C25,D25,E25,F25,G25),"")</f>
        <v/>
      </c>
      <c r="B25" s="999"/>
      <c r="C25" s="662"/>
      <c r="D25" s="662"/>
      <c r="E25" s="1000"/>
      <c r="F25" s="1001"/>
      <c r="G25" s="1001"/>
      <c r="H25" s="1002"/>
      <c r="I25" s="1002"/>
      <c r="J25" s="1003"/>
      <c r="K25" s="1004"/>
      <c r="L25" s="1005"/>
      <c r="M25" s="1005"/>
      <c r="N25" s="1003"/>
      <c r="O25" s="1006"/>
      <c r="P25" s="1006"/>
      <c r="Q25" s="660"/>
      <c r="R25" s="1008"/>
      <c r="S25" s="1007" t="s">
        <v>73</v>
      </c>
      <c r="T25" s="111"/>
      <c r="V25" s="111" t="n">
        <f aca="false">+V24+1</f>
        <v>23</v>
      </c>
      <c r="W25" s="977" t="str">
        <f aca="false">IFERROR(VLOOKUP($V24,AD:AK,8,FALSE()),"")</f>
        <v/>
      </c>
      <c r="X25" s="977" t="str">
        <f aca="false">IFERROR(VLOOKUP($V25,AE:AL,8,FALSE()),"")</f>
        <v/>
      </c>
      <c r="Y25" s="977" t="str">
        <f aca="false">IFERROR(VLOOKUP($V25,AF:AM,8,FALSE()),"")</f>
        <v/>
      </c>
      <c r="Z25" s="977" t="str">
        <f aca="false">IFERROR(VLOOKUP($V25,AG:AN,8,FALSE()),"")</f>
        <v/>
      </c>
      <c r="AA25" s="977" t="str">
        <f aca="false">IFERROR(VLOOKUP($V25,AH:AO,8,FALSE()),"")</f>
        <v/>
      </c>
      <c r="AB25" s="977" t="str">
        <f aca="false">IFERROR(VLOOKUP($V25,AI:AP,8,FALSE()),"")</f>
        <v/>
      </c>
      <c r="AD25" s="111" t="str">
        <f aca="false">IF(AK25&lt;&gt;"",MAX(AD$3:AD24)+1,"")</f>
        <v/>
      </c>
      <c r="AE25" s="111" t="str">
        <f aca="false">IF(AL25&lt;&gt;"",MAX(AE$3:AE24)+1,"")</f>
        <v/>
      </c>
      <c r="AF25" s="111" t="str">
        <f aca="false">IF(AM25&lt;&gt;"",MAX(AF$3:AF24)+1,"")</f>
        <v/>
      </c>
      <c r="AG25" s="111" t="str">
        <f aca="false">IF(AN25&lt;&gt;"",MAX(AG$3:AG24)+1,"")</f>
        <v/>
      </c>
      <c r="AH25" s="111" t="str">
        <f aca="false">IF(AO25&lt;&gt;"",MAX(AH$3:AH24)+1,"")</f>
        <v/>
      </c>
      <c r="AI25" s="111" t="str">
        <f aca="false">IF(AP25&lt;&gt;"",MAX(AI$3:AI24)+1,"")</f>
        <v/>
      </c>
      <c r="AK25" s="111" t="str">
        <f aca="false">IF(B25="","",IF(COUNTIF($AK$3:AL24,B25)=0,B25,""))</f>
        <v/>
      </c>
      <c r="AL25" s="111" t="str">
        <f aca="false">IF(C25="","",IF($B25='Oneri di Urbanizzazione'!$E$33,IF(COUNTIF($AL$3:AL24,$C25)=0,$C25,""),""))</f>
        <v/>
      </c>
      <c r="AM25" s="111" t="str">
        <f aca="false">IF(D25="","",IF(AND($B25='Oneri di Urbanizzazione'!$E$33,$C25='Oneri di Urbanizzazione'!$E$35),IF(COUNTIF(AM$3:AM24,$D25)=0,$D25,""),""))</f>
        <v/>
      </c>
      <c r="AN25" s="111" t="str">
        <f aca="false">IF(E25="","",IF(AND($B25='Oneri di Urbanizzazione'!$E$33,$C25='Oneri di Urbanizzazione'!$E$35,$D25='Oneri di Urbanizzazione'!$E$38),IF(COUNTIF(AN$3:AN24,$E25)=0,$E25,""),""))</f>
        <v/>
      </c>
      <c r="AO25" s="111" t="str">
        <f aca="false">IF(F25="","",IF(AND($B25='Oneri di Urbanizzazione'!$E$33,$C25='Oneri di Urbanizzazione'!$E$35,$D25='Oneri di Urbanizzazione'!$E$38,$E25='Oneri di Urbanizzazione'!$E$40),IF(COUNTIF(AO$3:AO24,$F25)=0,$F25,""),""))</f>
        <v/>
      </c>
      <c r="AP25" s="111" t="str">
        <f aca="false">IF(G25="","",IF(AND($B25='Oneri di Urbanizzazione'!$E$33,$C25='Oneri di Urbanizzazione'!$E$35,$D25='Oneri di Urbanizzazione'!$E$38,$E25='Oneri di Urbanizzazione'!$E$40,$F25='Oneri di Urbanizzazione'!$E$42),IF(COUNTIF(AP$3:AP24,$G25)=0,$G25,""),""))</f>
        <v/>
      </c>
      <c r="AY25" s="1" t="n">
        <f aca="false">+AY24+1</f>
        <v>23</v>
      </c>
      <c r="AZ25" s="978" t="str">
        <f aca="false">IFERROR(VLOOKUP($AY25,BI:BP,8,FALSE()),"")</f>
        <v/>
      </c>
      <c r="BA25" s="978" t="str">
        <f aca="false">IFERROR(VLOOKUP($AY25,BJ:BQ,8,FALSE()),"")</f>
        <v/>
      </c>
      <c r="BB25" s="978" t="str">
        <f aca="false">IFERROR(VLOOKUP($AY25,BK:BR,8,FALSE()),"")</f>
        <v/>
      </c>
      <c r="BC25" s="978" t="str">
        <f aca="false">IFERROR(VLOOKUP($AY25,BL:BS,8,FALSE()),"")</f>
        <v/>
      </c>
      <c r="BD25" s="978" t="str">
        <f aca="false">IFERROR(VLOOKUP($AY25,BM:BT,8,FALSE()),"")</f>
        <v/>
      </c>
      <c r="BE25" s="978" t="str">
        <f aca="false">IFERROR(VLOOKUP($AY25,BN:BU,8,FALSE()),"")</f>
        <v/>
      </c>
      <c r="BI25" s="1" t="str">
        <f aca="false">IF(BP25&lt;&gt;"",MAX(BI$3:BI24)+1,"")</f>
        <v/>
      </c>
      <c r="BJ25" s="1" t="str">
        <f aca="false">IF(BQ25&lt;&gt;"",MAX(BJ$3:BJ24)+1,"")</f>
        <v/>
      </c>
      <c r="BK25" s="1" t="str">
        <f aca="false">IF(BR25&lt;&gt;"",MAX(BK$3:BK24)+1,"")</f>
        <v/>
      </c>
      <c r="BL25" s="1" t="str">
        <f aca="false">IF(BS25&lt;&gt;"",MAX(BL$3:BL24)+1,"")</f>
        <v/>
      </c>
      <c r="BM25" s="1" t="str">
        <f aca="false">IF(BT25&lt;&gt;"",MAX(BM$3:BM24)+1,"")</f>
        <v/>
      </c>
      <c r="BN25" s="1" t="str">
        <f aca="false">IF(BU25&lt;&gt;"",MAX(BN$3:BN24)+1,"")</f>
        <v/>
      </c>
      <c r="BP25" s="1" t="str">
        <f aca="false">IF(B25&lt;&gt;"",IF(COUNTIF(BP$3:BP24,B25)&gt;0,"",B25),"")</f>
        <v/>
      </c>
      <c r="BQ25" s="1" t="str">
        <f aca="false">IF(C25&lt;&gt;"",IF(COUNTIF(BQ$3:BQ24,C25)&gt;0,"",C25),"")</f>
        <v/>
      </c>
      <c r="BR25" s="1" t="str">
        <f aca="false">IF(D25&lt;&gt;"",IF(COUNTIF(BR$3:BR24,D25)&gt;0,"",D25),"")</f>
        <v/>
      </c>
      <c r="BS25" s="1" t="str">
        <f aca="false">IF(E25&lt;&gt;"",IF(COUNTIF(BS$3:BS24,E25)&gt;0,"",E25),"")</f>
        <v/>
      </c>
      <c r="BT25" s="1" t="str">
        <f aca="false">IF(F25&lt;&gt;"",IF(COUNTIF(BT$3:BT24,F25)&gt;0,"",F25),"")</f>
        <v/>
      </c>
      <c r="BU25" s="1" t="str">
        <f aca="false">IF(G25&lt;&gt;"",IF(COUNTIF(BU$3:BU24,G25)&gt;0,"",G25),"")</f>
        <v/>
      </c>
    </row>
    <row r="26" customFormat="false" ht="15" hidden="false" customHeight="false" outlineLevel="0" collapsed="false">
      <c r="A26" s="972" t="str">
        <f aca="false">IF(B26&lt;&gt;"",CONCATENATE(B26,C26,D26,E26,F26,G26),"")</f>
        <v/>
      </c>
      <c r="B26" s="999"/>
      <c r="C26" s="662"/>
      <c r="D26" s="662"/>
      <c r="E26" s="1000"/>
      <c r="F26" s="1001"/>
      <c r="G26" s="1001"/>
      <c r="H26" s="1002"/>
      <c r="I26" s="1002"/>
      <c r="J26" s="1003"/>
      <c r="K26" s="1004"/>
      <c r="L26" s="1005"/>
      <c r="M26" s="1005"/>
      <c r="N26" s="1003"/>
      <c r="O26" s="1006"/>
      <c r="P26" s="1006"/>
      <c r="Q26" s="1008"/>
      <c r="R26" s="1008"/>
      <c r="S26" s="1007" t="s">
        <v>73</v>
      </c>
      <c r="T26" s="111"/>
      <c r="V26" s="111" t="n">
        <f aca="false">+V25+1</f>
        <v>24</v>
      </c>
      <c r="W26" s="977" t="str">
        <f aca="false">IFERROR(VLOOKUP($V25,AD:AK,8,FALSE()),"")</f>
        <v/>
      </c>
      <c r="X26" s="977" t="str">
        <f aca="false">IFERROR(VLOOKUP($V26,AE:AL,8,FALSE()),"")</f>
        <v/>
      </c>
      <c r="Y26" s="977" t="str">
        <f aca="false">IFERROR(VLOOKUP($V26,AF:AM,8,FALSE()),"")</f>
        <v/>
      </c>
      <c r="Z26" s="977" t="str">
        <f aca="false">IFERROR(VLOOKUP($V26,AG:AN,8,FALSE()),"")</f>
        <v/>
      </c>
      <c r="AA26" s="977" t="str">
        <f aca="false">IFERROR(VLOOKUP($V26,AH:AO,8,FALSE()),"")</f>
        <v/>
      </c>
      <c r="AB26" s="977" t="str">
        <f aca="false">IFERROR(VLOOKUP($V26,AI:AP,8,FALSE()),"")</f>
        <v/>
      </c>
      <c r="AD26" s="111" t="str">
        <f aca="false">IF(AK26&lt;&gt;"",MAX(AD$3:AD25)+1,"")</f>
        <v/>
      </c>
      <c r="AE26" s="111" t="str">
        <f aca="false">IF(AL26&lt;&gt;"",MAX(AE$3:AE25)+1,"")</f>
        <v/>
      </c>
      <c r="AF26" s="111" t="str">
        <f aca="false">IF(AM26&lt;&gt;"",MAX(AF$3:AF25)+1,"")</f>
        <v/>
      </c>
      <c r="AG26" s="111" t="str">
        <f aca="false">IF(AN26&lt;&gt;"",MAX(AG$3:AG25)+1,"")</f>
        <v/>
      </c>
      <c r="AH26" s="111" t="str">
        <f aca="false">IF(AO26&lt;&gt;"",MAX(AH$3:AH25)+1,"")</f>
        <v/>
      </c>
      <c r="AI26" s="111" t="str">
        <f aca="false">IF(AP26&lt;&gt;"",MAX(AI$3:AI25)+1,"")</f>
        <v/>
      </c>
      <c r="AK26" s="111" t="str">
        <f aca="false">IF(B26="","",IF(COUNTIF($AK$3:AL25,B26)=0,B26,""))</f>
        <v/>
      </c>
      <c r="AL26" s="111" t="str">
        <f aca="false">IF(C26="","",IF($B26='Oneri di Urbanizzazione'!$E$33,IF(COUNTIF($AL$3:AL25,$C26)=0,$C26,""),""))</f>
        <v/>
      </c>
      <c r="AM26" s="111" t="str">
        <f aca="false">IF(D26="","",IF(AND($B26='Oneri di Urbanizzazione'!$E$33,$C26='Oneri di Urbanizzazione'!$E$35),IF(COUNTIF(AM$3:AM25,$D26)=0,$D26,""),""))</f>
        <v/>
      </c>
      <c r="AN26" s="111" t="str">
        <f aca="false">IF(E26="","",IF(AND($B26='Oneri di Urbanizzazione'!$E$33,$C26='Oneri di Urbanizzazione'!$E$35,$D26='Oneri di Urbanizzazione'!$E$38),IF(COUNTIF(AN$3:AN25,$E26)=0,$E26,""),""))</f>
        <v/>
      </c>
      <c r="AO26" s="111" t="str">
        <f aca="false">IF(F26="","",IF(AND($B26='Oneri di Urbanizzazione'!$E$33,$C26='Oneri di Urbanizzazione'!$E$35,$D26='Oneri di Urbanizzazione'!$E$38,$E26='Oneri di Urbanizzazione'!$E$40),IF(COUNTIF(AO$3:AO25,$F26)=0,$F26,""),""))</f>
        <v/>
      </c>
      <c r="AP26" s="111" t="str">
        <f aca="false">IF(G26="","",IF(AND($B26='Oneri di Urbanizzazione'!$E$33,$C26='Oneri di Urbanizzazione'!$E$35,$D26='Oneri di Urbanizzazione'!$E$38,$E26='Oneri di Urbanizzazione'!$E$40,$F26='Oneri di Urbanizzazione'!$E$42),IF(COUNTIF(AP$3:AP25,$G26)=0,$G26,""),""))</f>
        <v/>
      </c>
      <c r="AY26" s="1" t="n">
        <f aca="false">+AY25+1</f>
        <v>24</v>
      </c>
      <c r="AZ26" s="978" t="str">
        <f aca="false">IFERROR(VLOOKUP($AY26,BI:BP,8,FALSE()),"")</f>
        <v/>
      </c>
      <c r="BA26" s="978" t="str">
        <f aca="false">IFERROR(VLOOKUP($AY26,BJ:BQ,8,FALSE()),"")</f>
        <v/>
      </c>
      <c r="BB26" s="978" t="str">
        <f aca="false">IFERROR(VLOOKUP($AY26,BK:BR,8,FALSE()),"")</f>
        <v/>
      </c>
      <c r="BC26" s="978" t="str">
        <f aca="false">IFERROR(VLOOKUP($AY26,BL:BS,8,FALSE()),"")</f>
        <v/>
      </c>
      <c r="BD26" s="978" t="str">
        <f aca="false">IFERROR(VLOOKUP($AY26,BM:BT,8,FALSE()),"")</f>
        <v/>
      </c>
      <c r="BE26" s="978" t="str">
        <f aca="false">IFERROR(VLOOKUP($AY26,BN:BU,8,FALSE()),"")</f>
        <v/>
      </c>
      <c r="BI26" s="1" t="str">
        <f aca="false">IF(BP26&lt;&gt;"",MAX(BI$3:BI25)+1,"")</f>
        <v/>
      </c>
      <c r="BJ26" s="1" t="str">
        <f aca="false">IF(BQ26&lt;&gt;"",MAX(BJ$3:BJ25)+1,"")</f>
        <v/>
      </c>
      <c r="BK26" s="1" t="str">
        <f aca="false">IF(BR26&lt;&gt;"",MAX(BK$3:BK25)+1,"")</f>
        <v/>
      </c>
      <c r="BL26" s="1" t="str">
        <f aca="false">IF(BS26&lt;&gt;"",MAX(BL$3:BL25)+1,"")</f>
        <v/>
      </c>
      <c r="BM26" s="1" t="str">
        <f aca="false">IF(BT26&lt;&gt;"",MAX(BM$3:BM25)+1,"")</f>
        <v/>
      </c>
      <c r="BN26" s="1" t="str">
        <f aca="false">IF(BU26&lt;&gt;"",MAX(BN$3:BN25)+1,"")</f>
        <v/>
      </c>
      <c r="BP26" s="1" t="str">
        <f aca="false">IF(B26&lt;&gt;"",IF(COUNTIF(BP$3:BP25,B26)&gt;0,"",B26),"")</f>
        <v/>
      </c>
      <c r="BQ26" s="1" t="str">
        <f aca="false">IF(C26&lt;&gt;"",IF(COUNTIF(BQ$3:BQ25,C26)&gt;0,"",C26),"")</f>
        <v/>
      </c>
      <c r="BR26" s="1" t="str">
        <f aca="false">IF(D26&lt;&gt;"",IF(COUNTIF(BR$3:BR25,D26)&gt;0,"",D26),"")</f>
        <v/>
      </c>
      <c r="BS26" s="1" t="str">
        <f aca="false">IF(E26&lt;&gt;"",IF(COUNTIF(BS$3:BS25,E26)&gt;0,"",E26),"")</f>
        <v/>
      </c>
      <c r="BT26" s="1" t="str">
        <f aca="false">IF(F26&lt;&gt;"",IF(COUNTIF(BT$3:BT25,F26)&gt;0,"",F26),"")</f>
        <v/>
      </c>
      <c r="BU26" s="1" t="str">
        <f aca="false">IF(G26&lt;&gt;"",IF(COUNTIF(BU$3:BU25,G26)&gt;0,"",G26),"")</f>
        <v/>
      </c>
    </row>
    <row r="27" customFormat="false" ht="15" hidden="false" customHeight="false" outlineLevel="0" collapsed="false">
      <c r="A27" s="972" t="str">
        <f aca="false">IF(B27&lt;&gt;"",CONCATENATE(B27,C27,D27,E27,F27,G27),"")</f>
        <v/>
      </c>
      <c r="B27" s="999"/>
      <c r="C27" s="662"/>
      <c r="D27" s="662"/>
      <c r="E27" s="1000"/>
      <c r="F27" s="1001"/>
      <c r="G27" s="1001"/>
      <c r="H27" s="1002"/>
      <c r="I27" s="1002"/>
      <c r="J27" s="1003"/>
      <c r="K27" s="1004"/>
      <c r="L27" s="1005"/>
      <c r="M27" s="1005"/>
      <c r="N27" s="1003"/>
      <c r="O27" s="1006"/>
      <c r="P27" s="1006"/>
      <c r="Q27" s="1008"/>
      <c r="R27" s="1008"/>
      <c r="S27" s="1007" t="s">
        <v>73</v>
      </c>
      <c r="T27" s="111"/>
      <c r="V27" s="111" t="n">
        <f aca="false">+V26+1</f>
        <v>25</v>
      </c>
      <c r="W27" s="977" t="str">
        <f aca="false">IFERROR(VLOOKUP($V26,AD:AK,8,FALSE()),"")</f>
        <v/>
      </c>
      <c r="X27" s="977" t="str">
        <f aca="false">IFERROR(VLOOKUP($V27,AE:AL,8,FALSE()),"")</f>
        <v/>
      </c>
      <c r="Y27" s="977" t="str">
        <f aca="false">IFERROR(VLOOKUP($V27,AF:AM,8,FALSE()),"")</f>
        <v/>
      </c>
      <c r="Z27" s="977" t="str">
        <f aca="false">IFERROR(VLOOKUP($V27,AG:AN,8,FALSE()),"")</f>
        <v/>
      </c>
      <c r="AA27" s="977" t="str">
        <f aca="false">IFERROR(VLOOKUP($V27,AH:AO,8,FALSE()),"")</f>
        <v/>
      </c>
      <c r="AB27" s="977" t="str">
        <f aca="false">IFERROR(VLOOKUP($V27,AI:AP,8,FALSE()),"")</f>
        <v/>
      </c>
      <c r="AD27" s="111" t="str">
        <f aca="false">IF(AK27&lt;&gt;"",MAX(AD$3:AD26)+1,"")</f>
        <v/>
      </c>
      <c r="AE27" s="111" t="str">
        <f aca="false">IF(AL27&lt;&gt;"",MAX(AE$3:AE26)+1,"")</f>
        <v/>
      </c>
      <c r="AF27" s="111" t="str">
        <f aca="false">IF(AM27&lt;&gt;"",MAX(AF$3:AF26)+1,"")</f>
        <v/>
      </c>
      <c r="AG27" s="111" t="str">
        <f aca="false">IF(AN27&lt;&gt;"",MAX(AG$3:AG26)+1,"")</f>
        <v/>
      </c>
      <c r="AH27" s="111" t="str">
        <f aca="false">IF(AO27&lt;&gt;"",MAX(AH$3:AH26)+1,"")</f>
        <v/>
      </c>
      <c r="AI27" s="111" t="str">
        <f aca="false">IF(AP27&lt;&gt;"",MAX(AI$3:AI26)+1,"")</f>
        <v/>
      </c>
      <c r="AK27" s="111" t="str">
        <f aca="false">IF(B27="","",IF(COUNTIF($AK$3:AL26,B27)=0,B27,""))</f>
        <v/>
      </c>
      <c r="AL27" s="111" t="str">
        <f aca="false">IF(C27="","",IF($B27='Oneri di Urbanizzazione'!$E$33,IF(COUNTIF($AL$3:AL26,$C27)=0,$C27,""),""))</f>
        <v/>
      </c>
      <c r="AM27" s="111" t="str">
        <f aca="false">IF(D27="","",IF(AND($B27='Oneri di Urbanizzazione'!$E$33,$C27='Oneri di Urbanizzazione'!$E$35),IF(COUNTIF(AM$3:AM26,$D27)=0,$D27,""),""))</f>
        <v/>
      </c>
      <c r="AN27" s="111" t="str">
        <f aca="false">IF(E27="","",IF(AND($B27='Oneri di Urbanizzazione'!$E$33,$C27='Oneri di Urbanizzazione'!$E$35,$D27='Oneri di Urbanizzazione'!$E$38),IF(COUNTIF(AN$3:AN26,$E27)=0,$E27,""),""))</f>
        <v/>
      </c>
      <c r="AO27" s="111" t="str">
        <f aca="false">IF(F27="","",IF(AND($B27='Oneri di Urbanizzazione'!$E$33,$C27='Oneri di Urbanizzazione'!$E$35,$D27='Oneri di Urbanizzazione'!$E$38,$E27='Oneri di Urbanizzazione'!$E$40),IF(COUNTIF(AO$3:AO26,$F27)=0,$F27,""),""))</f>
        <v/>
      </c>
      <c r="AP27" s="111" t="str">
        <f aca="false">IF(G27="","",IF(AND($B27='Oneri di Urbanizzazione'!$E$33,$C27='Oneri di Urbanizzazione'!$E$35,$D27='Oneri di Urbanizzazione'!$E$38,$E27='Oneri di Urbanizzazione'!$E$40,$F27='Oneri di Urbanizzazione'!$E$42),IF(COUNTIF(AP$3:AP26,$G27)=0,$G27,""),""))</f>
        <v/>
      </c>
      <c r="AY27" s="1" t="n">
        <f aca="false">+AY26+1</f>
        <v>25</v>
      </c>
      <c r="AZ27" s="978" t="str">
        <f aca="false">IFERROR(VLOOKUP($AY27,BI:BP,8,FALSE()),"")</f>
        <v/>
      </c>
      <c r="BA27" s="978" t="str">
        <f aca="false">IFERROR(VLOOKUP($AY27,BJ:BQ,8,FALSE()),"")</f>
        <v/>
      </c>
      <c r="BB27" s="978" t="str">
        <f aca="false">IFERROR(VLOOKUP($AY27,BK:BR,8,FALSE()),"")</f>
        <v/>
      </c>
      <c r="BC27" s="978" t="str">
        <f aca="false">IFERROR(VLOOKUP($AY27,BL:BS,8,FALSE()),"")</f>
        <v/>
      </c>
      <c r="BD27" s="978" t="str">
        <f aca="false">IFERROR(VLOOKUP($AY27,BM:BT,8,FALSE()),"")</f>
        <v/>
      </c>
      <c r="BE27" s="978" t="str">
        <f aca="false">IFERROR(VLOOKUP($AY27,BN:BU,8,FALSE()),"")</f>
        <v/>
      </c>
      <c r="BI27" s="1" t="str">
        <f aca="false">IF(BP27&lt;&gt;"",MAX(BI$3:BI26)+1,"")</f>
        <v/>
      </c>
      <c r="BJ27" s="1" t="str">
        <f aca="false">IF(BQ27&lt;&gt;"",MAX(BJ$3:BJ26)+1,"")</f>
        <v/>
      </c>
      <c r="BK27" s="1" t="str">
        <f aca="false">IF(BR27&lt;&gt;"",MAX(BK$3:BK26)+1,"")</f>
        <v/>
      </c>
      <c r="BL27" s="1" t="str">
        <f aca="false">IF(BS27&lt;&gt;"",MAX(BL$3:BL26)+1,"")</f>
        <v/>
      </c>
      <c r="BM27" s="1" t="str">
        <f aca="false">IF(BT27&lt;&gt;"",MAX(BM$3:BM26)+1,"")</f>
        <v/>
      </c>
      <c r="BN27" s="1" t="str">
        <f aca="false">IF(BU27&lt;&gt;"",MAX(BN$3:BN26)+1,"")</f>
        <v/>
      </c>
      <c r="BP27" s="1" t="str">
        <f aca="false">IF(B27&lt;&gt;"",IF(COUNTIF(BP$3:BP26,B27)&gt;0,"",B27),"")</f>
        <v/>
      </c>
      <c r="BQ27" s="1" t="str">
        <f aca="false">IF(C27&lt;&gt;"",IF(COUNTIF(BQ$3:BQ26,C27)&gt;0,"",C27),"")</f>
        <v/>
      </c>
      <c r="BR27" s="1" t="str">
        <f aca="false">IF(D27&lt;&gt;"",IF(COUNTIF(BR$3:BR26,D27)&gt;0,"",D27),"")</f>
        <v/>
      </c>
      <c r="BS27" s="1" t="str">
        <f aca="false">IF(E27&lt;&gt;"",IF(COUNTIF(BS$3:BS26,E27)&gt;0,"",E27),"")</f>
        <v/>
      </c>
      <c r="BT27" s="1" t="str">
        <f aca="false">IF(F27&lt;&gt;"",IF(COUNTIF(BT$3:BT26,F27)&gt;0,"",F27),"")</f>
        <v/>
      </c>
      <c r="BU27" s="1" t="str">
        <f aca="false">IF(G27&lt;&gt;"",IF(COUNTIF(BU$3:BU26,G27)&gt;0,"",G27),"")</f>
        <v/>
      </c>
    </row>
    <row r="28" customFormat="false" ht="15" hidden="false" customHeight="false" outlineLevel="0" collapsed="false">
      <c r="A28" s="972" t="str">
        <f aca="false">IF(B28&lt;&gt;"",CONCATENATE(B28,C28,D28,E28,F28,G28),"")</f>
        <v/>
      </c>
      <c r="B28" s="999"/>
      <c r="C28" s="662"/>
      <c r="D28" s="662"/>
      <c r="E28" s="1000"/>
      <c r="F28" s="1001"/>
      <c r="G28" s="1001"/>
      <c r="H28" s="1002"/>
      <c r="I28" s="1002"/>
      <c r="J28" s="1003"/>
      <c r="K28" s="1004"/>
      <c r="L28" s="1005"/>
      <c r="M28" s="1005"/>
      <c r="N28" s="1003"/>
      <c r="O28" s="1006"/>
      <c r="P28" s="1006"/>
      <c r="Q28" s="1008"/>
      <c r="R28" s="1008"/>
      <c r="S28" s="1007" t="s">
        <v>73</v>
      </c>
      <c r="T28" s="111"/>
      <c r="V28" s="111" t="n">
        <f aca="false">+V27+1</f>
        <v>26</v>
      </c>
      <c r="W28" s="977" t="str">
        <f aca="false">IFERROR(VLOOKUP($V27,AD:AK,8,FALSE()),"")</f>
        <v/>
      </c>
      <c r="X28" s="977" t="str">
        <f aca="false">IFERROR(VLOOKUP($V28,AE:AL,8,FALSE()),"")</f>
        <v/>
      </c>
      <c r="Y28" s="977" t="str">
        <f aca="false">IFERROR(VLOOKUP($V28,AF:AM,8,FALSE()),"")</f>
        <v/>
      </c>
      <c r="Z28" s="977" t="str">
        <f aca="false">IFERROR(VLOOKUP($V28,AG:AN,8,FALSE()),"")</f>
        <v/>
      </c>
      <c r="AA28" s="977" t="str">
        <f aca="false">IFERROR(VLOOKUP($V28,AH:AO,8,FALSE()),"")</f>
        <v/>
      </c>
      <c r="AB28" s="977" t="str">
        <f aca="false">IFERROR(VLOOKUP($V28,AI:AP,8,FALSE()),"")</f>
        <v/>
      </c>
      <c r="AD28" s="111" t="str">
        <f aca="false">IF(AK28&lt;&gt;"",MAX(AD$3:AD27)+1,"")</f>
        <v/>
      </c>
      <c r="AE28" s="111" t="str">
        <f aca="false">IF(AL28&lt;&gt;"",MAX(AE$3:AE27)+1,"")</f>
        <v/>
      </c>
      <c r="AF28" s="111" t="str">
        <f aca="false">IF(AM28&lt;&gt;"",MAX(AF$3:AF27)+1,"")</f>
        <v/>
      </c>
      <c r="AG28" s="111" t="str">
        <f aca="false">IF(AN28&lt;&gt;"",MAX(AG$3:AG27)+1,"")</f>
        <v/>
      </c>
      <c r="AH28" s="111" t="str">
        <f aca="false">IF(AO28&lt;&gt;"",MAX(AH$3:AH27)+1,"")</f>
        <v/>
      </c>
      <c r="AI28" s="111" t="str">
        <f aca="false">IF(AP28&lt;&gt;"",MAX(AI$3:AI27)+1,"")</f>
        <v/>
      </c>
      <c r="AK28" s="111" t="str">
        <f aca="false">IF(B28="","",IF(COUNTIF($AK$3:AL27,B28)=0,B28,""))</f>
        <v/>
      </c>
      <c r="AL28" s="111" t="str">
        <f aca="false">IF(C28="","",IF($B28='Oneri di Urbanizzazione'!$E$33,IF(COUNTIF($AL$3:AL27,$C28)=0,$C28,""),""))</f>
        <v/>
      </c>
      <c r="AM28" s="111" t="str">
        <f aca="false">IF(D28="","",IF(AND($B28='Oneri di Urbanizzazione'!$E$33,$C28='Oneri di Urbanizzazione'!$E$35),IF(COUNTIF(AM$3:AM27,$D28)=0,$D28,""),""))</f>
        <v/>
      </c>
      <c r="AN28" s="111" t="str">
        <f aca="false">IF(E28="","",IF(AND($B28='Oneri di Urbanizzazione'!$E$33,$C28='Oneri di Urbanizzazione'!$E$35,$D28='Oneri di Urbanizzazione'!$E$38),IF(COUNTIF(AN$3:AN27,$E28)=0,$E28,""),""))</f>
        <v/>
      </c>
      <c r="AO28" s="111" t="str">
        <f aca="false">IF(F28="","",IF(AND($B28='Oneri di Urbanizzazione'!$E$33,$C28='Oneri di Urbanizzazione'!$E$35,$D28='Oneri di Urbanizzazione'!$E$38,$E28='Oneri di Urbanizzazione'!$E$40),IF(COUNTIF(AO$3:AO27,$F28)=0,$F28,""),""))</f>
        <v/>
      </c>
      <c r="AP28" s="111" t="str">
        <f aca="false">IF(G28="","",IF(AND($B28='Oneri di Urbanizzazione'!$E$33,$C28='Oneri di Urbanizzazione'!$E$35,$D28='Oneri di Urbanizzazione'!$E$38,$E28='Oneri di Urbanizzazione'!$E$40,$F28='Oneri di Urbanizzazione'!$E$42),IF(COUNTIF(AP$3:AP27,$G28)=0,$G28,""),""))</f>
        <v/>
      </c>
      <c r="AY28" s="1" t="n">
        <f aca="false">+AY27+1</f>
        <v>26</v>
      </c>
      <c r="AZ28" s="978" t="str">
        <f aca="false">IFERROR(VLOOKUP($AY28,BI:BP,8,FALSE()),"")</f>
        <v/>
      </c>
      <c r="BA28" s="978" t="str">
        <f aca="false">IFERROR(VLOOKUP($AY28,BJ:BQ,8,FALSE()),"")</f>
        <v/>
      </c>
      <c r="BB28" s="978" t="str">
        <f aca="false">IFERROR(VLOOKUP($AY28,BK:BR,8,FALSE()),"")</f>
        <v/>
      </c>
      <c r="BC28" s="978" t="str">
        <f aca="false">IFERROR(VLOOKUP($AY28,BL:BS,8,FALSE()),"")</f>
        <v/>
      </c>
      <c r="BD28" s="978" t="str">
        <f aca="false">IFERROR(VLOOKUP($AY28,BM:BT,8,FALSE()),"")</f>
        <v/>
      </c>
      <c r="BE28" s="978" t="str">
        <f aca="false">IFERROR(VLOOKUP($AY28,BN:BU,8,FALSE()),"")</f>
        <v/>
      </c>
      <c r="BI28" s="1" t="str">
        <f aca="false">IF(BP28&lt;&gt;"",MAX(BI$3:BI27)+1,"")</f>
        <v/>
      </c>
      <c r="BJ28" s="1" t="str">
        <f aca="false">IF(BQ28&lt;&gt;"",MAX(BJ$3:BJ27)+1,"")</f>
        <v/>
      </c>
      <c r="BK28" s="1" t="str">
        <f aca="false">IF(BR28&lt;&gt;"",MAX(BK$3:BK27)+1,"")</f>
        <v/>
      </c>
      <c r="BL28" s="1" t="str">
        <f aca="false">IF(BS28&lt;&gt;"",MAX(BL$3:BL27)+1,"")</f>
        <v/>
      </c>
      <c r="BM28" s="1" t="str">
        <f aca="false">IF(BT28&lt;&gt;"",MAX(BM$3:BM27)+1,"")</f>
        <v/>
      </c>
      <c r="BN28" s="1" t="str">
        <f aca="false">IF(BU28&lt;&gt;"",MAX(BN$3:BN27)+1,"")</f>
        <v/>
      </c>
      <c r="BP28" s="1" t="str">
        <f aca="false">IF(B28&lt;&gt;"",IF(COUNTIF(BP$3:BP27,B28)&gt;0,"",B28),"")</f>
        <v/>
      </c>
      <c r="BQ28" s="1" t="str">
        <f aca="false">IF(C28&lt;&gt;"",IF(COUNTIF(BQ$3:BQ27,C28)&gt;0,"",C28),"")</f>
        <v/>
      </c>
      <c r="BR28" s="1" t="str">
        <f aca="false">IF(D28&lt;&gt;"",IF(COUNTIF(BR$3:BR27,D28)&gt;0,"",D28),"")</f>
        <v/>
      </c>
      <c r="BS28" s="1" t="str">
        <f aca="false">IF(E28&lt;&gt;"",IF(COUNTIF(BS$3:BS27,E28)&gt;0,"",E28),"")</f>
        <v/>
      </c>
      <c r="BT28" s="1" t="str">
        <f aca="false">IF(F28&lt;&gt;"",IF(COUNTIF(BT$3:BT27,F28)&gt;0,"",F28),"")</f>
        <v/>
      </c>
      <c r="BU28" s="1" t="str">
        <f aca="false">IF(G28&lt;&gt;"",IF(COUNTIF(BU$3:BU27,G28)&gt;0,"",G28),"")</f>
        <v/>
      </c>
    </row>
    <row r="29" customFormat="false" ht="15" hidden="false" customHeight="false" outlineLevel="0" collapsed="false">
      <c r="A29" s="972" t="str">
        <f aca="false">IF(B29&lt;&gt;"",CONCATENATE(B29,C29,D29,E29,F29,G29),"")</f>
        <v/>
      </c>
      <c r="B29" s="999"/>
      <c r="C29" s="662"/>
      <c r="D29" s="662"/>
      <c r="E29" s="1000"/>
      <c r="F29" s="1001"/>
      <c r="G29" s="1001"/>
      <c r="H29" s="1002"/>
      <c r="I29" s="1002"/>
      <c r="J29" s="1003"/>
      <c r="K29" s="1004"/>
      <c r="L29" s="1005"/>
      <c r="M29" s="1005"/>
      <c r="N29" s="1003"/>
      <c r="O29" s="1006"/>
      <c r="P29" s="1006"/>
      <c r="Q29" s="1008"/>
      <c r="R29" s="1008"/>
      <c r="S29" s="1007" t="s">
        <v>73</v>
      </c>
      <c r="V29" s="111" t="n">
        <f aca="false">+V28+1</f>
        <v>27</v>
      </c>
      <c r="W29" s="977" t="str">
        <f aca="false">IFERROR(VLOOKUP($V28,AD:AK,8,FALSE()),"")</f>
        <v/>
      </c>
      <c r="X29" s="977" t="str">
        <f aca="false">IFERROR(VLOOKUP($V29,AE:AL,8,FALSE()),"")</f>
        <v/>
      </c>
      <c r="Y29" s="977" t="str">
        <f aca="false">IFERROR(VLOOKUP($V29,AF:AM,8,FALSE()),"")</f>
        <v/>
      </c>
      <c r="Z29" s="977" t="str">
        <f aca="false">IFERROR(VLOOKUP($V29,AG:AN,8,FALSE()),"")</f>
        <v/>
      </c>
      <c r="AA29" s="977" t="str">
        <f aca="false">IFERROR(VLOOKUP($V29,AH:AO,8,FALSE()),"")</f>
        <v/>
      </c>
      <c r="AB29" s="977" t="str">
        <f aca="false">IFERROR(VLOOKUP($V29,AI:AP,8,FALSE()),"")</f>
        <v/>
      </c>
      <c r="AD29" s="111" t="str">
        <f aca="false">IF(AK29&lt;&gt;"",MAX(AD$3:AD28)+1,"")</f>
        <v/>
      </c>
      <c r="AE29" s="111" t="str">
        <f aca="false">IF(AL29&lt;&gt;"",MAX(AE$3:AE28)+1,"")</f>
        <v/>
      </c>
      <c r="AF29" s="111" t="str">
        <f aca="false">IF(AM29&lt;&gt;"",MAX(AF$3:AF28)+1,"")</f>
        <v/>
      </c>
      <c r="AG29" s="111" t="str">
        <f aca="false">IF(AN29&lt;&gt;"",MAX(AG$3:AG28)+1,"")</f>
        <v/>
      </c>
      <c r="AH29" s="111" t="str">
        <f aca="false">IF(AO29&lt;&gt;"",MAX(AH$3:AH28)+1,"")</f>
        <v/>
      </c>
      <c r="AI29" s="111" t="str">
        <f aca="false">IF(AP29&lt;&gt;"",MAX(AI$3:AI28)+1,"")</f>
        <v/>
      </c>
      <c r="AK29" s="111" t="str">
        <f aca="false">IF(B29="","",IF(COUNTIF($AK$3:AL28,B29)=0,B29,""))</f>
        <v/>
      </c>
      <c r="AL29" s="111" t="str">
        <f aca="false">IF(C29="","",IF($B29='Oneri di Urbanizzazione'!$E$33,IF(COUNTIF($AL$3:AL28,$C29)=0,$C29,""),""))</f>
        <v/>
      </c>
      <c r="AM29" s="111" t="str">
        <f aca="false">IF(D29="","",IF(AND($B29='Oneri di Urbanizzazione'!$E$33,$C29='Oneri di Urbanizzazione'!$E$35),IF(COUNTIF(AM$3:AM28,$D29)=0,$D29,""),""))</f>
        <v/>
      </c>
      <c r="AN29" s="111" t="str">
        <f aca="false">IF(E29="","",IF(AND($B29='Oneri di Urbanizzazione'!$E$33,$C29='Oneri di Urbanizzazione'!$E$35,$D29='Oneri di Urbanizzazione'!$E$38),IF(COUNTIF(AN$3:AN28,$E29)=0,$E29,""),""))</f>
        <v/>
      </c>
      <c r="AO29" s="111" t="str">
        <f aca="false">IF(F29="","",IF(AND($B29='Oneri di Urbanizzazione'!$E$33,$C29='Oneri di Urbanizzazione'!$E$35,$D29='Oneri di Urbanizzazione'!$E$38,$E29='Oneri di Urbanizzazione'!$E$40),IF(COUNTIF(AO$3:AO28,$F29)=0,$F29,""),""))</f>
        <v/>
      </c>
      <c r="AP29" s="111" t="str">
        <f aca="false">IF(G29="","",IF(AND($B29='Oneri di Urbanizzazione'!$E$33,$C29='Oneri di Urbanizzazione'!$E$35,$D29='Oneri di Urbanizzazione'!$E$38,$E29='Oneri di Urbanizzazione'!$E$40,$F29='Oneri di Urbanizzazione'!$E$42),IF(COUNTIF(AP$3:AP28,$G29)=0,$G29,""),""))</f>
        <v/>
      </c>
      <c r="AY29" s="1" t="n">
        <f aca="false">+AY28+1</f>
        <v>27</v>
      </c>
      <c r="AZ29" s="978" t="str">
        <f aca="false">IFERROR(VLOOKUP($AY29,BI:BP,8,FALSE()),"")</f>
        <v/>
      </c>
      <c r="BA29" s="978" t="str">
        <f aca="false">IFERROR(VLOOKUP($AY29,BJ:BQ,8,FALSE()),"")</f>
        <v/>
      </c>
      <c r="BB29" s="978" t="str">
        <f aca="false">IFERROR(VLOOKUP($AY29,BK:BR,8,FALSE()),"")</f>
        <v/>
      </c>
      <c r="BC29" s="978" t="str">
        <f aca="false">IFERROR(VLOOKUP($AY29,BL:BS,8,FALSE()),"")</f>
        <v/>
      </c>
      <c r="BD29" s="978" t="str">
        <f aca="false">IFERROR(VLOOKUP($AY29,BM:BT,8,FALSE()),"")</f>
        <v/>
      </c>
      <c r="BE29" s="978" t="str">
        <f aca="false">IFERROR(VLOOKUP($AY29,BN:BU,8,FALSE()),"")</f>
        <v/>
      </c>
      <c r="BI29" s="1" t="str">
        <f aca="false">IF(BP29&lt;&gt;"",MAX(BI$3:BI28)+1,"")</f>
        <v/>
      </c>
      <c r="BJ29" s="1" t="str">
        <f aca="false">IF(BQ29&lt;&gt;"",MAX(BJ$3:BJ28)+1,"")</f>
        <v/>
      </c>
      <c r="BK29" s="1" t="str">
        <f aca="false">IF(BR29&lt;&gt;"",MAX(BK$3:BK28)+1,"")</f>
        <v/>
      </c>
      <c r="BL29" s="1" t="str">
        <f aca="false">IF(BS29&lt;&gt;"",MAX(BL$3:BL28)+1,"")</f>
        <v/>
      </c>
      <c r="BM29" s="1" t="str">
        <f aca="false">IF(BT29&lt;&gt;"",MAX(BM$3:BM28)+1,"")</f>
        <v/>
      </c>
      <c r="BN29" s="1" t="str">
        <f aca="false">IF(BU29&lt;&gt;"",MAX(BN$3:BN28)+1,"")</f>
        <v/>
      </c>
      <c r="BP29" s="1" t="str">
        <f aca="false">IF(B29&lt;&gt;"",IF(COUNTIF(BP$3:BP28,B29)&gt;0,"",B29),"")</f>
        <v/>
      </c>
      <c r="BQ29" s="1" t="str">
        <f aca="false">IF(C29&lt;&gt;"",IF(COUNTIF(BQ$3:BQ28,C29)&gt;0,"",C29),"")</f>
        <v/>
      </c>
      <c r="BR29" s="1" t="str">
        <f aca="false">IF(D29&lt;&gt;"",IF(COUNTIF(BR$3:BR28,D29)&gt;0,"",D29),"")</f>
        <v/>
      </c>
      <c r="BS29" s="1" t="str">
        <f aca="false">IF(E29&lt;&gt;"",IF(COUNTIF(BS$3:BS28,E29)&gt;0,"",E29),"")</f>
        <v/>
      </c>
      <c r="BT29" s="1" t="str">
        <f aca="false">IF(F29&lt;&gt;"",IF(COUNTIF(BT$3:BT28,F29)&gt;0,"",F29),"")</f>
        <v/>
      </c>
      <c r="BU29" s="1" t="str">
        <f aca="false">IF(G29&lt;&gt;"",IF(COUNTIF(BU$3:BU28,G29)&gt;0,"",G29),"")</f>
        <v/>
      </c>
    </row>
    <row r="30" customFormat="false" ht="15" hidden="false" customHeight="false" outlineLevel="0" collapsed="false">
      <c r="A30" s="972" t="str">
        <f aca="false">IF(B30&lt;&gt;"",CONCATENATE(B30,C30,D30,E30,F30,G30),"")</f>
        <v/>
      </c>
      <c r="B30" s="999"/>
      <c r="C30" s="662"/>
      <c r="D30" s="662"/>
      <c r="E30" s="1000"/>
      <c r="F30" s="1001"/>
      <c r="G30" s="1001"/>
      <c r="H30" s="1002"/>
      <c r="I30" s="1002"/>
      <c r="J30" s="1003"/>
      <c r="K30" s="1004"/>
      <c r="L30" s="1005"/>
      <c r="M30" s="1005"/>
      <c r="N30" s="1003"/>
      <c r="O30" s="1006"/>
      <c r="P30" s="1006"/>
      <c r="Q30" s="1008"/>
      <c r="R30" s="1008"/>
      <c r="S30" s="1007" t="s">
        <v>73</v>
      </c>
      <c r="V30" s="111" t="n">
        <f aca="false">+V29+1</f>
        <v>28</v>
      </c>
      <c r="W30" s="977" t="str">
        <f aca="false">IFERROR(VLOOKUP($V29,AD:AK,8,FALSE()),"")</f>
        <v/>
      </c>
      <c r="X30" s="977" t="str">
        <f aca="false">IFERROR(VLOOKUP($V30,AE:AL,8,FALSE()),"")</f>
        <v/>
      </c>
      <c r="Y30" s="977" t="str">
        <f aca="false">IFERROR(VLOOKUP($V30,AF:AM,8,FALSE()),"")</f>
        <v/>
      </c>
      <c r="Z30" s="977" t="str">
        <f aca="false">IFERROR(VLOOKUP($V30,AG:AN,8,FALSE()),"")</f>
        <v/>
      </c>
      <c r="AA30" s="977" t="str">
        <f aca="false">IFERROR(VLOOKUP($V30,AH:AO,8,FALSE()),"")</f>
        <v/>
      </c>
      <c r="AB30" s="977" t="str">
        <f aca="false">IFERROR(VLOOKUP($V30,AI:AP,8,FALSE()),"")</f>
        <v/>
      </c>
      <c r="AD30" s="111" t="str">
        <f aca="false">IF(AK30&lt;&gt;"",MAX(AD$3:AD29)+1,"")</f>
        <v/>
      </c>
      <c r="AE30" s="111" t="str">
        <f aca="false">IF(AL30&lt;&gt;"",MAX(AE$3:AE29)+1,"")</f>
        <v/>
      </c>
      <c r="AF30" s="111" t="str">
        <f aca="false">IF(AM30&lt;&gt;"",MAX(AF$3:AF29)+1,"")</f>
        <v/>
      </c>
      <c r="AG30" s="111" t="str">
        <f aca="false">IF(AN30&lt;&gt;"",MAX(AG$3:AG29)+1,"")</f>
        <v/>
      </c>
      <c r="AH30" s="111" t="str">
        <f aca="false">IF(AO30&lt;&gt;"",MAX(AH$3:AH29)+1,"")</f>
        <v/>
      </c>
      <c r="AI30" s="111" t="str">
        <f aca="false">IF(AP30&lt;&gt;"",MAX(AI$3:AI29)+1,"")</f>
        <v/>
      </c>
      <c r="AK30" s="111" t="str">
        <f aca="false">IF(B30="","",IF(COUNTIF($AK$3:AL29,B30)=0,B30,""))</f>
        <v/>
      </c>
      <c r="AL30" s="111" t="str">
        <f aca="false">IF(C30="","",IF($B30='Oneri di Urbanizzazione'!$E$33,IF(COUNTIF($AL$3:AL29,$C30)=0,$C30,""),""))</f>
        <v/>
      </c>
      <c r="AM30" s="111" t="str">
        <f aca="false">IF(D30="","",IF(AND($B30='Oneri di Urbanizzazione'!$E$33,$C30='Oneri di Urbanizzazione'!$E$35),IF(COUNTIF(AM$3:AM29,$D30)=0,$D30,""),""))</f>
        <v/>
      </c>
      <c r="AN30" s="111" t="str">
        <f aca="false">IF(E30="","",IF(AND($B30='Oneri di Urbanizzazione'!$E$33,$C30='Oneri di Urbanizzazione'!$E$35,$D30='Oneri di Urbanizzazione'!$E$38),IF(COUNTIF(AN$3:AN29,$E30)=0,$E30,""),""))</f>
        <v/>
      </c>
      <c r="AO30" s="111" t="str">
        <f aca="false">IF(F30="","",IF(AND($B30='Oneri di Urbanizzazione'!$E$33,$C30='Oneri di Urbanizzazione'!$E$35,$D30='Oneri di Urbanizzazione'!$E$38,$E30='Oneri di Urbanizzazione'!$E$40),IF(COUNTIF(AO$3:AO29,$F30)=0,$F30,""),""))</f>
        <v/>
      </c>
      <c r="AP30" s="111" t="str">
        <f aca="false">IF(G30="","",IF(AND($B30='Oneri di Urbanizzazione'!$E$33,$C30='Oneri di Urbanizzazione'!$E$35,$D30='Oneri di Urbanizzazione'!$E$38,$E30='Oneri di Urbanizzazione'!$E$40,$F30='Oneri di Urbanizzazione'!$E$42),IF(COUNTIF(AP$3:AP29,$G30)=0,$G30,""),""))</f>
        <v/>
      </c>
      <c r="AY30" s="1" t="n">
        <f aca="false">+AY29+1</f>
        <v>28</v>
      </c>
      <c r="AZ30" s="978" t="str">
        <f aca="false">IFERROR(VLOOKUP($AY30,BI:BP,8,FALSE()),"")</f>
        <v/>
      </c>
      <c r="BA30" s="978" t="str">
        <f aca="false">IFERROR(VLOOKUP($AY30,BJ:BQ,8,FALSE()),"")</f>
        <v/>
      </c>
      <c r="BB30" s="978" t="str">
        <f aca="false">IFERROR(VLOOKUP($AY30,BK:BR,8,FALSE()),"")</f>
        <v/>
      </c>
      <c r="BC30" s="978" t="str">
        <f aca="false">IFERROR(VLOOKUP($AY30,BL:BS,8,FALSE()),"")</f>
        <v/>
      </c>
      <c r="BD30" s="978" t="str">
        <f aca="false">IFERROR(VLOOKUP($AY30,BM:BT,8,FALSE()),"")</f>
        <v/>
      </c>
      <c r="BE30" s="978" t="str">
        <f aca="false">IFERROR(VLOOKUP($AY30,BN:BU,8,FALSE()),"")</f>
        <v/>
      </c>
      <c r="BI30" s="1" t="str">
        <f aca="false">IF(BP30&lt;&gt;"",MAX(BI$3:BI29)+1,"")</f>
        <v/>
      </c>
      <c r="BJ30" s="1" t="str">
        <f aca="false">IF(BQ30&lt;&gt;"",MAX(BJ$3:BJ29)+1,"")</f>
        <v/>
      </c>
      <c r="BK30" s="1" t="str">
        <f aca="false">IF(BR30&lt;&gt;"",MAX(BK$3:BK29)+1,"")</f>
        <v/>
      </c>
      <c r="BL30" s="1" t="str">
        <f aca="false">IF(BS30&lt;&gt;"",MAX(BL$3:BL29)+1,"")</f>
        <v/>
      </c>
      <c r="BM30" s="1" t="str">
        <f aca="false">IF(BT30&lt;&gt;"",MAX(BM$3:BM29)+1,"")</f>
        <v/>
      </c>
      <c r="BN30" s="1" t="str">
        <f aca="false">IF(BU30&lt;&gt;"",MAX(BN$3:BN29)+1,"")</f>
        <v/>
      </c>
      <c r="BP30" s="1" t="str">
        <f aca="false">IF(B30&lt;&gt;"",IF(COUNTIF(BP$3:BP29,B30)&gt;0,"",B30),"")</f>
        <v/>
      </c>
      <c r="BQ30" s="1" t="str">
        <f aca="false">IF(C30&lt;&gt;"",IF(COUNTIF(BQ$3:BQ29,C30)&gt;0,"",C30),"")</f>
        <v/>
      </c>
      <c r="BR30" s="1" t="str">
        <f aca="false">IF(D30&lt;&gt;"",IF(COUNTIF(BR$3:BR29,D30)&gt;0,"",D30),"")</f>
        <v/>
      </c>
      <c r="BS30" s="1" t="str">
        <f aca="false">IF(E30&lt;&gt;"",IF(COUNTIF(BS$3:BS29,E30)&gt;0,"",E30),"")</f>
        <v/>
      </c>
      <c r="BT30" s="1" t="str">
        <f aca="false">IF(F30&lt;&gt;"",IF(COUNTIF(BT$3:BT29,F30)&gt;0,"",F30),"")</f>
        <v/>
      </c>
      <c r="BU30" s="1" t="str">
        <f aca="false">IF(G30&lt;&gt;"",IF(COUNTIF(BU$3:BU29,G30)&gt;0,"",G30),"")</f>
        <v/>
      </c>
    </row>
    <row r="31" customFormat="false" ht="15" hidden="false" customHeight="false" outlineLevel="0" collapsed="false">
      <c r="A31" s="972" t="str">
        <f aca="false">IF(B31&lt;&gt;"",CONCATENATE(B31,C31,D31,E31,F31,G31),"")</f>
        <v/>
      </c>
      <c r="B31" s="999"/>
      <c r="C31" s="662"/>
      <c r="D31" s="662"/>
      <c r="E31" s="1000"/>
      <c r="F31" s="1001"/>
      <c r="G31" s="1001"/>
      <c r="H31" s="1002"/>
      <c r="I31" s="1002"/>
      <c r="J31" s="1003"/>
      <c r="K31" s="1004"/>
      <c r="L31" s="1005"/>
      <c r="M31" s="1005"/>
      <c r="N31" s="1003"/>
      <c r="O31" s="1006"/>
      <c r="P31" s="1006"/>
      <c r="Q31" s="1008"/>
      <c r="R31" s="1008"/>
      <c r="S31" s="1007" t="s">
        <v>73</v>
      </c>
      <c r="V31" s="111" t="n">
        <f aca="false">+V30+1</f>
        <v>29</v>
      </c>
      <c r="W31" s="977" t="str">
        <f aca="false">IFERROR(VLOOKUP($V30,AD:AK,8,FALSE()),"")</f>
        <v/>
      </c>
      <c r="X31" s="977" t="str">
        <f aca="false">IFERROR(VLOOKUP($V31,AE:AL,8,FALSE()),"")</f>
        <v/>
      </c>
      <c r="Y31" s="977" t="str">
        <f aca="false">IFERROR(VLOOKUP($V31,AF:AM,8,FALSE()),"")</f>
        <v/>
      </c>
      <c r="Z31" s="977" t="str">
        <f aca="false">IFERROR(VLOOKUP($V31,AG:AN,8,FALSE()),"")</f>
        <v/>
      </c>
      <c r="AA31" s="977" t="str">
        <f aca="false">IFERROR(VLOOKUP($V31,AH:AO,8,FALSE()),"")</f>
        <v/>
      </c>
      <c r="AB31" s="977" t="str">
        <f aca="false">IFERROR(VLOOKUP($V31,AI:AP,8,FALSE()),"")</f>
        <v/>
      </c>
      <c r="AD31" s="111" t="str">
        <f aca="false">IF(AK31&lt;&gt;"",MAX(AD$3:AD30)+1,"")</f>
        <v/>
      </c>
      <c r="AE31" s="111" t="str">
        <f aca="false">IF(AL31&lt;&gt;"",MAX(AE$3:AE30)+1,"")</f>
        <v/>
      </c>
      <c r="AF31" s="111" t="str">
        <f aca="false">IF(AM31&lt;&gt;"",MAX(AF$3:AF30)+1,"")</f>
        <v/>
      </c>
      <c r="AG31" s="111" t="str">
        <f aca="false">IF(AN31&lt;&gt;"",MAX(AG$3:AG30)+1,"")</f>
        <v/>
      </c>
      <c r="AH31" s="111" t="str">
        <f aca="false">IF(AO31&lt;&gt;"",MAX(AH$3:AH30)+1,"")</f>
        <v/>
      </c>
      <c r="AI31" s="111" t="str">
        <f aca="false">IF(AP31&lt;&gt;"",MAX(AI$3:AI30)+1,"")</f>
        <v/>
      </c>
      <c r="AK31" s="111" t="str">
        <f aca="false">IF(B31="","",IF(COUNTIF($AK$3:AL30,B31)=0,B31,""))</f>
        <v/>
      </c>
      <c r="AL31" s="111" t="str">
        <f aca="false">IF(C31="","",IF($B31='Oneri di Urbanizzazione'!$E$33,IF(COUNTIF($AL$3:AL30,$C31)=0,$C31,""),""))</f>
        <v/>
      </c>
      <c r="AM31" s="111" t="str">
        <f aca="false">IF(D31="","",IF(AND($B31='Oneri di Urbanizzazione'!$E$33,$C31='Oneri di Urbanizzazione'!$E$35),IF(COUNTIF(AM$3:AM30,$D31)=0,$D31,""),""))</f>
        <v/>
      </c>
      <c r="AN31" s="111" t="str">
        <f aca="false">IF(E31="","",IF(AND($B31='Oneri di Urbanizzazione'!$E$33,$C31='Oneri di Urbanizzazione'!$E$35,$D31='Oneri di Urbanizzazione'!$E$38),IF(COUNTIF(AN$3:AN30,$E31)=0,$E31,""),""))</f>
        <v/>
      </c>
      <c r="AO31" s="111" t="str">
        <f aca="false">IF(F31="","",IF(AND($B31='Oneri di Urbanizzazione'!$E$33,$C31='Oneri di Urbanizzazione'!$E$35,$D31='Oneri di Urbanizzazione'!$E$38,$E31='Oneri di Urbanizzazione'!$E$40),IF(COUNTIF(AO$3:AO30,$F31)=0,$F31,""),""))</f>
        <v/>
      </c>
      <c r="AP31" s="111" t="str">
        <f aca="false">IF(G31="","",IF(AND($B31='Oneri di Urbanizzazione'!$E$33,$C31='Oneri di Urbanizzazione'!$E$35,$D31='Oneri di Urbanizzazione'!$E$38,$E31='Oneri di Urbanizzazione'!$E$40,$F31='Oneri di Urbanizzazione'!$E$42),IF(COUNTIF(AP$3:AP30,$G31)=0,$G31,""),""))</f>
        <v/>
      </c>
      <c r="AY31" s="1" t="n">
        <f aca="false">+AY30+1</f>
        <v>29</v>
      </c>
      <c r="AZ31" s="978" t="str">
        <f aca="false">IFERROR(VLOOKUP($AY31,BI:BP,8,FALSE()),"")</f>
        <v/>
      </c>
      <c r="BA31" s="978" t="str">
        <f aca="false">IFERROR(VLOOKUP($AY31,BJ:BQ,8,FALSE()),"")</f>
        <v/>
      </c>
      <c r="BB31" s="978" t="str">
        <f aca="false">IFERROR(VLOOKUP($AY31,BK:BR,8,FALSE()),"")</f>
        <v/>
      </c>
      <c r="BC31" s="978" t="str">
        <f aca="false">IFERROR(VLOOKUP($AY31,BL:BS,8,FALSE()),"")</f>
        <v/>
      </c>
      <c r="BD31" s="978" t="str">
        <f aca="false">IFERROR(VLOOKUP($AY31,BM:BT,8,FALSE()),"")</f>
        <v/>
      </c>
      <c r="BE31" s="978" t="str">
        <f aca="false">IFERROR(VLOOKUP($AY31,BN:BU,8,FALSE()),"")</f>
        <v/>
      </c>
      <c r="BI31" s="1" t="str">
        <f aca="false">IF(BP31&lt;&gt;"",MAX(BI$3:BI30)+1,"")</f>
        <v/>
      </c>
      <c r="BJ31" s="1" t="str">
        <f aca="false">IF(BQ31&lt;&gt;"",MAX(BJ$3:BJ30)+1,"")</f>
        <v/>
      </c>
      <c r="BK31" s="1" t="str">
        <f aca="false">IF(BR31&lt;&gt;"",MAX(BK$3:BK30)+1,"")</f>
        <v/>
      </c>
      <c r="BL31" s="1" t="str">
        <f aca="false">IF(BS31&lt;&gt;"",MAX(BL$3:BL30)+1,"")</f>
        <v/>
      </c>
      <c r="BM31" s="1" t="str">
        <f aca="false">IF(BT31&lt;&gt;"",MAX(BM$3:BM30)+1,"")</f>
        <v/>
      </c>
      <c r="BN31" s="1" t="str">
        <f aca="false">IF(BU31&lt;&gt;"",MAX(BN$3:BN30)+1,"")</f>
        <v/>
      </c>
      <c r="BP31" s="1" t="str">
        <f aca="false">IF(B31&lt;&gt;"",IF(COUNTIF(BP$3:BP30,B31)&gt;0,"",B31),"")</f>
        <v/>
      </c>
      <c r="BQ31" s="1" t="str">
        <f aca="false">IF(C31&lt;&gt;"",IF(COUNTIF(BQ$3:BQ30,C31)&gt;0,"",C31),"")</f>
        <v/>
      </c>
      <c r="BR31" s="1" t="str">
        <f aca="false">IF(D31&lt;&gt;"",IF(COUNTIF(BR$3:BR30,D31)&gt;0,"",D31),"")</f>
        <v/>
      </c>
      <c r="BS31" s="1" t="str">
        <f aca="false">IF(E31&lt;&gt;"",IF(COUNTIF(BS$3:BS30,E31)&gt;0,"",E31),"")</f>
        <v/>
      </c>
      <c r="BT31" s="1" t="str">
        <f aca="false">IF(F31&lt;&gt;"",IF(COUNTIF(BT$3:BT30,F31)&gt;0,"",F31),"")</f>
        <v/>
      </c>
      <c r="BU31" s="1" t="str">
        <f aca="false">IF(G31&lt;&gt;"",IF(COUNTIF(BU$3:BU30,G31)&gt;0,"",G31),"")</f>
        <v/>
      </c>
    </row>
    <row r="32" customFormat="false" ht="15" hidden="false" customHeight="false" outlineLevel="0" collapsed="false">
      <c r="A32" s="972" t="str">
        <f aca="false">IF(B32&lt;&gt;"",CONCATENATE(B32,C32,D32,E32,F32,G32),"")</f>
        <v/>
      </c>
      <c r="B32" s="999"/>
      <c r="C32" s="662"/>
      <c r="D32" s="662"/>
      <c r="E32" s="1000"/>
      <c r="F32" s="1001"/>
      <c r="G32" s="1001"/>
      <c r="H32" s="1002"/>
      <c r="I32" s="1002"/>
      <c r="J32" s="1003"/>
      <c r="K32" s="1004"/>
      <c r="L32" s="1005"/>
      <c r="M32" s="1005"/>
      <c r="N32" s="1003"/>
      <c r="O32" s="1006"/>
      <c r="P32" s="1006"/>
      <c r="Q32" s="1008"/>
      <c r="R32" s="1008"/>
      <c r="S32" s="1007" t="s">
        <v>73</v>
      </c>
      <c r="V32" s="111" t="n">
        <f aca="false">+V31+1</f>
        <v>30</v>
      </c>
      <c r="W32" s="977" t="str">
        <f aca="false">IFERROR(VLOOKUP($V31,AD:AK,8,FALSE()),"")</f>
        <v/>
      </c>
      <c r="X32" s="977" t="str">
        <f aca="false">IFERROR(VLOOKUP($V32,AE:AL,8,FALSE()),"")</f>
        <v/>
      </c>
      <c r="Y32" s="977" t="str">
        <f aca="false">IFERROR(VLOOKUP($V32,AF:AM,8,FALSE()),"")</f>
        <v/>
      </c>
      <c r="Z32" s="977" t="str">
        <f aca="false">IFERROR(VLOOKUP($V32,AG:AN,8,FALSE()),"")</f>
        <v/>
      </c>
      <c r="AA32" s="977" t="str">
        <f aca="false">IFERROR(VLOOKUP($V32,AH:AO,8,FALSE()),"")</f>
        <v/>
      </c>
      <c r="AB32" s="977" t="str">
        <f aca="false">IFERROR(VLOOKUP($V32,AI:AP,8,FALSE()),"")</f>
        <v/>
      </c>
      <c r="AD32" s="111" t="str">
        <f aca="false">IF(AK32&lt;&gt;"",MAX(AD$3:AD31)+1,"")</f>
        <v/>
      </c>
      <c r="AE32" s="111" t="str">
        <f aca="false">IF(AL32&lt;&gt;"",MAX(AE$3:AE31)+1,"")</f>
        <v/>
      </c>
      <c r="AF32" s="111" t="str">
        <f aca="false">IF(AM32&lt;&gt;"",MAX(AF$3:AF31)+1,"")</f>
        <v/>
      </c>
      <c r="AG32" s="111" t="str">
        <f aca="false">IF(AN32&lt;&gt;"",MAX(AG$3:AG31)+1,"")</f>
        <v/>
      </c>
      <c r="AH32" s="111" t="str">
        <f aca="false">IF(AO32&lt;&gt;"",MAX(AH$3:AH31)+1,"")</f>
        <v/>
      </c>
      <c r="AI32" s="111" t="str">
        <f aca="false">IF(AP32&lt;&gt;"",MAX(AI$3:AI31)+1,"")</f>
        <v/>
      </c>
      <c r="AK32" s="111" t="str">
        <f aca="false">IF(B32="","",IF(COUNTIF($AK$3:AL31,B32)=0,B32,""))</f>
        <v/>
      </c>
      <c r="AL32" s="111" t="str">
        <f aca="false">IF(C32="","",IF($B32='Oneri di Urbanizzazione'!$E$33,IF(COUNTIF($AL$3:AL31,$C32)=0,$C32,""),""))</f>
        <v/>
      </c>
      <c r="AM32" s="111" t="str">
        <f aca="false">IF(D32="","",IF(AND($B32='Oneri di Urbanizzazione'!$E$33,$C32='Oneri di Urbanizzazione'!$E$35),IF(COUNTIF(AM$3:AM31,$D32)=0,$D32,""),""))</f>
        <v/>
      </c>
      <c r="AN32" s="111" t="str">
        <f aca="false">IF(E32="","",IF(AND($B32='Oneri di Urbanizzazione'!$E$33,$C32='Oneri di Urbanizzazione'!$E$35,$D32='Oneri di Urbanizzazione'!$E$38),IF(COUNTIF(AN$3:AN31,$E32)=0,$E32,""),""))</f>
        <v/>
      </c>
      <c r="AO32" s="111" t="str">
        <f aca="false">IF(F32="","",IF(AND($B32='Oneri di Urbanizzazione'!$E$33,$C32='Oneri di Urbanizzazione'!$E$35,$D32='Oneri di Urbanizzazione'!$E$38,$E32='Oneri di Urbanizzazione'!$E$40),IF(COUNTIF(AO$3:AO31,$F32)=0,$F32,""),""))</f>
        <v/>
      </c>
      <c r="AP32" s="111" t="str">
        <f aca="false">IF(G32="","",IF(AND($B32='Oneri di Urbanizzazione'!$E$33,$C32='Oneri di Urbanizzazione'!$E$35,$D32='Oneri di Urbanizzazione'!$E$38,$E32='Oneri di Urbanizzazione'!$E$40,$F32='Oneri di Urbanizzazione'!$E$42),IF(COUNTIF(AP$3:AP31,$G32)=0,$G32,""),""))</f>
        <v/>
      </c>
      <c r="AY32" s="1" t="n">
        <f aca="false">+AY31+1</f>
        <v>30</v>
      </c>
      <c r="AZ32" s="978" t="str">
        <f aca="false">IFERROR(VLOOKUP($AY32,BI:BP,8,FALSE()),"")</f>
        <v/>
      </c>
      <c r="BA32" s="978" t="str">
        <f aca="false">IFERROR(VLOOKUP($AY32,BJ:BQ,8,FALSE()),"")</f>
        <v/>
      </c>
      <c r="BB32" s="978" t="str">
        <f aca="false">IFERROR(VLOOKUP($AY32,BK:BR,8,FALSE()),"")</f>
        <v/>
      </c>
      <c r="BC32" s="978" t="str">
        <f aca="false">IFERROR(VLOOKUP($AY32,BL:BS,8,FALSE()),"")</f>
        <v/>
      </c>
      <c r="BD32" s="978" t="str">
        <f aca="false">IFERROR(VLOOKUP($AY32,BM:BT,8,FALSE()),"")</f>
        <v/>
      </c>
      <c r="BE32" s="978" t="str">
        <f aca="false">IFERROR(VLOOKUP($AY32,BN:BU,8,FALSE()),"")</f>
        <v/>
      </c>
      <c r="BI32" s="1" t="str">
        <f aca="false">IF(BP32&lt;&gt;"",MAX(BI$3:BI31)+1,"")</f>
        <v/>
      </c>
      <c r="BJ32" s="1" t="str">
        <f aca="false">IF(BQ32&lt;&gt;"",MAX(BJ$3:BJ31)+1,"")</f>
        <v/>
      </c>
      <c r="BK32" s="1" t="str">
        <f aca="false">IF(BR32&lt;&gt;"",MAX(BK$3:BK31)+1,"")</f>
        <v/>
      </c>
      <c r="BL32" s="1" t="str">
        <f aca="false">IF(BS32&lt;&gt;"",MAX(BL$3:BL31)+1,"")</f>
        <v/>
      </c>
      <c r="BM32" s="1" t="str">
        <f aca="false">IF(BT32&lt;&gt;"",MAX(BM$3:BM31)+1,"")</f>
        <v/>
      </c>
      <c r="BN32" s="1" t="str">
        <f aca="false">IF(BU32&lt;&gt;"",MAX(BN$3:BN31)+1,"")</f>
        <v/>
      </c>
      <c r="BP32" s="1" t="str">
        <f aca="false">IF(B32&lt;&gt;"",IF(COUNTIF(BP$3:BP31,B32)&gt;0,"",B32),"")</f>
        <v/>
      </c>
      <c r="BQ32" s="1" t="str">
        <f aca="false">IF(C32&lt;&gt;"",IF(COUNTIF(BQ$3:BQ31,C32)&gt;0,"",C32),"")</f>
        <v/>
      </c>
      <c r="BR32" s="1" t="str">
        <f aca="false">IF(D32&lt;&gt;"",IF(COUNTIF(BR$3:BR31,D32)&gt;0,"",D32),"")</f>
        <v/>
      </c>
      <c r="BS32" s="1" t="str">
        <f aca="false">IF(E32&lt;&gt;"",IF(COUNTIF(BS$3:BS31,E32)&gt;0,"",E32),"")</f>
        <v/>
      </c>
      <c r="BT32" s="1" t="str">
        <f aca="false">IF(F32&lt;&gt;"",IF(COUNTIF(BT$3:BT31,F32)&gt;0,"",F32),"")</f>
        <v/>
      </c>
      <c r="BU32" s="1" t="str">
        <f aca="false">IF(G32&lt;&gt;"",IF(COUNTIF(BU$3:BU31,G32)&gt;0,"",G32),"")</f>
        <v/>
      </c>
    </row>
    <row r="33" customFormat="false" ht="15" hidden="false" customHeight="false" outlineLevel="0" collapsed="false">
      <c r="A33" s="972" t="str">
        <f aca="false">IF(B33&lt;&gt;"",CONCATENATE(B33,C33,#REF!,E33,F33,G33),"")</f>
        <v/>
      </c>
      <c r="B33" s="999"/>
      <c r="C33" s="662"/>
      <c r="D33" s="662"/>
      <c r="E33" s="1000"/>
      <c r="F33" s="1001"/>
      <c r="G33" s="1001"/>
      <c r="H33" s="1002"/>
      <c r="I33" s="1002"/>
      <c r="J33" s="1003"/>
      <c r="K33" s="1004"/>
      <c r="L33" s="1005"/>
      <c r="M33" s="1005"/>
      <c r="N33" s="1003"/>
      <c r="O33" s="1006"/>
      <c r="P33" s="1006"/>
      <c r="Q33" s="1008"/>
      <c r="R33" s="1008"/>
      <c r="S33" s="1007" t="s">
        <v>73</v>
      </c>
      <c r="V33" s="111" t="n">
        <f aca="false">+V32+1</f>
        <v>31</v>
      </c>
      <c r="W33" s="977" t="str">
        <f aca="false">IFERROR(VLOOKUP($V32,AD:AK,8,FALSE()),"")</f>
        <v/>
      </c>
      <c r="X33" s="977" t="str">
        <f aca="false">IFERROR(VLOOKUP($V33,AE:AL,8,FALSE()),"")</f>
        <v/>
      </c>
      <c r="Y33" s="977" t="str">
        <f aca="false">IFERROR(VLOOKUP($V33,AF:AM,8,FALSE()),"")</f>
        <v/>
      </c>
      <c r="Z33" s="977" t="str">
        <f aca="false">IFERROR(VLOOKUP($V33,AG:AN,8,FALSE()),"")</f>
        <v/>
      </c>
      <c r="AA33" s="977" t="str">
        <f aca="false">IFERROR(VLOOKUP($V33,AH:AO,8,FALSE()),"")</f>
        <v/>
      </c>
      <c r="AB33" s="977" t="str">
        <f aca="false">IFERROR(VLOOKUP($V33,AI:AP,8,FALSE()),"")</f>
        <v/>
      </c>
      <c r="AD33" s="111" t="str">
        <f aca="false">IF(AK33&lt;&gt;"",MAX(AD$3:AD32)+1,"")</f>
        <v/>
      </c>
      <c r="AE33" s="111" t="str">
        <f aca="false">IF(AL33&lt;&gt;"",MAX(AE$3:AE32)+1,"")</f>
        <v/>
      </c>
      <c r="AF33" s="111" t="str">
        <f aca="false">IF(AM33&lt;&gt;"",MAX(AF$3:AF32)+1,"")</f>
        <v/>
      </c>
      <c r="AG33" s="111" t="str">
        <f aca="false">IF(AN33&lt;&gt;"",MAX(AG$3:AG32)+1,"")</f>
        <v/>
      </c>
      <c r="AH33" s="111" t="str">
        <f aca="false">IF(AO33&lt;&gt;"",MAX(AH$3:AH32)+1,"")</f>
        <v/>
      </c>
      <c r="AI33" s="111" t="str">
        <f aca="false">IF(AP33&lt;&gt;"",MAX(AI$3:AI32)+1,"")</f>
        <v/>
      </c>
      <c r="AK33" s="111" t="str">
        <f aca="false">IF(B33="","",IF(COUNTIF($AK$3:AL32,B33)=0,B33,""))</f>
        <v/>
      </c>
      <c r="AL33" s="111" t="str">
        <f aca="false">IF(C33="","",IF($B33='Oneri di Urbanizzazione'!$E$33,IF(COUNTIF($AL$3:AL32,$C33)=0,$C33,""),""))</f>
        <v/>
      </c>
      <c r="AM33" s="111" t="str">
        <f aca="false">IF(D33="","",IF(AND($B33='Oneri di Urbanizzazione'!$E$33,$C33='Oneri di Urbanizzazione'!$E$35),IF(COUNTIF(AM$3:AM32,$D33)=0,$D33,""),""))</f>
        <v/>
      </c>
      <c r="AN33" s="111" t="str">
        <f aca="false">IF(E33="","",IF(AND($B33='Oneri di Urbanizzazione'!$E$33,$C33='Oneri di Urbanizzazione'!$E$35,$D33='Oneri di Urbanizzazione'!$E$38),IF(COUNTIF(AN$3:AN32,$E33)=0,$E33,""),""))</f>
        <v/>
      </c>
      <c r="AO33" s="111" t="str">
        <f aca="false">IF(F33="","",IF(AND($B33='Oneri di Urbanizzazione'!$E$33,$C33='Oneri di Urbanizzazione'!$E$35,$D33='Oneri di Urbanizzazione'!$E$38,$E33='Oneri di Urbanizzazione'!$E$40),IF(COUNTIF(AO$3:AO32,$F33)=0,$F33,""),""))</f>
        <v/>
      </c>
      <c r="AP33" s="111" t="str">
        <f aca="false">IF(G33="","",IF(AND($B33='Oneri di Urbanizzazione'!$E$33,$C33='Oneri di Urbanizzazione'!$E$35,$D33='Oneri di Urbanizzazione'!$E$38,$E33='Oneri di Urbanizzazione'!$E$40,$F33='Oneri di Urbanizzazione'!$E$42),IF(COUNTIF(AP$3:AP32,$G33)=0,$G33,""),""))</f>
        <v/>
      </c>
      <c r="AY33" s="1" t="n">
        <f aca="false">+AY32+1</f>
        <v>31</v>
      </c>
      <c r="AZ33" s="978" t="str">
        <f aca="false">IFERROR(VLOOKUP($AY33,BI:BP,8,FALSE()),"")</f>
        <v/>
      </c>
      <c r="BA33" s="978" t="str">
        <f aca="false">IFERROR(VLOOKUP($AY33,BJ:BQ,8,FALSE()),"")</f>
        <v/>
      </c>
      <c r="BB33" s="978" t="str">
        <f aca="false">IFERROR(VLOOKUP($AY33,BK:BR,8,FALSE()),"")</f>
        <v/>
      </c>
      <c r="BC33" s="978" t="str">
        <f aca="false">IFERROR(VLOOKUP($AY33,BL:BS,8,FALSE()),"")</f>
        <v/>
      </c>
      <c r="BD33" s="978" t="str">
        <f aca="false">IFERROR(VLOOKUP($AY33,BM:BT,8,FALSE()),"")</f>
        <v/>
      </c>
      <c r="BE33" s="978" t="str">
        <f aca="false">IFERROR(VLOOKUP($AY33,BN:BU,8,FALSE()),"")</f>
        <v/>
      </c>
      <c r="BI33" s="1" t="str">
        <f aca="false">IF(BP33&lt;&gt;"",MAX(BI$3:BI32)+1,"")</f>
        <v/>
      </c>
      <c r="BJ33" s="1" t="str">
        <f aca="false">IF(BQ33&lt;&gt;"",MAX(BJ$3:BJ32)+1,"")</f>
        <v/>
      </c>
      <c r="BK33" s="1" t="e">
        <f aca="false">IF(BR33&lt;&gt;"",MAX(BK$3:BK32)+1,"")</f>
        <v>#REF!</v>
      </c>
      <c r="BL33" s="1" t="str">
        <f aca="false">IF(BS33&lt;&gt;"",MAX(BL$3:BL32)+1,"")</f>
        <v/>
      </c>
      <c r="BM33" s="1" t="str">
        <f aca="false">IF(BT33&lt;&gt;"",MAX(BM$3:BM32)+1,"")</f>
        <v/>
      </c>
      <c r="BN33" s="1" t="str">
        <f aca="false">IF(BU33&lt;&gt;"",MAX(BN$3:BN32)+1,"")</f>
        <v/>
      </c>
      <c r="BP33" s="1" t="str">
        <f aca="false">IF(B33&lt;&gt;"",IF(COUNTIF(BP$3:BP32,B33)&gt;0,"",B33),"")</f>
        <v/>
      </c>
      <c r="BQ33" s="1" t="str">
        <f aca="false">IF(C33&lt;&gt;"",IF(COUNTIF(BQ$3:BQ32,C33)&gt;0,"",C33),"")</f>
        <v/>
      </c>
      <c r="BR33" s="1" t="e">
        <f aca="false">IF(#REF!&lt;&gt;"",IF(COUNTIF(BR$3:BR32,#REF!)&gt;0,"",#REF!),"")</f>
        <v>#REF!</v>
      </c>
      <c r="BS33" s="1" t="str">
        <f aca="false">IF(E33&lt;&gt;"",IF(COUNTIF(BS$3:BS32,E33)&gt;0,"",E33),"")</f>
        <v/>
      </c>
      <c r="BT33" s="1" t="str">
        <f aca="false">IF(F33&lt;&gt;"",IF(COUNTIF(BT$3:BT32,F33)&gt;0,"",F33),"")</f>
        <v/>
      </c>
      <c r="BU33" s="1" t="str">
        <f aca="false">IF(G33&lt;&gt;"",IF(COUNTIF(BU$3:BU32,G33)&gt;0,"",G33),"")</f>
        <v/>
      </c>
    </row>
    <row r="34" customFormat="false" ht="15" hidden="false" customHeight="false" outlineLevel="0" collapsed="false">
      <c r="A34" s="972" t="str">
        <f aca="false">IF(B34&lt;&gt;"",CONCATENATE(B34,C34,D34,E34,F34,G34),"")</f>
        <v/>
      </c>
      <c r="B34" s="999"/>
      <c r="C34" s="662"/>
      <c r="D34" s="999"/>
      <c r="E34" s="1000"/>
      <c r="F34" s="1001"/>
      <c r="G34" s="1001"/>
      <c r="H34" s="1002"/>
      <c r="I34" s="1002"/>
      <c r="J34" s="1003"/>
      <c r="K34" s="1004"/>
      <c r="L34" s="1005"/>
      <c r="M34" s="1005"/>
      <c r="N34" s="1003"/>
      <c r="O34" s="1006"/>
      <c r="P34" s="1006"/>
      <c r="Q34" s="1008"/>
      <c r="R34" s="1008"/>
      <c r="S34" s="1007" t="s">
        <v>73</v>
      </c>
      <c r="V34" s="111" t="n">
        <f aca="false">+V33+1</f>
        <v>32</v>
      </c>
      <c r="W34" s="977" t="str">
        <f aca="false">IFERROR(VLOOKUP($V33,AD:AK,8,FALSE()),"")</f>
        <v/>
      </c>
      <c r="X34" s="977" t="str">
        <f aca="false">IFERROR(VLOOKUP($V34,AE:AL,8,FALSE()),"")</f>
        <v/>
      </c>
      <c r="Y34" s="977" t="str">
        <f aca="false">IFERROR(VLOOKUP($V34,AF:AM,8,FALSE()),"")</f>
        <v/>
      </c>
      <c r="Z34" s="977" t="str">
        <f aca="false">IFERROR(VLOOKUP($V34,AG:AN,8,FALSE()),"")</f>
        <v/>
      </c>
      <c r="AA34" s="977" t="str">
        <f aca="false">IFERROR(VLOOKUP($V34,AH:AO,8,FALSE()),"")</f>
        <v/>
      </c>
      <c r="AB34" s="977" t="str">
        <f aca="false">IFERROR(VLOOKUP($V34,AI:AP,8,FALSE()),"")</f>
        <v/>
      </c>
      <c r="AD34" s="111" t="str">
        <f aca="false">IF(AK34&lt;&gt;"",MAX(AD$3:AD33)+1,"")</f>
        <v/>
      </c>
      <c r="AE34" s="111" t="str">
        <f aca="false">IF(AL34&lt;&gt;"",MAX(AE$3:AE33)+1,"")</f>
        <v/>
      </c>
      <c r="AF34" s="111" t="str">
        <f aca="false">IF(AM34&lt;&gt;"",MAX(AF$3:AF33)+1,"")</f>
        <v/>
      </c>
      <c r="AG34" s="111" t="str">
        <f aca="false">IF(AN34&lt;&gt;"",MAX(AG$3:AG33)+1,"")</f>
        <v/>
      </c>
      <c r="AH34" s="111" t="str">
        <f aca="false">IF(AO34&lt;&gt;"",MAX(AH$3:AH33)+1,"")</f>
        <v/>
      </c>
      <c r="AI34" s="111" t="str">
        <f aca="false">IF(AP34&lt;&gt;"",MAX(AI$3:AI33)+1,"")</f>
        <v/>
      </c>
      <c r="AK34" s="111" t="str">
        <f aca="false">IF(B34="","",IF(COUNTIF($AK$3:AL33,B34)=0,B34,""))</f>
        <v/>
      </c>
      <c r="AL34" s="111" t="str">
        <f aca="false">IF(C34="","",IF($B34='Oneri di Urbanizzazione'!$E$33,IF(COUNTIF($AL$3:AL33,$C34)=0,$C34,""),""))</f>
        <v/>
      </c>
      <c r="AM34" s="111" t="str">
        <f aca="false">IF(D34="","",IF(AND($B34='Oneri di Urbanizzazione'!$E$33,$C34='Oneri di Urbanizzazione'!$E$35),IF(COUNTIF(AM$3:AM33,$D34)=0,$D34,""),""))</f>
        <v/>
      </c>
      <c r="AN34" s="111" t="str">
        <f aca="false">IF(E34="","",IF(AND($B34='Oneri di Urbanizzazione'!$E$33,$C34='Oneri di Urbanizzazione'!$E$35,$D34='Oneri di Urbanizzazione'!$E$38),IF(COUNTIF(AN$3:AN33,$E34)=0,$E34,""),""))</f>
        <v/>
      </c>
      <c r="AO34" s="111" t="str">
        <f aca="false">IF(F34="","",IF(AND($B34='Oneri di Urbanizzazione'!$E$33,$C34='Oneri di Urbanizzazione'!$E$35,$D34='Oneri di Urbanizzazione'!$E$38,$E34='Oneri di Urbanizzazione'!$E$40),IF(COUNTIF(AO$3:AO33,$F34)=0,$F34,""),""))</f>
        <v/>
      </c>
      <c r="AP34" s="111" t="str">
        <f aca="false">IF(G34="","",IF(AND($B34='Oneri di Urbanizzazione'!$E$33,$C34='Oneri di Urbanizzazione'!$E$35,$D34='Oneri di Urbanizzazione'!$E$38,$E34='Oneri di Urbanizzazione'!$E$40,$F34='Oneri di Urbanizzazione'!$E$42),IF(COUNTIF(AP$3:AP33,$G34)=0,$G34,""),""))</f>
        <v/>
      </c>
      <c r="AY34" s="1" t="n">
        <f aca="false">+AY33+1</f>
        <v>32</v>
      </c>
      <c r="AZ34" s="978" t="str">
        <f aca="false">IFERROR(VLOOKUP($AY34,BI:BP,8,FALSE()),"")</f>
        <v/>
      </c>
      <c r="BA34" s="978" t="str">
        <f aca="false">IFERROR(VLOOKUP($AY34,BJ:BQ,8,FALSE()),"")</f>
        <v/>
      </c>
      <c r="BB34" s="978" t="str">
        <f aca="false">IFERROR(VLOOKUP($AY34,BK:BR,8,FALSE()),"")</f>
        <v/>
      </c>
      <c r="BC34" s="978" t="str">
        <f aca="false">IFERROR(VLOOKUP($AY34,BL:BS,8,FALSE()),"")</f>
        <v/>
      </c>
      <c r="BD34" s="978" t="str">
        <f aca="false">IFERROR(VLOOKUP($AY34,BM:BT,8,FALSE()),"")</f>
        <v/>
      </c>
      <c r="BE34" s="978" t="str">
        <f aca="false">IFERROR(VLOOKUP($AY34,BN:BU,8,FALSE()),"")</f>
        <v/>
      </c>
      <c r="BI34" s="1" t="str">
        <f aca="false">IF(BP34&lt;&gt;"",MAX(BI$3:BI33)+1,"")</f>
        <v/>
      </c>
      <c r="BJ34" s="1" t="str">
        <f aca="false">IF(BQ34&lt;&gt;"",MAX(BJ$3:BJ33)+1,"")</f>
        <v/>
      </c>
      <c r="BK34" s="1" t="str">
        <f aca="false">IF(BR34&lt;&gt;"",MAX(BK$3:BK33)+1,"")</f>
        <v/>
      </c>
      <c r="BL34" s="1" t="str">
        <f aca="false">IF(BS34&lt;&gt;"",MAX(BL$3:BL33)+1,"")</f>
        <v/>
      </c>
      <c r="BM34" s="1" t="str">
        <f aca="false">IF(BT34&lt;&gt;"",MAX(BM$3:BM33)+1,"")</f>
        <v/>
      </c>
      <c r="BN34" s="1" t="str">
        <f aca="false">IF(BU34&lt;&gt;"",MAX(BN$3:BN33)+1,"")</f>
        <v/>
      </c>
      <c r="BP34" s="1" t="str">
        <f aca="false">IF(B34&lt;&gt;"",IF(COUNTIF(BP$3:BP33,B34)&gt;0,"",B34),"")</f>
        <v/>
      </c>
      <c r="BQ34" s="1" t="str">
        <f aca="false">IF(C34&lt;&gt;"",IF(COUNTIF(BQ$3:BQ33,C34)&gt;0,"",C34),"")</f>
        <v/>
      </c>
      <c r="BR34" s="1" t="str">
        <f aca="false">IF(D34&lt;&gt;"",IF(COUNTIF(BR$3:BR33,D34)&gt;0,"",D34),"")</f>
        <v/>
      </c>
      <c r="BS34" s="1" t="str">
        <f aca="false">IF(E34&lt;&gt;"",IF(COUNTIF(BS$3:BS33,E34)&gt;0,"",E34),"")</f>
        <v/>
      </c>
      <c r="BT34" s="1" t="str">
        <f aca="false">IF(F34&lt;&gt;"",IF(COUNTIF(BT$3:BT33,F34)&gt;0,"",F34),"")</f>
        <v/>
      </c>
      <c r="BU34" s="1" t="str">
        <f aca="false">IF(G34&lt;&gt;"",IF(COUNTIF(BU$3:BU33,G34)&gt;0,"",G34),"")</f>
        <v/>
      </c>
    </row>
    <row r="35" customFormat="false" ht="15" hidden="false" customHeight="false" outlineLevel="0" collapsed="false">
      <c r="A35" s="972" t="str">
        <f aca="false">IF(B35&lt;&gt;"",CONCATENATE(B35,C35,D35,E35,F35,G35),"")</f>
        <v/>
      </c>
      <c r="B35" s="999"/>
      <c r="C35" s="662"/>
      <c r="D35" s="999"/>
      <c r="E35" s="1000"/>
      <c r="F35" s="1001"/>
      <c r="G35" s="1001"/>
      <c r="H35" s="1002"/>
      <c r="I35" s="1002"/>
      <c r="J35" s="1003"/>
      <c r="K35" s="1004"/>
      <c r="L35" s="1005"/>
      <c r="M35" s="1005"/>
      <c r="N35" s="1003"/>
      <c r="O35" s="1006"/>
      <c r="P35" s="1006"/>
      <c r="Q35" s="1008"/>
      <c r="R35" s="1008"/>
      <c r="S35" s="1007" t="s">
        <v>73</v>
      </c>
      <c r="V35" s="111" t="n">
        <f aca="false">+V34+1</f>
        <v>33</v>
      </c>
      <c r="W35" s="977" t="str">
        <f aca="false">IFERROR(VLOOKUP($V34,AD:AK,8,FALSE()),"")</f>
        <v/>
      </c>
      <c r="X35" s="977" t="str">
        <f aca="false">IFERROR(VLOOKUP($V35,AE:AL,8,FALSE()),"")</f>
        <v/>
      </c>
      <c r="Y35" s="977" t="str">
        <f aca="false">IFERROR(VLOOKUP($V35,AF:AM,8,FALSE()),"")</f>
        <v/>
      </c>
      <c r="Z35" s="977" t="str">
        <f aca="false">IFERROR(VLOOKUP($V35,AG:AN,8,FALSE()),"")</f>
        <v/>
      </c>
      <c r="AA35" s="977" t="str">
        <f aca="false">IFERROR(VLOOKUP($V35,AH:AO,8,FALSE()),"")</f>
        <v/>
      </c>
      <c r="AB35" s="977" t="str">
        <f aca="false">IFERROR(VLOOKUP($V35,AI:AP,8,FALSE()),"")</f>
        <v/>
      </c>
      <c r="AD35" s="111" t="str">
        <f aca="false">IF(AK35&lt;&gt;"",MAX(AD$3:AD34)+1,"")</f>
        <v/>
      </c>
      <c r="AE35" s="111" t="str">
        <f aca="false">IF(AL35&lt;&gt;"",MAX(AE$3:AE34)+1,"")</f>
        <v/>
      </c>
      <c r="AF35" s="111" t="str">
        <f aca="false">IF(AM35&lt;&gt;"",MAX(AF$3:AF34)+1,"")</f>
        <v/>
      </c>
      <c r="AG35" s="111" t="str">
        <f aca="false">IF(AN35&lt;&gt;"",MAX(AG$3:AG34)+1,"")</f>
        <v/>
      </c>
      <c r="AH35" s="111" t="str">
        <f aca="false">IF(AO35&lt;&gt;"",MAX(AH$3:AH34)+1,"")</f>
        <v/>
      </c>
      <c r="AI35" s="111" t="str">
        <f aca="false">IF(AP35&lt;&gt;"",MAX(AI$3:AI34)+1,"")</f>
        <v/>
      </c>
      <c r="AK35" s="111" t="str">
        <f aca="false">IF(B35="","",IF(COUNTIF($AK$3:AL34,B35)=0,B35,""))</f>
        <v/>
      </c>
      <c r="AL35" s="111" t="str">
        <f aca="false">IF(C35="","",IF($B35='Oneri di Urbanizzazione'!$E$33,IF(COUNTIF($AL$3:AL34,$C35)=0,$C35,""),""))</f>
        <v/>
      </c>
      <c r="AM35" s="111" t="str">
        <f aca="false">IF(D35="","",IF(AND($B35='Oneri di Urbanizzazione'!$E$33,$C35='Oneri di Urbanizzazione'!$E$35),IF(COUNTIF(AM$3:AM34,$D35)=0,$D35,""),""))</f>
        <v/>
      </c>
      <c r="AN35" s="111" t="str">
        <f aca="false">IF(E35="","",IF(AND($B35='Oneri di Urbanizzazione'!$E$33,$C35='Oneri di Urbanizzazione'!$E$35,$D35='Oneri di Urbanizzazione'!$E$38),IF(COUNTIF(AN$3:AN34,$E35)=0,$E35,""),""))</f>
        <v/>
      </c>
      <c r="AO35" s="111" t="str">
        <f aca="false">IF(F35="","",IF(AND($B35='Oneri di Urbanizzazione'!$E$33,$C35='Oneri di Urbanizzazione'!$E$35,$D35='Oneri di Urbanizzazione'!$E$38,$E35='Oneri di Urbanizzazione'!$E$40),IF(COUNTIF(AO$3:AO34,$F35)=0,$F35,""),""))</f>
        <v/>
      </c>
      <c r="AP35" s="111" t="str">
        <f aca="false">IF(G35="","",IF(AND($B35='Oneri di Urbanizzazione'!$E$33,$C35='Oneri di Urbanizzazione'!$E$35,$D35='Oneri di Urbanizzazione'!$E$38,$E35='Oneri di Urbanizzazione'!$E$40,$F35='Oneri di Urbanizzazione'!$E$42),IF(COUNTIF(AP$3:AP34,$G35)=0,$G35,""),""))</f>
        <v/>
      </c>
      <c r="AY35" s="1" t="n">
        <f aca="false">+AY34+1</f>
        <v>33</v>
      </c>
      <c r="AZ35" s="978" t="str">
        <f aca="false">IFERROR(VLOOKUP($AY35,BI:BP,8,FALSE()),"")</f>
        <v/>
      </c>
      <c r="BA35" s="978" t="str">
        <f aca="false">IFERROR(VLOOKUP($AY35,BJ:BQ,8,FALSE()),"")</f>
        <v/>
      </c>
      <c r="BB35" s="978" t="str">
        <f aca="false">IFERROR(VLOOKUP($AY35,BK:BR,8,FALSE()),"")</f>
        <v/>
      </c>
      <c r="BC35" s="978" t="str">
        <f aca="false">IFERROR(VLOOKUP($AY35,BL:BS,8,FALSE()),"")</f>
        <v/>
      </c>
      <c r="BD35" s="978" t="str">
        <f aca="false">IFERROR(VLOOKUP($AY35,BM:BT,8,FALSE()),"")</f>
        <v/>
      </c>
      <c r="BE35" s="978" t="str">
        <f aca="false">IFERROR(VLOOKUP($AY35,BN:BU,8,FALSE()),"")</f>
        <v/>
      </c>
      <c r="BI35" s="1" t="str">
        <f aca="false">IF(BP35&lt;&gt;"",MAX(BI$3:BI34)+1,"")</f>
        <v/>
      </c>
      <c r="BJ35" s="1" t="str">
        <f aca="false">IF(BQ35&lt;&gt;"",MAX(BJ$3:BJ34)+1,"")</f>
        <v/>
      </c>
      <c r="BK35" s="1" t="str">
        <f aca="false">IF(BR35&lt;&gt;"",MAX(BK$3:BK34)+1,"")</f>
        <v/>
      </c>
      <c r="BL35" s="1" t="str">
        <f aca="false">IF(BS35&lt;&gt;"",MAX(BL$3:BL34)+1,"")</f>
        <v/>
      </c>
      <c r="BM35" s="1" t="str">
        <f aca="false">IF(BT35&lt;&gt;"",MAX(BM$3:BM34)+1,"")</f>
        <v/>
      </c>
      <c r="BN35" s="1" t="str">
        <f aca="false">IF(BU35&lt;&gt;"",MAX(BN$3:BN34)+1,"")</f>
        <v/>
      </c>
      <c r="BP35" s="1" t="str">
        <f aca="false">IF(B35&lt;&gt;"",IF(COUNTIF(BP$3:BP34,B35)&gt;0,"",B35),"")</f>
        <v/>
      </c>
      <c r="BQ35" s="1" t="str">
        <f aca="false">IF(C35&lt;&gt;"",IF(COUNTIF(BQ$3:BQ34,C35)&gt;0,"",C35),"")</f>
        <v/>
      </c>
      <c r="BR35" s="1" t="str">
        <f aca="false">IF(D35&lt;&gt;"",IF(COUNTIF(BR$3:BR34,D35)&gt;0,"",D35),"")</f>
        <v/>
      </c>
      <c r="BS35" s="1" t="str">
        <f aca="false">IF(E35&lt;&gt;"",IF(COUNTIF(BS$3:BS34,E35)&gt;0,"",E35),"")</f>
        <v/>
      </c>
      <c r="BT35" s="1" t="str">
        <f aca="false">IF(F35&lt;&gt;"",IF(COUNTIF(BT$3:BT34,F35)&gt;0,"",F35),"")</f>
        <v/>
      </c>
      <c r="BU35" s="1" t="str">
        <f aca="false">IF(G35&lt;&gt;"",IF(COUNTIF(BU$3:BU34,G35)&gt;0,"",G35),"")</f>
        <v/>
      </c>
    </row>
    <row r="36" customFormat="false" ht="15" hidden="false" customHeight="false" outlineLevel="0" collapsed="false">
      <c r="A36" s="972" t="str">
        <f aca="false">IF(B36&lt;&gt;"",CONCATENATE(B36,C36,D36,E36,F36,G36),"")</f>
        <v/>
      </c>
      <c r="B36" s="999"/>
      <c r="C36" s="662"/>
      <c r="D36" s="662"/>
      <c r="E36" s="1000"/>
      <c r="F36" s="1001"/>
      <c r="G36" s="1001"/>
      <c r="H36" s="1002"/>
      <c r="I36" s="1002"/>
      <c r="J36" s="1003"/>
      <c r="K36" s="1004"/>
      <c r="L36" s="1005"/>
      <c r="M36" s="1005"/>
      <c r="N36" s="1003"/>
      <c r="O36" s="1006"/>
      <c r="P36" s="1006"/>
      <c r="Q36" s="1008"/>
      <c r="R36" s="1008"/>
      <c r="S36" s="1007" t="s">
        <v>73</v>
      </c>
      <c r="V36" s="111" t="n">
        <f aca="false">+V35+1</f>
        <v>34</v>
      </c>
      <c r="W36" s="977" t="str">
        <f aca="false">IFERROR(VLOOKUP($V35,AD:AK,8,FALSE()),"")</f>
        <v/>
      </c>
      <c r="X36" s="977" t="str">
        <f aca="false">IFERROR(VLOOKUP($V36,AE:AL,8,FALSE()),"")</f>
        <v/>
      </c>
      <c r="Y36" s="977" t="str">
        <f aca="false">IFERROR(VLOOKUP($V36,AF:AM,8,FALSE()),"")</f>
        <v/>
      </c>
      <c r="Z36" s="977" t="str">
        <f aca="false">IFERROR(VLOOKUP($V36,AG:AN,8,FALSE()),"")</f>
        <v/>
      </c>
      <c r="AA36" s="977" t="str">
        <f aca="false">IFERROR(VLOOKUP($V36,AH:AO,8,FALSE()),"")</f>
        <v/>
      </c>
      <c r="AB36" s="977" t="str">
        <f aca="false">IFERROR(VLOOKUP($V36,AI:AP,8,FALSE()),"")</f>
        <v/>
      </c>
      <c r="AD36" s="111" t="str">
        <f aca="false">IF(AK36&lt;&gt;"",MAX(AD$3:AD35)+1,"")</f>
        <v/>
      </c>
      <c r="AE36" s="111" t="str">
        <f aca="false">IF(AL36&lt;&gt;"",MAX(AE$3:AE35)+1,"")</f>
        <v/>
      </c>
      <c r="AF36" s="111" t="str">
        <f aca="false">IF(AM36&lt;&gt;"",MAX(AF$3:AF35)+1,"")</f>
        <v/>
      </c>
      <c r="AG36" s="111" t="str">
        <f aca="false">IF(AN36&lt;&gt;"",MAX(AG$3:AG35)+1,"")</f>
        <v/>
      </c>
      <c r="AH36" s="111" t="str">
        <f aca="false">IF(AO36&lt;&gt;"",MAX(AH$3:AH35)+1,"")</f>
        <v/>
      </c>
      <c r="AI36" s="111" t="str">
        <f aca="false">IF(AP36&lt;&gt;"",MAX(AI$3:AI35)+1,"")</f>
        <v/>
      </c>
      <c r="AK36" s="111" t="str">
        <f aca="false">IF(B36="","",IF(COUNTIF($AK$3:AL35,B36)=0,B36,""))</f>
        <v/>
      </c>
      <c r="AL36" s="111" t="str">
        <f aca="false">IF(C36="","",IF($B36='Oneri di Urbanizzazione'!$E$33,IF(COUNTIF($AL$3:AL35,$C36)=0,$C36,""),""))</f>
        <v/>
      </c>
      <c r="AM36" s="111" t="str">
        <f aca="false">IF(D36="","",IF(AND($B36='Oneri di Urbanizzazione'!$E$33,$C36='Oneri di Urbanizzazione'!$E$35),IF(COUNTIF(AM$3:AM35,$D36)=0,$D36,""),""))</f>
        <v/>
      </c>
      <c r="AN36" s="111" t="str">
        <f aca="false">IF(E36="","",IF(AND($B36='Oneri di Urbanizzazione'!$E$33,$C36='Oneri di Urbanizzazione'!$E$35,$D36='Oneri di Urbanizzazione'!$E$38),IF(COUNTIF(AN$3:AN35,$E36)=0,$E36,""),""))</f>
        <v/>
      </c>
      <c r="AO36" s="111" t="str">
        <f aca="false">IF(F36="","",IF(AND($B36='Oneri di Urbanizzazione'!$E$33,$C36='Oneri di Urbanizzazione'!$E$35,$D36='Oneri di Urbanizzazione'!$E$38,$E36='Oneri di Urbanizzazione'!$E$40),IF(COUNTIF(AO$3:AO35,$F36)=0,$F36,""),""))</f>
        <v/>
      </c>
      <c r="AP36" s="111" t="str">
        <f aca="false">IF(G36="","",IF(AND($B36='Oneri di Urbanizzazione'!$E$33,$C36='Oneri di Urbanizzazione'!$E$35,$D36='Oneri di Urbanizzazione'!$E$38,$E36='Oneri di Urbanizzazione'!$E$40,$F36='Oneri di Urbanizzazione'!$E$42),IF(COUNTIF(AP$3:AP35,$G36)=0,$G36,""),""))</f>
        <v/>
      </c>
      <c r="AY36" s="1" t="n">
        <f aca="false">+AY35+1</f>
        <v>34</v>
      </c>
      <c r="AZ36" s="978" t="str">
        <f aca="false">IFERROR(VLOOKUP($AY36,BI:BP,8,FALSE()),"")</f>
        <v/>
      </c>
      <c r="BA36" s="978" t="str">
        <f aca="false">IFERROR(VLOOKUP($AY36,BJ:BQ,8,FALSE()),"")</f>
        <v/>
      </c>
      <c r="BB36" s="978" t="str">
        <f aca="false">IFERROR(VLOOKUP($AY36,BK:BR,8,FALSE()),"")</f>
        <v/>
      </c>
      <c r="BC36" s="978" t="str">
        <f aca="false">IFERROR(VLOOKUP($AY36,BL:BS,8,FALSE()),"")</f>
        <v/>
      </c>
      <c r="BD36" s="978" t="str">
        <f aca="false">IFERROR(VLOOKUP($AY36,BM:BT,8,FALSE()),"")</f>
        <v/>
      </c>
      <c r="BE36" s="978" t="str">
        <f aca="false">IFERROR(VLOOKUP($AY36,BN:BU,8,FALSE()),"")</f>
        <v/>
      </c>
      <c r="BI36" s="1" t="str">
        <f aca="false">IF(BP36&lt;&gt;"",MAX(BI$3:BI35)+1,"")</f>
        <v/>
      </c>
      <c r="BJ36" s="1" t="str">
        <f aca="false">IF(BQ36&lt;&gt;"",MAX(BJ$3:BJ35)+1,"")</f>
        <v/>
      </c>
      <c r="BK36" s="1" t="str">
        <f aca="false">IF(BR36&lt;&gt;"",MAX(BK$3:BK35)+1,"")</f>
        <v/>
      </c>
      <c r="BL36" s="1" t="str">
        <f aca="false">IF(BS36&lt;&gt;"",MAX(BL$3:BL35)+1,"")</f>
        <v/>
      </c>
      <c r="BM36" s="1" t="str">
        <f aca="false">IF(BT36&lt;&gt;"",MAX(BM$3:BM35)+1,"")</f>
        <v/>
      </c>
      <c r="BN36" s="1" t="str">
        <f aca="false">IF(BU36&lt;&gt;"",MAX(BN$3:BN35)+1,"")</f>
        <v/>
      </c>
      <c r="BP36" s="1" t="str">
        <f aca="false">IF(B36&lt;&gt;"",IF(COUNTIF(BP$3:BP35,B36)&gt;0,"",B36),"")</f>
        <v/>
      </c>
      <c r="BQ36" s="1" t="str">
        <f aca="false">IF(C36&lt;&gt;"",IF(COUNTIF(BQ$3:BQ35,C36)&gt;0,"",C36),"")</f>
        <v/>
      </c>
      <c r="BR36" s="1" t="str">
        <f aca="false">IF(D36&lt;&gt;"",IF(COUNTIF(BR$3:BR35,D36)&gt;0,"",D36),"")</f>
        <v/>
      </c>
      <c r="BS36" s="1" t="str">
        <f aca="false">IF(E36&lt;&gt;"",IF(COUNTIF(BS$3:BS35,E36)&gt;0,"",E36),"")</f>
        <v/>
      </c>
      <c r="BT36" s="1" t="str">
        <f aca="false">IF(F36&lt;&gt;"",IF(COUNTIF(BT$3:BT35,F36)&gt;0,"",F36),"")</f>
        <v/>
      </c>
      <c r="BU36" s="1" t="str">
        <f aca="false">IF(G36&lt;&gt;"",IF(COUNTIF(BU$3:BU35,G36)&gt;0,"",G36),"")</f>
        <v/>
      </c>
    </row>
    <row r="37" customFormat="false" ht="15" hidden="false" customHeight="false" outlineLevel="0" collapsed="false">
      <c r="A37" s="972" t="str">
        <f aca="false">IF(B37&lt;&gt;"",CONCATENATE(B37,C37,D37,E37,F37,G37),"")</f>
        <v/>
      </c>
      <c r="B37" s="999"/>
      <c r="C37" s="662"/>
      <c r="D37" s="662"/>
      <c r="E37" s="1000"/>
      <c r="F37" s="1001"/>
      <c r="G37" s="1001"/>
      <c r="H37" s="1002"/>
      <c r="I37" s="1002"/>
      <c r="J37" s="1003"/>
      <c r="K37" s="1004"/>
      <c r="L37" s="1005"/>
      <c r="M37" s="1005"/>
      <c r="N37" s="1003"/>
      <c r="O37" s="1006"/>
      <c r="P37" s="1006"/>
      <c r="Q37" s="1008"/>
      <c r="R37" s="1008"/>
      <c r="S37" s="1007" t="s">
        <v>73</v>
      </c>
      <c r="V37" s="111" t="n">
        <f aca="false">+V36+1</f>
        <v>35</v>
      </c>
      <c r="W37" s="977" t="str">
        <f aca="false">IFERROR(VLOOKUP($V36,AD:AK,8,FALSE()),"")</f>
        <v/>
      </c>
      <c r="X37" s="977" t="str">
        <f aca="false">IFERROR(VLOOKUP($V37,AE:AL,8,FALSE()),"")</f>
        <v/>
      </c>
      <c r="Y37" s="977" t="str">
        <f aca="false">IFERROR(VLOOKUP($V37,AF:AM,8,FALSE()),"")</f>
        <v/>
      </c>
      <c r="Z37" s="977" t="str">
        <f aca="false">IFERROR(VLOOKUP($V37,AG:AN,8,FALSE()),"")</f>
        <v/>
      </c>
      <c r="AA37" s="977" t="str">
        <f aca="false">IFERROR(VLOOKUP($V37,AH:AO,8,FALSE()),"")</f>
        <v/>
      </c>
      <c r="AB37" s="977" t="str">
        <f aca="false">IFERROR(VLOOKUP($V37,AI:AP,8,FALSE()),"")</f>
        <v/>
      </c>
      <c r="AD37" s="111" t="str">
        <f aca="false">IF(AK37&lt;&gt;"",MAX(AD$3:AD36)+1,"")</f>
        <v/>
      </c>
      <c r="AE37" s="111" t="str">
        <f aca="false">IF(AL37&lt;&gt;"",MAX(AE$3:AE36)+1,"")</f>
        <v/>
      </c>
      <c r="AF37" s="111" t="str">
        <f aca="false">IF(AM37&lt;&gt;"",MAX(AF$3:AF36)+1,"")</f>
        <v/>
      </c>
      <c r="AG37" s="111" t="str">
        <f aca="false">IF(AN37&lt;&gt;"",MAX(AG$3:AG36)+1,"")</f>
        <v/>
      </c>
      <c r="AH37" s="111" t="str">
        <f aca="false">IF(AO37&lt;&gt;"",MAX(AH$3:AH36)+1,"")</f>
        <v/>
      </c>
      <c r="AI37" s="111" t="str">
        <f aca="false">IF(AP37&lt;&gt;"",MAX(AI$3:AI36)+1,"")</f>
        <v/>
      </c>
      <c r="AK37" s="111" t="str">
        <f aca="false">IF(B37="","",IF(COUNTIF($AK$3:AL36,B37)=0,B37,""))</f>
        <v/>
      </c>
      <c r="AL37" s="111" t="str">
        <f aca="false">IF(C37="","",IF($B37='Oneri di Urbanizzazione'!$E$33,IF(COUNTIF($AL$3:AL36,$C37)=0,$C37,""),""))</f>
        <v/>
      </c>
      <c r="AM37" s="111" t="str">
        <f aca="false">IF(D37="","",IF(AND($B37='Oneri di Urbanizzazione'!$E$33,$C37='Oneri di Urbanizzazione'!$E$35),IF(COUNTIF(AM$3:AM36,$D37)=0,$D37,""),""))</f>
        <v/>
      </c>
      <c r="AN37" s="111" t="str">
        <f aca="false">IF(E37="","",IF(AND($B37='Oneri di Urbanizzazione'!$E$33,$C37='Oneri di Urbanizzazione'!$E$35,$D37='Oneri di Urbanizzazione'!$E$38),IF(COUNTIF(AN$3:AN36,$E37)=0,$E37,""),""))</f>
        <v/>
      </c>
      <c r="AO37" s="111" t="str">
        <f aca="false">IF(F37="","",IF(AND($B37='Oneri di Urbanizzazione'!$E$33,$C37='Oneri di Urbanizzazione'!$E$35,$D37='Oneri di Urbanizzazione'!$E$38,$E37='Oneri di Urbanizzazione'!$E$40),IF(COUNTIF(AO$3:AO36,$F37)=0,$F37,""),""))</f>
        <v/>
      </c>
      <c r="AP37" s="111" t="str">
        <f aca="false">IF(G37="","",IF(AND($B37='Oneri di Urbanizzazione'!$E$33,$C37='Oneri di Urbanizzazione'!$E$35,$D37='Oneri di Urbanizzazione'!$E$38,$E37='Oneri di Urbanizzazione'!$E$40,$F37='Oneri di Urbanizzazione'!$E$42),IF(COUNTIF(AP$3:AP36,$G37)=0,$G37,""),""))</f>
        <v/>
      </c>
      <c r="AY37" s="1" t="n">
        <f aca="false">+AY36+1</f>
        <v>35</v>
      </c>
      <c r="AZ37" s="978" t="str">
        <f aca="false">IFERROR(VLOOKUP($AY37,BI:BP,8,FALSE()),"")</f>
        <v/>
      </c>
      <c r="BA37" s="978" t="str">
        <f aca="false">IFERROR(VLOOKUP($AY37,BJ:BQ,8,FALSE()),"")</f>
        <v/>
      </c>
      <c r="BB37" s="978" t="str">
        <f aca="false">IFERROR(VLOOKUP($AY37,BK:BR,8,FALSE()),"")</f>
        <v/>
      </c>
      <c r="BC37" s="978" t="str">
        <f aca="false">IFERROR(VLOOKUP($AY37,BL:BS,8,FALSE()),"")</f>
        <v/>
      </c>
      <c r="BD37" s="978" t="str">
        <f aca="false">IFERROR(VLOOKUP($AY37,BM:BT,8,FALSE()),"")</f>
        <v/>
      </c>
      <c r="BE37" s="978" t="str">
        <f aca="false">IFERROR(VLOOKUP($AY37,BN:BU,8,FALSE()),"")</f>
        <v/>
      </c>
      <c r="BI37" s="1" t="str">
        <f aca="false">IF(BP37&lt;&gt;"",MAX(BI$3:BI36)+1,"")</f>
        <v/>
      </c>
      <c r="BJ37" s="1" t="str">
        <f aca="false">IF(BQ37&lt;&gt;"",MAX(BJ$3:BJ36)+1,"")</f>
        <v/>
      </c>
      <c r="BK37" s="1" t="str">
        <f aca="false">IF(BR37&lt;&gt;"",MAX(BK$3:BK36)+1,"")</f>
        <v/>
      </c>
      <c r="BL37" s="1" t="str">
        <f aca="false">IF(BS37&lt;&gt;"",MAX(BL$3:BL36)+1,"")</f>
        <v/>
      </c>
      <c r="BM37" s="1" t="str">
        <f aca="false">IF(BT37&lt;&gt;"",MAX(BM$3:BM36)+1,"")</f>
        <v/>
      </c>
      <c r="BN37" s="1" t="str">
        <f aca="false">IF(BU37&lt;&gt;"",MAX(BN$3:BN36)+1,"")</f>
        <v/>
      </c>
      <c r="BP37" s="1" t="str">
        <f aca="false">IF(B37&lt;&gt;"",IF(COUNTIF(BP$3:BP36,B37)&gt;0,"",B37),"")</f>
        <v/>
      </c>
      <c r="BQ37" s="1" t="str">
        <f aca="false">IF(C37&lt;&gt;"",IF(COUNTIF(BQ$3:BQ36,C37)&gt;0,"",C37),"")</f>
        <v/>
      </c>
      <c r="BR37" s="1" t="str">
        <f aca="false">IF(D37&lt;&gt;"",IF(COUNTIF(BR$3:BR36,D37)&gt;0,"",D37),"")</f>
        <v/>
      </c>
      <c r="BS37" s="1" t="str">
        <f aca="false">IF(E37&lt;&gt;"",IF(COUNTIF(BS$3:BS36,E37)&gt;0,"",E37),"")</f>
        <v/>
      </c>
      <c r="BT37" s="1" t="str">
        <f aca="false">IF(F37&lt;&gt;"",IF(COUNTIF(BT$3:BT36,F37)&gt;0,"",F37),"")</f>
        <v/>
      </c>
      <c r="BU37" s="1" t="str">
        <f aca="false">IF(G37&lt;&gt;"",IF(COUNTIF(BU$3:BU36,G37)&gt;0,"",G37),"")</f>
        <v/>
      </c>
    </row>
    <row r="38" customFormat="false" ht="15" hidden="false" customHeight="false" outlineLevel="0" collapsed="false">
      <c r="A38" s="972" t="str">
        <f aca="false">IF(B38&lt;&gt;"",CONCATENATE(B38,C38,D38,E38,F38,G38),"")</f>
        <v/>
      </c>
      <c r="B38" s="999"/>
      <c r="C38" s="662"/>
      <c r="D38" s="662"/>
      <c r="E38" s="1000"/>
      <c r="F38" s="1001"/>
      <c r="G38" s="1001"/>
      <c r="H38" s="1002"/>
      <c r="I38" s="1002"/>
      <c r="J38" s="1003"/>
      <c r="K38" s="1004"/>
      <c r="L38" s="1005"/>
      <c r="M38" s="1005"/>
      <c r="N38" s="1003"/>
      <c r="O38" s="1006"/>
      <c r="P38" s="1006"/>
      <c r="Q38" s="1008"/>
      <c r="R38" s="1008"/>
      <c r="S38" s="1007" t="s">
        <v>73</v>
      </c>
      <c r="V38" s="111" t="n">
        <f aca="false">+V37+1</f>
        <v>36</v>
      </c>
      <c r="W38" s="977" t="str">
        <f aca="false">IFERROR(VLOOKUP($V37,AD:AK,8,FALSE()),"")</f>
        <v/>
      </c>
      <c r="X38" s="977" t="str">
        <f aca="false">IFERROR(VLOOKUP($V38,AE:AL,8,FALSE()),"")</f>
        <v/>
      </c>
      <c r="Y38" s="977" t="str">
        <f aca="false">IFERROR(VLOOKUP($V38,AF:AM,8,FALSE()),"")</f>
        <v/>
      </c>
      <c r="Z38" s="977" t="str">
        <f aca="false">IFERROR(VLOOKUP($V38,AG:AN,8,FALSE()),"")</f>
        <v/>
      </c>
      <c r="AA38" s="977" t="str">
        <f aca="false">IFERROR(VLOOKUP($V38,AH:AO,8,FALSE()),"")</f>
        <v/>
      </c>
      <c r="AB38" s="977" t="str">
        <f aca="false">IFERROR(VLOOKUP($V38,AI:AP,8,FALSE()),"")</f>
        <v/>
      </c>
      <c r="AD38" s="111" t="str">
        <f aca="false">IF(AK38&lt;&gt;"",MAX(AD$3:AD37)+1,"")</f>
        <v/>
      </c>
      <c r="AE38" s="111" t="str">
        <f aca="false">IF(AL38&lt;&gt;"",MAX(AE$3:AE37)+1,"")</f>
        <v/>
      </c>
      <c r="AF38" s="111" t="str">
        <f aca="false">IF(AM38&lt;&gt;"",MAX(AF$3:AF37)+1,"")</f>
        <v/>
      </c>
      <c r="AG38" s="111" t="str">
        <f aca="false">IF(AN38&lt;&gt;"",MAX(AG$3:AG37)+1,"")</f>
        <v/>
      </c>
      <c r="AH38" s="111" t="str">
        <f aca="false">IF(AO38&lt;&gt;"",MAX(AH$3:AH37)+1,"")</f>
        <v/>
      </c>
      <c r="AI38" s="111" t="str">
        <f aca="false">IF(AP38&lt;&gt;"",MAX(AI$3:AI37)+1,"")</f>
        <v/>
      </c>
      <c r="AK38" s="111" t="str">
        <f aca="false">IF(B38="","",IF(COUNTIF($AK$3:AL37,B38)=0,B38,""))</f>
        <v/>
      </c>
      <c r="AL38" s="111" t="str">
        <f aca="false">IF(C38="","",IF($B38='Oneri di Urbanizzazione'!$E$33,IF(COUNTIF($AL$3:AL37,$C38)=0,$C38,""),""))</f>
        <v/>
      </c>
      <c r="AM38" s="111" t="str">
        <f aca="false">IF(D38="","",IF(AND($B38='Oneri di Urbanizzazione'!$E$33,$C38='Oneri di Urbanizzazione'!$E$35),IF(COUNTIF(AM$3:AM37,$D38)=0,$D38,""),""))</f>
        <v/>
      </c>
      <c r="AN38" s="111" t="str">
        <f aca="false">IF(E38="","",IF(AND($B38='Oneri di Urbanizzazione'!$E$33,$C38='Oneri di Urbanizzazione'!$E$35,$D38='Oneri di Urbanizzazione'!$E$38),IF(COUNTIF(AN$3:AN37,$E38)=0,$E38,""),""))</f>
        <v/>
      </c>
      <c r="AO38" s="111" t="str">
        <f aca="false">IF(F38="","",IF(AND($B38='Oneri di Urbanizzazione'!$E$33,$C38='Oneri di Urbanizzazione'!$E$35,$D38='Oneri di Urbanizzazione'!$E$38,$E38='Oneri di Urbanizzazione'!$E$40),IF(COUNTIF(AO$3:AO37,$F38)=0,$F38,""),""))</f>
        <v/>
      </c>
      <c r="AP38" s="111" t="str">
        <f aca="false">IF(G38="","",IF(AND($B38='Oneri di Urbanizzazione'!$E$33,$C38='Oneri di Urbanizzazione'!$E$35,$D38='Oneri di Urbanizzazione'!$E$38,$E38='Oneri di Urbanizzazione'!$E$40,$F38='Oneri di Urbanizzazione'!$E$42),IF(COUNTIF(AP$3:AP37,$G38)=0,$G38,""),""))</f>
        <v/>
      </c>
      <c r="AY38" s="1" t="n">
        <f aca="false">+AY37+1</f>
        <v>36</v>
      </c>
      <c r="AZ38" s="978" t="str">
        <f aca="false">IFERROR(VLOOKUP($AY38,BI:BP,8,FALSE()),"")</f>
        <v/>
      </c>
      <c r="BA38" s="978" t="str">
        <f aca="false">IFERROR(VLOOKUP($AY38,BJ:BQ,8,FALSE()),"")</f>
        <v/>
      </c>
      <c r="BB38" s="978" t="str">
        <f aca="false">IFERROR(VLOOKUP($AY38,BK:BR,8,FALSE()),"")</f>
        <v/>
      </c>
      <c r="BC38" s="978" t="str">
        <f aca="false">IFERROR(VLOOKUP($AY38,BL:BS,8,FALSE()),"")</f>
        <v/>
      </c>
      <c r="BD38" s="978" t="str">
        <f aca="false">IFERROR(VLOOKUP($AY38,BM:BT,8,FALSE()),"")</f>
        <v/>
      </c>
      <c r="BE38" s="978" t="str">
        <f aca="false">IFERROR(VLOOKUP($AY38,BN:BU,8,FALSE()),"")</f>
        <v/>
      </c>
      <c r="BI38" s="1" t="str">
        <f aca="false">IF(BP38&lt;&gt;"",MAX(BI$3:BI37)+1,"")</f>
        <v/>
      </c>
      <c r="BJ38" s="1" t="str">
        <f aca="false">IF(BQ38&lt;&gt;"",MAX(BJ$3:BJ37)+1,"")</f>
        <v/>
      </c>
      <c r="BK38" s="1" t="str">
        <f aca="false">IF(BR38&lt;&gt;"",MAX(BK$3:BK37)+1,"")</f>
        <v/>
      </c>
      <c r="BL38" s="1" t="str">
        <f aca="false">IF(BS38&lt;&gt;"",MAX(BL$3:BL37)+1,"")</f>
        <v/>
      </c>
      <c r="BM38" s="1" t="str">
        <f aca="false">IF(BT38&lt;&gt;"",MAX(BM$3:BM37)+1,"")</f>
        <v/>
      </c>
      <c r="BN38" s="1" t="str">
        <f aca="false">IF(BU38&lt;&gt;"",MAX(BN$3:BN37)+1,"")</f>
        <v/>
      </c>
      <c r="BP38" s="1" t="str">
        <f aca="false">IF(B38&lt;&gt;"",IF(COUNTIF(BP$3:BP37,B38)&gt;0,"",B38),"")</f>
        <v/>
      </c>
      <c r="BQ38" s="1" t="str">
        <f aca="false">IF(C38&lt;&gt;"",IF(COUNTIF(BQ$3:BQ37,C38)&gt;0,"",C38),"")</f>
        <v/>
      </c>
      <c r="BR38" s="1" t="str">
        <f aca="false">IF(D38&lt;&gt;"",IF(COUNTIF(BR$3:BR37,D38)&gt;0,"",D38),"")</f>
        <v/>
      </c>
      <c r="BS38" s="1" t="str">
        <f aca="false">IF(E38&lt;&gt;"",IF(COUNTIF(BS$3:BS37,E38)&gt;0,"",E38),"")</f>
        <v/>
      </c>
      <c r="BT38" s="1" t="str">
        <f aca="false">IF(F38&lt;&gt;"",IF(COUNTIF(BT$3:BT37,F38)&gt;0,"",F38),"")</f>
        <v/>
      </c>
      <c r="BU38" s="1" t="str">
        <f aca="false">IF(G38&lt;&gt;"",IF(COUNTIF(BU$3:BU37,G38)&gt;0,"",G38),"")</f>
        <v/>
      </c>
    </row>
    <row r="39" customFormat="false" ht="15" hidden="false" customHeight="false" outlineLevel="0" collapsed="false">
      <c r="A39" s="972" t="str">
        <f aca="false">IF(B39&lt;&gt;"",CONCATENATE(B39,C39,D39,E39,F39,G39),"")</f>
        <v/>
      </c>
      <c r="B39" s="999"/>
      <c r="C39" s="662"/>
      <c r="D39" s="662"/>
      <c r="E39" s="1000"/>
      <c r="F39" s="1001"/>
      <c r="G39" s="1001"/>
      <c r="H39" s="1002"/>
      <c r="I39" s="1002"/>
      <c r="J39" s="1003"/>
      <c r="K39" s="1004"/>
      <c r="L39" s="1005"/>
      <c r="M39" s="1005"/>
      <c r="N39" s="1003"/>
      <c r="O39" s="1006"/>
      <c r="P39" s="1006"/>
      <c r="Q39" s="1008"/>
      <c r="R39" s="1008"/>
      <c r="S39" s="1007" t="s">
        <v>73</v>
      </c>
      <c r="V39" s="111" t="n">
        <f aca="false">+V38+1</f>
        <v>37</v>
      </c>
      <c r="W39" s="977" t="str">
        <f aca="false">IFERROR(VLOOKUP($V38,AD:AK,8,FALSE()),"")</f>
        <v/>
      </c>
      <c r="X39" s="977" t="str">
        <f aca="false">IFERROR(VLOOKUP($V39,AE:AL,8,FALSE()),"")</f>
        <v/>
      </c>
      <c r="Y39" s="977" t="str">
        <f aca="false">IFERROR(VLOOKUP($V39,AF:AM,8,FALSE()),"")</f>
        <v/>
      </c>
      <c r="Z39" s="977" t="str">
        <f aca="false">IFERROR(VLOOKUP($V39,AG:AN,8,FALSE()),"")</f>
        <v/>
      </c>
      <c r="AA39" s="977" t="str">
        <f aca="false">IFERROR(VLOOKUP($V39,AH:AO,8,FALSE()),"")</f>
        <v/>
      </c>
      <c r="AB39" s="977" t="str">
        <f aca="false">IFERROR(VLOOKUP($V39,AI:AP,8,FALSE()),"")</f>
        <v/>
      </c>
      <c r="AD39" s="111" t="str">
        <f aca="false">IF(AK39&lt;&gt;"",MAX(AD$3:AD38)+1,"")</f>
        <v/>
      </c>
      <c r="AE39" s="111" t="str">
        <f aca="false">IF(AL39&lt;&gt;"",MAX(AE$3:AE38)+1,"")</f>
        <v/>
      </c>
      <c r="AF39" s="111" t="str">
        <f aca="false">IF(AM39&lt;&gt;"",MAX(AF$3:AF38)+1,"")</f>
        <v/>
      </c>
      <c r="AG39" s="111" t="str">
        <f aca="false">IF(AN39&lt;&gt;"",MAX(AG$3:AG38)+1,"")</f>
        <v/>
      </c>
      <c r="AH39" s="111" t="str">
        <f aca="false">IF(AO39&lt;&gt;"",MAX(AH$3:AH38)+1,"")</f>
        <v/>
      </c>
      <c r="AI39" s="111" t="str">
        <f aca="false">IF(AP39&lt;&gt;"",MAX(AI$3:AI38)+1,"")</f>
        <v/>
      </c>
      <c r="AK39" s="111" t="str">
        <f aca="false">IF(B39="","",IF(COUNTIF($AK$3:AL38,B39)=0,B39,""))</f>
        <v/>
      </c>
      <c r="AL39" s="111" t="str">
        <f aca="false">IF(C39="","",IF($B39='Oneri di Urbanizzazione'!$E$33,IF(COUNTIF($AL$3:AL38,$C39)=0,$C39,""),""))</f>
        <v/>
      </c>
      <c r="AM39" s="111" t="str">
        <f aca="false">IF(D39="","",IF(AND($B39='Oneri di Urbanizzazione'!$E$33,$C39='Oneri di Urbanizzazione'!$E$35),IF(COUNTIF(AM$3:AM38,$D39)=0,$D39,""),""))</f>
        <v/>
      </c>
      <c r="AN39" s="111" t="str">
        <f aca="false">IF(E39="","",IF(AND($B39='Oneri di Urbanizzazione'!$E$33,$C39='Oneri di Urbanizzazione'!$E$35,$D39='Oneri di Urbanizzazione'!$E$38),IF(COUNTIF(AN$3:AN38,$E39)=0,$E39,""),""))</f>
        <v/>
      </c>
      <c r="AO39" s="111" t="str">
        <f aca="false">IF(F39="","",IF(AND($B39='Oneri di Urbanizzazione'!$E$33,$C39='Oneri di Urbanizzazione'!$E$35,$D39='Oneri di Urbanizzazione'!$E$38,$E39='Oneri di Urbanizzazione'!$E$40),IF(COUNTIF(AO$3:AO38,$F39)=0,$F39,""),""))</f>
        <v/>
      </c>
      <c r="AP39" s="111" t="str">
        <f aca="false">IF(G39="","",IF(AND($B39='Oneri di Urbanizzazione'!$E$33,$C39='Oneri di Urbanizzazione'!$E$35,$D39='Oneri di Urbanizzazione'!$E$38,$E39='Oneri di Urbanizzazione'!$E$40,$F39='Oneri di Urbanizzazione'!$E$42),IF(COUNTIF(AP$3:AP38,$G39)=0,$G39,""),""))</f>
        <v/>
      </c>
      <c r="AY39" s="1" t="n">
        <f aca="false">+AY38+1</f>
        <v>37</v>
      </c>
      <c r="AZ39" s="978" t="str">
        <f aca="false">IFERROR(VLOOKUP($AY39,BI:BP,8,FALSE()),"")</f>
        <v/>
      </c>
      <c r="BA39" s="978" t="str">
        <f aca="false">IFERROR(VLOOKUP($AY39,BJ:BQ,8,FALSE()),"")</f>
        <v/>
      </c>
      <c r="BB39" s="978" t="str">
        <f aca="false">IFERROR(VLOOKUP($AY39,BK:BR,8,FALSE()),"")</f>
        <v/>
      </c>
      <c r="BC39" s="978" t="str">
        <f aca="false">IFERROR(VLOOKUP($AY39,BL:BS,8,FALSE()),"")</f>
        <v/>
      </c>
      <c r="BD39" s="978" t="str">
        <f aca="false">IFERROR(VLOOKUP($AY39,BM:BT,8,FALSE()),"")</f>
        <v/>
      </c>
      <c r="BE39" s="978" t="str">
        <f aca="false">IFERROR(VLOOKUP($AY39,BN:BU,8,FALSE()),"")</f>
        <v/>
      </c>
      <c r="BI39" s="1" t="str">
        <f aca="false">IF(BP39&lt;&gt;"",MAX(BI$3:BI38)+1,"")</f>
        <v/>
      </c>
      <c r="BJ39" s="1" t="str">
        <f aca="false">IF(BQ39&lt;&gt;"",MAX(BJ$3:BJ38)+1,"")</f>
        <v/>
      </c>
      <c r="BK39" s="1" t="str">
        <f aca="false">IF(BR39&lt;&gt;"",MAX(BK$3:BK38)+1,"")</f>
        <v/>
      </c>
      <c r="BL39" s="1" t="str">
        <f aca="false">IF(BS39&lt;&gt;"",MAX(BL$3:BL38)+1,"")</f>
        <v/>
      </c>
      <c r="BM39" s="1" t="str">
        <f aca="false">IF(BT39&lt;&gt;"",MAX(BM$3:BM38)+1,"")</f>
        <v/>
      </c>
      <c r="BN39" s="1" t="str">
        <f aca="false">IF(BU39&lt;&gt;"",MAX(BN$3:BN38)+1,"")</f>
        <v/>
      </c>
      <c r="BP39" s="1" t="str">
        <f aca="false">IF(B39&lt;&gt;"",IF(COUNTIF(BP$3:BP38,B39)&gt;0,"",B39),"")</f>
        <v/>
      </c>
      <c r="BQ39" s="1" t="str">
        <f aca="false">IF(C39&lt;&gt;"",IF(COUNTIF(BQ$3:BQ38,C39)&gt;0,"",C39),"")</f>
        <v/>
      </c>
      <c r="BR39" s="1" t="str">
        <f aca="false">IF(D39&lt;&gt;"",IF(COUNTIF(BR$3:BR38,D39)&gt;0,"",D39),"")</f>
        <v/>
      </c>
      <c r="BS39" s="1" t="str">
        <f aca="false">IF(E39&lt;&gt;"",IF(COUNTIF(BS$3:BS38,E39)&gt;0,"",E39),"")</f>
        <v/>
      </c>
      <c r="BT39" s="1" t="str">
        <f aca="false">IF(F39&lt;&gt;"",IF(COUNTIF(BT$3:BT38,F39)&gt;0,"",F39),"")</f>
        <v/>
      </c>
      <c r="BU39" s="1" t="str">
        <f aca="false">IF(G39&lt;&gt;"",IF(COUNTIF(BU$3:BU38,G39)&gt;0,"",G39),"")</f>
        <v/>
      </c>
    </row>
    <row r="40" customFormat="false" ht="15" hidden="false" customHeight="false" outlineLevel="0" collapsed="false">
      <c r="A40" s="972" t="str">
        <f aca="false">IF(B40&lt;&gt;"",CONCATENATE(B40,C40,D40,E40,F40,G40),"")</f>
        <v/>
      </c>
      <c r="B40" s="999"/>
      <c r="C40" s="662"/>
      <c r="D40" s="662"/>
      <c r="E40" s="1000"/>
      <c r="F40" s="662"/>
      <c r="G40" s="1001"/>
      <c r="H40" s="1002"/>
      <c r="I40" s="1002"/>
      <c r="J40" s="1003"/>
      <c r="K40" s="1004"/>
      <c r="L40" s="1005"/>
      <c r="M40" s="1005"/>
      <c r="N40" s="1003"/>
      <c r="O40" s="1006"/>
      <c r="P40" s="1006"/>
      <c r="Q40" s="1008"/>
      <c r="R40" s="1008"/>
      <c r="S40" s="1007" t="s">
        <v>73</v>
      </c>
      <c r="V40" s="111" t="n">
        <f aca="false">+V39+1</f>
        <v>38</v>
      </c>
      <c r="W40" s="977" t="str">
        <f aca="false">IFERROR(VLOOKUP($V39,AD:AK,8,FALSE()),"")</f>
        <v/>
      </c>
      <c r="X40" s="977" t="str">
        <f aca="false">IFERROR(VLOOKUP($V40,AE:AL,8,FALSE()),"")</f>
        <v/>
      </c>
      <c r="Y40" s="977" t="str">
        <f aca="false">IFERROR(VLOOKUP($V40,AF:AM,8,FALSE()),"")</f>
        <v/>
      </c>
      <c r="Z40" s="977" t="str">
        <f aca="false">IFERROR(VLOOKUP($V40,AG:AN,8,FALSE()),"")</f>
        <v/>
      </c>
      <c r="AA40" s="977" t="str">
        <f aca="false">IFERROR(VLOOKUP($V40,AH:AO,8,FALSE()),"")</f>
        <v/>
      </c>
      <c r="AB40" s="977" t="str">
        <f aca="false">IFERROR(VLOOKUP($V40,AI:AP,8,FALSE()),"")</f>
        <v/>
      </c>
      <c r="AD40" s="111" t="str">
        <f aca="false">IF(AK40&lt;&gt;"",MAX(AD$3:AD39)+1,"")</f>
        <v/>
      </c>
      <c r="AE40" s="111" t="str">
        <f aca="false">IF(AL40&lt;&gt;"",MAX(AE$3:AE39)+1,"")</f>
        <v/>
      </c>
      <c r="AF40" s="111" t="str">
        <f aca="false">IF(AM40&lt;&gt;"",MAX(AF$3:AF39)+1,"")</f>
        <v/>
      </c>
      <c r="AG40" s="111" t="str">
        <f aca="false">IF(AN40&lt;&gt;"",MAX(AG$3:AG39)+1,"")</f>
        <v/>
      </c>
      <c r="AH40" s="111" t="str">
        <f aca="false">IF(AO40&lt;&gt;"",MAX(AH$3:AH39)+1,"")</f>
        <v/>
      </c>
      <c r="AI40" s="111" t="str">
        <f aca="false">IF(AP40&lt;&gt;"",MAX(AI$3:AI39)+1,"")</f>
        <v/>
      </c>
      <c r="AK40" s="111" t="str">
        <f aca="false">IF(B40="","",IF(COUNTIF($AK$3:AL39,B40)=0,B40,""))</f>
        <v/>
      </c>
      <c r="AL40" s="111" t="str">
        <f aca="false">IF(C40="","",IF($B40='Oneri di Urbanizzazione'!$E$33,IF(COUNTIF($AL$3:AL39,$C40)=0,$C40,""),""))</f>
        <v/>
      </c>
      <c r="AM40" s="111" t="str">
        <f aca="false">IF(D40="","",IF(AND($B40='Oneri di Urbanizzazione'!$E$33,$C40='Oneri di Urbanizzazione'!$E$35),IF(COUNTIF(AM$3:AM39,$D40)=0,$D40,""),""))</f>
        <v/>
      </c>
      <c r="AN40" s="111" t="str">
        <f aca="false">IF(E40="","",IF(AND($B40='Oneri di Urbanizzazione'!$E$33,$C40='Oneri di Urbanizzazione'!$E$35,$D40='Oneri di Urbanizzazione'!$E$38),IF(COUNTIF(AN$3:AN39,$E40)=0,$E40,""),""))</f>
        <v/>
      </c>
      <c r="AO40" s="111" t="str">
        <f aca="false">IF(F40="","",IF(AND($B40='Oneri di Urbanizzazione'!$E$33,$C40='Oneri di Urbanizzazione'!$E$35,$D40='Oneri di Urbanizzazione'!$E$38,$E40='Oneri di Urbanizzazione'!$E$40),IF(COUNTIF(AO$3:AO39,$F40)=0,$F40,""),""))</f>
        <v/>
      </c>
      <c r="AP40" s="111" t="str">
        <f aca="false">IF(G40="","",IF(AND($B40='Oneri di Urbanizzazione'!$E$33,$C40='Oneri di Urbanizzazione'!$E$35,$D40='Oneri di Urbanizzazione'!$E$38,$E40='Oneri di Urbanizzazione'!$E$40,$F40='Oneri di Urbanizzazione'!$E$42),IF(COUNTIF(AP$3:AP39,$G40)=0,$G40,""),""))</f>
        <v/>
      </c>
      <c r="AY40" s="1" t="n">
        <f aca="false">+AY39+1</f>
        <v>38</v>
      </c>
      <c r="AZ40" s="978" t="str">
        <f aca="false">IFERROR(VLOOKUP($AY40,BI:BP,8,FALSE()),"")</f>
        <v/>
      </c>
      <c r="BA40" s="978" t="str">
        <f aca="false">IFERROR(VLOOKUP($AY40,BJ:BQ,8,FALSE()),"")</f>
        <v/>
      </c>
      <c r="BB40" s="978" t="str">
        <f aca="false">IFERROR(VLOOKUP($AY40,BK:BR,8,FALSE()),"")</f>
        <v/>
      </c>
      <c r="BC40" s="978" t="str">
        <f aca="false">IFERROR(VLOOKUP($AY40,BL:BS,8,FALSE()),"")</f>
        <v/>
      </c>
      <c r="BD40" s="978" t="str">
        <f aca="false">IFERROR(VLOOKUP($AY40,BM:BT,8,FALSE()),"")</f>
        <v/>
      </c>
      <c r="BE40" s="978" t="str">
        <f aca="false">IFERROR(VLOOKUP($AY40,BN:BU,8,FALSE()),"")</f>
        <v/>
      </c>
      <c r="BI40" s="1" t="str">
        <f aca="false">IF(BP40&lt;&gt;"",MAX(BI$3:BI39)+1,"")</f>
        <v/>
      </c>
      <c r="BJ40" s="1" t="str">
        <f aca="false">IF(BQ40&lt;&gt;"",MAX(BJ$3:BJ39)+1,"")</f>
        <v/>
      </c>
      <c r="BK40" s="1" t="str">
        <f aca="false">IF(BR40&lt;&gt;"",MAX(BK$3:BK39)+1,"")</f>
        <v/>
      </c>
      <c r="BL40" s="1" t="str">
        <f aca="false">IF(BS40&lt;&gt;"",MAX(BL$3:BL39)+1,"")</f>
        <v/>
      </c>
      <c r="BM40" s="1" t="str">
        <f aca="false">IF(BT40&lt;&gt;"",MAX(BM$3:BM39)+1,"")</f>
        <v/>
      </c>
      <c r="BN40" s="1" t="str">
        <f aca="false">IF(BU40&lt;&gt;"",MAX(BN$3:BN39)+1,"")</f>
        <v/>
      </c>
      <c r="BP40" s="1" t="str">
        <f aca="false">IF(B40&lt;&gt;"",IF(COUNTIF(BP$3:BP39,B40)&gt;0,"",B40),"")</f>
        <v/>
      </c>
      <c r="BQ40" s="1" t="str">
        <f aca="false">IF(C40&lt;&gt;"",IF(COUNTIF(BQ$3:BQ39,C40)&gt;0,"",C40),"")</f>
        <v/>
      </c>
      <c r="BR40" s="1" t="str">
        <f aca="false">IF(D40&lt;&gt;"",IF(COUNTIF(BR$3:BR39,D40)&gt;0,"",D40),"")</f>
        <v/>
      </c>
      <c r="BS40" s="1" t="str">
        <f aca="false">IF(E40&lt;&gt;"",IF(COUNTIF(BS$3:BS39,E40)&gt;0,"",E40),"")</f>
        <v/>
      </c>
      <c r="BT40" s="1" t="str">
        <f aca="false">IF(F40&lt;&gt;"",IF(COUNTIF(BT$3:BT39,F40)&gt;0,"",F40),"")</f>
        <v/>
      </c>
      <c r="BU40" s="1" t="str">
        <f aca="false">IF(G40&lt;&gt;"",IF(COUNTIF(BU$3:BU39,G40)&gt;0,"",G40),"")</f>
        <v/>
      </c>
    </row>
    <row r="41" customFormat="false" ht="15" hidden="false" customHeight="false" outlineLevel="0" collapsed="false">
      <c r="A41" s="972" t="str">
        <f aca="false">IF(B41&lt;&gt;"",CONCATENATE(B41,C41,D41,E41,F41,G41),"")</f>
        <v/>
      </c>
      <c r="B41" s="999"/>
      <c r="C41" s="662"/>
      <c r="D41" s="662"/>
      <c r="E41" s="1000"/>
      <c r="F41" s="662"/>
      <c r="G41" s="1001"/>
      <c r="H41" s="1002"/>
      <c r="I41" s="1002"/>
      <c r="J41" s="1003"/>
      <c r="K41" s="1004"/>
      <c r="L41" s="1005"/>
      <c r="M41" s="1005"/>
      <c r="N41" s="1003"/>
      <c r="O41" s="1006"/>
      <c r="P41" s="1006"/>
      <c r="Q41" s="1008"/>
      <c r="R41" s="1008"/>
      <c r="S41" s="1007" t="s">
        <v>73</v>
      </c>
      <c r="V41" s="111" t="n">
        <f aca="false">+V40+1</f>
        <v>39</v>
      </c>
      <c r="W41" s="977" t="str">
        <f aca="false">IFERROR(VLOOKUP($V40,AD:AK,8,FALSE()),"")</f>
        <v/>
      </c>
      <c r="X41" s="977" t="str">
        <f aca="false">IFERROR(VLOOKUP($V41,AE:AL,8,FALSE()),"")</f>
        <v/>
      </c>
      <c r="Y41" s="977" t="str">
        <f aca="false">IFERROR(VLOOKUP($V41,AF:AM,8,FALSE()),"")</f>
        <v/>
      </c>
      <c r="Z41" s="977" t="str">
        <f aca="false">IFERROR(VLOOKUP($V41,AG:AN,8,FALSE()),"")</f>
        <v/>
      </c>
      <c r="AA41" s="977" t="str">
        <f aca="false">IFERROR(VLOOKUP($V41,AH:AO,8,FALSE()),"")</f>
        <v/>
      </c>
      <c r="AB41" s="977" t="str">
        <f aca="false">IFERROR(VLOOKUP($V41,AI:AP,8,FALSE()),"")</f>
        <v/>
      </c>
      <c r="AD41" s="111" t="str">
        <f aca="false">IF(AK41&lt;&gt;"",MAX(AD$3:AD40)+1,"")</f>
        <v/>
      </c>
      <c r="AE41" s="111" t="str">
        <f aca="false">IF(AL41&lt;&gt;"",MAX(AE$3:AE40)+1,"")</f>
        <v/>
      </c>
      <c r="AF41" s="111" t="str">
        <f aca="false">IF(AM41&lt;&gt;"",MAX(AF$3:AF40)+1,"")</f>
        <v/>
      </c>
      <c r="AG41" s="111" t="str">
        <f aca="false">IF(AN41&lt;&gt;"",MAX(AG$3:AG40)+1,"")</f>
        <v/>
      </c>
      <c r="AH41" s="111" t="str">
        <f aca="false">IF(AO41&lt;&gt;"",MAX(AH$3:AH40)+1,"")</f>
        <v/>
      </c>
      <c r="AI41" s="111" t="str">
        <f aca="false">IF(AP41&lt;&gt;"",MAX(AI$3:AI40)+1,"")</f>
        <v/>
      </c>
      <c r="AK41" s="111" t="str">
        <f aca="false">IF(B41="","",IF(COUNTIF($AK$3:AL40,B41)=0,B41,""))</f>
        <v/>
      </c>
      <c r="AL41" s="111" t="str">
        <f aca="false">IF(C41="","",IF($B41='Oneri di Urbanizzazione'!$E$33,IF(COUNTIF($AL$3:AL40,$C41)=0,$C41,""),""))</f>
        <v/>
      </c>
      <c r="AM41" s="111" t="str">
        <f aca="false">IF(D41="","",IF(AND($B41='Oneri di Urbanizzazione'!$E$33,$C41='Oneri di Urbanizzazione'!$E$35),IF(COUNTIF(AM$3:AM40,$D41)=0,$D41,""),""))</f>
        <v/>
      </c>
      <c r="AN41" s="111" t="str">
        <f aca="false">IF(E41="","",IF(AND($B41='Oneri di Urbanizzazione'!$E$33,$C41='Oneri di Urbanizzazione'!$E$35,$D41='Oneri di Urbanizzazione'!$E$38),IF(COUNTIF(AN$3:AN40,$E41)=0,$E41,""),""))</f>
        <v/>
      </c>
      <c r="AO41" s="111" t="str">
        <f aca="false">IF(F41="","",IF(AND($B41='Oneri di Urbanizzazione'!$E$33,$C41='Oneri di Urbanizzazione'!$E$35,$D41='Oneri di Urbanizzazione'!$E$38,$E41='Oneri di Urbanizzazione'!$E$40),IF(COUNTIF(AO$3:AO40,$F41)=0,$F41,""),""))</f>
        <v/>
      </c>
      <c r="AP41" s="111" t="str">
        <f aca="false">IF(G41="","",IF(AND($B41='Oneri di Urbanizzazione'!$E$33,$C41='Oneri di Urbanizzazione'!$E$35,$D41='Oneri di Urbanizzazione'!$E$38,$E41='Oneri di Urbanizzazione'!$E$40,$F41='Oneri di Urbanizzazione'!$E$42),IF(COUNTIF(AP$3:AP40,$G41)=0,$G41,""),""))</f>
        <v/>
      </c>
      <c r="AY41" s="1" t="n">
        <f aca="false">+AY40+1</f>
        <v>39</v>
      </c>
      <c r="AZ41" s="978" t="str">
        <f aca="false">IFERROR(VLOOKUP($AY41,BI:BP,8,FALSE()),"")</f>
        <v/>
      </c>
      <c r="BA41" s="978" t="str">
        <f aca="false">IFERROR(VLOOKUP($AY41,BJ:BQ,8,FALSE()),"")</f>
        <v/>
      </c>
      <c r="BB41" s="978" t="str">
        <f aca="false">IFERROR(VLOOKUP($AY41,BK:BR,8,FALSE()),"")</f>
        <v/>
      </c>
      <c r="BC41" s="978" t="str">
        <f aca="false">IFERROR(VLOOKUP($AY41,BL:BS,8,FALSE()),"")</f>
        <v/>
      </c>
      <c r="BD41" s="978" t="str">
        <f aca="false">IFERROR(VLOOKUP($AY41,BM:BT,8,FALSE()),"")</f>
        <v/>
      </c>
      <c r="BE41" s="978" t="str">
        <f aca="false">IFERROR(VLOOKUP($AY41,BN:BU,8,FALSE()),"")</f>
        <v/>
      </c>
      <c r="BI41" s="1" t="str">
        <f aca="false">IF(BP41&lt;&gt;"",MAX(BI$3:BI40)+1,"")</f>
        <v/>
      </c>
      <c r="BJ41" s="1" t="str">
        <f aca="false">IF(BQ41&lt;&gt;"",MAX(BJ$3:BJ40)+1,"")</f>
        <v/>
      </c>
      <c r="BK41" s="1" t="str">
        <f aca="false">IF(BR41&lt;&gt;"",MAX(BK$3:BK40)+1,"")</f>
        <v/>
      </c>
      <c r="BL41" s="1" t="str">
        <f aca="false">IF(BS41&lt;&gt;"",MAX(BL$3:BL40)+1,"")</f>
        <v/>
      </c>
      <c r="BM41" s="1" t="str">
        <f aca="false">IF(BT41&lt;&gt;"",MAX(BM$3:BM40)+1,"")</f>
        <v/>
      </c>
      <c r="BN41" s="1" t="str">
        <f aca="false">IF(BU41&lt;&gt;"",MAX(BN$3:BN40)+1,"")</f>
        <v/>
      </c>
      <c r="BP41" s="1" t="str">
        <f aca="false">IF(B41&lt;&gt;"",IF(COUNTIF(BP$3:BP40,B41)&gt;0,"",B41),"")</f>
        <v/>
      </c>
      <c r="BQ41" s="1" t="str">
        <f aca="false">IF(C41&lt;&gt;"",IF(COUNTIF(BQ$3:BQ40,C41)&gt;0,"",C41),"")</f>
        <v/>
      </c>
      <c r="BR41" s="1" t="str">
        <f aca="false">IF(D41&lt;&gt;"",IF(COUNTIF(BR$3:BR40,D41)&gt;0,"",D41),"")</f>
        <v/>
      </c>
      <c r="BS41" s="1" t="str">
        <f aca="false">IF(E41&lt;&gt;"",IF(COUNTIF(BS$3:BS40,E41)&gt;0,"",E41),"")</f>
        <v/>
      </c>
      <c r="BT41" s="1" t="str">
        <f aca="false">IF(F41&lt;&gt;"",IF(COUNTIF(BT$3:BT40,F41)&gt;0,"",F41),"")</f>
        <v/>
      </c>
      <c r="BU41" s="1" t="str">
        <f aca="false">IF(G41&lt;&gt;"",IF(COUNTIF(BU$3:BU40,G41)&gt;0,"",G41),"")</f>
        <v/>
      </c>
    </row>
    <row r="42" customFormat="false" ht="15" hidden="false" customHeight="false" outlineLevel="0" collapsed="false">
      <c r="A42" s="972" t="str">
        <f aca="false">IF(B42&lt;&gt;"",CONCATENATE(B42,C42,D42,E42,F42,G42),"")</f>
        <v/>
      </c>
      <c r="B42" s="999"/>
      <c r="C42" s="662"/>
      <c r="D42" s="662"/>
      <c r="E42" s="1000"/>
      <c r="F42" s="662"/>
      <c r="G42" s="1001"/>
      <c r="H42" s="1002"/>
      <c r="I42" s="1002"/>
      <c r="J42" s="1003"/>
      <c r="K42" s="1004"/>
      <c r="L42" s="1005"/>
      <c r="M42" s="1005"/>
      <c r="N42" s="1003"/>
      <c r="O42" s="1006"/>
      <c r="P42" s="1006"/>
      <c r="Q42" s="1008"/>
      <c r="R42" s="1008"/>
      <c r="S42" s="1007" t="s">
        <v>73</v>
      </c>
      <c r="V42" s="111" t="n">
        <f aca="false">+V41+1</f>
        <v>40</v>
      </c>
      <c r="W42" s="977" t="str">
        <f aca="false">IFERROR(VLOOKUP($V41,AD:AK,8,FALSE()),"")</f>
        <v/>
      </c>
      <c r="X42" s="977" t="str">
        <f aca="false">IFERROR(VLOOKUP($V42,AE:AL,8,FALSE()),"")</f>
        <v/>
      </c>
      <c r="Y42" s="977" t="str">
        <f aca="false">IFERROR(VLOOKUP($V42,AF:AM,8,FALSE()),"")</f>
        <v/>
      </c>
      <c r="Z42" s="977" t="str">
        <f aca="false">IFERROR(VLOOKUP($V42,AG:AN,8,FALSE()),"")</f>
        <v/>
      </c>
      <c r="AA42" s="977" t="str">
        <f aca="false">IFERROR(VLOOKUP($V42,AH:AO,8,FALSE()),"")</f>
        <v/>
      </c>
      <c r="AB42" s="977" t="str">
        <f aca="false">IFERROR(VLOOKUP($V42,AI:AP,8,FALSE()),"")</f>
        <v/>
      </c>
      <c r="AD42" s="111" t="str">
        <f aca="false">IF(AK42&lt;&gt;"",MAX(AD$3:AD41)+1,"")</f>
        <v/>
      </c>
      <c r="AE42" s="111" t="str">
        <f aca="false">IF(AL42&lt;&gt;"",MAX(AE$3:AE41)+1,"")</f>
        <v/>
      </c>
      <c r="AF42" s="111" t="str">
        <f aca="false">IF(AM42&lt;&gt;"",MAX(AF$3:AF41)+1,"")</f>
        <v/>
      </c>
      <c r="AG42" s="111" t="str">
        <f aca="false">IF(AN42&lt;&gt;"",MAX(AG$3:AG41)+1,"")</f>
        <v/>
      </c>
      <c r="AH42" s="111" t="str">
        <f aca="false">IF(AO42&lt;&gt;"",MAX(AH$3:AH41)+1,"")</f>
        <v/>
      </c>
      <c r="AI42" s="111" t="str">
        <f aca="false">IF(AP42&lt;&gt;"",MAX(AI$3:AI41)+1,"")</f>
        <v/>
      </c>
      <c r="AK42" s="111" t="str">
        <f aca="false">IF(B42="","",IF(COUNTIF($AK$3:AL41,B42)=0,B42,""))</f>
        <v/>
      </c>
      <c r="AL42" s="111" t="str">
        <f aca="false">IF(C42="","",IF($B42='Oneri di Urbanizzazione'!$E$33,IF(COUNTIF($AL$3:AL41,$C42)=0,$C42,""),""))</f>
        <v/>
      </c>
      <c r="AM42" s="111" t="str">
        <f aca="false">IF(D42="","",IF(AND($B42='Oneri di Urbanizzazione'!$E$33,$C42='Oneri di Urbanizzazione'!$E$35),IF(COUNTIF(AM$3:AM41,$D42)=0,$D42,""),""))</f>
        <v/>
      </c>
      <c r="AN42" s="111" t="str">
        <f aca="false">IF(E42="","",IF(AND($B42='Oneri di Urbanizzazione'!$E$33,$C42='Oneri di Urbanizzazione'!$E$35,$D42='Oneri di Urbanizzazione'!$E$38),IF(COUNTIF(AN$3:AN41,$E42)=0,$E42,""),""))</f>
        <v/>
      </c>
      <c r="AO42" s="111" t="str">
        <f aca="false">IF(F42="","",IF(AND($B42='Oneri di Urbanizzazione'!$E$33,$C42='Oneri di Urbanizzazione'!$E$35,$D42='Oneri di Urbanizzazione'!$E$38,$E42='Oneri di Urbanizzazione'!$E$40),IF(COUNTIF(AO$3:AO41,$F42)=0,$F42,""),""))</f>
        <v/>
      </c>
      <c r="AP42" s="111" t="str">
        <f aca="false">IF(G42="","",IF(AND($B42='Oneri di Urbanizzazione'!$E$33,$C42='Oneri di Urbanizzazione'!$E$35,$D42='Oneri di Urbanizzazione'!$E$38,$E42='Oneri di Urbanizzazione'!$E$40,$F42='Oneri di Urbanizzazione'!$E$42),IF(COUNTIF(AP$3:AP41,$G42)=0,$G42,""),""))</f>
        <v/>
      </c>
      <c r="AY42" s="1" t="n">
        <f aca="false">+AY41+1</f>
        <v>40</v>
      </c>
      <c r="AZ42" s="978" t="str">
        <f aca="false">IFERROR(VLOOKUP($AY42,BI:BP,8,FALSE()),"")</f>
        <v/>
      </c>
      <c r="BA42" s="978" t="str">
        <f aca="false">IFERROR(VLOOKUP($AY42,BJ:BQ,8,FALSE()),"")</f>
        <v/>
      </c>
      <c r="BB42" s="978" t="str">
        <f aca="false">IFERROR(VLOOKUP($AY42,BK:BR,8,FALSE()),"")</f>
        <v/>
      </c>
      <c r="BC42" s="978" t="str">
        <f aca="false">IFERROR(VLOOKUP($AY42,BL:BS,8,FALSE()),"")</f>
        <v/>
      </c>
      <c r="BD42" s="978" t="str">
        <f aca="false">IFERROR(VLOOKUP($AY42,BM:BT,8,FALSE()),"")</f>
        <v/>
      </c>
      <c r="BE42" s="978" t="str">
        <f aca="false">IFERROR(VLOOKUP($AY42,BN:BU,8,FALSE()),"")</f>
        <v/>
      </c>
      <c r="BI42" s="1" t="str">
        <f aca="false">IF(BP42&lt;&gt;"",MAX(BI$3:BI41)+1,"")</f>
        <v/>
      </c>
      <c r="BJ42" s="1" t="str">
        <f aca="false">IF(BQ42&lt;&gt;"",MAX(BJ$3:BJ41)+1,"")</f>
        <v/>
      </c>
      <c r="BK42" s="1" t="str">
        <f aca="false">IF(BR42&lt;&gt;"",MAX(BK$3:BK41)+1,"")</f>
        <v/>
      </c>
      <c r="BL42" s="1" t="str">
        <f aca="false">IF(BS42&lt;&gt;"",MAX(BL$3:BL41)+1,"")</f>
        <v/>
      </c>
      <c r="BM42" s="1" t="str">
        <f aca="false">IF(BT42&lt;&gt;"",MAX(BM$3:BM41)+1,"")</f>
        <v/>
      </c>
      <c r="BN42" s="1" t="str">
        <f aca="false">IF(BU42&lt;&gt;"",MAX(BN$3:BN41)+1,"")</f>
        <v/>
      </c>
      <c r="BP42" s="1" t="str">
        <f aca="false">IF(B42&lt;&gt;"",IF(COUNTIF(BP$3:BP41,B42)&gt;0,"",B42),"")</f>
        <v/>
      </c>
      <c r="BQ42" s="1" t="str">
        <f aca="false">IF(C42&lt;&gt;"",IF(COUNTIF(BQ$3:BQ41,C42)&gt;0,"",C42),"")</f>
        <v/>
      </c>
      <c r="BR42" s="1" t="str">
        <f aca="false">IF(D42&lt;&gt;"",IF(COUNTIF(BR$3:BR41,D42)&gt;0,"",D42),"")</f>
        <v/>
      </c>
      <c r="BS42" s="1" t="str">
        <f aca="false">IF(E42&lt;&gt;"",IF(COUNTIF(BS$3:BS41,E42)&gt;0,"",E42),"")</f>
        <v/>
      </c>
      <c r="BT42" s="1" t="str">
        <f aca="false">IF(F42&lt;&gt;"",IF(COUNTIF(BT$3:BT41,F42)&gt;0,"",F42),"")</f>
        <v/>
      </c>
      <c r="BU42" s="1" t="str">
        <f aca="false">IF(G42&lt;&gt;"",IF(COUNTIF(BU$3:BU41,G42)&gt;0,"",G42),"")</f>
        <v/>
      </c>
    </row>
    <row r="43" customFormat="false" ht="15" hidden="false" customHeight="false" outlineLevel="0" collapsed="false">
      <c r="A43" s="972" t="str">
        <f aca="false">IF(B43&lt;&gt;"",CONCATENATE(B43,C43,D43,E43,F43,G43),"")</f>
        <v/>
      </c>
      <c r="B43" s="999"/>
      <c r="C43" s="662"/>
      <c r="D43" s="662"/>
      <c r="E43" s="1000"/>
      <c r="F43" s="1001"/>
      <c r="G43" s="1001"/>
      <c r="H43" s="1002"/>
      <c r="I43" s="1002"/>
      <c r="J43" s="1003"/>
      <c r="K43" s="1004"/>
      <c r="L43" s="1005"/>
      <c r="M43" s="1005"/>
      <c r="N43" s="1003"/>
      <c r="O43" s="1006"/>
      <c r="P43" s="1006"/>
      <c r="Q43" s="1008"/>
      <c r="R43" s="1008"/>
      <c r="S43" s="1007" t="s">
        <v>73</v>
      </c>
      <c r="V43" s="111" t="n">
        <f aca="false">+V42+1</f>
        <v>41</v>
      </c>
      <c r="W43" s="977" t="str">
        <f aca="false">IFERROR(VLOOKUP($V42,AD:AK,8,FALSE()),"")</f>
        <v/>
      </c>
      <c r="X43" s="977" t="str">
        <f aca="false">IFERROR(VLOOKUP($V43,AE:AL,8,FALSE()),"")</f>
        <v/>
      </c>
      <c r="Y43" s="977" t="str">
        <f aca="false">IFERROR(VLOOKUP($V43,AF:AM,8,FALSE()),"")</f>
        <v/>
      </c>
      <c r="Z43" s="977" t="str">
        <f aca="false">IFERROR(VLOOKUP($V43,AG:AN,8,FALSE()),"")</f>
        <v/>
      </c>
      <c r="AA43" s="977" t="str">
        <f aca="false">IFERROR(VLOOKUP($V43,AH:AO,8,FALSE()),"")</f>
        <v/>
      </c>
      <c r="AB43" s="977" t="str">
        <f aca="false">IFERROR(VLOOKUP($V43,AI:AP,8,FALSE()),"")</f>
        <v/>
      </c>
      <c r="AD43" s="111" t="str">
        <f aca="false">IF(AK43&lt;&gt;"",MAX(AD$3:AD42)+1,"")</f>
        <v/>
      </c>
      <c r="AE43" s="111" t="str">
        <f aca="false">IF(AL43&lt;&gt;"",MAX(AE$3:AE42)+1,"")</f>
        <v/>
      </c>
      <c r="AF43" s="111" t="str">
        <f aca="false">IF(AM43&lt;&gt;"",MAX(AF$3:AF42)+1,"")</f>
        <v/>
      </c>
      <c r="AG43" s="111" t="str">
        <f aca="false">IF(AN43&lt;&gt;"",MAX(AG$3:AG42)+1,"")</f>
        <v/>
      </c>
      <c r="AH43" s="111" t="str">
        <f aca="false">IF(AO43&lt;&gt;"",MAX(AH$3:AH42)+1,"")</f>
        <v/>
      </c>
      <c r="AI43" s="111" t="str">
        <f aca="false">IF(AP43&lt;&gt;"",MAX(AI$3:AI42)+1,"")</f>
        <v/>
      </c>
      <c r="AK43" s="111" t="str">
        <f aca="false">IF(B43="","",IF(COUNTIF($AK$3:AL42,B43)=0,B43,""))</f>
        <v/>
      </c>
      <c r="AL43" s="111" t="str">
        <f aca="false">IF(C43="","",IF($B43='Oneri di Urbanizzazione'!$E$33,IF(COUNTIF($AL$3:AL42,$C43)=0,$C43,""),""))</f>
        <v/>
      </c>
      <c r="AM43" s="111" t="str">
        <f aca="false">IF(D43="","",IF(AND($B43='Oneri di Urbanizzazione'!$E$33,$C43='Oneri di Urbanizzazione'!$E$35),IF(COUNTIF(AM$3:AM42,$D43)=0,$D43,""),""))</f>
        <v/>
      </c>
      <c r="AN43" s="111" t="str">
        <f aca="false">IF(E43="","",IF(AND($B43='Oneri di Urbanizzazione'!$E$33,$C43='Oneri di Urbanizzazione'!$E$35,$D43='Oneri di Urbanizzazione'!$E$38),IF(COUNTIF(AN$3:AN42,$E43)=0,$E43,""),""))</f>
        <v/>
      </c>
      <c r="AO43" s="111" t="str">
        <f aca="false">IF(F43="","",IF(AND($B43='Oneri di Urbanizzazione'!$E$33,$C43='Oneri di Urbanizzazione'!$E$35,$D43='Oneri di Urbanizzazione'!$E$38,$E43='Oneri di Urbanizzazione'!$E$40),IF(COUNTIF(AO$3:AO42,$F43)=0,$F43,""),""))</f>
        <v/>
      </c>
      <c r="AP43" s="111" t="str">
        <f aca="false">IF(G43="","",IF(AND($B43='Oneri di Urbanizzazione'!$E$33,$C43='Oneri di Urbanizzazione'!$E$35,$D43='Oneri di Urbanizzazione'!$E$38,$E43='Oneri di Urbanizzazione'!$E$40,$F43='Oneri di Urbanizzazione'!$E$42),IF(COUNTIF(AP$3:AP42,$G43)=0,$G43,""),""))</f>
        <v/>
      </c>
      <c r="AY43" s="1" t="n">
        <f aca="false">+AY42+1</f>
        <v>41</v>
      </c>
      <c r="AZ43" s="978" t="str">
        <f aca="false">IFERROR(VLOOKUP($AY43,BI:BP,8,FALSE()),"")</f>
        <v/>
      </c>
      <c r="BA43" s="978" t="str">
        <f aca="false">IFERROR(VLOOKUP($AY43,BJ:BQ,8,FALSE()),"")</f>
        <v/>
      </c>
      <c r="BB43" s="978" t="str">
        <f aca="false">IFERROR(VLOOKUP($AY43,BK:BR,8,FALSE()),"")</f>
        <v/>
      </c>
      <c r="BC43" s="978" t="str">
        <f aca="false">IFERROR(VLOOKUP($AY43,BL:BS,8,FALSE()),"")</f>
        <v/>
      </c>
      <c r="BD43" s="978" t="str">
        <f aca="false">IFERROR(VLOOKUP($AY43,BM:BT,8,FALSE()),"")</f>
        <v/>
      </c>
      <c r="BE43" s="978" t="str">
        <f aca="false">IFERROR(VLOOKUP($AY43,BN:BU,8,FALSE()),"")</f>
        <v/>
      </c>
      <c r="BI43" s="1" t="str">
        <f aca="false">IF(BP43&lt;&gt;"",MAX(BI$3:BI42)+1,"")</f>
        <v/>
      </c>
      <c r="BJ43" s="1" t="str">
        <f aca="false">IF(BQ43&lt;&gt;"",MAX(BJ$3:BJ42)+1,"")</f>
        <v/>
      </c>
      <c r="BK43" s="1" t="str">
        <f aca="false">IF(BR43&lt;&gt;"",MAX(BK$3:BK42)+1,"")</f>
        <v/>
      </c>
      <c r="BL43" s="1" t="str">
        <f aca="false">IF(BS43&lt;&gt;"",MAX(BL$3:BL42)+1,"")</f>
        <v/>
      </c>
      <c r="BM43" s="1" t="str">
        <f aca="false">IF(BT43&lt;&gt;"",MAX(BM$3:BM42)+1,"")</f>
        <v/>
      </c>
      <c r="BN43" s="1" t="str">
        <f aca="false">IF(BU43&lt;&gt;"",MAX(BN$3:BN42)+1,"")</f>
        <v/>
      </c>
      <c r="BP43" s="1" t="str">
        <f aca="false">IF(B43&lt;&gt;"",IF(COUNTIF(BP$3:BP42,B43)&gt;0,"",B43),"")</f>
        <v/>
      </c>
      <c r="BQ43" s="1" t="str">
        <f aca="false">IF(C43&lt;&gt;"",IF(COUNTIF(BQ$3:BQ42,C43)&gt;0,"",C43),"")</f>
        <v/>
      </c>
      <c r="BR43" s="1" t="str">
        <f aca="false">IF(D43&lt;&gt;"",IF(COUNTIF(BR$3:BR42,D43)&gt;0,"",D43),"")</f>
        <v/>
      </c>
      <c r="BS43" s="1" t="str">
        <f aca="false">IF(E43&lt;&gt;"",IF(COUNTIF(BS$3:BS42,E43)&gt;0,"",E43),"")</f>
        <v/>
      </c>
      <c r="BT43" s="1" t="str">
        <f aca="false">IF(F43&lt;&gt;"",IF(COUNTIF(BT$3:BT42,F43)&gt;0,"",F43),"")</f>
        <v/>
      </c>
      <c r="BU43" s="1" t="str">
        <f aca="false">IF(G43&lt;&gt;"",IF(COUNTIF(BU$3:BU42,G43)&gt;0,"",G43),"")</f>
        <v/>
      </c>
    </row>
    <row r="44" customFormat="false" ht="15" hidden="false" customHeight="false" outlineLevel="0" collapsed="false">
      <c r="A44" s="972" t="str">
        <f aca="false">IF(B44&lt;&gt;"",CONCATENATE(B44,C44,D44,E44,F44,G44),"")</f>
        <v/>
      </c>
      <c r="B44" s="999"/>
      <c r="C44" s="662"/>
      <c r="D44" s="662"/>
      <c r="E44" s="1000"/>
      <c r="F44" s="1001"/>
      <c r="G44" s="1001"/>
      <c r="H44" s="1002"/>
      <c r="I44" s="1002"/>
      <c r="J44" s="1003"/>
      <c r="K44" s="1004"/>
      <c r="L44" s="1005"/>
      <c r="M44" s="1005"/>
      <c r="N44" s="1003"/>
      <c r="O44" s="1006"/>
      <c r="P44" s="1006"/>
      <c r="Q44" s="1008"/>
      <c r="R44" s="1008"/>
      <c r="S44" s="1007" t="s">
        <v>73</v>
      </c>
      <c r="V44" s="111" t="n">
        <f aca="false">+V43+1</f>
        <v>42</v>
      </c>
      <c r="W44" s="977" t="str">
        <f aca="false">IFERROR(VLOOKUP($V43,AD:AK,8,FALSE()),"")</f>
        <v/>
      </c>
      <c r="X44" s="977" t="str">
        <f aca="false">IFERROR(VLOOKUP($V44,AE:AL,8,FALSE()),"")</f>
        <v/>
      </c>
      <c r="Y44" s="977" t="str">
        <f aca="false">IFERROR(VLOOKUP($V44,AF:AM,8,FALSE()),"")</f>
        <v/>
      </c>
      <c r="Z44" s="977" t="str">
        <f aca="false">IFERROR(VLOOKUP($V44,AG:AN,8,FALSE()),"")</f>
        <v/>
      </c>
      <c r="AA44" s="977" t="str">
        <f aca="false">IFERROR(VLOOKUP($V44,AH:AO,8,FALSE()),"")</f>
        <v/>
      </c>
      <c r="AB44" s="977" t="str">
        <f aca="false">IFERROR(VLOOKUP($V44,AI:AP,8,FALSE()),"")</f>
        <v/>
      </c>
      <c r="AD44" s="111" t="str">
        <f aca="false">IF(AK44&lt;&gt;"",MAX(AD$3:AD43)+1,"")</f>
        <v/>
      </c>
      <c r="AE44" s="111" t="str">
        <f aca="false">IF(AL44&lt;&gt;"",MAX(AE$3:AE43)+1,"")</f>
        <v/>
      </c>
      <c r="AF44" s="111" t="str">
        <f aca="false">IF(AM44&lt;&gt;"",MAX(AF$3:AF43)+1,"")</f>
        <v/>
      </c>
      <c r="AG44" s="111" t="str">
        <f aca="false">IF(AN44&lt;&gt;"",MAX(AG$3:AG43)+1,"")</f>
        <v/>
      </c>
      <c r="AH44" s="111" t="str">
        <f aca="false">IF(AO44&lt;&gt;"",MAX(AH$3:AH43)+1,"")</f>
        <v/>
      </c>
      <c r="AI44" s="111" t="str">
        <f aca="false">IF(AP44&lt;&gt;"",MAX(AI$3:AI43)+1,"")</f>
        <v/>
      </c>
      <c r="AK44" s="111" t="str">
        <f aca="false">IF(B44="","",IF(COUNTIF($AK$3:AL43,B44)=0,B44,""))</f>
        <v/>
      </c>
      <c r="AL44" s="111" t="str">
        <f aca="false">IF(C44="","",IF($B44='Oneri di Urbanizzazione'!$E$33,IF(COUNTIF($AL$3:AL43,$C44)=0,$C44,""),""))</f>
        <v/>
      </c>
      <c r="AM44" s="111" t="str">
        <f aca="false">IF(D44="","",IF(AND($B44='Oneri di Urbanizzazione'!$E$33,$C44='Oneri di Urbanizzazione'!$E$35),IF(COUNTIF(AM$3:AM43,$D44)=0,$D44,""),""))</f>
        <v/>
      </c>
      <c r="AN44" s="111" t="str">
        <f aca="false">IF(E44="","",IF(AND($B44='Oneri di Urbanizzazione'!$E$33,$C44='Oneri di Urbanizzazione'!$E$35,$D44='Oneri di Urbanizzazione'!$E$38),IF(COUNTIF(AN$3:AN43,$E44)=0,$E44,""),""))</f>
        <v/>
      </c>
      <c r="AO44" s="111" t="str">
        <f aca="false">IF(F44="","",IF(AND($B44='Oneri di Urbanizzazione'!$E$33,$C44='Oneri di Urbanizzazione'!$E$35,$D44='Oneri di Urbanizzazione'!$E$38,$E44='Oneri di Urbanizzazione'!$E$40),IF(COUNTIF(AO$3:AO43,$F44)=0,$F44,""),""))</f>
        <v/>
      </c>
      <c r="AP44" s="111" t="str">
        <f aca="false">IF(G44="","",IF(AND($B44='Oneri di Urbanizzazione'!$E$33,$C44='Oneri di Urbanizzazione'!$E$35,$D44='Oneri di Urbanizzazione'!$E$38,$E44='Oneri di Urbanizzazione'!$E$40,$F44='Oneri di Urbanizzazione'!$E$42),IF(COUNTIF(AP$3:AP43,$G44)=0,$G44,""),""))</f>
        <v/>
      </c>
      <c r="AY44" s="1" t="n">
        <f aca="false">+AY43+1</f>
        <v>42</v>
      </c>
      <c r="AZ44" s="978" t="str">
        <f aca="false">IFERROR(VLOOKUP($AY44,BI:BP,8,FALSE()),"")</f>
        <v/>
      </c>
      <c r="BA44" s="978" t="str">
        <f aca="false">IFERROR(VLOOKUP($AY44,BJ:BQ,8,FALSE()),"")</f>
        <v/>
      </c>
      <c r="BB44" s="978" t="str">
        <f aca="false">IFERROR(VLOOKUP($AY44,BK:BR,8,FALSE()),"")</f>
        <v/>
      </c>
      <c r="BC44" s="978" t="str">
        <f aca="false">IFERROR(VLOOKUP($AY44,BL:BS,8,FALSE()),"")</f>
        <v/>
      </c>
      <c r="BD44" s="978" t="str">
        <f aca="false">IFERROR(VLOOKUP($AY44,BM:BT,8,FALSE()),"")</f>
        <v/>
      </c>
      <c r="BE44" s="978" t="str">
        <f aca="false">IFERROR(VLOOKUP($AY44,BN:BU,8,FALSE()),"")</f>
        <v/>
      </c>
      <c r="BI44" s="1" t="str">
        <f aca="false">IF(BP44&lt;&gt;"",MAX(BI$3:BI43)+1,"")</f>
        <v/>
      </c>
      <c r="BJ44" s="1" t="str">
        <f aca="false">IF(BQ44&lt;&gt;"",MAX(BJ$3:BJ43)+1,"")</f>
        <v/>
      </c>
      <c r="BK44" s="1" t="str">
        <f aca="false">IF(BR44&lt;&gt;"",MAX(BK$3:BK43)+1,"")</f>
        <v/>
      </c>
      <c r="BL44" s="1" t="str">
        <f aca="false">IF(BS44&lt;&gt;"",MAX(BL$3:BL43)+1,"")</f>
        <v/>
      </c>
      <c r="BM44" s="1" t="str">
        <f aca="false">IF(BT44&lt;&gt;"",MAX(BM$3:BM43)+1,"")</f>
        <v/>
      </c>
      <c r="BN44" s="1" t="str">
        <f aca="false">IF(BU44&lt;&gt;"",MAX(BN$3:BN43)+1,"")</f>
        <v/>
      </c>
      <c r="BP44" s="1" t="str">
        <f aca="false">IF(B44&lt;&gt;"",IF(COUNTIF(BP$3:BP43,B44)&gt;0,"",B44),"")</f>
        <v/>
      </c>
      <c r="BQ44" s="1" t="str">
        <f aca="false">IF(C44&lt;&gt;"",IF(COUNTIF(BQ$3:BQ43,C44)&gt;0,"",C44),"")</f>
        <v/>
      </c>
      <c r="BR44" s="1" t="str">
        <f aca="false">IF(D44&lt;&gt;"",IF(COUNTIF(BR$3:BR43,D44)&gt;0,"",D44),"")</f>
        <v/>
      </c>
      <c r="BS44" s="1" t="str">
        <f aca="false">IF(E44&lt;&gt;"",IF(COUNTIF(BS$3:BS43,E44)&gt;0,"",E44),"")</f>
        <v/>
      </c>
      <c r="BT44" s="1" t="str">
        <f aca="false">IF(F44&lt;&gt;"",IF(COUNTIF(BT$3:BT43,F44)&gt;0,"",F44),"")</f>
        <v/>
      </c>
      <c r="BU44" s="1" t="str">
        <f aca="false">IF(G44&lt;&gt;"",IF(COUNTIF(BU$3:BU43,G44)&gt;0,"",G44),"")</f>
        <v/>
      </c>
    </row>
    <row r="45" customFormat="false" ht="15" hidden="false" customHeight="false" outlineLevel="0" collapsed="false">
      <c r="A45" s="972" t="str">
        <f aca="false">IF(B45&lt;&gt;"",CONCATENATE(B45,C45,D45,E45,F45,G45),"")</f>
        <v/>
      </c>
      <c r="B45" s="999"/>
      <c r="C45" s="662"/>
      <c r="D45" s="662"/>
      <c r="E45" s="1000"/>
      <c r="F45" s="1001"/>
      <c r="G45" s="1001"/>
      <c r="H45" s="1002"/>
      <c r="I45" s="1002"/>
      <c r="J45" s="1003"/>
      <c r="K45" s="1004"/>
      <c r="L45" s="1005"/>
      <c r="M45" s="1005"/>
      <c r="N45" s="1003"/>
      <c r="O45" s="1006"/>
      <c r="P45" s="1006"/>
      <c r="Q45" s="1008"/>
      <c r="R45" s="1008"/>
      <c r="S45" s="1007" t="s">
        <v>73</v>
      </c>
      <c r="V45" s="111" t="n">
        <f aca="false">+V44+1</f>
        <v>43</v>
      </c>
      <c r="W45" s="977" t="str">
        <f aca="false">IFERROR(VLOOKUP($V44,AD:AK,8,FALSE()),"")</f>
        <v/>
      </c>
      <c r="X45" s="977" t="str">
        <f aca="false">IFERROR(VLOOKUP($V45,AE:AL,8,FALSE()),"")</f>
        <v/>
      </c>
      <c r="Y45" s="977" t="str">
        <f aca="false">IFERROR(VLOOKUP($V45,AF:AM,8,FALSE()),"")</f>
        <v/>
      </c>
      <c r="Z45" s="977" t="str">
        <f aca="false">IFERROR(VLOOKUP($V45,AG:AN,8,FALSE()),"")</f>
        <v/>
      </c>
      <c r="AA45" s="977" t="str">
        <f aca="false">IFERROR(VLOOKUP($V45,AH:AO,8,FALSE()),"")</f>
        <v/>
      </c>
      <c r="AB45" s="977" t="str">
        <f aca="false">IFERROR(VLOOKUP($V45,AI:AP,8,FALSE()),"")</f>
        <v/>
      </c>
      <c r="AD45" s="111" t="str">
        <f aca="false">IF(AK45&lt;&gt;"",MAX(AD$3:AD44)+1,"")</f>
        <v/>
      </c>
      <c r="AE45" s="111" t="str">
        <f aca="false">IF(AL45&lt;&gt;"",MAX(AE$3:AE44)+1,"")</f>
        <v/>
      </c>
      <c r="AF45" s="111" t="str">
        <f aca="false">IF(AM45&lt;&gt;"",MAX(AF$3:AF44)+1,"")</f>
        <v/>
      </c>
      <c r="AG45" s="111" t="str">
        <f aca="false">IF(AN45&lt;&gt;"",MAX(AG$3:AG44)+1,"")</f>
        <v/>
      </c>
      <c r="AH45" s="111" t="str">
        <f aca="false">IF(AO45&lt;&gt;"",MAX(AH$3:AH44)+1,"")</f>
        <v/>
      </c>
      <c r="AI45" s="111" t="str">
        <f aca="false">IF(AP45&lt;&gt;"",MAX(AI$3:AI44)+1,"")</f>
        <v/>
      </c>
      <c r="AK45" s="111" t="str">
        <f aca="false">IF(B45="","",IF(COUNTIF($AK$3:AL44,B45)=0,B45,""))</f>
        <v/>
      </c>
      <c r="AL45" s="111" t="str">
        <f aca="false">IF(C45="","",IF($B45='Oneri di Urbanizzazione'!$E$33,IF(COUNTIF($AL$3:AL44,$C45)=0,$C45,""),""))</f>
        <v/>
      </c>
      <c r="AM45" s="111" t="str">
        <f aca="false">IF(D45="","",IF(AND($B45='Oneri di Urbanizzazione'!$E$33,$C45='Oneri di Urbanizzazione'!$E$35),IF(COUNTIF(AM$3:AM44,$D45)=0,$D45,""),""))</f>
        <v/>
      </c>
      <c r="AN45" s="111" t="str">
        <f aca="false">IF(E45="","",IF(AND($B45='Oneri di Urbanizzazione'!$E$33,$C45='Oneri di Urbanizzazione'!$E$35,$D45='Oneri di Urbanizzazione'!$E$38),IF(COUNTIF(AN$3:AN44,$E45)=0,$E45,""),""))</f>
        <v/>
      </c>
      <c r="AO45" s="111" t="str">
        <f aca="false">IF(F45="","",IF(AND($B45='Oneri di Urbanizzazione'!$E$33,$C45='Oneri di Urbanizzazione'!$E$35,$D45='Oneri di Urbanizzazione'!$E$38,$E45='Oneri di Urbanizzazione'!$E$40),IF(COUNTIF(AO$3:AO44,$F45)=0,$F45,""),""))</f>
        <v/>
      </c>
      <c r="AP45" s="111" t="str">
        <f aca="false">IF(G45="","",IF(AND($B45='Oneri di Urbanizzazione'!$E$33,$C45='Oneri di Urbanizzazione'!$E$35,$D45='Oneri di Urbanizzazione'!$E$38,$E45='Oneri di Urbanizzazione'!$E$40,$F45='Oneri di Urbanizzazione'!$E$42),IF(COUNTIF(AP$3:AP44,$G45)=0,$G45,""),""))</f>
        <v/>
      </c>
      <c r="AY45" s="1" t="n">
        <f aca="false">+AY44+1</f>
        <v>43</v>
      </c>
      <c r="AZ45" s="978" t="str">
        <f aca="false">IFERROR(VLOOKUP($AY45,BI:BP,8,FALSE()),"")</f>
        <v/>
      </c>
      <c r="BA45" s="978" t="str">
        <f aca="false">IFERROR(VLOOKUP($AY45,BJ:BQ,8,FALSE()),"")</f>
        <v/>
      </c>
      <c r="BB45" s="978" t="str">
        <f aca="false">IFERROR(VLOOKUP($AY45,BK:BR,8,FALSE()),"")</f>
        <v/>
      </c>
      <c r="BC45" s="978" t="str">
        <f aca="false">IFERROR(VLOOKUP($AY45,BL:BS,8,FALSE()),"")</f>
        <v/>
      </c>
      <c r="BD45" s="978" t="str">
        <f aca="false">IFERROR(VLOOKUP($AY45,BM:BT,8,FALSE()),"")</f>
        <v/>
      </c>
      <c r="BE45" s="978" t="str">
        <f aca="false">IFERROR(VLOOKUP($AY45,BN:BU,8,FALSE()),"")</f>
        <v/>
      </c>
      <c r="BI45" s="1" t="str">
        <f aca="false">IF(BP45&lt;&gt;"",MAX(BI$3:BI44)+1,"")</f>
        <v/>
      </c>
      <c r="BJ45" s="1" t="str">
        <f aca="false">IF(BQ45&lt;&gt;"",MAX(BJ$3:BJ44)+1,"")</f>
        <v/>
      </c>
      <c r="BK45" s="1" t="str">
        <f aca="false">IF(BR45&lt;&gt;"",MAX(BK$3:BK44)+1,"")</f>
        <v/>
      </c>
      <c r="BL45" s="1" t="str">
        <f aca="false">IF(BS45&lt;&gt;"",MAX(BL$3:BL44)+1,"")</f>
        <v/>
      </c>
      <c r="BM45" s="1" t="str">
        <f aca="false">IF(BT45&lt;&gt;"",MAX(BM$3:BM44)+1,"")</f>
        <v/>
      </c>
      <c r="BN45" s="1" t="str">
        <f aca="false">IF(BU45&lt;&gt;"",MAX(BN$3:BN44)+1,"")</f>
        <v/>
      </c>
      <c r="BP45" s="1" t="str">
        <f aca="false">IF(B45&lt;&gt;"",IF(COUNTIF(BP$3:BP44,B45)&gt;0,"",B45),"")</f>
        <v/>
      </c>
      <c r="BQ45" s="1" t="str">
        <f aca="false">IF(C45&lt;&gt;"",IF(COUNTIF(BQ$3:BQ44,C45)&gt;0,"",C45),"")</f>
        <v/>
      </c>
      <c r="BR45" s="1" t="str">
        <f aca="false">IF(D45&lt;&gt;"",IF(COUNTIF(BR$3:BR44,D45)&gt;0,"",D45),"")</f>
        <v/>
      </c>
      <c r="BS45" s="1" t="str">
        <f aca="false">IF(E45&lt;&gt;"",IF(COUNTIF(BS$3:BS44,E45)&gt;0,"",E45),"")</f>
        <v/>
      </c>
      <c r="BT45" s="1" t="str">
        <f aca="false">IF(F45&lt;&gt;"",IF(COUNTIF(BT$3:BT44,F45)&gt;0,"",F45),"")</f>
        <v/>
      </c>
      <c r="BU45" s="1" t="str">
        <f aca="false">IF(G45&lt;&gt;"",IF(COUNTIF(BU$3:BU44,G45)&gt;0,"",G45),"")</f>
        <v/>
      </c>
    </row>
    <row r="46" customFormat="false" ht="15" hidden="false" customHeight="false" outlineLevel="0" collapsed="false">
      <c r="A46" s="972" t="str">
        <f aca="false">IF(B46&lt;&gt;"",CONCATENATE(B46,C46,D46,E46,F46,G46),"")</f>
        <v/>
      </c>
      <c r="B46" s="999"/>
      <c r="C46" s="662"/>
      <c r="D46" s="662"/>
      <c r="E46" s="1000"/>
      <c r="F46" s="662"/>
      <c r="G46" s="1001"/>
      <c r="H46" s="1002"/>
      <c r="I46" s="1002"/>
      <c r="J46" s="1003"/>
      <c r="K46" s="1004"/>
      <c r="L46" s="1005"/>
      <c r="M46" s="1005"/>
      <c r="N46" s="1003"/>
      <c r="O46" s="1006"/>
      <c r="P46" s="1006"/>
      <c r="Q46" s="1008"/>
      <c r="R46" s="1008"/>
      <c r="S46" s="1007" t="s">
        <v>73</v>
      </c>
      <c r="V46" s="111" t="n">
        <f aca="false">+V45+1</f>
        <v>44</v>
      </c>
      <c r="W46" s="977" t="str">
        <f aca="false">IFERROR(VLOOKUP($V45,AD:AK,8,FALSE()),"")</f>
        <v/>
      </c>
      <c r="X46" s="977" t="str">
        <f aca="false">IFERROR(VLOOKUP($V46,AE:AL,8,FALSE()),"")</f>
        <v/>
      </c>
      <c r="Y46" s="977" t="str">
        <f aca="false">IFERROR(VLOOKUP($V46,AF:AM,8,FALSE()),"")</f>
        <v/>
      </c>
      <c r="Z46" s="977" t="str">
        <f aca="false">IFERROR(VLOOKUP($V46,AG:AN,8,FALSE()),"")</f>
        <v/>
      </c>
      <c r="AA46" s="977" t="str">
        <f aca="false">IFERROR(VLOOKUP($V46,AH:AO,8,FALSE()),"")</f>
        <v/>
      </c>
      <c r="AB46" s="977" t="str">
        <f aca="false">IFERROR(VLOOKUP($V46,AI:AP,8,FALSE()),"")</f>
        <v/>
      </c>
      <c r="AD46" s="111" t="str">
        <f aca="false">IF(AK46&lt;&gt;"",MAX(AD$3:AD45)+1,"")</f>
        <v/>
      </c>
      <c r="AE46" s="111" t="str">
        <f aca="false">IF(AL46&lt;&gt;"",MAX(AE$3:AE45)+1,"")</f>
        <v/>
      </c>
      <c r="AF46" s="111" t="str">
        <f aca="false">IF(AM46&lt;&gt;"",MAX(AF$3:AF45)+1,"")</f>
        <v/>
      </c>
      <c r="AG46" s="111" t="str">
        <f aca="false">IF(AN46&lt;&gt;"",MAX(AG$3:AG45)+1,"")</f>
        <v/>
      </c>
      <c r="AH46" s="111" t="str">
        <f aca="false">IF(AO46&lt;&gt;"",MAX(AH$3:AH45)+1,"")</f>
        <v/>
      </c>
      <c r="AI46" s="111" t="str">
        <f aca="false">IF(AP46&lt;&gt;"",MAX(AI$3:AI45)+1,"")</f>
        <v/>
      </c>
      <c r="AK46" s="111" t="str">
        <f aca="false">IF(B46="","",IF(COUNTIF($AK$3:AL45,B46)=0,B46,""))</f>
        <v/>
      </c>
      <c r="AL46" s="111" t="str">
        <f aca="false">IF(C46="","",IF($B46='Oneri di Urbanizzazione'!$E$33,IF(COUNTIF($AL$3:AL45,$C46)=0,$C46,""),""))</f>
        <v/>
      </c>
      <c r="AM46" s="111" t="str">
        <f aca="false">IF(D46="","",IF(AND($B46='Oneri di Urbanizzazione'!$E$33,$C46='Oneri di Urbanizzazione'!$E$35),IF(COUNTIF(AM$3:AM45,$D46)=0,$D46,""),""))</f>
        <v/>
      </c>
      <c r="AN46" s="111" t="str">
        <f aca="false">IF(E46="","",IF(AND($B46='Oneri di Urbanizzazione'!$E$33,$C46='Oneri di Urbanizzazione'!$E$35,$D46='Oneri di Urbanizzazione'!$E$38),IF(COUNTIF(AN$3:AN45,$E46)=0,$E46,""),""))</f>
        <v/>
      </c>
      <c r="AO46" s="111" t="str">
        <f aca="false">IF(F46="","",IF(AND($B46='Oneri di Urbanizzazione'!$E$33,$C46='Oneri di Urbanizzazione'!$E$35,$D46='Oneri di Urbanizzazione'!$E$38,$E46='Oneri di Urbanizzazione'!$E$40),IF(COUNTIF(AO$3:AO45,$F46)=0,$F46,""),""))</f>
        <v/>
      </c>
      <c r="AP46" s="111" t="str">
        <f aca="false">IF(G46="","",IF(AND($B46='Oneri di Urbanizzazione'!$E$33,$C46='Oneri di Urbanizzazione'!$E$35,$D46='Oneri di Urbanizzazione'!$E$38,$E46='Oneri di Urbanizzazione'!$E$40,$F46='Oneri di Urbanizzazione'!$E$42),IF(COUNTIF(AP$3:AP45,$G46)=0,$G46,""),""))</f>
        <v/>
      </c>
      <c r="AY46" s="1" t="n">
        <f aca="false">+AY45+1</f>
        <v>44</v>
      </c>
      <c r="AZ46" s="978" t="str">
        <f aca="false">IFERROR(VLOOKUP($AY46,BI:BP,8,FALSE()),"")</f>
        <v/>
      </c>
      <c r="BA46" s="978" t="str">
        <f aca="false">IFERROR(VLOOKUP($AY46,BJ:BQ,8,FALSE()),"")</f>
        <v/>
      </c>
      <c r="BB46" s="978" t="str">
        <f aca="false">IFERROR(VLOOKUP($AY46,BK:BR,8,FALSE()),"")</f>
        <v/>
      </c>
      <c r="BC46" s="978" t="str">
        <f aca="false">IFERROR(VLOOKUP($AY46,BL:BS,8,FALSE()),"")</f>
        <v/>
      </c>
      <c r="BD46" s="978" t="str">
        <f aca="false">IFERROR(VLOOKUP($AY46,BM:BT,8,FALSE()),"")</f>
        <v/>
      </c>
      <c r="BE46" s="978" t="str">
        <f aca="false">IFERROR(VLOOKUP($AY46,BN:BU,8,FALSE()),"")</f>
        <v/>
      </c>
      <c r="BI46" s="1" t="str">
        <f aca="false">IF(BP46&lt;&gt;"",MAX(BI$3:BI45)+1,"")</f>
        <v/>
      </c>
      <c r="BJ46" s="1" t="str">
        <f aca="false">IF(BQ46&lt;&gt;"",MAX(BJ$3:BJ45)+1,"")</f>
        <v/>
      </c>
      <c r="BK46" s="1" t="str">
        <f aca="false">IF(BR46&lt;&gt;"",MAX(BK$3:BK45)+1,"")</f>
        <v/>
      </c>
      <c r="BL46" s="1" t="str">
        <f aca="false">IF(BS46&lt;&gt;"",MAX(BL$3:BL45)+1,"")</f>
        <v/>
      </c>
      <c r="BM46" s="1" t="str">
        <f aca="false">IF(BT46&lt;&gt;"",MAX(BM$3:BM45)+1,"")</f>
        <v/>
      </c>
      <c r="BN46" s="1" t="str">
        <f aca="false">IF(BU46&lt;&gt;"",MAX(BN$3:BN45)+1,"")</f>
        <v/>
      </c>
      <c r="BP46" s="1" t="str">
        <f aca="false">IF(B46&lt;&gt;"",IF(COUNTIF(BP$3:BP45,B46)&gt;0,"",B46),"")</f>
        <v/>
      </c>
      <c r="BQ46" s="1" t="str">
        <f aca="false">IF(C46&lt;&gt;"",IF(COUNTIF(BQ$3:BQ45,C46)&gt;0,"",C46),"")</f>
        <v/>
      </c>
      <c r="BR46" s="1" t="str">
        <f aca="false">IF(D46&lt;&gt;"",IF(COUNTIF(BR$3:BR45,D46)&gt;0,"",D46),"")</f>
        <v/>
      </c>
      <c r="BS46" s="1" t="str">
        <f aca="false">IF(E46&lt;&gt;"",IF(COUNTIF(BS$3:BS45,E46)&gt;0,"",E46),"")</f>
        <v/>
      </c>
      <c r="BT46" s="1" t="str">
        <f aca="false">IF(F46&lt;&gt;"",IF(COUNTIF(BT$3:BT45,F46)&gt;0,"",F46),"")</f>
        <v/>
      </c>
      <c r="BU46" s="1" t="str">
        <f aca="false">IF(G46&lt;&gt;"",IF(COUNTIF(BU$3:BU45,G46)&gt;0,"",G46),"")</f>
        <v/>
      </c>
    </row>
    <row r="47" customFormat="false" ht="15" hidden="false" customHeight="false" outlineLevel="0" collapsed="false">
      <c r="A47" s="972" t="str">
        <f aca="false">IF(B47&lt;&gt;"",CONCATENATE(B47,C47,D47,E47,F47,G47),"")</f>
        <v/>
      </c>
      <c r="B47" s="999"/>
      <c r="C47" s="662"/>
      <c r="D47" s="662"/>
      <c r="E47" s="1000"/>
      <c r="F47" s="662"/>
      <c r="G47" s="1001"/>
      <c r="H47" s="1002"/>
      <c r="I47" s="1002"/>
      <c r="J47" s="1003"/>
      <c r="K47" s="1004"/>
      <c r="L47" s="1005"/>
      <c r="M47" s="1005"/>
      <c r="N47" s="1003"/>
      <c r="O47" s="1006"/>
      <c r="P47" s="1006"/>
      <c r="Q47" s="1008"/>
      <c r="R47" s="1008"/>
      <c r="S47" s="1007" t="s">
        <v>73</v>
      </c>
      <c r="V47" s="111" t="n">
        <f aca="false">+V46+1</f>
        <v>45</v>
      </c>
      <c r="W47" s="977" t="str">
        <f aca="false">IFERROR(VLOOKUP($V46,AD:AK,8,FALSE()),"")</f>
        <v/>
      </c>
      <c r="X47" s="977" t="str">
        <f aca="false">IFERROR(VLOOKUP($V47,AE:AL,8,FALSE()),"")</f>
        <v/>
      </c>
      <c r="Y47" s="977" t="str">
        <f aca="false">IFERROR(VLOOKUP($V47,AF:AM,8,FALSE()),"")</f>
        <v/>
      </c>
      <c r="Z47" s="977" t="str">
        <f aca="false">IFERROR(VLOOKUP($V47,AG:AN,8,FALSE()),"")</f>
        <v/>
      </c>
      <c r="AA47" s="977" t="str">
        <f aca="false">IFERROR(VLOOKUP($V47,AH:AO,8,FALSE()),"")</f>
        <v/>
      </c>
      <c r="AB47" s="977" t="str">
        <f aca="false">IFERROR(VLOOKUP($V47,AI:AP,8,FALSE()),"")</f>
        <v/>
      </c>
      <c r="AD47" s="111" t="str">
        <f aca="false">IF(AK47&lt;&gt;"",MAX(AD$3:AD46)+1,"")</f>
        <v/>
      </c>
      <c r="AE47" s="111" t="str">
        <f aca="false">IF(AL47&lt;&gt;"",MAX(AE$3:AE46)+1,"")</f>
        <v/>
      </c>
      <c r="AF47" s="111" t="str">
        <f aca="false">IF(AM47&lt;&gt;"",MAX(AF$3:AF46)+1,"")</f>
        <v/>
      </c>
      <c r="AG47" s="111" t="str">
        <f aca="false">IF(AN47&lt;&gt;"",MAX(AG$3:AG46)+1,"")</f>
        <v/>
      </c>
      <c r="AH47" s="111" t="str">
        <f aca="false">IF(AO47&lt;&gt;"",MAX(AH$3:AH46)+1,"")</f>
        <v/>
      </c>
      <c r="AI47" s="111" t="str">
        <f aca="false">IF(AP47&lt;&gt;"",MAX(AI$3:AI46)+1,"")</f>
        <v/>
      </c>
      <c r="AK47" s="111" t="str">
        <f aca="false">IF(B47="","",IF(COUNTIF($AK$3:AL46,B47)=0,B47,""))</f>
        <v/>
      </c>
      <c r="AL47" s="111" t="str">
        <f aca="false">IF(C47="","",IF($B47='Oneri di Urbanizzazione'!$E$33,IF(COUNTIF($AL$3:AL46,$C47)=0,$C47,""),""))</f>
        <v/>
      </c>
      <c r="AM47" s="111" t="str">
        <f aca="false">IF(D47="","",IF(AND($B47='Oneri di Urbanizzazione'!$E$33,$C47='Oneri di Urbanizzazione'!$E$35),IF(COUNTIF(AM$3:AM46,$D47)=0,$D47,""),""))</f>
        <v/>
      </c>
      <c r="AN47" s="111" t="str">
        <f aca="false">IF(E47="","",IF(AND($B47='Oneri di Urbanizzazione'!$E$33,$C47='Oneri di Urbanizzazione'!$E$35,$D47='Oneri di Urbanizzazione'!$E$38),IF(COUNTIF(AN$3:AN46,$E47)=0,$E47,""),""))</f>
        <v/>
      </c>
      <c r="AO47" s="111" t="str">
        <f aca="false">IF(F47="","",IF(AND($B47='Oneri di Urbanizzazione'!$E$33,$C47='Oneri di Urbanizzazione'!$E$35,$D47='Oneri di Urbanizzazione'!$E$38,$E47='Oneri di Urbanizzazione'!$E$40),IF(COUNTIF(AO$3:AO46,$F47)=0,$F47,""),""))</f>
        <v/>
      </c>
      <c r="AP47" s="111" t="str">
        <f aca="false">IF(G47="","",IF(AND($B47='Oneri di Urbanizzazione'!$E$33,$C47='Oneri di Urbanizzazione'!$E$35,$D47='Oneri di Urbanizzazione'!$E$38,$E47='Oneri di Urbanizzazione'!$E$40,$F47='Oneri di Urbanizzazione'!$E$42),IF(COUNTIF(AP$3:AP46,$G47)=0,$G47,""),""))</f>
        <v/>
      </c>
      <c r="AY47" s="1" t="n">
        <f aca="false">+AY46+1</f>
        <v>45</v>
      </c>
      <c r="AZ47" s="978" t="str">
        <f aca="false">IFERROR(VLOOKUP($AY47,BI:BP,8,FALSE()),"")</f>
        <v/>
      </c>
      <c r="BA47" s="978" t="str">
        <f aca="false">IFERROR(VLOOKUP($AY47,BJ:BQ,8,FALSE()),"")</f>
        <v/>
      </c>
      <c r="BB47" s="978" t="str">
        <f aca="false">IFERROR(VLOOKUP($AY47,BK:BR,8,FALSE()),"")</f>
        <v/>
      </c>
      <c r="BC47" s="978" t="str">
        <f aca="false">IFERROR(VLOOKUP($AY47,BL:BS,8,FALSE()),"")</f>
        <v/>
      </c>
      <c r="BD47" s="978" t="str">
        <f aca="false">IFERROR(VLOOKUP($AY47,BM:BT,8,FALSE()),"")</f>
        <v/>
      </c>
      <c r="BE47" s="978" t="str">
        <f aca="false">IFERROR(VLOOKUP($AY47,BN:BU,8,FALSE()),"")</f>
        <v/>
      </c>
      <c r="BI47" s="1" t="str">
        <f aca="false">IF(BP47&lt;&gt;"",MAX(BI$3:BI46)+1,"")</f>
        <v/>
      </c>
      <c r="BJ47" s="1" t="str">
        <f aca="false">IF(BQ47&lt;&gt;"",MAX(BJ$3:BJ46)+1,"")</f>
        <v/>
      </c>
      <c r="BK47" s="1" t="str">
        <f aca="false">IF(BR47&lt;&gt;"",MAX(BK$3:BK46)+1,"")</f>
        <v/>
      </c>
      <c r="BL47" s="1" t="str">
        <f aca="false">IF(BS47&lt;&gt;"",MAX(BL$3:BL46)+1,"")</f>
        <v/>
      </c>
      <c r="BM47" s="1" t="str">
        <f aca="false">IF(BT47&lt;&gt;"",MAX(BM$3:BM46)+1,"")</f>
        <v/>
      </c>
      <c r="BN47" s="1" t="str">
        <f aca="false">IF(BU47&lt;&gt;"",MAX(BN$3:BN46)+1,"")</f>
        <v/>
      </c>
      <c r="BP47" s="1" t="str">
        <f aca="false">IF(B47&lt;&gt;"",IF(COUNTIF(BP$3:BP46,B47)&gt;0,"",B47),"")</f>
        <v/>
      </c>
      <c r="BQ47" s="1" t="str">
        <f aca="false">IF(C47&lt;&gt;"",IF(COUNTIF(BQ$3:BQ46,C47)&gt;0,"",C47),"")</f>
        <v/>
      </c>
      <c r="BR47" s="1" t="str">
        <f aca="false">IF(D47&lt;&gt;"",IF(COUNTIF(BR$3:BR46,D47)&gt;0,"",D47),"")</f>
        <v/>
      </c>
      <c r="BS47" s="1" t="str">
        <f aca="false">IF(E47&lt;&gt;"",IF(COUNTIF(BS$3:BS46,E47)&gt;0,"",E47),"")</f>
        <v/>
      </c>
      <c r="BT47" s="1" t="str">
        <f aca="false">IF(F47&lt;&gt;"",IF(COUNTIF(BT$3:BT46,F47)&gt;0,"",F47),"")</f>
        <v/>
      </c>
      <c r="BU47" s="1" t="str">
        <f aca="false">IF(G47&lt;&gt;"",IF(COUNTIF(BU$3:BU46,G47)&gt;0,"",G47),"")</f>
        <v/>
      </c>
    </row>
    <row r="48" customFormat="false" ht="15" hidden="false" customHeight="false" outlineLevel="0" collapsed="false">
      <c r="A48" s="972" t="str">
        <f aca="false">IF(B48&lt;&gt;"",CONCATENATE(B48,C48,D48,E48,F48,G48),"")</f>
        <v/>
      </c>
      <c r="B48" s="999"/>
      <c r="C48" s="662"/>
      <c r="D48" s="662"/>
      <c r="E48" s="1000"/>
      <c r="F48" s="662"/>
      <c r="G48" s="1001"/>
      <c r="H48" s="1002"/>
      <c r="I48" s="1002"/>
      <c r="J48" s="1003"/>
      <c r="K48" s="1004"/>
      <c r="L48" s="1005"/>
      <c r="M48" s="1005"/>
      <c r="N48" s="1003"/>
      <c r="O48" s="1006"/>
      <c r="P48" s="1006"/>
      <c r="Q48" s="1008"/>
      <c r="R48" s="1008"/>
      <c r="S48" s="1007" t="s">
        <v>73</v>
      </c>
      <c r="V48" s="111" t="n">
        <f aca="false">+V47+1</f>
        <v>46</v>
      </c>
      <c r="W48" s="977" t="str">
        <f aca="false">IFERROR(VLOOKUP($V47,AD:AK,8,FALSE()),"")</f>
        <v/>
      </c>
      <c r="X48" s="977" t="str">
        <f aca="false">IFERROR(VLOOKUP($V48,AE:AL,8,FALSE()),"")</f>
        <v/>
      </c>
      <c r="Y48" s="977" t="str">
        <f aca="false">IFERROR(VLOOKUP($V48,AF:AM,8,FALSE()),"")</f>
        <v/>
      </c>
      <c r="Z48" s="977" t="str">
        <f aca="false">IFERROR(VLOOKUP($V48,AG:AN,8,FALSE()),"")</f>
        <v/>
      </c>
      <c r="AA48" s="977" t="str">
        <f aca="false">IFERROR(VLOOKUP($V48,AH:AO,8,FALSE()),"")</f>
        <v/>
      </c>
      <c r="AB48" s="977" t="str">
        <f aca="false">IFERROR(VLOOKUP($V48,AI:AP,8,FALSE()),"")</f>
        <v/>
      </c>
      <c r="AD48" s="111" t="str">
        <f aca="false">IF(AK48&lt;&gt;"",MAX(AD$3:AD47)+1,"")</f>
        <v/>
      </c>
      <c r="AE48" s="111" t="str">
        <f aca="false">IF(AL48&lt;&gt;"",MAX(AE$3:AE47)+1,"")</f>
        <v/>
      </c>
      <c r="AF48" s="111" t="str">
        <f aca="false">IF(AM48&lt;&gt;"",MAX(AF$3:AF47)+1,"")</f>
        <v/>
      </c>
      <c r="AG48" s="111" t="str">
        <f aca="false">IF(AN48&lt;&gt;"",MAX(AG$3:AG47)+1,"")</f>
        <v/>
      </c>
      <c r="AH48" s="111" t="str">
        <f aca="false">IF(AO48&lt;&gt;"",MAX(AH$3:AH47)+1,"")</f>
        <v/>
      </c>
      <c r="AI48" s="111" t="str">
        <f aca="false">IF(AP48&lt;&gt;"",MAX(AI$3:AI47)+1,"")</f>
        <v/>
      </c>
      <c r="AK48" s="111" t="str">
        <f aca="false">IF(B48="","",IF(COUNTIF($AK$3:AL47,B48)=0,B48,""))</f>
        <v/>
      </c>
      <c r="AL48" s="111" t="str">
        <f aca="false">IF(C48="","",IF($B48='Oneri di Urbanizzazione'!$E$33,IF(COUNTIF($AL$3:AL47,$C48)=0,$C48,""),""))</f>
        <v/>
      </c>
      <c r="AM48" s="111" t="str">
        <f aca="false">IF(D48="","",IF(AND($B48='Oneri di Urbanizzazione'!$E$33,$C48='Oneri di Urbanizzazione'!$E$35),IF(COUNTIF(AM$3:AM47,$D48)=0,$D48,""),""))</f>
        <v/>
      </c>
      <c r="AN48" s="111" t="str">
        <f aca="false">IF(E48="","",IF(AND($B48='Oneri di Urbanizzazione'!$E$33,$C48='Oneri di Urbanizzazione'!$E$35,$D48='Oneri di Urbanizzazione'!$E$38),IF(COUNTIF(AN$3:AN47,$E48)=0,$E48,""),""))</f>
        <v/>
      </c>
      <c r="AO48" s="111" t="str">
        <f aca="false">IF(F48="","",IF(AND($B48='Oneri di Urbanizzazione'!$E$33,$C48='Oneri di Urbanizzazione'!$E$35,$D48='Oneri di Urbanizzazione'!$E$38,$E48='Oneri di Urbanizzazione'!$E$40),IF(COUNTIF(AO$3:AO47,$F48)=0,$F48,""),""))</f>
        <v/>
      </c>
      <c r="AP48" s="111" t="str">
        <f aca="false">IF(G48="","",IF(AND($B48='Oneri di Urbanizzazione'!$E$33,$C48='Oneri di Urbanizzazione'!$E$35,$D48='Oneri di Urbanizzazione'!$E$38,$E48='Oneri di Urbanizzazione'!$E$40,$F48='Oneri di Urbanizzazione'!$E$42),IF(COUNTIF(AP$3:AP47,$G48)=0,$G48,""),""))</f>
        <v/>
      </c>
      <c r="AY48" s="1" t="n">
        <f aca="false">+AY47+1</f>
        <v>46</v>
      </c>
      <c r="AZ48" s="978" t="str">
        <f aca="false">IFERROR(VLOOKUP($AY48,BI:BP,8,FALSE()),"")</f>
        <v/>
      </c>
      <c r="BA48" s="978" t="str">
        <f aca="false">IFERROR(VLOOKUP($AY48,BJ:BQ,8,FALSE()),"")</f>
        <v/>
      </c>
      <c r="BB48" s="978" t="str">
        <f aca="false">IFERROR(VLOOKUP($AY48,BK:BR,8,FALSE()),"")</f>
        <v/>
      </c>
      <c r="BC48" s="978" t="str">
        <f aca="false">IFERROR(VLOOKUP($AY48,BL:BS,8,FALSE()),"")</f>
        <v/>
      </c>
      <c r="BD48" s="978" t="str">
        <f aca="false">IFERROR(VLOOKUP($AY48,BM:BT,8,FALSE()),"")</f>
        <v/>
      </c>
      <c r="BE48" s="978" t="str">
        <f aca="false">IFERROR(VLOOKUP($AY48,BN:BU,8,FALSE()),"")</f>
        <v/>
      </c>
      <c r="BI48" s="1" t="str">
        <f aca="false">IF(BP48&lt;&gt;"",MAX(BI$3:BI47)+1,"")</f>
        <v/>
      </c>
      <c r="BJ48" s="1" t="str">
        <f aca="false">IF(BQ48&lt;&gt;"",MAX(BJ$3:BJ47)+1,"")</f>
        <v/>
      </c>
      <c r="BK48" s="1" t="str">
        <f aca="false">IF(BR48&lt;&gt;"",MAX(BK$3:BK47)+1,"")</f>
        <v/>
      </c>
      <c r="BL48" s="1" t="str">
        <f aca="false">IF(BS48&lt;&gt;"",MAX(BL$3:BL47)+1,"")</f>
        <v/>
      </c>
      <c r="BM48" s="1" t="str">
        <f aca="false">IF(BT48&lt;&gt;"",MAX(BM$3:BM47)+1,"")</f>
        <v/>
      </c>
      <c r="BN48" s="1" t="str">
        <f aca="false">IF(BU48&lt;&gt;"",MAX(BN$3:BN47)+1,"")</f>
        <v/>
      </c>
      <c r="BP48" s="1" t="str">
        <f aca="false">IF(B48&lt;&gt;"",IF(COUNTIF(BP$3:BP47,B48)&gt;0,"",B48),"")</f>
        <v/>
      </c>
      <c r="BQ48" s="1" t="str">
        <f aca="false">IF(C48&lt;&gt;"",IF(COUNTIF(BQ$3:BQ47,C48)&gt;0,"",C48),"")</f>
        <v/>
      </c>
      <c r="BR48" s="1" t="str">
        <f aca="false">IF(D48&lt;&gt;"",IF(COUNTIF(BR$3:BR47,D48)&gt;0,"",D48),"")</f>
        <v/>
      </c>
      <c r="BS48" s="1" t="str">
        <f aca="false">IF(E48&lt;&gt;"",IF(COUNTIF(BS$3:BS47,E48)&gt;0,"",E48),"")</f>
        <v/>
      </c>
      <c r="BT48" s="1" t="str">
        <f aca="false">IF(F48&lt;&gt;"",IF(COUNTIF(BT$3:BT47,F48)&gt;0,"",F48),"")</f>
        <v/>
      </c>
      <c r="BU48" s="1" t="str">
        <f aca="false">IF(G48&lt;&gt;"",IF(COUNTIF(BU$3:BU47,G48)&gt;0,"",G48),"")</f>
        <v/>
      </c>
    </row>
    <row r="49" customFormat="false" ht="15" hidden="false" customHeight="false" outlineLevel="0" collapsed="false">
      <c r="A49" s="972" t="str">
        <f aca="false">IF(B49&lt;&gt;"",CONCATENATE(B49,C49,D49,E49,F49,G49),"")</f>
        <v/>
      </c>
      <c r="B49" s="999"/>
      <c r="C49" s="662"/>
      <c r="D49" s="662"/>
      <c r="E49" s="1000"/>
      <c r="F49" s="662"/>
      <c r="G49" s="1001"/>
      <c r="H49" s="1002"/>
      <c r="I49" s="1002"/>
      <c r="J49" s="1003"/>
      <c r="K49" s="1004"/>
      <c r="L49" s="1005"/>
      <c r="M49" s="1005"/>
      <c r="N49" s="1003"/>
      <c r="O49" s="1006"/>
      <c r="P49" s="1006"/>
      <c r="Q49" s="1008"/>
      <c r="R49" s="1008"/>
      <c r="S49" s="1007"/>
      <c r="V49" s="111" t="n">
        <f aca="false">+V48+1</f>
        <v>47</v>
      </c>
      <c r="W49" s="977" t="str">
        <f aca="false">IFERROR(VLOOKUP($V48,AD:AK,8,FALSE()),"")</f>
        <v/>
      </c>
      <c r="X49" s="977" t="str">
        <f aca="false">IFERROR(VLOOKUP($V49,AE:AL,8,FALSE()),"")</f>
        <v/>
      </c>
      <c r="Y49" s="977" t="str">
        <f aca="false">IFERROR(VLOOKUP($V49,AF:AM,8,FALSE()),"")</f>
        <v/>
      </c>
      <c r="Z49" s="977" t="str">
        <f aca="false">IFERROR(VLOOKUP($V49,AG:AN,8,FALSE()),"")</f>
        <v/>
      </c>
      <c r="AA49" s="977" t="str">
        <f aca="false">IFERROR(VLOOKUP($V49,AH:AO,8,FALSE()),"")</f>
        <v/>
      </c>
      <c r="AB49" s="977" t="str">
        <f aca="false">IFERROR(VLOOKUP($V49,AI:AP,8,FALSE()),"")</f>
        <v/>
      </c>
      <c r="AD49" s="111" t="str">
        <f aca="false">IF(AK49&lt;&gt;"",MAX(AD$3:AD48)+1,"")</f>
        <v/>
      </c>
      <c r="AE49" s="111" t="str">
        <f aca="false">IF(AL49&lt;&gt;"",MAX(AE$3:AE48)+1,"")</f>
        <v/>
      </c>
      <c r="AF49" s="111" t="str">
        <f aca="false">IF(AM49&lt;&gt;"",MAX(AF$3:AF48)+1,"")</f>
        <v/>
      </c>
      <c r="AG49" s="111" t="str">
        <f aca="false">IF(AN49&lt;&gt;"",MAX(AG$3:AG48)+1,"")</f>
        <v/>
      </c>
      <c r="AH49" s="111" t="str">
        <f aca="false">IF(AO49&lt;&gt;"",MAX(AH$3:AH48)+1,"")</f>
        <v/>
      </c>
      <c r="AI49" s="111" t="str">
        <f aca="false">IF(AP49&lt;&gt;"",MAX(AI$3:AI48)+1,"")</f>
        <v/>
      </c>
      <c r="AK49" s="111" t="str">
        <f aca="false">IF(B49="","",IF(COUNTIF($AK$3:AL48,B49)=0,B49,""))</f>
        <v/>
      </c>
      <c r="AL49" s="111" t="str">
        <f aca="false">IF(C49="","",IF($B49='Oneri di Urbanizzazione'!$E$33,IF(COUNTIF($AL$3:AL48,$C49)=0,$C49,""),""))</f>
        <v/>
      </c>
      <c r="AM49" s="111" t="str">
        <f aca="false">IF(D49="","",IF(AND($B49='Oneri di Urbanizzazione'!$E$33,$C49='Oneri di Urbanizzazione'!$E$35),IF(COUNTIF(AM$3:AM48,$D49)=0,$D49,""),""))</f>
        <v/>
      </c>
      <c r="AN49" s="111" t="str">
        <f aca="false">IF(E49="","",IF(AND($B49='Oneri di Urbanizzazione'!$E$33,$C49='Oneri di Urbanizzazione'!$E$35,$D49='Oneri di Urbanizzazione'!$E$38),IF(COUNTIF(AN$3:AN48,$E49)=0,$E49,""),""))</f>
        <v/>
      </c>
      <c r="AO49" s="111" t="str">
        <f aca="false">IF(F49="","",IF(AND($B49='Oneri di Urbanizzazione'!$E$33,$C49='Oneri di Urbanizzazione'!$E$35,$D49='Oneri di Urbanizzazione'!$E$38,$E49='Oneri di Urbanizzazione'!$E$40),IF(COUNTIF(AO$3:AO48,$F49)=0,$F49,""),""))</f>
        <v/>
      </c>
      <c r="AP49" s="111" t="str">
        <f aca="false">IF(G49="","",IF(AND($B49='Oneri di Urbanizzazione'!$E$33,$C49='Oneri di Urbanizzazione'!$E$35,$D49='Oneri di Urbanizzazione'!$E$38,$E49='Oneri di Urbanizzazione'!$E$40,$F49='Oneri di Urbanizzazione'!$E$42),IF(COUNTIF(AP$3:AP48,$G49)=0,$G49,""),""))</f>
        <v/>
      </c>
      <c r="AY49" s="1" t="n">
        <f aca="false">+AY48+1</f>
        <v>47</v>
      </c>
      <c r="AZ49" s="978" t="str">
        <f aca="false">IFERROR(VLOOKUP($AY49,BI:BP,8,FALSE()),"")</f>
        <v/>
      </c>
      <c r="BA49" s="978" t="str">
        <f aca="false">IFERROR(VLOOKUP($AY49,BJ:BQ,8,FALSE()),"")</f>
        <v/>
      </c>
      <c r="BB49" s="978" t="str">
        <f aca="false">IFERROR(VLOOKUP($AY49,BK:BR,8,FALSE()),"")</f>
        <v/>
      </c>
      <c r="BC49" s="978" t="str">
        <f aca="false">IFERROR(VLOOKUP($AY49,BL:BS,8,FALSE()),"")</f>
        <v/>
      </c>
      <c r="BD49" s="978" t="str">
        <f aca="false">IFERROR(VLOOKUP($AY49,BM:BT,8,FALSE()),"")</f>
        <v/>
      </c>
      <c r="BE49" s="978" t="str">
        <f aca="false">IFERROR(VLOOKUP($AY49,BN:BU,8,FALSE()),"")</f>
        <v/>
      </c>
      <c r="BI49" s="1" t="str">
        <f aca="false">IF(BP49&lt;&gt;"",MAX(BI$3:BI48)+1,"")</f>
        <v/>
      </c>
      <c r="BJ49" s="1" t="str">
        <f aca="false">IF(BQ49&lt;&gt;"",MAX(BJ$3:BJ48)+1,"")</f>
        <v/>
      </c>
      <c r="BK49" s="1" t="str">
        <f aca="false">IF(BR49&lt;&gt;"",MAX(BK$3:BK48)+1,"")</f>
        <v/>
      </c>
      <c r="BL49" s="1" t="str">
        <f aca="false">IF(BS49&lt;&gt;"",MAX(BL$3:BL48)+1,"")</f>
        <v/>
      </c>
      <c r="BM49" s="1" t="str">
        <f aca="false">IF(BT49&lt;&gt;"",MAX(BM$3:BM48)+1,"")</f>
        <v/>
      </c>
      <c r="BN49" s="1" t="str">
        <f aca="false">IF(BU49&lt;&gt;"",MAX(BN$3:BN48)+1,"")</f>
        <v/>
      </c>
      <c r="BP49" s="1" t="str">
        <f aca="false">IF(B49&lt;&gt;"",IF(COUNTIF(BP$3:BP48,B49)&gt;0,"",B49),"")</f>
        <v/>
      </c>
      <c r="BQ49" s="1" t="str">
        <f aca="false">IF(C49&lt;&gt;"",IF(COUNTIF(BQ$3:BQ48,C49)&gt;0,"",C49),"")</f>
        <v/>
      </c>
      <c r="BR49" s="1" t="str">
        <f aca="false">IF(D49&lt;&gt;"",IF(COUNTIF(BR$3:BR48,D49)&gt;0,"",D49),"")</f>
        <v/>
      </c>
      <c r="BS49" s="1" t="str">
        <f aca="false">IF(E49&lt;&gt;"",IF(COUNTIF(BS$3:BS48,E49)&gt;0,"",E49),"")</f>
        <v/>
      </c>
      <c r="BT49" s="1" t="str">
        <f aca="false">IF(F49&lt;&gt;"",IF(COUNTIF(BT$3:BT48,F49)&gt;0,"",F49),"")</f>
        <v/>
      </c>
      <c r="BU49" s="1" t="str">
        <f aca="false">IF(G49&lt;&gt;"",IF(COUNTIF(BU$3:BU48,G49)&gt;0,"",G49),"")</f>
        <v/>
      </c>
    </row>
    <row r="50" customFormat="false" ht="15" hidden="false" customHeight="false" outlineLevel="0" collapsed="false">
      <c r="A50" s="972" t="str">
        <f aca="false">IF(B50&lt;&gt;"",CONCATENATE(B50,C50,D50,E50,F50,G50),"")</f>
        <v/>
      </c>
      <c r="B50" s="999"/>
      <c r="C50" s="662"/>
      <c r="D50" s="662"/>
      <c r="E50" s="1000"/>
      <c r="F50" s="662"/>
      <c r="G50" s="1001"/>
      <c r="H50" s="1002"/>
      <c r="I50" s="1002"/>
      <c r="J50" s="1003"/>
      <c r="K50" s="1004"/>
      <c r="L50" s="1005"/>
      <c r="M50" s="1005"/>
      <c r="N50" s="1003"/>
      <c r="O50" s="1006"/>
      <c r="P50" s="1006"/>
      <c r="Q50" s="1008"/>
      <c r="R50" s="1008"/>
      <c r="S50" s="1007"/>
      <c r="V50" s="111" t="n">
        <f aca="false">+V49+1</f>
        <v>48</v>
      </c>
      <c r="W50" s="977" t="str">
        <f aca="false">IFERROR(VLOOKUP($V49,AD:AK,8,FALSE()),"")</f>
        <v/>
      </c>
      <c r="X50" s="977" t="str">
        <f aca="false">IFERROR(VLOOKUP($V50,AE:AL,8,FALSE()),"")</f>
        <v/>
      </c>
      <c r="Y50" s="977" t="str">
        <f aca="false">IFERROR(VLOOKUP($V50,AF:AM,8,FALSE()),"")</f>
        <v/>
      </c>
      <c r="Z50" s="977" t="str">
        <f aca="false">IFERROR(VLOOKUP($V50,AG:AN,8,FALSE()),"")</f>
        <v/>
      </c>
      <c r="AA50" s="977" t="str">
        <f aca="false">IFERROR(VLOOKUP($V50,AH:AO,8,FALSE()),"")</f>
        <v/>
      </c>
      <c r="AB50" s="977" t="str">
        <f aca="false">IFERROR(VLOOKUP($V50,AI:AP,8,FALSE()),"")</f>
        <v/>
      </c>
      <c r="AD50" s="111" t="str">
        <f aca="false">IF(AK50&lt;&gt;"",MAX(AD$3:AD49)+1,"")</f>
        <v/>
      </c>
      <c r="AE50" s="111" t="str">
        <f aca="false">IF(AL50&lt;&gt;"",MAX(AE$3:AE49)+1,"")</f>
        <v/>
      </c>
      <c r="AF50" s="111" t="str">
        <f aca="false">IF(AM50&lt;&gt;"",MAX(AF$3:AF49)+1,"")</f>
        <v/>
      </c>
      <c r="AG50" s="111" t="str">
        <f aca="false">IF(AN50&lt;&gt;"",MAX(AG$3:AG49)+1,"")</f>
        <v/>
      </c>
      <c r="AH50" s="111" t="str">
        <f aca="false">IF(AO50&lt;&gt;"",MAX(AH$3:AH49)+1,"")</f>
        <v/>
      </c>
      <c r="AI50" s="111" t="str">
        <f aca="false">IF(AP50&lt;&gt;"",MAX(AI$3:AI49)+1,"")</f>
        <v/>
      </c>
      <c r="AK50" s="111" t="str">
        <f aca="false">IF(B50="","",IF(COUNTIF($AK$3:AL49,B50)=0,B50,""))</f>
        <v/>
      </c>
      <c r="AL50" s="111" t="str">
        <f aca="false">IF(C50="","",IF($B50='Oneri di Urbanizzazione'!$E$33,IF(COUNTIF($AL$3:AL49,$C50)=0,$C50,""),""))</f>
        <v/>
      </c>
      <c r="AM50" s="111" t="str">
        <f aca="false">IF(D50="","",IF(AND($B50='Oneri di Urbanizzazione'!$E$33,$C50='Oneri di Urbanizzazione'!$E$35),IF(COUNTIF(AM$3:AM49,$D50)=0,$D50,""),""))</f>
        <v/>
      </c>
      <c r="AN50" s="111" t="str">
        <f aca="false">IF(E50="","",IF(AND($B50='Oneri di Urbanizzazione'!$E$33,$C50='Oneri di Urbanizzazione'!$E$35,$D50='Oneri di Urbanizzazione'!$E$38),IF(COUNTIF(AN$3:AN49,$E50)=0,$E50,""),""))</f>
        <v/>
      </c>
      <c r="AO50" s="111" t="str">
        <f aca="false">IF(F50="","",IF(AND($B50='Oneri di Urbanizzazione'!$E$33,$C50='Oneri di Urbanizzazione'!$E$35,$D50='Oneri di Urbanizzazione'!$E$38,$E50='Oneri di Urbanizzazione'!$E$40),IF(COUNTIF(AO$3:AO49,$F50)=0,$F50,""),""))</f>
        <v/>
      </c>
      <c r="AP50" s="111" t="str">
        <f aca="false">IF(G50="","",IF(AND($B50='Oneri di Urbanizzazione'!$E$33,$C50='Oneri di Urbanizzazione'!$E$35,$D50='Oneri di Urbanizzazione'!$E$38,$E50='Oneri di Urbanizzazione'!$E$40,$F50='Oneri di Urbanizzazione'!$E$42),IF(COUNTIF(AP$3:AP49,$G50)=0,$G50,""),""))</f>
        <v/>
      </c>
      <c r="AY50" s="1" t="n">
        <f aca="false">+AY49+1</f>
        <v>48</v>
      </c>
      <c r="AZ50" s="978" t="str">
        <f aca="false">IFERROR(VLOOKUP($AY50,BI:BP,8,FALSE()),"")</f>
        <v/>
      </c>
      <c r="BA50" s="978" t="str">
        <f aca="false">IFERROR(VLOOKUP($AY50,BJ:BQ,8,FALSE()),"")</f>
        <v/>
      </c>
      <c r="BB50" s="978" t="str">
        <f aca="false">IFERROR(VLOOKUP($AY50,BK:BR,8,FALSE()),"")</f>
        <v/>
      </c>
      <c r="BC50" s="978" t="str">
        <f aca="false">IFERROR(VLOOKUP($AY50,BL:BS,8,FALSE()),"")</f>
        <v/>
      </c>
      <c r="BD50" s="978" t="str">
        <f aca="false">IFERROR(VLOOKUP($AY50,BM:BT,8,FALSE()),"")</f>
        <v/>
      </c>
      <c r="BE50" s="978" t="str">
        <f aca="false">IFERROR(VLOOKUP($AY50,BN:BU,8,FALSE()),"")</f>
        <v/>
      </c>
      <c r="BI50" s="1" t="str">
        <f aca="false">IF(BP50&lt;&gt;"",MAX(BI$3:BI49)+1,"")</f>
        <v/>
      </c>
      <c r="BJ50" s="1" t="str">
        <f aca="false">IF(BQ50&lt;&gt;"",MAX(BJ$3:BJ49)+1,"")</f>
        <v/>
      </c>
      <c r="BK50" s="1" t="str">
        <f aca="false">IF(BR50&lt;&gt;"",MAX(BK$3:BK49)+1,"")</f>
        <v/>
      </c>
      <c r="BL50" s="1" t="str">
        <f aca="false">IF(BS50&lt;&gt;"",MAX(BL$3:BL49)+1,"")</f>
        <v/>
      </c>
      <c r="BM50" s="1" t="str">
        <f aca="false">IF(BT50&lt;&gt;"",MAX(BM$3:BM49)+1,"")</f>
        <v/>
      </c>
      <c r="BN50" s="1" t="str">
        <f aca="false">IF(BU50&lt;&gt;"",MAX(BN$3:BN49)+1,"")</f>
        <v/>
      </c>
      <c r="BP50" s="1" t="str">
        <f aca="false">IF(B50&lt;&gt;"",IF(COUNTIF(BP$3:BP49,B50)&gt;0,"",B50),"")</f>
        <v/>
      </c>
      <c r="BQ50" s="1" t="str">
        <f aca="false">IF(C50&lt;&gt;"",IF(COUNTIF(BQ$3:BQ49,C50)&gt;0,"",C50),"")</f>
        <v/>
      </c>
      <c r="BR50" s="1" t="str">
        <f aca="false">IF(D50&lt;&gt;"",IF(COUNTIF(BR$3:BR49,D50)&gt;0,"",D50),"")</f>
        <v/>
      </c>
      <c r="BS50" s="1" t="str">
        <f aca="false">IF(E50&lt;&gt;"",IF(COUNTIF(BS$3:BS49,E50)&gt;0,"",E50),"")</f>
        <v/>
      </c>
      <c r="BT50" s="1" t="str">
        <f aca="false">IF(F50&lt;&gt;"",IF(COUNTIF(BT$3:BT49,F50)&gt;0,"",F50),"")</f>
        <v/>
      </c>
      <c r="BU50" s="1" t="str">
        <f aca="false">IF(G50&lt;&gt;"",IF(COUNTIF(BU$3:BU49,G50)&gt;0,"",G50),"")</f>
        <v/>
      </c>
    </row>
    <row r="51" customFormat="false" ht="15" hidden="false" customHeight="false" outlineLevel="0" collapsed="false">
      <c r="A51" s="972" t="str">
        <f aca="false">IF(B51&lt;&gt;"",CONCATENATE(B51,C51,D51,E51,F51,G51),"")</f>
        <v/>
      </c>
      <c r="B51" s="999"/>
      <c r="C51" s="999"/>
      <c r="D51" s="662"/>
      <c r="E51" s="1000"/>
      <c r="F51" s="1001"/>
      <c r="G51" s="1001"/>
      <c r="H51" s="1002"/>
      <c r="I51" s="1002"/>
      <c r="J51" s="1003"/>
      <c r="K51" s="1004"/>
      <c r="L51" s="1005"/>
      <c r="M51" s="1005"/>
      <c r="N51" s="1003"/>
      <c r="O51" s="1009"/>
      <c r="P51" s="1009"/>
      <c r="Q51" s="1008"/>
      <c r="R51" s="1008"/>
      <c r="S51" s="1007"/>
      <c r="V51" s="111" t="n">
        <f aca="false">+V50+1</f>
        <v>49</v>
      </c>
      <c r="W51" s="977" t="str">
        <f aca="false">IFERROR(VLOOKUP($V50,AD:AK,8,FALSE()),"")</f>
        <v/>
      </c>
      <c r="X51" s="977" t="str">
        <f aca="false">IFERROR(VLOOKUP($V51,AE:AL,8,FALSE()),"")</f>
        <v/>
      </c>
      <c r="Y51" s="977" t="str">
        <f aca="false">IFERROR(VLOOKUP($V51,AF:AM,8,FALSE()),"")</f>
        <v/>
      </c>
      <c r="Z51" s="977" t="str">
        <f aca="false">IFERROR(VLOOKUP($V51,AG:AN,8,FALSE()),"")</f>
        <v/>
      </c>
      <c r="AA51" s="977" t="str">
        <f aca="false">IFERROR(VLOOKUP($V51,AH:AO,8,FALSE()),"")</f>
        <v/>
      </c>
      <c r="AB51" s="977" t="str">
        <f aca="false">IFERROR(VLOOKUP($V51,AI:AP,8,FALSE()),"")</f>
        <v/>
      </c>
      <c r="AD51" s="111" t="str">
        <f aca="false">IF(AK51&lt;&gt;"",MAX(AD$3:AD50)+1,"")</f>
        <v/>
      </c>
      <c r="AE51" s="111" t="str">
        <f aca="false">IF(AL51&lt;&gt;"",MAX(AE$3:AE50)+1,"")</f>
        <v/>
      </c>
      <c r="AF51" s="111" t="str">
        <f aca="false">IF(AM51&lt;&gt;"",MAX(AF$3:AF50)+1,"")</f>
        <v/>
      </c>
      <c r="AG51" s="111" t="str">
        <f aca="false">IF(AN51&lt;&gt;"",MAX(AG$3:AG50)+1,"")</f>
        <v/>
      </c>
      <c r="AH51" s="111" t="str">
        <f aca="false">IF(AO51&lt;&gt;"",MAX(AH$3:AH50)+1,"")</f>
        <v/>
      </c>
      <c r="AI51" s="111" t="str">
        <f aca="false">IF(AP51&lt;&gt;"",MAX(AI$3:AI50)+1,"")</f>
        <v/>
      </c>
      <c r="AK51" s="111" t="str">
        <f aca="false">IF(B51="","",IF(COUNTIF($AK$3:AL50,B51)=0,B51,""))</f>
        <v/>
      </c>
      <c r="AL51" s="111" t="str">
        <f aca="false">IF(C51="","",IF($B51='Oneri di Urbanizzazione'!$E$33,IF(COUNTIF($AL$3:AL50,$C51)=0,$C51,""),""))</f>
        <v/>
      </c>
      <c r="AM51" s="111" t="str">
        <f aca="false">IF(D51="","",IF(AND($B51='Oneri di Urbanizzazione'!$E$33,$C51='Oneri di Urbanizzazione'!$E$35),IF(COUNTIF(AM$3:AM50,$D51)=0,$D51,""),""))</f>
        <v/>
      </c>
      <c r="AN51" s="111" t="str">
        <f aca="false">IF(E51="","",IF(AND($B51='Oneri di Urbanizzazione'!$E$33,$C51='Oneri di Urbanizzazione'!$E$35,$D51='Oneri di Urbanizzazione'!$E$38),IF(COUNTIF(AN$3:AN50,$E51)=0,$E51,""),""))</f>
        <v/>
      </c>
      <c r="AO51" s="111" t="str">
        <f aca="false">IF(F51="","",IF(AND($B51='Oneri di Urbanizzazione'!$E$33,$C51='Oneri di Urbanizzazione'!$E$35,$D51='Oneri di Urbanizzazione'!$E$38,$E51='Oneri di Urbanizzazione'!$E$40),IF(COUNTIF(AO$3:AO50,$F51)=0,$F51,""),""))</f>
        <v/>
      </c>
      <c r="AP51" s="111" t="str">
        <f aca="false">IF(G51="","",IF(AND($B51='Oneri di Urbanizzazione'!$E$33,$C51='Oneri di Urbanizzazione'!$E$35,$D51='Oneri di Urbanizzazione'!$E$38,$E51='Oneri di Urbanizzazione'!$E$40,$F51='Oneri di Urbanizzazione'!$E$42),IF(COUNTIF(AP$3:AP50,$G51)=0,$G51,""),""))</f>
        <v/>
      </c>
      <c r="AY51" s="1" t="n">
        <f aca="false">+AY50+1</f>
        <v>49</v>
      </c>
      <c r="AZ51" s="978" t="str">
        <f aca="false">IFERROR(VLOOKUP($AY51,BI:BP,8,FALSE()),"")</f>
        <v/>
      </c>
      <c r="BA51" s="978" t="str">
        <f aca="false">IFERROR(VLOOKUP($AY51,BJ:BQ,8,FALSE()),"")</f>
        <v/>
      </c>
      <c r="BB51" s="978" t="str">
        <f aca="false">IFERROR(VLOOKUP($AY51,BK:BR,8,FALSE()),"")</f>
        <v/>
      </c>
      <c r="BC51" s="978" t="str">
        <f aca="false">IFERROR(VLOOKUP($AY51,BL:BS,8,FALSE()),"")</f>
        <v/>
      </c>
      <c r="BD51" s="978" t="str">
        <f aca="false">IFERROR(VLOOKUP($AY51,BM:BT,8,FALSE()),"")</f>
        <v/>
      </c>
      <c r="BE51" s="978" t="str">
        <f aca="false">IFERROR(VLOOKUP($AY51,BN:BU,8,FALSE()),"")</f>
        <v/>
      </c>
      <c r="BI51" s="1" t="str">
        <f aca="false">IF(BP51&lt;&gt;"",MAX(BI$3:BI50)+1,"")</f>
        <v/>
      </c>
      <c r="BJ51" s="1" t="str">
        <f aca="false">IF(BQ51&lt;&gt;"",MAX(BJ$3:BJ50)+1,"")</f>
        <v/>
      </c>
      <c r="BK51" s="1" t="str">
        <f aca="false">IF(BR51&lt;&gt;"",MAX(BK$3:BK50)+1,"")</f>
        <v/>
      </c>
      <c r="BL51" s="1" t="str">
        <f aca="false">IF(BS51&lt;&gt;"",MAX(BL$3:BL50)+1,"")</f>
        <v/>
      </c>
      <c r="BM51" s="1" t="str">
        <f aca="false">IF(BT51&lt;&gt;"",MAX(BM$3:BM50)+1,"")</f>
        <v/>
      </c>
      <c r="BN51" s="1" t="str">
        <f aca="false">IF(BU51&lt;&gt;"",MAX(BN$3:BN50)+1,"")</f>
        <v/>
      </c>
      <c r="BP51" s="1" t="str">
        <f aca="false">IF(B51&lt;&gt;"",IF(COUNTIF(BP$3:BP50,B51)&gt;0,"",B51),"")</f>
        <v/>
      </c>
      <c r="BQ51" s="1" t="str">
        <f aca="false">IF(C51&lt;&gt;"",IF(COUNTIF(BQ$3:BQ50,C51)&gt;0,"",C51),"")</f>
        <v/>
      </c>
      <c r="BR51" s="1" t="str">
        <f aca="false">IF(D51&lt;&gt;"",IF(COUNTIF(BR$3:BR50,D51)&gt;0,"",D51),"")</f>
        <v/>
      </c>
      <c r="BS51" s="1" t="str">
        <f aca="false">IF(E51&lt;&gt;"",IF(COUNTIF(BS$3:BS50,E51)&gt;0,"",E51),"")</f>
        <v/>
      </c>
      <c r="BT51" s="1" t="str">
        <f aca="false">IF(F51&lt;&gt;"",IF(COUNTIF(BT$3:BT50,F51)&gt;0,"",F51),"")</f>
        <v/>
      </c>
      <c r="BU51" s="1" t="str">
        <f aca="false">IF(G51&lt;&gt;"",IF(COUNTIF(BU$3:BU50,G51)&gt;0,"",G51),"")</f>
        <v/>
      </c>
    </row>
    <row r="52" customFormat="false" ht="15" hidden="false" customHeight="false" outlineLevel="0" collapsed="false">
      <c r="A52" s="972" t="str">
        <f aca="false">IF(B52&lt;&gt;"",CONCATENATE(B52,C52,D52,E52,F52,G52),"")</f>
        <v/>
      </c>
      <c r="B52" s="999"/>
      <c r="C52" s="662"/>
      <c r="D52" s="662"/>
      <c r="E52" s="1000"/>
      <c r="F52" s="1001"/>
      <c r="G52" s="1001"/>
      <c r="H52" s="1002"/>
      <c r="I52" s="1002"/>
      <c r="J52" s="1003"/>
      <c r="K52" s="1004"/>
      <c r="L52" s="1005"/>
      <c r="M52" s="1005"/>
      <c r="N52" s="1003"/>
      <c r="O52" s="1009"/>
      <c r="P52" s="1009"/>
      <c r="Q52" s="1008"/>
      <c r="R52" s="1008"/>
      <c r="S52" s="1007"/>
      <c r="V52" s="111" t="n">
        <f aca="false">+V51+1</f>
        <v>50</v>
      </c>
      <c r="W52" s="977" t="str">
        <f aca="false">IFERROR(VLOOKUP($V51,AD:AK,8,FALSE()),"")</f>
        <v/>
      </c>
      <c r="X52" s="977" t="str">
        <f aca="false">IFERROR(VLOOKUP($V52,AE:AL,8,FALSE()),"")</f>
        <v/>
      </c>
      <c r="Y52" s="977" t="str">
        <f aca="false">IFERROR(VLOOKUP($V52,AF:AM,8,FALSE()),"")</f>
        <v/>
      </c>
      <c r="Z52" s="977" t="str">
        <f aca="false">IFERROR(VLOOKUP($V52,AG:AN,8,FALSE()),"")</f>
        <v/>
      </c>
      <c r="AA52" s="977" t="str">
        <f aca="false">IFERROR(VLOOKUP($V52,AH:AO,8,FALSE()),"")</f>
        <v/>
      </c>
      <c r="AB52" s="977" t="str">
        <f aca="false">IFERROR(VLOOKUP($V52,AI:AP,8,FALSE()),"")</f>
        <v/>
      </c>
      <c r="AD52" s="111" t="str">
        <f aca="false">IF(AK52&lt;&gt;"",MAX(AD$3:AD51)+1,"")</f>
        <v/>
      </c>
      <c r="AE52" s="111" t="str">
        <f aca="false">IF(AL52&lt;&gt;"",MAX(AE$3:AE51)+1,"")</f>
        <v/>
      </c>
      <c r="AF52" s="111" t="str">
        <f aca="false">IF(AM52&lt;&gt;"",MAX(AF$3:AF51)+1,"")</f>
        <v/>
      </c>
      <c r="AG52" s="111" t="str">
        <f aca="false">IF(AN52&lt;&gt;"",MAX(AG$3:AG51)+1,"")</f>
        <v/>
      </c>
      <c r="AH52" s="111" t="str">
        <f aca="false">IF(AO52&lt;&gt;"",MAX(AH$3:AH51)+1,"")</f>
        <v/>
      </c>
      <c r="AI52" s="111" t="str">
        <f aca="false">IF(AP52&lt;&gt;"",MAX(AI$3:AI51)+1,"")</f>
        <v/>
      </c>
      <c r="AK52" s="111" t="str">
        <f aca="false">IF(B52="","",IF(COUNTIF($AK$3:AL51,B52)=0,B52,""))</f>
        <v/>
      </c>
      <c r="AL52" s="111" t="str">
        <f aca="false">IF(C52="","",IF($B52='Oneri di Urbanizzazione'!$E$33,IF(COUNTIF($AL$3:AL51,$C52)=0,$C52,""),""))</f>
        <v/>
      </c>
      <c r="AM52" s="111" t="str">
        <f aca="false">IF(D52="","",IF(AND($B52='Oneri di Urbanizzazione'!$E$33,$C52='Oneri di Urbanizzazione'!$E$35),IF(COUNTIF(AM$3:AM51,$D52)=0,$D52,""),""))</f>
        <v/>
      </c>
      <c r="AN52" s="111" t="str">
        <f aca="false">IF(E52="","",IF(AND($B52='Oneri di Urbanizzazione'!$E$33,$C52='Oneri di Urbanizzazione'!$E$35,$D52='Oneri di Urbanizzazione'!$E$38),IF(COUNTIF(AN$3:AN51,$E52)=0,$E52,""),""))</f>
        <v/>
      </c>
      <c r="AO52" s="111" t="str">
        <f aca="false">IF(F52="","",IF(AND($B52='Oneri di Urbanizzazione'!$E$33,$C52='Oneri di Urbanizzazione'!$E$35,$D52='Oneri di Urbanizzazione'!$E$38,$E52='Oneri di Urbanizzazione'!$E$40),IF(COUNTIF(AO$3:AO51,$F52)=0,$F52,""),""))</f>
        <v/>
      </c>
      <c r="AP52" s="111" t="str">
        <f aca="false">IF(G52="","",IF(AND($B52='Oneri di Urbanizzazione'!$E$33,$C52='Oneri di Urbanizzazione'!$E$35,$D52='Oneri di Urbanizzazione'!$E$38,$E52='Oneri di Urbanizzazione'!$E$40,$F52='Oneri di Urbanizzazione'!$E$42),IF(COUNTIF(AP$3:AP51,$G52)=0,$G52,""),""))</f>
        <v/>
      </c>
      <c r="AY52" s="1" t="n">
        <f aca="false">+AY51+1</f>
        <v>50</v>
      </c>
      <c r="AZ52" s="978" t="str">
        <f aca="false">IFERROR(VLOOKUP($AY52,BI:BP,8,FALSE()),"")</f>
        <v/>
      </c>
      <c r="BA52" s="978" t="str">
        <f aca="false">IFERROR(VLOOKUP($AY52,BJ:BQ,8,FALSE()),"")</f>
        <v/>
      </c>
      <c r="BB52" s="978" t="str">
        <f aca="false">IFERROR(VLOOKUP($AY52,BK:BR,8,FALSE()),"")</f>
        <v/>
      </c>
      <c r="BC52" s="978" t="str">
        <f aca="false">IFERROR(VLOOKUP($AY52,BL:BS,8,FALSE()),"")</f>
        <v/>
      </c>
      <c r="BD52" s="978" t="str">
        <f aca="false">IFERROR(VLOOKUP($AY52,BM:BT,8,FALSE()),"")</f>
        <v/>
      </c>
      <c r="BE52" s="978" t="str">
        <f aca="false">IFERROR(VLOOKUP($AY52,BN:BU,8,FALSE()),"")</f>
        <v/>
      </c>
      <c r="BI52" s="1" t="str">
        <f aca="false">IF(BP52&lt;&gt;"",MAX(BI$3:BI51)+1,"")</f>
        <v/>
      </c>
      <c r="BJ52" s="1" t="str">
        <f aca="false">IF(BQ52&lt;&gt;"",MAX(BJ$3:BJ51)+1,"")</f>
        <v/>
      </c>
      <c r="BK52" s="1" t="str">
        <f aca="false">IF(BR52&lt;&gt;"",MAX(BK$3:BK51)+1,"")</f>
        <v/>
      </c>
      <c r="BL52" s="1" t="str">
        <f aca="false">IF(BS52&lt;&gt;"",MAX(BL$3:BL51)+1,"")</f>
        <v/>
      </c>
      <c r="BM52" s="1" t="str">
        <f aca="false">IF(BT52&lt;&gt;"",MAX(BM$3:BM51)+1,"")</f>
        <v/>
      </c>
      <c r="BN52" s="1" t="str">
        <f aca="false">IF(BU52&lt;&gt;"",MAX(BN$3:BN51)+1,"")</f>
        <v/>
      </c>
      <c r="BP52" s="1" t="str">
        <f aca="false">IF(B52&lt;&gt;"",IF(COUNTIF(BP$3:BP51,B52)&gt;0,"",B52),"")</f>
        <v/>
      </c>
      <c r="BQ52" s="1" t="str">
        <f aca="false">IF(C52&lt;&gt;"",IF(COUNTIF(BQ$3:BQ51,C52)&gt;0,"",C52),"")</f>
        <v/>
      </c>
      <c r="BR52" s="1" t="str">
        <f aca="false">IF(D52&lt;&gt;"",IF(COUNTIF(BR$3:BR51,D52)&gt;0,"",D52),"")</f>
        <v/>
      </c>
      <c r="BS52" s="1" t="str">
        <f aca="false">IF(E52&lt;&gt;"",IF(COUNTIF(BS$3:BS51,E52)&gt;0,"",E52),"")</f>
        <v/>
      </c>
      <c r="BT52" s="1" t="str">
        <f aca="false">IF(F52&lt;&gt;"",IF(COUNTIF(BT$3:BT51,F52)&gt;0,"",F52),"")</f>
        <v/>
      </c>
      <c r="BU52" s="1" t="str">
        <f aca="false">IF(G52&lt;&gt;"",IF(COUNTIF(BU$3:BU51,G52)&gt;0,"",G52),"")</f>
        <v/>
      </c>
    </row>
    <row r="53" customFormat="false" ht="15" hidden="false" customHeight="false" outlineLevel="0" collapsed="false">
      <c r="A53" s="972" t="str">
        <f aca="false">IF(B53&lt;&gt;"",CONCATENATE(B53,C53,D53,E53,F53,G53),"")</f>
        <v/>
      </c>
      <c r="B53" s="999"/>
      <c r="C53" s="999"/>
      <c r="D53" s="662"/>
      <c r="E53" s="1000"/>
      <c r="F53" s="1001"/>
      <c r="G53" s="1001"/>
      <c r="H53" s="1002"/>
      <c r="I53" s="1002"/>
      <c r="J53" s="1003"/>
      <c r="K53" s="1004"/>
      <c r="L53" s="1005"/>
      <c r="M53" s="1005"/>
      <c r="N53" s="1003"/>
      <c r="O53" s="1009"/>
      <c r="P53" s="1009"/>
      <c r="Q53" s="1008"/>
      <c r="R53" s="1008"/>
      <c r="S53" s="1007"/>
      <c r="V53" s="111" t="n">
        <f aca="false">+V52+1</f>
        <v>51</v>
      </c>
      <c r="W53" s="977" t="str">
        <f aca="false">IFERROR(VLOOKUP($V52,AD:AK,8,FALSE()),"")</f>
        <v/>
      </c>
      <c r="X53" s="977" t="str">
        <f aca="false">IFERROR(VLOOKUP($V53,AE:AL,8,FALSE()),"")</f>
        <v/>
      </c>
      <c r="Y53" s="977" t="str">
        <f aca="false">IFERROR(VLOOKUP($V53,AF:AM,8,FALSE()),"")</f>
        <v/>
      </c>
      <c r="Z53" s="977" t="str">
        <f aca="false">IFERROR(VLOOKUP($V53,AG:AN,8,FALSE()),"")</f>
        <v/>
      </c>
      <c r="AA53" s="977" t="str">
        <f aca="false">IFERROR(VLOOKUP($V53,AH:AO,8,FALSE()),"")</f>
        <v/>
      </c>
      <c r="AB53" s="977" t="str">
        <f aca="false">IFERROR(VLOOKUP($V53,AI:AP,8,FALSE()),"")</f>
        <v/>
      </c>
      <c r="AD53" s="111" t="str">
        <f aca="false">IF(AK53&lt;&gt;"",MAX(AD$3:AD52)+1,"")</f>
        <v/>
      </c>
      <c r="AE53" s="111" t="str">
        <f aca="false">IF(AL53&lt;&gt;"",MAX(AE$3:AE52)+1,"")</f>
        <v/>
      </c>
      <c r="AF53" s="111" t="str">
        <f aca="false">IF(AM53&lt;&gt;"",MAX(AF$3:AF52)+1,"")</f>
        <v/>
      </c>
      <c r="AG53" s="111" t="str">
        <f aca="false">IF(AN53&lt;&gt;"",MAX(AG$3:AG52)+1,"")</f>
        <v/>
      </c>
      <c r="AH53" s="111" t="str">
        <f aca="false">IF(AO53&lt;&gt;"",MAX(AH$3:AH52)+1,"")</f>
        <v/>
      </c>
      <c r="AI53" s="111" t="str">
        <f aca="false">IF(AP53&lt;&gt;"",MAX(AI$3:AI52)+1,"")</f>
        <v/>
      </c>
      <c r="AK53" s="111" t="str">
        <f aca="false">IF(B53="","",IF(COUNTIF($AK$3:AL52,B53)=0,B53,""))</f>
        <v/>
      </c>
      <c r="AL53" s="111" t="str">
        <f aca="false">IF(C53="","",IF($B53='Oneri di Urbanizzazione'!$E$33,IF(COUNTIF($AL$3:AL52,$C53)=0,$C53,""),""))</f>
        <v/>
      </c>
      <c r="AM53" s="111" t="str">
        <f aca="false">IF(D53="","",IF(AND($B53='Oneri di Urbanizzazione'!$E$33,$C53='Oneri di Urbanizzazione'!$E$35),IF(COUNTIF(AM$3:AM52,$D53)=0,$D53,""),""))</f>
        <v/>
      </c>
      <c r="AN53" s="111" t="str">
        <f aca="false">IF(E53="","",IF(AND($B53='Oneri di Urbanizzazione'!$E$33,$C53='Oneri di Urbanizzazione'!$E$35,$D53='Oneri di Urbanizzazione'!$E$38),IF(COUNTIF(AN$3:AN52,$E53)=0,$E53,""),""))</f>
        <v/>
      </c>
      <c r="AO53" s="111" t="str">
        <f aca="false">IF(F53="","",IF(AND($B53='Oneri di Urbanizzazione'!$E$33,$C53='Oneri di Urbanizzazione'!$E$35,$D53='Oneri di Urbanizzazione'!$E$38,$E53='Oneri di Urbanizzazione'!$E$40),IF(COUNTIF(AO$3:AO52,$F53)=0,$F53,""),""))</f>
        <v/>
      </c>
      <c r="AP53" s="111" t="str">
        <f aca="false">IF(G53="","",IF(AND($B53='Oneri di Urbanizzazione'!$E$33,$C53='Oneri di Urbanizzazione'!$E$35,$D53='Oneri di Urbanizzazione'!$E$38,$E53='Oneri di Urbanizzazione'!$E$40,$F53='Oneri di Urbanizzazione'!$E$42),IF(COUNTIF(AP$3:AP52,$G53)=0,$G53,""),""))</f>
        <v/>
      </c>
      <c r="AY53" s="1" t="n">
        <f aca="false">+AY52+1</f>
        <v>51</v>
      </c>
      <c r="AZ53" s="978" t="str">
        <f aca="false">IFERROR(VLOOKUP($AY53,BI:BP,8,FALSE()),"")</f>
        <v/>
      </c>
      <c r="BA53" s="978" t="str">
        <f aca="false">IFERROR(VLOOKUP($AY53,BJ:BQ,8,FALSE()),"")</f>
        <v/>
      </c>
      <c r="BB53" s="978" t="str">
        <f aca="false">IFERROR(VLOOKUP($AY53,BK:BR,8,FALSE()),"")</f>
        <v/>
      </c>
      <c r="BC53" s="978" t="str">
        <f aca="false">IFERROR(VLOOKUP($AY53,BL:BS,8,FALSE()),"")</f>
        <v/>
      </c>
      <c r="BD53" s="978" t="str">
        <f aca="false">IFERROR(VLOOKUP($AY53,BM:BT,8,FALSE()),"")</f>
        <v/>
      </c>
      <c r="BE53" s="978" t="str">
        <f aca="false">IFERROR(VLOOKUP($AY53,BN:BU,8,FALSE()),"")</f>
        <v/>
      </c>
      <c r="BI53" s="1" t="str">
        <f aca="false">IF(BP53&lt;&gt;"",MAX(BI$3:BI52)+1,"")</f>
        <v/>
      </c>
      <c r="BJ53" s="1" t="str">
        <f aca="false">IF(BQ53&lt;&gt;"",MAX(BJ$3:BJ52)+1,"")</f>
        <v/>
      </c>
      <c r="BK53" s="1" t="str">
        <f aca="false">IF(BR53&lt;&gt;"",MAX(BK$3:BK52)+1,"")</f>
        <v/>
      </c>
      <c r="BL53" s="1" t="str">
        <f aca="false">IF(BS53&lt;&gt;"",MAX(BL$3:BL52)+1,"")</f>
        <v/>
      </c>
      <c r="BM53" s="1" t="str">
        <f aca="false">IF(BT53&lt;&gt;"",MAX(BM$3:BM52)+1,"")</f>
        <v/>
      </c>
      <c r="BN53" s="1" t="str">
        <f aca="false">IF(BU53&lt;&gt;"",MAX(BN$3:BN52)+1,"")</f>
        <v/>
      </c>
      <c r="BP53" s="1" t="str">
        <f aca="false">IF(B53&lt;&gt;"",IF(COUNTIF(BP$3:BP52,B53)&gt;0,"",B53),"")</f>
        <v/>
      </c>
      <c r="BQ53" s="1" t="str">
        <f aca="false">IF(C53&lt;&gt;"",IF(COUNTIF(BQ$3:BQ52,C53)&gt;0,"",C53),"")</f>
        <v/>
      </c>
      <c r="BR53" s="1" t="str">
        <f aca="false">IF(D53&lt;&gt;"",IF(COUNTIF(BR$3:BR52,D53)&gt;0,"",D53),"")</f>
        <v/>
      </c>
      <c r="BS53" s="1" t="str">
        <f aca="false">IF(E53&lt;&gt;"",IF(COUNTIF(BS$3:BS52,E53)&gt;0,"",E53),"")</f>
        <v/>
      </c>
      <c r="BT53" s="1" t="str">
        <f aca="false">IF(F53&lt;&gt;"",IF(COUNTIF(BT$3:BT52,F53)&gt;0,"",F53),"")</f>
        <v/>
      </c>
      <c r="BU53" s="1" t="str">
        <f aca="false">IF(G53&lt;&gt;"",IF(COUNTIF(BU$3:BU52,G53)&gt;0,"",G53),"")</f>
        <v/>
      </c>
    </row>
    <row r="54" customFormat="false" ht="15" hidden="false" customHeight="false" outlineLevel="0" collapsed="false">
      <c r="A54" s="972" t="str">
        <f aca="false">IF(B54&lt;&gt;"",CONCATENATE(B54,C54,D54,E54,F54,G54),"")</f>
        <v/>
      </c>
      <c r="B54" s="999"/>
      <c r="C54" s="999"/>
      <c r="D54" s="662"/>
      <c r="E54" s="1010"/>
      <c r="F54" s="1001"/>
      <c r="G54" s="1001"/>
      <c r="H54" s="1002"/>
      <c r="I54" s="1002"/>
      <c r="J54" s="1003"/>
      <c r="K54" s="1004"/>
      <c r="L54" s="1005"/>
      <c r="M54" s="1005"/>
      <c r="N54" s="1003"/>
      <c r="O54" s="1009"/>
      <c r="P54" s="1009"/>
      <c r="Q54" s="1008"/>
      <c r="R54" s="1008"/>
      <c r="S54" s="1007"/>
      <c r="V54" s="111" t="n">
        <f aca="false">+V53+1</f>
        <v>52</v>
      </c>
      <c r="W54" s="977" t="str">
        <f aca="false">IFERROR(VLOOKUP($V53,AD:AK,8,FALSE()),"")</f>
        <v/>
      </c>
      <c r="X54" s="977" t="str">
        <f aca="false">IFERROR(VLOOKUP($V54,AE:AL,8,FALSE()),"")</f>
        <v/>
      </c>
      <c r="Y54" s="977" t="str">
        <f aca="false">IFERROR(VLOOKUP($V54,AF:AM,8,FALSE()),"")</f>
        <v/>
      </c>
      <c r="Z54" s="977" t="str">
        <f aca="false">IFERROR(VLOOKUP($V54,AG:AN,8,FALSE()),"")</f>
        <v/>
      </c>
      <c r="AA54" s="977" t="str">
        <f aca="false">IFERROR(VLOOKUP($V54,AH:AO,8,FALSE()),"")</f>
        <v/>
      </c>
      <c r="AB54" s="977" t="str">
        <f aca="false">IFERROR(VLOOKUP($V54,AI:AP,8,FALSE()),"")</f>
        <v/>
      </c>
      <c r="AD54" s="111" t="str">
        <f aca="false">IF(AK54&lt;&gt;"",MAX(AD$3:AD53)+1,"")</f>
        <v/>
      </c>
      <c r="AE54" s="111" t="str">
        <f aca="false">IF(AL54&lt;&gt;"",MAX(AE$3:AE53)+1,"")</f>
        <v/>
      </c>
      <c r="AF54" s="111" t="str">
        <f aca="false">IF(AM54&lt;&gt;"",MAX(AF$3:AF53)+1,"")</f>
        <v/>
      </c>
      <c r="AG54" s="111" t="str">
        <f aca="false">IF(AN54&lt;&gt;"",MAX(AG$3:AG53)+1,"")</f>
        <v/>
      </c>
      <c r="AH54" s="111" t="str">
        <f aca="false">IF(AO54&lt;&gt;"",MAX(AH$3:AH53)+1,"")</f>
        <v/>
      </c>
      <c r="AI54" s="111" t="str">
        <f aca="false">IF(AP54&lt;&gt;"",MAX(AI$3:AI53)+1,"")</f>
        <v/>
      </c>
      <c r="AK54" s="111" t="str">
        <f aca="false">IF(B54="","",IF(COUNTIF($AK$3:AL53,B54)=0,B54,""))</f>
        <v/>
      </c>
      <c r="AL54" s="111" t="str">
        <f aca="false">IF(C54="","",IF($B54='Oneri di Urbanizzazione'!$E$33,IF(COUNTIF($AL$3:AL53,$C54)=0,$C54,""),""))</f>
        <v/>
      </c>
      <c r="AM54" s="111" t="str">
        <f aca="false">IF(D54="","",IF(AND($B54='Oneri di Urbanizzazione'!$E$33,$C54='Oneri di Urbanizzazione'!$E$35),IF(COUNTIF(AM$3:AM53,$D54)=0,$D54,""),""))</f>
        <v/>
      </c>
      <c r="AN54" s="111" t="str">
        <f aca="false">IF(E54="","",IF(AND($B54='Oneri di Urbanizzazione'!$E$33,$C54='Oneri di Urbanizzazione'!$E$35,$D54='Oneri di Urbanizzazione'!$E$38),IF(COUNTIF(AN$3:AN53,$E54)=0,$E54,""),""))</f>
        <v/>
      </c>
      <c r="AO54" s="111" t="str">
        <f aca="false">IF(F54="","",IF(AND($B54='Oneri di Urbanizzazione'!$E$33,$C54='Oneri di Urbanizzazione'!$E$35,$D54='Oneri di Urbanizzazione'!$E$38,$E54='Oneri di Urbanizzazione'!$E$40),IF(COUNTIF(AO$3:AO53,$F54)=0,$F54,""),""))</f>
        <v/>
      </c>
      <c r="AP54" s="111" t="str">
        <f aca="false">IF(G54="","",IF(AND($B54='Oneri di Urbanizzazione'!$E$33,$C54='Oneri di Urbanizzazione'!$E$35,$D54='Oneri di Urbanizzazione'!$E$38,$E54='Oneri di Urbanizzazione'!$E$40,$F54='Oneri di Urbanizzazione'!$E$42),IF(COUNTIF(AP$3:AP53,$G54)=0,$G54,""),""))</f>
        <v/>
      </c>
      <c r="AY54" s="1" t="n">
        <f aca="false">+AY53+1</f>
        <v>52</v>
      </c>
      <c r="AZ54" s="978" t="str">
        <f aca="false">IFERROR(VLOOKUP($AY54,BI:BP,8,FALSE()),"")</f>
        <v/>
      </c>
      <c r="BA54" s="978" t="str">
        <f aca="false">IFERROR(VLOOKUP($AY54,BJ:BQ,8,FALSE()),"")</f>
        <v/>
      </c>
      <c r="BB54" s="978" t="str">
        <f aca="false">IFERROR(VLOOKUP($AY54,BK:BR,8,FALSE()),"")</f>
        <v/>
      </c>
      <c r="BC54" s="978" t="str">
        <f aca="false">IFERROR(VLOOKUP($AY54,BL:BS,8,FALSE()),"")</f>
        <v/>
      </c>
      <c r="BD54" s="978" t="str">
        <f aca="false">IFERROR(VLOOKUP($AY54,BM:BT,8,FALSE()),"")</f>
        <v/>
      </c>
      <c r="BE54" s="978" t="str">
        <f aca="false">IFERROR(VLOOKUP($AY54,BN:BU,8,FALSE()),"")</f>
        <v/>
      </c>
      <c r="BI54" s="1" t="str">
        <f aca="false">IF(BP54&lt;&gt;"",MAX(BI$3:BI53)+1,"")</f>
        <v/>
      </c>
      <c r="BJ54" s="1" t="str">
        <f aca="false">IF(BQ54&lt;&gt;"",MAX(BJ$3:BJ53)+1,"")</f>
        <v/>
      </c>
      <c r="BK54" s="1" t="str">
        <f aca="false">IF(BR54&lt;&gt;"",MAX(BK$3:BK53)+1,"")</f>
        <v/>
      </c>
      <c r="BL54" s="1" t="str">
        <f aca="false">IF(BS54&lt;&gt;"",MAX(BL$3:BL53)+1,"")</f>
        <v/>
      </c>
      <c r="BM54" s="1" t="str">
        <f aca="false">IF(BT54&lt;&gt;"",MAX(BM$3:BM53)+1,"")</f>
        <v/>
      </c>
      <c r="BN54" s="1" t="str">
        <f aca="false">IF(BU54&lt;&gt;"",MAX(BN$3:BN53)+1,"")</f>
        <v/>
      </c>
      <c r="BP54" s="1" t="str">
        <f aca="false">IF(B54&lt;&gt;"",IF(COUNTIF(BP$3:BP53,B54)&gt;0,"",B54),"")</f>
        <v/>
      </c>
      <c r="BQ54" s="1" t="str">
        <f aca="false">IF(C54&lt;&gt;"",IF(COUNTIF(BQ$3:BQ53,C54)&gt;0,"",C54),"")</f>
        <v/>
      </c>
      <c r="BR54" s="1" t="str">
        <f aca="false">IF(D54&lt;&gt;"",IF(COUNTIF(BR$3:BR53,D54)&gt;0,"",D54),"")</f>
        <v/>
      </c>
      <c r="BS54" s="1" t="str">
        <f aca="false">IF(E54&lt;&gt;"",IF(COUNTIF(BS$3:BS53,E54)&gt;0,"",E54),"")</f>
        <v/>
      </c>
      <c r="BT54" s="1" t="str">
        <f aca="false">IF(F54&lt;&gt;"",IF(COUNTIF(BT$3:BT53,F54)&gt;0,"",F54),"")</f>
        <v/>
      </c>
      <c r="BU54" s="1" t="str">
        <f aca="false">IF(G54&lt;&gt;"",IF(COUNTIF(BU$3:BU53,G54)&gt;0,"",G54),"")</f>
        <v/>
      </c>
    </row>
    <row r="55" customFormat="false" ht="15" hidden="false" customHeight="false" outlineLevel="0" collapsed="false">
      <c r="A55" s="972" t="str">
        <f aca="false">IF(B55&lt;&gt;"",CONCATENATE(B55,C55,D55,E55,F55,G55),"")</f>
        <v/>
      </c>
      <c r="B55" s="999"/>
      <c r="C55" s="999"/>
      <c r="D55" s="662"/>
      <c r="E55" s="1010"/>
      <c r="F55" s="1001"/>
      <c r="G55" s="1001"/>
      <c r="H55" s="1002"/>
      <c r="I55" s="1002"/>
      <c r="J55" s="1003"/>
      <c r="K55" s="1004"/>
      <c r="L55" s="1005"/>
      <c r="M55" s="1005"/>
      <c r="N55" s="1003"/>
      <c r="O55" s="1009"/>
      <c r="P55" s="1009"/>
      <c r="Q55" s="1008"/>
      <c r="R55" s="1008"/>
      <c r="S55" s="1007"/>
      <c r="V55" s="111" t="n">
        <f aca="false">+V54+1</f>
        <v>53</v>
      </c>
      <c r="W55" s="977" t="str">
        <f aca="false">IFERROR(VLOOKUP($V54,AD:AK,8,FALSE()),"")</f>
        <v/>
      </c>
      <c r="X55" s="977" t="str">
        <f aca="false">IFERROR(VLOOKUP($V55,AE:AL,8,FALSE()),"")</f>
        <v/>
      </c>
      <c r="Y55" s="977" t="str">
        <f aca="false">IFERROR(VLOOKUP($V55,AF:AM,8,FALSE()),"")</f>
        <v/>
      </c>
      <c r="Z55" s="977" t="str">
        <f aca="false">IFERROR(VLOOKUP($V55,AG:AN,8,FALSE()),"")</f>
        <v/>
      </c>
      <c r="AA55" s="977" t="str">
        <f aca="false">IFERROR(VLOOKUP($V55,AH:AO,8,FALSE()),"")</f>
        <v/>
      </c>
      <c r="AB55" s="977" t="str">
        <f aca="false">IFERROR(VLOOKUP($V55,AI:AP,8,FALSE()),"")</f>
        <v/>
      </c>
      <c r="AD55" s="111" t="str">
        <f aca="false">IF(AK55&lt;&gt;"",MAX(AD$3:AD54)+1,"")</f>
        <v/>
      </c>
      <c r="AE55" s="111" t="str">
        <f aca="false">IF(AL55&lt;&gt;"",MAX(AE$3:AE54)+1,"")</f>
        <v/>
      </c>
      <c r="AF55" s="111" t="str">
        <f aca="false">IF(AM55&lt;&gt;"",MAX(AF$3:AF54)+1,"")</f>
        <v/>
      </c>
      <c r="AG55" s="111" t="str">
        <f aca="false">IF(AN55&lt;&gt;"",MAX(AG$3:AG54)+1,"")</f>
        <v/>
      </c>
      <c r="AH55" s="111" t="str">
        <f aca="false">IF(AO55&lt;&gt;"",MAX(AH$3:AH54)+1,"")</f>
        <v/>
      </c>
      <c r="AI55" s="111" t="str">
        <f aca="false">IF(AP55&lt;&gt;"",MAX(AI$3:AI54)+1,"")</f>
        <v/>
      </c>
      <c r="AK55" s="111" t="str">
        <f aca="false">IF(B55="","",IF(COUNTIF($AK$3:AL54,B55)=0,B55,""))</f>
        <v/>
      </c>
      <c r="AL55" s="111" t="str">
        <f aca="false">IF(C55="","",IF($B55='Oneri di Urbanizzazione'!$E$33,IF(COUNTIF($AL$3:AL54,$C55)=0,$C55,""),""))</f>
        <v/>
      </c>
      <c r="AM55" s="111" t="str">
        <f aca="false">IF(D55="","",IF(AND($B55='Oneri di Urbanizzazione'!$E$33,$C55='Oneri di Urbanizzazione'!$E$35),IF(COUNTIF(AM$3:AM54,$D55)=0,$D55,""),""))</f>
        <v/>
      </c>
      <c r="AN55" s="111" t="str">
        <f aca="false">IF(E55="","",IF(AND($B55='Oneri di Urbanizzazione'!$E$33,$C55='Oneri di Urbanizzazione'!$E$35,$D55='Oneri di Urbanizzazione'!$E$38),IF(COUNTIF(AN$3:AN54,$E55)=0,$E55,""),""))</f>
        <v/>
      </c>
      <c r="AO55" s="111" t="str">
        <f aca="false">IF(F55="","",IF(AND($B55='Oneri di Urbanizzazione'!$E$33,$C55='Oneri di Urbanizzazione'!$E$35,$D55='Oneri di Urbanizzazione'!$E$38,$E55='Oneri di Urbanizzazione'!$E$40),IF(COUNTIF(AO$3:AO54,$F55)=0,$F55,""),""))</f>
        <v/>
      </c>
      <c r="AP55" s="111" t="str">
        <f aca="false">IF(G55="","",IF(AND($B55='Oneri di Urbanizzazione'!$E$33,$C55='Oneri di Urbanizzazione'!$E$35,$D55='Oneri di Urbanizzazione'!$E$38,$E55='Oneri di Urbanizzazione'!$E$40,$F55='Oneri di Urbanizzazione'!$E$42),IF(COUNTIF(AP$3:AP54,$G55)=0,$G55,""),""))</f>
        <v/>
      </c>
      <c r="AY55" s="1" t="n">
        <f aca="false">+AY54+1</f>
        <v>53</v>
      </c>
      <c r="AZ55" s="978" t="str">
        <f aca="false">IFERROR(VLOOKUP($AY55,BI:BP,8,FALSE()),"")</f>
        <v/>
      </c>
      <c r="BA55" s="978" t="str">
        <f aca="false">IFERROR(VLOOKUP($AY55,BJ:BQ,8,FALSE()),"")</f>
        <v/>
      </c>
      <c r="BB55" s="978" t="str">
        <f aca="false">IFERROR(VLOOKUP($AY55,BK:BR,8,FALSE()),"")</f>
        <v/>
      </c>
      <c r="BC55" s="978" t="str">
        <f aca="false">IFERROR(VLOOKUP($AY55,BL:BS,8,FALSE()),"")</f>
        <v/>
      </c>
      <c r="BD55" s="978" t="str">
        <f aca="false">IFERROR(VLOOKUP($AY55,BM:BT,8,FALSE()),"")</f>
        <v/>
      </c>
      <c r="BE55" s="978" t="str">
        <f aca="false">IFERROR(VLOOKUP($AY55,BN:BU,8,FALSE()),"")</f>
        <v/>
      </c>
      <c r="BI55" s="1" t="str">
        <f aca="false">IF(BP55&lt;&gt;"",MAX(BI$3:BI54)+1,"")</f>
        <v/>
      </c>
      <c r="BJ55" s="1" t="str">
        <f aca="false">IF(BQ55&lt;&gt;"",MAX(BJ$3:BJ54)+1,"")</f>
        <v/>
      </c>
      <c r="BK55" s="1" t="str">
        <f aca="false">IF(BR55&lt;&gt;"",MAX(BK$3:BK54)+1,"")</f>
        <v/>
      </c>
      <c r="BL55" s="1" t="str">
        <f aca="false">IF(BS55&lt;&gt;"",MAX(BL$3:BL54)+1,"")</f>
        <v/>
      </c>
      <c r="BM55" s="1" t="str">
        <f aca="false">IF(BT55&lt;&gt;"",MAX(BM$3:BM54)+1,"")</f>
        <v/>
      </c>
      <c r="BN55" s="1" t="str">
        <f aca="false">IF(BU55&lt;&gt;"",MAX(BN$3:BN54)+1,"")</f>
        <v/>
      </c>
      <c r="BP55" s="1" t="str">
        <f aca="false">IF(B55&lt;&gt;"",IF(COUNTIF(BP$3:BP54,B55)&gt;0,"",B55),"")</f>
        <v/>
      </c>
      <c r="BQ55" s="1" t="str">
        <f aca="false">IF(C55&lt;&gt;"",IF(COUNTIF(BQ$3:BQ54,C55)&gt;0,"",C55),"")</f>
        <v/>
      </c>
      <c r="BR55" s="1" t="str">
        <f aca="false">IF(D55&lt;&gt;"",IF(COUNTIF(BR$3:BR54,D55)&gt;0,"",D55),"")</f>
        <v/>
      </c>
      <c r="BS55" s="1" t="str">
        <f aca="false">IF(E55&lt;&gt;"",IF(COUNTIF(BS$3:BS54,E55)&gt;0,"",E55),"")</f>
        <v/>
      </c>
      <c r="BT55" s="1" t="str">
        <f aca="false">IF(F55&lt;&gt;"",IF(COUNTIF(BT$3:BT54,F55)&gt;0,"",F55),"")</f>
        <v/>
      </c>
      <c r="BU55" s="1" t="str">
        <f aca="false">IF(G55&lt;&gt;"",IF(COUNTIF(BU$3:BU54,G55)&gt;0,"",G55),"")</f>
        <v/>
      </c>
    </row>
    <row r="56" customFormat="false" ht="15" hidden="false" customHeight="false" outlineLevel="0" collapsed="false">
      <c r="A56" s="972" t="str">
        <f aca="false">IF(B56&lt;&gt;"",CONCATENATE(B56,C56,D56,E56,F56,G56),"")</f>
        <v/>
      </c>
      <c r="B56" s="999"/>
      <c r="C56" s="999"/>
      <c r="D56" s="662"/>
      <c r="E56" s="1010"/>
      <c r="F56" s="1001"/>
      <c r="G56" s="1001"/>
      <c r="H56" s="1002"/>
      <c r="I56" s="1002"/>
      <c r="J56" s="1003"/>
      <c r="K56" s="1004"/>
      <c r="L56" s="1005"/>
      <c r="M56" s="1005"/>
      <c r="N56" s="1003"/>
      <c r="O56" s="1009"/>
      <c r="P56" s="1009"/>
      <c r="Q56" s="1008"/>
      <c r="R56" s="1008"/>
      <c r="S56" s="1007"/>
      <c r="V56" s="111" t="n">
        <f aca="false">+V55+1</f>
        <v>54</v>
      </c>
      <c r="W56" s="977" t="str">
        <f aca="false">IFERROR(VLOOKUP($V55,AD:AK,8,FALSE()),"")</f>
        <v/>
      </c>
      <c r="X56" s="977" t="str">
        <f aca="false">IFERROR(VLOOKUP($V56,AE:AL,8,FALSE()),"")</f>
        <v/>
      </c>
      <c r="Y56" s="977" t="str">
        <f aca="false">IFERROR(VLOOKUP($V56,AF:AM,8,FALSE()),"")</f>
        <v/>
      </c>
      <c r="Z56" s="977" t="str">
        <f aca="false">IFERROR(VLOOKUP($V56,AG:AN,8,FALSE()),"")</f>
        <v/>
      </c>
      <c r="AA56" s="977" t="str">
        <f aca="false">IFERROR(VLOOKUP($V56,AH:AO,8,FALSE()),"")</f>
        <v/>
      </c>
      <c r="AB56" s="977" t="str">
        <f aca="false">IFERROR(VLOOKUP($V56,AI:AP,8,FALSE()),"")</f>
        <v/>
      </c>
      <c r="AD56" s="111" t="str">
        <f aca="false">IF(AK56&lt;&gt;"",MAX(AD$3:AD55)+1,"")</f>
        <v/>
      </c>
      <c r="AE56" s="111" t="str">
        <f aca="false">IF(AL56&lt;&gt;"",MAX(AE$3:AE55)+1,"")</f>
        <v/>
      </c>
      <c r="AF56" s="111" t="str">
        <f aca="false">IF(AM56&lt;&gt;"",MAX(AF$3:AF55)+1,"")</f>
        <v/>
      </c>
      <c r="AG56" s="111" t="str">
        <f aca="false">IF(AN56&lt;&gt;"",MAX(AG$3:AG55)+1,"")</f>
        <v/>
      </c>
      <c r="AH56" s="111" t="str">
        <f aca="false">IF(AO56&lt;&gt;"",MAX(AH$3:AH55)+1,"")</f>
        <v/>
      </c>
      <c r="AI56" s="111" t="str">
        <f aca="false">IF(AP56&lt;&gt;"",MAX(AI$3:AI55)+1,"")</f>
        <v/>
      </c>
      <c r="AK56" s="111" t="str">
        <f aca="false">IF(B56="","",IF(COUNTIF($AK$3:AL55,B56)=0,B56,""))</f>
        <v/>
      </c>
      <c r="AL56" s="111" t="str">
        <f aca="false">IF(C56="","",IF($B56='Oneri di Urbanizzazione'!$E$33,IF(COUNTIF($AL$3:AL55,$C56)=0,$C56,""),""))</f>
        <v/>
      </c>
      <c r="AM56" s="111" t="str">
        <f aca="false">IF(D56="","",IF(AND($B56='Oneri di Urbanizzazione'!$E$33,$C56='Oneri di Urbanizzazione'!$E$35),IF(COUNTIF(AM$3:AM55,$D56)=0,$D56,""),""))</f>
        <v/>
      </c>
      <c r="AN56" s="111" t="str">
        <f aca="false">IF(E56="","",IF(AND($B56='Oneri di Urbanizzazione'!$E$33,$C56='Oneri di Urbanizzazione'!$E$35,$D56='Oneri di Urbanizzazione'!$E$38),IF(COUNTIF(AN$3:AN55,$E56)=0,$E56,""),""))</f>
        <v/>
      </c>
      <c r="AO56" s="111" t="str">
        <f aca="false">IF(F56="","",IF(AND($B56='Oneri di Urbanizzazione'!$E$33,$C56='Oneri di Urbanizzazione'!$E$35,$D56='Oneri di Urbanizzazione'!$E$38,$E56='Oneri di Urbanizzazione'!$E$40),IF(COUNTIF(AO$3:AO55,$F56)=0,$F56,""),""))</f>
        <v/>
      </c>
      <c r="AP56" s="111" t="str">
        <f aca="false">IF(G56="","",IF(AND($B56='Oneri di Urbanizzazione'!$E$33,$C56='Oneri di Urbanizzazione'!$E$35,$D56='Oneri di Urbanizzazione'!$E$38,$E56='Oneri di Urbanizzazione'!$E$40,$F56='Oneri di Urbanizzazione'!$E$42),IF(COUNTIF(AP$3:AP55,$G56)=0,$G56,""),""))</f>
        <v/>
      </c>
      <c r="AY56" s="1" t="n">
        <f aca="false">+AY55+1</f>
        <v>54</v>
      </c>
      <c r="AZ56" s="978" t="str">
        <f aca="false">IFERROR(VLOOKUP($AY56,BI:BP,8,FALSE()),"")</f>
        <v/>
      </c>
      <c r="BA56" s="978" t="str">
        <f aca="false">IFERROR(VLOOKUP($AY56,BJ:BQ,8,FALSE()),"")</f>
        <v/>
      </c>
      <c r="BB56" s="978" t="str">
        <f aca="false">IFERROR(VLOOKUP($AY56,BK:BR,8,FALSE()),"")</f>
        <v/>
      </c>
      <c r="BC56" s="978" t="str">
        <f aca="false">IFERROR(VLOOKUP($AY56,BL:BS,8,FALSE()),"")</f>
        <v/>
      </c>
      <c r="BD56" s="978" t="str">
        <f aca="false">IFERROR(VLOOKUP($AY56,BM:BT,8,FALSE()),"")</f>
        <v/>
      </c>
      <c r="BE56" s="978" t="str">
        <f aca="false">IFERROR(VLOOKUP($AY56,BN:BU,8,FALSE()),"")</f>
        <v/>
      </c>
      <c r="BI56" s="1" t="str">
        <f aca="false">IF(BP56&lt;&gt;"",MAX(BI$3:BI55)+1,"")</f>
        <v/>
      </c>
      <c r="BJ56" s="1" t="str">
        <f aca="false">IF(BQ56&lt;&gt;"",MAX(BJ$3:BJ55)+1,"")</f>
        <v/>
      </c>
      <c r="BK56" s="1" t="str">
        <f aca="false">IF(BR56&lt;&gt;"",MAX(BK$3:BK55)+1,"")</f>
        <v/>
      </c>
      <c r="BL56" s="1" t="str">
        <f aca="false">IF(BS56&lt;&gt;"",MAX(BL$3:BL55)+1,"")</f>
        <v/>
      </c>
      <c r="BM56" s="1" t="str">
        <f aca="false">IF(BT56&lt;&gt;"",MAX(BM$3:BM55)+1,"")</f>
        <v/>
      </c>
      <c r="BN56" s="1" t="str">
        <f aca="false">IF(BU56&lt;&gt;"",MAX(BN$3:BN55)+1,"")</f>
        <v/>
      </c>
      <c r="BP56" s="1" t="str">
        <f aca="false">IF(B56&lt;&gt;"",IF(COUNTIF(BP$3:BP55,B56)&gt;0,"",B56),"")</f>
        <v/>
      </c>
      <c r="BQ56" s="1" t="str">
        <f aca="false">IF(C56&lt;&gt;"",IF(COUNTIF(BQ$3:BQ55,C56)&gt;0,"",C56),"")</f>
        <v/>
      </c>
      <c r="BR56" s="1" t="str">
        <f aca="false">IF(D56&lt;&gt;"",IF(COUNTIF(BR$3:BR55,D56)&gt;0,"",D56),"")</f>
        <v/>
      </c>
      <c r="BS56" s="1" t="str">
        <f aca="false">IF(E56&lt;&gt;"",IF(COUNTIF(BS$3:BS55,E56)&gt;0,"",E56),"")</f>
        <v/>
      </c>
      <c r="BT56" s="1" t="str">
        <f aca="false">IF(F56&lt;&gt;"",IF(COUNTIF(BT$3:BT55,F56)&gt;0,"",F56),"")</f>
        <v/>
      </c>
      <c r="BU56" s="1" t="str">
        <f aca="false">IF(G56&lt;&gt;"",IF(COUNTIF(BU$3:BU55,G56)&gt;0,"",G56),"")</f>
        <v/>
      </c>
    </row>
    <row r="57" customFormat="false" ht="15" hidden="false" customHeight="false" outlineLevel="0" collapsed="false">
      <c r="A57" s="972" t="str">
        <f aca="false">IF(B57&lt;&gt;"",CONCATENATE(B57,C57,D57,E57,F57,G57),"")</f>
        <v/>
      </c>
      <c r="B57" s="999"/>
      <c r="C57" s="999"/>
      <c r="D57" s="662"/>
      <c r="E57" s="1010"/>
      <c r="F57" s="1001"/>
      <c r="G57" s="1001"/>
      <c r="H57" s="1002"/>
      <c r="I57" s="1002"/>
      <c r="J57" s="1003"/>
      <c r="K57" s="1004"/>
      <c r="L57" s="1005"/>
      <c r="M57" s="1005"/>
      <c r="N57" s="1003"/>
      <c r="O57" s="1009"/>
      <c r="P57" s="1009"/>
      <c r="Q57" s="1008"/>
      <c r="R57" s="1008"/>
      <c r="S57" s="1007"/>
      <c r="V57" s="111" t="n">
        <f aca="false">+V56+1</f>
        <v>55</v>
      </c>
      <c r="W57" s="977" t="str">
        <f aca="false">IFERROR(VLOOKUP($V56,AD:AK,8,FALSE()),"")</f>
        <v/>
      </c>
      <c r="X57" s="977" t="str">
        <f aca="false">IFERROR(VLOOKUP($V57,AE:AL,8,FALSE()),"")</f>
        <v/>
      </c>
      <c r="Y57" s="977" t="str">
        <f aca="false">IFERROR(VLOOKUP($V57,AF:AM,8,FALSE()),"")</f>
        <v/>
      </c>
      <c r="Z57" s="977" t="str">
        <f aca="false">IFERROR(VLOOKUP($V57,AG:AN,8,FALSE()),"")</f>
        <v/>
      </c>
      <c r="AA57" s="977" t="str">
        <f aca="false">IFERROR(VLOOKUP($V57,AH:AO,8,FALSE()),"")</f>
        <v/>
      </c>
      <c r="AB57" s="977" t="str">
        <f aca="false">IFERROR(VLOOKUP($V57,AI:AP,8,FALSE()),"")</f>
        <v/>
      </c>
      <c r="AD57" s="111" t="str">
        <f aca="false">IF(AK57&lt;&gt;"",MAX(AD$3:AD56)+1,"")</f>
        <v/>
      </c>
      <c r="AE57" s="111" t="str">
        <f aca="false">IF(AL57&lt;&gt;"",MAX(AE$3:AE56)+1,"")</f>
        <v/>
      </c>
      <c r="AF57" s="111" t="str">
        <f aca="false">IF(AM57&lt;&gt;"",MAX(AF$3:AF56)+1,"")</f>
        <v/>
      </c>
      <c r="AG57" s="111" t="str">
        <f aca="false">IF(AN57&lt;&gt;"",MAX(AG$3:AG56)+1,"")</f>
        <v/>
      </c>
      <c r="AH57" s="111" t="str">
        <f aca="false">IF(AO57&lt;&gt;"",MAX(AH$3:AH56)+1,"")</f>
        <v/>
      </c>
      <c r="AI57" s="111" t="str">
        <f aca="false">IF(AP57&lt;&gt;"",MAX(AI$3:AI56)+1,"")</f>
        <v/>
      </c>
      <c r="AK57" s="111" t="str">
        <f aca="false">IF(B57="","",IF(COUNTIF($AK$3:AL56,B57)=0,B57,""))</f>
        <v/>
      </c>
      <c r="AL57" s="111" t="str">
        <f aca="false">IF(C57="","",IF($B57='Oneri di Urbanizzazione'!$E$33,IF(COUNTIF($AL$3:AL56,$C57)=0,$C57,""),""))</f>
        <v/>
      </c>
      <c r="AM57" s="111" t="str">
        <f aca="false">IF(D57="","",IF(AND($B57='Oneri di Urbanizzazione'!$E$33,$C57='Oneri di Urbanizzazione'!$E$35),IF(COUNTIF(AM$3:AM56,$D57)=0,$D57,""),""))</f>
        <v/>
      </c>
      <c r="AN57" s="111" t="str">
        <f aca="false">IF(E57="","",IF(AND($B57='Oneri di Urbanizzazione'!$E$33,$C57='Oneri di Urbanizzazione'!$E$35,$D57='Oneri di Urbanizzazione'!$E$38),IF(COUNTIF(AN$3:AN56,$E57)=0,$E57,""),""))</f>
        <v/>
      </c>
      <c r="AO57" s="111" t="str">
        <f aca="false">IF(F57="","",IF(AND($B57='Oneri di Urbanizzazione'!$E$33,$C57='Oneri di Urbanizzazione'!$E$35,$D57='Oneri di Urbanizzazione'!$E$38,$E57='Oneri di Urbanizzazione'!$E$40),IF(COUNTIF(AO$3:AO56,$F57)=0,$F57,""),""))</f>
        <v/>
      </c>
      <c r="AP57" s="111" t="str">
        <f aca="false">IF(G57="","",IF(AND($B57='Oneri di Urbanizzazione'!$E$33,$C57='Oneri di Urbanizzazione'!$E$35,$D57='Oneri di Urbanizzazione'!$E$38,$E57='Oneri di Urbanizzazione'!$E$40,$F57='Oneri di Urbanizzazione'!$E$42),IF(COUNTIF(AP$3:AP56,$G57)=0,$G57,""),""))</f>
        <v/>
      </c>
      <c r="AY57" s="1" t="n">
        <f aca="false">+AY56+1</f>
        <v>55</v>
      </c>
      <c r="AZ57" s="978" t="str">
        <f aca="false">IFERROR(VLOOKUP($AY57,BI:BP,8,FALSE()),"")</f>
        <v/>
      </c>
      <c r="BA57" s="978" t="str">
        <f aca="false">IFERROR(VLOOKUP($AY57,BJ:BQ,8,FALSE()),"")</f>
        <v/>
      </c>
      <c r="BB57" s="978" t="str">
        <f aca="false">IFERROR(VLOOKUP($AY57,BK:BR,8,FALSE()),"")</f>
        <v/>
      </c>
      <c r="BC57" s="978" t="str">
        <f aca="false">IFERROR(VLOOKUP($AY57,BL:BS,8,FALSE()),"")</f>
        <v/>
      </c>
      <c r="BD57" s="978" t="str">
        <f aca="false">IFERROR(VLOOKUP($AY57,BM:BT,8,FALSE()),"")</f>
        <v/>
      </c>
      <c r="BE57" s="978" t="str">
        <f aca="false">IFERROR(VLOOKUP($AY57,BN:BU,8,FALSE()),"")</f>
        <v/>
      </c>
      <c r="BI57" s="1" t="str">
        <f aca="false">IF(BP57&lt;&gt;"",MAX(BI$3:BI56)+1,"")</f>
        <v/>
      </c>
      <c r="BJ57" s="1" t="str">
        <f aca="false">IF(BQ57&lt;&gt;"",MAX(BJ$3:BJ56)+1,"")</f>
        <v/>
      </c>
      <c r="BK57" s="1" t="str">
        <f aca="false">IF(BR57&lt;&gt;"",MAX(BK$3:BK56)+1,"")</f>
        <v/>
      </c>
      <c r="BL57" s="1" t="str">
        <f aca="false">IF(BS57&lt;&gt;"",MAX(BL$3:BL56)+1,"")</f>
        <v/>
      </c>
      <c r="BM57" s="1" t="str">
        <f aca="false">IF(BT57&lt;&gt;"",MAX(BM$3:BM56)+1,"")</f>
        <v/>
      </c>
      <c r="BN57" s="1" t="str">
        <f aca="false">IF(BU57&lt;&gt;"",MAX(BN$3:BN56)+1,"")</f>
        <v/>
      </c>
      <c r="BP57" s="1" t="str">
        <f aca="false">IF(B57&lt;&gt;"",IF(COUNTIF(BP$3:BP56,B57)&gt;0,"",B57),"")</f>
        <v/>
      </c>
      <c r="BQ57" s="1" t="str">
        <f aca="false">IF(C57&lt;&gt;"",IF(COUNTIF(BQ$3:BQ56,C57)&gt;0,"",C57),"")</f>
        <v/>
      </c>
      <c r="BR57" s="1" t="str">
        <f aca="false">IF(D57&lt;&gt;"",IF(COUNTIF(BR$3:BR56,D57)&gt;0,"",D57),"")</f>
        <v/>
      </c>
      <c r="BS57" s="1" t="str">
        <f aca="false">IF(E57&lt;&gt;"",IF(COUNTIF(BS$3:BS56,E57)&gt;0,"",E57),"")</f>
        <v/>
      </c>
      <c r="BT57" s="1" t="str">
        <f aca="false">IF(F57&lt;&gt;"",IF(COUNTIF(BT$3:BT56,F57)&gt;0,"",F57),"")</f>
        <v/>
      </c>
      <c r="BU57" s="1" t="str">
        <f aca="false">IF(G57&lt;&gt;"",IF(COUNTIF(BU$3:BU56,G57)&gt;0,"",G57),"")</f>
        <v/>
      </c>
    </row>
    <row r="58" customFormat="false" ht="15" hidden="false" customHeight="false" outlineLevel="0" collapsed="false">
      <c r="A58" s="972" t="str">
        <f aca="false">IF(B58&lt;&gt;"",CONCATENATE(B58,C58,D58,E58,F58,G58),"")</f>
        <v/>
      </c>
      <c r="B58" s="999"/>
      <c r="C58" s="999"/>
      <c r="D58" s="662"/>
      <c r="E58" s="1010"/>
      <c r="F58" s="1001"/>
      <c r="G58" s="1001"/>
      <c r="H58" s="1002"/>
      <c r="I58" s="1002"/>
      <c r="J58" s="1003"/>
      <c r="K58" s="1004"/>
      <c r="L58" s="1005"/>
      <c r="M58" s="1005"/>
      <c r="N58" s="1003"/>
      <c r="O58" s="1009"/>
      <c r="P58" s="1009"/>
      <c r="Q58" s="1008"/>
      <c r="R58" s="1008"/>
      <c r="S58" s="1007"/>
      <c r="V58" s="111" t="n">
        <f aca="false">+V57+1</f>
        <v>56</v>
      </c>
      <c r="W58" s="977" t="str">
        <f aca="false">IFERROR(VLOOKUP($V57,AD:AK,8,FALSE()),"")</f>
        <v/>
      </c>
      <c r="X58" s="977" t="str">
        <f aca="false">IFERROR(VLOOKUP($V58,AE:AL,8,FALSE()),"")</f>
        <v/>
      </c>
      <c r="Y58" s="977" t="str">
        <f aca="false">IFERROR(VLOOKUP($V58,AF:AM,8,FALSE()),"")</f>
        <v/>
      </c>
      <c r="Z58" s="977" t="str">
        <f aca="false">IFERROR(VLOOKUP($V58,AG:AN,8,FALSE()),"")</f>
        <v/>
      </c>
      <c r="AA58" s="977" t="str">
        <f aca="false">IFERROR(VLOOKUP($V58,AH:AO,8,FALSE()),"")</f>
        <v/>
      </c>
      <c r="AB58" s="977" t="str">
        <f aca="false">IFERROR(VLOOKUP($V58,AI:AP,8,FALSE()),"")</f>
        <v/>
      </c>
      <c r="AD58" s="111" t="str">
        <f aca="false">IF(AK58&lt;&gt;"",MAX(AD$3:AD57)+1,"")</f>
        <v/>
      </c>
      <c r="AE58" s="111" t="str">
        <f aca="false">IF(AL58&lt;&gt;"",MAX(AE$3:AE57)+1,"")</f>
        <v/>
      </c>
      <c r="AF58" s="111" t="str">
        <f aca="false">IF(AM58&lt;&gt;"",MAX(AF$3:AF57)+1,"")</f>
        <v/>
      </c>
      <c r="AG58" s="111" t="str">
        <f aca="false">IF(AN58&lt;&gt;"",MAX(AG$3:AG57)+1,"")</f>
        <v/>
      </c>
      <c r="AH58" s="111" t="str">
        <f aca="false">IF(AO58&lt;&gt;"",MAX(AH$3:AH57)+1,"")</f>
        <v/>
      </c>
      <c r="AI58" s="111" t="str">
        <f aca="false">IF(AP58&lt;&gt;"",MAX(AI$3:AI57)+1,"")</f>
        <v/>
      </c>
      <c r="AK58" s="111" t="str">
        <f aca="false">IF(B58="","",IF(COUNTIF($AK$3:AL57,B58)=0,B58,""))</f>
        <v/>
      </c>
      <c r="AL58" s="111" t="str">
        <f aca="false">IF(C58="","",IF($B58='Oneri di Urbanizzazione'!$E$33,IF(COUNTIF($AL$3:AL57,$C58)=0,$C58,""),""))</f>
        <v/>
      </c>
      <c r="AM58" s="111" t="str">
        <f aca="false">IF(D58="","",IF(AND($B58='Oneri di Urbanizzazione'!$E$33,$C58='Oneri di Urbanizzazione'!$E$35),IF(COUNTIF(AM$3:AM57,$D58)=0,$D58,""),""))</f>
        <v/>
      </c>
      <c r="AN58" s="111" t="str">
        <f aca="false">IF(E58="","",IF(AND($B58='Oneri di Urbanizzazione'!$E$33,$C58='Oneri di Urbanizzazione'!$E$35,$D58='Oneri di Urbanizzazione'!$E$38),IF(COUNTIF(AN$3:AN57,$E58)=0,$E58,""),""))</f>
        <v/>
      </c>
      <c r="AO58" s="111" t="str">
        <f aca="false">IF(F58="","",IF(AND($B58='Oneri di Urbanizzazione'!$E$33,$C58='Oneri di Urbanizzazione'!$E$35,$D58='Oneri di Urbanizzazione'!$E$38,$E58='Oneri di Urbanizzazione'!$E$40),IF(COUNTIF(AO$3:AO57,$F58)=0,$F58,""),""))</f>
        <v/>
      </c>
      <c r="AP58" s="111" t="str">
        <f aca="false">IF(G58="","",IF(AND($B58='Oneri di Urbanizzazione'!$E$33,$C58='Oneri di Urbanizzazione'!$E$35,$D58='Oneri di Urbanizzazione'!$E$38,$E58='Oneri di Urbanizzazione'!$E$40,$F58='Oneri di Urbanizzazione'!$E$42),IF(COUNTIF(AP$3:AP57,$G58)=0,$G58,""),""))</f>
        <v/>
      </c>
      <c r="AY58" s="1" t="n">
        <f aca="false">+AY57+1</f>
        <v>56</v>
      </c>
      <c r="AZ58" s="978" t="str">
        <f aca="false">IFERROR(VLOOKUP($AY58,BI:BP,8,FALSE()),"")</f>
        <v/>
      </c>
      <c r="BA58" s="978" t="str">
        <f aca="false">IFERROR(VLOOKUP($AY58,BJ:BQ,8,FALSE()),"")</f>
        <v/>
      </c>
      <c r="BB58" s="978" t="str">
        <f aca="false">IFERROR(VLOOKUP($AY58,BK:BR,8,FALSE()),"")</f>
        <v/>
      </c>
      <c r="BC58" s="978" t="str">
        <f aca="false">IFERROR(VLOOKUP($AY58,BL:BS,8,FALSE()),"")</f>
        <v/>
      </c>
      <c r="BD58" s="978" t="str">
        <f aca="false">IFERROR(VLOOKUP($AY58,BM:BT,8,FALSE()),"")</f>
        <v/>
      </c>
      <c r="BE58" s="978" t="str">
        <f aca="false">IFERROR(VLOOKUP($AY58,BN:BU,8,FALSE()),"")</f>
        <v/>
      </c>
      <c r="BI58" s="1" t="str">
        <f aca="false">IF(BP58&lt;&gt;"",MAX(BI$3:BI57)+1,"")</f>
        <v/>
      </c>
      <c r="BJ58" s="1" t="str">
        <f aca="false">IF(BQ58&lt;&gt;"",MAX(BJ$3:BJ57)+1,"")</f>
        <v/>
      </c>
      <c r="BK58" s="1" t="str">
        <f aca="false">IF(BR58&lt;&gt;"",MAX(BK$3:BK57)+1,"")</f>
        <v/>
      </c>
      <c r="BL58" s="1" t="str">
        <f aca="false">IF(BS58&lt;&gt;"",MAX(BL$3:BL57)+1,"")</f>
        <v/>
      </c>
      <c r="BM58" s="1" t="str">
        <f aca="false">IF(BT58&lt;&gt;"",MAX(BM$3:BM57)+1,"")</f>
        <v/>
      </c>
      <c r="BN58" s="1" t="str">
        <f aca="false">IF(BU58&lt;&gt;"",MAX(BN$3:BN57)+1,"")</f>
        <v/>
      </c>
      <c r="BP58" s="1" t="str">
        <f aca="false">IF(B58&lt;&gt;"",IF(COUNTIF(BP$3:BP57,B58)&gt;0,"",B58),"")</f>
        <v/>
      </c>
      <c r="BQ58" s="1" t="str">
        <f aca="false">IF(C58&lt;&gt;"",IF(COUNTIF(BQ$3:BQ57,C58)&gt;0,"",C58),"")</f>
        <v/>
      </c>
      <c r="BR58" s="1" t="str">
        <f aca="false">IF(D58&lt;&gt;"",IF(COUNTIF(BR$3:BR57,D58)&gt;0,"",D58),"")</f>
        <v/>
      </c>
      <c r="BS58" s="1" t="str">
        <f aca="false">IF(E58&lt;&gt;"",IF(COUNTIF(BS$3:BS57,E58)&gt;0,"",E58),"")</f>
        <v/>
      </c>
      <c r="BT58" s="1" t="str">
        <f aca="false">IF(F58&lt;&gt;"",IF(COUNTIF(BT$3:BT57,F58)&gt;0,"",F58),"")</f>
        <v/>
      </c>
      <c r="BU58" s="1" t="str">
        <f aca="false">IF(G58&lt;&gt;"",IF(COUNTIF(BU$3:BU57,G58)&gt;0,"",G58),"")</f>
        <v/>
      </c>
    </row>
    <row r="59" customFormat="false" ht="15" hidden="false" customHeight="false" outlineLevel="0" collapsed="false">
      <c r="A59" s="972" t="str">
        <f aca="false">IF(B59&lt;&gt;"",CONCATENATE(B59,C59,D59,E59,F59,G59),"")</f>
        <v/>
      </c>
      <c r="B59" s="999"/>
      <c r="C59" s="999"/>
      <c r="D59" s="662"/>
      <c r="E59" s="1010"/>
      <c r="F59" s="1001"/>
      <c r="G59" s="1001"/>
      <c r="H59" s="1002"/>
      <c r="I59" s="1002"/>
      <c r="J59" s="1003"/>
      <c r="K59" s="1004"/>
      <c r="L59" s="1005"/>
      <c r="M59" s="1005"/>
      <c r="N59" s="1003"/>
      <c r="O59" s="1009"/>
      <c r="P59" s="1009"/>
      <c r="Q59" s="1008"/>
      <c r="R59" s="1008"/>
      <c r="S59" s="1007"/>
      <c r="V59" s="111" t="n">
        <f aca="false">+V58+1</f>
        <v>57</v>
      </c>
      <c r="W59" s="977" t="str">
        <f aca="false">IFERROR(VLOOKUP($V58,AD:AK,8,FALSE()),"")</f>
        <v/>
      </c>
      <c r="X59" s="977" t="str">
        <f aca="false">IFERROR(VLOOKUP($V59,AE:AL,8,FALSE()),"")</f>
        <v/>
      </c>
      <c r="Y59" s="977" t="str">
        <f aca="false">IFERROR(VLOOKUP($V59,AF:AM,8,FALSE()),"")</f>
        <v/>
      </c>
      <c r="Z59" s="977" t="str">
        <f aca="false">IFERROR(VLOOKUP($V59,AG:AN,8,FALSE()),"")</f>
        <v/>
      </c>
      <c r="AA59" s="977" t="str">
        <f aca="false">IFERROR(VLOOKUP($V59,AH:AO,8,FALSE()),"")</f>
        <v/>
      </c>
      <c r="AB59" s="977" t="str">
        <f aca="false">IFERROR(VLOOKUP($V59,AI:AP,8,FALSE()),"")</f>
        <v/>
      </c>
      <c r="AD59" s="111" t="str">
        <f aca="false">IF(AK59&lt;&gt;"",MAX(AD$3:AD58)+1,"")</f>
        <v/>
      </c>
      <c r="AE59" s="111" t="str">
        <f aca="false">IF(AL59&lt;&gt;"",MAX(AE$3:AE58)+1,"")</f>
        <v/>
      </c>
      <c r="AF59" s="111" t="str">
        <f aca="false">IF(AM59&lt;&gt;"",MAX(AF$3:AF58)+1,"")</f>
        <v/>
      </c>
      <c r="AG59" s="111" t="str">
        <f aca="false">IF(AN59&lt;&gt;"",MAX(AG$3:AG58)+1,"")</f>
        <v/>
      </c>
      <c r="AH59" s="111" t="str">
        <f aca="false">IF(AO59&lt;&gt;"",MAX(AH$3:AH58)+1,"")</f>
        <v/>
      </c>
      <c r="AI59" s="111" t="str">
        <f aca="false">IF(AP59&lt;&gt;"",MAX(AI$3:AI58)+1,"")</f>
        <v/>
      </c>
      <c r="AK59" s="111" t="str">
        <f aca="false">IF(B59="","",IF(COUNTIF($AK$3:AL58,B59)=0,B59,""))</f>
        <v/>
      </c>
      <c r="AL59" s="111" t="str">
        <f aca="false">IF(C59="","",IF($B59='Oneri di Urbanizzazione'!$E$33,IF(COUNTIF($AL$3:AL58,$C59)=0,$C59,""),""))</f>
        <v/>
      </c>
      <c r="AM59" s="111" t="str">
        <f aca="false">IF(D59="","",IF(AND($B59='Oneri di Urbanizzazione'!$E$33,$C59='Oneri di Urbanizzazione'!$E$35),IF(COUNTIF(AM$3:AM58,$D59)=0,$D59,""),""))</f>
        <v/>
      </c>
      <c r="AN59" s="111" t="str">
        <f aca="false">IF(E59="","",IF(AND($B59='Oneri di Urbanizzazione'!$E$33,$C59='Oneri di Urbanizzazione'!$E$35,$D59='Oneri di Urbanizzazione'!$E$38),IF(COUNTIF(AN$3:AN58,$E59)=0,$E59,""),""))</f>
        <v/>
      </c>
      <c r="AO59" s="111" t="str">
        <f aca="false">IF(F59="","",IF(AND($B59='Oneri di Urbanizzazione'!$E$33,$C59='Oneri di Urbanizzazione'!$E$35,$D59='Oneri di Urbanizzazione'!$E$38,$E59='Oneri di Urbanizzazione'!$E$40),IF(COUNTIF(AO$3:AO58,$F59)=0,$F59,""),""))</f>
        <v/>
      </c>
      <c r="AP59" s="111" t="str">
        <f aca="false">IF(G59="","",IF(AND($B59='Oneri di Urbanizzazione'!$E$33,$C59='Oneri di Urbanizzazione'!$E$35,$D59='Oneri di Urbanizzazione'!$E$38,$E59='Oneri di Urbanizzazione'!$E$40,$F59='Oneri di Urbanizzazione'!$E$42),IF(COUNTIF(AP$3:AP58,$G59)=0,$G59,""),""))</f>
        <v/>
      </c>
      <c r="AY59" s="1" t="n">
        <f aca="false">+AY58+1</f>
        <v>57</v>
      </c>
      <c r="AZ59" s="978" t="str">
        <f aca="false">IFERROR(VLOOKUP($AY59,BI:BP,8,FALSE()),"")</f>
        <v/>
      </c>
      <c r="BA59" s="978" t="str">
        <f aca="false">IFERROR(VLOOKUP($AY59,BJ:BQ,8,FALSE()),"")</f>
        <v/>
      </c>
      <c r="BB59" s="978" t="str">
        <f aca="false">IFERROR(VLOOKUP($AY59,BK:BR,8,FALSE()),"")</f>
        <v/>
      </c>
      <c r="BC59" s="978" t="str">
        <f aca="false">IFERROR(VLOOKUP($AY59,BL:BS,8,FALSE()),"")</f>
        <v/>
      </c>
      <c r="BD59" s="978" t="str">
        <f aca="false">IFERROR(VLOOKUP($AY59,BM:BT,8,FALSE()),"")</f>
        <v/>
      </c>
      <c r="BE59" s="978" t="str">
        <f aca="false">IFERROR(VLOOKUP($AY59,BN:BU,8,FALSE()),"")</f>
        <v/>
      </c>
      <c r="BI59" s="1" t="str">
        <f aca="false">IF(BP59&lt;&gt;"",MAX(BI$3:BI58)+1,"")</f>
        <v/>
      </c>
      <c r="BJ59" s="1" t="str">
        <f aca="false">IF(BQ59&lt;&gt;"",MAX(BJ$3:BJ58)+1,"")</f>
        <v/>
      </c>
      <c r="BK59" s="1" t="str">
        <f aca="false">IF(BR59&lt;&gt;"",MAX(BK$3:BK58)+1,"")</f>
        <v/>
      </c>
      <c r="BL59" s="1" t="str">
        <f aca="false">IF(BS59&lt;&gt;"",MAX(BL$3:BL58)+1,"")</f>
        <v/>
      </c>
      <c r="BM59" s="1" t="str">
        <f aca="false">IF(BT59&lt;&gt;"",MAX(BM$3:BM58)+1,"")</f>
        <v/>
      </c>
      <c r="BN59" s="1" t="str">
        <f aca="false">IF(BU59&lt;&gt;"",MAX(BN$3:BN58)+1,"")</f>
        <v/>
      </c>
      <c r="BP59" s="1" t="str">
        <f aca="false">IF(B59&lt;&gt;"",IF(COUNTIF(BP$3:BP58,B59)&gt;0,"",B59),"")</f>
        <v/>
      </c>
      <c r="BQ59" s="1" t="str">
        <f aca="false">IF(C59&lt;&gt;"",IF(COUNTIF(BQ$3:BQ58,C59)&gt;0,"",C59),"")</f>
        <v/>
      </c>
      <c r="BR59" s="1" t="str">
        <f aca="false">IF(D59&lt;&gt;"",IF(COUNTIF(BR$3:BR58,D59)&gt;0,"",D59),"")</f>
        <v/>
      </c>
      <c r="BS59" s="1" t="str">
        <f aca="false">IF(E59&lt;&gt;"",IF(COUNTIF(BS$3:BS58,E59)&gt;0,"",E59),"")</f>
        <v/>
      </c>
      <c r="BT59" s="1" t="str">
        <f aca="false">IF(F59&lt;&gt;"",IF(COUNTIF(BT$3:BT58,F59)&gt;0,"",F59),"")</f>
        <v/>
      </c>
      <c r="BU59" s="1" t="str">
        <f aca="false">IF(G59&lt;&gt;"",IF(COUNTIF(BU$3:BU58,G59)&gt;0,"",G59),"")</f>
        <v/>
      </c>
    </row>
    <row r="60" customFormat="false" ht="15" hidden="false" customHeight="false" outlineLevel="0" collapsed="false">
      <c r="A60" s="972" t="str">
        <f aca="false">IF(B60&lt;&gt;"",CONCATENATE(B60,C60,D60,E60,F60,G60),"")</f>
        <v/>
      </c>
      <c r="B60" s="999"/>
      <c r="C60" s="999"/>
      <c r="D60" s="662"/>
      <c r="E60" s="1010"/>
      <c r="F60" s="1001"/>
      <c r="G60" s="1001"/>
      <c r="H60" s="1002"/>
      <c r="I60" s="1002"/>
      <c r="J60" s="1003"/>
      <c r="K60" s="1004"/>
      <c r="L60" s="1005"/>
      <c r="M60" s="1005"/>
      <c r="N60" s="1003"/>
      <c r="O60" s="1009"/>
      <c r="P60" s="1009"/>
      <c r="Q60" s="1008"/>
      <c r="R60" s="1008"/>
      <c r="S60" s="1007"/>
      <c r="V60" s="111" t="n">
        <f aca="false">+V59+1</f>
        <v>58</v>
      </c>
      <c r="W60" s="977" t="str">
        <f aca="false">IFERROR(VLOOKUP($V59,AD:AK,8,FALSE()),"")</f>
        <v/>
      </c>
      <c r="X60" s="977" t="str">
        <f aca="false">IFERROR(VLOOKUP($V60,AE:AL,8,FALSE()),"")</f>
        <v/>
      </c>
      <c r="Y60" s="977" t="str">
        <f aca="false">IFERROR(VLOOKUP($V60,AF:AM,8,FALSE()),"")</f>
        <v/>
      </c>
      <c r="Z60" s="977" t="str">
        <f aca="false">IFERROR(VLOOKUP($V60,AG:AN,8,FALSE()),"")</f>
        <v/>
      </c>
      <c r="AA60" s="977" t="str">
        <f aca="false">IFERROR(VLOOKUP($V60,AH:AO,8,FALSE()),"")</f>
        <v/>
      </c>
      <c r="AB60" s="977" t="str">
        <f aca="false">IFERROR(VLOOKUP($V60,AI:AP,8,FALSE()),"")</f>
        <v/>
      </c>
      <c r="AD60" s="111" t="str">
        <f aca="false">IF(AK60&lt;&gt;"",MAX(AD$3:AD59)+1,"")</f>
        <v/>
      </c>
      <c r="AE60" s="111" t="str">
        <f aca="false">IF(AL60&lt;&gt;"",MAX(AE$3:AE59)+1,"")</f>
        <v/>
      </c>
      <c r="AF60" s="111" t="str">
        <f aca="false">IF(AM60&lt;&gt;"",MAX(AF$3:AF59)+1,"")</f>
        <v/>
      </c>
      <c r="AG60" s="111" t="str">
        <f aca="false">IF(AN60&lt;&gt;"",MAX(AG$3:AG59)+1,"")</f>
        <v/>
      </c>
      <c r="AH60" s="111" t="str">
        <f aca="false">IF(AO60&lt;&gt;"",MAX(AH$3:AH59)+1,"")</f>
        <v/>
      </c>
      <c r="AI60" s="111" t="str">
        <f aca="false">IF(AP60&lt;&gt;"",MAX(AI$3:AI59)+1,"")</f>
        <v/>
      </c>
      <c r="AK60" s="111" t="str">
        <f aca="false">IF(B60="","",IF(COUNTIF($AK$3:AL59,B60)=0,B60,""))</f>
        <v/>
      </c>
      <c r="AL60" s="111" t="str">
        <f aca="false">IF(C60="","",IF($B60='Oneri di Urbanizzazione'!$E$33,IF(COUNTIF($AL$3:AL59,$C60)=0,$C60,""),""))</f>
        <v/>
      </c>
      <c r="AM60" s="111" t="str">
        <f aca="false">IF(D60="","",IF(AND($B60='Oneri di Urbanizzazione'!$E$33,$C60='Oneri di Urbanizzazione'!$E$35),IF(COUNTIF(AM$3:AM59,$D60)=0,$D60,""),""))</f>
        <v/>
      </c>
      <c r="AN60" s="111" t="str">
        <f aca="false">IF(E60="","",IF(AND($B60='Oneri di Urbanizzazione'!$E$33,$C60='Oneri di Urbanizzazione'!$E$35,$D60='Oneri di Urbanizzazione'!$E$38),IF(COUNTIF(AN$3:AN59,$E60)=0,$E60,""),""))</f>
        <v/>
      </c>
      <c r="AO60" s="111" t="str">
        <f aca="false">IF(F60="","",IF(AND($B60='Oneri di Urbanizzazione'!$E$33,$C60='Oneri di Urbanizzazione'!$E$35,$D60='Oneri di Urbanizzazione'!$E$38,$E60='Oneri di Urbanizzazione'!$E$40),IF(COUNTIF(AO$3:AO59,$F60)=0,$F60,""),""))</f>
        <v/>
      </c>
      <c r="AP60" s="111" t="str">
        <f aca="false">IF(G60="","",IF(AND($B60='Oneri di Urbanizzazione'!$E$33,$C60='Oneri di Urbanizzazione'!$E$35,$D60='Oneri di Urbanizzazione'!$E$38,$E60='Oneri di Urbanizzazione'!$E$40,$F60='Oneri di Urbanizzazione'!$E$42),IF(COUNTIF(AP$3:AP59,$G60)=0,$G60,""),""))</f>
        <v/>
      </c>
      <c r="AY60" s="1" t="n">
        <f aca="false">+AY59+1</f>
        <v>58</v>
      </c>
      <c r="AZ60" s="978" t="str">
        <f aca="false">IFERROR(VLOOKUP($AY60,BI:BP,8,FALSE()),"")</f>
        <v/>
      </c>
      <c r="BA60" s="978" t="str">
        <f aca="false">IFERROR(VLOOKUP($AY60,BJ:BQ,8,FALSE()),"")</f>
        <v/>
      </c>
      <c r="BB60" s="978" t="str">
        <f aca="false">IFERROR(VLOOKUP($AY60,BK:BR,8,FALSE()),"")</f>
        <v/>
      </c>
      <c r="BC60" s="978" t="str">
        <f aca="false">IFERROR(VLOOKUP($AY60,BL:BS,8,FALSE()),"")</f>
        <v/>
      </c>
      <c r="BD60" s="978" t="str">
        <f aca="false">IFERROR(VLOOKUP($AY60,BM:BT,8,FALSE()),"")</f>
        <v/>
      </c>
      <c r="BE60" s="978" t="str">
        <f aca="false">IFERROR(VLOOKUP($AY60,BN:BU,8,FALSE()),"")</f>
        <v/>
      </c>
      <c r="BI60" s="1" t="str">
        <f aca="false">IF(BP60&lt;&gt;"",MAX(BI$3:BI59)+1,"")</f>
        <v/>
      </c>
      <c r="BJ60" s="1" t="str">
        <f aca="false">IF(BQ60&lt;&gt;"",MAX(BJ$3:BJ59)+1,"")</f>
        <v/>
      </c>
      <c r="BK60" s="1" t="str">
        <f aca="false">IF(BR60&lt;&gt;"",MAX(BK$3:BK59)+1,"")</f>
        <v/>
      </c>
      <c r="BL60" s="1" t="str">
        <f aca="false">IF(BS60&lt;&gt;"",MAX(BL$3:BL59)+1,"")</f>
        <v/>
      </c>
      <c r="BM60" s="1" t="str">
        <f aca="false">IF(BT60&lt;&gt;"",MAX(BM$3:BM59)+1,"")</f>
        <v/>
      </c>
      <c r="BN60" s="1" t="str">
        <f aca="false">IF(BU60&lt;&gt;"",MAX(BN$3:BN59)+1,"")</f>
        <v/>
      </c>
      <c r="BP60" s="1" t="str">
        <f aca="false">IF(B60&lt;&gt;"",IF(COUNTIF(BP$3:BP59,B60)&gt;0,"",B60),"")</f>
        <v/>
      </c>
      <c r="BQ60" s="1" t="str">
        <f aca="false">IF(C60&lt;&gt;"",IF(COUNTIF(BQ$3:BQ59,C60)&gt;0,"",C60),"")</f>
        <v/>
      </c>
      <c r="BR60" s="1" t="str">
        <f aca="false">IF(D60&lt;&gt;"",IF(COUNTIF(BR$3:BR59,D60)&gt;0,"",D60),"")</f>
        <v/>
      </c>
      <c r="BS60" s="1" t="str">
        <f aca="false">IF(E60&lt;&gt;"",IF(COUNTIF(BS$3:BS59,E60)&gt;0,"",E60),"")</f>
        <v/>
      </c>
      <c r="BT60" s="1" t="str">
        <f aca="false">IF(F60&lt;&gt;"",IF(COUNTIF(BT$3:BT59,F60)&gt;0,"",F60),"")</f>
        <v/>
      </c>
      <c r="BU60" s="1" t="str">
        <f aca="false">IF(G60&lt;&gt;"",IF(COUNTIF(BU$3:BU59,G60)&gt;0,"",G60),"")</f>
        <v/>
      </c>
    </row>
    <row r="61" customFormat="false" ht="15" hidden="false" customHeight="false" outlineLevel="0" collapsed="false">
      <c r="A61" s="972" t="str">
        <f aca="false">IF(B61&lt;&gt;"",CONCATENATE(B61,C61,D61,E61,F61,G61),"")</f>
        <v/>
      </c>
      <c r="B61" s="999"/>
      <c r="C61" s="999"/>
      <c r="D61" s="662"/>
      <c r="E61" s="1010"/>
      <c r="F61" s="1001"/>
      <c r="G61" s="1001"/>
      <c r="H61" s="1002"/>
      <c r="I61" s="1002"/>
      <c r="J61" s="1003"/>
      <c r="K61" s="1004"/>
      <c r="L61" s="1005"/>
      <c r="M61" s="1005"/>
      <c r="N61" s="1003"/>
      <c r="O61" s="1009"/>
      <c r="P61" s="1009"/>
      <c r="Q61" s="1008"/>
      <c r="R61" s="1008"/>
      <c r="S61" s="1007"/>
      <c r="V61" s="111" t="n">
        <f aca="false">+V60+1</f>
        <v>59</v>
      </c>
      <c r="W61" s="977" t="str">
        <f aca="false">IFERROR(VLOOKUP($V60,AD:AK,8,FALSE()),"")</f>
        <v/>
      </c>
      <c r="X61" s="977" t="str">
        <f aca="false">IFERROR(VLOOKUP($V61,AE:AL,8,FALSE()),"")</f>
        <v/>
      </c>
      <c r="Y61" s="977" t="str">
        <f aca="false">IFERROR(VLOOKUP($V61,AF:AM,8,FALSE()),"")</f>
        <v/>
      </c>
      <c r="Z61" s="977" t="str">
        <f aca="false">IFERROR(VLOOKUP($V61,AG:AN,8,FALSE()),"")</f>
        <v/>
      </c>
      <c r="AA61" s="977" t="str">
        <f aca="false">IFERROR(VLOOKUP($V61,AH:AO,8,FALSE()),"")</f>
        <v/>
      </c>
      <c r="AB61" s="977" t="str">
        <f aca="false">IFERROR(VLOOKUP($V61,AI:AP,8,FALSE()),"")</f>
        <v/>
      </c>
      <c r="AD61" s="111" t="str">
        <f aca="false">IF(AK61&lt;&gt;"",MAX(AD$3:AD60)+1,"")</f>
        <v/>
      </c>
      <c r="AE61" s="111" t="str">
        <f aca="false">IF(AL61&lt;&gt;"",MAX(AE$3:AE60)+1,"")</f>
        <v/>
      </c>
      <c r="AF61" s="111" t="str">
        <f aca="false">IF(AM61&lt;&gt;"",MAX(AF$3:AF60)+1,"")</f>
        <v/>
      </c>
      <c r="AG61" s="111" t="str">
        <f aca="false">IF(AN61&lt;&gt;"",MAX(AG$3:AG60)+1,"")</f>
        <v/>
      </c>
      <c r="AH61" s="111" t="str">
        <f aca="false">IF(AO61&lt;&gt;"",MAX(AH$3:AH60)+1,"")</f>
        <v/>
      </c>
      <c r="AI61" s="111" t="str">
        <f aca="false">IF(AP61&lt;&gt;"",MAX(AI$3:AI60)+1,"")</f>
        <v/>
      </c>
      <c r="AK61" s="111" t="str">
        <f aca="false">IF(B61="","",IF(COUNTIF($AK$3:AL60,B61)=0,B61,""))</f>
        <v/>
      </c>
      <c r="AL61" s="111" t="str">
        <f aca="false">IF(C61="","",IF($B61='Oneri di Urbanizzazione'!$E$33,IF(COUNTIF($AL$3:AL60,$C61)=0,$C61,""),""))</f>
        <v/>
      </c>
      <c r="AM61" s="111" t="str">
        <f aca="false">IF(D61="","",IF(AND($B61='Oneri di Urbanizzazione'!$E$33,$C61='Oneri di Urbanizzazione'!$E$35),IF(COUNTIF(AM$3:AM60,$D61)=0,$D61,""),""))</f>
        <v/>
      </c>
      <c r="AN61" s="111" t="str">
        <f aca="false">IF(E61="","",IF(AND($B61='Oneri di Urbanizzazione'!$E$33,$C61='Oneri di Urbanizzazione'!$E$35,$D61='Oneri di Urbanizzazione'!$E$38),IF(COUNTIF(AN$3:AN60,$E61)=0,$E61,""),""))</f>
        <v/>
      </c>
      <c r="AO61" s="111" t="str">
        <f aca="false">IF(F61="","",IF(AND($B61='Oneri di Urbanizzazione'!$E$33,$C61='Oneri di Urbanizzazione'!$E$35,$D61='Oneri di Urbanizzazione'!$E$38,$E61='Oneri di Urbanizzazione'!$E$40),IF(COUNTIF(AO$3:AO60,$F61)=0,$F61,""),""))</f>
        <v/>
      </c>
      <c r="AP61" s="111" t="str">
        <f aca="false">IF(G61="","",IF(AND($B61='Oneri di Urbanizzazione'!$E$33,$C61='Oneri di Urbanizzazione'!$E$35,$D61='Oneri di Urbanizzazione'!$E$38,$E61='Oneri di Urbanizzazione'!$E$40,$F61='Oneri di Urbanizzazione'!$E$42),IF(COUNTIF(AP$3:AP60,$G61)=0,$G61,""),""))</f>
        <v/>
      </c>
      <c r="AY61" s="1" t="n">
        <f aca="false">+AY60+1</f>
        <v>59</v>
      </c>
      <c r="AZ61" s="978" t="str">
        <f aca="false">IFERROR(VLOOKUP($AY61,BI:BP,8,FALSE()),"")</f>
        <v/>
      </c>
      <c r="BA61" s="978" t="str">
        <f aca="false">IFERROR(VLOOKUP($AY61,BJ:BQ,8,FALSE()),"")</f>
        <v/>
      </c>
      <c r="BB61" s="978" t="str">
        <f aca="false">IFERROR(VLOOKUP($AY61,BK:BR,8,FALSE()),"")</f>
        <v/>
      </c>
      <c r="BC61" s="978" t="str">
        <f aca="false">IFERROR(VLOOKUP($AY61,BL:BS,8,FALSE()),"")</f>
        <v/>
      </c>
      <c r="BD61" s="978" t="str">
        <f aca="false">IFERROR(VLOOKUP($AY61,BM:BT,8,FALSE()),"")</f>
        <v/>
      </c>
      <c r="BE61" s="978" t="str">
        <f aca="false">IFERROR(VLOOKUP($AY61,BN:BU,8,FALSE()),"")</f>
        <v/>
      </c>
      <c r="BI61" s="1" t="str">
        <f aca="false">IF(BP61&lt;&gt;"",MAX(BI$3:BI60)+1,"")</f>
        <v/>
      </c>
      <c r="BJ61" s="1" t="str">
        <f aca="false">IF(BQ61&lt;&gt;"",MAX(BJ$3:BJ60)+1,"")</f>
        <v/>
      </c>
      <c r="BK61" s="1" t="str">
        <f aca="false">IF(BR61&lt;&gt;"",MAX(BK$3:BK60)+1,"")</f>
        <v/>
      </c>
      <c r="BL61" s="1" t="str">
        <f aca="false">IF(BS61&lt;&gt;"",MAX(BL$3:BL60)+1,"")</f>
        <v/>
      </c>
      <c r="BM61" s="1" t="str">
        <f aca="false">IF(BT61&lt;&gt;"",MAX(BM$3:BM60)+1,"")</f>
        <v/>
      </c>
      <c r="BN61" s="1" t="str">
        <f aca="false">IF(BU61&lt;&gt;"",MAX(BN$3:BN60)+1,"")</f>
        <v/>
      </c>
      <c r="BP61" s="1" t="str">
        <f aca="false">IF(B61&lt;&gt;"",IF(COUNTIF(BP$3:BP60,B61)&gt;0,"",B61),"")</f>
        <v/>
      </c>
      <c r="BQ61" s="1" t="str">
        <f aca="false">IF(C61&lt;&gt;"",IF(COUNTIF(BQ$3:BQ60,C61)&gt;0,"",C61),"")</f>
        <v/>
      </c>
      <c r="BR61" s="1" t="str">
        <f aca="false">IF(D61&lt;&gt;"",IF(COUNTIF(BR$3:BR60,D61)&gt;0,"",D61),"")</f>
        <v/>
      </c>
      <c r="BS61" s="1" t="str">
        <f aca="false">IF(E61&lt;&gt;"",IF(COUNTIF(BS$3:BS60,E61)&gt;0,"",E61),"")</f>
        <v/>
      </c>
      <c r="BT61" s="1" t="str">
        <f aca="false">IF(F61&lt;&gt;"",IF(COUNTIF(BT$3:BT60,F61)&gt;0,"",F61),"")</f>
        <v/>
      </c>
      <c r="BU61" s="1" t="str">
        <f aca="false">IF(G61&lt;&gt;"",IF(COUNTIF(BU$3:BU60,G61)&gt;0,"",G61),"")</f>
        <v/>
      </c>
    </row>
    <row r="62" customFormat="false" ht="15" hidden="false" customHeight="false" outlineLevel="0" collapsed="false">
      <c r="A62" s="972" t="str">
        <f aca="false">IF(B62&lt;&gt;"",CONCATENATE(B62,C62,D62,E62,F62,G62),"")</f>
        <v/>
      </c>
      <c r="B62" s="999"/>
      <c r="C62" s="999"/>
      <c r="D62" s="662"/>
      <c r="E62" s="1010"/>
      <c r="F62" s="1001"/>
      <c r="G62" s="1001"/>
      <c r="H62" s="1002"/>
      <c r="I62" s="1002"/>
      <c r="J62" s="1003"/>
      <c r="K62" s="1004"/>
      <c r="L62" s="1005"/>
      <c r="M62" s="1005"/>
      <c r="N62" s="1003"/>
      <c r="O62" s="1009"/>
      <c r="P62" s="1009"/>
      <c r="Q62" s="1008"/>
      <c r="R62" s="1008"/>
      <c r="S62" s="1007"/>
      <c r="V62" s="111" t="n">
        <f aca="false">+V61+1</f>
        <v>60</v>
      </c>
      <c r="W62" s="977" t="str">
        <f aca="false">IFERROR(VLOOKUP($V61,AD:AK,8,FALSE()),"")</f>
        <v/>
      </c>
      <c r="X62" s="977" t="str">
        <f aca="false">IFERROR(VLOOKUP($V62,AE:AL,8,FALSE()),"")</f>
        <v/>
      </c>
      <c r="Y62" s="977" t="str">
        <f aca="false">IFERROR(VLOOKUP($V62,AF:AM,8,FALSE()),"")</f>
        <v/>
      </c>
      <c r="Z62" s="977" t="str">
        <f aca="false">IFERROR(VLOOKUP($V62,AG:AN,8,FALSE()),"")</f>
        <v/>
      </c>
      <c r="AA62" s="977" t="str">
        <f aca="false">IFERROR(VLOOKUP($V62,AH:AO,8,FALSE()),"")</f>
        <v/>
      </c>
      <c r="AB62" s="977" t="str">
        <f aca="false">IFERROR(VLOOKUP($V62,AI:AP,8,FALSE()),"")</f>
        <v/>
      </c>
      <c r="AD62" s="111" t="str">
        <f aca="false">IF(AK62&lt;&gt;"",MAX(AD$3:AD61)+1,"")</f>
        <v/>
      </c>
      <c r="AE62" s="111" t="str">
        <f aca="false">IF(AL62&lt;&gt;"",MAX(AE$3:AE61)+1,"")</f>
        <v/>
      </c>
      <c r="AF62" s="111" t="str">
        <f aca="false">IF(AM62&lt;&gt;"",MAX(AF$3:AF61)+1,"")</f>
        <v/>
      </c>
      <c r="AG62" s="111" t="str">
        <f aca="false">IF(AN62&lt;&gt;"",MAX(AG$3:AG61)+1,"")</f>
        <v/>
      </c>
      <c r="AH62" s="111" t="str">
        <f aca="false">IF(AO62&lt;&gt;"",MAX(AH$3:AH61)+1,"")</f>
        <v/>
      </c>
      <c r="AI62" s="111" t="str">
        <f aca="false">IF(AP62&lt;&gt;"",MAX(AI$3:AI61)+1,"")</f>
        <v/>
      </c>
      <c r="AK62" s="111" t="str">
        <f aca="false">IF(B62="","",IF(COUNTIF($AK$3:AL61,B62)=0,B62,""))</f>
        <v/>
      </c>
      <c r="AL62" s="111" t="str">
        <f aca="false">IF(C62="","",IF($B62='Oneri di Urbanizzazione'!$E$33,IF(COUNTIF($AL$3:AL61,$C62)=0,$C62,""),""))</f>
        <v/>
      </c>
      <c r="AM62" s="111" t="str">
        <f aca="false">IF(D62="","",IF(AND($B62='Oneri di Urbanizzazione'!$E$33,$C62='Oneri di Urbanizzazione'!$E$35),IF(COUNTIF(AM$3:AM61,$D62)=0,$D62,""),""))</f>
        <v/>
      </c>
      <c r="AN62" s="111" t="str">
        <f aca="false">IF(E62="","",IF(AND($B62='Oneri di Urbanizzazione'!$E$33,$C62='Oneri di Urbanizzazione'!$E$35,$D62='Oneri di Urbanizzazione'!$E$38),IF(COUNTIF(AN$3:AN61,$E62)=0,$E62,""),""))</f>
        <v/>
      </c>
      <c r="AO62" s="111" t="str">
        <f aca="false">IF(F62="","",IF(AND($B62='Oneri di Urbanizzazione'!$E$33,$C62='Oneri di Urbanizzazione'!$E$35,$D62='Oneri di Urbanizzazione'!$E$38,$E62='Oneri di Urbanizzazione'!$E$40),IF(COUNTIF(AO$3:AO61,$F62)=0,$F62,""),""))</f>
        <v/>
      </c>
      <c r="AP62" s="111" t="str">
        <f aca="false">IF(G62="","",IF(AND($B62='Oneri di Urbanizzazione'!$E$33,$C62='Oneri di Urbanizzazione'!$E$35,$D62='Oneri di Urbanizzazione'!$E$38,$E62='Oneri di Urbanizzazione'!$E$40,$F62='Oneri di Urbanizzazione'!$E$42),IF(COUNTIF(AP$3:AP61,$G62)=0,$G62,""),""))</f>
        <v/>
      </c>
      <c r="AY62" s="1" t="n">
        <f aca="false">+AY61+1</f>
        <v>60</v>
      </c>
      <c r="AZ62" s="978" t="str">
        <f aca="false">IFERROR(VLOOKUP($AY62,BI:BP,8,FALSE()),"")</f>
        <v/>
      </c>
      <c r="BA62" s="978" t="str">
        <f aca="false">IFERROR(VLOOKUP($AY62,BJ:BQ,8,FALSE()),"")</f>
        <v/>
      </c>
      <c r="BB62" s="978" t="str">
        <f aca="false">IFERROR(VLOOKUP($AY62,BK:BR,8,FALSE()),"")</f>
        <v/>
      </c>
      <c r="BC62" s="978" t="str">
        <f aca="false">IFERROR(VLOOKUP($AY62,BL:BS,8,FALSE()),"")</f>
        <v/>
      </c>
      <c r="BD62" s="978" t="str">
        <f aca="false">IFERROR(VLOOKUP($AY62,BM:BT,8,FALSE()),"")</f>
        <v/>
      </c>
      <c r="BE62" s="978" t="str">
        <f aca="false">IFERROR(VLOOKUP($AY62,BN:BU,8,FALSE()),"")</f>
        <v/>
      </c>
      <c r="BI62" s="1" t="str">
        <f aca="false">IF(BP62&lt;&gt;"",MAX(BI$3:BI61)+1,"")</f>
        <v/>
      </c>
      <c r="BJ62" s="1" t="str">
        <f aca="false">IF(BQ62&lt;&gt;"",MAX(BJ$3:BJ61)+1,"")</f>
        <v/>
      </c>
      <c r="BK62" s="1" t="str">
        <f aca="false">IF(BR62&lt;&gt;"",MAX(BK$3:BK61)+1,"")</f>
        <v/>
      </c>
      <c r="BL62" s="1" t="str">
        <f aca="false">IF(BS62&lt;&gt;"",MAX(BL$3:BL61)+1,"")</f>
        <v/>
      </c>
      <c r="BM62" s="1" t="str">
        <f aca="false">IF(BT62&lt;&gt;"",MAX(BM$3:BM61)+1,"")</f>
        <v/>
      </c>
      <c r="BN62" s="1" t="str">
        <f aca="false">IF(BU62&lt;&gt;"",MAX(BN$3:BN61)+1,"")</f>
        <v/>
      </c>
      <c r="BP62" s="1" t="str">
        <f aca="false">IF(B62&lt;&gt;"",IF(COUNTIF(BP$3:BP61,B62)&gt;0,"",B62),"")</f>
        <v/>
      </c>
      <c r="BQ62" s="1" t="str">
        <f aca="false">IF(C62&lt;&gt;"",IF(COUNTIF(BQ$3:BQ61,C62)&gt;0,"",C62),"")</f>
        <v/>
      </c>
      <c r="BR62" s="1" t="str">
        <f aca="false">IF(D62&lt;&gt;"",IF(COUNTIF(BR$3:BR61,D62)&gt;0,"",D62),"")</f>
        <v/>
      </c>
      <c r="BS62" s="1" t="str">
        <f aca="false">IF(E62&lt;&gt;"",IF(COUNTIF(BS$3:BS61,E62)&gt;0,"",E62),"")</f>
        <v/>
      </c>
      <c r="BT62" s="1" t="str">
        <f aca="false">IF(F62&lt;&gt;"",IF(COUNTIF(BT$3:BT61,F62)&gt;0,"",F62),"")</f>
        <v/>
      </c>
      <c r="BU62" s="1" t="str">
        <f aca="false">IF(G62&lt;&gt;"",IF(COUNTIF(BU$3:BU61,G62)&gt;0,"",G62),"")</f>
        <v/>
      </c>
    </row>
    <row r="63" customFormat="false" ht="15" hidden="false" customHeight="false" outlineLevel="0" collapsed="false">
      <c r="A63" s="972" t="str">
        <f aca="false">IF(B63&lt;&gt;"",CONCATENATE(B63,C63,D63,E63,F63,G63),"")</f>
        <v/>
      </c>
      <c r="B63" s="999"/>
      <c r="C63" s="999"/>
      <c r="D63" s="662"/>
      <c r="E63" s="1010"/>
      <c r="F63" s="1001"/>
      <c r="G63" s="1001"/>
      <c r="H63" s="1002"/>
      <c r="I63" s="1002"/>
      <c r="J63" s="1003"/>
      <c r="K63" s="1004"/>
      <c r="L63" s="1005"/>
      <c r="M63" s="1005"/>
      <c r="N63" s="1003"/>
      <c r="O63" s="1009"/>
      <c r="P63" s="1009"/>
      <c r="Q63" s="1008"/>
      <c r="R63" s="1008"/>
      <c r="S63" s="1007"/>
      <c r="V63" s="111" t="n">
        <f aca="false">+V62+1</f>
        <v>61</v>
      </c>
      <c r="W63" s="977" t="str">
        <f aca="false">IFERROR(VLOOKUP($V62,AD:AK,8,FALSE()),"")</f>
        <v/>
      </c>
      <c r="X63" s="977" t="str">
        <f aca="false">IFERROR(VLOOKUP($V63,AE:AL,8,FALSE()),"")</f>
        <v/>
      </c>
      <c r="Y63" s="977" t="str">
        <f aca="false">IFERROR(VLOOKUP($V63,AF:AM,8,FALSE()),"")</f>
        <v/>
      </c>
      <c r="Z63" s="977" t="str">
        <f aca="false">IFERROR(VLOOKUP($V63,AG:AN,8,FALSE()),"")</f>
        <v/>
      </c>
      <c r="AA63" s="977" t="str">
        <f aca="false">IFERROR(VLOOKUP($V63,AH:AO,8,FALSE()),"")</f>
        <v/>
      </c>
      <c r="AB63" s="977" t="str">
        <f aca="false">IFERROR(VLOOKUP($V63,AI:AP,8,FALSE()),"")</f>
        <v/>
      </c>
      <c r="AD63" s="111" t="str">
        <f aca="false">IF(AK63&lt;&gt;"",MAX(AD$3:AD62)+1,"")</f>
        <v/>
      </c>
      <c r="AE63" s="111" t="str">
        <f aca="false">IF(AL63&lt;&gt;"",MAX(AE$3:AE62)+1,"")</f>
        <v/>
      </c>
      <c r="AF63" s="111" t="str">
        <f aca="false">IF(AM63&lt;&gt;"",MAX(AF$3:AF62)+1,"")</f>
        <v/>
      </c>
      <c r="AG63" s="111" t="str">
        <f aca="false">IF(AN63&lt;&gt;"",MAX(AG$3:AG62)+1,"")</f>
        <v/>
      </c>
      <c r="AH63" s="111" t="str">
        <f aca="false">IF(AO63&lt;&gt;"",MAX(AH$3:AH62)+1,"")</f>
        <v/>
      </c>
      <c r="AI63" s="111" t="str">
        <f aca="false">IF(AP63&lt;&gt;"",MAX(AI$3:AI62)+1,"")</f>
        <v/>
      </c>
      <c r="AK63" s="111" t="str">
        <f aca="false">IF(B63="","",IF(COUNTIF($AK$3:AL62,B63)=0,B63,""))</f>
        <v/>
      </c>
      <c r="AL63" s="111" t="str">
        <f aca="false">IF(C63="","",IF($B63='Oneri di Urbanizzazione'!$E$33,IF(COUNTIF($AL$3:AL62,$C63)=0,$C63,""),""))</f>
        <v/>
      </c>
      <c r="AM63" s="111" t="str">
        <f aca="false">IF(D63="","",IF(AND($B63='Oneri di Urbanizzazione'!$E$33,$C63='Oneri di Urbanizzazione'!$E$35),IF(COUNTIF(AM$3:AM62,$D63)=0,$D63,""),""))</f>
        <v/>
      </c>
      <c r="AN63" s="111" t="str">
        <f aca="false">IF(E63="","",IF(AND($B63='Oneri di Urbanizzazione'!$E$33,$C63='Oneri di Urbanizzazione'!$E$35,$D63='Oneri di Urbanizzazione'!$E$38),IF(COUNTIF(AN$3:AN62,$E63)=0,$E63,""),""))</f>
        <v/>
      </c>
      <c r="AO63" s="111" t="str">
        <f aca="false">IF(F63="","",IF(AND($B63='Oneri di Urbanizzazione'!$E$33,$C63='Oneri di Urbanizzazione'!$E$35,$D63='Oneri di Urbanizzazione'!$E$38,$E63='Oneri di Urbanizzazione'!$E$40),IF(COUNTIF(AO$3:AO62,$F63)=0,$F63,""),""))</f>
        <v/>
      </c>
      <c r="AP63" s="111" t="str">
        <f aca="false">IF(G63="","",IF(AND($B63='Oneri di Urbanizzazione'!$E$33,$C63='Oneri di Urbanizzazione'!$E$35,$D63='Oneri di Urbanizzazione'!$E$38,$E63='Oneri di Urbanizzazione'!$E$40,$F63='Oneri di Urbanizzazione'!$E$42),IF(COUNTIF(AP$3:AP62,$G63)=0,$G63,""),""))</f>
        <v/>
      </c>
      <c r="AY63" s="1" t="n">
        <f aca="false">+AY62+1</f>
        <v>61</v>
      </c>
      <c r="AZ63" s="978" t="str">
        <f aca="false">IFERROR(VLOOKUP($AY63,BI:BP,8,FALSE()),"")</f>
        <v/>
      </c>
      <c r="BA63" s="978" t="str">
        <f aca="false">IFERROR(VLOOKUP($AY63,BJ:BQ,8,FALSE()),"")</f>
        <v/>
      </c>
      <c r="BB63" s="978" t="str">
        <f aca="false">IFERROR(VLOOKUP($AY63,BK:BR,8,FALSE()),"")</f>
        <v/>
      </c>
      <c r="BC63" s="978" t="str">
        <f aca="false">IFERROR(VLOOKUP($AY63,BL:BS,8,FALSE()),"")</f>
        <v/>
      </c>
      <c r="BD63" s="978" t="str">
        <f aca="false">IFERROR(VLOOKUP($AY63,BM:BT,8,FALSE()),"")</f>
        <v/>
      </c>
      <c r="BE63" s="978" t="str">
        <f aca="false">IFERROR(VLOOKUP($AY63,BN:BU,8,FALSE()),"")</f>
        <v/>
      </c>
      <c r="BI63" s="1" t="str">
        <f aca="false">IF(BP63&lt;&gt;"",MAX(BI$3:BI62)+1,"")</f>
        <v/>
      </c>
      <c r="BJ63" s="1" t="str">
        <f aca="false">IF(BQ63&lt;&gt;"",MAX(BJ$3:BJ62)+1,"")</f>
        <v/>
      </c>
      <c r="BK63" s="1" t="str">
        <f aca="false">IF(BR63&lt;&gt;"",MAX(BK$3:BK62)+1,"")</f>
        <v/>
      </c>
      <c r="BL63" s="1" t="str">
        <f aca="false">IF(BS63&lt;&gt;"",MAX(BL$3:BL62)+1,"")</f>
        <v/>
      </c>
      <c r="BM63" s="1" t="str">
        <f aca="false">IF(BT63&lt;&gt;"",MAX(BM$3:BM62)+1,"")</f>
        <v/>
      </c>
      <c r="BN63" s="1" t="str">
        <f aca="false">IF(BU63&lt;&gt;"",MAX(BN$3:BN62)+1,"")</f>
        <v/>
      </c>
      <c r="BP63" s="1" t="str">
        <f aca="false">IF(B63&lt;&gt;"",IF(COUNTIF(BP$3:BP62,B63)&gt;0,"",B63),"")</f>
        <v/>
      </c>
      <c r="BQ63" s="1" t="str">
        <f aca="false">IF(C63&lt;&gt;"",IF(COUNTIF(BQ$3:BQ62,C63)&gt;0,"",C63),"")</f>
        <v/>
      </c>
      <c r="BR63" s="1" t="str">
        <f aca="false">IF(D63&lt;&gt;"",IF(COUNTIF(BR$3:BR62,D63)&gt;0,"",D63),"")</f>
        <v/>
      </c>
      <c r="BS63" s="1" t="str">
        <f aca="false">IF(E63&lt;&gt;"",IF(COUNTIF(BS$3:BS62,E63)&gt;0,"",E63),"")</f>
        <v/>
      </c>
      <c r="BT63" s="1" t="str">
        <f aca="false">IF(F63&lt;&gt;"",IF(COUNTIF(BT$3:BT62,F63)&gt;0,"",F63),"")</f>
        <v/>
      </c>
      <c r="BU63" s="1" t="str">
        <f aca="false">IF(G63&lt;&gt;"",IF(COUNTIF(BU$3:BU62,G63)&gt;0,"",G63),"")</f>
        <v/>
      </c>
    </row>
    <row r="64" customFormat="false" ht="15" hidden="false" customHeight="false" outlineLevel="0" collapsed="false">
      <c r="A64" s="972" t="str">
        <f aca="false">IF(B64&lt;&gt;"",CONCATENATE(B64,C64,D64,E64,F64,G64),"")</f>
        <v/>
      </c>
      <c r="B64" s="999"/>
      <c r="C64" s="999"/>
      <c r="D64" s="662"/>
      <c r="E64" s="1010"/>
      <c r="F64" s="1001"/>
      <c r="G64" s="1001"/>
      <c r="H64" s="1002"/>
      <c r="I64" s="1002"/>
      <c r="J64" s="1003"/>
      <c r="K64" s="1004"/>
      <c r="L64" s="1005"/>
      <c r="M64" s="1005"/>
      <c r="N64" s="1003"/>
      <c r="O64" s="1009"/>
      <c r="P64" s="1009"/>
      <c r="Q64" s="1008"/>
      <c r="R64" s="1008"/>
      <c r="S64" s="1007"/>
      <c r="V64" s="111" t="n">
        <f aca="false">+V63+1</f>
        <v>62</v>
      </c>
      <c r="W64" s="977" t="str">
        <f aca="false">IFERROR(VLOOKUP($V63,AD:AK,8,FALSE()),"")</f>
        <v/>
      </c>
      <c r="X64" s="977" t="str">
        <f aca="false">IFERROR(VLOOKUP($V64,AE:AL,8,FALSE()),"")</f>
        <v/>
      </c>
      <c r="Y64" s="977" t="str">
        <f aca="false">IFERROR(VLOOKUP($V64,AF:AM,8,FALSE()),"")</f>
        <v/>
      </c>
      <c r="Z64" s="977" t="str">
        <f aca="false">IFERROR(VLOOKUP($V64,AG:AN,8,FALSE()),"")</f>
        <v/>
      </c>
      <c r="AA64" s="977" t="str">
        <f aca="false">IFERROR(VLOOKUP($V64,AH:AO,8,FALSE()),"")</f>
        <v/>
      </c>
      <c r="AB64" s="977" t="str">
        <f aca="false">IFERROR(VLOOKUP($V64,AI:AP,8,FALSE()),"")</f>
        <v/>
      </c>
      <c r="AD64" s="111" t="str">
        <f aca="false">IF(AK64&lt;&gt;"",MAX(AD$3:AD63)+1,"")</f>
        <v/>
      </c>
      <c r="AE64" s="111" t="str">
        <f aca="false">IF(AL64&lt;&gt;"",MAX(AE$3:AE63)+1,"")</f>
        <v/>
      </c>
      <c r="AF64" s="111" t="str">
        <f aca="false">IF(AM64&lt;&gt;"",MAX(AF$3:AF63)+1,"")</f>
        <v/>
      </c>
      <c r="AG64" s="111" t="str">
        <f aca="false">IF(AN64&lt;&gt;"",MAX(AG$3:AG63)+1,"")</f>
        <v/>
      </c>
      <c r="AH64" s="111" t="str">
        <f aca="false">IF(AO64&lt;&gt;"",MAX(AH$3:AH63)+1,"")</f>
        <v/>
      </c>
      <c r="AI64" s="111" t="str">
        <f aca="false">IF(AP64&lt;&gt;"",MAX(AI$3:AI63)+1,"")</f>
        <v/>
      </c>
      <c r="AK64" s="111" t="str">
        <f aca="false">IF(B64="","",IF(COUNTIF($AK$3:AL63,B64)=0,B64,""))</f>
        <v/>
      </c>
      <c r="AL64" s="111" t="str">
        <f aca="false">IF(C64="","",IF($B64='Oneri di Urbanizzazione'!$E$33,IF(COUNTIF($AL$3:AL63,$C64)=0,$C64,""),""))</f>
        <v/>
      </c>
      <c r="AM64" s="111" t="str">
        <f aca="false">IF(D64="","",IF(AND($B64='Oneri di Urbanizzazione'!$E$33,$C64='Oneri di Urbanizzazione'!$E$35),IF(COUNTIF(AM$3:AM63,$D64)=0,$D64,""),""))</f>
        <v/>
      </c>
      <c r="AN64" s="111" t="str">
        <f aca="false">IF(E64="","",IF(AND($B64='Oneri di Urbanizzazione'!$E$33,$C64='Oneri di Urbanizzazione'!$E$35,$D64='Oneri di Urbanizzazione'!$E$38),IF(COUNTIF(AN$3:AN63,$E64)=0,$E64,""),""))</f>
        <v/>
      </c>
      <c r="AO64" s="111" t="str">
        <f aca="false">IF(F64="","",IF(AND($B64='Oneri di Urbanizzazione'!$E$33,$C64='Oneri di Urbanizzazione'!$E$35,$D64='Oneri di Urbanizzazione'!$E$38,$E64='Oneri di Urbanizzazione'!$E$40),IF(COUNTIF(AO$3:AO63,$F64)=0,$F64,""),""))</f>
        <v/>
      </c>
      <c r="AP64" s="111" t="str">
        <f aca="false">IF(G64="","",IF(AND($B64='Oneri di Urbanizzazione'!$E$33,$C64='Oneri di Urbanizzazione'!$E$35,$D64='Oneri di Urbanizzazione'!$E$38,$E64='Oneri di Urbanizzazione'!$E$40,$F64='Oneri di Urbanizzazione'!$E$42),IF(COUNTIF(AP$3:AP63,$G64)=0,$G64,""),""))</f>
        <v/>
      </c>
      <c r="AY64" s="1" t="n">
        <f aca="false">+AY63+1</f>
        <v>62</v>
      </c>
      <c r="AZ64" s="978" t="str">
        <f aca="false">IFERROR(VLOOKUP($AY64,BI:BP,8,FALSE()),"")</f>
        <v/>
      </c>
      <c r="BA64" s="978" t="str">
        <f aca="false">IFERROR(VLOOKUP($AY64,BJ:BQ,8,FALSE()),"")</f>
        <v/>
      </c>
      <c r="BB64" s="978" t="str">
        <f aca="false">IFERROR(VLOOKUP($AY64,BK:BR,8,FALSE()),"")</f>
        <v/>
      </c>
      <c r="BC64" s="978" t="str">
        <f aca="false">IFERROR(VLOOKUP($AY64,BL:BS,8,FALSE()),"")</f>
        <v/>
      </c>
      <c r="BD64" s="978" t="str">
        <f aca="false">IFERROR(VLOOKUP($AY64,BM:BT,8,FALSE()),"")</f>
        <v/>
      </c>
      <c r="BE64" s="978" t="str">
        <f aca="false">IFERROR(VLOOKUP($AY64,BN:BU,8,FALSE()),"")</f>
        <v/>
      </c>
      <c r="BI64" s="1" t="str">
        <f aca="false">IF(BP64&lt;&gt;"",MAX(BI$3:BI63)+1,"")</f>
        <v/>
      </c>
      <c r="BJ64" s="1" t="str">
        <f aca="false">IF(BQ64&lt;&gt;"",MAX(BJ$3:BJ63)+1,"")</f>
        <v/>
      </c>
      <c r="BK64" s="1" t="str">
        <f aca="false">IF(BR64&lt;&gt;"",MAX(BK$3:BK63)+1,"")</f>
        <v/>
      </c>
      <c r="BL64" s="1" t="str">
        <f aca="false">IF(BS64&lt;&gt;"",MAX(BL$3:BL63)+1,"")</f>
        <v/>
      </c>
      <c r="BM64" s="1" t="str">
        <f aca="false">IF(BT64&lt;&gt;"",MAX(BM$3:BM63)+1,"")</f>
        <v/>
      </c>
      <c r="BN64" s="1" t="str">
        <f aca="false">IF(BU64&lt;&gt;"",MAX(BN$3:BN63)+1,"")</f>
        <v/>
      </c>
      <c r="BP64" s="1" t="str">
        <f aca="false">IF(B64&lt;&gt;"",IF(COUNTIF(BP$3:BP63,B64)&gt;0,"",B64),"")</f>
        <v/>
      </c>
      <c r="BQ64" s="1" t="str">
        <f aca="false">IF(C64&lt;&gt;"",IF(COUNTIF(BQ$3:BQ63,C64)&gt;0,"",C64),"")</f>
        <v/>
      </c>
      <c r="BR64" s="1" t="str">
        <f aca="false">IF(D64&lt;&gt;"",IF(COUNTIF(BR$3:BR63,D64)&gt;0,"",D64),"")</f>
        <v/>
      </c>
      <c r="BS64" s="1" t="str">
        <f aca="false">IF(E64&lt;&gt;"",IF(COUNTIF(BS$3:BS63,E64)&gt;0,"",E64),"")</f>
        <v/>
      </c>
      <c r="BT64" s="1" t="str">
        <f aca="false">IF(F64&lt;&gt;"",IF(COUNTIF(BT$3:BT63,F64)&gt;0,"",F64),"")</f>
        <v/>
      </c>
      <c r="BU64" s="1" t="str">
        <f aca="false">IF(G64&lt;&gt;"",IF(COUNTIF(BU$3:BU63,G64)&gt;0,"",G64),"")</f>
        <v/>
      </c>
    </row>
    <row r="65" customFormat="false" ht="15" hidden="false" customHeight="false" outlineLevel="0" collapsed="false">
      <c r="A65" s="972" t="str">
        <f aca="false">IF(B65&lt;&gt;"",CONCATENATE(B65,C65,D65,E65,F65,G65),"")</f>
        <v/>
      </c>
      <c r="B65" s="999"/>
      <c r="C65" s="999"/>
      <c r="D65" s="662"/>
      <c r="E65" s="1010"/>
      <c r="F65" s="1001"/>
      <c r="G65" s="1001"/>
      <c r="H65" s="1002"/>
      <c r="I65" s="1002"/>
      <c r="J65" s="1003"/>
      <c r="K65" s="1004"/>
      <c r="L65" s="1005"/>
      <c r="M65" s="1005"/>
      <c r="N65" s="1003"/>
      <c r="O65" s="1011"/>
      <c r="P65" s="1011"/>
      <c r="Q65" s="1008"/>
      <c r="R65" s="1008"/>
      <c r="S65" s="1007"/>
      <c r="V65" s="111" t="n">
        <f aca="false">+V64+1</f>
        <v>63</v>
      </c>
      <c r="W65" s="977" t="str">
        <f aca="false">IFERROR(VLOOKUP($V64,AD:AK,8,FALSE()),"")</f>
        <v/>
      </c>
      <c r="X65" s="977" t="str">
        <f aca="false">IFERROR(VLOOKUP($V65,AE:AL,8,FALSE()),"")</f>
        <v/>
      </c>
      <c r="Y65" s="977" t="str">
        <f aca="false">IFERROR(VLOOKUP($V65,AF:AM,8,FALSE()),"")</f>
        <v/>
      </c>
      <c r="Z65" s="977" t="str">
        <f aca="false">IFERROR(VLOOKUP($V65,AG:AN,8,FALSE()),"")</f>
        <v/>
      </c>
      <c r="AA65" s="977" t="str">
        <f aca="false">IFERROR(VLOOKUP($V65,AH:AO,8,FALSE()),"")</f>
        <v/>
      </c>
      <c r="AB65" s="977" t="str">
        <f aca="false">IFERROR(VLOOKUP($V65,AI:AP,8,FALSE()),"")</f>
        <v/>
      </c>
      <c r="AD65" s="111" t="str">
        <f aca="false">IF(AK65&lt;&gt;"",MAX(AD$3:AD64)+1,"")</f>
        <v/>
      </c>
      <c r="AE65" s="111" t="str">
        <f aca="false">IF(AL65&lt;&gt;"",MAX(AE$3:AE64)+1,"")</f>
        <v/>
      </c>
      <c r="AF65" s="111" t="str">
        <f aca="false">IF(AM65&lt;&gt;"",MAX(AF$3:AF64)+1,"")</f>
        <v/>
      </c>
      <c r="AG65" s="111" t="str">
        <f aca="false">IF(AN65&lt;&gt;"",MAX(AG$3:AG64)+1,"")</f>
        <v/>
      </c>
      <c r="AH65" s="111" t="str">
        <f aca="false">IF(AO65&lt;&gt;"",MAX(AH$3:AH64)+1,"")</f>
        <v/>
      </c>
      <c r="AI65" s="111" t="str">
        <f aca="false">IF(AP65&lt;&gt;"",MAX(AI$3:AI64)+1,"")</f>
        <v/>
      </c>
      <c r="AK65" s="111" t="str">
        <f aca="false">IF(B65="","",IF(COUNTIF($AK$3:AL64,B65)=0,B65,""))</f>
        <v/>
      </c>
      <c r="AL65" s="111" t="str">
        <f aca="false">IF(C65="","",IF($B65='Oneri di Urbanizzazione'!$E$33,IF(COUNTIF($AL$3:AL64,$C65)=0,$C65,""),""))</f>
        <v/>
      </c>
      <c r="AM65" s="111" t="str">
        <f aca="false">IF(D65="","",IF(AND($B65='Oneri di Urbanizzazione'!$E$33,$C65='Oneri di Urbanizzazione'!$E$35),IF(COUNTIF(AM$3:AM64,$D65)=0,$D65,""),""))</f>
        <v/>
      </c>
      <c r="AN65" s="111" t="str">
        <f aca="false">IF(E65="","",IF(AND($B65='Oneri di Urbanizzazione'!$E$33,$C65='Oneri di Urbanizzazione'!$E$35,$D65='Oneri di Urbanizzazione'!$E$38),IF(COUNTIF(AN$3:AN64,$E65)=0,$E65,""),""))</f>
        <v/>
      </c>
      <c r="AO65" s="111" t="str">
        <f aca="false">IF(F65="","",IF(AND($B65='Oneri di Urbanizzazione'!$E$33,$C65='Oneri di Urbanizzazione'!$E$35,$D65='Oneri di Urbanizzazione'!$E$38,$E65='Oneri di Urbanizzazione'!$E$40),IF(COUNTIF(AO$3:AO64,$F65)=0,$F65,""),""))</f>
        <v/>
      </c>
      <c r="AP65" s="111" t="str">
        <f aca="false">IF(G65="","",IF(AND($B65='Oneri di Urbanizzazione'!$E$33,$C65='Oneri di Urbanizzazione'!$E$35,$D65='Oneri di Urbanizzazione'!$E$38,$E65='Oneri di Urbanizzazione'!$E$40,$F65='Oneri di Urbanizzazione'!$E$42),IF(COUNTIF(AP$3:AP64,$G65)=0,$G65,""),""))</f>
        <v/>
      </c>
      <c r="AY65" s="1" t="n">
        <f aca="false">+AY64+1</f>
        <v>63</v>
      </c>
      <c r="AZ65" s="978" t="str">
        <f aca="false">IFERROR(VLOOKUP($AY65,BI:BP,8,FALSE()),"")</f>
        <v/>
      </c>
      <c r="BA65" s="978" t="str">
        <f aca="false">IFERROR(VLOOKUP($AY65,BJ:BQ,8,FALSE()),"")</f>
        <v/>
      </c>
      <c r="BB65" s="978" t="str">
        <f aca="false">IFERROR(VLOOKUP($AY65,BK:BR,8,FALSE()),"")</f>
        <v/>
      </c>
      <c r="BC65" s="978" t="str">
        <f aca="false">IFERROR(VLOOKUP($AY65,BL:BS,8,FALSE()),"")</f>
        <v/>
      </c>
      <c r="BD65" s="978" t="str">
        <f aca="false">IFERROR(VLOOKUP($AY65,BM:BT,8,FALSE()),"")</f>
        <v/>
      </c>
      <c r="BE65" s="978" t="str">
        <f aca="false">IFERROR(VLOOKUP($AY65,BN:BU,8,FALSE()),"")</f>
        <v/>
      </c>
      <c r="BI65" s="1" t="str">
        <f aca="false">IF(BP65&lt;&gt;"",MAX(BI$3:BI64)+1,"")</f>
        <v/>
      </c>
      <c r="BJ65" s="1" t="str">
        <f aca="false">IF(BQ65&lt;&gt;"",MAX(BJ$3:BJ64)+1,"")</f>
        <v/>
      </c>
      <c r="BK65" s="1" t="str">
        <f aca="false">IF(BR65&lt;&gt;"",MAX(BK$3:BK64)+1,"")</f>
        <v/>
      </c>
      <c r="BL65" s="1" t="str">
        <f aca="false">IF(BS65&lt;&gt;"",MAX(BL$3:BL64)+1,"")</f>
        <v/>
      </c>
      <c r="BM65" s="1" t="str">
        <f aca="false">IF(BT65&lt;&gt;"",MAX(BM$3:BM64)+1,"")</f>
        <v/>
      </c>
      <c r="BN65" s="1" t="str">
        <f aca="false">IF(BU65&lt;&gt;"",MAX(BN$3:BN64)+1,"")</f>
        <v/>
      </c>
      <c r="BP65" s="1" t="str">
        <f aca="false">IF(B65&lt;&gt;"",IF(COUNTIF(BP$3:BP64,B65)&gt;0,"",B65),"")</f>
        <v/>
      </c>
      <c r="BQ65" s="1" t="str">
        <f aca="false">IF(C65&lt;&gt;"",IF(COUNTIF(BQ$3:BQ64,C65)&gt;0,"",C65),"")</f>
        <v/>
      </c>
      <c r="BR65" s="1" t="str">
        <f aca="false">IF(D65&lt;&gt;"",IF(COUNTIF(BR$3:BR64,D65)&gt;0,"",D65),"")</f>
        <v/>
      </c>
      <c r="BS65" s="1" t="str">
        <f aca="false">IF(E65&lt;&gt;"",IF(COUNTIF(BS$3:BS64,E65)&gt;0,"",E65),"")</f>
        <v/>
      </c>
      <c r="BT65" s="1" t="str">
        <f aca="false">IF(F65&lt;&gt;"",IF(COUNTIF(BT$3:BT64,F65)&gt;0,"",F65),"")</f>
        <v/>
      </c>
      <c r="BU65" s="1" t="str">
        <f aca="false">IF(G65&lt;&gt;"",IF(COUNTIF(BU$3:BU64,G65)&gt;0,"",G65),"")</f>
        <v/>
      </c>
    </row>
    <row r="66" customFormat="false" ht="15" hidden="false" customHeight="false" outlineLevel="0" collapsed="false">
      <c r="A66" s="972" t="str">
        <f aca="false">IF(B66&lt;&gt;"",CONCATENATE(B66,C66,D66,E66,F66,G66),"")</f>
        <v/>
      </c>
      <c r="B66" s="999"/>
      <c r="C66" s="999"/>
      <c r="D66" s="662"/>
      <c r="E66" s="1010"/>
      <c r="F66" s="1001"/>
      <c r="G66" s="1001"/>
      <c r="H66" s="1002"/>
      <c r="I66" s="1002"/>
      <c r="J66" s="1003"/>
      <c r="K66" s="1004"/>
      <c r="L66" s="1005"/>
      <c r="M66" s="1005"/>
      <c r="N66" s="1003"/>
      <c r="O66" s="1011"/>
      <c r="P66" s="1011"/>
      <c r="Q66" s="1008"/>
      <c r="R66" s="1008"/>
      <c r="S66" s="1007"/>
      <c r="V66" s="111" t="n">
        <f aca="false">+V65+1</f>
        <v>64</v>
      </c>
      <c r="W66" s="977" t="str">
        <f aca="false">IFERROR(VLOOKUP($V65,AD:AK,8,FALSE()),"")</f>
        <v/>
      </c>
      <c r="X66" s="977" t="str">
        <f aca="false">IFERROR(VLOOKUP($V66,AE:AL,8,FALSE()),"")</f>
        <v/>
      </c>
      <c r="Y66" s="977" t="str">
        <f aca="false">IFERROR(VLOOKUP($V66,AF:AM,8,FALSE()),"")</f>
        <v/>
      </c>
      <c r="Z66" s="977" t="str">
        <f aca="false">IFERROR(VLOOKUP($V66,AG:AN,8,FALSE()),"")</f>
        <v/>
      </c>
      <c r="AA66" s="977" t="str">
        <f aca="false">IFERROR(VLOOKUP($V66,AH:AO,8,FALSE()),"")</f>
        <v/>
      </c>
      <c r="AB66" s="977" t="str">
        <f aca="false">IFERROR(VLOOKUP($V66,AI:AP,8,FALSE()),"")</f>
        <v/>
      </c>
      <c r="AD66" s="111" t="str">
        <f aca="false">IF(AK66&lt;&gt;"",MAX(AD$3:AD65)+1,"")</f>
        <v/>
      </c>
      <c r="AE66" s="111" t="str">
        <f aca="false">IF(AL66&lt;&gt;"",MAX(AE$3:AE65)+1,"")</f>
        <v/>
      </c>
      <c r="AF66" s="111" t="str">
        <f aca="false">IF(AM66&lt;&gt;"",MAX(AF$3:AF65)+1,"")</f>
        <v/>
      </c>
      <c r="AG66" s="111" t="str">
        <f aca="false">IF(AN66&lt;&gt;"",MAX(AG$3:AG65)+1,"")</f>
        <v/>
      </c>
      <c r="AH66" s="111" t="str">
        <f aca="false">IF(AO66&lt;&gt;"",MAX(AH$3:AH65)+1,"")</f>
        <v/>
      </c>
      <c r="AI66" s="111" t="str">
        <f aca="false">IF(AP66&lt;&gt;"",MAX(AI$3:AI65)+1,"")</f>
        <v/>
      </c>
      <c r="AK66" s="111" t="str">
        <f aca="false">IF(B66="","",IF(COUNTIF($AK$3:AL65,B66)=0,B66,""))</f>
        <v/>
      </c>
      <c r="AL66" s="111" t="str">
        <f aca="false">IF(C66="","",IF($B66='Oneri di Urbanizzazione'!$E$33,IF(COUNTIF($AL$3:AL65,$C66)=0,$C66,""),""))</f>
        <v/>
      </c>
      <c r="AM66" s="111" t="str">
        <f aca="false">IF(D66="","",IF(AND($B66='Oneri di Urbanizzazione'!$E$33,$C66='Oneri di Urbanizzazione'!$E$35),IF(COUNTIF(AM$3:AM65,$D66)=0,$D66,""),""))</f>
        <v/>
      </c>
      <c r="AN66" s="111" t="str">
        <f aca="false">IF(E66="","",IF(AND($B66='Oneri di Urbanizzazione'!$E$33,$C66='Oneri di Urbanizzazione'!$E$35,$D66='Oneri di Urbanizzazione'!$E$38),IF(COUNTIF(AN$3:AN65,$E66)=0,$E66,""),""))</f>
        <v/>
      </c>
      <c r="AO66" s="111" t="str">
        <f aca="false">IF(F66="","",IF(AND($B66='Oneri di Urbanizzazione'!$E$33,$C66='Oneri di Urbanizzazione'!$E$35,$D66='Oneri di Urbanizzazione'!$E$38,$E66='Oneri di Urbanizzazione'!$E$40),IF(COUNTIF(AO$3:AO65,$F66)=0,$F66,""),""))</f>
        <v/>
      </c>
      <c r="AP66" s="111" t="str">
        <f aca="false">IF(G66="","",IF(AND($B66='Oneri di Urbanizzazione'!$E$33,$C66='Oneri di Urbanizzazione'!$E$35,$D66='Oneri di Urbanizzazione'!$E$38,$E66='Oneri di Urbanizzazione'!$E$40,$F66='Oneri di Urbanizzazione'!$E$42),IF(COUNTIF(AP$3:AP65,$G66)=0,$G66,""),""))</f>
        <v/>
      </c>
      <c r="AY66" s="1" t="n">
        <f aca="false">+AY65+1</f>
        <v>64</v>
      </c>
      <c r="AZ66" s="978" t="str">
        <f aca="false">IFERROR(VLOOKUP($AY66,BI:BP,8,FALSE()),"")</f>
        <v/>
      </c>
      <c r="BA66" s="978" t="str">
        <f aca="false">IFERROR(VLOOKUP($AY66,BJ:BQ,8,FALSE()),"")</f>
        <v/>
      </c>
      <c r="BB66" s="978" t="str">
        <f aca="false">IFERROR(VLOOKUP($AY66,BK:BR,8,FALSE()),"")</f>
        <v/>
      </c>
      <c r="BC66" s="978" t="str">
        <f aca="false">IFERROR(VLOOKUP($AY66,BL:BS,8,FALSE()),"")</f>
        <v/>
      </c>
      <c r="BD66" s="978" t="str">
        <f aca="false">IFERROR(VLOOKUP($AY66,BM:BT,8,FALSE()),"")</f>
        <v/>
      </c>
      <c r="BE66" s="978" t="str">
        <f aca="false">IFERROR(VLOOKUP($AY66,BN:BU,8,FALSE()),"")</f>
        <v/>
      </c>
      <c r="BI66" s="1" t="str">
        <f aca="false">IF(BP66&lt;&gt;"",MAX(BI$3:BI65)+1,"")</f>
        <v/>
      </c>
      <c r="BJ66" s="1" t="str">
        <f aca="false">IF(BQ66&lt;&gt;"",MAX(BJ$3:BJ65)+1,"")</f>
        <v/>
      </c>
      <c r="BK66" s="1" t="str">
        <f aca="false">IF(BR66&lt;&gt;"",MAX(BK$3:BK65)+1,"")</f>
        <v/>
      </c>
      <c r="BL66" s="1" t="str">
        <f aca="false">IF(BS66&lt;&gt;"",MAX(BL$3:BL65)+1,"")</f>
        <v/>
      </c>
      <c r="BM66" s="1" t="str">
        <f aca="false">IF(BT66&lt;&gt;"",MAX(BM$3:BM65)+1,"")</f>
        <v/>
      </c>
      <c r="BN66" s="1" t="str">
        <f aca="false">IF(BU66&lt;&gt;"",MAX(BN$3:BN65)+1,"")</f>
        <v/>
      </c>
      <c r="BP66" s="1" t="str">
        <f aca="false">IF(B66&lt;&gt;"",IF(COUNTIF(BP$3:BP65,B66)&gt;0,"",B66),"")</f>
        <v/>
      </c>
      <c r="BQ66" s="1" t="str">
        <f aca="false">IF(C66&lt;&gt;"",IF(COUNTIF(BQ$3:BQ65,C66)&gt;0,"",C66),"")</f>
        <v/>
      </c>
      <c r="BR66" s="1" t="str">
        <f aca="false">IF(D66&lt;&gt;"",IF(COUNTIF(BR$3:BR65,D66)&gt;0,"",D66),"")</f>
        <v/>
      </c>
      <c r="BS66" s="1" t="str">
        <f aca="false">IF(E66&lt;&gt;"",IF(COUNTIF(BS$3:BS65,E66)&gt;0,"",E66),"")</f>
        <v/>
      </c>
      <c r="BT66" s="1" t="str">
        <f aca="false">IF(F66&lt;&gt;"",IF(COUNTIF(BT$3:BT65,F66)&gt;0,"",F66),"")</f>
        <v/>
      </c>
      <c r="BU66" s="1" t="str">
        <f aca="false">IF(G66&lt;&gt;"",IF(COUNTIF(BU$3:BU65,G66)&gt;0,"",G66),"")</f>
        <v/>
      </c>
    </row>
    <row r="67" customFormat="false" ht="15" hidden="false" customHeight="false" outlineLevel="0" collapsed="false">
      <c r="A67" s="972" t="str">
        <f aca="false">IF(B67&lt;&gt;"",CONCATENATE(B67,C67,D67,E67,F67,G67),"")</f>
        <v/>
      </c>
      <c r="B67" s="999"/>
      <c r="C67" s="999"/>
      <c r="D67" s="662"/>
      <c r="E67" s="1010"/>
      <c r="F67" s="1001"/>
      <c r="G67" s="1001"/>
      <c r="H67" s="1002"/>
      <c r="I67" s="1002"/>
      <c r="J67" s="1003"/>
      <c r="K67" s="1004"/>
      <c r="L67" s="1005"/>
      <c r="M67" s="1005"/>
      <c r="N67" s="1003"/>
      <c r="O67" s="1009"/>
      <c r="P67" s="1009"/>
      <c r="Q67" s="1008"/>
      <c r="R67" s="1008"/>
      <c r="S67" s="1007"/>
      <c r="V67" s="111" t="n">
        <f aca="false">+V66+1</f>
        <v>65</v>
      </c>
      <c r="W67" s="977" t="str">
        <f aca="false">IFERROR(VLOOKUP($V66,AD:AK,8,FALSE()),"")</f>
        <v/>
      </c>
      <c r="X67" s="977" t="str">
        <f aca="false">IFERROR(VLOOKUP($V67,AE:AL,8,FALSE()),"")</f>
        <v/>
      </c>
      <c r="Y67" s="977" t="str">
        <f aca="false">IFERROR(VLOOKUP($V67,AF:AM,8,FALSE()),"")</f>
        <v/>
      </c>
      <c r="Z67" s="977" t="str">
        <f aca="false">IFERROR(VLOOKUP($V67,AG:AN,8,FALSE()),"")</f>
        <v/>
      </c>
      <c r="AA67" s="977" t="str">
        <f aca="false">IFERROR(VLOOKUP($V67,AH:AO,8,FALSE()),"")</f>
        <v/>
      </c>
      <c r="AB67" s="977" t="str">
        <f aca="false">IFERROR(VLOOKUP($V67,AI:AP,8,FALSE()),"")</f>
        <v/>
      </c>
      <c r="AD67" s="111" t="str">
        <f aca="false">IF(AK67&lt;&gt;"",MAX(AD$3:AD66)+1,"")</f>
        <v/>
      </c>
      <c r="AE67" s="111" t="str">
        <f aca="false">IF(AL67&lt;&gt;"",MAX(AE$3:AE66)+1,"")</f>
        <v/>
      </c>
      <c r="AF67" s="111" t="str">
        <f aca="false">IF(AM67&lt;&gt;"",MAX(AF$3:AF66)+1,"")</f>
        <v/>
      </c>
      <c r="AG67" s="111" t="str">
        <f aca="false">IF(AN67&lt;&gt;"",MAX(AG$3:AG66)+1,"")</f>
        <v/>
      </c>
      <c r="AH67" s="111" t="str">
        <f aca="false">IF(AO67&lt;&gt;"",MAX(AH$3:AH66)+1,"")</f>
        <v/>
      </c>
      <c r="AI67" s="111" t="str">
        <f aca="false">IF(AP67&lt;&gt;"",MAX(AI$3:AI66)+1,"")</f>
        <v/>
      </c>
      <c r="AK67" s="111" t="str">
        <f aca="false">IF(B67="","",IF(COUNTIF($AK$3:AL66,B67)=0,B67,""))</f>
        <v/>
      </c>
      <c r="AL67" s="111" t="str">
        <f aca="false">IF(C67="","",IF($B67='Oneri di Urbanizzazione'!$E$33,IF(COUNTIF($AL$3:AL66,$C67)=0,$C67,""),""))</f>
        <v/>
      </c>
      <c r="AM67" s="111" t="str">
        <f aca="false">IF(D67="","",IF(AND($B67='Oneri di Urbanizzazione'!$E$33,$C67='Oneri di Urbanizzazione'!$E$35),IF(COUNTIF(AM$3:AM66,$D67)=0,$D67,""),""))</f>
        <v/>
      </c>
      <c r="AN67" s="111" t="str">
        <f aca="false">IF(E67="","",IF(AND($B67='Oneri di Urbanizzazione'!$E$33,$C67='Oneri di Urbanizzazione'!$E$35,$D67='Oneri di Urbanizzazione'!$E$38),IF(COUNTIF(AN$3:AN66,$E67)=0,$E67,""),""))</f>
        <v/>
      </c>
      <c r="AO67" s="111" t="str">
        <f aca="false">IF(F67="","",IF(AND($B67='Oneri di Urbanizzazione'!$E$33,$C67='Oneri di Urbanizzazione'!$E$35,$D67='Oneri di Urbanizzazione'!$E$38,$E67='Oneri di Urbanizzazione'!$E$40),IF(COUNTIF(AO$3:AO66,$F67)=0,$F67,""),""))</f>
        <v/>
      </c>
      <c r="AP67" s="111" t="str">
        <f aca="false">IF(G67="","",IF(AND($B67='Oneri di Urbanizzazione'!$E$33,$C67='Oneri di Urbanizzazione'!$E$35,$D67='Oneri di Urbanizzazione'!$E$38,$E67='Oneri di Urbanizzazione'!$E$40,$F67='Oneri di Urbanizzazione'!$E$42),IF(COUNTIF(AP$3:AP66,$G67)=0,$G67,""),""))</f>
        <v/>
      </c>
      <c r="AY67" s="1" t="n">
        <f aca="false">+AY66+1</f>
        <v>65</v>
      </c>
      <c r="AZ67" s="978" t="str">
        <f aca="false">IFERROR(VLOOKUP($AY67,BI:BP,8,FALSE()),"")</f>
        <v/>
      </c>
      <c r="BA67" s="978" t="str">
        <f aca="false">IFERROR(VLOOKUP($AY67,BJ:BQ,8,FALSE()),"")</f>
        <v/>
      </c>
      <c r="BB67" s="978" t="str">
        <f aca="false">IFERROR(VLOOKUP($AY67,BK:BR,8,FALSE()),"")</f>
        <v/>
      </c>
      <c r="BC67" s="978" t="str">
        <f aca="false">IFERROR(VLOOKUP($AY67,BL:BS,8,FALSE()),"")</f>
        <v/>
      </c>
      <c r="BD67" s="978" t="str">
        <f aca="false">IFERROR(VLOOKUP($AY67,BM:BT,8,FALSE()),"")</f>
        <v/>
      </c>
      <c r="BE67" s="978" t="str">
        <f aca="false">IFERROR(VLOOKUP($AY67,BN:BU,8,FALSE()),"")</f>
        <v/>
      </c>
      <c r="BI67" s="1" t="str">
        <f aca="false">IF(BP67&lt;&gt;"",MAX(BI$3:BI66)+1,"")</f>
        <v/>
      </c>
      <c r="BJ67" s="1" t="str">
        <f aca="false">IF(BQ67&lt;&gt;"",MAX(BJ$3:BJ66)+1,"")</f>
        <v/>
      </c>
      <c r="BK67" s="1" t="str">
        <f aca="false">IF(BR67&lt;&gt;"",MAX(BK$3:BK66)+1,"")</f>
        <v/>
      </c>
      <c r="BL67" s="1" t="str">
        <f aca="false">IF(BS67&lt;&gt;"",MAX(BL$3:BL66)+1,"")</f>
        <v/>
      </c>
      <c r="BM67" s="1" t="str">
        <f aca="false">IF(BT67&lt;&gt;"",MAX(BM$3:BM66)+1,"")</f>
        <v/>
      </c>
      <c r="BN67" s="1" t="str">
        <f aca="false">IF(BU67&lt;&gt;"",MAX(BN$3:BN66)+1,"")</f>
        <v/>
      </c>
      <c r="BP67" s="1" t="str">
        <f aca="false">IF(B67&lt;&gt;"",IF(COUNTIF(BP$3:BP66,B67)&gt;0,"",B67),"")</f>
        <v/>
      </c>
      <c r="BQ67" s="1" t="str">
        <f aca="false">IF(C67&lt;&gt;"",IF(COUNTIF(BQ$3:BQ66,C67)&gt;0,"",C67),"")</f>
        <v/>
      </c>
      <c r="BR67" s="1" t="str">
        <f aca="false">IF(D67&lt;&gt;"",IF(COUNTIF(BR$3:BR66,D67)&gt;0,"",D67),"")</f>
        <v/>
      </c>
      <c r="BS67" s="1" t="str">
        <f aca="false">IF(E67&lt;&gt;"",IF(COUNTIF(BS$3:BS66,E67)&gt;0,"",E67),"")</f>
        <v/>
      </c>
      <c r="BT67" s="1" t="str">
        <f aca="false">IF(F67&lt;&gt;"",IF(COUNTIF(BT$3:BT66,F67)&gt;0,"",F67),"")</f>
        <v/>
      </c>
      <c r="BU67" s="1" t="str">
        <f aca="false">IF(G67&lt;&gt;"",IF(COUNTIF(BU$3:BU66,G67)&gt;0,"",G67),"")</f>
        <v/>
      </c>
    </row>
    <row r="68" customFormat="false" ht="15" hidden="false" customHeight="false" outlineLevel="0" collapsed="false">
      <c r="A68" s="972" t="str">
        <f aca="false">IF(B68&lt;&gt;"",CONCATENATE(B68,C68,D68,E68,F68,G68),"")</f>
        <v/>
      </c>
      <c r="B68" s="999"/>
      <c r="C68" s="999"/>
      <c r="D68" s="662"/>
      <c r="E68" s="1010"/>
      <c r="F68" s="1001"/>
      <c r="G68" s="1001"/>
      <c r="H68" s="1002"/>
      <c r="I68" s="1002"/>
      <c r="J68" s="1003"/>
      <c r="K68" s="1004"/>
      <c r="L68" s="1005"/>
      <c r="M68" s="1005"/>
      <c r="N68" s="1003"/>
      <c r="O68" s="1011"/>
      <c r="P68" s="1011"/>
      <c r="Q68" s="1008"/>
      <c r="R68" s="1008"/>
      <c r="S68" s="1007"/>
      <c r="V68" s="111" t="n">
        <f aca="false">+V67+1</f>
        <v>66</v>
      </c>
      <c r="W68" s="977" t="str">
        <f aca="false">IFERROR(VLOOKUP($V67,AD:AK,8,FALSE()),"")</f>
        <v/>
      </c>
      <c r="X68" s="977" t="str">
        <f aca="false">IFERROR(VLOOKUP($V68,AE:AL,8,FALSE()),"")</f>
        <v/>
      </c>
      <c r="Y68" s="977" t="str">
        <f aca="false">IFERROR(VLOOKUP($V68,AF:AM,8,FALSE()),"")</f>
        <v/>
      </c>
      <c r="Z68" s="977" t="str">
        <f aca="false">IFERROR(VLOOKUP($V68,AG:AN,8,FALSE()),"")</f>
        <v/>
      </c>
      <c r="AA68" s="977" t="str">
        <f aca="false">IFERROR(VLOOKUP($V68,AH:AO,8,FALSE()),"")</f>
        <v/>
      </c>
      <c r="AB68" s="977" t="str">
        <f aca="false">IFERROR(VLOOKUP($V68,AI:AP,8,FALSE()),"")</f>
        <v/>
      </c>
      <c r="AD68" s="111" t="str">
        <f aca="false">IF(AK68&lt;&gt;"",MAX(AD$3:AD67)+1,"")</f>
        <v/>
      </c>
      <c r="AE68" s="111" t="str">
        <f aca="false">IF(AL68&lt;&gt;"",MAX(AE$3:AE67)+1,"")</f>
        <v/>
      </c>
      <c r="AF68" s="111" t="str">
        <f aca="false">IF(AM68&lt;&gt;"",MAX(AF$3:AF67)+1,"")</f>
        <v/>
      </c>
      <c r="AG68" s="111" t="str">
        <f aca="false">IF(AN68&lt;&gt;"",MAX(AG$3:AG67)+1,"")</f>
        <v/>
      </c>
      <c r="AH68" s="111" t="str">
        <f aca="false">IF(AO68&lt;&gt;"",MAX(AH$3:AH67)+1,"")</f>
        <v/>
      </c>
      <c r="AI68" s="111" t="str">
        <f aca="false">IF(AP68&lt;&gt;"",MAX(AI$3:AI67)+1,"")</f>
        <v/>
      </c>
      <c r="AK68" s="111" t="str">
        <f aca="false">IF(B68="","",IF(COUNTIF($AK$3:AL67,B68)=0,B68,""))</f>
        <v/>
      </c>
      <c r="AL68" s="111" t="str">
        <f aca="false">IF(C68="","",IF($B68='Oneri di Urbanizzazione'!$E$33,IF(COUNTIF($AL$3:AL67,$C68)=0,$C68,""),""))</f>
        <v/>
      </c>
      <c r="AM68" s="111" t="str">
        <f aca="false">IF(D68="","",IF(AND($B68='Oneri di Urbanizzazione'!$E$33,$C68='Oneri di Urbanizzazione'!$E$35),IF(COUNTIF(AM$3:AM67,$D68)=0,$D68,""),""))</f>
        <v/>
      </c>
      <c r="AN68" s="111" t="str">
        <f aca="false">IF(E68="","",IF(AND($B68='Oneri di Urbanizzazione'!$E$33,$C68='Oneri di Urbanizzazione'!$E$35,$D68='Oneri di Urbanizzazione'!$E$38),IF(COUNTIF(AN$3:AN67,$E68)=0,$E68,""),""))</f>
        <v/>
      </c>
      <c r="AO68" s="111" t="str">
        <f aca="false">IF(F68="","",IF(AND($B68='Oneri di Urbanizzazione'!$E$33,$C68='Oneri di Urbanizzazione'!$E$35,$D68='Oneri di Urbanizzazione'!$E$38,$E68='Oneri di Urbanizzazione'!$E$40),IF(COUNTIF(AO$3:AO67,$F68)=0,$F68,""),""))</f>
        <v/>
      </c>
      <c r="AP68" s="111" t="str">
        <f aca="false">IF(G68="","",IF(AND($B68='Oneri di Urbanizzazione'!$E$33,$C68='Oneri di Urbanizzazione'!$E$35,$D68='Oneri di Urbanizzazione'!$E$38,$E68='Oneri di Urbanizzazione'!$E$40,$F68='Oneri di Urbanizzazione'!$E$42),IF(COUNTIF(AP$3:AP67,$G68)=0,$G68,""),""))</f>
        <v/>
      </c>
      <c r="AY68" s="1" t="n">
        <f aca="false">+AY67+1</f>
        <v>66</v>
      </c>
      <c r="AZ68" s="978" t="str">
        <f aca="false">IFERROR(VLOOKUP($AY68,BI:BP,8,FALSE()),"")</f>
        <v/>
      </c>
      <c r="BA68" s="978" t="str">
        <f aca="false">IFERROR(VLOOKUP($AY68,BJ:BQ,8,FALSE()),"")</f>
        <v/>
      </c>
      <c r="BB68" s="978" t="str">
        <f aca="false">IFERROR(VLOOKUP($AY68,BK:BR,8,FALSE()),"")</f>
        <v/>
      </c>
      <c r="BC68" s="978" t="str">
        <f aca="false">IFERROR(VLOOKUP($AY68,BL:BS,8,FALSE()),"")</f>
        <v/>
      </c>
      <c r="BD68" s="978" t="str">
        <f aca="false">IFERROR(VLOOKUP($AY68,BM:BT,8,FALSE()),"")</f>
        <v/>
      </c>
      <c r="BE68" s="978" t="str">
        <f aca="false">IFERROR(VLOOKUP($AY68,BN:BU,8,FALSE()),"")</f>
        <v/>
      </c>
      <c r="BI68" s="1" t="str">
        <f aca="false">IF(BP68&lt;&gt;"",MAX(BI$3:BI67)+1,"")</f>
        <v/>
      </c>
      <c r="BJ68" s="1" t="str">
        <f aca="false">IF(BQ68&lt;&gt;"",MAX(BJ$3:BJ67)+1,"")</f>
        <v/>
      </c>
      <c r="BK68" s="1" t="str">
        <f aca="false">IF(BR68&lt;&gt;"",MAX(BK$3:BK67)+1,"")</f>
        <v/>
      </c>
      <c r="BL68" s="1" t="str">
        <f aca="false">IF(BS68&lt;&gt;"",MAX(BL$3:BL67)+1,"")</f>
        <v/>
      </c>
      <c r="BM68" s="1" t="str">
        <f aca="false">IF(BT68&lt;&gt;"",MAX(BM$3:BM67)+1,"")</f>
        <v/>
      </c>
      <c r="BN68" s="1" t="str">
        <f aca="false">IF(BU68&lt;&gt;"",MAX(BN$3:BN67)+1,"")</f>
        <v/>
      </c>
      <c r="BP68" s="1" t="str">
        <f aca="false">IF(B68&lt;&gt;"",IF(COUNTIF(BP$3:BP67,B68)&gt;0,"",B68),"")</f>
        <v/>
      </c>
      <c r="BQ68" s="1" t="str">
        <f aca="false">IF(C68&lt;&gt;"",IF(COUNTIF(BQ$3:BQ67,C68)&gt;0,"",C68),"")</f>
        <v/>
      </c>
      <c r="BR68" s="1" t="str">
        <f aca="false">IF(D68&lt;&gt;"",IF(COUNTIF(BR$3:BR67,D68)&gt;0,"",D68),"")</f>
        <v/>
      </c>
      <c r="BS68" s="1" t="str">
        <f aca="false">IF(E68&lt;&gt;"",IF(COUNTIF(BS$3:BS67,E68)&gt;0,"",E68),"")</f>
        <v/>
      </c>
      <c r="BT68" s="1" t="str">
        <f aca="false">IF(F68&lt;&gt;"",IF(COUNTIF(BT$3:BT67,F68)&gt;0,"",F68),"")</f>
        <v/>
      </c>
      <c r="BU68" s="1" t="str">
        <f aca="false">IF(G68&lt;&gt;"",IF(COUNTIF(BU$3:BU67,G68)&gt;0,"",G68),"")</f>
        <v/>
      </c>
    </row>
    <row r="69" customFormat="false" ht="15" hidden="false" customHeight="false" outlineLevel="0" collapsed="false">
      <c r="A69" s="972" t="str">
        <f aca="false">IF(B69&lt;&gt;"",CONCATENATE(B69,C69,D69,E69,F69,G69),"")</f>
        <v/>
      </c>
      <c r="B69" s="999"/>
      <c r="C69" s="662"/>
      <c r="D69" s="662"/>
      <c r="E69" s="1010"/>
      <c r="F69" s="1001"/>
      <c r="G69" s="1001"/>
      <c r="H69" s="1002"/>
      <c r="I69" s="1002"/>
      <c r="J69" s="1003"/>
      <c r="K69" s="1004"/>
      <c r="L69" s="1005"/>
      <c r="M69" s="1005"/>
      <c r="N69" s="1003"/>
      <c r="O69" s="1011"/>
      <c r="P69" s="1011"/>
      <c r="Q69" s="1008"/>
      <c r="R69" s="1008"/>
      <c r="S69" s="1007"/>
      <c r="V69" s="111" t="n">
        <f aca="false">+V68+1</f>
        <v>67</v>
      </c>
      <c r="W69" s="977" t="str">
        <f aca="false">IFERROR(VLOOKUP($V68,AD:AK,8,FALSE()),"")</f>
        <v/>
      </c>
      <c r="X69" s="977" t="str">
        <f aca="false">IFERROR(VLOOKUP($V69,AE:AL,8,FALSE()),"")</f>
        <v/>
      </c>
      <c r="Y69" s="977" t="str">
        <f aca="false">IFERROR(VLOOKUP($V69,AF:AM,8,FALSE()),"")</f>
        <v/>
      </c>
      <c r="Z69" s="977" t="str">
        <f aca="false">IFERROR(VLOOKUP($V69,AG:AN,8,FALSE()),"")</f>
        <v/>
      </c>
      <c r="AA69" s="977" t="str">
        <f aca="false">IFERROR(VLOOKUP($V69,AH:AO,8,FALSE()),"")</f>
        <v/>
      </c>
      <c r="AB69" s="977" t="str">
        <f aca="false">IFERROR(VLOOKUP($V69,AI:AP,8,FALSE()),"")</f>
        <v/>
      </c>
      <c r="AD69" s="111" t="str">
        <f aca="false">IF(AK69&lt;&gt;"",MAX(AD$3:AD68)+1,"")</f>
        <v/>
      </c>
      <c r="AE69" s="111" t="str">
        <f aca="false">IF(AL69&lt;&gt;"",MAX(AE$3:AE68)+1,"")</f>
        <v/>
      </c>
      <c r="AF69" s="111" t="str">
        <f aca="false">IF(AM69&lt;&gt;"",MAX(AF$3:AF68)+1,"")</f>
        <v/>
      </c>
      <c r="AG69" s="111" t="str">
        <f aca="false">IF(AN69&lt;&gt;"",MAX(AG$3:AG68)+1,"")</f>
        <v/>
      </c>
      <c r="AH69" s="111" t="str">
        <f aca="false">IF(AO69&lt;&gt;"",MAX(AH$3:AH68)+1,"")</f>
        <v/>
      </c>
      <c r="AI69" s="111" t="str">
        <f aca="false">IF(AP69&lt;&gt;"",MAX(AI$3:AI68)+1,"")</f>
        <v/>
      </c>
      <c r="AK69" s="111" t="str">
        <f aca="false">IF(B69="","",IF(COUNTIF($AK$3:AL68,B69)=0,B69,""))</f>
        <v/>
      </c>
      <c r="AL69" s="111" t="str">
        <f aca="false">IF(C69="","",IF($B69='Oneri di Urbanizzazione'!$E$33,IF(COUNTIF($AL$3:AL68,$C69)=0,$C69,""),""))</f>
        <v/>
      </c>
      <c r="AM69" s="111" t="str">
        <f aca="false">IF(D69="","",IF(AND($B69='Oneri di Urbanizzazione'!$E$33,$C69='Oneri di Urbanizzazione'!$E$35),IF(COUNTIF(AM$3:AM68,$D69)=0,$D69,""),""))</f>
        <v/>
      </c>
      <c r="AN69" s="111" t="str">
        <f aca="false">IF(E69="","",IF(AND($B69='Oneri di Urbanizzazione'!$E$33,$C69='Oneri di Urbanizzazione'!$E$35,$D69='Oneri di Urbanizzazione'!$E$38),IF(COUNTIF(AN$3:AN68,$E69)=0,$E69,""),""))</f>
        <v/>
      </c>
      <c r="AO69" s="111" t="str">
        <f aca="false">IF(F69="","",IF(AND($B69='Oneri di Urbanizzazione'!$E$33,$C69='Oneri di Urbanizzazione'!$E$35,$D69='Oneri di Urbanizzazione'!$E$38,$E69='Oneri di Urbanizzazione'!$E$40),IF(COUNTIF(AO$3:AO68,$F69)=0,$F69,""),""))</f>
        <v/>
      </c>
      <c r="AP69" s="111" t="str">
        <f aca="false">IF(G69="","",IF(AND($B69='Oneri di Urbanizzazione'!$E$33,$C69='Oneri di Urbanizzazione'!$E$35,$D69='Oneri di Urbanizzazione'!$E$38,$E69='Oneri di Urbanizzazione'!$E$40,$F69='Oneri di Urbanizzazione'!$E$42),IF(COUNTIF(AP$3:AP68,$G69)=0,$G69,""),""))</f>
        <v/>
      </c>
      <c r="AY69" s="1" t="n">
        <f aca="false">+AY68+1</f>
        <v>67</v>
      </c>
      <c r="AZ69" s="978" t="str">
        <f aca="false">IFERROR(VLOOKUP($AY69,BI:BP,8,FALSE()),"")</f>
        <v/>
      </c>
      <c r="BA69" s="978" t="str">
        <f aca="false">IFERROR(VLOOKUP($AY69,BJ:BQ,8,FALSE()),"")</f>
        <v/>
      </c>
      <c r="BB69" s="978" t="str">
        <f aca="false">IFERROR(VLOOKUP($AY69,BK:BR,8,FALSE()),"")</f>
        <v/>
      </c>
      <c r="BC69" s="978" t="str">
        <f aca="false">IFERROR(VLOOKUP($AY69,BL:BS,8,FALSE()),"")</f>
        <v/>
      </c>
      <c r="BD69" s="978" t="str">
        <f aca="false">IFERROR(VLOOKUP($AY69,BM:BT,8,FALSE()),"")</f>
        <v/>
      </c>
      <c r="BE69" s="978" t="str">
        <f aca="false">IFERROR(VLOOKUP($AY69,BN:BU,8,FALSE()),"")</f>
        <v/>
      </c>
      <c r="BI69" s="1" t="str">
        <f aca="false">IF(BP69&lt;&gt;"",MAX(BI$3:BI68)+1,"")</f>
        <v/>
      </c>
      <c r="BJ69" s="1" t="str">
        <f aca="false">IF(BQ69&lt;&gt;"",MAX(BJ$3:BJ68)+1,"")</f>
        <v/>
      </c>
      <c r="BK69" s="1" t="str">
        <f aca="false">IF(BR69&lt;&gt;"",MAX(BK$3:BK68)+1,"")</f>
        <v/>
      </c>
      <c r="BL69" s="1" t="str">
        <f aca="false">IF(BS69&lt;&gt;"",MAX(BL$3:BL68)+1,"")</f>
        <v/>
      </c>
      <c r="BM69" s="1" t="str">
        <f aca="false">IF(BT69&lt;&gt;"",MAX(BM$3:BM68)+1,"")</f>
        <v/>
      </c>
      <c r="BN69" s="1" t="str">
        <f aca="false">IF(BU69&lt;&gt;"",MAX(BN$3:BN68)+1,"")</f>
        <v/>
      </c>
      <c r="BP69" s="1" t="str">
        <f aca="false">IF(B69&lt;&gt;"",IF(COUNTIF(BP$3:BP68,B69)&gt;0,"",B69),"")</f>
        <v/>
      </c>
      <c r="BQ69" s="1" t="str">
        <f aca="false">IF(C69&lt;&gt;"",IF(COUNTIF(BQ$3:BQ68,C69)&gt;0,"",C69),"")</f>
        <v/>
      </c>
      <c r="BR69" s="1" t="str">
        <f aca="false">IF(D69&lt;&gt;"",IF(COUNTIF(BR$3:BR68,D69)&gt;0,"",D69),"")</f>
        <v/>
      </c>
      <c r="BS69" s="1" t="str">
        <f aca="false">IF(E69&lt;&gt;"",IF(COUNTIF(BS$3:BS68,E69)&gt;0,"",E69),"")</f>
        <v/>
      </c>
      <c r="BT69" s="1" t="str">
        <f aca="false">IF(F69&lt;&gt;"",IF(COUNTIF(BT$3:BT68,F69)&gt;0,"",F69),"")</f>
        <v/>
      </c>
      <c r="BU69" s="1" t="str">
        <f aca="false">IF(G69&lt;&gt;"",IF(COUNTIF(BU$3:BU68,G69)&gt;0,"",G69),"")</f>
        <v/>
      </c>
    </row>
    <row r="70" customFormat="false" ht="15" hidden="false" customHeight="false" outlineLevel="0" collapsed="false">
      <c r="A70" s="972" t="str">
        <f aca="false">IF(B70&lt;&gt;"",CONCATENATE(B70,C70,D70,E70,F70,G70),"")</f>
        <v/>
      </c>
      <c r="B70" s="999"/>
      <c r="C70" s="662"/>
      <c r="D70" s="662"/>
      <c r="E70" s="1010"/>
      <c r="F70" s="1001"/>
      <c r="G70" s="1001"/>
      <c r="H70" s="1002"/>
      <c r="I70" s="1002"/>
      <c r="J70" s="1003"/>
      <c r="K70" s="1004"/>
      <c r="L70" s="1005"/>
      <c r="M70" s="1005"/>
      <c r="N70" s="1003"/>
      <c r="O70" s="1012"/>
      <c r="P70" s="1012"/>
      <c r="Q70" s="1008"/>
      <c r="R70" s="1008"/>
      <c r="S70" s="1007"/>
      <c r="V70" s="111" t="n">
        <f aca="false">+V69+1</f>
        <v>68</v>
      </c>
      <c r="W70" s="977" t="str">
        <f aca="false">IFERROR(VLOOKUP($V69,AD:AK,8,FALSE()),"")</f>
        <v/>
      </c>
      <c r="X70" s="977" t="str">
        <f aca="false">IFERROR(VLOOKUP($V70,AE:AL,8,FALSE()),"")</f>
        <v/>
      </c>
      <c r="Y70" s="977" t="str">
        <f aca="false">IFERROR(VLOOKUP($V70,AF:AM,8,FALSE()),"")</f>
        <v/>
      </c>
      <c r="Z70" s="977" t="str">
        <f aca="false">IFERROR(VLOOKUP($V70,AG:AN,8,FALSE()),"")</f>
        <v/>
      </c>
      <c r="AA70" s="977" t="str">
        <f aca="false">IFERROR(VLOOKUP($V70,AH:AO,8,FALSE()),"")</f>
        <v/>
      </c>
      <c r="AB70" s="977" t="str">
        <f aca="false">IFERROR(VLOOKUP($V70,AI:AP,8,FALSE()),"")</f>
        <v/>
      </c>
      <c r="AD70" s="111" t="str">
        <f aca="false">IF(AK70&lt;&gt;"",MAX(AD$3:AD69)+1,"")</f>
        <v/>
      </c>
      <c r="AE70" s="111" t="str">
        <f aca="false">IF(AL70&lt;&gt;"",MAX(AE$3:AE69)+1,"")</f>
        <v/>
      </c>
      <c r="AF70" s="111" t="str">
        <f aca="false">IF(AM70&lt;&gt;"",MAX(AF$3:AF69)+1,"")</f>
        <v/>
      </c>
      <c r="AG70" s="111" t="str">
        <f aca="false">IF(AN70&lt;&gt;"",MAX(AG$3:AG69)+1,"")</f>
        <v/>
      </c>
      <c r="AH70" s="111" t="str">
        <f aca="false">IF(AO70&lt;&gt;"",MAX(AH$3:AH69)+1,"")</f>
        <v/>
      </c>
      <c r="AI70" s="111" t="str">
        <f aca="false">IF(AP70&lt;&gt;"",MAX(AI$3:AI69)+1,"")</f>
        <v/>
      </c>
      <c r="AK70" s="111" t="str">
        <f aca="false">IF(B70="","",IF(COUNTIF($AK$3:AL69,B70)=0,B70,""))</f>
        <v/>
      </c>
      <c r="AL70" s="111" t="str">
        <f aca="false">IF(C70="","",IF($B70='Oneri di Urbanizzazione'!$E$33,IF(COUNTIF($AL$3:AL69,$C70)=0,$C70,""),""))</f>
        <v/>
      </c>
      <c r="AM70" s="111" t="str">
        <f aca="false">IF(D70="","",IF(AND($B70='Oneri di Urbanizzazione'!$E$33,$C70='Oneri di Urbanizzazione'!$E$35),IF(COUNTIF(AM$3:AM69,$D70)=0,$D70,""),""))</f>
        <v/>
      </c>
      <c r="AN70" s="111" t="str">
        <f aca="false">IF(E70="","",IF(AND($B70='Oneri di Urbanizzazione'!$E$33,$C70='Oneri di Urbanizzazione'!$E$35,$D70='Oneri di Urbanizzazione'!$E$38),IF(COUNTIF(AN$3:AN69,$E70)=0,$E70,""),""))</f>
        <v/>
      </c>
      <c r="AO70" s="111" t="str">
        <f aca="false">IF(F70="","",IF(AND($B70='Oneri di Urbanizzazione'!$E$33,$C70='Oneri di Urbanizzazione'!$E$35,$D70='Oneri di Urbanizzazione'!$E$38,$E70='Oneri di Urbanizzazione'!$E$40),IF(COUNTIF(AO$3:AO69,$F70)=0,$F70,""),""))</f>
        <v/>
      </c>
      <c r="AP70" s="111" t="str">
        <f aca="false">IF(G70="","",IF(AND($B70='Oneri di Urbanizzazione'!$E$33,$C70='Oneri di Urbanizzazione'!$E$35,$D70='Oneri di Urbanizzazione'!$E$38,$E70='Oneri di Urbanizzazione'!$E$40,$F70='Oneri di Urbanizzazione'!$E$42),IF(COUNTIF(AP$3:AP69,$G70)=0,$G70,""),""))</f>
        <v/>
      </c>
      <c r="AY70" s="1" t="n">
        <f aca="false">+AY69+1</f>
        <v>68</v>
      </c>
      <c r="AZ70" s="978" t="str">
        <f aca="false">IFERROR(VLOOKUP($AY70,BI:BP,8,FALSE()),"")</f>
        <v/>
      </c>
      <c r="BA70" s="978" t="str">
        <f aca="false">IFERROR(VLOOKUP($AY70,BJ:BQ,8,FALSE()),"")</f>
        <v/>
      </c>
      <c r="BB70" s="978" t="str">
        <f aca="false">IFERROR(VLOOKUP($AY70,BK:BR,8,FALSE()),"")</f>
        <v/>
      </c>
      <c r="BC70" s="978" t="str">
        <f aca="false">IFERROR(VLOOKUP($AY70,BL:BS,8,FALSE()),"")</f>
        <v/>
      </c>
      <c r="BD70" s="978" t="str">
        <f aca="false">IFERROR(VLOOKUP($AY70,BM:BT,8,FALSE()),"")</f>
        <v/>
      </c>
      <c r="BE70" s="978" t="str">
        <f aca="false">IFERROR(VLOOKUP($AY70,BN:BU,8,FALSE()),"")</f>
        <v/>
      </c>
      <c r="BI70" s="1" t="str">
        <f aca="false">IF(BP70&lt;&gt;"",MAX(BI$3:BI69)+1,"")</f>
        <v/>
      </c>
      <c r="BJ70" s="1" t="str">
        <f aca="false">IF(BQ70&lt;&gt;"",MAX(BJ$3:BJ69)+1,"")</f>
        <v/>
      </c>
      <c r="BK70" s="1" t="str">
        <f aca="false">IF(BR70&lt;&gt;"",MAX(BK$3:BK69)+1,"")</f>
        <v/>
      </c>
      <c r="BL70" s="1" t="str">
        <f aca="false">IF(BS70&lt;&gt;"",MAX(BL$3:BL69)+1,"")</f>
        <v/>
      </c>
      <c r="BM70" s="1" t="str">
        <f aca="false">IF(BT70&lt;&gt;"",MAX(BM$3:BM69)+1,"")</f>
        <v/>
      </c>
      <c r="BN70" s="1" t="str">
        <f aca="false">IF(BU70&lt;&gt;"",MAX(BN$3:BN69)+1,"")</f>
        <v/>
      </c>
      <c r="BP70" s="1" t="str">
        <f aca="false">IF(B70&lt;&gt;"",IF(COUNTIF(BP$3:BP69,B70)&gt;0,"",B70),"")</f>
        <v/>
      </c>
      <c r="BQ70" s="1" t="str">
        <f aca="false">IF(C70&lt;&gt;"",IF(COUNTIF(BQ$3:BQ69,C70)&gt;0,"",C70),"")</f>
        <v/>
      </c>
      <c r="BR70" s="1" t="str">
        <f aca="false">IF(D70&lt;&gt;"",IF(COUNTIF(BR$3:BR69,D70)&gt;0,"",D70),"")</f>
        <v/>
      </c>
      <c r="BS70" s="1" t="str">
        <f aca="false">IF(E70&lt;&gt;"",IF(COUNTIF(BS$3:BS69,E70)&gt;0,"",E70),"")</f>
        <v/>
      </c>
      <c r="BT70" s="1" t="str">
        <f aca="false">IF(F70&lt;&gt;"",IF(COUNTIF(BT$3:BT69,F70)&gt;0,"",F70),"")</f>
        <v/>
      </c>
      <c r="BU70" s="1" t="str">
        <f aca="false">IF(G70&lt;&gt;"",IF(COUNTIF(BU$3:BU69,G70)&gt;0,"",G70),"")</f>
        <v/>
      </c>
    </row>
    <row r="71" customFormat="false" ht="15" hidden="false" customHeight="false" outlineLevel="0" collapsed="false">
      <c r="A71" s="972" t="str">
        <f aca="false">IF(B71&lt;&gt;"",CONCATENATE(B71,C71,D71,E71,F71,G71),"")</f>
        <v/>
      </c>
      <c r="B71" s="999"/>
      <c r="C71" s="662"/>
      <c r="D71" s="662"/>
      <c r="E71" s="1010"/>
      <c r="F71" s="660"/>
      <c r="G71" s="660"/>
      <c r="H71" s="1002"/>
      <c r="I71" s="1002"/>
      <c r="J71" s="1003"/>
      <c r="K71" s="1004"/>
      <c r="L71" s="1005"/>
      <c r="M71" s="1005"/>
      <c r="N71" s="1003"/>
      <c r="O71" s="1011"/>
      <c r="P71" s="1011"/>
      <c r="Q71" s="1008"/>
      <c r="R71" s="1008"/>
      <c r="S71" s="1007"/>
      <c r="V71" s="111" t="n">
        <f aca="false">+V70+1</f>
        <v>69</v>
      </c>
      <c r="W71" s="977" t="str">
        <f aca="false">IFERROR(VLOOKUP($V70,AD:AK,8,FALSE()),"")</f>
        <v/>
      </c>
      <c r="X71" s="977" t="str">
        <f aca="false">IFERROR(VLOOKUP($V71,AE:AL,8,FALSE()),"")</f>
        <v/>
      </c>
      <c r="Y71" s="977" t="str">
        <f aca="false">IFERROR(VLOOKUP($V71,AF:AM,8,FALSE()),"")</f>
        <v/>
      </c>
      <c r="Z71" s="977" t="str">
        <f aca="false">IFERROR(VLOOKUP($V71,AG:AN,8,FALSE()),"")</f>
        <v/>
      </c>
      <c r="AA71" s="977" t="str">
        <f aca="false">IFERROR(VLOOKUP($V71,AH:AO,8,FALSE()),"")</f>
        <v/>
      </c>
      <c r="AB71" s="977" t="str">
        <f aca="false">IFERROR(VLOOKUP($V71,AI:AP,8,FALSE()),"")</f>
        <v/>
      </c>
      <c r="AD71" s="111" t="str">
        <f aca="false">IF(AK71&lt;&gt;"",MAX(AD$3:AD70)+1,"")</f>
        <v/>
      </c>
      <c r="AE71" s="111" t="str">
        <f aca="false">IF(AL71&lt;&gt;"",MAX(AE$3:AE70)+1,"")</f>
        <v/>
      </c>
      <c r="AF71" s="111" t="str">
        <f aca="false">IF(AM71&lt;&gt;"",MAX(AF$3:AF70)+1,"")</f>
        <v/>
      </c>
      <c r="AG71" s="111" t="str">
        <f aca="false">IF(AN71&lt;&gt;"",MAX(AG$3:AG70)+1,"")</f>
        <v/>
      </c>
      <c r="AH71" s="111" t="str">
        <f aca="false">IF(AO71&lt;&gt;"",MAX(AH$3:AH70)+1,"")</f>
        <v/>
      </c>
      <c r="AI71" s="111" t="str">
        <f aca="false">IF(AP71&lt;&gt;"",MAX(AI$3:AI70)+1,"")</f>
        <v/>
      </c>
      <c r="AK71" s="111" t="str">
        <f aca="false">IF(B71="","",IF(COUNTIF($AK$3:AL70,B71)=0,B71,""))</f>
        <v/>
      </c>
      <c r="AL71" s="111" t="str">
        <f aca="false">IF(C71="","",IF($B71='Oneri di Urbanizzazione'!$E$33,IF(COUNTIF($AL$3:AL70,$C71)=0,$C71,""),""))</f>
        <v/>
      </c>
      <c r="AM71" s="111" t="str">
        <f aca="false">IF(D71="","",IF(AND($B71='Oneri di Urbanizzazione'!$E$33,$C71='Oneri di Urbanizzazione'!$E$35),IF(COUNTIF(AM$3:AM70,$D71)=0,$D71,""),""))</f>
        <v/>
      </c>
      <c r="AN71" s="111" t="str">
        <f aca="false">IF(E71="","",IF(AND($B71='Oneri di Urbanizzazione'!$E$33,$C71='Oneri di Urbanizzazione'!$E$35,$D71='Oneri di Urbanizzazione'!$E$38),IF(COUNTIF(AN$3:AN70,$E71)=0,$E71,""),""))</f>
        <v/>
      </c>
      <c r="AO71" s="111" t="str">
        <f aca="false">IF(F71="","",IF(AND($B71='Oneri di Urbanizzazione'!$E$33,$C71='Oneri di Urbanizzazione'!$E$35,$D71='Oneri di Urbanizzazione'!$E$38,$E71='Oneri di Urbanizzazione'!$E$40),IF(COUNTIF(AO$3:AO70,$F71)=0,$F71,""),""))</f>
        <v/>
      </c>
      <c r="AP71" s="111" t="str">
        <f aca="false">IF(G71="","",IF(AND($B71='Oneri di Urbanizzazione'!$E$33,$C71='Oneri di Urbanizzazione'!$E$35,$D71='Oneri di Urbanizzazione'!$E$38,$E71='Oneri di Urbanizzazione'!$E$40,$F71='Oneri di Urbanizzazione'!$E$42),IF(COUNTIF(AP$3:AP70,$G71)=0,$G71,""),""))</f>
        <v/>
      </c>
      <c r="AY71" s="1" t="n">
        <f aca="false">+AY70+1</f>
        <v>69</v>
      </c>
      <c r="AZ71" s="978" t="str">
        <f aca="false">IFERROR(VLOOKUP($AY71,BI:BP,8,FALSE()),"")</f>
        <v/>
      </c>
      <c r="BA71" s="978" t="str">
        <f aca="false">IFERROR(VLOOKUP($AY71,BJ:BQ,8,FALSE()),"")</f>
        <v/>
      </c>
      <c r="BB71" s="978" t="str">
        <f aca="false">IFERROR(VLOOKUP($AY71,BK:BR,8,FALSE()),"")</f>
        <v/>
      </c>
      <c r="BC71" s="978" t="str">
        <f aca="false">IFERROR(VLOOKUP($AY71,BL:BS,8,FALSE()),"")</f>
        <v/>
      </c>
      <c r="BD71" s="978" t="str">
        <f aca="false">IFERROR(VLOOKUP($AY71,BM:BT,8,FALSE()),"")</f>
        <v/>
      </c>
      <c r="BE71" s="978" t="str">
        <f aca="false">IFERROR(VLOOKUP($AY71,BN:BU,8,FALSE()),"")</f>
        <v/>
      </c>
      <c r="BI71" s="1" t="str">
        <f aca="false">IF(BP71&lt;&gt;"",MAX(BI$3:BI70)+1,"")</f>
        <v/>
      </c>
      <c r="BJ71" s="1" t="str">
        <f aca="false">IF(BQ71&lt;&gt;"",MAX(BJ$3:BJ70)+1,"")</f>
        <v/>
      </c>
      <c r="BK71" s="1" t="str">
        <f aca="false">IF(BR71&lt;&gt;"",MAX(BK$3:BK70)+1,"")</f>
        <v/>
      </c>
      <c r="BL71" s="1" t="str">
        <f aca="false">IF(BS71&lt;&gt;"",MAX(BL$3:BL70)+1,"")</f>
        <v/>
      </c>
      <c r="BM71" s="1" t="str">
        <f aca="false">IF(BT71&lt;&gt;"",MAX(BM$3:BM70)+1,"")</f>
        <v/>
      </c>
      <c r="BN71" s="1" t="str">
        <f aca="false">IF(BU71&lt;&gt;"",MAX(BN$3:BN70)+1,"")</f>
        <v/>
      </c>
      <c r="BP71" s="1" t="str">
        <f aca="false">IF(B71&lt;&gt;"",IF(COUNTIF(BP$3:BP70,B71)&gt;0,"",B71),"")</f>
        <v/>
      </c>
      <c r="BQ71" s="1" t="str">
        <f aca="false">IF(C71&lt;&gt;"",IF(COUNTIF(BQ$3:BQ70,C71)&gt;0,"",C71),"")</f>
        <v/>
      </c>
      <c r="BR71" s="1" t="str">
        <f aca="false">IF(D71&lt;&gt;"",IF(COUNTIF(BR$3:BR70,D71)&gt;0,"",D71),"")</f>
        <v/>
      </c>
      <c r="BS71" s="1" t="str">
        <f aca="false">IF(E71&lt;&gt;"",IF(COUNTIF(BS$3:BS70,E71)&gt;0,"",E71),"")</f>
        <v/>
      </c>
      <c r="BT71" s="1" t="str">
        <f aca="false">IF(F71&lt;&gt;"",IF(COUNTIF(BT$3:BT70,F71)&gt;0,"",F71),"")</f>
        <v/>
      </c>
      <c r="BU71" s="1" t="str">
        <f aca="false">IF(G71&lt;&gt;"",IF(COUNTIF(BU$3:BU70,G71)&gt;0,"",G71),"")</f>
        <v/>
      </c>
    </row>
    <row r="72" customFormat="false" ht="15" hidden="false" customHeight="false" outlineLevel="0" collapsed="false">
      <c r="A72" s="972" t="str">
        <f aca="false">IF(B72&lt;&gt;"",CONCATENATE(B72,C72,D72,E72,F72,G72),"")</f>
        <v/>
      </c>
      <c r="B72" s="999"/>
      <c r="C72" s="662"/>
      <c r="D72" s="662"/>
      <c r="E72" s="1010"/>
      <c r="F72" s="660"/>
      <c r="G72" s="660"/>
      <c r="H72" s="1002"/>
      <c r="I72" s="1002"/>
      <c r="J72" s="1003"/>
      <c r="K72" s="1004"/>
      <c r="L72" s="1005"/>
      <c r="M72" s="1005"/>
      <c r="N72" s="1003"/>
      <c r="O72" s="1011"/>
      <c r="P72" s="1011"/>
      <c r="Q72" s="1008"/>
      <c r="R72" s="1008"/>
      <c r="S72" s="1007"/>
      <c r="V72" s="111" t="n">
        <f aca="false">+V71+1</f>
        <v>70</v>
      </c>
      <c r="W72" s="977" t="str">
        <f aca="false">IFERROR(VLOOKUP($V71,AD:AK,8,FALSE()),"")</f>
        <v/>
      </c>
      <c r="X72" s="977" t="str">
        <f aca="false">IFERROR(VLOOKUP($V72,AE:AL,8,FALSE()),"")</f>
        <v/>
      </c>
      <c r="Y72" s="977" t="str">
        <f aca="false">IFERROR(VLOOKUP($V72,AF:AM,8,FALSE()),"")</f>
        <v/>
      </c>
      <c r="Z72" s="977" t="str">
        <f aca="false">IFERROR(VLOOKUP($V72,AG:AN,8,FALSE()),"")</f>
        <v/>
      </c>
      <c r="AA72" s="977" t="str">
        <f aca="false">IFERROR(VLOOKUP($V72,AH:AO,8,FALSE()),"")</f>
        <v/>
      </c>
      <c r="AB72" s="977" t="str">
        <f aca="false">IFERROR(VLOOKUP($V72,AI:AP,8,FALSE()),"")</f>
        <v/>
      </c>
      <c r="AD72" s="111" t="str">
        <f aca="false">IF(AK72&lt;&gt;"",MAX(AD$3:AD71)+1,"")</f>
        <v/>
      </c>
      <c r="AE72" s="111" t="str">
        <f aca="false">IF(AL72&lt;&gt;"",MAX(AE$3:AE71)+1,"")</f>
        <v/>
      </c>
      <c r="AF72" s="111" t="str">
        <f aca="false">IF(AM72&lt;&gt;"",MAX(AF$3:AF71)+1,"")</f>
        <v/>
      </c>
      <c r="AG72" s="111" t="str">
        <f aca="false">IF(AN72&lt;&gt;"",MAX(AG$3:AG71)+1,"")</f>
        <v/>
      </c>
      <c r="AH72" s="111" t="str">
        <f aca="false">IF(AO72&lt;&gt;"",MAX(AH$3:AH71)+1,"")</f>
        <v/>
      </c>
      <c r="AI72" s="111" t="str">
        <f aca="false">IF(AP72&lt;&gt;"",MAX(AI$3:AI71)+1,"")</f>
        <v/>
      </c>
      <c r="AK72" s="111" t="str">
        <f aca="false">IF(B72="","",IF(COUNTIF($AK$3:AL71,B72)=0,B72,""))</f>
        <v/>
      </c>
      <c r="AL72" s="111" t="str">
        <f aca="false">IF(C72="","",IF($B72='Oneri di Urbanizzazione'!$E$33,IF(COUNTIF($AL$3:AL71,$C72)=0,$C72,""),""))</f>
        <v/>
      </c>
      <c r="AM72" s="111" t="str">
        <f aca="false">IF(D72="","",IF(AND($B72='Oneri di Urbanizzazione'!$E$33,$C72='Oneri di Urbanizzazione'!$E$35),IF(COUNTIF(AM$3:AM71,$D72)=0,$D72,""),""))</f>
        <v/>
      </c>
      <c r="AN72" s="111" t="str">
        <f aca="false">IF(E72="","",IF(AND($B72='Oneri di Urbanizzazione'!$E$33,$C72='Oneri di Urbanizzazione'!$E$35,$D72='Oneri di Urbanizzazione'!$E$38),IF(COUNTIF(AN$3:AN71,$E72)=0,$E72,""),""))</f>
        <v/>
      </c>
      <c r="AO72" s="111" t="str">
        <f aca="false">IF(F72="","",IF(AND($B72='Oneri di Urbanizzazione'!$E$33,$C72='Oneri di Urbanizzazione'!$E$35,$D72='Oneri di Urbanizzazione'!$E$38,$E72='Oneri di Urbanizzazione'!$E$40),IF(COUNTIF(AO$3:AO71,$F72)=0,$F72,""),""))</f>
        <v/>
      </c>
      <c r="AP72" s="111" t="str">
        <f aca="false">IF(G72="","",IF(AND($B72='Oneri di Urbanizzazione'!$E$33,$C72='Oneri di Urbanizzazione'!$E$35,$D72='Oneri di Urbanizzazione'!$E$38,$E72='Oneri di Urbanizzazione'!$E$40,$F72='Oneri di Urbanizzazione'!$E$42),IF(COUNTIF(AP$3:AP71,$G72)=0,$G72,""),""))</f>
        <v/>
      </c>
      <c r="AY72" s="1" t="n">
        <f aca="false">+AY71+1</f>
        <v>70</v>
      </c>
      <c r="AZ72" s="978" t="str">
        <f aca="false">IFERROR(VLOOKUP($AY72,BI:BP,8,FALSE()),"")</f>
        <v/>
      </c>
      <c r="BA72" s="978" t="str">
        <f aca="false">IFERROR(VLOOKUP($AY72,BJ:BQ,8,FALSE()),"")</f>
        <v/>
      </c>
      <c r="BB72" s="978" t="str">
        <f aca="false">IFERROR(VLOOKUP($AY72,BK:BR,8,FALSE()),"")</f>
        <v/>
      </c>
      <c r="BC72" s="978" t="str">
        <f aca="false">IFERROR(VLOOKUP($AY72,BL:BS,8,FALSE()),"")</f>
        <v/>
      </c>
      <c r="BD72" s="978" t="str">
        <f aca="false">IFERROR(VLOOKUP($AY72,BM:BT,8,FALSE()),"")</f>
        <v/>
      </c>
      <c r="BE72" s="978" t="str">
        <f aca="false">IFERROR(VLOOKUP($AY72,BN:BU,8,FALSE()),"")</f>
        <v/>
      </c>
      <c r="BI72" s="1" t="str">
        <f aca="false">IF(BP72&lt;&gt;"",MAX(BI$3:BI71)+1,"")</f>
        <v/>
      </c>
      <c r="BJ72" s="1" t="str">
        <f aca="false">IF(BQ72&lt;&gt;"",MAX(BJ$3:BJ71)+1,"")</f>
        <v/>
      </c>
      <c r="BK72" s="1" t="str">
        <f aca="false">IF(BR72&lt;&gt;"",MAX(BK$3:BK71)+1,"")</f>
        <v/>
      </c>
      <c r="BL72" s="1" t="str">
        <f aca="false">IF(BS72&lt;&gt;"",MAX(BL$3:BL71)+1,"")</f>
        <v/>
      </c>
      <c r="BM72" s="1" t="str">
        <f aca="false">IF(BT72&lt;&gt;"",MAX(BM$3:BM71)+1,"")</f>
        <v/>
      </c>
      <c r="BN72" s="1" t="str">
        <f aca="false">IF(BU72&lt;&gt;"",MAX(BN$3:BN71)+1,"")</f>
        <v/>
      </c>
      <c r="BP72" s="1" t="str">
        <f aca="false">IF(B72&lt;&gt;"",IF(COUNTIF(BP$3:BP71,B72)&gt;0,"",B72),"")</f>
        <v/>
      </c>
      <c r="BQ72" s="1" t="str">
        <f aca="false">IF(C72&lt;&gt;"",IF(COUNTIF(BQ$3:BQ71,C72)&gt;0,"",C72),"")</f>
        <v/>
      </c>
      <c r="BR72" s="1" t="str">
        <f aca="false">IF(D72&lt;&gt;"",IF(COUNTIF(BR$3:BR71,D72)&gt;0,"",D72),"")</f>
        <v/>
      </c>
      <c r="BS72" s="1" t="str">
        <f aca="false">IF(E72&lt;&gt;"",IF(COUNTIF(BS$3:BS71,E72)&gt;0,"",E72),"")</f>
        <v/>
      </c>
      <c r="BT72" s="1" t="str">
        <f aca="false">IF(F72&lt;&gt;"",IF(COUNTIF(BT$3:BT71,F72)&gt;0,"",F72),"")</f>
        <v/>
      </c>
      <c r="BU72" s="1" t="str">
        <f aca="false">IF(G72&lt;&gt;"",IF(COUNTIF(BU$3:BU71,G72)&gt;0,"",G72),"")</f>
        <v/>
      </c>
    </row>
    <row r="73" customFormat="false" ht="15" hidden="false" customHeight="false" outlineLevel="0" collapsed="false">
      <c r="A73" s="972" t="str">
        <f aca="false">IF(B73&lt;&gt;"",CONCATENATE(B73,C73,D73,E73,F73,G73),"")</f>
        <v/>
      </c>
      <c r="B73" s="999"/>
      <c r="C73" s="662"/>
      <c r="D73" s="662"/>
      <c r="E73" s="1010"/>
      <c r="F73" s="660"/>
      <c r="G73" s="660"/>
      <c r="H73" s="1002"/>
      <c r="I73" s="1002"/>
      <c r="J73" s="1003"/>
      <c r="K73" s="1004"/>
      <c r="L73" s="1005"/>
      <c r="M73" s="1005"/>
      <c r="N73" s="1003"/>
      <c r="O73" s="1009"/>
      <c r="P73" s="1009"/>
      <c r="Q73" s="1008"/>
      <c r="R73" s="1008"/>
      <c r="S73" s="1007"/>
      <c r="V73" s="111" t="n">
        <f aca="false">+V72+1</f>
        <v>71</v>
      </c>
      <c r="W73" s="977" t="str">
        <f aca="false">IFERROR(VLOOKUP($V72,AD:AK,8,FALSE()),"")</f>
        <v/>
      </c>
      <c r="X73" s="977" t="str">
        <f aca="false">IFERROR(VLOOKUP($V73,AE:AL,8,FALSE()),"")</f>
        <v/>
      </c>
      <c r="Y73" s="977" t="str">
        <f aca="false">IFERROR(VLOOKUP($V73,AF:AM,8,FALSE()),"")</f>
        <v/>
      </c>
      <c r="Z73" s="977" t="str">
        <f aca="false">IFERROR(VLOOKUP($V73,AG:AN,8,FALSE()),"")</f>
        <v/>
      </c>
      <c r="AA73" s="977" t="str">
        <f aca="false">IFERROR(VLOOKUP($V73,AH:AO,8,FALSE()),"")</f>
        <v/>
      </c>
      <c r="AB73" s="977" t="str">
        <f aca="false">IFERROR(VLOOKUP($V73,AI:AP,8,FALSE()),"")</f>
        <v/>
      </c>
      <c r="AD73" s="111" t="str">
        <f aca="false">IF(AK73&lt;&gt;"",MAX(AD$3:AD72)+1,"")</f>
        <v/>
      </c>
      <c r="AE73" s="111" t="str">
        <f aca="false">IF(AL73&lt;&gt;"",MAX(AE$3:AE72)+1,"")</f>
        <v/>
      </c>
      <c r="AF73" s="111" t="str">
        <f aca="false">IF(AM73&lt;&gt;"",MAX(AF$3:AF72)+1,"")</f>
        <v/>
      </c>
      <c r="AG73" s="111" t="str">
        <f aca="false">IF(AN73&lt;&gt;"",MAX(AG$3:AG72)+1,"")</f>
        <v/>
      </c>
      <c r="AH73" s="111" t="str">
        <f aca="false">IF(AO73&lt;&gt;"",MAX(AH$3:AH72)+1,"")</f>
        <v/>
      </c>
      <c r="AI73" s="111" t="str">
        <f aca="false">IF(AP73&lt;&gt;"",MAX(AI$3:AI72)+1,"")</f>
        <v/>
      </c>
      <c r="AK73" s="111" t="str">
        <f aca="false">IF(B73="","",IF(COUNTIF($AK$3:AL72,B73)=0,B73,""))</f>
        <v/>
      </c>
      <c r="AL73" s="111" t="str">
        <f aca="false">IF(C73="","",IF($B73='Oneri di Urbanizzazione'!$E$33,IF(COUNTIF($AL$3:AL72,$C73)=0,$C73,""),""))</f>
        <v/>
      </c>
      <c r="AM73" s="111" t="str">
        <f aca="false">IF(D73="","",IF(AND($B73='Oneri di Urbanizzazione'!$E$33,$C73='Oneri di Urbanizzazione'!$E$35),IF(COUNTIF(AM$3:AM72,$D73)=0,$D73,""),""))</f>
        <v/>
      </c>
      <c r="AN73" s="111" t="str">
        <f aca="false">IF(E73="","",IF(AND($B73='Oneri di Urbanizzazione'!$E$33,$C73='Oneri di Urbanizzazione'!$E$35,$D73='Oneri di Urbanizzazione'!$E$38),IF(COUNTIF(AN$3:AN72,$E73)=0,$E73,""),""))</f>
        <v/>
      </c>
      <c r="AO73" s="111" t="str">
        <f aca="false">IF(F73="","",IF(AND($B73='Oneri di Urbanizzazione'!$E$33,$C73='Oneri di Urbanizzazione'!$E$35,$D73='Oneri di Urbanizzazione'!$E$38,$E73='Oneri di Urbanizzazione'!$E$40),IF(COUNTIF(AO$3:AO72,$F73)=0,$F73,""),""))</f>
        <v/>
      </c>
      <c r="AP73" s="111" t="str">
        <f aca="false">IF(G73="","",IF(AND($B73='Oneri di Urbanizzazione'!$E$33,$C73='Oneri di Urbanizzazione'!$E$35,$D73='Oneri di Urbanizzazione'!$E$38,$E73='Oneri di Urbanizzazione'!$E$40,$F73='Oneri di Urbanizzazione'!$E$42),IF(COUNTIF(AP$3:AP72,$G73)=0,$G73,""),""))</f>
        <v/>
      </c>
      <c r="AY73" s="1" t="n">
        <f aca="false">+AY72+1</f>
        <v>71</v>
      </c>
      <c r="AZ73" s="978" t="str">
        <f aca="false">IFERROR(VLOOKUP($AY73,BI:BP,8,FALSE()),"")</f>
        <v/>
      </c>
      <c r="BA73" s="978" t="str">
        <f aca="false">IFERROR(VLOOKUP($AY73,BJ:BQ,8,FALSE()),"")</f>
        <v/>
      </c>
      <c r="BB73" s="978" t="str">
        <f aca="false">IFERROR(VLOOKUP($AY73,BK:BR,8,FALSE()),"")</f>
        <v/>
      </c>
      <c r="BC73" s="978" t="str">
        <f aca="false">IFERROR(VLOOKUP($AY73,BL:BS,8,FALSE()),"")</f>
        <v/>
      </c>
      <c r="BD73" s="978" t="str">
        <f aca="false">IFERROR(VLOOKUP($AY73,BM:BT,8,FALSE()),"")</f>
        <v/>
      </c>
      <c r="BE73" s="978" t="str">
        <f aca="false">IFERROR(VLOOKUP($AY73,BN:BU,8,FALSE()),"")</f>
        <v/>
      </c>
      <c r="BI73" s="1" t="str">
        <f aca="false">IF(BP73&lt;&gt;"",MAX(BI$3:BI72)+1,"")</f>
        <v/>
      </c>
      <c r="BJ73" s="1" t="str">
        <f aca="false">IF(BQ73&lt;&gt;"",MAX(BJ$3:BJ72)+1,"")</f>
        <v/>
      </c>
      <c r="BK73" s="1" t="str">
        <f aca="false">IF(BR73&lt;&gt;"",MAX(BK$3:BK72)+1,"")</f>
        <v/>
      </c>
      <c r="BL73" s="1" t="str">
        <f aca="false">IF(BS73&lt;&gt;"",MAX(BL$3:BL72)+1,"")</f>
        <v/>
      </c>
      <c r="BM73" s="1" t="str">
        <f aca="false">IF(BT73&lt;&gt;"",MAX(BM$3:BM72)+1,"")</f>
        <v/>
      </c>
      <c r="BN73" s="1" t="str">
        <f aca="false">IF(BU73&lt;&gt;"",MAX(BN$3:BN72)+1,"")</f>
        <v/>
      </c>
      <c r="BP73" s="1" t="str">
        <f aca="false">IF(B73&lt;&gt;"",IF(COUNTIF(BP$3:BP72,B73)&gt;0,"",B73),"")</f>
        <v/>
      </c>
      <c r="BQ73" s="1" t="str">
        <f aca="false">IF(C73&lt;&gt;"",IF(COUNTIF(BQ$3:BQ72,C73)&gt;0,"",C73),"")</f>
        <v/>
      </c>
      <c r="BR73" s="1" t="str">
        <f aca="false">IF(D73&lt;&gt;"",IF(COUNTIF(BR$3:BR72,D73)&gt;0,"",D73),"")</f>
        <v/>
      </c>
      <c r="BS73" s="1" t="str">
        <f aca="false">IF(E73&lt;&gt;"",IF(COUNTIF(BS$3:BS72,E73)&gt;0,"",E73),"")</f>
        <v/>
      </c>
      <c r="BT73" s="1" t="str">
        <f aca="false">IF(F73&lt;&gt;"",IF(COUNTIF(BT$3:BT72,F73)&gt;0,"",F73),"")</f>
        <v/>
      </c>
      <c r="BU73" s="1" t="str">
        <f aca="false">IF(G73&lt;&gt;"",IF(COUNTIF(BU$3:BU72,G73)&gt;0,"",G73),"")</f>
        <v/>
      </c>
    </row>
    <row r="74" customFormat="false" ht="15" hidden="false" customHeight="false" outlineLevel="0" collapsed="false">
      <c r="A74" s="972" t="str">
        <f aca="false">IF(B74&lt;&gt;"",CONCATENATE(B74,C74,D74,E74,F74,G74),"")</f>
        <v/>
      </c>
      <c r="B74" s="999"/>
      <c r="C74" s="662"/>
      <c r="D74" s="662"/>
      <c r="E74" s="1010"/>
      <c r="F74" s="660"/>
      <c r="G74" s="660"/>
      <c r="H74" s="1002"/>
      <c r="I74" s="1002"/>
      <c r="J74" s="1003"/>
      <c r="K74" s="1004"/>
      <c r="L74" s="1005"/>
      <c r="M74" s="1005"/>
      <c r="N74" s="1003"/>
      <c r="O74" s="1013"/>
      <c r="P74" s="1013"/>
      <c r="Q74" s="1008"/>
      <c r="R74" s="1008"/>
      <c r="S74" s="1007"/>
      <c r="V74" s="111" t="n">
        <f aca="false">+V73+1</f>
        <v>72</v>
      </c>
      <c r="W74" s="977" t="str">
        <f aca="false">IFERROR(VLOOKUP($V73,AD:AK,8,FALSE()),"")</f>
        <v/>
      </c>
      <c r="X74" s="977" t="str">
        <f aca="false">IFERROR(VLOOKUP($V74,AE:AL,8,FALSE()),"")</f>
        <v/>
      </c>
      <c r="Y74" s="977" t="str">
        <f aca="false">IFERROR(VLOOKUP($V74,AF:AM,8,FALSE()),"")</f>
        <v/>
      </c>
      <c r="Z74" s="977" t="str">
        <f aca="false">IFERROR(VLOOKUP($V74,AG:AN,8,FALSE()),"")</f>
        <v/>
      </c>
      <c r="AA74" s="977" t="str">
        <f aca="false">IFERROR(VLOOKUP($V74,AH:AO,8,FALSE()),"")</f>
        <v/>
      </c>
      <c r="AB74" s="977" t="str">
        <f aca="false">IFERROR(VLOOKUP($V74,AI:AP,8,FALSE()),"")</f>
        <v/>
      </c>
      <c r="AD74" s="111" t="str">
        <f aca="false">IF(AK74&lt;&gt;"",MAX(AD$3:AD73)+1,"")</f>
        <v/>
      </c>
      <c r="AE74" s="111" t="str">
        <f aca="false">IF(AL74&lt;&gt;"",MAX(AE$3:AE73)+1,"")</f>
        <v/>
      </c>
      <c r="AF74" s="111" t="str">
        <f aca="false">IF(AM74&lt;&gt;"",MAX(AF$3:AF73)+1,"")</f>
        <v/>
      </c>
      <c r="AG74" s="111" t="str">
        <f aca="false">IF(AN74&lt;&gt;"",MAX(AG$3:AG73)+1,"")</f>
        <v/>
      </c>
      <c r="AH74" s="111" t="str">
        <f aca="false">IF(AO74&lt;&gt;"",MAX(AH$3:AH73)+1,"")</f>
        <v/>
      </c>
      <c r="AI74" s="111" t="str">
        <f aca="false">IF(AP74&lt;&gt;"",MAX(AI$3:AI73)+1,"")</f>
        <v/>
      </c>
      <c r="AK74" s="111" t="str">
        <f aca="false">IF(B74="","",IF(COUNTIF($AK$3:AL73,B74)=0,B74,""))</f>
        <v/>
      </c>
      <c r="AL74" s="111" t="str">
        <f aca="false">IF(C74="","",IF($B74='Oneri di Urbanizzazione'!$E$33,IF(COUNTIF($AL$3:AL73,$C74)=0,$C74,""),""))</f>
        <v/>
      </c>
      <c r="AM74" s="111" t="str">
        <f aca="false">IF(D74="","",IF(AND($B74='Oneri di Urbanizzazione'!$E$33,$C74='Oneri di Urbanizzazione'!$E$35),IF(COUNTIF(AM$3:AM73,$D74)=0,$D74,""),""))</f>
        <v/>
      </c>
      <c r="AN74" s="111" t="str">
        <f aca="false">IF(E74="","",IF(AND($B74='Oneri di Urbanizzazione'!$E$33,$C74='Oneri di Urbanizzazione'!$E$35,$D74='Oneri di Urbanizzazione'!$E$38),IF(COUNTIF(AN$3:AN73,$E74)=0,$E74,""),""))</f>
        <v/>
      </c>
      <c r="AO74" s="111" t="str">
        <f aca="false">IF(F74="","",IF(AND($B74='Oneri di Urbanizzazione'!$E$33,$C74='Oneri di Urbanizzazione'!$E$35,$D74='Oneri di Urbanizzazione'!$E$38,$E74='Oneri di Urbanizzazione'!$E$40),IF(COUNTIF(AO$3:AO73,$F74)=0,$F74,""),""))</f>
        <v/>
      </c>
      <c r="AP74" s="111" t="str">
        <f aca="false">IF(G74="","",IF(AND($B74='Oneri di Urbanizzazione'!$E$33,$C74='Oneri di Urbanizzazione'!$E$35,$D74='Oneri di Urbanizzazione'!$E$38,$E74='Oneri di Urbanizzazione'!$E$40,$F74='Oneri di Urbanizzazione'!$E$42),IF(COUNTIF(AP$3:AP73,$G74)=0,$G74,""),""))</f>
        <v/>
      </c>
      <c r="AY74" s="1" t="n">
        <f aca="false">+AY73+1</f>
        <v>72</v>
      </c>
      <c r="AZ74" s="978" t="str">
        <f aca="false">IFERROR(VLOOKUP($AY74,BI:BP,8,FALSE()),"")</f>
        <v/>
      </c>
      <c r="BA74" s="978" t="str">
        <f aca="false">IFERROR(VLOOKUP($AY74,BJ:BQ,8,FALSE()),"")</f>
        <v/>
      </c>
      <c r="BB74" s="978" t="str">
        <f aca="false">IFERROR(VLOOKUP($AY74,BK:BR,8,FALSE()),"")</f>
        <v/>
      </c>
      <c r="BC74" s="978" t="str">
        <f aca="false">IFERROR(VLOOKUP($AY74,BL:BS,8,FALSE()),"")</f>
        <v/>
      </c>
      <c r="BD74" s="978" t="str">
        <f aca="false">IFERROR(VLOOKUP($AY74,BM:BT,8,FALSE()),"")</f>
        <v/>
      </c>
      <c r="BE74" s="978" t="str">
        <f aca="false">IFERROR(VLOOKUP($AY74,BN:BU,8,FALSE()),"")</f>
        <v/>
      </c>
      <c r="BI74" s="1" t="str">
        <f aca="false">IF(BP74&lt;&gt;"",MAX(BI$3:BI73)+1,"")</f>
        <v/>
      </c>
      <c r="BJ74" s="1" t="str">
        <f aca="false">IF(BQ74&lt;&gt;"",MAX(BJ$3:BJ73)+1,"")</f>
        <v/>
      </c>
      <c r="BK74" s="1" t="str">
        <f aca="false">IF(BR74&lt;&gt;"",MAX(BK$3:BK73)+1,"")</f>
        <v/>
      </c>
      <c r="BL74" s="1" t="str">
        <f aca="false">IF(BS74&lt;&gt;"",MAX(BL$3:BL73)+1,"")</f>
        <v/>
      </c>
      <c r="BM74" s="1" t="str">
        <f aca="false">IF(BT74&lt;&gt;"",MAX(BM$3:BM73)+1,"")</f>
        <v/>
      </c>
      <c r="BN74" s="1" t="str">
        <f aca="false">IF(BU74&lt;&gt;"",MAX(BN$3:BN73)+1,"")</f>
        <v/>
      </c>
      <c r="BP74" s="1" t="str">
        <f aca="false">IF(B74&lt;&gt;"",IF(COUNTIF(BP$3:BP73,B74)&gt;0,"",B74),"")</f>
        <v/>
      </c>
      <c r="BQ74" s="1" t="str">
        <f aca="false">IF(C74&lt;&gt;"",IF(COUNTIF(BQ$3:BQ73,C74)&gt;0,"",C74),"")</f>
        <v/>
      </c>
      <c r="BR74" s="1" t="str">
        <f aca="false">IF(D74&lt;&gt;"",IF(COUNTIF(BR$3:BR73,D74)&gt;0,"",D74),"")</f>
        <v/>
      </c>
      <c r="BS74" s="1" t="str">
        <f aca="false">IF(E74&lt;&gt;"",IF(COUNTIF(BS$3:BS73,E74)&gt;0,"",E74),"")</f>
        <v/>
      </c>
      <c r="BT74" s="1" t="str">
        <f aca="false">IF(F74&lt;&gt;"",IF(COUNTIF(BT$3:BT73,F74)&gt;0,"",F74),"")</f>
        <v/>
      </c>
      <c r="BU74" s="1" t="str">
        <f aca="false">IF(G74&lt;&gt;"",IF(COUNTIF(BU$3:BU73,G74)&gt;0,"",G74),"")</f>
        <v/>
      </c>
    </row>
    <row r="75" customFormat="false" ht="15" hidden="false" customHeight="false" outlineLevel="0" collapsed="false">
      <c r="A75" s="972" t="str">
        <f aca="false">IF(B75&lt;&gt;"",CONCATENATE(B75,C75,D75,E75,F75,G75),"")</f>
        <v/>
      </c>
      <c r="B75" s="999"/>
      <c r="C75" s="662"/>
      <c r="D75" s="662"/>
      <c r="E75" s="1010"/>
      <c r="F75" s="660"/>
      <c r="G75" s="660"/>
      <c r="H75" s="1002"/>
      <c r="I75" s="1002"/>
      <c r="J75" s="1003"/>
      <c r="K75" s="1004"/>
      <c r="L75" s="1005"/>
      <c r="M75" s="1005"/>
      <c r="N75" s="1003"/>
      <c r="O75" s="1013"/>
      <c r="P75" s="1013"/>
      <c r="Q75" s="1008"/>
      <c r="R75" s="1008"/>
      <c r="S75" s="1007"/>
      <c r="V75" s="111" t="n">
        <f aca="false">+V74+1</f>
        <v>73</v>
      </c>
      <c r="W75" s="977" t="str">
        <f aca="false">IFERROR(VLOOKUP($V74,AD:AK,8,FALSE()),"")</f>
        <v/>
      </c>
      <c r="X75" s="977" t="str">
        <f aca="false">IFERROR(VLOOKUP($V75,AE:AL,8,FALSE()),"")</f>
        <v/>
      </c>
      <c r="Y75" s="977" t="str">
        <f aca="false">IFERROR(VLOOKUP($V75,AF:AM,8,FALSE()),"")</f>
        <v/>
      </c>
      <c r="Z75" s="977" t="str">
        <f aca="false">IFERROR(VLOOKUP($V75,AG:AN,8,FALSE()),"")</f>
        <v/>
      </c>
      <c r="AA75" s="977" t="str">
        <f aca="false">IFERROR(VLOOKUP($V75,AH:AO,8,FALSE()),"")</f>
        <v/>
      </c>
      <c r="AB75" s="977" t="str">
        <f aca="false">IFERROR(VLOOKUP($V75,AI:AP,8,FALSE()),"")</f>
        <v/>
      </c>
      <c r="AD75" s="111" t="str">
        <f aca="false">IF(AK75&lt;&gt;"",MAX(AD$3:AD74)+1,"")</f>
        <v/>
      </c>
      <c r="AE75" s="111" t="str">
        <f aca="false">IF(AL75&lt;&gt;"",MAX(AE$3:AE74)+1,"")</f>
        <v/>
      </c>
      <c r="AF75" s="111" t="str">
        <f aca="false">IF(AM75&lt;&gt;"",MAX(AF$3:AF74)+1,"")</f>
        <v/>
      </c>
      <c r="AG75" s="111" t="str">
        <f aca="false">IF(AN75&lt;&gt;"",MAX(AG$3:AG74)+1,"")</f>
        <v/>
      </c>
      <c r="AH75" s="111" t="str">
        <f aca="false">IF(AO75&lt;&gt;"",MAX(AH$3:AH74)+1,"")</f>
        <v/>
      </c>
      <c r="AI75" s="111" t="str">
        <f aca="false">IF(AP75&lt;&gt;"",MAX(AI$3:AI74)+1,"")</f>
        <v/>
      </c>
      <c r="AK75" s="111" t="str">
        <f aca="false">IF(B75="","",IF(COUNTIF($AK$3:AL74,B75)=0,B75,""))</f>
        <v/>
      </c>
      <c r="AL75" s="111" t="str">
        <f aca="false">IF(C75="","",IF($B75='Oneri di Urbanizzazione'!$E$33,IF(COUNTIF($AL$3:AL74,$C75)=0,$C75,""),""))</f>
        <v/>
      </c>
      <c r="AM75" s="111" t="str">
        <f aca="false">IF(D75="","",IF(AND($B75='Oneri di Urbanizzazione'!$E$33,$C75='Oneri di Urbanizzazione'!$E$35),IF(COUNTIF(AM$3:AM74,$D75)=0,$D75,""),""))</f>
        <v/>
      </c>
      <c r="AN75" s="111" t="str">
        <f aca="false">IF(E75="","",IF(AND($B75='Oneri di Urbanizzazione'!$E$33,$C75='Oneri di Urbanizzazione'!$E$35,$D75='Oneri di Urbanizzazione'!$E$38),IF(COUNTIF(AN$3:AN74,$E75)=0,$E75,""),""))</f>
        <v/>
      </c>
      <c r="AO75" s="111" t="str">
        <f aca="false">IF(F75="","",IF(AND($B75='Oneri di Urbanizzazione'!$E$33,$C75='Oneri di Urbanizzazione'!$E$35,$D75='Oneri di Urbanizzazione'!$E$38,$E75='Oneri di Urbanizzazione'!$E$40),IF(COUNTIF(AO$3:AO74,$F75)=0,$F75,""),""))</f>
        <v/>
      </c>
      <c r="AP75" s="111" t="str">
        <f aca="false">IF(G75="","",IF(AND($B75='Oneri di Urbanizzazione'!$E$33,$C75='Oneri di Urbanizzazione'!$E$35,$D75='Oneri di Urbanizzazione'!$E$38,$E75='Oneri di Urbanizzazione'!$E$40,$F75='Oneri di Urbanizzazione'!$E$42),IF(COUNTIF(AP$3:AP74,$G75)=0,$G75,""),""))</f>
        <v/>
      </c>
      <c r="AY75" s="1" t="n">
        <f aca="false">+AY74+1</f>
        <v>73</v>
      </c>
      <c r="AZ75" s="978" t="str">
        <f aca="false">IFERROR(VLOOKUP($AY75,BI:BP,8,FALSE()),"")</f>
        <v/>
      </c>
      <c r="BA75" s="978" t="str">
        <f aca="false">IFERROR(VLOOKUP($AY75,BJ:BQ,8,FALSE()),"")</f>
        <v/>
      </c>
      <c r="BB75" s="978" t="str">
        <f aca="false">IFERROR(VLOOKUP($AY75,BK:BR,8,FALSE()),"")</f>
        <v/>
      </c>
      <c r="BC75" s="978" t="str">
        <f aca="false">IFERROR(VLOOKUP($AY75,BL:BS,8,FALSE()),"")</f>
        <v/>
      </c>
      <c r="BD75" s="978" t="str">
        <f aca="false">IFERROR(VLOOKUP($AY75,BM:BT,8,FALSE()),"")</f>
        <v/>
      </c>
      <c r="BE75" s="978" t="str">
        <f aca="false">IFERROR(VLOOKUP($AY75,BN:BU,8,FALSE()),"")</f>
        <v/>
      </c>
      <c r="BI75" s="1" t="str">
        <f aca="false">IF(BP75&lt;&gt;"",MAX(BI$3:BI74)+1,"")</f>
        <v/>
      </c>
      <c r="BJ75" s="1" t="str">
        <f aca="false">IF(BQ75&lt;&gt;"",MAX(BJ$3:BJ74)+1,"")</f>
        <v/>
      </c>
      <c r="BK75" s="1" t="str">
        <f aca="false">IF(BR75&lt;&gt;"",MAX(BK$3:BK74)+1,"")</f>
        <v/>
      </c>
      <c r="BL75" s="1" t="str">
        <f aca="false">IF(BS75&lt;&gt;"",MAX(BL$3:BL74)+1,"")</f>
        <v/>
      </c>
      <c r="BM75" s="1" t="str">
        <f aca="false">IF(BT75&lt;&gt;"",MAX(BM$3:BM74)+1,"")</f>
        <v/>
      </c>
      <c r="BN75" s="1" t="str">
        <f aca="false">IF(BU75&lt;&gt;"",MAX(BN$3:BN74)+1,"")</f>
        <v/>
      </c>
      <c r="BP75" s="1" t="str">
        <f aca="false">IF(B75&lt;&gt;"",IF(COUNTIF(BP$3:BP74,B75)&gt;0,"",B75),"")</f>
        <v/>
      </c>
      <c r="BQ75" s="1" t="str">
        <f aca="false">IF(C75&lt;&gt;"",IF(COUNTIF(BQ$3:BQ74,C75)&gt;0,"",C75),"")</f>
        <v/>
      </c>
      <c r="BR75" s="1" t="str">
        <f aca="false">IF(D75&lt;&gt;"",IF(COUNTIF(BR$3:BR74,D75)&gt;0,"",D75),"")</f>
        <v/>
      </c>
      <c r="BS75" s="1" t="str">
        <f aca="false">IF(E75&lt;&gt;"",IF(COUNTIF(BS$3:BS74,E75)&gt;0,"",E75),"")</f>
        <v/>
      </c>
      <c r="BT75" s="1" t="str">
        <f aca="false">IF(F75&lt;&gt;"",IF(COUNTIF(BT$3:BT74,F75)&gt;0,"",F75),"")</f>
        <v/>
      </c>
      <c r="BU75" s="1" t="str">
        <f aca="false">IF(G75&lt;&gt;"",IF(COUNTIF(BU$3:BU74,G75)&gt;0,"",G75),"")</f>
        <v/>
      </c>
    </row>
    <row r="76" customFormat="false" ht="15" hidden="false" customHeight="false" outlineLevel="0" collapsed="false">
      <c r="A76" s="972" t="str">
        <f aca="false">IF(B76&lt;&gt;"",CONCATENATE(B76,C76,D76,E76,F76,G76),"")</f>
        <v/>
      </c>
      <c r="B76" s="660"/>
      <c r="C76" s="660"/>
      <c r="D76" s="660"/>
      <c r="E76" s="1008"/>
      <c r="F76" s="660"/>
      <c r="G76" s="660"/>
      <c r="H76" s="1002"/>
      <c r="I76" s="1002"/>
      <c r="J76" s="1003"/>
      <c r="K76" s="1004"/>
      <c r="L76" s="1005"/>
      <c r="M76" s="1005"/>
      <c r="N76" s="1003"/>
      <c r="O76" s="1014"/>
      <c r="P76" s="1008"/>
      <c r="Q76" s="1008"/>
      <c r="R76" s="1008"/>
      <c r="S76" s="1007"/>
      <c r="V76" s="111" t="n">
        <f aca="false">+V75+1</f>
        <v>74</v>
      </c>
      <c r="W76" s="977" t="str">
        <f aca="false">IFERROR(VLOOKUP($V75,AD:AK,8,FALSE()),"")</f>
        <v/>
      </c>
      <c r="X76" s="977" t="str">
        <f aca="false">IFERROR(VLOOKUP($V76,AE:AL,8,FALSE()),"")</f>
        <v/>
      </c>
      <c r="Y76" s="977" t="str">
        <f aca="false">IFERROR(VLOOKUP($V76,AF:AM,8,FALSE()),"")</f>
        <v/>
      </c>
      <c r="Z76" s="977" t="str">
        <f aca="false">IFERROR(VLOOKUP($V76,AG:AN,8,FALSE()),"")</f>
        <v/>
      </c>
      <c r="AA76" s="977" t="str">
        <f aca="false">IFERROR(VLOOKUP($V76,AH:AO,8,FALSE()),"")</f>
        <v/>
      </c>
      <c r="AB76" s="977" t="str">
        <f aca="false">IFERROR(VLOOKUP($V76,AI:AP,8,FALSE()),"")</f>
        <v/>
      </c>
      <c r="AD76" s="111" t="str">
        <f aca="false">IF(AK76&lt;&gt;"",MAX(AD$3:AD75)+1,"")</f>
        <v/>
      </c>
      <c r="AE76" s="111" t="str">
        <f aca="false">IF(AL76&lt;&gt;"",MAX(AE$3:AE75)+1,"")</f>
        <v/>
      </c>
      <c r="AF76" s="111" t="str">
        <f aca="false">IF(AM76&lt;&gt;"",MAX(AF$3:AF75)+1,"")</f>
        <v/>
      </c>
      <c r="AG76" s="111" t="str">
        <f aca="false">IF(AN76&lt;&gt;"",MAX(AG$3:AG75)+1,"")</f>
        <v/>
      </c>
      <c r="AH76" s="111" t="str">
        <f aca="false">IF(AO76&lt;&gt;"",MAX(AH$3:AH75)+1,"")</f>
        <v/>
      </c>
      <c r="AI76" s="111" t="str">
        <f aca="false">IF(AP76&lt;&gt;"",MAX(AI$3:AI75)+1,"")</f>
        <v/>
      </c>
      <c r="AK76" s="111" t="str">
        <f aca="false">IF(B76="","",IF(COUNTIF($AK$3:AL75,B76)=0,B76,""))</f>
        <v/>
      </c>
      <c r="AL76" s="111" t="str">
        <f aca="false">IF(C76="","",IF($B76='Oneri di Urbanizzazione'!$E$33,IF(COUNTIF($AL$3:AL75,$C76)=0,$C76,""),""))</f>
        <v/>
      </c>
      <c r="AM76" s="111" t="str">
        <f aca="false">IF(D76="","",IF(AND($B76='Oneri di Urbanizzazione'!$E$33,$C76='Oneri di Urbanizzazione'!$E$35),IF(COUNTIF(AM$3:AM75,$D76)=0,$D76,""),""))</f>
        <v/>
      </c>
      <c r="AN76" s="111" t="str">
        <f aca="false">IF(E76="","",IF(AND($B76='Oneri di Urbanizzazione'!$E$33,$C76='Oneri di Urbanizzazione'!$E$35,$D76='Oneri di Urbanizzazione'!$E$38),IF(COUNTIF(AN$3:AN75,$E76)=0,$E76,""),""))</f>
        <v/>
      </c>
      <c r="AO76" s="111" t="str">
        <f aca="false">IF(F76="","",IF(AND($B76='Oneri di Urbanizzazione'!$E$33,$C76='Oneri di Urbanizzazione'!$E$35,$D76='Oneri di Urbanizzazione'!$E$38,$E76='Oneri di Urbanizzazione'!$E$40),IF(COUNTIF(AO$3:AO75,$F76)=0,$F76,""),""))</f>
        <v/>
      </c>
      <c r="AP76" s="111" t="str">
        <f aca="false">IF(G76="","",IF(AND($B76='Oneri di Urbanizzazione'!$E$33,$C76='Oneri di Urbanizzazione'!$E$35,$D76='Oneri di Urbanizzazione'!$E$38,$E76='Oneri di Urbanizzazione'!$E$40,$F76='Oneri di Urbanizzazione'!$E$42),IF(COUNTIF(AP$3:AP75,$G76)=0,$G76,""),""))</f>
        <v/>
      </c>
      <c r="AY76" s="1" t="n">
        <f aca="false">+AY75+1</f>
        <v>74</v>
      </c>
      <c r="AZ76" s="978" t="str">
        <f aca="false">IFERROR(VLOOKUP($AY76,BI:BP,8,FALSE()),"")</f>
        <v/>
      </c>
      <c r="BA76" s="978" t="str">
        <f aca="false">IFERROR(VLOOKUP($AY76,BJ:BQ,8,FALSE()),"")</f>
        <v/>
      </c>
      <c r="BB76" s="978" t="str">
        <f aca="false">IFERROR(VLOOKUP($AY76,BK:BR,8,FALSE()),"")</f>
        <v/>
      </c>
      <c r="BC76" s="978" t="str">
        <f aca="false">IFERROR(VLOOKUP($AY76,BL:BS,8,FALSE()),"")</f>
        <v/>
      </c>
      <c r="BD76" s="978" t="str">
        <f aca="false">IFERROR(VLOOKUP($AY76,BM:BT,8,FALSE()),"")</f>
        <v/>
      </c>
      <c r="BE76" s="978" t="str">
        <f aca="false">IFERROR(VLOOKUP($AY76,BN:BU,8,FALSE()),"")</f>
        <v/>
      </c>
      <c r="BI76" s="1" t="str">
        <f aca="false">IF(BP76&lt;&gt;"",MAX(BI$3:BI75)+1,"")</f>
        <v/>
      </c>
      <c r="BJ76" s="1" t="str">
        <f aca="false">IF(BQ76&lt;&gt;"",MAX(BJ$3:BJ75)+1,"")</f>
        <v/>
      </c>
      <c r="BK76" s="1" t="str">
        <f aca="false">IF(BR76&lt;&gt;"",MAX(BK$3:BK75)+1,"")</f>
        <v/>
      </c>
      <c r="BL76" s="1" t="str">
        <f aca="false">IF(BS76&lt;&gt;"",MAX(BL$3:BL75)+1,"")</f>
        <v/>
      </c>
      <c r="BM76" s="1" t="str">
        <f aca="false">IF(BT76&lt;&gt;"",MAX(BM$3:BM75)+1,"")</f>
        <v/>
      </c>
      <c r="BN76" s="1" t="str">
        <f aca="false">IF(BU76&lt;&gt;"",MAX(BN$3:BN75)+1,"")</f>
        <v/>
      </c>
      <c r="BP76" s="1" t="str">
        <f aca="false">IF(B76&lt;&gt;"",IF(COUNTIF(BP$3:BP75,B76)&gt;0,"",B76),"")</f>
        <v/>
      </c>
      <c r="BQ76" s="1" t="str">
        <f aca="false">IF(C76&lt;&gt;"",IF(COUNTIF(BQ$3:BQ75,C76)&gt;0,"",C76),"")</f>
        <v/>
      </c>
      <c r="BR76" s="1" t="str">
        <f aca="false">IF(D76&lt;&gt;"",IF(COUNTIF(BR$3:BR75,D76)&gt;0,"",D76),"")</f>
        <v/>
      </c>
      <c r="BS76" s="1" t="str">
        <f aca="false">IF(E76&lt;&gt;"",IF(COUNTIF(BS$3:BS75,E76)&gt;0,"",E76),"")</f>
        <v/>
      </c>
      <c r="BT76" s="1" t="str">
        <f aca="false">IF(F76&lt;&gt;"",IF(COUNTIF(BT$3:BT75,F76)&gt;0,"",F76),"")</f>
        <v/>
      </c>
      <c r="BU76" s="1" t="str">
        <f aca="false">IF(G76&lt;&gt;"",IF(COUNTIF(BU$3:BU75,G76)&gt;0,"",G76),"")</f>
        <v/>
      </c>
    </row>
    <row r="77" customFormat="false" ht="15" hidden="false" customHeight="false" outlineLevel="0" collapsed="false">
      <c r="A77" s="972" t="str">
        <f aca="false">IF(B77&lt;&gt;"",CONCATENATE(B77,C77,D77,E77,F77,G77),"")</f>
        <v/>
      </c>
      <c r="B77" s="660"/>
      <c r="C77" s="660"/>
      <c r="D77" s="660"/>
      <c r="E77" s="1008"/>
      <c r="F77" s="660"/>
      <c r="G77" s="660"/>
      <c r="H77" s="1002"/>
      <c r="I77" s="1002"/>
      <c r="J77" s="1003"/>
      <c r="K77" s="1004"/>
      <c r="L77" s="1005"/>
      <c r="M77" s="1005"/>
      <c r="N77" s="1003"/>
      <c r="O77" s="1014"/>
      <c r="P77" s="1008"/>
      <c r="Q77" s="1008"/>
      <c r="R77" s="1008"/>
      <c r="S77" s="1007"/>
      <c r="V77" s="111" t="n">
        <f aca="false">+V76+1</f>
        <v>75</v>
      </c>
      <c r="W77" s="977" t="str">
        <f aca="false">IFERROR(VLOOKUP($V76,AD:AK,8,FALSE()),"")</f>
        <v/>
      </c>
      <c r="X77" s="977" t="str">
        <f aca="false">IFERROR(VLOOKUP($V77,AE:AL,8,FALSE()),"")</f>
        <v/>
      </c>
      <c r="Y77" s="977" t="str">
        <f aca="false">IFERROR(VLOOKUP($V77,AF:AM,8,FALSE()),"")</f>
        <v/>
      </c>
      <c r="Z77" s="977" t="str">
        <f aca="false">IFERROR(VLOOKUP($V77,AG:AN,8,FALSE()),"")</f>
        <v/>
      </c>
      <c r="AA77" s="977" t="str">
        <f aca="false">IFERROR(VLOOKUP($V77,AH:AO,8,FALSE()),"")</f>
        <v/>
      </c>
      <c r="AB77" s="977" t="str">
        <f aca="false">IFERROR(VLOOKUP($V77,AI:AP,8,FALSE()),"")</f>
        <v/>
      </c>
      <c r="AD77" s="111" t="str">
        <f aca="false">IF(AK77&lt;&gt;"",MAX(AD$3:AD76)+1,"")</f>
        <v/>
      </c>
      <c r="AE77" s="111" t="str">
        <f aca="false">IF(AL77&lt;&gt;"",MAX(AE$3:AE76)+1,"")</f>
        <v/>
      </c>
      <c r="AF77" s="111" t="str">
        <f aca="false">IF(AM77&lt;&gt;"",MAX(AF$3:AF76)+1,"")</f>
        <v/>
      </c>
      <c r="AG77" s="111" t="str">
        <f aca="false">IF(AN77&lt;&gt;"",MAX(AG$3:AG76)+1,"")</f>
        <v/>
      </c>
      <c r="AH77" s="111" t="str">
        <f aca="false">IF(AO77&lt;&gt;"",MAX(AH$3:AH76)+1,"")</f>
        <v/>
      </c>
      <c r="AI77" s="111" t="str">
        <f aca="false">IF(AP77&lt;&gt;"",MAX(AI$3:AI76)+1,"")</f>
        <v/>
      </c>
      <c r="AK77" s="111" t="str">
        <f aca="false">IF(B77="","",IF(COUNTIF($AK$3:AL76,B77)=0,B77,""))</f>
        <v/>
      </c>
      <c r="AL77" s="111" t="str">
        <f aca="false">IF(C77="","",IF($B77='Oneri di Urbanizzazione'!$E$33,IF(COUNTIF($AL$3:AL76,$C77)=0,$C77,""),""))</f>
        <v/>
      </c>
      <c r="AM77" s="111" t="str">
        <f aca="false">IF(D77="","",IF(AND($B77='Oneri di Urbanizzazione'!$E$33,$C77='Oneri di Urbanizzazione'!$E$35),IF(COUNTIF(AM$3:AM76,$D77)=0,$D77,""),""))</f>
        <v/>
      </c>
      <c r="AN77" s="111" t="str">
        <f aca="false">IF(E77="","",IF(AND($B77='Oneri di Urbanizzazione'!$E$33,$C77='Oneri di Urbanizzazione'!$E$35,$D77='Oneri di Urbanizzazione'!$E$38),IF(COUNTIF(AN$3:AN76,$E77)=0,$E77,""),""))</f>
        <v/>
      </c>
      <c r="AO77" s="111" t="str">
        <f aca="false">IF(F77="","",IF(AND($B77='Oneri di Urbanizzazione'!$E$33,$C77='Oneri di Urbanizzazione'!$E$35,$D77='Oneri di Urbanizzazione'!$E$38,$E77='Oneri di Urbanizzazione'!$E$40),IF(COUNTIF(AO$3:AO76,$F77)=0,$F77,""),""))</f>
        <v/>
      </c>
      <c r="AP77" s="111" t="str">
        <f aca="false">IF(G77="","",IF(AND($B77='Oneri di Urbanizzazione'!$E$33,$C77='Oneri di Urbanizzazione'!$E$35,$D77='Oneri di Urbanizzazione'!$E$38,$E77='Oneri di Urbanizzazione'!$E$40,$F77='Oneri di Urbanizzazione'!$E$42),IF(COUNTIF(AP$3:AP76,$G77)=0,$G77,""),""))</f>
        <v/>
      </c>
      <c r="AY77" s="1" t="n">
        <f aca="false">+AY76+1</f>
        <v>75</v>
      </c>
      <c r="AZ77" s="978" t="str">
        <f aca="false">IFERROR(VLOOKUP($AY77,BI:BP,8,FALSE()),"")</f>
        <v/>
      </c>
      <c r="BA77" s="978" t="str">
        <f aca="false">IFERROR(VLOOKUP($AY77,BJ:BQ,8,FALSE()),"")</f>
        <v/>
      </c>
      <c r="BB77" s="978" t="str">
        <f aca="false">IFERROR(VLOOKUP($AY77,BK:BR,8,FALSE()),"")</f>
        <v/>
      </c>
      <c r="BC77" s="978" t="str">
        <f aca="false">IFERROR(VLOOKUP($AY77,BL:BS,8,FALSE()),"")</f>
        <v/>
      </c>
      <c r="BD77" s="978" t="str">
        <f aca="false">IFERROR(VLOOKUP($AY77,BM:BT,8,FALSE()),"")</f>
        <v/>
      </c>
      <c r="BE77" s="978" t="str">
        <f aca="false">IFERROR(VLOOKUP($AY77,BN:BU,8,FALSE()),"")</f>
        <v/>
      </c>
      <c r="BI77" s="1" t="str">
        <f aca="false">IF(BP77&lt;&gt;"",MAX(BI$3:BI76)+1,"")</f>
        <v/>
      </c>
      <c r="BJ77" s="1" t="str">
        <f aca="false">IF(BQ77&lt;&gt;"",MAX(BJ$3:BJ76)+1,"")</f>
        <v/>
      </c>
      <c r="BK77" s="1" t="str">
        <f aca="false">IF(BR77&lt;&gt;"",MAX(BK$3:BK76)+1,"")</f>
        <v/>
      </c>
      <c r="BL77" s="1" t="str">
        <f aca="false">IF(BS77&lt;&gt;"",MAX(BL$3:BL76)+1,"")</f>
        <v/>
      </c>
      <c r="BM77" s="1" t="str">
        <f aca="false">IF(BT77&lt;&gt;"",MAX(BM$3:BM76)+1,"")</f>
        <v/>
      </c>
      <c r="BN77" s="1" t="str">
        <f aca="false">IF(BU77&lt;&gt;"",MAX(BN$3:BN76)+1,"")</f>
        <v/>
      </c>
      <c r="BP77" s="1" t="str">
        <f aca="false">IF(B77&lt;&gt;"",IF(COUNTIF(BP$3:BP76,B77)&gt;0,"",B77),"")</f>
        <v/>
      </c>
      <c r="BQ77" s="1" t="str">
        <f aca="false">IF(C77&lt;&gt;"",IF(COUNTIF(BQ$3:BQ76,C77)&gt;0,"",C77),"")</f>
        <v/>
      </c>
      <c r="BR77" s="1" t="str">
        <f aca="false">IF(D77&lt;&gt;"",IF(COUNTIF(BR$3:BR76,D77)&gt;0,"",D77),"")</f>
        <v/>
      </c>
      <c r="BS77" s="1" t="str">
        <f aca="false">IF(E77&lt;&gt;"",IF(COUNTIF(BS$3:BS76,E77)&gt;0,"",E77),"")</f>
        <v/>
      </c>
      <c r="BT77" s="1" t="str">
        <f aca="false">IF(F77&lt;&gt;"",IF(COUNTIF(BT$3:BT76,F77)&gt;0,"",F77),"")</f>
        <v/>
      </c>
      <c r="BU77" s="1" t="str">
        <f aca="false">IF(G77&lt;&gt;"",IF(COUNTIF(BU$3:BU76,G77)&gt;0,"",G77),"")</f>
        <v/>
      </c>
    </row>
    <row r="78" customFormat="false" ht="15" hidden="false" customHeight="false" outlineLevel="0" collapsed="false">
      <c r="A78" s="972" t="str">
        <f aca="false">IF(B78&lt;&gt;"",CONCATENATE(B78,C78,D78,E78,F78,G78),"")</f>
        <v/>
      </c>
      <c r="B78" s="660"/>
      <c r="C78" s="660"/>
      <c r="D78" s="660"/>
      <c r="E78" s="1008"/>
      <c r="F78" s="660"/>
      <c r="G78" s="660"/>
      <c r="H78" s="1002"/>
      <c r="I78" s="1002"/>
      <c r="J78" s="1003"/>
      <c r="K78" s="1004"/>
      <c r="L78" s="1005"/>
      <c r="M78" s="1005"/>
      <c r="N78" s="1003"/>
      <c r="O78" s="1014"/>
      <c r="P78" s="1008"/>
      <c r="Q78" s="1008"/>
      <c r="R78" s="1008"/>
      <c r="S78" s="1007"/>
      <c r="V78" s="111" t="n">
        <f aca="false">+V77+1</f>
        <v>76</v>
      </c>
      <c r="W78" s="977" t="str">
        <f aca="false">IFERROR(VLOOKUP($V77,AD:AK,8,FALSE()),"")</f>
        <v/>
      </c>
      <c r="X78" s="977" t="str">
        <f aca="false">IFERROR(VLOOKUP($V78,AE:AL,8,FALSE()),"")</f>
        <v/>
      </c>
      <c r="Y78" s="977" t="str">
        <f aca="false">IFERROR(VLOOKUP($V78,AF:AM,8,FALSE()),"")</f>
        <v/>
      </c>
      <c r="Z78" s="977" t="str">
        <f aca="false">IFERROR(VLOOKUP($V78,AG:AN,8,FALSE()),"")</f>
        <v/>
      </c>
      <c r="AA78" s="977" t="str">
        <f aca="false">IFERROR(VLOOKUP($V78,AH:AO,8,FALSE()),"")</f>
        <v/>
      </c>
      <c r="AB78" s="977" t="str">
        <f aca="false">IFERROR(VLOOKUP($V78,AI:AP,8,FALSE()),"")</f>
        <v/>
      </c>
      <c r="AD78" s="111" t="str">
        <f aca="false">IF(AK78&lt;&gt;"",MAX(AD$3:AD77)+1,"")</f>
        <v/>
      </c>
      <c r="AE78" s="111" t="str">
        <f aca="false">IF(AL78&lt;&gt;"",MAX(AE$3:AE77)+1,"")</f>
        <v/>
      </c>
      <c r="AF78" s="111" t="str">
        <f aca="false">IF(AM78&lt;&gt;"",MAX(AF$3:AF77)+1,"")</f>
        <v/>
      </c>
      <c r="AG78" s="111" t="str">
        <f aca="false">IF(AN78&lt;&gt;"",MAX(AG$3:AG77)+1,"")</f>
        <v/>
      </c>
      <c r="AH78" s="111" t="str">
        <f aca="false">IF(AO78&lt;&gt;"",MAX(AH$3:AH77)+1,"")</f>
        <v/>
      </c>
      <c r="AI78" s="111" t="str">
        <f aca="false">IF(AP78&lt;&gt;"",MAX(AI$3:AI77)+1,"")</f>
        <v/>
      </c>
      <c r="AK78" s="111" t="str">
        <f aca="false">IF(B78="","",IF(COUNTIF($AK$3:AL77,B78)=0,B78,""))</f>
        <v/>
      </c>
      <c r="AL78" s="111" t="str">
        <f aca="false">IF(C78="","",IF($B78='Oneri di Urbanizzazione'!$E$33,IF(COUNTIF($AL$3:AL77,$C78)=0,$C78,""),""))</f>
        <v/>
      </c>
      <c r="AM78" s="111" t="str">
        <f aca="false">IF(D78="","",IF(AND($B78='Oneri di Urbanizzazione'!$E$33,$C78='Oneri di Urbanizzazione'!$E$35),IF(COUNTIF(AM$3:AM77,$D78)=0,$D78,""),""))</f>
        <v/>
      </c>
      <c r="AN78" s="111" t="str">
        <f aca="false">IF(E78="","",IF(AND($B78='Oneri di Urbanizzazione'!$E$33,$C78='Oneri di Urbanizzazione'!$E$35,$D78='Oneri di Urbanizzazione'!$E$38),IF(COUNTIF(AN$3:AN77,$E78)=0,$E78,""),""))</f>
        <v/>
      </c>
      <c r="AO78" s="111" t="str">
        <f aca="false">IF(F78="","",IF(AND($B78='Oneri di Urbanizzazione'!$E$33,$C78='Oneri di Urbanizzazione'!$E$35,$D78='Oneri di Urbanizzazione'!$E$38,$E78='Oneri di Urbanizzazione'!$E$40),IF(COUNTIF(AO$3:AO77,$F78)=0,$F78,""),""))</f>
        <v/>
      </c>
      <c r="AP78" s="111" t="str">
        <f aca="false">IF(G78="","",IF(AND($B78='Oneri di Urbanizzazione'!$E$33,$C78='Oneri di Urbanizzazione'!$E$35,$D78='Oneri di Urbanizzazione'!$E$38,$E78='Oneri di Urbanizzazione'!$E$40,$F78='Oneri di Urbanizzazione'!$E$42),IF(COUNTIF(AP$3:AP77,$G78)=0,$G78,""),""))</f>
        <v/>
      </c>
      <c r="AY78" s="1" t="n">
        <f aca="false">+AY77+1</f>
        <v>76</v>
      </c>
      <c r="AZ78" s="978" t="str">
        <f aca="false">IFERROR(VLOOKUP($AY78,BI:BP,8,FALSE()),"")</f>
        <v/>
      </c>
      <c r="BA78" s="978" t="str">
        <f aca="false">IFERROR(VLOOKUP($AY78,BJ:BQ,8,FALSE()),"")</f>
        <v/>
      </c>
      <c r="BB78" s="978" t="str">
        <f aca="false">IFERROR(VLOOKUP($AY78,BK:BR,8,FALSE()),"")</f>
        <v/>
      </c>
      <c r="BC78" s="978" t="str">
        <f aca="false">IFERROR(VLOOKUP($AY78,BL:BS,8,FALSE()),"")</f>
        <v/>
      </c>
      <c r="BD78" s="978" t="str">
        <f aca="false">IFERROR(VLOOKUP($AY78,BM:BT,8,FALSE()),"")</f>
        <v/>
      </c>
      <c r="BE78" s="978" t="str">
        <f aca="false">IFERROR(VLOOKUP($AY78,BN:BU,8,FALSE()),"")</f>
        <v/>
      </c>
      <c r="BI78" s="1" t="str">
        <f aca="false">IF(BP78&lt;&gt;"",MAX(BI$3:BI77)+1,"")</f>
        <v/>
      </c>
      <c r="BJ78" s="1" t="str">
        <f aca="false">IF(BQ78&lt;&gt;"",MAX(BJ$3:BJ77)+1,"")</f>
        <v/>
      </c>
      <c r="BK78" s="1" t="str">
        <f aca="false">IF(BR78&lt;&gt;"",MAX(BK$3:BK77)+1,"")</f>
        <v/>
      </c>
      <c r="BL78" s="1" t="str">
        <f aca="false">IF(BS78&lt;&gt;"",MAX(BL$3:BL77)+1,"")</f>
        <v/>
      </c>
      <c r="BM78" s="1" t="str">
        <f aca="false">IF(BT78&lt;&gt;"",MAX(BM$3:BM77)+1,"")</f>
        <v/>
      </c>
      <c r="BN78" s="1" t="str">
        <f aca="false">IF(BU78&lt;&gt;"",MAX(BN$3:BN77)+1,"")</f>
        <v/>
      </c>
      <c r="BP78" s="1" t="str">
        <f aca="false">IF(B78&lt;&gt;"",IF(COUNTIF(BP$3:BP77,B78)&gt;0,"",B78),"")</f>
        <v/>
      </c>
      <c r="BQ78" s="1" t="str">
        <f aca="false">IF(C78&lt;&gt;"",IF(COUNTIF(BQ$3:BQ77,C78)&gt;0,"",C78),"")</f>
        <v/>
      </c>
      <c r="BR78" s="1" t="str">
        <f aca="false">IF(D78&lt;&gt;"",IF(COUNTIF(BR$3:BR77,D78)&gt;0,"",D78),"")</f>
        <v/>
      </c>
      <c r="BS78" s="1" t="str">
        <f aca="false">IF(E78&lt;&gt;"",IF(COUNTIF(BS$3:BS77,E78)&gt;0,"",E78),"")</f>
        <v/>
      </c>
      <c r="BT78" s="1" t="str">
        <f aca="false">IF(F78&lt;&gt;"",IF(COUNTIF(BT$3:BT77,F78)&gt;0,"",F78),"")</f>
        <v/>
      </c>
      <c r="BU78" s="1" t="str">
        <f aca="false">IF(G78&lt;&gt;"",IF(COUNTIF(BU$3:BU77,G78)&gt;0,"",G78),"")</f>
        <v/>
      </c>
    </row>
    <row r="79" customFormat="false" ht="15" hidden="false" customHeight="false" outlineLevel="0" collapsed="false">
      <c r="A79" s="972" t="str">
        <f aca="false">IF(B79&lt;&gt;"",CONCATENATE(B79,C79,D79,E79,F79,G79),"")</f>
        <v/>
      </c>
      <c r="B79" s="660"/>
      <c r="C79" s="660"/>
      <c r="D79" s="660"/>
      <c r="E79" s="1008"/>
      <c r="F79" s="660"/>
      <c r="G79" s="660"/>
      <c r="H79" s="1002"/>
      <c r="I79" s="1002"/>
      <c r="J79" s="1003"/>
      <c r="K79" s="1004"/>
      <c r="L79" s="1005"/>
      <c r="M79" s="1005"/>
      <c r="N79" s="1003"/>
      <c r="O79" s="1014"/>
      <c r="P79" s="1008"/>
      <c r="Q79" s="1008"/>
      <c r="R79" s="1008"/>
      <c r="S79" s="1007"/>
      <c r="V79" s="111" t="n">
        <f aca="false">+V78+1</f>
        <v>77</v>
      </c>
      <c r="W79" s="977" t="str">
        <f aca="false">IFERROR(VLOOKUP($V78,AD:AK,8,FALSE()),"")</f>
        <v/>
      </c>
      <c r="X79" s="977" t="str">
        <f aca="false">IFERROR(VLOOKUP($V79,AE:AL,8,FALSE()),"")</f>
        <v/>
      </c>
      <c r="Y79" s="977" t="str">
        <f aca="false">IFERROR(VLOOKUP($V79,AF:AM,8,FALSE()),"")</f>
        <v/>
      </c>
      <c r="Z79" s="977" t="str">
        <f aca="false">IFERROR(VLOOKUP($V79,AG:AN,8,FALSE()),"")</f>
        <v/>
      </c>
      <c r="AA79" s="977" t="str">
        <f aca="false">IFERROR(VLOOKUP($V79,AH:AO,8,FALSE()),"")</f>
        <v/>
      </c>
      <c r="AB79" s="977" t="str">
        <f aca="false">IFERROR(VLOOKUP($V79,AI:AP,8,FALSE()),"")</f>
        <v/>
      </c>
      <c r="AD79" s="111" t="str">
        <f aca="false">IF(AK79&lt;&gt;"",MAX(AD$3:AD78)+1,"")</f>
        <v/>
      </c>
      <c r="AE79" s="111" t="str">
        <f aca="false">IF(AL79&lt;&gt;"",MAX(AE$3:AE78)+1,"")</f>
        <v/>
      </c>
      <c r="AF79" s="111" t="str">
        <f aca="false">IF(AM79&lt;&gt;"",MAX(AF$3:AF78)+1,"")</f>
        <v/>
      </c>
      <c r="AG79" s="111" t="str">
        <f aca="false">IF(AN79&lt;&gt;"",MAX(AG$3:AG78)+1,"")</f>
        <v/>
      </c>
      <c r="AH79" s="111" t="str">
        <f aca="false">IF(AO79&lt;&gt;"",MAX(AH$3:AH78)+1,"")</f>
        <v/>
      </c>
      <c r="AI79" s="111" t="str">
        <f aca="false">IF(AP79&lt;&gt;"",MAX(AI$3:AI78)+1,"")</f>
        <v/>
      </c>
      <c r="AK79" s="111" t="str">
        <f aca="false">IF(B79="","",IF(COUNTIF($AK$3:AL78,B79)=0,B79,""))</f>
        <v/>
      </c>
      <c r="AL79" s="111" t="str">
        <f aca="false">IF(C79="","",IF($B79='Oneri di Urbanizzazione'!$E$33,IF(COUNTIF($AL$3:AL78,$C79)=0,$C79,""),""))</f>
        <v/>
      </c>
      <c r="AM79" s="111" t="str">
        <f aca="false">IF(D79="","",IF(AND($B79='Oneri di Urbanizzazione'!$E$33,$C79='Oneri di Urbanizzazione'!$E$35),IF(COUNTIF(AM$3:AM78,$D79)=0,$D79,""),""))</f>
        <v/>
      </c>
      <c r="AN79" s="111" t="str">
        <f aca="false">IF(E79="","",IF(AND($B79='Oneri di Urbanizzazione'!$E$33,$C79='Oneri di Urbanizzazione'!$E$35,$D79='Oneri di Urbanizzazione'!$E$38),IF(COUNTIF(AN$3:AN78,$E79)=0,$E79,""),""))</f>
        <v/>
      </c>
      <c r="AO79" s="111" t="str">
        <f aca="false">IF(F79="","",IF(AND($B79='Oneri di Urbanizzazione'!$E$33,$C79='Oneri di Urbanizzazione'!$E$35,$D79='Oneri di Urbanizzazione'!$E$38,$E79='Oneri di Urbanizzazione'!$E$40),IF(COUNTIF(AO$3:AO78,$F79)=0,$F79,""),""))</f>
        <v/>
      </c>
      <c r="AP79" s="111" t="str">
        <f aca="false">IF(G79="","",IF(AND($B79='Oneri di Urbanizzazione'!$E$33,$C79='Oneri di Urbanizzazione'!$E$35,$D79='Oneri di Urbanizzazione'!$E$38,$E79='Oneri di Urbanizzazione'!$E$40,$F79='Oneri di Urbanizzazione'!$E$42),IF(COUNTIF(AP$3:AP78,$G79)=0,$G79,""),""))</f>
        <v/>
      </c>
      <c r="AY79" s="1" t="n">
        <f aca="false">+AY78+1</f>
        <v>77</v>
      </c>
      <c r="AZ79" s="978" t="str">
        <f aca="false">IFERROR(VLOOKUP($AY79,BI:BP,8,FALSE()),"")</f>
        <v/>
      </c>
      <c r="BA79" s="978" t="str">
        <f aca="false">IFERROR(VLOOKUP($AY79,BJ:BQ,8,FALSE()),"")</f>
        <v/>
      </c>
      <c r="BB79" s="978" t="str">
        <f aca="false">IFERROR(VLOOKUP($AY79,BK:BR,8,FALSE()),"")</f>
        <v/>
      </c>
      <c r="BC79" s="978" t="str">
        <f aca="false">IFERROR(VLOOKUP($AY79,BL:BS,8,FALSE()),"")</f>
        <v/>
      </c>
      <c r="BD79" s="978" t="str">
        <f aca="false">IFERROR(VLOOKUP($AY79,BM:BT,8,FALSE()),"")</f>
        <v/>
      </c>
      <c r="BE79" s="978" t="str">
        <f aca="false">IFERROR(VLOOKUP($AY79,BN:BU,8,FALSE()),"")</f>
        <v/>
      </c>
      <c r="BI79" s="1" t="str">
        <f aca="false">IF(BP79&lt;&gt;"",MAX(BI$3:BI78)+1,"")</f>
        <v/>
      </c>
      <c r="BJ79" s="1" t="str">
        <f aca="false">IF(BQ79&lt;&gt;"",MAX(BJ$3:BJ78)+1,"")</f>
        <v/>
      </c>
      <c r="BK79" s="1" t="str">
        <f aca="false">IF(BR79&lt;&gt;"",MAX(BK$3:BK78)+1,"")</f>
        <v/>
      </c>
      <c r="BL79" s="1" t="str">
        <f aca="false">IF(BS79&lt;&gt;"",MAX(BL$3:BL78)+1,"")</f>
        <v/>
      </c>
      <c r="BM79" s="1" t="str">
        <f aca="false">IF(BT79&lt;&gt;"",MAX(BM$3:BM78)+1,"")</f>
        <v/>
      </c>
      <c r="BN79" s="1" t="str">
        <f aca="false">IF(BU79&lt;&gt;"",MAX(BN$3:BN78)+1,"")</f>
        <v/>
      </c>
      <c r="BP79" s="1" t="str">
        <f aca="false">IF(B79&lt;&gt;"",IF(COUNTIF(BP$3:BP78,B79)&gt;0,"",B79),"")</f>
        <v/>
      </c>
      <c r="BQ79" s="1" t="str">
        <f aca="false">IF(C79&lt;&gt;"",IF(COUNTIF(BQ$3:BQ78,C79)&gt;0,"",C79),"")</f>
        <v/>
      </c>
      <c r="BR79" s="1" t="str">
        <f aca="false">IF(D79&lt;&gt;"",IF(COUNTIF(BR$3:BR78,D79)&gt;0,"",D79),"")</f>
        <v/>
      </c>
      <c r="BS79" s="1" t="str">
        <f aca="false">IF(E79&lt;&gt;"",IF(COUNTIF(BS$3:BS78,E79)&gt;0,"",E79),"")</f>
        <v/>
      </c>
      <c r="BT79" s="1" t="str">
        <f aca="false">IF(F79&lt;&gt;"",IF(COUNTIF(BT$3:BT78,F79)&gt;0,"",F79),"")</f>
        <v/>
      </c>
      <c r="BU79" s="1" t="str">
        <f aca="false">IF(G79&lt;&gt;"",IF(COUNTIF(BU$3:BU78,G79)&gt;0,"",G79),"")</f>
        <v/>
      </c>
    </row>
    <row r="80" customFormat="false" ht="15" hidden="false" customHeight="false" outlineLevel="0" collapsed="false">
      <c r="A80" s="972" t="str">
        <f aca="false">IF(B80&lt;&gt;"",CONCATENATE(B80,C80,D80,E80,F80,G80),"")</f>
        <v/>
      </c>
      <c r="B80" s="660"/>
      <c r="C80" s="660"/>
      <c r="D80" s="660"/>
      <c r="E80" s="1008"/>
      <c r="F80" s="660"/>
      <c r="G80" s="660"/>
      <c r="H80" s="1002"/>
      <c r="I80" s="1002"/>
      <c r="J80" s="1003"/>
      <c r="K80" s="1004"/>
      <c r="L80" s="1005"/>
      <c r="M80" s="1005"/>
      <c r="N80" s="1003"/>
      <c r="O80" s="1014"/>
      <c r="P80" s="1008"/>
      <c r="Q80" s="1008"/>
      <c r="R80" s="1008"/>
      <c r="S80" s="1007"/>
      <c r="V80" s="111" t="n">
        <f aca="false">+V79+1</f>
        <v>78</v>
      </c>
      <c r="W80" s="977" t="str">
        <f aca="false">IFERROR(VLOOKUP($V79,AD:AK,8,FALSE()),"")</f>
        <v/>
      </c>
      <c r="X80" s="977" t="str">
        <f aca="false">IFERROR(VLOOKUP($V80,AE:AL,8,FALSE()),"")</f>
        <v/>
      </c>
      <c r="Y80" s="977" t="str">
        <f aca="false">IFERROR(VLOOKUP($V80,AF:AM,8,FALSE()),"")</f>
        <v/>
      </c>
      <c r="Z80" s="977" t="str">
        <f aca="false">IFERROR(VLOOKUP($V80,AG:AN,8,FALSE()),"")</f>
        <v/>
      </c>
      <c r="AA80" s="977" t="str">
        <f aca="false">IFERROR(VLOOKUP($V80,AH:AO,8,FALSE()),"")</f>
        <v/>
      </c>
      <c r="AB80" s="977" t="str">
        <f aca="false">IFERROR(VLOOKUP($V80,AI:AP,8,FALSE()),"")</f>
        <v/>
      </c>
      <c r="AD80" s="111" t="str">
        <f aca="false">IF(AK80&lt;&gt;"",MAX(AD$3:AD79)+1,"")</f>
        <v/>
      </c>
      <c r="AE80" s="111" t="str">
        <f aca="false">IF(AL80&lt;&gt;"",MAX(AE$3:AE79)+1,"")</f>
        <v/>
      </c>
      <c r="AF80" s="111" t="str">
        <f aca="false">IF(AM80&lt;&gt;"",MAX(AF$3:AF79)+1,"")</f>
        <v/>
      </c>
      <c r="AG80" s="111" t="str">
        <f aca="false">IF(AN80&lt;&gt;"",MAX(AG$3:AG79)+1,"")</f>
        <v/>
      </c>
      <c r="AH80" s="111" t="str">
        <f aca="false">IF(AO80&lt;&gt;"",MAX(AH$3:AH79)+1,"")</f>
        <v/>
      </c>
      <c r="AI80" s="111" t="str">
        <f aca="false">IF(AP80&lt;&gt;"",MAX(AI$3:AI79)+1,"")</f>
        <v/>
      </c>
      <c r="AK80" s="111" t="str">
        <f aca="false">IF(B80="","",IF(COUNTIF($AK$3:AL79,B80)=0,B80,""))</f>
        <v/>
      </c>
      <c r="AL80" s="111" t="str">
        <f aca="false">IF(C80="","",IF($B80='Oneri di Urbanizzazione'!$E$33,IF(COUNTIF($AL$3:AL79,$C80)=0,$C80,""),""))</f>
        <v/>
      </c>
      <c r="AM80" s="111" t="str">
        <f aca="false">IF(D80="","",IF(AND($B80='Oneri di Urbanizzazione'!$E$33,$C80='Oneri di Urbanizzazione'!$E$35),IF(COUNTIF(AM$3:AM79,$D80)=0,$D80,""),""))</f>
        <v/>
      </c>
      <c r="AN80" s="111" t="str">
        <f aca="false">IF(E80="","",IF(AND($B80='Oneri di Urbanizzazione'!$E$33,$C80='Oneri di Urbanizzazione'!$E$35,$D80='Oneri di Urbanizzazione'!$E$38),IF(COUNTIF(AN$3:AN79,$E80)=0,$E80,""),""))</f>
        <v/>
      </c>
      <c r="AO80" s="111" t="str">
        <f aca="false">IF(F80="","",IF(AND($B80='Oneri di Urbanizzazione'!$E$33,$C80='Oneri di Urbanizzazione'!$E$35,$D80='Oneri di Urbanizzazione'!$E$38,$E80='Oneri di Urbanizzazione'!$E$40),IF(COUNTIF(AO$3:AO79,$F80)=0,$F80,""),""))</f>
        <v/>
      </c>
      <c r="AP80" s="111" t="str">
        <f aca="false">IF(G80="","",IF(AND($B80='Oneri di Urbanizzazione'!$E$33,$C80='Oneri di Urbanizzazione'!$E$35,$D80='Oneri di Urbanizzazione'!$E$38,$E80='Oneri di Urbanizzazione'!$E$40,$F80='Oneri di Urbanizzazione'!$E$42),IF(COUNTIF(AP$3:AP79,$G80)=0,$G80,""),""))</f>
        <v/>
      </c>
      <c r="AY80" s="1" t="n">
        <f aca="false">+AY79+1</f>
        <v>78</v>
      </c>
      <c r="AZ80" s="978" t="str">
        <f aca="false">IFERROR(VLOOKUP($AY80,BI:BP,8,FALSE()),"")</f>
        <v/>
      </c>
      <c r="BA80" s="978" t="str">
        <f aca="false">IFERROR(VLOOKUP($AY80,BJ:BQ,8,FALSE()),"")</f>
        <v/>
      </c>
      <c r="BB80" s="978" t="str">
        <f aca="false">IFERROR(VLOOKUP($AY80,BK:BR,8,FALSE()),"")</f>
        <v/>
      </c>
      <c r="BC80" s="978" t="str">
        <f aca="false">IFERROR(VLOOKUP($AY80,BL:BS,8,FALSE()),"")</f>
        <v/>
      </c>
      <c r="BD80" s="978" t="str">
        <f aca="false">IFERROR(VLOOKUP($AY80,BM:BT,8,FALSE()),"")</f>
        <v/>
      </c>
      <c r="BE80" s="978" t="str">
        <f aca="false">IFERROR(VLOOKUP($AY80,BN:BU,8,FALSE()),"")</f>
        <v/>
      </c>
      <c r="BI80" s="1" t="str">
        <f aca="false">IF(BP80&lt;&gt;"",MAX(BI$3:BI79)+1,"")</f>
        <v/>
      </c>
      <c r="BJ80" s="1" t="str">
        <f aca="false">IF(BQ80&lt;&gt;"",MAX(BJ$3:BJ79)+1,"")</f>
        <v/>
      </c>
      <c r="BK80" s="1" t="str">
        <f aca="false">IF(BR80&lt;&gt;"",MAX(BK$3:BK79)+1,"")</f>
        <v/>
      </c>
      <c r="BL80" s="1" t="str">
        <f aca="false">IF(BS80&lt;&gt;"",MAX(BL$3:BL79)+1,"")</f>
        <v/>
      </c>
      <c r="BM80" s="1" t="str">
        <f aca="false">IF(BT80&lt;&gt;"",MAX(BM$3:BM79)+1,"")</f>
        <v/>
      </c>
      <c r="BN80" s="1" t="str">
        <f aca="false">IF(BU80&lt;&gt;"",MAX(BN$3:BN79)+1,"")</f>
        <v/>
      </c>
      <c r="BP80" s="1" t="str">
        <f aca="false">IF(B80&lt;&gt;"",IF(COUNTIF(BP$3:BP79,B80)&gt;0,"",B80),"")</f>
        <v/>
      </c>
      <c r="BQ80" s="1" t="str">
        <f aca="false">IF(C80&lt;&gt;"",IF(COUNTIF(BQ$3:BQ79,C80)&gt;0,"",C80),"")</f>
        <v/>
      </c>
      <c r="BR80" s="1" t="str">
        <f aca="false">IF(D80&lt;&gt;"",IF(COUNTIF(BR$3:BR79,D80)&gt;0,"",D80),"")</f>
        <v/>
      </c>
      <c r="BS80" s="1" t="str">
        <f aca="false">IF(E80&lt;&gt;"",IF(COUNTIF(BS$3:BS79,E80)&gt;0,"",E80),"")</f>
        <v/>
      </c>
      <c r="BT80" s="1" t="str">
        <f aca="false">IF(F80&lt;&gt;"",IF(COUNTIF(BT$3:BT79,F80)&gt;0,"",F80),"")</f>
        <v/>
      </c>
      <c r="BU80" s="1" t="str">
        <f aca="false">IF(G80&lt;&gt;"",IF(COUNTIF(BU$3:BU79,G80)&gt;0,"",G80),"")</f>
        <v/>
      </c>
    </row>
    <row r="81" customFormat="false" ht="15" hidden="false" customHeight="false" outlineLevel="0" collapsed="false">
      <c r="A81" s="972" t="str">
        <f aca="false">IF(B81&lt;&gt;"",CONCATENATE(B81,C81,D81,E81,F81,G81),"")</f>
        <v/>
      </c>
      <c r="B81" s="660"/>
      <c r="C81" s="660"/>
      <c r="D81" s="660"/>
      <c r="E81" s="1008"/>
      <c r="F81" s="660"/>
      <c r="G81" s="660"/>
      <c r="H81" s="1002"/>
      <c r="I81" s="1002"/>
      <c r="J81" s="1003"/>
      <c r="K81" s="1004"/>
      <c r="L81" s="1005"/>
      <c r="M81" s="1005"/>
      <c r="N81" s="1003"/>
      <c r="O81" s="1014"/>
      <c r="P81" s="1008"/>
      <c r="Q81" s="1008"/>
      <c r="R81" s="1008"/>
      <c r="S81" s="1007"/>
      <c r="V81" s="111" t="n">
        <f aca="false">+V80+1</f>
        <v>79</v>
      </c>
      <c r="W81" s="977" t="str">
        <f aca="false">IFERROR(VLOOKUP($V80,AD:AK,8,FALSE()),"")</f>
        <v/>
      </c>
      <c r="X81" s="977" t="str">
        <f aca="false">IFERROR(VLOOKUP($V81,AE:AL,8,FALSE()),"")</f>
        <v/>
      </c>
      <c r="Y81" s="977" t="str">
        <f aca="false">IFERROR(VLOOKUP($V81,AF:AM,8,FALSE()),"")</f>
        <v/>
      </c>
      <c r="Z81" s="977" t="str">
        <f aca="false">IFERROR(VLOOKUP($V81,AG:AN,8,FALSE()),"")</f>
        <v/>
      </c>
      <c r="AA81" s="977" t="str">
        <f aca="false">IFERROR(VLOOKUP($V81,AH:AO,8,FALSE()),"")</f>
        <v/>
      </c>
      <c r="AB81" s="977" t="str">
        <f aca="false">IFERROR(VLOOKUP($V81,AI:AP,8,FALSE()),"")</f>
        <v/>
      </c>
      <c r="AD81" s="111" t="str">
        <f aca="false">IF(AK81&lt;&gt;"",MAX(AD$3:AD80)+1,"")</f>
        <v/>
      </c>
      <c r="AE81" s="111" t="str">
        <f aca="false">IF(AL81&lt;&gt;"",MAX(AE$3:AE80)+1,"")</f>
        <v/>
      </c>
      <c r="AF81" s="111" t="str">
        <f aca="false">IF(AM81&lt;&gt;"",MAX(AF$3:AF80)+1,"")</f>
        <v/>
      </c>
      <c r="AG81" s="111" t="str">
        <f aca="false">IF(AN81&lt;&gt;"",MAX(AG$3:AG80)+1,"")</f>
        <v/>
      </c>
      <c r="AH81" s="111" t="str">
        <f aca="false">IF(AO81&lt;&gt;"",MAX(AH$3:AH80)+1,"")</f>
        <v/>
      </c>
      <c r="AI81" s="111" t="str">
        <f aca="false">IF(AP81&lt;&gt;"",MAX(AI$3:AI80)+1,"")</f>
        <v/>
      </c>
      <c r="AK81" s="111" t="str">
        <f aca="false">IF(B81="","",IF(COUNTIF($AK$3:AL80,B81)=0,B81,""))</f>
        <v/>
      </c>
      <c r="AL81" s="111" t="str">
        <f aca="false">IF(C81="","",IF($B81='Oneri di Urbanizzazione'!$E$33,IF(COUNTIF($AL$3:AL80,$C81)=0,$C81,""),""))</f>
        <v/>
      </c>
      <c r="AM81" s="111" t="str">
        <f aca="false">IF(D81="","",IF(AND($B81='Oneri di Urbanizzazione'!$E$33,$C81='Oneri di Urbanizzazione'!$E$35),IF(COUNTIF(AM$3:AM80,$D81)=0,$D81,""),""))</f>
        <v/>
      </c>
      <c r="AN81" s="111" t="str">
        <f aca="false">IF(E81="","",IF(AND($B81='Oneri di Urbanizzazione'!$E$33,$C81='Oneri di Urbanizzazione'!$E$35,$D81='Oneri di Urbanizzazione'!$E$38),IF(COUNTIF(AN$3:AN80,$E81)=0,$E81,""),""))</f>
        <v/>
      </c>
      <c r="AO81" s="111" t="str">
        <f aca="false">IF(F81="","",IF(AND($B81='Oneri di Urbanizzazione'!$E$33,$C81='Oneri di Urbanizzazione'!$E$35,$D81='Oneri di Urbanizzazione'!$E$38,$E81='Oneri di Urbanizzazione'!$E$40),IF(COUNTIF(AO$3:AO80,$F81)=0,$F81,""),""))</f>
        <v/>
      </c>
      <c r="AP81" s="111" t="str">
        <f aca="false">IF(G81="","",IF(AND($B81='Oneri di Urbanizzazione'!$E$33,$C81='Oneri di Urbanizzazione'!$E$35,$D81='Oneri di Urbanizzazione'!$E$38,$E81='Oneri di Urbanizzazione'!$E$40,$F81='Oneri di Urbanizzazione'!$E$42),IF(COUNTIF(AP$3:AP80,$G81)=0,$G81,""),""))</f>
        <v/>
      </c>
      <c r="AY81" s="1" t="n">
        <f aca="false">+AY80+1</f>
        <v>79</v>
      </c>
      <c r="AZ81" s="978" t="str">
        <f aca="false">IFERROR(VLOOKUP($AY81,BI:BP,8,FALSE()),"")</f>
        <v/>
      </c>
      <c r="BA81" s="978" t="str">
        <f aca="false">IFERROR(VLOOKUP($AY81,BJ:BQ,8,FALSE()),"")</f>
        <v/>
      </c>
      <c r="BB81" s="978" t="str">
        <f aca="false">IFERROR(VLOOKUP($AY81,BK:BR,8,FALSE()),"")</f>
        <v/>
      </c>
      <c r="BC81" s="978" t="str">
        <f aca="false">IFERROR(VLOOKUP($AY81,BL:BS,8,FALSE()),"")</f>
        <v/>
      </c>
      <c r="BD81" s="978" t="str">
        <f aca="false">IFERROR(VLOOKUP($AY81,BM:BT,8,FALSE()),"")</f>
        <v/>
      </c>
      <c r="BE81" s="978" t="str">
        <f aca="false">IFERROR(VLOOKUP($AY81,BN:BU,8,FALSE()),"")</f>
        <v/>
      </c>
      <c r="BI81" s="1" t="str">
        <f aca="false">IF(BP81&lt;&gt;"",MAX(BI$3:BI80)+1,"")</f>
        <v/>
      </c>
      <c r="BJ81" s="1" t="str">
        <f aca="false">IF(BQ81&lt;&gt;"",MAX(BJ$3:BJ80)+1,"")</f>
        <v/>
      </c>
      <c r="BK81" s="1" t="str">
        <f aca="false">IF(BR81&lt;&gt;"",MAX(BK$3:BK80)+1,"")</f>
        <v/>
      </c>
      <c r="BL81" s="1" t="str">
        <f aca="false">IF(BS81&lt;&gt;"",MAX(BL$3:BL80)+1,"")</f>
        <v/>
      </c>
      <c r="BM81" s="1" t="str">
        <f aca="false">IF(BT81&lt;&gt;"",MAX(BM$3:BM80)+1,"")</f>
        <v/>
      </c>
      <c r="BN81" s="1" t="str">
        <f aca="false">IF(BU81&lt;&gt;"",MAX(BN$3:BN80)+1,"")</f>
        <v/>
      </c>
      <c r="BP81" s="1" t="str">
        <f aca="false">IF(B81&lt;&gt;"",IF(COUNTIF(BP$3:BP80,B81)&gt;0,"",B81),"")</f>
        <v/>
      </c>
      <c r="BQ81" s="1" t="str">
        <f aca="false">IF(C81&lt;&gt;"",IF(COUNTIF(BQ$3:BQ80,C81)&gt;0,"",C81),"")</f>
        <v/>
      </c>
      <c r="BR81" s="1" t="str">
        <f aca="false">IF(D81&lt;&gt;"",IF(COUNTIF(BR$3:BR80,D81)&gt;0,"",D81),"")</f>
        <v/>
      </c>
      <c r="BS81" s="1" t="str">
        <f aca="false">IF(E81&lt;&gt;"",IF(COUNTIF(BS$3:BS80,E81)&gt;0,"",E81),"")</f>
        <v/>
      </c>
      <c r="BT81" s="1" t="str">
        <f aca="false">IF(F81&lt;&gt;"",IF(COUNTIF(BT$3:BT80,F81)&gt;0,"",F81),"")</f>
        <v/>
      </c>
      <c r="BU81" s="1" t="str">
        <f aca="false">IF(G81&lt;&gt;"",IF(COUNTIF(BU$3:BU80,G81)&gt;0,"",G81),"")</f>
        <v/>
      </c>
    </row>
    <row r="82" customFormat="false" ht="15" hidden="false" customHeight="false" outlineLevel="0" collapsed="false">
      <c r="A82" s="972" t="str">
        <f aca="false">IF(B82&lt;&gt;"",CONCATENATE(B82,C82,D82,E82,F82,G82),"")</f>
        <v/>
      </c>
      <c r="B82" s="660"/>
      <c r="C82" s="660"/>
      <c r="D82" s="660"/>
      <c r="E82" s="1008"/>
      <c r="F82" s="660"/>
      <c r="G82" s="660"/>
      <c r="H82" s="1002"/>
      <c r="I82" s="1002"/>
      <c r="J82" s="1003"/>
      <c r="K82" s="1004"/>
      <c r="L82" s="1005"/>
      <c r="M82" s="1005"/>
      <c r="N82" s="1003"/>
      <c r="O82" s="1014"/>
      <c r="P82" s="1008"/>
      <c r="Q82" s="1008"/>
      <c r="R82" s="1008"/>
      <c r="S82" s="1007"/>
      <c r="V82" s="111" t="n">
        <f aca="false">+V81+1</f>
        <v>80</v>
      </c>
      <c r="W82" s="977" t="str">
        <f aca="false">IFERROR(VLOOKUP($V81,AD:AK,8,FALSE()),"")</f>
        <v/>
      </c>
      <c r="X82" s="977" t="str">
        <f aca="false">IFERROR(VLOOKUP($V82,AE:AL,8,FALSE()),"")</f>
        <v/>
      </c>
      <c r="Y82" s="977" t="str">
        <f aca="false">IFERROR(VLOOKUP($V82,AF:AM,8,FALSE()),"")</f>
        <v/>
      </c>
      <c r="Z82" s="977" t="str">
        <f aca="false">IFERROR(VLOOKUP($V82,AG:AN,8,FALSE()),"")</f>
        <v/>
      </c>
      <c r="AA82" s="977" t="str">
        <f aca="false">IFERROR(VLOOKUP($V82,AH:AO,8,FALSE()),"")</f>
        <v/>
      </c>
      <c r="AB82" s="977" t="str">
        <f aca="false">IFERROR(VLOOKUP($V82,AI:AP,8,FALSE()),"")</f>
        <v/>
      </c>
      <c r="AD82" s="111" t="str">
        <f aca="false">IF(AK82&lt;&gt;"",MAX(AD$3:AD81)+1,"")</f>
        <v/>
      </c>
      <c r="AE82" s="111" t="str">
        <f aca="false">IF(AL82&lt;&gt;"",MAX(AE$3:AE81)+1,"")</f>
        <v/>
      </c>
      <c r="AF82" s="111" t="str">
        <f aca="false">IF(AM82&lt;&gt;"",MAX(AF$3:AF81)+1,"")</f>
        <v/>
      </c>
      <c r="AG82" s="111" t="str">
        <f aca="false">IF(AN82&lt;&gt;"",MAX(AG$3:AG81)+1,"")</f>
        <v/>
      </c>
      <c r="AH82" s="111" t="str">
        <f aca="false">IF(AO82&lt;&gt;"",MAX(AH$3:AH81)+1,"")</f>
        <v/>
      </c>
      <c r="AI82" s="111" t="str">
        <f aca="false">IF(AP82&lt;&gt;"",MAX(AI$3:AI81)+1,"")</f>
        <v/>
      </c>
      <c r="AK82" s="111" t="str">
        <f aca="false">IF(B82="","",IF(COUNTIF($AK$3:AL81,B82)=0,B82,""))</f>
        <v/>
      </c>
      <c r="AL82" s="111" t="str">
        <f aca="false">IF(C82="","",IF($B82='Oneri di Urbanizzazione'!$E$33,IF(COUNTIF($AL$3:AL81,$C82)=0,$C82,""),""))</f>
        <v/>
      </c>
      <c r="AM82" s="111" t="str">
        <f aca="false">IF(D82="","",IF(AND($B82='Oneri di Urbanizzazione'!$E$33,$C82='Oneri di Urbanizzazione'!$E$35),IF(COUNTIF(AM$3:AM81,$D82)=0,$D82,""),""))</f>
        <v/>
      </c>
      <c r="AN82" s="111" t="str">
        <f aca="false">IF(E82="","",IF(AND($B82='Oneri di Urbanizzazione'!$E$33,$C82='Oneri di Urbanizzazione'!$E$35,$D82='Oneri di Urbanizzazione'!$E$38),IF(COUNTIF(AN$3:AN81,$E82)=0,$E82,""),""))</f>
        <v/>
      </c>
      <c r="AO82" s="111" t="str">
        <f aca="false">IF(F82="","",IF(AND($B82='Oneri di Urbanizzazione'!$E$33,$C82='Oneri di Urbanizzazione'!$E$35,$D82='Oneri di Urbanizzazione'!$E$38,$E82='Oneri di Urbanizzazione'!$E$40),IF(COUNTIF(AO$3:AO81,$F82)=0,$F82,""),""))</f>
        <v/>
      </c>
      <c r="AP82" s="111" t="str">
        <f aca="false">IF(G82="","",IF(AND($B82='Oneri di Urbanizzazione'!$E$33,$C82='Oneri di Urbanizzazione'!$E$35,$D82='Oneri di Urbanizzazione'!$E$38,$E82='Oneri di Urbanizzazione'!$E$40,$F82='Oneri di Urbanizzazione'!$E$42),IF(COUNTIF(AP$3:AP81,$G82)=0,$G82,""),""))</f>
        <v/>
      </c>
      <c r="AY82" s="1" t="n">
        <f aca="false">+AY81+1</f>
        <v>80</v>
      </c>
      <c r="AZ82" s="978" t="str">
        <f aca="false">IFERROR(VLOOKUP($AY82,BI:BP,8,FALSE()),"")</f>
        <v/>
      </c>
      <c r="BA82" s="978" t="str">
        <f aca="false">IFERROR(VLOOKUP($AY82,BJ:BQ,8,FALSE()),"")</f>
        <v/>
      </c>
      <c r="BB82" s="978" t="str">
        <f aca="false">IFERROR(VLOOKUP($AY82,BK:BR,8,FALSE()),"")</f>
        <v/>
      </c>
      <c r="BC82" s="978" t="str">
        <f aca="false">IFERROR(VLOOKUP($AY82,BL:BS,8,FALSE()),"")</f>
        <v/>
      </c>
      <c r="BD82" s="978" t="str">
        <f aca="false">IFERROR(VLOOKUP($AY82,BM:BT,8,FALSE()),"")</f>
        <v/>
      </c>
      <c r="BE82" s="978" t="str">
        <f aca="false">IFERROR(VLOOKUP($AY82,BN:BU,8,FALSE()),"")</f>
        <v/>
      </c>
      <c r="BI82" s="1" t="str">
        <f aca="false">IF(BP82&lt;&gt;"",MAX(BI$3:BI81)+1,"")</f>
        <v/>
      </c>
      <c r="BJ82" s="1" t="str">
        <f aca="false">IF(BQ82&lt;&gt;"",MAX(BJ$3:BJ81)+1,"")</f>
        <v/>
      </c>
      <c r="BK82" s="1" t="str">
        <f aca="false">IF(BR82&lt;&gt;"",MAX(BK$3:BK81)+1,"")</f>
        <v/>
      </c>
      <c r="BL82" s="1" t="str">
        <f aca="false">IF(BS82&lt;&gt;"",MAX(BL$3:BL81)+1,"")</f>
        <v/>
      </c>
      <c r="BM82" s="1" t="str">
        <f aca="false">IF(BT82&lt;&gt;"",MAX(BM$3:BM81)+1,"")</f>
        <v/>
      </c>
      <c r="BN82" s="1" t="str">
        <f aca="false">IF(BU82&lt;&gt;"",MAX(BN$3:BN81)+1,"")</f>
        <v/>
      </c>
      <c r="BP82" s="1" t="str">
        <f aca="false">IF(B82&lt;&gt;"",IF(COUNTIF(BP$3:BP81,B82)&gt;0,"",B82),"")</f>
        <v/>
      </c>
      <c r="BQ82" s="1" t="str">
        <f aca="false">IF(C82&lt;&gt;"",IF(COUNTIF(BQ$3:BQ81,C82)&gt;0,"",C82),"")</f>
        <v/>
      </c>
      <c r="BR82" s="1" t="str">
        <f aca="false">IF(D82&lt;&gt;"",IF(COUNTIF(BR$3:BR81,D82)&gt;0,"",D82),"")</f>
        <v/>
      </c>
      <c r="BS82" s="1" t="str">
        <f aca="false">IF(E82&lt;&gt;"",IF(COUNTIF(BS$3:BS81,E82)&gt;0,"",E82),"")</f>
        <v/>
      </c>
      <c r="BT82" s="1" t="str">
        <f aca="false">IF(F82&lt;&gt;"",IF(COUNTIF(BT$3:BT81,F82)&gt;0,"",F82),"")</f>
        <v/>
      </c>
      <c r="BU82" s="1" t="str">
        <f aca="false">IF(G82&lt;&gt;"",IF(COUNTIF(BU$3:BU81,G82)&gt;0,"",G82),"")</f>
        <v/>
      </c>
    </row>
    <row r="83" customFormat="false" ht="15" hidden="false" customHeight="false" outlineLevel="0" collapsed="false">
      <c r="A83" s="972" t="str">
        <f aca="false">IF(B83&lt;&gt;"",CONCATENATE(B83,C83,D83,E83,F83,G83),"")</f>
        <v/>
      </c>
      <c r="B83" s="660"/>
      <c r="C83" s="660"/>
      <c r="D83" s="660"/>
      <c r="E83" s="1008"/>
      <c r="F83" s="660"/>
      <c r="G83" s="660"/>
      <c r="H83" s="1002"/>
      <c r="I83" s="1002"/>
      <c r="J83" s="1003"/>
      <c r="K83" s="1004"/>
      <c r="L83" s="1005"/>
      <c r="M83" s="1005"/>
      <c r="N83" s="1003"/>
      <c r="O83" s="1014"/>
      <c r="P83" s="1008"/>
      <c r="Q83" s="1008"/>
      <c r="R83" s="1008"/>
      <c r="S83" s="1007"/>
      <c r="V83" s="111" t="n">
        <f aca="false">+V82+1</f>
        <v>81</v>
      </c>
      <c r="W83" s="977" t="str">
        <f aca="false">IFERROR(VLOOKUP($V82,AD:AK,8,FALSE()),"")</f>
        <v/>
      </c>
      <c r="X83" s="977" t="str">
        <f aca="false">IFERROR(VLOOKUP($V83,AE:AL,8,FALSE()),"")</f>
        <v/>
      </c>
      <c r="Y83" s="977" t="str">
        <f aca="false">IFERROR(VLOOKUP($V83,AF:AM,8,FALSE()),"")</f>
        <v/>
      </c>
      <c r="Z83" s="977" t="str">
        <f aca="false">IFERROR(VLOOKUP($V83,AG:AN,8,FALSE()),"")</f>
        <v/>
      </c>
      <c r="AA83" s="977" t="str">
        <f aca="false">IFERROR(VLOOKUP($V83,AH:AO,8,FALSE()),"")</f>
        <v/>
      </c>
      <c r="AB83" s="977" t="str">
        <f aca="false">IFERROR(VLOOKUP($V83,AI:AP,8,FALSE()),"")</f>
        <v/>
      </c>
      <c r="AD83" s="111" t="str">
        <f aca="false">IF(AK83&lt;&gt;"",MAX(AD$3:AD82)+1,"")</f>
        <v/>
      </c>
      <c r="AE83" s="111" t="str">
        <f aca="false">IF(AL83&lt;&gt;"",MAX(AE$3:AE82)+1,"")</f>
        <v/>
      </c>
      <c r="AF83" s="111" t="str">
        <f aca="false">IF(AM83&lt;&gt;"",MAX(AF$3:AF82)+1,"")</f>
        <v/>
      </c>
      <c r="AG83" s="111" t="str">
        <f aca="false">IF(AN83&lt;&gt;"",MAX(AG$3:AG82)+1,"")</f>
        <v/>
      </c>
      <c r="AH83" s="111" t="str">
        <f aca="false">IF(AO83&lt;&gt;"",MAX(AH$3:AH82)+1,"")</f>
        <v/>
      </c>
      <c r="AI83" s="111" t="str">
        <f aca="false">IF(AP83&lt;&gt;"",MAX(AI$3:AI82)+1,"")</f>
        <v/>
      </c>
      <c r="AK83" s="111" t="str">
        <f aca="false">IF(B83="","",IF(COUNTIF($AK$3:AL82,B83)=0,B83,""))</f>
        <v/>
      </c>
      <c r="AL83" s="111" t="str">
        <f aca="false">IF(C83="","",IF($B83='Oneri di Urbanizzazione'!$E$33,IF(COUNTIF($AL$3:AL82,$C83)=0,$C83,""),""))</f>
        <v/>
      </c>
      <c r="AM83" s="111" t="str">
        <f aca="false">IF(D83="","",IF(AND($B83='Oneri di Urbanizzazione'!$E$33,$C83='Oneri di Urbanizzazione'!$E$35),IF(COUNTIF(AM$3:AM82,$D83)=0,$D83,""),""))</f>
        <v/>
      </c>
      <c r="AN83" s="111" t="str">
        <f aca="false">IF(E83="","",IF(AND($B83='Oneri di Urbanizzazione'!$E$33,$C83='Oneri di Urbanizzazione'!$E$35,$D83='Oneri di Urbanizzazione'!$E$38),IF(COUNTIF(AN$3:AN82,$E83)=0,$E83,""),""))</f>
        <v/>
      </c>
      <c r="AO83" s="111" t="str">
        <f aca="false">IF(F83="","",IF(AND($B83='Oneri di Urbanizzazione'!$E$33,$C83='Oneri di Urbanizzazione'!$E$35,$D83='Oneri di Urbanizzazione'!$E$38,$E83='Oneri di Urbanizzazione'!$E$40),IF(COUNTIF(AO$3:AO82,$F83)=0,$F83,""),""))</f>
        <v/>
      </c>
      <c r="AP83" s="111" t="str">
        <f aca="false">IF(G83="","",IF(AND($B83='Oneri di Urbanizzazione'!$E$33,$C83='Oneri di Urbanizzazione'!$E$35,$D83='Oneri di Urbanizzazione'!$E$38,$E83='Oneri di Urbanizzazione'!$E$40,$F83='Oneri di Urbanizzazione'!$E$42),IF(COUNTIF(AP$3:AP82,$G83)=0,$G83,""),""))</f>
        <v/>
      </c>
      <c r="AY83" s="1" t="n">
        <f aca="false">+AY82+1</f>
        <v>81</v>
      </c>
      <c r="AZ83" s="978" t="str">
        <f aca="false">IFERROR(VLOOKUP($AY83,BI:BP,8,FALSE()),"")</f>
        <v/>
      </c>
      <c r="BA83" s="978" t="str">
        <f aca="false">IFERROR(VLOOKUP($AY83,BJ:BQ,8,FALSE()),"")</f>
        <v/>
      </c>
      <c r="BB83" s="978" t="str">
        <f aca="false">IFERROR(VLOOKUP($AY83,BK:BR,8,FALSE()),"")</f>
        <v/>
      </c>
      <c r="BC83" s="978" t="str">
        <f aca="false">IFERROR(VLOOKUP($AY83,BL:BS,8,FALSE()),"")</f>
        <v/>
      </c>
      <c r="BD83" s="978" t="str">
        <f aca="false">IFERROR(VLOOKUP($AY83,BM:BT,8,FALSE()),"")</f>
        <v/>
      </c>
      <c r="BE83" s="978" t="str">
        <f aca="false">IFERROR(VLOOKUP($AY83,BN:BU,8,FALSE()),"")</f>
        <v/>
      </c>
      <c r="BI83" s="1" t="str">
        <f aca="false">IF(BP83&lt;&gt;"",MAX(BI$3:BI82)+1,"")</f>
        <v/>
      </c>
      <c r="BJ83" s="1" t="str">
        <f aca="false">IF(BQ83&lt;&gt;"",MAX(BJ$3:BJ82)+1,"")</f>
        <v/>
      </c>
      <c r="BK83" s="1" t="str">
        <f aca="false">IF(BR83&lt;&gt;"",MAX(BK$3:BK82)+1,"")</f>
        <v/>
      </c>
      <c r="BL83" s="1" t="str">
        <f aca="false">IF(BS83&lt;&gt;"",MAX(BL$3:BL82)+1,"")</f>
        <v/>
      </c>
      <c r="BM83" s="1" t="str">
        <f aca="false">IF(BT83&lt;&gt;"",MAX(BM$3:BM82)+1,"")</f>
        <v/>
      </c>
      <c r="BN83" s="1" t="str">
        <f aca="false">IF(BU83&lt;&gt;"",MAX(BN$3:BN82)+1,"")</f>
        <v/>
      </c>
      <c r="BP83" s="1" t="str">
        <f aca="false">IF(B83&lt;&gt;"",IF(COUNTIF(BP$3:BP82,B83)&gt;0,"",B83),"")</f>
        <v/>
      </c>
      <c r="BQ83" s="1" t="str">
        <f aca="false">IF(C83&lt;&gt;"",IF(COUNTIF(BQ$3:BQ82,C83)&gt;0,"",C83),"")</f>
        <v/>
      </c>
      <c r="BR83" s="1" t="str">
        <f aca="false">IF(D83&lt;&gt;"",IF(COUNTIF(BR$3:BR82,D83)&gt;0,"",D83),"")</f>
        <v/>
      </c>
      <c r="BS83" s="1" t="str">
        <f aca="false">IF(E83&lt;&gt;"",IF(COUNTIF(BS$3:BS82,E83)&gt;0,"",E83),"")</f>
        <v/>
      </c>
      <c r="BT83" s="1" t="str">
        <f aca="false">IF(F83&lt;&gt;"",IF(COUNTIF(BT$3:BT82,F83)&gt;0,"",F83),"")</f>
        <v/>
      </c>
      <c r="BU83" s="1" t="str">
        <f aca="false">IF(G83&lt;&gt;"",IF(COUNTIF(BU$3:BU82,G83)&gt;0,"",G83),"")</f>
        <v/>
      </c>
    </row>
    <row r="84" customFormat="false" ht="15" hidden="false" customHeight="false" outlineLevel="0" collapsed="false">
      <c r="A84" s="972" t="str">
        <f aca="false">IF(B84&lt;&gt;"",CONCATENATE(B84,C84,D84,E84,F84,G84),"")</f>
        <v/>
      </c>
      <c r="B84" s="660"/>
      <c r="C84" s="660"/>
      <c r="D84" s="660"/>
      <c r="E84" s="1008"/>
      <c r="F84" s="660"/>
      <c r="G84" s="660"/>
      <c r="H84" s="1002"/>
      <c r="I84" s="1002"/>
      <c r="J84" s="1003"/>
      <c r="K84" s="1004"/>
      <c r="L84" s="1005"/>
      <c r="M84" s="1005"/>
      <c r="N84" s="1003"/>
      <c r="O84" s="1014"/>
      <c r="P84" s="1008"/>
      <c r="Q84" s="1008"/>
      <c r="R84" s="1008"/>
      <c r="S84" s="1007"/>
      <c r="V84" s="111" t="n">
        <f aca="false">+V83+1</f>
        <v>82</v>
      </c>
      <c r="W84" s="977" t="str">
        <f aca="false">IFERROR(VLOOKUP($V83,AD:AK,8,FALSE()),"")</f>
        <v/>
      </c>
      <c r="X84" s="977" t="str">
        <f aca="false">IFERROR(VLOOKUP($V84,AE:AL,8,FALSE()),"")</f>
        <v/>
      </c>
      <c r="Y84" s="977" t="str">
        <f aca="false">IFERROR(VLOOKUP($V84,AF:AM,8,FALSE()),"")</f>
        <v/>
      </c>
      <c r="Z84" s="977" t="str">
        <f aca="false">IFERROR(VLOOKUP($V84,AG:AN,8,FALSE()),"")</f>
        <v/>
      </c>
      <c r="AA84" s="977" t="str">
        <f aca="false">IFERROR(VLOOKUP($V84,AH:AO,8,FALSE()),"")</f>
        <v/>
      </c>
      <c r="AB84" s="977" t="str">
        <f aca="false">IFERROR(VLOOKUP($V84,AI:AP,8,FALSE()),"")</f>
        <v/>
      </c>
      <c r="AD84" s="111" t="str">
        <f aca="false">IF(AK84&lt;&gt;"",MAX(AD$3:AD83)+1,"")</f>
        <v/>
      </c>
      <c r="AE84" s="111" t="str">
        <f aca="false">IF(AL84&lt;&gt;"",MAX(AE$3:AE83)+1,"")</f>
        <v/>
      </c>
      <c r="AF84" s="111" t="str">
        <f aca="false">IF(AM84&lt;&gt;"",MAX(AF$3:AF83)+1,"")</f>
        <v/>
      </c>
      <c r="AG84" s="111" t="str">
        <f aca="false">IF(AN84&lt;&gt;"",MAX(AG$3:AG83)+1,"")</f>
        <v/>
      </c>
      <c r="AH84" s="111" t="str">
        <f aca="false">IF(AO84&lt;&gt;"",MAX(AH$3:AH83)+1,"")</f>
        <v/>
      </c>
      <c r="AI84" s="111" t="str">
        <f aca="false">IF(AP84&lt;&gt;"",MAX(AI$3:AI83)+1,"")</f>
        <v/>
      </c>
      <c r="AK84" s="111" t="str">
        <f aca="false">IF(B84="","",IF(COUNTIF($AK$3:AL83,B84)=0,B84,""))</f>
        <v/>
      </c>
      <c r="AL84" s="111" t="str">
        <f aca="false">IF(C84="","",IF($B84='Oneri di Urbanizzazione'!$E$33,IF(COUNTIF($AL$3:AL83,$C84)=0,$C84,""),""))</f>
        <v/>
      </c>
      <c r="AM84" s="111" t="str">
        <f aca="false">IF(D84="","",IF(AND($B84='Oneri di Urbanizzazione'!$E$33,$C84='Oneri di Urbanizzazione'!$E$35),IF(COUNTIF(AM$3:AM83,$D84)=0,$D84,""),""))</f>
        <v/>
      </c>
      <c r="AN84" s="111" t="str">
        <f aca="false">IF(E84="","",IF(AND($B84='Oneri di Urbanizzazione'!$E$33,$C84='Oneri di Urbanizzazione'!$E$35,$D84='Oneri di Urbanizzazione'!$E$38),IF(COUNTIF(AN$3:AN83,$E84)=0,$E84,""),""))</f>
        <v/>
      </c>
      <c r="AO84" s="111" t="str">
        <f aca="false">IF(F84="","",IF(AND($B84='Oneri di Urbanizzazione'!$E$33,$C84='Oneri di Urbanizzazione'!$E$35,$D84='Oneri di Urbanizzazione'!$E$38,$E84='Oneri di Urbanizzazione'!$E$40),IF(COUNTIF(AO$3:AO83,$F84)=0,$F84,""),""))</f>
        <v/>
      </c>
      <c r="AP84" s="111" t="str">
        <f aca="false">IF(G84="","",IF(AND($B84='Oneri di Urbanizzazione'!$E$33,$C84='Oneri di Urbanizzazione'!$E$35,$D84='Oneri di Urbanizzazione'!$E$38,$E84='Oneri di Urbanizzazione'!$E$40,$F84='Oneri di Urbanizzazione'!$E$42),IF(COUNTIF(AP$3:AP83,$G84)=0,$G84,""),""))</f>
        <v/>
      </c>
      <c r="AY84" s="1" t="n">
        <f aca="false">+AY83+1</f>
        <v>82</v>
      </c>
      <c r="AZ84" s="978" t="str">
        <f aca="false">IFERROR(VLOOKUP($AY84,BI:BP,8,FALSE()),"")</f>
        <v/>
      </c>
      <c r="BA84" s="978" t="str">
        <f aca="false">IFERROR(VLOOKUP($AY84,BJ:BQ,8,FALSE()),"")</f>
        <v/>
      </c>
      <c r="BB84" s="978" t="str">
        <f aca="false">IFERROR(VLOOKUP($AY84,BK:BR,8,FALSE()),"")</f>
        <v/>
      </c>
      <c r="BC84" s="978" t="str">
        <f aca="false">IFERROR(VLOOKUP($AY84,BL:BS,8,FALSE()),"")</f>
        <v/>
      </c>
      <c r="BD84" s="978" t="str">
        <f aca="false">IFERROR(VLOOKUP($AY84,BM:BT,8,FALSE()),"")</f>
        <v/>
      </c>
      <c r="BE84" s="978" t="str">
        <f aca="false">IFERROR(VLOOKUP($AY84,BN:BU,8,FALSE()),"")</f>
        <v/>
      </c>
      <c r="BI84" s="1" t="str">
        <f aca="false">IF(BP84&lt;&gt;"",MAX(BI$3:BI83)+1,"")</f>
        <v/>
      </c>
      <c r="BJ84" s="1" t="str">
        <f aca="false">IF(BQ84&lt;&gt;"",MAX(BJ$3:BJ83)+1,"")</f>
        <v/>
      </c>
      <c r="BK84" s="1" t="str">
        <f aca="false">IF(BR84&lt;&gt;"",MAX(BK$3:BK83)+1,"")</f>
        <v/>
      </c>
      <c r="BL84" s="1" t="str">
        <f aca="false">IF(BS84&lt;&gt;"",MAX(BL$3:BL83)+1,"")</f>
        <v/>
      </c>
      <c r="BM84" s="1" t="str">
        <f aca="false">IF(BT84&lt;&gt;"",MAX(BM$3:BM83)+1,"")</f>
        <v/>
      </c>
      <c r="BN84" s="1" t="str">
        <f aca="false">IF(BU84&lt;&gt;"",MAX(BN$3:BN83)+1,"")</f>
        <v/>
      </c>
      <c r="BP84" s="1" t="str">
        <f aca="false">IF(B84&lt;&gt;"",IF(COUNTIF(BP$3:BP83,B84)&gt;0,"",B84),"")</f>
        <v/>
      </c>
      <c r="BQ84" s="1" t="str">
        <f aca="false">IF(C84&lt;&gt;"",IF(COUNTIF(BQ$3:BQ83,C84)&gt;0,"",C84),"")</f>
        <v/>
      </c>
      <c r="BR84" s="1" t="str">
        <f aca="false">IF(D84&lt;&gt;"",IF(COUNTIF(BR$3:BR83,D84)&gt;0,"",D84),"")</f>
        <v/>
      </c>
      <c r="BS84" s="1" t="str">
        <f aca="false">IF(E84&lt;&gt;"",IF(COUNTIF(BS$3:BS83,E84)&gt;0,"",E84),"")</f>
        <v/>
      </c>
      <c r="BT84" s="1" t="str">
        <f aca="false">IF(F84&lt;&gt;"",IF(COUNTIF(BT$3:BT83,F84)&gt;0,"",F84),"")</f>
        <v/>
      </c>
      <c r="BU84" s="1" t="str">
        <f aca="false">IF(G84&lt;&gt;"",IF(COUNTIF(BU$3:BU83,G84)&gt;0,"",G84),"")</f>
        <v/>
      </c>
    </row>
    <row r="85" customFormat="false" ht="15" hidden="false" customHeight="false" outlineLevel="0" collapsed="false">
      <c r="A85" s="972" t="str">
        <f aca="false">IF(B85&lt;&gt;"",CONCATENATE(B85,C85,D85,E85,F85,G85),"")</f>
        <v/>
      </c>
      <c r="B85" s="660"/>
      <c r="C85" s="660"/>
      <c r="D85" s="660"/>
      <c r="E85" s="1008"/>
      <c r="F85" s="660"/>
      <c r="G85" s="660"/>
      <c r="H85" s="1002"/>
      <c r="I85" s="1002"/>
      <c r="J85" s="1003"/>
      <c r="K85" s="1004"/>
      <c r="L85" s="1005"/>
      <c r="M85" s="1005"/>
      <c r="N85" s="1003"/>
      <c r="O85" s="1014"/>
      <c r="P85" s="1008"/>
      <c r="Q85" s="1008"/>
      <c r="R85" s="1008"/>
      <c r="S85" s="1007"/>
      <c r="V85" s="111" t="n">
        <f aca="false">+V84+1</f>
        <v>83</v>
      </c>
      <c r="W85" s="977" t="str">
        <f aca="false">IFERROR(VLOOKUP($V84,AD:AK,8,FALSE()),"")</f>
        <v/>
      </c>
      <c r="X85" s="977" t="str">
        <f aca="false">IFERROR(VLOOKUP($V85,AE:AL,8,FALSE()),"")</f>
        <v/>
      </c>
      <c r="Y85" s="977" t="str">
        <f aca="false">IFERROR(VLOOKUP($V85,AF:AM,8,FALSE()),"")</f>
        <v/>
      </c>
      <c r="Z85" s="977" t="str">
        <f aca="false">IFERROR(VLOOKUP($V85,AG:AN,8,FALSE()),"")</f>
        <v/>
      </c>
      <c r="AA85" s="977" t="str">
        <f aca="false">IFERROR(VLOOKUP($V85,AH:AO,8,FALSE()),"")</f>
        <v/>
      </c>
      <c r="AB85" s="977" t="str">
        <f aca="false">IFERROR(VLOOKUP($V85,AI:AP,8,FALSE()),"")</f>
        <v/>
      </c>
      <c r="AD85" s="111" t="str">
        <f aca="false">IF(AK85&lt;&gt;"",MAX(AD$3:AD84)+1,"")</f>
        <v/>
      </c>
      <c r="AE85" s="111" t="str">
        <f aca="false">IF(AL85&lt;&gt;"",MAX(AE$3:AE84)+1,"")</f>
        <v/>
      </c>
      <c r="AF85" s="111" t="str">
        <f aca="false">IF(AM85&lt;&gt;"",MAX(AF$3:AF84)+1,"")</f>
        <v/>
      </c>
      <c r="AG85" s="111" t="str">
        <f aca="false">IF(AN85&lt;&gt;"",MAX(AG$3:AG84)+1,"")</f>
        <v/>
      </c>
      <c r="AH85" s="111" t="str">
        <f aca="false">IF(AO85&lt;&gt;"",MAX(AH$3:AH84)+1,"")</f>
        <v/>
      </c>
      <c r="AI85" s="111" t="str">
        <f aca="false">IF(AP85&lt;&gt;"",MAX(AI$3:AI84)+1,"")</f>
        <v/>
      </c>
      <c r="AK85" s="111" t="str">
        <f aca="false">IF(B85="","",IF(COUNTIF($AK$3:AL84,B85)=0,B85,""))</f>
        <v/>
      </c>
      <c r="AL85" s="111" t="str">
        <f aca="false">IF(C85="","",IF($B85='Oneri di Urbanizzazione'!$E$33,IF(COUNTIF($AL$3:AL84,$C85)=0,$C85,""),""))</f>
        <v/>
      </c>
      <c r="AM85" s="111" t="str">
        <f aca="false">IF(D85="","",IF(AND($B85='Oneri di Urbanizzazione'!$E$33,$C85='Oneri di Urbanizzazione'!$E$35),IF(COUNTIF(AM$3:AM84,$D85)=0,$D85,""),""))</f>
        <v/>
      </c>
      <c r="AN85" s="111" t="str">
        <f aca="false">IF(E85="","",IF(AND($B85='Oneri di Urbanizzazione'!$E$33,$C85='Oneri di Urbanizzazione'!$E$35,$D85='Oneri di Urbanizzazione'!$E$38),IF(COUNTIF(AN$3:AN84,$E85)=0,$E85,""),""))</f>
        <v/>
      </c>
      <c r="AO85" s="111" t="str">
        <f aca="false">IF(F85="","",IF(AND($B85='Oneri di Urbanizzazione'!$E$33,$C85='Oneri di Urbanizzazione'!$E$35,$D85='Oneri di Urbanizzazione'!$E$38,$E85='Oneri di Urbanizzazione'!$E$40),IF(COUNTIF(AO$3:AO84,$F85)=0,$F85,""),""))</f>
        <v/>
      </c>
      <c r="AP85" s="111" t="str">
        <f aca="false">IF(G85="","",IF(AND($B85='Oneri di Urbanizzazione'!$E$33,$C85='Oneri di Urbanizzazione'!$E$35,$D85='Oneri di Urbanizzazione'!$E$38,$E85='Oneri di Urbanizzazione'!$E$40,$F85='Oneri di Urbanizzazione'!$E$42),IF(COUNTIF(AP$3:AP84,$G85)=0,$G85,""),""))</f>
        <v/>
      </c>
      <c r="AY85" s="1" t="n">
        <f aca="false">+AY84+1</f>
        <v>83</v>
      </c>
      <c r="AZ85" s="978" t="str">
        <f aca="false">IFERROR(VLOOKUP($AY85,BI:BP,8,FALSE()),"")</f>
        <v/>
      </c>
      <c r="BA85" s="978" t="str">
        <f aca="false">IFERROR(VLOOKUP($AY85,BJ:BQ,8,FALSE()),"")</f>
        <v/>
      </c>
      <c r="BB85" s="978" t="str">
        <f aca="false">IFERROR(VLOOKUP($AY85,BK:BR,8,FALSE()),"")</f>
        <v/>
      </c>
      <c r="BC85" s="978" t="str">
        <f aca="false">IFERROR(VLOOKUP($AY85,BL:BS,8,FALSE()),"")</f>
        <v/>
      </c>
      <c r="BD85" s="978" t="str">
        <f aca="false">IFERROR(VLOOKUP($AY85,BM:BT,8,FALSE()),"")</f>
        <v/>
      </c>
      <c r="BE85" s="978" t="str">
        <f aca="false">IFERROR(VLOOKUP($AY85,BN:BU,8,FALSE()),"")</f>
        <v/>
      </c>
      <c r="BI85" s="1" t="str">
        <f aca="false">IF(BP85&lt;&gt;"",MAX(BI$3:BI84)+1,"")</f>
        <v/>
      </c>
      <c r="BJ85" s="1" t="str">
        <f aca="false">IF(BQ85&lt;&gt;"",MAX(BJ$3:BJ84)+1,"")</f>
        <v/>
      </c>
      <c r="BK85" s="1" t="str">
        <f aca="false">IF(BR85&lt;&gt;"",MAX(BK$3:BK84)+1,"")</f>
        <v/>
      </c>
      <c r="BL85" s="1" t="str">
        <f aca="false">IF(BS85&lt;&gt;"",MAX(BL$3:BL84)+1,"")</f>
        <v/>
      </c>
      <c r="BM85" s="1" t="str">
        <f aca="false">IF(BT85&lt;&gt;"",MAX(BM$3:BM84)+1,"")</f>
        <v/>
      </c>
      <c r="BN85" s="1" t="str">
        <f aca="false">IF(BU85&lt;&gt;"",MAX(BN$3:BN84)+1,"")</f>
        <v/>
      </c>
      <c r="BP85" s="1" t="str">
        <f aca="false">IF(B85&lt;&gt;"",IF(COUNTIF(BP$3:BP84,B85)&gt;0,"",B85),"")</f>
        <v/>
      </c>
      <c r="BQ85" s="1" t="str">
        <f aca="false">IF(C85&lt;&gt;"",IF(COUNTIF(BQ$3:BQ84,C85)&gt;0,"",C85),"")</f>
        <v/>
      </c>
      <c r="BR85" s="1" t="str">
        <f aca="false">IF(D85&lt;&gt;"",IF(COUNTIF(BR$3:BR84,D85)&gt;0,"",D85),"")</f>
        <v/>
      </c>
      <c r="BS85" s="1" t="str">
        <f aca="false">IF(E85&lt;&gt;"",IF(COUNTIF(BS$3:BS84,E85)&gt;0,"",E85),"")</f>
        <v/>
      </c>
      <c r="BT85" s="1" t="str">
        <f aca="false">IF(F85&lt;&gt;"",IF(COUNTIF(BT$3:BT84,F85)&gt;0,"",F85),"")</f>
        <v/>
      </c>
      <c r="BU85" s="1" t="str">
        <f aca="false">IF(G85&lt;&gt;"",IF(COUNTIF(BU$3:BU84,G85)&gt;0,"",G85),"")</f>
        <v/>
      </c>
    </row>
    <row r="86" customFormat="false" ht="15" hidden="false" customHeight="false" outlineLevel="0" collapsed="false">
      <c r="A86" s="972" t="str">
        <f aca="false">IF(B86&lt;&gt;"",CONCATENATE(B86,C86,D86,E86,F86,G86),"")</f>
        <v/>
      </c>
      <c r="B86" s="660"/>
      <c r="C86" s="660"/>
      <c r="D86" s="660"/>
      <c r="E86" s="1008"/>
      <c r="F86" s="660"/>
      <c r="G86" s="660"/>
      <c r="H86" s="1002"/>
      <c r="I86" s="1002"/>
      <c r="J86" s="1003"/>
      <c r="K86" s="1004"/>
      <c r="L86" s="1005"/>
      <c r="M86" s="1005"/>
      <c r="N86" s="1003"/>
      <c r="O86" s="1014"/>
      <c r="P86" s="1008"/>
      <c r="Q86" s="1008"/>
      <c r="R86" s="1008"/>
      <c r="S86" s="1007"/>
      <c r="V86" s="111" t="n">
        <f aca="false">+V85+1</f>
        <v>84</v>
      </c>
      <c r="W86" s="977" t="str">
        <f aca="false">IFERROR(VLOOKUP($V85,AD:AK,8,FALSE()),"")</f>
        <v/>
      </c>
      <c r="X86" s="977" t="str">
        <f aca="false">IFERROR(VLOOKUP($V86,AE:AL,8,FALSE()),"")</f>
        <v/>
      </c>
      <c r="Y86" s="977" t="str">
        <f aca="false">IFERROR(VLOOKUP($V86,AF:AM,8,FALSE()),"")</f>
        <v/>
      </c>
      <c r="Z86" s="977" t="str">
        <f aca="false">IFERROR(VLOOKUP($V86,AG:AN,8,FALSE()),"")</f>
        <v/>
      </c>
      <c r="AA86" s="977" t="str">
        <f aca="false">IFERROR(VLOOKUP($V86,AH:AO,8,FALSE()),"")</f>
        <v/>
      </c>
      <c r="AB86" s="977" t="str">
        <f aca="false">IFERROR(VLOOKUP($V86,AI:AP,8,FALSE()),"")</f>
        <v/>
      </c>
      <c r="AD86" s="111" t="str">
        <f aca="false">IF(AK86&lt;&gt;"",MAX(AD$3:AD85)+1,"")</f>
        <v/>
      </c>
      <c r="AE86" s="111" t="str">
        <f aca="false">IF(AL86&lt;&gt;"",MAX(AE$3:AE85)+1,"")</f>
        <v/>
      </c>
      <c r="AF86" s="111" t="str">
        <f aca="false">IF(AM86&lt;&gt;"",MAX(AF$3:AF85)+1,"")</f>
        <v/>
      </c>
      <c r="AG86" s="111" t="str">
        <f aca="false">IF(AN86&lt;&gt;"",MAX(AG$3:AG85)+1,"")</f>
        <v/>
      </c>
      <c r="AH86" s="111" t="str">
        <f aca="false">IF(AO86&lt;&gt;"",MAX(AH$3:AH85)+1,"")</f>
        <v/>
      </c>
      <c r="AI86" s="111" t="str">
        <f aca="false">IF(AP86&lt;&gt;"",MAX(AI$3:AI85)+1,"")</f>
        <v/>
      </c>
      <c r="AK86" s="111" t="str">
        <f aca="false">IF(B86="","",IF(COUNTIF($AK$3:AL85,B86)=0,B86,""))</f>
        <v/>
      </c>
      <c r="AL86" s="111" t="str">
        <f aca="false">IF(C86="","",IF($B86='Oneri di Urbanizzazione'!$E$33,IF(COUNTIF($AL$3:AL85,$C86)=0,$C86,""),""))</f>
        <v/>
      </c>
      <c r="AM86" s="111" t="str">
        <f aca="false">IF(D86="","",IF(AND($B86='Oneri di Urbanizzazione'!$E$33,$C86='Oneri di Urbanizzazione'!$E$35),IF(COUNTIF(AM$3:AM85,$D86)=0,$D86,""),""))</f>
        <v/>
      </c>
      <c r="AN86" s="111" t="str">
        <f aca="false">IF(E86="","",IF(AND($B86='Oneri di Urbanizzazione'!$E$33,$C86='Oneri di Urbanizzazione'!$E$35,$D86='Oneri di Urbanizzazione'!$E$38),IF(COUNTIF(AN$3:AN85,$E86)=0,$E86,""),""))</f>
        <v/>
      </c>
      <c r="AO86" s="111" t="str">
        <f aca="false">IF(F86="","",IF(AND($B86='Oneri di Urbanizzazione'!$E$33,$C86='Oneri di Urbanizzazione'!$E$35,$D86='Oneri di Urbanizzazione'!$E$38,$E86='Oneri di Urbanizzazione'!$E$40),IF(COUNTIF(AO$3:AO85,$F86)=0,$F86,""),""))</f>
        <v/>
      </c>
      <c r="AP86" s="111" t="str">
        <f aca="false">IF(G86="","",IF(AND($B86='Oneri di Urbanizzazione'!$E$33,$C86='Oneri di Urbanizzazione'!$E$35,$D86='Oneri di Urbanizzazione'!$E$38,$E86='Oneri di Urbanizzazione'!$E$40,$F86='Oneri di Urbanizzazione'!$E$42),IF(COUNTIF(AP$3:AP85,$G86)=0,$G86,""),""))</f>
        <v/>
      </c>
      <c r="AY86" s="1" t="n">
        <f aca="false">+AY85+1</f>
        <v>84</v>
      </c>
      <c r="AZ86" s="978" t="str">
        <f aca="false">IFERROR(VLOOKUP($AY86,BI:BP,8,FALSE()),"")</f>
        <v/>
      </c>
      <c r="BA86" s="978" t="str">
        <f aca="false">IFERROR(VLOOKUP($AY86,BJ:BQ,8,FALSE()),"")</f>
        <v/>
      </c>
      <c r="BB86" s="978" t="str">
        <f aca="false">IFERROR(VLOOKUP($AY86,BK:BR,8,FALSE()),"")</f>
        <v/>
      </c>
      <c r="BC86" s="978" t="str">
        <f aca="false">IFERROR(VLOOKUP($AY86,BL:BS,8,FALSE()),"")</f>
        <v/>
      </c>
      <c r="BD86" s="978" t="str">
        <f aca="false">IFERROR(VLOOKUP($AY86,BM:BT,8,FALSE()),"")</f>
        <v/>
      </c>
      <c r="BE86" s="978" t="str">
        <f aca="false">IFERROR(VLOOKUP($AY86,BN:BU,8,FALSE()),"")</f>
        <v/>
      </c>
      <c r="BI86" s="1" t="str">
        <f aca="false">IF(BP86&lt;&gt;"",MAX(BI$3:BI85)+1,"")</f>
        <v/>
      </c>
      <c r="BJ86" s="1" t="str">
        <f aca="false">IF(BQ86&lt;&gt;"",MAX(BJ$3:BJ85)+1,"")</f>
        <v/>
      </c>
      <c r="BK86" s="1" t="str">
        <f aca="false">IF(BR86&lt;&gt;"",MAX(BK$3:BK85)+1,"")</f>
        <v/>
      </c>
      <c r="BL86" s="1" t="str">
        <f aca="false">IF(BS86&lt;&gt;"",MAX(BL$3:BL85)+1,"")</f>
        <v/>
      </c>
      <c r="BM86" s="1" t="str">
        <f aca="false">IF(BT86&lt;&gt;"",MAX(BM$3:BM85)+1,"")</f>
        <v/>
      </c>
      <c r="BN86" s="1" t="str">
        <f aca="false">IF(BU86&lt;&gt;"",MAX(BN$3:BN85)+1,"")</f>
        <v/>
      </c>
      <c r="BP86" s="1" t="str">
        <f aca="false">IF(B86&lt;&gt;"",IF(COUNTIF(BP$3:BP85,B86)&gt;0,"",B86),"")</f>
        <v/>
      </c>
      <c r="BQ86" s="1" t="str">
        <f aca="false">IF(C86&lt;&gt;"",IF(COUNTIF(BQ$3:BQ85,C86)&gt;0,"",C86),"")</f>
        <v/>
      </c>
      <c r="BR86" s="1" t="str">
        <f aca="false">IF(D86&lt;&gt;"",IF(COUNTIF(BR$3:BR85,D86)&gt;0,"",D86),"")</f>
        <v/>
      </c>
      <c r="BS86" s="1" t="str">
        <f aca="false">IF(E86&lt;&gt;"",IF(COUNTIF(BS$3:BS85,E86)&gt;0,"",E86),"")</f>
        <v/>
      </c>
      <c r="BT86" s="1" t="str">
        <f aca="false">IF(F86&lt;&gt;"",IF(COUNTIF(BT$3:BT85,F86)&gt;0,"",F86),"")</f>
        <v/>
      </c>
      <c r="BU86" s="1" t="str">
        <f aca="false">IF(G86&lt;&gt;"",IF(COUNTIF(BU$3:BU85,G86)&gt;0,"",G86),"")</f>
        <v/>
      </c>
    </row>
    <row r="87" customFormat="false" ht="15" hidden="false" customHeight="false" outlineLevel="0" collapsed="false">
      <c r="A87" s="972" t="str">
        <f aca="false">IF(B87&lt;&gt;"",CONCATENATE(B87,C87,D87,E87,F87,G87),"")</f>
        <v/>
      </c>
      <c r="B87" s="660"/>
      <c r="C87" s="660"/>
      <c r="D87" s="660"/>
      <c r="E87" s="1008"/>
      <c r="F87" s="660"/>
      <c r="G87" s="660"/>
      <c r="H87" s="1002"/>
      <c r="I87" s="1002"/>
      <c r="J87" s="1003"/>
      <c r="K87" s="1004"/>
      <c r="L87" s="1005"/>
      <c r="M87" s="1005"/>
      <c r="N87" s="1003"/>
      <c r="O87" s="1014"/>
      <c r="P87" s="1008"/>
      <c r="Q87" s="1008"/>
      <c r="R87" s="1008"/>
      <c r="S87" s="1007"/>
      <c r="V87" s="111" t="n">
        <f aca="false">+V86+1</f>
        <v>85</v>
      </c>
      <c r="W87" s="977" t="str">
        <f aca="false">IFERROR(VLOOKUP($V86,AD:AK,8,FALSE()),"")</f>
        <v/>
      </c>
      <c r="X87" s="977" t="str">
        <f aca="false">IFERROR(VLOOKUP($V87,AE:AL,8,FALSE()),"")</f>
        <v/>
      </c>
      <c r="Y87" s="977" t="str">
        <f aca="false">IFERROR(VLOOKUP($V87,AF:AM,8,FALSE()),"")</f>
        <v/>
      </c>
      <c r="Z87" s="977" t="str">
        <f aca="false">IFERROR(VLOOKUP($V87,AG:AN,8,FALSE()),"")</f>
        <v/>
      </c>
      <c r="AA87" s="977" t="str">
        <f aca="false">IFERROR(VLOOKUP($V87,AH:AO,8,FALSE()),"")</f>
        <v/>
      </c>
      <c r="AB87" s="977" t="str">
        <f aca="false">IFERROR(VLOOKUP($V87,AI:AP,8,FALSE()),"")</f>
        <v/>
      </c>
      <c r="AD87" s="111" t="str">
        <f aca="false">IF(AK87&lt;&gt;"",MAX(AD$3:AD86)+1,"")</f>
        <v/>
      </c>
      <c r="AE87" s="111" t="str">
        <f aca="false">IF(AL87&lt;&gt;"",MAX(AE$3:AE86)+1,"")</f>
        <v/>
      </c>
      <c r="AF87" s="111" t="str">
        <f aca="false">IF(AM87&lt;&gt;"",MAX(AF$3:AF86)+1,"")</f>
        <v/>
      </c>
      <c r="AG87" s="111" t="str">
        <f aca="false">IF(AN87&lt;&gt;"",MAX(AG$3:AG86)+1,"")</f>
        <v/>
      </c>
      <c r="AH87" s="111" t="str">
        <f aca="false">IF(AO87&lt;&gt;"",MAX(AH$3:AH86)+1,"")</f>
        <v/>
      </c>
      <c r="AI87" s="111" t="str">
        <f aca="false">IF(AP87&lt;&gt;"",MAX(AI$3:AI86)+1,"")</f>
        <v/>
      </c>
      <c r="AK87" s="111" t="str">
        <f aca="false">IF(B87="","",IF(COUNTIF($AK$3:AL86,B87)=0,B87,""))</f>
        <v/>
      </c>
      <c r="AL87" s="111" t="str">
        <f aca="false">IF(C87="","",IF($B87='Oneri di Urbanizzazione'!$E$33,IF(COUNTIF($AL$3:AL86,$C87)=0,$C87,""),""))</f>
        <v/>
      </c>
      <c r="AM87" s="111" t="str">
        <f aca="false">IF(D87="","",IF(AND($B87='Oneri di Urbanizzazione'!$E$33,$C87='Oneri di Urbanizzazione'!$E$35),IF(COUNTIF(AM$3:AM86,$D87)=0,$D87,""),""))</f>
        <v/>
      </c>
      <c r="AN87" s="111" t="str">
        <f aca="false">IF(E87="","",IF(AND($B87='Oneri di Urbanizzazione'!$E$33,$C87='Oneri di Urbanizzazione'!$E$35,$D87='Oneri di Urbanizzazione'!$E$38),IF(COUNTIF(AN$3:AN86,$E87)=0,$E87,""),""))</f>
        <v/>
      </c>
      <c r="AO87" s="111" t="str">
        <f aca="false">IF(F87="","",IF(AND($B87='Oneri di Urbanizzazione'!$E$33,$C87='Oneri di Urbanizzazione'!$E$35,$D87='Oneri di Urbanizzazione'!$E$38,$E87='Oneri di Urbanizzazione'!$E$40),IF(COUNTIF(AO$3:AO86,$F87)=0,$F87,""),""))</f>
        <v/>
      </c>
      <c r="AP87" s="111" t="str">
        <f aca="false">IF(G87="","",IF(AND($B87='Oneri di Urbanizzazione'!$E$33,$C87='Oneri di Urbanizzazione'!$E$35,$D87='Oneri di Urbanizzazione'!$E$38,$E87='Oneri di Urbanizzazione'!$E$40,$F87='Oneri di Urbanizzazione'!$E$42),IF(COUNTIF(AP$3:AP86,$G87)=0,$G87,""),""))</f>
        <v/>
      </c>
      <c r="AY87" s="1" t="n">
        <f aca="false">+AY86+1</f>
        <v>85</v>
      </c>
      <c r="AZ87" s="978" t="str">
        <f aca="false">IFERROR(VLOOKUP($AY87,BI:BP,8,FALSE()),"")</f>
        <v/>
      </c>
      <c r="BA87" s="978" t="str">
        <f aca="false">IFERROR(VLOOKUP($AY87,BJ:BQ,8,FALSE()),"")</f>
        <v/>
      </c>
      <c r="BB87" s="978" t="str">
        <f aca="false">IFERROR(VLOOKUP($AY87,BK:BR,8,FALSE()),"")</f>
        <v/>
      </c>
      <c r="BC87" s="978" t="str">
        <f aca="false">IFERROR(VLOOKUP($AY87,BL:BS,8,FALSE()),"")</f>
        <v/>
      </c>
      <c r="BD87" s="978" t="str">
        <f aca="false">IFERROR(VLOOKUP($AY87,BM:BT,8,FALSE()),"")</f>
        <v/>
      </c>
      <c r="BE87" s="978" t="str">
        <f aca="false">IFERROR(VLOOKUP($AY87,BN:BU,8,FALSE()),"")</f>
        <v/>
      </c>
      <c r="BI87" s="1" t="str">
        <f aca="false">IF(BP87&lt;&gt;"",MAX(BI$3:BI86)+1,"")</f>
        <v/>
      </c>
      <c r="BJ87" s="1" t="str">
        <f aca="false">IF(BQ87&lt;&gt;"",MAX(BJ$3:BJ86)+1,"")</f>
        <v/>
      </c>
      <c r="BK87" s="1" t="str">
        <f aca="false">IF(BR87&lt;&gt;"",MAX(BK$3:BK86)+1,"")</f>
        <v/>
      </c>
      <c r="BL87" s="1" t="str">
        <f aca="false">IF(BS87&lt;&gt;"",MAX(BL$3:BL86)+1,"")</f>
        <v/>
      </c>
      <c r="BM87" s="1" t="str">
        <f aca="false">IF(BT87&lt;&gt;"",MAX(BM$3:BM86)+1,"")</f>
        <v/>
      </c>
      <c r="BN87" s="1" t="str">
        <f aca="false">IF(BU87&lt;&gt;"",MAX(BN$3:BN86)+1,"")</f>
        <v/>
      </c>
      <c r="BP87" s="1" t="str">
        <f aca="false">IF(B87&lt;&gt;"",IF(COUNTIF(BP$3:BP86,B87)&gt;0,"",B87),"")</f>
        <v/>
      </c>
      <c r="BQ87" s="1" t="str">
        <f aca="false">IF(C87&lt;&gt;"",IF(COUNTIF(BQ$3:BQ86,C87)&gt;0,"",C87),"")</f>
        <v/>
      </c>
      <c r="BR87" s="1" t="str">
        <f aca="false">IF(D87&lt;&gt;"",IF(COUNTIF(BR$3:BR86,D87)&gt;0,"",D87),"")</f>
        <v/>
      </c>
      <c r="BS87" s="1" t="str">
        <f aca="false">IF(E87&lt;&gt;"",IF(COUNTIF(BS$3:BS86,E87)&gt;0,"",E87),"")</f>
        <v/>
      </c>
      <c r="BT87" s="1" t="str">
        <f aca="false">IF(F87&lt;&gt;"",IF(COUNTIF(BT$3:BT86,F87)&gt;0,"",F87),"")</f>
        <v/>
      </c>
      <c r="BU87" s="1" t="str">
        <f aca="false">IF(G87&lt;&gt;"",IF(COUNTIF(BU$3:BU86,G87)&gt;0,"",G87),"")</f>
        <v/>
      </c>
    </row>
    <row r="88" customFormat="false" ht="15" hidden="false" customHeight="false" outlineLevel="0" collapsed="false">
      <c r="A88" s="972" t="str">
        <f aca="false">IF(B88&lt;&gt;"",CONCATENATE(B88,C88,D88,E88,F88,G88),"")</f>
        <v/>
      </c>
      <c r="B88" s="660"/>
      <c r="C88" s="660"/>
      <c r="D88" s="660"/>
      <c r="E88" s="1008"/>
      <c r="F88" s="660"/>
      <c r="G88" s="660"/>
      <c r="H88" s="1002"/>
      <c r="I88" s="1002"/>
      <c r="J88" s="1003"/>
      <c r="K88" s="1004"/>
      <c r="L88" s="1005"/>
      <c r="M88" s="1005"/>
      <c r="N88" s="1003"/>
      <c r="O88" s="1014"/>
      <c r="P88" s="1008"/>
      <c r="Q88" s="1008"/>
      <c r="R88" s="1008"/>
      <c r="S88" s="1007"/>
      <c r="V88" s="111" t="n">
        <f aca="false">+V87+1</f>
        <v>86</v>
      </c>
      <c r="W88" s="977" t="str">
        <f aca="false">IFERROR(VLOOKUP($V87,AD:AK,8,FALSE()),"")</f>
        <v/>
      </c>
      <c r="X88" s="977" t="str">
        <f aca="false">IFERROR(VLOOKUP($V88,AE:AL,8,FALSE()),"")</f>
        <v/>
      </c>
      <c r="Y88" s="977" t="str">
        <f aca="false">IFERROR(VLOOKUP($V88,AF:AM,8,FALSE()),"")</f>
        <v/>
      </c>
      <c r="Z88" s="977" t="str">
        <f aca="false">IFERROR(VLOOKUP($V88,AG:AN,8,FALSE()),"")</f>
        <v/>
      </c>
      <c r="AA88" s="977" t="str">
        <f aca="false">IFERROR(VLOOKUP($V88,AH:AO,8,FALSE()),"")</f>
        <v/>
      </c>
      <c r="AB88" s="977" t="str">
        <f aca="false">IFERROR(VLOOKUP($V88,AI:AP,8,FALSE()),"")</f>
        <v/>
      </c>
      <c r="AD88" s="111" t="str">
        <f aca="false">IF(AK88&lt;&gt;"",MAX(AD$3:AD87)+1,"")</f>
        <v/>
      </c>
      <c r="AE88" s="111" t="str">
        <f aca="false">IF(AL88&lt;&gt;"",MAX(AE$3:AE87)+1,"")</f>
        <v/>
      </c>
      <c r="AF88" s="111" t="str">
        <f aca="false">IF(AM88&lt;&gt;"",MAX(AF$3:AF87)+1,"")</f>
        <v/>
      </c>
      <c r="AG88" s="111" t="str">
        <f aca="false">IF(AN88&lt;&gt;"",MAX(AG$3:AG87)+1,"")</f>
        <v/>
      </c>
      <c r="AH88" s="111" t="str">
        <f aca="false">IF(AO88&lt;&gt;"",MAX(AH$3:AH87)+1,"")</f>
        <v/>
      </c>
      <c r="AI88" s="111" t="str">
        <f aca="false">IF(AP88&lt;&gt;"",MAX(AI$3:AI87)+1,"")</f>
        <v/>
      </c>
      <c r="AK88" s="111" t="str">
        <f aca="false">IF(B88="","",IF(COUNTIF($AK$3:AL87,B88)=0,B88,""))</f>
        <v/>
      </c>
      <c r="AL88" s="111" t="str">
        <f aca="false">IF(C88="","",IF($B88='Oneri di Urbanizzazione'!$E$33,IF(COUNTIF($AL$3:AL87,$C88)=0,$C88,""),""))</f>
        <v/>
      </c>
      <c r="AM88" s="111" t="str">
        <f aca="false">IF(D88="","",IF(AND($B88='Oneri di Urbanizzazione'!$E$33,$C88='Oneri di Urbanizzazione'!$E$35),IF(COUNTIF(AM$3:AM87,$D88)=0,$D88,""),""))</f>
        <v/>
      </c>
      <c r="AN88" s="111" t="str">
        <f aca="false">IF(E88="","",IF(AND($B88='Oneri di Urbanizzazione'!$E$33,$C88='Oneri di Urbanizzazione'!$E$35,$D88='Oneri di Urbanizzazione'!$E$38),IF(COUNTIF(AN$3:AN87,$E88)=0,$E88,""),""))</f>
        <v/>
      </c>
      <c r="AO88" s="111" t="str">
        <f aca="false">IF(F88="","",IF(AND($B88='Oneri di Urbanizzazione'!$E$33,$C88='Oneri di Urbanizzazione'!$E$35,$D88='Oneri di Urbanizzazione'!$E$38,$E88='Oneri di Urbanizzazione'!$E$40),IF(COUNTIF(AO$3:AO87,$F88)=0,$F88,""),""))</f>
        <v/>
      </c>
      <c r="AP88" s="111" t="str">
        <f aca="false">IF(G88="","",IF(AND($B88='Oneri di Urbanizzazione'!$E$33,$C88='Oneri di Urbanizzazione'!$E$35,$D88='Oneri di Urbanizzazione'!$E$38,$E88='Oneri di Urbanizzazione'!$E$40,$F88='Oneri di Urbanizzazione'!$E$42),IF(COUNTIF(AP$3:AP87,$G88)=0,$G88,""),""))</f>
        <v/>
      </c>
      <c r="AY88" s="1" t="n">
        <f aca="false">+AY87+1</f>
        <v>86</v>
      </c>
      <c r="AZ88" s="978" t="str">
        <f aca="false">IFERROR(VLOOKUP($AY88,BI:BP,8,FALSE()),"")</f>
        <v/>
      </c>
      <c r="BA88" s="978" t="str">
        <f aca="false">IFERROR(VLOOKUP($AY88,BJ:BQ,8,FALSE()),"")</f>
        <v/>
      </c>
      <c r="BB88" s="978" t="str">
        <f aca="false">IFERROR(VLOOKUP($AY88,BK:BR,8,FALSE()),"")</f>
        <v/>
      </c>
      <c r="BC88" s="978" t="str">
        <f aca="false">IFERROR(VLOOKUP($AY88,BL:BS,8,FALSE()),"")</f>
        <v/>
      </c>
      <c r="BD88" s="978" t="str">
        <f aca="false">IFERROR(VLOOKUP($AY88,BM:BT,8,FALSE()),"")</f>
        <v/>
      </c>
      <c r="BE88" s="978" t="str">
        <f aca="false">IFERROR(VLOOKUP($AY88,BN:BU,8,FALSE()),"")</f>
        <v/>
      </c>
      <c r="BI88" s="1" t="str">
        <f aca="false">IF(BP88&lt;&gt;"",MAX(BI$3:BI87)+1,"")</f>
        <v/>
      </c>
      <c r="BJ88" s="1" t="str">
        <f aca="false">IF(BQ88&lt;&gt;"",MAX(BJ$3:BJ87)+1,"")</f>
        <v/>
      </c>
      <c r="BK88" s="1" t="str">
        <f aca="false">IF(BR88&lt;&gt;"",MAX(BK$3:BK87)+1,"")</f>
        <v/>
      </c>
      <c r="BL88" s="1" t="str">
        <f aca="false">IF(BS88&lt;&gt;"",MAX(BL$3:BL87)+1,"")</f>
        <v/>
      </c>
      <c r="BM88" s="1" t="str">
        <f aca="false">IF(BT88&lt;&gt;"",MAX(BM$3:BM87)+1,"")</f>
        <v/>
      </c>
      <c r="BN88" s="1" t="str">
        <f aca="false">IF(BU88&lt;&gt;"",MAX(BN$3:BN87)+1,"")</f>
        <v/>
      </c>
      <c r="BP88" s="1" t="str">
        <f aca="false">IF(B88&lt;&gt;"",IF(COUNTIF(BP$3:BP87,B88)&gt;0,"",B88),"")</f>
        <v/>
      </c>
      <c r="BQ88" s="1" t="str">
        <f aca="false">IF(C88&lt;&gt;"",IF(COUNTIF(BQ$3:BQ87,C88)&gt;0,"",C88),"")</f>
        <v/>
      </c>
      <c r="BR88" s="1" t="str">
        <f aca="false">IF(D88&lt;&gt;"",IF(COUNTIF(BR$3:BR87,D88)&gt;0,"",D88),"")</f>
        <v/>
      </c>
      <c r="BS88" s="1" t="str">
        <f aca="false">IF(E88&lt;&gt;"",IF(COUNTIF(BS$3:BS87,E88)&gt;0,"",E88),"")</f>
        <v/>
      </c>
      <c r="BT88" s="1" t="str">
        <f aca="false">IF(F88&lt;&gt;"",IF(COUNTIF(BT$3:BT87,F88)&gt;0,"",F88),"")</f>
        <v/>
      </c>
      <c r="BU88" s="1" t="str">
        <f aca="false">IF(G88&lt;&gt;"",IF(COUNTIF(BU$3:BU87,G88)&gt;0,"",G88),"")</f>
        <v/>
      </c>
    </row>
    <row r="89" customFormat="false" ht="15" hidden="false" customHeight="false" outlineLevel="0" collapsed="false">
      <c r="A89" s="972" t="str">
        <f aca="false">IF(B89&lt;&gt;"",CONCATENATE(B89,C89,D89,E89,F89,G89),"")</f>
        <v/>
      </c>
      <c r="B89" s="660"/>
      <c r="C89" s="660"/>
      <c r="D89" s="660"/>
      <c r="E89" s="1008"/>
      <c r="F89" s="660"/>
      <c r="G89" s="660"/>
      <c r="H89" s="1002"/>
      <c r="I89" s="1002"/>
      <c r="J89" s="1003"/>
      <c r="K89" s="1004"/>
      <c r="L89" s="1005"/>
      <c r="M89" s="1005"/>
      <c r="N89" s="1003"/>
      <c r="O89" s="1014"/>
      <c r="P89" s="1008"/>
      <c r="Q89" s="1008"/>
      <c r="R89" s="1008"/>
      <c r="S89" s="1007"/>
      <c r="V89" s="111" t="n">
        <f aca="false">+V88+1</f>
        <v>87</v>
      </c>
      <c r="W89" s="977" t="str">
        <f aca="false">IFERROR(VLOOKUP($V88,AD:AK,8,FALSE()),"")</f>
        <v/>
      </c>
      <c r="X89" s="977" t="str">
        <f aca="false">IFERROR(VLOOKUP($V89,AE:AL,8,FALSE()),"")</f>
        <v/>
      </c>
      <c r="Y89" s="977" t="str">
        <f aca="false">IFERROR(VLOOKUP($V89,AF:AM,8,FALSE()),"")</f>
        <v/>
      </c>
      <c r="Z89" s="977" t="str">
        <f aca="false">IFERROR(VLOOKUP($V89,AG:AN,8,FALSE()),"")</f>
        <v/>
      </c>
      <c r="AA89" s="977" t="str">
        <f aca="false">IFERROR(VLOOKUP($V89,AH:AO,8,FALSE()),"")</f>
        <v/>
      </c>
      <c r="AB89" s="977" t="str">
        <f aca="false">IFERROR(VLOOKUP($V89,AI:AP,8,FALSE()),"")</f>
        <v/>
      </c>
      <c r="AD89" s="111" t="str">
        <f aca="false">IF(AK89&lt;&gt;"",MAX(AD$3:AD88)+1,"")</f>
        <v/>
      </c>
      <c r="AE89" s="111" t="str">
        <f aca="false">IF(AL89&lt;&gt;"",MAX(AE$3:AE88)+1,"")</f>
        <v/>
      </c>
      <c r="AF89" s="111" t="str">
        <f aca="false">IF(AM89&lt;&gt;"",MAX(AF$3:AF88)+1,"")</f>
        <v/>
      </c>
      <c r="AG89" s="111" t="str">
        <f aca="false">IF(AN89&lt;&gt;"",MAX(AG$3:AG88)+1,"")</f>
        <v/>
      </c>
      <c r="AH89" s="111" t="str">
        <f aca="false">IF(AO89&lt;&gt;"",MAX(AH$3:AH88)+1,"")</f>
        <v/>
      </c>
      <c r="AI89" s="111" t="str">
        <f aca="false">IF(AP89&lt;&gt;"",MAX(AI$3:AI88)+1,"")</f>
        <v/>
      </c>
      <c r="AK89" s="111" t="str">
        <f aca="false">IF(B89="","",IF(COUNTIF($AK$3:AL88,B89)=0,B89,""))</f>
        <v/>
      </c>
      <c r="AL89" s="111" t="str">
        <f aca="false">IF(C89="","",IF($B89='Oneri di Urbanizzazione'!$E$33,IF(COUNTIF($AL$3:AL88,$C89)=0,$C89,""),""))</f>
        <v/>
      </c>
      <c r="AM89" s="111" t="str">
        <f aca="false">IF(D89="","",IF(AND($B89='Oneri di Urbanizzazione'!$E$33,$C89='Oneri di Urbanizzazione'!$E$35),IF(COUNTIF(AM$3:AM88,$D89)=0,$D89,""),""))</f>
        <v/>
      </c>
      <c r="AN89" s="111" t="str">
        <f aca="false">IF(E89="","",IF(AND($B89='Oneri di Urbanizzazione'!$E$33,$C89='Oneri di Urbanizzazione'!$E$35,$D89='Oneri di Urbanizzazione'!$E$38),IF(COUNTIF(AN$3:AN88,$E89)=0,$E89,""),""))</f>
        <v/>
      </c>
      <c r="AO89" s="111" t="str">
        <f aca="false">IF(F89="","",IF(AND($B89='Oneri di Urbanizzazione'!$E$33,$C89='Oneri di Urbanizzazione'!$E$35,$D89='Oneri di Urbanizzazione'!$E$38,$E89='Oneri di Urbanizzazione'!$E$40),IF(COUNTIF(AO$3:AO88,$F89)=0,$F89,""),""))</f>
        <v/>
      </c>
      <c r="AP89" s="111" t="str">
        <f aca="false">IF(G89="","",IF(AND($B89='Oneri di Urbanizzazione'!$E$33,$C89='Oneri di Urbanizzazione'!$E$35,$D89='Oneri di Urbanizzazione'!$E$38,$E89='Oneri di Urbanizzazione'!$E$40,$F89='Oneri di Urbanizzazione'!$E$42),IF(COUNTIF(AP$3:AP88,$G89)=0,$G89,""),""))</f>
        <v/>
      </c>
      <c r="AY89" s="1" t="n">
        <f aca="false">+AY88+1</f>
        <v>87</v>
      </c>
      <c r="AZ89" s="978" t="str">
        <f aca="false">IFERROR(VLOOKUP($AY89,BI:BP,8,FALSE()),"")</f>
        <v/>
      </c>
      <c r="BA89" s="978" t="str">
        <f aca="false">IFERROR(VLOOKUP($AY89,BJ:BQ,8,FALSE()),"")</f>
        <v/>
      </c>
      <c r="BB89" s="978" t="str">
        <f aca="false">IFERROR(VLOOKUP($AY89,BK:BR,8,FALSE()),"")</f>
        <v/>
      </c>
      <c r="BC89" s="978" t="str">
        <f aca="false">IFERROR(VLOOKUP($AY89,BL:BS,8,FALSE()),"")</f>
        <v/>
      </c>
      <c r="BD89" s="978" t="str">
        <f aca="false">IFERROR(VLOOKUP($AY89,BM:BT,8,FALSE()),"")</f>
        <v/>
      </c>
      <c r="BE89" s="978" t="str">
        <f aca="false">IFERROR(VLOOKUP($AY89,BN:BU,8,FALSE()),"")</f>
        <v/>
      </c>
      <c r="BI89" s="1" t="str">
        <f aca="false">IF(BP89&lt;&gt;"",MAX(BI$3:BI88)+1,"")</f>
        <v/>
      </c>
      <c r="BJ89" s="1" t="str">
        <f aca="false">IF(BQ89&lt;&gt;"",MAX(BJ$3:BJ88)+1,"")</f>
        <v/>
      </c>
      <c r="BK89" s="1" t="str">
        <f aca="false">IF(BR89&lt;&gt;"",MAX(BK$3:BK88)+1,"")</f>
        <v/>
      </c>
      <c r="BL89" s="1" t="str">
        <f aca="false">IF(BS89&lt;&gt;"",MAX(BL$3:BL88)+1,"")</f>
        <v/>
      </c>
      <c r="BM89" s="1" t="str">
        <f aca="false">IF(BT89&lt;&gt;"",MAX(BM$3:BM88)+1,"")</f>
        <v/>
      </c>
      <c r="BN89" s="1" t="str">
        <f aca="false">IF(BU89&lt;&gt;"",MAX(BN$3:BN88)+1,"")</f>
        <v/>
      </c>
      <c r="BP89" s="1" t="str">
        <f aca="false">IF(B89&lt;&gt;"",IF(COUNTIF(BP$3:BP88,B89)&gt;0,"",B89),"")</f>
        <v/>
      </c>
      <c r="BQ89" s="1" t="str">
        <f aca="false">IF(C89&lt;&gt;"",IF(COUNTIF(BQ$3:BQ88,C89)&gt;0,"",C89),"")</f>
        <v/>
      </c>
      <c r="BR89" s="1" t="str">
        <f aca="false">IF(D89&lt;&gt;"",IF(COUNTIF(BR$3:BR88,D89)&gt;0,"",D89),"")</f>
        <v/>
      </c>
      <c r="BS89" s="1" t="str">
        <f aca="false">IF(E89&lt;&gt;"",IF(COUNTIF(BS$3:BS88,E89)&gt;0,"",E89),"")</f>
        <v/>
      </c>
      <c r="BT89" s="1" t="str">
        <f aca="false">IF(F89&lt;&gt;"",IF(COUNTIF(BT$3:BT88,F89)&gt;0,"",F89),"")</f>
        <v/>
      </c>
      <c r="BU89" s="1" t="str">
        <f aca="false">IF(G89&lt;&gt;"",IF(COUNTIF(BU$3:BU88,G89)&gt;0,"",G89),"")</f>
        <v/>
      </c>
    </row>
    <row r="90" customFormat="false" ht="15" hidden="false" customHeight="false" outlineLevel="0" collapsed="false">
      <c r="A90" s="972" t="str">
        <f aca="false">IF(B90&lt;&gt;"",CONCATENATE(B90,C90,D90,E90,F90,G90),"")</f>
        <v/>
      </c>
      <c r="B90" s="660"/>
      <c r="C90" s="660"/>
      <c r="D90" s="660"/>
      <c r="E90" s="1008"/>
      <c r="F90" s="660"/>
      <c r="G90" s="660"/>
      <c r="H90" s="1002"/>
      <c r="I90" s="1002"/>
      <c r="J90" s="1003"/>
      <c r="K90" s="1004"/>
      <c r="L90" s="1005"/>
      <c r="M90" s="1005"/>
      <c r="N90" s="1003"/>
      <c r="O90" s="1014"/>
      <c r="P90" s="1008"/>
      <c r="Q90" s="1008"/>
      <c r="R90" s="1008"/>
      <c r="S90" s="1007"/>
      <c r="V90" s="111" t="n">
        <f aca="false">+V89+1</f>
        <v>88</v>
      </c>
      <c r="W90" s="977" t="str">
        <f aca="false">IFERROR(VLOOKUP($V89,AD:AK,8,FALSE()),"")</f>
        <v/>
      </c>
      <c r="X90" s="977" t="str">
        <f aca="false">IFERROR(VLOOKUP($V90,AE:AL,8,FALSE()),"")</f>
        <v/>
      </c>
      <c r="Y90" s="977" t="str">
        <f aca="false">IFERROR(VLOOKUP($V90,AF:AM,8,FALSE()),"")</f>
        <v/>
      </c>
      <c r="Z90" s="977" t="str">
        <f aca="false">IFERROR(VLOOKUP($V90,AG:AN,8,FALSE()),"")</f>
        <v/>
      </c>
      <c r="AA90" s="977" t="str">
        <f aca="false">IFERROR(VLOOKUP($V90,AH:AO,8,FALSE()),"")</f>
        <v/>
      </c>
      <c r="AB90" s="977" t="str">
        <f aca="false">IFERROR(VLOOKUP($V90,AI:AP,8,FALSE()),"")</f>
        <v/>
      </c>
      <c r="AD90" s="111" t="str">
        <f aca="false">IF(AK90&lt;&gt;"",MAX(AD$3:AD89)+1,"")</f>
        <v/>
      </c>
      <c r="AE90" s="111" t="str">
        <f aca="false">IF(AL90&lt;&gt;"",MAX(AE$3:AE89)+1,"")</f>
        <v/>
      </c>
      <c r="AF90" s="111" t="str">
        <f aca="false">IF(AM90&lt;&gt;"",MAX(AF$3:AF89)+1,"")</f>
        <v/>
      </c>
      <c r="AG90" s="111" t="str">
        <f aca="false">IF(AN90&lt;&gt;"",MAX(AG$3:AG89)+1,"")</f>
        <v/>
      </c>
      <c r="AH90" s="111" t="str">
        <f aca="false">IF(AO90&lt;&gt;"",MAX(AH$3:AH89)+1,"")</f>
        <v/>
      </c>
      <c r="AI90" s="111" t="str">
        <f aca="false">IF(AP90&lt;&gt;"",MAX(AI$3:AI89)+1,"")</f>
        <v/>
      </c>
      <c r="AK90" s="111" t="str">
        <f aca="false">IF(B90="","",IF(COUNTIF($AK$3:AL89,B90)=0,B90,""))</f>
        <v/>
      </c>
      <c r="AL90" s="111" t="str">
        <f aca="false">IF(C90="","",IF($B90='Oneri di Urbanizzazione'!$E$33,IF(COUNTIF($AL$3:AL89,$C90)=0,$C90,""),""))</f>
        <v/>
      </c>
      <c r="AM90" s="111" t="str">
        <f aca="false">IF(D90="","",IF(AND($B90='Oneri di Urbanizzazione'!$E$33,$C90='Oneri di Urbanizzazione'!$E$35),IF(COUNTIF(AM$3:AM89,$D90)=0,$D90,""),""))</f>
        <v/>
      </c>
      <c r="AN90" s="111" t="str">
        <f aca="false">IF(E90="","",IF(AND($B90='Oneri di Urbanizzazione'!$E$33,$C90='Oneri di Urbanizzazione'!$E$35,$D90='Oneri di Urbanizzazione'!$E$38),IF(COUNTIF(AN$3:AN89,$E90)=0,$E90,""),""))</f>
        <v/>
      </c>
      <c r="AO90" s="111" t="str">
        <f aca="false">IF(F90="","",IF(AND($B90='Oneri di Urbanizzazione'!$E$33,$C90='Oneri di Urbanizzazione'!$E$35,$D90='Oneri di Urbanizzazione'!$E$38,$E90='Oneri di Urbanizzazione'!$E$40),IF(COUNTIF(AO$3:AO89,$F90)=0,$F90,""),""))</f>
        <v/>
      </c>
      <c r="AP90" s="111" t="str">
        <f aca="false">IF(G90="","",IF(AND($B90='Oneri di Urbanizzazione'!$E$33,$C90='Oneri di Urbanizzazione'!$E$35,$D90='Oneri di Urbanizzazione'!$E$38,$E90='Oneri di Urbanizzazione'!$E$40,$F90='Oneri di Urbanizzazione'!$E$42),IF(COUNTIF(AP$3:AP89,$G90)=0,$G90,""),""))</f>
        <v/>
      </c>
      <c r="AY90" s="1" t="n">
        <f aca="false">+AY89+1</f>
        <v>88</v>
      </c>
      <c r="AZ90" s="978" t="str">
        <f aca="false">IFERROR(VLOOKUP($AY90,BI:BP,8,FALSE()),"")</f>
        <v/>
      </c>
      <c r="BA90" s="978" t="str">
        <f aca="false">IFERROR(VLOOKUP($AY90,BJ:BQ,8,FALSE()),"")</f>
        <v/>
      </c>
      <c r="BB90" s="978" t="str">
        <f aca="false">IFERROR(VLOOKUP($AY90,BK:BR,8,FALSE()),"")</f>
        <v/>
      </c>
      <c r="BC90" s="978" t="str">
        <f aca="false">IFERROR(VLOOKUP($AY90,BL:BS,8,FALSE()),"")</f>
        <v/>
      </c>
      <c r="BD90" s="978" t="str">
        <f aca="false">IFERROR(VLOOKUP($AY90,BM:BT,8,FALSE()),"")</f>
        <v/>
      </c>
      <c r="BE90" s="978" t="str">
        <f aca="false">IFERROR(VLOOKUP($AY90,BN:BU,8,FALSE()),"")</f>
        <v/>
      </c>
      <c r="BI90" s="1" t="str">
        <f aca="false">IF(BP90&lt;&gt;"",MAX(BI$3:BI89)+1,"")</f>
        <v/>
      </c>
      <c r="BJ90" s="1" t="str">
        <f aca="false">IF(BQ90&lt;&gt;"",MAX(BJ$3:BJ89)+1,"")</f>
        <v/>
      </c>
      <c r="BK90" s="1" t="str">
        <f aca="false">IF(BR90&lt;&gt;"",MAX(BK$3:BK89)+1,"")</f>
        <v/>
      </c>
      <c r="BL90" s="1" t="str">
        <f aca="false">IF(BS90&lt;&gt;"",MAX(BL$3:BL89)+1,"")</f>
        <v/>
      </c>
      <c r="BM90" s="1" t="str">
        <f aca="false">IF(BT90&lt;&gt;"",MAX(BM$3:BM89)+1,"")</f>
        <v/>
      </c>
      <c r="BN90" s="1" t="str">
        <f aca="false">IF(BU90&lt;&gt;"",MAX(BN$3:BN89)+1,"")</f>
        <v/>
      </c>
      <c r="BP90" s="1" t="str">
        <f aca="false">IF(B90&lt;&gt;"",IF(COUNTIF(BP$3:BP89,B90)&gt;0,"",B90),"")</f>
        <v/>
      </c>
      <c r="BQ90" s="1" t="str">
        <f aca="false">IF(C90&lt;&gt;"",IF(COUNTIF(BQ$3:BQ89,C90)&gt;0,"",C90),"")</f>
        <v/>
      </c>
      <c r="BR90" s="1" t="str">
        <f aca="false">IF(D90&lt;&gt;"",IF(COUNTIF(BR$3:BR89,D90)&gt;0,"",D90),"")</f>
        <v/>
      </c>
      <c r="BS90" s="1" t="str">
        <f aca="false">IF(E90&lt;&gt;"",IF(COUNTIF(BS$3:BS89,E90)&gt;0,"",E90),"")</f>
        <v/>
      </c>
      <c r="BT90" s="1" t="str">
        <f aca="false">IF(F90&lt;&gt;"",IF(COUNTIF(BT$3:BT89,F90)&gt;0,"",F90),"")</f>
        <v/>
      </c>
      <c r="BU90" s="1" t="str">
        <f aca="false">IF(G90&lt;&gt;"",IF(COUNTIF(BU$3:BU89,G90)&gt;0,"",G90),"")</f>
        <v/>
      </c>
    </row>
    <row r="91" customFormat="false" ht="15" hidden="false" customHeight="false" outlineLevel="0" collapsed="false">
      <c r="A91" s="972" t="str">
        <f aca="false">IF(B91&lt;&gt;"",CONCATENATE(B91,C91,D91,E91,F91,G91),"")</f>
        <v/>
      </c>
      <c r="B91" s="660"/>
      <c r="C91" s="660"/>
      <c r="D91" s="660"/>
      <c r="E91" s="1008"/>
      <c r="F91" s="660"/>
      <c r="G91" s="660"/>
      <c r="H91" s="1002"/>
      <c r="I91" s="1002"/>
      <c r="J91" s="1003"/>
      <c r="K91" s="1004"/>
      <c r="L91" s="1005"/>
      <c r="M91" s="1005"/>
      <c r="N91" s="1003"/>
      <c r="O91" s="1014"/>
      <c r="P91" s="1008"/>
      <c r="Q91" s="1008"/>
      <c r="R91" s="1008"/>
      <c r="S91" s="1007"/>
      <c r="V91" s="111" t="n">
        <f aca="false">+V90+1</f>
        <v>89</v>
      </c>
      <c r="W91" s="977" t="str">
        <f aca="false">IFERROR(VLOOKUP($V90,AD:AK,8,FALSE()),"")</f>
        <v/>
      </c>
      <c r="X91" s="977" t="str">
        <f aca="false">IFERROR(VLOOKUP($V91,AE:AL,8,FALSE()),"")</f>
        <v/>
      </c>
      <c r="Y91" s="977" t="str">
        <f aca="false">IFERROR(VLOOKUP($V91,AF:AM,8,FALSE()),"")</f>
        <v/>
      </c>
      <c r="Z91" s="977" t="str">
        <f aca="false">IFERROR(VLOOKUP($V91,AG:AN,8,FALSE()),"")</f>
        <v/>
      </c>
      <c r="AA91" s="977" t="str">
        <f aca="false">IFERROR(VLOOKUP($V91,AH:AO,8,FALSE()),"")</f>
        <v/>
      </c>
      <c r="AB91" s="977" t="str">
        <f aca="false">IFERROR(VLOOKUP($V91,AI:AP,8,FALSE()),"")</f>
        <v/>
      </c>
      <c r="AD91" s="111" t="str">
        <f aca="false">IF(AK91&lt;&gt;"",MAX(AD$3:AD90)+1,"")</f>
        <v/>
      </c>
      <c r="AE91" s="111" t="str">
        <f aca="false">IF(AL91&lt;&gt;"",MAX(AE$3:AE90)+1,"")</f>
        <v/>
      </c>
      <c r="AF91" s="111" t="str">
        <f aca="false">IF(AM91&lt;&gt;"",MAX(AF$3:AF90)+1,"")</f>
        <v/>
      </c>
      <c r="AG91" s="111" t="str">
        <f aca="false">IF(AN91&lt;&gt;"",MAX(AG$3:AG90)+1,"")</f>
        <v/>
      </c>
      <c r="AH91" s="111" t="str">
        <f aca="false">IF(AO91&lt;&gt;"",MAX(AH$3:AH90)+1,"")</f>
        <v/>
      </c>
      <c r="AI91" s="111" t="str">
        <f aca="false">IF(AP91&lt;&gt;"",MAX(AI$3:AI90)+1,"")</f>
        <v/>
      </c>
      <c r="AK91" s="111" t="str">
        <f aca="false">IF(B91="","",IF(COUNTIF($AK$3:AL90,B91)=0,B91,""))</f>
        <v/>
      </c>
      <c r="AL91" s="111" t="str">
        <f aca="false">IF(C91="","",IF($B91='Oneri di Urbanizzazione'!$E$33,IF(COUNTIF($AL$3:AL90,$C91)=0,$C91,""),""))</f>
        <v/>
      </c>
      <c r="AM91" s="111" t="str">
        <f aca="false">IF(D91="","",IF(AND($B91='Oneri di Urbanizzazione'!$E$33,$C91='Oneri di Urbanizzazione'!$E$35),IF(COUNTIF(AM$3:AM90,$D91)=0,$D91,""),""))</f>
        <v/>
      </c>
      <c r="AN91" s="111" t="str">
        <f aca="false">IF(E91="","",IF(AND($B91='Oneri di Urbanizzazione'!$E$33,$C91='Oneri di Urbanizzazione'!$E$35,$D91='Oneri di Urbanizzazione'!$E$38),IF(COUNTIF(AN$3:AN90,$E91)=0,$E91,""),""))</f>
        <v/>
      </c>
      <c r="AO91" s="111" t="str">
        <f aca="false">IF(F91="","",IF(AND($B91='Oneri di Urbanizzazione'!$E$33,$C91='Oneri di Urbanizzazione'!$E$35,$D91='Oneri di Urbanizzazione'!$E$38,$E91='Oneri di Urbanizzazione'!$E$40),IF(COUNTIF(AO$3:AO90,$F91)=0,$F91,""),""))</f>
        <v/>
      </c>
      <c r="AP91" s="111" t="str">
        <f aca="false">IF(G91="","",IF(AND($B91='Oneri di Urbanizzazione'!$E$33,$C91='Oneri di Urbanizzazione'!$E$35,$D91='Oneri di Urbanizzazione'!$E$38,$E91='Oneri di Urbanizzazione'!$E$40,$F91='Oneri di Urbanizzazione'!$E$42),IF(COUNTIF(AP$3:AP90,$G91)=0,$G91,""),""))</f>
        <v/>
      </c>
      <c r="AY91" s="1" t="n">
        <f aca="false">+AY90+1</f>
        <v>89</v>
      </c>
      <c r="AZ91" s="978" t="str">
        <f aca="false">IFERROR(VLOOKUP($AY91,BI:BP,8,FALSE()),"")</f>
        <v/>
      </c>
      <c r="BA91" s="978" t="str">
        <f aca="false">IFERROR(VLOOKUP($AY91,BJ:BQ,8,FALSE()),"")</f>
        <v/>
      </c>
      <c r="BB91" s="978" t="str">
        <f aca="false">IFERROR(VLOOKUP($AY91,BK:BR,8,FALSE()),"")</f>
        <v/>
      </c>
      <c r="BC91" s="978" t="str">
        <f aca="false">IFERROR(VLOOKUP($AY91,BL:BS,8,FALSE()),"")</f>
        <v/>
      </c>
      <c r="BD91" s="978" t="str">
        <f aca="false">IFERROR(VLOOKUP($AY91,BM:BT,8,FALSE()),"")</f>
        <v/>
      </c>
      <c r="BE91" s="978" t="str">
        <f aca="false">IFERROR(VLOOKUP($AY91,BN:BU,8,FALSE()),"")</f>
        <v/>
      </c>
      <c r="BI91" s="1" t="str">
        <f aca="false">IF(BP91&lt;&gt;"",MAX(BI$3:BI90)+1,"")</f>
        <v/>
      </c>
      <c r="BJ91" s="1" t="str">
        <f aca="false">IF(BQ91&lt;&gt;"",MAX(BJ$3:BJ90)+1,"")</f>
        <v/>
      </c>
      <c r="BK91" s="1" t="str">
        <f aca="false">IF(BR91&lt;&gt;"",MAX(BK$3:BK90)+1,"")</f>
        <v/>
      </c>
      <c r="BL91" s="1" t="str">
        <f aca="false">IF(BS91&lt;&gt;"",MAX(BL$3:BL90)+1,"")</f>
        <v/>
      </c>
      <c r="BM91" s="1" t="str">
        <f aca="false">IF(BT91&lt;&gt;"",MAX(BM$3:BM90)+1,"")</f>
        <v/>
      </c>
      <c r="BN91" s="1" t="str">
        <f aca="false">IF(BU91&lt;&gt;"",MAX(BN$3:BN90)+1,"")</f>
        <v/>
      </c>
      <c r="BP91" s="1" t="str">
        <f aca="false">IF(B91&lt;&gt;"",IF(COUNTIF(BP$3:BP90,B91)&gt;0,"",B91),"")</f>
        <v/>
      </c>
      <c r="BQ91" s="1" t="str">
        <f aca="false">IF(C91&lt;&gt;"",IF(COUNTIF(BQ$3:BQ90,C91)&gt;0,"",C91),"")</f>
        <v/>
      </c>
      <c r="BR91" s="1" t="str">
        <f aca="false">IF(D91&lt;&gt;"",IF(COUNTIF(BR$3:BR90,D91)&gt;0,"",D91),"")</f>
        <v/>
      </c>
      <c r="BS91" s="1" t="str">
        <f aca="false">IF(E91&lt;&gt;"",IF(COUNTIF(BS$3:BS90,E91)&gt;0,"",E91),"")</f>
        <v/>
      </c>
      <c r="BT91" s="1" t="str">
        <f aca="false">IF(F91&lt;&gt;"",IF(COUNTIF(BT$3:BT90,F91)&gt;0,"",F91),"")</f>
        <v/>
      </c>
      <c r="BU91" s="1" t="str">
        <f aca="false">IF(G91&lt;&gt;"",IF(COUNTIF(BU$3:BU90,G91)&gt;0,"",G91),"")</f>
        <v/>
      </c>
    </row>
    <row r="92" customFormat="false" ht="15" hidden="false" customHeight="false" outlineLevel="0" collapsed="false">
      <c r="A92" s="972" t="str">
        <f aca="false">IF(B92&lt;&gt;"",CONCATENATE(B92,C92,D92,E92,F92,G92),"")</f>
        <v/>
      </c>
      <c r="B92" s="660"/>
      <c r="C92" s="660"/>
      <c r="D92" s="660"/>
      <c r="E92" s="1008"/>
      <c r="F92" s="660"/>
      <c r="G92" s="660"/>
      <c r="H92" s="1002"/>
      <c r="I92" s="1002"/>
      <c r="J92" s="1003"/>
      <c r="K92" s="1004"/>
      <c r="L92" s="1005"/>
      <c r="M92" s="1005"/>
      <c r="N92" s="1003"/>
      <c r="O92" s="1014"/>
      <c r="P92" s="1008"/>
      <c r="Q92" s="1008"/>
      <c r="R92" s="1008"/>
      <c r="S92" s="1007"/>
      <c r="V92" s="111" t="n">
        <f aca="false">+V91+1</f>
        <v>90</v>
      </c>
      <c r="W92" s="977" t="str">
        <f aca="false">IFERROR(VLOOKUP($V91,AD:AK,8,FALSE()),"")</f>
        <v/>
      </c>
      <c r="X92" s="977" t="str">
        <f aca="false">IFERROR(VLOOKUP($V92,AE:AL,8,FALSE()),"")</f>
        <v/>
      </c>
      <c r="Y92" s="977" t="str">
        <f aca="false">IFERROR(VLOOKUP($V92,AF:AM,8,FALSE()),"")</f>
        <v/>
      </c>
      <c r="Z92" s="977" t="str">
        <f aca="false">IFERROR(VLOOKUP($V92,AG:AN,8,FALSE()),"")</f>
        <v/>
      </c>
      <c r="AA92" s="977" t="str">
        <f aca="false">IFERROR(VLOOKUP($V92,AH:AO,8,FALSE()),"")</f>
        <v/>
      </c>
      <c r="AB92" s="977" t="str">
        <f aca="false">IFERROR(VLOOKUP($V92,AI:AP,8,FALSE()),"")</f>
        <v/>
      </c>
      <c r="AD92" s="111" t="str">
        <f aca="false">IF(AK92&lt;&gt;"",MAX(AD$3:AD91)+1,"")</f>
        <v/>
      </c>
      <c r="AE92" s="111" t="str">
        <f aca="false">IF(AL92&lt;&gt;"",MAX(AE$3:AE91)+1,"")</f>
        <v/>
      </c>
      <c r="AF92" s="111" t="str">
        <f aca="false">IF(AM92&lt;&gt;"",MAX(AF$3:AF91)+1,"")</f>
        <v/>
      </c>
      <c r="AG92" s="111" t="str">
        <f aca="false">IF(AN92&lt;&gt;"",MAX(AG$3:AG91)+1,"")</f>
        <v/>
      </c>
      <c r="AH92" s="111" t="str">
        <f aca="false">IF(AO92&lt;&gt;"",MAX(AH$3:AH91)+1,"")</f>
        <v/>
      </c>
      <c r="AI92" s="111" t="str">
        <f aca="false">IF(AP92&lt;&gt;"",MAX(AI$3:AI91)+1,"")</f>
        <v/>
      </c>
      <c r="AK92" s="111" t="str">
        <f aca="false">IF(B92="","",IF(COUNTIF($AK$3:AL91,B92)=0,B92,""))</f>
        <v/>
      </c>
      <c r="AL92" s="111" t="str">
        <f aca="false">IF(C92="","",IF($B92='Oneri di Urbanizzazione'!$E$33,IF(COUNTIF($AL$3:AL91,$C92)=0,$C92,""),""))</f>
        <v/>
      </c>
      <c r="AM92" s="111" t="str">
        <f aca="false">IF(D92="","",IF(AND($B92='Oneri di Urbanizzazione'!$E$33,$C92='Oneri di Urbanizzazione'!$E$35),IF(COUNTIF(AM$3:AM91,$D92)=0,$D92,""),""))</f>
        <v/>
      </c>
      <c r="AN92" s="111" t="str">
        <f aca="false">IF(E92="","",IF(AND($B92='Oneri di Urbanizzazione'!$E$33,$C92='Oneri di Urbanizzazione'!$E$35,$D92='Oneri di Urbanizzazione'!$E$38),IF(COUNTIF(AN$3:AN91,$E92)=0,$E92,""),""))</f>
        <v/>
      </c>
      <c r="AO92" s="111" t="str">
        <f aca="false">IF(F92="","",IF(AND($B92='Oneri di Urbanizzazione'!$E$33,$C92='Oneri di Urbanizzazione'!$E$35,$D92='Oneri di Urbanizzazione'!$E$38,$E92='Oneri di Urbanizzazione'!$E$40),IF(COUNTIF(AO$3:AO91,$F92)=0,$F92,""),""))</f>
        <v/>
      </c>
      <c r="AP92" s="111" t="str">
        <f aca="false">IF(G92="","",IF(AND($B92='Oneri di Urbanizzazione'!$E$33,$C92='Oneri di Urbanizzazione'!$E$35,$D92='Oneri di Urbanizzazione'!$E$38,$E92='Oneri di Urbanizzazione'!$E$40,$F92='Oneri di Urbanizzazione'!$E$42),IF(COUNTIF(AP$3:AP91,$G92)=0,$G92,""),""))</f>
        <v/>
      </c>
      <c r="AY92" s="1" t="n">
        <f aca="false">+AY91+1</f>
        <v>90</v>
      </c>
      <c r="AZ92" s="978" t="str">
        <f aca="false">IFERROR(VLOOKUP($AY92,BI:BP,8,FALSE()),"")</f>
        <v/>
      </c>
      <c r="BA92" s="978" t="str">
        <f aca="false">IFERROR(VLOOKUP($AY92,BJ:BQ,8,FALSE()),"")</f>
        <v/>
      </c>
      <c r="BB92" s="978" t="str">
        <f aca="false">IFERROR(VLOOKUP($AY92,BK:BR,8,FALSE()),"")</f>
        <v/>
      </c>
      <c r="BC92" s="978" t="str">
        <f aca="false">IFERROR(VLOOKUP($AY92,BL:BS,8,FALSE()),"")</f>
        <v/>
      </c>
      <c r="BD92" s="978" t="str">
        <f aca="false">IFERROR(VLOOKUP($AY92,BM:BT,8,FALSE()),"")</f>
        <v/>
      </c>
      <c r="BE92" s="978" t="str">
        <f aca="false">IFERROR(VLOOKUP($AY92,BN:BU,8,FALSE()),"")</f>
        <v/>
      </c>
      <c r="BI92" s="1" t="str">
        <f aca="false">IF(BP92&lt;&gt;"",MAX(BI$3:BI91)+1,"")</f>
        <v/>
      </c>
      <c r="BJ92" s="1" t="str">
        <f aca="false">IF(BQ92&lt;&gt;"",MAX(BJ$3:BJ91)+1,"")</f>
        <v/>
      </c>
      <c r="BK92" s="1" t="str">
        <f aca="false">IF(BR92&lt;&gt;"",MAX(BK$3:BK91)+1,"")</f>
        <v/>
      </c>
      <c r="BL92" s="1" t="str">
        <f aca="false">IF(BS92&lt;&gt;"",MAX(BL$3:BL91)+1,"")</f>
        <v/>
      </c>
      <c r="BM92" s="1" t="str">
        <f aca="false">IF(BT92&lt;&gt;"",MAX(BM$3:BM91)+1,"")</f>
        <v/>
      </c>
      <c r="BN92" s="1" t="str">
        <f aca="false">IF(BU92&lt;&gt;"",MAX(BN$3:BN91)+1,"")</f>
        <v/>
      </c>
      <c r="BP92" s="1" t="str">
        <f aca="false">IF(B92&lt;&gt;"",IF(COUNTIF(BP$3:BP91,B92)&gt;0,"",B92),"")</f>
        <v/>
      </c>
      <c r="BQ92" s="1" t="str">
        <f aca="false">IF(C92&lt;&gt;"",IF(COUNTIF(BQ$3:BQ91,C92)&gt;0,"",C92),"")</f>
        <v/>
      </c>
      <c r="BR92" s="1" t="str">
        <f aca="false">IF(D92&lt;&gt;"",IF(COUNTIF(BR$3:BR91,D92)&gt;0,"",D92),"")</f>
        <v/>
      </c>
      <c r="BS92" s="1" t="str">
        <f aca="false">IF(E92&lt;&gt;"",IF(COUNTIF(BS$3:BS91,E92)&gt;0,"",E92),"")</f>
        <v/>
      </c>
      <c r="BT92" s="1" t="str">
        <f aca="false">IF(F92&lt;&gt;"",IF(COUNTIF(BT$3:BT91,F92)&gt;0,"",F92),"")</f>
        <v/>
      </c>
      <c r="BU92" s="1" t="str">
        <f aca="false">IF(G92&lt;&gt;"",IF(COUNTIF(BU$3:BU91,G92)&gt;0,"",G92),"")</f>
        <v/>
      </c>
    </row>
    <row r="93" customFormat="false" ht="15" hidden="false" customHeight="false" outlineLevel="0" collapsed="false">
      <c r="A93" s="972" t="str">
        <f aca="false">IF(B93&lt;&gt;"",CONCATENATE(B93,C93,D93,E93,F93,G93),"")</f>
        <v/>
      </c>
      <c r="B93" s="660"/>
      <c r="C93" s="660"/>
      <c r="D93" s="660"/>
      <c r="E93" s="1008"/>
      <c r="F93" s="660"/>
      <c r="G93" s="660"/>
      <c r="H93" s="1002"/>
      <c r="I93" s="1002"/>
      <c r="J93" s="1003"/>
      <c r="K93" s="1004"/>
      <c r="L93" s="1005"/>
      <c r="M93" s="1005"/>
      <c r="N93" s="1003"/>
      <c r="O93" s="1014"/>
      <c r="P93" s="1008"/>
      <c r="Q93" s="1008"/>
      <c r="R93" s="1008"/>
      <c r="S93" s="1007"/>
      <c r="V93" s="111" t="n">
        <f aca="false">+V92+1</f>
        <v>91</v>
      </c>
      <c r="W93" s="977" t="str">
        <f aca="false">IFERROR(VLOOKUP($V92,AD:AK,8,FALSE()),"")</f>
        <v/>
      </c>
      <c r="X93" s="977" t="str">
        <f aca="false">IFERROR(VLOOKUP($V93,AE:AL,8,FALSE()),"")</f>
        <v/>
      </c>
      <c r="Y93" s="977" t="str">
        <f aca="false">IFERROR(VLOOKUP($V93,AF:AM,8,FALSE()),"")</f>
        <v/>
      </c>
      <c r="Z93" s="977" t="str">
        <f aca="false">IFERROR(VLOOKUP($V93,AG:AN,8,FALSE()),"")</f>
        <v/>
      </c>
      <c r="AA93" s="977" t="str">
        <f aca="false">IFERROR(VLOOKUP($V93,AH:AO,8,FALSE()),"")</f>
        <v/>
      </c>
      <c r="AB93" s="977" t="str">
        <f aca="false">IFERROR(VLOOKUP($V93,AI:AP,8,FALSE()),"")</f>
        <v/>
      </c>
      <c r="AD93" s="111" t="str">
        <f aca="false">IF(AK93&lt;&gt;"",MAX(AD$3:AD92)+1,"")</f>
        <v/>
      </c>
      <c r="AE93" s="111" t="str">
        <f aca="false">IF(AL93&lt;&gt;"",MAX(AE$3:AE92)+1,"")</f>
        <v/>
      </c>
      <c r="AF93" s="111" t="str">
        <f aca="false">IF(AM93&lt;&gt;"",MAX(AF$3:AF92)+1,"")</f>
        <v/>
      </c>
      <c r="AG93" s="111" t="str">
        <f aca="false">IF(AN93&lt;&gt;"",MAX(AG$3:AG92)+1,"")</f>
        <v/>
      </c>
      <c r="AH93" s="111" t="str">
        <f aca="false">IF(AO93&lt;&gt;"",MAX(AH$3:AH92)+1,"")</f>
        <v/>
      </c>
      <c r="AI93" s="111" t="str">
        <f aca="false">IF(AP93&lt;&gt;"",MAX(AI$3:AI92)+1,"")</f>
        <v/>
      </c>
      <c r="AK93" s="111" t="str">
        <f aca="false">IF(B93="","",IF(COUNTIF($AK$3:AL92,B93)=0,B93,""))</f>
        <v/>
      </c>
      <c r="AL93" s="111" t="str">
        <f aca="false">IF(C93="","",IF($B93='Oneri di Urbanizzazione'!$E$33,IF(COUNTIF($AL$3:AL92,$C93)=0,$C93,""),""))</f>
        <v/>
      </c>
      <c r="AM93" s="111" t="str">
        <f aca="false">IF(D93="","",IF(AND($B93='Oneri di Urbanizzazione'!$E$33,$C93='Oneri di Urbanizzazione'!$E$35),IF(COUNTIF(AM$3:AM92,$D93)=0,$D93,""),""))</f>
        <v/>
      </c>
      <c r="AN93" s="111" t="str">
        <f aca="false">IF(E93="","",IF(AND($B93='Oneri di Urbanizzazione'!$E$33,$C93='Oneri di Urbanizzazione'!$E$35,$D93='Oneri di Urbanizzazione'!$E$38),IF(COUNTIF(AN$3:AN92,$E93)=0,$E93,""),""))</f>
        <v/>
      </c>
      <c r="AO93" s="111" t="str">
        <f aca="false">IF(F93="","",IF(AND($B93='Oneri di Urbanizzazione'!$E$33,$C93='Oneri di Urbanizzazione'!$E$35,$D93='Oneri di Urbanizzazione'!$E$38,$E93='Oneri di Urbanizzazione'!$E$40),IF(COUNTIF(AO$3:AO92,$F93)=0,$F93,""),""))</f>
        <v/>
      </c>
      <c r="AP93" s="111" t="str">
        <f aca="false">IF(G93="","",IF(AND($B93='Oneri di Urbanizzazione'!$E$33,$C93='Oneri di Urbanizzazione'!$E$35,$D93='Oneri di Urbanizzazione'!$E$38,$E93='Oneri di Urbanizzazione'!$E$40,$F93='Oneri di Urbanizzazione'!$E$42),IF(COUNTIF(AP$3:AP92,$G93)=0,$G93,""),""))</f>
        <v/>
      </c>
      <c r="AY93" s="1" t="n">
        <f aca="false">+AY92+1</f>
        <v>91</v>
      </c>
      <c r="AZ93" s="978" t="str">
        <f aca="false">IFERROR(VLOOKUP($AY93,BI:BP,8,FALSE()),"")</f>
        <v/>
      </c>
      <c r="BA93" s="978" t="str">
        <f aca="false">IFERROR(VLOOKUP($AY93,BJ:BQ,8,FALSE()),"")</f>
        <v/>
      </c>
      <c r="BB93" s="978" t="str">
        <f aca="false">IFERROR(VLOOKUP($AY93,BK:BR,8,FALSE()),"")</f>
        <v/>
      </c>
      <c r="BC93" s="978" t="str">
        <f aca="false">IFERROR(VLOOKUP($AY93,BL:BS,8,FALSE()),"")</f>
        <v/>
      </c>
      <c r="BD93" s="978" t="str">
        <f aca="false">IFERROR(VLOOKUP($AY93,BM:BT,8,FALSE()),"")</f>
        <v/>
      </c>
      <c r="BE93" s="978" t="str">
        <f aca="false">IFERROR(VLOOKUP($AY93,BN:BU,8,FALSE()),"")</f>
        <v/>
      </c>
      <c r="BI93" s="1" t="str">
        <f aca="false">IF(BP93&lt;&gt;"",MAX(BI$3:BI92)+1,"")</f>
        <v/>
      </c>
      <c r="BJ93" s="1" t="str">
        <f aca="false">IF(BQ93&lt;&gt;"",MAX(BJ$3:BJ92)+1,"")</f>
        <v/>
      </c>
      <c r="BK93" s="1" t="str">
        <f aca="false">IF(BR93&lt;&gt;"",MAX(BK$3:BK92)+1,"")</f>
        <v/>
      </c>
      <c r="BL93" s="1" t="str">
        <f aca="false">IF(BS93&lt;&gt;"",MAX(BL$3:BL92)+1,"")</f>
        <v/>
      </c>
      <c r="BM93" s="1" t="str">
        <f aca="false">IF(BT93&lt;&gt;"",MAX(BM$3:BM92)+1,"")</f>
        <v/>
      </c>
      <c r="BN93" s="1" t="str">
        <f aca="false">IF(BU93&lt;&gt;"",MAX(BN$3:BN92)+1,"")</f>
        <v/>
      </c>
      <c r="BP93" s="1" t="str">
        <f aca="false">IF(B93&lt;&gt;"",IF(COUNTIF(BP$3:BP92,B93)&gt;0,"",B93),"")</f>
        <v/>
      </c>
      <c r="BQ93" s="1" t="str">
        <f aca="false">IF(C93&lt;&gt;"",IF(COUNTIF(BQ$3:BQ92,C93)&gt;0,"",C93),"")</f>
        <v/>
      </c>
      <c r="BR93" s="1" t="str">
        <f aca="false">IF(D93&lt;&gt;"",IF(COUNTIF(BR$3:BR92,D93)&gt;0,"",D93),"")</f>
        <v/>
      </c>
      <c r="BS93" s="1" t="str">
        <f aca="false">IF(E93&lt;&gt;"",IF(COUNTIF(BS$3:BS92,E93)&gt;0,"",E93),"")</f>
        <v/>
      </c>
      <c r="BT93" s="1" t="str">
        <f aca="false">IF(F93&lt;&gt;"",IF(COUNTIF(BT$3:BT92,F93)&gt;0,"",F93),"")</f>
        <v/>
      </c>
      <c r="BU93" s="1" t="str">
        <f aca="false">IF(G93&lt;&gt;"",IF(COUNTIF(BU$3:BU92,G93)&gt;0,"",G93),"")</f>
        <v/>
      </c>
    </row>
    <row r="94" customFormat="false" ht="15" hidden="false" customHeight="false" outlineLevel="0" collapsed="false">
      <c r="A94" s="972" t="str">
        <f aca="false">IF(B94&lt;&gt;"",CONCATENATE(B94,C94,D94,E94,F94,G94),"")</f>
        <v/>
      </c>
      <c r="B94" s="660"/>
      <c r="C94" s="660"/>
      <c r="D94" s="660"/>
      <c r="E94" s="1008"/>
      <c r="F94" s="660"/>
      <c r="G94" s="660"/>
      <c r="H94" s="1002"/>
      <c r="I94" s="1002"/>
      <c r="J94" s="1003"/>
      <c r="K94" s="1004"/>
      <c r="L94" s="1005"/>
      <c r="M94" s="1005"/>
      <c r="N94" s="1003"/>
      <c r="O94" s="1014"/>
      <c r="P94" s="1008"/>
      <c r="Q94" s="1008"/>
      <c r="R94" s="1008"/>
      <c r="S94" s="1007"/>
      <c r="V94" s="111" t="n">
        <f aca="false">+V93+1</f>
        <v>92</v>
      </c>
      <c r="W94" s="977" t="str">
        <f aca="false">IFERROR(VLOOKUP($V93,AD:AK,8,FALSE()),"")</f>
        <v/>
      </c>
      <c r="X94" s="977" t="str">
        <f aca="false">IFERROR(VLOOKUP($V94,AE:AL,8,FALSE()),"")</f>
        <v/>
      </c>
      <c r="Y94" s="977" t="str">
        <f aca="false">IFERROR(VLOOKUP($V94,AF:AM,8,FALSE()),"")</f>
        <v/>
      </c>
      <c r="Z94" s="977" t="str">
        <f aca="false">IFERROR(VLOOKUP($V94,AG:AN,8,FALSE()),"")</f>
        <v/>
      </c>
      <c r="AA94" s="977" t="str">
        <f aca="false">IFERROR(VLOOKUP($V94,AH:AO,8,FALSE()),"")</f>
        <v/>
      </c>
      <c r="AB94" s="977" t="str">
        <f aca="false">IFERROR(VLOOKUP($V94,AI:AP,8,FALSE()),"")</f>
        <v/>
      </c>
      <c r="AD94" s="111" t="str">
        <f aca="false">IF(AK94&lt;&gt;"",MAX(AD$3:AD93)+1,"")</f>
        <v/>
      </c>
      <c r="AE94" s="111" t="str">
        <f aca="false">IF(AL94&lt;&gt;"",MAX(AE$3:AE93)+1,"")</f>
        <v/>
      </c>
      <c r="AF94" s="111" t="str">
        <f aca="false">IF(AM94&lt;&gt;"",MAX(AF$3:AF93)+1,"")</f>
        <v/>
      </c>
      <c r="AG94" s="111" t="str">
        <f aca="false">IF(AN94&lt;&gt;"",MAX(AG$3:AG93)+1,"")</f>
        <v/>
      </c>
      <c r="AH94" s="111" t="str">
        <f aca="false">IF(AO94&lt;&gt;"",MAX(AH$3:AH93)+1,"")</f>
        <v/>
      </c>
      <c r="AI94" s="111" t="str">
        <f aca="false">IF(AP94&lt;&gt;"",MAX(AI$3:AI93)+1,"")</f>
        <v/>
      </c>
      <c r="AK94" s="111" t="str">
        <f aca="false">IF(B94="","",IF(COUNTIF($AK$3:AL93,B94)=0,B94,""))</f>
        <v/>
      </c>
      <c r="AL94" s="111" t="str">
        <f aca="false">IF(C94="","",IF($B94='Oneri di Urbanizzazione'!$E$33,IF(COUNTIF($AL$3:AL93,$C94)=0,$C94,""),""))</f>
        <v/>
      </c>
      <c r="AM94" s="111" t="str">
        <f aca="false">IF(D94="","",IF(AND($B94='Oneri di Urbanizzazione'!$E$33,$C94='Oneri di Urbanizzazione'!$E$35),IF(COUNTIF(AM$3:AM93,$D94)=0,$D94,""),""))</f>
        <v/>
      </c>
      <c r="AN94" s="111" t="str">
        <f aca="false">IF(E94="","",IF(AND($B94='Oneri di Urbanizzazione'!$E$33,$C94='Oneri di Urbanizzazione'!$E$35,$D94='Oneri di Urbanizzazione'!$E$38),IF(COUNTIF(AN$3:AN93,$E94)=0,$E94,""),""))</f>
        <v/>
      </c>
      <c r="AO94" s="111" t="str">
        <f aca="false">IF(F94="","",IF(AND($B94='Oneri di Urbanizzazione'!$E$33,$C94='Oneri di Urbanizzazione'!$E$35,$D94='Oneri di Urbanizzazione'!$E$38,$E94='Oneri di Urbanizzazione'!$E$40),IF(COUNTIF(AO$3:AO93,$F94)=0,$F94,""),""))</f>
        <v/>
      </c>
      <c r="AP94" s="111" t="str">
        <f aca="false">IF(G94="","",IF(AND($B94='Oneri di Urbanizzazione'!$E$33,$C94='Oneri di Urbanizzazione'!$E$35,$D94='Oneri di Urbanizzazione'!$E$38,$E94='Oneri di Urbanizzazione'!$E$40,$F94='Oneri di Urbanizzazione'!$E$42),IF(COUNTIF(AP$3:AP93,$G94)=0,$G94,""),""))</f>
        <v/>
      </c>
      <c r="AY94" s="1" t="n">
        <f aca="false">+AY93+1</f>
        <v>92</v>
      </c>
      <c r="AZ94" s="978" t="str">
        <f aca="false">IFERROR(VLOOKUP($AY94,BI:BP,8,FALSE()),"")</f>
        <v/>
      </c>
      <c r="BA94" s="978" t="str">
        <f aca="false">IFERROR(VLOOKUP($AY94,BJ:BQ,8,FALSE()),"")</f>
        <v/>
      </c>
      <c r="BB94" s="978" t="str">
        <f aca="false">IFERROR(VLOOKUP($AY94,BK:BR,8,FALSE()),"")</f>
        <v/>
      </c>
      <c r="BC94" s="978" t="str">
        <f aca="false">IFERROR(VLOOKUP($AY94,BL:BS,8,FALSE()),"")</f>
        <v/>
      </c>
      <c r="BD94" s="978" t="str">
        <f aca="false">IFERROR(VLOOKUP($AY94,BM:BT,8,FALSE()),"")</f>
        <v/>
      </c>
      <c r="BE94" s="978" t="str">
        <f aca="false">IFERROR(VLOOKUP($AY94,BN:BU,8,FALSE()),"")</f>
        <v/>
      </c>
      <c r="BI94" s="1" t="str">
        <f aca="false">IF(BP94&lt;&gt;"",MAX(BI$3:BI93)+1,"")</f>
        <v/>
      </c>
      <c r="BJ94" s="1" t="str">
        <f aca="false">IF(BQ94&lt;&gt;"",MAX(BJ$3:BJ93)+1,"")</f>
        <v/>
      </c>
      <c r="BK94" s="1" t="str">
        <f aca="false">IF(BR94&lt;&gt;"",MAX(BK$3:BK93)+1,"")</f>
        <v/>
      </c>
      <c r="BL94" s="1" t="str">
        <f aca="false">IF(BS94&lt;&gt;"",MAX(BL$3:BL93)+1,"")</f>
        <v/>
      </c>
      <c r="BM94" s="1" t="str">
        <f aca="false">IF(BT94&lt;&gt;"",MAX(BM$3:BM93)+1,"")</f>
        <v/>
      </c>
      <c r="BN94" s="1" t="str">
        <f aca="false">IF(BU94&lt;&gt;"",MAX(BN$3:BN93)+1,"")</f>
        <v/>
      </c>
      <c r="BP94" s="1" t="str">
        <f aca="false">IF(B94&lt;&gt;"",IF(COUNTIF(BP$3:BP93,B94)&gt;0,"",B94),"")</f>
        <v/>
      </c>
      <c r="BQ94" s="1" t="str">
        <f aca="false">IF(C94&lt;&gt;"",IF(COUNTIF(BQ$3:BQ93,C94)&gt;0,"",C94),"")</f>
        <v/>
      </c>
      <c r="BR94" s="1" t="str">
        <f aca="false">IF(D94&lt;&gt;"",IF(COUNTIF(BR$3:BR93,D94)&gt;0,"",D94),"")</f>
        <v/>
      </c>
      <c r="BS94" s="1" t="str">
        <f aca="false">IF(E94&lt;&gt;"",IF(COUNTIF(BS$3:BS93,E94)&gt;0,"",E94),"")</f>
        <v/>
      </c>
      <c r="BT94" s="1" t="str">
        <f aca="false">IF(F94&lt;&gt;"",IF(COUNTIF(BT$3:BT93,F94)&gt;0,"",F94),"")</f>
        <v/>
      </c>
      <c r="BU94" s="1" t="str">
        <f aca="false">IF(G94&lt;&gt;"",IF(COUNTIF(BU$3:BU93,G94)&gt;0,"",G94),"")</f>
        <v/>
      </c>
    </row>
    <row r="95" customFormat="false" ht="15" hidden="false" customHeight="false" outlineLevel="0" collapsed="false">
      <c r="A95" s="972" t="str">
        <f aca="false">IF(B95&lt;&gt;"",CONCATENATE(B95,C95,D95,E95,F95,G95),"")</f>
        <v/>
      </c>
      <c r="B95" s="660"/>
      <c r="C95" s="660"/>
      <c r="D95" s="660"/>
      <c r="E95" s="1008"/>
      <c r="F95" s="660"/>
      <c r="G95" s="660"/>
      <c r="H95" s="1002"/>
      <c r="I95" s="1002"/>
      <c r="J95" s="1003"/>
      <c r="K95" s="1004"/>
      <c r="L95" s="1005"/>
      <c r="M95" s="1005"/>
      <c r="N95" s="1003"/>
      <c r="O95" s="1014"/>
      <c r="P95" s="1008"/>
      <c r="Q95" s="1008"/>
      <c r="R95" s="1008"/>
      <c r="S95" s="1007"/>
      <c r="V95" s="111" t="n">
        <f aca="false">+V94+1</f>
        <v>93</v>
      </c>
      <c r="W95" s="977" t="str">
        <f aca="false">IFERROR(VLOOKUP($V94,AD:AK,8,FALSE()),"")</f>
        <v/>
      </c>
      <c r="X95" s="977" t="str">
        <f aca="false">IFERROR(VLOOKUP($V95,AE:AL,8,FALSE()),"")</f>
        <v/>
      </c>
      <c r="Y95" s="977" t="str">
        <f aca="false">IFERROR(VLOOKUP($V95,AF:AM,8,FALSE()),"")</f>
        <v/>
      </c>
      <c r="Z95" s="977" t="str">
        <f aca="false">IFERROR(VLOOKUP($V95,AG:AN,8,FALSE()),"")</f>
        <v/>
      </c>
      <c r="AA95" s="977" t="str">
        <f aca="false">IFERROR(VLOOKUP($V95,AH:AO,8,FALSE()),"")</f>
        <v/>
      </c>
      <c r="AB95" s="977" t="str">
        <f aca="false">IFERROR(VLOOKUP($V95,AI:AP,8,FALSE()),"")</f>
        <v/>
      </c>
      <c r="AD95" s="111" t="str">
        <f aca="false">IF(AK95&lt;&gt;"",MAX(AD$3:AD94)+1,"")</f>
        <v/>
      </c>
      <c r="AE95" s="111" t="str">
        <f aca="false">IF(AL95&lt;&gt;"",MAX(AE$3:AE94)+1,"")</f>
        <v/>
      </c>
      <c r="AF95" s="111" t="str">
        <f aca="false">IF(AM95&lt;&gt;"",MAX(AF$3:AF94)+1,"")</f>
        <v/>
      </c>
      <c r="AG95" s="111" t="str">
        <f aca="false">IF(AN95&lt;&gt;"",MAX(AG$3:AG94)+1,"")</f>
        <v/>
      </c>
      <c r="AH95" s="111" t="str">
        <f aca="false">IF(AO95&lt;&gt;"",MAX(AH$3:AH94)+1,"")</f>
        <v/>
      </c>
      <c r="AI95" s="111" t="str">
        <f aca="false">IF(AP95&lt;&gt;"",MAX(AI$3:AI94)+1,"")</f>
        <v/>
      </c>
      <c r="AK95" s="111" t="str">
        <f aca="false">IF(B95="","",IF(COUNTIF($AK$3:AL94,B95)=0,B95,""))</f>
        <v/>
      </c>
      <c r="AL95" s="111" t="str">
        <f aca="false">IF(C95="","",IF($B95='Oneri di Urbanizzazione'!$E$33,IF(COUNTIF($AL$3:AL94,$C95)=0,$C95,""),""))</f>
        <v/>
      </c>
      <c r="AM95" s="111" t="str">
        <f aca="false">IF(D95="","",IF(AND($B95='Oneri di Urbanizzazione'!$E$33,$C95='Oneri di Urbanizzazione'!$E$35),IF(COUNTIF(AM$3:AM94,$D95)=0,$D95,""),""))</f>
        <v/>
      </c>
      <c r="AN95" s="111" t="str">
        <f aca="false">IF(E95="","",IF(AND($B95='Oneri di Urbanizzazione'!$E$33,$C95='Oneri di Urbanizzazione'!$E$35,$D95='Oneri di Urbanizzazione'!$E$38),IF(COUNTIF(AN$3:AN94,$E95)=0,$E95,""),""))</f>
        <v/>
      </c>
      <c r="AO95" s="111" t="str">
        <f aca="false">IF(F95="","",IF(AND($B95='Oneri di Urbanizzazione'!$E$33,$C95='Oneri di Urbanizzazione'!$E$35,$D95='Oneri di Urbanizzazione'!$E$38,$E95='Oneri di Urbanizzazione'!$E$40),IF(COUNTIF(AO$3:AO94,$F95)=0,$F95,""),""))</f>
        <v/>
      </c>
      <c r="AP95" s="111" t="str">
        <f aca="false">IF(G95="","",IF(AND($B95='Oneri di Urbanizzazione'!$E$33,$C95='Oneri di Urbanizzazione'!$E$35,$D95='Oneri di Urbanizzazione'!$E$38,$E95='Oneri di Urbanizzazione'!$E$40,$F95='Oneri di Urbanizzazione'!$E$42),IF(COUNTIF(AP$3:AP94,$G95)=0,$G95,""),""))</f>
        <v/>
      </c>
      <c r="AY95" s="1" t="n">
        <f aca="false">+AY94+1</f>
        <v>93</v>
      </c>
      <c r="AZ95" s="978" t="str">
        <f aca="false">IFERROR(VLOOKUP($AY95,BI:BP,8,FALSE()),"")</f>
        <v/>
      </c>
      <c r="BA95" s="978" t="str">
        <f aca="false">IFERROR(VLOOKUP($AY95,BJ:BQ,8,FALSE()),"")</f>
        <v/>
      </c>
      <c r="BB95" s="978" t="str">
        <f aca="false">IFERROR(VLOOKUP($AY95,BK:BR,8,FALSE()),"")</f>
        <v/>
      </c>
      <c r="BC95" s="978" t="str">
        <f aca="false">IFERROR(VLOOKUP($AY95,BL:BS,8,FALSE()),"")</f>
        <v/>
      </c>
      <c r="BD95" s="978" t="str">
        <f aca="false">IFERROR(VLOOKUP($AY95,BM:BT,8,FALSE()),"")</f>
        <v/>
      </c>
      <c r="BE95" s="978" t="str">
        <f aca="false">IFERROR(VLOOKUP($AY95,BN:BU,8,FALSE()),"")</f>
        <v/>
      </c>
      <c r="BI95" s="1" t="str">
        <f aca="false">IF(BP95&lt;&gt;"",MAX(BI$3:BI94)+1,"")</f>
        <v/>
      </c>
      <c r="BJ95" s="1" t="str">
        <f aca="false">IF(BQ95&lt;&gt;"",MAX(BJ$3:BJ94)+1,"")</f>
        <v/>
      </c>
      <c r="BK95" s="1" t="str">
        <f aca="false">IF(BR95&lt;&gt;"",MAX(BK$3:BK94)+1,"")</f>
        <v/>
      </c>
      <c r="BL95" s="1" t="str">
        <f aca="false">IF(BS95&lt;&gt;"",MAX(BL$3:BL94)+1,"")</f>
        <v/>
      </c>
      <c r="BM95" s="1" t="str">
        <f aca="false">IF(BT95&lt;&gt;"",MAX(BM$3:BM94)+1,"")</f>
        <v/>
      </c>
      <c r="BN95" s="1" t="str">
        <f aca="false">IF(BU95&lt;&gt;"",MAX(BN$3:BN94)+1,"")</f>
        <v/>
      </c>
      <c r="BP95" s="1" t="str">
        <f aca="false">IF(B95&lt;&gt;"",IF(COUNTIF(BP$3:BP94,B95)&gt;0,"",B95),"")</f>
        <v/>
      </c>
      <c r="BQ95" s="1" t="str">
        <f aca="false">IF(C95&lt;&gt;"",IF(COUNTIF(BQ$3:BQ94,C95)&gt;0,"",C95),"")</f>
        <v/>
      </c>
      <c r="BR95" s="1" t="str">
        <f aca="false">IF(D95&lt;&gt;"",IF(COUNTIF(BR$3:BR94,D95)&gt;0,"",D95),"")</f>
        <v/>
      </c>
      <c r="BS95" s="1" t="str">
        <f aca="false">IF(E95&lt;&gt;"",IF(COUNTIF(BS$3:BS94,E95)&gt;0,"",E95),"")</f>
        <v/>
      </c>
      <c r="BT95" s="1" t="str">
        <f aca="false">IF(F95&lt;&gt;"",IF(COUNTIF(BT$3:BT94,F95)&gt;0,"",F95),"")</f>
        <v/>
      </c>
      <c r="BU95" s="1" t="str">
        <f aca="false">IF(G95&lt;&gt;"",IF(COUNTIF(BU$3:BU94,G95)&gt;0,"",G95),"")</f>
        <v/>
      </c>
    </row>
    <row r="96" customFormat="false" ht="15" hidden="false" customHeight="false" outlineLevel="0" collapsed="false">
      <c r="A96" s="972" t="str">
        <f aca="false">IF(B96&lt;&gt;"",CONCATENATE(B96,C96,D96,E96,F96,G96),"")</f>
        <v/>
      </c>
      <c r="B96" s="660"/>
      <c r="C96" s="660"/>
      <c r="D96" s="660"/>
      <c r="E96" s="1008"/>
      <c r="F96" s="660"/>
      <c r="G96" s="660"/>
      <c r="H96" s="1002"/>
      <c r="I96" s="1002"/>
      <c r="J96" s="1003"/>
      <c r="K96" s="1004"/>
      <c r="L96" s="1005"/>
      <c r="M96" s="1005"/>
      <c r="N96" s="1003"/>
      <c r="O96" s="1014"/>
      <c r="P96" s="1008"/>
      <c r="Q96" s="1008"/>
      <c r="R96" s="1008"/>
      <c r="S96" s="1007"/>
      <c r="V96" s="111" t="n">
        <f aca="false">+V95+1</f>
        <v>94</v>
      </c>
      <c r="W96" s="977" t="str">
        <f aca="false">IFERROR(VLOOKUP($V95,AD:AK,8,FALSE()),"")</f>
        <v/>
      </c>
      <c r="X96" s="977" t="str">
        <f aca="false">IFERROR(VLOOKUP($V96,AE:AL,8,FALSE()),"")</f>
        <v/>
      </c>
      <c r="Y96" s="977" t="str">
        <f aca="false">IFERROR(VLOOKUP($V96,AF:AM,8,FALSE()),"")</f>
        <v/>
      </c>
      <c r="Z96" s="977" t="str">
        <f aca="false">IFERROR(VLOOKUP($V96,AG:AN,8,FALSE()),"")</f>
        <v/>
      </c>
      <c r="AA96" s="977" t="str">
        <f aca="false">IFERROR(VLOOKUP($V96,AH:AO,8,FALSE()),"")</f>
        <v/>
      </c>
      <c r="AB96" s="977" t="str">
        <f aca="false">IFERROR(VLOOKUP($V96,AI:AP,8,FALSE()),"")</f>
        <v/>
      </c>
      <c r="AD96" s="111" t="str">
        <f aca="false">IF(AK96&lt;&gt;"",MAX(AD$3:AD95)+1,"")</f>
        <v/>
      </c>
      <c r="AE96" s="111" t="str">
        <f aca="false">IF(AL96&lt;&gt;"",MAX(AE$3:AE95)+1,"")</f>
        <v/>
      </c>
      <c r="AF96" s="111" t="str">
        <f aca="false">IF(AM96&lt;&gt;"",MAX(AF$3:AF95)+1,"")</f>
        <v/>
      </c>
      <c r="AG96" s="111" t="str">
        <f aca="false">IF(AN96&lt;&gt;"",MAX(AG$3:AG95)+1,"")</f>
        <v/>
      </c>
      <c r="AH96" s="111" t="str">
        <f aca="false">IF(AO96&lt;&gt;"",MAX(AH$3:AH95)+1,"")</f>
        <v/>
      </c>
      <c r="AI96" s="111" t="str">
        <f aca="false">IF(AP96&lt;&gt;"",MAX(AI$3:AI95)+1,"")</f>
        <v/>
      </c>
      <c r="AK96" s="111" t="str">
        <f aca="false">IF(B96="","",IF(COUNTIF($AK$3:AL95,B96)=0,B96,""))</f>
        <v/>
      </c>
      <c r="AL96" s="111" t="str">
        <f aca="false">IF(C96="","",IF($B96='Oneri di Urbanizzazione'!$E$33,IF(COUNTIF($AL$3:AL95,$C96)=0,$C96,""),""))</f>
        <v/>
      </c>
      <c r="AM96" s="111" t="str">
        <f aca="false">IF(D96="","",IF(AND($B96='Oneri di Urbanizzazione'!$E$33,$C96='Oneri di Urbanizzazione'!$E$35),IF(COUNTIF(AM$3:AM95,$D96)=0,$D96,""),""))</f>
        <v/>
      </c>
      <c r="AN96" s="111" t="str">
        <f aca="false">IF(E96="","",IF(AND($B96='Oneri di Urbanizzazione'!$E$33,$C96='Oneri di Urbanizzazione'!$E$35,$D96='Oneri di Urbanizzazione'!$E$38),IF(COUNTIF(AN$3:AN95,$E96)=0,$E96,""),""))</f>
        <v/>
      </c>
      <c r="AO96" s="111" t="str">
        <f aca="false">IF(F96="","",IF(AND($B96='Oneri di Urbanizzazione'!$E$33,$C96='Oneri di Urbanizzazione'!$E$35,$D96='Oneri di Urbanizzazione'!$E$38,$E96='Oneri di Urbanizzazione'!$E$40),IF(COUNTIF(AO$3:AO95,$F96)=0,$F96,""),""))</f>
        <v/>
      </c>
      <c r="AP96" s="111" t="str">
        <f aca="false">IF(G96="","",IF(AND($B96='Oneri di Urbanizzazione'!$E$33,$C96='Oneri di Urbanizzazione'!$E$35,$D96='Oneri di Urbanizzazione'!$E$38,$E96='Oneri di Urbanizzazione'!$E$40,$F96='Oneri di Urbanizzazione'!$E$42),IF(COUNTIF(AP$3:AP95,$G96)=0,$G96,""),""))</f>
        <v/>
      </c>
      <c r="AY96" s="1" t="n">
        <f aca="false">+AY95+1</f>
        <v>94</v>
      </c>
      <c r="AZ96" s="978" t="str">
        <f aca="false">IFERROR(VLOOKUP($AY96,BI:BP,8,FALSE()),"")</f>
        <v/>
      </c>
      <c r="BA96" s="978" t="str">
        <f aca="false">IFERROR(VLOOKUP($AY96,BJ:BQ,8,FALSE()),"")</f>
        <v/>
      </c>
      <c r="BB96" s="978" t="str">
        <f aca="false">IFERROR(VLOOKUP($AY96,BK:BR,8,FALSE()),"")</f>
        <v/>
      </c>
      <c r="BC96" s="978" t="str">
        <f aca="false">IFERROR(VLOOKUP($AY96,BL:BS,8,FALSE()),"")</f>
        <v/>
      </c>
      <c r="BD96" s="978" t="str">
        <f aca="false">IFERROR(VLOOKUP($AY96,BM:BT,8,FALSE()),"")</f>
        <v/>
      </c>
      <c r="BE96" s="978" t="str">
        <f aca="false">IFERROR(VLOOKUP($AY96,BN:BU,8,FALSE()),"")</f>
        <v/>
      </c>
      <c r="BI96" s="1" t="str">
        <f aca="false">IF(BP96&lt;&gt;"",MAX(BI$3:BI95)+1,"")</f>
        <v/>
      </c>
      <c r="BJ96" s="1" t="str">
        <f aca="false">IF(BQ96&lt;&gt;"",MAX(BJ$3:BJ95)+1,"")</f>
        <v/>
      </c>
      <c r="BK96" s="1" t="str">
        <f aca="false">IF(BR96&lt;&gt;"",MAX(BK$3:BK95)+1,"")</f>
        <v/>
      </c>
      <c r="BL96" s="1" t="str">
        <f aca="false">IF(BS96&lt;&gt;"",MAX(BL$3:BL95)+1,"")</f>
        <v/>
      </c>
      <c r="BM96" s="1" t="str">
        <f aca="false">IF(BT96&lt;&gt;"",MAX(BM$3:BM95)+1,"")</f>
        <v/>
      </c>
      <c r="BN96" s="1" t="str">
        <f aca="false">IF(BU96&lt;&gt;"",MAX(BN$3:BN95)+1,"")</f>
        <v/>
      </c>
      <c r="BP96" s="1" t="str">
        <f aca="false">IF(B96&lt;&gt;"",IF(COUNTIF(BP$3:BP95,B96)&gt;0,"",B96),"")</f>
        <v/>
      </c>
      <c r="BQ96" s="1" t="str">
        <f aca="false">IF(C96&lt;&gt;"",IF(COUNTIF(BQ$3:BQ95,C96)&gt;0,"",C96),"")</f>
        <v/>
      </c>
      <c r="BR96" s="1" t="str">
        <f aca="false">IF(D96&lt;&gt;"",IF(COUNTIF(BR$3:BR95,D96)&gt;0,"",D96),"")</f>
        <v/>
      </c>
      <c r="BS96" s="1" t="str">
        <f aca="false">IF(E96&lt;&gt;"",IF(COUNTIF(BS$3:BS95,E96)&gt;0,"",E96),"")</f>
        <v/>
      </c>
      <c r="BT96" s="1" t="str">
        <f aca="false">IF(F96&lt;&gt;"",IF(COUNTIF(BT$3:BT95,F96)&gt;0,"",F96),"")</f>
        <v/>
      </c>
      <c r="BU96" s="1" t="str">
        <f aca="false">IF(G96&lt;&gt;"",IF(COUNTIF(BU$3:BU95,G96)&gt;0,"",G96),"")</f>
        <v/>
      </c>
    </row>
    <row r="97" customFormat="false" ht="15" hidden="false" customHeight="false" outlineLevel="0" collapsed="false">
      <c r="A97" s="972" t="str">
        <f aca="false">IF(B97&lt;&gt;"",CONCATENATE(B97,C97,D97,E97,F97,G97),"")</f>
        <v/>
      </c>
      <c r="B97" s="660"/>
      <c r="C97" s="660"/>
      <c r="D97" s="660"/>
      <c r="E97" s="1008"/>
      <c r="F97" s="660"/>
      <c r="G97" s="660"/>
      <c r="H97" s="1002"/>
      <c r="I97" s="1002"/>
      <c r="J97" s="1003"/>
      <c r="K97" s="1004"/>
      <c r="L97" s="1005"/>
      <c r="M97" s="1005"/>
      <c r="N97" s="1003"/>
      <c r="O97" s="1014"/>
      <c r="P97" s="1008"/>
      <c r="Q97" s="1008"/>
      <c r="R97" s="1008"/>
      <c r="S97" s="1007"/>
      <c r="V97" s="111" t="n">
        <f aca="false">+V96+1</f>
        <v>95</v>
      </c>
      <c r="W97" s="977" t="str">
        <f aca="false">IFERROR(VLOOKUP($V96,AD:AK,8,FALSE()),"")</f>
        <v/>
      </c>
      <c r="X97" s="977" t="str">
        <f aca="false">IFERROR(VLOOKUP($V97,AE:AL,8,FALSE()),"")</f>
        <v/>
      </c>
      <c r="Y97" s="977" t="str">
        <f aca="false">IFERROR(VLOOKUP($V97,AF:AM,8,FALSE()),"")</f>
        <v/>
      </c>
      <c r="Z97" s="977" t="str">
        <f aca="false">IFERROR(VLOOKUP($V97,AG:AN,8,FALSE()),"")</f>
        <v/>
      </c>
      <c r="AA97" s="977" t="str">
        <f aca="false">IFERROR(VLOOKUP($V97,AH:AO,8,FALSE()),"")</f>
        <v/>
      </c>
      <c r="AB97" s="977" t="str">
        <f aca="false">IFERROR(VLOOKUP($V97,AI:AP,8,FALSE()),"")</f>
        <v/>
      </c>
      <c r="AD97" s="111" t="str">
        <f aca="false">IF(AK97&lt;&gt;"",MAX(AD$3:AD96)+1,"")</f>
        <v/>
      </c>
      <c r="AE97" s="111" t="str">
        <f aca="false">IF(AL97&lt;&gt;"",MAX(AE$3:AE96)+1,"")</f>
        <v/>
      </c>
      <c r="AF97" s="111" t="str">
        <f aca="false">IF(AM97&lt;&gt;"",MAX(AF$3:AF96)+1,"")</f>
        <v/>
      </c>
      <c r="AG97" s="111" t="str">
        <f aca="false">IF(AN97&lt;&gt;"",MAX(AG$3:AG96)+1,"")</f>
        <v/>
      </c>
      <c r="AH97" s="111" t="str">
        <f aca="false">IF(AO97&lt;&gt;"",MAX(AH$3:AH96)+1,"")</f>
        <v/>
      </c>
      <c r="AI97" s="111" t="str">
        <f aca="false">IF(AP97&lt;&gt;"",MAX(AI$3:AI96)+1,"")</f>
        <v/>
      </c>
      <c r="AK97" s="111" t="str">
        <f aca="false">IF(B97="","",IF(COUNTIF($AK$3:AL96,B97)=0,B97,""))</f>
        <v/>
      </c>
      <c r="AL97" s="111" t="str">
        <f aca="false">IF(C97="","",IF($B97='Oneri di Urbanizzazione'!$E$33,IF(COUNTIF($AL$3:AL96,$C97)=0,$C97,""),""))</f>
        <v/>
      </c>
      <c r="AM97" s="111" t="str">
        <f aca="false">IF(D97="","",IF(AND($B97='Oneri di Urbanizzazione'!$E$33,$C97='Oneri di Urbanizzazione'!$E$35),IF(COUNTIF(AM$3:AM96,$D97)=0,$D97,""),""))</f>
        <v/>
      </c>
      <c r="AN97" s="111" t="str">
        <f aca="false">IF(E97="","",IF(AND($B97='Oneri di Urbanizzazione'!$E$33,$C97='Oneri di Urbanizzazione'!$E$35,$D97='Oneri di Urbanizzazione'!$E$38),IF(COUNTIF(AN$3:AN96,$E97)=0,$E97,""),""))</f>
        <v/>
      </c>
      <c r="AO97" s="111" t="str">
        <f aca="false">IF(F97="","",IF(AND($B97='Oneri di Urbanizzazione'!$E$33,$C97='Oneri di Urbanizzazione'!$E$35,$D97='Oneri di Urbanizzazione'!$E$38,$E97='Oneri di Urbanizzazione'!$E$40),IF(COUNTIF(AO$3:AO96,$F97)=0,$F97,""),""))</f>
        <v/>
      </c>
      <c r="AP97" s="111" t="str">
        <f aca="false">IF(G97="","",IF(AND($B97='Oneri di Urbanizzazione'!$E$33,$C97='Oneri di Urbanizzazione'!$E$35,$D97='Oneri di Urbanizzazione'!$E$38,$E97='Oneri di Urbanizzazione'!$E$40,$F97='Oneri di Urbanizzazione'!$E$42),IF(COUNTIF(AP$3:AP96,$G97)=0,$G97,""),""))</f>
        <v/>
      </c>
      <c r="AY97" s="1" t="n">
        <f aca="false">+AY96+1</f>
        <v>95</v>
      </c>
      <c r="AZ97" s="978" t="str">
        <f aca="false">IFERROR(VLOOKUP($AY97,BI:BP,8,FALSE()),"")</f>
        <v/>
      </c>
      <c r="BA97" s="978" t="str">
        <f aca="false">IFERROR(VLOOKUP($AY97,BJ:BQ,8,FALSE()),"")</f>
        <v/>
      </c>
      <c r="BB97" s="978" t="str">
        <f aca="false">IFERROR(VLOOKUP($AY97,BK:BR,8,FALSE()),"")</f>
        <v/>
      </c>
      <c r="BC97" s="978" t="str">
        <f aca="false">IFERROR(VLOOKUP($AY97,BL:BS,8,FALSE()),"")</f>
        <v/>
      </c>
      <c r="BD97" s="978" t="str">
        <f aca="false">IFERROR(VLOOKUP($AY97,BM:BT,8,FALSE()),"")</f>
        <v/>
      </c>
      <c r="BE97" s="978" t="str">
        <f aca="false">IFERROR(VLOOKUP($AY97,BN:BU,8,FALSE()),"")</f>
        <v/>
      </c>
      <c r="BI97" s="1" t="str">
        <f aca="false">IF(BP97&lt;&gt;"",MAX(BI$3:BI96)+1,"")</f>
        <v/>
      </c>
      <c r="BJ97" s="1" t="str">
        <f aca="false">IF(BQ97&lt;&gt;"",MAX(BJ$3:BJ96)+1,"")</f>
        <v/>
      </c>
      <c r="BK97" s="1" t="str">
        <f aca="false">IF(BR97&lt;&gt;"",MAX(BK$3:BK96)+1,"")</f>
        <v/>
      </c>
      <c r="BL97" s="1" t="str">
        <f aca="false">IF(BS97&lt;&gt;"",MAX(BL$3:BL96)+1,"")</f>
        <v/>
      </c>
      <c r="BM97" s="1" t="str">
        <f aca="false">IF(BT97&lt;&gt;"",MAX(BM$3:BM96)+1,"")</f>
        <v/>
      </c>
      <c r="BN97" s="1" t="str">
        <f aca="false">IF(BU97&lt;&gt;"",MAX(BN$3:BN96)+1,"")</f>
        <v/>
      </c>
      <c r="BP97" s="1" t="str">
        <f aca="false">IF(B97&lt;&gt;"",IF(COUNTIF(BP$3:BP96,B97)&gt;0,"",B97),"")</f>
        <v/>
      </c>
      <c r="BQ97" s="1" t="str">
        <f aca="false">IF(C97&lt;&gt;"",IF(COUNTIF(BQ$3:BQ96,C97)&gt;0,"",C97),"")</f>
        <v/>
      </c>
      <c r="BR97" s="1" t="str">
        <f aca="false">IF(D97&lt;&gt;"",IF(COUNTIF(BR$3:BR96,D97)&gt;0,"",D97),"")</f>
        <v/>
      </c>
      <c r="BS97" s="1" t="str">
        <f aca="false">IF(E97&lt;&gt;"",IF(COUNTIF(BS$3:BS96,E97)&gt;0,"",E97),"")</f>
        <v/>
      </c>
      <c r="BT97" s="1" t="str">
        <f aca="false">IF(F97&lt;&gt;"",IF(COUNTIF(BT$3:BT96,F97)&gt;0,"",F97),"")</f>
        <v/>
      </c>
      <c r="BU97" s="1" t="str">
        <f aca="false">IF(G97&lt;&gt;"",IF(COUNTIF(BU$3:BU96,G97)&gt;0,"",G97),"")</f>
        <v/>
      </c>
    </row>
    <row r="98" customFormat="false" ht="15" hidden="false" customHeight="false" outlineLevel="0" collapsed="false">
      <c r="A98" s="972" t="str">
        <f aca="false">IF(B98&lt;&gt;"",CONCATENATE(B98,C98,D98,E98,F98,G98),"")</f>
        <v/>
      </c>
      <c r="B98" s="660"/>
      <c r="C98" s="660"/>
      <c r="D98" s="660"/>
      <c r="E98" s="1008"/>
      <c r="F98" s="660"/>
      <c r="G98" s="660"/>
      <c r="H98" s="1002"/>
      <c r="I98" s="1002"/>
      <c r="J98" s="1003"/>
      <c r="K98" s="1004"/>
      <c r="L98" s="1005"/>
      <c r="M98" s="1005"/>
      <c r="N98" s="1003"/>
      <c r="O98" s="1014"/>
      <c r="P98" s="1008"/>
      <c r="Q98" s="1008"/>
      <c r="R98" s="1008"/>
      <c r="S98" s="1007"/>
      <c r="V98" s="111" t="n">
        <f aca="false">+V97+1</f>
        <v>96</v>
      </c>
      <c r="W98" s="977" t="str">
        <f aca="false">IFERROR(VLOOKUP($V97,AD:AK,8,FALSE()),"")</f>
        <v/>
      </c>
      <c r="X98" s="977" t="str">
        <f aca="false">IFERROR(VLOOKUP($V98,AE:AL,8,FALSE()),"")</f>
        <v/>
      </c>
      <c r="Y98" s="977" t="str">
        <f aca="false">IFERROR(VLOOKUP($V98,AF:AM,8,FALSE()),"")</f>
        <v/>
      </c>
      <c r="Z98" s="977" t="str">
        <f aca="false">IFERROR(VLOOKUP($V98,AG:AN,8,FALSE()),"")</f>
        <v/>
      </c>
      <c r="AA98" s="977" t="str">
        <f aca="false">IFERROR(VLOOKUP($V98,AH:AO,8,FALSE()),"")</f>
        <v/>
      </c>
      <c r="AB98" s="977" t="str">
        <f aca="false">IFERROR(VLOOKUP($V98,AI:AP,8,FALSE()),"")</f>
        <v/>
      </c>
      <c r="AD98" s="111" t="str">
        <f aca="false">IF(AK98&lt;&gt;"",MAX(AD$3:AD97)+1,"")</f>
        <v/>
      </c>
      <c r="AE98" s="111" t="str">
        <f aca="false">IF(AL98&lt;&gt;"",MAX(AE$3:AE97)+1,"")</f>
        <v/>
      </c>
      <c r="AF98" s="111" t="str">
        <f aca="false">IF(AM98&lt;&gt;"",MAX(AF$3:AF97)+1,"")</f>
        <v/>
      </c>
      <c r="AG98" s="111" t="str">
        <f aca="false">IF(AN98&lt;&gt;"",MAX(AG$3:AG97)+1,"")</f>
        <v/>
      </c>
      <c r="AH98" s="111" t="str">
        <f aca="false">IF(AO98&lt;&gt;"",MAX(AH$3:AH97)+1,"")</f>
        <v/>
      </c>
      <c r="AI98" s="111" t="str">
        <f aca="false">IF(AP98&lt;&gt;"",MAX(AI$3:AI97)+1,"")</f>
        <v/>
      </c>
      <c r="AK98" s="111" t="str">
        <f aca="false">IF(B98="","",IF(COUNTIF($AK$3:AL97,B98)=0,B98,""))</f>
        <v/>
      </c>
      <c r="AL98" s="111" t="str">
        <f aca="false">IF(C98="","",IF($B98='Oneri di Urbanizzazione'!$E$33,IF(COUNTIF($AL$3:AL97,$C98)=0,$C98,""),""))</f>
        <v/>
      </c>
      <c r="AM98" s="111" t="str">
        <f aca="false">IF(D98="","",IF(AND($B98='Oneri di Urbanizzazione'!$E$33,$C98='Oneri di Urbanizzazione'!$E$35),IF(COUNTIF(AM$3:AM97,$D98)=0,$D98,""),""))</f>
        <v/>
      </c>
      <c r="AN98" s="111" t="str">
        <f aca="false">IF(E98="","",IF(AND($B98='Oneri di Urbanizzazione'!$E$33,$C98='Oneri di Urbanizzazione'!$E$35,$D98='Oneri di Urbanizzazione'!$E$38),IF(COUNTIF(AN$3:AN97,$E98)=0,$E98,""),""))</f>
        <v/>
      </c>
      <c r="AO98" s="111" t="str">
        <f aca="false">IF(F98="","",IF(AND($B98='Oneri di Urbanizzazione'!$E$33,$C98='Oneri di Urbanizzazione'!$E$35,$D98='Oneri di Urbanizzazione'!$E$38,$E98='Oneri di Urbanizzazione'!$E$40),IF(COUNTIF(AO$3:AO97,$F98)=0,$F98,""),""))</f>
        <v/>
      </c>
      <c r="AP98" s="111" t="str">
        <f aca="false">IF(G98="","",IF(AND($B98='Oneri di Urbanizzazione'!$E$33,$C98='Oneri di Urbanizzazione'!$E$35,$D98='Oneri di Urbanizzazione'!$E$38,$E98='Oneri di Urbanizzazione'!$E$40,$F98='Oneri di Urbanizzazione'!$E$42),IF(COUNTIF(AP$3:AP97,$G98)=0,$G98,""),""))</f>
        <v/>
      </c>
      <c r="AY98" s="1" t="n">
        <f aca="false">+AY97+1</f>
        <v>96</v>
      </c>
      <c r="AZ98" s="978" t="str">
        <f aca="false">IFERROR(VLOOKUP($AY98,BI:BP,8,FALSE()),"")</f>
        <v/>
      </c>
      <c r="BA98" s="978" t="str">
        <f aca="false">IFERROR(VLOOKUP($AY98,BJ:BQ,8,FALSE()),"")</f>
        <v/>
      </c>
      <c r="BB98" s="978" t="str">
        <f aca="false">IFERROR(VLOOKUP($AY98,BK:BR,8,FALSE()),"")</f>
        <v/>
      </c>
      <c r="BC98" s="978" t="str">
        <f aca="false">IFERROR(VLOOKUP($AY98,BL:BS,8,FALSE()),"")</f>
        <v/>
      </c>
      <c r="BD98" s="978" t="str">
        <f aca="false">IFERROR(VLOOKUP($AY98,BM:BT,8,FALSE()),"")</f>
        <v/>
      </c>
      <c r="BE98" s="978" t="str">
        <f aca="false">IFERROR(VLOOKUP($AY98,BN:BU,8,FALSE()),"")</f>
        <v/>
      </c>
      <c r="BI98" s="1" t="str">
        <f aca="false">IF(BP98&lt;&gt;"",MAX(BI$3:BI97)+1,"")</f>
        <v/>
      </c>
      <c r="BJ98" s="1" t="str">
        <f aca="false">IF(BQ98&lt;&gt;"",MAX(BJ$3:BJ97)+1,"")</f>
        <v/>
      </c>
      <c r="BK98" s="1" t="str">
        <f aca="false">IF(BR98&lt;&gt;"",MAX(BK$3:BK97)+1,"")</f>
        <v/>
      </c>
      <c r="BL98" s="1" t="str">
        <f aca="false">IF(BS98&lt;&gt;"",MAX(BL$3:BL97)+1,"")</f>
        <v/>
      </c>
      <c r="BM98" s="1" t="str">
        <f aca="false">IF(BT98&lt;&gt;"",MAX(BM$3:BM97)+1,"")</f>
        <v/>
      </c>
      <c r="BN98" s="1" t="str">
        <f aca="false">IF(BU98&lt;&gt;"",MAX(BN$3:BN97)+1,"")</f>
        <v/>
      </c>
      <c r="BP98" s="1" t="str">
        <f aca="false">IF(B98&lt;&gt;"",IF(COUNTIF(BP$3:BP97,B98)&gt;0,"",B98),"")</f>
        <v/>
      </c>
      <c r="BQ98" s="1" t="str">
        <f aca="false">IF(C98&lt;&gt;"",IF(COUNTIF(BQ$3:BQ97,C98)&gt;0,"",C98),"")</f>
        <v/>
      </c>
      <c r="BR98" s="1" t="str">
        <f aca="false">IF(D98&lt;&gt;"",IF(COUNTIF(BR$3:BR97,D98)&gt;0,"",D98),"")</f>
        <v/>
      </c>
      <c r="BS98" s="1" t="str">
        <f aca="false">IF(E98&lt;&gt;"",IF(COUNTIF(BS$3:BS97,E98)&gt;0,"",E98),"")</f>
        <v/>
      </c>
      <c r="BT98" s="1" t="str">
        <f aca="false">IF(F98&lt;&gt;"",IF(COUNTIF(BT$3:BT97,F98)&gt;0,"",F98),"")</f>
        <v/>
      </c>
      <c r="BU98" s="1" t="str">
        <f aca="false">IF(G98&lt;&gt;"",IF(COUNTIF(BU$3:BU97,G98)&gt;0,"",G98),"")</f>
        <v/>
      </c>
    </row>
    <row r="99" customFormat="false" ht="15" hidden="false" customHeight="false" outlineLevel="0" collapsed="false">
      <c r="A99" s="972" t="str">
        <f aca="false">IF(B99&lt;&gt;"",CONCATENATE(B99,C99,D99,E99,F99,G99),"")</f>
        <v/>
      </c>
      <c r="B99" s="660"/>
      <c r="C99" s="660"/>
      <c r="D99" s="660"/>
      <c r="E99" s="1008"/>
      <c r="F99" s="660"/>
      <c r="G99" s="660"/>
      <c r="H99" s="1002"/>
      <c r="I99" s="1002"/>
      <c r="J99" s="1003"/>
      <c r="K99" s="1004"/>
      <c r="L99" s="1005"/>
      <c r="M99" s="1005"/>
      <c r="N99" s="1003"/>
      <c r="O99" s="1014"/>
      <c r="P99" s="1008"/>
      <c r="Q99" s="1008"/>
      <c r="R99" s="1008"/>
      <c r="S99" s="1007"/>
      <c r="V99" s="111" t="n">
        <f aca="false">+V98+1</f>
        <v>97</v>
      </c>
      <c r="W99" s="977" t="str">
        <f aca="false">IFERROR(VLOOKUP($V98,AD:AK,8,FALSE()),"")</f>
        <v/>
      </c>
      <c r="X99" s="977" t="str">
        <f aca="false">IFERROR(VLOOKUP($V99,AE:AL,8,FALSE()),"")</f>
        <v/>
      </c>
      <c r="Y99" s="977" t="str">
        <f aca="false">IFERROR(VLOOKUP($V99,AF:AM,8,FALSE()),"")</f>
        <v/>
      </c>
      <c r="Z99" s="977" t="str">
        <f aca="false">IFERROR(VLOOKUP($V99,AG:AN,8,FALSE()),"")</f>
        <v/>
      </c>
      <c r="AA99" s="977" t="str">
        <f aca="false">IFERROR(VLOOKUP($V99,AH:AO,8,FALSE()),"")</f>
        <v/>
      </c>
      <c r="AB99" s="977" t="str">
        <f aca="false">IFERROR(VLOOKUP($V99,AI:AP,8,FALSE()),"")</f>
        <v/>
      </c>
      <c r="AD99" s="111" t="str">
        <f aca="false">IF(AK99&lt;&gt;"",MAX(AD$3:AD98)+1,"")</f>
        <v/>
      </c>
      <c r="AE99" s="111" t="str">
        <f aca="false">IF(AL99&lt;&gt;"",MAX(AE$3:AE98)+1,"")</f>
        <v/>
      </c>
      <c r="AF99" s="111" t="str">
        <f aca="false">IF(AM99&lt;&gt;"",MAX(AF$3:AF98)+1,"")</f>
        <v/>
      </c>
      <c r="AG99" s="111" t="str">
        <f aca="false">IF(AN99&lt;&gt;"",MAX(AG$3:AG98)+1,"")</f>
        <v/>
      </c>
      <c r="AH99" s="111" t="str">
        <f aca="false">IF(AO99&lt;&gt;"",MAX(AH$3:AH98)+1,"")</f>
        <v/>
      </c>
      <c r="AI99" s="111" t="str">
        <f aca="false">IF(AP99&lt;&gt;"",MAX(AI$3:AI98)+1,"")</f>
        <v/>
      </c>
      <c r="AK99" s="111" t="str">
        <f aca="false">IF(B99="","",IF(COUNTIF($AK$3:AL98,B99)=0,B99,""))</f>
        <v/>
      </c>
      <c r="AL99" s="111" t="str">
        <f aca="false">IF(C99="","",IF($B99='Oneri di Urbanizzazione'!$E$33,IF(COUNTIF($AL$3:AL98,$C99)=0,$C99,""),""))</f>
        <v/>
      </c>
      <c r="AM99" s="111" t="str">
        <f aca="false">IF(D99="","",IF(AND($B99='Oneri di Urbanizzazione'!$E$33,$C99='Oneri di Urbanizzazione'!$E$35),IF(COUNTIF(AM$3:AM98,$D99)=0,$D99,""),""))</f>
        <v/>
      </c>
      <c r="AN99" s="111" t="str">
        <f aca="false">IF(E99="","",IF(AND($B99='Oneri di Urbanizzazione'!$E$33,$C99='Oneri di Urbanizzazione'!$E$35,$D99='Oneri di Urbanizzazione'!$E$38),IF(COUNTIF(AN$3:AN98,$E99)=0,$E99,""),""))</f>
        <v/>
      </c>
      <c r="AO99" s="111" t="str">
        <f aca="false">IF(F99="","",IF(AND($B99='Oneri di Urbanizzazione'!$E$33,$C99='Oneri di Urbanizzazione'!$E$35,$D99='Oneri di Urbanizzazione'!$E$38,$E99='Oneri di Urbanizzazione'!$E$40),IF(COUNTIF(AO$3:AO98,$F99)=0,$F99,""),""))</f>
        <v/>
      </c>
      <c r="AP99" s="111" t="str">
        <f aca="false">IF(G99="","",IF(AND($B99='Oneri di Urbanizzazione'!$E$33,$C99='Oneri di Urbanizzazione'!$E$35,$D99='Oneri di Urbanizzazione'!$E$38,$E99='Oneri di Urbanizzazione'!$E$40,$F99='Oneri di Urbanizzazione'!$E$42),IF(COUNTIF(AP$3:AP98,$G99)=0,$G99,""),""))</f>
        <v/>
      </c>
      <c r="AY99" s="1" t="n">
        <f aca="false">+AY98+1</f>
        <v>97</v>
      </c>
      <c r="AZ99" s="978" t="str">
        <f aca="false">IFERROR(VLOOKUP($AY99,BI:BP,8,FALSE()),"")</f>
        <v/>
      </c>
      <c r="BA99" s="978" t="str">
        <f aca="false">IFERROR(VLOOKUP($AY99,BJ:BQ,8,FALSE()),"")</f>
        <v/>
      </c>
      <c r="BB99" s="978" t="str">
        <f aca="false">IFERROR(VLOOKUP($AY99,BK:BR,8,FALSE()),"")</f>
        <v/>
      </c>
      <c r="BC99" s="978" t="str">
        <f aca="false">IFERROR(VLOOKUP($AY99,BL:BS,8,FALSE()),"")</f>
        <v/>
      </c>
      <c r="BD99" s="978" t="str">
        <f aca="false">IFERROR(VLOOKUP($AY99,BM:BT,8,FALSE()),"")</f>
        <v/>
      </c>
      <c r="BE99" s="978" t="str">
        <f aca="false">IFERROR(VLOOKUP($AY99,BN:BU,8,FALSE()),"")</f>
        <v/>
      </c>
      <c r="BI99" s="1" t="str">
        <f aca="false">IF(BP99&lt;&gt;"",MAX(BI$3:BI98)+1,"")</f>
        <v/>
      </c>
      <c r="BJ99" s="1" t="str">
        <f aca="false">IF(BQ99&lt;&gt;"",MAX(BJ$3:BJ98)+1,"")</f>
        <v/>
      </c>
      <c r="BK99" s="1" t="str">
        <f aca="false">IF(BR99&lt;&gt;"",MAX(BK$3:BK98)+1,"")</f>
        <v/>
      </c>
      <c r="BL99" s="1" t="str">
        <f aca="false">IF(BS99&lt;&gt;"",MAX(BL$3:BL98)+1,"")</f>
        <v/>
      </c>
      <c r="BM99" s="1" t="str">
        <f aca="false">IF(BT99&lt;&gt;"",MAX(BM$3:BM98)+1,"")</f>
        <v/>
      </c>
      <c r="BN99" s="1" t="str">
        <f aca="false">IF(BU99&lt;&gt;"",MAX(BN$3:BN98)+1,"")</f>
        <v/>
      </c>
      <c r="BP99" s="1" t="str">
        <f aca="false">IF(B99&lt;&gt;"",IF(COUNTIF(BP$3:BP98,B99)&gt;0,"",B99),"")</f>
        <v/>
      </c>
      <c r="BQ99" s="1" t="str">
        <f aca="false">IF(C99&lt;&gt;"",IF(COUNTIF(BQ$3:BQ98,C99)&gt;0,"",C99),"")</f>
        <v/>
      </c>
      <c r="BR99" s="1" t="str">
        <f aca="false">IF(D99&lt;&gt;"",IF(COUNTIF(BR$3:BR98,D99)&gt;0,"",D99),"")</f>
        <v/>
      </c>
      <c r="BS99" s="1" t="str">
        <f aca="false">IF(E99&lt;&gt;"",IF(COUNTIF(BS$3:BS98,E99)&gt;0,"",E99),"")</f>
        <v/>
      </c>
      <c r="BT99" s="1" t="str">
        <f aca="false">IF(F99&lt;&gt;"",IF(COUNTIF(BT$3:BT98,F99)&gt;0,"",F99),"")</f>
        <v/>
      </c>
      <c r="BU99" s="1" t="str">
        <f aca="false">IF(G99&lt;&gt;"",IF(COUNTIF(BU$3:BU98,G99)&gt;0,"",G99),"")</f>
        <v/>
      </c>
    </row>
    <row r="100" customFormat="false" ht="15" hidden="false" customHeight="false" outlineLevel="0" collapsed="false">
      <c r="A100" s="972" t="str">
        <f aca="false">IF(B100&lt;&gt;"",CONCATENATE(B100,C100,D100,E100,F100,G100),"")</f>
        <v/>
      </c>
      <c r="B100" s="660"/>
      <c r="C100" s="660"/>
      <c r="D100" s="660"/>
      <c r="E100" s="1008"/>
      <c r="F100" s="660"/>
      <c r="G100" s="660"/>
      <c r="H100" s="1002"/>
      <c r="I100" s="1002"/>
      <c r="J100" s="1003"/>
      <c r="K100" s="1004"/>
      <c r="L100" s="1005"/>
      <c r="M100" s="1005"/>
      <c r="N100" s="1003"/>
      <c r="O100" s="1014"/>
      <c r="P100" s="1008"/>
      <c r="Q100" s="1008"/>
      <c r="R100" s="1008"/>
      <c r="S100" s="1007"/>
      <c r="V100" s="111" t="n">
        <f aca="false">+V99+1</f>
        <v>98</v>
      </c>
      <c r="W100" s="977" t="str">
        <f aca="false">IFERROR(VLOOKUP($V99,AD:AK,8,FALSE()),"")</f>
        <v/>
      </c>
      <c r="X100" s="977" t="str">
        <f aca="false">IFERROR(VLOOKUP($V100,AE:AL,8,FALSE()),"")</f>
        <v/>
      </c>
      <c r="Y100" s="977" t="str">
        <f aca="false">IFERROR(VLOOKUP($V100,AF:AM,8,FALSE()),"")</f>
        <v/>
      </c>
      <c r="Z100" s="977" t="str">
        <f aca="false">IFERROR(VLOOKUP($V100,AG:AN,8,FALSE()),"")</f>
        <v/>
      </c>
      <c r="AA100" s="977" t="str">
        <f aca="false">IFERROR(VLOOKUP($V100,AH:AO,8,FALSE()),"")</f>
        <v/>
      </c>
      <c r="AB100" s="977" t="str">
        <f aca="false">IFERROR(VLOOKUP($V100,AI:AP,8,FALSE()),"")</f>
        <v/>
      </c>
      <c r="AD100" s="111" t="str">
        <f aca="false">IF(AK100&lt;&gt;"",MAX(AD$3:AD99)+1,"")</f>
        <v/>
      </c>
      <c r="AE100" s="111" t="str">
        <f aca="false">IF(AL100&lt;&gt;"",MAX(AE$3:AE99)+1,"")</f>
        <v/>
      </c>
      <c r="AF100" s="111" t="str">
        <f aca="false">IF(AM100&lt;&gt;"",MAX(AF$3:AF99)+1,"")</f>
        <v/>
      </c>
      <c r="AG100" s="111" t="str">
        <f aca="false">IF(AN100&lt;&gt;"",MAX(AG$3:AG99)+1,"")</f>
        <v/>
      </c>
      <c r="AH100" s="111" t="str">
        <f aca="false">IF(AO100&lt;&gt;"",MAX(AH$3:AH99)+1,"")</f>
        <v/>
      </c>
      <c r="AI100" s="111" t="str">
        <f aca="false">IF(AP100&lt;&gt;"",MAX(AI$3:AI99)+1,"")</f>
        <v/>
      </c>
      <c r="AK100" s="111" t="str">
        <f aca="false">IF(B100="","",IF(COUNTIF($AK$3:AL99,B100)=0,B100,""))</f>
        <v/>
      </c>
      <c r="AL100" s="111" t="str">
        <f aca="false">IF(C100="","",IF($B100='Oneri di Urbanizzazione'!$E$33,IF(COUNTIF($AL$3:AL99,$C100)=0,$C100,""),""))</f>
        <v/>
      </c>
      <c r="AM100" s="111" t="str">
        <f aca="false">IF(D100="","",IF(AND($B100='Oneri di Urbanizzazione'!$E$33,$C100='Oneri di Urbanizzazione'!$E$35),IF(COUNTIF(AM$3:AM99,$D100)=0,$D100,""),""))</f>
        <v/>
      </c>
      <c r="AN100" s="111" t="str">
        <f aca="false">IF(E100="","",IF(AND($B100='Oneri di Urbanizzazione'!$E$33,$C100='Oneri di Urbanizzazione'!$E$35,$D100='Oneri di Urbanizzazione'!$E$38),IF(COUNTIF(AN$3:AN99,$E100)=0,$E100,""),""))</f>
        <v/>
      </c>
      <c r="AO100" s="111" t="str">
        <f aca="false">IF(F100="","",IF(AND($B100='Oneri di Urbanizzazione'!$E$33,$C100='Oneri di Urbanizzazione'!$E$35,$D100='Oneri di Urbanizzazione'!$E$38,$E100='Oneri di Urbanizzazione'!$E$40),IF(COUNTIF(AO$3:AO99,$F100)=0,$F100,""),""))</f>
        <v/>
      </c>
      <c r="AP100" s="111" t="str">
        <f aca="false">IF(G100="","",IF(AND($B100='Oneri di Urbanizzazione'!$E$33,$C100='Oneri di Urbanizzazione'!$E$35,$D100='Oneri di Urbanizzazione'!$E$38,$E100='Oneri di Urbanizzazione'!$E$40,$F100='Oneri di Urbanizzazione'!$E$42),IF(COUNTIF(AP$3:AP99,$G100)=0,$G100,""),""))</f>
        <v/>
      </c>
      <c r="AY100" s="1" t="n">
        <f aca="false">+AY99+1</f>
        <v>98</v>
      </c>
      <c r="AZ100" s="978" t="str">
        <f aca="false">IFERROR(VLOOKUP($AY100,BI:BP,8,FALSE()),"")</f>
        <v/>
      </c>
      <c r="BA100" s="978" t="str">
        <f aca="false">IFERROR(VLOOKUP($AY100,BJ:BQ,8,FALSE()),"")</f>
        <v/>
      </c>
      <c r="BB100" s="978" t="str">
        <f aca="false">IFERROR(VLOOKUP($AY100,BK:BR,8,FALSE()),"")</f>
        <v/>
      </c>
      <c r="BC100" s="978" t="str">
        <f aca="false">IFERROR(VLOOKUP($AY100,BL:BS,8,FALSE()),"")</f>
        <v/>
      </c>
      <c r="BD100" s="978" t="str">
        <f aca="false">IFERROR(VLOOKUP($AY100,BM:BT,8,FALSE()),"")</f>
        <v/>
      </c>
      <c r="BE100" s="978" t="str">
        <f aca="false">IFERROR(VLOOKUP($AY100,BN:BU,8,FALSE()),"")</f>
        <v/>
      </c>
      <c r="BI100" s="1" t="str">
        <f aca="false">IF(BP100&lt;&gt;"",MAX(BI$3:BI99)+1,"")</f>
        <v/>
      </c>
      <c r="BJ100" s="1" t="str">
        <f aca="false">IF(BQ100&lt;&gt;"",MAX(BJ$3:BJ99)+1,"")</f>
        <v/>
      </c>
      <c r="BK100" s="1" t="str">
        <f aca="false">IF(BR100&lt;&gt;"",MAX(BK$3:BK99)+1,"")</f>
        <v/>
      </c>
      <c r="BL100" s="1" t="str">
        <f aca="false">IF(BS100&lt;&gt;"",MAX(BL$3:BL99)+1,"")</f>
        <v/>
      </c>
      <c r="BM100" s="1" t="str">
        <f aca="false">IF(BT100&lt;&gt;"",MAX(BM$3:BM99)+1,"")</f>
        <v/>
      </c>
      <c r="BN100" s="1" t="str">
        <f aca="false">IF(BU100&lt;&gt;"",MAX(BN$3:BN99)+1,"")</f>
        <v/>
      </c>
      <c r="BP100" s="1" t="str">
        <f aca="false">IF(B100&lt;&gt;"",IF(COUNTIF(BP$3:BP99,B100)&gt;0,"",B100),"")</f>
        <v/>
      </c>
      <c r="BQ100" s="1" t="str">
        <f aca="false">IF(C100&lt;&gt;"",IF(COUNTIF(BQ$3:BQ99,C100)&gt;0,"",C100),"")</f>
        <v/>
      </c>
      <c r="BR100" s="1" t="str">
        <f aca="false">IF(D100&lt;&gt;"",IF(COUNTIF(BR$3:BR99,D100)&gt;0,"",D100),"")</f>
        <v/>
      </c>
      <c r="BS100" s="1" t="str">
        <f aca="false">IF(E100&lt;&gt;"",IF(COUNTIF(BS$3:BS99,E100)&gt;0,"",E100),"")</f>
        <v/>
      </c>
      <c r="BT100" s="1" t="str">
        <f aca="false">IF(F100&lt;&gt;"",IF(COUNTIF(BT$3:BT99,F100)&gt;0,"",F100),"")</f>
        <v/>
      </c>
      <c r="BU100" s="1" t="str">
        <f aca="false">IF(G100&lt;&gt;"",IF(COUNTIF(BU$3:BU99,G100)&gt;0,"",G100),"")</f>
        <v/>
      </c>
    </row>
    <row r="101" customFormat="false" ht="15" hidden="false" customHeight="false" outlineLevel="0" collapsed="false">
      <c r="A101" s="972" t="str">
        <f aca="false">IF(B101&lt;&gt;"",CONCATENATE(B101,C101,D101,E101,F101,G101),"")</f>
        <v/>
      </c>
      <c r="B101" s="660"/>
      <c r="C101" s="660"/>
      <c r="D101" s="660"/>
      <c r="E101" s="1008"/>
      <c r="F101" s="660"/>
      <c r="G101" s="660"/>
      <c r="H101" s="1002"/>
      <c r="I101" s="1002"/>
      <c r="J101" s="1003"/>
      <c r="K101" s="1004"/>
      <c r="L101" s="1005"/>
      <c r="M101" s="1005"/>
      <c r="N101" s="1003"/>
      <c r="O101" s="1014"/>
      <c r="P101" s="1008"/>
      <c r="Q101" s="1008"/>
      <c r="R101" s="1008"/>
      <c r="S101" s="1007"/>
      <c r="V101" s="111" t="n">
        <f aca="false">+V100+1</f>
        <v>99</v>
      </c>
      <c r="W101" s="977" t="str">
        <f aca="false">IFERROR(VLOOKUP($V100,AD:AK,8,FALSE()),"")</f>
        <v/>
      </c>
      <c r="X101" s="977" t="str">
        <f aca="false">IFERROR(VLOOKUP($V101,AE:AL,8,FALSE()),"")</f>
        <v/>
      </c>
      <c r="Y101" s="977" t="str">
        <f aca="false">IFERROR(VLOOKUP($V101,AF:AM,8,FALSE()),"")</f>
        <v/>
      </c>
      <c r="Z101" s="977" t="str">
        <f aca="false">IFERROR(VLOOKUP($V101,AG:AN,8,FALSE()),"")</f>
        <v/>
      </c>
      <c r="AA101" s="977" t="str">
        <f aca="false">IFERROR(VLOOKUP($V101,AH:AO,8,FALSE()),"")</f>
        <v/>
      </c>
      <c r="AB101" s="977" t="str">
        <f aca="false">IFERROR(VLOOKUP($V101,AI:AP,8,FALSE()),"")</f>
        <v/>
      </c>
      <c r="AD101" s="111" t="str">
        <f aca="false">IF(AK101&lt;&gt;"",MAX(AD$3:AD100)+1,"")</f>
        <v/>
      </c>
      <c r="AE101" s="111" t="str">
        <f aca="false">IF(AL101&lt;&gt;"",MAX(AE$3:AE100)+1,"")</f>
        <v/>
      </c>
      <c r="AF101" s="111" t="str">
        <f aca="false">IF(AM101&lt;&gt;"",MAX(AF$3:AF100)+1,"")</f>
        <v/>
      </c>
      <c r="AG101" s="111" t="str">
        <f aca="false">IF(AN101&lt;&gt;"",MAX(AG$3:AG100)+1,"")</f>
        <v/>
      </c>
      <c r="AH101" s="111" t="str">
        <f aca="false">IF(AO101&lt;&gt;"",MAX(AH$3:AH100)+1,"")</f>
        <v/>
      </c>
      <c r="AI101" s="111" t="str">
        <f aca="false">IF(AP101&lt;&gt;"",MAX(AI$3:AI100)+1,"")</f>
        <v/>
      </c>
      <c r="AK101" s="111" t="str">
        <f aca="false">IF(B101="","",IF(COUNTIF($AK$3:AL100,B101)=0,B101,""))</f>
        <v/>
      </c>
      <c r="AL101" s="111" t="str">
        <f aca="false">IF(C101="","",IF($B101='Oneri di Urbanizzazione'!$E$33,IF(COUNTIF($AL$3:AL100,$C101)=0,$C101,""),""))</f>
        <v/>
      </c>
      <c r="AM101" s="111" t="str">
        <f aca="false">IF(D101="","",IF(AND($B101='Oneri di Urbanizzazione'!$E$33,$C101='Oneri di Urbanizzazione'!$E$35),IF(COUNTIF(AM$3:AM100,$D101)=0,$D101,""),""))</f>
        <v/>
      </c>
      <c r="AN101" s="111" t="str">
        <f aca="false">IF(E101="","",IF(AND($B101='Oneri di Urbanizzazione'!$E$33,$C101='Oneri di Urbanizzazione'!$E$35,$D101='Oneri di Urbanizzazione'!$E$38),IF(COUNTIF(AN$3:AN100,$E101)=0,$E101,""),""))</f>
        <v/>
      </c>
      <c r="AO101" s="111" t="str">
        <f aca="false">IF(F101="","",IF(AND($B101='Oneri di Urbanizzazione'!$E$33,$C101='Oneri di Urbanizzazione'!$E$35,$D101='Oneri di Urbanizzazione'!$E$38,$E101='Oneri di Urbanizzazione'!$E$40),IF(COUNTIF(AO$3:AO100,$F101)=0,$F101,""),""))</f>
        <v/>
      </c>
      <c r="AP101" s="111" t="str">
        <f aca="false">IF(G101="","",IF(AND($B101='Oneri di Urbanizzazione'!$E$33,$C101='Oneri di Urbanizzazione'!$E$35,$D101='Oneri di Urbanizzazione'!$E$38,$E101='Oneri di Urbanizzazione'!$E$40,$F101='Oneri di Urbanizzazione'!$E$42),IF(COUNTIF(AP$3:AP100,$G101)=0,$G101,""),""))</f>
        <v/>
      </c>
      <c r="AY101" s="1" t="n">
        <f aca="false">+AY100+1</f>
        <v>99</v>
      </c>
      <c r="AZ101" s="978" t="str">
        <f aca="false">IFERROR(VLOOKUP($AY101,BI:BP,8,FALSE()),"")</f>
        <v/>
      </c>
      <c r="BA101" s="978" t="str">
        <f aca="false">IFERROR(VLOOKUP($AY101,BJ:BQ,8,FALSE()),"")</f>
        <v/>
      </c>
      <c r="BB101" s="978" t="str">
        <f aca="false">IFERROR(VLOOKUP($AY101,BK:BR,8,FALSE()),"")</f>
        <v/>
      </c>
      <c r="BC101" s="978" t="str">
        <f aca="false">IFERROR(VLOOKUP($AY101,BL:BS,8,FALSE()),"")</f>
        <v/>
      </c>
      <c r="BD101" s="978" t="str">
        <f aca="false">IFERROR(VLOOKUP($AY101,BM:BT,8,FALSE()),"")</f>
        <v/>
      </c>
      <c r="BE101" s="978" t="str">
        <f aca="false">IFERROR(VLOOKUP($AY101,BN:BU,8,FALSE()),"")</f>
        <v/>
      </c>
      <c r="BI101" s="1" t="str">
        <f aca="false">IF(BP101&lt;&gt;"",MAX(BI$3:BI100)+1,"")</f>
        <v/>
      </c>
      <c r="BJ101" s="1" t="str">
        <f aca="false">IF(BQ101&lt;&gt;"",MAX(BJ$3:BJ100)+1,"")</f>
        <v/>
      </c>
      <c r="BK101" s="1" t="str">
        <f aca="false">IF(BR101&lt;&gt;"",MAX(BK$3:BK100)+1,"")</f>
        <v/>
      </c>
      <c r="BL101" s="1" t="str">
        <f aca="false">IF(BS101&lt;&gt;"",MAX(BL$3:BL100)+1,"")</f>
        <v/>
      </c>
      <c r="BM101" s="1" t="str">
        <f aca="false">IF(BT101&lt;&gt;"",MAX(BM$3:BM100)+1,"")</f>
        <v/>
      </c>
      <c r="BN101" s="1" t="str">
        <f aca="false">IF(BU101&lt;&gt;"",MAX(BN$3:BN100)+1,"")</f>
        <v/>
      </c>
      <c r="BP101" s="1" t="str">
        <f aca="false">IF(B101&lt;&gt;"",IF(COUNTIF(BP$3:BP100,B101)&gt;0,"",B101),"")</f>
        <v/>
      </c>
      <c r="BQ101" s="1" t="str">
        <f aca="false">IF(C101&lt;&gt;"",IF(COUNTIF(BQ$3:BQ100,C101)&gt;0,"",C101),"")</f>
        <v/>
      </c>
      <c r="BR101" s="1" t="str">
        <f aca="false">IF(D101&lt;&gt;"",IF(COUNTIF(BR$3:BR100,D101)&gt;0,"",D101),"")</f>
        <v/>
      </c>
      <c r="BS101" s="1" t="str">
        <f aca="false">IF(E101&lt;&gt;"",IF(COUNTIF(BS$3:BS100,E101)&gt;0,"",E101),"")</f>
        <v/>
      </c>
      <c r="BT101" s="1" t="str">
        <f aca="false">IF(F101&lt;&gt;"",IF(COUNTIF(BT$3:BT100,F101)&gt;0,"",F101),"")</f>
        <v/>
      </c>
      <c r="BU101" s="1" t="str">
        <f aca="false">IF(G101&lt;&gt;"",IF(COUNTIF(BU$3:BU100,G101)&gt;0,"",G101),"")</f>
        <v/>
      </c>
    </row>
    <row r="102" customFormat="false" ht="15" hidden="false" customHeight="false" outlineLevel="0" collapsed="false">
      <c r="A102" s="972" t="str">
        <f aca="false">IF(B102&lt;&gt;"",CONCATENATE(B102,C102,D102,E102,F102,G102),"")</f>
        <v/>
      </c>
      <c r="B102" s="660"/>
      <c r="C102" s="660"/>
      <c r="D102" s="660"/>
      <c r="E102" s="1008"/>
      <c r="F102" s="660"/>
      <c r="G102" s="660"/>
      <c r="H102" s="1002"/>
      <c r="I102" s="1002"/>
      <c r="J102" s="1003"/>
      <c r="K102" s="1004"/>
      <c r="L102" s="1005"/>
      <c r="M102" s="1005"/>
      <c r="N102" s="1003"/>
      <c r="O102" s="1014"/>
      <c r="P102" s="1008"/>
      <c r="Q102" s="1008"/>
      <c r="R102" s="1008"/>
      <c r="S102" s="1007"/>
      <c r="V102" s="111" t="n">
        <f aca="false">+V101+1</f>
        <v>100</v>
      </c>
      <c r="W102" s="977" t="str">
        <f aca="false">IFERROR(VLOOKUP($V101,AD:AK,8,FALSE()),"")</f>
        <v/>
      </c>
      <c r="X102" s="977" t="str">
        <f aca="false">IFERROR(VLOOKUP($V102,AE:AL,8,FALSE()),"")</f>
        <v/>
      </c>
      <c r="Y102" s="977" t="str">
        <f aca="false">IFERROR(VLOOKUP($V102,AF:AM,8,FALSE()),"")</f>
        <v/>
      </c>
      <c r="Z102" s="977" t="str">
        <f aca="false">IFERROR(VLOOKUP($V102,AG:AN,8,FALSE()),"")</f>
        <v/>
      </c>
      <c r="AA102" s="977" t="str">
        <f aca="false">IFERROR(VLOOKUP($V102,AH:AO,8,FALSE()),"")</f>
        <v/>
      </c>
      <c r="AB102" s="977" t="str">
        <f aca="false">IFERROR(VLOOKUP($V102,AI:AP,8,FALSE()),"")</f>
        <v/>
      </c>
      <c r="AD102" s="111" t="str">
        <f aca="false">IF(AK102&lt;&gt;"",MAX(AD$3:AD101)+1,"")</f>
        <v/>
      </c>
      <c r="AE102" s="111" t="str">
        <f aca="false">IF(AL102&lt;&gt;"",MAX(AE$3:AE101)+1,"")</f>
        <v/>
      </c>
      <c r="AF102" s="111" t="str">
        <f aca="false">IF(AM102&lt;&gt;"",MAX(AF$3:AF101)+1,"")</f>
        <v/>
      </c>
      <c r="AG102" s="111" t="str">
        <f aca="false">IF(AN102&lt;&gt;"",MAX(AG$3:AG101)+1,"")</f>
        <v/>
      </c>
      <c r="AH102" s="111" t="str">
        <f aca="false">IF(AO102&lt;&gt;"",MAX(AH$3:AH101)+1,"")</f>
        <v/>
      </c>
      <c r="AI102" s="111" t="str">
        <f aca="false">IF(AP102&lt;&gt;"",MAX(AI$3:AI101)+1,"")</f>
        <v/>
      </c>
      <c r="AK102" s="111" t="str">
        <f aca="false">IF(B102="","",IF(COUNTIF($AK$3:AL101,B102)=0,B102,""))</f>
        <v/>
      </c>
      <c r="AL102" s="111" t="str">
        <f aca="false">IF(C102="","",IF($B102='Oneri di Urbanizzazione'!$E$33,IF(COUNTIF($AL$3:AL101,$C102)=0,$C102,""),""))</f>
        <v/>
      </c>
      <c r="AM102" s="111" t="str">
        <f aca="false">IF(D102="","",IF(AND($B102='Oneri di Urbanizzazione'!$E$33,$C102='Oneri di Urbanizzazione'!$E$35),IF(COUNTIF(AM$3:AM101,$D102)=0,$D102,""),""))</f>
        <v/>
      </c>
      <c r="AN102" s="111" t="str">
        <f aca="false">IF(E102="","",IF(AND($B102='Oneri di Urbanizzazione'!$E$33,$C102='Oneri di Urbanizzazione'!$E$35,$D102='Oneri di Urbanizzazione'!$E$38),IF(COUNTIF(AN$3:AN101,$E102)=0,$E102,""),""))</f>
        <v/>
      </c>
      <c r="AO102" s="111" t="str">
        <f aca="false">IF(F102="","",IF(AND($B102='Oneri di Urbanizzazione'!$E$33,$C102='Oneri di Urbanizzazione'!$E$35,$D102='Oneri di Urbanizzazione'!$E$38,$E102='Oneri di Urbanizzazione'!$E$40),IF(COUNTIF(AO$3:AO101,$F102)=0,$F102,""),""))</f>
        <v/>
      </c>
      <c r="AP102" s="111" t="str">
        <f aca="false">IF(G102="","",IF(AND($B102='Oneri di Urbanizzazione'!$E$33,$C102='Oneri di Urbanizzazione'!$E$35,$D102='Oneri di Urbanizzazione'!$E$38,$E102='Oneri di Urbanizzazione'!$E$40,$F102='Oneri di Urbanizzazione'!$E$42),IF(COUNTIF(AP$3:AP101,$G102)=0,$G102,""),""))</f>
        <v/>
      </c>
      <c r="AY102" s="1" t="n">
        <f aca="false">+AY101+1</f>
        <v>100</v>
      </c>
      <c r="AZ102" s="978" t="str">
        <f aca="false">IFERROR(VLOOKUP($AY102,BI:BP,8,FALSE()),"")</f>
        <v/>
      </c>
      <c r="BA102" s="978" t="str">
        <f aca="false">IFERROR(VLOOKUP($AY102,BJ:BQ,8,FALSE()),"")</f>
        <v/>
      </c>
      <c r="BB102" s="978" t="str">
        <f aca="false">IFERROR(VLOOKUP($AY102,BK:BR,8,FALSE()),"")</f>
        <v/>
      </c>
      <c r="BC102" s="978" t="str">
        <f aca="false">IFERROR(VLOOKUP($AY102,BL:BS,8,FALSE()),"")</f>
        <v/>
      </c>
      <c r="BD102" s="978" t="str">
        <f aca="false">IFERROR(VLOOKUP($AY102,BM:BT,8,FALSE()),"")</f>
        <v/>
      </c>
      <c r="BE102" s="978" t="str">
        <f aca="false">IFERROR(VLOOKUP($AY102,BN:BU,8,FALSE()),"")</f>
        <v/>
      </c>
      <c r="BI102" s="1" t="str">
        <f aca="false">IF(BP102&lt;&gt;"",MAX(BI$3:BI101)+1,"")</f>
        <v/>
      </c>
      <c r="BJ102" s="1" t="str">
        <f aca="false">IF(BQ102&lt;&gt;"",MAX(BJ$3:BJ101)+1,"")</f>
        <v/>
      </c>
      <c r="BK102" s="1" t="str">
        <f aca="false">IF(BR102&lt;&gt;"",MAX(BK$3:BK101)+1,"")</f>
        <v/>
      </c>
      <c r="BL102" s="1" t="str">
        <f aca="false">IF(BS102&lt;&gt;"",MAX(BL$3:BL101)+1,"")</f>
        <v/>
      </c>
      <c r="BM102" s="1" t="str">
        <f aca="false">IF(BT102&lt;&gt;"",MAX(BM$3:BM101)+1,"")</f>
        <v/>
      </c>
      <c r="BN102" s="1" t="str">
        <f aca="false">IF(BU102&lt;&gt;"",MAX(BN$3:BN101)+1,"")</f>
        <v/>
      </c>
      <c r="BP102" s="1" t="str">
        <f aca="false">IF(B102&lt;&gt;"",IF(COUNTIF(BP$3:BP101,B102)&gt;0,"",B102),"")</f>
        <v/>
      </c>
      <c r="BQ102" s="1" t="str">
        <f aca="false">IF(C102&lt;&gt;"",IF(COUNTIF(BQ$3:BQ101,C102)&gt;0,"",C102),"")</f>
        <v/>
      </c>
      <c r="BR102" s="1" t="str">
        <f aca="false">IF(D102&lt;&gt;"",IF(COUNTIF(BR$3:BR101,D102)&gt;0,"",D102),"")</f>
        <v/>
      </c>
      <c r="BS102" s="1" t="str">
        <f aca="false">IF(E102&lt;&gt;"",IF(COUNTIF(BS$3:BS101,E102)&gt;0,"",E102),"")</f>
        <v/>
      </c>
      <c r="BT102" s="1" t="str">
        <f aca="false">IF(F102&lt;&gt;"",IF(COUNTIF(BT$3:BT101,F102)&gt;0,"",F102),"")</f>
        <v/>
      </c>
      <c r="BU102" s="1" t="str">
        <f aca="false">IF(G102&lt;&gt;"",IF(COUNTIF(BU$3:BU101,G102)&gt;0,"",G102),"")</f>
        <v/>
      </c>
    </row>
    <row r="103" customFormat="false" ht="15" hidden="false" customHeight="false" outlineLevel="0" collapsed="false">
      <c r="A103" s="972" t="str">
        <f aca="false">IF(B103&lt;&gt;"",CONCATENATE(B103,C103,D103,E103,F103,G103),"")</f>
        <v/>
      </c>
      <c r="B103" s="660"/>
      <c r="C103" s="660"/>
      <c r="D103" s="660"/>
      <c r="E103" s="1008"/>
      <c r="F103" s="660"/>
      <c r="G103" s="660"/>
      <c r="H103" s="1002"/>
      <c r="I103" s="1002"/>
      <c r="J103" s="1003"/>
      <c r="K103" s="1004"/>
      <c r="L103" s="1005"/>
      <c r="M103" s="1005"/>
      <c r="N103" s="1003"/>
      <c r="O103" s="1014"/>
      <c r="P103" s="1008"/>
      <c r="Q103" s="1008"/>
      <c r="R103" s="1008"/>
      <c r="S103" s="1007"/>
      <c r="V103" s="111" t="n">
        <f aca="false">+V102+1</f>
        <v>101</v>
      </c>
      <c r="W103" s="977" t="str">
        <f aca="false">IFERROR(VLOOKUP($V102,AD:AK,8,FALSE()),"")</f>
        <v/>
      </c>
      <c r="X103" s="977" t="str">
        <f aca="false">IFERROR(VLOOKUP($V103,AE:AL,8,FALSE()),"")</f>
        <v/>
      </c>
      <c r="Y103" s="977" t="str">
        <f aca="false">IFERROR(VLOOKUP($V103,AF:AM,8,FALSE()),"")</f>
        <v/>
      </c>
      <c r="Z103" s="977" t="str">
        <f aca="false">IFERROR(VLOOKUP($V103,AG:AN,8,FALSE()),"")</f>
        <v/>
      </c>
      <c r="AA103" s="977" t="str">
        <f aca="false">IFERROR(VLOOKUP($V103,AH:AO,8,FALSE()),"")</f>
        <v/>
      </c>
      <c r="AB103" s="977" t="str">
        <f aca="false">IFERROR(VLOOKUP($V103,AI:AP,8,FALSE()),"")</f>
        <v/>
      </c>
      <c r="AD103" s="111" t="str">
        <f aca="false">IF(AK103&lt;&gt;"",MAX(AD$3:AD102)+1,"")</f>
        <v/>
      </c>
      <c r="AE103" s="111" t="str">
        <f aca="false">IF(AL103&lt;&gt;"",MAX(AE$3:AE102)+1,"")</f>
        <v/>
      </c>
      <c r="AF103" s="111" t="str">
        <f aca="false">IF(AM103&lt;&gt;"",MAX(AF$3:AF102)+1,"")</f>
        <v/>
      </c>
      <c r="AG103" s="111" t="str">
        <f aca="false">IF(AN103&lt;&gt;"",MAX(AG$3:AG102)+1,"")</f>
        <v/>
      </c>
      <c r="AH103" s="111" t="str">
        <f aca="false">IF(AO103&lt;&gt;"",MAX(AH$3:AH102)+1,"")</f>
        <v/>
      </c>
      <c r="AI103" s="111" t="str">
        <f aca="false">IF(AP103&lt;&gt;"",MAX(AI$3:AI102)+1,"")</f>
        <v/>
      </c>
      <c r="AK103" s="111" t="str">
        <f aca="false">IF(B103="","",IF(COUNTIF($AK$3:AL102,B103)=0,B103,""))</f>
        <v/>
      </c>
      <c r="AL103" s="111" t="str">
        <f aca="false">IF(C103="","",IF($B103='Oneri di Urbanizzazione'!$E$33,IF(COUNTIF($AL$3:AL102,$C103)=0,$C103,""),""))</f>
        <v/>
      </c>
      <c r="AM103" s="111" t="str">
        <f aca="false">IF(D103="","",IF(AND($B103='Oneri di Urbanizzazione'!$E$33,$C103='Oneri di Urbanizzazione'!$E$35),IF(COUNTIF(AM$3:AM102,$D103)=0,$D103,""),""))</f>
        <v/>
      </c>
      <c r="AN103" s="111" t="str">
        <f aca="false">IF(E103="","",IF(AND($B103='Oneri di Urbanizzazione'!$E$33,$C103='Oneri di Urbanizzazione'!$E$35,$D103='Oneri di Urbanizzazione'!$E$38),IF(COUNTIF(AN$3:AN102,$E103)=0,$E103,""),""))</f>
        <v/>
      </c>
      <c r="AO103" s="111" t="str">
        <f aca="false">IF(F103="","",IF(AND($B103='Oneri di Urbanizzazione'!$E$33,$C103='Oneri di Urbanizzazione'!$E$35,$D103='Oneri di Urbanizzazione'!$E$38,$E103='Oneri di Urbanizzazione'!$E$40),IF(COUNTIF(AO$3:AO102,$F103)=0,$F103,""),""))</f>
        <v/>
      </c>
      <c r="AP103" s="111" t="str">
        <f aca="false">IF(G103="","",IF(AND($B103='Oneri di Urbanizzazione'!$E$33,$C103='Oneri di Urbanizzazione'!$E$35,$D103='Oneri di Urbanizzazione'!$E$38,$E103='Oneri di Urbanizzazione'!$E$40,$F103='Oneri di Urbanizzazione'!$E$42),IF(COUNTIF(AP$3:AP102,$G103)=0,$G103,""),""))</f>
        <v/>
      </c>
      <c r="AY103" s="1" t="n">
        <f aca="false">+AY102+1</f>
        <v>101</v>
      </c>
      <c r="AZ103" s="978" t="str">
        <f aca="false">IFERROR(VLOOKUP($AY103,BI:BP,8,FALSE()),"")</f>
        <v/>
      </c>
      <c r="BA103" s="978" t="str">
        <f aca="false">IFERROR(VLOOKUP($AY103,BJ:BQ,8,FALSE()),"")</f>
        <v/>
      </c>
      <c r="BB103" s="978" t="str">
        <f aca="false">IFERROR(VLOOKUP($AY103,BK:BR,8,FALSE()),"")</f>
        <v/>
      </c>
      <c r="BC103" s="978" t="str">
        <f aca="false">IFERROR(VLOOKUP($AY103,BL:BS,8,FALSE()),"")</f>
        <v/>
      </c>
      <c r="BD103" s="978" t="str">
        <f aca="false">IFERROR(VLOOKUP($AY103,BM:BT,8,FALSE()),"")</f>
        <v/>
      </c>
      <c r="BE103" s="978" t="str">
        <f aca="false">IFERROR(VLOOKUP($AY103,BN:BU,8,FALSE()),"")</f>
        <v/>
      </c>
      <c r="BI103" s="1" t="str">
        <f aca="false">IF(BP103&lt;&gt;"",MAX(BI$3:BI102)+1,"")</f>
        <v/>
      </c>
      <c r="BJ103" s="1" t="str">
        <f aca="false">IF(BQ103&lt;&gt;"",MAX(BJ$3:BJ102)+1,"")</f>
        <v/>
      </c>
      <c r="BK103" s="1" t="str">
        <f aca="false">IF(BR103&lt;&gt;"",MAX(BK$3:BK102)+1,"")</f>
        <v/>
      </c>
      <c r="BL103" s="1" t="str">
        <f aca="false">IF(BS103&lt;&gt;"",MAX(BL$3:BL102)+1,"")</f>
        <v/>
      </c>
      <c r="BM103" s="1" t="str">
        <f aca="false">IF(BT103&lt;&gt;"",MAX(BM$3:BM102)+1,"")</f>
        <v/>
      </c>
      <c r="BN103" s="1" t="str">
        <f aca="false">IF(BU103&lt;&gt;"",MAX(BN$3:BN102)+1,"")</f>
        <v/>
      </c>
      <c r="BP103" s="1" t="str">
        <f aca="false">IF(B103&lt;&gt;"",IF(COUNTIF(BP$3:BP102,B103)&gt;0,"",B103),"")</f>
        <v/>
      </c>
      <c r="BQ103" s="1" t="str">
        <f aca="false">IF(C103&lt;&gt;"",IF(COUNTIF(BQ$3:BQ102,C103)&gt;0,"",C103),"")</f>
        <v/>
      </c>
      <c r="BR103" s="1" t="str">
        <f aca="false">IF(D103&lt;&gt;"",IF(COUNTIF(BR$3:BR102,D103)&gt;0,"",D103),"")</f>
        <v/>
      </c>
      <c r="BS103" s="1" t="str">
        <f aca="false">IF(E103&lt;&gt;"",IF(COUNTIF(BS$3:BS102,E103)&gt;0,"",E103),"")</f>
        <v/>
      </c>
      <c r="BT103" s="1" t="str">
        <f aca="false">IF(F103&lt;&gt;"",IF(COUNTIF(BT$3:BT102,F103)&gt;0,"",F103),"")</f>
        <v/>
      </c>
      <c r="BU103" s="1" t="str">
        <f aca="false">IF(G103&lt;&gt;"",IF(COUNTIF(BU$3:BU102,G103)&gt;0,"",G103),"")</f>
        <v/>
      </c>
    </row>
    <row r="104" customFormat="false" ht="15" hidden="false" customHeight="false" outlineLevel="0" collapsed="false">
      <c r="A104" s="972" t="str">
        <f aca="false">IF(B104&lt;&gt;"",CONCATENATE(B104,C104,D104,E104,F104,G104),"")</f>
        <v/>
      </c>
      <c r="B104" s="660"/>
      <c r="C104" s="660"/>
      <c r="D104" s="660"/>
      <c r="E104" s="1008"/>
      <c r="F104" s="660"/>
      <c r="G104" s="660"/>
      <c r="H104" s="1002"/>
      <c r="I104" s="1002"/>
      <c r="J104" s="1003"/>
      <c r="K104" s="1004"/>
      <c r="L104" s="1005"/>
      <c r="M104" s="1005"/>
      <c r="N104" s="1003"/>
      <c r="O104" s="1014"/>
      <c r="P104" s="1008"/>
      <c r="Q104" s="1008"/>
      <c r="R104" s="1008"/>
      <c r="S104" s="1007"/>
      <c r="V104" s="111" t="n">
        <f aca="false">+V103+1</f>
        <v>102</v>
      </c>
      <c r="W104" s="977" t="str">
        <f aca="false">IFERROR(VLOOKUP($V103,AD:AK,8,FALSE()),"")</f>
        <v/>
      </c>
      <c r="X104" s="977" t="str">
        <f aca="false">IFERROR(VLOOKUP($V104,AE:AL,8,FALSE()),"")</f>
        <v/>
      </c>
      <c r="Y104" s="977" t="str">
        <f aca="false">IFERROR(VLOOKUP($V104,AF:AM,8,FALSE()),"")</f>
        <v/>
      </c>
      <c r="Z104" s="977" t="str">
        <f aca="false">IFERROR(VLOOKUP($V104,AG:AN,8,FALSE()),"")</f>
        <v/>
      </c>
      <c r="AA104" s="977" t="str">
        <f aca="false">IFERROR(VLOOKUP($V104,AH:AO,8,FALSE()),"")</f>
        <v/>
      </c>
      <c r="AB104" s="977" t="str">
        <f aca="false">IFERROR(VLOOKUP($V104,AI:AP,8,FALSE()),"")</f>
        <v/>
      </c>
      <c r="AD104" s="111" t="str">
        <f aca="false">IF(AK104&lt;&gt;"",MAX(AD$3:AD103)+1,"")</f>
        <v/>
      </c>
      <c r="AE104" s="111" t="str">
        <f aca="false">IF(AL104&lt;&gt;"",MAX(AE$3:AE103)+1,"")</f>
        <v/>
      </c>
      <c r="AF104" s="111" t="str">
        <f aca="false">IF(AM104&lt;&gt;"",MAX(AF$3:AF103)+1,"")</f>
        <v/>
      </c>
      <c r="AG104" s="111" t="str">
        <f aca="false">IF(AN104&lt;&gt;"",MAX(AG$3:AG103)+1,"")</f>
        <v/>
      </c>
      <c r="AH104" s="111" t="str">
        <f aca="false">IF(AO104&lt;&gt;"",MAX(AH$3:AH103)+1,"")</f>
        <v/>
      </c>
      <c r="AI104" s="111" t="str">
        <f aca="false">IF(AP104&lt;&gt;"",MAX(AI$3:AI103)+1,"")</f>
        <v/>
      </c>
      <c r="AK104" s="111" t="str">
        <f aca="false">IF(B104="","",IF(COUNTIF($AK$3:AL103,B104)=0,B104,""))</f>
        <v/>
      </c>
      <c r="AL104" s="111" t="str">
        <f aca="false">IF(C104="","",IF($B104='Oneri di Urbanizzazione'!$E$33,IF(COUNTIF($AL$3:AL103,$C104)=0,$C104,""),""))</f>
        <v/>
      </c>
      <c r="AM104" s="111" t="str">
        <f aca="false">IF(D104="","",IF(AND($B104='Oneri di Urbanizzazione'!$E$33,$C104='Oneri di Urbanizzazione'!$E$35),IF(COUNTIF(AM$3:AM103,$D104)=0,$D104,""),""))</f>
        <v/>
      </c>
      <c r="AN104" s="111" t="str">
        <f aca="false">IF(E104="","",IF(AND($B104='Oneri di Urbanizzazione'!$E$33,$C104='Oneri di Urbanizzazione'!$E$35,$D104='Oneri di Urbanizzazione'!$E$38),IF(COUNTIF(AN$3:AN103,$E104)=0,$E104,""),""))</f>
        <v/>
      </c>
      <c r="AO104" s="111" t="str">
        <f aca="false">IF(F104="","",IF(AND($B104='Oneri di Urbanizzazione'!$E$33,$C104='Oneri di Urbanizzazione'!$E$35,$D104='Oneri di Urbanizzazione'!$E$38,$E104='Oneri di Urbanizzazione'!$E$40),IF(COUNTIF(AO$3:AO103,$F104)=0,$F104,""),""))</f>
        <v/>
      </c>
      <c r="AP104" s="111" t="str">
        <f aca="false">IF(G104="","",IF(AND($B104='Oneri di Urbanizzazione'!$E$33,$C104='Oneri di Urbanizzazione'!$E$35,$D104='Oneri di Urbanizzazione'!$E$38,$E104='Oneri di Urbanizzazione'!$E$40,$F104='Oneri di Urbanizzazione'!$E$42),IF(COUNTIF(AP$3:AP103,$G104)=0,$G104,""),""))</f>
        <v/>
      </c>
      <c r="AY104" s="1" t="n">
        <f aca="false">+AY103+1</f>
        <v>102</v>
      </c>
      <c r="AZ104" s="978" t="str">
        <f aca="false">IFERROR(VLOOKUP($AY104,BI:BP,8,FALSE()),"")</f>
        <v/>
      </c>
      <c r="BA104" s="978" t="str">
        <f aca="false">IFERROR(VLOOKUP($AY104,BJ:BQ,8,FALSE()),"")</f>
        <v/>
      </c>
      <c r="BB104" s="978" t="str">
        <f aca="false">IFERROR(VLOOKUP($AY104,BK:BR,8,FALSE()),"")</f>
        <v/>
      </c>
      <c r="BC104" s="978" t="str">
        <f aca="false">IFERROR(VLOOKUP($AY104,BL:BS,8,FALSE()),"")</f>
        <v/>
      </c>
      <c r="BD104" s="978" t="str">
        <f aca="false">IFERROR(VLOOKUP($AY104,BM:BT,8,FALSE()),"")</f>
        <v/>
      </c>
      <c r="BE104" s="978" t="str">
        <f aca="false">IFERROR(VLOOKUP($AY104,BN:BU,8,FALSE()),"")</f>
        <v/>
      </c>
      <c r="BI104" s="1" t="str">
        <f aca="false">IF(BP104&lt;&gt;"",MAX(BI$3:BI103)+1,"")</f>
        <v/>
      </c>
      <c r="BJ104" s="1" t="str">
        <f aca="false">IF(BQ104&lt;&gt;"",MAX(BJ$3:BJ103)+1,"")</f>
        <v/>
      </c>
      <c r="BK104" s="1" t="str">
        <f aca="false">IF(BR104&lt;&gt;"",MAX(BK$3:BK103)+1,"")</f>
        <v/>
      </c>
      <c r="BL104" s="1" t="str">
        <f aca="false">IF(BS104&lt;&gt;"",MAX(BL$3:BL103)+1,"")</f>
        <v/>
      </c>
      <c r="BM104" s="1" t="str">
        <f aca="false">IF(BT104&lt;&gt;"",MAX(BM$3:BM103)+1,"")</f>
        <v/>
      </c>
      <c r="BN104" s="1" t="str">
        <f aca="false">IF(BU104&lt;&gt;"",MAX(BN$3:BN103)+1,"")</f>
        <v/>
      </c>
      <c r="BP104" s="1" t="str">
        <f aca="false">IF(B104&lt;&gt;"",IF(COUNTIF(BP$3:BP103,B104)&gt;0,"",B104),"")</f>
        <v/>
      </c>
      <c r="BQ104" s="1" t="str">
        <f aca="false">IF(C104&lt;&gt;"",IF(COUNTIF(BQ$3:BQ103,C104)&gt;0,"",C104),"")</f>
        <v/>
      </c>
      <c r="BR104" s="1" t="str">
        <f aca="false">IF(D104&lt;&gt;"",IF(COUNTIF(BR$3:BR103,D104)&gt;0,"",D104),"")</f>
        <v/>
      </c>
      <c r="BS104" s="1" t="str">
        <f aca="false">IF(E104&lt;&gt;"",IF(COUNTIF(BS$3:BS103,E104)&gt;0,"",E104),"")</f>
        <v/>
      </c>
      <c r="BT104" s="1" t="str">
        <f aca="false">IF(F104&lt;&gt;"",IF(COUNTIF(BT$3:BT103,F104)&gt;0,"",F104),"")</f>
        <v/>
      </c>
      <c r="BU104" s="1" t="str">
        <f aca="false">IF(G104&lt;&gt;"",IF(COUNTIF(BU$3:BU103,G104)&gt;0,"",G104),"")</f>
        <v/>
      </c>
    </row>
    <row r="105" customFormat="false" ht="15" hidden="false" customHeight="false" outlineLevel="0" collapsed="false">
      <c r="A105" s="972" t="str">
        <f aca="false">IF(B105&lt;&gt;"",CONCATENATE(B105,C105,D105,E105,F105,G105),"")</f>
        <v/>
      </c>
      <c r="B105" s="660"/>
      <c r="C105" s="660"/>
      <c r="D105" s="660"/>
      <c r="E105" s="1008"/>
      <c r="F105" s="660"/>
      <c r="G105" s="660"/>
      <c r="H105" s="1002"/>
      <c r="I105" s="1002"/>
      <c r="J105" s="1003"/>
      <c r="K105" s="1004"/>
      <c r="L105" s="1005"/>
      <c r="M105" s="1005"/>
      <c r="N105" s="1003"/>
      <c r="O105" s="1014"/>
      <c r="P105" s="1008"/>
      <c r="Q105" s="1008"/>
      <c r="R105" s="1008"/>
      <c r="S105" s="1007"/>
      <c r="V105" s="111" t="n">
        <f aca="false">+V104+1</f>
        <v>103</v>
      </c>
      <c r="W105" s="977" t="str">
        <f aca="false">IFERROR(VLOOKUP($V104,AD:AK,8,FALSE()),"")</f>
        <v/>
      </c>
      <c r="X105" s="977" t="str">
        <f aca="false">IFERROR(VLOOKUP($V105,AE:AL,8,FALSE()),"")</f>
        <v/>
      </c>
      <c r="Y105" s="977" t="str">
        <f aca="false">IFERROR(VLOOKUP($V105,AF:AM,8,FALSE()),"")</f>
        <v/>
      </c>
      <c r="Z105" s="977" t="str">
        <f aca="false">IFERROR(VLOOKUP($V105,AG:AN,8,FALSE()),"")</f>
        <v/>
      </c>
      <c r="AA105" s="977" t="str">
        <f aca="false">IFERROR(VLOOKUP($V105,AH:AO,8,FALSE()),"")</f>
        <v/>
      </c>
      <c r="AB105" s="977" t="str">
        <f aca="false">IFERROR(VLOOKUP($V105,AI:AP,8,FALSE()),"")</f>
        <v/>
      </c>
      <c r="AD105" s="111" t="str">
        <f aca="false">IF(AK105&lt;&gt;"",MAX(AD$3:AD104)+1,"")</f>
        <v/>
      </c>
      <c r="AE105" s="111" t="str">
        <f aca="false">IF(AL105&lt;&gt;"",MAX(AE$3:AE104)+1,"")</f>
        <v/>
      </c>
      <c r="AF105" s="111" t="str">
        <f aca="false">IF(AM105&lt;&gt;"",MAX(AF$3:AF104)+1,"")</f>
        <v/>
      </c>
      <c r="AG105" s="111" t="str">
        <f aca="false">IF(AN105&lt;&gt;"",MAX(AG$3:AG104)+1,"")</f>
        <v/>
      </c>
      <c r="AH105" s="111" t="str">
        <f aca="false">IF(AO105&lt;&gt;"",MAX(AH$3:AH104)+1,"")</f>
        <v/>
      </c>
      <c r="AI105" s="111" t="str">
        <f aca="false">IF(AP105&lt;&gt;"",MAX(AI$3:AI104)+1,"")</f>
        <v/>
      </c>
      <c r="AK105" s="111" t="str">
        <f aca="false">IF(B105="","",IF(COUNTIF($AK$3:AL104,B105)=0,B105,""))</f>
        <v/>
      </c>
      <c r="AL105" s="111" t="str">
        <f aca="false">IF(C105="","",IF($B105='Oneri di Urbanizzazione'!$E$33,IF(COUNTIF($AL$3:AL104,$C105)=0,$C105,""),""))</f>
        <v/>
      </c>
      <c r="AM105" s="111" t="str">
        <f aca="false">IF(D105="","",IF(AND($B105='Oneri di Urbanizzazione'!$E$33,$C105='Oneri di Urbanizzazione'!$E$35),IF(COUNTIF(AM$3:AM104,$D105)=0,$D105,""),""))</f>
        <v/>
      </c>
      <c r="AN105" s="111" t="str">
        <f aca="false">IF(E105="","",IF(AND($B105='Oneri di Urbanizzazione'!$E$33,$C105='Oneri di Urbanizzazione'!$E$35,$D105='Oneri di Urbanizzazione'!$E$38),IF(COUNTIF(AN$3:AN104,$E105)=0,$E105,""),""))</f>
        <v/>
      </c>
      <c r="AO105" s="111" t="str">
        <f aca="false">IF(F105="","",IF(AND($B105='Oneri di Urbanizzazione'!$E$33,$C105='Oneri di Urbanizzazione'!$E$35,$D105='Oneri di Urbanizzazione'!$E$38,$E105='Oneri di Urbanizzazione'!$E$40),IF(COUNTIF(AO$3:AO104,$F105)=0,$F105,""),""))</f>
        <v/>
      </c>
      <c r="AP105" s="111" t="str">
        <f aca="false">IF(G105="","",IF(AND($B105='Oneri di Urbanizzazione'!$E$33,$C105='Oneri di Urbanizzazione'!$E$35,$D105='Oneri di Urbanizzazione'!$E$38,$E105='Oneri di Urbanizzazione'!$E$40,$F105='Oneri di Urbanizzazione'!$E$42),IF(COUNTIF(AP$3:AP104,$G105)=0,$G105,""),""))</f>
        <v/>
      </c>
      <c r="AY105" s="1" t="n">
        <f aca="false">+AY104+1</f>
        <v>103</v>
      </c>
      <c r="AZ105" s="978" t="str">
        <f aca="false">IFERROR(VLOOKUP($AY105,BI:BP,8,FALSE()),"")</f>
        <v/>
      </c>
      <c r="BA105" s="978" t="str">
        <f aca="false">IFERROR(VLOOKUP($AY105,BJ:BQ,8,FALSE()),"")</f>
        <v/>
      </c>
      <c r="BB105" s="978" t="str">
        <f aca="false">IFERROR(VLOOKUP($AY105,BK:BR,8,FALSE()),"")</f>
        <v/>
      </c>
      <c r="BC105" s="978" t="str">
        <f aca="false">IFERROR(VLOOKUP($AY105,BL:BS,8,FALSE()),"")</f>
        <v/>
      </c>
      <c r="BD105" s="978" t="str">
        <f aca="false">IFERROR(VLOOKUP($AY105,BM:BT,8,FALSE()),"")</f>
        <v/>
      </c>
      <c r="BE105" s="978" t="str">
        <f aca="false">IFERROR(VLOOKUP($AY105,BN:BU,8,FALSE()),"")</f>
        <v/>
      </c>
      <c r="BI105" s="1" t="str">
        <f aca="false">IF(BP105&lt;&gt;"",MAX(BI$3:BI104)+1,"")</f>
        <v/>
      </c>
      <c r="BJ105" s="1" t="str">
        <f aca="false">IF(BQ105&lt;&gt;"",MAX(BJ$3:BJ104)+1,"")</f>
        <v/>
      </c>
      <c r="BK105" s="1" t="str">
        <f aca="false">IF(BR105&lt;&gt;"",MAX(BK$3:BK104)+1,"")</f>
        <v/>
      </c>
      <c r="BL105" s="1" t="str">
        <f aca="false">IF(BS105&lt;&gt;"",MAX(BL$3:BL104)+1,"")</f>
        <v/>
      </c>
      <c r="BM105" s="1" t="str">
        <f aca="false">IF(BT105&lt;&gt;"",MAX(BM$3:BM104)+1,"")</f>
        <v/>
      </c>
      <c r="BN105" s="1" t="str">
        <f aca="false">IF(BU105&lt;&gt;"",MAX(BN$3:BN104)+1,"")</f>
        <v/>
      </c>
      <c r="BP105" s="1" t="str">
        <f aca="false">IF(B105&lt;&gt;"",IF(COUNTIF(BP$3:BP104,B105)&gt;0,"",B105),"")</f>
        <v/>
      </c>
      <c r="BQ105" s="1" t="str">
        <f aca="false">IF(C105&lt;&gt;"",IF(COUNTIF(BQ$3:BQ104,C105)&gt;0,"",C105),"")</f>
        <v/>
      </c>
      <c r="BR105" s="1" t="str">
        <f aca="false">IF(D105&lt;&gt;"",IF(COUNTIF(BR$3:BR104,D105)&gt;0,"",D105),"")</f>
        <v/>
      </c>
      <c r="BS105" s="1" t="str">
        <f aca="false">IF(E105&lt;&gt;"",IF(COUNTIF(BS$3:BS104,E105)&gt;0,"",E105),"")</f>
        <v/>
      </c>
      <c r="BT105" s="1" t="str">
        <f aca="false">IF(F105&lt;&gt;"",IF(COUNTIF(BT$3:BT104,F105)&gt;0,"",F105),"")</f>
        <v/>
      </c>
      <c r="BU105" s="1" t="str">
        <f aca="false">IF(G105&lt;&gt;"",IF(COUNTIF(BU$3:BU104,G105)&gt;0,"",G105),"")</f>
        <v/>
      </c>
    </row>
    <row r="106" customFormat="false" ht="15" hidden="false" customHeight="false" outlineLevel="0" collapsed="false">
      <c r="A106" s="972" t="str">
        <f aca="false">IF(B106&lt;&gt;"",CONCATENATE(B106,C106,D106,E106,F106,G106),"")</f>
        <v/>
      </c>
      <c r="B106" s="660"/>
      <c r="C106" s="660"/>
      <c r="D106" s="660"/>
      <c r="E106" s="1008"/>
      <c r="F106" s="660"/>
      <c r="G106" s="660"/>
      <c r="H106" s="1002"/>
      <c r="I106" s="1002"/>
      <c r="J106" s="1003"/>
      <c r="K106" s="1004"/>
      <c r="L106" s="1005"/>
      <c r="M106" s="1005"/>
      <c r="N106" s="1003"/>
      <c r="O106" s="1014"/>
      <c r="P106" s="1008"/>
      <c r="Q106" s="1008"/>
      <c r="R106" s="1008"/>
      <c r="S106" s="1007"/>
      <c r="V106" s="111" t="n">
        <f aca="false">+V105+1</f>
        <v>104</v>
      </c>
      <c r="W106" s="977" t="str">
        <f aca="false">IFERROR(VLOOKUP($V105,AD:AK,8,FALSE()),"")</f>
        <v/>
      </c>
      <c r="X106" s="977" t="str">
        <f aca="false">IFERROR(VLOOKUP($V106,AE:AL,8,FALSE()),"")</f>
        <v/>
      </c>
      <c r="Y106" s="977" t="str">
        <f aca="false">IFERROR(VLOOKUP($V106,AF:AM,8,FALSE()),"")</f>
        <v/>
      </c>
      <c r="Z106" s="977" t="str">
        <f aca="false">IFERROR(VLOOKUP($V106,AG:AN,8,FALSE()),"")</f>
        <v/>
      </c>
      <c r="AA106" s="977" t="str">
        <f aca="false">IFERROR(VLOOKUP($V106,AH:AO,8,FALSE()),"")</f>
        <v/>
      </c>
      <c r="AB106" s="977" t="str">
        <f aca="false">IFERROR(VLOOKUP($V106,AI:AP,8,FALSE()),"")</f>
        <v/>
      </c>
      <c r="AD106" s="111" t="str">
        <f aca="false">IF(AK106&lt;&gt;"",MAX(AD$3:AD105)+1,"")</f>
        <v/>
      </c>
      <c r="AE106" s="111" t="str">
        <f aca="false">IF(AL106&lt;&gt;"",MAX(AE$3:AE105)+1,"")</f>
        <v/>
      </c>
      <c r="AF106" s="111" t="str">
        <f aca="false">IF(AM106&lt;&gt;"",MAX(AF$3:AF105)+1,"")</f>
        <v/>
      </c>
      <c r="AG106" s="111" t="str">
        <f aca="false">IF(AN106&lt;&gt;"",MAX(AG$3:AG105)+1,"")</f>
        <v/>
      </c>
      <c r="AH106" s="111" t="str">
        <f aca="false">IF(AO106&lt;&gt;"",MAX(AH$3:AH105)+1,"")</f>
        <v/>
      </c>
      <c r="AI106" s="111" t="str">
        <f aca="false">IF(AP106&lt;&gt;"",MAX(AI$3:AI105)+1,"")</f>
        <v/>
      </c>
      <c r="AK106" s="111" t="str">
        <f aca="false">IF(B106="","",IF(COUNTIF($AK$3:AL105,B106)=0,B106,""))</f>
        <v/>
      </c>
      <c r="AL106" s="111" t="str">
        <f aca="false">IF(C106="","",IF($B106='Oneri di Urbanizzazione'!$E$33,IF(COUNTIF($AL$3:AL105,$C106)=0,$C106,""),""))</f>
        <v/>
      </c>
      <c r="AM106" s="111" t="str">
        <f aca="false">IF(D106="","",IF(AND($B106='Oneri di Urbanizzazione'!$E$33,$C106='Oneri di Urbanizzazione'!$E$35),IF(COUNTIF(AM$3:AM105,$D106)=0,$D106,""),""))</f>
        <v/>
      </c>
      <c r="AN106" s="111" t="str">
        <f aca="false">IF(E106="","",IF(AND($B106='Oneri di Urbanizzazione'!$E$33,$C106='Oneri di Urbanizzazione'!$E$35,$D106='Oneri di Urbanizzazione'!$E$38),IF(COUNTIF(AN$3:AN105,$E106)=0,$E106,""),""))</f>
        <v/>
      </c>
      <c r="AO106" s="111" t="str">
        <f aca="false">IF(F106="","",IF(AND($B106='Oneri di Urbanizzazione'!$E$33,$C106='Oneri di Urbanizzazione'!$E$35,$D106='Oneri di Urbanizzazione'!$E$38,$E106='Oneri di Urbanizzazione'!$E$40),IF(COUNTIF(AO$3:AO105,$F106)=0,$F106,""),""))</f>
        <v/>
      </c>
      <c r="AP106" s="111" t="str">
        <f aca="false">IF(G106="","",IF(AND($B106='Oneri di Urbanizzazione'!$E$33,$C106='Oneri di Urbanizzazione'!$E$35,$D106='Oneri di Urbanizzazione'!$E$38,$E106='Oneri di Urbanizzazione'!$E$40,$F106='Oneri di Urbanizzazione'!$E$42),IF(COUNTIF(AP$3:AP105,$G106)=0,$G106,""),""))</f>
        <v/>
      </c>
      <c r="AY106" s="1" t="n">
        <f aca="false">+AY105+1</f>
        <v>104</v>
      </c>
      <c r="AZ106" s="978" t="str">
        <f aca="false">IFERROR(VLOOKUP($AY106,BI:BP,8,FALSE()),"")</f>
        <v/>
      </c>
      <c r="BA106" s="978" t="str">
        <f aca="false">IFERROR(VLOOKUP($AY106,BJ:BQ,8,FALSE()),"")</f>
        <v/>
      </c>
      <c r="BB106" s="978" t="str">
        <f aca="false">IFERROR(VLOOKUP($AY106,BK:BR,8,FALSE()),"")</f>
        <v/>
      </c>
      <c r="BC106" s="978" t="str">
        <f aca="false">IFERROR(VLOOKUP($AY106,BL:BS,8,FALSE()),"")</f>
        <v/>
      </c>
      <c r="BD106" s="978" t="str">
        <f aca="false">IFERROR(VLOOKUP($AY106,BM:BT,8,FALSE()),"")</f>
        <v/>
      </c>
      <c r="BE106" s="978" t="str">
        <f aca="false">IFERROR(VLOOKUP($AY106,BN:BU,8,FALSE()),"")</f>
        <v/>
      </c>
      <c r="BI106" s="1" t="str">
        <f aca="false">IF(BP106&lt;&gt;"",MAX(BI$3:BI105)+1,"")</f>
        <v/>
      </c>
      <c r="BJ106" s="1" t="str">
        <f aca="false">IF(BQ106&lt;&gt;"",MAX(BJ$3:BJ105)+1,"")</f>
        <v/>
      </c>
      <c r="BK106" s="1" t="str">
        <f aca="false">IF(BR106&lt;&gt;"",MAX(BK$3:BK105)+1,"")</f>
        <v/>
      </c>
      <c r="BL106" s="1" t="str">
        <f aca="false">IF(BS106&lt;&gt;"",MAX(BL$3:BL105)+1,"")</f>
        <v/>
      </c>
      <c r="BM106" s="1" t="str">
        <f aca="false">IF(BT106&lt;&gt;"",MAX(BM$3:BM105)+1,"")</f>
        <v/>
      </c>
      <c r="BN106" s="1" t="str">
        <f aca="false">IF(BU106&lt;&gt;"",MAX(BN$3:BN105)+1,"")</f>
        <v/>
      </c>
      <c r="BP106" s="1" t="str">
        <f aca="false">IF(B106&lt;&gt;"",IF(COUNTIF(BP$3:BP105,B106)&gt;0,"",B106),"")</f>
        <v/>
      </c>
      <c r="BQ106" s="1" t="str">
        <f aca="false">IF(C106&lt;&gt;"",IF(COUNTIF(BQ$3:BQ105,C106)&gt;0,"",C106),"")</f>
        <v/>
      </c>
      <c r="BR106" s="1" t="str">
        <f aca="false">IF(D106&lt;&gt;"",IF(COUNTIF(BR$3:BR105,D106)&gt;0,"",D106),"")</f>
        <v/>
      </c>
      <c r="BS106" s="1" t="str">
        <f aca="false">IF(E106&lt;&gt;"",IF(COUNTIF(BS$3:BS105,E106)&gt;0,"",E106),"")</f>
        <v/>
      </c>
      <c r="BT106" s="1" t="str">
        <f aca="false">IF(F106&lt;&gt;"",IF(COUNTIF(BT$3:BT105,F106)&gt;0,"",F106),"")</f>
        <v/>
      </c>
      <c r="BU106" s="1" t="str">
        <f aca="false">IF(G106&lt;&gt;"",IF(COUNTIF(BU$3:BU105,G106)&gt;0,"",G106),"")</f>
        <v/>
      </c>
    </row>
    <row r="107" customFormat="false" ht="15" hidden="false" customHeight="false" outlineLevel="0" collapsed="false">
      <c r="A107" s="972" t="str">
        <f aca="false">IF(B107&lt;&gt;"",CONCATENATE(B107,C107,D107,E107,F107,G107),"")</f>
        <v/>
      </c>
      <c r="B107" s="660"/>
      <c r="C107" s="660"/>
      <c r="D107" s="660"/>
      <c r="E107" s="1008"/>
      <c r="F107" s="660"/>
      <c r="G107" s="660"/>
      <c r="H107" s="1002"/>
      <c r="I107" s="1002"/>
      <c r="J107" s="1003"/>
      <c r="K107" s="1004"/>
      <c r="L107" s="1005"/>
      <c r="M107" s="1005"/>
      <c r="N107" s="1003"/>
      <c r="O107" s="1014"/>
      <c r="P107" s="1008"/>
      <c r="Q107" s="1008"/>
      <c r="R107" s="1008"/>
      <c r="S107" s="1007"/>
      <c r="V107" s="111" t="n">
        <f aca="false">+V106+1</f>
        <v>105</v>
      </c>
      <c r="W107" s="977" t="str">
        <f aca="false">IFERROR(VLOOKUP($V106,AD:AK,8,FALSE()),"")</f>
        <v/>
      </c>
      <c r="X107" s="977" t="str">
        <f aca="false">IFERROR(VLOOKUP($V107,AE:AL,8,FALSE()),"")</f>
        <v/>
      </c>
      <c r="Y107" s="977" t="str">
        <f aca="false">IFERROR(VLOOKUP($V107,AF:AM,8,FALSE()),"")</f>
        <v/>
      </c>
      <c r="Z107" s="977" t="str">
        <f aca="false">IFERROR(VLOOKUP($V107,AG:AN,8,FALSE()),"")</f>
        <v/>
      </c>
      <c r="AA107" s="977" t="str">
        <f aca="false">IFERROR(VLOOKUP($V107,AH:AO,8,FALSE()),"")</f>
        <v/>
      </c>
      <c r="AB107" s="977" t="str">
        <f aca="false">IFERROR(VLOOKUP($V107,AI:AP,8,FALSE()),"")</f>
        <v/>
      </c>
      <c r="AD107" s="111" t="str">
        <f aca="false">IF(AK107&lt;&gt;"",MAX(AD$3:AD106)+1,"")</f>
        <v/>
      </c>
      <c r="AE107" s="111" t="str">
        <f aca="false">IF(AL107&lt;&gt;"",MAX(AE$3:AE106)+1,"")</f>
        <v/>
      </c>
      <c r="AF107" s="111" t="str">
        <f aca="false">IF(AM107&lt;&gt;"",MAX(AF$3:AF106)+1,"")</f>
        <v/>
      </c>
      <c r="AG107" s="111" t="str">
        <f aca="false">IF(AN107&lt;&gt;"",MAX(AG$3:AG106)+1,"")</f>
        <v/>
      </c>
      <c r="AH107" s="111" t="str">
        <f aca="false">IF(AO107&lt;&gt;"",MAX(AH$3:AH106)+1,"")</f>
        <v/>
      </c>
      <c r="AI107" s="111" t="str">
        <f aca="false">IF(AP107&lt;&gt;"",MAX(AI$3:AI106)+1,"")</f>
        <v/>
      </c>
      <c r="AK107" s="111" t="str">
        <f aca="false">IF(B107="","",IF(COUNTIF($AK$3:AL106,B107)=0,B107,""))</f>
        <v/>
      </c>
      <c r="AL107" s="111" t="str">
        <f aca="false">IF(C107="","",IF($B107='Oneri di Urbanizzazione'!$E$33,IF(COUNTIF($AL$3:AL106,$C107)=0,$C107,""),""))</f>
        <v/>
      </c>
      <c r="AM107" s="111" t="str">
        <f aca="false">IF(D107="","",IF(AND($B107='Oneri di Urbanizzazione'!$E$33,$C107='Oneri di Urbanizzazione'!$E$35),IF(COUNTIF(AM$3:AM106,$D107)=0,$D107,""),""))</f>
        <v/>
      </c>
      <c r="AN107" s="111" t="str">
        <f aca="false">IF(E107="","",IF(AND($B107='Oneri di Urbanizzazione'!$E$33,$C107='Oneri di Urbanizzazione'!$E$35,$D107='Oneri di Urbanizzazione'!$E$38),IF(COUNTIF(AN$3:AN106,$E107)=0,$E107,""),""))</f>
        <v/>
      </c>
      <c r="AO107" s="111" t="str">
        <f aca="false">IF(F107="","",IF(AND($B107='Oneri di Urbanizzazione'!$E$33,$C107='Oneri di Urbanizzazione'!$E$35,$D107='Oneri di Urbanizzazione'!$E$38,$E107='Oneri di Urbanizzazione'!$E$40),IF(COUNTIF(AO$3:AO106,$F107)=0,$F107,""),""))</f>
        <v/>
      </c>
      <c r="AP107" s="111" t="str">
        <f aca="false">IF(G107="","",IF(AND($B107='Oneri di Urbanizzazione'!$E$33,$C107='Oneri di Urbanizzazione'!$E$35,$D107='Oneri di Urbanizzazione'!$E$38,$E107='Oneri di Urbanizzazione'!$E$40,$F107='Oneri di Urbanizzazione'!$E$42),IF(COUNTIF(AP$3:AP106,$G107)=0,$G107,""),""))</f>
        <v/>
      </c>
      <c r="AY107" s="1" t="n">
        <f aca="false">+AY106+1</f>
        <v>105</v>
      </c>
      <c r="AZ107" s="978" t="str">
        <f aca="false">IFERROR(VLOOKUP($AY107,BI:BP,8,FALSE()),"")</f>
        <v/>
      </c>
      <c r="BA107" s="978" t="str">
        <f aca="false">IFERROR(VLOOKUP($AY107,BJ:BQ,8,FALSE()),"")</f>
        <v/>
      </c>
      <c r="BB107" s="978" t="str">
        <f aca="false">IFERROR(VLOOKUP($AY107,BK:BR,8,FALSE()),"")</f>
        <v/>
      </c>
      <c r="BC107" s="978" t="str">
        <f aca="false">IFERROR(VLOOKUP($AY107,BL:BS,8,FALSE()),"")</f>
        <v/>
      </c>
      <c r="BD107" s="978" t="str">
        <f aca="false">IFERROR(VLOOKUP($AY107,BM:BT,8,FALSE()),"")</f>
        <v/>
      </c>
      <c r="BE107" s="978" t="str">
        <f aca="false">IFERROR(VLOOKUP($AY107,BN:BU,8,FALSE()),"")</f>
        <v/>
      </c>
      <c r="BI107" s="1" t="str">
        <f aca="false">IF(BP107&lt;&gt;"",MAX(BI$3:BI106)+1,"")</f>
        <v/>
      </c>
      <c r="BJ107" s="1" t="str">
        <f aca="false">IF(BQ107&lt;&gt;"",MAX(BJ$3:BJ106)+1,"")</f>
        <v/>
      </c>
      <c r="BK107" s="1" t="str">
        <f aca="false">IF(BR107&lt;&gt;"",MAX(BK$3:BK106)+1,"")</f>
        <v/>
      </c>
      <c r="BL107" s="1" t="str">
        <f aca="false">IF(BS107&lt;&gt;"",MAX(BL$3:BL106)+1,"")</f>
        <v/>
      </c>
      <c r="BM107" s="1" t="str">
        <f aca="false">IF(BT107&lt;&gt;"",MAX(BM$3:BM106)+1,"")</f>
        <v/>
      </c>
      <c r="BN107" s="1" t="str">
        <f aca="false">IF(BU107&lt;&gt;"",MAX(BN$3:BN106)+1,"")</f>
        <v/>
      </c>
      <c r="BP107" s="1" t="str">
        <f aca="false">IF(B107&lt;&gt;"",IF(COUNTIF(BP$3:BP106,B107)&gt;0,"",B107),"")</f>
        <v/>
      </c>
      <c r="BQ107" s="1" t="str">
        <f aca="false">IF(C107&lt;&gt;"",IF(COUNTIF(BQ$3:BQ106,C107)&gt;0,"",C107),"")</f>
        <v/>
      </c>
      <c r="BR107" s="1" t="str">
        <f aca="false">IF(D107&lt;&gt;"",IF(COUNTIF(BR$3:BR106,D107)&gt;0,"",D107),"")</f>
        <v/>
      </c>
      <c r="BS107" s="1" t="str">
        <f aca="false">IF(E107&lt;&gt;"",IF(COUNTIF(BS$3:BS106,E107)&gt;0,"",E107),"")</f>
        <v/>
      </c>
      <c r="BT107" s="1" t="str">
        <f aca="false">IF(F107&lt;&gt;"",IF(COUNTIF(BT$3:BT106,F107)&gt;0,"",F107),"")</f>
        <v/>
      </c>
      <c r="BU107" s="1" t="str">
        <f aca="false">IF(G107&lt;&gt;"",IF(COUNTIF(BU$3:BU106,G107)&gt;0,"",G107),"")</f>
        <v/>
      </c>
    </row>
    <row r="108" customFormat="false" ht="15" hidden="false" customHeight="false" outlineLevel="0" collapsed="false">
      <c r="A108" s="972" t="str">
        <f aca="false">IF(B108&lt;&gt;"",CONCATENATE(B108,C108,D108,E108,F108,G108),"")</f>
        <v/>
      </c>
      <c r="B108" s="660"/>
      <c r="C108" s="660"/>
      <c r="D108" s="660"/>
      <c r="E108" s="1008"/>
      <c r="F108" s="660"/>
      <c r="G108" s="660"/>
      <c r="H108" s="1002"/>
      <c r="I108" s="1002"/>
      <c r="J108" s="1003"/>
      <c r="K108" s="1004"/>
      <c r="L108" s="1005"/>
      <c r="M108" s="1005"/>
      <c r="N108" s="1003"/>
      <c r="O108" s="1014"/>
      <c r="P108" s="1008"/>
      <c r="Q108" s="1008"/>
      <c r="R108" s="1008"/>
      <c r="S108" s="1007"/>
      <c r="V108" s="111" t="n">
        <f aca="false">+V107+1</f>
        <v>106</v>
      </c>
      <c r="W108" s="977" t="str">
        <f aca="false">IFERROR(VLOOKUP($V107,AD:AK,8,FALSE()),"")</f>
        <v/>
      </c>
      <c r="X108" s="977" t="str">
        <f aca="false">IFERROR(VLOOKUP($V108,AE:AL,8,FALSE()),"")</f>
        <v/>
      </c>
      <c r="Y108" s="977" t="str">
        <f aca="false">IFERROR(VLOOKUP($V108,AF:AM,8,FALSE()),"")</f>
        <v/>
      </c>
      <c r="Z108" s="977" t="str">
        <f aca="false">IFERROR(VLOOKUP($V108,AG:AN,8,FALSE()),"")</f>
        <v/>
      </c>
      <c r="AA108" s="977" t="str">
        <f aca="false">IFERROR(VLOOKUP($V108,AH:AO,8,FALSE()),"")</f>
        <v/>
      </c>
      <c r="AB108" s="977" t="str">
        <f aca="false">IFERROR(VLOOKUP($V108,AI:AP,8,FALSE()),"")</f>
        <v/>
      </c>
      <c r="AD108" s="111" t="str">
        <f aca="false">IF(AK108&lt;&gt;"",MAX(AD$3:AD107)+1,"")</f>
        <v/>
      </c>
      <c r="AE108" s="111" t="str">
        <f aca="false">IF(AL108&lt;&gt;"",MAX(AE$3:AE107)+1,"")</f>
        <v/>
      </c>
      <c r="AF108" s="111" t="str">
        <f aca="false">IF(AM108&lt;&gt;"",MAX(AF$3:AF107)+1,"")</f>
        <v/>
      </c>
      <c r="AG108" s="111" t="str">
        <f aca="false">IF(AN108&lt;&gt;"",MAX(AG$3:AG107)+1,"")</f>
        <v/>
      </c>
      <c r="AH108" s="111" t="str">
        <f aca="false">IF(AO108&lt;&gt;"",MAX(AH$3:AH107)+1,"")</f>
        <v/>
      </c>
      <c r="AI108" s="111" t="str">
        <f aca="false">IF(AP108&lt;&gt;"",MAX(AI$3:AI107)+1,"")</f>
        <v/>
      </c>
      <c r="AK108" s="111" t="str">
        <f aca="false">IF(B108="","",IF(COUNTIF($AK$3:AL107,B108)=0,B108,""))</f>
        <v/>
      </c>
      <c r="AL108" s="111" t="str">
        <f aca="false">IF(C108="","",IF($B108='Oneri di Urbanizzazione'!$E$33,IF(COUNTIF($AL$3:AL107,$C108)=0,$C108,""),""))</f>
        <v/>
      </c>
      <c r="AM108" s="111" t="str">
        <f aca="false">IF(D108="","",IF(AND($B108='Oneri di Urbanizzazione'!$E$33,$C108='Oneri di Urbanizzazione'!$E$35),IF(COUNTIF(AM$3:AM107,$D108)=0,$D108,""),""))</f>
        <v/>
      </c>
      <c r="AN108" s="111" t="str">
        <f aca="false">IF(E108="","",IF(AND($B108='Oneri di Urbanizzazione'!$E$33,$C108='Oneri di Urbanizzazione'!$E$35,$D108='Oneri di Urbanizzazione'!$E$38),IF(COUNTIF(AN$3:AN107,$E108)=0,$E108,""),""))</f>
        <v/>
      </c>
      <c r="AO108" s="111" t="str">
        <f aca="false">IF(F108="","",IF(AND($B108='Oneri di Urbanizzazione'!$E$33,$C108='Oneri di Urbanizzazione'!$E$35,$D108='Oneri di Urbanizzazione'!$E$38,$E108='Oneri di Urbanizzazione'!$E$40),IF(COUNTIF(AO$3:AO107,$F108)=0,$F108,""),""))</f>
        <v/>
      </c>
      <c r="AP108" s="111" t="str">
        <f aca="false">IF(G108="","",IF(AND($B108='Oneri di Urbanizzazione'!$E$33,$C108='Oneri di Urbanizzazione'!$E$35,$D108='Oneri di Urbanizzazione'!$E$38,$E108='Oneri di Urbanizzazione'!$E$40,$F108='Oneri di Urbanizzazione'!$E$42),IF(COUNTIF(AP$3:AP107,$G108)=0,$G108,""),""))</f>
        <v/>
      </c>
      <c r="AY108" s="1" t="n">
        <f aca="false">+AY107+1</f>
        <v>106</v>
      </c>
      <c r="AZ108" s="978" t="str">
        <f aca="false">IFERROR(VLOOKUP($AY108,BI:BP,8,FALSE()),"")</f>
        <v/>
      </c>
      <c r="BA108" s="978" t="str">
        <f aca="false">IFERROR(VLOOKUP($AY108,BJ:BQ,8,FALSE()),"")</f>
        <v/>
      </c>
      <c r="BB108" s="978" t="str">
        <f aca="false">IFERROR(VLOOKUP($AY108,BK:BR,8,FALSE()),"")</f>
        <v/>
      </c>
      <c r="BC108" s="978" t="str">
        <f aca="false">IFERROR(VLOOKUP($AY108,BL:BS,8,FALSE()),"")</f>
        <v/>
      </c>
      <c r="BD108" s="978" t="str">
        <f aca="false">IFERROR(VLOOKUP($AY108,BM:BT,8,FALSE()),"")</f>
        <v/>
      </c>
      <c r="BE108" s="978" t="str">
        <f aca="false">IFERROR(VLOOKUP($AY108,BN:BU,8,FALSE()),"")</f>
        <v/>
      </c>
      <c r="BI108" s="1" t="str">
        <f aca="false">IF(BP108&lt;&gt;"",MAX(BI$3:BI107)+1,"")</f>
        <v/>
      </c>
      <c r="BJ108" s="1" t="str">
        <f aca="false">IF(BQ108&lt;&gt;"",MAX(BJ$3:BJ107)+1,"")</f>
        <v/>
      </c>
      <c r="BK108" s="1" t="str">
        <f aca="false">IF(BR108&lt;&gt;"",MAX(BK$3:BK107)+1,"")</f>
        <v/>
      </c>
      <c r="BL108" s="1" t="str">
        <f aca="false">IF(BS108&lt;&gt;"",MAX(BL$3:BL107)+1,"")</f>
        <v/>
      </c>
      <c r="BM108" s="1" t="str">
        <f aca="false">IF(BT108&lt;&gt;"",MAX(BM$3:BM107)+1,"")</f>
        <v/>
      </c>
      <c r="BN108" s="1" t="str">
        <f aca="false">IF(BU108&lt;&gt;"",MAX(BN$3:BN107)+1,"")</f>
        <v/>
      </c>
      <c r="BP108" s="1" t="str">
        <f aca="false">IF(B108&lt;&gt;"",IF(COUNTIF(BP$3:BP107,B108)&gt;0,"",B108),"")</f>
        <v/>
      </c>
      <c r="BQ108" s="1" t="str">
        <f aca="false">IF(C108&lt;&gt;"",IF(COUNTIF(BQ$3:BQ107,C108)&gt;0,"",C108),"")</f>
        <v/>
      </c>
      <c r="BR108" s="1" t="str">
        <f aca="false">IF(D108&lt;&gt;"",IF(COUNTIF(BR$3:BR107,D108)&gt;0,"",D108),"")</f>
        <v/>
      </c>
      <c r="BS108" s="1" t="str">
        <f aca="false">IF(E108&lt;&gt;"",IF(COUNTIF(BS$3:BS107,E108)&gt;0,"",E108),"")</f>
        <v/>
      </c>
      <c r="BT108" s="1" t="str">
        <f aca="false">IF(F108&lt;&gt;"",IF(COUNTIF(BT$3:BT107,F108)&gt;0,"",F108),"")</f>
        <v/>
      </c>
      <c r="BU108" s="1" t="str">
        <f aca="false">IF(G108&lt;&gt;"",IF(COUNTIF(BU$3:BU107,G108)&gt;0,"",G108),"")</f>
        <v/>
      </c>
    </row>
    <row r="109" customFormat="false" ht="15" hidden="false" customHeight="false" outlineLevel="0" collapsed="false">
      <c r="A109" s="972" t="str">
        <f aca="false">IF(B109&lt;&gt;"",CONCATENATE(B109,C109,D109,E109,F109,G109),"")</f>
        <v/>
      </c>
      <c r="B109" s="660"/>
      <c r="C109" s="660"/>
      <c r="D109" s="660"/>
      <c r="E109" s="1008"/>
      <c r="F109" s="660"/>
      <c r="G109" s="660"/>
      <c r="H109" s="1002"/>
      <c r="I109" s="1002"/>
      <c r="J109" s="1003"/>
      <c r="K109" s="1004"/>
      <c r="L109" s="1005"/>
      <c r="M109" s="1005"/>
      <c r="N109" s="1003"/>
      <c r="O109" s="1014"/>
      <c r="P109" s="1008"/>
      <c r="Q109" s="1008"/>
      <c r="R109" s="1008"/>
      <c r="S109" s="1007"/>
      <c r="V109" s="111" t="n">
        <f aca="false">+V108+1</f>
        <v>107</v>
      </c>
      <c r="W109" s="977" t="str">
        <f aca="false">IFERROR(VLOOKUP($V108,AD:AK,8,FALSE()),"")</f>
        <v/>
      </c>
      <c r="X109" s="977" t="str">
        <f aca="false">IFERROR(VLOOKUP($V109,AE:AL,8,FALSE()),"")</f>
        <v/>
      </c>
      <c r="Y109" s="977" t="str">
        <f aca="false">IFERROR(VLOOKUP($V109,AF:AM,8,FALSE()),"")</f>
        <v/>
      </c>
      <c r="Z109" s="977" t="str">
        <f aca="false">IFERROR(VLOOKUP($V109,AG:AN,8,FALSE()),"")</f>
        <v/>
      </c>
      <c r="AA109" s="977" t="str">
        <f aca="false">IFERROR(VLOOKUP($V109,AH:AO,8,FALSE()),"")</f>
        <v/>
      </c>
      <c r="AB109" s="977" t="str">
        <f aca="false">IFERROR(VLOOKUP($V109,AI:AP,8,FALSE()),"")</f>
        <v/>
      </c>
      <c r="AD109" s="111" t="str">
        <f aca="false">IF(AK109&lt;&gt;"",MAX(AD$3:AD108)+1,"")</f>
        <v/>
      </c>
      <c r="AE109" s="111" t="str">
        <f aca="false">IF(AL109&lt;&gt;"",MAX(AE$3:AE108)+1,"")</f>
        <v/>
      </c>
      <c r="AF109" s="111" t="str">
        <f aca="false">IF(AM109&lt;&gt;"",MAX(AF$3:AF108)+1,"")</f>
        <v/>
      </c>
      <c r="AG109" s="111" t="str">
        <f aca="false">IF(AN109&lt;&gt;"",MAX(AG$3:AG108)+1,"")</f>
        <v/>
      </c>
      <c r="AH109" s="111" t="str">
        <f aca="false">IF(AO109&lt;&gt;"",MAX(AH$3:AH108)+1,"")</f>
        <v/>
      </c>
      <c r="AI109" s="111" t="str">
        <f aca="false">IF(AP109&lt;&gt;"",MAX(AI$3:AI108)+1,"")</f>
        <v/>
      </c>
      <c r="AK109" s="111" t="str">
        <f aca="false">IF(B109="","",IF(COUNTIF($AK$3:AL108,B109)=0,B109,""))</f>
        <v/>
      </c>
      <c r="AL109" s="111" t="str">
        <f aca="false">IF(C109="","",IF($B109='Oneri di Urbanizzazione'!$E$33,IF(COUNTIF($AL$3:AL108,$C109)=0,$C109,""),""))</f>
        <v/>
      </c>
      <c r="AM109" s="111" t="str">
        <f aca="false">IF(D109="","",IF(AND($B109='Oneri di Urbanizzazione'!$E$33,$C109='Oneri di Urbanizzazione'!$E$35),IF(COUNTIF(AM$3:AM108,$D109)=0,$D109,""),""))</f>
        <v/>
      </c>
      <c r="AN109" s="111" t="str">
        <f aca="false">IF(E109="","",IF(AND($B109='Oneri di Urbanizzazione'!$E$33,$C109='Oneri di Urbanizzazione'!$E$35,$D109='Oneri di Urbanizzazione'!$E$38),IF(COUNTIF(AN$3:AN108,$E109)=0,$E109,""),""))</f>
        <v/>
      </c>
      <c r="AO109" s="111" t="str">
        <f aca="false">IF(F109="","",IF(AND($B109='Oneri di Urbanizzazione'!$E$33,$C109='Oneri di Urbanizzazione'!$E$35,$D109='Oneri di Urbanizzazione'!$E$38,$E109='Oneri di Urbanizzazione'!$E$40),IF(COUNTIF(AO$3:AO108,$F109)=0,$F109,""),""))</f>
        <v/>
      </c>
      <c r="AP109" s="111" t="str">
        <f aca="false">IF(G109="","",IF(AND($B109='Oneri di Urbanizzazione'!$E$33,$C109='Oneri di Urbanizzazione'!$E$35,$D109='Oneri di Urbanizzazione'!$E$38,$E109='Oneri di Urbanizzazione'!$E$40,$F109='Oneri di Urbanizzazione'!$E$42),IF(COUNTIF(AP$3:AP108,$G109)=0,$G109,""),""))</f>
        <v/>
      </c>
      <c r="AY109" s="1" t="n">
        <f aca="false">+AY108+1</f>
        <v>107</v>
      </c>
      <c r="AZ109" s="978" t="str">
        <f aca="false">IFERROR(VLOOKUP($AY109,BI:BP,8,FALSE()),"")</f>
        <v/>
      </c>
      <c r="BA109" s="978" t="str">
        <f aca="false">IFERROR(VLOOKUP($AY109,BJ:BQ,8,FALSE()),"")</f>
        <v/>
      </c>
      <c r="BB109" s="978" t="str">
        <f aca="false">IFERROR(VLOOKUP($AY109,BK:BR,8,FALSE()),"")</f>
        <v/>
      </c>
      <c r="BC109" s="978" t="str">
        <f aca="false">IFERROR(VLOOKUP($AY109,BL:BS,8,FALSE()),"")</f>
        <v/>
      </c>
      <c r="BD109" s="978" t="str">
        <f aca="false">IFERROR(VLOOKUP($AY109,BM:BT,8,FALSE()),"")</f>
        <v/>
      </c>
      <c r="BE109" s="978" t="str">
        <f aca="false">IFERROR(VLOOKUP($AY109,BN:BU,8,FALSE()),"")</f>
        <v/>
      </c>
      <c r="BI109" s="1" t="str">
        <f aca="false">IF(BP109&lt;&gt;"",MAX(BI$3:BI108)+1,"")</f>
        <v/>
      </c>
      <c r="BJ109" s="1" t="str">
        <f aca="false">IF(BQ109&lt;&gt;"",MAX(BJ$3:BJ108)+1,"")</f>
        <v/>
      </c>
      <c r="BK109" s="1" t="str">
        <f aca="false">IF(BR109&lt;&gt;"",MAX(BK$3:BK108)+1,"")</f>
        <v/>
      </c>
      <c r="BL109" s="1" t="str">
        <f aca="false">IF(BS109&lt;&gt;"",MAX(BL$3:BL108)+1,"")</f>
        <v/>
      </c>
      <c r="BM109" s="1" t="str">
        <f aca="false">IF(BT109&lt;&gt;"",MAX(BM$3:BM108)+1,"")</f>
        <v/>
      </c>
      <c r="BN109" s="1" t="str">
        <f aca="false">IF(BU109&lt;&gt;"",MAX(BN$3:BN108)+1,"")</f>
        <v/>
      </c>
      <c r="BP109" s="1" t="str">
        <f aca="false">IF(B109&lt;&gt;"",IF(COUNTIF(BP$3:BP108,B109)&gt;0,"",B109),"")</f>
        <v/>
      </c>
      <c r="BQ109" s="1" t="str">
        <f aca="false">IF(C109&lt;&gt;"",IF(COUNTIF(BQ$3:BQ108,C109)&gt;0,"",C109),"")</f>
        <v/>
      </c>
      <c r="BR109" s="1" t="str">
        <f aca="false">IF(D109&lt;&gt;"",IF(COUNTIF(BR$3:BR108,D109)&gt;0,"",D109),"")</f>
        <v/>
      </c>
      <c r="BS109" s="1" t="str">
        <f aca="false">IF(E109&lt;&gt;"",IF(COUNTIF(BS$3:BS108,E109)&gt;0,"",E109),"")</f>
        <v/>
      </c>
      <c r="BT109" s="1" t="str">
        <f aca="false">IF(F109&lt;&gt;"",IF(COUNTIF(BT$3:BT108,F109)&gt;0,"",F109),"")</f>
        <v/>
      </c>
      <c r="BU109" s="1" t="str">
        <f aca="false">IF(G109&lt;&gt;"",IF(COUNTIF(BU$3:BU108,G109)&gt;0,"",G109),"")</f>
        <v/>
      </c>
    </row>
    <row r="110" customFormat="false" ht="15" hidden="false" customHeight="false" outlineLevel="0" collapsed="false">
      <c r="A110" s="972" t="str">
        <f aca="false">IF(B110&lt;&gt;"",CONCATENATE(B110,C110,D110,E110,F110,G110),"")</f>
        <v/>
      </c>
      <c r="B110" s="660"/>
      <c r="C110" s="660"/>
      <c r="D110" s="660"/>
      <c r="E110" s="1008"/>
      <c r="F110" s="660"/>
      <c r="G110" s="660"/>
      <c r="H110" s="1002"/>
      <c r="I110" s="1002"/>
      <c r="J110" s="1003"/>
      <c r="K110" s="1004"/>
      <c r="L110" s="1005"/>
      <c r="M110" s="1005"/>
      <c r="N110" s="1003"/>
      <c r="O110" s="1014"/>
      <c r="P110" s="1008"/>
      <c r="Q110" s="1008"/>
      <c r="R110" s="1008"/>
      <c r="S110" s="1007"/>
      <c r="V110" s="111" t="n">
        <f aca="false">+V109+1</f>
        <v>108</v>
      </c>
      <c r="W110" s="977" t="str">
        <f aca="false">IFERROR(VLOOKUP($V109,AD:AK,8,FALSE()),"")</f>
        <v/>
      </c>
      <c r="X110" s="977" t="str">
        <f aca="false">IFERROR(VLOOKUP($V110,AE:AL,8,FALSE()),"")</f>
        <v/>
      </c>
      <c r="Y110" s="977" t="str">
        <f aca="false">IFERROR(VLOOKUP($V110,AF:AM,8,FALSE()),"")</f>
        <v/>
      </c>
      <c r="Z110" s="977" t="str">
        <f aca="false">IFERROR(VLOOKUP($V110,AG:AN,8,FALSE()),"")</f>
        <v/>
      </c>
      <c r="AA110" s="977" t="str">
        <f aca="false">IFERROR(VLOOKUP($V110,AH:AO,8,FALSE()),"")</f>
        <v/>
      </c>
      <c r="AB110" s="977" t="str">
        <f aca="false">IFERROR(VLOOKUP($V110,AI:AP,8,FALSE()),"")</f>
        <v/>
      </c>
      <c r="AD110" s="111" t="str">
        <f aca="false">IF(AK110&lt;&gt;"",MAX(AD$3:AD109)+1,"")</f>
        <v/>
      </c>
      <c r="AE110" s="111" t="str">
        <f aca="false">IF(AL110&lt;&gt;"",MAX(AE$3:AE109)+1,"")</f>
        <v/>
      </c>
      <c r="AF110" s="111" t="str">
        <f aca="false">IF(AM110&lt;&gt;"",MAX(AF$3:AF109)+1,"")</f>
        <v/>
      </c>
      <c r="AG110" s="111" t="str">
        <f aca="false">IF(AN110&lt;&gt;"",MAX(AG$3:AG109)+1,"")</f>
        <v/>
      </c>
      <c r="AH110" s="111" t="str">
        <f aca="false">IF(AO110&lt;&gt;"",MAX(AH$3:AH109)+1,"")</f>
        <v/>
      </c>
      <c r="AI110" s="111" t="str">
        <f aca="false">IF(AP110&lt;&gt;"",MAX(AI$3:AI109)+1,"")</f>
        <v/>
      </c>
      <c r="AK110" s="111" t="str">
        <f aca="false">IF(B110="","",IF(COUNTIF($AK$3:AL109,B110)=0,B110,""))</f>
        <v/>
      </c>
      <c r="AL110" s="111" t="str">
        <f aca="false">IF(C110="","",IF($B110='Oneri di Urbanizzazione'!$E$33,IF(COUNTIF($AL$3:AL109,$C110)=0,$C110,""),""))</f>
        <v/>
      </c>
      <c r="AM110" s="111" t="str">
        <f aca="false">IF(D110="","",IF(AND($B110='Oneri di Urbanizzazione'!$E$33,$C110='Oneri di Urbanizzazione'!$E$35),IF(COUNTIF(AM$3:AM109,$D110)=0,$D110,""),""))</f>
        <v/>
      </c>
      <c r="AN110" s="111" t="str">
        <f aca="false">IF(E110="","",IF(AND($B110='Oneri di Urbanizzazione'!$E$33,$C110='Oneri di Urbanizzazione'!$E$35,$D110='Oneri di Urbanizzazione'!$E$38),IF(COUNTIF(AN$3:AN109,$E110)=0,$E110,""),""))</f>
        <v/>
      </c>
      <c r="AO110" s="111" t="str">
        <f aca="false">IF(F110="","",IF(AND($B110='Oneri di Urbanizzazione'!$E$33,$C110='Oneri di Urbanizzazione'!$E$35,$D110='Oneri di Urbanizzazione'!$E$38,$E110='Oneri di Urbanizzazione'!$E$40),IF(COUNTIF(AO$3:AO109,$F110)=0,$F110,""),""))</f>
        <v/>
      </c>
      <c r="AP110" s="111" t="str">
        <f aca="false">IF(G110="","",IF(AND($B110='Oneri di Urbanizzazione'!$E$33,$C110='Oneri di Urbanizzazione'!$E$35,$D110='Oneri di Urbanizzazione'!$E$38,$E110='Oneri di Urbanizzazione'!$E$40,$F110='Oneri di Urbanizzazione'!$E$42),IF(COUNTIF(AP$3:AP109,$G110)=0,$G110,""),""))</f>
        <v/>
      </c>
      <c r="AY110" s="1" t="n">
        <f aca="false">+AY109+1</f>
        <v>108</v>
      </c>
      <c r="AZ110" s="978" t="str">
        <f aca="false">IFERROR(VLOOKUP($AY110,BI:BP,8,FALSE()),"")</f>
        <v/>
      </c>
      <c r="BA110" s="978" t="str">
        <f aca="false">IFERROR(VLOOKUP($AY110,BJ:BQ,8,FALSE()),"")</f>
        <v/>
      </c>
      <c r="BB110" s="978" t="str">
        <f aca="false">IFERROR(VLOOKUP($AY110,BK:BR,8,FALSE()),"")</f>
        <v/>
      </c>
      <c r="BC110" s="978" t="str">
        <f aca="false">IFERROR(VLOOKUP($AY110,BL:BS,8,FALSE()),"")</f>
        <v/>
      </c>
      <c r="BD110" s="978" t="str">
        <f aca="false">IFERROR(VLOOKUP($AY110,BM:BT,8,FALSE()),"")</f>
        <v/>
      </c>
      <c r="BE110" s="978" t="str">
        <f aca="false">IFERROR(VLOOKUP($AY110,BN:BU,8,FALSE()),"")</f>
        <v/>
      </c>
      <c r="BI110" s="1" t="str">
        <f aca="false">IF(BP110&lt;&gt;"",MAX(BI$3:BI109)+1,"")</f>
        <v/>
      </c>
      <c r="BJ110" s="1" t="str">
        <f aca="false">IF(BQ110&lt;&gt;"",MAX(BJ$3:BJ109)+1,"")</f>
        <v/>
      </c>
      <c r="BK110" s="1" t="str">
        <f aca="false">IF(BR110&lt;&gt;"",MAX(BK$3:BK109)+1,"")</f>
        <v/>
      </c>
      <c r="BL110" s="1" t="str">
        <f aca="false">IF(BS110&lt;&gt;"",MAX(BL$3:BL109)+1,"")</f>
        <v/>
      </c>
      <c r="BM110" s="1" t="str">
        <f aca="false">IF(BT110&lt;&gt;"",MAX(BM$3:BM109)+1,"")</f>
        <v/>
      </c>
      <c r="BN110" s="1" t="str">
        <f aca="false">IF(BU110&lt;&gt;"",MAX(BN$3:BN109)+1,"")</f>
        <v/>
      </c>
      <c r="BP110" s="1" t="str">
        <f aca="false">IF(B110&lt;&gt;"",IF(COUNTIF(BP$3:BP109,B110)&gt;0,"",B110),"")</f>
        <v/>
      </c>
      <c r="BQ110" s="1" t="str">
        <f aca="false">IF(C110&lt;&gt;"",IF(COUNTIF(BQ$3:BQ109,C110)&gt;0,"",C110),"")</f>
        <v/>
      </c>
      <c r="BR110" s="1" t="str">
        <f aca="false">IF(D110&lt;&gt;"",IF(COUNTIF(BR$3:BR109,D110)&gt;0,"",D110),"")</f>
        <v/>
      </c>
      <c r="BS110" s="1" t="str">
        <f aca="false">IF(E110&lt;&gt;"",IF(COUNTIF(BS$3:BS109,E110)&gt;0,"",E110),"")</f>
        <v/>
      </c>
      <c r="BT110" s="1" t="str">
        <f aca="false">IF(F110&lt;&gt;"",IF(COUNTIF(BT$3:BT109,F110)&gt;0,"",F110),"")</f>
        <v/>
      </c>
      <c r="BU110" s="1" t="str">
        <f aca="false">IF(G110&lt;&gt;"",IF(COUNTIF(BU$3:BU109,G110)&gt;0,"",G110),"")</f>
        <v/>
      </c>
    </row>
    <row r="111" customFormat="false" ht="15" hidden="false" customHeight="false" outlineLevel="0" collapsed="false">
      <c r="A111" s="972" t="str">
        <f aca="false">IF(B111&lt;&gt;"",CONCATENATE(B111,C111,D111,E111,F111,G111),"")</f>
        <v/>
      </c>
      <c r="B111" s="660"/>
      <c r="C111" s="660"/>
      <c r="D111" s="660"/>
      <c r="E111" s="1008"/>
      <c r="F111" s="660"/>
      <c r="G111" s="660"/>
      <c r="H111" s="1002"/>
      <c r="I111" s="1002"/>
      <c r="J111" s="1003"/>
      <c r="K111" s="1004"/>
      <c r="L111" s="1005"/>
      <c r="M111" s="1005"/>
      <c r="N111" s="1003"/>
      <c r="O111" s="1014"/>
      <c r="P111" s="1008"/>
      <c r="Q111" s="1008"/>
      <c r="R111" s="1008"/>
      <c r="S111" s="1007"/>
      <c r="V111" s="111" t="n">
        <f aca="false">+V110+1</f>
        <v>109</v>
      </c>
      <c r="W111" s="977" t="str">
        <f aca="false">IFERROR(VLOOKUP($V110,AD:AK,8,FALSE()),"")</f>
        <v/>
      </c>
      <c r="X111" s="977" t="str">
        <f aca="false">IFERROR(VLOOKUP($V111,AE:AL,8,FALSE()),"")</f>
        <v/>
      </c>
      <c r="Y111" s="977" t="str">
        <f aca="false">IFERROR(VLOOKUP($V111,AF:AM,8,FALSE()),"")</f>
        <v/>
      </c>
      <c r="Z111" s="977" t="str">
        <f aca="false">IFERROR(VLOOKUP($V111,AG:AN,8,FALSE()),"")</f>
        <v/>
      </c>
      <c r="AA111" s="977" t="str">
        <f aca="false">IFERROR(VLOOKUP($V111,AH:AO,8,FALSE()),"")</f>
        <v/>
      </c>
      <c r="AB111" s="977" t="str">
        <f aca="false">IFERROR(VLOOKUP($V111,AI:AP,8,FALSE()),"")</f>
        <v/>
      </c>
      <c r="AD111" s="111" t="str">
        <f aca="false">IF(AK111&lt;&gt;"",MAX(AD$3:AD110)+1,"")</f>
        <v/>
      </c>
      <c r="AE111" s="111" t="str">
        <f aca="false">IF(AL111&lt;&gt;"",MAX(AE$3:AE110)+1,"")</f>
        <v/>
      </c>
      <c r="AF111" s="111" t="str">
        <f aca="false">IF(AM111&lt;&gt;"",MAX(AF$3:AF110)+1,"")</f>
        <v/>
      </c>
      <c r="AG111" s="111" t="str">
        <f aca="false">IF(AN111&lt;&gt;"",MAX(AG$3:AG110)+1,"")</f>
        <v/>
      </c>
      <c r="AH111" s="111" t="str">
        <f aca="false">IF(AO111&lt;&gt;"",MAX(AH$3:AH110)+1,"")</f>
        <v/>
      </c>
      <c r="AI111" s="111" t="str">
        <f aca="false">IF(AP111&lt;&gt;"",MAX(AI$3:AI110)+1,"")</f>
        <v/>
      </c>
      <c r="AK111" s="111" t="str">
        <f aca="false">IF(B111="","",IF(COUNTIF($AK$3:AL110,B111)=0,B111,""))</f>
        <v/>
      </c>
      <c r="AL111" s="111" t="str">
        <f aca="false">IF(C111="","",IF($B111='Oneri di Urbanizzazione'!$E$33,IF(COUNTIF($AL$3:AL110,$C111)=0,$C111,""),""))</f>
        <v/>
      </c>
      <c r="AM111" s="111" t="str">
        <f aca="false">IF(D111="","",IF(AND($B111='Oneri di Urbanizzazione'!$E$33,$C111='Oneri di Urbanizzazione'!$E$35),IF(COUNTIF(AM$3:AM110,$D111)=0,$D111,""),""))</f>
        <v/>
      </c>
      <c r="AN111" s="111" t="str">
        <f aca="false">IF(E111="","",IF(AND($B111='Oneri di Urbanizzazione'!$E$33,$C111='Oneri di Urbanizzazione'!$E$35,$D111='Oneri di Urbanizzazione'!$E$38),IF(COUNTIF(AN$3:AN110,$E111)=0,$E111,""),""))</f>
        <v/>
      </c>
      <c r="AO111" s="111" t="str">
        <f aca="false">IF(F111="","",IF(AND($B111='Oneri di Urbanizzazione'!$E$33,$C111='Oneri di Urbanizzazione'!$E$35,$D111='Oneri di Urbanizzazione'!$E$38,$E111='Oneri di Urbanizzazione'!$E$40),IF(COUNTIF(AO$3:AO110,$F111)=0,$F111,""),""))</f>
        <v/>
      </c>
      <c r="AP111" s="111" t="str">
        <f aca="false">IF(G111="","",IF(AND($B111='Oneri di Urbanizzazione'!$E$33,$C111='Oneri di Urbanizzazione'!$E$35,$D111='Oneri di Urbanizzazione'!$E$38,$E111='Oneri di Urbanizzazione'!$E$40,$F111='Oneri di Urbanizzazione'!$E$42),IF(COUNTIF(AP$3:AP110,$G111)=0,$G111,""),""))</f>
        <v/>
      </c>
      <c r="AY111" s="1" t="n">
        <f aca="false">+AY110+1</f>
        <v>109</v>
      </c>
      <c r="AZ111" s="978" t="str">
        <f aca="false">IFERROR(VLOOKUP($AY111,BI:BP,8,FALSE()),"")</f>
        <v/>
      </c>
      <c r="BA111" s="978" t="str">
        <f aca="false">IFERROR(VLOOKUP($AY111,BJ:BQ,8,FALSE()),"")</f>
        <v/>
      </c>
      <c r="BB111" s="978" t="str">
        <f aca="false">IFERROR(VLOOKUP($AY111,BK:BR,8,FALSE()),"")</f>
        <v/>
      </c>
      <c r="BC111" s="978" t="str">
        <f aca="false">IFERROR(VLOOKUP($AY111,BL:BS,8,FALSE()),"")</f>
        <v/>
      </c>
      <c r="BD111" s="978" t="str">
        <f aca="false">IFERROR(VLOOKUP($AY111,BM:BT,8,FALSE()),"")</f>
        <v/>
      </c>
      <c r="BE111" s="978" t="str">
        <f aca="false">IFERROR(VLOOKUP($AY111,BN:BU,8,FALSE()),"")</f>
        <v/>
      </c>
      <c r="BI111" s="1" t="str">
        <f aca="false">IF(BP111&lt;&gt;"",MAX(BI$3:BI110)+1,"")</f>
        <v/>
      </c>
      <c r="BJ111" s="1" t="str">
        <f aca="false">IF(BQ111&lt;&gt;"",MAX(BJ$3:BJ110)+1,"")</f>
        <v/>
      </c>
      <c r="BK111" s="1" t="str">
        <f aca="false">IF(BR111&lt;&gt;"",MAX(BK$3:BK110)+1,"")</f>
        <v/>
      </c>
      <c r="BL111" s="1" t="str">
        <f aca="false">IF(BS111&lt;&gt;"",MAX(BL$3:BL110)+1,"")</f>
        <v/>
      </c>
      <c r="BM111" s="1" t="str">
        <f aca="false">IF(BT111&lt;&gt;"",MAX(BM$3:BM110)+1,"")</f>
        <v/>
      </c>
      <c r="BN111" s="1" t="str">
        <f aca="false">IF(BU111&lt;&gt;"",MAX(BN$3:BN110)+1,"")</f>
        <v/>
      </c>
      <c r="BP111" s="1" t="str">
        <f aca="false">IF(B111&lt;&gt;"",IF(COUNTIF(BP$3:BP110,B111)&gt;0,"",B111),"")</f>
        <v/>
      </c>
      <c r="BQ111" s="1" t="str">
        <f aca="false">IF(C111&lt;&gt;"",IF(COUNTIF(BQ$3:BQ110,C111)&gt;0,"",C111),"")</f>
        <v/>
      </c>
      <c r="BR111" s="1" t="str">
        <f aca="false">IF(D111&lt;&gt;"",IF(COUNTIF(BR$3:BR110,D111)&gt;0,"",D111),"")</f>
        <v/>
      </c>
      <c r="BS111" s="1" t="str">
        <f aca="false">IF(E111&lt;&gt;"",IF(COUNTIF(BS$3:BS110,E111)&gt;0,"",E111),"")</f>
        <v/>
      </c>
      <c r="BT111" s="1" t="str">
        <f aca="false">IF(F111&lt;&gt;"",IF(COUNTIF(BT$3:BT110,F111)&gt;0,"",F111),"")</f>
        <v/>
      </c>
      <c r="BU111" s="1" t="str">
        <f aca="false">IF(G111&lt;&gt;"",IF(COUNTIF(BU$3:BU110,G111)&gt;0,"",G111),"")</f>
        <v/>
      </c>
    </row>
    <row r="112" customFormat="false" ht="15" hidden="false" customHeight="false" outlineLevel="0" collapsed="false">
      <c r="A112" s="972" t="str">
        <f aca="false">IF(B112&lt;&gt;"",CONCATENATE(B112,C112,D112,E112,F112,G112),"")</f>
        <v/>
      </c>
      <c r="B112" s="660"/>
      <c r="C112" s="660"/>
      <c r="D112" s="660"/>
      <c r="E112" s="1008"/>
      <c r="F112" s="660"/>
      <c r="G112" s="660"/>
      <c r="H112" s="1002"/>
      <c r="I112" s="1002"/>
      <c r="J112" s="1003"/>
      <c r="K112" s="1004"/>
      <c r="L112" s="1005"/>
      <c r="M112" s="1005"/>
      <c r="N112" s="1003"/>
      <c r="O112" s="1014"/>
      <c r="P112" s="1008"/>
      <c r="Q112" s="1008"/>
      <c r="R112" s="1008"/>
      <c r="S112" s="1007"/>
      <c r="V112" s="111" t="n">
        <f aca="false">+V111+1</f>
        <v>110</v>
      </c>
      <c r="W112" s="977" t="str">
        <f aca="false">IFERROR(VLOOKUP($V111,AD:AK,8,FALSE()),"")</f>
        <v/>
      </c>
      <c r="X112" s="977" t="str">
        <f aca="false">IFERROR(VLOOKUP($V112,AE:AL,8,FALSE()),"")</f>
        <v/>
      </c>
      <c r="Y112" s="977" t="str">
        <f aca="false">IFERROR(VLOOKUP($V112,AF:AM,8,FALSE()),"")</f>
        <v/>
      </c>
      <c r="Z112" s="977" t="str">
        <f aca="false">IFERROR(VLOOKUP($V112,AG:AN,8,FALSE()),"")</f>
        <v/>
      </c>
      <c r="AA112" s="977" t="str">
        <f aca="false">IFERROR(VLOOKUP($V112,AH:AO,8,FALSE()),"")</f>
        <v/>
      </c>
      <c r="AB112" s="977" t="str">
        <f aca="false">IFERROR(VLOOKUP($V112,AI:AP,8,FALSE()),"")</f>
        <v/>
      </c>
      <c r="AD112" s="111" t="str">
        <f aca="false">IF(AK112&lt;&gt;"",MAX(AD$3:AD111)+1,"")</f>
        <v/>
      </c>
      <c r="AE112" s="111" t="str">
        <f aca="false">IF(AL112&lt;&gt;"",MAX(AE$3:AE111)+1,"")</f>
        <v/>
      </c>
      <c r="AF112" s="111" t="str">
        <f aca="false">IF(AM112&lt;&gt;"",MAX(AF$3:AF111)+1,"")</f>
        <v/>
      </c>
      <c r="AG112" s="111" t="str">
        <f aca="false">IF(AN112&lt;&gt;"",MAX(AG$3:AG111)+1,"")</f>
        <v/>
      </c>
      <c r="AH112" s="111" t="str">
        <f aca="false">IF(AO112&lt;&gt;"",MAX(AH$3:AH111)+1,"")</f>
        <v/>
      </c>
      <c r="AI112" s="111" t="str">
        <f aca="false">IF(AP112&lt;&gt;"",MAX(AI$3:AI111)+1,"")</f>
        <v/>
      </c>
      <c r="AK112" s="111" t="str">
        <f aca="false">IF(B112="","",IF(COUNTIF($AK$3:AL111,B112)=0,B112,""))</f>
        <v/>
      </c>
      <c r="AL112" s="111" t="str">
        <f aca="false">IF(C112="","",IF($B112='Oneri di Urbanizzazione'!$E$33,IF(COUNTIF($AL$3:AL111,$C112)=0,$C112,""),""))</f>
        <v/>
      </c>
      <c r="AM112" s="111" t="str">
        <f aca="false">IF(D112="","",IF(AND($B112='Oneri di Urbanizzazione'!$E$33,$C112='Oneri di Urbanizzazione'!$E$35),IF(COUNTIF(AM$3:AM111,$D112)=0,$D112,""),""))</f>
        <v/>
      </c>
      <c r="AN112" s="111" t="str">
        <f aca="false">IF(E112="","",IF(AND($B112='Oneri di Urbanizzazione'!$E$33,$C112='Oneri di Urbanizzazione'!$E$35,$D112='Oneri di Urbanizzazione'!$E$38),IF(COUNTIF(AN$3:AN111,$E112)=0,$E112,""),""))</f>
        <v/>
      </c>
      <c r="AO112" s="111" t="str">
        <f aca="false">IF(F112="","",IF(AND($B112='Oneri di Urbanizzazione'!$E$33,$C112='Oneri di Urbanizzazione'!$E$35,$D112='Oneri di Urbanizzazione'!$E$38,$E112='Oneri di Urbanizzazione'!$E$40),IF(COUNTIF(AO$3:AO111,$F112)=0,$F112,""),""))</f>
        <v/>
      </c>
      <c r="AP112" s="111" t="str">
        <f aca="false">IF(G112="","",IF(AND($B112='Oneri di Urbanizzazione'!$E$33,$C112='Oneri di Urbanizzazione'!$E$35,$D112='Oneri di Urbanizzazione'!$E$38,$E112='Oneri di Urbanizzazione'!$E$40,$F112='Oneri di Urbanizzazione'!$E$42),IF(COUNTIF(AP$3:AP111,$G112)=0,$G112,""),""))</f>
        <v/>
      </c>
      <c r="AY112" s="1" t="n">
        <f aca="false">+AY111+1</f>
        <v>110</v>
      </c>
      <c r="AZ112" s="978" t="str">
        <f aca="false">IFERROR(VLOOKUP($AY112,BI:BP,8,FALSE()),"")</f>
        <v/>
      </c>
      <c r="BA112" s="978" t="str">
        <f aca="false">IFERROR(VLOOKUP($AY112,BJ:BQ,8,FALSE()),"")</f>
        <v/>
      </c>
      <c r="BB112" s="978" t="str">
        <f aca="false">IFERROR(VLOOKUP($AY112,BK:BR,8,FALSE()),"")</f>
        <v/>
      </c>
      <c r="BC112" s="978" t="str">
        <f aca="false">IFERROR(VLOOKUP($AY112,BL:BS,8,FALSE()),"")</f>
        <v/>
      </c>
      <c r="BD112" s="978" t="str">
        <f aca="false">IFERROR(VLOOKUP($AY112,BM:BT,8,FALSE()),"")</f>
        <v/>
      </c>
      <c r="BE112" s="978" t="str">
        <f aca="false">IFERROR(VLOOKUP($AY112,BN:BU,8,FALSE()),"")</f>
        <v/>
      </c>
      <c r="BI112" s="1" t="str">
        <f aca="false">IF(BP112&lt;&gt;"",MAX(BI$3:BI111)+1,"")</f>
        <v/>
      </c>
      <c r="BJ112" s="1" t="str">
        <f aca="false">IF(BQ112&lt;&gt;"",MAX(BJ$3:BJ111)+1,"")</f>
        <v/>
      </c>
      <c r="BK112" s="1" t="str">
        <f aca="false">IF(BR112&lt;&gt;"",MAX(BK$3:BK111)+1,"")</f>
        <v/>
      </c>
      <c r="BL112" s="1" t="str">
        <f aca="false">IF(BS112&lt;&gt;"",MAX(BL$3:BL111)+1,"")</f>
        <v/>
      </c>
      <c r="BM112" s="1" t="str">
        <f aca="false">IF(BT112&lt;&gt;"",MAX(BM$3:BM111)+1,"")</f>
        <v/>
      </c>
      <c r="BN112" s="1" t="str">
        <f aca="false">IF(BU112&lt;&gt;"",MAX(BN$3:BN111)+1,"")</f>
        <v/>
      </c>
      <c r="BP112" s="1" t="str">
        <f aca="false">IF(B112&lt;&gt;"",IF(COUNTIF(BP$3:BP111,B112)&gt;0,"",B112),"")</f>
        <v/>
      </c>
      <c r="BQ112" s="1" t="str">
        <f aca="false">IF(C112&lt;&gt;"",IF(COUNTIF(BQ$3:BQ111,C112)&gt;0,"",C112),"")</f>
        <v/>
      </c>
      <c r="BR112" s="1" t="str">
        <f aca="false">IF(D112&lt;&gt;"",IF(COUNTIF(BR$3:BR111,D112)&gt;0,"",D112),"")</f>
        <v/>
      </c>
      <c r="BS112" s="1" t="str">
        <f aca="false">IF(E112&lt;&gt;"",IF(COUNTIF(BS$3:BS111,E112)&gt;0,"",E112),"")</f>
        <v/>
      </c>
      <c r="BT112" s="1" t="str">
        <f aca="false">IF(F112&lt;&gt;"",IF(COUNTIF(BT$3:BT111,F112)&gt;0,"",F112),"")</f>
        <v/>
      </c>
      <c r="BU112" s="1" t="str">
        <f aca="false">IF(G112&lt;&gt;"",IF(COUNTIF(BU$3:BU111,G112)&gt;0,"",G112),"")</f>
        <v/>
      </c>
    </row>
    <row r="113" customFormat="false" ht="15" hidden="false" customHeight="false" outlineLevel="0" collapsed="false">
      <c r="A113" s="972" t="str">
        <f aca="false">IF(B113&lt;&gt;"",CONCATENATE(B113,C113,D113,E113,F113,G113),"")</f>
        <v/>
      </c>
      <c r="B113" s="660"/>
      <c r="C113" s="660"/>
      <c r="D113" s="660"/>
      <c r="E113" s="1008"/>
      <c r="F113" s="660"/>
      <c r="G113" s="660"/>
      <c r="H113" s="1002"/>
      <c r="I113" s="1002"/>
      <c r="J113" s="1003"/>
      <c r="K113" s="1004"/>
      <c r="L113" s="1005"/>
      <c r="M113" s="1005"/>
      <c r="N113" s="1003"/>
      <c r="O113" s="1014"/>
      <c r="P113" s="1008"/>
      <c r="Q113" s="1008"/>
      <c r="R113" s="1008"/>
      <c r="S113" s="1007"/>
      <c r="V113" s="111" t="n">
        <f aca="false">+V112+1</f>
        <v>111</v>
      </c>
      <c r="W113" s="977" t="str">
        <f aca="false">IFERROR(VLOOKUP($V112,AD:AK,8,FALSE()),"")</f>
        <v/>
      </c>
      <c r="X113" s="977" t="str">
        <f aca="false">IFERROR(VLOOKUP($V113,AE:AL,8,FALSE()),"")</f>
        <v/>
      </c>
      <c r="Y113" s="977" t="str">
        <f aca="false">IFERROR(VLOOKUP($V113,AF:AM,8,FALSE()),"")</f>
        <v/>
      </c>
      <c r="Z113" s="977" t="str">
        <f aca="false">IFERROR(VLOOKUP($V113,AG:AN,8,FALSE()),"")</f>
        <v/>
      </c>
      <c r="AA113" s="977" t="str">
        <f aca="false">IFERROR(VLOOKUP($V113,AH:AO,8,FALSE()),"")</f>
        <v/>
      </c>
      <c r="AB113" s="977" t="str">
        <f aca="false">IFERROR(VLOOKUP($V113,AI:AP,8,FALSE()),"")</f>
        <v/>
      </c>
      <c r="AD113" s="111" t="str">
        <f aca="false">IF(AK113&lt;&gt;"",MAX(AD$3:AD112)+1,"")</f>
        <v/>
      </c>
      <c r="AE113" s="111" t="str">
        <f aca="false">IF(AL113&lt;&gt;"",MAX(AE$3:AE112)+1,"")</f>
        <v/>
      </c>
      <c r="AF113" s="111" t="str">
        <f aca="false">IF(AM113&lt;&gt;"",MAX(AF$3:AF112)+1,"")</f>
        <v/>
      </c>
      <c r="AG113" s="111" t="str">
        <f aca="false">IF(AN113&lt;&gt;"",MAX(AG$3:AG112)+1,"")</f>
        <v/>
      </c>
      <c r="AH113" s="111" t="str">
        <f aca="false">IF(AO113&lt;&gt;"",MAX(AH$3:AH112)+1,"")</f>
        <v/>
      </c>
      <c r="AI113" s="111" t="str">
        <f aca="false">IF(AP113&lt;&gt;"",MAX(AI$3:AI112)+1,"")</f>
        <v/>
      </c>
      <c r="AK113" s="111" t="str">
        <f aca="false">IF(B113="","",IF(COUNTIF($AK$3:AL112,B113)=0,B113,""))</f>
        <v/>
      </c>
      <c r="AL113" s="111" t="str">
        <f aca="false">IF(C113="","",IF($B113='Oneri di Urbanizzazione'!$E$33,IF(COUNTIF($AL$3:AL112,$C113)=0,$C113,""),""))</f>
        <v/>
      </c>
      <c r="AM113" s="111" t="str">
        <f aca="false">IF(D113="","",IF(AND($B113='Oneri di Urbanizzazione'!$E$33,$C113='Oneri di Urbanizzazione'!$E$35),IF(COUNTIF(AM$3:AM112,$D113)=0,$D113,""),""))</f>
        <v/>
      </c>
      <c r="AN113" s="111" t="str">
        <f aca="false">IF(E113="","",IF(AND($B113='Oneri di Urbanizzazione'!$E$33,$C113='Oneri di Urbanizzazione'!$E$35,$D113='Oneri di Urbanizzazione'!$E$38),IF(COUNTIF(AN$3:AN112,$E113)=0,$E113,""),""))</f>
        <v/>
      </c>
      <c r="AO113" s="111" t="str">
        <f aca="false">IF(F113="","",IF(AND($B113='Oneri di Urbanizzazione'!$E$33,$C113='Oneri di Urbanizzazione'!$E$35,$D113='Oneri di Urbanizzazione'!$E$38,$E113='Oneri di Urbanizzazione'!$E$40),IF(COUNTIF(AO$3:AO112,$F113)=0,$F113,""),""))</f>
        <v/>
      </c>
      <c r="AP113" s="111" t="str">
        <f aca="false">IF(G113="","",IF(AND($B113='Oneri di Urbanizzazione'!$E$33,$C113='Oneri di Urbanizzazione'!$E$35,$D113='Oneri di Urbanizzazione'!$E$38,$E113='Oneri di Urbanizzazione'!$E$40,$F113='Oneri di Urbanizzazione'!$E$42),IF(COUNTIF(AP$3:AP112,$G113)=0,$G113,""),""))</f>
        <v/>
      </c>
      <c r="AY113" s="1" t="n">
        <f aca="false">+AY112+1</f>
        <v>111</v>
      </c>
      <c r="AZ113" s="978" t="str">
        <f aca="false">IFERROR(VLOOKUP($AY113,BI:BP,8,FALSE()),"")</f>
        <v/>
      </c>
      <c r="BA113" s="978" t="str">
        <f aca="false">IFERROR(VLOOKUP($AY113,BJ:BQ,8,FALSE()),"")</f>
        <v/>
      </c>
      <c r="BB113" s="978" t="str">
        <f aca="false">IFERROR(VLOOKUP($AY113,BK:BR,8,FALSE()),"")</f>
        <v/>
      </c>
      <c r="BC113" s="978" t="str">
        <f aca="false">IFERROR(VLOOKUP($AY113,BL:BS,8,FALSE()),"")</f>
        <v/>
      </c>
      <c r="BD113" s="978" t="str">
        <f aca="false">IFERROR(VLOOKUP($AY113,BM:BT,8,FALSE()),"")</f>
        <v/>
      </c>
      <c r="BE113" s="978" t="str">
        <f aca="false">IFERROR(VLOOKUP($AY113,BN:BU,8,FALSE()),"")</f>
        <v/>
      </c>
      <c r="BI113" s="1" t="str">
        <f aca="false">IF(BP113&lt;&gt;"",MAX(BI$3:BI112)+1,"")</f>
        <v/>
      </c>
      <c r="BJ113" s="1" t="str">
        <f aca="false">IF(BQ113&lt;&gt;"",MAX(BJ$3:BJ112)+1,"")</f>
        <v/>
      </c>
      <c r="BK113" s="1" t="str">
        <f aca="false">IF(BR113&lt;&gt;"",MAX(BK$3:BK112)+1,"")</f>
        <v/>
      </c>
      <c r="BL113" s="1" t="str">
        <f aca="false">IF(BS113&lt;&gt;"",MAX(BL$3:BL112)+1,"")</f>
        <v/>
      </c>
      <c r="BM113" s="1" t="str">
        <f aca="false">IF(BT113&lt;&gt;"",MAX(BM$3:BM112)+1,"")</f>
        <v/>
      </c>
      <c r="BN113" s="1" t="str">
        <f aca="false">IF(BU113&lt;&gt;"",MAX(BN$3:BN112)+1,"")</f>
        <v/>
      </c>
      <c r="BP113" s="1" t="str">
        <f aca="false">IF(B113&lt;&gt;"",IF(COUNTIF(BP$3:BP112,B113)&gt;0,"",B113),"")</f>
        <v/>
      </c>
      <c r="BQ113" s="1" t="str">
        <f aca="false">IF(C113&lt;&gt;"",IF(COUNTIF(BQ$3:BQ112,C113)&gt;0,"",C113),"")</f>
        <v/>
      </c>
      <c r="BR113" s="1" t="str">
        <f aca="false">IF(D113&lt;&gt;"",IF(COUNTIF(BR$3:BR112,D113)&gt;0,"",D113),"")</f>
        <v/>
      </c>
      <c r="BS113" s="1" t="str">
        <f aca="false">IF(E113&lt;&gt;"",IF(COUNTIF(BS$3:BS112,E113)&gt;0,"",E113),"")</f>
        <v/>
      </c>
      <c r="BT113" s="1" t="str">
        <f aca="false">IF(F113&lt;&gt;"",IF(COUNTIF(BT$3:BT112,F113)&gt;0,"",F113),"")</f>
        <v/>
      </c>
      <c r="BU113" s="1" t="str">
        <f aca="false">IF(G113&lt;&gt;"",IF(COUNTIF(BU$3:BU112,G113)&gt;0,"",G113),"")</f>
        <v/>
      </c>
    </row>
    <row r="114" customFormat="false" ht="15" hidden="false" customHeight="false" outlineLevel="0" collapsed="false">
      <c r="A114" s="972" t="str">
        <f aca="false">IF(B114&lt;&gt;"",CONCATENATE(B114,C114,D114,E114,F114,G114),"")</f>
        <v/>
      </c>
      <c r="B114" s="660"/>
      <c r="C114" s="660"/>
      <c r="D114" s="660"/>
      <c r="E114" s="1008"/>
      <c r="F114" s="660"/>
      <c r="G114" s="660"/>
      <c r="H114" s="1002"/>
      <c r="I114" s="1002"/>
      <c r="J114" s="1003"/>
      <c r="K114" s="1004"/>
      <c r="L114" s="1005"/>
      <c r="M114" s="1005"/>
      <c r="N114" s="1003"/>
      <c r="O114" s="1014"/>
      <c r="P114" s="1008"/>
      <c r="Q114" s="1008"/>
      <c r="R114" s="1008"/>
      <c r="S114" s="1007"/>
      <c r="V114" s="111" t="n">
        <f aca="false">+V113+1</f>
        <v>112</v>
      </c>
      <c r="W114" s="977" t="str">
        <f aca="false">IFERROR(VLOOKUP($V113,AD:AK,8,FALSE()),"")</f>
        <v/>
      </c>
      <c r="X114" s="977" t="str">
        <f aca="false">IFERROR(VLOOKUP($V114,AE:AL,8,FALSE()),"")</f>
        <v/>
      </c>
      <c r="Y114" s="977" t="str">
        <f aca="false">IFERROR(VLOOKUP($V114,AF:AM,8,FALSE()),"")</f>
        <v/>
      </c>
      <c r="Z114" s="977" t="str">
        <f aca="false">IFERROR(VLOOKUP($V114,AG:AN,8,FALSE()),"")</f>
        <v/>
      </c>
      <c r="AA114" s="977" t="str">
        <f aca="false">IFERROR(VLOOKUP($V114,AH:AO,8,FALSE()),"")</f>
        <v/>
      </c>
      <c r="AB114" s="977" t="str">
        <f aca="false">IFERROR(VLOOKUP($V114,AI:AP,8,FALSE()),"")</f>
        <v/>
      </c>
      <c r="AD114" s="111" t="str">
        <f aca="false">IF(AK114&lt;&gt;"",MAX(AD$3:AD113)+1,"")</f>
        <v/>
      </c>
      <c r="AE114" s="111" t="str">
        <f aca="false">IF(AL114&lt;&gt;"",MAX(AE$3:AE113)+1,"")</f>
        <v/>
      </c>
      <c r="AF114" s="111" t="str">
        <f aca="false">IF(AM114&lt;&gt;"",MAX(AF$3:AF113)+1,"")</f>
        <v/>
      </c>
      <c r="AG114" s="111" t="str">
        <f aca="false">IF(AN114&lt;&gt;"",MAX(AG$3:AG113)+1,"")</f>
        <v/>
      </c>
      <c r="AH114" s="111" t="str">
        <f aca="false">IF(AO114&lt;&gt;"",MAX(AH$3:AH113)+1,"")</f>
        <v/>
      </c>
      <c r="AI114" s="111" t="str">
        <f aca="false">IF(AP114&lt;&gt;"",MAX(AI$3:AI113)+1,"")</f>
        <v/>
      </c>
      <c r="AK114" s="111" t="str">
        <f aca="false">IF(B114="","",IF(COUNTIF($AK$3:AL113,B114)=0,B114,""))</f>
        <v/>
      </c>
      <c r="AL114" s="111" t="str">
        <f aca="false">IF(C114="","",IF($B114='Oneri di Urbanizzazione'!$E$33,IF(COUNTIF($AL$3:AL113,$C114)=0,$C114,""),""))</f>
        <v/>
      </c>
      <c r="AM114" s="111" t="str">
        <f aca="false">IF(D114="","",IF(AND($B114='Oneri di Urbanizzazione'!$E$33,$C114='Oneri di Urbanizzazione'!$E$35),IF(COUNTIF(AM$3:AM113,$D114)=0,$D114,""),""))</f>
        <v/>
      </c>
      <c r="AN114" s="111" t="str">
        <f aca="false">IF(E114="","",IF(AND($B114='Oneri di Urbanizzazione'!$E$33,$C114='Oneri di Urbanizzazione'!$E$35,$D114='Oneri di Urbanizzazione'!$E$38),IF(COUNTIF(AN$3:AN113,$E114)=0,$E114,""),""))</f>
        <v/>
      </c>
      <c r="AO114" s="111" t="str">
        <f aca="false">IF(F114="","",IF(AND($B114='Oneri di Urbanizzazione'!$E$33,$C114='Oneri di Urbanizzazione'!$E$35,$D114='Oneri di Urbanizzazione'!$E$38,$E114='Oneri di Urbanizzazione'!$E$40),IF(COUNTIF(AO$3:AO113,$F114)=0,$F114,""),""))</f>
        <v/>
      </c>
      <c r="AP114" s="111" t="str">
        <f aca="false">IF(G114="","",IF(AND($B114='Oneri di Urbanizzazione'!$E$33,$C114='Oneri di Urbanizzazione'!$E$35,$D114='Oneri di Urbanizzazione'!$E$38,$E114='Oneri di Urbanizzazione'!$E$40,$F114='Oneri di Urbanizzazione'!$E$42),IF(COUNTIF(AP$3:AP113,$G114)=0,$G114,""),""))</f>
        <v/>
      </c>
      <c r="AY114" s="1" t="n">
        <f aca="false">+AY113+1</f>
        <v>112</v>
      </c>
      <c r="AZ114" s="978" t="str">
        <f aca="false">IFERROR(VLOOKUP($AY114,BI:BP,8,FALSE()),"")</f>
        <v/>
      </c>
      <c r="BA114" s="978" t="str">
        <f aca="false">IFERROR(VLOOKUP($AY114,BJ:BQ,8,FALSE()),"")</f>
        <v/>
      </c>
      <c r="BB114" s="978" t="str">
        <f aca="false">IFERROR(VLOOKUP($AY114,BK:BR,8,FALSE()),"")</f>
        <v/>
      </c>
      <c r="BC114" s="978" t="str">
        <f aca="false">IFERROR(VLOOKUP($AY114,BL:BS,8,FALSE()),"")</f>
        <v/>
      </c>
      <c r="BD114" s="978" t="str">
        <f aca="false">IFERROR(VLOOKUP($AY114,BM:BT,8,FALSE()),"")</f>
        <v/>
      </c>
      <c r="BE114" s="978" t="str">
        <f aca="false">IFERROR(VLOOKUP($AY114,BN:BU,8,FALSE()),"")</f>
        <v/>
      </c>
      <c r="BI114" s="1" t="str">
        <f aca="false">IF(BP114&lt;&gt;"",MAX(BI$3:BI113)+1,"")</f>
        <v/>
      </c>
      <c r="BJ114" s="1" t="str">
        <f aca="false">IF(BQ114&lt;&gt;"",MAX(BJ$3:BJ113)+1,"")</f>
        <v/>
      </c>
      <c r="BK114" s="1" t="str">
        <f aca="false">IF(BR114&lt;&gt;"",MAX(BK$3:BK113)+1,"")</f>
        <v/>
      </c>
      <c r="BL114" s="1" t="str">
        <f aca="false">IF(BS114&lt;&gt;"",MAX(BL$3:BL113)+1,"")</f>
        <v/>
      </c>
      <c r="BM114" s="1" t="str">
        <f aca="false">IF(BT114&lt;&gt;"",MAX(BM$3:BM113)+1,"")</f>
        <v/>
      </c>
      <c r="BN114" s="1" t="str">
        <f aca="false">IF(BU114&lt;&gt;"",MAX(BN$3:BN113)+1,"")</f>
        <v/>
      </c>
      <c r="BP114" s="1" t="str">
        <f aca="false">IF(B114&lt;&gt;"",IF(COUNTIF(BP$3:BP113,B114)&gt;0,"",B114),"")</f>
        <v/>
      </c>
      <c r="BQ114" s="1" t="str">
        <f aca="false">IF(C114&lt;&gt;"",IF(COUNTIF(BQ$3:BQ113,C114)&gt;0,"",C114),"")</f>
        <v/>
      </c>
      <c r="BR114" s="1" t="str">
        <f aca="false">IF(D114&lt;&gt;"",IF(COUNTIF(BR$3:BR113,D114)&gt;0,"",D114),"")</f>
        <v/>
      </c>
      <c r="BS114" s="1" t="str">
        <f aca="false">IF(E114&lt;&gt;"",IF(COUNTIF(BS$3:BS113,E114)&gt;0,"",E114),"")</f>
        <v/>
      </c>
      <c r="BT114" s="1" t="str">
        <f aca="false">IF(F114&lt;&gt;"",IF(COUNTIF(BT$3:BT113,F114)&gt;0,"",F114),"")</f>
        <v/>
      </c>
      <c r="BU114" s="1" t="str">
        <f aca="false">IF(G114&lt;&gt;"",IF(COUNTIF(BU$3:BU113,G114)&gt;0,"",G114),"")</f>
        <v/>
      </c>
    </row>
    <row r="115" customFormat="false" ht="15" hidden="false" customHeight="false" outlineLevel="0" collapsed="false">
      <c r="A115" s="972" t="str">
        <f aca="false">IF(B115&lt;&gt;"",CONCATENATE(B115,C115,D115,E115,F115,G115),"")</f>
        <v/>
      </c>
      <c r="B115" s="660"/>
      <c r="C115" s="660"/>
      <c r="D115" s="660"/>
      <c r="E115" s="1008"/>
      <c r="F115" s="660"/>
      <c r="G115" s="660"/>
      <c r="H115" s="1002"/>
      <c r="I115" s="1002"/>
      <c r="J115" s="1003"/>
      <c r="K115" s="1004"/>
      <c r="L115" s="1005"/>
      <c r="M115" s="1005"/>
      <c r="N115" s="1003"/>
      <c r="O115" s="1014"/>
      <c r="P115" s="1008"/>
      <c r="Q115" s="1008"/>
      <c r="R115" s="1008"/>
      <c r="S115" s="1007"/>
      <c r="V115" s="111" t="n">
        <f aca="false">+V114+1</f>
        <v>113</v>
      </c>
      <c r="W115" s="977" t="str">
        <f aca="false">IFERROR(VLOOKUP($V114,AD:AK,8,FALSE()),"")</f>
        <v/>
      </c>
      <c r="X115" s="977" t="str">
        <f aca="false">IFERROR(VLOOKUP($V115,AE:AL,8,FALSE()),"")</f>
        <v/>
      </c>
      <c r="Y115" s="977" t="str">
        <f aca="false">IFERROR(VLOOKUP($V115,AF:AM,8,FALSE()),"")</f>
        <v/>
      </c>
      <c r="Z115" s="977" t="str">
        <f aca="false">IFERROR(VLOOKUP($V115,AG:AN,8,FALSE()),"")</f>
        <v/>
      </c>
      <c r="AA115" s="977" t="str">
        <f aca="false">IFERROR(VLOOKUP($V115,AH:AO,8,FALSE()),"")</f>
        <v/>
      </c>
      <c r="AB115" s="977" t="str">
        <f aca="false">IFERROR(VLOOKUP($V115,AI:AP,8,FALSE()),"")</f>
        <v/>
      </c>
      <c r="AD115" s="111" t="str">
        <f aca="false">IF(AK115&lt;&gt;"",MAX(AD$3:AD114)+1,"")</f>
        <v/>
      </c>
      <c r="AE115" s="111" t="str">
        <f aca="false">IF(AL115&lt;&gt;"",MAX(AE$3:AE114)+1,"")</f>
        <v/>
      </c>
      <c r="AF115" s="111" t="str">
        <f aca="false">IF(AM115&lt;&gt;"",MAX(AF$3:AF114)+1,"")</f>
        <v/>
      </c>
      <c r="AG115" s="111" t="str">
        <f aca="false">IF(AN115&lt;&gt;"",MAX(AG$3:AG114)+1,"")</f>
        <v/>
      </c>
      <c r="AH115" s="111" t="str">
        <f aca="false">IF(AO115&lt;&gt;"",MAX(AH$3:AH114)+1,"")</f>
        <v/>
      </c>
      <c r="AI115" s="111" t="str">
        <f aca="false">IF(AP115&lt;&gt;"",MAX(AI$3:AI114)+1,"")</f>
        <v/>
      </c>
      <c r="AK115" s="111" t="str">
        <f aca="false">IF(B115="","",IF(COUNTIF($AK$3:AL114,B115)=0,B115,""))</f>
        <v/>
      </c>
      <c r="AL115" s="111" t="str">
        <f aca="false">IF(C115="","",IF($B115='Oneri di Urbanizzazione'!$E$33,IF(COUNTIF($AL$3:AL114,$C115)=0,$C115,""),""))</f>
        <v/>
      </c>
      <c r="AM115" s="111" t="str">
        <f aca="false">IF(D115="","",IF(AND($B115='Oneri di Urbanizzazione'!$E$33,$C115='Oneri di Urbanizzazione'!$E$35),IF(COUNTIF(AM$3:AM114,$D115)=0,$D115,""),""))</f>
        <v/>
      </c>
      <c r="AN115" s="111" t="str">
        <f aca="false">IF(E115="","",IF(AND($B115='Oneri di Urbanizzazione'!$E$33,$C115='Oneri di Urbanizzazione'!$E$35,$D115='Oneri di Urbanizzazione'!$E$38),IF(COUNTIF(AN$3:AN114,$E115)=0,$E115,""),""))</f>
        <v/>
      </c>
      <c r="AO115" s="111" t="str">
        <f aca="false">IF(F115="","",IF(AND($B115='Oneri di Urbanizzazione'!$E$33,$C115='Oneri di Urbanizzazione'!$E$35,$D115='Oneri di Urbanizzazione'!$E$38,$E115='Oneri di Urbanizzazione'!$E$40),IF(COUNTIF(AO$3:AO114,$F115)=0,$F115,""),""))</f>
        <v/>
      </c>
      <c r="AP115" s="111" t="str">
        <f aca="false">IF(G115="","",IF(AND($B115='Oneri di Urbanizzazione'!$E$33,$C115='Oneri di Urbanizzazione'!$E$35,$D115='Oneri di Urbanizzazione'!$E$38,$E115='Oneri di Urbanizzazione'!$E$40,$F115='Oneri di Urbanizzazione'!$E$42),IF(COUNTIF(AP$3:AP114,$G115)=0,$G115,""),""))</f>
        <v/>
      </c>
      <c r="AY115" s="1" t="n">
        <f aca="false">+AY114+1</f>
        <v>113</v>
      </c>
      <c r="AZ115" s="978" t="str">
        <f aca="false">IFERROR(VLOOKUP($AY115,BI:BP,8,FALSE()),"")</f>
        <v/>
      </c>
      <c r="BA115" s="978" t="str">
        <f aca="false">IFERROR(VLOOKUP($AY115,BJ:BQ,8,FALSE()),"")</f>
        <v/>
      </c>
      <c r="BB115" s="978" t="str">
        <f aca="false">IFERROR(VLOOKUP($AY115,BK:BR,8,FALSE()),"")</f>
        <v/>
      </c>
      <c r="BC115" s="978" t="str">
        <f aca="false">IFERROR(VLOOKUP($AY115,BL:BS,8,FALSE()),"")</f>
        <v/>
      </c>
      <c r="BD115" s="978" t="str">
        <f aca="false">IFERROR(VLOOKUP($AY115,BM:BT,8,FALSE()),"")</f>
        <v/>
      </c>
      <c r="BE115" s="978" t="str">
        <f aca="false">IFERROR(VLOOKUP($AY115,BN:BU,8,FALSE()),"")</f>
        <v/>
      </c>
      <c r="BI115" s="1" t="str">
        <f aca="false">IF(BP115&lt;&gt;"",MAX(BI$3:BI114)+1,"")</f>
        <v/>
      </c>
      <c r="BJ115" s="1" t="str">
        <f aca="false">IF(BQ115&lt;&gt;"",MAX(BJ$3:BJ114)+1,"")</f>
        <v/>
      </c>
      <c r="BK115" s="1" t="str">
        <f aca="false">IF(BR115&lt;&gt;"",MAX(BK$3:BK114)+1,"")</f>
        <v/>
      </c>
      <c r="BL115" s="1" t="str">
        <f aca="false">IF(BS115&lt;&gt;"",MAX(BL$3:BL114)+1,"")</f>
        <v/>
      </c>
      <c r="BM115" s="1" t="str">
        <f aca="false">IF(BT115&lt;&gt;"",MAX(BM$3:BM114)+1,"")</f>
        <v/>
      </c>
      <c r="BN115" s="1" t="str">
        <f aca="false">IF(BU115&lt;&gt;"",MAX(BN$3:BN114)+1,"")</f>
        <v/>
      </c>
      <c r="BP115" s="1" t="str">
        <f aca="false">IF(B115&lt;&gt;"",IF(COUNTIF(BP$3:BP114,B115)&gt;0,"",B115),"")</f>
        <v/>
      </c>
      <c r="BQ115" s="1" t="str">
        <f aca="false">IF(C115&lt;&gt;"",IF(COUNTIF(BQ$3:BQ114,C115)&gt;0,"",C115),"")</f>
        <v/>
      </c>
      <c r="BR115" s="1" t="str">
        <f aca="false">IF(D115&lt;&gt;"",IF(COUNTIF(BR$3:BR114,D115)&gt;0,"",D115),"")</f>
        <v/>
      </c>
      <c r="BS115" s="1" t="str">
        <f aca="false">IF(E115&lt;&gt;"",IF(COUNTIF(BS$3:BS114,E115)&gt;0,"",E115),"")</f>
        <v/>
      </c>
      <c r="BT115" s="1" t="str">
        <f aca="false">IF(F115&lt;&gt;"",IF(COUNTIF(BT$3:BT114,F115)&gt;0,"",F115),"")</f>
        <v/>
      </c>
      <c r="BU115" s="1" t="str">
        <f aca="false">IF(G115&lt;&gt;"",IF(COUNTIF(BU$3:BU114,G115)&gt;0,"",G115),"")</f>
        <v/>
      </c>
    </row>
    <row r="116" customFormat="false" ht="15" hidden="false" customHeight="false" outlineLevel="0" collapsed="false">
      <c r="A116" s="972" t="str">
        <f aca="false">IF(B116&lt;&gt;"",CONCATENATE(B116,C116,D116,E116,F116,G116),"")</f>
        <v/>
      </c>
      <c r="B116" s="660"/>
      <c r="C116" s="660"/>
      <c r="D116" s="660"/>
      <c r="E116" s="1008"/>
      <c r="F116" s="660"/>
      <c r="G116" s="660"/>
      <c r="H116" s="1002"/>
      <c r="I116" s="1002"/>
      <c r="J116" s="1003"/>
      <c r="K116" s="1004"/>
      <c r="L116" s="1005"/>
      <c r="M116" s="1005"/>
      <c r="N116" s="1003"/>
      <c r="O116" s="1014"/>
      <c r="P116" s="1008"/>
      <c r="Q116" s="1008"/>
      <c r="R116" s="1008"/>
      <c r="S116" s="1007"/>
      <c r="V116" s="111" t="n">
        <f aca="false">+V115+1</f>
        <v>114</v>
      </c>
      <c r="W116" s="977" t="str">
        <f aca="false">IFERROR(VLOOKUP($V115,AD:AK,8,FALSE()),"")</f>
        <v/>
      </c>
      <c r="X116" s="977" t="str">
        <f aca="false">IFERROR(VLOOKUP($V116,AE:AL,8,FALSE()),"")</f>
        <v/>
      </c>
      <c r="Y116" s="977" t="str">
        <f aca="false">IFERROR(VLOOKUP($V116,AF:AM,8,FALSE()),"")</f>
        <v/>
      </c>
      <c r="Z116" s="977" t="str">
        <f aca="false">IFERROR(VLOOKUP($V116,AG:AN,8,FALSE()),"")</f>
        <v/>
      </c>
      <c r="AA116" s="977" t="str">
        <f aca="false">IFERROR(VLOOKUP($V116,AH:AO,8,FALSE()),"")</f>
        <v/>
      </c>
      <c r="AB116" s="977" t="str">
        <f aca="false">IFERROR(VLOOKUP($V116,AI:AP,8,FALSE()),"")</f>
        <v/>
      </c>
      <c r="AD116" s="111" t="str">
        <f aca="false">IF(AK116&lt;&gt;"",MAX(AD$3:AD115)+1,"")</f>
        <v/>
      </c>
      <c r="AE116" s="111" t="str">
        <f aca="false">IF(AL116&lt;&gt;"",MAX(AE$3:AE115)+1,"")</f>
        <v/>
      </c>
      <c r="AF116" s="111" t="str">
        <f aca="false">IF(AM116&lt;&gt;"",MAX(AF$3:AF115)+1,"")</f>
        <v/>
      </c>
      <c r="AG116" s="111" t="str">
        <f aca="false">IF(AN116&lt;&gt;"",MAX(AG$3:AG115)+1,"")</f>
        <v/>
      </c>
      <c r="AH116" s="111" t="str">
        <f aca="false">IF(AO116&lt;&gt;"",MAX(AH$3:AH115)+1,"")</f>
        <v/>
      </c>
      <c r="AI116" s="111" t="str">
        <f aca="false">IF(AP116&lt;&gt;"",MAX(AI$3:AI115)+1,"")</f>
        <v/>
      </c>
      <c r="AK116" s="111" t="str">
        <f aca="false">IF(B116="","",IF(COUNTIF($AK$3:AL115,B116)=0,B116,""))</f>
        <v/>
      </c>
      <c r="AL116" s="111" t="str">
        <f aca="false">IF(C116="","",IF($B116='Oneri di Urbanizzazione'!$E$33,IF(COUNTIF($AL$3:AL115,$C116)=0,$C116,""),""))</f>
        <v/>
      </c>
      <c r="AM116" s="111" t="str">
        <f aca="false">IF(D116="","",IF(AND($B116='Oneri di Urbanizzazione'!$E$33,$C116='Oneri di Urbanizzazione'!$E$35),IF(COUNTIF(AM$3:AM115,$D116)=0,$D116,""),""))</f>
        <v/>
      </c>
      <c r="AN116" s="111" t="str">
        <f aca="false">IF(E116="","",IF(AND($B116='Oneri di Urbanizzazione'!$E$33,$C116='Oneri di Urbanizzazione'!$E$35,$D116='Oneri di Urbanizzazione'!$E$38),IF(COUNTIF(AN$3:AN115,$E116)=0,$E116,""),""))</f>
        <v/>
      </c>
      <c r="AO116" s="111" t="str">
        <f aca="false">IF(F116="","",IF(AND($B116='Oneri di Urbanizzazione'!$E$33,$C116='Oneri di Urbanizzazione'!$E$35,$D116='Oneri di Urbanizzazione'!$E$38,$E116='Oneri di Urbanizzazione'!$E$40),IF(COUNTIF(AO$3:AO115,$F116)=0,$F116,""),""))</f>
        <v/>
      </c>
      <c r="AP116" s="111" t="str">
        <f aca="false">IF(G116="","",IF(AND($B116='Oneri di Urbanizzazione'!$E$33,$C116='Oneri di Urbanizzazione'!$E$35,$D116='Oneri di Urbanizzazione'!$E$38,$E116='Oneri di Urbanizzazione'!$E$40,$F116='Oneri di Urbanizzazione'!$E$42),IF(COUNTIF(AP$3:AP115,$G116)=0,$G116,""),""))</f>
        <v/>
      </c>
      <c r="AY116" s="1" t="n">
        <f aca="false">+AY115+1</f>
        <v>114</v>
      </c>
      <c r="AZ116" s="978" t="str">
        <f aca="false">IFERROR(VLOOKUP($AY116,BI:BP,8,FALSE()),"")</f>
        <v/>
      </c>
      <c r="BA116" s="978" t="str">
        <f aca="false">IFERROR(VLOOKUP($AY116,BJ:BQ,8,FALSE()),"")</f>
        <v/>
      </c>
      <c r="BB116" s="978" t="str">
        <f aca="false">IFERROR(VLOOKUP($AY116,BK:BR,8,FALSE()),"")</f>
        <v/>
      </c>
      <c r="BC116" s="978" t="str">
        <f aca="false">IFERROR(VLOOKUP($AY116,BL:BS,8,FALSE()),"")</f>
        <v/>
      </c>
      <c r="BD116" s="978" t="str">
        <f aca="false">IFERROR(VLOOKUP($AY116,BM:BT,8,FALSE()),"")</f>
        <v/>
      </c>
      <c r="BE116" s="978" t="str">
        <f aca="false">IFERROR(VLOOKUP($AY116,BN:BU,8,FALSE()),"")</f>
        <v/>
      </c>
      <c r="BI116" s="1" t="str">
        <f aca="false">IF(BP116&lt;&gt;"",MAX(BI$3:BI115)+1,"")</f>
        <v/>
      </c>
      <c r="BJ116" s="1" t="str">
        <f aca="false">IF(BQ116&lt;&gt;"",MAX(BJ$3:BJ115)+1,"")</f>
        <v/>
      </c>
      <c r="BK116" s="1" t="str">
        <f aca="false">IF(BR116&lt;&gt;"",MAX(BK$3:BK115)+1,"")</f>
        <v/>
      </c>
      <c r="BL116" s="1" t="str">
        <f aca="false">IF(BS116&lt;&gt;"",MAX(BL$3:BL115)+1,"")</f>
        <v/>
      </c>
      <c r="BM116" s="1" t="str">
        <f aca="false">IF(BT116&lt;&gt;"",MAX(BM$3:BM115)+1,"")</f>
        <v/>
      </c>
      <c r="BN116" s="1" t="str">
        <f aca="false">IF(BU116&lt;&gt;"",MAX(BN$3:BN115)+1,"")</f>
        <v/>
      </c>
      <c r="BP116" s="1" t="str">
        <f aca="false">IF(B116&lt;&gt;"",IF(COUNTIF(BP$3:BP115,B116)&gt;0,"",B116),"")</f>
        <v/>
      </c>
      <c r="BQ116" s="1" t="str">
        <f aca="false">IF(C116&lt;&gt;"",IF(COUNTIF(BQ$3:BQ115,C116)&gt;0,"",C116),"")</f>
        <v/>
      </c>
      <c r="BR116" s="1" t="str">
        <f aca="false">IF(D116&lt;&gt;"",IF(COUNTIF(BR$3:BR115,D116)&gt;0,"",D116),"")</f>
        <v/>
      </c>
      <c r="BS116" s="1" t="str">
        <f aca="false">IF(E116&lt;&gt;"",IF(COUNTIF(BS$3:BS115,E116)&gt;0,"",E116),"")</f>
        <v/>
      </c>
      <c r="BT116" s="1" t="str">
        <f aca="false">IF(F116&lt;&gt;"",IF(COUNTIF(BT$3:BT115,F116)&gt;0,"",F116),"")</f>
        <v/>
      </c>
      <c r="BU116" s="1" t="str">
        <f aca="false">IF(G116&lt;&gt;"",IF(COUNTIF(BU$3:BU115,G116)&gt;0,"",G116),"")</f>
        <v/>
      </c>
    </row>
    <row r="117" customFormat="false" ht="15" hidden="false" customHeight="false" outlineLevel="0" collapsed="false">
      <c r="A117" s="972" t="str">
        <f aca="false">IF(B117&lt;&gt;"",CONCATENATE(B117,C117,D117,E117,F117,G117),"")</f>
        <v/>
      </c>
      <c r="B117" s="660"/>
      <c r="C117" s="660"/>
      <c r="D117" s="660"/>
      <c r="E117" s="1008"/>
      <c r="F117" s="660"/>
      <c r="G117" s="660"/>
      <c r="H117" s="1002"/>
      <c r="I117" s="1002"/>
      <c r="J117" s="1003"/>
      <c r="K117" s="1004"/>
      <c r="L117" s="1005"/>
      <c r="M117" s="1005"/>
      <c r="N117" s="1003"/>
      <c r="O117" s="1014"/>
      <c r="P117" s="1008"/>
      <c r="Q117" s="1008"/>
      <c r="R117" s="1008"/>
      <c r="S117" s="1007"/>
      <c r="V117" s="111" t="n">
        <f aca="false">+V116+1</f>
        <v>115</v>
      </c>
      <c r="W117" s="977" t="str">
        <f aca="false">IFERROR(VLOOKUP($V116,AD:AK,8,FALSE()),"")</f>
        <v/>
      </c>
      <c r="X117" s="977" t="str">
        <f aca="false">IFERROR(VLOOKUP($V117,AE:AL,8,FALSE()),"")</f>
        <v/>
      </c>
      <c r="Y117" s="977" t="str">
        <f aca="false">IFERROR(VLOOKUP($V117,AF:AM,8,FALSE()),"")</f>
        <v/>
      </c>
      <c r="Z117" s="977" t="str">
        <f aca="false">IFERROR(VLOOKUP($V117,AG:AN,8,FALSE()),"")</f>
        <v/>
      </c>
      <c r="AA117" s="977" t="str">
        <f aca="false">IFERROR(VLOOKUP($V117,AH:AO,8,FALSE()),"")</f>
        <v/>
      </c>
      <c r="AB117" s="977" t="str">
        <f aca="false">IFERROR(VLOOKUP($V117,AI:AP,8,FALSE()),"")</f>
        <v/>
      </c>
      <c r="AD117" s="111" t="str">
        <f aca="false">IF(AK117&lt;&gt;"",MAX(AD$3:AD116)+1,"")</f>
        <v/>
      </c>
      <c r="AE117" s="111" t="str">
        <f aca="false">IF(AL117&lt;&gt;"",MAX(AE$3:AE116)+1,"")</f>
        <v/>
      </c>
      <c r="AF117" s="111" t="str">
        <f aca="false">IF(AM117&lt;&gt;"",MAX(AF$3:AF116)+1,"")</f>
        <v/>
      </c>
      <c r="AG117" s="111" t="str">
        <f aca="false">IF(AN117&lt;&gt;"",MAX(AG$3:AG116)+1,"")</f>
        <v/>
      </c>
      <c r="AH117" s="111" t="str">
        <f aca="false">IF(AO117&lt;&gt;"",MAX(AH$3:AH116)+1,"")</f>
        <v/>
      </c>
      <c r="AI117" s="111" t="str">
        <f aca="false">IF(AP117&lt;&gt;"",MAX(AI$3:AI116)+1,"")</f>
        <v/>
      </c>
      <c r="AK117" s="111" t="str">
        <f aca="false">IF(B117="","",IF(COUNTIF($AK$3:AL116,B117)=0,B117,""))</f>
        <v/>
      </c>
      <c r="AL117" s="111" t="str">
        <f aca="false">IF(C117="","",IF($B117='Oneri di Urbanizzazione'!$E$33,IF(COUNTIF($AL$3:AL116,$C117)=0,$C117,""),""))</f>
        <v/>
      </c>
      <c r="AM117" s="111" t="str">
        <f aca="false">IF(D117="","",IF(AND($B117='Oneri di Urbanizzazione'!$E$33,$C117='Oneri di Urbanizzazione'!$E$35),IF(COUNTIF(AM$3:AM116,$D117)=0,$D117,""),""))</f>
        <v/>
      </c>
      <c r="AN117" s="111" t="str">
        <f aca="false">IF(E117="","",IF(AND($B117='Oneri di Urbanizzazione'!$E$33,$C117='Oneri di Urbanizzazione'!$E$35,$D117='Oneri di Urbanizzazione'!$E$38),IF(COUNTIF(AN$3:AN116,$E117)=0,$E117,""),""))</f>
        <v/>
      </c>
      <c r="AO117" s="111" t="str">
        <f aca="false">IF(F117="","",IF(AND($B117='Oneri di Urbanizzazione'!$E$33,$C117='Oneri di Urbanizzazione'!$E$35,$D117='Oneri di Urbanizzazione'!$E$38,$E117='Oneri di Urbanizzazione'!$E$40),IF(COUNTIF(AO$3:AO116,$F117)=0,$F117,""),""))</f>
        <v/>
      </c>
      <c r="AP117" s="111" t="str">
        <f aca="false">IF(G117="","",IF(AND($B117='Oneri di Urbanizzazione'!$E$33,$C117='Oneri di Urbanizzazione'!$E$35,$D117='Oneri di Urbanizzazione'!$E$38,$E117='Oneri di Urbanizzazione'!$E$40,$F117='Oneri di Urbanizzazione'!$E$42),IF(COUNTIF(AP$3:AP116,$G117)=0,$G117,""),""))</f>
        <v/>
      </c>
      <c r="AY117" s="1" t="n">
        <f aca="false">+AY116+1</f>
        <v>115</v>
      </c>
      <c r="AZ117" s="978" t="str">
        <f aca="false">IFERROR(VLOOKUP($AY117,BI:BP,8,FALSE()),"")</f>
        <v/>
      </c>
      <c r="BA117" s="978" t="str">
        <f aca="false">IFERROR(VLOOKUP($AY117,BJ:BQ,8,FALSE()),"")</f>
        <v/>
      </c>
      <c r="BB117" s="978" t="str">
        <f aca="false">IFERROR(VLOOKUP($AY117,BK:BR,8,FALSE()),"")</f>
        <v/>
      </c>
      <c r="BC117" s="978" t="str">
        <f aca="false">IFERROR(VLOOKUP($AY117,BL:BS,8,FALSE()),"")</f>
        <v/>
      </c>
      <c r="BD117" s="978" t="str">
        <f aca="false">IFERROR(VLOOKUP($AY117,BM:BT,8,FALSE()),"")</f>
        <v/>
      </c>
      <c r="BE117" s="978" t="str">
        <f aca="false">IFERROR(VLOOKUP($AY117,BN:BU,8,FALSE()),"")</f>
        <v/>
      </c>
      <c r="BI117" s="1" t="str">
        <f aca="false">IF(BP117&lt;&gt;"",MAX(BI$3:BI116)+1,"")</f>
        <v/>
      </c>
      <c r="BJ117" s="1" t="str">
        <f aca="false">IF(BQ117&lt;&gt;"",MAX(BJ$3:BJ116)+1,"")</f>
        <v/>
      </c>
      <c r="BK117" s="1" t="str">
        <f aca="false">IF(BR117&lt;&gt;"",MAX(BK$3:BK116)+1,"")</f>
        <v/>
      </c>
      <c r="BL117" s="1" t="str">
        <f aca="false">IF(BS117&lt;&gt;"",MAX(BL$3:BL116)+1,"")</f>
        <v/>
      </c>
      <c r="BM117" s="1" t="str">
        <f aca="false">IF(BT117&lt;&gt;"",MAX(BM$3:BM116)+1,"")</f>
        <v/>
      </c>
      <c r="BN117" s="1" t="str">
        <f aca="false">IF(BU117&lt;&gt;"",MAX(BN$3:BN116)+1,"")</f>
        <v/>
      </c>
      <c r="BP117" s="1" t="str">
        <f aca="false">IF(B117&lt;&gt;"",IF(COUNTIF(BP$3:BP116,B117)&gt;0,"",B117),"")</f>
        <v/>
      </c>
      <c r="BQ117" s="1" t="str">
        <f aca="false">IF(C117&lt;&gt;"",IF(COUNTIF(BQ$3:BQ116,C117)&gt;0,"",C117),"")</f>
        <v/>
      </c>
      <c r="BR117" s="1" t="str">
        <f aca="false">IF(D117&lt;&gt;"",IF(COUNTIF(BR$3:BR116,D117)&gt;0,"",D117),"")</f>
        <v/>
      </c>
      <c r="BS117" s="1" t="str">
        <f aca="false">IF(E117&lt;&gt;"",IF(COUNTIF(BS$3:BS116,E117)&gt;0,"",E117),"")</f>
        <v/>
      </c>
      <c r="BT117" s="1" t="str">
        <f aca="false">IF(F117&lt;&gt;"",IF(COUNTIF(BT$3:BT116,F117)&gt;0,"",F117),"")</f>
        <v/>
      </c>
      <c r="BU117" s="1" t="str">
        <f aca="false">IF(G117&lt;&gt;"",IF(COUNTIF(BU$3:BU116,G117)&gt;0,"",G117),"")</f>
        <v/>
      </c>
    </row>
    <row r="118" customFormat="false" ht="15" hidden="false" customHeight="false" outlineLevel="0" collapsed="false">
      <c r="A118" s="972" t="str">
        <f aca="false">IF(B118&lt;&gt;"",CONCATENATE(B118,C118,D118,E118,F118,G118),"")</f>
        <v/>
      </c>
      <c r="B118" s="660"/>
      <c r="C118" s="660"/>
      <c r="D118" s="660"/>
      <c r="E118" s="1008"/>
      <c r="F118" s="660"/>
      <c r="G118" s="660"/>
      <c r="H118" s="1002"/>
      <c r="I118" s="1002"/>
      <c r="J118" s="1003"/>
      <c r="K118" s="1004"/>
      <c r="L118" s="1005"/>
      <c r="M118" s="1005"/>
      <c r="N118" s="1003"/>
      <c r="O118" s="1014"/>
      <c r="P118" s="1008"/>
      <c r="Q118" s="1008"/>
      <c r="R118" s="1008"/>
      <c r="S118" s="1007"/>
      <c r="V118" s="111" t="n">
        <f aca="false">+V117+1</f>
        <v>116</v>
      </c>
      <c r="W118" s="977" t="str">
        <f aca="false">IFERROR(VLOOKUP($V117,AD:AK,8,FALSE()),"")</f>
        <v/>
      </c>
      <c r="X118" s="977" t="str">
        <f aca="false">IFERROR(VLOOKUP($V118,AE:AL,8,FALSE()),"")</f>
        <v/>
      </c>
      <c r="Y118" s="977" t="str">
        <f aca="false">IFERROR(VLOOKUP($V118,AF:AM,8,FALSE()),"")</f>
        <v/>
      </c>
      <c r="Z118" s="977" t="str">
        <f aca="false">IFERROR(VLOOKUP($V118,AG:AN,8,FALSE()),"")</f>
        <v/>
      </c>
      <c r="AA118" s="977" t="str">
        <f aca="false">IFERROR(VLOOKUP($V118,AH:AO,8,FALSE()),"")</f>
        <v/>
      </c>
      <c r="AB118" s="977" t="str">
        <f aca="false">IFERROR(VLOOKUP($V118,AI:AP,8,FALSE()),"")</f>
        <v/>
      </c>
      <c r="AD118" s="111" t="str">
        <f aca="false">IF(AK118&lt;&gt;"",MAX(AD$3:AD117)+1,"")</f>
        <v/>
      </c>
      <c r="AE118" s="111" t="str">
        <f aca="false">IF(AL118&lt;&gt;"",MAX(AE$3:AE117)+1,"")</f>
        <v/>
      </c>
      <c r="AF118" s="111" t="str">
        <f aca="false">IF(AM118&lt;&gt;"",MAX(AF$3:AF117)+1,"")</f>
        <v/>
      </c>
      <c r="AG118" s="111" t="str">
        <f aca="false">IF(AN118&lt;&gt;"",MAX(AG$3:AG117)+1,"")</f>
        <v/>
      </c>
      <c r="AH118" s="111" t="str">
        <f aca="false">IF(AO118&lt;&gt;"",MAX(AH$3:AH117)+1,"")</f>
        <v/>
      </c>
      <c r="AI118" s="111" t="str">
        <f aca="false">IF(AP118&lt;&gt;"",MAX(AI$3:AI117)+1,"")</f>
        <v/>
      </c>
      <c r="AK118" s="111" t="str">
        <f aca="false">IF(B118="","",IF(COUNTIF($AK$3:AL117,B118)=0,B118,""))</f>
        <v/>
      </c>
      <c r="AL118" s="111" t="str">
        <f aca="false">IF(C118="","",IF($B118='Oneri di Urbanizzazione'!$E$33,IF(COUNTIF($AL$3:AL117,$C118)=0,$C118,""),""))</f>
        <v/>
      </c>
      <c r="AM118" s="111" t="str">
        <f aca="false">IF(D118="","",IF(AND($B118='Oneri di Urbanizzazione'!$E$33,$C118='Oneri di Urbanizzazione'!$E$35),IF(COUNTIF(AM$3:AM117,$D118)=0,$D118,""),""))</f>
        <v/>
      </c>
      <c r="AN118" s="111" t="str">
        <f aca="false">IF(E118="","",IF(AND($B118='Oneri di Urbanizzazione'!$E$33,$C118='Oneri di Urbanizzazione'!$E$35,$D118='Oneri di Urbanizzazione'!$E$38),IF(COUNTIF(AN$3:AN117,$E118)=0,$E118,""),""))</f>
        <v/>
      </c>
      <c r="AO118" s="111" t="str">
        <f aca="false">IF(F118="","",IF(AND($B118='Oneri di Urbanizzazione'!$E$33,$C118='Oneri di Urbanizzazione'!$E$35,$D118='Oneri di Urbanizzazione'!$E$38,$E118='Oneri di Urbanizzazione'!$E$40),IF(COUNTIF(AO$3:AO117,$F118)=0,$F118,""),""))</f>
        <v/>
      </c>
      <c r="AP118" s="111" t="str">
        <f aca="false">IF(G118="","",IF(AND($B118='Oneri di Urbanizzazione'!$E$33,$C118='Oneri di Urbanizzazione'!$E$35,$D118='Oneri di Urbanizzazione'!$E$38,$E118='Oneri di Urbanizzazione'!$E$40,$F118='Oneri di Urbanizzazione'!$E$42),IF(COUNTIF(AP$3:AP117,$G118)=0,$G118,""),""))</f>
        <v/>
      </c>
      <c r="AY118" s="1" t="n">
        <f aca="false">+AY117+1</f>
        <v>116</v>
      </c>
      <c r="AZ118" s="978" t="str">
        <f aca="false">IFERROR(VLOOKUP($AY118,BI:BP,8,FALSE()),"")</f>
        <v/>
      </c>
      <c r="BA118" s="978" t="str">
        <f aca="false">IFERROR(VLOOKUP($AY118,BJ:BQ,8,FALSE()),"")</f>
        <v/>
      </c>
      <c r="BB118" s="978" t="str">
        <f aca="false">IFERROR(VLOOKUP($AY118,BK:BR,8,FALSE()),"")</f>
        <v/>
      </c>
      <c r="BC118" s="978" t="str">
        <f aca="false">IFERROR(VLOOKUP($AY118,BL:BS,8,FALSE()),"")</f>
        <v/>
      </c>
      <c r="BD118" s="978" t="str">
        <f aca="false">IFERROR(VLOOKUP($AY118,BM:BT,8,FALSE()),"")</f>
        <v/>
      </c>
      <c r="BE118" s="978" t="str">
        <f aca="false">IFERROR(VLOOKUP($AY118,BN:BU,8,FALSE()),"")</f>
        <v/>
      </c>
      <c r="BI118" s="1" t="str">
        <f aca="false">IF(BP118&lt;&gt;"",MAX(BI$3:BI117)+1,"")</f>
        <v/>
      </c>
      <c r="BJ118" s="1" t="str">
        <f aca="false">IF(BQ118&lt;&gt;"",MAX(BJ$3:BJ117)+1,"")</f>
        <v/>
      </c>
      <c r="BK118" s="1" t="str">
        <f aca="false">IF(BR118&lt;&gt;"",MAX(BK$3:BK117)+1,"")</f>
        <v/>
      </c>
      <c r="BL118" s="1" t="str">
        <f aca="false">IF(BS118&lt;&gt;"",MAX(BL$3:BL117)+1,"")</f>
        <v/>
      </c>
      <c r="BM118" s="1" t="str">
        <f aca="false">IF(BT118&lt;&gt;"",MAX(BM$3:BM117)+1,"")</f>
        <v/>
      </c>
      <c r="BN118" s="1" t="str">
        <f aca="false">IF(BU118&lt;&gt;"",MAX(BN$3:BN117)+1,"")</f>
        <v/>
      </c>
      <c r="BP118" s="1" t="str">
        <f aca="false">IF(B118&lt;&gt;"",IF(COUNTIF(BP$3:BP117,B118)&gt;0,"",B118),"")</f>
        <v/>
      </c>
      <c r="BQ118" s="1" t="str">
        <f aca="false">IF(C118&lt;&gt;"",IF(COUNTIF(BQ$3:BQ117,C118)&gt;0,"",C118),"")</f>
        <v/>
      </c>
      <c r="BR118" s="1" t="str">
        <f aca="false">IF(D118&lt;&gt;"",IF(COUNTIF(BR$3:BR117,D118)&gt;0,"",D118),"")</f>
        <v/>
      </c>
      <c r="BS118" s="1" t="str">
        <f aca="false">IF(E118&lt;&gt;"",IF(COUNTIF(BS$3:BS117,E118)&gt;0,"",E118),"")</f>
        <v/>
      </c>
      <c r="BT118" s="1" t="str">
        <f aca="false">IF(F118&lt;&gt;"",IF(COUNTIF(BT$3:BT117,F118)&gt;0,"",F118),"")</f>
        <v/>
      </c>
      <c r="BU118" s="1" t="str">
        <f aca="false">IF(G118&lt;&gt;"",IF(COUNTIF(BU$3:BU117,G118)&gt;0,"",G118),"")</f>
        <v/>
      </c>
    </row>
    <row r="119" customFormat="false" ht="15" hidden="false" customHeight="false" outlineLevel="0" collapsed="false">
      <c r="A119" s="972" t="str">
        <f aca="false">IF(B119&lt;&gt;"",CONCATENATE(B119,C119,D119,E119,F119,G119),"")</f>
        <v/>
      </c>
      <c r="B119" s="660"/>
      <c r="C119" s="660"/>
      <c r="D119" s="660"/>
      <c r="E119" s="1008"/>
      <c r="F119" s="660"/>
      <c r="G119" s="660"/>
      <c r="H119" s="1002"/>
      <c r="I119" s="1002"/>
      <c r="J119" s="1003"/>
      <c r="K119" s="1004"/>
      <c r="L119" s="1005"/>
      <c r="M119" s="1005"/>
      <c r="N119" s="1003"/>
      <c r="O119" s="1014"/>
      <c r="P119" s="1008"/>
      <c r="Q119" s="1008"/>
      <c r="R119" s="1008"/>
      <c r="S119" s="1007"/>
      <c r="V119" s="111" t="n">
        <f aca="false">+V118+1</f>
        <v>117</v>
      </c>
      <c r="W119" s="977" t="str">
        <f aca="false">IFERROR(VLOOKUP($V118,AD:AK,8,FALSE()),"")</f>
        <v/>
      </c>
      <c r="X119" s="977" t="str">
        <f aca="false">IFERROR(VLOOKUP($V119,AE:AL,8,FALSE()),"")</f>
        <v/>
      </c>
      <c r="Y119" s="977" t="str">
        <f aca="false">IFERROR(VLOOKUP($V119,AF:AM,8,FALSE()),"")</f>
        <v/>
      </c>
      <c r="Z119" s="977" t="str">
        <f aca="false">IFERROR(VLOOKUP($V119,AG:AN,8,FALSE()),"")</f>
        <v/>
      </c>
      <c r="AA119" s="977" t="str">
        <f aca="false">IFERROR(VLOOKUP($V119,AH:AO,8,FALSE()),"")</f>
        <v/>
      </c>
      <c r="AB119" s="977" t="str">
        <f aca="false">IFERROR(VLOOKUP($V119,AI:AP,8,FALSE()),"")</f>
        <v/>
      </c>
      <c r="AD119" s="111" t="str">
        <f aca="false">IF(AK119&lt;&gt;"",MAX(AD$3:AD118)+1,"")</f>
        <v/>
      </c>
      <c r="AE119" s="111" t="str">
        <f aca="false">IF(AL119&lt;&gt;"",MAX(AE$3:AE118)+1,"")</f>
        <v/>
      </c>
      <c r="AF119" s="111" t="str">
        <f aca="false">IF(AM119&lt;&gt;"",MAX(AF$3:AF118)+1,"")</f>
        <v/>
      </c>
      <c r="AG119" s="111" t="str">
        <f aca="false">IF(AN119&lt;&gt;"",MAX(AG$3:AG118)+1,"")</f>
        <v/>
      </c>
      <c r="AH119" s="111" t="str">
        <f aca="false">IF(AO119&lt;&gt;"",MAX(AH$3:AH118)+1,"")</f>
        <v/>
      </c>
      <c r="AI119" s="111" t="str">
        <f aca="false">IF(AP119&lt;&gt;"",MAX(AI$3:AI118)+1,"")</f>
        <v/>
      </c>
      <c r="AK119" s="111" t="str">
        <f aca="false">IF(B119="","",IF(COUNTIF($AK$3:AL118,B119)=0,B119,""))</f>
        <v/>
      </c>
      <c r="AL119" s="111" t="str">
        <f aca="false">IF(C119="","",IF($B119='Oneri di Urbanizzazione'!$E$33,IF(COUNTIF($AL$3:AL118,$C119)=0,$C119,""),""))</f>
        <v/>
      </c>
      <c r="AM119" s="111" t="str">
        <f aca="false">IF(D119="","",IF(AND($B119='Oneri di Urbanizzazione'!$E$33,$C119='Oneri di Urbanizzazione'!$E$35),IF(COUNTIF(AM$3:AM118,$D119)=0,$D119,""),""))</f>
        <v/>
      </c>
      <c r="AN119" s="111" t="str">
        <f aca="false">IF(E119="","",IF(AND($B119='Oneri di Urbanizzazione'!$E$33,$C119='Oneri di Urbanizzazione'!$E$35,$D119='Oneri di Urbanizzazione'!$E$38),IF(COUNTIF(AN$3:AN118,$E119)=0,$E119,""),""))</f>
        <v/>
      </c>
      <c r="AO119" s="111" t="str">
        <f aca="false">IF(F119="","",IF(AND($B119='Oneri di Urbanizzazione'!$E$33,$C119='Oneri di Urbanizzazione'!$E$35,$D119='Oneri di Urbanizzazione'!$E$38,$E119='Oneri di Urbanizzazione'!$E$40),IF(COUNTIF(AO$3:AO118,$F119)=0,$F119,""),""))</f>
        <v/>
      </c>
      <c r="AP119" s="111" t="str">
        <f aca="false">IF(G119="","",IF(AND($B119='Oneri di Urbanizzazione'!$E$33,$C119='Oneri di Urbanizzazione'!$E$35,$D119='Oneri di Urbanizzazione'!$E$38,$E119='Oneri di Urbanizzazione'!$E$40,$F119='Oneri di Urbanizzazione'!$E$42),IF(COUNTIF(AP$3:AP118,$G119)=0,$G119,""),""))</f>
        <v/>
      </c>
      <c r="AY119" s="1" t="n">
        <f aca="false">+AY118+1</f>
        <v>117</v>
      </c>
      <c r="AZ119" s="978" t="str">
        <f aca="false">IFERROR(VLOOKUP($AY119,BI:BP,8,FALSE()),"")</f>
        <v/>
      </c>
      <c r="BA119" s="978" t="str">
        <f aca="false">IFERROR(VLOOKUP($AY119,BJ:BQ,8,FALSE()),"")</f>
        <v/>
      </c>
      <c r="BB119" s="978" t="str">
        <f aca="false">IFERROR(VLOOKUP($AY119,BK:BR,8,FALSE()),"")</f>
        <v/>
      </c>
      <c r="BC119" s="978" t="str">
        <f aca="false">IFERROR(VLOOKUP($AY119,BL:BS,8,FALSE()),"")</f>
        <v/>
      </c>
      <c r="BD119" s="978" t="str">
        <f aca="false">IFERROR(VLOOKUP($AY119,BM:BT,8,FALSE()),"")</f>
        <v/>
      </c>
      <c r="BE119" s="978" t="str">
        <f aca="false">IFERROR(VLOOKUP($AY119,BN:BU,8,FALSE()),"")</f>
        <v/>
      </c>
      <c r="BI119" s="1" t="str">
        <f aca="false">IF(BP119&lt;&gt;"",MAX(BI$3:BI118)+1,"")</f>
        <v/>
      </c>
      <c r="BJ119" s="1" t="str">
        <f aca="false">IF(BQ119&lt;&gt;"",MAX(BJ$3:BJ118)+1,"")</f>
        <v/>
      </c>
      <c r="BK119" s="1" t="str">
        <f aca="false">IF(BR119&lt;&gt;"",MAX(BK$3:BK118)+1,"")</f>
        <v/>
      </c>
      <c r="BL119" s="1" t="str">
        <f aca="false">IF(BS119&lt;&gt;"",MAX(BL$3:BL118)+1,"")</f>
        <v/>
      </c>
      <c r="BM119" s="1" t="str">
        <f aca="false">IF(BT119&lt;&gt;"",MAX(BM$3:BM118)+1,"")</f>
        <v/>
      </c>
      <c r="BN119" s="1" t="str">
        <f aca="false">IF(BU119&lt;&gt;"",MAX(BN$3:BN118)+1,"")</f>
        <v/>
      </c>
      <c r="BP119" s="1" t="str">
        <f aca="false">IF(B119&lt;&gt;"",IF(COUNTIF(BP$3:BP118,B119)&gt;0,"",B119),"")</f>
        <v/>
      </c>
      <c r="BQ119" s="1" t="str">
        <f aca="false">IF(C119&lt;&gt;"",IF(COUNTIF(BQ$3:BQ118,C119)&gt;0,"",C119),"")</f>
        <v/>
      </c>
      <c r="BR119" s="1" t="str">
        <f aca="false">IF(D119&lt;&gt;"",IF(COUNTIF(BR$3:BR118,D119)&gt;0,"",D119),"")</f>
        <v/>
      </c>
      <c r="BS119" s="1" t="str">
        <f aca="false">IF(E119&lt;&gt;"",IF(COUNTIF(BS$3:BS118,E119)&gt;0,"",E119),"")</f>
        <v/>
      </c>
      <c r="BT119" s="1" t="str">
        <f aca="false">IF(F119&lt;&gt;"",IF(COUNTIF(BT$3:BT118,F119)&gt;0,"",F119),"")</f>
        <v/>
      </c>
      <c r="BU119" s="1" t="str">
        <f aca="false">IF(G119&lt;&gt;"",IF(COUNTIF(BU$3:BU118,G119)&gt;0,"",G119),"")</f>
        <v/>
      </c>
    </row>
    <row r="120" customFormat="false" ht="15" hidden="false" customHeight="false" outlineLevel="0" collapsed="false">
      <c r="A120" s="972" t="str">
        <f aca="false">IF(B120&lt;&gt;"",CONCATENATE(B120,C120,D120,E120,F120,G120),"")</f>
        <v/>
      </c>
      <c r="B120" s="660"/>
      <c r="C120" s="660"/>
      <c r="D120" s="660"/>
      <c r="E120" s="1008"/>
      <c r="F120" s="660"/>
      <c r="G120" s="660"/>
      <c r="H120" s="1002"/>
      <c r="I120" s="1002"/>
      <c r="J120" s="1003"/>
      <c r="K120" s="1004"/>
      <c r="L120" s="1005"/>
      <c r="M120" s="1005"/>
      <c r="N120" s="1003"/>
      <c r="O120" s="1014"/>
      <c r="P120" s="1008"/>
      <c r="Q120" s="1008"/>
      <c r="R120" s="1008"/>
      <c r="S120" s="1007"/>
      <c r="V120" s="111" t="n">
        <f aca="false">+V119+1</f>
        <v>118</v>
      </c>
      <c r="W120" s="977" t="str">
        <f aca="false">IFERROR(VLOOKUP($V119,AD:AK,8,FALSE()),"")</f>
        <v/>
      </c>
      <c r="X120" s="977" t="str">
        <f aca="false">IFERROR(VLOOKUP($V120,AE:AL,8,FALSE()),"")</f>
        <v/>
      </c>
      <c r="Y120" s="977" t="str">
        <f aca="false">IFERROR(VLOOKUP($V120,AF:AM,8,FALSE()),"")</f>
        <v/>
      </c>
      <c r="Z120" s="977" t="str">
        <f aca="false">IFERROR(VLOOKUP($V120,AG:AN,8,FALSE()),"")</f>
        <v/>
      </c>
      <c r="AA120" s="977" t="str">
        <f aca="false">IFERROR(VLOOKUP($V120,AH:AO,8,FALSE()),"")</f>
        <v/>
      </c>
      <c r="AB120" s="977" t="str">
        <f aca="false">IFERROR(VLOOKUP($V120,AI:AP,8,FALSE()),"")</f>
        <v/>
      </c>
      <c r="AD120" s="111" t="str">
        <f aca="false">IF(AK120&lt;&gt;"",MAX(AD$3:AD119)+1,"")</f>
        <v/>
      </c>
      <c r="AE120" s="111" t="str">
        <f aca="false">IF(AL120&lt;&gt;"",MAX(AE$3:AE119)+1,"")</f>
        <v/>
      </c>
      <c r="AF120" s="111" t="str">
        <f aca="false">IF(AM120&lt;&gt;"",MAX(AF$3:AF119)+1,"")</f>
        <v/>
      </c>
      <c r="AG120" s="111" t="str">
        <f aca="false">IF(AN120&lt;&gt;"",MAX(AG$3:AG119)+1,"")</f>
        <v/>
      </c>
      <c r="AH120" s="111" t="str">
        <f aca="false">IF(AO120&lt;&gt;"",MAX(AH$3:AH119)+1,"")</f>
        <v/>
      </c>
      <c r="AI120" s="111" t="str">
        <f aca="false">IF(AP120&lt;&gt;"",MAX(AI$3:AI119)+1,"")</f>
        <v/>
      </c>
      <c r="AK120" s="111" t="str">
        <f aca="false">IF(B120="","",IF(COUNTIF($AK$3:AL119,B120)=0,B120,""))</f>
        <v/>
      </c>
      <c r="AL120" s="111" t="str">
        <f aca="false">IF(C120="","",IF($B120='Oneri di Urbanizzazione'!$E$33,IF(COUNTIF($AL$3:AL119,$C120)=0,$C120,""),""))</f>
        <v/>
      </c>
      <c r="AM120" s="111" t="str">
        <f aca="false">IF(D120="","",IF(AND($B120='Oneri di Urbanizzazione'!$E$33,$C120='Oneri di Urbanizzazione'!$E$35),IF(COUNTIF(AM$3:AM119,$D120)=0,$D120,""),""))</f>
        <v/>
      </c>
      <c r="AN120" s="111" t="str">
        <f aca="false">IF(E120="","",IF(AND($B120='Oneri di Urbanizzazione'!$E$33,$C120='Oneri di Urbanizzazione'!$E$35,$D120='Oneri di Urbanizzazione'!$E$38),IF(COUNTIF(AN$3:AN119,$E120)=0,$E120,""),""))</f>
        <v/>
      </c>
      <c r="AO120" s="111" t="str">
        <f aca="false">IF(F120="","",IF(AND($B120='Oneri di Urbanizzazione'!$E$33,$C120='Oneri di Urbanizzazione'!$E$35,$D120='Oneri di Urbanizzazione'!$E$38,$E120='Oneri di Urbanizzazione'!$E$40),IF(COUNTIF(AO$3:AO119,$F120)=0,$F120,""),""))</f>
        <v/>
      </c>
      <c r="AP120" s="111" t="str">
        <f aca="false">IF(G120="","",IF(AND($B120='Oneri di Urbanizzazione'!$E$33,$C120='Oneri di Urbanizzazione'!$E$35,$D120='Oneri di Urbanizzazione'!$E$38,$E120='Oneri di Urbanizzazione'!$E$40,$F120='Oneri di Urbanizzazione'!$E$42),IF(COUNTIF(AP$3:AP119,$G120)=0,$G120,""),""))</f>
        <v/>
      </c>
      <c r="AY120" s="1" t="n">
        <f aca="false">+AY119+1</f>
        <v>118</v>
      </c>
      <c r="AZ120" s="978" t="str">
        <f aca="false">IFERROR(VLOOKUP($AY120,BI:BP,8,FALSE()),"")</f>
        <v/>
      </c>
      <c r="BA120" s="978" t="str">
        <f aca="false">IFERROR(VLOOKUP($AY120,BJ:BQ,8,FALSE()),"")</f>
        <v/>
      </c>
      <c r="BB120" s="978" t="str">
        <f aca="false">IFERROR(VLOOKUP($AY120,BK:BR,8,FALSE()),"")</f>
        <v/>
      </c>
      <c r="BC120" s="978" t="str">
        <f aca="false">IFERROR(VLOOKUP($AY120,BL:BS,8,FALSE()),"")</f>
        <v/>
      </c>
      <c r="BD120" s="978" t="str">
        <f aca="false">IFERROR(VLOOKUP($AY120,BM:BT,8,FALSE()),"")</f>
        <v/>
      </c>
      <c r="BE120" s="978" t="str">
        <f aca="false">IFERROR(VLOOKUP($AY120,BN:BU,8,FALSE()),"")</f>
        <v/>
      </c>
      <c r="BI120" s="1" t="str">
        <f aca="false">IF(BP120&lt;&gt;"",MAX(BI$3:BI119)+1,"")</f>
        <v/>
      </c>
      <c r="BJ120" s="1" t="str">
        <f aca="false">IF(BQ120&lt;&gt;"",MAX(BJ$3:BJ119)+1,"")</f>
        <v/>
      </c>
      <c r="BK120" s="1" t="str">
        <f aca="false">IF(BR120&lt;&gt;"",MAX(BK$3:BK119)+1,"")</f>
        <v/>
      </c>
      <c r="BL120" s="1" t="str">
        <f aca="false">IF(BS120&lt;&gt;"",MAX(BL$3:BL119)+1,"")</f>
        <v/>
      </c>
      <c r="BM120" s="1" t="str">
        <f aca="false">IF(BT120&lt;&gt;"",MAX(BM$3:BM119)+1,"")</f>
        <v/>
      </c>
      <c r="BN120" s="1" t="str">
        <f aca="false">IF(BU120&lt;&gt;"",MAX(BN$3:BN119)+1,"")</f>
        <v/>
      </c>
      <c r="BP120" s="1" t="str">
        <f aca="false">IF(B120&lt;&gt;"",IF(COUNTIF(BP$3:BP119,B120)&gt;0,"",B120),"")</f>
        <v/>
      </c>
      <c r="BQ120" s="1" t="str">
        <f aca="false">IF(C120&lt;&gt;"",IF(COUNTIF(BQ$3:BQ119,C120)&gt;0,"",C120),"")</f>
        <v/>
      </c>
      <c r="BR120" s="1" t="str">
        <f aca="false">IF(D120&lt;&gt;"",IF(COUNTIF(BR$3:BR119,D120)&gt;0,"",D120),"")</f>
        <v/>
      </c>
      <c r="BS120" s="1" t="str">
        <f aca="false">IF(E120&lt;&gt;"",IF(COUNTIF(BS$3:BS119,E120)&gt;0,"",E120),"")</f>
        <v/>
      </c>
      <c r="BT120" s="1" t="str">
        <f aca="false">IF(F120&lt;&gt;"",IF(COUNTIF(BT$3:BT119,F120)&gt;0,"",F120),"")</f>
        <v/>
      </c>
      <c r="BU120" s="1" t="str">
        <f aca="false">IF(G120&lt;&gt;"",IF(COUNTIF(BU$3:BU119,G120)&gt;0,"",G120),"")</f>
        <v/>
      </c>
    </row>
    <row r="121" customFormat="false" ht="15" hidden="false" customHeight="false" outlineLevel="0" collapsed="false">
      <c r="A121" s="972" t="str">
        <f aca="false">IF(B121&lt;&gt;"",CONCATENATE(B121,C121,D121,E121,F121,G121),"")</f>
        <v/>
      </c>
      <c r="B121" s="660"/>
      <c r="C121" s="660"/>
      <c r="D121" s="660"/>
      <c r="E121" s="1008"/>
      <c r="F121" s="660"/>
      <c r="G121" s="660"/>
      <c r="H121" s="1002"/>
      <c r="I121" s="1002"/>
      <c r="J121" s="1003"/>
      <c r="K121" s="1004"/>
      <c r="L121" s="1005"/>
      <c r="M121" s="1005"/>
      <c r="N121" s="1003"/>
      <c r="O121" s="1014"/>
      <c r="P121" s="1008"/>
      <c r="Q121" s="1008"/>
      <c r="R121" s="1008"/>
      <c r="S121" s="1007"/>
      <c r="V121" s="111" t="n">
        <f aca="false">+V120+1</f>
        <v>119</v>
      </c>
      <c r="W121" s="977" t="str">
        <f aca="false">IFERROR(VLOOKUP($V120,AD:AK,8,FALSE()),"")</f>
        <v/>
      </c>
      <c r="X121" s="977" t="str">
        <f aca="false">IFERROR(VLOOKUP($V121,AE:AL,8,FALSE()),"")</f>
        <v/>
      </c>
      <c r="Y121" s="977" t="str">
        <f aca="false">IFERROR(VLOOKUP($V121,AF:AM,8,FALSE()),"")</f>
        <v/>
      </c>
      <c r="Z121" s="977" t="str">
        <f aca="false">IFERROR(VLOOKUP($V121,AG:AN,8,FALSE()),"")</f>
        <v/>
      </c>
      <c r="AA121" s="977" t="str">
        <f aca="false">IFERROR(VLOOKUP($V121,AH:AO,8,FALSE()),"")</f>
        <v/>
      </c>
      <c r="AB121" s="977" t="str">
        <f aca="false">IFERROR(VLOOKUP($V121,AI:AP,8,FALSE()),"")</f>
        <v/>
      </c>
      <c r="AD121" s="111" t="str">
        <f aca="false">IF(AK121&lt;&gt;"",MAX(AD$3:AD120)+1,"")</f>
        <v/>
      </c>
      <c r="AE121" s="111" t="str">
        <f aca="false">IF(AL121&lt;&gt;"",MAX(AE$3:AE120)+1,"")</f>
        <v/>
      </c>
      <c r="AF121" s="111" t="str">
        <f aca="false">IF(AM121&lt;&gt;"",MAX(AF$3:AF120)+1,"")</f>
        <v/>
      </c>
      <c r="AG121" s="111" t="str">
        <f aca="false">IF(AN121&lt;&gt;"",MAX(AG$3:AG120)+1,"")</f>
        <v/>
      </c>
      <c r="AH121" s="111" t="str">
        <f aca="false">IF(AO121&lt;&gt;"",MAX(AH$3:AH120)+1,"")</f>
        <v/>
      </c>
      <c r="AI121" s="111" t="str">
        <f aca="false">IF(AP121&lt;&gt;"",MAX(AI$3:AI120)+1,"")</f>
        <v/>
      </c>
      <c r="AK121" s="111" t="str">
        <f aca="false">IF(B121="","",IF(COUNTIF($AK$3:AL120,B121)=0,B121,""))</f>
        <v/>
      </c>
      <c r="AL121" s="111" t="str">
        <f aca="false">IF(C121="","",IF($B121='Oneri di Urbanizzazione'!$E$33,IF(COUNTIF($AL$3:AL120,$C121)=0,$C121,""),""))</f>
        <v/>
      </c>
      <c r="AM121" s="111" t="str">
        <f aca="false">IF(D121="","",IF(AND($B121='Oneri di Urbanizzazione'!$E$33,$C121='Oneri di Urbanizzazione'!$E$35),IF(COUNTIF(AM$3:AM120,$D121)=0,$D121,""),""))</f>
        <v/>
      </c>
      <c r="AN121" s="111" t="str">
        <f aca="false">IF(E121="","",IF(AND($B121='Oneri di Urbanizzazione'!$E$33,$C121='Oneri di Urbanizzazione'!$E$35,$D121='Oneri di Urbanizzazione'!$E$38),IF(COUNTIF(AN$3:AN120,$E121)=0,$E121,""),""))</f>
        <v/>
      </c>
      <c r="AO121" s="111" t="str">
        <f aca="false">IF(F121="","",IF(AND($B121='Oneri di Urbanizzazione'!$E$33,$C121='Oneri di Urbanizzazione'!$E$35,$D121='Oneri di Urbanizzazione'!$E$38,$E121='Oneri di Urbanizzazione'!$E$40),IF(COUNTIF(AO$3:AO120,$F121)=0,$F121,""),""))</f>
        <v/>
      </c>
      <c r="AP121" s="111" t="str">
        <f aca="false">IF(G121="","",IF(AND($B121='Oneri di Urbanizzazione'!$E$33,$C121='Oneri di Urbanizzazione'!$E$35,$D121='Oneri di Urbanizzazione'!$E$38,$E121='Oneri di Urbanizzazione'!$E$40,$F121='Oneri di Urbanizzazione'!$E$42),IF(COUNTIF(AP$3:AP120,$G121)=0,$G121,""),""))</f>
        <v/>
      </c>
      <c r="AY121" s="1" t="n">
        <f aca="false">+AY120+1</f>
        <v>119</v>
      </c>
      <c r="AZ121" s="978" t="str">
        <f aca="false">IFERROR(VLOOKUP($AY121,BI:BP,8,FALSE()),"")</f>
        <v/>
      </c>
      <c r="BA121" s="978" t="str">
        <f aca="false">IFERROR(VLOOKUP($AY121,BJ:BQ,8,FALSE()),"")</f>
        <v/>
      </c>
      <c r="BB121" s="978" t="str">
        <f aca="false">IFERROR(VLOOKUP($AY121,BK:BR,8,FALSE()),"")</f>
        <v/>
      </c>
      <c r="BC121" s="978" t="str">
        <f aca="false">IFERROR(VLOOKUP($AY121,BL:BS,8,FALSE()),"")</f>
        <v/>
      </c>
      <c r="BD121" s="978" t="str">
        <f aca="false">IFERROR(VLOOKUP($AY121,BM:BT,8,FALSE()),"")</f>
        <v/>
      </c>
      <c r="BE121" s="978" t="str">
        <f aca="false">IFERROR(VLOOKUP($AY121,BN:BU,8,FALSE()),"")</f>
        <v/>
      </c>
      <c r="BI121" s="1" t="str">
        <f aca="false">IF(BP121&lt;&gt;"",MAX(BI$3:BI120)+1,"")</f>
        <v/>
      </c>
      <c r="BJ121" s="1" t="str">
        <f aca="false">IF(BQ121&lt;&gt;"",MAX(BJ$3:BJ120)+1,"")</f>
        <v/>
      </c>
      <c r="BK121" s="1" t="str">
        <f aca="false">IF(BR121&lt;&gt;"",MAX(BK$3:BK120)+1,"")</f>
        <v/>
      </c>
      <c r="BL121" s="1" t="str">
        <f aca="false">IF(BS121&lt;&gt;"",MAX(BL$3:BL120)+1,"")</f>
        <v/>
      </c>
      <c r="BM121" s="1" t="str">
        <f aca="false">IF(BT121&lt;&gt;"",MAX(BM$3:BM120)+1,"")</f>
        <v/>
      </c>
      <c r="BN121" s="1" t="str">
        <f aca="false">IF(BU121&lt;&gt;"",MAX(BN$3:BN120)+1,"")</f>
        <v/>
      </c>
      <c r="BP121" s="1" t="str">
        <f aca="false">IF(B121&lt;&gt;"",IF(COUNTIF(BP$3:BP120,B121)&gt;0,"",B121),"")</f>
        <v/>
      </c>
      <c r="BQ121" s="1" t="str">
        <f aca="false">IF(C121&lt;&gt;"",IF(COUNTIF(BQ$3:BQ120,C121)&gt;0,"",C121),"")</f>
        <v/>
      </c>
      <c r="BR121" s="1" t="str">
        <f aca="false">IF(D121&lt;&gt;"",IF(COUNTIF(BR$3:BR120,D121)&gt;0,"",D121),"")</f>
        <v/>
      </c>
      <c r="BS121" s="1" t="str">
        <f aca="false">IF(E121&lt;&gt;"",IF(COUNTIF(BS$3:BS120,E121)&gt;0,"",E121),"")</f>
        <v/>
      </c>
      <c r="BT121" s="1" t="str">
        <f aca="false">IF(F121&lt;&gt;"",IF(COUNTIF(BT$3:BT120,F121)&gt;0,"",F121),"")</f>
        <v/>
      </c>
      <c r="BU121" s="1" t="str">
        <f aca="false">IF(G121&lt;&gt;"",IF(COUNTIF(BU$3:BU120,G121)&gt;0,"",G121),"")</f>
        <v/>
      </c>
    </row>
    <row r="122" customFormat="false" ht="15" hidden="false" customHeight="false" outlineLevel="0" collapsed="false">
      <c r="A122" s="972" t="str">
        <f aca="false">IF(B122&lt;&gt;"",CONCATENATE(B122,C122,D122,E122,F122,G122),"")</f>
        <v/>
      </c>
      <c r="B122" s="660"/>
      <c r="C122" s="660"/>
      <c r="D122" s="660"/>
      <c r="E122" s="1008"/>
      <c r="F122" s="660"/>
      <c r="G122" s="660"/>
      <c r="H122" s="1002"/>
      <c r="I122" s="1002"/>
      <c r="J122" s="1003"/>
      <c r="K122" s="1004"/>
      <c r="L122" s="1005"/>
      <c r="M122" s="1005"/>
      <c r="N122" s="1003"/>
      <c r="O122" s="1014"/>
      <c r="P122" s="1008"/>
      <c r="Q122" s="1008"/>
      <c r="R122" s="1008"/>
      <c r="S122" s="1007"/>
      <c r="V122" s="111" t="n">
        <f aca="false">+V121+1</f>
        <v>120</v>
      </c>
      <c r="W122" s="977" t="str">
        <f aca="false">IFERROR(VLOOKUP($V121,AD:AK,8,FALSE()),"")</f>
        <v/>
      </c>
      <c r="X122" s="977" t="str">
        <f aca="false">IFERROR(VLOOKUP($V122,AE:AL,8,FALSE()),"")</f>
        <v/>
      </c>
      <c r="Y122" s="977" t="str">
        <f aca="false">IFERROR(VLOOKUP($V122,AF:AM,8,FALSE()),"")</f>
        <v/>
      </c>
      <c r="Z122" s="977" t="str">
        <f aca="false">IFERROR(VLOOKUP($V122,AG:AN,8,FALSE()),"")</f>
        <v/>
      </c>
      <c r="AA122" s="977" t="str">
        <f aca="false">IFERROR(VLOOKUP($V122,AH:AO,8,FALSE()),"")</f>
        <v/>
      </c>
      <c r="AB122" s="977" t="str">
        <f aca="false">IFERROR(VLOOKUP($V122,AI:AP,8,FALSE()),"")</f>
        <v/>
      </c>
      <c r="AD122" s="111" t="str">
        <f aca="false">IF(AK122&lt;&gt;"",MAX(AD$3:AD121)+1,"")</f>
        <v/>
      </c>
      <c r="AE122" s="111" t="str">
        <f aca="false">IF(AL122&lt;&gt;"",MAX(AE$3:AE121)+1,"")</f>
        <v/>
      </c>
      <c r="AF122" s="111" t="str">
        <f aca="false">IF(AM122&lt;&gt;"",MAX(AF$3:AF121)+1,"")</f>
        <v/>
      </c>
      <c r="AG122" s="111" t="str">
        <f aca="false">IF(AN122&lt;&gt;"",MAX(AG$3:AG121)+1,"")</f>
        <v/>
      </c>
      <c r="AH122" s="111" t="str">
        <f aca="false">IF(AO122&lt;&gt;"",MAX(AH$3:AH121)+1,"")</f>
        <v/>
      </c>
      <c r="AI122" s="111" t="str">
        <f aca="false">IF(AP122&lt;&gt;"",MAX(AI$3:AI121)+1,"")</f>
        <v/>
      </c>
      <c r="AK122" s="111" t="str">
        <f aca="false">IF(B122="","",IF(COUNTIF($AK$3:AL121,B122)=0,B122,""))</f>
        <v/>
      </c>
      <c r="AL122" s="111" t="str">
        <f aca="false">IF(C122="","",IF($B122='Oneri di Urbanizzazione'!$E$33,IF(COUNTIF($AL$3:AL121,$C122)=0,$C122,""),""))</f>
        <v/>
      </c>
      <c r="AM122" s="111" t="str">
        <f aca="false">IF(D122="","",IF(AND($B122='Oneri di Urbanizzazione'!$E$33,$C122='Oneri di Urbanizzazione'!$E$35),IF(COUNTIF(AM$3:AM121,$D122)=0,$D122,""),""))</f>
        <v/>
      </c>
      <c r="AN122" s="111" t="str">
        <f aca="false">IF(E122="","",IF(AND($B122='Oneri di Urbanizzazione'!$E$33,$C122='Oneri di Urbanizzazione'!$E$35,$D122='Oneri di Urbanizzazione'!$E$38),IF(COUNTIF(AN$3:AN121,$E122)=0,$E122,""),""))</f>
        <v/>
      </c>
      <c r="AO122" s="111" t="str">
        <f aca="false">IF(F122="","",IF(AND($B122='Oneri di Urbanizzazione'!$E$33,$C122='Oneri di Urbanizzazione'!$E$35,$D122='Oneri di Urbanizzazione'!$E$38,$E122='Oneri di Urbanizzazione'!$E$40),IF(COUNTIF(AO$3:AO121,$F122)=0,$F122,""),""))</f>
        <v/>
      </c>
      <c r="AP122" s="111" t="str">
        <f aca="false">IF(G122="","",IF(AND($B122='Oneri di Urbanizzazione'!$E$33,$C122='Oneri di Urbanizzazione'!$E$35,$D122='Oneri di Urbanizzazione'!$E$38,$E122='Oneri di Urbanizzazione'!$E$40,$F122='Oneri di Urbanizzazione'!$E$42),IF(COUNTIF(AP$3:AP121,$G122)=0,$G122,""),""))</f>
        <v/>
      </c>
      <c r="AY122" s="1" t="n">
        <f aca="false">+AY121+1</f>
        <v>120</v>
      </c>
      <c r="AZ122" s="978" t="str">
        <f aca="false">IFERROR(VLOOKUP($AY122,BI:BP,8,FALSE()),"")</f>
        <v/>
      </c>
      <c r="BA122" s="978" t="str">
        <f aca="false">IFERROR(VLOOKUP($AY122,BJ:BQ,8,FALSE()),"")</f>
        <v/>
      </c>
      <c r="BB122" s="978" t="str">
        <f aca="false">IFERROR(VLOOKUP($AY122,BK:BR,8,FALSE()),"")</f>
        <v/>
      </c>
      <c r="BC122" s="978" t="str">
        <f aca="false">IFERROR(VLOOKUP($AY122,BL:BS,8,FALSE()),"")</f>
        <v/>
      </c>
      <c r="BD122" s="978" t="str">
        <f aca="false">IFERROR(VLOOKUP($AY122,BM:BT,8,FALSE()),"")</f>
        <v/>
      </c>
      <c r="BE122" s="978" t="str">
        <f aca="false">IFERROR(VLOOKUP($AY122,BN:BU,8,FALSE()),"")</f>
        <v/>
      </c>
      <c r="BI122" s="1" t="str">
        <f aca="false">IF(BP122&lt;&gt;"",MAX(BI$3:BI121)+1,"")</f>
        <v/>
      </c>
      <c r="BJ122" s="1" t="str">
        <f aca="false">IF(BQ122&lt;&gt;"",MAX(BJ$3:BJ121)+1,"")</f>
        <v/>
      </c>
      <c r="BK122" s="1" t="str">
        <f aca="false">IF(BR122&lt;&gt;"",MAX(BK$3:BK121)+1,"")</f>
        <v/>
      </c>
      <c r="BL122" s="1" t="str">
        <f aca="false">IF(BS122&lt;&gt;"",MAX(BL$3:BL121)+1,"")</f>
        <v/>
      </c>
      <c r="BM122" s="1" t="str">
        <f aca="false">IF(BT122&lt;&gt;"",MAX(BM$3:BM121)+1,"")</f>
        <v/>
      </c>
      <c r="BN122" s="1" t="str">
        <f aca="false">IF(BU122&lt;&gt;"",MAX(BN$3:BN121)+1,"")</f>
        <v/>
      </c>
      <c r="BP122" s="1" t="str">
        <f aca="false">IF(B122&lt;&gt;"",IF(COUNTIF(BP$3:BP121,B122)&gt;0,"",B122),"")</f>
        <v/>
      </c>
      <c r="BQ122" s="1" t="str">
        <f aca="false">IF(C122&lt;&gt;"",IF(COUNTIF(BQ$3:BQ121,C122)&gt;0,"",C122),"")</f>
        <v/>
      </c>
      <c r="BR122" s="1" t="str">
        <f aca="false">IF(D122&lt;&gt;"",IF(COUNTIF(BR$3:BR121,D122)&gt;0,"",D122),"")</f>
        <v/>
      </c>
      <c r="BS122" s="1" t="str">
        <f aca="false">IF(E122&lt;&gt;"",IF(COUNTIF(BS$3:BS121,E122)&gt;0,"",E122),"")</f>
        <v/>
      </c>
      <c r="BT122" s="1" t="str">
        <f aca="false">IF(F122&lt;&gt;"",IF(COUNTIF(BT$3:BT121,F122)&gt;0,"",F122),"")</f>
        <v/>
      </c>
      <c r="BU122" s="1" t="str">
        <f aca="false">IF(G122&lt;&gt;"",IF(COUNTIF(BU$3:BU121,G122)&gt;0,"",G122),"")</f>
        <v/>
      </c>
    </row>
    <row r="123" customFormat="false" ht="15" hidden="false" customHeight="false" outlineLevel="0" collapsed="false">
      <c r="A123" s="972" t="str">
        <f aca="false">IF(B123&lt;&gt;"",CONCATENATE(B123,C123,D123,E123,F123,G123),"")</f>
        <v/>
      </c>
      <c r="B123" s="660"/>
      <c r="C123" s="660"/>
      <c r="D123" s="660"/>
      <c r="E123" s="1008"/>
      <c r="F123" s="660"/>
      <c r="G123" s="660"/>
      <c r="H123" s="1002"/>
      <c r="I123" s="1002"/>
      <c r="J123" s="1003"/>
      <c r="K123" s="1004"/>
      <c r="L123" s="1005"/>
      <c r="M123" s="1005"/>
      <c r="N123" s="1003"/>
      <c r="O123" s="1014"/>
      <c r="P123" s="1008"/>
      <c r="Q123" s="1008"/>
      <c r="R123" s="1008"/>
      <c r="S123" s="1007"/>
      <c r="V123" s="111" t="n">
        <f aca="false">+V122+1</f>
        <v>121</v>
      </c>
      <c r="W123" s="977" t="str">
        <f aca="false">IFERROR(VLOOKUP($V122,AD:AK,8,FALSE()),"")</f>
        <v/>
      </c>
      <c r="X123" s="977" t="str">
        <f aca="false">IFERROR(VLOOKUP($V123,AE:AL,8,FALSE()),"")</f>
        <v/>
      </c>
      <c r="Y123" s="977" t="str">
        <f aca="false">IFERROR(VLOOKUP($V123,AF:AM,8,FALSE()),"")</f>
        <v/>
      </c>
      <c r="Z123" s="977" t="str">
        <f aca="false">IFERROR(VLOOKUP($V123,AG:AN,8,FALSE()),"")</f>
        <v/>
      </c>
      <c r="AA123" s="977" t="str">
        <f aca="false">IFERROR(VLOOKUP($V123,AH:AO,8,FALSE()),"")</f>
        <v/>
      </c>
      <c r="AB123" s="977" t="str">
        <f aca="false">IFERROR(VLOOKUP($V123,AI:AP,8,FALSE()),"")</f>
        <v/>
      </c>
      <c r="AD123" s="111" t="str">
        <f aca="false">IF(AK123&lt;&gt;"",MAX(AD$3:AD122)+1,"")</f>
        <v/>
      </c>
      <c r="AE123" s="111" t="str">
        <f aca="false">IF(AL123&lt;&gt;"",MAX(AE$3:AE122)+1,"")</f>
        <v/>
      </c>
      <c r="AF123" s="111" t="str">
        <f aca="false">IF(AM123&lt;&gt;"",MAX(AF$3:AF122)+1,"")</f>
        <v/>
      </c>
      <c r="AG123" s="111" t="str">
        <f aca="false">IF(AN123&lt;&gt;"",MAX(AG$3:AG122)+1,"")</f>
        <v/>
      </c>
      <c r="AH123" s="111" t="str">
        <f aca="false">IF(AO123&lt;&gt;"",MAX(AH$3:AH122)+1,"")</f>
        <v/>
      </c>
      <c r="AI123" s="111" t="str">
        <f aca="false">IF(AP123&lt;&gt;"",MAX(AI$3:AI122)+1,"")</f>
        <v/>
      </c>
      <c r="AK123" s="111" t="str">
        <f aca="false">IF(B123="","",IF(COUNTIF($AK$3:AL122,B123)=0,B123,""))</f>
        <v/>
      </c>
      <c r="AL123" s="111" t="str">
        <f aca="false">IF(C123="","",IF($B123='Oneri di Urbanizzazione'!$E$33,IF(COUNTIF($AL$3:AL122,$C123)=0,$C123,""),""))</f>
        <v/>
      </c>
      <c r="AM123" s="111" t="str">
        <f aca="false">IF(D123="","",IF(AND($B123='Oneri di Urbanizzazione'!$E$33,$C123='Oneri di Urbanizzazione'!$E$35),IF(COUNTIF(AM$3:AM122,$D123)=0,$D123,""),""))</f>
        <v/>
      </c>
      <c r="AN123" s="111" t="str">
        <f aca="false">IF(E123="","",IF(AND($B123='Oneri di Urbanizzazione'!$E$33,$C123='Oneri di Urbanizzazione'!$E$35,$D123='Oneri di Urbanizzazione'!$E$38),IF(COUNTIF(AN$3:AN122,$E123)=0,$E123,""),""))</f>
        <v/>
      </c>
      <c r="AO123" s="111" t="str">
        <f aca="false">IF(F123="","",IF(AND($B123='Oneri di Urbanizzazione'!$E$33,$C123='Oneri di Urbanizzazione'!$E$35,$D123='Oneri di Urbanizzazione'!$E$38,$E123='Oneri di Urbanizzazione'!$E$40),IF(COUNTIF(AO$3:AO122,$F123)=0,$F123,""),""))</f>
        <v/>
      </c>
      <c r="AP123" s="111" t="str">
        <f aca="false">IF(G123="","",IF(AND($B123='Oneri di Urbanizzazione'!$E$33,$C123='Oneri di Urbanizzazione'!$E$35,$D123='Oneri di Urbanizzazione'!$E$38,$E123='Oneri di Urbanizzazione'!$E$40,$F123='Oneri di Urbanizzazione'!$E$42),IF(COUNTIF(AP$3:AP122,$G123)=0,$G123,""),""))</f>
        <v/>
      </c>
      <c r="AY123" s="1" t="n">
        <f aca="false">+AY122+1</f>
        <v>121</v>
      </c>
      <c r="AZ123" s="978" t="str">
        <f aca="false">IFERROR(VLOOKUP($AY123,BI:BP,8,FALSE()),"")</f>
        <v/>
      </c>
      <c r="BA123" s="978" t="str">
        <f aca="false">IFERROR(VLOOKUP($AY123,BJ:BQ,8,FALSE()),"")</f>
        <v/>
      </c>
      <c r="BB123" s="978" t="str">
        <f aca="false">IFERROR(VLOOKUP($AY123,BK:BR,8,FALSE()),"")</f>
        <v/>
      </c>
      <c r="BC123" s="978" t="str">
        <f aca="false">IFERROR(VLOOKUP($AY123,BL:BS,8,FALSE()),"")</f>
        <v/>
      </c>
      <c r="BD123" s="978" t="str">
        <f aca="false">IFERROR(VLOOKUP($AY123,BM:BT,8,FALSE()),"")</f>
        <v/>
      </c>
      <c r="BE123" s="978" t="str">
        <f aca="false">IFERROR(VLOOKUP($AY123,BN:BU,8,FALSE()),"")</f>
        <v/>
      </c>
      <c r="BI123" s="1" t="str">
        <f aca="false">IF(BP123&lt;&gt;"",MAX(BI$3:BI122)+1,"")</f>
        <v/>
      </c>
      <c r="BJ123" s="1" t="str">
        <f aca="false">IF(BQ123&lt;&gt;"",MAX(BJ$3:BJ122)+1,"")</f>
        <v/>
      </c>
      <c r="BK123" s="1" t="str">
        <f aca="false">IF(BR123&lt;&gt;"",MAX(BK$3:BK122)+1,"")</f>
        <v/>
      </c>
      <c r="BL123" s="1" t="str">
        <f aca="false">IF(BS123&lt;&gt;"",MAX(BL$3:BL122)+1,"")</f>
        <v/>
      </c>
      <c r="BM123" s="1" t="str">
        <f aca="false">IF(BT123&lt;&gt;"",MAX(BM$3:BM122)+1,"")</f>
        <v/>
      </c>
      <c r="BN123" s="1" t="str">
        <f aca="false">IF(BU123&lt;&gt;"",MAX(BN$3:BN122)+1,"")</f>
        <v/>
      </c>
      <c r="BP123" s="1" t="str">
        <f aca="false">IF(B123&lt;&gt;"",IF(COUNTIF(BP$3:BP122,B123)&gt;0,"",B123),"")</f>
        <v/>
      </c>
      <c r="BQ123" s="1" t="str">
        <f aca="false">IF(C123&lt;&gt;"",IF(COUNTIF(BQ$3:BQ122,C123)&gt;0,"",C123),"")</f>
        <v/>
      </c>
      <c r="BR123" s="1" t="str">
        <f aca="false">IF(D123&lt;&gt;"",IF(COUNTIF(BR$3:BR122,D123)&gt;0,"",D123),"")</f>
        <v/>
      </c>
      <c r="BS123" s="1" t="str">
        <f aca="false">IF(E123&lt;&gt;"",IF(COUNTIF(BS$3:BS122,E123)&gt;0,"",E123),"")</f>
        <v/>
      </c>
      <c r="BT123" s="1" t="str">
        <f aca="false">IF(F123&lt;&gt;"",IF(COUNTIF(BT$3:BT122,F123)&gt;0,"",F123),"")</f>
        <v/>
      </c>
      <c r="BU123" s="1" t="str">
        <f aca="false">IF(G123&lt;&gt;"",IF(COUNTIF(BU$3:BU122,G123)&gt;0,"",G123),"")</f>
        <v/>
      </c>
    </row>
    <row r="124" customFormat="false" ht="15" hidden="false" customHeight="false" outlineLevel="0" collapsed="false">
      <c r="A124" s="972" t="str">
        <f aca="false">IF(B124&lt;&gt;"",CONCATENATE(B124,C124,D124,E124,F124,G124),"")</f>
        <v/>
      </c>
      <c r="B124" s="660"/>
      <c r="C124" s="660"/>
      <c r="D124" s="660"/>
      <c r="E124" s="1008"/>
      <c r="F124" s="660"/>
      <c r="G124" s="660"/>
      <c r="H124" s="1002"/>
      <c r="I124" s="1002"/>
      <c r="J124" s="1003"/>
      <c r="K124" s="1004"/>
      <c r="L124" s="1005"/>
      <c r="M124" s="1005"/>
      <c r="N124" s="1003"/>
      <c r="O124" s="1014"/>
      <c r="P124" s="1008"/>
      <c r="Q124" s="1008"/>
      <c r="R124" s="1008"/>
      <c r="S124" s="1007"/>
      <c r="V124" s="111" t="n">
        <f aca="false">+V123+1</f>
        <v>122</v>
      </c>
      <c r="W124" s="977" t="str">
        <f aca="false">IFERROR(VLOOKUP($V123,AD:AK,8,FALSE()),"")</f>
        <v/>
      </c>
      <c r="X124" s="977" t="str">
        <f aca="false">IFERROR(VLOOKUP($V124,AE:AL,8,FALSE()),"")</f>
        <v/>
      </c>
      <c r="Y124" s="977" t="str">
        <f aca="false">IFERROR(VLOOKUP($V124,AF:AM,8,FALSE()),"")</f>
        <v/>
      </c>
      <c r="Z124" s="977" t="str">
        <f aca="false">IFERROR(VLOOKUP($V124,AG:AN,8,FALSE()),"")</f>
        <v/>
      </c>
      <c r="AA124" s="977" t="str">
        <f aca="false">IFERROR(VLOOKUP($V124,AH:AO,8,FALSE()),"")</f>
        <v/>
      </c>
      <c r="AB124" s="977" t="str">
        <f aca="false">IFERROR(VLOOKUP($V124,AI:AP,8,FALSE()),"")</f>
        <v/>
      </c>
      <c r="AD124" s="111" t="str">
        <f aca="false">IF(AK124&lt;&gt;"",MAX(AD$3:AD123)+1,"")</f>
        <v/>
      </c>
      <c r="AE124" s="111" t="str">
        <f aca="false">IF(AL124&lt;&gt;"",MAX(AE$3:AE123)+1,"")</f>
        <v/>
      </c>
      <c r="AF124" s="111" t="str">
        <f aca="false">IF(AM124&lt;&gt;"",MAX(AF$3:AF123)+1,"")</f>
        <v/>
      </c>
      <c r="AG124" s="111" t="str">
        <f aca="false">IF(AN124&lt;&gt;"",MAX(AG$3:AG123)+1,"")</f>
        <v/>
      </c>
      <c r="AH124" s="111" t="str">
        <f aca="false">IF(AO124&lt;&gt;"",MAX(AH$3:AH123)+1,"")</f>
        <v/>
      </c>
      <c r="AI124" s="111" t="str">
        <f aca="false">IF(AP124&lt;&gt;"",MAX(AI$3:AI123)+1,"")</f>
        <v/>
      </c>
      <c r="AK124" s="111" t="str">
        <f aca="false">IF(B124="","",IF(COUNTIF($AK$3:AL123,B124)=0,B124,""))</f>
        <v/>
      </c>
      <c r="AL124" s="111" t="str">
        <f aca="false">IF(C124="","",IF($B124='Oneri di Urbanizzazione'!$E$33,IF(COUNTIF($AL$3:AL123,$C124)=0,$C124,""),""))</f>
        <v/>
      </c>
      <c r="AM124" s="111" t="str">
        <f aca="false">IF(D124="","",IF(AND($B124='Oneri di Urbanizzazione'!$E$33,$C124='Oneri di Urbanizzazione'!$E$35),IF(COUNTIF(AM$3:AM123,$D124)=0,$D124,""),""))</f>
        <v/>
      </c>
      <c r="AN124" s="111" t="str">
        <f aca="false">IF(E124="","",IF(AND($B124='Oneri di Urbanizzazione'!$E$33,$C124='Oneri di Urbanizzazione'!$E$35,$D124='Oneri di Urbanizzazione'!$E$38),IF(COUNTIF(AN$3:AN123,$E124)=0,$E124,""),""))</f>
        <v/>
      </c>
      <c r="AO124" s="111" t="str">
        <f aca="false">IF(F124="","",IF(AND($B124='Oneri di Urbanizzazione'!$E$33,$C124='Oneri di Urbanizzazione'!$E$35,$D124='Oneri di Urbanizzazione'!$E$38,$E124='Oneri di Urbanizzazione'!$E$40),IF(COUNTIF(AO$3:AO123,$F124)=0,$F124,""),""))</f>
        <v/>
      </c>
      <c r="AP124" s="111" t="str">
        <f aca="false">IF(G124="","",IF(AND($B124='Oneri di Urbanizzazione'!$E$33,$C124='Oneri di Urbanizzazione'!$E$35,$D124='Oneri di Urbanizzazione'!$E$38,$E124='Oneri di Urbanizzazione'!$E$40,$F124='Oneri di Urbanizzazione'!$E$42),IF(COUNTIF(AP$3:AP123,$G124)=0,$G124,""),""))</f>
        <v/>
      </c>
      <c r="AY124" s="1" t="n">
        <f aca="false">+AY123+1</f>
        <v>122</v>
      </c>
      <c r="AZ124" s="978" t="str">
        <f aca="false">IFERROR(VLOOKUP($AY124,BI:BP,8,FALSE()),"")</f>
        <v/>
      </c>
      <c r="BA124" s="978" t="str">
        <f aca="false">IFERROR(VLOOKUP($AY124,BJ:BQ,8,FALSE()),"")</f>
        <v/>
      </c>
      <c r="BB124" s="978" t="str">
        <f aca="false">IFERROR(VLOOKUP($AY124,BK:BR,8,FALSE()),"")</f>
        <v/>
      </c>
      <c r="BC124" s="978" t="str">
        <f aca="false">IFERROR(VLOOKUP($AY124,BL:BS,8,FALSE()),"")</f>
        <v/>
      </c>
      <c r="BD124" s="978" t="str">
        <f aca="false">IFERROR(VLOOKUP($AY124,BM:BT,8,FALSE()),"")</f>
        <v/>
      </c>
      <c r="BE124" s="978" t="str">
        <f aca="false">IFERROR(VLOOKUP($AY124,BN:BU,8,FALSE()),"")</f>
        <v/>
      </c>
      <c r="BI124" s="1" t="str">
        <f aca="false">IF(BP124&lt;&gt;"",MAX(BI$3:BI123)+1,"")</f>
        <v/>
      </c>
      <c r="BJ124" s="1" t="str">
        <f aca="false">IF(BQ124&lt;&gt;"",MAX(BJ$3:BJ123)+1,"")</f>
        <v/>
      </c>
      <c r="BK124" s="1" t="str">
        <f aca="false">IF(BR124&lt;&gt;"",MAX(BK$3:BK123)+1,"")</f>
        <v/>
      </c>
      <c r="BL124" s="1" t="str">
        <f aca="false">IF(BS124&lt;&gt;"",MAX(BL$3:BL123)+1,"")</f>
        <v/>
      </c>
      <c r="BM124" s="1" t="str">
        <f aca="false">IF(BT124&lt;&gt;"",MAX(BM$3:BM123)+1,"")</f>
        <v/>
      </c>
      <c r="BN124" s="1" t="str">
        <f aca="false">IF(BU124&lt;&gt;"",MAX(BN$3:BN123)+1,"")</f>
        <v/>
      </c>
      <c r="BP124" s="1" t="str">
        <f aca="false">IF(B124&lt;&gt;"",IF(COUNTIF(BP$3:BP123,B124)&gt;0,"",B124),"")</f>
        <v/>
      </c>
      <c r="BQ124" s="1" t="str">
        <f aca="false">IF(C124&lt;&gt;"",IF(COUNTIF(BQ$3:BQ123,C124)&gt;0,"",C124),"")</f>
        <v/>
      </c>
      <c r="BR124" s="1" t="str">
        <f aca="false">IF(D124&lt;&gt;"",IF(COUNTIF(BR$3:BR123,D124)&gt;0,"",D124),"")</f>
        <v/>
      </c>
      <c r="BS124" s="1" t="str">
        <f aca="false">IF(E124&lt;&gt;"",IF(COUNTIF(BS$3:BS123,E124)&gt;0,"",E124),"")</f>
        <v/>
      </c>
      <c r="BT124" s="1" t="str">
        <f aca="false">IF(F124&lt;&gt;"",IF(COUNTIF(BT$3:BT123,F124)&gt;0,"",F124),"")</f>
        <v/>
      </c>
      <c r="BU124" s="1" t="str">
        <f aca="false">IF(G124&lt;&gt;"",IF(COUNTIF(BU$3:BU123,G124)&gt;0,"",G124),"")</f>
        <v/>
      </c>
    </row>
    <row r="125" customFormat="false" ht="15" hidden="false" customHeight="false" outlineLevel="0" collapsed="false">
      <c r="A125" s="972" t="str">
        <f aca="false">IF(B125&lt;&gt;"",CONCATENATE(B125,C125,D125,E125,F125,G125),"")</f>
        <v/>
      </c>
      <c r="B125" s="660"/>
      <c r="C125" s="660"/>
      <c r="D125" s="660"/>
      <c r="E125" s="1008"/>
      <c r="F125" s="660"/>
      <c r="G125" s="660"/>
      <c r="H125" s="1002"/>
      <c r="I125" s="1002"/>
      <c r="J125" s="1003"/>
      <c r="K125" s="1004"/>
      <c r="L125" s="1005"/>
      <c r="M125" s="1005"/>
      <c r="N125" s="1003"/>
      <c r="O125" s="1014"/>
      <c r="P125" s="1008"/>
      <c r="Q125" s="1008"/>
      <c r="R125" s="1008"/>
      <c r="S125" s="1007"/>
      <c r="V125" s="111" t="n">
        <f aca="false">+V124+1</f>
        <v>123</v>
      </c>
      <c r="W125" s="977" t="str">
        <f aca="false">IFERROR(VLOOKUP($V124,AD:AK,8,FALSE()),"")</f>
        <v/>
      </c>
      <c r="X125" s="977" t="str">
        <f aca="false">IFERROR(VLOOKUP($V125,AE:AL,8,FALSE()),"")</f>
        <v/>
      </c>
      <c r="Y125" s="977" t="str">
        <f aca="false">IFERROR(VLOOKUP($V125,AF:AM,8,FALSE()),"")</f>
        <v/>
      </c>
      <c r="Z125" s="977" t="str">
        <f aca="false">IFERROR(VLOOKUP($V125,AG:AN,8,FALSE()),"")</f>
        <v/>
      </c>
      <c r="AA125" s="977" t="str">
        <f aca="false">IFERROR(VLOOKUP($V125,AH:AO,8,FALSE()),"")</f>
        <v/>
      </c>
      <c r="AB125" s="977" t="str">
        <f aca="false">IFERROR(VLOOKUP($V125,AI:AP,8,FALSE()),"")</f>
        <v/>
      </c>
      <c r="AD125" s="111" t="str">
        <f aca="false">IF(AK125&lt;&gt;"",MAX(AD$3:AD124)+1,"")</f>
        <v/>
      </c>
      <c r="AE125" s="111" t="str">
        <f aca="false">IF(AL125&lt;&gt;"",MAX(AE$3:AE124)+1,"")</f>
        <v/>
      </c>
      <c r="AF125" s="111" t="str">
        <f aca="false">IF(AM125&lt;&gt;"",MAX(AF$3:AF124)+1,"")</f>
        <v/>
      </c>
      <c r="AG125" s="111" t="str">
        <f aca="false">IF(AN125&lt;&gt;"",MAX(AG$3:AG124)+1,"")</f>
        <v/>
      </c>
      <c r="AH125" s="111" t="str">
        <f aca="false">IF(AO125&lt;&gt;"",MAX(AH$3:AH124)+1,"")</f>
        <v/>
      </c>
      <c r="AI125" s="111" t="str">
        <f aca="false">IF(AP125&lt;&gt;"",MAX(AI$3:AI124)+1,"")</f>
        <v/>
      </c>
      <c r="AK125" s="111" t="str">
        <f aca="false">IF(B125="","",IF(COUNTIF($AK$3:AL124,B125)=0,B125,""))</f>
        <v/>
      </c>
      <c r="AL125" s="111" t="str">
        <f aca="false">IF(C125="","",IF($B125='Oneri di Urbanizzazione'!$E$33,IF(COUNTIF($AL$3:AL124,$C125)=0,$C125,""),""))</f>
        <v/>
      </c>
      <c r="AM125" s="111" t="str">
        <f aca="false">IF(D125="","",IF(AND($B125='Oneri di Urbanizzazione'!$E$33,$C125='Oneri di Urbanizzazione'!$E$35),IF(COUNTIF(AM$3:AM124,$D125)=0,$D125,""),""))</f>
        <v/>
      </c>
      <c r="AN125" s="111" t="str">
        <f aca="false">IF(E125="","",IF(AND($B125='Oneri di Urbanizzazione'!$E$33,$C125='Oneri di Urbanizzazione'!$E$35,$D125='Oneri di Urbanizzazione'!$E$38),IF(COUNTIF(AN$3:AN124,$E125)=0,$E125,""),""))</f>
        <v/>
      </c>
      <c r="AO125" s="111" t="str">
        <f aca="false">IF(F125="","",IF(AND($B125='Oneri di Urbanizzazione'!$E$33,$C125='Oneri di Urbanizzazione'!$E$35,$D125='Oneri di Urbanizzazione'!$E$38,$E125='Oneri di Urbanizzazione'!$E$40),IF(COUNTIF(AO$3:AO124,$F125)=0,$F125,""),""))</f>
        <v/>
      </c>
      <c r="AP125" s="111" t="str">
        <f aca="false">IF(G125="","",IF(AND($B125='Oneri di Urbanizzazione'!$E$33,$C125='Oneri di Urbanizzazione'!$E$35,$D125='Oneri di Urbanizzazione'!$E$38,$E125='Oneri di Urbanizzazione'!$E$40,$F125='Oneri di Urbanizzazione'!$E$42),IF(COUNTIF(AP$3:AP124,$G125)=0,$G125,""),""))</f>
        <v/>
      </c>
      <c r="AY125" s="1" t="n">
        <f aca="false">+AY124+1</f>
        <v>123</v>
      </c>
      <c r="AZ125" s="978" t="str">
        <f aca="false">IFERROR(VLOOKUP($AY125,BI:BP,8,FALSE()),"")</f>
        <v/>
      </c>
      <c r="BA125" s="978" t="str">
        <f aca="false">IFERROR(VLOOKUP($AY125,BJ:BQ,8,FALSE()),"")</f>
        <v/>
      </c>
      <c r="BB125" s="978" t="str">
        <f aca="false">IFERROR(VLOOKUP($AY125,BK:BR,8,FALSE()),"")</f>
        <v/>
      </c>
      <c r="BC125" s="978" t="str">
        <f aca="false">IFERROR(VLOOKUP($AY125,BL:BS,8,FALSE()),"")</f>
        <v/>
      </c>
      <c r="BD125" s="978" t="str">
        <f aca="false">IFERROR(VLOOKUP($AY125,BM:BT,8,FALSE()),"")</f>
        <v/>
      </c>
      <c r="BE125" s="978" t="str">
        <f aca="false">IFERROR(VLOOKUP($AY125,BN:BU,8,FALSE()),"")</f>
        <v/>
      </c>
      <c r="BI125" s="1" t="str">
        <f aca="false">IF(BP125&lt;&gt;"",MAX(BI$3:BI124)+1,"")</f>
        <v/>
      </c>
      <c r="BJ125" s="1" t="str">
        <f aca="false">IF(BQ125&lt;&gt;"",MAX(BJ$3:BJ124)+1,"")</f>
        <v/>
      </c>
      <c r="BK125" s="1" t="str">
        <f aca="false">IF(BR125&lt;&gt;"",MAX(BK$3:BK124)+1,"")</f>
        <v/>
      </c>
      <c r="BL125" s="1" t="str">
        <f aca="false">IF(BS125&lt;&gt;"",MAX(BL$3:BL124)+1,"")</f>
        <v/>
      </c>
      <c r="BM125" s="1" t="str">
        <f aca="false">IF(BT125&lt;&gt;"",MAX(BM$3:BM124)+1,"")</f>
        <v/>
      </c>
      <c r="BN125" s="1" t="str">
        <f aca="false">IF(BU125&lt;&gt;"",MAX(BN$3:BN124)+1,"")</f>
        <v/>
      </c>
      <c r="BP125" s="1" t="str">
        <f aca="false">IF(B125&lt;&gt;"",IF(COUNTIF(BP$3:BP124,B125)&gt;0,"",B125),"")</f>
        <v/>
      </c>
      <c r="BQ125" s="1" t="str">
        <f aca="false">IF(C125&lt;&gt;"",IF(COUNTIF(BQ$3:BQ124,C125)&gt;0,"",C125),"")</f>
        <v/>
      </c>
      <c r="BR125" s="1" t="str">
        <f aca="false">IF(D125&lt;&gt;"",IF(COUNTIF(BR$3:BR124,D125)&gt;0,"",D125),"")</f>
        <v/>
      </c>
      <c r="BS125" s="1" t="str">
        <f aca="false">IF(E125&lt;&gt;"",IF(COUNTIF(BS$3:BS124,E125)&gt;0,"",E125),"")</f>
        <v/>
      </c>
      <c r="BT125" s="1" t="str">
        <f aca="false">IF(F125&lt;&gt;"",IF(COUNTIF(BT$3:BT124,F125)&gt;0,"",F125),"")</f>
        <v/>
      </c>
      <c r="BU125" s="1" t="str">
        <f aca="false">IF(G125&lt;&gt;"",IF(COUNTIF(BU$3:BU124,G125)&gt;0,"",G125),"")</f>
        <v/>
      </c>
    </row>
    <row r="126" customFormat="false" ht="15" hidden="false" customHeight="false" outlineLevel="0" collapsed="false">
      <c r="A126" s="972" t="str">
        <f aca="false">IF(B126&lt;&gt;"",CONCATENATE(B126,C126,D126,E126,F126,G126),"")</f>
        <v/>
      </c>
      <c r="B126" s="660"/>
      <c r="C126" s="660"/>
      <c r="D126" s="660"/>
      <c r="E126" s="1008"/>
      <c r="F126" s="660"/>
      <c r="G126" s="660"/>
      <c r="H126" s="1002"/>
      <c r="I126" s="1002"/>
      <c r="J126" s="1003"/>
      <c r="K126" s="1004"/>
      <c r="L126" s="1005"/>
      <c r="M126" s="1005"/>
      <c r="N126" s="1003"/>
      <c r="O126" s="1014"/>
      <c r="P126" s="1008"/>
      <c r="Q126" s="1008"/>
      <c r="R126" s="1008"/>
      <c r="S126" s="1007"/>
      <c r="V126" s="111" t="n">
        <f aca="false">+V125+1</f>
        <v>124</v>
      </c>
      <c r="W126" s="977" t="str">
        <f aca="false">IFERROR(VLOOKUP($V125,AD:AK,8,FALSE()),"")</f>
        <v/>
      </c>
      <c r="X126" s="977" t="str">
        <f aca="false">IFERROR(VLOOKUP($V126,AE:AL,8,FALSE()),"")</f>
        <v/>
      </c>
      <c r="Y126" s="977" t="str">
        <f aca="false">IFERROR(VLOOKUP($V126,AF:AM,8,FALSE()),"")</f>
        <v/>
      </c>
      <c r="Z126" s="977" t="str">
        <f aca="false">IFERROR(VLOOKUP($V126,AG:AN,8,FALSE()),"")</f>
        <v/>
      </c>
      <c r="AA126" s="977" t="str">
        <f aca="false">IFERROR(VLOOKUP($V126,AH:AO,8,FALSE()),"")</f>
        <v/>
      </c>
      <c r="AB126" s="977" t="str">
        <f aca="false">IFERROR(VLOOKUP($V126,AI:AP,8,FALSE()),"")</f>
        <v/>
      </c>
      <c r="AD126" s="111" t="str">
        <f aca="false">IF(AK126&lt;&gt;"",MAX(AD$3:AD125)+1,"")</f>
        <v/>
      </c>
      <c r="AE126" s="111" t="str">
        <f aca="false">IF(AL126&lt;&gt;"",MAX(AE$3:AE125)+1,"")</f>
        <v/>
      </c>
      <c r="AF126" s="111" t="str">
        <f aca="false">IF(AM126&lt;&gt;"",MAX(AF$3:AF125)+1,"")</f>
        <v/>
      </c>
      <c r="AG126" s="111" t="str">
        <f aca="false">IF(AN126&lt;&gt;"",MAX(AG$3:AG125)+1,"")</f>
        <v/>
      </c>
      <c r="AH126" s="111" t="str">
        <f aca="false">IF(AO126&lt;&gt;"",MAX(AH$3:AH125)+1,"")</f>
        <v/>
      </c>
      <c r="AI126" s="111" t="str">
        <f aca="false">IF(AP126&lt;&gt;"",MAX(AI$3:AI125)+1,"")</f>
        <v/>
      </c>
      <c r="AK126" s="111" t="str">
        <f aca="false">IF(B126="","",IF(COUNTIF($AK$3:AL125,B126)=0,B126,""))</f>
        <v/>
      </c>
      <c r="AL126" s="111" t="str">
        <f aca="false">IF(C126="","",IF($B126='Oneri di Urbanizzazione'!$E$33,IF(COUNTIF($AL$3:AL125,$C126)=0,$C126,""),""))</f>
        <v/>
      </c>
      <c r="AM126" s="111" t="str">
        <f aca="false">IF(D126="","",IF(AND($B126='Oneri di Urbanizzazione'!$E$33,$C126='Oneri di Urbanizzazione'!$E$35),IF(COUNTIF(AM$3:AM125,$D126)=0,$D126,""),""))</f>
        <v/>
      </c>
      <c r="AN126" s="111" t="str">
        <f aca="false">IF(E126="","",IF(AND($B126='Oneri di Urbanizzazione'!$E$33,$C126='Oneri di Urbanizzazione'!$E$35,$D126='Oneri di Urbanizzazione'!$E$38),IF(COUNTIF(AN$3:AN125,$E126)=0,$E126,""),""))</f>
        <v/>
      </c>
      <c r="AO126" s="111" t="str">
        <f aca="false">IF(F126="","",IF(AND($B126='Oneri di Urbanizzazione'!$E$33,$C126='Oneri di Urbanizzazione'!$E$35,$D126='Oneri di Urbanizzazione'!$E$38,$E126='Oneri di Urbanizzazione'!$E$40),IF(COUNTIF(AO$3:AO125,$F126)=0,$F126,""),""))</f>
        <v/>
      </c>
      <c r="AP126" s="111" t="str">
        <f aca="false">IF(G126="","",IF(AND($B126='Oneri di Urbanizzazione'!$E$33,$C126='Oneri di Urbanizzazione'!$E$35,$D126='Oneri di Urbanizzazione'!$E$38,$E126='Oneri di Urbanizzazione'!$E$40,$F126='Oneri di Urbanizzazione'!$E$42),IF(COUNTIF(AP$3:AP125,$G126)=0,$G126,""),""))</f>
        <v/>
      </c>
      <c r="AY126" s="1" t="n">
        <f aca="false">+AY125+1</f>
        <v>124</v>
      </c>
      <c r="AZ126" s="978" t="str">
        <f aca="false">IFERROR(VLOOKUP($AY126,BI:BP,8,FALSE()),"")</f>
        <v/>
      </c>
      <c r="BA126" s="978" t="str">
        <f aca="false">IFERROR(VLOOKUP($AY126,BJ:BQ,8,FALSE()),"")</f>
        <v/>
      </c>
      <c r="BB126" s="978" t="str">
        <f aca="false">IFERROR(VLOOKUP($AY126,BK:BR,8,FALSE()),"")</f>
        <v/>
      </c>
      <c r="BC126" s="978" t="str">
        <f aca="false">IFERROR(VLOOKUP($AY126,BL:BS,8,FALSE()),"")</f>
        <v/>
      </c>
      <c r="BD126" s="978" t="str">
        <f aca="false">IFERROR(VLOOKUP($AY126,BM:BT,8,FALSE()),"")</f>
        <v/>
      </c>
      <c r="BE126" s="978" t="str">
        <f aca="false">IFERROR(VLOOKUP($AY126,BN:BU,8,FALSE()),"")</f>
        <v/>
      </c>
      <c r="BI126" s="1" t="str">
        <f aca="false">IF(BP126&lt;&gt;"",MAX(BI$3:BI125)+1,"")</f>
        <v/>
      </c>
      <c r="BJ126" s="1" t="str">
        <f aca="false">IF(BQ126&lt;&gt;"",MAX(BJ$3:BJ125)+1,"")</f>
        <v/>
      </c>
      <c r="BK126" s="1" t="str">
        <f aca="false">IF(BR126&lt;&gt;"",MAX(BK$3:BK125)+1,"")</f>
        <v/>
      </c>
      <c r="BL126" s="1" t="str">
        <f aca="false">IF(BS126&lt;&gt;"",MAX(BL$3:BL125)+1,"")</f>
        <v/>
      </c>
      <c r="BM126" s="1" t="str">
        <f aca="false">IF(BT126&lt;&gt;"",MAX(BM$3:BM125)+1,"")</f>
        <v/>
      </c>
      <c r="BN126" s="1" t="str">
        <f aca="false">IF(BU126&lt;&gt;"",MAX(BN$3:BN125)+1,"")</f>
        <v/>
      </c>
      <c r="BP126" s="1" t="str">
        <f aca="false">IF(B126&lt;&gt;"",IF(COUNTIF(BP$3:BP125,B126)&gt;0,"",B126),"")</f>
        <v/>
      </c>
      <c r="BQ126" s="1" t="str">
        <f aca="false">IF(C126&lt;&gt;"",IF(COUNTIF(BQ$3:BQ125,C126)&gt;0,"",C126),"")</f>
        <v/>
      </c>
      <c r="BR126" s="1" t="str">
        <f aca="false">IF(D126&lt;&gt;"",IF(COUNTIF(BR$3:BR125,D126)&gt;0,"",D126),"")</f>
        <v/>
      </c>
      <c r="BS126" s="1" t="str">
        <f aca="false">IF(E126&lt;&gt;"",IF(COUNTIF(BS$3:BS125,E126)&gt;0,"",E126),"")</f>
        <v/>
      </c>
      <c r="BT126" s="1" t="str">
        <f aca="false">IF(F126&lt;&gt;"",IF(COUNTIF(BT$3:BT125,F126)&gt;0,"",F126),"")</f>
        <v/>
      </c>
      <c r="BU126" s="1" t="str">
        <f aca="false">IF(G126&lt;&gt;"",IF(COUNTIF(BU$3:BU125,G126)&gt;0,"",G126),"")</f>
        <v/>
      </c>
    </row>
    <row r="127" customFormat="false" ht="15" hidden="false" customHeight="false" outlineLevel="0" collapsed="false">
      <c r="A127" s="972" t="str">
        <f aca="false">IF(B127&lt;&gt;"",CONCATENATE(B127,C127,D127,E127,F127,G127),"")</f>
        <v/>
      </c>
      <c r="B127" s="660"/>
      <c r="C127" s="660"/>
      <c r="D127" s="660"/>
      <c r="E127" s="1008"/>
      <c r="F127" s="660"/>
      <c r="G127" s="660"/>
      <c r="H127" s="1002"/>
      <c r="I127" s="1002"/>
      <c r="J127" s="1003"/>
      <c r="K127" s="1004"/>
      <c r="L127" s="1005"/>
      <c r="M127" s="1005"/>
      <c r="N127" s="1003"/>
      <c r="O127" s="1014"/>
      <c r="P127" s="1008"/>
      <c r="Q127" s="1008"/>
      <c r="R127" s="1008"/>
      <c r="S127" s="1007"/>
      <c r="V127" s="111" t="n">
        <f aca="false">+V126+1</f>
        <v>125</v>
      </c>
      <c r="W127" s="977" t="str">
        <f aca="false">IFERROR(VLOOKUP($V126,AD:AK,8,FALSE()),"")</f>
        <v/>
      </c>
      <c r="X127" s="977" t="str">
        <f aca="false">IFERROR(VLOOKUP($V127,AE:AL,8,FALSE()),"")</f>
        <v/>
      </c>
      <c r="Y127" s="977" t="str">
        <f aca="false">IFERROR(VLOOKUP($V127,AF:AM,8,FALSE()),"")</f>
        <v/>
      </c>
      <c r="Z127" s="977" t="str">
        <f aca="false">IFERROR(VLOOKUP($V127,AG:AN,8,FALSE()),"")</f>
        <v/>
      </c>
      <c r="AA127" s="977" t="str">
        <f aca="false">IFERROR(VLOOKUP($V127,AH:AO,8,FALSE()),"")</f>
        <v/>
      </c>
      <c r="AB127" s="977" t="str">
        <f aca="false">IFERROR(VLOOKUP($V127,AI:AP,8,FALSE()),"")</f>
        <v/>
      </c>
      <c r="AD127" s="111" t="str">
        <f aca="false">IF(AK127&lt;&gt;"",MAX(AD$3:AD126)+1,"")</f>
        <v/>
      </c>
      <c r="AE127" s="111" t="str">
        <f aca="false">IF(AL127&lt;&gt;"",MAX(AE$3:AE126)+1,"")</f>
        <v/>
      </c>
      <c r="AF127" s="111" t="str">
        <f aca="false">IF(AM127&lt;&gt;"",MAX(AF$3:AF126)+1,"")</f>
        <v/>
      </c>
      <c r="AG127" s="111" t="str">
        <f aca="false">IF(AN127&lt;&gt;"",MAX(AG$3:AG126)+1,"")</f>
        <v/>
      </c>
      <c r="AH127" s="111" t="str">
        <f aca="false">IF(AO127&lt;&gt;"",MAX(AH$3:AH126)+1,"")</f>
        <v/>
      </c>
      <c r="AI127" s="111" t="str">
        <f aca="false">IF(AP127&lt;&gt;"",MAX(AI$3:AI126)+1,"")</f>
        <v/>
      </c>
      <c r="AK127" s="111" t="str">
        <f aca="false">IF(B127="","",IF(COUNTIF($AK$3:AL126,B127)=0,B127,""))</f>
        <v/>
      </c>
      <c r="AL127" s="111" t="str">
        <f aca="false">IF(C127="","",IF($B127='Oneri di Urbanizzazione'!$E$33,IF(COUNTIF($AL$3:AL126,$C127)=0,$C127,""),""))</f>
        <v/>
      </c>
      <c r="AM127" s="111" t="str">
        <f aca="false">IF(D127="","",IF(AND($B127='Oneri di Urbanizzazione'!$E$33,$C127='Oneri di Urbanizzazione'!$E$35),IF(COUNTIF(AM$3:AM126,$D127)=0,$D127,""),""))</f>
        <v/>
      </c>
      <c r="AN127" s="111" t="str">
        <f aca="false">IF(E127="","",IF(AND($B127='Oneri di Urbanizzazione'!$E$33,$C127='Oneri di Urbanizzazione'!$E$35,$D127='Oneri di Urbanizzazione'!$E$38),IF(COUNTIF(AN$3:AN126,$E127)=0,$E127,""),""))</f>
        <v/>
      </c>
      <c r="AO127" s="111" t="str">
        <f aca="false">IF(F127="","",IF(AND($B127='Oneri di Urbanizzazione'!$E$33,$C127='Oneri di Urbanizzazione'!$E$35,$D127='Oneri di Urbanizzazione'!$E$38,$E127='Oneri di Urbanizzazione'!$E$40),IF(COUNTIF(AO$3:AO126,$F127)=0,$F127,""),""))</f>
        <v/>
      </c>
      <c r="AP127" s="111" t="str">
        <f aca="false">IF(G127="","",IF(AND($B127='Oneri di Urbanizzazione'!$E$33,$C127='Oneri di Urbanizzazione'!$E$35,$D127='Oneri di Urbanizzazione'!$E$38,$E127='Oneri di Urbanizzazione'!$E$40,$F127='Oneri di Urbanizzazione'!$E$42),IF(COUNTIF(AP$3:AP126,$G127)=0,$G127,""),""))</f>
        <v/>
      </c>
      <c r="AY127" s="1" t="n">
        <f aca="false">+AY126+1</f>
        <v>125</v>
      </c>
      <c r="AZ127" s="978" t="str">
        <f aca="false">IFERROR(VLOOKUP($AY127,BI:BP,8,FALSE()),"")</f>
        <v/>
      </c>
      <c r="BA127" s="978" t="str">
        <f aca="false">IFERROR(VLOOKUP($AY127,BJ:BQ,8,FALSE()),"")</f>
        <v/>
      </c>
      <c r="BB127" s="978" t="str">
        <f aca="false">IFERROR(VLOOKUP($AY127,BK:BR,8,FALSE()),"")</f>
        <v/>
      </c>
      <c r="BC127" s="978" t="str">
        <f aca="false">IFERROR(VLOOKUP($AY127,BL:BS,8,FALSE()),"")</f>
        <v/>
      </c>
      <c r="BD127" s="978" t="str">
        <f aca="false">IFERROR(VLOOKUP($AY127,BM:BT,8,FALSE()),"")</f>
        <v/>
      </c>
      <c r="BE127" s="978" t="str">
        <f aca="false">IFERROR(VLOOKUP($AY127,BN:BU,8,FALSE()),"")</f>
        <v/>
      </c>
      <c r="BI127" s="1" t="str">
        <f aca="false">IF(BP127&lt;&gt;"",MAX(BI$3:BI126)+1,"")</f>
        <v/>
      </c>
      <c r="BJ127" s="1" t="str">
        <f aca="false">IF(BQ127&lt;&gt;"",MAX(BJ$3:BJ126)+1,"")</f>
        <v/>
      </c>
      <c r="BK127" s="1" t="str">
        <f aca="false">IF(BR127&lt;&gt;"",MAX(BK$3:BK126)+1,"")</f>
        <v/>
      </c>
      <c r="BL127" s="1" t="str">
        <f aca="false">IF(BS127&lt;&gt;"",MAX(BL$3:BL126)+1,"")</f>
        <v/>
      </c>
      <c r="BM127" s="1" t="str">
        <f aca="false">IF(BT127&lt;&gt;"",MAX(BM$3:BM126)+1,"")</f>
        <v/>
      </c>
      <c r="BN127" s="1" t="str">
        <f aca="false">IF(BU127&lt;&gt;"",MAX(BN$3:BN126)+1,"")</f>
        <v/>
      </c>
      <c r="BP127" s="1" t="str">
        <f aca="false">IF(B127&lt;&gt;"",IF(COUNTIF(BP$3:BP126,B127)&gt;0,"",B127),"")</f>
        <v/>
      </c>
      <c r="BQ127" s="1" t="str">
        <f aca="false">IF(C127&lt;&gt;"",IF(COUNTIF(BQ$3:BQ126,C127)&gt;0,"",C127),"")</f>
        <v/>
      </c>
      <c r="BR127" s="1" t="str">
        <f aca="false">IF(D127&lt;&gt;"",IF(COUNTIF(BR$3:BR126,D127)&gt;0,"",D127),"")</f>
        <v/>
      </c>
      <c r="BS127" s="1" t="str">
        <f aca="false">IF(E127&lt;&gt;"",IF(COUNTIF(BS$3:BS126,E127)&gt;0,"",E127),"")</f>
        <v/>
      </c>
      <c r="BT127" s="1" t="str">
        <f aca="false">IF(F127&lt;&gt;"",IF(COUNTIF(BT$3:BT126,F127)&gt;0,"",F127),"")</f>
        <v/>
      </c>
      <c r="BU127" s="1" t="str">
        <f aca="false">IF(G127&lt;&gt;"",IF(COUNTIF(BU$3:BU126,G127)&gt;0,"",G127),"")</f>
        <v/>
      </c>
    </row>
    <row r="128" customFormat="false" ht="15" hidden="false" customHeight="false" outlineLevel="0" collapsed="false">
      <c r="A128" s="972" t="str">
        <f aca="false">IF(B128&lt;&gt;"",CONCATENATE(B128,C128,D128,E128,F128,G128),"")</f>
        <v/>
      </c>
      <c r="B128" s="660"/>
      <c r="C128" s="660"/>
      <c r="D128" s="660"/>
      <c r="E128" s="1008"/>
      <c r="F128" s="660"/>
      <c r="G128" s="660"/>
      <c r="H128" s="1002"/>
      <c r="I128" s="1002"/>
      <c r="J128" s="1003"/>
      <c r="K128" s="1004"/>
      <c r="L128" s="1005"/>
      <c r="M128" s="1005"/>
      <c r="N128" s="1003"/>
      <c r="O128" s="1014"/>
      <c r="P128" s="1008"/>
      <c r="Q128" s="1008"/>
      <c r="R128" s="1008"/>
      <c r="S128" s="1007"/>
      <c r="V128" s="111" t="n">
        <f aca="false">+V127+1</f>
        <v>126</v>
      </c>
      <c r="W128" s="977" t="str">
        <f aca="false">IFERROR(VLOOKUP($V127,AD:AK,8,FALSE()),"")</f>
        <v/>
      </c>
      <c r="X128" s="977" t="str">
        <f aca="false">IFERROR(VLOOKUP($V128,AE:AL,8,FALSE()),"")</f>
        <v/>
      </c>
      <c r="Y128" s="977" t="str">
        <f aca="false">IFERROR(VLOOKUP($V128,AF:AM,8,FALSE()),"")</f>
        <v/>
      </c>
      <c r="Z128" s="977" t="str">
        <f aca="false">IFERROR(VLOOKUP($V128,AG:AN,8,FALSE()),"")</f>
        <v/>
      </c>
      <c r="AA128" s="977" t="str">
        <f aca="false">IFERROR(VLOOKUP($V128,AH:AO,8,FALSE()),"")</f>
        <v/>
      </c>
      <c r="AB128" s="977" t="str">
        <f aca="false">IFERROR(VLOOKUP($V128,AI:AP,8,FALSE()),"")</f>
        <v/>
      </c>
      <c r="AD128" s="111" t="str">
        <f aca="false">IF(AK128&lt;&gt;"",MAX(AD$3:AD127)+1,"")</f>
        <v/>
      </c>
      <c r="AE128" s="111" t="str">
        <f aca="false">IF(AL128&lt;&gt;"",MAX(AE$3:AE127)+1,"")</f>
        <v/>
      </c>
      <c r="AF128" s="111" t="str">
        <f aca="false">IF(AM128&lt;&gt;"",MAX(AF$3:AF127)+1,"")</f>
        <v/>
      </c>
      <c r="AG128" s="111" t="str">
        <f aca="false">IF(AN128&lt;&gt;"",MAX(AG$3:AG127)+1,"")</f>
        <v/>
      </c>
      <c r="AH128" s="111" t="str">
        <f aca="false">IF(AO128&lt;&gt;"",MAX(AH$3:AH127)+1,"")</f>
        <v/>
      </c>
      <c r="AI128" s="111" t="str">
        <f aca="false">IF(AP128&lt;&gt;"",MAX(AI$3:AI127)+1,"")</f>
        <v/>
      </c>
      <c r="AK128" s="111" t="str">
        <f aca="false">IF(B128="","",IF(COUNTIF($AK$3:AL127,B128)=0,B128,""))</f>
        <v/>
      </c>
      <c r="AL128" s="111" t="str">
        <f aca="false">IF(C128="","",IF($B128='Oneri di Urbanizzazione'!$E$33,IF(COUNTIF($AL$3:AL127,$C128)=0,$C128,""),""))</f>
        <v/>
      </c>
      <c r="AM128" s="111" t="str">
        <f aca="false">IF(D128="","",IF(AND($B128='Oneri di Urbanizzazione'!$E$33,$C128='Oneri di Urbanizzazione'!$E$35),IF(COUNTIF(AM$3:AM127,$D128)=0,$D128,""),""))</f>
        <v/>
      </c>
      <c r="AN128" s="111" t="str">
        <f aca="false">IF(E128="","",IF(AND($B128='Oneri di Urbanizzazione'!$E$33,$C128='Oneri di Urbanizzazione'!$E$35,$D128='Oneri di Urbanizzazione'!$E$38),IF(COUNTIF(AN$3:AN127,$E128)=0,$E128,""),""))</f>
        <v/>
      </c>
      <c r="AO128" s="111" t="str">
        <f aca="false">IF(F128="","",IF(AND($B128='Oneri di Urbanizzazione'!$E$33,$C128='Oneri di Urbanizzazione'!$E$35,$D128='Oneri di Urbanizzazione'!$E$38,$E128='Oneri di Urbanizzazione'!$E$40),IF(COUNTIF(AO$3:AO127,$F128)=0,$F128,""),""))</f>
        <v/>
      </c>
      <c r="AP128" s="111" t="str">
        <f aca="false">IF(G128="","",IF(AND($B128='Oneri di Urbanizzazione'!$E$33,$C128='Oneri di Urbanizzazione'!$E$35,$D128='Oneri di Urbanizzazione'!$E$38,$E128='Oneri di Urbanizzazione'!$E$40,$F128='Oneri di Urbanizzazione'!$E$42),IF(COUNTIF(AP$3:AP127,$G128)=0,$G128,""),""))</f>
        <v/>
      </c>
      <c r="AY128" s="1" t="n">
        <f aca="false">+AY127+1</f>
        <v>126</v>
      </c>
      <c r="AZ128" s="978" t="str">
        <f aca="false">IFERROR(VLOOKUP($AY128,BI:BP,8,FALSE()),"")</f>
        <v/>
      </c>
      <c r="BA128" s="978" t="str">
        <f aca="false">IFERROR(VLOOKUP($AY128,BJ:BQ,8,FALSE()),"")</f>
        <v/>
      </c>
      <c r="BB128" s="978" t="str">
        <f aca="false">IFERROR(VLOOKUP($AY128,BK:BR,8,FALSE()),"")</f>
        <v/>
      </c>
      <c r="BC128" s="978" t="str">
        <f aca="false">IFERROR(VLOOKUP($AY128,BL:BS,8,FALSE()),"")</f>
        <v/>
      </c>
      <c r="BD128" s="978" t="str">
        <f aca="false">IFERROR(VLOOKUP($AY128,BM:BT,8,FALSE()),"")</f>
        <v/>
      </c>
      <c r="BE128" s="978" t="str">
        <f aca="false">IFERROR(VLOOKUP($AY128,BN:BU,8,FALSE()),"")</f>
        <v/>
      </c>
      <c r="BI128" s="1" t="str">
        <f aca="false">IF(BP128&lt;&gt;"",MAX(BI$3:BI127)+1,"")</f>
        <v/>
      </c>
      <c r="BJ128" s="1" t="str">
        <f aca="false">IF(BQ128&lt;&gt;"",MAX(BJ$3:BJ127)+1,"")</f>
        <v/>
      </c>
      <c r="BK128" s="1" t="str">
        <f aca="false">IF(BR128&lt;&gt;"",MAX(BK$3:BK127)+1,"")</f>
        <v/>
      </c>
      <c r="BL128" s="1" t="str">
        <f aca="false">IF(BS128&lt;&gt;"",MAX(BL$3:BL127)+1,"")</f>
        <v/>
      </c>
      <c r="BM128" s="1" t="str">
        <f aca="false">IF(BT128&lt;&gt;"",MAX(BM$3:BM127)+1,"")</f>
        <v/>
      </c>
      <c r="BN128" s="1" t="str">
        <f aca="false">IF(BU128&lt;&gt;"",MAX(BN$3:BN127)+1,"")</f>
        <v/>
      </c>
      <c r="BP128" s="1" t="str">
        <f aca="false">IF(B128&lt;&gt;"",IF(COUNTIF(BP$3:BP127,B128)&gt;0,"",B128),"")</f>
        <v/>
      </c>
      <c r="BQ128" s="1" t="str">
        <f aca="false">IF(C128&lt;&gt;"",IF(COUNTIF(BQ$3:BQ127,C128)&gt;0,"",C128),"")</f>
        <v/>
      </c>
      <c r="BR128" s="1" t="str">
        <f aca="false">IF(D128&lt;&gt;"",IF(COUNTIF(BR$3:BR127,D128)&gt;0,"",D128),"")</f>
        <v/>
      </c>
      <c r="BS128" s="1" t="str">
        <f aca="false">IF(E128&lt;&gt;"",IF(COUNTIF(BS$3:BS127,E128)&gt;0,"",E128),"")</f>
        <v/>
      </c>
      <c r="BT128" s="1" t="str">
        <f aca="false">IF(F128&lt;&gt;"",IF(COUNTIF(BT$3:BT127,F128)&gt;0,"",F128),"")</f>
        <v/>
      </c>
      <c r="BU128" s="1" t="str">
        <f aca="false">IF(G128&lt;&gt;"",IF(COUNTIF(BU$3:BU127,G128)&gt;0,"",G128),"")</f>
        <v/>
      </c>
    </row>
    <row r="129" customFormat="false" ht="15" hidden="false" customHeight="false" outlineLevel="0" collapsed="false">
      <c r="A129" s="972" t="str">
        <f aca="false">IF(B129&lt;&gt;"",CONCATENATE(B129,C129,D129,E129,F129,G129),"")</f>
        <v/>
      </c>
      <c r="B129" s="660"/>
      <c r="C129" s="660"/>
      <c r="D129" s="660"/>
      <c r="E129" s="1008"/>
      <c r="F129" s="660"/>
      <c r="G129" s="660"/>
      <c r="H129" s="1002"/>
      <c r="I129" s="1002"/>
      <c r="J129" s="1003"/>
      <c r="K129" s="1004"/>
      <c r="L129" s="1005"/>
      <c r="M129" s="1005"/>
      <c r="N129" s="1003"/>
      <c r="O129" s="1014"/>
      <c r="P129" s="1008"/>
      <c r="Q129" s="1008"/>
      <c r="R129" s="1008"/>
      <c r="S129" s="1007"/>
      <c r="V129" s="111" t="n">
        <f aca="false">+V128+1</f>
        <v>127</v>
      </c>
      <c r="W129" s="977" t="str">
        <f aca="false">IFERROR(VLOOKUP($V128,AD:AK,8,FALSE()),"")</f>
        <v/>
      </c>
      <c r="X129" s="977" t="str">
        <f aca="false">IFERROR(VLOOKUP($V129,AE:AL,8,FALSE()),"")</f>
        <v/>
      </c>
      <c r="Y129" s="977" t="str">
        <f aca="false">IFERROR(VLOOKUP($V129,AF:AM,8,FALSE()),"")</f>
        <v/>
      </c>
      <c r="Z129" s="977" t="str">
        <f aca="false">IFERROR(VLOOKUP($V129,AG:AN,8,FALSE()),"")</f>
        <v/>
      </c>
      <c r="AA129" s="977" t="str">
        <f aca="false">IFERROR(VLOOKUP($V129,AH:AO,8,FALSE()),"")</f>
        <v/>
      </c>
      <c r="AB129" s="977" t="str">
        <f aca="false">IFERROR(VLOOKUP($V129,AI:AP,8,FALSE()),"")</f>
        <v/>
      </c>
      <c r="AD129" s="111" t="str">
        <f aca="false">IF(AK129&lt;&gt;"",MAX(AD$3:AD128)+1,"")</f>
        <v/>
      </c>
      <c r="AE129" s="111" t="str">
        <f aca="false">IF(AL129&lt;&gt;"",MAX(AE$3:AE128)+1,"")</f>
        <v/>
      </c>
      <c r="AF129" s="111" t="str">
        <f aca="false">IF(AM129&lt;&gt;"",MAX(AF$3:AF128)+1,"")</f>
        <v/>
      </c>
      <c r="AG129" s="111" t="str">
        <f aca="false">IF(AN129&lt;&gt;"",MAX(AG$3:AG128)+1,"")</f>
        <v/>
      </c>
      <c r="AH129" s="111" t="str">
        <f aca="false">IF(AO129&lt;&gt;"",MAX(AH$3:AH128)+1,"")</f>
        <v/>
      </c>
      <c r="AI129" s="111" t="str">
        <f aca="false">IF(AP129&lt;&gt;"",MAX(AI$3:AI128)+1,"")</f>
        <v/>
      </c>
      <c r="AK129" s="111" t="str">
        <f aca="false">IF(B129="","",IF(COUNTIF($AK$3:AL128,B129)=0,B129,""))</f>
        <v/>
      </c>
      <c r="AL129" s="111" t="str">
        <f aca="false">IF(C129="","",IF($B129='Oneri di Urbanizzazione'!$E$33,IF(COUNTIF($AL$3:AL128,$C129)=0,$C129,""),""))</f>
        <v/>
      </c>
      <c r="AM129" s="111" t="str">
        <f aca="false">IF(D129="","",IF(AND($B129='Oneri di Urbanizzazione'!$E$33,$C129='Oneri di Urbanizzazione'!$E$35),IF(COUNTIF(AM$3:AM128,$D129)=0,$D129,""),""))</f>
        <v/>
      </c>
      <c r="AN129" s="111" t="str">
        <f aca="false">IF(E129="","",IF(AND($B129='Oneri di Urbanizzazione'!$E$33,$C129='Oneri di Urbanizzazione'!$E$35,$D129='Oneri di Urbanizzazione'!$E$38),IF(COUNTIF(AN$3:AN128,$E129)=0,$E129,""),""))</f>
        <v/>
      </c>
      <c r="AO129" s="111" t="str">
        <f aca="false">IF(F129="","",IF(AND($B129='Oneri di Urbanizzazione'!$E$33,$C129='Oneri di Urbanizzazione'!$E$35,$D129='Oneri di Urbanizzazione'!$E$38,$E129='Oneri di Urbanizzazione'!$E$40),IF(COUNTIF(AO$3:AO128,$F129)=0,$F129,""),""))</f>
        <v/>
      </c>
      <c r="AP129" s="111" t="str">
        <f aca="false">IF(G129="","",IF(AND($B129='Oneri di Urbanizzazione'!$E$33,$C129='Oneri di Urbanizzazione'!$E$35,$D129='Oneri di Urbanizzazione'!$E$38,$E129='Oneri di Urbanizzazione'!$E$40,$F129='Oneri di Urbanizzazione'!$E$42),IF(COUNTIF(AP$3:AP128,$G129)=0,$G129,""),""))</f>
        <v/>
      </c>
      <c r="AY129" s="1" t="n">
        <f aca="false">+AY128+1</f>
        <v>127</v>
      </c>
      <c r="AZ129" s="978" t="str">
        <f aca="false">IFERROR(VLOOKUP($AY129,BI:BP,8,FALSE()),"")</f>
        <v/>
      </c>
      <c r="BA129" s="978" t="str">
        <f aca="false">IFERROR(VLOOKUP($AY129,BJ:BQ,8,FALSE()),"")</f>
        <v/>
      </c>
      <c r="BB129" s="978" t="str">
        <f aca="false">IFERROR(VLOOKUP($AY129,BK:BR,8,FALSE()),"")</f>
        <v/>
      </c>
      <c r="BC129" s="978" t="str">
        <f aca="false">IFERROR(VLOOKUP($AY129,BL:BS,8,FALSE()),"")</f>
        <v/>
      </c>
      <c r="BD129" s="978" t="str">
        <f aca="false">IFERROR(VLOOKUP($AY129,BM:BT,8,FALSE()),"")</f>
        <v/>
      </c>
      <c r="BE129" s="978" t="str">
        <f aca="false">IFERROR(VLOOKUP($AY129,BN:BU,8,FALSE()),"")</f>
        <v/>
      </c>
      <c r="BI129" s="1" t="str">
        <f aca="false">IF(BP129&lt;&gt;"",MAX(BI$3:BI128)+1,"")</f>
        <v/>
      </c>
      <c r="BJ129" s="1" t="str">
        <f aca="false">IF(BQ129&lt;&gt;"",MAX(BJ$3:BJ128)+1,"")</f>
        <v/>
      </c>
      <c r="BK129" s="1" t="str">
        <f aca="false">IF(BR129&lt;&gt;"",MAX(BK$3:BK128)+1,"")</f>
        <v/>
      </c>
      <c r="BL129" s="1" t="str">
        <f aca="false">IF(BS129&lt;&gt;"",MAX(BL$3:BL128)+1,"")</f>
        <v/>
      </c>
      <c r="BM129" s="1" t="str">
        <f aca="false">IF(BT129&lt;&gt;"",MAX(BM$3:BM128)+1,"")</f>
        <v/>
      </c>
      <c r="BN129" s="1" t="str">
        <f aca="false">IF(BU129&lt;&gt;"",MAX(BN$3:BN128)+1,"")</f>
        <v/>
      </c>
      <c r="BP129" s="1" t="str">
        <f aca="false">IF(B129&lt;&gt;"",IF(COUNTIF(BP$3:BP128,B129)&gt;0,"",B129),"")</f>
        <v/>
      </c>
      <c r="BQ129" s="1" t="str">
        <f aca="false">IF(C129&lt;&gt;"",IF(COUNTIF(BQ$3:BQ128,C129)&gt;0,"",C129),"")</f>
        <v/>
      </c>
      <c r="BR129" s="1" t="str">
        <f aca="false">IF(D129&lt;&gt;"",IF(COUNTIF(BR$3:BR128,D129)&gt;0,"",D129),"")</f>
        <v/>
      </c>
      <c r="BS129" s="1" t="str">
        <f aca="false">IF(E129&lt;&gt;"",IF(COUNTIF(BS$3:BS128,E129)&gt;0,"",E129),"")</f>
        <v/>
      </c>
      <c r="BT129" s="1" t="str">
        <f aca="false">IF(F129&lt;&gt;"",IF(COUNTIF(BT$3:BT128,F129)&gt;0,"",F129),"")</f>
        <v/>
      </c>
      <c r="BU129" s="1" t="str">
        <f aca="false">IF(G129&lt;&gt;"",IF(COUNTIF(BU$3:BU128,G129)&gt;0,"",G129),"")</f>
        <v/>
      </c>
    </row>
    <row r="130" customFormat="false" ht="15" hidden="false" customHeight="false" outlineLevel="0" collapsed="false">
      <c r="A130" s="972" t="str">
        <f aca="false">IF(B130&lt;&gt;"",CONCATENATE(B130,C130,D130,E130,F130,G130),"")</f>
        <v/>
      </c>
      <c r="B130" s="660"/>
      <c r="C130" s="660"/>
      <c r="D130" s="660"/>
      <c r="E130" s="1008"/>
      <c r="F130" s="660"/>
      <c r="G130" s="660"/>
      <c r="H130" s="1002"/>
      <c r="I130" s="1002"/>
      <c r="J130" s="1003"/>
      <c r="K130" s="1004"/>
      <c r="L130" s="1005"/>
      <c r="M130" s="1005"/>
      <c r="N130" s="1003"/>
      <c r="O130" s="1014"/>
      <c r="P130" s="1008"/>
      <c r="Q130" s="1008"/>
      <c r="R130" s="1008"/>
      <c r="S130" s="1007"/>
      <c r="V130" s="111" t="n">
        <f aca="false">+V129+1</f>
        <v>128</v>
      </c>
      <c r="W130" s="977" t="str">
        <f aca="false">IFERROR(VLOOKUP($V129,AD:AK,8,FALSE()),"")</f>
        <v/>
      </c>
      <c r="X130" s="977" t="str">
        <f aca="false">IFERROR(VLOOKUP($V130,AE:AL,8,FALSE()),"")</f>
        <v/>
      </c>
      <c r="Y130" s="977" t="str">
        <f aca="false">IFERROR(VLOOKUP($V130,AF:AM,8,FALSE()),"")</f>
        <v/>
      </c>
      <c r="Z130" s="977" t="str">
        <f aca="false">IFERROR(VLOOKUP($V130,AG:AN,8,FALSE()),"")</f>
        <v/>
      </c>
      <c r="AA130" s="977" t="str">
        <f aca="false">IFERROR(VLOOKUP($V130,AH:AO,8,FALSE()),"")</f>
        <v/>
      </c>
      <c r="AB130" s="977" t="str">
        <f aca="false">IFERROR(VLOOKUP($V130,AI:AP,8,FALSE()),"")</f>
        <v/>
      </c>
      <c r="AD130" s="111" t="str">
        <f aca="false">IF(AK130&lt;&gt;"",MAX(AD$3:AD129)+1,"")</f>
        <v/>
      </c>
      <c r="AE130" s="111" t="str">
        <f aca="false">IF(AL130&lt;&gt;"",MAX(AE$3:AE129)+1,"")</f>
        <v/>
      </c>
      <c r="AF130" s="111" t="str">
        <f aca="false">IF(AM130&lt;&gt;"",MAX(AF$3:AF129)+1,"")</f>
        <v/>
      </c>
      <c r="AG130" s="111" t="str">
        <f aca="false">IF(AN130&lt;&gt;"",MAX(AG$3:AG129)+1,"")</f>
        <v/>
      </c>
      <c r="AH130" s="111" t="str">
        <f aca="false">IF(AO130&lt;&gt;"",MAX(AH$3:AH129)+1,"")</f>
        <v/>
      </c>
      <c r="AI130" s="111" t="str">
        <f aca="false">IF(AP130&lt;&gt;"",MAX(AI$3:AI129)+1,"")</f>
        <v/>
      </c>
      <c r="AK130" s="111" t="str">
        <f aca="false">IF(B130="","",IF(COUNTIF($AK$3:AL129,B130)=0,B130,""))</f>
        <v/>
      </c>
      <c r="AL130" s="111" t="str">
        <f aca="false">IF(C130="","",IF($B130='Oneri di Urbanizzazione'!$E$33,IF(COUNTIF($AL$3:AL129,$C130)=0,$C130,""),""))</f>
        <v/>
      </c>
      <c r="AM130" s="111" t="str">
        <f aca="false">IF(D130="","",IF(AND($B130='Oneri di Urbanizzazione'!$E$33,$C130='Oneri di Urbanizzazione'!$E$35),IF(COUNTIF(AM$3:AM129,$D130)=0,$D130,""),""))</f>
        <v/>
      </c>
      <c r="AN130" s="111" t="str">
        <f aca="false">IF(E130="","",IF(AND($B130='Oneri di Urbanizzazione'!$E$33,$C130='Oneri di Urbanizzazione'!$E$35,$D130='Oneri di Urbanizzazione'!$E$38),IF(COUNTIF(AN$3:AN129,$E130)=0,$E130,""),""))</f>
        <v/>
      </c>
      <c r="AO130" s="111" t="str">
        <f aca="false">IF(F130="","",IF(AND($B130='Oneri di Urbanizzazione'!$E$33,$C130='Oneri di Urbanizzazione'!$E$35,$D130='Oneri di Urbanizzazione'!$E$38,$E130='Oneri di Urbanizzazione'!$E$40),IF(COUNTIF(AO$3:AO129,$F130)=0,$F130,""),""))</f>
        <v/>
      </c>
      <c r="AP130" s="111" t="str">
        <f aca="false">IF(G130="","",IF(AND($B130='Oneri di Urbanizzazione'!$E$33,$C130='Oneri di Urbanizzazione'!$E$35,$D130='Oneri di Urbanizzazione'!$E$38,$E130='Oneri di Urbanizzazione'!$E$40,$F130='Oneri di Urbanizzazione'!$E$42),IF(COUNTIF(AP$3:AP129,$G130)=0,$G130,""),""))</f>
        <v/>
      </c>
      <c r="AY130" s="1" t="n">
        <f aca="false">+AY129+1</f>
        <v>128</v>
      </c>
      <c r="AZ130" s="978" t="str">
        <f aca="false">IFERROR(VLOOKUP($AY130,BI:BP,8,FALSE()),"")</f>
        <v/>
      </c>
      <c r="BA130" s="978" t="str">
        <f aca="false">IFERROR(VLOOKUP($AY130,BJ:BQ,8,FALSE()),"")</f>
        <v/>
      </c>
      <c r="BB130" s="978" t="str">
        <f aca="false">IFERROR(VLOOKUP($AY130,BK:BR,8,FALSE()),"")</f>
        <v/>
      </c>
      <c r="BC130" s="978" t="str">
        <f aca="false">IFERROR(VLOOKUP($AY130,BL:BS,8,FALSE()),"")</f>
        <v/>
      </c>
      <c r="BD130" s="978" t="str">
        <f aca="false">IFERROR(VLOOKUP($AY130,BM:BT,8,FALSE()),"")</f>
        <v/>
      </c>
      <c r="BE130" s="978" t="str">
        <f aca="false">IFERROR(VLOOKUP($AY130,BN:BU,8,FALSE()),"")</f>
        <v/>
      </c>
      <c r="BI130" s="1" t="str">
        <f aca="false">IF(BP130&lt;&gt;"",MAX(BI$3:BI129)+1,"")</f>
        <v/>
      </c>
      <c r="BJ130" s="1" t="str">
        <f aca="false">IF(BQ130&lt;&gt;"",MAX(BJ$3:BJ129)+1,"")</f>
        <v/>
      </c>
      <c r="BK130" s="1" t="str">
        <f aca="false">IF(BR130&lt;&gt;"",MAX(BK$3:BK129)+1,"")</f>
        <v/>
      </c>
      <c r="BL130" s="1" t="str">
        <f aca="false">IF(BS130&lt;&gt;"",MAX(BL$3:BL129)+1,"")</f>
        <v/>
      </c>
      <c r="BM130" s="1" t="str">
        <f aca="false">IF(BT130&lt;&gt;"",MAX(BM$3:BM129)+1,"")</f>
        <v/>
      </c>
      <c r="BN130" s="1" t="str">
        <f aca="false">IF(BU130&lt;&gt;"",MAX(BN$3:BN129)+1,"")</f>
        <v/>
      </c>
      <c r="BP130" s="1" t="str">
        <f aca="false">IF(B130&lt;&gt;"",IF(COUNTIF(BP$3:BP129,B130)&gt;0,"",B130),"")</f>
        <v/>
      </c>
      <c r="BQ130" s="1" t="str">
        <f aca="false">IF(C130&lt;&gt;"",IF(COUNTIF(BQ$3:BQ129,C130)&gt;0,"",C130),"")</f>
        <v/>
      </c>
      <c r="BR130" s="1" t="str">
        <f aca="false">IF(D130&lt;&gt;"",IF(COUNTIF(BR$3:BR129,D130)&gt;0,"",D130),"")</f>
        <v/>
      </c>
      <c r="BS130" s="1" t="str">
        <f aca="false">IF(E130&lt;&gt;"",IF(COUNTIF(BS$3:BS129,E130)&gt;0,"",E130),"")</f>
        <v/>
      </c>
      <c r="BT130" s="1" t="str">
        <f aca="false">IF(F130&lt;&gt;"",IF(COUNTIF(BT$3:BT129,F130)&gt;0,"",F130),"")</f>
        <v/>
      </c>
      <c r="BU130" s="1" t="str">
        <f aca="false">IF(G130&lt;&gt;"",IF(COUNTIF(BU$3:BU129,G130)&gt;0,"",G130),"")</f>
        <v/>
      </c>
    </row>
    <row r="131" customFormat="false" ht="15" hidden="false" customHeight="false" outlineLevel="0" collapsed="false">
      <c r="A131" s="972" t="str">
        <f aca="false">IF(B131&lt;&gt;"",CONCATENATE(B131,C131,D131,E131,F131,G131),"")</f>
        <v/>
      </c>
      <c r="B131" s="660"/>
      <c r="C131" s="660"/>
      <c r="D131" s="660"/>
      <c r="E131" s="1008"/>
      <c r="F131" s="660"/>
      <c r="G131" s="660"/>
      <c r="H131" s="1002"/>
      <c r="I131" s="1002"/>
      <c r="J131" s="1003"/>
      <c r="K131" s="1004"/>
      <c r="L131" s="1005"/>
      <c r="M131" s="1005"/>
      <c r="N131" s="1003"/>
      <c r="O131" s="1014"/>
      <c r="P131" s="1008"/>
      <c r="Q131" s="1008"/>
      <c r="R131" s="1008"/>
      <c r="S131" s="1007"/>
      <c r="V131" s="111" t="n">
        <f aca="false">+V130+1</f>
        <v>129</v>
      </c>
      <c r="W131" s="977" t="str">
        <f aca="false">IFERROR(VLOOKUP($V130,AD:AK,8,FALSE()),"")</f>
        <v/>
      </c>
      <c r="X131" s="977" t="str">
        <f aca="false">IFERROR(VLOOKUP($V131,AE:AL,8,FALSE()),"")</f>
        <v/>
      </c>
      <c r="Y131" s="977" t="str">
        <f aca="false">IFERROR(VLOOKUP($V131,AF:AM,8,FALSE()),"")</f>
        <v/>
      </c>
      <c r="Z131" s="977" t="str">
        <f aca="false">IFERROR(VLOOKUP($V131,AG:AN,8,FALSE()),"")</f>
        <v/>
      </c>
      <c r="AA131" s="977" t="str">
        <f aca="false">IFERROR(VLOOKUP($V131,AH:AO,8,FALSE()),"")</f>
        <v/>
      </c>
      <c r="AB131" s="977" t="str">
        <f aca="false">IFERROR(VLOOKUP($V131,AI:AP,8,FALSE()),"")</f>
        <v/>
      </c>
      <c r="AD131" s="111" t="str">
        <f aca="false">IF(AK131&lt;&gt;"",MAX(AD$3:AD130)+1,"")</f>
        <v/>
      </c>
      <c r="AE131" s="111" t="str">
        <f aca="false">IF(AL131&lt;&gt;"",MAX(AE$3:AE130)+1,"")</f>
        <v/>
      </c>
      <c r="AF131" s="111" t="str">
        <f aca="false">IF(AM131&lt;&gt;"",MAX(AF$3:AF130)+1,"")</f>
        <v/>
      </c>
      <c r="AG131" s="111" t="str">
        <f aca="false">IF(AN131&lt;&gt;"",MAX(AG$3:AG130)+1,"")</f>
        <v/>
      </c>
      <c r="AH131" s="111" t="str">
        <f aca="false">IF(AO131&lt;&gt;"",MAX(AH$3:AH130)+1,"")</f>
        <v/>
      </c>
      <c r="AI131" s="111" t="str">
        <f aca="false">IF(AP131&lt;&gt;"",MAX(AI$3:AI130)+1,"")</f>
        <v/>
      </c>
      <c r="AK131" s="111" t="str">
        <f aca="false">IF(B131="","",IF(COUNTIF($AK$3:AL130,B131)=0,B131,""))</f>
        <v/>
      </c>
      <c r="AL131" s="111" t="str">
        <f aca="false">IF(C131="","",IF($B131='Oneri di Urbanizzazione'!$E$33,IF(COUNTIF($AL$3:AL130,$C131)=0,$C131,""),""))</f>
        <v/>
      </c>
      <c r="AM131" s="111" t="str">
        <f aca="false">IF(D131="","",IF(AND($B131='Oneri di Urbanizzazione'!$E$33,$C131='Oneri di Urbanizzazione'!$E$35),IF(COUNTIF(AM$3:AM130,$D131)=0,$D131,""),""))</f>
        <v/>
      </c>
      <c r="AN131" s="111" t="str">
        <f aca="false">IF(E131="","",IF(AND($B131='Oneri di Urbanizzazione'!$E$33,$C131='Oneri di Urbanizzazione'!$E$35,$D131='Oneri di Urbanizzazione'!$E$38),IF(COUNTIF(AN$3:AN130,$E131)=0,$E131,""),""))</f>
        <v/>
      </c>
      <c r="AO131" s="111" t="str">
        <f aca="false">IF(F131="","",IF(AND($B131='Oneri di Urbanizzazione'!$E$33,$C131='Oneri di Urbanizzazione'!$E$35,$D131='Oneri di Urbanizzazione'!$E$38,$E131='Oneri di Urbanizzazione'!$E$40),IF(COUNTIF(AO$3:AO130,$F131)=0,$F131,""),""))</f>
        <v/>
      </c>
      <c r="AP131" s="111" t="str">
        <f aca="false">IF(G131="","",IF(AND($B131='Oneri di Urbanizzazione'!$E$33,$C131='Oneri di Urbanizzazione'!$E$35,$D131='Oneri di Urbanizzazione'!$E$38,$E131='Oneri di Urbanizzazione'!$E$40,$F131='Oneri di Urbanizzazione'!$E$42),IF(COUNTIF(AP$3:AP130,$G131)=0,$G131,""),""))</f>
        <v/>
      </c>
      <c r="AY131" s="1" t="n">
        <f aca="false">+AY130+1</f>
        <v>129</v>
      </c>
      <c r="AZ131" s="978" t="str">
        <f aca="false">IFERROR(VLOOKUP($AY131,BI:BP,8,FALSE()),"")</f>
        <v/>
      </c>
      <c r="BA131" s="978" t="str">
        <f aca="false">IFERROR(VLOOKUP($AY131,BJ:BQ,8,FALSE()),"")</f>
        <v/>
      </c>
      <c r="BB131" s="978" t="str">
        <f aca="false">IFERROR(VLOOKUP($AY131,BK:BR,8,FALSE()),"")</f>
        <v/>
      </c>
      <c r="BC131" s="978" t="str">
        <f aca="false">IFERROR(VLOOKUP($AY131,BL:BS,8,FALSE()),"")</f>
        <v/>
      </c>
      <c r="BD131" s="978" t="str">
        <f aca="false">IFERROR(VLOOKUP($AY131,BM:BT,8,FALSE()),"")</f>
        <v/>
      </c>
      <c r="BE131" s="978" t="str">
        <f aca="false">IFERROR(VLOOKUP($AY131,BN:BU,8,FALSE()),"")</f>
        <v/>
      </c>
      <c r="BI131" s="1" t="str">
        <f aca="false">IF(BP131&lt;&gt;"",MAX(BI$3:BI130)+1,"")</f>
        <v/>
      </c>
      <c r="BJ131" s="1" t="str">
        <f aca="false">IF(BQ131&lt;&gt;"",MAX(BJ$3:BJ130)+1,"")</f>
        <v/>
      </c>
      <c r="BK131" s="1" t="str">
        <f aca="false">IF(BR131&lt;&gt;"",MAX(BK$3:BK130)+1,"")</f>
        <v/>
      </c>
      <c r="BL131" s="1" t="str">
        <f aca="false">IF(BS131&lt;&gt;"",MAX(BL$3:BL130)+1,"")</f>
        <v/>
      </c>
      <c r="BM131" s="1" t="str">
        <f aca="false">IF(BT131&lt;&gt;"",MAX(BM$3:BM130)+1,"")</f>
        <v/>
      </c>
      <c r="BN131" s="1" t="str">
        <f aca="false">IF(BU131&lt;&gt;"",MAX(BN$3:BN130)+1,"")</f>
        <v/>
      </c>
      <c r="BP131" s="1" t="str">
        <f aca="false">IF(B131&lt;&gt;"",IF(COUNTIF(BP$3:BP130,B131)&gt;0,"",B131),"")</f>
        <v/>
      </c>
      <c r="BQ131" s="1" t="str">
        <f aca="false">IF(C131&lt;&gt;"",IF(COUNTIF(BQ$3:BQ130,C131)&gt;0,"",C131),"")</f>
        <v/>
      </c>
      <c r="BR131" s="1" t="str">
        <f aca="false">IF(D131&lt;&gt;"",IF(COUNTIF(BR$3:BR130,D131)&gt;0,"",D131),"")</f>
        <v/>
      </c>
      <c r="BS131" s="1" t="str">
        <f aca="false">IF(E131&lt;&gt;"",IF(COUNTIF(BS$3:BS130,E131)&gt;0,"",E131),"")</f>
        <v/>
      </c>
      <c r="BT131" s="1" t="str">
        <f aca="false">IF(F131&lt;&gt;"",IF(COUNTIF(BT$3:BT130,F131)&gt;0,"",F131),"")</f>
        <v/>
      </c>
      <c r="BU131" s="1" t="str">
        <f aca="false">IF(G131&lt;&gt;"",IF(COUNTIF(BU$3:BU130,G131)&gt;0,"",G131),"")</f>
        <v/>
      </c>
    </row>
    <row r="132" customFormat="false" ht="15" hidden="false" customHeight="false" outlineLevel="0" collapsed="false">
      <c r="A132" s="972" t="str">
        <f aca="false">IF(B132&lt;&gt;"",CONCATENATE(B132,C132,D132,E132,F132,G132),"")</f>
        <v/>
      </c>
      <c r="B132" s="660"/>
      <c r="C132" s="660"/>
      <c r="D132" s="660"/>
      <c r="E132" s="1008"/>
      <c r="F132" s="660"/>
      <c r="G132" s="660"/>
      <c r="H132" s="1002"/>
      <c r="I132" s="1002"/>
      <c r="J132" s="1003"/>
      <c r="K132" s="1004"/>
      <c r="L132" s="1005"/>
      <c r="M132" s="1005"/>
      <c r="N132" s="1003"/>
      <c r="O132" s="1014"/>
      <c r="P132" s="1008"/>
      <c r="Q132" s="1008"/>
      <c r="R132" s="1008"/>
      <c r="S132" s="1007"/>
      <c r="V132" s="111" t="n">
        <f aca="false">+V131+1</f>
        <v>130</v>
      </c>
      <c r="W132" s="977" t="str">
        <f aca="false">IFERROR(VLOOKUP($V131,AD:AK,8,FALSE()),"")</f>
        <v/>
      </c>
      <c r="X132" s="977" t="str">
        <f aca="false">IFERROR(VLOOKUP($V132,AE:AL,8,FALSE()),"")</f>
        <v/>
      </c>
      <c r="Y132" s="977" t="str">
        <f aca="false">IFERROR(VLOOKUP($V132,AF:AM,8,FALSE()),"")</f>
        <v/>
      </c>
      <c r="Z132" s="977" t="str">
        <f aca="false">IFERROR(VLOOKUP($V132,AG:AN,8,FALSE()),"")</f>
        <v/>
      </c>
      <c r="AA132" s="977" t="str">
        <f aca="false">IFERROR(VLOOKUP($V132,AH:AO,8,FALSE()),"")</f>
        <v/>
      </c>
      <c r="AB132" s="977" t="str">
        <f aca="false">IFERROR(VLOOKUP($V132,AI:AP,8,FALSE()),"")</f>
        <v/>
      </c>
      <c r="AD132" s="111" t="str">
        <f aca="false">IF(AK132&lt;&gt;"",MAX(AD$3:AD131)+1,"")</f>
        <v/>
      </c>
      <c r="AE132" s="111" t="str">
        <f aca="false">IF(AL132&lt;&gt;"",MAX(AE$3:AE131)+1,"")</f>
        <v/>
      </c>
      <c r="AF132" s="111" t="str">
        <f aca="false">IF(AM132&lt;&gt;"",MAX(AF$3:AF131)+1,"")</f>
        <v/>
      </c>
      <c r="AG132" s="111" t="str">
        <f aca="false">IF(AN132&lt;&gt;"",MAX(AG$3:AG131)+1,"")</f>
        <v/>
      </c>
      <c r="AH132" s="111" t="str">
        <f aca="false">IF(AO132&lt;&gt;"",MAX(AH$3:AH131)+1,"")</f>
        <v/>
      </c>
      <c r="AI132" s="111" t="str">
        <f aca="false">IF(AP132&lt;&gt;"",MAX(AI$3:AI131)+1,"")</f>
        <v/>
      </c>
      <c r="AK132" s="111" t="str">
        <f aca="false">IF(B132="","",IF(COUNTIF($AK$3:AL131,B132)=0,B132,""))</f>
        <v/>
      </c>
      <c r="AL132" s="111" t="str">
        <f aca="false">IF(C132="","",IF($B132='Oneri di Urbanizzazione'!$E$33,IF(COUNTIF($AL$3:AL131,$C132)=0,$C132,""),""))</f>
        <v/>
      </c>
      <c r="AM132" s="111" t="str">
        <f aca="false">IF(D132="","",IF(AND($B132='Oneri di Urbanizzazione'!$E$33,$C132='Oneri di Urbanizzazione'!$E$35),IF(COUNTIF(AM$3:AM131,$D132)=0,$D132,""),""))</f>
        <v/>
      </c>
      <c r="AN132" s="111" t="str">
        <f aca="false">IF(E132="","",IF(AND($B132='Oneri di Urbanizzazione'!$E$33,$C132='Oneri di Urbanizzazione'!$E$35,$D132='Oneri di Urbanizzazione'!$E$38),IF(COUNTIF(AN$3:AN131,$E132)=0,$E132,""),""))</f>
        <v/>
      </c>
      <c r="AO132" s="111" t="str">
        <f aca="false">IF(F132="","",IF(AND($B132='Oneri di Urbanizzazione'!$E$33,$C132='Oneri di Urbanizzazione'!$E$35,$D132='Oneri di Urbanizzazione'!$E$38,$E132='Oneri di Urbanizzazione'!$E$40),IF(COUNTIF(AO$3:AO131,$F132)=0,$F132,""),""))</f>
        <v/>
      </c>
      <c r="AP132" s="111" t="str">
        <f aca="false">IF(G132="","",IF(AND($B132='Oneri di Urbanizzazione'!$E$33,$C132='Oneri di Urbanizzazione'!$E$35,$D132='Oneri di Urbanizzazione'!$E$38,$E132='Oneri di Urbanizzazione'!$E$40,$F132='Oneri di Urbanizzazione'!$E$42),IF(COUNTIF(AP$3:AP131,$G132)=0,$G132,""),""))</f>
        <v/>
      </c>
      <c r="AY132" s="1" t="n">
        <f aca="false">+AY131+1</f>
        <v>130</v>
      </c>
      <c r="AZ132" s="978" t="str">
        <f aca="false">IFERROR(VLOOKUP($AY132,BI:BP,8,FALSE()),"")</f>
        <v/>
      </c>
      <c r="BA132" s="978" t="str">
        <f aca="false">IFERROR(VLOOKUP($AY132,BJ:BQ,8,FALSE()),"")</f>
        <v/>
      </c>
      <c r="BB132" s="978" t="str">
        <f aca="false">IFERROR(VLOOKUP($AY132,BK:BR,8,FALSE()),"")</f>
        <v/>
      </c>
      <c r="BC132" s="978" t="str">
        <f aca="false">IFERROR(VLOOKUP($AY132,BL:BS,8,FALSE()),"")</f>
        <v/>
      </c>
      <c r="BD132" s="978" t="str">
        <f aca="false">IFERROR(VLOOKUP($AY132,BM:BT,8,FALSE()),"")</f>
        <v/>
      </c>
      <c r="BE132" s="978" t="str">
        <f aca="false">IFERROR(VLOOKUP($AY132,BN:BU,8,FALSE()),"")</f>
        <v/>
      </c>
      <c r="BI132" s="1" t="str">
        <f aca="false">IF(BP132&lt;&gt;"",MAX(BI$3:BI131)+1,"")</f>
        <v/>
      </c>
      <c r="BJ132" s="1" t="str">
        <f aca="false">IF(BQ132&lt;&gt;"",MAX(BJ$3:BJ131)+1,"")</f>
        <v/>
      </c>
      <c r="BK132" s="1" t="str">
        <f aca="false">IF(BR132&lt;&gt;"",MAX(BK$3:BK131)+1,"")</f>
        <v/>
      </c>
      <c r="BL132" s="1" t="str">
        <f aca="false">IF(BS132&lt;&gt;"",MAX(BL$3:BL131)+1,"")</f>
        <v/>
      </c>
      <c r="BM132" s="1" t="str">
        <f aca="false">IF(BT132&lt;&gt;"",MAX(BM$3:BM131)+1,"")</f>
        <v/>
      </c>
      <c r="BN132" s="1" t="str">
        <f aca="false">IF(BU132&lt;&gt;"",MAX(BN$3:BN131)+1,"")</f>
        <v/>
      </c>
      <c r="BP132" s="1" t="str">
        <f aca="false">IF(B132&lt;&gt;"",IF(COUNTIF(BP$3:BP131,B132)&gt;0,"",B132),"")</f>
        <v/>
      </c>
      <c r="BQ132" s="1" t="str">
        <f aca="false">IF(C132&lt;&gt;"",IF(COUNTIF(BQ$3:BQ131,C132)&gt;0,"",C132),"")</f>
        <v/>
      </c>
      <c r="BR132" s="1" t="str">
        <f aca="false">IF(D132&lt;&gt;"",IF(COUNTIF(BR$3:BR131,D132)&gt;0,"",D132),"")</f>
        <v/>
      </c>
      <c r="BS132" s="1" t="str">
        <f aca="false">IF(E132&lt;&gt;"",IF(COUNTIF(BS$3:BS131,E132)&gt;0,"",E132),"")</f>
        <v/>
      </c>
      <c r="BT132" s="1" t="str">
        <f aca="false">IF(F132&lt;&gt;"",IF(COUNTIF(BT$3:BT131,F132)&gt;0,"",F132),"")</f>
        <v/>
      </c>
      <c r="BU132" s="1" t="str">
        <f aca="false">IF(G132&lt;&gt;"",IF(COUNTIF(BU$3:BU131,G132)&gt;0,"",G132),"")</f>
        <v/>
      </c>
    </row>
    <row r="133" customFormat="false" ht="15" hidden="false" customHeight="false" outlineLevel="0" collapsed="false">
      <c r="A133" s="972" t="str">
        <f aca="false">IF(B133&lt;&gt;"",CONCATENATE(B133,C133,D133,E133,F133,G133),"")</f>
        <v/>
      </c>
      <c r="B133" s="660"/>
      <c r="C133" s="660"/>
      <c r="D133" s="660"/>
      <c r="E133" s="1008"/>
      <c r="F133" s="660"/>
      <c r="G133" s="660"/>
      <c r="H133" s="1002"/>
      <c r="I133" s="1002"/>
      <c r="J133" s="1003"/>
      <c r="K133" s="1004"/>
      <c r="L133" s="1005"/>
      <c r="M133" s="1005"/>
      <c r="N133" s="1003"/>
      <c r="O133" s="1014"/>
      <c r="P133" s="1008"/>
      <c r="Q133" s="1008"/>
      <c r="R133" s="1008"/>
      <c r="S133" s="1007"/>
      <c r="V133" s="111" t="n">
        <f aca="false">+V132+1</f>
        <v>131</v>
      </c>
      <c r="W133" s="977" t="str">
        <f aca="false">IFERROR(VLOOKUP($V132,AD:AK,8,FALSE()),"")</f>
        <v/>
      </c>
      <c r="X133" s="977" t="str">
        <f aca="false">IFERROR(VLOOKUP($V133,AE:AL,8,FALSE()),"")</f>
        <v/>
      </c>
      <c r="Y133" s="977" t="str">
        <f aca="false">IFERROR(VLOOKUP($V133,AF:AM,8,FALSE()),"")</f>
        <v/>
      </c>
      <c r="Z133" s="977" t="str">
        <f aca="false">IFERROR(VLOOKUP($V133,AG:AN,8,FALSE()),"")</f>
        <v/>
      </c>
      <c r="AA133" s="977" t="str">
        <f aca="false">IFERROR(VLOOKUP($V133,AH:AO,8,FALSE()),"")</f>
        <v/>
      </c>
      <c r="AB133" s="977" t="str">
        <f aca="false">IFERROR(VLOOKUP($V133,AI:AP,8,FALSE()),"")</f>
        <v/>
      </c>
      <c r="AD133" s="111" t="str">
        <f aca="false">IF(AK133&lt;&gt;"",MAX(AD$3:AD132)+1,"")</f>
        <v/>
      </c>
      <c r="AE133" s="111" t="str">
        <f aca="false">IF(AL133&lt;&gt;"",MAX(AE$3:AE132)+1,"")</f>
        <v/>
      </c>
      <c r="AF133" s="111" t="str">
        <f aca="false">IF(AM133&lt;&gt;"",MAX(AF$3:AF132)+1,"")</f>
        <v/>
      </c>
      <c r="AG133" s="111" t="str">
        <f aca="false">IF(AN133&lt;&gt;"",MAX(AG$3:AG132)+1,"")</f>
        <v/>
      </c>
      <c r="AH133" s="111" t="str">
        <f aca="false">IF(AO133&lt;&gt;"",MAX(AH$3:AH132)+1,"")</f>
        <v/>
      </c>
      <c r="AI133" s="111" t="str">
        <f aca="false">IF(AP133&lt;&gt;"",MAX(AI$3:AI132)+1,"")</f>
        <v/>
      </c>
      <c r="AK133" s="111" t="str">
        <f aca="false">IF(B133="","",IF(COUNTIF($AK$3:AL132,B133)=0,B133,""))</f>
        <v/>
      </c>
      <c r="AL133" s="111" t="str">
        <f aca="false">IF(C133="","",IF($B133='Oneri di Urbanizzazione'!$E$33,IF(COUNTIF($AL$3:AL132,$C133)=0,$C133,""),""))</f>
        <v/>
      </c>
      <c r="AM133" s="111" t="str">
        <f aca="false">IF(D133="","",IF(AND($B133='Oneri di Urbanizzazione'!$E$33,$C133='Oneri di Urbanizzazione'!$E$35),IF(COUNTIF(AM$3:AM132,$D133)=0,$D133,""),""))</f>
        <v/>
      </c>
      <c r="AN133" s="111" t="str">
        <f aca="false">IF(E133="","",IF(AND($B133='Oneri di Urbanizzazione'!$E$33,$C133='Oneri di Urbanizzazione'!$E$35,$D133='Oneri di Urbanizzazione'!$E$38),IF(COUNTIF(AN$3:AN132,$E133)=0,$E133,""),""))</f>
        <v/>
      </c>
      <c r="AO133" s="111" t="str">
        <f aca="false">IF(F133="","",IF(AND($B133='Oneri di Urbanizzazione'!$E$33,$C133='Oneri di Urbanizzazione'!$E$35,$D133='Oneri di Urbanizzazione'!$E$38,$E133='Oneri di Urbanizzazione'!$E$40),IF(COUNTIF(AO$3:AO132,$F133)=0,$F133,""),""))</f>
        <v/>
      </c>
      <c r="AP133" s="111" t="str">
        <f aca="false">IF(G133="","",IF(AND($B133='Oneri di Urbanizzazione'!$E$33,$C133='Oneri di Urbanizzazione'!$E$35,$D133='Oneri di Urbanizzazione'!$E$38,$E133='Oneri di Urbanizzazione'!$E$40,$F133='Oneri di Urbanizzazione'!$E$42),IF(COUNTIF(AP$3:AP132,$G133)=0,$G133,""),""))</f>
        <v/>
      </c>
      <c r="AY133" s="1" t="n">
        <f aca="false">+AY132+1</f>
        <v>131</v>
      </c>
      <c r="AZ133" s="978" t="str">
        <f aca="false">IFERROR(VLOOKUP($AY133,BI:BP,8,FALSE()),"")</f>
        <v/>
      </c>
      <c r="BA133" s="978" t="str">
        <f aca="false">IFERROR(VLOOKUP($AY133,BJ:BQ,8,FALSE()),"")</f>
        <v/>
      </c>
      <c r="BB133" s="978" t="str">
        <f aca="false">IFERROR(VLOOKUP($AY133,BK:BR,8,FALSE()),"")</f>
        <v/>
      </c>
      <c r="BC133" s="978" t="str">
        <f aca="false">IFERROR(VLOOKUP($AY133,BL:BS,8,FALSE()),"")</f>
        <v/>
      </c>
      <c r="BD133" s="978" t="str">
        <f aca="false">IFERROR(VLOOKUP($AY133,BM:BT,8,FALSE()),"")</f>
        <v/>
      </c>
      <c r="BE133" s="978" t="str">
        <f aca="false">IFERROR(VLOOKUP($AY133,BN:BU,8,FALSE()),"")</f>
        <v/>
      </c>
      <c r="BI133" s="1" t="str">
        <f aca="false">IF(BP133&lt;&gt;"",MAX(BI$3:BI132)+1,"")</f>
        <v/>
      </c>
      <c r="BJ133" s="1" t="str">
        <f aca="false">IF(BQ133&lt;&gt;"",MAX(BJ$3:BJ132)+1,"")</f>
        <v/>
      </c>
      <c r="BK133" s="1" t="str">
        <f aca="false">IF(BR133&lt;&gt;"",MAX(BK$3:BK132)+1,"")</f>
        <v/>
      </c>
      <c r="BL133" s="1" t="str">
        <f aca="false">IF(BS133&lt;&gt;"",MAX(BL$3:BL132)+1,"")</f>
        <v/>
      </c>
      <c r="BM133" s="1" t="str">
        <f aca="false">IF(BT133&lt;&gt;"",MAX(BM$3:BM132)+1,"")</f>
        <v/>
      </c>
      <c r="BN133" s="1" t="str">
        <f aca="false">IF(BU133&lt;&gt;"",MAX(BN$3:BN132)+1,"")</f>
        <v/>
      </c>
      <c r="BP133" s="1" t="str">
        <f aca="false">IF(B133&lt;&gt;"",IF(COUNTIF(BP$3:BP132,B133)&gt;0,"",B133),"")</f>
        <v/>
      </c>
      <c r="BQ133" s="1" t="str">
        <f aca="false">IF(C133&lt;&gt;"",IF(COUNTIF(BQ$3:BQ132,C133)&gt;0,"",C133),"")</f>
        <v/>
      </c>
      <c r="BR133" s="1" t="str">
        <f aca="false">IF(D133&lt;&gt;"",IF(COUNTIF(BR$3:BR132,D133)&gt;0,"",D133),"")</f>
        <v/>
      </c>
      <c r="BS133" s="1" t="str">
        <f aca="false">IF(E133&lt;&gt;"",IF(COUNTIF(BS$3:BS132,E133)&gt;0,"",E133),"")</f>
        <v/>
      </c>
      <c r="BT133" s="1" t="str">
        <f aca="false">IF(F133&lt;&gt;"",IF(COUNTIF(BT$3:BT132,F133)&gt;0,"",F133),"")</f>
        <v/>
      </c>
      <c r="BU133" s="1" t="str">
        <f aca="false">IF(G133&lt;&gt;"",IF(COUNTIF(BU$3:BU132,G133)&gt;0,"",G133),"")</f>
        <v/>
      </c>
    </row>
    <row r="134" customFormat="false" ht="15" hidden="false" customHeight="false" outlineLevel="0" collapsed="false">
      <c r="A134" s="972" t="str">
        <f aca="false">IF(B134&lt;&gt;"",CONCATENATE(B134,C134,D134,E134,F134,G134),"")</f>
        <v/>
      </c>
      <c r="B134" s="660"/>
      <c r="C134" s="660"/>
      <c r="D134" s="660"/>
      <c r="E134" s="1008"/>
      <c r="F134" s="660"/>
      <c r="G134" s="660"/>
      <c r="H134" s="1002"/>
      <c r="I134" s="1002"/>
      <c r="J134" s="1003"/>
      <c r="K134" s="1004"/>
      <c r="L134" s="1005"/>
      <c r="M134" s="1005"/>
      <c r="N134" s="1003"/>
      <c r="O134" s="1014"/>
      <c r="P134" s="1008"/>
      <c r="Q134" s="1008"/>
      <c r="R134" s="1008"/>
      <c r="S134" s="1007"/>
      <c r="V134" s="111" t="n">
        <f aca="false">+V133+1</f>
        <v>132</v>
      </c>
      <c r="W134" s="977" t="str">
        <f aca="false">IFERROR(VLOOKUP($V133,AD:AK,8,FALSE()),"")</f>
        <v/>
      </c>
      <c r="X134" s="977" t="str">
        <f aca="false">IFERROR(VLOOKUP($V134,AE:AL,8,FALSE()),"")</f>
        <v/>
      </c>
      <c r="Y134" s="977" t="str">
        <f aca="false">IFERROR(VLOOKUP($V134,AF:AM,8,FALSE()),"")</f>
        <v/>
      </c>
      <c r="Z134" s="977" t="str">
        <f aca="false">IFERROR(VLOOKUP($V134,AG:AN,8,FALSE()),"")</f>
        <v/>
      </c>
      <c r="AA134" s="977" t="str">
        <f aca="false">IFERROR(VLOOKUP($V134,AH:AO,8,FALSE()),"")</f>
        <v/>
      </c>
      <c r="AB134" s="977" t="str">
        <f aca="false">IFERROR(VLOOKUP($V134,AI:AP,8,FALSE()),"")</f>
        <v/>
      </c>
      <c r="AD134" s="111" t="str">
        <f aca="false">IF(AK134&lt;&gt;"",MAX(AD$3:AD133)+1,"")</f>
        <v/>
      </c>
      <c r="AE134" s="111" t="str">
        <f aca="false">IF(AL134&lt;&gt;"",MAX(AE$3:AE133)+1,"")</f>
        <v/>
      </c>
      <c r="AF134" s="111" t="str">
        <f aca="false">IF(AM134&lt;&gt;"",MAX(AF$3:AF133)+1,"")</f>
        <v/>
      </c>
      <c r="AG134" s="111" t="str">
        <f aca="false">IF(AN134&lt;&gt;"",MAX(AG$3:AG133)+1,"")</f>
        <v/>
      </c>
      <c r="AH134" s="111" t="str">
        <f aca="false">IF(AO134&lt;&gt;"",MAX(AH$3:AH133)+1,"")</f>
        <v/>
      </c>
      <c r="AI134" s="111" t="str">
        <f aca="false">IF(AP134&lt;&gt;"",MAX(AI$3:AI133)+1,"")</f>
        <v/>
      </c>
      <c r="AK134" s="111" t="str">
        <f aca="false">IF(B134="","",IF(COUNTIF($AK$3:AL133,B134)=0,B134,""))</f>
        <v/>
      </c>
      <c r="AL134" s="111" t="str">
        <f aca="false">IF(C134="","",IF($B134='Oneri di Urbanizzazione'!$E$33,IF(COUNTIF($AL$3:AL133,$C134)=0,$C134,""),""))</f>
        <v/>
      </c>
      <c r="AM134" s="111" t="str">
        <f aca="false">IF(D134="","",IF(AND($B134='Oneri di Urbanizzazione'!$E$33,$C134='Oneri di Urbanizzazione'!$E$35),IF(COUNTIF(AM$3:AM133,$D134)=0,$D134,""),""))</f>
        <v/>
      </c>
      <c r="AN134" s="111" t="str">
        <f aca="false">IF(E134="","",IF(AND($B134='Oneri di Urbanizzazione'!$E$33,$C134='Oneri di Urbanizzazione'!$E$35,$D134='Oneri di Urbanizzazione'!$E$38),IF(COUNTIF(AN$3:AN133,$E134)=0,$E134,""),""))</f>
        <v/>
      </c>
      <c r="AO134" s="111" t="str">
        <f aca="false">IF(F134="","",IF(AND($B134='Oneri di Urbanizzazione'!$E$33,$C134='Oneri di Urbanizzazione'!$E$35,$D134='Oneri di Urbanizzazione'!$E$38,$E134='Oneri di Urbanizzazione'!$E$40),IF(COUNTIF(AO$3:AO133,$F134)=0,$F134,""),""))</f>
        <v/>
      </c>
      <c r="AP134" s="111" t="str">
        <f aca="false">IF(G134="","",IF(AND($B134='Oneri di Urbanizzazione'!$E$33,$C134='Oneri di Urbanizzazione'!$E$35,$D134='Oneri di Urbanizzazione'!$E$38,$E134='Oneri di Urbanizzazione'!$E$40,$F134='Oneri di Urbanizzazione'!$E$42),IF(COUNTIF(AP$3:AP133,$G134)=0,$G134,""),""))</f>
        <v/>
      </c>
      <c r="AY134" s="1" t="n">
        <f aca="false">+AY133+1</f>
        <v>132</v>
      </c>
      <c r="AZ134" s="978" t="str">
        <f aca="false">IFERROR(VLOOKUP($AY134,BI:BP,8,FALSE()),"")</f>
        <v/>
      </c>
      <c r="BA134" s="978" t="str">
        <f aca="false">IFERROR(VLOOKUP($AY134,BJ:BQ,8,FALSE()),"")</f>
        <v/>
      </c>
      <c r="BB134" s="978" t="str">
        <f aca="false">IFERROR(VLOOKUP($AY134,BK:BR,8,FALSE()),"")</f>
        <v/>
      </c>
      <c r="BC134" s="978" t="str">
        <f aca="false">IFERROR(VLOOKUP($AY134,BL:BS,8,FALSE()),"")</f>
        <v/>
      </c>
      <c r="BD134" s="978" t="str">
        <f aca="false">IFERROR(VLOOKUP($AY134,BM:BT,8,FALSE()),"")</f>
        <v/>
      </c>
      <c r="BE134" s="978" t="str">
        <f aca="false">IFERROR(VLOOKUP($AY134,BN:BU,8,FALSE()),"")</f>
        <v/>
      </c>
      <c r="BI134" s="1" t="str">
        <f aca="false">IF(BP134&lt;&gt;"",MAX(BI$3:BI133)+1,"")</f>
        <v/>
      </c>
      <c r="BJ134" s="1" t="str">
        <f aca="false">IF(BQ134&lt;&gt;"",MAX(BJ$3:BJ133)+1,"")</f>
        <v/>
      </c>
      <c r="BK134" s="1" t="str">
        <f aca="false">IF(BR134&lt;&gt;"",MAX(BK$3:BK133)+1,"")</f>
        <v/>
      </c>
      <c r="BL134" s="1" t="str">
        <f aca="false">IF(BS134&lt;&gt;"",MAX(BL$3:BL133)+1,"")</f>
        <v/>
      </c>
      <c r="BM134" s="1" t="str">
        <f aca="false">IF(BT134&lt;&gt;"",MAX(BM$3:BM133)+1,"")</f>
        <v/>
      </c>
      <c r="BN134" s="1" t="str">
        <f aca="false">IF(BU134&lt;&gt;"",MAX(BN$3:BN133)+1,"")</f>
        <v/>
      </c>
      <c r="BP134" s="1" t="str">
        <f aca="false">IF(B134&lt;&gt;"",IF(COUNTIF(BP$3:BP133,B134)&gt;0,"",B134),"")</f>
        <v/>
      </c>
      <c r="BQ134" s="1" t="str">
        <f aca="false">IF(C134&lt;&gt;"",IF(COUNTIF(BQ$3:BQ133,C134)&gt;0,"",C134),"")</f>
        <v/>
      </c>
      <c r="BR134" s="1" t="str">
        <f aca="false">IF(D134&lt;&gt;"",IF(COUNTIF(BR$3:BR133,D134)&gt;0,"",D134),"")</f>
        <v/>
      </c>
      <c r="BS134" s="1" t="str">
        <f aca="false">IF(E134&lt;&gt;"",IF(COUNTIF(BS$3:BS133,E134)&gt;0,"",E134),"")</f>
        <v/>
      </c>
      <c r="BT134" s="1" t="str">
        <f aca="false">IF(F134&lt;&gt;"",IF(COUNTIF(BT$3:BT133,F134)&gt;0,"",F134),"")</f>
        <v/>
      </c>
      <c r="BU134" s="1" t="str">
        <f aca="false">IF(G134&lt;&gt;"",IF(COUNTIF(BU$3:BU133,G134)&gt;0,"",G134),"")</f>
        <v/>
      </c>
    </row>
    <row r="135" customFormat="false" ht="15" hidden="false" customHeight="false" outlineLevel="0" collapsed="false">
      <c r="A135" s="972" t="str">
        <f aca="false">IF(B135&lt;&gt;"",CONCATENATE(B135,C135,D135,E135,F135,G135),"")</f>
        <v/>
      </c>
      <c r="B135" s="660"/>
      <c r="C135" s="660"/>
      <c r="D135" s="660"/>
      <c r="E135" s="1008"/>
      <c r="F135" s="660"/>
      <c r="G135" s="660"/>
      <c r="H135" s="1002"/>
      <c r="I135" s="1002"/>
      <c r="J135" s="1003"/>
      <c r="K135" s="1004"/>
      <c r="L135" s="1005"/>
      <c r="M135" s="1005"/>
      <c r="N135" s="1003"/>
      <c r="O135" s="1014"/>
      <c r="P135" s="1008"/>
      <c r="Q135" s="1008"/>
      <c r="R135" s="1008"/>
      <c r="S135" s="1007"/>
      <c r="V135" s="111" t="n">
        <f aca="false">+V134+1</f>
        <v>133</v>
      </c>
      <c r="W135" s="977" t="str">
        <f aca="false">IFERROR(VLOOKUP($V134,AD:AK,8,FALSE()),"")</f>
        <v/>
      </c>
      <c r="X135" s="977" t="str">
        <f aca="false">IFERROR(VLOOKUP($V135,AE:AL,8,FALSE()),"")</f>
        <v/>
      </c>
      <c r="Y135" s="977" t="str">
        <f aca="false">IFERROR(VLOOKUP($V135,AF:AM,8,FALSE()),"")</f>
        <v/>
      </c>
      <c r="Z135" s="977" t="str">
        <f aca="false">IFERROR(VLOOKUP($V135,AG:AN,8,FALSE()),"")</f>
        <v/>
      </c>
      <c r="AA135" s="977" t="str">
        <f aca="false">IFERROR(VLOOKUP($V135,AH:AO,8,FALSE()),"")</f>
        <v/>
      </c>
      <c r="AB135" s="977" t="str">
        <f aca="false">IFERROR(VLOOKUP($V135,AI:AP,8,FALSE()),"")</f>
        <v/>
      </c>
      <c r="AD135" s="111" t="str">
        <f aca="false">IF(AK135&lt;&gt;"",MAX(AD$3:AD134)+1,"")</f>
        <v/>
      </c>
      <c r="AE135" s="111" t="str">
        <f aca="false">IF(AL135&lt;&gt;"",MAX(AE$3:AE134)+1,"")</f>
        <v/>
      </c>
      <c r="AF135" s="111" t="str">
        <f aca="false">IF(AM135&lt;&gt;"",MAX(AF$3:AF134)+1,"")</f>
        <v/>
      </c>
      <c r="AG135" s="111" t="str">
        <f aca="false">IF(AN135&lt;&gt;"",MAX(AG$3:AG134)+1,"")</f>
        <v/>
      </c>
      <c r="AH135" s="111" t="str">
        <f aca="false">IF(AO135&lt;&gt;"",MAX(AH$3:AH134)+1,"")</f>
        <v/>
      </c>
      <c r="AI135" s="111" t="str">
        <f aca="false">IF(AP135&lt;&gt;"",MAX(AI$3:AI134)+1,"")</f>
        <v/>
      </c>
      <c r="AK135" s="111" t="str">
        <f aca="false">IF(B135="","",IF(COUNTIF($AK$3:AL134,B135)=0,B135,""))</f>
        <v/>
      </c>
      <c r="AL135" s="111" t="str">
        <f aca="false">IF(C135="","",IF($B135='Oneri di Urbanizzazione'!$E$33,IF(COUNTIF($AL$3:AL134,$C135)=0,$C135,""),""))</f>
        <v/>
      </c>
      <c r="AM135" s="111" t="str">
        <f aca="false">IF(D135="","",IF(AND($B135='Oneri di Urbanizzazione'!$E$33,$C135='Oneri di Urbanizzazione'!$E$35),IF(COUNTIF(AM$3:AM134,$D135)=0,$D135,""),""))</f>
        <v/>
      </c>
      <c r="AN135" s="111" t="str">
        <f aca="false">IF(E135="","",IF(AND($B135='Oneri di Urbanizzazione'!$E$33,$C135='Oneri di Urbanizzazione'!$E$35,$D135='Oneri di Urbanizzazione'!$E$38),IF(COUNTIF(AN$3:AN134,$E135)=0,$E135,""),""))</f>
        <v/>
      </c>
      <c r="AO135" s="111" t="str">
        <f aca="false">IF(F135="","",IF(AND($B135='Oneri di Urbanizzazione'!$E$33,$C135='Oneri di Urbanizzazione'!$E$35,$D135='Oneri di Urbanizzazione'!$E$38,$E135='Oneri di Urbanizzazione'!$E$40),IF(COUNTIF(AO$3:AO134,$F135)=0,$F135,""),""))</f>
        <v/>
      </c>
      <c r="AP135" s="111" t="str">
        <f aca="false">IF(G135="","",IF(AND($B135='Oneri di Urbanizzazione'!$E$33,$C135='Oneri di Urbanizzazione'!$E$35,$D135='Oneri di Urbanizzazione'!$E$38,$E135='Oneri di Urbanizzazione'!$E$40,$F135='Oneri di Urbanizzazione'!$E$42),IF(COUNTIF(AP$3:AP134,$G135)=0,$G135,""),""))</f>
        <v/>
      </c>
      <c r="AY135" s="1" t="n">
        <f aca="false">+AY134+1</f>
        <v>133</v>
      </c>
      <c r="AZ135" s="978" t="str">
        <f aca="false">IFERROR(VLOOKUP($AY135,BI:BP,8,FALSE()),"")</f>
        <v/>
      </c>
      <c r="BA135" s="978" t="str">
        <f aca="false">IFERROR(VLOOKUP($AY135,BJ:BQ,8,FALSE()),"")</f>
        <v/>
      </c>
      <c r="BB135" s="978" t="str">
        <f aca="false">IFERROR(VLOOKUP($AY135,BK:BR,8,FALSE()),"")</f>
        <v/>
      </c>
      <c r="BC135" s="978" t="str">
        <f aca="false">IFERROR(VLOOKUP($AY135,BL:BS,8,FALSE()),"")</f>
        <v/>
      </c>
      <c r="BD135" s="978" t="str">
        <f aca="false">IFERROR(VLOOKUP($AY135,BM:BT,8,FALSE()),"")</f>
        <v/>
      </c>
      <c r="BE135" s="978" t="str">
        <f aca="false">IFERROR(VLOOKUP($AY135,BN:BU,8,FALSE()),"")</f>
        <v/>
      </c>
      <c r="BI135" s="1" t="str">
        <f aca="false">IF(BP135&lt;&gt;"",MAX(BI$3:BI134)+1,"")</f>
        <v/>
      </c>
      <c r="BJ135" s="1" t="str">
        <f aca="false">IF(BQ135&lt;&gt;"",MAX(BJ$3:BJ134)+1,"")</f>
        <v/>
      </c>
      <c r="BK135" s="1" t="str">
        <f aca="false">IF(BR135&lt;&gt;"",MAX(BK$3:BK134)+1,"")</f>
        <v/>
      </c>
      <c r="BL135" s="1" t="str">
        <f aca="false">IF(BS135&lt;&gt;"",MAX(BL$3:BL134)+1,"")</f>
        <v/>
      </c>
      <c r="BM135" s="1" t="str">
        <f aca="false">IF(BT135&lt;&gt;"",MAX(BM$3:BM134)+1,"")</f>
        <v/>
      </c>
      <c r="BN135" s="1" t="str">
        <f aca="false">IF(BU135&lt;&gt;"",MAX(BN$3:BN134)+1,"")</f>
        <v/>
      </c>
      <c r="BP135" s="1" t="str">
        <f aca="false">IF(B135&lt;&gt;"",IF(COUNTIF(BP$3:BP134,B135)&gt;0,"",B135),"")</f>
        <v/>
      </c>
      <c r="BQ135" s="1" t="str">
        <f aca="false">IF(C135&lt;&gt;"",IF(COUNTIF(BQ$3:BQ134,C135)&gt;0,"",C135),"")</f>
        <v/>
      </c>
      <c r="BR135" s="1" t="str">
        <f aca="false">IF(D135&lt;&gt;"",IF(COUNTIF(BR$3:BR134,D135)&gt;0,"",D135),"")</f>
        <v/>
      </c>
      <c r="BS135" s="1" t="str">
        <f aca="false">IF(E135&lt;&gt;"",IF(COUNTIF(BS$3:BS134,E135)&gt;0,"",E135),"")</f>
        <v/>
      </c>
      <c r="BT135" s="1" t="str">
        <f aca="false">IF(F135&lt;&gt;"",IF(COUNTIF(BT$3:BT134,F135)&gt;0,"",F135),"")</f>
        <v/>
      </c>
      <c r="BU135" s="1" t="str">
        <f aca="false">IF(G135&lt;&gt;"",IF(COUNTIF(BU$3:BU134,G135)&gt;0,"",G135),"")</f>
        <v/>
      </c>
    </row>
    <row r="136" customFormat="false" ht="15" hidden="false" customHeight="false" outlineLevel="0" collapsed="false">
      <c r="A136" s="972" t="str">
        <f aca="false">IF(B136&lt;&gt;"",CONCATENATE(B136,C136,D136,E136,F136,G136),"")</f>
        <v/>
      </c>
      <c r="B136" s="660"/>
      <c r="C136" s="660"/>
      <c r="D136" s="660"/>
      <c r="E136" s="1008"/>
      <c r="F136" s="660"/>
      <c r="G136" s="660"/>
      <c r="H136" s="1002"/>
      <c r="I136" s="1002"/>
      <c r="J136" s="1003"/>
      <c r="K136" s="1004"/>
      <c r="L136" s="1005"/>
      <c r="M136" s="1005"/>
      <c r="N136" s="1003"/>
      <c r="O136" s="1014"/>
      <c r="P136" s="1008"/>
      <c r="Q136" s="1008"/>
      <c r="R136" s="1008"/>
      <c r="S136" s="1007"/>
      <c r="V136" s="111" t="n">
        <f aca="false">+V135+1</f>
        <v>134</v>
      </c>
      <c r="W136" s="977" t="str">
        <f aca="false">IFERROR(VLOOKUP($V135,AD:AK,8,FALSE()),"")</f>
        <v/>
      </c>
      <c r="X136" s="977" t="str">
        <f aca="false">IFERROR(VLOOKUP($V136,AE:AL,8,FALSE()),"")</f>
        <v/>
      </c>
      <c r="Y136" s="977" t="str">
        <f aca="false">IFERROR(VLOOKUP($V136,AF:AM,8,FALSE()),"")</f>
        <v/>
      </c>
      <c r="Z136" s="977" t="str">
        <f aca="false">IFERROR(VLOOKUP($V136,AG:AN,8,FALSE()),"")</f>
        <v/>
      </c>
      <c r="AA136" s="977" t="str">
        <f aca="false">IFERROR(VLOOKUP($V136,AH:AO,8,FALSE()),"")</f>
        <v/>
      </c>
      <c r="AB136" s="977" t="str">
        <f aca="false">IFERROR(VLOOKUP($V136,AI:AP,8,FALSE()),"")</f>
        <v/>
      </c>
      <c r="AD136" s="111" t="str">
        <f aca="false">IF(AK136&lt;&gt;"",MAX(AD$3:AD135)+1,"")</f>
        <v/>
      </c>
      <c r="AE136" s="111" t="str">
        <f aca="false">IF(AL136&lt;&gt;"",MAX(AE$3:AE135)+1,"")</f>
        <v/>
      </c>
      <c r="AF136" s="111" t="str">
        <f aca="false">IF(AM136&lt;&gt;"",MAX(AF$3:AF135)+1,"")</f>
        <v/>
      </c>
      <c r="AG136" s="111" t="str">
        <f aca="false">IF(AN136&lt;&gt;"",MAX(AG$3:AG135)+1,"")</f>
        <v/>
      </c>
      <c r="AH136" s="111" t="str">
        <f aca="false">IF(AO136&lt;&gt;"",MAX(AH$3:AH135)+1,"")</f>
        <v/>
      </c>
      <c r="AI136" s="111" t="str">
        <f aca="false">IF(AP136&lt;&gt;"",MAX(AI$3:AI135)+1,"")</f>
        <v/>
      </c>
      <c r="AK136" s="111" t="str">
        <f aca="false">IF(B136="","",IF(COUNTIF($AK$3:AL135,B136)=0,B136,""))</f>
        <v/>
      </c>
      <c r="AL136" s="111" t="str">
        <f aca="false">IF(C136="","",IF($B136='Oneri di Urbanizzazione'!$E$33,IF(COUNTIF($AL$3:AL135,$C136)=0,$C136,""),""))</f>
        <v/>
      </c>
      <c r="AM136" s="111" t="str">
        <f aca="false">IF(D136="","",IF(AND($B136='Oneri di Urbanizzazione'!$E$33,$C136='Oneri di Urbanizzazione'!$E$35),IF(COUNTIF(AM$3:AM135,$D136)=0,$D136,""),""))</f>
        <v/>
      </c>
      <c r="AN136" s="111" t="str">
        <f aca="false">IF(E136="","",IF(AND($B136='Oneri di Urbanizzazione'!$E$33,$C136='Oneri di Urbanizzazione'!$E$35,$D136='Oneri di Urbanizzazione'!$E$38),IF(COUNTIF(AN$3:AN135,$E136)=0,$E136,""),""))</f>
        <v/>
      </c>
      <c r="AO136" s="111" t="str">
        <f aca="false">IF(F136="","",IF(AND($B136='Oneri di Urbanizzazione'!$E$33,$C136='Oneri di Urbanizzazione'!$E$35,$D136='Oneri di Urbanizzazione'!$E$38,$E136='Oneri di Urbanizzazione'!$E$40),IF(COUNTIF(AO$3:AO135,$F136)=0,$F136,""),""))</f>
        <v/>
      </c>
      <c r="AP136" s="111" t="str">
        <f aca="false">IF(G136="","",IF(AND($B136='Oneri di Urbanizzazione'!$E$33,$C136='Oneri di Urbanizzazione'!$E$35,$D136='Oneri di Urbanizzazione'!$E$38,$E136='Oneri di Urbanizzazione'!$E$40,$F136='Oneri di Urbanizzazione'!$E$42),IF(COUNTIF(AP$3:AP135,$G136)=0,$G136,""),""))</f>
        <v/>
      </c>
      <c r="AY136" s="1" t="n">
        <f aca="false">+AY135+1</f>
        <v>134</v>
      </c>
      <c r="AZ136" s="978" t="str">
        <f aca="false">IFERROR(VLOOKUP($AY136,BI:BP,8,FALSE()),"")</f>
        <v/>
      </c>
      <c r="BA136" s="978" t="str">
        <f aca="false">IFERROR(VLOOKUP($AY136,BJ:BQ,8,FALSE()),"")</f>
        <v/>
      </c>
      <c r="BB136" s="978" t="str">
        <f aca="false">IFERROR(VLOOKUP($AY136,BK:BR,8,FALSE()),"")</f>
        <v/>
      </c>
      <c r="BC136" s="978" t="str">
        <f aca="false">IFERROR(VLOOKUP($AY136,BL:BS,8,FALSE()),"")</f>
        <v/>
      </c>
      <c r="BD136" s="978" t="str">
        <f aca="false">IFERROR(VLOOKUP($AY136,BM:BT,8,FALSE()),"")</f>
        <v/>
      </c>
      <c r="BE136" s="978" t="str">
        <f aca="false">IFERROR(VLOOKUP($AY136,BN:BU,8,FALSE()),"")</f>
        <v/>
      </c>
      <c r="BI136" s="1" t="str">
        <f aca="false">IF(BP136&lt;&gt;"",MAX(BI$3:BI135)+1,"")</f>
        <v/>
      </c>
      <c r="BJ136" s="1" t="str">
        <f aca="false">IF(BQ136&lt;&gt;"",MAX(BJ$3:BJ135)+1,"")</f>
        <v/>
      </c>
      <c r="BK136" s="1" t="str">
        <f aca="false">IF(BR136&lt;&gt;"",MAX(BK$3:BK135)+1,"")</f>
        <v/>
      </c>
      <c r="BL136" s="1" t="str">
        <f aca="false">IF(BS136&lt;&gt;"",MAX(BL$3:BL135)+1,"")</f>
        <v/>
      </c>
      <c r="BM136" s="1" t="str">
        <f aca="false">IF(BT136&lt;&gt;"",MAX(BM$3:BM135)+1,"")</f>
        <v/>
      </c>
      <c r="BN136" s="1" t="str">
        <f aca="false">IF(BU136&lt;&gt;"",MAX(BN$3:BN135)+1,"")</f>
        <v/>
      </c>
      <c r="BP136" s="1" t="str">
        <f aca="false">IF(B136&lt;&gt;"",IF(COUNTIF(BP$3:BP135,B136)&gt;0,"",B136),"")</f>
        <v/>
      </c>
      <c r="BQ136" s="1" t="str">
        <f aca="false">IF(C136&lt;&gt;"",IF(COUNTIF(BQ$3:BQ135,C136)&gt;0,"",C136),"")</f>
        <v/>
      </c>
      <c r="BR136" s="1" t="str">
        <f aca="false">IF(D136&lt;&gt;"",IF(COUNTIF(BR$3:BR135,D136)&gt;0,"",D136),"")</f>
        <v/>
      </c>
      <c r="BS136" s="1" t="str">
        <f aca="false">IF(E136&lt;&gt;"",IF(COUNTIF(BS$3:BS135,E136)&gt;0,"",E136),"")</f>
        <v/>
      </c>
      <c r="BT136" s="1" t="str">
        <f aca="false">IF(F136&lt;&gt;"",IF(COUNTIF(BT$3:BT135,F136)&gt;0,"",F136),"")</f>
        <v/>
      </c>
      <c r="BU136" s="1" t="str">
        <f aca="false">IF(G136&lt;&gt;"",IF(COUNTIF(BU$3:BU135,G136)&gt;0,"",G136),"")</f>
        <v/>
      </c>
    </row>
    <row r="137" customFormat="false" ht="15" hidden="false" customHeight="false" outlineLevel="0" collapsed="false">
      <c r="A137" s="972" t="str">
        <f aca="false">IF(B137&lt;&gt;"",CONCATENATE(B137,C137,D137,E137,F137,G137),"")</f>
        <v/>
      </c>
      <c r="B137" s="660"/>
      <c r="C137" s="660"/>
      <c r="D137" s="660"/>
      <c r="E137" s="1008"/>
      <c r="F137" s="660"/>
      <c r="G137" s="660"/>
      <c r="H137" s="1002"/>
      <c r="I137" s="1002"/>
      <c r="J137" s="1003"/>
      <c r="K137" s="1004"/>
      <c r="L137" s="1005"/>
      <c r="M137" s="1005"/>
      <c r="N137" s="1003"/>
      <c r="O137" s="1014"/>
      <c r="P137" s="1008"/>
      <c r="Q137" s="1008"/>
      <c r="R137" s="1008"/>
      <c r="S137" s="1007"/>
      <c r="V137" s="111" t="n">
        <f aca="false">+V136+1</f>
        <v>135</v>
      </c>
      <c r="W137" s="977" t="str">
        <f aca="false">IFERROR(VLOOKUP($V136,AD:AK,8,FALSE()),"")</f>
        <v/>
      </c>
      <c r="X137" s="977" t="str">
        <f aca="false">IFERROR(VLOOKUP($V137,AE:AL,8,FALSE()),"")</f>
        <v/>
      </c>
      <c r="Y137" s="977" t="str">
        <f aca="false">IFERROR(VLOOKUP($V137,AF:AM,8,FALSE()),"")</f>
        <v/>
      </c>
      <c r="Z137" s="977" t="str">
        <f aca="false">IFERROR(VLOOKUP($V137,AG:AN,8,FALSE()),"")</f>
        <v/>
      </c>
      <c r="AA137" s="977" t="str">
        <f aca="false">IFERROR(VLOOKUP($V137,AH:AO,8,FALSE()),"")</f>
        <v/>
      </c>
      <c r="AB137" s="977" t="str">
        <f aca="false">IFERROR(VLOOKUP($V137,AI:AP,8,FALSE()),"")</f>
        <v/>
      </c>
      <c r="AD137" s="111" t="str">
        <f aca="false">IF(AK137&lt;&gt;"",MAX(AD$3:AD136)+1,"")</f>
        <v/>
      </c>
      <c r="AE137" s="111" t="str">
        <f aca="false">IF(AL137&lt;&gt;"",MAX(AE$3:AE136)+1,"")</f>
        <v/>
      </c>
      <c r="AF137" s="111" t="str">
        <f aca="false">IF(AM137&lt;&gt;"",MAX(AF$3:AF136)+1,"")</f>
        <v/>
      </c>
      <c r="AG137" s="111" t="str">
        <f aca="false">IF(AN137&lt;&gt;"",MAX(AG$3:AG136)+1,"")</f>
        <v/>
      </c>
      <c r="AH137" s="111" t="str">
        <f aca="false">IF(AO137&lt;&gt;"",MAX(AH$3:AH136)+1,"")</f>
        <v/>
      </c>
      <c r="AI137" s="111" t="str">
        <f aca="false">IF(AP137&lt;&gt;"",MAX(AI$3:AI136)+1,"")</f>
        <v/>
      </c>
      <c r="AK137" s="111" t="str">
        <f aca="false">IF(B137="","",IF(COUNTIF($AK$3:AL136,B137)=0,B137,""))</f>
        <v/>
      </c>
      <c r="AL137" s="111" t="str">
        <f aca="false">IF(C137="","",IF($B137='Oneri di Urbanizzazione'!$E$33,IF(COUNTIF($AL$3:AL136,$C137)=0,$C137,""),""))</f>
        <v/>
      </c>
      <c r="AM137" s="111" t="str">
        <f aca="false">IF(D137="","",IF(AND($B137='Oneri di Urbanizzazione'!$E$33,$C137='Oneri di Urbanizzazione'!$E$35),IF(COUNTIF(AM$3:AM136,$D137)=0,$D137,""),""))</f>
        <v/>
      </c>
      <c r="AN137" s="111" t="str">
        <f aca="false">IF(E137="","",IF(AND($B137='Oneri di Urbanizzazione'!$E$33,$C137='Oneri di Urbanizzazione'!$E$35,$D137='Oneri di Urbanizzazione'!$E$38),IF(COUNTIF(AN$3:AN136,$E137)=0,$E137,""),""))</f>
        <v/>
      </c>
      <c r="AO137" s="111" t="str">
        <f aca="false">IF(F137="","",IF(AND($B137='Oneri di Urbanizzazione'!$E$33,$C137='Oneri di Urbanizzazione'!$E$35,$D137='Oneri di Urbanizzazione'!$E$38,$E137='Oneri di Urbanizzazione'!$E$40),IF(COUNTIF(AO$3:AO136,$F137)=0,$F137,""),""))</f>
        <v/>
      </c>
      <c r="AP137" s="111" t="str">
        <f aca="false">IF(G137="","",IF(AND($B137='Oneri di Urbanizzazione'!$E$33,$C137='Oneri di Urbanizzazione'!$E$35,$D137='Oneri di Urbanizzazione'!$E$38,$E137='Oneri di Urbanizzazione'!$E$40,$F137='Oneri di Urbanizzazione'!$E$42),IF(COUNTIF(AP$3:AP136,$G137)=0,$G137,""),""))</f>
        <v/>
      </c>
      <c r="AY137" s="1" t="n">
        <f aca="false">+AY136+1</f>
        <v>135</v>
      </c>
      <c r="AZ137" s="978" t="str">
        <f aca="false">IFERROR(VLOOKUP($AY137,BI:BP,8,FALSE()),"")</f>
        <v/>
      </c>
      <c r="BA137" s="978" t="str">
        <f aca="false">IFERROR(VLOOKUP($AY137,BJ:BQ,8,FALSE()),"")</f>
        <v/>
      </c>
      <c r="BB137" s="978" t="str">
        <f aca="false">IFERROR(VLOOKUP($AY137,BK:BR,8,FALSE()),"")</f>
        <v/>
      </c>
      <c r="BC137" s="978" t="str">
        <f aca="false">IFERROR(VLOOKUP($AY137,BL:BS,8,FALSE()),"")</f>
        <v/>
      </c>
      <c r="BD137" s="978" t="str">
        <f aca="false">IFERROR(VLOOKUP($AY137,BM:BT,8,FALSE()),"")</f>
        <v/>
      </c>
      <c r="BE137" s="978" t="str">
        <f aca="false">IFERROR(VLOOKUP($AY137,BN:BU,8,FALSE()),"")</f>
        <v/>
      </c>
      <c r="BI137" s="1" t="str">
        <f aca="false">IF(BP137&lt;&gt;"",MAX(BI$3:BI136)+1,"")</f>
        <v/>
      </c>
      <c r="BJ137" s="1" t="str">
        <f aca="false">IF(BQ137&lt;&gt;"",MAX(BJ$3:BJ136)+1,"")</f>
        <v/>
      </c>
      <c r="BK137" s="1" t="str">
        <f aca="false">IF(BR137&lt;&gt;"",MAX(BK$3:BK136)+1,"")</f>
        <v/>
      </c>
      <c r="BL137" s="1" t="str">
        <f aca="false">IF(BS137&lt;&gt;"",MAX(BL$3:BL136)+1,"")</f>
        <v/>
      </c>
      <c r="BM137" s="1" t="str">
        <f aca="false">IF(BT137&lt;&gt;"",MAX(BM$3:BM136)+1,"")</f>
        <v/>
      </c>
      <c r="BN137" s="1" t="str">
        <f aca="false">IF(BU137&lt;&gt;"",MAX(BN$3:BN136)+1,"")</f>
        <v/>
      </c>
      <c r="BP137" s="1" t="str">
        <f aca="false">IF(B137&lt;&gt;"",IF(COUNTIF(BP$3:BP136,B137)&gt;0,"",B137),"")</f>
        <v/>
      </c>
      <c r="BQ137" s="1" t="str">
        <f aca="false">IF(C137&lt;&gt;"",IF(COUNTIF(BQ$3:BQ136,C137)&gt;0,"",C137),"")</f>
        <v/>
      </c>
      <c r="BR137" s="1" t="str">
        <f aca="false">IF(D137&lt;&gt;"",IF(COUNTIF(BR$3:BR136,D137)&gt;0,"",D137),"")</f>
        <v/>
      </c>
      <c r="BS137" s="1" t="str">
        <f aca="false">IF(E137&lt;&gt;"",IF(COUNTIF(BS$3:BS136,E137)&gt;0,"",E137),"")</f>
        <v/>
      </c>
      <c r="BT137" s="1" t="str">
        <f aca="false">IF(F137&lt;&gt;"",IF(COUNTIF(BT$3:BT136,F137)&gt;0,"",F137),"")</f>
        <v/>
      </c>
      <c r="BU137" s="1" t="str">
        <f aca="false">IF(G137&lt;&gt;"",IF(COUNTIF(BU$3:BU136,G137)&gt;0,"",G137),"")</f>
        <v/>
      </c>
    </row>
    <row r="138" customFormat="false" ht="15" hidden="false" customHeight="false" outlineLevel="0" collapsed="false">
      <c r="A138" s="972" t="str">
        <f aca="false">IF(B138&lt;&gt;"",CONCATENATE(B138,C138,D138,E138,F138,G138),"")</f>
        <v/>
      </c>
      <c r="B138" s="660"/>
      <c r="C138" s="660"/>
      <c r="D138" s="660"/>
      <c r="E138" s="1008"/>
      <c r="F138" s="660"/>
      <c r="G138" s="660"/>
      <c r="H138" s="1002"/>
      <c r="I138" s="1002"/>
      <c r="J138" s="1003"/>
      <c r="K138" s="1004"/>
      <c r="L138" s="1005"/>
      <c r="M138" s="1005"/>
      <c r="N138" s="1003"/>
      <c r="O138" s="1014"/>
      <c r="P138" s="1008"/>
      <c r="Q138" s="1008"/>
      <c r="R138" s="1008"/>
      <c r="S138" s="1007"/>
      <c r="V138" s="111" t="n">
        <f aca="false">+V137+1</f>
        <v>136</v>
      </c>
      <c r="W138" s="977" t="str">
        <f aca="false">IFERROR(VLOOKUP($V137,AD:AK,8,FALSE()),"")</f>
        <v/>
      </c>
      <c r="X138" s="977" t="str">
        <f aca="false">IFERROR(VLOOKUP($V138,AE:AL,8,FALSE()),"")</f>
        <v/>
      </c>
      <c r="Y138" s="977" t="str">
        <f aca="false">IFERROR(VLOOKUP($V138,AF:AM,8,FALSE()),"")</f>
        <v/>
      </c>
      <c r="Z138" s="977" t="str">
        <f aca="false">IFERROR(VLOOKUP($V138,AG:AN,8,FALSE()),"")</f>
        <v/>
      </c>
      <c r="AA138" s="977" t="str">
        <f aca="false">IFERROR(VLOOKUP($V138,AH:AO,8,FALSE()),"")</f>
        <v/>
      </c>
      <c r="AB138" s="977" t="str">
        <f aca="false">IFERROR(VLOOKUP($V138,AI:AP,8,FALSE()),"")</f>
        <v/>
      </c>
      <c r="AD138" s="111" t="str">
        <f aca="false">IF(AK138&lt;&gt;"",MAX(AD$3:AD137)+1,"")</f>
        <v/>
      </c>
      <c r="AE138" s="111" t="str">
        <f aca="false">IF(AL138&lt;&gt;"",MAX(AE$3:AE137)+1,"")</f>
        <v/>
      </c>
      <c r="AF138" s="111" t="str">
        <f aca="false">IF(AM138&lt;&gt;"",MAX(AF$3:AF137)+1,"")</f>
        <v/>
      </c>
      <c r="AG138" s="111" t="str">
        <f aca="false">IF(AN138&lt;&gt;"",MAX(AG$3:AG137)+1,"")</f>
        <v/>
      </c>
      <c r="AH138" s="111" t="str">
        <f aca="false">IF(AO138&lt;&gt;"",MAX(AH$3:AH137)+1,"")</f>
        <v/>
      </c>
      <c r="AI138" s="111" t="str">
        <f aca="false">IF(AP138&lt;&gt;"",MAX(AI$3:AI137)+1,"")</f>
        <v/>
      </c>
      <c r="AK138" s="111" t="str">
        <f aca="false">IF(B138="","",IF(COUNTIF($AK$3:AL137,B138)=0,B138,""))</f>
        <v/>
      </c>
      <c r="AL138" s="111" t="str">
        <f aca="false">IF(C138="","",IF($B138='Oneri di Urbanizzazione'!$E$33,IF(COUNTIF($AL$3:AL137,$C138)=0,$C138,""),""))</f>
        <v/>
      </c>
      <c r="AM138" s="111" t="str">
        <f aca="false">IF(D138="","",IF(AND($B138='Oneri di Urbanizzazione'!$E$33,$C138='Oneri di Urbanizzazione'!$E$35),IF(COUNTIF(AM$3:AM137,$D138)=0,$D138,""),""))</f>
        <v/>
      </c>
      <c r="AN138" s="111" t="str">
        <f aca="false">IF(E138="","",IF(AND($B138='Oneri di Urbanizzazione'!$E$33,$C138='Oneri di Urbanizzazione'!$E$35,$D138='Oneri di Urbanizzazione'!$E$38),IF(COUNTIF(AN$3:AN137,$E138)=0,$E138,""),""))</f>
        <v/>
      </c>
      <c r="AO138" s="111" t="str">
        <f aca="false">IF(F138="","",IF(AND($B138='Oneri di Urbanizzazione'!$E$33,$C138='Oneri di Urbanizzazione'!$E$35,$D138='Oneri di Urbanizzazione'!$E$38,$E138='Oneri di Urbanizzazione'!$E$40),IF(COUNTIF(AO$3:AO137,$F138)=0,$F138,""),""))</f>
        <v/>
      </c>
      <c r="AP138" s="111" t="str">
        <f aca="false">IF(G138="","",IF(AND($B138='Oneri di Urbanizzazione'!$E$33,$C138='Oneri di Urbanizzazione'!$E$35,$D138='Oneri di Urbanizzazione'!$E$38,$E138='Oneri di Urbanizzazione'!$E$40,$F138='Oneri di Urbanizzazione'!$E$42),IF(COUNTIF(AP$3:AP137,$G138)=0,$G138,""),""))</f>
        <v/>
      </c>
      <c r="AY138" s="1" t="n">
        <f aca="false">+AY137+1</f>
        <v>136</v>
      </c>
      <c r="AZ138" s="978" t="str">
        <f aca="false">IFERROR(VLOOKUP($AY138,BI:BP,8,FALSE()),"")</f>
        <v/>
      </c>
      <c r="BA138" s="978" t="str">
        <f aca="false">IFERROR(VLOOKUP($AY138,BJ:BQ,8,FALSE()),"")</f>
        <v/>
      </c>
      <c r="BB138" s="978" t="str">
        <f aca="false">IFERROR(VLOOKUP($AY138,BK:BR,8,FALSE()),"")</f>
        <v/>
      </c>
      <c r="BC138" s="978" t="str">
        <f aca="false">IFERROR(VLOOKUP($AY138,BL:BS,8,FALSE()),"")</f>
        <v/>
      </c>
      <c r="BD138" s="978" t="str">
        <f aca="false">IFERROR(VLOOKUP($AY138,BM:BT,8,FALSE()),"")</f>
        <v/>
      </c>
      <c r="BE138" s="978" t="str">
        <f aca="false">IFERROR(VLOOKUP($AY138,BN:BU,8,FALSE()),"")</f>
        <v/>
      </c>
      <c r="BI138" s="1" t="str">
        <f aca="false">IF(BP138&lt;&gt;"",MAX(BI$3:BI137)+1,"")</f>
        <v/>
      </c>
      <c r="BJ138" s="1" t="str">
        <f aca="false">IF(BQ138&lt;&gt;"",MAX(BJ$3:BJ137)+1,"")</f>
        <v/>
      </c>
      <c r="BK138" s="1" t="str">
        <f aca="false">IF(BR138&lt;&gt;"",MAX(BK$3:BK137)+1,"")</f>
        <v/>
      </c>
      <c r="BL138" s="1" t="str">
        <f aca="false">IF(BS138&lt;&gt;"",MAX(BL$3:BL137)+1,"")</f>
        <v/>
      </c>
      <c r="BM138" s="1" t="str">
        <f aca="false">IF(BT138&lt;&gt;"",MAX(BM$3:BM137)+1,"")</f>
        <v/>
      </c>
      <c r="BN138" s="1" t="str">
        <f aca="false">IF(BU138&lt;&gt;"",MAX(BN$3:BN137)+1,"")</f>
        <v/>
      </c>
      <c r="BP138" s="1" t="str">
        <f aca="false">IF(B138&lt;&gt;"",IF(COUNTIF(BP$3:BP137,B138)&gt;0,"",B138),"")</f>
        <v/>
      </c>
      <c r="BQ138" s="1" t="str">
        <f aca="false">IF(C138&lt;&gt;"",IF(COUNTIF(BQ$3:BQ137,C138)&gt;0,"",C138),"")</f>
        <v/>
      </c>
      <c r="BR138" s="1" t="str">
        <f aca="false">IF(D138&lt;&gt;"",IF(COUNTIF(BR$3:BR137,D138)&gt;0,"",D138),"")</f>
        <v/>
      </c>
      <c r="BS138" s="1" t="str">
        <f aca="false">IF(E138&lt;&gt;"",IF(COUNTIF(BS$3:BS137,E138)&gt;0,"",E138),"")</f>
        <v/>
      </c>
      <c r="BT138" s="1" t="str">
        <f aca="false">IF(F138&lt;&gt;"",IF(COUNTIF(BT$3:BT137,F138)&gt;0,"",F138),"")</f>
        <v/>
      </c>
      <c r="BU138" s="1" t="str">
        <f aca="false">IF(G138&lt;&gt;"",IF(COUNTIF(BU$3:BU137,G138)&gt;0,"",G138),"")</f>
        <v/>
      </c>
    </row>
    <row r="139" customFormat="false" ht="15" hidden="false" customHeight="false" outlineLevel="0" collapsed="false">
      <c r="A139" s="972" t="str">
        <f aca="false">IF(B139&lt;&gt;"",CONCATENATE(B139,C139,D139,E139,F139,G139),"")</f>
        <v/>
      </c>
      <c r="B139" s="660"/>
      <c r="C139" s="660"/>
      <c r="D139" s="660"/>
      <c r="E139" s="1008"/>
      <c r="F139" s="660"/>
      <c r="G139" s="660"/>
      <c r="H139" s="1002"/>
      <c r="I139" s="1002"/>
      <c r="J139" s="1003"/>
      <c r="K139" s="1004"/>
      <c r="L139" s="1005"/>
      <c r="M139" s="1005"/>
      <c r="N139" s="1003"/>
      <c r="O139" s="1014"/>
      <c r="P139" s="1008"/>
      <c r="Q139" s="1008"/>
      <c r="R139" s="1008"/>
      <c r="S139" s="1007"/>
      <c r="V139" s="111" t="n">
        <f aca="false">+V138+1</f>
        <v>137</v>
      </c>
      <c r="W139" s="977" t="str">
        <f aca="false">IFERROR(VLOOKUP($V138,AD:AK,8,FALSE()),"")</f>
        <v/>
      </c>
      <c r="X139" s="977" t="str">
        <f aca="false">IFERROR(VLOOKUP($V139,AE:AL,8,FALSE()),"")</f>
        <v/>
      </c>
      <c r="Y139" s="977" t="str">
        <f aca="false">IFERROR(VLOOKUP($V139,AF:AM,8,FALSE()),"")</f>
        <v/>
      </c>
      <c r="Z139" s="977" t="str">
        <f aca="false">IFERROR(VLOOKUP($V139,AG:AN,8,FALSE()),"")</f>
        <v/>
      </c>
      <c r="AA139" s="977" t="str">
        <f aca="false">IFERROR(VLOOKUP($V139,AH:AO,8,FALSE()),"")</f>
        <v/>
      </c>
      <c r="AB139" s="977" t="str">
        <f aca="false">IFERROR(VLOOKUP($V139,AI:AP,8,FALSE()),"")</f>
        <v/>
      </c>
      <c r="AD139" s="111" t="str">
        <f aca="false">IF(AK139&lt;&gt;"",MAX(AD$3:AD138)+1,"")</f>
        <v/>
      </c>
      <c r="AE139" s="111" t="str">
        <f aca="false">IF(AL139&lt;&gt;"",MAX(AE$3:AE138)+1,"")</f>
        <v/>
      </c>
      <c r="AF139" s="111" t="str">
        <f aca="false">IF(AM139&lt;&gt;"",MAX(AF$3:AF138)+1,"")</f>
        <v/>
      </c>
      <c r="AG139" s="111" t="str">
        <f aca="false">IF(AN139&lt;&gt;"",MAX(AG$3:AG138)+1,"")</f>
        <v/>
      </c>
      <c r="AH139" s="111" t="str">
        <f aca="false">IF(AO139&lt;&gt;"",MAX(AH$3:AH138)+1,"")</f>
        <v/>
      </c>
      <c r="AI139" s="111" t="str">
        <f aca="false">IF(AP139&lt;&gt;"",MAX(AI$3:AI138)+1,"")</f>
        <v/>
      </c>
      <c r="AK139" s="111" t="str">
        <f aca="false">IF(B139="","",IF(COUNTIF($AK$3:AL138,B139)=0,B139,""))</f>
        <v/>
      </c>
      <c r="AL139" s="111" t="str">
        <f aca="false">IF(C139="","",IF($B139='Oneri di Urbanizzazione'!$E$33,IF(COUNTIF($AL$3:AL138,$C139)=0,$C139,""),""))</f>
        <v/>
      </c>
      <c r="AM139" s="111" t="str">
        <f aca="false">IF(D139="","",IF(AND($B139='Oneri di Urbanizzazione'!$E$33,$C139='Oneri di Urbanizzazione'!$E$35),IF(COUNTIF(AM$3:AM138,$D139)=0,$D139,""),""))</f>
        <v/>
      </c>
      <c r="AN139" s="111" t="str">
        <f aca="false">IF(E139="","",IF(AND($B139='Oneri di Urbanizzazione'!$E$33,$C139='Oneri di Urbanizzazione'!$E$35,$D139='Oneri di Urbanizzazione'!$E$38),IF(COUNTIF(AN$3:AN138,$E139)=0,$E139,""),""))</f>
        <v/>
      </c>
      <c r="AO139" s="111" t="str">
        <f aca="false">IF(F139="","",IF(AND($B139='Oneri di Urbanizzazione'!$E$33,$C139='Oneri di Urbanizzazione'!$E$35,$D139='Oneri di Urbanizzazione'!$E$38,$E139='Oneri di Urbanizzazione'!$E$40),IF(COUNTIF(AO$3:AO138,$F139)=0,$F139,""),""))</f>
        <v/>
      </c>
      <c r="AP139" s="111" t="str">
        <f aca="false">IF(G139="","",IF(AND($B139='Oneri di Urbanizzazione'!$E$33,$C139='Oneri di Urbanizzazione'!$E$35,$D139='Oneri di Urbanizzazione'!$E$38,$E139='Oneri di Urbanizzazione'!$E$40,$F139='Oneri di Urbanizzazione'!$E$42),IF(COUNTIF(AP$3:AP138,$G139)=0,$G139,""),""))</f>
        <v/>
      </c>
      <c r="AY139" s="1" t="n">
        <f aca="false">+AY138+1</f>
        <v>137</v>
      </c>
      <c r="AZ139" s="978" t="str">
        <f aca="false">IFERROR(VLOOKUP($AY139,BI:BP,8,FALSE()),"")</f>
        <v/>
      </c>
      <c r="BA139" s="978" t="str">
        <f aca="false">IFERROR(VLOOKUP($AY139,BJ:BQ,8,FALSE()),"")</f>
        <v/>
      </c>
      <c r="BB139" s="978" t="str">
        <f aca="false">IFERROR(VLOOKUP($AY139,BK:BR,8,FALSE()),"")</f>
        <v/>
      </c>
      <c r="BC139" s="978" t="str">
        <f aca="false">IFERROR(VLOOKUP($AY139,BL:BS,8,FALSE()),"")</f>
        <v/>
      </c>
      <c r="BD139" s="978" t="str">
        <f aca="false">IFERROR(VLOOKUP($AY139,BM:BT,8,FALSE()),"")</f>
        <v/>
      </c>
      <c r="BE139" s="978" t="str">
        <f aca="false">IFERROR(VLOOKUP($AY139,BN:BU,8,FALSE()),"")</f>
        <v/>
      </c>
      <c r="BI139" s="1" t="str">
        <f aca="false">IF(BP139&lt;&gt;"",MAX(BI$3:BI138)+1,"")</f>
        <v/>
      </c>
      <c r="BJ139" s="1" t="str">
        <f aca="false">IF(BQ139&lt;&gt;"",MAX(BJ$3:BJ138)+1,"")</f>
        <v/>
      </c>
      <c r="BK139" s="1" t="str">
        <f aca="false">IF(BR139&lt;&gt;"",MAX(BK$3:BK138)+1,"")</f>
        <v/>
      </c>
      <c r="BL139" s="1" t="str">
        <f aca="false">IF(BS139&lt;&gt;"",MAX(BL$3:BL138)+1,"")</f>
        <v/>
      </c>
      <c r="BM139" s="1" t="str">
        <f aca="false">IF(BT139&lt;&gt;"",MAX(BM$3:BM138)+1,"")</f>
        <v/>
      </c>
      <c r="BN139" s="1" t="str">
        <f aca="false">IF(BU139&lt;&gt;"",MAX(BN$3:BN138)+1,"")</f>
        <v/>
      </c>
      <c r="BP139" s="1" t="str">
        <f aca="false">IF(B139&lt;&gt;"",IF(COUNTIF(BP$3:BP138,B139)&gt;0,"",B139),"")</f>
        <v/>
      </c>
      <c r="BQ139" s="1" t="str">
        <f aca="false">IF(C139&lt;&gt;"",IF(COUNTIF(BQ$3:BQ138,C139)&gt;0,"",C139),"")</f>
        <v/>
      </c>
      <c r="BR139" s="1" t="str">
        <f aca="false">IF(D139&lt;&gt;"",IF(COUNTIF(BR$3:BR138,D139)&gt;0,"",D139),"")</f>
        <v/>
      </c>
      <c r="BS139" s="1" t="str">
        <f aca="false">IF(E139&lt;&gt;"",IF(COUNTIF(BS$3:BS138,E139)&gt;0,"",E139),"")</f>
        <v/>
      </c>
      <c r="BT139" s="1" t="str">
        <f aca="false">IF(F139&lt;&gt;"",IF(COUNTIF(BT$3:BT138,F139)&gt;0,"",F139),"")</f>
        <v/>
      </c>
      <c r="BU139" s="1" t="str">
        <f aca="false">IF(G139&lt;&gt;"",IF(COUNTIF(BU$3:BU138,G139)&gt;0,"",G139),"")</f>
        <v/>
      </c>
    </row>
    <row r="140" customFormat="false" ht="15" hidden="false" customHeight="false" outlineLevel="0" collapsed="false">
      <c r="A140" s="972" t="str">
        <f aca="false">IF(B140&lt;&gt;"",CONCATENATE(B140,C140,D140,E140,F140,G140),"")</f>
        <v/>
      </c>
      <c r="B140" s="660"/>
      <c r="C140" s="660"/>
      <c r="D140" s="660"/>
      <c r="E140" s="1008"/>
      <c r="F140" s="660"/>
      <c r="G140" s="660"/>
      <c r="H140" s="1002"/>
      <c r="I140" s="1002"/>
      <c r="J140" s="1003"/>
      <c r="K140" s="1004"/>
      <c r="L140" s="1005"/>
      <c r="M140" s="1005"/>
      <c r="N140" s="1003"/>
      <c r="O140" s="1014"/>
      <c r="P140" s="1008"/>
      <c r="Q140" s="1008"/>
      <c r="R140" s="1008"/>
      <c r="S140" s="1007"/>
      <c r="V140" s="111" t="n">
        <f aca="false">+V139+1</f>
        <v>138</v>
      </c>
      <c r="W140" s="977" t="str">
        <f aca="false">IFERROR(VLOOKUP($V139,AD:AK,8,FALSE()),"")</f>
        <v/>
      </c>
      <c r="X140" s="977" t="str">
        <f aca="false">IFERROR(VLOOKUP($V140,AE:AL,8,FALSE()),"")</f>
        <v/>
      </c>
      <c r="Y140" s="977" t="str">
        <f aca="false">IFERROR(VLOOKUP($V140,AF:AM,8,FALSE()),"")</f>
        <v/>
      </c>
      <c r="Z140" s="977" t="str">
        <f aca="false">IFERROR(VLOOKUP($V140,AG:AN,8,FALSE()),"")</f>
        <v/>
      </c>
      <c r="AA140" s="977" t="str">
        <f aca="false">IFERROR(VLOOKUP($V140,AH:AO,8,FALSE()),"")</f>
        <v/>
      </c>
      <c r="AB140" s="977" t="str">
        <f aca="false">IFERROR(VLOOKUP($V140,AI:AP,8,FALSE()),"")</f>
        <v/>
      </c>
      <c r="AD140" s="111" t="str">
        <f aca="false">IF(AK140&lt;&gt;"",MAX(AD$3:AD139)+1,"")</f>
        <v/>
      </c>
      <c r="AE140" s="111" t="str">
        <f aca="false">IF(AL140&lt;&gt;"",MAX(AE$3:AE139)+1,"")</f>
        <v/>
      </c>
      <c r="AF140" s="111" t="str">
        <f aca="false">IF(AM140&lt;&gt;"",MAX(AF$3:AF139)+1,"")</f>
        <v/>
      </c>
      <c r="AG140" s="111" t="str">
        <f aca="false">IF(AN140&lt;&gt;"",MAX(AG$3:AG139)+1,"")</f>
        <v/>
      </c>
      <c r="AH140" s="111" t="str">
        <f aca="false">IF(AO140&lt;&gt;"",MAX(AH$3:AH139)+1,"")</f>
        <v/>
      </c>
      <c r="AI140" s="111" t="str">
        <f aca="false">IF(AP140&lt;&gt;"",MAX(AI$3:AI139)+1,"")</f>
        <v/>
      </c>
      <c r="AK140" s="111" t="str">
        <f aca="false">IF(B140="","",IF(COUNTIF($AK$3:AL139,B140)=0,B140,""))</f>
        <v/>
      </c>
      <c r="AL140" s="111" t="str">
        <f aca="false">IF(C140="","",IF($B140='Oneri di Urbanizzazione'!$E$33,IF(COUNTIF($AL$3:AL139,$C140)=0,$C140,""),""))</f>
        <v/>
      </c>
      <c r="AM140" s="111" t="str">
        <f aca="false">IF(D140="","",IF(AND($B140='Oneri di Urbanizzazione'!$E$33,$C140='Oneri di Urbanizzazione'!$E$35),IF(COUNTIF(AM$3:AM139,$D140)=0,$D140,""),""))</f>
        <v/>
      </c>
      <c r="AN140" s="111" t="str">
        <f aca="false">IF(E140="","",IF(AND($B140='Oneri di Urbanizzazione'!$E$33,$C140='Oneri di Urbanizzazione'!$E$35,$D140='Oneri di Urbanizzazione'!$E$38),IF(COUNTIF(AN$3:AN139,$E140)=0,$E140,""),""))</f>
        <v/>
      </c>
      <c r="AO140" s="111" t="str">
        <f aca="false">IF(F140="","",IF(AND($B140='Oneri di Urbanizzazione'!$E$33,$C140='Oneri di Urbanizzazione'!$E$35,$D140='Oneri di Urbanizzazione'!$E$38,$E140='Oneri di Urbanizzazione'!$E$40),IF(COUNTIF(AO$3:AO139,$F140)=0,$F140,""),""))</f>
        <v/>
      </c>
      <c r="AP140" s="111" t="str">
        <f aca="false">IF(G140="","",IF(AND($B140='Oneri di Urbanizzazione'!$E$33,$C140='Oneri di Urbanizzazione'!$E$35,$D140='Oneri di Urbanizzazione'!$E$38,$E140='Oneri di Urbanizzazione'!$E$40,$F140='Oneri di Urbanizzazione'!$E$42),IF(COUNTIF(AP$3:AP139,$G140)=0,$G140,""),""))</f>
        <v/>
      </c>
      <c r="AY140" s="1" t="n">
        <f aca="false">+AY139+1</f>
        <v>138</v>
      </c>
      <c r="AZ140" s="978" t="str">
        <f aca="false">IFERROR(VLOOKUP($AY140,BI:BP,8,FALSE()),"")</f>
        <v/>
      </c>
      <c r="BA140" s="978" t="str">
        <f aca="false">IFERROR(VLOOKUP($AY140,BJ:BQ,8,FALSE()),"")</f>
        <v/>
      </c>
      <c r="BB140" s="978" t="str">
        <f aca="false">IFERROR(VLOOKUP($AY140,BK:BR,8,FALSE()),"")</f>
        <v/>
      </c>
      <c r="BC140" s="978" t="str">
        <f aca="false">IFERROR(VLOOKUP($AY140,BL:BS,8,FALSE()),"")</f>
        <v/>
      </c>
      <c r="BD140" s="978" t="str">
        <f aca="false">IFERROR(VLOOKUP($AY140,BM:BT,8,FALSE()),"")</f>
        <v/>
      </c>
      <c r="BE140" s="978" t="str">
        <f aca="false">IFERROR(VLOOKUP($AY140,BN:BU,8,FALSE()),"")</f>
        <v/>
      </c>
      <c r="BI140" s="1" t="str">
        <f aca="false">IF(BP140&lt;&gt;"",MAX(BI$3:BI139)+1,"")</f>
        <v/>
      </c>
      <c r="BJ140" s="1" t="str">
        <f aca="false">IF(BQ140&lt;&gt;"",MAX(BJ$3:BJ139)+1,"")</f>
        <v/>
      </c>
      <c r="BK140" s="1" t="str">
        <f aca="false">IF(BR140&lt;&gt;"",MAX(BK$3:BK139)+1,"")</f>
        <v/>
      </c>
      <c r="BL140" s="1" t="str">
        <f aca="false">IF(BS140&lt;&gt;"",MAX(BL$3:BL139)+1,"")</f>
        <v/>
      </c>
      <c r="BM140" s="1" t="str">
        <f aca="false">IF(BT140&lt;&gt;"",MAX(BM$3:BM139)+1,"")</f>
        <v/>
      </c>
      <c r="BN140" s="1" t="str">
        <f aca="false">IF(BU140&lt;&gt;"",MAX(BN$3:BN139)+1,"")</f>
        <v/>
      </c>
      <c r="BP140" s="1" t="str">
        <f aca="false">IF(B140&lt;&gt;"",IF(COUNTIF(BP$3:BP139,B140)&gt;0,"",B140),"")</f>
        <v/>
      </c>
      <c r="BQ140" s="1" t="str">
        <f aca="false">IF(C140&lt;&gt;"",IF(COUNTIF(BQ$3:BQ139,C140)&gt;0,"",C140),"")</f>
        <v/>
      </c>
      <c r="BR140" s="1" t="str">
        <f aca="false">IF(D140&lt;&gt;"",IF(COUNTIF(BR$3:BR139,D140)&gt;0,"",D140),"")</f>
        <v/>
      </c>
      <c r="BS140" s="1" t="str">
        <f aca="false">IF(E140&lt;&gt;"",IF(COUNTIF(BS$3:BS139,E140)&gt;0,"",E140),"")</f>
        <v/>
      </c>
      <c r="BT140" s="1" t="str">
        <f aca="false">IF(F140&lt;&gt;"",IF(COUNTIF(BT$3:BT139,F140)&gt;0,"",F140),"")</f>
        <v/>
      </c>
      <c r="BU140" s="1" t="str">
        <f aca="false">IF(G140&lt;&gt;"",IF(COUNTIF(BU$3:BU139,G140)&gt;0,"",G140),"")</f>
        <v/>
      </c>
    </row>
    <row r="141" customFormat="false" ht="15" hidden="false" customHeight="false" outlineLevel="0" collapsed="false">
      <c r="A141" s="972" t="str">
        <f aca="false">IF(B141&lt;&gt;"",CONCATENATE(B141,C141,D141,E141,F141,G141),"")</f>
        <v/>
      </c>
      <c r="B141" s="660"/>
      <c r="C141" s="660"/>
      <c r="D141" s="660"/>
      <c r="E141" s="1008"/>
      <c r="F141" s="660"/>
      <c r="G141" s="660"/>
      <c r="H141" s="1002"/>
      <c r="I141" s="1002"/>
      <c r="J141" s="1003"/>
      <c r="K141" s="1004"/>
      <c r="L141" s="1005"/>
      <c r="M141" s="1005"/>
      <c r="N141" s="1003"/>
      <c r="O141" s="1014"/>
      <c r="P141" s="1008"/>
      <c r="Q141" s="1008"/>
      <c r="R141" s="1008"/>
      <c r="S141" s="1007"/>
      <c r="V141" s="111" t="n">
        <f aca="false">+V140+1</f>
        <v>139</v>
      </c>
      <c r="W141" s="977" t="str">
        <f aca="false">IFERROR(VLOOKUP($V140,AD:AK,8,FALSE()),"")</f>
        <v/>
      </c>
      <c r="X141" s="977" t="str">
        <f aca="false">IFERROR(VLOOKUP($V141,AE:AL,8,FALSE()),"")</f>
        <v/>
      </c>
      <c r="Y141" s="977" t="str">
        <f aca="false">IFERROR(VLOOKUP($V141,AF:AM,8,FALSE()),"")</f>
        <v/>
      </c>
      <c r="Z141" s="977" t="str">
        <f aca="false">IFERROR(VLOOKUP($V141,AG:AN,8,FALSE()),"")</f>
        <v/>
      </c>
      <c r="AA141" s="977" t="str">
        <f aca="false">IFERROR(VLOOKUP($V141,AH:AO,8,FALSE()),"")</f>
        <v/>
      </c>
      <c r="AB141" s="977" t="str">
        <f aca="false">IFERROR(VLOOKUP($V141,AI:AP,8,FALSE()),"")</f>
        <v/>
      </c>
      <c r="AD141" s="111" t="str">
        <f aca="false">IF(AK141&lt;&gt;"",MAX(AD$3:AD140)+1,"")</f>
        <v/>
      </c>
      <c r="AE141" s="111" t="str">
        <f aca="false">IF(AL141&lt;&gt;"",MAX(AE$3:AE140)+1,"")</f>
        <v/>
      </c>
      <c r="AF141" s="111" t="str">
        <f aca="false">IF(AM141&lt;&gt;"",MAX(AF$3:AF140)+1,"")</f>
        <v/>
      </c>
      <c r="AG141" s="111" t="str">
        <f aca="false">IF(AN141&lt;&gt;"",MAX(AG$3:AG140)+1,"")</f>
        <v/>
      </c>
      <c r="AH141" s="111" t="str">
        <f aca="false">IF(AO141&lt;&gt;"",MAX(AH$3:AH140)+1,"")</f>
        <v/>
      </c>
      <c r="AI141" s="111" t="str">
        <f aca="false">IF(AP141&lt;&gt;"",MAX(AI$3:AI140)+1,"")</f>
        <v/>
      </c>
      <c r="AK141" s="111" t="str">
        <f aca="false">IF(B141="","",IF(COUNTIF($AK$3:AL140,B141)=0,B141,""))</f>
        <v/>
      </c>
      <c r="AL141" s="111" t="str">
        <f aca="false">IF(C141="","",IF($B141='Oneri di Urbanizzazione'!$E$33,IF(COUNTIF($AL$3:AL140,$C141)=0,$C141,""),""))</f>
        <v/>
      </c>
      <c r="AM141" s="111" t="str">
        <f aca="false">IF(D141="","",IF(AND($B141='Oneri di Urbanizzazione'!$E$33,$C141='Oneri di Urbanizzazione'!$E$35),IF(COUNTIF(AM$3:AM140,$D141)=0,$D141,""),""))</f>
        <v/>
      </c>
      <c r="AN141" s="111" t="str">
        <f aca="false">IF(E141="","",IF(AND($B141='Oneri di Urbanizzazione'!$E$33,$C141='Oneri di Urbanizzazione'!$E$35,$D141='Oneri di Urbanizzazione'!$E$38),IF(COUNTIF(AN$3:AN140,$E141)=0,$E141,""),""))</f>
        <v/>
      </c>
      <c r="AO141" s="111" t="str">
        <f aca="false">IF(F141="","",IF(AND($B141='Oneri di Urbanizzazione'!$E$33,$C141='Oneri di Urbanizzazione'!$E$35,$D141='Oneri di Urbanizzazione'!$E$38,$E141='Oneri di Urbanizzazione'!$E$40),IF(COUNTIF(AO$3:AO140,$F141)=0,$F141,""),""))</f>
        <v/>
      </c>
      <c r="AP141" s="111" t="str">
        <f aca="false">IF(G141="","",IF(AND($B141='Oneri di Urbanizzazione'!$E$33,$C141='Oneri di Urbanizzazione'!$E$35,$D141='Oneri di Urbanizzazione'!$E$38,$E141='Oneri di Urbanizzazione'!$E$40,$F141='Oneri di Urbanizzazione'!$E$42),IF(COUNTIF(AP$3:AP140,$G141)=0,$G141,""),""))</f>
        <v/>
      </c>
      <c r="AY141" s="1" t="n">
        <f aca="false">+AY140+1</f>
        <v>139</v>
      </c>
      <c r="AZ141" s="978" t="str">
        <f aca="false">IFERROR(VLOOKUP($AY141,BI:BP,8,FALSE()),"")</f>
        <v/>
      </c>
      <c r="BA141" s="978" t="str">
        <f aca="false">IFERROR(VLOOKUP($AY141,BJ:BQ,8,FALSE()),"")</f>
        <v/>
      </c>
      <c r="BB141" s="978" t="str">
        <f aca="false">IFERROR(VLOOKUP($AY141,BK:BR,8,FALSE()),"")</f>
        <v/>
      </c>
      <c r="BC141" s="978" t="str">
        <f aca="false">IFERROR(VLOOKUP($AY141,BL:BS,8,FALSE()),"")</f>
        <v/>
      </c>
      <c r="BD141" s="978" t="str">
        <f aca="false">IFERROR(VLOOKUP($AY141,BM:BT,8,FALSE()),"")</f>
        <v/>
      </c>
      <c r="BE141" s="978" t="str">
        <f aca="false">IFERROR(VLOOKUP($AY141,BN:BU,8,FALSE()),"")</f>
        <v/>
      </c>
      <c r="BI141" s="1" t="str">
        <f aca="false">IF(BP141&lt;&gt;"",MAX(BI$3:BI140)+1,"")</f>
        <v/>
      </c>
      <c r="BJ141" s="1" t="str">
        <f aca="false">IF(BQ141&lt;&gt;"",MAX(BJ$3:BJ140)+1,"")</f>
        <v/>
      </c>
      <c r="BK141" s="1" t="str">
        <f aca="false">IF(BR141&lt;&gt;"",MAX(BK$3:BK140)+1,"")</f>
        <v/>
      </c>
      <c r="BL141" s="1" t="str">
        <f aca="false">IF(BS141&lt;&gt;"",MAX(BL$3:BL140)+1,"")</f>
        <v/>
      </c>
      <c r="BM141" s="1" t="str">
        <f aca="false">IF(BT141&lt;&gt;"",MAX(BM$3:BM140)+1,"")</f>
        <v/>
      </c>
      <c r="BN141" s="1" t="str">
        <f aca="false">IF(BU141&lt;&gt;"",MAX(BN$3:BN140)+1,"")</f>
        <v/>
      </c>
      <c r="BP141" s="1" t="str">
        <f aca="false">IF(B141&lt;&gt;"",IF(COUNTIF(BP$3:BP140,B141)&gt;0,"",B141),"")</f>
        <v/>
      </c>
      <c r="BQ141" s="1" t="str">
        <f aca="false">IF(C141&lt;&gt;"",IF(COUNTIF(BQ$3:BQ140,C141)&gt;0,"",C141),"")</f>
        <v/>
      </c>
      <c r="BR141" s="1" t="str">
        <f aca="false">IF(D141&lt;&gt;"",IF(COUNTIF(BR$3:BR140,D141)&gt;0,"",D141),"")</f>
        <v/>
      </c>
      <c r="BS141" s="1" t="str">
        <f aca="false">IF(E141&lt;&gt;"",IF(COUNTIF(BS$3:BS140,E141)&gt;0,"",E141),"")</f>
        <v/>
      </c>
      <c r="BT141" s="1" t="str">
        <f aca="false">IF(F141&lt;&gt;"",IF(COUNTIF(BT$3:BT140,F141)&gt;0,"",F141),"")</f>
        <v/>
      </c>
      <c r="BU141" s="1" t="str">
        <f aca="false">IF(G141&lt;&gt;"",IF(COUNTIF(BU$3:BU140,G141)&gt;0,"",G141),"")</f>
        <v/>
      </c>
    </row>
    <row r="142" customFormat="false" ht="15" hidden="false" customHeight="false" outlineLevel="0" collapsed="false">
      <c r="A142" s="972" t="str">
        <f aca="false">IF(B142&lt;&gt;"",CONCATENATE(B142,C142,D142,E142,F142,G142),"")</f>
        <v/>
      </c>
      <c r="B142" s="660"/>
      <c r="C142" s="660"/>
      <c r="D142" s="660"/>
      <c r="E142" s="1008"/>
      <c r="F142" s="660"/>
      <c r="G142" s="660"/>
      <c r="H142" s="1002"/>
      <c r="I142" s="1002"/>
      <c r="J142" s="1003"/>
      <c r="K142" s="1004"/>
      <c r="L142" s="1005"/>
      <c r="M142" s="1005"/>
      <c r="N142" s="1003"/>
      <c r="O142" s="1014"/>
      <c r="P142" s="1008"/>
      <c r="Q142" s="1008"/>
      <c r="R142" s="1008"/>
      <c r="S142" s="1007"/>
      <c r="V142" s="111" t="n">
        <f aca="false">+V141+1</f>
        <v>140</v>
      </c>
      <c r="W142" s="977" t="str">
        <f aca="false">IFERROR(VLOOKUP($V141,AD:AK,8,FALSE()),"")</f>
        <v/>
      </c>
      <c r="X142" s="977" t="str">
        <f aca="false">IFERROR(VLOOKUP($V142,AE:AL,8,FALSE()),"")</f>
        <v/>
      </c>
      <c r="Y142" s="977" t="str">
        <f aca="false">IFERROR(VLOOKUP($V142,AF:AM,8,FALSE()),"")</f>
        <v/>
      </c>
      <c r="Z142" s="977" t="str">
        <f aca="false">IFERROR(VLOOKUP($V142,AG:AN,8,FALSE()),"")</f>
        <v/>
      </c>
      <c r="AA142" s="977" t="str">
        <f aca="false">IFERROR(VLOOKUP($V142,AH:AO,8,FALSE()),"")</f>
        <v/>
      </c>
      <c r="AB142" s="977" t="str">
        <f aca="false">IFERROR(VLOOKUP($V142,AI:AP,8,FALSE()),"")</f>
        <v/>
      </c>
      <c r="AD142" s="111" t="str">
        <f aca="false">IF(AK142&lt;&gt;"",MAX(AD$3:AD141)+1,"")</f>
        <v/>
      </c>
      <c r="AE142" s="111" t="str">
        <f aca="false">IF(AL142&lt;&gt;"",MAX(AE$3:AE141)+1,"")</f>
        <v/>
      </c>
      <c r="AF142" s="111" t="str">
        <f aca="false">IF(AM142&lt;&gt;"",MAX(AF$3:AF141)+1,"")</f>
        <v/>
      </c>
      <c r="AG142" s="111" t="str">
        <f aca="false">IF(AN142&lt;&gt;"",MAX(AG$3:AG141)+1,"")</f>
        <v/>
      </c>
      <c r="AH142" s="111" t="str">
        <f aca="false">IF(AO142&lt;&gt;"",MAX(AH$3:AH141)+1,"")</f>
        <v/>
      </c>
      <c r="AI142" s="111" t="str">
        <f aca="false">IF(AP142&lt;&gt;"",MAX(AI$3:AI141)+1,"")</f>
        <v/>
      </c>
      <c r="AK142" s="111" t="str">
        <f aca="false">IF(B142="","",IF(COUNTIF($AK$3:AL141,B142)=0,B142,""))</f>
        <v/>
      </c>
      <c r="AL142" s="111" t="str">
        <f aca="false">IF(C142="","",IF($B142='Oneri di Urbanizzazione'!$E$33,IF(COUNTIF($AL$3:AL141,$C142)=0,$C142,""),""))</f>
        <v/>
      </c>
      <c r="AM142" s="111" t="str">
        <f aca="false">IF(D142="","",IF(AND($B142='Oneri di Urbanizzazione'!$E$33,$C142='Oneri di Urbanizzazione'!$E$35),IF(COUNTIF(AM$3:AM141,$D142)=0,$D142,""),""))</f>
        <v/>
      </c>
      <c r="AN142" s="111" t="str">
        <f aca="false">IF(E142="","",IF(AND($B142='Oneri di Urbanizzazione'!$E$33,$C142='Oneri di Urbanizzazione'!$E$35,$D142='Oneri di Urbanizzazione'!$E$38),IF(COUNTIF(AN$3:AN141,$E142)=0,$E142,""),""))</f>
        <v/>
      </c>
      <c r="AO142" s="111" t="str">
        <f aca="false">IF(F142="","",IF(AND($B142='Oneri di Urbanizzazione'!$E$33,$C142='Oneri di Urbanizzazione'!$E$35,$D142='Oneri di Urbanizzazione'!$E$38,$E142='Oneri di Urbanizzazione'!$E$40),IF(COUNTIF(AO$3:AO141,$F142)=0,$F142,""),""))</f>
        <v/>
      </c>
      <c r="AP142" s="111" t="str">
        <f aca="false">IF(G142="","",IF(AND($B142='Oneri di Urbanizzazione'!$E$33,$C142='Oneri di Urbanizzazione'!$E$35,$D142='Oneri di Urbanizzazione'!$E$38,$E142='Oneri di Urbanizzazione'!$E$40,$F142='Oneri di Urbanizzazione'!$E$42),IF(COUNTIF(AP$3:AP141,$G142)=0,$G142,""),""))</f>
        <v/>
      </c>
      <c r="AY142" s="1" t="n">
        <f aca="false">+AY141+1</f>
        <v>140</v>
      </c>
      <c r="AZ142" s="978" t="str">
        <f aca="false">IFERROR(VLOOKUP($AY142,BI:BP,8,FALSE()),"")</f>
        <v/>
      </c>
      <c r="BA142" s="978" t="str">
        <f aca="false">IFERROR(VLOOKUP($AY142,BJ:BQ,8,FALSE()),"")</f>
        <v/>
      </c>
      <c r="BB142" s="978" t="str">
        <f aca="false">IFERROR(VLOOKUP($AY142,BK:BR,8,FALSE()),"")</f>
        <v/>
      </c>
      <c r="BC142" s="978" t="str">
        <f aca="false">IFERROR(VLOOKUP($AY142,BL:BS,8,FALSE()),"")</f>
        <v/>
      </c>
      <c r="BD142" s="978" t="str">
        <f aca="false">IFERROR(VLOOKUP($AY142,BM:BT,8,FALSE()),"")</f>
        <v/>
      </c>
      <c r="BE142" s="978" t="str">
        <f aca="false">IFERROR(VLOOKUP($AY142,BN:BU,8,FALSE()),"")</f>
        <v/>
      </c>
      <c r="BI142" s="1" t="str">
        <f aca="false">IF(BP142&lt;&gt;"",MAX(BI$3:BI141)+1,"")</f>
        <v/>
      </c>
      <c r="BJ142" s="1" t="str">
        <f aca="false">IF(BQ142&lt;&gt;"",MAX(BJ$3:BJ141)+1,"")</f>
        <v/>
      </c>
      <c r="BK142" s="1" t="str">
        <f aca="false">IF(BR142&lt;&gt;"",MAX(BK$3:BK141)+1,"")</f>
        <v/>
      </c>
      <c r="BL142" s="1" t="str">
        <f aca="false">IF(BS142&lt;&gt;"",MAX(BL$3:BL141)+1,"")</f>
        <v/>
      </c>
      <c r="BM142" s="1" t="str">
        <f aca="false">IF(BT142&lt;&gt;"",MAX(BM$3:BM141)+1,"")</f>
        <v/>
      </c>
      <c r="BN142" s="1" t="str">
        <f aca="false">IF(BU142&lt;&gt;"",MAX(BN$3:BN141)+1,"")</f>
        <v/>
      </c>
      <c r="BP142" s="1" t="str">
        <f aca="false">IF(B142&lt;&gt;"",IF(COUNTIF(BP$3:BP141,B142)&gt;0,"",B142),"")</f>
        <v/>
      </c>
      <c r="BQ142" s="1" t="str">
        <f aca="false">IF(C142&lt;&gt;"",IF(COUNTIF(BQ$3:BQ141,C142)&gt;0,"",C142),"")</f>
        <v/>
      </c>
      <c r="BR142" s="1" t="str">
        <f aca="false">IF(D142&lt;&gt;"",IF(COUNTIF(BR$3:BR141,D142)&gt;0,"",D142),"")</f>
        <v/>
      </c>
      <c r="BS142" s="1" t="str">
        <f aca="false">IF(E142&lt;&gt;"",IF(COUNTIF(BS$3:BS141,E142)&gt;0,"",E142),"")</f>
        <v/>
      </c>
      <c r="BT142" s="1" t="str">
        <f aca="false">IF(F142&lt;&gt;"",IF(COUNTIF(BT$3:BT141,F142)&gt;0,"",F142),"")</f>
        <v/>
      </c>
      <c r="BU142" s="1" t="str">
        <f aca="false">IF(G142&lt;&gt;"",IF(COUNTIF(BU$3:BU141,G142)&gt;0,"",G142),"")</f>
        <v/>
      </c>
    </row>
    <row r="143" customFormat="false" ht="15" hidden="false" customHeight="false" outlineLevel="0" collapsed="false">
      <c r="A143" s="972" t="str">
        <f aca="false">IF(B143&lt;&gt;"",CONCATENATE(B143,C143,D143,E143,F143,G143),"")</f>
        <v/>
      </c>
      <c r="B143" s="660"/>
      <c r="C143" s="660"/>
      <c r="D143" s="660"/>
      <c r="E143" s="1008"/>
      <c r="F143" s="660"/>
      <c r="G143" s="660"/>
      <c r="H143" s="1002"/>
      <c r="I143" s="1002"/>
      <c r="J143" s="1003"/>
      <c r="K143" s="1004"/>
      <c r="L143" s="1005"/>
      <c r="M143" s="1005"/>
      <c r="N143" s="1003"/>
      <c r="O143" s="1014"/>
      <c r="P143" s="1008"/>
      <c r="Q143" s="1008"/>
      <c r="R143" s="1008"/>
      <c r="S143" s="1007"/>
      <c r="V143" s="111" t="n">
        <f aca="false">+V142+1</f>
        <v>141</v>
      </c>
      <c r="W143" s="977" t="str">
        <f aca="false">IFERROR(VLOOKUP($V142,AD:AK,8,FALSE()),"")</f>
        <v/>
      </c>
      <c r="X143" s="977" t="str">
        <f aca="false">IFERROR(VLOOKUP($V143,AE:AL,8,FALSE()),"")</f>
        <v/>
      </c>
      <c r="Y143" s="977" t="str">
        <f aca="false">IFERROR(VLOOKUP($V143,AF:AM,8,FALSE()),"")</f>
        <v/>
      </c>
      <c r="Z143" s="977" t="str">
        <f aca="false">IFERROR(VLOOKUP($V143,AG:AN,8,FALSE()),"")</f>
        <v/>
      </c>
      <c r="AA143" s="977" t="str">
        <f aca="false">IFERROR(VLOOKUP($V143,AH:AO,8,FALSE()),"")</f>
        <v/>
      </c>
      <c r="AB143" s="977" t="str">
        <f aca="false">IFERROR(VLOOKUP($V143,AI:AP,8,FALSE()),"")</f>
        <v/>
      </c>
      <c r="AD143" s="111" t="str">
        <f aca="false">IF(AK143&lt;&gt;"",MAX(AD$3:AD142)+1,"")</f>
        <v/>
      </c>
      <c r="AE143" s="111" t="str">
        <f aca="false">IF(AL143&lt;&gt;"",MAX(AE$3:AE142)+1,"")</f>
        <v/>
      </c>
      <c r="AF143" s="111" t="str">
        <f aca="false">IF(AM143&lt;&gt;"",MAX(AF$3:AF142)+1,"")</f>
        <v/>
      </c>
      <c r="AG143" s="111" t="str">
        <f aca="false">IF(AN143&lt;&gt;"",MAX(AG$3:AG142)+1,"")</f>
        <v/>
      </c>
      <c r="AH143" s="111" t="str">
        <f aca="false">IF(AO143&lt;&gt;"",MAX(AH$3:AH142)+1,"")</f>
        <v/>
      </c>
      <c r="AI143" s="111" t="str">
        <f aca="false">IF(AP143&lt;&gt;"",MAX(AI$3:AI142)+1,"")</f>
        <v/>
      </c>
      <c r="AK143" s="111" t="str">
        <f aca="false">IF(B143="","",IF(COUNTIF($AK$3:AL142,B143)=0,B143,""))</f>
        <v/>
      </c>
      <c r="AL143" s="111" t="str">
        <f aca="false">IF(C143="","",IF($B143='Oneri di Urbanizzazione'!$E$33,IF(COUNTIF($AL$3:AL142,$C143)=0,$C143,""),""))</f>
        <v/>
      </c>
      <c r="AM143" s="111" t="str">
        <f aca="false">IF(D143="","",IF(AND($B143='Oneri di Urbanizzazione'!$E$33,$C143='Oneri di Urbanizzazione'!$E$35),IF(COUNTIF(AM$3:AM142,$D143)=0,$D143,""),""))</f>
        <v/>
      </c>
      <c r="AN143" s="111" t="str">
        <f aca="false">IF(E143="","",IF(AND($B143='Oneri di Urbanizzazione'!$E$33,$C143='Oneri di Urbanizzazione'!$E$35,$D143='Oneri di Urbanizzazione'!$E$38),IF(COUNTIF(AN$3:AN142,$E143)=0,$E143,""),""))</f>
        <v/>
      </c>
      <c r="AO143" s="111" t="str">
        <f aca="false">IF(F143="","",IF(AND($B143='Oneri di Urbanizzazione'!$E$33,$C143='Oneri di Urbanizzazione'!$E$35,$D143='Oneri di Urbanizzazione'!$E$38,$E143='Oneri di Urbanizzazione'!$E$40),IF(COUNTIF(AO$3:AO142,$F143)=0,$F143,""),""))</f>
        <v/>
      </c>
      <c r="AP143" s="111" t="str">
        <f aca="false">IF(G143="","",IF(AND($B143='Oneri di Urbanizzazione'!$E$33,$C143='Oneri di Urbanizzazione'!$E$35,$D143='Oneri di Urbanizzazione'!$E$38,$E143='Oneri di Urbanizzazione'!$E$40,$F143='Oneri di Urbanizzazione'!$E$42),IF(COUNTIF(AP$3:AP142,$G143)=0,$G143,""),""))</f>
        <v/>
      </c>
      <c r="AY143" s="1" t="n">
        <f aca="false">+AY142+1</f>
        <v>141</v>
      </c>
      <c r="AZ143" s="978" t="str">
        <f aca="false">IFERROR(VLOOKUP($AY143,BI:BP,8,FALSE()),"")</f>
        <v/>
      </c>
      <c r="BA143" s="978" t="str">
        <f aca="false">IFERROR(VLOOKUP($AY143,BJ:BQ,8,FALSE()),"")</f>
        <v/>
      </c>
      <c r="BB143" s="978" t="str">
        <f aca="false">IFERROR(VLOOKUP($AY143,BK:BR,8,FALSE()),"")</f>
        <v/>
      </c>
      <c r="BC143" s="978" t="str">
        <f aca="false">IFERROR(VLOOKUP($AY143,BL:BS,8,FALSE()),"")</f>
        <v/>
      </c>
      <c r="BD143" s="978" t="str">
        <f aca="false">IFERROR(VLOOKUP($AY143,BM:BT,8,FALSE()),"")</f>
        <v/>
      </c>
      <c r="BE143" s="978" t="str">
        <f aca="false">IFERROR(VLOOKUP($AY143,BN:BU,8,FALSE()),"")</f>
        <v/>
      </c>
      <c r="BI143" s="1" t="str">
        <f aca="false">IF(BP143&lt;&gt;"",MAX(BI$3:BI142)+1,"")</f>
        <v/>
      </c>
      <c r="BJ143" s="1" t="str">
        <f aca="false">IF(BQ143&lt;&gt;"",MAX(BJ$3:BJ142)+1,"")</f>
        <v/>
      </c>
      <c r="BK143" s="1" t="str">
        <f aca="false">IF(BR143&lt;&gt;"",MAX(BK$3:BK142)+1,"")</f>
        <v/>
      </c>
      <c r="BL143" s="1" t="str">
        <f aca="false">IF(BS143&lt;&gt;"",MAX(BL$3:BL142)+1,"")</f>
        <v/>
      </c>
      <c r="BM143" s="1" t="str">
        <f aca="false">IF(BT143&lt;&gt;"",MAX(BM$3:BM142)+1,"")</f>
        <v/>
      </c>
      <c r="BN143" s="1" t="str">
        <f aca="false">IF(BU143&lt;&gt;"",MAX(BN$3:BN142)+1,"")</f>
        <v/>
      </c>
      <c r="BP143" s="1" t="str">
        <f aca="false">IF(B143&lt;&gt;"",IF(COUNTIF(BP$3:BP142,B143)&gt;0,"",B143),"")</f>
        <v/>
      </c>
      <c r="BQ143" s="1" t="str">
        <f aca="false">IF(C143&lt;&gt;"",IF(COUNTIF(BQ$3:BQ142,C143)&gt;0,"",C143),"")</f>
        <v/>
      </c>
      <c r="BR143" s="1" t="str">
        <f aca="false">IF(D143&lt;&gt;"",IF(COUNTIF(BR$3:BR142,D143)&gt;0,"",D143),"")</f>
        <v/>
      </c>
      <c r="BS143" s="1" t="str">
        <f aca="false">IF(E143&lt;&gt;"",IF(COUNTIF(BS$3:BS142,E143)&gt;0,"",E143),"")</f>
        <v/>
      </c>
      <c r="BT143" s="1" t="str">
        <f aca="false">IF(F143&lt;&gt;"",IF(COUNTIF(BT$3:BT142,F143)&gt;0,"",F143),"")</f>
        <v/>
      </c>
      <c r="BU143" s="1" t="str">
        <f aca="false">IF(G143&lt;&gt;"",IF(COUNTIF(BU$3:BU142,G143)&gt;0,"",G143),"")</f>
        <v/>
      </c>
    </row>
    <row r="144" customFormat="false" ht="15" hidden="false" customHeight="false" outlineLevel="0" collapsed="false">
      <c r="A144" s="972" t="str">
        <f aca="false">IF(B144&lt;&gt;"",CONCATENATE(B144,C144,D144,E144,F144,G144),"")</f>
        <v/>
      </c>
      <c r="B144" s="660"/>
      <c r="C144" s="660"/>
      <c r="D144" s="660"/>
      <c r="E144" s="1008"/>
      <c r="F144" s="660"/>
      <c r="G144" s="660"/>
      <c r="H144" s="1002"/>
      <c r="I144" s="1002"/>
      <c r="J144" s="1003"/>
      <c r="K144" s="1004"/>
      <c r="L144" s="1005"/>
      <c r="M144" s="1005"/>
      <c r="N144" s="1003"/>
      <c r="O144" s="1014"/>
      <c r="P144" s="1008"/>
      <c r="Q144" s="1008"/>
      <c r="R144" s="1008"/>
      <c r="S144" s="1007"/>
      <c r="V144" s="111" t="n">
        <f aca="false">+V143+1</f>
        <v>142</v>
      </c>
      <c r="W144" s="977" t="str">
        <f aca="false">IFERROR(VLOOKUP($V143,AD:AK,8,FALSE()),"")</f>
        <v/>
      </c>
      <c r="X144" s="977" t="str">
        <f aca="false">IFERROR(VLOOKUP($V144,AE:AL,8,FALSE()),"")</f>
        <v/>
      </c>
      <c r="Y144" s="977" t="str">
        <f aca="false">IFERROR(VLOOKUP($V144,AF:AM,8,FALSE()),"")</f>
        <v/>
      </c>
      <c r="Z144" s="977" t="str">
        <f aca="false">IFERROR(VLOOKUP($V144,AG:AN,8,FALSE()),"")</f>
        <v/>
      </c>
      <c r="AA144" s="977" t="str">
        <f aca="false">IFERROR(VLOOKUP($V144,AH:AO,8,FALSE()),"")</f>
        <v/>
      </c>
      <c r="AB144" s="977" t="str">
        <f aca="false">IFERROR(VLOOKUP($V144,AI:AP,8,FALSE()),"")</f>
        <v/>
      </c>
      <c r="AD144" s="111" t="str">
        <f aca="false">IF(AK144&lt;&gt;"",MAX(AD$3:AD143)+1,"")</f>
        <v/>
      </c>
      <c r="AE144" s="111" t="str">
        <f aca="false">IF(AL144&lt;&gt;"",MAX(AE$3:AE143)+1,"")</f>
        <v/>
      </c>
      <c r="AF144" s="111" t="str">
        <f aca="false">IF(AM144&lt;&gt;"",MAX(AF$3:AF143)+1,"")</f>
        <v/>
      </c>
      <c r="AG144" s="111" t="str">
        <f aca="false">IF(AN144&lt;&gt;"",MAX(AG$3:AG143)+1,"")</f>
        <v/>
      </c>
      <c r="AH144" s="111" t="str">
        <f aca="false">IF(AO144&lt;&gt;"",MAX(AH$3:AH143)+1,"")</f>
        <v/>
      </c>
      <c r="AI144" s="111" t="str">
        <f aca="false">IF(AP144&lt;&gt;"",MAX(AI$3:AI143)+1,"")</f>
        <v/>
      </c>
      <c r="AK144" s="111" t="str">
        <f aca="false">IF(B144="","",IF(COUNTIF($AK$3:AL143,B144)=0,B144,""))</f>
        <v/>
      </c>
      <c r="AL144" s="111" t="str">
        <f aca="false">IF(C144="","",IF($B144='Oneri di Urbanizzazione'!$E$33,IF(COUNTIF($AL$3:AL143,$C144)=0,$C144,""),""))</f>
        <v/>
      </c>
      <c r="AM144" s="111" t="str">
        <f aca="false">IF(D144="","",IF(AND($B144='Oneri di Urbanizzazione'!$E$33,$C144='Oneri di Urbanizzazione'!$E$35),IF(COUNTIF(AM$3:AM143,$D144)=0,$D144,""),""))</f>
        <v/>
      </c>
      <c r="AN144" s="111" t="str">
        <f aca="false">IF(E144="","",IF(AND($B144='Oneri di Urbanizzazione'!$E$33,$C144='Oneri di Urbanizzazione'!$E$35,$D144='Oneri di Urbanizzazione'!$E$38),IF(COUNTIF(AN$3:AN143,$E144)=0,$E144,""),""))</f>
        <v/>
      </c>
      <c r="AO144" s="111" t="str">
        <f aca="false">IF(F144="","",IF(AND($B144='Oneri di Urbanizzazione'!$E$33,$C144='Oneri di Urbanizzazione'!$E$35,$D144='Oneri di Urbanizzazione'!$E$38,$E144='Oneri di Urbanizzazione'!$E$40),IF(COUNTIF(AO$3:AO143,$F144)=0,$F144,""),""))</f>
        <v/>
      </c>
      <c r="AP144" s="111" t="str">
        <f aca="false">IF(G144="","",IF(AND($B144='Oneri di Urbanizzazione'!$E$33,$C144='Oneri di Urbanizzazione'!$E$35,$D144='Oneri di Urbanizzazione'!$E$38,$E144='Oneri di Urbanizzazione'!$E$40,$F144='Oneri di Urbanizzazione'!$E$42),IF(COUNTIF(AP$3:AP143,$G144)=0,$G144,""),""))</f>
        <v/>
      </c>
      <c r="AY144" s="1" t="n">
        <f aca="false">+AY143+1</f>
        <v>142</v>
      </c>
      <c r="AZ144" s="978" t="str">
        <f aca="false">IFERROR(VLOOKUP($AY144,BI:BP,8,FALSE()),"")</f>
        <v/>
      </c>
      <c r="BA144" s="978" t="str">
        <f aca="false">IFERROR(VLOOKUP($AY144,BJ:BQ,8,FALSE()),"")</f>
        <v/>
      </c>
      <c r="BB144" s="978" t="str">
        <f aca="false">IFERROR(VLOOKUP($AY144,BK:BR,8,FALSE()),"")</f>
        <v/>
      </c>
      <c r="BC144" s="978" t="str">
        <f aca="false">IFERROR(VLOOKUP($AY144,BL:BS,8,FALSE()),"")</f>
        <v/>
      </c>
      <c r="BD144" s="978" t="str">
        <f aca="false">IFERROR(VLOOKUP($AY144,BM:BT,8,FALSE()),"")</f>
        <v/>
      </c>
      <c r="BE144" s="978" t="str">
        <f aca="false">IFERROR(VLOOKUP($AY144,BN:BU,8,FALSE()),"")</f>
        <v/>
      </c>
      <c r="BI144" s="1" t="str">
        <f aca="false">IF(BP144&lt;&gt;"",MAX(BI$3:BI143)+1,"")</f>
        <v/>
      </c>
      <c r="BJ144" s="1" t="str">
        <f aca="false">IF(BQ144&lt;&gt;"",MAX(BJ$3:BJ143)+1,"")</f>
        <v/>
      </c>
      <c r="BK144" s="1" t="str">
        <f aca="false">IF(BR144&lt;&gt;"",MAX(BK$3:BK143)+1,"")</f>
        <v/>
      </c>
      <c r="BL144" s="1" t="str">
        <f aca="false">IF(BS144&lt;&gt;"",MAX(BL$3:BL143)+1,"")</f>
        <v/>
      </c>
      <c r="BM144" s="1" t="str">
        <f aca="false">IF(BT144&lt;&gt;"",MAX(BM$3:BM143)+1,"")</f>
        <v/>
      </c>
      <c r="BN144" s="1" t="str">
        <f aca="false">IF(BU144&lt;&gt;"",MAX(BN$3:BN143)+1,"")</f>
        <v/>
      </c>
      <c r="BP144" s="1" t="str">
        <f aca="false">IF(B144&lt;&gt;"",IF(COUNTIF(BP$3:BP143,B144)&gt;0,"",B144),"")</f>
        <v/>
      </c>
      <c r="BQ144" s="1" t="str">
        <f aca="false">IF(C144&lt;&gt;"",IF(COUNTIF(BQ$3:BQ143,C144)&gt;0,"",C144),"")</f>
        <v/>
      </c>
      <c r="BR144" s="1" t="str">
        <f aca="false">IF(D144&lt;&gt;"",IF(COUNTIF(BR$3:BR143,D144)&gt;0,"",D144),"")</f>
        <v/>
      </c>
      <c r="BS144" s="1" t="str">
        <f aca="false">IF(E144&lt;&gt;"",IF(COUNTIF(BS$3:BS143,E144)&gt;0,"",E144),"")</f>
        <v/>
      </c>
      <c r="BT144" s="1" t="str">
        <f aca="false">IF(F144&lt;&gt;"",IF(COUNTIF(BT$3:BT143,F144)&gt;0,"",F144),"")</f>
        <v/>
      </c>
      <c r="BU144" s="1" t="str">
        <f aca="false">IF(G144&lt;&gt;"",IF(COUNTIF(BU$3:BU143,G144)&gt;0,"",G144),"")</f>
        <v/>
      </c>
    </row>
    <row r="145" customFormat="false" ht="15" hidden="false" customHeight="false" outlineLevel="0" collapsed="false">
      <c r="A145" s="972" t="str">
        <f aca="false">IF(B145&lt;&gt;"",CONCATENATE(B145,C145,D145,E145,F145,G145),"")</f>
        <v/>
      </c>
      <c r="B145" s="660"/>
      <c r="C145" s="660"/>
      <c r="D145" s="660"/>
      <c r="E145" s="1008"/>
      <c r="F145" s="660"/>
      <c r="G145" s="660"/>
      <c r="H145" s="1002"/>
      <c r="I145" s="1002"/>
      <c r="J145" s="1003"/>
      <c r="K145" s="1004"/>
      <c r="L145" s="1005"/>
      <c r="M145" s="1005"/>
      <c r="N145" s="1003"/>
      <c r="O145" s="1014"/>
      <c r="P145" s="1008"/>
      <c r="Q145" s="1008"/>
      <c r="R145" s="1008"/>
      <c r="S145" s="1007"/>
      <c r="V145" s="111" t="n">
        <f aca="false">+V144+1</f>
        <v>143</v>
      </c>
      <c r="W145" s="977" t="str">
        <f aca="false">IFERROR(VLOOKUP($V144,AD:AK,8,FALSE()),"")</f>
        <v/>
      </c>
      <c r="X145" s="977" t="str">
        <f aca="false">IFERROR(VLOOKUP($V145,AE:AL,8,FALSE()),"")</f>
        <v/>
      </c>
      <c r="Y145" s="977" t="str">
        <f aca="false">IFERROR(VLOOKUP($V145,AF:AM,8,FALSE()),"")</f>
        <v/>
      </c>
      <c r="Z145" s="977" t="str">
        <f aca="false">IFERROR(VLOOKUP($V145,AG:AN,8,FALSE()),"")</f>
        <v/>
      </c>
      <c r="AA145" s="977" t="str">
        <f aca="false">IFERROR(VLOOKUP($V145,AH:AO,8,FALSE()),"")</f>
        <v/>
      </c>
      <c r="AB145" s="977" t="str">
        <f aca="false">IFERROR(VLOOKUP($V145,AI:AP,8,FALSE()),"")</f>
        <v/>
      </c>
      <c r="AD145" s="111" t="str">
        <f aca="false">IF(AK145&lt;&gt;"",MAX(AD$3:AD144)+1,"")</f>
        <v/>
      </c>
      <c r="AE145" s="111" t="str">
        <f aca="false">IF(AL145&lt;&gt;"",MAX(AE$3:AE144)+1,"")</f>
        <v/>
      </c>
      <c r="AF145" s="111" t="str">
        <f aca="false">IF(AM145&lt;&gt;"",MAX(AF$3:AF144)+1,"")</f>
        <v/>
      </c>
      <c r="AG145" s="111" t="str">
        <f aca="false">IF(AN145&lt;&gt;"",MAX(AG$3:AG144)+1,"")</f>
        <v/>
      </c>
      <c r="AH145" s="111" t="str">
        <f aca="false">IF(AO145&lt;&gt;"",MAX(AH$3:AH144)+1,"")</f>
        <v/>
      </c>
      <c r="AI145" s="111" t="str">
        <f aca="false">IF(AP145&lt;&gt;"",MAX(AI$3:AI144)+1,"")</f>
        <v/>
      </c>
      <c r="AK145" s="111" t="str">
        <f aca="false">IF(B145="","",IF(COUNTIF($AK$3:AL144,B145)=0,B145,""))</f>
        <v/>
      </c>
      <c r="AL145" s="111" t="str">
        <f aca="false">IF(C145="","",IF($B145='Oneri di Urbanizzazione'!$E$33,IF(COUNTIF($AL$3:AL144,$C145)=0,$C145,""),""))</f>
        <v/>
      </c>
      <c r="AM145" s="111" t="str">
        <f aca="false">IF(D145="","",IF(AND($B145='Oneri di Urbanizzazione'!$E$33,$C145='Oneri di Urbanizzazione'!$E$35),IF(COUNTIF(AM$3:AM144,$D145)=0,$D145,""),""))</f>
        <v/>
      </c>
      <c r="AN145" s="111" t="str">
        <f aca="false">IF(E145="","",IF(AND($B145='Oneri di Urbanizzazione'!$E$33,$C145='Oneri di Urbanizzazione'!$E$35,$D145='Oneri di Urbanizzazione'!$E$38),IF(COUNTIF(AN$3:AN144,$E145)=0,$E145,""),""))</f>
        <v/>
      </c>
      <c r="AO145" s="111" t="str">
        <f aca="false">IF(F145="","",IF(AND($B145='Oneri di Urbanizzazione'!$E$33,$C145='Oneri di Urbanizzazione'!$E$35,$D145='Oneri di Urbanizzazione'!$E$38,$E145='Oneri di Urbanizzazione'!$E$40),IF(COUNTIF(AO$3:AO144,$F145)=0,$F145,""),""))</f>
        <v/>
      </c>
      <c r="AP145" s="111" t="str">
        <f aca="false">IF(G145="","",IF(AND($B145='Oneri di Urbanizzazione'!$E$33,$C145='Oneri di Urbanizzazione'!$E$35,$D145='Oneri di Urbanizzazione'!$E$38,$E145='Oneri di Urbanizzazione'!$E$40,$F145='Oneri di Urbanizzazione'!$E$42),IF(COUNTIF(AP$3:AP144,$G145)=0,$G145,""),""))</f>
        <v/>
      </c>
      <c r="AY145" s="1" t="n">
        <f aca="false">+AY144+1</f>
        <v>143</v>
      </c>
      <c r="AZ145" s="978" t="str">
        <f aca="false">IFERROR(VLOOKUP($AY145,BI:BP,8,FALSE()),"")</f>
        <v/>
      </c>
      <c r="BA145" s="978" t="str">
        <f aca="false">IFERROR(VLOOKUP($AY145,BJ:BQ,8,FALSE()),"")</f>
        <v/>
      </c>
      <c r="BB145" s="978" t="str">
        <f aca="false">IFERROR(VLOOKUP($AY145,BK:BR,8,FALSE()),"")</f>
        <v/>
      </c>
      <c r="BC145" s="978" t="str">
        <f aca="false">IFERROR(VLOOKUP($AY145,BL:BS,8,FALSE()),"")</f>
        <v/>
      </c>
      <c r="BD145" s="978" t="str">
        <f aca="false">IFERROR(VLOOKUP($AY145,BM:BT,8,FALSE()),"")</f>
        <v/>
      </c>
      <c r="BE145" s="978" t="str">
        <f aca="false">IFERROR(VLOOKUP($AY145,BN:BU,8,FALSE()),"")</f>
        <v/>
      </c>
      <c r="BI145" s="1" t="str">
        <f aca="false">IF(BP145&lt;&gt;"",MAX(BI$3:BI144)+1,"")</f>
        <v/>
      </c>
      <c r="BJ145" s="1" t="str">
        <f aca="false">IF(BQ145&lt;&gt;"",MAX(BJ$3:BJ144)+1,"")</f>
        <v/>
      </c>
      <c r="BK145" s="1" t="str">
        <f aca="false">IF(BR145&lt;&gt;"",MAX(BK$3:BK144)+1,"")</f>
        <v/>
      </c>
      <c r="BL145" s="1" t="str">
        <f aca="false">IF(BS145&lt;&gt;"",MAX(BL$3:BL144)+1,"")</f>
        <v/>
      </c>
      <c r="BM145" s="1" t="str">
        <f aca="false">IF(BT145&lt;&gt;"",MAX(BM$3:BM144)+1,"")</f>
        <v/>
      </c>
      <c r="BN145" s="1" t="str">
        <f aca="false">IF(BU145&lt;&gt;"",MAX(BN$3:BN144)+1,"")</f>
        <v/>
      </c>
      <c r="BP145" s="1" t="str">
        <f aca="false">IF(B145&lt;&gt;"",IF(COUNTIF(BP$3:BP144,B145)&gt;0,"",B145),"")</f>
        <v/>
      </c>
      <c r="BQ145" s="1" t="str">
        <f aca="false">IF(C145&lt;&gt;"",IF(COUNTIF(BQ$3:BQ144,C145)&gt;0,"",C145),"")</f>
        <v/>
      </c>
      <c r="BR145" s="1" t="str">
        <f aca="false">IF(D145&lt;&gt;"",IF(COUNTIF(BR$3:BR144,D145)&gt;0,"",D145),"")</f>
        <v/>
      </c>
      <c r="BS145" s="1" t="str">
        <f aca="false">IF(E145&lt;&gt;"",IF(COUNTIF(BS$3:BS144,E145)&gt;0,"",E145),"")</f>
        <v/>
      </c>
      <c r="BT145" s="1" t="str">
        <f aca="false">IF(F145&lt;&gt;"",IF(COUNTIF(BT$3:BT144,F145)&gt;0,"",F145),"")</f>
        <v/>
      </c>
      <c r="BU145" s="1" t="str">
        <f aca="false">IF(G145&lt;&gt;"",IF(COUNTIF(BU$3:BU144,G145)&gt;0,"",G145),"")</f>
        <v/>
      </c>
    </row>
    <row r="146" customFormat="false" ht="15" hidden="false" customHeight="false" outlineLevel="0" collapsed="false">
      <c r="A146" s="972" t="str">
        <f aca="false">IF(B146&lt;&gt;"",CONCATENATE(B146,C146,D146,E146,F146,G146),"")</f>
        <v/>
      </c>
      <c r="B146" s="660"/>
      <c r="C146" s="660"/>
      <c r="D146" s="660"/>
      <c r="E146" s="1008"/>
      <c r="F146" s="660"/>
      <c r="G146" s="660"/>
      <c r="H146" s="1002"/>
      <c r="I146" s="1002"/>
      <c r="J146" s="1003"/>
      <c r="K146" s="1004"/>
      <c r="L146" s="1005"/>
      <c r="M146" s="1005"/>
      <c r="N146" s="1003"/>
      <c r="O146" s="1014"/>
      <c r="P146" s="1008"/>
      <c r="Q146" s="1008"/>
      <c r="R146" s="1008"/>
      <c r="S146" s="1007"/>
      <c r="V146" s="111" t="n">
        <f aca="false">+V145+1</f>
        <v>144</v>
      </c>
      <c r="W146" s="977" t="str">
        <f aca="false">IFERROR(VLOOKUP($V145,AD:AK,8,FALSE()),"")</f>
        <v/>
      </c>
      <c r="X146" s="977" t="str">
        <f aca="false">IFERROR(VLOOKUP($V146,AE:AL,8,FALSE()),"")</f>
        <v/>
      </c>
      <c r="Y146" s="977" t="str">
        <f aca="false">IFERROR(VLOOKUP($V146,AF:AM,8,FALSE()),"")</f>
        <v/>
      </c>
      <c r="Z146" s="977" t="str">
        <f aca="false">IFERROR(VLOOKUP($V146,AG:AN,8,FALSE()),"")</f>
        <v/>
      </c>
      <c r="AA146" s="977" t="str">
        <f aca="false">IFERROR(VLOOKUP($V146,AH:AO,8,FALSE()),"")</f>
        <v/>
      </c>
      <c r="AB146" s="977" t="str">
        <f aca="false">IFERROR(VLOOKUP($V146,AI:AP,8,FALSE()),"")</f>
        <v/>
      </c>
      <c r="AD146" s="111" t="str">
        <f aca="false">IF(AK146&lt;&gt;"",MAX(AD$3:AD145)+1,"")</f>
        <v/>
      </c>
      <c r="AE146" s="111" t="str">
        <f aca="false">IF(AL146&lt;&gt;"",MAX(AE$3:AE145)+1,"")</f>
        <v/>
      </c>
      <c r="AF146" s="111" t="str">
        <f aca="false">IF(AM146&lt;&gt;"",MAX(AF$3:AF145)+1,"")</f>
        <v/>
      </c>
      <c r="AG146" s="111" t="str">
        <f aca="false">IF(AN146&lt;&gt;"",MAX(AG$3:AG145)+1,"")</f>
        <v/>
      </c>
      <c r="AH146" s="111" t="str">
        <f aca="false">IF(AO146&lt;&gt;"",MAX(AH$3:AH145)+1,"")</f>
        <v/>
      </c>
      <c r="AI146" s="111" t="str">
        <f aca="false">IF(AP146&lt;&gt;"",MAX(AI$3:AI145)+1,"")</f>
        <v/>
      </c>
      <c r="AK146" s="111" t="str">
        <f aca="false">IF(B146="","",IF(COUNTIF($AK$3:AL145,B146)=0,B146,""))</f>
        <v/>
      </c>
      <c r="AL146" s="111" t="str">
        <f aca="false">IF(C146="","",IF($B146='Oneri di Urbanizzazione'!$E$33,IF(COUNTIF($AL$3:AL145,$C146)=0,$C146,""),""))</f>
        <v/>
      </c>
      <c r="AM146" s="111" t="str">
        <f aca="false">IF(D146="","",IF(AND($B146='Oneri di Urbanizzazione'!$E$33,$C146='Oneri di Urbanizzazione'!$E$35),IF(COUNTIF(AM$3:AM145,$D146)=0,$D146,""),""))</f>
        <v/>
      </c>
      <c r="AN146" s="111" t="str">
        <f aca="false">IF(E146="","",IF(AND($B146='Oneri di Urbanizzazione'!$E$33,$C146='Oneri di Urbanizzazione'!$E$35,$D146='Oneri di Urbanizzazione'!$E$38),IF(COUNTIF(AN$3:AN145,$E146)=0,$E146,""),""))</f>
        <v/>
      </c>
      <c r="AO146" s="111" t="str">
        <f aca="false">IF(F146="","",IF(AND($B146='Oneri di Urbanizzazione'!$E$33,$C146='Oneri di Urbanizzazione'!$E$35,$D146='Oneri di Urbanizzazione'!$E$38,$E146='Oneri di Urbanizzazione'!$E$40),IF(COUNTIF(AO$3:AO145,$F146)=0,$F146,""),""))</f>
        <v/>
      </c>
      <c r="AP146" s="111" t="str">
        <f aca="false">IF(G146="","",IF(AND($B146='Oneri di Urbanizzazione'!$E$33,$C146='Oneri di Urbanizzazione'!$E$35,$D146='Oneri di Urbanizzazione'!$E$38,$E146='Oneri di Urbanizzazione'!$E$40,$F146='Oneri di Urbanizzazione'!$E$42),IF(COUNTIF(AP$3:AP145,$G146)=0,$G146,""),""))</f>
        <v/>
      </c>
      <c r="AY146" s="1" t="n">
        <f aca="false">+AY145+1</f>
        <v>144</v>
      </c>
      <c r="AZ146" s="978" t="str">
        <f aca="false">IFERROR(VLOOKUP($AY146,BI:BP,8,FALSE()),"")</f>
        <v/>
      </c>
      <c r="BA146" s="978" t="str">
        <f aca="false">IFERROR(VLOOKUP($AY146,BJ:BQ,8,FALSE()),"")</f>
        <v/>
      </c>
      <c r="BB146" s="978" t="str">
        <f aca="false">IFERROR(VLOOKUP($AY146,BK:BR,8,FALSE()),"")</f>
        <v/>
      </c>
      <c r="BC146" s="978" t="str">
        <f aca="false">IFERROR(VLOOKUP($AY146,BL:BS,8,FALSE()),"")</f>
        <v/>
      </c>
      <c r="BD146" s="978" t="str">
        <f aca="false">IFERROR(VLOOKUP($AY146,BM:BT,8,FALSE()),"")</f>
        <v/>
      </c>
      <c r="BE146" s="978" t="str">
        <f aca="false">IFERROR(VLOOKUP($AY146,BN:BU,8,FALSE()),"")</f>
        <v/>
      </c>
      <c r="BI146" s="1" t="str">
        <f aca="false">IF(BP146&lt;&gt;"",MAX(BI$3:BI145)+1,"")</f>
        <v/>
      </c>
      <c r="BJ146" s="1" t="str">
        <f aca="false">IF(BQ146&lt;&gt;"",MAX(BJ$3:BJ145)+1,"")</f>
        <v/>
      </c>
      <c r="BK146" s="1" t="str">
        <f aca="false">IF(BR146&lt;&gt;"",MAX(BK$3:BK145)+1,"")</f>
        <v/>
      </c>
      <c r="BL146" s="1" t="str">
        <f aca="false">IF(BS146&lt;&gt;"",MAX(BL$3:BL145)+1,"")</f>
        <v/>
      </c>
      <c r="BM146" s="1" t="str">
        <f aca="false">IF(BT146&lt;&gt;"",MAX(BM$3:BM145)+1,"")</f>
        <v/>
      </c>
      <c r="BN146" s="1" t="str">
        <f aca="false">IF(BU146&lt;&gt;"",MAX(BN$3:BN145)+1,"")</f>
        <v/>
      </c>
      <c r="BP146" s="1" t="str">
        <f aca="false">IF(B146&lt;&gt;"",IF(COUNTIF(BP$3:BP145,B146)&gt;0,"",B146),"")</f>
        <v/>
      </c>
      <c r="BQ146" s="1" t="str">
        <f aca="false">IF(C146&lt;&gt;"",IF(COUNTIF(BQ$3:BQ145,C146)&gt;0,"",C146),"")</f>
        <v/>
      </c>
      <c r="BR146" s="1" t="str">
        <f aca="false">IF(D146&lt;&gt;"",IF(COUNTIF(BR$3:BR145,D146)&gt;0,"",D146),"")</f>
        <v/>
      </c>
      <c r="BS146" s="1" t="str">
        <f aca="false">IF(E146&lt;&gt;"",IF(COUNTIF(BS$3:BS145,E146)&gt;0,"",E146),"")</f>
        <v/>
      </c>
      <c r="BT146" s="1" t="str">
        <f aca="false">IF(F146&lt;&gt;"",IF(COUNTIF(BT$3:BT145,F146)&gt;0,"",F146),"")</f>
        <v/>
      </c>
      <c r="BU146" s="1" t="str">
        <f aca="false">IF(G146&lt;&gt;"",IF(COUNTIF(BU$3:BU145,G146)&gt;0,"",G146),"")</f>
        <v/>
      </c>
    </row>
    <row r="147" customFormat="false" ht="15" hidden="false" customHeight="false" outlineLevel="0" collapsed="false">
      <c r="A147" s="972" t="str">
        <f aca="false">IF(B147&lt;&gt;"",CONCATENATE(B147,C147,D147,E147,F147,G147),"")</f>
        <v/>
      </c>
      <c r="B147" s="660"/>
      <c r="C147" s="660"/>
      <c r="D147" s="660"/>
      <c r="E147" s="1008"/>
      <c r="F147" s="660"/>
      <c r="G147" s="660"/>
      <c r="H147" s="1002"/>
      <c r="I147" s="1002"/>
      <c r="J147" s="1003"/>
      <c r="K147" s="1004"/>
      <c r="L147" s="1005"/>
      <c r="M147" s="1005"/>
      <c r="N147" s="1003"/>
      <c r="O147" s="1014"/>
      <c r="P147" s="1008"/>
      <c r="Q147" s="1008"/>
      <c r="R147" s="1008"/>
      <c r="S147" s="1007"/>
      <c r="V147" s="111" t="n">
        <f aca="false">+V146+1</f>
        <v>145</v>
      </c>
      <c r="W147" s="977" t="str">
        <f aca="false">IFERROR(VLOOKUP($V146,AD:AK,8,FALSE()),"")</f>
        <v/>
      </c>
      <c r="X147" s="977" t="str">
        <f aca="false">IFERROR(VLOOKUP($V147,AE:AL,8,FALSE()),"")</f>
        <v/>
      </c>
      <c r="Y147" s="977" t="str">
        <f aca="false">IFERROR(VLOOKUP($V147,AF:AM,8,FALSE()),"")</f>
        <v/>
      </c>
      <c r="Z147" s="977" t="str">
        <f aca="false">IFERROR(VLOOKUP($V147,AG:AN,8,FALSE()),"")</f>
        <v/>
      </c>
      <c r="AA147" s="977" t="str">
        <f aca="false">IFERROR(VLOOKUP($V147,AH:AO,8,FALSE()),"")</f>
        <v/>
      </c>
      <c r="AB147" s="977" t="str">
        <f aca="false">IFERROR(VLOOKUP($V147,AI:AP,8,FALSE()),"")</f>
        <v/>
      </c>
      <c r="AD147" s="111" t="str">
        <f aca="false">IF(AK147&lt;&gt;"",MAX(AD$3:AD146)+1,"")</f>
        <v/>
      </c>
      <c r="AE147" s="111" t="str">
        <f aca="false">IF(AL147&lt;&gt;"",MAX(AE$3:AE146)+1,"")</f>
        <v/>
      </c>
      <c r="AF147" s="111" t="str">
        <f aca="false">IF(AM147&lt;&gt;"",MAX(AF$3:AF146)+1,"")</f>
        <v/>
      </c>
      <c r="AG147" s="111" t="str">
        <f aca="false">IF(AN147&lt;&gt;"",MAX(AG$3:AG146)+1,"")</f>
        <v/>
      </c>
      <c r="AH147" s="111" t="str">
        <f aca="false">IF(AO147&lt;&gt;"",MAX(AH$3:AH146)+1,"")</f>
        <v/>
      </c>
      <c r="AI147" s="111" t="str">
        <f aca="false">IF(AP147&lt;&gt;"",MAX(AI$3:AI146)+1,"")</f>
        <v/>
      </c>
      <c r="AK147" s="111" t="str">
        <f aca="false">IF(B147="","",IF(COUNTIF($AK$3:AL146,B147)=0,B147,""))</f>
        <v/>
      </c>
      <c r="AL147" s="111" t="str">
        <f aca="false">IF(C147="","",IF($B147='Oneri di Urbanizzazione'!$E$33,IF(COUNTIF($AL$3:AL146,$C147)=0,$C147,""),""))</f>
        <v/>
      </c>
      <c r="AM147" s="111" t="str">
        <f aca="false">IF(D147="","",IF(AND($B147='Oneri di Urbanizzazione'!$E$33,$C147='Oneri di Urbanizzazione'!$E$35),IF(COUNTIF(AM$3:AM146,$D147)=0,$D147,""),""))</f>
        <v/>
      </c>
      <c r="AN147" s="111" t="str">
        <f aca="false">IF(E147="","",IF(AND($B147='Oneri di Urbanizzazione'!$E$33,$C147='Oneri di Urbanizzazione'!$E$35,$D147='Oneri di Urbanizzazione'!$E$38),IF(COUNTIF(AN$3:AN146,$E147)=0,$E147,""),""))</f>
        <v/>
      </c>
      <c r="AO147" s="111" t="str">
        <f aca="false">IF(F147="","",IF(AND($B147='Oneri di Urbanizzazione'!$E$33,$C147='Oneri di Urbanizzazione'!$E$35,$D147='Oneri di Urbanizzazione'!$E$38,$E147='Oneri di Urbanizzazione'!$E$40),IF(COUNTIF(AO$3:AO146,$F147)=0,$F147,""),""))</f>
        <v/>
      </c>
      <c r="AP147" s="111" t="str">
        <f aca="false">IF(G147="","",IF(AND($B147='Oneri di Urbanizzazione'!$E$33,$C147='Oneri di Urbanizzazione'!$E$35,$D147='Oneri di Urbanizzazione'!$E$38,$E147='Oneri di Urbanizzazione'!$E$40,$F147='Oneri di Urbanizzazione'!$E$42),IF(COUNTIF(AP$3:AP146,$G147)=0,$G147,""),""))</f>
        <v/>
      </c>
      <c r="AY147" s="1" t="n">
        <f aca="false">+AY146+1</f>
        <v>145</v>
      </c>
      <c r="AZ147" s="978" t="str">
        <f aca="false">IFERROR(VLOOKUP($AY147,BI:BP,8,FALSE()),"")</f>
        <v/>
      </c>
      <c r="BA147" s="978" t="str">
        <f aca="false">IFERROR(VLOOKUP($AY147,BJ:BQ,8,FALSE()),"")</f>
        <v/>
      </c>
      <c r="BB147" s="978" t="str">
        <f aca="false">IFERROR(VLOOKUP($AY147,BK:BR,8,FALSE()),"")</f>
        <v/>
      </c>
      <c r="BC147" s="978" t="str">
        <f aca="false">IFERROR(VLOOKUP($AY147,BL:BS,8,FALSE()),"")</f>
        <v/>
      </c>
      <c r="BD147" s="978" t="str">
        <f aca="false">IFERROR(VLOOKUP($AY147,BM:BT,8,FALSE()),"")</f>
        <v/>
      </c>
      <c r="BE147" s="978" t="str">
        <f aca="false">IFERROR(VLOOKUP($AY147,BN:BU,8,FALSE()),"")</f>
        <v/>
      </c>
      <c r="BI147" s="1" t="str">
        <f aca="false">IF(BP147&lt;&gt;"",MAX(BI$3:BI146)+1,"")</f>
        <v/>
      </c>
      <c r="BJ147" s="1" t="str">
        <f aca="false">IF(BQ147&lt;&gt;"",MAX(BJ$3:BJ146)+1,"")</f>
        <v/>
      </c>
      <c r="BK147" s="1" t="str">
        <f aca="false">IF(BR147&lt;&gt;"",MAX(BK$3:BK146)+1,"")</f>
        <v/>
      </c>
      <c r="BL147" s="1" t="str">
        <f aca="false">IF(BS147&lt;&gt;"",MAX(BL$3:BL146)+1,"")</f>
        <v/>
      </c>
      <c r="BM147" s="1" t="str">
        <f aca="false">IF(BT147&lt;&gt;"",MAX(BM$3:BM146)+1,"")</f>
        <v/>
      </c>
      <c r="BN147" s="1" t="str">
        <f aca="false">IF(BU147&lt;&gt;"",MAX(BN$3:BN146)+1,"")</f>
        <v/>
      </c>
      <c r="BP147" s="1" t="str">
        <f aca="false">IF(B147&lt;&gt;"",IF(COUNTIF(BP$3:BP146,B147)&gt;0,"",B147),"")</f>
        <v/>
      </c>
      <c r="BQ147" s="1" t="str">
        <f aca="false">IF(C147&lt;&gt;"",IF(COUNTIF(BQ$3:BQ146,C147)&gt;0,"",C147),"")</f>
        <v/>
      </c>
      <c r="BR147" s="1" t="str">
        <f aca="false">IF(D147&lt;&gt;"",IF(COUNTIF(BR$3:BR146,D147)&gt;0,"",D147),"")</f>
        <v/>
      </c>
      <c r="BS147" s="1" t="str">
        <f aca="false">IF(E147&lt;&gt;"",IF(COUNTIF(BS$3:BS146,E147)&gt;0,"",E147),"")</f>
        <v/>
      </c>
      <c r="BT147" s="1" t="str">
        <f aca="false">IF(F147&lt;&gt;"",IF(COUNTIF(BT$3:BT146,F147)&gt;0,"",F147),"")</f>
        <v/>
      </c>
      <c r="BU147" s="1" t="str">
        <f aca="false">IF(G147&lt;&gt;"",IF(COUNTIF(BU$3:BU146,G147)&gt;0,"",G147),"")</f>
        <v/>
      </c>
    </row>
    <row r="148" customFormat="false" ht="15" hidden="false" customHeight="false" outlineLevel="0" collapsed="false">
      <c r="A148" s="972" t="str">
        <f aca="false">IF(B148&lt;&gt;"",CONCATENATE(B148,C148,D148,E148,F148,G148),"")</f>
        <v/>
      </c>
      <c r="B148" s="660"/>
      <c r="C148" s="660"/>
      <c r="D148" s="660"/>
      <c r="E148" s="1008"/>
      <c r="F148" s="660"/>
      <c r="G148" s="660"/>
      <c r="H148" s="1002"/>
      <c r="I148" s="1002"/>
      <c r="J148" s="1003"/>
      <c r="K148" s="1004"/>
      <c r="L148" s="1005"/>
      <c r="M148" s="1005"/>
      <c r="N148" s="1003"/>
      <c r="O148" s="1014"/>
      <c r="P148" s="1008"/>
      <c r="Q148" s="1008"/>
      <c r="R148" s="1008"/>
      <c r="S148" s="1007"/>
      <c r="V148" s="111" t="n">
        <f aca="false">+V147+1</f>
        <v>146</v>
      </c>
      <c r="W148" s="977" t="str">
        <f aca="false">IFERROR(VLOOKUP($V147,AD:AK,8,FALSE()),"")</f>
        <v/>
      </c>
      <c r="X148" s="977" t="str">
        <f aca="false">IFERROR(VLOOKUP($V148,AE:AL,8,FALSE()),"")</f>
        <v/>
      </c>
      <c r="Y148" s="977" t="str">
        <f aca="false">IFERROR(VLOOKUP($V148,AF:AM,8,FALSE()),"")</f>
        <v/>
      </c>
      <c r="Z148" s="977" t="str">
        <f aca="false">IFERROR(VLOOKUP($V148,AG:AN,8,FALSE()),"")</f>
        <v/>
      </c>
      <c r="AA148" s="977" t="str">
        <f aca="false">IFERROR(VLOOKUP($V148,AH:AO,8,FALSE()),"")</f>
        <v/>
      </c>
      <c r="AB148" s="977" t="str">
        <f aca="false">IFERROR(VLOOKUP($V148,AI:AP,8,FALSE()),"")</f>
        <v/>
      </c>
      <c r="AD148" s="111" t="str">
        <f aca="false">IF(AK148&lt;&gt;"",MAX(AD$3:AD147)+1,"")</f>
        <v/>
      </c>
      <c r="AE148" s="111" t="str">
        <f aca="false">IF(AL148&lt;&gt;"",MAX(AE$3:AE147)+1,"")</f>
        <v/>
      </c>
      <c r="AF148" s="111" t="str">
        <f aca="false">IF(AM148&lt;&gt;"",MAX(AF$3:AF147)+1,"")</f>
        <v/>
      </c>
      <c r="AG148" s="111" t="str">
        <f aca="false">IF(AN148&lt;&gt;"",MAX(AG$3:AG147)+1,"")</f>
        <v/>
      </c>
      <c r="AH148" s="111" t="str">
        <f aca="false">IF(AO148&lt;&gt;"",MAX(AH$3:AH147)+1,"")</f>
        <v/>
      </c>
      <c r="AI148" s="111" t="str">
        <f aca="false">IF(AP148&lt;&gt;"",MAX(AI$3:AI147)+1,"")</f>
        <v/>
      </c>
      <c r="AK148" s="111" t="str">
        <f aca="false">IF(B148="","",IF(COUNTIF($AK$3:AL147,B148)=0,B148,""))</f>
        <v/>
      </c>
      <c r="AL148" s="111" t="str">
        <f aca="false">IF(C148="","",IF($B148='Oneri di Urbanizzazione'!$E$33,IF(COUNTIF($AL$3:AL147,$C148)=0,$C148,""),""))</f>
        <v/>
      </c>
      <c r="AM148" s="111" t="str">
        <f aca="false">IF(D148="","",IF(AND($B148='Oneri di Urbanizzazione'!$E$33,$C148='Oneri di Urbanizzazione'!$E$35),IF(COUNTIF(AM$3:AM147,$D148)=0,$D148,""),""))</f>
        <v/>
      </c>
      <c r="AN148" s="111" t="str">
        <f aca="false">IF(E148="","",IF(AND($B148='Oneri di Urbanizzazione'!$E$33,$C148='Oneri di Urbanizzazione'!$E$35,$D148='Oneri di Urbanizzazione'!$E$38),IF(COUNTIF(AN$3:AN147,$E148)=0,$E148,""),""))</f>
        <v/>
      </c>
      <c r="AO148" s="111" t="str">
        <f aca="false">IF(F148="","",IF(AND($B148='Oneri di Urbanizzazione'!$E$33,$C148='Oneri di Urbanizzazione'!$E$35,$D148='Oneri di Urbanizzazione'!$E$38,$E148='Oneri di Urbanizzazione'!$E$40),IF(COUNTIF(AO$3:AO147,$F148)=0,$F148,""),""))</f>
        <v/>
      </c>
      <c r="AP148" s="111" t="str">
        <f aca="false">IF(G148="","",IF(AND($B148='Oneri di Urbanizzazione'!$E$33,$C148='Oneri di Urbanizzazione'!$E$35,$D148='Oneri di Urbanizzazione'!$E$38,$E148='Oneri di Urbanizzazione'!$E$40,$F148='Oneri di Urbanizzazione'!$E$42),IF(COUNTIF(AP$3:AP147,$G148)=0,$G148,""),""))</f>
        <v/>
      </c>
      <c r="AY148" s="1" t="n">
        <f aca="false">+AY147+1</f>
        <v>146</v>
      </c>
      <c r="AZ148" s="978" t="str">
        <f aca="false">IFERROR(VLOOKUP($AY148,BI:BP,8,FALSE()),"")</f>
        <v/>
      </c>
      <c r="BA148" s="978" t="str">
        <f aca="false">IFERROR(VLOOKUP($AY148,BJ:BQ,8,FALSE()),"")</f>
        <v/>
      </c>
      <c r="BB148" s="978" t="str">
        <f aca="false">IFERROR(VLOOKUP($AY148,BK:BR,8,FALSE()),"")</f>
        <v/>
      </c>
      <c r="BC148" s="978" t="str">
        <f aca="false">IFERROR(VLOOKUP($AY148,BL:BS,8,FALSE()),"")</f>
        <v/>
      </c>
      <c r="BD148" s="978" t="str">
        <f aca="false">IFERROR(VLOOKUP($AY148,BM:BT,8,FALSE()),"")</f>
        <v/>
      </c>
      <c r="BE148" s="978" t="str">
        <f aca="false">IFERROR(VLOOKUP($AY148,BN:BU,8,FALSE()),"")</f>
        <v/>
      </c>
      <c r="BI148" s="1" t="str">
        <f aca="false">IF(BP148&lt;&gt;"",MAX(BI$3:BI147)+1,"")</f>
        <v/>
      </c>
      <c r="BJ148" s="1" t="str">
        <f aca="false">IF(BQ148&lt;&gt;"",MAX(BJ$3:BJ147)+1,"")</f>
        <v/>
      </c>
      <c r="BK148" s="1" t="str">
        <f aca="false">IF(BR148&lt;&gt;"",MAX(BK$3:BK147)+1,"")</f>
        <v/>
      </c>
      <c r="BL148" s="1" t="str">
        <f aca="false">IF(BS148&lt;&gt;"",MAX(BL$3:BL147)+1,"")</f>
        <v/>
      </c>
      <c r="BM148" s="1" t="str">
        <f aca="false">IF(BT148&lt;&gt;"",MAX(BM$3:BM147)+1,"")</f>
        <v/>
      </c>
      <c r="BN148" s="1" t="str">
        <f aca="false">IF(BU148&lt;&gt;"",MAX(BN$3:BN147)+1,"")</f>
        <v/>
      </c>
      <c r="BP148" s="1" t="str">
        <f aca="false">IF(B148&lt;&gt;"",IF(COUNTIF(BP$3:BP147,B148)&gt;0,"",B148),"")</f>
        <v/>
      </c>
      <c r="BQ148" s="1" t="str">
        <f aca="false">IF(C148&lt;&gt;"",IF(COUNTIF(BQ$3:BQ147,C148)&gt;0,"",C148),"")</f>
        <v/>
      </c>
      <c r="BR148" s="1" t="str">
        <f aca="false">IF(D148&lt;&gt;"",IF(COUNTIF(BR$3:BR147,D148)&gt;0,"",D148),"")</f>
        <v/>
      </c>
      <c r="BS148" s="1" t="str">
        <f aca="false">IF(E148&lt;&gt;"",IF(COUNTIF(BS$3:BS147,E148)&gt;0,"",E148),"")</f>
        <v/>
      </c>
      <c r="BT148" s="1" t="str">
        <f aca="false">IF(F148&lt;&gt;"",IF(COUNTIF(BT$3:BT147,F148)&gt;0,"",F148),"")</f>
        <v/>
      </c>
      <c r="BU148" s="1" t="str">
        <f aca="false">IF(G148&lt;&gt;"",IF(COUNTIF(BU$3:BU147,G148)&gt;0,"",G148),"")</f>
        <v/>
      </c>
    </row>
    <row r="149" customFormat="false" ht="15" hidden="false" customHeight="false" outlineLevel="0" collapsed="false">
      <c r="A149" s="972" t="str">
        <f aca="false">IF(B149&lt;&gt;"",CONCATENATE(B149,C149,D149,E149,F149,G149),"")</f>
        <v/>
      </c>
      <c r="B149" s="660"/>
      <c r="C149" s="660"/>
      <c r="D149" s="660"/>
      <c r="E149" s="1008"/>
      <c r="F149" s="660"/>
      <c r="G149" s="660"/>
      <c r="H149" s="1002"/>
      <c r="I149" s="1002"/>
      <c r="J149" s="1003"/>
      <c r="K149" s="1004"/>
      <c r="L149" s="1005"/>
      <c r="M149" s="1005"/>
      <c r="N149" s="1003"/>
      <c r="O149" s="1014"/>
      <c r="P149" s="1008"/>
      <c r="Q149" s="1008"/>
      <c r="R149" s="1008"/>
      <c r="S149" s="1007"/>
      <c r="V149" s="111" t="n">
        <f aca="false">+V148+1</f>
        <v>147</v>
      </c>
      <c r="W149" s="977" t="str">
        <f aca="false">IFERROR(VLOOKUP($V148,AD:AK,8,FALSE()),"")</f>
        <v/>
      </c>
      <c r="X149" s="977" t="str">
        <f aca="false">IFERROR(VLOOKUP($V149,AE:AL,8,FALSE()),"")</f>
        <v/>
      </c>
      <c r="Y149" s="977" t="str">
        <f aca="false">IFERROR(VLOOKUP($V149,AF:AM,8,FALSE()),"")</f>
        <v/>
      </c>
      <c r="Z149" s="977" t="str">
        <f aca="false">IFERROR(VLOOKUP($V149,AG:AN,8,FALSE()),"")</f>
        <v/>
      </c>
      <c r="AA149" s="977" t="str">
        <f aca="false">IFERROR(VLOOKUP($V149,AH:AO,8,FALSE()),"")</f>
        <v/>
      </c>
      <c r="AB149" s="977" t="str">
        <f aca="false">IFERROR(VLOOKUP($V149,AI:AP,8,FALSE()),"")</f>
        <v/>
      </c>
      <c r="AD149" s="111" t="str">
        <f aca="false">IF(AK149&lt;&gt;"",MAX(AD$3:AD148)+1,"")</f>
        <v/>
      </c>
      <c r="AE149" s="111" t="str">
        <f aca="false">IF(AL149&lt;&gt;"",MAX(AE$3:AE148)+1,"")</f>
        <v/>
      </c>
      <c r="AF149" s="111" t="str">
        <f aca="false">IF(AM149&lt;&gt;"",MAX(AF$3:AF148)+1,"")</f>
        <v/>
      </c>
      <c r="AG149" s="111" t="str">
        <f aca="false">IF(AN149&lt;&gt;"",MAX(AG$3:AG148)+1,"")</f>
        <v/>
      </c>
      <c r="AH149" s="111" t="str">
        <f aca="false">IF(AO149&lt;&gt;"",MAX(AH$3:AH148)+1,"")</f>
        <v/>
      </c>
      <c r="AI149" s="111" t="str">
        <f aca="false">IF(AP149&lt;&gt;"",MAX(AI$3:AI148)+1,"")</f>
        <v/>
      </c>
      <c r="AK149" s="111" t="str">
        <f aca="false">IF(B149="","",IF(COUNTIF($AK$3:AL148,B149)=0,B149,""))</f>
        <v/>
      </c>
      <c r="AL149" s="111" t="str">
        <f aca="false">IF(C149="","",IF($B149='Oneri di Urbanizzazione'!$E$33,IF(COUNTIF($AL$3:AL148,$C149)=0,$C149,""),""))</f>
        <v/>
      </c>
      <c r="AM149" s="111" t="str">
        <f aca="false">IF(D149="","",IF(AND($B149='Oneri di Urbanizzazione'!$E$33,$C149='Oneri di Urbanizzazione'!$E$35),IF(COUNTIF(AM$3:AM148,$D149)=0,$D149,""),""))</f>
        <v/>
      </c>
      <c r="AN149" s="111" t="str">
        <f aca="false">IF(E149="","",IF(AND($B149='Oneri di Urbanizzazione'!$E$33,$C149='Oneri di Urbanizzazione'!$E$35,$D149='Oneri di Urbanizzazione'!$E$38),IF(COUNTIF(AN$3:AN148,$E149)=0,$E149,""),""))</f>
        <v/>
      </c>
      <c r="AO149" s="111" t="str">
        <f aca="false">IF(F149="","",IF(AND($B149='Oneri di Urbanizzazione'!$E$33,$C149='Oneri di Urbanizzazione'!$E$35,$D149='Oneri di Urbanizzazione'!$E$38,$E149='Oneri di Urbanizzazione'!$E$40),IF(COUNTIF(AO$3:AO148,$F149)=0,$F149,""),""))</f>
        <v/>
      </c>
      <c r="AP149" s="111" t="str">
        <f aca="false">IF(G149="","",IF(AND($B149='Oneri di Urbanizzazione'!$E$33,$C149='Oneri di Urbanizzazione'!$E$35,$D149='Oneri di Urbanizzazione'!$E$38,$E149='Oneri di Urbanizzazione'!$E$40,$F149='Oneri di Urbanizzazione'!$E$42),IF(COUNTIF(AP$3:AP148,$G149)=0,$G149,""),""))</f>
        <v/>
      </c>
      <c r="AY149" s="1" t="n">
        <f aca="false">+AY148+1</f>
        <v>147</v>
      </c>
      <c r="AZ149" s="978" t="str">
        <f aca="false">IFERROR(VLOOKUP($AY149,BI:BP,8,FALSE()),"")</f>
        <v/>
      </c>
      <c r="BA149" s="978" t="str">
        <f aca="false">IFERROR(VLOOKUP($AY149,BJ:BQ,8,FALSE()),"")</f>
        <v/>
      </c>
      <c r="BB149" s="978" t="str">
        <f aca="false">IFERROR(VLOOKUP($AY149,BK:BR,8,FALSE()),"")</f>
        <v/>
      </c>
      <c r="BC149" s="978" t="str">
        <f aca="false">IFERROR(VLOOKUP($AY149,BL:BS,8,FALSE()),"")</f>
        <v/>
      </c>
      <c r="BD149" s="978" t="str">
        <f aca="false">IFERROR(VLOOKUP($AY149,BM:BT,8,FALSE()),"")</f>
        <v/>
      </c>
      <c r="BE149" s="978" t="str">
        <f aca="false">IFERROR(VLOOKUP($AY149,BN:BU,8,FALSE()),"")</f>
        <v/>
      </c>
      <c r="BI149" s="1" t="str">
        <f aca="false">IF(BP149&lt;&gt;"",MAX(BI$3:BI148)+1,"")</f>
        <v/>
      </c>
      <c r="BJ149" s="1" t="str">
        <f aca="false">IF(BQ149&lt;&gt;"",MAX(BJ$3:BJ148)+1,"")</f>
        <v/>
      </c>
      <c r="BK149" s="1" t="str">
        <f aca="false">IF(BR149&lt;&gt;"",MAX(BK$3:BK148)+1,"")</f>
        <v/>
      </c>
      <c r="BL149" s="1" t="str">
        <f aca="false">IF(BS149&lt;&gt;"",MAX(BL$3:BL148)+1,"")</f>
        <v/>
      </c>
      <c r="BM149" s="1" t="str">
        <f aca="false">IF(BT149&lt;&gt;"",MAX(BM$3:BM148)+1,"")</f>
        <v/>
      </c>
      <c r="BN149" s="1" t="str">
        <f aca="false">IF(BU149&lt;&gt;"",MAX(BN$3:BN148)+1,"")</f>
        <v/>
      </c>
      <c r="BP149" s="1" t="str">
        <f aca="false">IF(B149&lt;&gt;"",IF(COUNTIF(BP$3:BP148,B149)&gt;0,"",B149),"")</f>
        <v/>
      </c>
      <c r="BQ149" s="1" t="str">
        <f aca="false">IF(C149&lt;&gt;"",IF(COUNTIF(BQ$3:BQ148,C149)&gt;0,"",C149),"")</f>
        <v/>
      </c>
      <c r="BR149" s="1" t="str">
        <f aca="false">IF(D149&lt;&gt;"",IF(COUNTIF(BR$3:BR148,D149)&gt;0,"",D149),"")</f>
        <v/>
      </c>
      <c r="BS149" s="1" t="str">
        <f aca="false">IF(E149&lt;&gt;"",IF(COUNTIF(BS$3:BS148,E149)&gt;0,"",E149),"")</f>
        <v/>
      </c>
      <c r="BT149" s="1" t="str">
        <f aca="false">IF(F149&lt;&gt;"",IF(COUNTIF(BT$3:BT148,F149)&gt;0,"",F149),"")</f>
        <v/>
      </c>
      <c r="BU149" s="1" t="str">
        <f aca="false">IF(G149&lt;&gt;"",IF(COUNTIF(BU$3:BU148,G149)&gt;0,"",G149),"")</f>
        <v/>
      </c>
    </row>
    <row r="150" customFormat="false" ht="15" hidden="false" customHeight="false" outlineLevel="0" collapsed="false">
      <c r="A150" s="972" t="str">
        <f aca="false">IF(B150&lt;&gt;"",CONCATENATE(B150,C150,D150,E150,F150,G150),"")</f>
        <v/>
      </c>
      <c r="B150" s="660"/>
      <c r="C150" s="660"/>
      <c r="D150" s="660"/>
      <c r="E150" s="1008"/>
      <c r="F150" s="660"/>
      <c r="G150" s="660"/>
      <c r="H150" s="1002"/>
      <c r="I150" s="1002"/>
      <c r="J150" s="1003"/>
      <c r="K150" s="1004"/>
      <c r="L150" s="1005"/>
      <c r="M150" s="1005"/>
      <c r="N150" s="1003"/>
      <c r="O150" s="1014"/>
      <c r="P150" s="1008"/>
      <c r="Q150" s="1008"/>
      <c r="R150" s="1008"/>
      <c r="S150" s="1007"/>
      <c r="V150" s="111" t="n">
        <f aca="false">+V149+1</f>
        <v>148</v>
      </c>
      <c r="W150" s="977" t="str">
        <f aca="false">IFERROR(VLOOKUP($V149,AD:AK,8,FALSE()),"")</f>
        <v/>
      </c>
      <c r="X150" s="977" t="str">
        <f aca="false">IFERROR(VLOOKUP($V150,AE:AL,8,FALSE()),"")</f>
        <v/>
      </c>
      <c r="Y150" s="977" t="str">
        <f aca="false">IFERROR(VLOOKUP($V150,AF:AM,8,FALSE()),"")</f>
        <v/>
      </c>
      <c r="Z150" s="977" t="str">
        <f aca="false">IFERROR(VLOOKUP($V150,AG:AN,8,FALSE()),"")</f>
        <v/>
      </c>
      <c r="AA150" s="977" t="str">
        <f aca="false">IFERROR(VLOOKUP($V150,AH:AO,8,FALSE()),"")</f>
        <v/>
      </c>
      <c r="AB150" s="977" t="str">
        <f aca="false">IFERROR(VLOOKUP($V150,AI:AP,8,FALSE()),"")</f>
        <v/>
      </c>
      <c r="AD150" s="111" t="str">
        <f aca="false">IF(AK150&lt;&gt;"",MAX(AD$3:AD149)+1,"")</f>
        <v/>
      </c>
      <c r="AE150" s="111" t="str">
        <f aca="false">IF(AL150&lt;&gt;"",MAX(AE$3:AE149)+1,"")</f>
        <v/>
      </c>
      <c r="AF150" s="111" t="str">
        <f aca="false">IF(AM150&lt;&gt;"",MAX(AF$3:AF149)+1,"")</f>
        <v/>
      </c>
      <c r="AG150" s="111" t="str">
        <f aca="false">IF(AN150&lt;&gt;"",MAX(AG$3:AG149)+1,"")</f>
        <v/>
      </c>
      <c r="AH150" s="111" t="str">
        <f aca="false">IF(AO150&lt;&gt;"",MAX(AH$3:AH149)+1,"")</f>
        <v/>
      </c>
      <c r="AI150" s="111" t="str">
        <f aca="false">IF(AP150&lt;&gt;"",MAX(AI$3:AI149)+1,"")</f>
        <v/>
      </c>
      <c r="AK150" s="111" t="str">
        <f aca="false">IF(B150="","",IF(COUNTIF($AK$3:AL149,B150)=0,B150,""))</f>
        <v/>
      </c>
      <c r="AL150" s="111" t="str">
        <f aca="false">IF(C150="","",IF($B150='Oneri di Urbanizzazione'!$E$33,IF(COUNTIF($AL$3:AL149,$C150)=0,$C150,""),""))</f>
        <v/>
      </c>
      <c r="AM150" s="111" t="str">
        <f aca="false">IF(D150="","",IF(AND($B150='Oneri di Urbanizzazione'!$E$33,$C150='Oneri di Urbanizzazione'!$E$35),IF(COUNTIF(AM$3:AM149,$D150)=0,$D150,""),""))</f>
        <v/>
      </c>
      <c r="AN150" s="111" t="str">
        <f aca="false">IF(E150="","",IF(AND($B150='Oneri di Urbanizzazione'!$E$33,$C150='Oneri di Urbanizzazione'!$E$35,$D150='Oneri di Urbanizzazione'!$E$38),IF(COUNTIF(AN$3:AN149,$E150)=0,$E150,""),""))</f>
        <v/>
      </c>
      <c r="AO150" s="111" t="str">
        <f aca="false">IF(F150="","",IF(AND($B150='Oneri di Urbanizzazione'!$E$33,$C150='Oneri di Urbanizzazione'!$E$35,$D150='Oneri di Urbanizzazione'!$E$38,$E150='Oneri di Urbanizzazione'!$E$40),IF(COUNTIF(AO$3:AO149,$F150)=0,$F150,""),""))</f>
        <v/>
      </c>
      <c r="AP150" s="111" t="str">
        <f aca="false">IF(G150="","",IF(AND($B150='Oneri di Urbanizzazione'!$E$33,$C150='Oneri di Urbanizzazione'!$E$35,$D150='Oneri di Urbanizzazione'!$E$38,$E150='Oneri di Urbanizzazione'!$E$40,$F150='Oneri di Urbanizzazione'!$E$42),IF(COUNTIF(AP$3:AP149,$G150)=0,$G150,""),""))</f>
        <v/>
      </c>
      <c r="AY150" s="1" t="n">
        <f aca="false">+AY149+1</f>
        <v>148</v>
      </c>
      <c r="AZ150" s="978" t="str">
        <f aca="false">IFERROR(VLOOKUP($AY150,BI:BP,8,FALSE()),"")</f>
        <v/>
      </c>
      <c r="BA150" s="978" t="str">
        <f aca="false">IFERROR(VLOOKUP($AY150,BJ:BQ,8,FALSE()),"")</f>
        <v/>
      </c>
      <c r="BB150" s="978" t="str">
        <f aca="false">IFERROR(VLOOKUP($AY150,BK:BR,8,FALSE()),"")</f>
        <v/>
      </c>
      <c r="BC150" s="978" t="str">
        <f aca="false">IFERROR(VLOOKUP($AY150,BL:BS,8,FALSE()),"")</f>
        <v/>
      </c>
      <c r="BD150" s="978" t="str">
        <f aca="false">IFERROR(VLOOKUP($AY150,BM:BT,8,FALSE()),"")</f>
        <v/>
      </c>
      <c r="BE150" s="978" t="str">
        <f aca="false">IFERROR(VLOOKUP($AY150,BN:BU,8,FALSE()),"")</f>
        <v/>
      </c>
      <c r="BI150" s="1" t="str">
        <f aca="false">IF(BP150&lt;&gt;"",MAX(BI$3:BI149)+1,"")</f>
        <v/>
      </c>
      <c r="BJ150" s="1" t="str">
        <f aca="false">IF(BQ150&lt;&gt;"",MAX(BJ$3:BJ149)+1,"")</f>
        <v/>
      </c>
      <c r="BK150" s="1" t="str">
        <f aca="false">IF(BR150&lt;&gt;"",MAX(BK$3:BK149)+1,"")</f>
        <v/>
      </c>
      <c r="BL150" s="1" t="str">
        <f aca="false">IF(BS150&lt;&gt;"",MAX(BL$3:BL149)+1,"")</f>
        <v/>
      </c>
      <c r="BM150" s="1" t="str">
        <f aca="false">IF(BT150&lt;&gt;"",MAX(BM$3:BM149)+1,"")</f>
        <v/>
      </c>
      <c r="BN150" s="1" t="str">
        <f aca="false">IF(BU150&lt;&gt;"",MAX(BN$3:BN149)+1,"")</f>
        <v/>
      </c>
      <c r="BP150" s="1" t="str">
        <f aca="false">IF(B150&lt;&gt;"",IF(COUNTIF(BP$3:BP149,B150)&gt;0,"",B150),"")</f>
        <v/>
      </c>
      <c r="BQ150" s="1" t="str">
        <f aca="false">IF(C150&lt;&gt;"",IF(COUNTIF(BQ$3:BQ149,C150)&gt;0,"",C150),"")</f>
        <v/>
      </c>
      <c r="BR150" s="1" t="str">
        <f aca="false">IF(D150&lt;&gt;"",IF(COUNTIF(BR$3:BR149,D150)&gt;0,"",D150),"")</f>
        <v/>
      </c>
      <c r="BS150" s="1" t="str">
        <f aca="false">IF(E150&lt;&gt;"",IF(COUNTIF(BS$3:BS149,E150)&gt;0,"",E150),"")</f>
        <v/>
      </c>
      <c r="BT150" s="1" t="str">
        <f aca="false">IF(F150&lt;&gt;"",IF(COUNTIF(BT$3:BT149,F150)&gt;0,"",F150),"")</f>
        <v/>
      </c>
      <c r="BU150" s="1" t="str">
        <f aca="false">IF(G150&lt;&gt;"",IF(COUNTIF(BU$3:BU149,G150)&gt;0,"",G150),"")</f>
        <v/>
      </c>
    </row>
    <row r="151" customFormat="false" ht="15" hidden="false" customHeight="false" outlineLevel="0" collapsed="false">
      <c r="A151" s="972" t="str">
        <f aca="false">IF(B151&lt;&gt;"",CONCATENATE(B151,C151,D151,E151,F151,G151),"")</f>
        <v/>
      </c>
      <c r="B151" s="660"/>
      <c r="C151" s="660"/>
      <c r="D151" s="660"/>
      <c r="E151" s="1008"/>
      <c r="F151" s="660"/>
      <c r="G151" s="660"/>
      <c r="H151" s="1002"/>
      <c r="I151" s="1002"/>
      <c r="J151" s="1003"/>
      <c r="K151" s="1004"/>
      <c r="L151" s="1005"/>
      <c r="M151" s="1005"/>
      <c r="N151" s="1003"/>
      <c r="O151" s="1014"/>
      <c r="P151" s="1008"/>
      <c r="Q151" s="1008"/>
      <c r="R151" s="1008"/>
      <c r="S151" s="1007"/>
      <c r="V151" s="111" t="n">
        <f aca="false">+V150+1</f>
        <v>149</v>
      </c>
      <c r="W151" s="977" t="str">
        <f aca="false">IFERROR(VLOOKUP($V150,AD:AK,8,FALSE()),"")</f>
        <v/>
      </c>
      <c r="X151" s="977" t="str">
        <f aca="false">IFERROR(VLOOKUP($V151,AE:AL,8,FALSE()),"")</f>
        <v/>
      </c>
      <c r="Y151" s="977" t="str">
        <f aca="false">IFERROR(VLOOKUP($V151,AF:AM,8,FALSE()),"")</f>
        <v/>
      </c>
      <c r="Z151" s="977" t="str">
        <f aca="false">IFERROR(VLOOKUP($V151,AG:AN,8,FALSE()),"")</f>
        <v/>
      </c>
      <c r="AA151" s="977" t="str">
        <f aca="false">IFERROR(VLOOKUP($V151,AH:AO,8,FALSE()),"")</f>
        <v/>
      </c>
      <c r="AB151" s="977" t="str">
        <f aca="false">IFERROR(VLOOKUP($V151,AI:AP,8,FALSE()),"")</f>
        <v/>
      </c>
      <c r="AD151" s="111" t="str">
        <f aca="false">IF(AK151&lt;&gt;"",MAX(AD$3:AD150)+1,"")</f>
        <v/>
      </c>
      <c r="AE151" s="111" t="str">
        <f aca="false">IF(AL151&lt;&gt;"",MAX(AE$3:AE150)+1,"")</f>
        <v/>
      </c>
      <c r="AF151" s="111" t="str">
        <f aca="false">IF(AM151&lt;&gt;"",MAX(AF$3:AF150)+1,"")</f>
        <v/>
      </c>
      <c r="AG151" s="111" t="str">
        <f aca="false">IF(AN151&lt;&gt;"",MAX(AG$3:AG150)+1,"")</f>
        <v/>
      </c>
      <c r="AH151" s="111" t="str">
        <f aca="false">IF(AO151&lt;&gt;"",MAX(AH$3:AH150)+1,"")</f>
        <v/>
      </c>
      <c r="AI151" s="111" t="str">
        <f aca="false">IF(AP151&lt;&gt;"",MAX(AI$3:AI150)+1,"")</f>
        <v/>
      </c>
      <c r="AK151" s="111" t="str">
        <f aca="false">IF(B151="","",IF(COUNTIF($AK$3:AL150,B151)=0,B151,""))</f>
        <v/>
      </c>
      <c r="AL151" s="111" t="str">
        <f aca="false">IF(C151="","",IF($B151='Oneri di Urbanizzazione'!$E$33,IF(COUNTIF($AL$3:AL150,$C151)=0,$C151,""),""))</f>
        <v/>
      </c>
      <c r="AM151" s="111" t="str">
        <f aca="false">IF(D151="","",IF(AND($B151='Oneri di Urbanizzazione'!$E$33,$C151='Oneri di Urbanizzazione'!$E$35),IF(COUNTIF(AM$3:AM150,$D151)=0,$D151,""),""))</f>
        <v/>
      </c>
      <c r="AN151" s="111" t="str">
        <f aca="false">IF(E151="","",IF(AND($B151='Oneri di Urbanizzazione'!$E$33,$C151='Oneri di Urbanizzazione'!$E$35,$D151='Oneri di Urbanizzazione'!$E$38),IF(COUNTIF(AN$3:AN150,$E151)=0,$E151,""),""))</f>
        <v/>
      </c>
      <c r="AO151" s="111" t="str">
        <f aca="false">IF(F151="","",IF(AND($B151='Oneri di Urbanizzazione'!$E$33,$C151='Oneri di Urbanizzazione'!$E$35,$D151='Oneri di Urbanizzazione'!$E$38,$E151='Oneri di Urbanizzazione'!$E$40),IF(COUNTIF(AO$3:AO150,$F151)=0,$F151,""),""))</f>
        <v/>
      </c>
      <c r="AP151" s="111" t="str">
        <f aca="false">IF(G151="","",IF(AND($B151='Oneri di Urbanizzazione'!$E$33,$C151='Oneri di Urbanizzazione'!$E$35,$D151='Oneri di Urbanizzazione'!$E$38,$E151='Oneri di Urbanizzazione'!$E$40,$F151='Oneri di Urbanizzazione'!$E$42),IF(COUNTIF(AP$3:AP150,$G151)=0,$G151,""),""))</f>
        <v/>
      </c>
      <c r="AY151" s="1" t="n">
        <f aca="false">+AY150+1</f>
        <v>149</v>
      </c>
      <c r="AZ151" s="978" t="str">
        <f aca="false">IFERROR(VLOOKUP($AY151,BI:BP,8,FALSE()),"")</f>
        <v/>
      </c>
      <c r="BA151" s="978" t="str">
        <f aca="false">IFERROR(VLOOKUP($AY151,BJ:BQ,8,FALSE()),"")</f>
        <v/>
      </c>
      <c r="BB151" s="978" t="str">
        <f aca="false">IFERROR(VLOOKUP($AY151,BK:BR,8,FALSE()),"")</f>
        <v/>
      </c>
      <c r="BC151" s="978" t="str">
        <f aca="false">IFERROR(VLOOKUP($AY151,BL:BS,8,FALSE()),"")</f>
        <v/>
      </c>
      <c r="BD151" s="978" t="str">
        <f aca="false">IFERROR(VLOOKUP($AY151,BM:BT,8,FALSE()),"")</f>
        <v/>
      </c>
      <c r="BE151" s="978" t="str">
        <f aca="false">IFERROR(VLOOKUP($AY151,BN:BU,8,FALSE()),"")</f>
        <v/>
      </c>
      <c r="BI151" s="1" t="str">
        <f aca="false">IF(BP151&lt;&gt;"",MAX(BI$3:BI150)+1,"")</f>
        <v/>
      </c>
      <c r="BJ151" s="1" t="str">
        <f aca="false">IF(BQ151&lt;&gt;"",MAX(BJ$3:BJ150)+1,"")</f>
        <v/>
      </c>
      <c r="BK151" s="1" t="str">
        <f aca="false">IF(BR151&lt;&gt;"",MAX(BK$3:BK150)+1,"")</f>
        <v/>
      </c>
      <c r="BL151" s="1" t="str">
        <f aca="false">IF(BS151&lt;&gt;"",MAX(BL$3:BL150)+1,"")</f>
        <v/>
      </c>
      <c r="BM151" s="1" t="str">
        <f aca="false">IF(BT151&lt;&gt;"",MAX(BM$3:BM150)+1,"")</f>
        <v/>
      </c>
      <c r="BN151" s="1" t="str">
        <f aca="false">IF(BU151&lt;&gt;"",MAX(BN$3:BN150)+1,"")</f>
        <v/>
      </c>
      <c r="BP151" s="1" t="str">
        <f aca="false">IF(B151&lt;&gt;"",IF(COUNTIF(BP$3:BP150,B151)&gt;0,"",B151),"")</f>
        <v/>
      </c>
      <c r="BQ151" s="1" t="str">
        <f aca="false">IF(C151&lt;&gt;"",IF(COUNTIF(BQ$3:BQ150,C151)&gt;0,"",C151),"")</f>
        <v/>
      </c>
      <c r="BR151" s="1" t="str">
        <f aca="false">IF(D151&lt;&gt;"",IF(COUNTIF(BR$3:BR150,D151)&gt;0,"",D151),"")</f>
        <v/>
      </c>
      <c r="BS151" s="1" t="str">
        <f aca="false">IF(E151&lt;&gt;"",IF(COUNTIF(BS$3:BS150,E151)&gt;0,"",E151),"")</f>
        <v/>
      </c>
      <c r="BT151" s="1" t="str">
        <f aca="false">IF(F151&lt;&gt;"",IF(COUNTIF(BT$3:BT150,F151)&gt;0,"",F151),"")</f>
        <v/>
      </c>
      <c r="BU151" s="1" t="str">
        <f aca="false">IF(G151&lt;&gt;"",IF(COUNTIF(BU$3:BU150,G151)&gt;0,"",G151),"")</f>
        <v/>
      </c>
    </row>
    <row r="152" customFormat="false" ht="15" hidden="false" customHeight="false" outlineLevel="0" collapsed="false">
      <c r="A152" s="972" t="str">
        <f aca="false">IF(B152&lt;&gt;"",CONCATENATE(B152,C152,D152,E152,F152,G152),"")</f>
        <v/>
      </c>
      <c r="B152" s="660"/>
      <c r="C152" s="660"/>
      <c r="D152" s="660"/>
      <c r="E152" s="1008"/>
      <c r="F152" s="660"/>
      <c r="G152" s="660"/>
      <c r="H152" s="1002"/>
      <c r="I152" s="1002"/>
      <c r="J152" s="1003"/>
      <c r="K152" s="1004"/>
      <c r="L152" s="1005"/>
      <c r="M152" s="1005"/>
      <c r="N152" s="1003"/>
      <c r="O152" s="1014"/>
      <c r="P152" s="1008"/>
      <c r="Q152" s="1008"/>
      <c r="R152" s="1008"/>
      <c r="S152" s="1007"/>
      <c r="V152" s="111" t="n">
        <f aca="false">+V151+1</f>
        <v>150</v>
      </c>
      <c r="W152" s="977" t="str">
        <f aca="false">IFERROR(VLOOKUP($V151,AD:AK,8,FALSE()),"")</f>
        <v/>
      </c>
      <c r="X152" s="977" t="str">
        <f aca="false">IFERROR(VLOOKUP($V152,AE:AL,8,FALSE()),"")</f>
        <v/>
      </c>
      <c r="Y152" s="977" t="str">
        <f aca="false">IFERROR(VLOOKUP($V152,AF:AM,8,FALSE()),"")</f>
        <v/>
      </c>
      <c r="Z152" s="977" t="str">
        <f aca="false">IFERROR(VLOOKUP($V152,AG:AN,8,FALSE()),"")</f>
        <v/>
      </c>
      <c r="AA152" s="977" t="str">
        <f aca="false">IFERROR(VLOOKUP($V152,AH:AO,8,FALSE()),"")</f>
        <v/>
      </c>
      <c r="AB152" s="977" t="str">
        <f aca="false">IFERROR(VLOOKUP($V152,AI:AP,8,FALSE()),"")</f>
        <v/>
      </c>
      <c r="AD152" s="111" t="str">
        <f aca="false">IF(AK152&lt;&gt;"",MAX(AD$3:AD151)+1,"")</f>
        <v/>
      </c>
      <c r="AE152" s="111" t="str">
        <f aca="false">IF(AL152&lt;&gt;"",MAX(AE$3:AE151)+1,"")</f>
        <v/>
      </c>
      <c r="AF152" s="111" t="str">
        <f aca="false">IF(AM152&lt;&gt;"",MAX(AF$3:AF151)+1,"")</f>
        <v/>
      </c>
      <c r="AG152" s="111" t="str">
        <f aca="false">IF(AN152&lt;&gt;"",MAX(AG$3:AG151)+1,"")</f>
        <v/>
      </c>
      <c r="AH152" s="111" t="str">
        <f aca="false">IF(AO152&lt;&gt;"",MAX(AH$3:AH151)+1,"")</f>
        <v/>
      </c>
      <c r="AI152" s="111" t="str">
        <f aca="false">IF(AP152&lt;&gt;"",MAX(AI$3:AI151)+1,"")</f>
        <v/>
      </c>
      <c r="AK152" s="111" t="str">
        <f aca="false">IF(B152="","",IF(COUNTIF($AK$3:AL151,B152)=0,B152,""))</f>
        <v/>
      </c>
      <c r="AL152" s="111" t="str">
        <f aca="false">IF(C152="","",IF($B152='Oneri di Urbanizzazione'!$E$33,IF(COUNTIF($AL$3:AL151,$C152)=0,$C152,""),""))</f>
        <v/>
      </c>
      <c r="AM152" s="111" t="str">
        <f aca="false">IF(D152="","",IF(AND($B152='Oneri di Urbanizzazione'!$E$33,$C152='Oneri di Urbanizzazione'!$E$35),IF(COUNTIF(AM$3:AM151,$D152)=0,$D152,""),""))</f>
        <v/>
      </c>
      <c r="AN152" s="111" t="str">
        <f aca="false">IF(E152="","",IF(AND($B152='Oneri di Urbanizzazione'!$E$33,$C152='Oneri di Urbanizzazione'!$E$35,$D152='Oneri di Urbanizzazione'!$E$38),IF(COUNTIF(AN$3:AN151,$E152)=0,$E152,""),""))</f>
        <v/>
      </c>
      <c r="AO152" s="111" t="str">
        <f aca="false">IF(F152="","",IF(AND($B152='Oneri di Urbanizzazione'!$E$33,$C152='Oneri di Urbanizzazione'!$E$35,$D152='Oneri di Urbanizzazione'!$E$38,$E152='Oneri di Urbanizzazione'!$E$40),IF(COUNTIF(AO$3:AO151,$F152)=0,$F152,""),""))</f>
        <v/>
      </c>
      <c r="AP152" s="111" t="str">
        <f aca="false">IF(G152="","",IF(AND($B152='Oneri di Urbanizzazione'!$E$33,$C152='Oneri di Urbanizzazione'!$E$35,$D152='Oneri di Urbanizzazione'!$E$38,$E152='Oneri di Urbanizzazione'!$E$40,$F152='Oneri di Urbanizzazione'!$E$42),IF(COUNTIF(AP$3:AP151,$G152)=0,$G152,""),""))</f>
        <v/>
      </c>
      <c r="AY152" s="1" t="n">
        <f aca="false">+AY151+1</f>
        <v>150</v>
      </c>
      <c r="AZ152" s="978" t="str">
        <f aca="false">IFERROR(VLOOKUP($AY152,BI:BP,8,FALSE()),"")</f>
        <v/>
      </c>
      <c r="BA152" s="978" t="str">
        <f aca="false">IFERROR(VLOOKUP($AY152,BJ:BQ,8,FALSE()),"")</f>
        <v/>
      </c>
      <c r="BB152" s="978" t="str">
        <f aca="false">IFERROR(VLOOKUP($AY152,BK:BR,8,FALSE()),"")</f>
        <v/>
      </c>
      <c r="BC152" s="978" t="str">
        <f aca="false">IFERROR(VLOOKUP($AY152,BL:BS,8,FALSE()),"")</f>
        <v/>
      </c>
      <c r="BD152" s="978" t="str">
        <f aca="false">IFERROR(VLOOKUP($AY152,BM:BT,8,FALSE()),"")</f>
        <v/>
      </c>
      <c r="BE152" s="978" t="str">
        <f aca="false">IFERROR(VLOOKUP($AY152,BN:BU,8,FALSE()),"")</f>
        <v/>
      </c>
      <c r="BI152" s="1" t="str">
        <f aca="false">IF(BP152&lt;&gt;"",MAX(BI$3:BI151)+1,"")</f>
        <v/>
      </c>
      <c r="BJ152" s="1" t="str">
        <f aca="false">IF(BQ152&lt;&gt;"",MAX(BJ$3:BJ151)+1,"")</f>
        <v/>
      </c>
      <c r="BK152" s="1" t="str">
        <f aca="false">IF(BR152&lt;&gt;"",MAX(BK$3:BK151)+1,"")</f>
        <v/>
      </c>
      <c r="BL152" s="1" t="str">
        <f aca="false">IF(BS152&lt;&gt;"",MAX(BL$3:BL151)+1,"")</f>
        <v/>
      </c>
      <c r="BM152" s="1" t="str">
        <f aca="false">IF(BT152&lt;&gt;"",MAX(BM$3:BM151)+1,"")</f>
        <v/>
      </c>
      <c r="BN152" s="1" t="str">
        <f aca="false">IF(BU152&lt;&gt;"",MAX(BN$3:BN151)+1,"")</f>
        <v/>
      </c>
      <c r="BP152" s="1" t="str">
        <f aca="false">IF(B152&lt;&gt;"",IF(COUNTIF(BP$3:BP151,B152)&gt;0,"",B152),"")</f>
        <v/>
      </c>
      <c r="BQ152" s="1" t="str">
        <f aca="false">IF(C152&lt;&gt;"",IF(COUNTIF(BQ$3:BQ151,C152)&gt;0,"",C152),"")</f>
        <v/>
      </c>
      <c r="BR152" s="1" t="str">
        <f aca="false">IF(D152&lt;&gt;"",IF(COUNTIF(BR$3:BR151,D152)&gt;0,"",D152),"")</f>
        <v/>
      </c>
      <c r="BS152" s="1" t="str">
        <f aca="false">IF(E152&lt;&gt;"",IF(COUNTIF(BS$3:BS151,E152)&gt;0,"",E152),"")</f>
        <v/>
      </c>
      <c r="BT152" s="1" t="str">
        <f aca="false">IF(F152&lt;&gt;"",IF(COUNTIF(BT$3:BT151,F152)&gt;0,"",F152),"")</f>
        <v/>
      </c>
      <c r="BU152" s="1" t="str">
        <f aca="false">IF(G152&lt;&gt;"",IF(COUNTIF(BU$3:BU151,G152)&gt;0,"",G152),"")</f>
        <v/>
      </c>
    </row>
    <row r="153" customFormat="false" ht="15" hidden="false" customHeight="false" outlineLevel="0" collapsed="false">
      <c r="A153" s="972" t="str">
        <f aca="false">IF(B153&lt;&gt;"",CONCATENATE(B153,C153,D153,E153,F153,G153),"")</f>
        <v/>
      </c>
      <c r="B153" s="660"/>
      <c r="C153" s="660"/>
      <c r="D153" s="660"/>
      <c r="E153" s="1008"/>
      <c r="F153" s="660"/>
      <c r="G153" s="660"/>
      <c r="H153" s="1002"/>
      <c r="I153" s="1002"/>
      <c r="J153" s="1003"/>
      <c r="K153" s="1004"/>
      <c r="L153" s="1005"/>
      <c r="M153" s="1005"/>
      <c r="N153" s="1003"/>
      <c r="O153" s="1014"/>
      <c r="P153" s="1008"/>
      <c r="Q153" s="1008"/>
      <c r="R153" s="1008"/>
      <c r="S153" s="1007"/>
      <c r="V153" s="111" t="n">
        <f aca="false">+V152+1</f>
        <v>151</v>
      </c>
      <c r="W153" s="977" t="str">
        <f aca="false">IFERROR(VLOOKUP($V152,AD:AK,8,FALSE()),"")</f>
        <v/>
      </c>
      <c r="X153" s="977" t="str">
        <f aca="false">IFERROR(VLOOKUP($V153,AE:AL,8,FALSE()),"")</f>
        <v/>
      </c>
      <c r="Y153" s="977" t="str">
        <f aca="false">IFERROR(VLOOKUP($V153,AF:AM,8,FALSE()),"")</f>
        <v/>
      </c>
      <c r="Z153" s="977" t="str">
        <f aca="false">IFERROR(VLOOKUP($V153,AG:AN,8,FALSE()),"")</f>
        <v/>
      </c>
      <c r="AA153" s="977" t="str">
        <f aca="false">IFERROR(VLOOKUP($V153,AH:AO,8,FALSE()),"")</f>
        <v/>
      </c>
      <c r="AB153" s="977" t="str">
        <f aca="false">IFERROR(VLOOKUP($V153,AI:AP,8,FALSE()),"")</f>
        <v/>
      </c>
      <c r="AD153" s="111" t="str">
        <f aca="false">IF(AK153&lt;&gt;"",MAX(AD$3:AD152)+1,"")</f>
        <v/>
      </c>
      <c r="AE153" s="111" t="str">
        <f aca="false">IF(AL153&lt;&gt;"",MAX(AE$3:AE152)+1,"")</f>
        <v/>
      </c>
      <c r="AF153" s="111" t="str">
        <f aca="false">IF(AM153&lt;&gt;"",MAX(AF$3:AF152)+1,"")</f>
        <v/>
      </c>
      <c r="AG153" s="111" t="str">
        <f aca="false">IF(AN153&lt;&gt;"",MAX(AG$3:AG152)+1,"")</f>
        <v/>
      </c>
      <c r="AH153" s="111" t="str">
        <f aca="false">IF(AO153&lt;&gt;"",MAX(AH$3:AH152)+1,"")</f>
        <v/>
      </c>
      <c r="AI153" s="111" t="str">
        <f aca="false">IF(AP153&lt;&gt;"",MAX(AI$3:AI152)+1,"")</f>
        <v/>
      </c>
      <c r="AK153" s="111" t="str">
        <f aca="false">IF(B153="","",IF(COUNTIF($AK$3:AL152,B153)=0,B153,""))</f>
        <v/>
      </c>
      <c r="AL153" s="111" t="str">
        <f aca="false">IF(C153="","",IF($B153='Oneri di Urbanizzazione'!$E$33,IF(COUNTIF($AL$3:AL152,$C153)=0,$C153,""),""))</f>
        <v/>
      </c>
      <c r="AM153" s="111" t="str">
        <f aca="false">IF(D153="","",IF(AND($B153='Oneri di Urbanizzazione'!$E$33,$C153='Oneri di Urbanizzazione'!$E$35),IF(COUNTIF(AM$3:AM152,$D153)=0,$D153,""),""))</f>
        <v/>
      </c>
      <c r="AN153" s="111" t="str">
        <f aca="false">IF(E153="","",IF(AND($B153='Oneri di Urbanizzazione'!$E$33,$C153='Oneri di Urbanizzazione'!$E$35,$D153='Oneri di Urbanizzazione'!$E$38),IF(COUNTIF(AN$3:AN152,$E153)=0,$E153,""),""))</f>
        <v/>
      </c>
      <c r="AO153" s="111" t="str">
        <f aca="false">IF(F153="","",IF(AND($B153='Oneri di Urbanizzazione'!$E$33,$C153='Oneri di Urbanizzazione'!$E$35,$D153='Oneri di Urbanizzazione'!$E$38,$E153='Oneri di Urbanizzazione'!$E$40),IF(COUNTIF(AO$3:AO152,$F153)=0,$F153,""),""))</f>
        <v/>
      </c>
      <c r="AP153" s="111" t="str">
        <f aca="false">IF(G153="","",IF(AND($B153='Oneri di Urbanizzazione'!$E$33,$C153='Oneri di Urbanizzazione'!$E$35,$D153='Oneri di Urbanizzazione'!$E$38,$E153='Oneri di Urbanizzazione'!$E$40,$F153='Oneri di Urbanizzazione'!$E$42),IF(COUNTIF(AP$3:AP152,$G153)=0,$G153,""),""))</f>
        <v/>
      </c>
      <c r="AY153" s="1" t="n">
        <f aca="false">+AY152+1</f>
        <v>151</v>
      </c>
      <c r="AZ153" s="978" t="str">
        <f aca="false">IFERROR(VLOOKUP($AY153,BI:BP,8,FALSE()),"")</f>
        <v/>
      </c>
      <c r="BA153" s="978" t="str">
        <f aca="false">IFERROR(VLOOKUP($AY153,BJ:BQ,8,FALSE()),"")</f>
        <v/>
      </c>
      <c r="BB153" s="978" t="str">
        <f aca="false">IFERROR(VLOOKUP($AY153,BK:BR,8,FALSE()),"")</f>
        <v/>
      </c>
      <c r="BC153" s="978" t="str">
        <f aca="false">IFERROR(VLOOKUP($AY153,BL:BS,8,FALSE()),"")</f>
        <v/>
      </c>
      <c r="BD153" s="978" t="str">
        <f aca="false">IFERROR(VLOOKUP($AY153,BM:BT,8,FALSE()),"")</f>
        <v/>
      </c>
      <c r="BE153" s="978" t="str">
        <f aca="false">IFERROR(VLOOKUP($AY153,BN:BU,8,FALSE()),"")</f>
        <v/>
      </c>
      <c r="BI153" s="1" t="str">
        <f aca="false">IF(BP153&lt;&gt;"",MAX(BI$3:BI152)+1,"")</f>
        <v/>
      </c>
      <c r="BJ153" s="1" t="str">
        <f aca="false">IF(BQ153&lt;&gt;"",MAX(BJ$3:BJ152)+1,"")</f>
        <v/>
      </c>
      <c r="BK153" s="1" t="str">
        <f aca="false">IF(BR153&lt;&gt;"",MAX(BK$3:BK152)+1,"")</f>
        <v/>
      </c>
      <c r="BL153" s="1" t="str">
        <f aca="false">IF(BS153&lt;&gt;"",MAX(BL$3:BL152)+1,"")</f>
        <v/>
      </c>
      <c r="BM153" s="1" t="str">
        <f aca="false">IF(BT153&lt;&gt;"",MAX(BM$3:BM152)+1,"")</f>
        <v/>
      </c>
      <c r="BN153" s="1" t="str">
        <f aca="false">IF(BU153&lt;&gt;"",MAX(BN$3:BN152)+1,"")</f>
        <v/>
      </c>
      <c r="BP153" s="1" t="str">
        <f aca="false">IF(B153&lt;&gt;"",IF(COUNTIF(BP$3:BP152,B153)&gt;0,"",B153),"")</f>
        <v/>
      </c>
      <c r="BQ153" s="1" t="str">
        <f aca="false">IF(C153&lt;&gt;"",IF(COUNTIF(BQ$3:BQ152,C153)&gt;0,"",C153),"")</f>
        <v/>
      </c>
      <c r="BR153" s="1" t="str">
        <f aca="false">IF(D153&lt;&gt;"",IF(COUNTIF(BR$3:BR152,D153)&gt;0,"",D153),"")</f>
        <v/>
      </c>
      <c r="BS153" s="1" t="str">
        <f aca="false">IF(E153&lt;&gt;"",IF(COUNTIF(BS$3:BS152,E153)&gt;0,"",E153),"")</f>
        <v/>
      </c>
      <c r="BT153" s="1" t="str">
        <f aca="false">IF(F153&lt;&gt;"",IF(COUNTIF(BT$3:BT152,F153)&gt;0,"",F153),"")</f>
        <v/>
      </c>
      <c r="BU153" s="1" t="str">
        <f aca="false">IF(G153&lt;&gt;"",IF(COUNTIF(BU$3:BU152,G153)&gt;0,"",G153),"")</f>
        <v/>
      </c>
    </row>
    <row r="154" customFormat="false" ht="15" hidden="false" customHeight="false" outlineLevel="0" collapsed="false">
      <c r="A154" s="972" t="str">
        <f aca="false">IF(B154&lt;&gt;"",CONCATENATE(B154,C154,D154,E154,F154,G154),"")</f>
        <v/>
      </c>
      <c r="B154" s="660"/>
      <c r="C154" s="660"/>
      <c r="D154" s="660"/>
      <c r="E154" s="1008"/>
      <c r="F154" s="660"/>
      <c r="G154" s="660"/>
      <c r="H154" s="1002"/>
      <c r="I154" s="1002"/>
      <c r="J154" s="1003"/>
      <c r="K154" s="1004"/>
      <c r="L154" s="1005"/>
      <c r="M154" s="1005"/>
      <c r="N154" s="1003"/>
      <c r="O154" s="1014"/>
      <c r="P154" s="1008"/>
      <c r="Q154" s="1008"/>
      <c r="R154" s="1008"/>
      <c r="S154" s="1007"/>
      <c r="V154" s="111" t="n">
        <f aca="false">+V153+1</f>
        <v>152</v>
      </c>
      <c r="W154" s="977" t="str">
        <f aca="false">IFERROR(VLOOKUP($V153,AD:AK,8,FALSE()),"")</f>
        <v/>
      </c>
      <c r="X154" s="977" t="str">
        <f aca="false">IFERROR(VLOOKUP($V154,AE:AL,8,FALSE()),"")</f>
        <v/>
      </c>
      <c r="Y154" s="977" t="str">
        <f aca="false">IFERROR(VLOOKUP($V154,AF:AM,8,FALSE()),"")</f>
        <v/>
      </c>
      <c r="Z154" s="977" t="str">
        <f aca="false">IFERROR(VLOOKUP($V154,AG:AN,8,FALSE()),"")</f>
        <v/>
      </c>
      <c r="AA154" s="977" t="str">
        <f aca="false">IFERROR(VLOOKUP($V154,AH:AO,8,FALSE()),"")</f>
        <v/>
      </c>
      <c r="AB154" s="977" t="str">
        <f aca="false">IFERROR(VLOOKUP($V154,AI:AP,8,FALSE()),"")</f>
        <v/>
      </c>
      <c r="AD154" s="111" t="str">
        <f aca="false">IF(AK154&lt;&gt;"",MAX(AD$3:AD153)+1,"")</f>
        <v/>
      </c>
      <c r="AE154" s="111" t="str">
        <f aca="false">IF(AL154&lt;&gt;"",MAX(AE$3:AE153)+1,"")</f>
        <v/>
      </c>
      <c r="AF154" s="111" t="str">
        <f aca="false">IF(AM154&lt;&gt;"",MAX(AF$3:AF153)+1,"")</f>
        <v/>
      </c>
      <c r="AG154" s="111" t="str">
        <f aca="false">IF(AN154&lt;&gt;"",MAX(AG$3:AG153)+1,"")</f>
        <v/>
      </c>
      <c r="AH154" s="111" t="str">
        <f aca="false">IF(AO154&lt;&gt;"",MAX(AH$3:AH153)+1,"")</f>
        <v/>
      </c>
      <c r="AI154" s="111" t="str">
        <f aca="false">IF(AP154&lt;&gt;"",MAX(AI$3:AI153)+1,"")</f>
        <v/>
      </c>
      <c r="AK154" s="111" t="str">
        <f aca="false">IF(B154="","",IF(COUNTIF($AK$3:AL153,B154)=0,B154,""))</f>
        <v/>
      </c>
      <c r="AL154" s="111" t="str">
        <f aca="false">IF(C154="","",IF($B154='Oneri di Urbanizzazione'!$E$33,IF(COUNTIF($AL$3:AL153,$C154)=0,$C154,""),""))</f>
        <v/>
      </c>
      <c r="AM154" s="111" t="str">
        <f aca="false">IF(D154="","",IF(AND($B154='Oneri di Urbanizzazione'!$E$33,$C154='Oneri di Urbanizzazione'!$E$35),IF(COUNTIF(AM$3:AM153,$D154)=0,$D154,""),""))</f>
        <v/>
      </c>
      <c r="AN154" s="111" t="str">
        <f aca="false">IF(E154="","",IF(AND($B154='Oneri di Urbanizzazione'!$E$33,$C154='Oneri di Urbanizzazione'!$E$35,$D154='Oneri di Urbanizzazione'!$E$38),IF(COUNTIF(AN$3:AN153,$E154)=0,$E154,""),""))</f>
        <v/>
      </c>
      <c r="AO154" s="111" t="str">
        <f aca="false">IF(F154="","",IF(AND($B154='Oneri di Urbanizzazione'!$E$33,$C154='Oneri di Urbanizzazione'!$E$35,$D154='Oneri di Urbanizzazione'!$E$38,$E154='Oneri di Urbanizzazione'!$E$40),IF(COUNTIF(AO$3:AO153,$F154)=0,$F154,""),""))</f>
        <v/>
      </c>
      <c r="AP154" s="111" t="str">
        <f aca="false">IF(G154="","",IF(AND($B154='Oneri di Urbanizzazione'!$E$33,$C154='Oneri di Urbanizzazione'!$E$35,$D154='Oneri di Urbanizzazione'!$E$38,$E154='Oneri di Urbanizzazione'!$E$40,$F154='Oneri di Urbanizzazione'!$E$42),IF(COUNTIF(AP$3:AP153,$G154)=0,$G154,""),""))</f>
        <v/>
      </c>
      <c r="AY154" s="1" t="n">
        <f aca="false">+AY153+1</f>
        <v>152</v>
      </c>
      <c r="AZ154" s="978" t="str">
        <f aca="false">IFERROR(VLOOKUP($AY154,BI:BP,8,FALSE()),"")</f>
        <v/>
      </c>
      <c r="BA154" s="978" t="str">
        <f aca="false">IFERROR(VLOOKUP($AY154,BJ:BQ,8,FALSE()),"")</f>
        <v/>
      </c>
      <c r="BB154" s="978" t="str">
        <f aca="false">IFERROR(VLOOKUP($AY154,BK:BR,8,FALSE()),"")</f>
        <v/>
      </c>
      <c r="BC154" s="978" t="str">
        <f aca="false">IFERROR(VLOOKUP($AY154,BL:BS,8,FALSE()),"")</f>
        <v/>
      </c>
      <c r="BD154" s="978" t="str">
        <f aca="false">IFERROR(VLOOKUP($AY154,BM:BT,8,FALSE()),"")</f>
        <v/>
      </c>
      <c r="BE154" s="978" t="str">
        <f aca="false">IFERROR(VLOOKUP($AY154,BN:BU,8,FALSE()),"")</f>
        <v/>
      </c>
      <c r="BI154" s="1" t="str">
        <f aca="false">IF(BP154&lt;&gt;"",MAX(BI$3:BI153)+1,"")</f>
        <v/>
      </c>
      <c r="BJ154" s="1" t="str">
        <f aca="false">IF(BQ154&lt;&gt;"",MAX(BJ$3:BJ153)+1,"")</f>
        <v/>
      </c>
      <c r="BK154" s="1" t="str">
        <f aca="false">IF(BR154&lt;&gt;"",MAX(BK$3:BK153)+1,"")</f>
        <v/>
      </c>
      <c r="BL154" s="1" t="str">
        <f aca="false">IF(BS154&lt;&gt;"",MAX(BL$3:BL153)+1,"")</f>
        <v/>
      </c>
      <c r="BM154" s="1" t="str">
        <f aca="false">IF(BT154&lt;&gt;"",MAX(BM$3:BM153)+1,"")</f>
        <v/>
      </c>
      <c r="BN154" s="1" t="str">
        <f aca="false">IF(BU154&lt;&gt;"",MAX(BN$3:BN153)+1,"")</f>
        <v/>
      </c>
      <c r="BP154" s="1" t="str">
        <f aca="false">IF(B154&lt;&gt;"",IF(COUNTIF(BP$3:BP153,B154)&gt;0,"",B154),"")</f>
        <v/>
      </c>
      <c r="BQ154" s="1" t="str">
        <f aca="false">IF(C154&lt;&gt;"",IF(COUNTIF(BQ$3:BQ153,C154)&gt;0,"",C154),"")</f>
        <v/>
      </c>
      <c r="BR154" s="1" t="str">
        <f aca="false">IF(D154&lt;&gt;"",IF(COUNTIF(BR$3:BR153,D154)&gt;0,"",D154),"")</f>
        <v/>
      </c>
      <c r="BS154" s="1" t="str">
        <f aca="false">IF(E154&lt;&gt;"",IF(COUNTIF(BS$3:BS153,E154)&gt;0,"",E154),"")</f>
        <v/>
      </c>
      <c r="BT154" s="1" t="str">
        <f aca="false">IF(F154&lt;&gt;"",IF(COUNTIF(BT$3:BT153,F154)&gt;0,"",F154),"")</f>
        <v/>
      </c>
      <c r="BU154" s="1" t="str">
        <f aca="false">IF(G154&lt;&gt;"",IF(COUNTIF(BU$3:BU153,G154)&gt;0,"",G154),"")</f>
        <v/>
      </c>
    </row>
    <row r="155" customFormat="false" ht="15" hidden="false" customHeight="false" outlineLevel="0" collapsed="false">
      <c r="A155" s="972" t="str">
        <f aca="false">IF(B155&lt;&gt;"",CONCATENATE(B155,C155,D155,E155,F155,G155),"")</f>
        <v/>
      </c>
      <c r="B155" s="660"/>
      <c r="C155" s="660"/>
      <c r="D155" s="660"/>
      <c r="E155" s="1008"/>
      <c r="F155" s="660"/>
      <c r="G155" s="660"/>
      <c r="H155" s="1002"/>
      <c r="I155" s="1002"/>
      <c r="J155" s="1003"/>
      <c r="K155" s="1004"/>
      <c r="L155" s="1005"/>
      <c r="M155" s="1005"/>
      <c r="N155" s="1003"/>
      <c r="O155" s="1014"/>
      <c r="P155" s="1008"/>
      <c r="Q155" s="1008"/>
      <c r="R155" s="1008"/>
      <c r="S155" s="1007"/>
      <c r="V155" s="111" t="n">
        <f aca="false">+V154+1</f>
        <v>153</v>
      </c>
      <c r="W155" s="977" t="str">
        <f aca="false">IFERROR(VLOOKUP($V154,AD:AK,8,FALSE()),"")</f>
        <v/>
      </c>
      <c r="X155" s="977" t="str">
        <f aca="false">IFERROR(VLOOKUP($V155,AE:AL,8,FALSE()),"")</f>
        <v/>
      </c>
      <c r="Y155" s="977" t="str">
        <f aca="false">IFERROR(VLOOKUP($V155,AF:AM,8,FALSE()),"")</f>
        <v/>
      </c>
      <c r="Z155" s="977" t="str">
        <f aca="false">IFERROR(VLOOKUP($V155,AG:AN,8,FALSE()),"")</f>
        <v/>
      </c>
      <c r="AA155" s="977" t="str">
        <f aca="false">IFERROR(VLOOKUP($V155,AH:AO,8,FALSE()),"")</f>
        <v/>
      </c>
      <c r="AB155" s="977" t="str">
        <f aca="false">IFERROR(VLOOKUP($V155,AI:AP,8,FALSE()),"")</f>
        <v/>
      </c>
      <c r="AD155" s="111" t="str">
        <f aca="false">IF(AK155&lt;&gt;"",MAX(AD$3:AD154)+1,"")</f>
        <v/>
      </c>
      <c r="AE155" s="111" t="str">
        <f aca="false">IF(AL155&lt;&gt;"",MAX(AE$3:AE154)+1,"")</f>
        <v/>
      </c>
      <c r="AF155" s="111" t="str">
        <f aca="false">IF(AM155&lt;&gt;"",MAX(AF$3:AF154)+1,"")</f>
        <v/>
      </c>
      <c r="AG155" s="111" t="str">
        <f aca="false">IF(AN155&lt;&gt;"",MAX(AG$3:AG154)+1,"")</f>
        <v/>
      </c>
      <c r="AH155" s="111" t="str">
        <f aca="false">IF(AO155&lt;&gt;"",MAX(AH$3:AH154)+1,"")</f>
        <v/>
      </c>
      <c r="AI155" s="111" t="str">
        <f aca="false">IF(AP155&lt;&gt;"",MAX(AI$3:AI154)+1,"")</f>
        <v/>
      </c>
      <c r="AK155" s="111" t="str">
        <f aca="false">IF(B155="","",IF(COUNTIF($AK$3:AL154,B155)=0,B155,""))</f>
        <v/>
      </c>
      <c r="AL155" s="111" t="str">
        <f aca="false">IF(C155="","",IF($B155='Oneri di Urbanizzazione'!$E$33,IF(COUNTIF($AL$3:AL154,$C155)=0,$C155,""),""))</f>
        <v/>
      </c>
      <c r="AM155" s="111" t="str">
        <f aca="false">IF(D155="","",IF(AND($B155='Oneri di Urbanizzazione'!$E$33,$C155='Oneri di Urbanizzazione'!$E$35),IF(COUNTIF(AM$3:AM154,$D155)=0,$D155,""),""))</f>
        <v/>
      </c>
      <c r="AN155" s="111" t="str">
        <f aca="false">IF(E155="","",IF(AND($B155='Oneri di Urbanizzazione'!$E$33,$C155='Oneri di Urbanizzazione'!$E$35,$D155='Oneri di Urbanizzazione'!$E$38),IF(COUNTIF(AN$3:AN154,$E155)=0,$E155,""),""))</f>
        <v/>
      </c>
      <c r="AO155" s="111" t="str">
        <f aca="false">IF(F155="","",IF(AND($B155='Oneri di Urbanizzazione'!$E$33,$C155='Oneri di Urbanizzazione'!$E$35,$D155='Oneri di Urbanizzazione'!$E$38,$E155='Oneri di Urbanizzazione'!$E$40),IF(COUNTIF(AO$3:AO154,$F155)=0,$F155,""),""))</f>
        <v/>
      </c>
      <c r="AP155" s="111" t="str">
        <f aca="false">IF(G155="","",IF(AND($B155='Oneri di Urbanizzazione'!$E$33,$C155='Oneri di Urbanizzazione'!$E$35,$D155='Oneri di Urbanizzazione'!$E$38,$E155='Oneri di Urbanizzazione'!$E$40,$F155='Oneri di Urbanizzazione'!$E$42),IF(COUNTIF(AP$3:AP154,$G155)=0,$G155,""),""))</f>
        <v/>
      </c>
      <c r="AY155" s="1" t="n">
        <f aca="false">+AY154+1</f>
        <v>153</v>
      </c>
      <c r="AZ155" s="978" t="str">
        <f aca="false">IFERROR(VLOOKUP($AY155,BI:BP,8,FALSE()),"")</f>
        <v/>
      </c>
      <c r="BA155" s="978" t="str">
        <f aca="false">IFERROR(VLOOKUP($AY155,BJ:BQ,8,FALSE()),"")</f>
        <v/>
      </c>
      <c r="BB155" s="978" t="str">
        <f aca="false">IFERROR(VLOOKUP($AY155,BK:BR,8,FALSE()),"")</f>
        <v/>
      </c>
      <c r="BC155" s="978" t="str">
        <f aca="false">IFERROR(VLOOKUP($AY155,BL:BS,8,FALSE()),"")</f>
        <v/>
      </c>
      <c r="BD155" s="978" t="str">
        <f aca="false">IFERROR(VLOOKUP($AY155,BM:BT,8,FALSE()),"")</f>
        <v/>
      </c>
      <c r="BE155" s="978" t="str">
        <f aca="false">IFERROR(VLOOKUP($AY155,BN:BU,8,FALSE()),"")</f>
        <v/>
      </c>
      <c r="BI155" s="1" t="str">
        <f aca="false">IF(BP155&lt;&gt;"",MAX(BI$3:BI154)+1,"")</f>
        <v/>
      </c>
      <c r="BJ155" s="1" t="str">
        <f aca="false">IF(BQ155&lt;&gt;"",MAX(BJ$3:BJ154)+1,"")</f>
        <v/>
      </c>
      <c r="BK155" s="1" t="str">
        <f aca="false">IF(BR155&lt;&gt;"",MAX(BK$3:BK154)+1,"")</f>
        <v/>
      </c>
      <c r="BL155" s="1" t="str">
        <f aca="false">IF(BS155&lt;&gt;"",MAX(BL$3:BL154)+1,"")</f>
        <v/>
      </c>
      <c r="BM155" s="1" t="str">
        <f aca="false">IF(BT155&lt;&gt;"",MAX(BM$3:BM154)+1,"")</f>
        <v/>
      </c>
      <c r="BN155" s="1" t="str">
        <f aca="false">IF(BU155&lt;&gt;"",MAX(BN$3:BN154)+1,"")</f>
        <v/>
      </c>
      <c r="BP155" s="1" t="str">
        <f aca="false">IF(B155&lt;&gt;"",IF(COUNTIF(BP$3:BP154,B155)&gt;0,"",B155),"")</f>
        <v/>
      </c>
      <c r="BQ155" s="1" t="str">
        <f aca="false">IF(C155&lt;&gt;"",IF(COUNTIF(BQ$3:BQ154,C155)&gt;0,"",C155),"")</f>
        <v/>
      </c>
      <c r="BR155" s="1" t="str">
        <f aca="false">IF(D155&lt;&gt;"",IF(COUNTIF(BR$3:BR154,D155)&gt;0,"",D155),"")</f>
        <v/>
      </c>
      <c r="BS155" s="1" t="str">
        <f aca="false">IF(E155&lt;&gt;"",IF(COUNTIF(BS$3:BS154,E155)&gt;0,"",E155),"")</f>
        <v/>
      </c>
      <c r="BT155" s="1" t="str">
        <f aca="false">IF(F155&lt;&gt;"",IF(COUNTIF(BT$3:BT154,F155)&gt;0,"",F155),"")</f>
        <v/>
      </c>
      <c r="BU155" s="1" t="str">
        <f aca="false">IF(G155&lt;&gt;"",IF(COUNTIF(BU$3:BU154,G155)&gt;0,"",G155),"")</f>
        <v/>
      </c>
    </row>
    <row r="156" customFormat="false" ht="15" hidden="false" customHeight="false" outlineLevel="0" collapsed="false">
      <c r="A156" s="972" t="str">
        <f aca="false">IF(B156&lt;&gt;"",CONCATENATE(B156,C156,D156,E156,F156,G156),"")</f>
        <v/>
      </c>
      <c r="B156" s="660"/>
      <c r="C156" s="660"/>
      <c r="D156" s="660"/>
      <c r="E156" s="1008"/>
      <c r="F156" s="660"/>
      <c r="G156" s="660"/>
      <c r="H156" s="1002"/>
      <c r="I156" s="1002"/>
      <c r="J156" s="1003"/>
      <c r="K156" s="1004"/>
      <c r="L156" s="1005"/>
      <c r="M156" s="1005"/>
      <c r="N156" s="1003"/>
      <c r="O156" s="1014"/>
      <c r="P156" s="1008"/>
      <c r="Q156" s="1008"/>
      <c r="R156" s="1008"/>
      <c r="S156" s="1007"/>
      <c r="V156" s="111" t="n">
        <f aca="false">+V155+1</f>
        <v>154</v>
      </c>
      <c r="W156" s="977" t="str">
        <f aca="false">IFERROR(VLOOKUP($V155,AD:AK,8,FALSE()),"")</f>
        <v/>
      </c>
      <c r="X156" s="977" t="str">
        <f aca="false">IFERROR(VLOOKUP($V156,AE:AL,8,FALSE()),"")</f>
        <v/>
      </c>
      <c r="Y156" s="977" t="str">
        <f aca="false">IFERROR(VLOOKUP($V156,AF:AM,8,FALSE()),"")</f>
        <v/>
      </c>
      <c r="Z156" s="977" t="str">
        <f aca="false">IFERROR(VLOOKUP($V156,AG:AN,8,FALSE()),"")</f>
        <v/>
      </c>
      <c r="AA156" s="977" t="str">
        <f aca="false">IFERROR(VLOOKUP($V156,AH:AO,8,FALSE()),"")</f>
        <v/>
      </c>
      <c r="AB156" s="977" t="str">
        <f aca="false">IFERROR(VLOOKUP($V156,AI:AP,8,FALSE()),"")</f>
        <v/>
      </c>
      <c r="AD156" s="111" t="str">
        <f aca="false">IF(AK156&lt;&gt;"",MAX(AD$3:AD155)+1,"")</f>
        <v/>
      </c>
      <c r="AE156" s="111" t="str">
        <f aca="false">IF(AL156&lt;&gt;"",MAX(AE$3:AE155)+1,"")</f>
        <v/>
      </c>
      <c r="AF156" s="111" t="str">
        <f aca="false">IF(AM156&lt;&gt;"",MAX(AF$3:AF155)+1,"")</f>
        <v/>
      </c>
      <c r="AG156" s="111" t="str">
        <f aca="false">IF(AN156&lt;&gt;"",MAX(AG$3:AG155)+1,"")</f>
        <v/>
      </c>
      <c r="AH156" s="111" t="str">
        <f aca="false">IF(AO156&lt;&gt;"",MAX(AH$3:AH155)+1,"")</f>
        <v/>
      </c>
      <c r="AI156" s="111" t="str">
        <f aca="false">IF(AP156&lt;&gt;"",MAX(AI$3:AI155)+1,"")</f>
        <v/>
      </c>
      <c r="AK156" s="111" t="str">
        <f aca="false">IF(B156="","",IF(COUNTIF($AK$3:AL155,B156)=0,B156,""))</f>
        <v/>
      </c>
      <c r="AL156" s="111" t="str">
        <f aca="false">IF(C156="","",IF($B156='Oneri di Urbanizzazione'!$E$33,IF(COUNTIF($AL$3:AL155,$C156)=0,$C156,""),""))</f>
        <v/>
      </c>
      <c r="AM156" s="111" t="str">
        <f aca="false">IF(D156="","",IF(AND($B156='Oneri di Urbanizzazione'!$E$33,$C156='Oneri di Urbanizzazione'!$E$35),IF(COUNTIF(AM$3:AM155,$D156)=0,$D156,""),""))</f>
        <v/>
      </c>
      <c r="AN156" s="111" t="str">
        <f aca="false">IF(E156="","",IF(AND($B156='Oneri di Urbanizzazione'!$E$33,$C156='Oneri di Urbanizzazione'!$E$35,$D156='Oneri di Urbanizzazione'!$E$38),IF(COUNTIF(AN$3:AN155,$E156)=0,$E156,""),""))</f>
        <v/>
      </c>
      <c r="AO156" s="111" t="str">
        <f aca="false">IF(F156="","",IF(AND($B156='Oneri di Urbanizzazione'!$E$33,$C156='Oneri di Urbanizzazione'!$E$35,$D156='Oneri di Urbanizzazione'!$E$38,$E156='Oneri di Urbanizzazione'!$E$40),IF(COUNTIF(AO$3:AO155,$F156)=0,$F156,""),""))</f>
        <v/>
      </c>
      <c r="AP156" s="111" t="str">
        <f aca="false">IF(G156="","",IF(AND($B156='Oneri di Urbanizzazione'!$E$33,$C156='Oneri di Urbanizzazione'!$E$35,$D156='Oneri di Urbanizzazione'!$E$38,$E156='Oneri di Urbanizzazione'!$E$40,$F156='Oneri di Urbanizzazione'!$E$42),IF(COUNTIF(AP$3:AP155,$G156)=0,$G156,""),""))</f>
        <v/>
      </c>
      <c r="AY156" s="1" t="n">
        <f aca="false">+AY155+1</f>
        <v>154</v>
      </c>
      <c r="AZ156" s="978" t="str">
        <f aca="false">IFERROR(VLOOKUP($AY156,BI:BP,8,FALSE()),"")</f>
        <v/>
      </c>
      <c r="BA156" s="978" t="str">
        <f aca="false">IFERROR(VLOOKUP($AY156,BJ:BQ,8,FALSE()),"")</f>
        <v/>
      </c>
      <c r="BB156" s="978" t="str">
        <f aca="false">IFERROR(VLOOKUP($AY156,BK:BR,8,FALSE()),"")</f>
        <v/>
      </c>
      <c r="BC156" s="978" t="str">
        <f aca="false">IFERROR(VLOOKUP($AY156,BL:BS,8,FALSE()),"")</f>
        <v/>
      </c>
      <c r="BD156" s="978" t="str">
        <f aca="false">IFERROR(VLOOKUP($AY156,BM:BT,8,FALSE()),"")</f>
        <v/>
      </c>
      <c r="BE156" s="978" t="str">
        <f aca="false">IFERROR(VLOOKUP($AY156,BN:BU,8,FALSE()),"")</f>
        <v/>
      </c>
      <c r="BI156" s="1" t="str">
        <f aca="false">IF(BP156&lt;&gt;"",MAX(BI$3:BI155)+1,"")</f>
        <v/>
      </c>
      <c r="BJ156" s="1" t="str">
        <f aca="false">IF(BQ156&lt;&gt;"",MAX(BJ$3:BJ155)+1,"")</f>
        <v/>
      </c>
      <c r="BK156" s="1" t="str">
        <f aca="false">IF(BR156&lt;&gt;"",MAX(BK$3:BK155)+1,"")</f>
        <v/>
      </c>
      <c r="BL156" s="1" t="str">
        <f aca="false">IF(BS156&lt;&gt;"",MAX(BL$3:BL155)+1,"")</f>
        <v/>
      </c>
      <c r="BM156" s="1" t="str">
        <f aca="false">IF(BT156&lt;&gt;"",MAX(BM$3:BM155)+1,"")</f>
        <v/>
      </c>
      <c r="BN156" s="1" t="str">
        <f aca="false">IF(BU156&lt;&gt;"",MAX(BN$3:BN155)+1,"")</f>
        <v/>
      </c>
      <c r="BP156" s="1" t="str">
        <f aca="false">IF(B156&lt;&gt;"",IF(COUNTIF(BP$3:BP155,B156)&gt;0,"",B156),"")</f>
        <v/>
      </c>
      <c r="BQ156" s="1" t="str">
        <f aca="false">IF(C156&lt;&gt;"",IF(COUNTIF(BQ$3:BQ155,C156)&gt;0,"",C156),"")</f>
        <v/>
      </c>
      <c r="BR156" s="1" t="str">
        <f aca="false">IF(D156&lt;&gt;"",IF(COUNTIF(BR$3:BR155,D156)&gt;0,"",D156),"")</f>
        <v/>
      </c>
      <c r="BS156" s="1" t="str">
        <f aca="false">IF(E156&lt;&gt;"",IF(COUNTIF(BS$3:BS155,E156)&gt;0,"",E156),"")</f>
        <v/>
      </c>
      <c r="BT156" s="1" t="str">
        <f aca="false">IF(F156&lt;&gt;"",IF(COUNTIF(BT$3:BT155,F156)&gt;0,"",F156),"")</f>
        <v/>
      </c>
      <c r="BU156" s="1" t="str">
        <f aca="false">IF(G156&lt;&gt;"",IF(COUNTIF(BU$3:BU155,G156)&gt;0,"",G156),"")</f>
        <v/>
      </c>
    </row>
    <row r="157" customFormat="false" ht="15" hidden="false" customHeight="false" outlineLevel="0" collapsed="false">
      <c r="A157" s="972" t="str">
        <f aca="false">IF(B157&lt;&gt;"",CONCATENATE(B157,C157,D157,E157,F157,G157),"")</f>
        <v/>
      </c>
      <c r="B157" s="660"/>
      <c r="C157" s="660"/>
      <c r="D157" s="660"/>
      <c r="E157" s="1008"/>
      <c r="F157" s="660"/>
      <c r="G157" s="660"/>
      <c r="H157" s="1002"/>
      <c r="I157" s="1002"/>
      <c r="J157" s="1003"/>
      <c r="K157" s="1004"/>
      <c r="L157" s="1005"/>
      <c r="M157" s="1005"/>
      <c r="N157" s="1003"/>
      <c r="O157" s="1014"/>
      <c r="P157" s="1008"/>
      <c r="Q157" s="1008"/>
      <c r="R157" s="1008"/>
      <c r="S157" s="1007"/>
      <c r="V157" s="111" t="n">
        <f aca="false">+V156+1</f>
        <v>155</v>
      </c>
      <c r="W157" s="977" t="str">
        <f aca="false">IFERROR(VLOOKUP($V156,AD:AK,8,FALSE()),"")</f>
        <v/>
      </c>
      <c r="X157" s="977" t="str">
        <f aca="false">IFERROR(VLOOKUP($V157,AE:AL,8,FALSE()),"")</f>
        <v/>
      </c>
      <c r="Y157" s="977" t="str">
        <f aca="false">IFERROR(VLOOKUP($V157,AF:AM,8,FALSE()),"")</f>
        <v/>
      </c>
      <c r="Z157" s="977" t="str">
        <f aca="false">IFERROR(VLOOKUP($V157,AG:AN,8,FALSE()),"")</f>
        <v/>
      </c>
      <c r="AA157" s="977" t="str">
        <f aca="false">IFERROR(VLOOKUP($V157,AH:AO,8,FALSE()),"")</f>
        <v/>
      </c>
      <c r="AB157" s="977" t="str">
        <f aca="false">IFERROR(VLOOKUP($V157,AI:AP,8,FALSE()),"")</f>
        <v/>
      </c>
      <c r="AD157" s="111" t="str">
        <f aca="false">IF(AK157&lt;&gt;"",MAX(AD$3:AD156)+1,"")</f>
        <v/>
      </c>
      <c r="AE157" s="111" t="str">
        <f aca="false">IF(AL157&lt;&gt;"",MAX(AE$3:AE156)+1,"")</f>
        <v/>
      </c>
      <c r="AF157" s="111" t="str">
        <f aca="false">IF(AM157&lt;&gt;"",MAX(AF$3:AF156)+1,"")</f>
        <v/>
      </c>
      <c r="AG157" s="111" t="str">
        <f aca="false">IF(AN157&lt;&gt;"",MAX(AG$3:AG156)+1,"")</f>
        <v/>
      </c>
      <c r="AH157" s="111" t="str">
        <f aca="false">IF(AO157&lt;&gt;"",MAX(AH$3:AH156)+1,"")</f>
        <v/>
      </c>
      <c r="AI157" s="111" t="str">
        <f aca="false">IF(AP157&lt;&gt;"",MAX(AI$3:AI156)+1,"")</f>
        <v/>
      </c>
      <c r="AK157" s="111" t="str">
        <f aca="false">IF(B157="","",IF(COUNTIF($AK$3:AL156,B157)=0,B157,""))</f>
        <v/>
      </c>
      <c r="AL157" s="111" t="str">
        <f aca="false">IF(C157="","",IF($B157='Oneri di Urbanizzazione'!$E$33,IF(COUNTIF($AL$3:AL156,$C157)=0,$C157,""),""))</f>
        <v/>
      </c>
      <c r="AM157" s="111" t="str">
        <f aca="false">IF(D157="","",IF(AND($B157='Oneri di Urbanizzazione'!$E$33,$C157='Oneri di Urbanizzazione'!$E$35),IF(COUNTIF(AM$3:AM156,$D157)=0,$D157,""),""))</f>
        <v/>
      </c>
      <c r="AN157" s="111" t="str">
        <f aca="false">IF(E157="","",IF(AND($B157='Oneri di Urbanizzazione'!$E$33,$C157='Oneri di Urbanizzazione'!$E$35,$D157='Oneri di Urbanizzazione'!$E$38),IF(COUNTIF(AN$3:AN156,$E157)=0,$E157,""),""))</f>
        <v/>
      </c>
      <c r="AO157" s="111" t="str">
        <f aca="false">IF(F157="","",IF(AND($B157='Oneri di Urbanizzazione'!$E$33,$C157='Oneri di Urbanizzazione'!$E$35,$D157='Oneri di Urbanizzazione'!$E$38,$E157='Oneri di Urbanizzazione'!$E$40),IF(COUNTIF(AO$3:AO156,$F157)=0,$F157,""),""))</f>
        <v/>
      </c>
      <c r="AP157" s="111" t="str">
        <f aca="false">IF(G157="","",IF(AND($B157='Oneri di Urbanizzazione'!$E$33,$C157='Oneri di Urbanizzazione'!$E$35,$D157='Oneri di Urbanizzazione'!$E$38,$E157='Oneri di Urbanizzazione'!$E$40,$F157='Oneri di Urbanizzazione'!$E$42),IF(COUNTIF(AP$3:AP156,$G157)=0,$G157,""),""))</f>
        <v/>
      </c>
      <c r="AY157" s="1" t="n">
        <f aca="false">+AY156+1</f>
        <v>155</v>
      </c>
      <c r="AZ157" s="978" t="str">
        <f aca="false">IFERROR(VLOOKUP($AY157,BI:BP,8,FALSE()),"")</f>
        <v/>
      </c>
      <c r="BA157" s="978" t="str">
        <f aca="false">IFERROR(VLOOKUP($AY157,BJ:BQ,8,FALSE()),"")</f>
        <v/>
      </c>
      <c r="BB157" s="978" t="str">
        <f aca="false">IFERROR(VLOOKUP($AY157,BK:BR,8,FALSE()),"")</f>
        <v/>
      </c>
      <c r="BC157" s="978" t="str">
        <f aca="false">IFERROR(VLOOKUP($AY157,BL:BS,8,FALSE()),"")</f>
        <v/>
      </c>
      <c r="BD157" s="978" t="str">
        <f aca="false">IFERROR(VLOOKUP($AY157,BM:BT,8,FALSE()),"")</f>
        <v/>
      </c>
      <c r="BE157" s="978" t="str">
        <f aca="false">IFERROR(VLOOKUP($AY157,BN:BU,8,FALSE()),"")</f>
        <v/>
      </c>
      <c r="BI157" s="1" t="str">
        <f aca="false">IF(BP157&lt;&gt;"",MAX(BI$3:BI156)+1,"")</f>
        <v/>
      </c>
      <c r="BJ157" s="1" t="str">
        <f aca="false">IF(BQ157&lt;&gt;"",MAX(BJ$3:BJ156)+1,"")</f>
        <v/>
      </c>
      <c r="BK157" s="1" t="str">
        <f aca="false">IF(BR157&lt;&gt;"",MAX(BK$3:BK156)+1,"")</f>
        <v/>
      </c>
      <c r="BL157" s="1" t="str">
        <f aca="false">IF(BS157&lt;&gt;"",MAX(BL$3:BL156)+1,"")</f>
        <v/>
      </c>
      <c r="BM157" s="1" t="str">
        <f aca="false">IF(BT157&lt;&gt;"",MAX(BM$3:BM156)+1,"")</f>
        <v/>
      </c>
      <c r="BN157" s="1" t="str">
        <f aca="false">IF(BU157&lt;&gt;"",MAX(BN$3:BN156)+1,"")</f>
        <v/>
      </c>
      <c r="BP157" s="1" t="str">
        <f aca="false">IF(B157&lt;&gt;"",IF(COUNTIF(BP$3:BP156,B157)&gt;0,"",B157),"")</f>
        <v/>
      </c>
      <c r="BQ157" s="1" t="str">
        <f aca="false">IF(C157&lt;&gt;"",IF(COUNTIF(BQ$3:BQ156,C157)&gt;0,"",C157),"")</f>
        <v/>
      </c>
      <c r="BR157" s="1" t="str">
        <f aca="false">IF(D157&lt;&gt;"",IF(COUNTIF(BR$3:BR156,D157)&gt;0,"",D157),"")</f>
        <v/>
      </c>
      <c r="BS157" s="1" t="str">
        <f aca="false">IF(E157&lt;&gt;"",IF(COUNTIF(BS$3:BS156,E157)&gt;0,"",E157),"")</f>
        <v/>
      </c>
      <c r="BT157" s="1" t="str">
        <f aca="false">IF(F157&lt;&gt;"",IF(COUNTIF(BT$3:BT156,F157)&gt;0,"",F157),"")</f>
        <v/>
      </c>
      <c r="BU157" s="1" t="str">
        <f aca="false">IF(G157&lt;&gt;"",IF(COUNTIF(BU$3:BU156,G157)&gt;0,"",G157),"")</f>
        <v/>
      </c>
    </row>
    <row r="158" customFormat="false" ht="15" hidden="false" customHeight="false" outlineLevel="0" collapsed="false">
      <c r="A158" s="972" t="str">
        <f aca="false">IF(B158&lt;&gt;"",CONCATENATE(B158,C158,D158,E158,F158,G158),"")</f>
        <v/>
      </c>
      <c r="B158" s="660"/>
      <c r="C158" s="660"/>
      <c r="D158" s="660"/>
      <c r="E158" s="1008"/>
      <c r="F158" s="660"/>
      <c r="G158" s="660"/>
      <c r="H158" s="1002"/>
      <c r="I158" s="1002"/>
      <c r="J158" s="1003"/>
      <c r="K158" s="1004"/>
      <c r="L158" s="1005"/>
      <c r="M158" s="1005"/>
      <c r="N158" s="1003"/>
      <c r="O158" s="1014"/>
      <c r="P158" s="1008"/>
      <c r="Q158" s="1008"/>
      <c r="R158" s="1008"/>
      <c r="S158" s="1007"/>
      <c r="V158" s="111" t="n">
        <f aca="false">+V157+1</f>
        <v>156</v>
      </c>
      <c r="W158" s="977" t="str">
        <f aca="false">IFERROR(VLOOKUP($V157,AD:AK,8,FALSE()),"")</f>
        <v/>
      </c>
      <c r="X158" s="977" t="str">
        <f aca="false">IFERROR(VLOOKUP($V158,AE:AL,8,FALSE()),"")</f>
        <v/>
      </c>
      <c r="Y158" s="977" t="str">
        <f aca="false">IFERROR(VLOOKUP($V158,AF:AM,8,FALSE()),"")</f>
        <v/>
      </c>
      <c r="Z158" s="977" t="str">
        <f aca="false">IFERROR(VLOOKUP($V158,AG:AN,8,FALSE()),"")</f>
        <v/>
      </c>
      <c r="AA158" s="977" t="str">
        <f aca="false">IFERROR(VLOOKUP($V158,AH:AO,8,FALSE()),"")</f>
        <v/>
      </c>
      <c r="AB158" s="977" t="str">
        <f aca="false">IFERROR(VLOOKUP($V158,AI:AP,8,FALSE()),"")</f>
        <v/>
      </c>
      <c r="AD158" s="111" t="str">
        <f aca="false">IF(AK158&lt;&gt;"",MAX(AD$3:AD157)+1,"")</f>
        <v/>
      </c>
      <c r="AE158" s="111" t="str">
        <f aca="false">IF(AL158&lt;&gt;"",MAX(AE$3:AE157)+1,"")</f>
        <v/>
      </c>
      <c r="AF158" s="111" t="str">
        <f aca="false">IF(AM158&lt;&gt;"",MAX(AF$3:AF157)+1,"")</f>
        <v/>
      </c>
      <c r="AG158" s="111" t="str">
        <f aca="false">IF(AN158&lt;&gt;"",MAX(AG$3:AG157)+1,"")</f>
        <v/>
      </c>
      <c r="AH158" s="111" t="str">
        <f aca="false">IF(AO158&lt;&gt;"",MAX(AH$3:AH157)+1,"")</f>
        <v/>
      </c>
      <c r="AI158" s="111" t="str">
        <f aca="false">IF(AP158&lt;&gt;"",MAX(AI$3:AI157)+1,"")</f>
        <v/>
      </c>
      <c r="AK158" s="111" t="str">
        <f aca="false">IF(B158="","",IF(COUNTIF($AK$3:AL157,B158)=0,B158,""))</f>
        <v/>
      </c>
      <c r="AL158" s="111" t="str">
        <f aca="false">IF(C158="","",IF($B158='Oneri di Urbanizzazione'!$E$33,IF(COUNTIF($AL$3:AL157,$C158)=0,$C158,""),""))</f>
        <v/>
      </c>
      <c r="AM158" s="111" t="str">
        <f aca="false">IF(D158="","",IF(AND($B158='Oneri di Urbanizzazione'!$E$33,$C158='Oneri di Urbanizzazione'!$E$35),IF(COUNTIF(AM$3:AM157,$D158)=0,$D158,""),""))</f>
        <v/>
      </c>
      <c r="AN158" s="111" t="str">
        <f aca="false">IF(E158="","",IF(AND($B158='Oneri di Urbanizzazione'!$E$33,$C158='Oneri di Urbanizzazione'!$E$35,$D158='Oneri di Urbanizzazione'!$E$38),IF(COUNTIF(AN$3:AN157,$E158)=0,$E158,""),""))</f>
        <v/>
      </c>
      <c r="AO158" s="111" t="str">
        <f aca="false">IF(F158="","",IF(AND($B158='Oneri di Urbanizzazione'!$E$33,$C158='Oneri di Urbanizzazione'!$E$35,$D158='Oneri di Urbanizzazione'!$E$38,$E158='Oneri di Urbanizzazione'!$E$40),IF(COUNTIF(AO$3:AO157,$F158)=0,$F158,""),""))</f>
        <v/>
      </c>
      <c r="AP158" s="111" t="str">
        <f aca="false">IF(G158="","",IF(AND($B158='Oneri di Urbanizzazione'!$E$33,$C158='Oneri di Urbanizzazione'!$E$35,$D158='Oneri di Urbanizzazione'!$E$38,$E158='Oneri di Urbanizzazione'!$E$40,$F158='Oneri di Urbanizzazione'!$E$42),IF(COUNTIF(AP$3:AP157,$G158)=0,$G158,""),""))</f>
        <v/>
      </c>
      <c r="AY158" s="1" t="n">
        <f aca="false">+AY157+1</f>
        <v>156</v>
      </c>
      <c r="AZ158" s="978" t="str">
        <f aca="false">IFERROR(VLOOKUP($AY158,BI:BP,8,FALSE()),"")</f>
        <v/>
      </c>
      <c r="BA158" s="978" t="str">
        <f aca="false">IFERROR(VLOOKUP($AY158,BJ:BQ,8,FALSE()),"")</f>
        <v/>
      </c>
      <c r="BB158" s="978" t="str">
        <f aca="false">IFERROR(VLOOKUP($AY158,BK:BR,8,FALSE()),"")</f>
        <v/>
      </c>
      <c r="BC158" s="978" t="str">
        <f aca="false">IFERROR(VLOOKUP($AY158,BL:BS,8,FALSE()),"")</f>
        <v/>
      </c>
      <c r="BD158" s="978" t="str">
        <f aca="false">IFERROR(VLOOKUP($AY158,BM:BT,8,FALSE()),"")</f>
        <v/>
      </c>
      <c r="BE158" s="978" t="str">
        <f aca="false">IFERROR(VLOOKUP($AY158,BN:BU,8,FALSE()),"")</f>
        <v/>
      </c>
      <c r="BI158" s="1" t="str">
        <f aca="false">IF(BP158&lt;&gt;"",MAX(BI$3:BI157)+1,"")</f>
        <v/>
      </c>
      <c r="BJ158" s="1" t="str">
        <f aca="false">IF(BQ158&lt;&gt;"",MAX(BJ$3:BJ157)+1,"")</f>
        <v/>
      </c>
      <c r="BK158" s="1" t="str">
        <f aca="false">IF(BR158&lt;&gt;"",MAX(BK$3:BK157)+1,"")</f>
        <v/>
      </c>
      <c r="BL158" s="1" t="str">
        <f aca="false">IF(BS158&lt;&gt;"",MAX(BL$3:BL157)+1,"")</f>
        <v/>
      </c>
      <c r="BM158" s="1" t="str">
        <f aca="false">IF(BT158&lt;&gt;"",MAX(BM$3:BM157)+1,"")</f>
        <v/>
      </c>
      <c r="BN158" s="1" t="str">
        <f aca="false">IF(BU158&lt;&gt;"",MAX(BN$3:BN157)+1,"")</f>
        <v/>
      </c>
      <c r="BP158" s="1" t="str">
        <f aca="false">IF(B158&lt;&gt;"",IF(COUNTIF(BP$3:BP157,B158)&gt;0,"",B158),"")</f>
        <v/>
      </c>
      <c r="BQ158" s="1" t="str">
        <f aca="false">IF(C158&lt;&gt;"",IF(COUNTIF(BQ$3:BQ157,C158)&gt;0,"",C158),"")</f>
        <v/>
      </c>
      <c r="BR158" s="1" t="str">
        <f aca="false">IF(D158&lt;&gt;"",IF(COUNTIF(BR$3:BR157,D158)&gt;0,"",D158),"")</f>
        <v/>
      </c>
      <c r="BS158" s="1" t="str">
        <f aca="false">IF(E158&lt;&gt;"",IF(COUNTIF(BS$3:BS157,E158)&gt;0,"",E158),"")</f>
        <v/>
      </c>
      <c r="BT158" s="1" t="str">
        <f aca="false">IF(F158&lt;&gt;"",IF(COUNTIF(BT$3:BT157,F158)&gt;0,"",F158),"")</f>
        <v/>
      </c>
      <c r="BU158" s="1" t="str">
        <f aca="false">IF(G158&lt;&gt;"",IF(COUNTIF(BU$3:BU157,G158)&gt;0,"",G158),"")</f>
        <v/>
      </c>
    </row>
    <row r="159" customFormat="false" ht="15" hidden="false" customHeight="false" outlineLevel="0" collapsed="false">
      <c r="A159" s="972" t="str">
        <f aca="false">IF(B159&lt;&gt;"",CONCATENATE(B159,C159,D159,E159,F159,G159),"")</f>
        <v/>
      </c>
      <c r="B159" s="660"/>
      <c r="C159" s="660"/>
      <c r="D159" s="660"/>
      <c r="E159" s="1008"/>
      <c r="F159" s="660"/>
      <c r="G159" s="660"/>
      <c r="H159" s="1002"/>
      <c r="I159" s="1002"/>
      <c r="J159" s="1003"/>
      <c r="K159" s="1004"/>
      <c r="L159" s="1005"/>
      <c r="M159" s="1005"/>
      <c r="N159" s="1003"/>
      <c r="O159" s="1014"/>
      <c r="P159" s="1008"/>
      <c r="Q159" s="1008"/>
      <c r="R159" s="1008"/>
      <c r="S159" s="1007"/>
      <c r="V159" s="111" t="n">
        <f aca="false">+V158+1</f>
        <v>157</v>
      </c>
      <c r="W159" s="977" t="str">
        <f aca="false">IFERROR(VLOOKUP($V158,AD:AK,8,FALSE()),"")</f>
        <v/>
      </c>
      <c r="X159" s="977" t="str">
        <f aca="false">IFERROR(VLOOKUP($V159,AE:AL,8,FALSE()),"")</f>
        <v/>
      </c>
      <c r="Y159" s="977" t="str">
        <f aca="false">IFERROR(VLOOKUP($V159,AF:AM,8,FALSE()),"")</f>
        <v/>
      </c>
      <c r="Z159" s="977" t="str">
        <f aca="false">IFERROR(VLOOKUP($V159,AG:AN,8,FALSE()),"")</f>
        <v/>
      </c>
      <c r="AA159" s="977" t="str">
        <f aca="false">IFERROR(VLOOKUP($V159,AH:AO,8,FALSE()),"")</f>
        <v/>
      </c>
      <c r="AB159" s="977" t="str">
        <f aca="false">IFERROR(VLOOKUP($V159,AI:AP,8,FALSE()),"")</f>
        <v/>
      </c>
      <c r="AD159" s="111" t="str">
        <f aca="false">IF(AK159&lt;&gt;"",MAX(AD$3:AD158)+1,"")</f>
        <v/>
      </c>
      <c r="AE159" s="111" t="str">
        <f aca="false">IF(AL159&lt;&gt;"",MAX(AE$3:AE158)+1,"")</f>
        <v/>
      </c>
      <c r="AF159" s="111" t="str">
        <f aca="false">IF(AM159&lt;&gt;"",MAX(AF$3:AF158)+1,"")</f>
        <v/>
      </c>
      <c r="AG159" s="111" t="str">
        <f aca="false">IF(AN159&lt;&gt;"",MAX(AG$3:AG158)+1,"")</f>
        <v/>
      </c>
      <c r="AH159" s="111" t="str">
        <f aca="false">IF(AO159&lt;&gt;"",MAX(AH$3:AH158)+1,"")</f>
        <v/>
      </c>
      <c r="AI159" s="111" t="str">
        <f aca="false">IF(AP159&lt;&gt;"",MAX(AI$3:AI158)+1,"")</f>
        <v/>
      </c>
      <c r="AK159" s="111" t="str">
        <f aca="false">IF(B159="","",IF(COUNTIF($AK$3:AL158,B159)=0,B159,""))</f>
        <v/>
      </c>
      <c r="AL159" s="111" t="str">
        <f aca="false">IF(C159="","",IF($B159='Oneri di Urbanizzazione'!$E$33,IF(COUNTIF($AL$3:AL158,$C159)=0,$C159,""),""))</f>
        <v/>
      </c>
      <c r="AM159" s="111" t="str">
        <f aca="false">IF(D159="","",IF(AND($B159='Oneri di Urbanizzazione'!$E$33,$C159='Oneri di Urbanizzazione'!$E$35),IF(COUNTIF(AM$3:AM158,$D159)=0,$D159,""),""))</f>
        <v/>
      </c>
      <c r="AN159" s="111" t="str">
        <f aca="false">IF(E159="","",IF(AND($B159='Oneri di Urbanizzazione'!$E$33,$C159='Oneri di Urbanizzazione'!$E$35,$D159='Oneri di Urbanizzazione'!$E$38),IF(COUNTIF(AN$3:AN158,$E159)=0,$E159,""),""))</f>
        <v/>
      </c>
      <c r="AO159" s="111" t="str">
        <f aca="false">IF(F159="","",IF(AND($B159='Oneri di Urbanizzazione'!$E$33,$C159='Oneri di Urbanizzazione'!$E$35,$D159='Oneri di Urbanizzazione'!$E$38,$E159='Oneri di Urbanizzazione'!$E$40),IF(COUNTIF(AO$3:AO158,$F159)=0,$F159,""),""))</f>
        <v/>
      </c>
      <c r="AP159" s="111" t="str">
        <f aca="false">IF(G159="","",IF(AND($B159='Oneri di Urbanizzazione'!$E$33,$C159='Oneri di Urbanizzazione'!$E$35,$D159='Oneri di Urbanizzazione'!$E$38,$E159='Oneri di Urbanizzazione'!$E$40,$F159='Oneri di Urbanizzazione'!$E$42),IF(COUNTIF(AP$3:AP158,$G159)=0,$G159,""),""))</f>
        <v/>
      </c>
      <c r="AY159" s="1" t="n">
        <f aca="false">+AY158+1</f>
        <v>157</v>
      </c>
      <c r="AZ159" s="978" t="str">
        <f aca="false">IFERROR(VLOOKUP($AY159,BI:BP,8,FALSE()),"")</f>
        <v/>
      </c>
      <c r="BA159" s="978" t="str">
        <f aca="false">IFERROR(VLOOKUP($AY159,BJ:BQ,8,FALSE()),"")</f>
        <v/>
      </c>
      <c r="BB159" s="978" t="str">
        <f aca="false">IFERROR(VLOOKUP($AY159,BK:BR,8,FALSE()),"")</f>
        <v/>
      </c>
      <c r="BC159" s="978" t="str">
        <f aca="false">IFERROR(VLOOKUP($AY159,BL:BS,8,FALSE()),"")</f>
        <v/>
      </c>
      <c r="BD159" s="978" t="str">
        <f aca="false">IFERROR(VLOOKUP($AY159,BM:BT,8,FALSE()),"")</f>
        <v/>
      </c>
      <c r="BE159" s="978" t="str">
        <f aca="false">IFERROR(VLOOKUP($AY159,BN:BU,8,FALSE()),"")</f>
        <v/>
      </c>
      <c r="BI159" s="1" t="str">
        <f aca="false">IF(BP159&lt;&gt;"",MAX(BI$3:BI158)+1,"")</f>
        <v/>
      </c>
      <c r="BJ159" s="1" t="str">
        <f aca="false">IF(BQ159&lt;&gt;"",MAX(BJ$3:BJ158)+1,"")</f>
        <v/>
      </c>
      <c r="BK159" s="1" t="str">
        <f aca="false">IF(BR159&lt;&gt;"",MAX(BK$3:BK158)+1,"")</f>
        <v/>
      </c>
      <c r="BL159" s="1" t="str">
        <f aca="false">IF(BS159&lt;&gt;"",MAX(BL$3:BL158)+1,"")</f>
        <v/>
      </c>
      <c r="BM159" s="1" t="str">
        <f aca="false">IF(BT159&lt;&gt;"",MAX(BM$3:BM158)+1,"")</f>
        <v/>
      </c>
      <c r="BN159" s="1" t="str">
        <f aca="false">IF(BU159&lt;&gt;"",MAX(BN$3:BN158)+1,"")</f>
        <v/>
      </c>
      <c r="BP159" s="1" t="str">
        <f aca="false">IF(B159&lt;&gt;"",IF(COUNTIF(BP$3:BP158,B159)&gt;0,"",B159),"")</f>
        <v/>
      </c>
      <c r="BQ159" s="1" t="str">
        <f aca="false">IF(C159&lt;&gt;"",IF(COUNTIF(BQ$3:BQ158,C159)&gt;0,"",C159),"")</f>
        <v/>
      </c>
      <c r="BR159" s="1" t="str">
        <f aca="false">IF(D159&lt;&gt;"",IF(COUNTIF(BR$3:BR158,D159)&gt;0,"",D159),"")</f>
        <v/>
      </c>
      <c r="BS159" s="1" t="str">
        <f aca="false">IF(E159&lt;&gt;"",IF(COUNTIF(BS$3:BS158,E159)&gt;0,"",E159),"")</f>
        <v/>
      </c>
      <c r="BT159" s="1" t="str">
        <f aca="false">IF(F159&lt;&gt;"",IF(COUNTIF(BT$3:BT158,F159)&gt;0,"",F159),"")</f>
        <v/>
      </c>
      <c r="BU159" s="1" t="str">
        <f aca="false">IF(G159&lt;&gt;"",IF(COUNTIF(BU$3:BU158,G159)&gt;0,"",G159),"")</f>
        <v/>
      </c>
    </row>
    <row r="160" customFormat="false" ht="15" hidden="false" customHeight="false" outlineLevel="0" collapsed="false">
      <c r="A160" s="972" t="str">
        <f aca="false">IF(B160&lt;&gt;"",CONCATENATE(B160,C160,D160,E160,F160,G160),"")</f>
        <v/>
      </c>
      <c r="B160" s="660"/>
      <c r="C160" s="660"/>
      <c r="D160" s="660"/>
      <c r="E160" s="1008"/>
      <c r="F160" s="660"/>
      <c r="G160" s="660"/>
      <c r="H160" s="1002"/>
      <c r="I160" s="1002"/>
      <c r="J160" s="1003"/>
      <c r="K160" s="1004"/>
      <c r="L160" s="1005"/>
      <c r="M160" s="1005"/>
      <c r="N160" s="1003"/>
      <c r="O160" s="1014"/>
      <c r="P160" s="1008"/>
      <c r="Q160" s="1008"/>
      <c r="R160" s="1008"/>
      <c r="S160" s="1007"/>
      <c r="V160" s="111" t="n">
        <f aca="false">+V159+1</f>
        <v>158</v>
      </c>
      <c r="W160" s="977" t="str">
        <f aca="false">IFERROR(VLOOKUP($V159,AD:AK,8,FALSE()),"")</f>
        <v/>
      </c>
      <c r="X160" s="977" t="str">
        <f aca="false">IFERROR(VLOOKUP($V160,AE:AL,8,FALSE()),"")</f>
        <v/>
      </c>
      <c r="Y160" s="977" t="str">
        <f aca="false">IFERROR(VLOOKUP($V160,AF:AM,8,FALSE()),"")</f>
        <v/>
      </c>
      <c r="Z160" s="977" t="str">
        <f aca="false">IFERROR(VLOOKUP($V160,AG:AN,8,FALSE()),"")</f>
        <v/>
      </c>
      <c r="AA160" s="977" t="str">
        <f aca="false">IFERROR(VLOOKUP($V160,AH:AO,8,FALSE()),"")</f>
        <v/>
      </c>
      <c r="AB160" s="977" t="str">
        <f aca="false">IFERROR(VLOOKUP($V160,AI:AP,8,FALSE()),"")</f>
        <v/>
      </c>
      <c r="AD160" s="111" t="str">
        <f aca="false">IF(AK160&lt;&gt;"",MAX(AD$3:AD159)+1,"")</f>
        <v/>
      </c>
      <c r="AE160" s="111" t="str">
        <f aca="false">IF(AL160&lt;&gt;"",MAX(AE$3:AE159)+1,"")</f>
        <v/>
      </c>
      <c r="AF160" s="111" t="str">
        <f aca="false">IF(AM160&lt;&gt;"",MAX(AF$3:AF159)+1,"")</f>
        <v/>
      </c>
      <c r="AG160" s="111" t="str">
        <f aca="false">IF(AN160&lt;&gt;"",MAX(AG$3:AG159)+1,"")</f>
        <v/>
      </c>
      <c r="AH160" s="111" t="str">
        <f aca="false">IF(AO160&lt;&gt;"",MAX(AH$3:AH159)+1,"")</f>
        <v/>
      </c>
      <c r="AI160" s="111" t="str">
        <f aca="false">IF(AP160&lt;&gt;"",MAX(AI$3:AI159)+1,"")</f>
        <v/>
      </c>
      <c r="AK160" s="111" t="str">
        <f aca="false">IF(B160="","",IF(COUNTIF($AK$3:AL159,B160)=0,B160,""))</f>
        <v/>
      </c>
      <c r="AL160" s="111" t="str">
        <f aca="false">IF(C160="","",IF($B160='Oneri di Urbanizzazione'!$E$33,IF(COUNTIF($AL$3:AL159,$C160)=0,$C160,""),""))</f>
        <v/>
      </c>
      <c r="AM160" s="111" t="str">
        <f aca="false">IF(D160="","",IF(AND($B160='Oneri di Urbanizzazione'!$E$33,$C160='Oneri di Urbanizzazione'!$E$35),IF(COUNTIF(AM$3:AM159,$D160)=0,$D160,""),""))</f>
        <v/>
      </c>
      <c r="AN160" s="111" t="str">
        <f aca="false">IF(E160="","",IF(AND($B160='Oneri di Urbanizzazione'!$E$33,$C160='Oneri di Urbanizzazione'!$E$35,$D160='Oneri di Urbanizzazione'!$E$38),IF(COUNTIF(AN$3:AN159,$E160)=0,$E160,""),""))</f>
        <v/>
      </c>
      <c r="AO160" s="111" t="str">
        <f aca="false">IF(F160="","",IF(AND($B160='Oneri di Urbanizzazione'!$E$33,$C160='Oneri di Urbanizzazione'!$E$35,$D160='Oneri di Urbanizzazione'!$E$38,$E160='Oneri di Urbanizzazione'!$E$40),IF(COUNTIF(AO$3:AO159,$F160)=0,$F160,""),""))</f>
        <v/>
      </c>
      <c r="AP160" s="111" t="str">
        <f aca="false">IF(G160="","",IF(AND($B160='Oneri di Urbanizzazione'!$E$33,$C160='Oneri di Urbanizzazione'!$E$35,$D160='Oneri di Urbanizzazione'!$E$38,$E160='Oneri di Urbanizzazione'!$E$40,$F160='Oneri di Urbanizzazione'!$E$42),IF(COUNTIF(AP$3:AP159,$G160)=0,$G160,""),""))</f>
        <v/>
      </c>
      <c r="AY160" s="1" t="n">
        <f aca="false">+AY159+1</f>
        <v>158</v>
      </c>
      <c r="AZ160" s="978" t="str">
        <f aca="false">IFERROR(VLOOKUP($AY160,BI:BP,8,FALSE()),"")</f>
        <v/>
      </c>
      <c r="BA160" s="978" t="str">
        <f aca="false">IFERROR(VLOOKUP($AY160,BJ:BQ,8,FALSE()),"")</f>
        <v/>
      </c>
      <c r="BB160" s="978" t="str">
        <f aca="false">IFERROR(VLOOKUP($AY160,BK:BR,8,FALSE()),"")</f>
        <v/>
      </c>
      <c r="BC160" s="978" t="str">
        <f aca="false">IFERROR(VLOOKUP($AY160,BL:BS,8,FALSE()),"")</f>
        <v/>
      </c>
      <c r="BD160" s="978" t="str">
        <f aca="false">IFERROR(VLOOKUP($AY160,BM:BT,8,FALSE()),"")</f>
        <v/>
      </c>
      <c r="BE160" s="978" t="str">
        <f aca="false">IFERROR(VLOOKUP($AY160,BN:BU,8,FALSE()),"")</f>
        <v/>
      </c>
      <c r="BI160" s="1" t="str">
        <f aca="false">IF(BP160&lt;&gt;"",MAX(BI$3:BI159)+1,"")</f>
        <v/>
      </c>
      <c r="BJ160" s="1" t="str">
        <f aca="false">IF(BQ160&lt;&gt;"",MAX(BJ$3:BJ159)+1,"")</f>
        <v/>
      </c>
      <c r="BK160" s="1" t="str">
        <f aca="false">IF(BR160&lt;&gt;"",MAX(BK$3:BK159)+1,"")</f>
        <v/>
      </c>
      <c r="BL160" s="1" t="str">
        <f aca="false">IF(BS160&lt;&gt;"",MAX(BL$3:BL159)+1,"")</f>
        <v/>
      </c>
      <c r="BM160" s="1" t="str">
        <f aca="false">IF(BT160&lt;&gt;"",MAX(BM$3:BM159)+1,"")</f>
        <v/>
      </c>
      <c r="BN160" s="1" t="str">
        <f aca="false">IF(BU160&lt;&gt;"",MAX(BN$3:BN159)+1,"")</f>
        <v/>
      </c>
      <c r="BP160" s="1" t="str">
        <f aca="false">IF(B160&lt;&gt;"",IF(COUNTIF(BP$3:BP159,B160)&gt;0,"",B160),"")</f>
        <v/>
      </c>
      <c r="BQ160" s="1" t="str">
        <f aca="false">IF(C160&lt;&gt;"",IF(COUNTIF(BQ$3:BQ159,C160)&gt;0,"",C160),"")</f>
        <v/>
      </c>
      <c r="BR160" s="1" t="str">
        <f aca="false">IF(D160&lt;&gt;"",IF(COUNTIF(BR$3:BR159,D160)&gt;0,"",D160),"")</f>
        <v/>
      </c>
      <c r="BS160" s="1" t="str">
        <f aca="false">IF(E160&lt;&gt;"",IF(COUNTIF(BS$3:BS159,E160)&gt;0,"",E160),"")</f>
        <v/>
      </c>
      <c r="BT160" s="1" t="str">
        <f aca="false">IF(F160&lt;&gt;"",IF(COUNTIF(BT$3:BT159,F160)&gt;0,"",F160),"")</f>
        <v/>
      </c>
      <c r="BU160" s="1" t="str">
        <f aca="false">IF(G160&lt;&gt;"",IF(COUNTIF(BU$3:BU159,G160)&gt;0,"",G160),"")</f>
        <v/>
      </c>
    </row>
    <row r="161" customFormat="false" ht="15" hidden="false" customHeight="false" outlineLevel="0" collapsed="false">
      <c r="A161" s="972" t="str">
        <f aca="false">IF(B161&lt;&gt;"",CONCATENATE(B161,C161,D161,E161,F161,G161),"")</f>
        <v/>
      </c>
      <c r="B161" s="660"/>
      <c r="C161" s="660"/>
      <c r="D161" s="660"/>
      <c r="E161" s="1008"/>
      <c r="F161" s="660"/>
      <c r="G161" s="660"/>
      <c r="H161" s="1002"/>
      <c r="I161" s="1002"/>
      <c r="J161" s="1003"/>
      <c r="K161" s="1004"/>
      <c r="L161" s="1005"/>
      <c r="M161" s="1005"/>
      <c r="N161" s="1003"/>
      <c r="O161" s="1014"/>
      <c r="P161" s="1008"/>
      <c r="Q161" s="1008"/>
      <c r="R161" s="1008"/>
      <c r="S161" s="1007"/>
      <c r="V161" s="111" t="n">
        <f aca="false">+V160+1</f>
        <v>159</v>
      </c>
      <c r="W161" s="977" t="str">
        <f aca="false">IFERROR(VLOOKUP($V160,AD:AK,8,FALSE()),"")</f>
        <v/>
      </c>
      <c r="X161" s="977" t="str">
        <f aca="false">IFERROR(VLOOKUP($V161,AE:AL,8,FALSE()),"")</f>
        <v/>
      </c>
      <c r="Y161" s="977" t="str">
        <f aca="false">IFERROR(VLOOKUP($V161,AF:AM,8,FALSE()),"")</f>
        <v/>
      </c>
      <c r="Z161" s="977" t="str">
        <f aca="false">IFERROR(VLOOKUP($V161,AG:AN,8,FALSE()),"")</f>
        <v/>
      </c>
      <c r="AA161" s="977" t="str">
        <f aca="false">IFERROR(VLOOKUP($V161,AH:AO,8,FALSE()),"")</f>
        <v/>
      </c>
      <c r="AB161" s="977" t="str">
        <f aca="false">IFERROR(VLOOKUP($V161,AI:AP,8,FALSE()),"")</f>
        <v/>
      </c>
      <c r="AD161" s="111" t="str">
        <f aca="false">IF(AK161&lt;&gt;"",MAX(AD$3:AD160)+1,"")</f>
        <v/>
      </c>
      <c r="AE161" s="111" t="str">
        <f aca="false">IF(AL161&lt;&gt;"",MAX(AE$3:AE160)+1,"")</f>
        <v/>
      </c>
      <c r="AF161" s="111" t="str">
        <f aca="false">IF(AM161&lt;&gt;"",MAX(AF$3:AF160)+1,"")</f>
        <v/>
      </c>
      <c r="AG161" s="111" t="str">
        <f aca="false">IF(AN161&lt;&gt;"",MAX(AG$3:AG160)+1,"")</f>
        <v/>
      </c>
      <c r="AH161" s="111" t="str">
        <f aca="false">IF(AO161&lt;&gt;"",MAX(AH$3:AH160)+1,"")</f>
        <v/>
      </c>
      <c r="AI161" s="111" t="str">
        <f aca="false">IF(AP161&lt;&gt;"",MAX(AI$3:AI160)+1,"")</f>
        <v/>
      </c>
      <c r="AK161" s="111" t="str">
        <f aca="false">IF(B161="","",IF(COUNTIF($AK$3:AL160,B161)=0,B161,""))</f>
        <v/>
      </c>
      <c r="AL161" s="111" t="str">
        <f aca="false">IF(C161="","",IF($B161='Oneri di Urbanizzazione'!$E$33,IF(COUNTIF($AL$3:AL160,$C161)=0,$C161,""),""))</f>
        <v/>
      </c>
      <c r="AM161" s="111" t="str">
        <f aca="false">IF(D161="","",IF(AND($B161='Oneri di Urbanizzazione'!$E$33,$C161='Oneri di Urbanizzazione'!$E$35),IF(COUNTIF(AM$3:AM160,$D161)=0,$D161,""),""))</f>
        <v/>
      </c>
      <c r="AN161" s="111" t="str">
        <f aca="false">IF(E161="","",IF(AND($B161='Oneri di Urbanizzazione'!$E$33,$C161='Oneri di Urbanizzazione'!$E$35,$D161='Oneri di Urbanizzazione'!$E$38),IF(COUNTIF(AN$3:AN160,$E161)=0,$E161,""),""))</f>
        <v/>
      </c>
      <c r="AO161" s="111" t="str">
        <f aca="false">IF(F161="","",IF(AND($B161='Oneri di Urbanizzazione'!$E$33,$C161='Oneri di Urbanizzazione'!$E$35,$D161='Oneri di Urbanizzazione'!$E$38,$E161='Oneri di Urbanizzazione'!$E$40),IF(COUNTIF(AO$3:AO160,$F161)=0,$F161,""),""))</f>
        <v/>
      </c>
      <c r="AP161" s="111" t="str">
        <f aca="false">IF(G161="","",IF(AND($B161='Oneri di Urbanizzazione'!$E$33,$C161='Oneri di Urbanizzazione'!$E$35,$D161='Oneri di Urbanizzazione'!$E$38,$E161='Oneri di Urbanizzazione'!$E$40,$F161='Oneri di Urbanizzazione'!$E$42),IF(COUNTIF(AP$3:AP160,$G161)=0,$G161,""),""))</f>
        <v/>
      </c>
      <c r="AY161" s="1" t="n">
        <f aca="false">+AY160+1</f>
        <v>159</v>
      </c>
      <c r="AZ161" s="978" t="str">
        <f aca="false">IFERROR(VLOOKUP($AY161,BI:BP,8,FALSE()),"")</f>
        <v/>
      </c>
      <c r="BA161" s="978" t="str">
        <f aca="false">IFERROR(VLOOKUP($AY161,BJ:BQ,8,FALSE()),"")</f>
        <v/>
      </c>
      <c r="BB161" s="978" t="str">
        <f aca="false">IFERROR(VLOOKUP($AY161,BK:BR,8,FALSE()),"")</f>
        <v/>
      </c>
      <c r="BC161" s="978" t="str">
        <f aca="false">IFERROR(VLOOKUP($AY161,BL:BS,8,FALSE()),"")</f>
        <v/>
      </c>
      <c r="BD161" s="978" t="str">
        <f aca="false">IFERROR(VLOOKUP($AY161,BM:BT,8,FALSE()),"")</f>
        <v/>
      </c>
      <c r="BE161" s="978" t="str">
        <f aca="false">IFERROR(VLOOKUP($AY161,BN:BU,8,FALSE()),"")</f>
        <v/>
      </c>
      <c r="BI161" s="1" t="str">
        <f aca="false">IF(BP161&lt;&gt;"",MAX(BI$3:BI160)+1,"")</f>
        <v/>
      </c>
      <c r="BJ161" s="1" t="str">
        <f aca="false">IF(BQ161&lt;&gt;"",MAX(BJ$3:BJ160)+1,"")</f>
        <v/>
      </c>
      <c r="BK161" s="1" t="str">
        <f aca="false">IF(BR161&lt;&gt;"",MAX(BK$3:BK160)+1,"")</f>
        <v/>
      </c>
      <c r="BL161" s="1" t="str">
        <f aca="false">IF(BS161&lt;&gt;"",MAX(BL$3:BL160)+1,"")</f>
        <v/>
      </c>
      <c r="BM161" s="1" t="str">
        <f aca="false">IF(BT161&lt;&gt;"",MAX(BM$3:BM160)+1,"")</f>
        <v/>
      </c>
      <c r="BN161" s="1" t="str">
        <f aca="false">IF(BU161&lt;&gt;"",MAX(BN$3:BN160)+1,"")</f>
        <v/>
      </c>
      <c r="BP161" s="1" t="str">
        <f aca="false">IF(B161&lt;&gt;"",IF(COUNTIF(BP$3:BP160,B161)&gt;0,"",B161),"")</f>
        <v/>
      </c>
      <c r="BQ161" s="1" t="str">
        <f aca="false">IF(C161&lt;&gt;"",IF(COUNTIF(BQ$3:BQ160,C161)&gt;0,"",C161),"")</f>
        <v/>
      </c>
      <c r="BR161" s="1" t="str">
        <f aca="false">IF(D161&lt;&gt;"",IF(COUNTIF(BR$3:BR160,D161)&gt;0,"",D161),"")</f>
        <v/>
      </c>
      <c r="BS161" s="1" t="str">
        <f aca="false">IF(E161&lt;&gt;"",IF(COUNTIF(BS$3:BS160,E161)&gt;0,"",E161),"")</f>
        <v/>
      </c>
      <c r="BT161" s="1" t="str">
        <f aca="false">IF(F161&lt;&gt;"",IF(COUNTIF(BT$3:BT160,F161)&gt;0,"",F161),"")</f>
        <v/>
      </c>
      <c r="BU161" s="1" t="str">
        <f aca="false">IF(G161&lt;&gt;"",IF(COUNTIF(BU$3:BU160,G161)&gt;0,"",G161),"")</f>
        <v/>
      </c>
    </row>
    <row r="162" customFormat="false" ht="15" hidden="false" customHeight="false" outlineLevel="0" collapsed="false">
      <c r="A162" s="972" t="str">
        <f aca="false">IF(B162&lt;&gt;"",CONCATENATE(B162,C162,D162,E162,F162,G162),"")</f>
        <v/>
      </c>
      <c r="B162" s="660"/>
      <c r="C162" s="660"/>
      <c r="D162" s="660"/>
      <c r="E162" s="1008"/>
      <c r="F162" s="660"/>
      <c r="G162" s="660"/>
      <c r="H162" s="1002"/>
      <c r="I162" s="1002"/>
      <c r="J162" s="1003"/>
      <c r="K162" s="1004"/>
      <c r="L162" s="1005"/>
      <c r="M162" s="1005"/>
      <c r="N162" s="1003"/>
      <c r="O162" s="1014"/>
      <c r="P162" s="1008"/>
      <c r="Q162" s="1008"/>
      <c r="R162" s="1008"/>
      <c r="S162" s="1007"/>
      <c r="V162" s="111" t="n">
        <f aca="false">+V161+1</f>
        <v>160</v>
      </c>
      <c r="W162" s="977" t="str">
        <f aca="false">IFERROR(VLOOKUP($V161,AD:AK,8,FALSE()),"")</f>
        <v/>
      </c>
      <c r="X162" s="977" t="str">
        <f aca="false">IFERROR(VLOOKUP($V162,AE:AL,8,FALSE()),"")</f>
        <v/>
      </c>
      <c r="Y162" s="977" t="str">
        <f aca="false">IFERROR(VLOOKUP($V162,AF:AM,8,FALSE()),"")</f>
        <v/>
      </c>
      <c r="Z162" s="977" t="str">
        <f aca="false">IFERROR(VLOOKUP($V162,AG:AN,8,FALSE()),"")</f>
        <v/>
      </c>
      <c r="AA162" s="977" t="str">
        <f aca="false">IFERROR(VLOOKUP($V162,AH:AO,8,FALSE()),"")</f>
        <v/>
      </c>
      <c r="AB162" s="977" t="str">
        <f aca="false">IFERROR(VLOOKUP($V162,AI:AP,8,FALSE()),"")</f>
        <v/>
      </c>
      <c r="AD162" s="111" t="str">
        <f aca="false">IF(AK162&lt;&gt;"",MAX(AD$3:AD161)+1,"")</f>
        <v/>
      </c>
      <c r="AE162" s="111" t="str">
        <f aca="false">IF(AL162&lt;&gt;"",MAX(AE$3:AE161)+1,"")</f>
        <v/>
      </c>
      <c r="AF162" s="111" t="str">
        <f aca="false">IF(AM162&lt;&gt;"",MAX(AF$3:AF161)+1,"")</f>
        <v/>
      </c>
      <c r="AG162" s="111" t="str">
        <f aca="false">IF(AN162&lt;&gt;"",MAX(AG$3:AG161)+1,"")</f>
        <v/>
      </c>
      <c r="AH162" s="111" t="str">
        <f aca="false">IF(AO162&lt;&gt;"",MAX(AH$3:AH161)+1,"")</f>
        <v/>
      </c>
      <c r="AI162" s="111" t="str">
        <f aca="false">IF(AP162&lt;&gt;"",MAX(AI$3:AI161)+1,"")</f>
        <v/>
      </c>
      <c r="AK162" s="111" t="str">
        <f aca="false">IF(B162="","",IF(COUNTIF($AK$3:AL161,B162)=0,B162,""))</f>
        <v/>
      </c>
      <c r="AL162" s="111" t="str">
        <f aca="false">IF(C162="","",IF($B162='Oneri di Urbanizzazione'!$E$33,IF(COUNTIF($AL$3:AL161,$C162)=0,$C162,""),""))</f>
        <v/>
      </c>
      <c r="AM162" s="111" t="str">
        <f aca="false">IF(D162="","",IF(AND($B162='Oneri di Urbanizzazione'!$E$33,$C162='Oneri di Urbanizzazione'!$E$35),IF(COUNTIF(AM$3:AM161,$D162)=0,$D162,""),""))</f>
        <v/>
      </c>
      <c r="AN162" s="111" t="str">
        <f aca="false">IF(E162="","",IF(AND($B162='Oneri di Urbanizzazione'!$E$33,$C162='Oneri di Urbanizzazione'!$E$35,$D162='Oneri di Urbanizzazione'!$E$38),IF(COUNTIF(AN$3:AN161,$E162)=0,$E162,""),""))</f>
        <v/>
      </c>
      <c r="AO162" s="111" t="str">
        <f aca="false">IF(F162="","",IF(AND($B162='Oneri di Urbanizzazione'!$E$33,$C162='Oneri di Urbanizzazione'!$E$35,$D162='Oneri di Urbanizzazione'!$E$38,$E162='Oneri di Urbanizzazione'!$E$40),IF(COUNTIF(AO$3:AO161,$F162)=0,$F162,""),""))</f>
        <v/>
      </c>
      <c r="AP162" s="111" t="str">
        <f aca="false">IF(G162="","",IF(AND($B162='Oneri di Urbanizzazione'!$E$33,$C162='Oneri di Urbanizzazione'!$E$35,$D162='Oneri di Urbanizzazione'!$E$38,$E162='Oneri di Urbanizzazione'!$E$40,$F162='Oneri di Urbanizzazione'!$E$42),IF(COUNTIF(AP$3:AP161,$G162)=0,$G162,""),""))</f>
        <v/>
      </c>
      <c r="AY162" s="1" t="n">
        <f aca="false">+AY161+1</f>
        <v>160</v>
      </c>
      <c r="AZ162" s="978" t="str">
        <f aca="false">IFERROR(VLOOKUP($AY162,BI:BP,8,FALSE()),"")</f>
        <v/>
      </c>
      <c r="BA162" s="978" t="str">
        <f aca="false">IFERROR(VLOOKUP($AY162,BJ:BQ,8,FALSE()),"")</f>
        <v/>
      </c>
      <c r="BB162" s="978" t="str">
        <f aca="false">IFERROR(VLOOKUP($AY162,BK:BR,8,FALSE()),"")</f>
        <v/>
      </c>
      <c r="BC162" s="978" t="str">
        <f aca="false">IFERROR(VLOOKUP($AY162,BL:BS,8,FALSE()),"")</f>
        <v/>
      </c>
      <c r="BD162" s="978" t="str">
        <f aca="false">IFERROR(VLOOKUP($AY162,BM:BT,8,FALSE()),"")</f>
        <v/>
      </c>
      <c r="BE162" s="978" t="str">
        <f aca="false">IFERROR(VLOOKUP($AY162,BN:BU,8,FALSE()),"")</f>
        <v/>
      </c>
      <c r="BI162" s="1" t="str">
        <f aca="false">IF(BP162&lt;&gt;"",MAX(BI$3:BI161)+1,"")</f>
        <v/>
      </c>
      <c r="BJ162" s="1" t="str">
        <f aca="false">IF(BQ162&lt;&gt;"",MAX(BJ$3:BJ161)+1,"")</f>
        <v/>
      </c>
      <c r="BK162" s="1" t="str">
        <f aca="false">IF(BR162&lt;&gt;"",MAX(BK$3:BK161)+1,"")</f>
        <v/>
      </c>
      <c r="BL162" s="1" t="str">
        <f aca="false">IF(BS162&lt;&gt;"",MAX(BL$3:BL161)+1,"")</f>
        <v/>
      </c>
      <c r="BM162" s="1" t="str">
        <f aca="false">IF(BT162&lt;&gt;"",MAX(BM$3:BM161)+1,"")</f>
        <v/>
      </c>
      <c r="BN162" s="1" t="str">
        <f aca="false">IF(BU162&lt;&gt;"",MAX(BN$3:BN161)+1,"")</f>
        <v/>
      </c>
      <c r="BP162" s="1" t="str">
        <f aca="false">IF(B162&lt;&gt;"",IF(COUNTIF(BP$3:BP161,B162)&gt;0,"",B162),"")</f>
        <v/>
      </c>
      <c r="BQ162" s="1" t="str">
        <f aca="false">IF(C162&lt;&gt;"",IF(COUNTIF(BQ$3:BQ161,C162)&gt;0,"",C162),"")</f>
        <v/>
      </c>
      <c r="BR162" s="1" t="str">
        <f aca="false">IF(D162&lt;&gt;"",IF(COUNTIF(BR$3:BR161,D162)&gt;0,"",D162),"")</f>
        <v/>
      </c>
      <c r="BS162" s="1" t="str">
        <f aca="false">IF(E162&lt;&gt;"",IF(COUNTIF(BS$3:BS161,E162)&gt;0,"",E162),"")</f>
        <v/>
      </c>
      <c r="BT162" s="1" t="str">
        <f aca="false">IF(F162&lt;&gt;"",IF(COUNTIF(BT$3:BT161,F162)&gt;0,"",F162),"")</f>
        <v/>
      </c>
      <c r="BU162" s="1" t="str">
        <f aca="false">IF(G162&lt;&gt;"",IF(COUNTIF(BU$3:BU161,G162)&gt;0,"",G162),"")</f>
        <v/>
      </c>
    </row>
    <row r="163" customFormat="false" ht="15" hidden="false" customHeight="false" outlineLevel="0" collapsed="false">
      <c r="A163" s="972" t="str">
        <f aca="false">IF(B163&lt;&gt;"",CONCATENATE(B163,C163,D163,E163,F163,G163),"")</f>
        <v/>
      </c>
      <c r="B163" s="660"/>
      <c r="C163" s="660"/>
      <c r="D163" s="660"/>
      <c r="E163" s="1008"/>
      <c r="F163" s="660"/>
      <c r="G163" s="660"/>
      <c r="H163" s="1002"/>
      <c r="I163" s="1002"/>
      <c r="J163" s="1003"/>
      <c r="K163" s="1004"/>
      <c r="L163" s="1005"/>
      <c r="M163" s="1005"/>
      <c r="N163" s="1003"/>
      <c r="O163" s="1014"/>
      <c r="P163" s="1008"/>
      <c r="Q163" s="1008"/>
      <c r="R163" s="1008"/>
      <c r="S163" s="1007"/>
      <c r="V163" s="111" t="n">
        <f aca="false">+V162+1</f>
        <v>161</v>
      </c>
      <c r="W163" s="977" t="str">
        <f aca="false">IFERROR(VLOOKUP($V162,AD:AK,8,FALSE()),"")</f>
        <v/>
      </c>
      <c r="X163" s="977" t="str">
        <f aca="false">IFERROR(VLOOKUP($V163,AE:AL,8,FALSE()),"")</f>
        <v/>
      </c>
      <c r="Y163" s="977" t="str">
        <f aca="false">IFERROR(VLOOKUP($V163,AF:AM,8,FALSE()),"")</f>
        <v/>
      </c>
      <c r="Z163" s="977" t="str">
        <f aca="false">IFERROR(VLOOKUP($V163,AG:AN,8,FALSE()),"")</f>
        <v/>
      </c>
      <c r="AA163" s="977" t="str">
        <f aca="false">IFERROR(VLOOKUP($V163,AH:AO,8,FALSE()),"")</f>
        <v/>
      </c>
      <c r="AB163" s="977" t="str">
        <f aca="false">IFERROR(VLOOKUP($V163,AI:AP,8,FALSE()),"")</f>
        <v/>
      </c>
      <c r="AD163" s="111" t="str">
        <f aca="false">IF(AK163&lt;&gt;"",MAX(AD$3:AD162)+1,"")</f>
        <v/>
      </c>
      <c r="AE163" s="111" t="str">
        <f aca="false">IF(AL163&lt;&gt;"",MAX(AE$3:AE162)+1,"")</f>
        <v/>
      </c>
      <c r="AF163" s="111" t="str">
        <f aca="false">IF(AM163&lt;&gt;"",MAX(AF$3:AF162)+1,"")</f>
        <v/>
      </c>
      <c r="AG163" s="111" t="str">
        <f aca="false">IF(AN163&lt;&gt;"",MAX(AG$3:AG162)+1,"")</f>
        <v/>
      </c>
      <c r="AH163" s="111" t="str">
        <f aca="false">IF(AO163&lt;&gt;"",MAX(AH$3:AH162)+1,"")</f>
        <v/>
      </c>
      <c r="AI163" s="111" t="str">
        <f aca="false">IF(AP163&lt;&gt;"",MAX(AI$3:AI162)+1,"")</f>
        <v/>
      </c>
      <c r="AK163" s="111" t="str">
        <f aca="false">IF(B163="","",IF(COUNTIF($AK$3:AL162,B163)=0,B163,""))</f>
        <v/>
      </c>
      <c r="AL163" s="111" t="str">
        <f aca="false">IF(C163="","",IF($B163='Oneri di Urbanizzazione'!$E$33,IF(COUNTIF($AL$3:AL162,$C163)=0,$C163,""),""))</f>
        <v/>
      </c>
      <c r="AM163" s="111" t="str">
        <f aca="false">IF(D163="","",IF(AND($B163='Oneri di Urbanizzazione'!$E$33,$C163='Oneri di Urbanizzazione'!$E$35),IF(COUNTIF(AM$3:AM162,$D163)=0,$D163,""),""))</f>
        <v/>
      </c>
      <c r="AN163" s="111" t="str">
        <f aca="false">IF(E163="","",IF(AND($B163='Oneri di Urbanizzazione'!$E$33,$C163='Oneri di Urbanizzazione'!$E$35,$D163='Oneri di Urbanizzazione'!$E$38),IF(COUNTIF(AN$3:AN162,$E163)=0,$E163,""),""))</f>
        <v/>
      </c>
      <c r="AO163" s="111" t="str">
        <f aca="false">IF(F163="","",IF(AND($B163='Oneri di Urbanizzazione'!$E$33,$C163='Oneri di Urbanizzazione'!$E$35,$D163='Oneri di Urbanizzazione'!$E$38,$E163='Oneri di Urbanizzazione'!$E$40),IF(COUNTIF(AO$3:AO162,$F163)=0,$F163,""),""))</f>
        <v/>
      </c>
      <c r="AP163" s="111" t="str">
        <f aca="false">IF(G163="","",IF(AND($B163='Oneri di Urbanizzazione'!$E$33,$C163='Oneri di Urbanizzazione'!$E$35,$D163='Oneri di Urbanizzazione'!$E$38,$E163='Oneri di Urbanizzazione'!$E$40,$F163='Oneri di Urbanizzazione'!$E$42),IF(COUNTIF(AP$3:AP162,$G163)=0,$G163,""),""))</f>
        <v/>
      </c>
      <c r="AY163" s="1" t="n">
        <f aca="false">+AY162+1</f>
        <v>161</v>
      </c>
      <c r="AZ163" s="978" t="str">
        <f aca="false">IFERROR(VLOOKUP($AY163,BI:BP,8,FALSE()),"")</f>
        <v/>
      </c>
      <c r="BA163" s="978" t="str">
        <f aca="false">IFERROR(VLOOKUP($AY163,BJ:BQ,8,FALSE()),"")</f>
        <v/>
      </c>
      <c r="BB163" s="978" t="str">
        <f aca="false">IFERROR(VLOOKUP($AY163,BK:BR,8,FALSE()),"")</f>
        <v/>
      </c>
      <c r="BC163" s="978" t="str">
        <f aca="false">IFERROR(VLOOKUP($AY163,BL:BS,8,FALSE()),"")</f>
        <v/>
      </c>
      <c r="BD163" s="978" t="str">
        <f aca="false">IFERROR(VLOOKUP($AY163,BM:BT,8,FALSE()),"")</f>
        <v/>
      </c>
      <c r="BE163" s="978" t="str">
        <f aca="false">IFERROR(VLOOKUP($AY163,BN:BU,8,FALSE()),"")</f>
        <v/>
      </c>
      <c r="BI163" s="1" t="str">
        <f aca="false">IF(BP163&lt;&gt;"",MAX(BI$3:BI162)+1,"")</f>
        <v/>
      </c>
      <c r="BJ163" s="1" t="str">
        <f aca="false">IF(BQ163&lt;&gt;"",MAX(BJ$3:BJ162)+1,"")</f>
        <v/>
      </c>
      <c r="BK163" s="1" t="str">
        <f aca="false">IF(BR163&lt;&gt;"",MAX(BK$3:BK162)+1,"")</f>
        <v/>
      </c>
      <c r="BL163" s="1" t="str">
        <f aca="false">IF(BS163&lt;&gt;"",MAX(BL$3:BL162)+1,"")</f>
        <v/>
      </c>
      <c r="BM163" s="1" t="str">
        <f aca="false">IF(BT163&lt;&gt;"",MAX(BM$3:BM162)+1,"")</f>
        <v/>
      </c>
      <c r="BN163" s="1" t="str">
        <f aca="false">IF(BU163&lt;&gt;"",MAX(BN$3:BN162)+1,"")</f>
        <v/>
      </c>
      <c r="BP163" s="1" t="str">
        <f aca="false">IF(B163&lt;&gt;"",IF(COUNTIF(BP$3:BP162,B163)&gt;0,"",B163),"")</f>
        <v/>
      </c>
      <c r="BQ163" s="1" t="str">
        <f aca="false">IF(C163&lt;&gt;"",IF(COUNTIF(BQ$3:BQ162,C163)&gt;0,"",C163),"")</f>
        <v/>
      </c>
      <c r="BR163" s="1" t="str">
        <f aca="false">IF(D163&lt;&gt;"",IF(COUNTIF(BR$3:BR162,D163)&gt;0,"",D163),"")</f>
        <v/>
      </c>
      <c r="BS163" s="1" t="str">
        <f aca="false">IF(E163&lt;&gt;"",IF(COUNTIF(BS$3:BS162,E163)&gt;0,"",E163),"")</f>
        <v/>
      </c>
      <c r="BT163" s="1" t="str">
        <f aca="false">IF(F163&lt;&gt;"",IF(COUNTIF(BT$3:BT162,F163)&gt;0,"",F163),"")</f>
        <v/>
      </c>
      <c r="BU163" s="1" t="str">
        <f aca="false">IF(G163&lt;&gt;"",IF(COUNTIF(BU$3:BU162,G163)&gt;0,"",G163),"")</f>
        <v/>
      </c>
    </row>
    <row r="164" customFormat="false" ht="15" hidden="false" customHeight="false" outlineLevel="0" collapsed="false">
      <c r="A164" s="972" t="str">
        <f aca="false">IF(B164&lt;&gt;"",CONCATENATE(B164,C164,D164,E164,F164,G164),"")</f>
        <v/>
      </c>
      <c r="B164" s="660"/>
      <c r="C164" s="660"/>
      <c r="D164" s="660"/>
      <c r="E164" s="1008"/>
      <c r="F164" s="660"/>
      <c r="G164" s="660"/>
      <c r="H164" s="1002"/>
      <c r="I164" s="1002"/>
      <c r="J164" s="1003"/>
      <c r="K164" s="1004"/>
      <c r="L164" s="1005"/>
      <c r="M164" s="1005"/>
      <c r="N164" s="1003"/>
      <c r="O164" s="1014"/>
      <c r="P164" s="1008"/>
      <c r="Q164" s="1008"/>
      <c r="R164" s="1008"/>
      <c r="S164" s="1007"/>
      <c r="V164" s="111" t="n">
        <f aca="false">+V163+1</f>
        <v>162</v>
      </c>
      <c r="W164" s="977" t="str">
        <f aca="false">IFERROR(VLOOKUP($V163,AD:AK,8,FALSE()),"")</f>
        <v/>
      </c>
      <c r="X164" s="977" t="str">
        <f aca="false">IFERROR(VLOOKUP($V164,AE:AL,8,FALSE()),"")</f>
        <v/>
      </c>
      <c r="Y164" s="977" t="str">
        <f aca="false">IFERROR(VLOOKUP($V164,AF:AM,8,FALSE()),"")</f>
        <v/>
      </c>
      <c r="Z164" s="977" t="str">
        <f aca="false">IFERROR(VLOOKUP($V164,AG:AN,8,FALSE()),"")</f>
        <v/>
      </c>
      <c r="AA164" s="977" t="str">
        <f aca="false">IFERROR(VLOOKUP($V164,AH:AO,8,FALSE()),"")</f>
        <v/>
      </c>
      <c r="AB164" s="977" t="str">
        <f aca="false">IFERROR(VLOOKUP($V164,AI:AP,8,FALSE()),"")</f>
        <v/>
      </c>
      <c r="AD164" s="111" t="str">
        <f aca="false">IF(AK164&lt;&gt;"",MAX(AD$3:AD163)+1,"")</f>
        <v/>
      </c>
      <c r="AE164" s="111" t="str">
        <f aca="false">IF(AL164&lt;&gt;"",MAX(AE$3:AE163)+1,"")</f>
        <v/>
      </c>
      <c r="AF164" s="111" t="str">
        <f aca="false">IF(AM164&lt;&gt;"",MAX(AF$3:AF163)+1,"")</f>
        <v/>
      </c>
      <c r="AG164" s="111" t="str">
        <f aca="false">IF(AN164&lt;&gt;"",MAX(AG$3:AG163)+1,"")</f>
        <v/>
      </c>
      <c r="AH164" s="111" t="str">
        <f aca="false">IF(AO164&lt;&gt;"",MAX(AH$3:AH163)+1,"")</f>
        <v/>
      </c>
      <c r="AI164" s="111" t="str">
        <f aca="false">IF(AP164&lt;&gt;"",MAX(AI$3:AI163)+1,"")</f>
        <v/>
      </c>
      <c r="AK164" s="111" t="str">
        <f aca="false">IF(B164="","",IF(COUNTIF($AK$3:AL163,B164)=0,B164,""))</f>
        <v/>
      </c>
      <c r="AL164" s="111" t="str">
        <f aca="false">IF(C164="","",IF($B164='Oneri di Urbanizzazione'!$E$33,IF(COUNTIF($AL$3:AL163,$C164)=0,$C164,""),""))</f>
        <v/>
      </c>
      <c r="AM164" s="111" t="str">
        <f aca="false">IF(D164="","",IF(AND($B164='Oneri di Urbanizzazione'!$E$33,$C164='Oneri di Urbanizzazione'!$E$35),IF(COUNTIF(AM$3:AM163,$D164)=0,$D164,""),""))</f>
        <v/>
      </c>
      <c r="AN164" s="111" t="str">
        <f aca="false">IF(E164="","",IF(AND($B164='Oneri di Urbanizzazione'!$E$33,$C164='Oneri di Urbanizzazione'!$E$35,$D164='Oneri di Urbanizzazione'!$E$38),IF(COUNTIF(AN$3:AN163,$E164)=0,$E164,""),""))</f>
        <v/>
      </c>
      <c r="AO164" s="111" t="str">
        <f aca="false">IF(F164="","",IF(AND($B164='Oneri di Urbanizzazione'!$E$33,$C164='Oneri di Urbanizzazione'!$E$35,$D164='Oneri di Urbanizzazione'!$E$38,$E164='Oneri di Urbanizzazione'!$E$40),IF(COUNTIF(AO$3:AO163,$F164)=0,$F164,""),""))</f>
        <v/>
      </c>
      <c r="AP164" s="111" t="str">
        <f aca="false">IF(G164="","",IF(AND($B164='Oneri di Urbanizzazione'!$E$33,$C164='Oneri di Urbanizzazione'!$E$35,$D164='Oneri di Urbanizzazione'!$E$38,$E164='Oneri di Urbanizzazione'!$E$40,$F164='Oneri di Urbanizzazione'!$E$42),IF(COUNTIF(AP$3:AP163,$G164)=0,$G164,""),""))</f>
        <v/>
      </c>
      <c r="AY164" s="1" t="n">
        <f aca="false">+AY163+1</f>
        <v>162</v>
      </c>
      <c r="AZ164" s="978" t="str">
        <f aca="false">IFERROR(VLOOKUP($AY164,BI:BP,8,FALSE()),"")</f>
        <v/>
      </c>
      <c r="BA164" s="978" t="str">
        <f aca="false">IFERROR(VLOOKUP($AY164,BJ:BQ,8,FALSE()),"")</f>
        <v/>
      </c>
      <c r="BB164" s="978" t="str">
        <f aca="false">IFERROR(VLOOKUP($AY164,BK:BR,8,FALSE()),"")</f>
        <v/>
      </c>
      <c r="BC164" s="978" t="str">
        <f aca="false">IFERROR(VLOOKUP($AY164,BL:BS,8,FALSE()),"")</f>
        <v/>
      </c>
      <c r="BD164" s="978" t="str">
        <f aca="false">IFERROR(VLOOKUP($AY164,BM:BT,8,FALSE()),"")</f>
        <v/>
      </c>
      <c r="BE164" s="978" t="str">
        <f aca="false">IFERROR(VLOOKUP($AY164,BN:BU,8,FALSE()),"")</f>
        <v/>
      </c>
      <c r="BI164" s="1" t="str">
        <f aca="false">IF(BP164&lt;&gt;"",MAX(BI$3:BI163)+1,"")</f>
        <v/>
      </c>
      <c r="BJ164" s="1" t="str">
        <f aca="false">IF(BQ164&lt;&gt;"",MAX(BJ$3:BJ163)+1,"")</f>
        <v/>
      </c>
      <c r="BK164" s="1" t="str">
        <f aca="false">IF(BR164&lt;&gt;"",MAX(BK$3:BK163)+1,"")</f>
        <v/>
      </c>
      <c r="BL164" s="1" t="str">
        <f aca="false">IF(BS164&lt;&gt;"",MAX(BL$3:BL163)+1,"")</f>
        <v/>
      </c>
      <c r="BM164" s="1" t="str">
        <f aca="false">IF(BT164&lt;&gt;"",MAX(BM$3:BM163)+1,"")</f>
        <v/>
      </c>
      <c r="BN164" s="1" t="str">
        <f aca="false">IF(BU164&lt;&gt;"",MAX(BN$3:BN163)+1,"")</f>
        <v/>
      </c>
      <c r="BP164" s="1" t="str">
        <f aca="false">IF(B164&lt;&gt;"",IF(COUNTIF(BP$3:BP163,B164)&gt;0,"",B164),"")</f>
        <v/>
      </c>
      <c r="BQ164" s="1" t="str">
        <f aca="false">IF(C164&lt;&gt;"",IF(COUNTIF(BQ$3:BQ163,C164)&gt;0,"",C164),"")</f>
        <v/>
      </c>
      <c r="BR164" s="1" t="str">
        <f aca="false">IF(D164&lt;&gt;"",IF(COUNTIF(BR$3:BR163,D164)&gt;0,"",D164),"")</f>
        <v/>
      </c>
      <c r="BS164" s="1" t="str">
        <f aca="false">IF(E164&lt;&gt;"",IF(COUNTIF(BS$3:BS163,E164)&gt;0,"",E164),"")</f>
        <v/>
      </c>
      <c r="BT164" s="1" t="str">
        <f aca="false">IF(F164&lt;&gt;"",IF(COUNTIF(BT$3:BT163,F164)&gt;0,"",F164),"")</f>
        <v/>
      </c>
      <c r="BU164" s="1" t="str">
        <f aca="false">IF(G164&lt;&gt;"",IF(COUNTIF(BU$3:BU163,G164)&gt;0,"",G164),"")</f>
        <v/>
      </c>
    </row>
    <row r="165" customFormat="false" ht="15" hidden="false" customHeight="false" outlineLevel="0" collapsed="false">
      <c r="A165" s="972" t="str">
        <f aca="false">IF(B165&lt;&gt;"",CONCATENATE(B165,C165,D165,E165,F165,G165),"")</f>
        <v/>
      </c>
      <c r="B165" s="660"/>
      <c r="C165" s="660"/>
      <c r="D165" s="660"/>
      <c r="E165" s="1008"/>
      <c r="F165" s="660"/>
      <c r="G165" s="660"/>
      <c r="H165" s="1002"/>
      <c r="I165" s="1002"/>
      <c r="J165" s="1003"/>
      <c r="K165" s="1004"/>
      <c r="L165" s="1005"/>
      <c r="M165" s="1005"/>
      <c r="N165" s="1003"/>
      <c r="O165" s="1014"/>
      <c r="P165" s="1008"/>
      <c r="Q165" s="1008"/>
      <c r="R165" s="1008"/>
      <c r="S165" s="1007"/>
      <c r="V165" s="111" t="n">
        <f aca="false">+V164+1</f>
        <v>163</v>
      </c>
      <c r="W165" s="977" t="str">
        <f aca="false">IFERROR(VLOOKUP($V164,AD:AK,8,FALSE()),"")</f>
        <v/>
      </c>
      <c r="X165" s="977" t="str">
        <f aca="false">IFERROR(VLOOKUP($V165,AE:AL,8,FALSE()),"")</f>
        <v/>
      </c>
      <c r="Y165" s="977" t="str">
        <f aca="false">IFERROR(VLOOKUP($V165,AF:AM,8,FALSE()),"")</f>
        <v/>
      </c>
      <c r="Z165" s="977" t="str">
        <f aca="false">IFERROR(VLOOKUP($V165,AG:AN,8,FALSE()),"")</f>
        <v/>
      </c>
      <c r="AA165" s="977" t="str">
        <f aca="false">IFERROR(VLOOKUP($V165,AH:AO,8,FALSE()),"")</f>
        <v/>
      </c>
      <c r="AB165" s="977" t="str">
        <f aca="false">IFERROR(VLOOKUP($V165,AI:AP,8,FALSE()),"")</f>
        <v/>
      </c>
      <c r="AD165" s="111" t="str">
        <f aca="false">IF(AK165&lt;&gt;"",MAX(AD$3:AD164)+1,"")</f>
        <v/>
      </c>
      <c r="AE165" s="111" t="str">
        <f aca="false">IF(AL165&lt;&gt;"",MAX(AE$3:AE164)+1,"")</f>
        <v/>
      </c>
      <c r="AF165" s="111" t="str">
        <f aca="false">IF(AM165&lt;&gt;"",MAX(AF$3:AF164)+1,"")</f>
        <v/>
      </c>
      <c r="AG165" s="111" t="str">
        <f aca="false">IF(AN165&lt;&gt;"",MAX(AG$3:AG164)+1,"")</f>
        <v/>
      </c>
      <c r="AH165" s="111" t="str">
        <f aca="false">IF(AO165&lt;&gt;"",MAX(AH$3:AH164)+1,"")</f>
        <v/>
      </c>
      <c r="AI165" s="111" t="str">
        <f aca="false">IF(AP165&lt;&gt;"",MAX(AI$3:AI164)+1,"")</f>
        <v/>
      </c>
      <c r="AK165" s="111" t="str">
        <f aca="false">IF(B165="","",IF(COUNTIF($AK$3:AL164,B165)=0,B165,""))</f>
        <v/>
      </c>
      <c r="AL165" s="111" t="str">
        <f aca="false">IF(C165="","",IF($B165='Oneri di Urbanizzazione'!$E$33,IF(COUNTIF($AL$3:AL164,$C165)=0,$C165,""),""))</f>
        <v/>
      </c>
      <c r="AM165" s="111" t="str">
        <f aca="false">IF(D165="","",IF(AND($B165='Oneri di Urbanizzazione'!$E$33,$C165='Oneri di Urbanizzazione'!$E$35),IF(COUNTIF(AM$3:AM164,$D165)=0,$D165,""),""))</f>
        <v/>
      </c>
      <c r="AN165" s="111" t="str">
        <f aca="false">IF(E165="","",IF(AND($B165='Oneri di Urbanizzazione'!$E$33,$C165='Oneri di Urbanizzazione'!$E$35,$D165='Oneri di Urbanizzazione'!$E$38),IF(COUNTIF(AN$3:AN164,$E165)=0,$E165,""),""))</f>
        <v/>
      </c>
      <c r="AO165" s="111" t="str">
        <f aca="false">IF(F165="","",IF(AND($B165='Oneri di Urbanizzazione'!$E$33,$C165='Oneri di Urbanizzazione'!$E$35,$D165='Oneri di Urbanizzazione'!$E$38,$E165='Oneri di Urbanizzazione'!$E$40),IF(COUNTIF(AO$3:AO164,$F165)=0,$F165,""),""))</f>
        <v/>
      </c>
      <c r="AP165" s="111" t="str">
        <f aca="false">IF(G165="","",IF(AND($B165='Oneri di Urbanizzazione'!$E$33,$C165='Oneri di Urbanizzazione'!$E$35,$D165='Oneri di Urbanizzazione'!$E$38,$E165='Oneri di Urbanizzazione'!$E$40,$F165='Oneri di Urbanizzazione'!$E$42),IF(COUNTIF(AP$3:AP164,$G165)=0,$G165,""),""))</f>
        <v/>
      </c>
      <c r="AY165" s="1" t="n">
        <f aca="false">+AY164+1</f>
        <v>163</v>
      </c>
      <c r="AZ165" s="978" t="str">
        <f aca="false">IFERROR(VLOOKUP($AY165,BI:BP,8,FALSE()),"")</f>
        <v/>
      </c>
      <c r="BA165" s="978" t="str">
        <f aca="false">IFERROR(VLOOKUP($AY165,BJ:BQ,8,FALSE()),"")</f>
        <v/>
      </c>
      <c r="BB165" s="978" t="str">
        <f aca="false">IFERROR(VLOOKUP($AY165,BK:BR,8,FALSE()),"")</f>
        <v/>
      </c>
      <c r="BC165" s="978" t="str">
        <f aca="false">IFERROR(VLOOKUP($AY165,BL:BS,8,FALSE()),"")</f>
        <v/>
      </c>
      <c r="BD165" s="978" t="str">
        <f aca="false">IFERROR(VLOOKUP($AY165,BM:BT,8,FALSE()),"")</f>
        <v/>
      </c>
      <c r="BE165" s="978" t="str">
        <f aca="false">IFERROR(VLOOKUP($AY165,BN:BU,8,FALSE()),"")</f>
        <v/>
      </c>
      <c r="BI165" s="1" t="str">
        <f aca="false">IF(BP165&lt;&gt;"",MAX(BI$3:BI164)+1,"")</f>
        <v/>
      </c>
      <c r="BJ165" s="1" t="str">
        <f aca="false">IF(BQ165&lt;&gt;"",MAX(BJ$3:BJ164)+1,"")</f>
        <v/>
      </c>
      <c r="BK165" s="1" t="str">
        <f aca="false">IF(BR165&lt;&gt;"",MAX(BK$3:BK164)+1,"")</f>
        <v/>
      </c>
      <c r="BL165" s="1" t="str">
        <f aca="false">IF(BS165&lt;&gt;"",MAX(BL$3:BL164)+1,"")</f>
        <v/>
      </c>
      <c r="BM165" s="1" t="str">
        <f aca="false">IF(BT165&lt;&gt;"",MAX(BM$3:BM164)+1,"")</f>
        <v/>
      </c>
      <c r="BN165" s="1" t="str">
        <f aca="false">IF(BU165&lt;&gt;"",MAX(BN$3:BN164)+1,"")</f>
        <v/>
      </c>
      <c r="BP165" s="1" t="str">
        <f aca="false">IF(B165&lt;&gt;"",IF(COUNTIF(BP$3:BP164,B165)&gt;0,"",B165),"")</f>
        <v/>
      </c>
      <c r="BQ165" s="1" t="str">
        <f aca="false">IF(C165&lt;&gt;"",IF(COUNTIF(BQ$3:BQ164,C165)&gt;0,"",C165),"")</f>
        <v/>
      </c>
      <c r="BR165" s="1" t="str">
        <f aca="false">IF(D165&lt;&gt;"",IF(COUNTIF(BR$3:BR164,D165)&gt;0,"",D165),"")</f>
        <v/>
      </c>
      <c r="BS165" s="1" t="str">
        <f aca="false">IF(E165&lt;&gt;"",IF(COUNTIF(BS$3:BS164,E165)&gt;0,"",E165),"")</f>
        <v/>
      </c>
      <c r="BT165" s="1" t="str">
        <f aca="false">IF(F165&lt;&gt;"",IF(COUNTIF(BT$3:BT164,F165)&gt;0,"",F165),"")</f>
        <v/>
      </c>
      <c r="BU165" s="1" t="str">
        <f aca="false">IF(G165&lt;&gt;"",IF(COUNTIF(BU$3:BU164,G165)&gt;0,"",G165),"")</f>
        <v/>
      </c>
    </row>
    <row r="166" customFormat="false" ht="15" hidden="false" customHeight="false" outlineLevel="0" collapsed="false">
      <c r="A166" s="972" t="str">
        <f aca="false">IF(B166&lt;&gt;"",CONCATENATE(B166,C166,D166,E166,F166,G166),"")</f>
        <v/>
      </c>
      <c r="B166" s="660"/>
      <c r="C166" s="660"/>
      <c r="D166" s="660"/>
      <c r="E166" s="1008"/>
      <c r="F166" s="660"/>
      <c r="G166" s="660"/>
      <c r="H166" s="1002"/>
      <c r="I166" s="1002"/>
      <c r="J166" s="1003"/>
      <c r="K166" s="1004"/>
      <c r="L166" s="1005"/>
      <c r="M166" s="1005"/>
      <c r="N166" s="1003"/>
      <c r="O166" s="1014"/>
      <c r="P166" s="1008"/>
      <c r="Q166" s="1008"/>
      <c r="R166" s="1008"/>
      <c r="S166" s="1007"/>
      <c r="V166" s="111" t="n">
        <f aca="false">+V165+1</f>
        <v>164</v>
      </c>
      <c r="W166" s="977" t="str">
        <f aca="false">IFERROR(VLOOKUP($V165,AD:AK,8,FALSE()),"")</f>
        <v/>
      </c>
      <c r="X166" s="977" t="str">
        <f aca="false">IFERROR(VLOOKUP($V166,AE:AL,8,FALSE()),"")</f>
        <v/>
      </c>
      <c r="Y166" s="977" t="str">
        <f aca="false">IFERROR(VLOOKUP($V166,AF:AM,8,FALSE()),"")</f>
        <v/>
      </c>
      <c r="Z166" s="977" t="str">
        <f aca="false">IFERROR(VLOOKUP($V166,AG:AN,8,FALSE()),"")</f>
        <v/>
      </c>
      <c r="AA166" s="977" t="str">
        <f aca="false">IFERROR(VLOOKUP($V166,AH:AO,8,FALSE()),"")</f>
        <v/>
      </c>
      <c r="AB166" s="977" t="str">
        <f aca="false">IFERROR(VLOOKUP($V166,AI:AP,8,FALSE()),"")</f>
        <v/>
      </c>
      <c r="AD166" s="111" t="str">
        <f aca="false">IF(AK166&lt;&gt;"",MAX(AD$3:AD165)+1,"")</f>
        <v/>
      </c>
      <c r="AE166" s="111" t="str">
        <f aca="false">IF(AL166&lt;&gt;"",MAX(AE$3:AE165)+1,"")</f>
        <v/>
      </c>
      <c r="AF166" s="111" t="str">
        <f aca="false">IF(AM166&lt;&gt;"",MAX(AF$3:AF165)+1,"")</f>
        <v/>
      </c>
      <c r="AG166" s="111" t="str">
        <f aca="false">IF(AN166&lt;&gt;"",MAX(AG$3:AG165)+1,"")</f>
        <v/>
      </c>
      <c r="AH166" s="111" t="str">
        <f aca="false">IF(AO166&lt;&gt;"",MAX(AH$3:AH165)+1,"")</f>
        <v/>
      </c>
      <c r="AI166" s="111" t="str">
        <f aca="false">IF(AP166&lt;&gt;"",MAX(AI$3:AI165)+1,"")</f>
        <v/>
      </c>
      <c r="AK166" s="111" t="str">
        <f aca="false">IF(B166="","",IF(COUNTIF($AK$3:AL165,B166)=0,B166,""))</f>
        <v/>
      </c>
      <c r="AL166" s="111" t="str">
        <f aca="false">IF(C166="","",IF($B166='Oneri di Urbanizzazione'!$E$33,IF(COUNTIF($AL$3:AL165,$C166)=0,$C166,""),""))</f>
        <v/>
      </c>
      <c r="AM166" s="111" t="str">
        <f aca="false">IF(D166="","",IF(AND($B166='Oneri di Urbanizzazione'!$E$33,$C166='Oneri di Urbanizzazione'!$E$35),IF(COUNTIF(AM$3:AM165,$D166)=0,$D166,""),""))</f>
        <v/>
      </c>
      <c r="AN166" s="111" t="str">
        <f aca="false">IF(E166="","",IF(AND($B166='Oneri di Urbanizzazione'!$E$33,$C166='Oneri di Urbanizzazione'!$E$35,$D166='Oneri di Urbanizzazione'!$E$38),IF(COUNTIF(AN$3:AN165,$E166)=0,$E166,""),""))</f>
        <v/>
      </c>
      <c r="AO166" s="111" t="str">
        <f aca="false">IF(F166="","",IF(AND($B166='Oneri di Urbanizzazione'!$E$33,$C166='Oneri di Urbanizzazione'!$E$35,$D166='Oneri di Urbanizzazione'!$E$38,$E166='Oneri di Urbanizzazione'!$E$40),IF(COUNTIF(AO$3:AO165,$F166)=0,$F166,""),""))</f>
        <v/>
      </c>
      <c r="AP166" s="111" t="str">
        <f aca="false">IF(G166="","",IF(AND($B166='Oneri di Urbanizzazione'!$E$33,$C166='Oneri di Urbanizzazione'!$E$35,$D166='Oneri di Urbanizzazione'!$E$38,$E166='Oneri di Urbanizzazione'!$E$40,$F166='Oneri di Urbanizzazione'!$E$42),IF(COUNTIF(AP$3:AP165,$G166)=0,$G166,""),""))</f>
        <v/>
      </c>
      <c r="AY166" s="1" t="n">
        <f aca="false">+AY165+1</f>
        <v>164</v>
      </c>
      <c r="AZ166" s="978" t="str">
        <f aca="false">IFERROR(VLOOKUP($AY166,BI:BP,8,FALSE()),"")</f>
        <v/>
      </c>
      <c r="BA166" s="978" t="str">
        <f aca="false">IFERROR(VLOOKUP($AY166,BJ:BQ,8,FALSE()),"")</f>
        <v/>
      </c>
      <c r="BB166" s="978" t="str">
        <f aca="false">IFERROR(VLOOKUP($AY166,BK:BR,8,FALSE()),"")</f>
        <v/>
      </c>
      <c r="BC166" s="978" t="str">
        <f aca="false">IFERROR(VLOOKUP($AY166,BL:BS,8,FALSE()),"")</f>
        <v/>
      </c>
      <c r="BD166" s="978" t="str">
        <f aca="false">IFERROR(VLOOKUP($AY166,BM:BT,8,FALSE()),"")</f>
        <v/>
      </c>
      <c r="BE166" s="978" t="str">
        <f aca="false">IFERROR(VLOOKUP($AY166,BN:BU,8,FALSE()),"")</f>
        <v/>
      </c>
      <c r="BI166" s="1" t="str">
        <f aca="false">IF(BP166&lt;&gt;"",MAX(BI$3:BI165)+1,"")</f>
        <v/>
      </c>
      <c r="BJ166" s="1" t="str">
        <f aca="false">IF(BQ166&lt;&gt;"",MAX(BJ$3:BJ165)+1,"")</f>
        <v/>
      </c>
      <c r="BK166" s="1" t="str">
        <f aca="false">IF(BR166&lt;&gt;"",MAX(BK$3:BK165)+1,"")</f>
        <v/>
      </c>
      <c r="BL166" s="1" t="str">
        <f aca="false">IF(BS166&lt;&gt;"",MAX(BL$3:BL165)+1,"")</f>
        <v/>
      </c>
      <c r="BM166" s="1" t="str">
        <f aca="false">IF(BT166&lt;&gt;"",MAX(BM$3:BM165)+1,"")</f>
        <v/>
      </c>
      <c r="BN166" s="1" t="str">
        <f aca="false">IF(BU166&lt;&gt;"",MAX(BN$3:BN165)+1,"")</f>
        <v/>
      </c>
      <c r="BP166" s="1" t="str">
        <f aca="false">IF(B166&lt;&gt;"",IF(COUNTIF(BP$3:BP165,B166)&gt;0,"",B166),"")</f>
        <v/>
      </c>
      <c r="BQ166" s="1" t="str">
        <f aca="false">IF(C166&lt;&gt;"",IF(COUNTIF(BQ$3:BQ165,C166)&gt;0,"",C166),"")</f>
        <v/>
      </c>
      <c r="BR166" s="1" t="str">
        <f aca="false">IF(D166&lt;&gt;"",IF(COUNTIF(BR$3:BR165,D166)&gt;0,"",D166),"")</f>
        <v/>
      </c>
      <c r="BS166" s="1" t="str">
        <f aca="false">IF(E166&lt;&gt;"",IF(COUNTIF(BS$3:BS165,E166)&gt;0,"",E166),"")</f>
        <v/>
      </c>
      <c r="BT166" s="1" t="str">
        <f aca="false">IF(F166&lt;&gt;"",IF(COUNTIF(BT$3:BT165,F166)&gt;0,"",F166),"")</f>
        <v/>
      </c>
      <c r="BU166" s="1" t="str">
        <f aca="false">IF(G166&lt;&gt;"",IF(COUNTIF(BU$3:BU165,G166)&gt;0,"",G166),"")</f>
        <v/>
      </c>
    </row>
    <row r="167" customFormat="false" ht="15" hidden="false" customHeight="false" outlineLevel="0" collapsed="false">
      <c r="A167" s="972" t="str">
        <f aca="false">IF(B167&lt;&gt;"",CONCATENATE(B167,C167,D167,E167,F167,G167),"")</f>
        <v/>
      </c>
      <c r="B167" s="660"/>
      <c r="C167" s="660"/>
      <c r="D167" s="660"/>
      <c r="E167" s="1008"/>
      <c r="F167" s="660"/>
      <c r="G167" s="660"/>
      <c r="H167" s="1002"/>
      <c r="I167" s="1002"/>
      <c r="J167" s="1003"/>
      <c r="K167" s="1004"/>
      <c r="L167" s="1005"/>
      <c r="M167" s="1005"/>
      <c r="N167" s="1003"/>
      <c r="O167" s="1014"/>
      <c r="P167" s="1008"/>
      <c r="Q167" s="1008"/>
      <c r="R167" s="1008"/>
      <c r="S167" s="1007"/>
      <c r="V167" s="111" t="n">
        <f aca="false">+V166+1</f>
        <v>165</v>
      </c>
      <c r="W167" s="977" t="str">
        <f aca="false">IFERROR(VLOOKUP($V166,AD:AK,8,FALSE()),"")</f>
        <v/>
      </c>
      <c r="X167" s="977" t="str">
        <f aca="false">IFERROR(VLOOKUP($V167,AE:AL,8,FALSE()),"")</f>
        <v/>
      </c>
      <c r="Y167" s="977" t="str">
        <f aca="false">IFERROR(VLOOKUP($V167,AF:AM,8,FALSE()),"")</f>
        <v/>
      </c>
      <c r="Z167" s="977" t="str">
        <f aca="false">IFERROR(VLOOKUP($V167,AG:AN,8,FALSE()),"")</f>
        <v/>
      </c>
      <c r="AA167" s="977" t="str">
        <f aca="false">IFERROR(VLOOKUP($V167,AH:AO,8,FALSE()),"")</f>
        <v/>
      </c>
      <c r="AB167" s="977" t="str">
        <f aca="false">IFERROR(VLOOKUP($V167,AI:AP,8,FALSE()),"")</f>
        <v/>
      </c>
      <c r="AD167" s="111" t="str">
        <f aca="false">IF(AK167&lt;&gt;"",MAX(AD$3:AD166)+1,"")</f>
        <v/>
      </c>
      <c r="AE167" s="111" t="str">
        <f aca="false">IF(AL167&lt;&gt;"",MAX(AE$3:AE166)+1,"")</f>
        <v/>
      </c>
      <c r="AF167" s="111" t="str">
        <f aca="false">IF(AM167&lt;&gt;"",MAX(AF$3:AF166)+1,"")</f>
        <v/>
      </c>
      <c r="AG167" s="111" t="str">
        <f aca="false">IF(AN167&lt;&gt;"",MAX(AG$3:AG166)+1,"")</f>
        <v/>
      </c>
      <c r="AH167" s="111" t="str">
        <f aca="false">IF(AO167&lt;&gt;"",MAX(AH$3:AH166)+1,"")</f>
        <v/>
      </c>
      <c r="AI167" s="111" t="str">
        <f aca="false">IF(AP167&lt;&gt;"",MAX(AI$3:AI166)+1,"")</f>
        <v/>
      </c>
      <c r="AK167" s="111" t="str">
        <f aca="false">IF(B167="","",IF(COUNTIF($AK$3:AL166,B167)=0,B167,""))</f>
        <v/>
      </c>
      <c r="AL167" s="111" t="str">
        <f aca="false">IF(C167="","",IF($B167='Oneri di Urbanizzazione'!$E$33,IF(COUNTIF($AL$3:AL166,$C167)=0,$C167,""),""))</f>
        <v/>
      </c>
      <c r="AM167" s="111" t="str">
        <f aca="false">IF(D167="","",IF(AND($B167='Oneri di Urbanizzazione'!$E$33,$C167='Oneri di Urbanizzazione'!$E$35),IF(COUNTIF(AM$3:AM166,$D167)=0,$D167,""),""))</f>
        <v/>
      </c>
      <c r="AN167" s="111" t="str">
        <f aca="false">IF(E167="","",IF(AND($B167='Oneri di Urbanizzazione'!$E$33,$C167='Oneri di Urbanizzazione'!$E$35,$D167='Oneri di Urbanizzazione'!$E$38),IF(COUNTIF(AN$3:AN166,$E167)=0,$E167,""),""))</f>
        <v/>
      </c>
      <c r="AO167" s="111" t="str">
        <f aca="false">IF(F167="","",IF(AND($B167='Oneri di Urbanizzazione'!$E$33,$C167='Oneri di Urbanizzazione'!$E$35,$D167='Oneri di Urbanizzazione'!$E$38,$E167='Oneri di Urbanizzazione'!$E$40),IF(COUNTIF(AO$3:AO166,$F167)=0,$F167,""),""))</f>
        <v/>
      </c>
      <c r="AP167" s="111" t="str">
        <f aca="false">IF(G167="","",IF(AND($B167='Oneri di Urbanizzazione'!$E$33,$C167='Oneri di Urbanizzazione'!$E$35,$D167='Oneri di Urbanizzazione'!$E$38,$E167='Oneri di Urbanizzazione'!$E$40,$F167='Oneri di Urbanizzazione'!$E$42),IF(COUNTIF(AP$3:AP166,$G167)=0,$G167,""),""))</f>
        <v/>
      </c>
      <c r="AY167" s="1" t="n">
        <f aca="false">+AY166+1</f>
        <v>165</v>
      </c>
      <c r="AZ167" s="978" t="str">
        <f aca="false">IFERROR(VLOOKUP($AY167,BI:BP,8,FALSE()),"")</f>
        <v/>
      </c>
      <c r="BA167" s="978" t="str">
        <f aca="false">IFERROR(VLOOKUP($AY167,BJ:BQ,8,FALSE()),"")</f>
        <v/>
      </c>
      <c r="BB167" s="978" t="str">
        <f aca="false">IFERROR(VLOOKUP($AY167,BK:BR,8,FALSE()),"")</f>
        <v/>
      </c>
      <c r="BC167" s="978" t="str">
        <f aca="false">IFERROR(VLOOKUP($AY167,BL:BS,8,FALSE()),"")</f>
        <v/>
      </c>
      <c r="BD167" s="978" t="str">
        <f aca="false">IFERROR(VLOOKUP($AY167,BM:BT,8,FALSE()),"")</f>
        <v/>
      </c>
      <c r="BE167" s="978" t="str">
        <f aca="false">IFERROR(VLOOKUP($AY167,BN:BU,8,FALSE()),"")</f>
        <v/>
      </c>
      <c r="BI167" s="1" t="str">
        <f aca="false">IF(BP167&lt;&gt;"",MAX(BI$3:BI166)+1,"")</f>
        <v/>
      </c>
      <c r="BJ167" s="1" t="str">
        <f aca="false">IF(BQ167&lt;&gt;"",MAX(BJ$3:BJ166)+1,"")</f>
        <v/>
      </c>
      <c r="BK167" s="1" t="str">
        <f aca="false">IF(BR167&lt;&gt;"",MAX(BK$3:BK166)+1,"")</f>
        <v/>
      </c>
      <c r="BL167" s="1" t="str">
        <f aca="false">IF(BS167&lt;&gt;"",MAX(BL$3:BL166)+1,"")</f>
        <v/>
      </c>
      <c r="BM167" s="1" t="str">
        <f aca="false">IF(BT167&lt;&gt;"",MAX(BM$3:BM166)+1,"")</f>
        <v/>
      </c>
      <c r="BN167" s="1" t="str">
        <f aca="false">IF(BU167&lt;&gt;"",MAX(BN$3:BN166)+1,"")</f>
        <v/>
      </c>
      <c r="BP167" s="1" t="str">
        <f aca="false">IF(B167&lt;&gt;"",IF(COUNTIF(BP$3:BP166,B167)&gt;0,"",B167),"")</f>
        <v/>
      </c>
      <c r="BQ167" s="1" t="str">
        <f aca="false">IF(C167&lt;&gt;"",IF(COUNTIF(BQ$3:BQ166,C167)&gt;0,"",C167),"")</f>
        <v/>
      </c>
      <c r="BR167" s="1" t="str">
        <f aca="false">IF(D167&lt;&gt;"",IF(COUNTIF(BR$3:BR166,D167)&gt;0,"",D167),"")</f>
        <v/>
      </c>
      <c r="BS167" s="1" t="str">
        <f aca="false">IF(E167&lt;&gt;"",IF(COUNTIF(BS$3:BS166,E167)&gt;0,"",E167),"")</f>
        <v/>
      </c>
      <c r="BT167" s="1" t="str">
        <f aca="false">IF(F167&lt;&gt;"",IF(COUNTIF(BT$3:BT166,F167)&gt;0,"",F167),"")</f>
        <v/>
      </c>
      <c r="BU167" s="1" t="str">
        <f aca="false">IF(G167&lt;&gt;"",IF(COUNTIF(BU$3:BU166,G167)&gt;0,"",G167),"")</f>
        <v/>
      </c>
    </row>
    <row r="168" customFormat="false" ht="15" hidden="false" customHeight="false" outlineLevel="0" collapsed="false">
      <c r="A168" s="972" t="str">
        <f aca="false">IF(B168&lt;&gt;"",CONCATENATE(B168,C168,D168,E168,F168,G168),"")</f>
        <v/>
      </c>
      <c r="B168" s="660"/>
      <c r="C168" s="660"/>
      <c r="D168" s="660"/>
      <c r="E168" s="1008"/>
      <c r="F168" s="660"/>
      <c r="G168" s="660"/>
      <c r="H168" s="1002"/>
      <c r="I168" s="1002"/>
      <c r="J168" s="1003"/>
      <c r="K168" s="1004"/>
      <c r="L168" s="1005"/>
      <c r="M168" s="1005"/>
      <c r="N168" s="1003"/>
      <c r="O168" s="1014"/>
      <c r="P168" s="1008"/>
      <c r="Q168" s="1008"/>
      <c r="R168" s="1008"/>
      <c r="S168" s="1007"/>
      <c r="V168" s="111" t="n">
        <f aca="false">+V167+1</f>
        <v>166</v>
      </c>
      <c r="W168" s="977" t="str">
        <f aca="false">IFERROR(VLOOKUP($V167,AD:AK,8,FALSE()),"")</f>
        <v/>
      </c>
      <c r="X168" s="977" t="str">
        <f aca="false">IFERROR(VLOOKUP($V168,AE:AL,8,FALSE()),"")</f>
        <v/>
      </c>
      <c r="Y168" s="977" t="str">
        <f aca="false">IFERROR(VLOOKUP($V168,AF:AM,8,FALSE()),"")</f>
        <v/>
      </c>
      <c r="Z168" s="977" t="str">
        <f aca="false">IFERROR(VLOOKUP($V168,AG:AN,8,FALSE()),"")</f>
        <v/>
      </c>
      <c r="AA168" s="977" t="str">
        <f aca="false">IFERROR(VLOOKUP($V168,AH:AO,8,FALSE()),"")</f>
        <v/>
      </c>
      <c r="AB168" s="977" t="str">
        <f aca="false">IFERROR(VLOOKUP($V168,AI:AP,8,FALSE()),"")</f>
        <v/>
      </c>
      <c r="AD168" s="111" t="str">
        <f aca="false">IF(AK168&lt;&gt;"",MAX(AD$3:AD167)+1,"")</f>
        <v/>
      </c>
      <c r="AE168" s="111" t="str">
        <f aca="false">IF(AL168&lt;&gt;"",MAX(AE$3:AE167)+1,"")</f>
        <v/>
      </c>
      <c r="AF168" s="111" t="str">
        <f aca="false">IF(AM168&lt;&gt;"",MAX(AF$3:AF167)+1,"")</f>
        <v/>
      </c>
      <c r="AG168" s="111" t="str">
        <f aca="false">IF(AN168&lt;&gt;"",MAX(AG$3:AG167)+1,"")</f>
        <v/>
      </c>
      <c r="AH168" s="111" t="str">
        <f aca="false">IF(AO168&lt;&gt;"",MAX(AH$3:AH167)+1,"")</f>
        <v/>
      </c>
      <c r="AI168" s="111" t="str">
        <f aca="false">IF(AP168&lt;&gt;"",MAX(AI$3:AI167)+1,"")</f>
        <v/>
      </c>
      <c r="AK168" s="111" t="str">
        <f aca="false">IF(B168="","",IF(COUNTIF($AK$3:AL167,B168)=0,B168,""))</f>
        <v/>
      </c>
      <c r="AL168" s="111" t="str">
        <f aca="false">IF(C168="","",IF($B168='Oneri di Urbanizzazione'!$E$33,IF(COUNTIF($AL$3:AL167,$C168)=0,$C168,""),""))</f>
        <v/>
      </c>
      <c r="AM168" s="111" t="str">
        <f aca="false">IF(D168="","",IF(AND($B168='Oneri di Urbanizzazione'!$E$33,$C168='Oneri di Urbanizzazione'!$E$35),IF(COUNTIF(AM$3:AM167,$D168)=0,$D168,""),""))</f>
        <v/>
      </c>
      <c r="AN168" s="111" t="str">
        <f aca="false">IF(E168="","",IF(AND($B168='Oneri di Urbanizzazione'!$E$33,$C168='Oneri di Urbanizzazione'!$E$35,$D168='Oneri di Urbanizzazione'!$E$38),IF(COUNTIF(AN$3:AN167,$E168)=0,$E168,""),""))</f>
        <v/>
      </c>
      <c r="AO168" s="111" t="str">
        <f aca="false">IF(F168="","",IF(AND($B168='Oneri di Urbanizzazione'!$E$33,$C168='Oneri di Urbanizzazione'!$E$35,$D168='Oneri di Urbanizzazione'!$E$38,$E168='Oneri di Urbanizzazione'!$E$40),IF(COUNTIF(AO$3:AO167,$F168)=0,$F168,""),""))</f>
        <v/>
      </c>
      <c r="AP168" s="111" t="str">
        <f aca="false">IF(G168="","",IF(AND($B168='Oneri di Urbanizzazione'!$E$33,$C168='Oneri di Urbanizzazione'!$E$35,$D168='Oneri di Urbanizzazione'!$E$38,$E168='Oneri di Urbanizzazione'!$E$40,$F168='Oneri di Urbanizzazione'!$E$42),IF(COUNTIF(AP$3:AP167,$G168)=0,$G168,""),""))</f>
        <v/>
      </c>
      <c r="AY168" s="1" t="n">
        <f aca="false">+AY167+1</f>
        <v>166</v>
      </c>
      <c r="AZ168" s="978" t="str">
        <f aca="false">IFERROR(VLOOKUP($AY168,BI:BP,8,FALSE()),"")</f>
        <v/>
      </c>
      <c r="BA168" s="978" t="str">
        <f aca="false">IFERROR(VLOOKUP($AY168,BJ:BQ,8,FALSE()),"")</f>
        <v/>
      </c>
      <c r="BB168" s="978" t="str">
        <f aca="false">IFERROR(VLOOKUP($AY168,BK:BR,8,FALSE()),"")</f>
        <v/>
      </c>
      <c r="BC168" s="978" t="str">
        <f aca="false">IFERROR(VLOOKUP($AY168,BL:BS,8,FALSE()),"")</f>
        <v/>
      </c>
      <c r="BD168" s="978" t="str">
        <f aca="false">IFERROR(VLOOKUP($AY168,BM:BT,8,FALSE()),"")</f>
        <v/>
      </c>
      <c r="BE168" s="978" t="str">
        <f aca="false">IFERROR(VLOOKUP($AY168,BN:BU,8,FALSE()),"")</f>
        <v/>
      </c>
      <c r="BI168" s="1" t="str">
        <f aca="false">IF(BP168&lt;&gt;"",MAX(BI$3:BI167)+1,"")</f>
        <v/>
      </c>
      <c r="BJ168" s="1" t="str">
        <f aca="false">IF(BQ168&lt;&gt;"",MAX(BJ$3:BJ167)+1,"")</f>
        <v/>
      </c>
      <c r="BK168" s="1" t="str">
        <f aca="false">IF(BR168&lt;&gt;"",MAX(BK$3:BK167)+1,"")</f>
        <v/>
      </c>
      <c r="BL168" s="1" t="str">
        <f aca="false">IF(BS168&lt;&gt;"",MAX(BL$3:BL167)+1,"")</f>
        <v/>
      </c>
      <c r="BM168" s="1" t="str">
        <f aca="false">IF(BT168&lt;&gt;"",MAX(BM$3:BM167)+1,"")</f>
        <v/>
      </c>
      <c r="BN168" s="1" t="str">
        <f aca="false">IF(BU168&lt;&gt;"",MAX(BN$3:BN167)+1,"")</f>
        <v/>
      </c>
      <c r="BP168" s="1" t="str">
        <f aca="false">IF(B168&lt;&gt;"",IF(COUNTIF(BP$3:BP167,B168)&gt;0,"",B168),"")</f>
        <v/>
      </c>
      <c r="BQ168" s="1" t="str">
        <f aca="false">IF(C168&lt;&gt;"",IF(COUNTIF(BQ$3:BQ167,C168)&gt;0,"",C168),"")</f>
        <v/>
      </c>
      <c r="BR168" s="1" t="str">
        <f aca="false">IF(D168&lt;&gt;"",IF(COUNTIF(BR$3:BR167,D168)&gt;0,"",D168),"")</f>
        <v/>
      </c>
      <c r="BS168" s="1" t="str">
        <f aca="false">IF(E168&lt;&gt;"",IF(COUNTIF(BS$3:BS167,E168)&gt;0,"",E168),"")</f>
        <v/>
      </c>
      <c r="BT168" s="1" t="str">
        <f aca="false">IF(F168&lt;&gt;"",IF(COUNTIF(BT$3:BT167,F168)&gt;0,"",F168),"")</f>
        <v/>
      </c>
      <c r="BU168" s="1" t="str">
        <f aca="false">IF(G168&lt;&gt;"",IF(COUNTIF(BU$3:BU167,G168)&gt;0,"",G168),"")</f>
        <v/>
      </c>
    </row>
    <row r="169" customFormat="false" ht="15" hidden="false" customHeight="false" outlineLevel="0" collapsed="false">
      <c r="A169" s="972" t="str">
        <f aca="false">IF(B169&lt;&gt;"",CONCATENATE(B169,C169,D169,E169,F169,G169),"")</f>
        <v/>
      </c>
      <c r="B169" s="660"/>
      <c r="C169" s="660"/>
      <c r="D169" s="660"/>
      <c r="E169" s="1008"/>
      <c r="F169" s="660"/>
      <c r="G169" s="660"/>
      <c r="H169" s="1002"/>
      <c r="I169" s="1002"/>
      <c r="J169" s="1003"/>
      <c r="K169" s="1004"/>
      <c r="L169" s="1005"/>
      <c r="M169" s="1005"/>
      <c r="N169" s="1003"/>
      <c r="O169" s="1014"/>
      <c r="P169" s="1008"/>
      <c r="Q169" s="1008"/>
      <c r="R169" s="1008"/>
      <c r="S169" s="1007"/>
      <c r="V169" s="111" t="n">
        <f aca="false">+V168+1</f>
        <v>167</v>
      </c>
      <c r="W169" s="977" t="str">
        <f aca="false">IFERROR(VLOOKUP($V168,AD:AK,8,FALSE()),"")</f>
        <v/>
      </c>
      <c r="X169" s="977" t="str">
        <f aca="false">IFERROR(VLOOKUP($V169,AE:AL,8,FALSE()),"")</f>
        <v/>
      </c>
      <c r="Y169" s="977" t="str">
        <f aca="false">IFERROR(VLOOKUP($V169,AF:AM,8,FALSE()),"")</f>
        <v/>
      </c>
      <c r="Z169" s="977" t="str">
        <f aca="false">IFERROR(VLOOKUP($V169,AG:AN,8,FALSE()),"")</f>
        <v/>
      </c>
      <c r="AA169" s="977" t="str">
        <f aca="false">IFERROR(VLOOKUP($V169,AH:AO,8,FALSE()),"")</f>
        <v/>
      </c>
      <c r="AB169" s="977" t="str">
        <f aca="false">IFERROR(VLOOKUP($V169,AI:AP,8,FALSE()),"")</f>
        <v/>
      </c>
      <c r="AD169" s="111" t="str">
        <f aca="false">IF(AK169&lt;&gt;"",MAX(AD$3:AD168)+1,"")</f>
        <v/>
      </c>
      <c r="AE169" s="111" t="str">
        <f aca="false">IF(AL169&lt;&gt;"",MAX(AE$3:AE168)+1,"")</f>
        <v/>
      </c>
      <c r="AF169" s="111" t="str">
        <f aca="false">IF(AM169&lt;&gt;"",MAX(AF$3:AF168)+1,"")</f>
        <v/>
      </c>
      <c r="AG169" s="111" t="str">
        <f aca="false">IF(AN169&lt;&gt;"",MAX(AG$3:AG168)+1,"")</f>
        <v/>
      </c>
      <c r="AH169" s="111" t="str">
        <f aca="false">IF(AO169&lt;&gt;"",MAX(AH$3:AH168)+1,"")</f>
        <v/>
      </c>
      <c r="AI169" s="111" t="str">
        <f aca="false">IF(AP169&lt;&gt;"",MAX(AI$3:AI168)+1,"")</f>
        <v/>
      </c>
      <c r="AK169" s="111" t="str">
        <f aca="false">IF(B169="","",IF(COUNTIF($AK$3:AL168,B169)=0,B169,""))</f>
        <v/>
      </c>
      <c r="AL169" s="111" t="str">
        <f aca="false">IF(C169="","",IF($B169='Oneri di Urbanizzazione'!$E$33,IF(COUNTIF($AL$3:AL168,$C169)=0,$C169,""),""))</f>
        <v/>
      </c>
      <c r="AM169" s="111" t="str">
        <f aca="false">IF(D169="","",IF(AND($B169='Oneri di Urbanizzazione'!$E$33,$C169='Oneri di Urbanizzazione'!$E$35),IF(COUNTIF(AM$3:AM168,$D169)=0,$D169,""),""))</f>
        <v/>
      </c>
      <c r="AN169" s="111" t="str">
        <f aca="false">IF(E169="","",IF(AND($B169='Oneri di Urbanizzazione'!$E$33,$C169='Oneri di Urbanizzazione'!$E$35,$D169='Oneri di Urbanizzazione'!$E$38),IF(COUNTIF(AN$3:AN168,$E169)=0,$E169,""),""))</f>
        <v/>
      </c>
      <c r="AO169" s="111" t="str">
        <f aca="false">IF(F169="","",IF(AND($B169='Oneri di Urbanizzazione'!$E$33,$C169='Oneri di Urbanizzazione'!$E$35,$D169='Oneri di Urbanizzazione'!$E$38,$E169='Oneri di Urbanizzazione'!$E$40),IF(COUNTIF(AO$3:AO168,$F169)=0,$F169,""),""))</f>
        <v/>
      </c>
      <c r="AP169" s="111" t="str">
        <f aca="false">IF(G169="","",IF(AND($B169='Oneri di Urbanizzazione'!$E$33,$C169='Oneri di Urbanizzazione'!$E$35,$D169='Oneri di Urbanizzazione'!$E$38,$E169='Oneri di Urbanizzazione'!$E$40,$F169='Oneri di Urbanizzazione'!$E$42),IF(COUNTIF(AP$3:AP168,$G169)=0,$G169,""),""))</f>
        <v/>
      </c>
      <c r="AY169" s="1" t="n">
        <f aca="false">+AY168+1</f>
        <v>167</v>
      </c>
      <c r="AZ169" s="978" t="str">
        <f aca="false">IFERROR(VLOOKUP($AY169,BI:BP,8,FALSE()),"")</f>
        <v/>
      </c>
      <c r="BA169" s="978" t="str">
        <f aca="false">IFERROR(VLOOKUP($AY169,BJ:BQ,8,FALSE()),"")</f>
        <v/>
      </c>
      <c r="BB169" s="978" t="str">
        <f aca="false">IFERROR(VLOOKUP($AY169,BK:BR,8,FALSE()),"")</f>
        <v/>
      </c>
      <c r="BC169" s="978" t="str">
        <f aca="false">IFERROR(VLOOKUP($AY169,BL:BS,8,FALSE()),"")</f>
        <v/>
      </c>
      <c r="BD169" s="978" t="str">
        <f aca="false">IFERROR(VLOOKUP($AY169,BM:BT,8,FALSE()),"")</f>
        <v/>
      </c>
      <c r="BE169" s="978" t="str">
        <f aca="false">IFERROR(VLOOKUP($AY169,BN:BU,8,FALSE()),"")</f>
        <v/>
      </c>
      <c r="BI169" s="1" t="str">
        <f aca="false">IF(BP169&lt;&gt;"",MAX(BI$3:BI168)+1,"")</f>
        <v/>
      </c>
      <c r="BJ169" s="1" t="str">
        <f aca="false">IF(BQ169&lt;&gt;"",MAX(BJ$3:BJ168)+1,"")</f>
        <v/>
      </c>
      <c r="BK169" s="1" t="str">
        <f aca="false">IF(BR169&lt;&gt;"",MAX(BK$3:BK168)+1,"")</f>
        <v/>
      </c>
      <c r="BL169" s="1" t="str">
        <f aca="false">IF(BS169&lt;&gt;"",MAX(BL$3:BL168)+1,"")</f>
        <v/>
      </c>
      <c r="BM169" s="1" t="str">
        <f aca="false">IF(BT169&lt;&gt;"",MAX(BM$3:BM168)+1,"")</f>
        <v/>
      </c>
      <c r="BN169" s="1" t="str">
        <f aca="false">IF(BU169&lt;&gt;"",MAX(BN$3:BN168)+1,"")</f>
        <v/>
      </c>
      <c r="BP169" s="1" t="str">
        <f aca="false">IF(B169&lt;&gt;"",IF(COUNTIF(BP$3:BP168,B169)&gt;0,"",B169),"")</f>
        <v/>
      </c>
      <c r="BQ169" s="1" t="str">
        <f aca="false">IF(C169&lt;&gt;"",IF(COUNTIF(BQ$3:BQ168,C169)&gt;0,"",C169),"")</f>
        <v/>
      </c>
      <c r="BR169" s="1" t="str">
        <f aca="false">IF(D169&lt;&gt;"",IF(COUNTIF(BR$3:BR168,D169)&gt;0,"",D169),"")</f>
        <v/>
      </c>
      <c r="BS169" s="1" t="str">
        <f aca="false">IF(E169&lt;&gt;"",IF(COUNTIF(BS$3:BS168,E169)&gt;0,"",E169),"")</f>
        <v/>
      </c>
      <c r="BT169" s="1" t="str">
        <f aca="false">IF(F169&lt;&gt;"",IF(COUNTIF(BT$3:BT168,F169)&gt;0,"",F169),"")</f>
        <v/>
      </c>
      <c r="BU169" s="1" t="str">
        <f aca="false">IF(G169&lt;&gt;"",IF(COUNTIF(BU$3:BU168,G169)&gt;0,"",G169),"")</f>
        <v/>
      </c>
    </row>
    <row r="170" customFormat="false" ht="15" hidden="false" customHeight="false" outlineLevel="0" collapsed="false">
      <c r="A170" s="972" t="str">
        <f aca="false">IF(B170&lt;&gt;"",CONCATENATE(B170,C170,D170,E170,F170,G170),"")</f>
        <v/>
      </c>
      <c r="B170" s="660"/>
      <c r="C170" s="660"/>
      <c r="D170" s="660"/>
      <c r="E170" s="1008"/>
      <c r="F170" s="660"/>
      <c r="G170" s="660"/>
      <c r="H170" s="1002"/>
      <c r="I170" s="1002"/>
      <c r="J170" s="1003"/>
      <c r="K170" s="1004"/>
      <c r="L170" s="1005"/>
      <c r="M170" s="1005"/>
      <c r="N170" s="1003"/>
      <c r="O170" s="1014"/>
      <c r="P170" s="1008"/>
      <c r="Q170" s="1008"/>
      <c r="R170" s="1008"/>
      <c r="S170" s="1007"/>
      <c r="V170" s="111" t="n">
        <f aca="false">+V169+1</f>
        <v>168</v>
      </c>
      <c r="W170" s="977" t="str">
        <f aca="false">IFERROR(VLOOKUP($V169,AD:AK,8,FALSE()),"")</f>
        <v/>
      </c>
      <c r="X170" s="977" t="str">
        <f aca="false">IFERROR(VLOOKUP($V170,AE:AL,8,FALSE()),"")</f>
        <v/>
      </c>
      <c r="Y170" s="977" t="str">
        <f aca="false">IFERROR(VLOOKUP($V170,AF:AM,8,FALSE()),"")</f>
        <v/>
      </c>
      <c r="Z170" s="977" t="str">
        <f aca="false">IFERROR(VLOOKUP($V170,AG:AN,8,FALSE()),"")</f>
        <v/>
      </c>
      <c r="AA170" s="977" t="str">
        <f aca="false">IFERROR(VLOOKUP($V170,AH:AO,8,FALSE()),"")</f>
        <v/>
      </c>
      <c r="AB170" s="977" t="str">
        <f aca="false">IFERROR(VLOOKUP($V170,AI:AP,8,FALSE()),"")</f>
        <v/>
      </c>
      <c r="AD170" s="111" t="str">
        <f aca="false">IF(AK170&lt;&gt;"",MAX(AD$3:AD169)+1,"")</f>
        <v/>
      </c>
      <c r="AE170" s="111" t="str">
        <f aca="false">IF(AL170&lt;&gt;"",MAX(AE$3:AE169)+1,"")</f>
        <v/>
      </c>
      <c r="AF170" s="111" t="str">
        <f aca="false">IF(AM170&lt;&gt;"",MAX(AF$3:AF169)+1,"")</f>
        <v/>
      </c>
      <c r="AG170" s="111" t="str">
        <f aca="false">IF(AN170&lt;&gt;"",MAX(AG$3:AG169)+1,"")</f>
        <v/>
      </c>
      <c r="AH170" s="111" t="str">
        <f aca="false">IF(AO170&lt;&gt;"",MAX(AH$3:AH169)+1,"")</f>
        <v/>
      </c>
      <c r="AI170" s="111" t="str">
        <f aca="false">IF(AP170&lt;&gt;"",MAX(AI$3:AI169)+1,"")</f>
        <v/>
      </c>
      <c r="AK170" s="111" t="str">
        <f aca="false">IF(B170="","",IF(COUNTIF($AK$3:AL169,B170)=0,B170,""))</f>
        <v/>
      </c>
      <c r="AL170" s="111" t="str">
        <f aca="false">IF(C170="","",IF($B170='Oneri di Urbanizzazione'!$E$33,IF(COUNTIF($AL$3:AL169,$C170)=0,$C170,""),""))</f>
        <v/>
      </c>
      <c r="AM170" s="111" t="str">
        <f aca="false">IF(D170="","",IF(AND($B170='Oneri di Urbanizzazione'!$E$33,$C170='Oneri di Urbanizzazione'!$E$35),IF(COUNTIF(AM$3:AM169,$D170)=0,$D170,""),""))</f>
        <v/>
      </c>
      <c r="AN170" s="111" t="str">
        <f aca="false">IF(E170="","",IF(AND($B170='Oneri di Urbanizzazione'!$E$33,$C170='Oneri di Urbanizzazione'!$E$35,$D170='Oneri di Urbanizzazione'!$E$38),IF(COUNTIF(AN$3:AN169,$E170)=0,$E170,""),""))</f>
        <v/>
      </c>
      <c r="AO170" s="111" t="str">
        <f aca="false">IF(F170="","",IF(AND($B170='Oneri di Urbanizzazione'!$E$33,$C170='Oneri di Urbanizzazione'!$E$35,$D170='Oneri di Urbanizzazione'!$E$38,$E170='Oneri di Urbanizzazione'!$E$40),IF(COUNTIF(AO$3:AO169,$F170)=0,$F170,""),""))</f>
        <v/>
      </c>
      <c r="AP170" s="111" t="str">
        <f aca="false">IF(G170="","",IF(AND($B170='Oneri di Urbanizzazione'!$E$33,$C170='Oneri di Urbanizzazione'!$E$35,$D170='Oneri di Urbanizzazione'!$E$38,$E170='Oneri di Urbanizzazione'!$E$40,$F170='Oneri di Urbanizzazione'!$E$42),IF(COUNTIF(AP$3:AP169,$G170)=0,$G170,""),""))</f>
        <v/>
      </c>
      <c r="AY170" s="1" t="n">
        <f aca="false">+AY169+1</f>
        <v>168</v>
      </c>
      <c r="AZ170" s="978" t="str">
        <f aca="false">IFERROR(VLOOKUP($AY170,BI:BP,8,FALSE()),"")</f>
        <v/>
      </c>
      <c r="BA170" s="978" t="str">
        <f aca="false">IFERROR(VLOOKUP($AY170,BJ:BQ,8,FALSE()),"")</f>
        <v/>
      </c>
      <c r="BB170" s="978" t="str">
        <f aca="false">IFERROR(VLOOKUP($AY170,BK:BR,8,FALSE()),"")</f>
        <v/>
      </c>
      <c r="BC170" s="978" t="str">
        <f aca="false">IFERROR(VLOOKUP($AY170,BL:BS,8,FALSE()),"")</f>
        <v/>
      </c>
      <c r="BD170" s="978" t="str">
        <f aca="false">IFERROR(VLOOKUP($AY170,BM:BT,8,FALSE()),"")</f>
        <v/>
      </c>
      <c r="BE170" s="978" t="str">
        <f aca="false">IFERROR(VLOOKUP($AY170,BN:BU,8,FALSE()),"")</f>
        <v/>
      </c>
      <c r="BI170" s="1" t="str">
        <f aca="false">IF(BP170&lt;&gt;"",MAX(BI$3:BI169)+1,"")</f>
        <v/>
      </c>
      <c r="BJ170" s="1" t="str">
        <f aca="false">IF(BQ170&lt;&gt;"",MAX(BJ$3:BJ169)+1,"")</f>
        <v/>
      </c>
      <c r="BK170" s="1" t="str">
        <f aca="false">IF(BR170&lt;&gt;"",MAX(BK$3:BK169)+1,"")</f>
        <v/>
      </c>
      <c r="BL170" s="1" t="str">
        <f aca="false">IF(BS170&lt;&gt;"",MAX(BL$3:BL169)+1,"")</f>
        <v/>
      </c>
      <c r="BM170" s="1" t="str">
        <f aca="false">IF(BT170&lt;&gt;"",MAX(BM$3:BM169)+1,"")</f>
        <v/>
      </c>
      <c r="BN170" s="1" t="str">
        <f aca="false">IF(BU170&lt;&gt;"",MAX(BN$3:BN169)+1,"")</f>
        <v/>
      </c>
      <c r="BP170" s="1" t="str">
        <f aca="false">IF(B170&lt;&gt;"",IF(COUNTIF(BP$3:BP169,B170)&gt;0,"",B170),"")</f>
        <v/>
      </c>
      <c r="BQ170" s="1" t="str">
        <f aca="false">IF(C170&lt;&gt;"",IF(COUNTIF(BQ$3:BQ169,C170)&gt;0,"",C170),"")</f>
        <v/>
      </c>
      <c r="BR170" s="1" t="str">
        <f aca="false">IF(D170&lt;&gt;"",IF(COUNTIF(BR$3:BR169,D170)&gt;0,"",D170),"")</f>
        <v/>
      </c>
      <c r="BS170" s="1" t="str">
        <f aca="false">IF(E170&lt;&gt;"",IF(COUNTIF(BS$3:BS169,E170)&gt;0,"",E170),"")</f>
        <v/>
      </c>
      <c r="BT170" s="1" t="str">
        <f aca="false">IF(F170&lt;&gt;"",IF(COUNTIF(BT$3:BT169,F170)&gt;0,"",F170),"")</f>
        <v/>
      </c>
      <c r="BU170" s="1" t="str">
        <f aca="false">IF(G170&lt;&gt;"",IF(COUNTIF(BU$3:BU169,G170)&gt;0,"",G170),"")</f>
        <v/>
      </c>
    </row>
    <row r="171" customFormat="false" ht="15" hidden="false" customHeight="false" outlineLevel="0" collapsed="false">
      <c r="A171" s="972" t="str">
        <f aca="false">IF(B171&lt;&gt;"",CONCATENATE(B171,C171,D171,E171,F171,G171),"")</f>
        <v/>
      </c>
      <c r="B171" s="660"/>
      <c r="C171" s="660"/>
      <c r="D171" s="660"/>
      <c r="E171" s="1008"/>
      <c r="F171" s="660"/>
      <c r="G171" s="660"/>
      <c r="H171" s="1002"/>
      <c r="I171" s="1002"/>
      <c r="J171" s="1003"/>
      <c r="K171" s="1004"/>
      <c r="L171" s="1005"/>
      <c r="M171" s="1005"/>
      <c r="N171" s="1003"/>
      <c r="O171" s="1014"/>
      <c r="P171" s="1008"/>
      <c r="Q171" s="1008"/>
      <c r="R171" s="1008"/>
      <c r="S171" s="1007"/>
      <c r="V171" s="111" t="n">
        <f aca="false">+V170+1</f>
        <v>169</v>
      </c>
      <c r="W171" s="977" t="str">
        <f aca="false">IFERROR(VLOOKUP($V170,AD:AK,8,FALSE()),"")</f>
        <v/>
      </c>
      <c r="X171" s="977" t="str">
        <f aca="false">IFERROR(VLOOKUP($V171,AE:AL,8,FALSE()),"")</f>
        <v/>
      </c>
      <c r="Y171" s="977" t="str">
        <f aca="false">IFERROR(VLOOKUP($V171,AF:AM,8,FALSE()),"")</f>
        <v/>
      </c>
      <c r="Z171" s="977" t="str">
        <f aca="false">IFERROR(VLOOKUP($V171,AG:AN,8,FALSE()),"")</f>
        <v/>
      </c>
      <c r="AA171" s="977" t="str">
        <f aca="false">IFERROR(VLOOKUP($V171,AH:AO,8,FALSE()),"")</f>
        <v/>
      </c>
      <c r="AB171" s="977" t="str">
        <f aca="false">IFERROR(VLOOKUP($V171,AI:AP,8,FALSE()),"")</f>
        <v/>
      </c>
      <c r="AD171" s="111" t="str">
        <f aca="false">IF(AK171&lt;&gt;"",MAX(AD$3:AD170)+1,"")</f>
        <v/>
      </c>
      <c r="AE171" s="111" t="str">
        <f aca="false">IF(AL171&lt;&gt;"",MAX(AE$3:AE170)+1,"")</f>
        <v/>
      </c>
      <c r="AF171" s="111" t="str">
        <f aca="false">IF(AM171&lt;&gt;"",MAX(AF$3:AF170)+1,"")</f>
        <v/>
      </c>
      <c r="AG171" s="111" t="str">
        <f aca="false">IF(AN171&lt;&gt;"",MAX(AG$3:AG170)+1,"")</f>
        <v/>
      </c>
      <c r="AH171" s="111" t="str">
        <f aca="false">IF(AO171&lt;&gt;"",MAX(AH$3:AH170)+1,"")</f>
        <v/>
      </c>
      <c r="AI171" s="111" t="str">
        <f aca="false">IF(AP171&lt;&gt;"",MAX(AI$3:AI170)+1,"")</f>
        <v/>
      </c>
      <c r="AK171" s="111" t="str">
        <f aca="false">IF(B171="","",IF(COUNTIF($AK$3:AL170,B171)=0,B171,""))</f>
        <v/>
      </c>
      <c r="AL171" s="111" t="str">
        <f aca="false">IF(C171="","",IF($B171='Oneri di Urbanizzazione'!$E$33,IF(COUNTIF($AL$3:AL170,$C171)=0,$C171,""),""))</f>
        <v/>
      </c>
      <c r="AM171" s="111" t="str">
        <f aca="false">IF(D171="","",IF(AND($B171='Oneri di Urbanizzazione'!$E$33,$C171='Oneri di Urbanizzazione'!$E$35),IF(COUNTIF(AM$3:AM170,$D171)=0,$D171,""),""))</f>
        <v/>
      </c>
      <c r="AN171" s="111" t="str">
        <f aca="false">IF(E171="","",IF(AND($B171='Oneri di Urbanizzazione'!$E$33,$C171='Oneri di Urbanizzazione'!$E$35,$D171='Oneri di Urbanizzazione'!$E$38),IF(COUNTIF(AN$3:AN170,$E171)=0,$E171,""),""))</f>
        <v/>
      </c>
      <c r="AO171" s="111" t="str">
        <f aca="false">IF(F171="","",IF(AND($B171='Oneri di Urbanizzazione'!$E$33,$C171='Oneri di Urbanizzazione'!$E$35,$D171='Oneri di Urbanizzazione'!$E$38,$E171='Oneri di Urbanizzazione'!$E$40),IF(COUNTIF(AO$3:AO170,$F171)=0,$F171,""),""))</f>
        <v/>
      </c>
      <c r="AP171" s="111" t="str">
        <f aca="false">IF(G171="","",IF(AND($B171='Oneri di Urbanizzazione'!$E$33,$C171='Oneri di Urbanizzazione'!$E$35,$D171='Oneri di Urbanizzazione'!$E$38,$E171='Oneri di Urbanizzazione'!$E$40,$F171='Oneri di Urbanizzazione'!$E$42),IF(COUNTIF(AP$3:AP170,$G171)=0,$G171,""),""))</f>
        <v/>
      </c>
      <c r="AY171" s="1" t="n">
        <f aca="false">+AY170+1</f>
        <v>169</v>
      </c>
      <c r="AZ171" s="978" t="str">
        <f aca="false">IFERROR(VLOOKUP($AY171,BI:BP,8,FALSE()),"")</f>
        <v/>
      </c>
      <c r="BA171" s="978" t="str">
        <f aca="false">IFERROR(VLOOKUP($AY171,BJ:BQ,8,FALSE()),"")</f>
        <v/>
      </c>
      <c r="BB171" s="978" t="str">
        <f aca="false">IFERROR(VLOOKUP($AY171,BK:BR,8,FALSE()),"")</f>
        <v/>
      </c>
      <c r="BC171" s="978" t="str">
        <f aca="false">IFERROR(VLOOKUP($AY171,BL:BS,8,FALSE()),"")</f>
        <v/>
      </c>
      <c r="BD171" s="978" t="str">
        <f aca="false">IFERROR(VLOOKUP($AY171,BM:BT,8,FALSE()),"")</f>
        <v/>
      </c>
      <c r="BE171" s="978" t="str">
        <f aca="false">IFERROR(VLOOKUP($AY171,BN:BU,8,FALSE()),"")</f>
        <v/>
      </c>
      <c r="BI171" s="1" t="str">
        <f aca="false">IF(BP171&lt;&gt;"",MAX(BI$3:BI170)+1,"")</f>
        <v/>
      </c>
      <c r="BJ171" s="1" t="str">
        <f aca="false">IF(BQ171&lt;&gt;"",MAX(BJ$3:BJ170)+1,"")</f>
        <v/>
      </c>
      <c r="BK171" s="1" t="str">
        <f aca="false">IF(BR171&lt;&gt;"",MAX(BK$3:BK170)+1,"")</f>
        <v/>
      </c>
      <c r="BL171" s="1" t="str">
        <f aca="false">IF(BS171&lt;&gt;"",MAX(BL$3:BL170)+1,"")</f>
        <v/>
      </c>
      <c r="BM171" s="1" t="str">
        <f aca="false">IF(BT171&lt;&gt;"",MAX(BM$3:BM170)+1,"")</f>
        <v/>
      </c>
      <c r="BN171" s="1" t="str">
        <f aca="false">IF(BU171&lt;&gt;"",MAX(BN$3:BN170)+1,"")</f>
        <v/>
      </c>
      <c r="BP171" s="1" t="str">
        <f aca="false">IF(B171&lt;&gt;"",IF(COUNTIF(BP$3:BP170,B171)&gt;0,"",B171),"")</f>
        <v/>
      </c>
      <c r="BQ171" s="1" t="str">
        <f aca="false">IF(C171&lt;&gt;"",IF(COUNTIF(BQ$3:BQ170,C171)&gt;0,"",C171),"")</f>
        <v/>
      </c>
      <c r="BR171" s="1" t="str">
        <f aca="false">IF(D171&lt;&gt;"",IF(COUNTIF(BR$3:BR170,D171)&gt;0,"",D171),"")</f>
        <v/>
      </c>
      <c r="BS171" s="1" t="str">
        <f aca="false">IF(E171&lt;&gt;"",IF(COUNTIF(BS$3:BS170,E171)&gt;0,"",E171),"")</f>
        <v/>
      </c>
      <c r="BT171" s="1" t="str">
        <f aca="false">IF(F171&lt;&gt;"",IF(COUNTIF(BT$3:BT170,F171)&gt;0,"",F171),"")</f>
        <v/>
      </c>
      <c r="BU171" s="1" t="str">
        <f aca="false">IF(G171&lt;&gt;"",IF(COUNTIF(BU$3:BU170,G171)&gt;0,"",G171),"")</f>
        <v/>
      </c>
    </row>
    <row r="172" customFormat="false" ht="15" hidden="false" customHeight="false" outlineLevel="0" collapsed="false">
      <c r="A172" s="972" t="str">
        <f aca="false">IF(B172&lt;&gt;"",CONCATENATE(B172,C172,D172,E172,F172,G172),"")</f>
        <v/>
      </c>
      <c r="B172" s="660"/>
      <c r="C172" s="660"/>
      <c r="D172" s="660"/>
      <c r="E172" s="1008"/>
      <c r="F172" s="660"/>
      <c r="G172" s="660"/>
      <c r="H172" s="1002"/>
      <c r="I172" s="1002"/>
      <c r="J172" s="1003"/>
      <c r="K172" s="1004"/>
      <c r="L172" s="1005"/>
      <c r="M172" s="1005"/>
      <c r="N172" s="1003"/>
      <c r="O172" s="1014"/>
      <c r="P172" s="1008"/>
      <c r="Q172" s="1008"/>
      <c r="R172" s="1008"/>
      <c r="S172" s="1007"/>
      <c r="V172" s="111" t="n">
        <f aca="false">+V171+1</f>
        <v>170</v>
      </c>
      <c r="W172" s="977" t="str">
        <f aca="false">IFERROR(VLOOKUP($V171,AD:AK,8,FALSE()),"")</f>
        <v/>
      </c>
      <c r="X172" s="977" t="str">
        <f aca="false">IFERROR(VLOOKUP($V172,AE:AL,8,FALSE()),"")</f>
        <v/>
      </c>
      <c r="Y172" s="977" t="str">
        <f aca="false">IFERROR(VLOOKUP($V172,AF:AM,8,FALSE()),"")</f>
        <v/>
      </c>
      <c r="Z172" s="977" t="str">
        <f aca="false">IFERROR(VLOOKUP($V172,AG:AN,8,FALSE()),"")</f>
        <v/>
      </c>
      <c r="AA172" s="977" t="str">
        <f aca="false">IFERROR(VLOOKUP($V172,AH:AO,8,FALSE()),"")</f>
        <v/>
      </c>
      <c r="AB172" s="977" t="str">
        <f aca="false">IFERROR(VLOOKUP($V172,AI:AP,8,FALSE()),"")</f>
        <v/>
      </c>
      <c r="AD172" s="111" t="str">
        <f aca="false">IF(AK172&lt;&gt;"",MAX(AD$3:AD171)+1,"")</f>
        <v/>
      </c>
      <c r="AE172" s="111" t="str">
        <f aca="false">IF(AL172&lt;&gt;"",MAX(AE$3:AE171)+1,"")</f>
        <v/>
      </c>
      <c r="AF172" s="111" t="str">
        <f aca="false">IF(AM172&lt;&gt;"",MAX(AF$3:AF171)+1,"")</f>
        <v/>
      </c>
      <c r="AG172" s="111" t="str">
        <f aca="false">IF(AN172&lt;&gt;"",MAX(AG$3:AG171)+1,"")</f>
        <v/>
      </c>
      <c r="AH172" s="111" t="str">
        <f aca="false">IF(AO172&lt;&gt;"",MAX(AH$3:AH171)+1,"")</f>
        <v/>
      </c>
      <c r="AI172" s="111" t="str">
        <f aca="false">IF(AP172&lt;&gt;"",MAX(AI$3:AI171)+1,"")</f>
        <v/>
      </c>
      <c r="AK172" s="111" t="str">
        <f aca="false">IF(B172="","",IF(COUNTIF($AK$3:AL171,B172)=0,B172,""))</f>
        <v/>
      </c>
      <c r="AL172" s="111" t="str">
        <f aca="false">IF(C172="","",IF($B172='Oneri di Urbanizzazione'!$E$33,IF(COUNTIF($AL$3:AL171,$C172)=0,$C172,""),""))</f>
        <v/>
      </c>
      <c r="AM172" s="111" t="str">
        <f aca="false">IF(D172="","",IF(AND($B172='Oneri di Urbanizzazione'!$E$33,$C172='Oneri di Urbanizzazione'!$E$35),IF(COUNTIF(AM$3:AM171,$D172)=0,$D172,""),""))</f>
        <v/>
      </c>
      <c r="AN172" s="111" t="str">
        <f aca="false">IF(E172="","",IF(AND($B172='Oneri di Urbanizzazione'!$E$33,$C172='Oneri di Urbanizzazione'!$E$35,$D172='Oneri di Urbanizzazione'!$E$38),IF(COUNTIF(AN$3:AN171,$E172)=0,$E172,""),""))</f>
        <v/>
      </c>
      <c r="AO172" s="111" t="str">
        <f aca="false">IF(F172="","",IF(AND($B172='Oneri di Urbanizzazione'!$E$33,$C172='Oneri di Urbanizzazione'!$E$35,$D172='Oneri di Urbanizzazione'!$E$38,$E172='Oneri di Urbanizzazione'!$E$40),IF(COUNTIF(AO$3:AO171,$F172)=0,$F172,""),""))</f>
        <v/>
      </c>
      <c r="AP172" s="111" t="str">
        <f aca="false">IF(G172="","",IF(AND($B172='Oneri di Urbanizzazione'!$E$33,$C172='Oneri di Urbanizzazione'!$E$35,$D172='Oneri di Urbanizzazione'!$E$38,$E172='Oneri di Urbanizzazione'!$E$40,$F172='Oneri di Urbanizzazione'!$E$42),IF(COUNTIF(AP$3:AP171,$G172)=0,$G172,""),""))</f>
        <v/>
      </c>
      <c r="AY172" s="1" t="n">
        <f aca="false">+AY171+1</f>
        <v>170</v>
      </c>
      <c r="AZ172" s="978" t="str">
        <f aca="false">IFERROR(VLOOKUP($AY172,BI:BP,8,FALSE()),"")</f>
        <v/>
      </c>
      <c r="BA172" s="978" t="str">
        <f aca="false">IFERROR(VLOOKUP($AY172,BJ:BQ,8,FALSE()),"")</f>
        <v/>
      </c>
      <c r="BB172" s="978" t="str">
        <f aca="false">IFERROR(VLOOKUP($AY172,BK:BR,8,FALSE()),"")</f>
        <v/>
      </c>
      <c r="BC172" s="978" t="str">
        <f aca="false">IFERROR(VLOOKUP($AY172,BL:BS,8,FALSE()),"")</f>
        <v/>
      </c>
      <c r="BD172" s="978" t="str">
        <f aca="false">IFERROR(VLOOKUP($AY172,BM:BT,8,FALSE()),"")</f>
        <v/>
      </c>
      <c r="BE172" s="978" t="str">
        <f aca="false">IFERROR(VLOOKUP($AY172,BN:BU,8,FALSE()),"")</f>
        <v/>
      </c>
      <c r="BI172" s="1" t="str">
        <f aca="false">IF(BP172&lt;&gt;"",MAX(BI$3:BI171)+1,"")</f>
        <v/>
      </c>
      <c r="BJ172" s="1" t="str">
        <f aca="false">IF(BQ172&lt;&gt;"",MAX(BJ$3:BJ171)+1,"")</f>
        <v/>
      </c>
      <c r="BK172" s="1" t="str">
        <f aca="false">IF(BR172&lt;&gt;"",MAX(BK$3:BK171)+1,"")</f>
        <v/>
      </c>
      <c r="BL172" s="1" t="str">
        <f aca="false">IF(BS172&lt;&gt;"",MAX(BL$3:BL171)+1,"")</f>
        <v/>
      </c>
      <c r="BM172" s="1" t="str">
        <f aca="false">IF(BT172&lt;&gt;"",MAX(BM$3:BM171)+1,"")</f>
        <v/>
      </c>
      <c r="BN172" s="1" t="str">
        <f aca="false">IF(BU172&lt;&gt;"",MAX(BN$3:BN171)+1,"")</f>
        <v/>
      </c>
      <c r="BP172" s="1" t="str">
        <f aca="false">IF(B172&lt;&gt;"",IF(COUNTIF(BP$3:BP171,B172)&gt;0,"",B172),"")</f>
        <v/>
      </c>
      <c r="BQ172" s="1" t="str">
        <f aca="false">IF(C172&lt;&gt;"",IF(COUNTIF(BQ$3:BQ171,C172)&gt;0,"",C172),"")</f>
        <v/>
      </c>
      <c r="BR172" s="1" t="str">
        <f aca="false">IF(D172&lt;&gt;"",IF(COUNTIF(BR$3:BR171,D172)&gt;0,"",D172),"")</f>
        <v/>
      </c>
      <c r="BS172" s="1" t="str">
        <f aca="false">IF(E172&lt;&gt;"",IF(COUNTIF(BS$3:BS171,E172)&gt;0,"",E172),"")</f>
        <v/>
      </c>
      <c r="BT172" s="1" t="str">
        <f aca="false">IF(F172&lt;&gt;"",IF(COUNTIF(BT$3:BT171,F172)&gt;0,"",F172),"")</f>
        <v/>
      </c>
      <c r="BU172" s="1" t="str">
        <f aca="false">IF(G172&lt;&gt;"",IF(COUNTIF(BU$3:BU171,G172)&gt;0,"",G172),"")</f>
        <v/>
      </c>
    </row>
    <row r="173" customFormat="false" ht="15" hidden="false" customHeight="false" outlineLevel="0" collapsed="false">
      <c r="A173" s="972" t="str">
        <f aca="false">IF(B173&lt;&gt;"",CONCATENATE(B173,C173,D173,E173,F173,G173),"")</f>
        <v/>
      </c>
      <c r="B173" s="660"/>
      <c r="C173" s="660"/>
      <c r="D173" s="660"/>
      <c r="E173" s="1008"/>
      <c r="F173" s="660"/>
      <c r="G173" s="660"/>
      <c r="H173" s="1002"/>
      <c r="I173" s="1002"/>
      <c r="J173" s="1003"/>
      <c r="K173" s="1004"/>
      <c r="L173" s="1005"/>
      <c r="M173" s="1005"/>
      <c r="N173" s="1003"/>
      <c r="O173" s="1014"/>
      <c r="P173" s="1008"/>
      <c r="Q173" s="1008"/>
      <c r="R173" s="1008"/>
      <c r="S173" s="1007"/>
      <c r="V173" s="111" t="n">
        <f aca="false">+V172+1</f>
        <v>171</v>
      </c>
      <c r="W173" s="977" t="str">
        <f aca="false">IFERROR(VLOOKUP($V172,AD:AK,8,FALSE()),"")</f>
        <v/>
      </c>
      <c r="X173" s="977" t="str">
        <f aca="false">IFERROR(VLOOKUP($V173,AE:AL,8,FALSE()),"")</f>
        <v/>
      </c>
      <c r="Y173" s="977" t="str">
        <f aca="false">IFERROR(VLOOKUP($V173,AF:AM,8,FALSE()),"")</f>
        <v/>
      </c>
      <c r="Z173" s="977" t="str">
        <f aca="false">IFERROR(VLOOKUP($V173,AG:AN,8,FALSE()),"")</f>
        <v/>
      </c>
      <c r="AA173" s="977" t="str">
        <f aca="false">IFERROR(VLOOKUP($V173,AH:AO,8,FALSE()),"")</f>
        <v/>
      </c>
      <c r="AB173" s="977" t="str">
        <f aca="false">IFERROR(VLOOKUP($V173,AI:AP,8,FALSE()),"")</f>
        <v/>
      </c>
      <c r="AD173" s="111" t="str">
        <f aca="false">IF(AK173&lt;&gt;"",MAX(AD$3:AD172)+1,"")</f>
        <v/>
      </c>
      <c r="AE173" s="111" t="str">
        <f aca="false">IF(AL173&lt;&gt;"",MAX(AE$3:AE172)+1,"")</f>
        <v/>
      </c>
      <c r="AF173" s="111" t="str">
        <f aca="false">IF(AM173&lt;&gt;"",MAX(AF$3:AF172)+1,"")</f>
        <v/>
      </c>
      <c r="AG173" s="111" t="str">
        <f aca="false">IF(AN173&lt;&gt;"",MAX(AG$3:AG172)+1,"")</f>
        <v/>
      </c>
      <c r="AH173" s="111" t="str">
        <f aca="false">IF(AO173&lt;&gt;"",MAX(AH$3:AH172)+1,"")</f>
        <v/>
      </c>
      <c r="AI173" s="111" t="str">
        <f aca="false">IF(AP173&lt;&gt;"",MAX(AI$3:AI172)+1,"")</f>
        <v/>
      </c>
      <c r="AK173" s="111" t="str">
        <f aca="false">IF(B173="","",IF(COUNTIF($AK$3:AL172,B173)=0,B173,""))</f>
        <v/>
      </c>
      <c r="AL173" s="111" t="str">
        <f aca="false">IF(C173="","",IF($B173='Oneri di Urbanizzazione'!$E$33,IF(COUNTIF($AL$3:AL172,$C173)=0,$C173,""),""))</f>
        <v/>
      </c>
      <c r="AM173" s="111" t="str">
        <f aca="false">IF(D173="","",IF(AND($B173='Oneri di Urbanizzazione'!$E$33,$C173='Oneri di Urbanizzazione'!$E$35),IF(COUNTIF(AM$3:AM172,$D173)=0,$D173,""),""))</f>
        <v/>
      </c>
      <c r="AN173" s="111" t="str">
        <f aca="false">IF(E173="","",IF(AND($B173='Oneri di Urbanizzazione'!$E$33,$C173='Oneri di Urbanizzazione'!$E$35,$D173='Oneri di Urbanizzazione'!$E$38),IF(COUNTIF(AN$3:AN172,$E173)=0,$E173,""),""))</f>
        <v/>
      </c>
      <c r="AO173" s="111" t="str">
        <f aca="false">IF(F173="","",IF(AND($B173='Oneri di Urbanizzazione'!$E$33,$C173='Oneri di Urbanizzazione'!$E$35,$D173='Oneri di Urbanizzazione'!$E$38,$E173='Oneri di Urbanizzazione'!$E$40),IF(COUNTIF(AO$3:AO172,$F173)=0,$F173,""),""))</f>
        <v/>
      </c>
      <c r="AP173" s="111" t="str">
        <f aca="false">IF(G173="","",IF(AND($B173='Oneri di Urbanizzazione'!$E$33,$C173='Oneri di Urbanizzazione'!$E$35,$D173='Oneri di Urbanizzazione'!$E$38,$E173='Oneri di Urbanizzazione'!$E$40,$F173='Oneri di Urbanizzazione'!$E$42),IF(COUNTIF(AP$3:AP172,$G173)=0,$G173,""),""))</f>
        <v/>
      </c>
      <c r="AY173" s="1" t="n">
        <f aca="false">+AY172+1</f>
        <v>171</v>
      </c>
      <c r="AZ173" s="978" t="str">
        <f aca="false">IFERROR(VLOOKUP($AY173,BI:BP,8,FALSE()),"")</f>
        <v/>
      </c>
      <c r="BA173" s="978" t="str">
        <f aca="false">IFERROR(VLOOKUP($AY173,BJ:BQ,8,FALSE()),"")</f>
        <v/>
      </c>
      <c r="BB173" s="978" t="str">
        <f aca="false">IFERROR(VLOOKUP($AY173,BK:BR,8,FALSE()),"")</f>
        <v/>
      </c>
      <c r="BC173" s="978" t="str">
        <f aca="false">IFERROR(VLOOKUP($AY173,BL:BS,8,FALSE()),"")</f>
        <v/>
      </c>
      <c r="BD173" s="978" t="str">
        <f aca="false">IFERROR(VLOOKUP($AY173,BM:BT,8,FALSE()),"")</f>
        <v/>
      </c>
      <c r="BE173" s="978" t="str">
        <f aca="false">IFERROR(VLOOKUP($AY173,BN:BU,8,FALSE()),"")</f>
        <v/>
      </c>
      <c r="BI173" s="1" t="str">
        <f aca="false">IF(BP173&lt;&gt;"",MAX(BI$3:BI172)+1,"")</f>
        <v/>
      </c>
      <c r="BJ173" s="1" t="str">
        <f aca="false">IF(BQ173&lt;&gt;"",MAX(BJ$3:BJ172)+1,"")</f>
        <v/>
      </c>
      <c r="BK173" s="1" t="str">
        <f aca="false">IF(BR173&lt;&gt;"",MAX(BK$3:BK172)+1,"")</f>
        <v/>
      </c>
      <c r="BL173" s="1" t="str">
        <f aca="false">IF(BS173&lt;&gt;"",MAX(BL$3:BL172)+1,"")</f>
        <v/>
      </c>
      <c r="BM173" s="1" t="str">
        <f aca="false">IF(BT173&lt;&gt;"",MAX(BM$3:BM172)+1,"")</f>
        <v/>
      </c>
      <c r="BN173" s="1" t="str">
        <f aca="false">IF(BU173&lt;&gt;"",MAX(BN$3:BN172)+1,"")</f>
        <v/>
      </c>
      <c r="BP173" s="1" t="str">
        <f aca="false">IF(B173&lt;&gt;"",IF(COUNTIF(BP$3:BP172,B173)&gt;0,"",B173),"")</f>
        <v/>
      </c>
      <c r="BQ173" s="1" t="str">
        <f aca="false">IF(C173&lt;&gt;"",IF(COUNTIF(BQ$3:BQ172,C173)&gt;0,"",C173),"")</f>
        <v/>
      </c>
      <c r="BR173" s="1" t="str">
        <f aca="false">IF(D173&lt;&gt;"",IF(COUNTIF(BR$3:BR172,D173)&gt;0,"",D173),"")</f>
        <v/>
      </c>
      <c r="BS173" s="1" t="str">
        <f aca="false">IF(E173&lt;&gt;"",IF(COUNTIF(BS$3:BS172,E173)&gt;0,"",E173),"")</f>
        <v/>
      </c>
      <c r="BT173" s="1" t="str">
        <f aca="false">IF(F173&lt;&gt;"",IF(COUNTIF(BT$3:BT172,F173)&gt;0,"",F173),"")</f>
        <v/>
      </c>
      <c r="BU173" s="1" t="str">
        <f aca="false">IF(G173&lt;&gt;"",IF(COUNTIF(BU$3:BU172,G173)&gt;0,"",G173),"")</f>
        <v/>
      </c>
    </row>
    <row r="174" customFormat="false" ht="15" hidden="false" customHeight="false" outlineLevel="0" collapsed="false">
      <c r="A174" s="972" t="str">
        <f aca="false">IF(B174&lt;&gt;"",CONCATENATE(B174,C174,D174,E174,F174,G174),"")</f>
        <v/>
      </c>
      <c r="B174" s="660"/>
      <c r="C174" s="660"/>
      <c r="D174" s="660"/>
      <c r="E174" s="1008"/>
      <c r="F174" s="660"/>
      <c r="G174" s="660"/>
      <c r="H174" s="1002"/>
      <c r="I174" s="1002"/>
      <c r="J174" s="1003"/>
      <c r="K174" s="1004"/>
      <c r="L174" s="1005"/>
      <c r="M174" s="1005"/>
      <c r="N174" s="1003"/>
      <c r="O174" s="1014"/>
      <c r="P174" s="1008"/>
      <c r="Q174" s="1008"/>
      <c r="R174" s="1008"/>
      <c r="S174" s="1007"/>
      <c r="V174" s="111" t="n">
        <f aca="false">+V173+1</f>
        <v>172</v>
      </c>
      <c r="W174" s="977" t="str">
        <f aca="false">IFERROR(VLOOKUP($V173,AD:AK,8,FALSE()),"")</f>
        <v/>
      </c>
      <c r="X174" s="977" t="str">
        <f aca="false">IFERROR(VLOOKUP($V174,AE:AL,8,FALSE()),"")</f>
        <v/>
      </c>
      <c r="Y174" s="977" t="str">
        <f aca="false">IFERROR(VLOOKUP($V174,AF:AM,8,FALSE()),"")</f>
        <v/>
      </c>
      <c r="Z174" s="977" t="str">
        <f aca="false">IFERROR(VLOOKUP($V174,AG:AN,8,FALSE()),"")</f>
        <v/>
      </c>
      <c r="AA174" s="977" t="str">
        <f aca="false">IFERROR(VLOOKUP($V174,AH:AO,8,FALSE()),"")</f>
        <v/>
      </c>
      <c r="AB174" s="977" t="str">
        <f aca="false">IFERROR(VLOOKUP($V174,AI:AP,8,FALSE()),"")</f>
        <v/>
      </c>
      <c r="AD174" s="111" t="str">
        <f aca="false">IF(AK174&lt;&gt;"",MAX(AD$3:AD173)+1,"")</f>
        <v/>
      </c>
      <c r="AE174" s="111" t="str">
        <f aca="false">IF(AL174&lt;&gt;"",MAX(AE$3:AE173)+1,"")</f>
        <v/>
      </c>
      <c r="AF174" s="111" t="str">
        <f aca="false">IF(AM174&lt;&gt;"",MAX(AF$3:AF173)+1,"")</f>
        <v/>
      </c>
      <c r="AG174" s="111" t="str">
        <f aca="false">IF(AN174&lt;&gt;"",MAX(AG$3:AG173)+1,"")</f>
        <v/>
      </c>
      <c r="AH174" s="111" t="str">
        <f aca="false">IF(AO174&lt;&gt;"",MAX(AH$3:AH173)+1,"")</f>
        <v/>
      </c>
      <c r="AI174" s="111" t="str">
        <f aca="false">IF(AP174&lt;&gt;"",MAX(AI$3:AI173)+1,"")</f>
        <v/>
      </c>
      <c r="AK174" s="111" t="str">
        <f aca="false">IF(B174="","",IF(COUNTIF($AK$3:AL173,B174)=0,B174,""))</f>
        <v/>
      </c>
      <c r="AL174" s="111" t="str">
        <f aca="false">IF(C174="","",IF($B174='Oneri di Urbanizzazione'!$E$33,IF(COUNTIF($AL$3:AL173,$C174)=0,$C174,""),""))</f>
        <v/>
      </c>
      <c r="AM174" s="111" t="str">
        <f aca="false">IF(D174="","",IF(AND($B174='Oneri di Urbanizzazione'!$E$33,$C174='Oneri di Urbanizzazione'!$E$35),IF(COUNTIF(AM$3:AM173,$D174)=0,$D174,""),""))</f>
        <v/>
      </c>
      <c r="AN174" s="111" t="str">
        <f aca="false">IF(E174="","",IF(AND($B174='Oneri di Urbanizzazione'!$E$33,$C174='Oneri di Urbanizzazione'!$E$35,$D174='Oneri di Urbanizzazione'!$E$38),IF(COUNTIF(AN$3:AN173,$E174)=0,$E174,""),""))</f>
        <v/>
      </c>
      <c r="AO174" s="111" t="str">
        <f aca="false">IF(F174="","",IF(AND($B174='Oneri di Urbanizzazione'!$E$33,$C174='Oneri di Urbanizzazione'!$E$35,$D174='Oneri di Urbanizzazione'!$E$38,$E174='Oneri di Urbanizzazione'!$E$40),IF(COUNTIF(AO$3:AO173,$F174)=0,$F174,""),""))</f>
        <v/>
      </c>
      <c r="AP174" s="111" t="str">
        <f aca="false">IF(G174="","",IF(AND($B174='Oneri di Urbanizzazione'!$E$33,$C174='Oneri di Urbanizzazione'!$E$35,$D174='Oneri di Urbanizzazione'!$E$38,$E174='Oneri di Urbanizzazione'!$E$40,$F174='Oneri di Urbanizzazione'!$E$42),IF(COUNTIF(AP$3:AP173,$G174)=0,$G174,""),""))</f>
        <v/>
      </c>
      <c r="AY174" s="1" t="n">
        <f aca="false">+AY173+1</f>
        <v>172</v>
      </c>
      <c r="AZ174" s="978" t="str">
        <f aca="false">IFERROR(VLOOKUP($AY174,BI:BP,8,FALSE()),"")</f>
        <v/>
      </c>
      <c r="BA174" s="978" t="str">
        <f aca="false">IFERROR(VLOOKUP($AY174,BJ:BQ,8,FALSE()),"")</f>
        <v/>
      </c>
      <c r="BB174" s="978" t="str">
        <f aca="false">IFERROR(VLOOKUP($AY174,BK:BR,8,FALSE()),"")</f>
        <v/>
      </c>
      <c r="BC174" s="978" t="str">
        <f aca="false">IFERROR(VLOOKUP($AY174,BL:BS,8,FALSE()),"")</f>
        <v/>
      </c>
      <c r="BD174" s="978" t="str">
        <f aca="false">IFERROR(VLOOKUP($AY174,BM:BT,8,FALSE()),"")</f>
        <v/>
      </c>
      <c r="BE174" s="978" t="str">
        <f aca="false">IFERROR(VLOOKUP($AY174,BN:BU,8,FALSE()),"")</f>
        <v/>
      </c>
      <c r="BI174" s="1" t="str">
        <f aca="false">IF(BP174&lt;&gt;"",MAX(BI$3:BI173)+1,"")</f>
        <v/>
      </c>
      <c r="BJ174" s="1" t="str">
        <f aca="false">IF(BQ174&lt;&gt;"",MAX(BJ$3:BJ173)+1,"")</f>
        <v/>
      </c>
      <c r="BK174" s="1" t="str">
        <f aca="false">IF(BR174&lt;&gt;"",MAX(BK$3:BK173)+1,"")</f>
        <v/>
      </c>
      <c r="BL174" s="1" t="str">
        <f aca="false">IF(BS174&lt;&gt;"",MAX(BL$3:BL173)+1,"")</f>
        <v/>
      </c>
      <c r="BM174" s="1" t="str">
        <f aca="false">IF(BT174&lt;&gt;"",MAX(BM$3:BM173)+1,"")</f>
        <v/>
      </c>
      <c r="BN174" s="1" t="str">
        <f aca="false">IF(BU174&lt;&gt;"",MAX(BN$3:BN173)+1,"")</f>
        <v/>
      </c>
      <c r="BP174" s="1" t="str">
        <f aca="false">IF(B174&lt;&gt;"",IF(COUNTIF(BP$3:BP173,B174)&gt;0,"",B174),"")</f>
        <v/>
      </c>
      <c r="BQ174" s="1" t="str">
        <f aca="false">IF(C174&lt;&gt;"",IF(COUNTIF(BQ$3:BQ173,C174)&gt;0,"",C174),"")</f>
        <v/>
      </c>
      <c r="BR174" s="1" t="str">
        <f aca="false">IF(D174&lt;&gt;"",IF(COUNTIF(BR$3:BR173,D174)&gt;0,"",D174),"")</f>
        <v/>
      </c>
      <c r="BS174" s="1" t="str">
        <f aca="false">IF(E174&lt;&gt;"",IF(COUNTIF(BS$3:BS173,E174)&gt;0,"",E174),"")</f>
        <v/>
      </c>
      <c r="BT174" s="1" t="str">
        <f aca="false">IF(F174&lt;&gt;"",IF(COUNTIF(BT$3:BT173,F174)&gt;0,"",F174),"")</f>
        <v/>
      </c>
      <c r="BU174" s="1" t="str">
        <f aca="false">IF(G174&lt;&gt;"",IF(COUNTIF(BU$3:BU173,G174)&gt;0,"",G174),"")</f>
        <v/>
      </c>
    </row>
    <row r="175" customFormat="false" ht="15" hidden="false" customHeight="false" outlineLevel="0" collapsed="false">
      <c r="A175" s="972" t="str">
        <f aca="false">IF(B175&lt;&gt;"",CONCATENATE(B175,C175,D175,E175,F175,G175),"")</f>
        <v/>
      </c>
      <c r="B175" s="660"/>
      <c r="C175" s="660"/>
      <c r="D175" s="660"/>
      <c r="E175" s="1008"/>
      <c r="F175" s="660"/>
      <c r="G175" s="660"/>
      <c r="H175" s="1002"/>
      <c r="I175" s="1002"/>
      <c r="J175" s="1003"/>
      <c r="K175" s="1004"/>
      <c r="L175" s="1005"/>
      <c r="M175" s="1005"/>
      <c r="N175" s="1003"/>
      <c r="O175" s="1014"/>
      <c r="P175" s="1008"/>
      <c r="Q175" s="1008"/>
      <c r="R175" s="1008"/>
      <c r="S175" s="1007"/>
      <c r="V175" s="111" t="n">
        <f aca="false">+V174+1</f>
        <v>173</v>
      </c>
      <c r="W175" s="977" t="str">
        <f aca="false">IFERROR(VLOOKUP($V174,AD:AK,8,FALSE()),"")</f>
        <v/>
      </c>
      <c r="X175" s="977" t="str">
        <f aca="false">IFERROR(VLOOKUP($V175,AE:AL,8,FALSE()),"")</f>
        <v/>
      </c>
      <c r="Y175" s="977" t="str">
        <f aca="false">IFERROR(VLOOKUP($V175,AF:AM,8,FALSE()),"")</f>
        <v/>
      </c>
      <c r="Z175" s="977" t="str">
        <f aca="false">IFERROR(VLOOKUP($V175,AG:AN,8,FALSE()),"")</f>
        <v/>
      </c>
      <c r="AA175" s="977" t="str">
        <f aca="false">IFERROR(VLOOKUP($V175,AH:AO,8,FALSE()),"")</f>
        <v/>
      </c>
      <c r="AB175" s="977" t="str">
        <f aca="false">IFERROR(VLOOKUP($V175,AI:AP,8,FALSE()),"")</f>
        <v/>
      </c>
      <c r="AD175" s="111" t="str">
        <f aca="false">IF(AK175&lt;&gt;"",MAX(AD$3:AD174)+1,"")</f>
        <v/>
      </c>
      <c r="AE175" s="111" t="str">
        <f aca="false">IF(AL175&lt;&gt;"",MAX(AE$3:AE174)+1,"")</f>
        <v/>
      </c>
      <c r="AF175" s="111" t="str">
        <f aca="false">IF(AM175&lt;&gt;"",MAX(AF$3:AF174)+1,"")</f>
        <v/>
      </c>
      <c r="AG175" s="111" t="str">
        <f aca="false">IF(AN175&lt;&gt;"",MAX(AG$3:AG174)+1,"")</f>
        <v/>
      </c>
      <c r="AH175" s="111" t="str">
        <f aca="false">IF(AO175&lt;&gt;"",MAX(AH$3:AH174)+1,"")</f>
        <v/>
      </c>
      <c r="AI175" s="111" t="str">
        <f aca="false">IF(AP175&lt;&gt;"",MAX(AI$3:AI174)+1,"")</f>
        <v/>
      </c>
      <c r="AK175" s="111" t="str">
        <f aca="false">IF(B175="","",IF(COUNTIF($AK$3:AL174,B175)=0,B175,""))</f>
        <v/>
      </c>
      <c r="AL175" s="111" t="str">
        <f aca="false">IF(C175="","",IF($B175='Oneri di Urbanizzazione'!$E$33,IF(COUNTIF($AL$3:AL174,$C175)=0,$C175,""),""))</f>
        <v/>
      </c>
      <c r="AM175" s="111" t="str">
        <f aca="false">IF(D175="","",IF(AND($B175='Oneri di Urbanizzazione'!$E$33,$C175='Oneri di Urbanizzazione'!$E$35),IF(COUNTIF(AM$3:AM174,$D175)=0,$D175,""),""))</f>
        <v/>
      </c>
      <c r="AN175" s="111" t="str">
        <f aca="false">IF(E175="","",IF(AND($B175='Oneri di Urbanizzazione'!$E$33,$C175='Oneri di Urbanizzazione'!$E$35,$D175='Oneri di Urbanizzazione'!$E$38),IF(COUNTIF(AN$3:AN174,$E175)=0,$E175,""),""))</f>
        <v/>
      </c>
      <c r="AO175" s="111" t="str">
        <f aca="false">IF(F175="","",IF(AND($B175='Oneri di Urbanizzazione'!$E$33,$C175='Oneri di Urbanizzazione'!$E$35,$D175='Oneri di Urbanizzazione'!$E$38,$E175='Oneri di Urbanizzazione'!$E$40),IF(COUNTIF(AO$3:AO174,$F175)=0,$F175,""),""))</f>
        <v/>
      </c>
      <c r="AP175" s="111" t="str">
        <f aca="false">IF(G175="","",IF(AND($B175='Oneri di Urbanizzazione'!$E$33,$C175='Oneri di Urbanizzazione'!$E$35,$D175='Oneri di Urbanizzazione'!$E$38,$E175='Oneri di Urbanizzazione'!$E$40,$F175='Oneri di Urbanizzazione'!$E$42),IF(COUNTIF(AP$3:AP174,$G175)=0,$G175,""),""))</f>
        <v/>
      </c>
      <c r="AY175" s="1" t="n">
        <f aca="false">+AY174+1</f>
        <v>173</v>
      </c>
      <c r="AZ175" s="978" t="str">
        <f aca="false">IFERROR(VLOOKUP($AY175,BI:BP,8,FALSE()),"")</f>
        <v/>
      </c>
      <c r="BA175" s="978" t="str">
        <f aca="false">IFERROR(VLOOKUP($AY175,BJ:BQ,8,FALSE()),"")</f>
        <v/>
      </c>
      <c r="BB175" s="978" t="str">
        <f aca="false">IFERROR(VLOOKUP($AY175,BK:BR,8,FALSE()),"")</f>
        <v/>
      </c>
      <c r="BC175" s="978" t="str">
        <f aca="false">IFERROR(VLOOKUP($AY175,BL:BS,8,FALSE()),"")</f>
        <v/>
      </c>
      <c r="BD175" s="978" t="str">
        <f aca="false">IFERROR(VLOOKUP($AY175,BM:BT,8,FALSE()),"")</f>
        <v/>
      </c>
      <c r="BE175" s="978" t="str">
        <f aca="false">IFERROR(VLOOKUP($AY175,BN:BU,8,FALSE()),"")</f>
        <v/>
      </c>
      <c r="BI175" s="1" t="str">
        <f aca="false">IF(BP175&lt;&gt;"",MAX(BI$3:BI174)+1,"")</f>
        <v/>
      </c>
      <c r="BJ175" s="1" t="str">
        <f aca="false">IF(BQ175&lt;&gt;"",MAX(BJ$3:BJ174)+1,"")</f>
        <v/>
      </c>
      <c r="BK175" s="1" t="str">
        <f aca="false">IF(BR175&lt;&gt;"",MAX(BK$3:BK174)+1,"")</f>
        <v/>
      </c>
      <c r="BL175" s="1" t="str">
        <f aca="false">IF(BS175&lt;&gt;"",MAX(BL$3:BL174)+1,"")</f>
        <v/>
      </c>
      <c r="BM175" s="1" t="str">
        <f aca="false">IF(BT175&lt;&gt;"",MAX(BM$3:BM174)+1,"")</f>
        <v/>
      </c>
      <c r="BN175" s="1" t="str">
        <f aca="false">IF(BU175&lt;&gt;"",MAX(BN$3:BN174)+1,"")</f>
        <v/>
      </c>
      <c r="BP175" s="1" t="str">
        <f aca="false">IF(B175&lt;&gt;"",IF(COUNTIF(BP$3:BP174,B175)&gt;0,"",B175),"")</f>
        <v/>
      </c>
      <c r="BQ175" s="1" t="str">
        <f aca="false">IF(C175&lt;&gt;"",IF(COUNTIF(BQ$3:BQ174,C175)&gt;0,"",C175),"")</f>
        <v/>
      </c>
      <c r="BR175" s="1" t="str">
        <f aca="false">IF(D175&lt;&gt;"",IF(COUNTIF(BR$3:BR174,D175)&gt;0,"",D175),"")</f>
        <v/>
      </c>
      <c r="BS175" s="1" t="str">
        <f aca="false">IF(E175&lt;&gt;"",IF(COUNTIF(BS$3:BS174,E175)&gt;0,"",E175),"")</f>
        <v/>
      </c>
      <c r="BT175" s="1" t="str">
        <f aca="false">IF(F175&lt;&gt;"",IF(COUNTIF(BT$3:BT174,F175)&gt;0,"",F175),"")</f>
        <v/>
      </c>
      <c r="BU175" s="1" t="str">
        <f aca="false">IF(G175&lt;&gt;"",IF(COUNTIF(BU$3:BU174,G175)&gt;0,"",G175),"")</f>
        <v/>
      </c>
    </row>
    <row r="176" customFormat="false" ht="15" hidden="false" customHeight="false" outlineLevel="0" collapsed="false">
      <c r="A176" s="972" t="str">
        <f aca="false">IF(B176&lt;&gt;"",CONCATENATE(B176,C176,D176,E176,F176,G176),"")</f>
        <v/>
      </c>
      <c r="B176" s="660"/>
      <c r="C176" s="660"/>
      <c r="D176" s="660"/>
      <c r="E176" s="1008"/>
      <c r="F176" s="660"/>
      <c r="G176" s="660"/>
      <c r="H176" s="1002"/>
      <c r="I176" s="1002"/>
      <c r="J176" s="1003"/>
      <c r="K176" s="1004"/>
      <c r="L176" s="1005"/>
      <c r="M176" s="1005"/>
      <c r="N176" s="1003"/>
      <c r="O176" s="1014"/>
      <c r="P176" s="1008"/>
      <c r="Q176" s="1008"/>
      <c r="R176" s="1008"/>
      <c r="S176" s="1007"/>
      <c r="V176" s="111" t="n">
        <f aca="false">+V175+1</f>
        <v>174</v>
      </c>
      <c r="W176" s="977" t="str">
        <f aca="false">IFERROR(VLOOKUP($V175,AD:AK,8,FALSE()),"")</f>
        <v/>
      </c>
      <c r="X176" s="977" t="str">
        <f aca="false">IFERROR(VLOOKUP($V176,AE:AL,8,FALSE()),"")</f>
        <v/>
      </c>
      <c r="Y176" s="977" t="str">
        <f aca="false">IFERROR(VLOOKUP($V176,AF:AM,8,FALSE()),"")</f>
        <v/>
      </c>
      <c r="Z176" s="977" t="str">
        <f aca="false">IFERROR(VLOOKUP($V176,AG:AN,8,FALSE()),"")</f>
        <v/>
      </c>
      <c r="AA176" s="977" t="str">
        <f aca="false">IFERROR(VLOOKUP($V176,AH:AO,8,FALSE()),"")</f>
        <v/>
      </c>
      <c r="AB176" s="977" t="str">
        <f aca="false">IFERROR(VLOOKUP($V176,AI:AP,8,FALSE()),"")</f>
        <v/>
      </c>
      <c r="AD176" s="111" t="str">
        <f aca="false">IF(AK176&lt;&gt;"",MAX(AD$3:AD175)+1,"")</f>
        <v/>
      </c>
      <c r="AE176" s="111" t="str">
        <f aca="false">IF(AL176&lt;&gt;"",MAX(AE$3:AE175)+1,"")</f>
        <v/>
      </c>
      <c r="AF176" s="111" t="str">
        <f aca="false">IF(AM176&lt;&gt;"",MAX(AF$3:AF175)+1,"")</f>
        <v/>
      </c>
      <c r="AG176" s="111" t="str">
        <f aca="false">IF(AN176&lt;&gt;"",MAX(AG$3:AG175)+1,"")</f>
        <v/>
      </c>
      <c r="AH176" s="111" t="str">
        <f aca="false">IF(AO176&lt;&gt;"",MAX(AH$3:AH175)+1,"")</f>
        <v/>
      </c>
      <c r="AI176" s="111" t="str">
        <f aca="false">IF(AP176&lt;&gt;"",MAX(AI$3:AI175)+1,"")</f>
        <v/>
      </c>
      <c r="AK176" s="111" t="str">
        <f aca="false">IF(B176="","",IF(COUNTIF($AK$3:AL175,B176)=0,B176,""))</f>
        <v/>
      </c>
      <c r="AL176" s="111" t="str">
        <f aca="false">IF(C176="","",IF($B176='Oneri di Urbanizzazione'!$E$33,IF(COUNTIF($AL$3:AL175,$C176)=0,$C176,""),""))</f>
        <v/>
      </c>
      <c r="AM176" s="111" t="str">
        <f aca="false">IF(D176="","",IF(AND($B176='Oneri di Urbanizzazione'!$E$33,$C176='Oneri di Urbanizzazione'!$E$35),IF(COUNTIF(AM$3:AM175,$D176)=0,$D176,""),""))</f>
        <v/>
      </c>
      <c r="AN176" s="111" t="str">
        <f aca="false">IF(E176="","",IF(AND($B176='Oneri di Urbanizzazione'!$E$33,$C176='Oneri di Urbanizzazione'!$E$35,$D176='Oneri di Urbanizzazione'!$E$38),IF(COUNTIF(AN$3:AN175,$E176)=0,$E176,""),""))</f>
        <v/>
      </c>
      <c r="AO176" s="111" t="str">
        <f aca="false">IF(F176="","",IF(AND($B176='Oneri di Urbanizzazione'!$E$33,$C176='Oneri di Urbanizzazione'!$E$35,$D176='Oneri di Urbanizzazione'!$E$38,$E176='Oneri di Urbanizzazione'!$E$40),IF(COUNTIF(AO$3:AO175,$F176)=0,$F176,""),""))</f>
        <v/>
      </c>
      <c r="AP176" s="111" t="str">
        <f aca="false">IF(G176="","",IF(AND($B176='Oneri di Urbanizzazione'!$E$33,$C176='Oneri di Urbanizzazione'!$E$35,$D176='Oneri di Urbanizzazione'!$E$38,$E176='Oneri di Urbanizzazione'!$E$40,$F176='Oneri di Urbanizzazione'!$E$42),IF(COUNTIF(AP$3:AP175,$G176)=0,$G176,""),""))</f>
        <v/>
      </c>
      <c r="AY176" s="1" t="n">
        <f aca="false">+AY175+1</f>
        <v>174</v>
      </c>
      <c r="AZ176" s="978" t="str">
        <f aca="false">IFERROR(VLOOKUP($AY176,BI:BP,8,FALSE()),"")</f>
        <v/>
      </c>
      <c r="BA176" s="978" t="str">
        <f aca="false">IFERROR(VLOOKUP($AY176,BJ:BQ,8,FALSE()),"")</f>
        <v/>
      </c>
      <c r="BB176" s="978" t="str">
        <f aca="false">IFERROR(VLOOKUP($AY176,BK:BR,8,FALSE()),"")</f>
        <v/>
      </c>
      <c r="BC176" s="978" t="str">
        <f aca="false">IFERROR(VLOOKUP($AY176,BL:BS,8,FALSE()),"")</f>
        <v/>
      </c>
      <c r="BD176" s="978" t="str">
        <f aca="false">IFERROR(VLOOKUP($AY176,BM:BT,8,FALSE()),"")</f>
        <v/>
      </c>
      <c r="BE176" s="978" t="str">
        <f aca="false">IFERROR(VLOOKUP($AY176,BN:BU,8,FALSE()),"")</f>
        <v/>
      </c>
      <c r="BI176" s="1" t="str">
        <f aca="false">IF(BP176&lt;&gt;"",MAX(BI$3:BI175)+1,"")</f>
        <v/>
      </c>
      <c r="BJ176" s="1" t="str">
        <f aca="false">IF(BQ176&lt;&gt;"",MAX(BJ$3:BJ175)+1,"")</f>
        <v/>
      </c>
      <c r="BK176" s="1" t="str">
        <f aca="false">IF(BR176&lt;&gt;"",MAX(BK$3:BK175)+1,"")</f>
        <v/>
      </c>
      <c r="BL176" s="1" t="str">
        <f aca="false">IF(BS176&lt;&gt;"",MAX(BL$3:BL175)+1,"")</f>
        <v/>
      </c>
      <c r="BM176" s="1" t="str">
        <f aca="false">IF(BT176&lt;&gt;"",MAX(BM$3:BM175)+1,"")</f>
        <v/>
      </c>
      <c r="BN176" s="1" t="str">
        <f aca="false">IF(BU176&lt;&gt;"",MAX(BN$3:BN175)+1,"")</f>
        <v/>
      </c>
      <c r="BP176" s="1" t="str">
        <f aca="false">IF(B176&lt;&gt;"",IF(COUNTIF(BP$3:BP175,B176)&gt;0,"",B176),"")</f>
        <v/>
      </c>
      <c r="BQ176" s="1" t="str">
        <f aca="false">IF(C176&lt;&gt;"",IF(COUNTIF(BQ$3:BQ175,C176)&gt;0,"",C176),"")</f>
        <v/>
      </c>
      <c r="BR176" s="1" t="str">
        <f aca="false">IF(D176&lt;&gt;"",IF(COUNTIF(BR$3:BR175,D176)&gt;0,"",D176),"")</f>
        <v/>
      </c>
      <c r="BS176" s="1" t="str">
        <f aca="false">IF(E176&lt;&gt;"",IF(COUNTIF(BS$3:BS175,E176)&gt;0,"",E176),"")</f>
        <v/>
      </c>
      <c r="BT176" s="1" t="str">
        <f aca="false">IF(F176&lt;&gt;"",IF(COUNTIF(BT$3:BT175,F176)&gt;0,"",F176),"")</f>
        <v/>
      </c>
      <c r="BU176" s="1" t="str">
        <f aca="false">IF(G176&lt;&gt;"",IF(COUNTIF(BU$3:BU175,G176)&gt;0,"",G176),"")</f>
        <v/>
      </c>
    </row>
    <row r="177" customFormat="false" ht="15" hidden="false" customHeight="false" outlineLevel="0" collapsed="false">
      <c r="A177" s="972" t="str">
        <f aca="false">IF(B177&lt;&gt;"",CONCATENATE(B177,C177,D177,E177,F177,G177),"")</f>
        <v/>
      </c>
      <c r="B177" s="660"/>
      <c r="C177" s="660"/>
      <c r="D177" s="660"/>
      <c r="E177" s="1008"/>
      <c r="F177" s="660"/>
      <c r="G177" s="660"/>
      <c r="H177" s="1002"/>
      <c r="I177" s="1002"/>
      <c r="J177" s="1003"/>
      <c r="K177" s="1004"/>
      <c r="L177" s="1005"/>
      <c r="M177" s="1005"/>
      <c r="N177" s="1003"/>
      <c r="O177" s="1014"/>
      <c r="P177" s="1008"/>
      <c r="Q177" s="1008"/>
      <c r="R177" s="1008"/>
      <c r="S177" s="1007"/>
      <c r="V177" s="111" t="n">
        <f aca="false">+V176+1</f>
        <v>175</v>
      </c>
      <c r="W177" s="977" t="str">
        <f aca="false">IFERROR(VLOOKUP($V176,AD:AK,8,FALSE()),"")</f>
        <v/>
      </c>
      <c r="X177" s="977" t="str">
        <f aca="false">IFERROR(VLOOKUP($V177,AE:AL,8,FALSE()),"")</f>
        <v/>
      </c>
      <c r="Y177" s="977" t="str">
        <f aca="false">IFERROR(VLOOKUP($V177,AF:AM,8,FALSE()),"")</f>
        <v/>
      </c>
      <c r="Z177" s="977" t="str">
        <f aca="false">IFERROR(VLOOKUP($V177,AG:AN,8,FALSE()),"")</f>
        <v/>
      </c>
      <c r="AA177" s="977" t="str">
        <f aca="false">IFERROR(VLOOKUP($V177,AH:AO,8,FALSE()),"")</f>
        <v/>
      </c>
      <c r="AB177" s="977" t="str">
        <f aca="false">IFERROR(VLOOKUP($V177,AI:AP,8,FALSE()),"")</f>
        <v/>
      </c>
      <c r="AD177" s="111" t="str">
        <f aca="false">IF(AK177&lt;&gt;"",MAX(AD$3:AD176)+1,"")</f>
        <v/>
      </c>
      <c r="AE177" s="111" t="str">
        <f aca="false">IF(AL177&lt;&gt;"",MAX(AE$3:AE176)+1,"")</f>
        <v/>
      </c>
      <c r="AF177" s="111" t="str">
        <f aca="false">IF(AM177&lt;&gt;"",MAX(AF$3:AF176)+1,"")</f>
        <v/>
      </c>
      <c r="AG177" s="111" t="str">
        <f aca="false">IF(AN177&lt;&gt;"",MAX(AG$3:AG176)+1,"")</f>
        <v/>
      </c>
      <c r="AH177" s="111" t="str">
        <f aca="false">IF(AO177&lt;&gt;"",MAX(AH$3:AH176)+1,"")</f>
        <v/>
      </c>
      <c r="AI177" s="111" t="str">
        <f aca="false">IF(AP177&lt;&gt;"",MAX(AI$3:AI176)+1,"")</f>
        <v/>
      </c>
      <c r="AK177" s="111" t="str">
        <f aca="false">IF(B177="","",IF(COUNTIF($AK$3:AL176,B177)=0,B177,""))</f>
        <v/>
      </c>
      <c r="AL177" s="111" t="str">
        <f aca="false">IF(C177="","",IF($B177='Oneri di Urbanizzazione'!$E$33,IF(COUNTIF($AL$3:AL176,$C177)=0,$C177,""),""))</f>
        <v/>
      </c>
      <c r="AM177" s="111" t="str">
        <f aca="false">IF(D177="","",IF(AND($B177='Oneri di Urbanizzazione'!$E$33,$C177='Oneri di Urbanizzazione'!$E$35),IF(COUNTIF(AM$3:AM176,$D177)=0,$D177,""),""))</f>
        <v/>
      </c>
      <c r="AN177" s="111" t="str">
        <f aca="false">IF(E177="","",IF(AND($B177='Oneri di Urbanizzazione'!$E$33,$C177='Oneri di Urbanizzazione'!$E$35,$D177='Oneri di Urbanizzazione'!$E$38),IF(COUNTIF(AN$3:AN176,$E177)=0,$E177,""),""))</f>
        <v/>
      </c>
      <c r="AO177" s="111" t="str">
        <f aca="false">IF(F177="","",IF(AND($B177='Oneri di Urbanizzazione'!$E$33,$C177='Oneri di Urbanizzazione'!$E$35,$D177='Oneri di Urbanizzazione'!$E$38,$E177='Oneri di Urbanizzazione'!$E$40),IF(COUNTIF(AO$3:AO176,$F177)=0,$F177,""),""))</f>
        <v/>
      </c>
      <c r="AP177" s="111" t="str">
        <f aca="false">IF(G177="","",IF(AND($B177='Oneri di Urbanizzazione'!$E$33,$C177='Oneri di Urbanizzazione'!$E$35,$D177='Oneri di Urbanizzazione'!$E$38,$E177='Oneri di Urbanizzazione'!$E$40,$F177='Oneri di Urbanizzazione'!$E$42),IF(COUNTIF(AP$3:AP176,$G177)=0,$G177,""),""))</f>
        <v/>
      </c>
      <c r="AY177" s="1" t="n">
        <f aca="false">+AY176+1</f>
        <v>175</v>
      </c>
      <c r="AZ177" s="978" t="str">
        <f aca="false">IFERROR(VLOOKUP($AY177,BI:BP,8,FALSE()),"")</f>
        <v/>
      </c>
      <c r="BA177" s="978" t="str">
        <f aca="false">IFERROR(VLOOKUP($AY177,BJ:BQ,8,FALSE()),"")</f>
        <v/>
      </c>
      <c r="BB177" s="978" t="str">
        <f aca="false">IFERROR(VLOOKUP($AY177,BK:BR,8,FALSE()),"")</f>
        <v/>
      </c>
      <c r="BC177" s="978" t="str">
        <f aca="false">IFERROR(VLOOKUP($AY177,BL:BS,8,FALSE()),"")</f>
        <v/>
      </c>
      <c r="BD177" s="978" t="str">
        <f aca="false">IFERROR(VLOOKUP($AY177,BM:BT,8,FALSE()),"")</f>
        <v/>
      </c>
      <c r="BE177" s="978" t="str">
        <f aca="false">IFERROR(VLOOKUP($AY177,BN:BU,8,FALSE()),"")</f>
        <v/>
      </c>
      <c r="BI177" s="1" t="str">
        <f aca="false">IF(BP177&lt;&gt;"",MAX(BI$3:BI176)+1,"")</f>
        <v/>
      </c>
      <c r="BJ177" s="1" t="str">
        <f aca="false">IF(BQ177&lt;&gt;"",MAX(BJ$3:BJ176)+1,"")</f>
        <v/>
      </c>
      <c r="BK177" s="1" t="str">
        <f aca="false">IF(BR177&lt;&gt;"",MAX(BK$3:BK176)+1,"")</f>
        <v/>
      </c>
      <c r="BL177" s="1" t="str">
        <f aca="false">IF(BS177&lt;&gt;"",MAX(BL$3:BL176)+1,"")</f>
        <v/>
      </c>
      <c r="BM177" s="1" t="str">
        <f aca="false">IF(BT177&lt;&gt;"",MAX(BM$3:BM176)+1,"")</f>
        <v/>
      </c>
      <c r="BN177" s="1" t="str">
        <f aca="false">IF(BU177&lt;&gt;"",MAX(BN$3:BN176)+1,"")</f>
        <v/>
      </c>
      <c r="BP177" s="1" t="str">
        <f aca="false">IF(B177&lt;&gt;"",IF(COUNTIF(BP$3:BP176,B177)&gt;0,"",B177),"")</f>
        <v/>
      </c>
      <c r="BQ177" s="1" t="str">
        <f aca="false">IF(C177&lt;&gt;"",IF(COUNTIF(BQ$3:BQ176,C177)&gt;0,"",C177),"")</f>
        <v/>
      </c>
      <c r="BR177" s="1" t="str">
        <f aca="false">IF(D177&lt;&gt;"",IF(COUNTIF(BR$3:BR176,D177)&gt;0,"",D177),"")</f>
        <v/>
      </c>
      <c r="BS177" s="1" t="str">
        <f aca="false">IF(E177&lt;&gt;"",IF(COUNTIF(BS$3:BS176,E177)&gt;0,"",E177),"")</f>
        <v/>
      </c>
      <c r="BT177" s="1" t="str">
        <f aca="false">IF(F177&lt;&gt;"",IF(COUNTIF(BT$3:BT176,F177)&gt;0,"",F177),"")</f>
        <v/>
      </c>
      <c r="BU177" s="1" t="str">
        <f aca="false">IF(G177&lt;&gt;"",IF(COUNTIF(BU$3:BU176,G177)&gt;0,"",G177),"")</f>
        <v/>
      </c>
    </row>
    <row r="178" customFormat="false" ht="15" hidden="false" customHeight="false" outlineLevel="0" collapsed="false">
      <c r="A178" s="972" t="str">
        <f aca="false">IF(B178&lt;&gt;"",CONCATENATE(B178,C178,D178,E178,F178,G178),"")</f>
        <v/>
      </c>
      <c r="B178" s="660"/>
      <c r="C178" s="660"/>
      <c r="D178" s="660"/>
      <c r="E178" s="1008"/>
      <c r="F178" s="660"/>
      <c r="G178" s="660"/>
      <c r="H178" s="1002"/>
      <c r="I178" s="1002"/>
      <c r="J178" s="1003"/>
      <c r="K178" s="1004"/>
      <c r="L178" s="1005"/>
      <c r="M178" s="1005"/>
      <c r="N178" s="1003"/>
      <c r="O178" s="1014"/>
      <c r="P178" s="1008"/>
      <c r="Q178" s="1008"/>
      <c r="R178" s="1008"/>
      <c r="S178" s="1007"/>
      <c r="V178" s="111" t="n">
        <f aca="false">+V177+1</f>
        <v>176</v>
      </c>
      <c r="W178" s="977" t="str">
        <f aca="false">IFERROR(VLOOKUP($V177,AD:AK,8,FALSE()),"")</f>
        <v/>
      </c>
      <c r="X178" s="977" t="str">
        <f aca="false">IFERROR(VLOOKUP($V178,AE:AL,8,FALSE()),"")</f>
        <v/>
      </c>
      <c r="Y178" s="977" t="str">
        <f aca="false">IFERROR(VLOOKUP($V178,AF:AM,8,FALSE()),"")</f>
        <v/>
      </c>
      <c r="Z178" s="977" t="str">
        <f aca="false">IFERROR(VLOOKUP($V178,AG:AN,8,FALSE()),"")</f>
        <v/>
      </c>
      <c r="AA178" s="977" t="str">
        <f aca="false">IFERROR(VLOOKUP($V178,AH:AO,8,FALSE()),"")</f>
        <v/>
      </c>
      <c r="AB178" s="977" t="str">
        <f aca="false">IFERROR(VLOOKUP($V178,AI:AP,8,FALSE()),"")</f>
        <v/>
      </c>
      <c r="AD178" s="111" t="str">
        <f aca="false">IF(AK178&lt;&gt;"",MAX(AD$3:AD177)+1,"")</f>
        <v/>
      </c>
      <c r="AE178" s="111" t="str">
        <f aca="false">IF(AL178&lt;&gt;"",MAX(AE$3:AE177)+1,"")</f>
        <v/>
      </c>
      <c r="AF178" s="111" t="str">
        <f aca="false">IF(AM178&lt;&gt;"",MAX(AF$3:AF177)+1,"")</f>
        <v/>
      </c>
      <c r="AG178" s="111" t="str">
        <f aca="false">IF(AN178&lt;&gt;"",MAX(AG$3:AG177)+1,"")</f>
        <v/>
      </c>
      <c r="AH178" s="111" t="str">
        <f aca="false">IF(AO178&lt;&gt;"",MAX(AH$3:AH177)+1,"")</f>
        <v/>
      </c>
      <c r="AI178" s="111" t="str">
        <f aca="false">IF(AP178&lt;&gt;"",MAX(AI$3:AI177)+1,"")</f>
        <v/>
      </c>
      <c r="AK178" s="111" t="str">
        <f aca="false">IF(B178="","",IF(COUNTIF($AK$3:AL177,B178)=0,B178,""))</f>
        <v/>
      </c>
      <c r="AL178" s="111" t="str">
        <f aca="false">IF(C178="","",IF($B178='Oneri di Urbanizzazione'!$E$33,IF(COUNTIF($AL$3:AL177,$C178)=0,$C178,""),""))</f>
        <v/>
      </c>
      <c r="AM178" s="111" t="str">
        <f aca="false">IF(D178="","",IF(AND($B178='Oneri di Urbanizzazione'!$E$33,$C178='Oneri di Urbanizzazione'!$E$35),IF(COUNTIF(AM$3:AM177,$D178)=0,$D178,""),""))</f>
        <v/>
      </c>
      <c r="AN178" s="111" t="str">
        <f aca="false">IF(E178="","",IF(AND($B178='Oneri di Urbanizzazione'!$E$33,$C178='Oneri di Urbanizzazione'!$E$35,$D178='Oneri di Urbanizzazione'!$E$38),IF(COUNTIF(AN$3:AN177,$E178)=0,$E178,""),""))</f>
        <v/>
      </c>
      <c r="AO178" s="111" t="str">
        <f aca="false">IF(F178="","",IF(AND($B178='Oneri di Urbanizzazione'!$E$33,$C178='Oneri di Urbanizzazione'!$E$35,$D178='Oneri di Urbanizzazione'!$E$38,$E178='Oneri di Urbanizzazione'!$E$40),IF(COUNTIF(AO$3:AO177,$F178)=0,$F178,""),""))</f>
        <v/>
      </c>
      <c r="AP178" s="111" t="str">
        <f aca="false">IF(G178="","",IF(AND($B178='Oneri di Urbanizzazione'!$E$33,$C178='Oneri di Urbanizzazione'!$E$35,$D178='Oneri di Urbanizzazione'!$E$38,$E178='Oneri di Urbanizzazione'!$E$40,$F178='Oneri di Urbanizzazione'!$E$42),IF(COUNTIF(AP$3:AP177,$G178)=0,$G178,""),""))</f>
        <v/>
      </c>
      <c r="AY178" s="1" t="n">
        <f aca="false">+AY177+1</f>
        <v>176</v>
      </c>
      <c r="AZ178" s="978" t="str">
        <f aca="false">IFERROR(VLOOKUP($AY178,BI:BP,8,FALSE()),"")</f>
        <v/>
      </c>
      <c r="BA178" s="978" t="str">
        <f aca="false">IFERROR(VLOOKUP($AY178,BJ:BQ,8,FALSE()),"")</f>
        <v/>
      </c>
      <c r="BB178" s="978" t="str">
        <f aca="false">IFERROR(VLOOKUP($AY178,BK:BR,8,FALSE()),"")</f>
        <v/>
      </c>
      <c r="BC178" s="978" t="str">
        <f aca="false">IFERROR(VLOOKUP($AY178,BL:BS,8,FALSE()),"")</f>
        <v/>
      </c>
      <c r="BD178" s="978" t="str">
        <f aca="false">IFERROR(VLOOKUP($AY178,BM:BT,8,FALSE()),"")</f>
        <v/>
      </c>
      <c r="BE178" s="978" t="str">
        <f aca="false">IFERROR(VLOOKUP($AY178,BN:BU,8,FALSE()),"")</f>
        <v/>
      </c>
      <c r="BI178" s="1" t="str">
        <f aca="false">IF(BP178&lt;&gt;"",MAX(BI$3:BI177)+1,"")</f>
        <v/>
      </c>
      <c r="BJ178" s="1" t="str">
        <f aca="false">IF(BQ178&lt;&gt;"",MAX(BJ$3:BJ177)+1,"")</f>
        <v/>
      </c>
      <c r="BK178" s="1" t="str">
        <f aca="false">IF(BR178&lt;&gt;"",MAX(BK$3:BK177)+1,"")</f>
        <v/>
      </c>
      <c r="BL178" s="1" t="str">
        <f aca="false">IF(BS178&lt;&gt;"",MAX(BL$3:BL177)+1,"")</f>
        <v/>
      </c>
      <c r="BM178" s="1" t="str">
        <f aca="false">IF(BT178&lt;&gt;"",MAX(BM$3:BM177)+1,"")</f>
        <v/>
      </c>
      <c r="BN178" s="1" t="str">
        <f aca="false">IF(BU178&lt;&gt;"",MAX(BN$3:BN177)+1,"")</f>
        <v/>
      </c>
      <c r="BP178" s="1" t="str">
        <f aca="false">IF(B178&lt;&gt;"",IF(COUNTIF(BP$3:BP177,B178)&gt;0,"",B178),"")</f>
        <v/>
      </c>
      <c r="BQ178" s="1" t="str">
        <f aca="false">IF(C178&lt;&gt;"",IF(COUNTIF(BQ$3:BQ177,C178)&gt;0,"",C178),"")</f>
        <v/>
      </c>
      <c r="BR178" s="1" t="str">
        <f aca="false">IF(D178&lt;&gt;"",IF(COUNTIF(BR$3:BR177,D178)&gt;0,"",D178),"")</f>
        <v/>
      </c>
      <c r="BS178" s="1" t="str">
        <f aca="false">IF(E178&lt;&gt;"",IF(COUNTIF(BS$3:BS177,E178)&gt;0,"",E178),"")</f>
        <v/>
      </c>
      <c r="BT178" s="1" t="str">
        <f aca="false">IF(F178&lt;&gt;"",IF(COUNTIF(BT$3:BT177,F178)&gt;0,"",F178),"")</f>
        <v/>
      </c>
      <c r="BU178" s="1" t="str">
        <f aca="false">IF(G178&lt;&gt;"",IF(COUNTIF(BU$3:BU177,G178)&gt;0,"",G178),"")</f>
        <v/>
      </c>
    </row>
    <row r="179" customFormat="false" ht="15" hidden="false" customHeight="false" outlineLevel="0" collapsed="false">
      <c r="A179" s="972" t="str">
        <f aca="false">IF(B179&lt;&gt;"",CONCATENATE(B179,C179,D179,E179,F179,G179),"")</f>
        <v/>
      </c>
      <c r="B179" s="660"/>
      <c r="C179" s="660"/>
      <c r="D179" s="660"/>
      <c r="E179" s="1008"/>
      <c r="F179" s="660"/>
      <c r="G179" s="660"/>
      <c r="H179" s="1002"/>
      <c r="I179" s="1002"/>
      <c r="J179" s="1003"/>
      <c r="K179" s="1004"/>
      <c r="L179" s="1005"/>
      <c r="M179" s="1005"/>
      <c r="N179" s="1003"/>
      <c r="O179" s="1014"/>
      <c r="P179" s="1008"/>
      <c r="Q179" s="1008"/>
      <c r="R179" s="1008"/>
      <c r="S179" s="1007"/>
      <c r="V179" s="111" t="n">
        <f aca="false">+V178+1</f>
        <v>177</v>
      </c>
      <c r="W179" s="977" t="str">
        <f aca="false">IFERROR(VLOOKUP($V178,AD:AK,8,FALSE()),"")</f>
        <v/>
      </c>
      <c r="X179" s="977" t="str">
        <f aca="false">IFERROR(VLOOKUP($V179,AE:AL,8,FALSE()),"")</f>
        <v/>
      </c>
      <c r="Y179" s="977" t="str">
        <f aca="false">IFERROR(VLOOKUP($V179,AF:AM,8,FALSE()),"")</f>
        <v/>
      </c>
      <c r="Z179" s="977" t="str">
        <f aca="false">IFERROR(VLOOKUP($V179,AG:AN,8,FALSE()),"")</f>
        <v/>
      </c>
      <c r="AA179" s="977" t="str">
        <f aca="false">IFERROR(VLOOKUP($V179,AH:AO,8,FALSE()),"")</f>
        <v/>
      </c>
      <c r="AB179" s="977" t="str">
        <f aca="false">IFERROR(VLOOKUP($V179,AI:AP,8,FALSE()),"")</f>
        <v/>
      </c>
      <c r="AD179" s="111" t="str">
        <f aca="false">IF(AK179&lt;&gt;"",MAX(AD$3:AD178)+1,"")</f>
        <v/>
      </c>
      <c r="AE179" s="111" t="str">
        <f aca="false">IF(AL179&lt;&gt;"",MAX(AE$3:AE178)+1,"")</f>
        <v/>
      </c>
      <c r="AF179" s="111" t="str">
        <f aca="false">IF(AM179&lt;&gt;"",MAX(AF$3:AF178)+1,"")</f>
        <v/>
      </c>
      <c r="AG179" s="111" t="str">
        <f aca="false">IF(AN179&lt;&gt;"",MAX(AG$3:AG178)+1,"")</f>
        <v/>
      </c>
      <c r="AH179" s="111" t="str">
        <f aca="false">IF(AO179&lt;&gt;"",MAX(AH$3:AH178)+1,"")</f>
        <v/>
      </c>
      <c r="AI179" s="111" t="str">
        <f aca="false">IF(AP179&lt;&gt;"",MAX(AI$3:AI178)+1,"")</f>
        <v/>
      </c>
      <c r="AK179" s="111" t="str">
        <f aca="false">IF(B179="","",IF(COUNTIF($AK$3:AL178,B179)=0,B179,""))</f>
        <v/>
      </c>
      <c r="AL179" s="111" t="str">
        <f aca="false">IF(C179="","",IF($B179='Oneri di Urbanizzazione'!$E$33,IF(COUNTIF($AL$3:AL178,$C179)=0,$C179,""),""))</f>
        <v/>
      </c>
      <c r="AM179" s="111" t="str">
        <f aca="false">IF(D179="","",IF(AND($B179='Oneri di Urbanizzazione'!$E$33,$C179='Oneri di Urbanizzazione'!$E$35),IF(COUNTIF(AM$3:AM178,$D179)=0,$D179,""),""))</f>
        <v/>
      </c>
      <c r="AN179" s="111" t="str">
        <f aca="false">IF(E179="","",IF(AND($B179='Oneri di Urbanizzazione'!$E$33,$C179='Oneri di Urbanizzazione'!$E$35,$D179='Oneri di Urbanizzazione'!$E$38),IF(COUNTIF(AN$3:AN178,$E179)=0,$E179,""),""))</f>
        <v/>
      </c>
      <c r="AO179" s="111" t="str">
        <f aca="false">IF(F179="","",IF(AND($B179='Oneri di Urbanizzazione'!$E$33,$C179='Oneri di Urbanizzazione'!$E$35,$D179='Oneri di Urbanizzazione'!$E$38,$E179='Oneri di Urbanizzazione'!$E$40),IF(COUNTIF(AO$3:AO178,$F179)=0,$F179,""),""))</f>
        <v/>
      </c>
      <c r="AP179" s="111" t="str">
        <f aca="false">IF(G179="","",IF(AND($B179='Oneri di Urbanizzazione'!$E$33,$C179='Oneri di Urbanizzazione'!$E$35,$D179='Oneri di Urbanizzazione'!$E$38,$E179='Oneri di Urbanizzazione'!$E$40,$F179='Oneri di Urbanizzazione'!$E$42),IF(COUNTIF(AP$3:AP178,$G179)=0,$G179,""),""))</f>
        <v/>
      </c>
      <c r="AY179" s="1" t="n">
        <f aca="false">+AY178+1</f>
        <v>177</v>
      </c>
      <c r="AZ179" s="978" t="str">
        <f aca="false">IFERROR(VLOOKUP($AY179,BI:BP,8,FALSE()),"")</f>
        <v/>
      </c>
      <c r="BA179" s="978" t="str">
        <f aca="false">IFERROR(VLOOKUP($AY179,BJ:BQ,8,FALSE()),"")</f>
        <v/>
      </c>
      <c r="BB179" s="978" t="str">
        <f aca="false">IFERROR(VLOOKUP($AY179,BK:BR,8,FALSE()),"")</f>
        <v/>
      </c>
      <c r="BC179" s="978" t="str">
        <f aca="false">IFERROR(VLOOKUP($AY179,BL:BS,8,FALSE()),"")</f>
        <v/>
      </c>
      <c r="BD179" s="978" t="str">
        <f aca="false">IFERROR(VLOOKUP($AY179,BM:BT,8,FALSE()),"")</f>
        <v/>
      </c>
      <c r="BE179" s="978" t="str">
        <f aca="false">IFERROR(VLOOKUP($AY179,BN:BU,8,FALSE()),"")</f>
        <v/>
      </c>
      <c r="BI179" s="1" t="str">
        <f aca="false">IF(BP179&lt;&gt;"",MAX(BI$3:BI178)+1,"")</f>
        <v/>
      </c>
      <c r="BJ179" s="1" t="str">
        <f aca="false">IF(BQ179&lt;&gt;"",MAX(BJ$3:BJ178)+1,"")</f>
        <v/>
      </c>
      <c r="BK179" s="1" t="str">
        <f aca="false">IF(BR179&lt;&gt;"",MAX(BK$3:BK178)+1,"")</f>
        <v/>
      </c>
      <c r="BL179" s="1" t="str">
        <f aca="false">IF(BS179&lt;&gt;"",MAX(BL$3:BL178)+1,"")</f>
        <v/>
      </c>
      <c r="BM179" s="1" t="str">
        <f aca="false">IF(BT179&lt;&gt;"",MAX(BM$3:BM178)+1,"")</f>
        <v/>
      </c>
      <c r="BN179" s="1" t="str">
        <f aca="false">IF(BU179&lt;&gt;"",MAX(BN$3:BN178)+1,"")</f>
        <v/>
      </c>
      <c r="BP179" s="1" t="str">
        <f aca="false">IF(B179&lt;&gt;"",IF(COUNTIF(BP$3:BP178,B179)&gt;0,"",B179),"")</f>
        <v/>
      </c>
      <c r="BQ179" s="1" t="str">
        <f aca="false">IF(C179&lt;&gt;"",IF(COUNTIF(BQ$3:BQ178,C179)&gt;0,"",C179),"")</f>
        <v/>
      </c>
      <c r="BR179" s="1" t="str">
        <f aca="false">IF(D179&lt;&gt;"",IF(COUNTIF(BR$3:BR178,D179)&gt;0,"",D179),"")</f>
        <v/>
      </c>
      <c r="BS179" s="1" t="str">
        <f aca="false">IF(E179&lt;&gt;"",IF(COUNTIF(BS$3:BS178,E179)&gt;0,"",E179),"")</f>
        <v/>
      </c>
      <c r="BT179" s="1" t="str">
        <f aca="false">IF(F179&lt;&gt;"",IF(COUNTIF(BT$3:BT178,F179)&gt;0,"",F179),"")</f>
        <v/>
      </c>
      <c r="BU179" s="1" t="str">
        <f aca="false">IF(G179&lt;&gt;"",IF(COUNTIF(BU$3:BU178,G179)&gt;0,"",G179),"")</f>
        <v/>
      </c>
    </row>
    <row r="180" customFormat="false" ht="15" hidden="false" customHeight="false" outlineLevel="0" collapsed="false">
      <c r="A180" s="972" t="str">
        <f aca="false">IF(B180&lt;&gt;"",CONCATENATE(B180,C180,D180,E180,F180,G180),"")</f>
        <v/>
      </c>
      <c r="B180" s="660"/>
      <c r="C180" s="660"/>
      <c r="D180" s="660"/>
      <c r="E180" s="1008"/>
      <c r="F180" s="660"/>
      <c r="G180" s="660"/>
      <c r="H180" s="1002"/>
      <c r="I180" s="1002"/>
      <c r="J180" s="1003"/>
      <c r="K180" s="1004"/>
      <c r="L180" s="1005"/>
      <c r="M180" s="1005"/>
      <c r="N180" s="1003"/>
      <c r="O180" s="1014"/>
      <c r="P180" s="1008"/>
      <c r="Q180" s="1008"/>
      <c r="R180" s="1008"/>
      <c r="S180" s="1007"/>
      <c r="V180" s="111" t="n">
        <f aca="false">+V179+1</f>
        <v>178</v>
      </c>
      <c r="W180" s="977" t="str">
        <f aca="false">IFERROR(VLOOKUP($V179,AD:AK,8,FALSE()),"")</f>
        <v/>
      </c>
      <c r="X180" s="977" t="str">
        <f aca="false">IFERROR(VLOOKUP($V180,AE:AL,8,FALSE()),"")</f>
        <v/>
      </c>
      <c r="Y180" s="977" t="str">
        <f aca="false">IFERROR(VLOOKUP($V180,AF:AM,8,FALSE()),"")</f>
        <v/>
      </c>
      <c r="Z180" s="977" t="str">
        <f aca="false">IFERROR(VLOOKUP($V180,AG:AN,8,FALSE()),"")</f>
        <v/>
      </c>
      <c r="AA180" s="977" t="str">
        <f aca="false">IFERROR(VLOOKUP($V180,AH:AO,8,FALSE()),"")</f>
        <v/>
      </c>
      <c r="AB180" s="977" t="str">
        <f aca="false">IFERROR(VLOOKUP($V180,AI:AP,8,FALSE()),"")</f>
        <v/>
      </c>
      <c r="AD180" s="111" t="str">
        <f aca="false">IF(AK180&lt;&gt;"",MAX(AD$3:AD179)+1,"")</f>
        <v/>
      </c>
      <c r="AE180" s="111" t="str">
        <f aca="false">IF(AL180&lt;&gt;"",MAX(AE$3:AE179)+1,"")</f>
        <v/>
      </c>
      <c r="AF180" s="111" t="str">
        <f aca="false">IF(AM180&lt;&gt;"",MAX(AF$3:AF179)+1,"")</f>
        <v/>
      </c>
      <c r="AG180" s="111" t="str">
        <f aca="false">IF(AN180&lt;&gt;"",MAX(AG$3:AG179)+1,"")</f>
        <v/>
      </c>
      <c r="AH180" s="111" t="str">
        <f aca="false">IF(AO180&lt;&gt;"",MAX(AH$3:AH179)+1,"")</f>
        <v/>
      </c>
      <c r="AI180" s="111" t="str">
        <f aca="false">IF(AP180&lt;&gt;"",MAX(AI$3:AI179)+1,"")</f>
        <v/>
      </c>
      <c r="AK180" s="111" t="str">
        <f aca="false">IF(B180="","",IF(COUNTIF($AK$3:AL179,B180)=0,B180,""))</f>
        <v/>
      </c>
      <c r="AL180" s="111" t="str">
        <f aca="false">IF(C180="","",IF($B180='Oneri di Urbanizzazione'!$E$33,IF(COUNTIF($AL$3:AL179,$C180)=0,$C180,""),""))</f>
        <v/>
      </c>
      <c r="AM180" s="111" t="str">
        <f aca="false">IF(D180="","",IF(AND($B180='Oneri di Urbanizzazione'!$E$33,$C180='Oneri di Urbanizzazione'!$E$35),IF(COUNTIF(AM$3:AM179,$D180)=0,$D180,""),""))</f>
        <v/>
      </c>
      <c r="AN180" s="111" t="str">
        <f aca="false">IF(E180="","",IF(AND($B180='Oneri di Urbanizzazione'!$E$33,$C180='Oneri di Urbanizzazione'!$E$35,$D180='Oneri di Urbanizzazione'!$E$38),IF(COUNTIF(AN$3:AN179,$E180)=0,$E180,""),""))</f>
        <v/>
      </c>
      <c r="AO180" s="111" t="str">
        <f aca="false">IF(F180="","",IF(AND($B180='Oneri di Urbanizzazione'!$E$33,$C180='Oneri di Urbanizzazione'!$E$35,$D180='Oneri di Urbanizzazione'!$E$38,$E180='Oneri di Urbanizzazione'!$E$40),IF(COUNTIF(AO$3:AO179,$F180)=0,$F180,""),""))</f>
        <v/>
      </c>
      <c r="AP180" s="111" t="str">
        <f aca="false">IF(G180="","",IF(AND($B180='Oneri di Urbanizzazione'!$E$33,$C180='Oneri di Urbanizzazione'!$E$35,$D180='Oneri di Urbanizzazione'!$E$38,$E180='Oneri di Urbanizzazione'!$E$40,$F180='Oneri di Urbanizzazione'!$E$42),IF(COUNTIF(AP$3:AP179,$G180)=0,$G180,""),""))</f>
        <v/>
      </c>
      <c r="AY180" s="1" t="n">
        <f aca="false">+AY179+1</f>
        <v>178</v>
      </c>
      <c r="AZ180" s="978" t="str">
        <f aca="false">IFERROR(VLOOKUP($AY180,BI:BP,8,FALSE()),"")</f>
        <v/>
      </c>
      <c r="BA180" s="978" t="str">
        <f aca="false">IFERROR(VLOOKUP($AY180,BJ:BQ,8,FALSE()),"")</f>
        <v/>
      </c>
      <c r="BB180" s="978" t="str">
        <f aca="false">IFERROR(VLOOKUP($AY180,BK:BR,8,FALSE()),"")</f>
        <v/>
      </c>
      <c r="BC180" s="978" t="str">
        <f aca="false">IFERROR(VLOOKUP($AY180,BL:BS,8,FALSE()),"")</f>
        <v/>
      </c>
      <c r="BD180" s="978" t="str">
        <f aca="false">IFERROR(VLOOKUP($AY180,BM:BT,8,FALSE()),"")</f>
        <v/>
      </c>
      <c r="BE180" s="978" t="str">
        <f aca="false">IFERROR(VLOOKUP($AY180,BN:BU,8,FALSE()),"")</f>
        <v/>
      </c>
      <c r="BI180" s="1" t="str">
        <f aca="false">IF(BP180&lt;&gt;"",MAX(BI$3:BI179)+1,"")</f>
        <v/>
      </c>
      <c r="BJ180" s="1" t="str">
        <f aca="false">IF(BQ180&lt;&gt;"",MAX(BJ$3:BJ179)+1,"")</f>
        <v/>
      </c>
      <c r="BK180" s="1" t="str">
        <f aca="false">IF(BR180&lt;&gt;"",MAX(BK$3:BK179)+1,"")</f>
        <v/>
      </c>
      <c r="BL180" s="1" t="str">
        <f aca="false">IF(BS180&lt;&gt;"",MAX(BL$3:BL179)+1,"")</f>
        <v/>
      </c>
      <c r="BM180" s="1" t="str">
        <f aca="false">IF(BT180&lt;&gt;"",MAX(BM$3:BM179)+1,"")</f>
        <v/>
      </c>
      <c r="BN180" s="1" t="str">
        <f aca="false">IF(BU180&lt;&gt;"",MAX(BN$3:BN179)+1,"")</f>
        <v/>
      </c>
      <c r="BP180" s="1" t="str">
        <f aca="false">IF(B180&lt;&gt;"",IF(COUNTIF(BP$3:BP179,B180)&gt;0,"",B180),"")</f>
        <v/>
      </c>
      <c r="BQ180" s="1" t="str">
        <f aca="false">IF(C180&lt;&gt;"",IF(COUNTIF(BQ$3:BQ179,C180)&gt;0,"",C180),"")</f>
        <v/>
      </c>
      <c r="BR180" s="1" t="str">
        <f aca="false">IF(D180&lt;&gt;"",IF(COUNTIF(BR$3:BR179,D180)&gt;0,"",D180),"")</f>
        <v/>
      </c>
      <c r="BS180" s="1" t="str">
        <f aca="false">IF(E180&lt;&gt;"",IF(COUNTIF(BS$3:BS179,E180)&gt;0,"",E180),"")</f>
        <v/>
      </c>
      <c r="BT180" s="1" t="str">
        <f aca="false">IF(F180&lt;&gt;"",IF(COUNTIF(BT$3:BT179,F180)&gt;0,"",F180),"")</f>
        <v/>
      </c>
      <c r="BU180" s="1" t="str">
        <f aca="false">IF(G180&lt;&gt;"",IF(COUNTIF(BU$3:BU179,G180)&gt;0,"",G180),"")</f>
        <v/>
      </c>
    </row>
    <row r="181" customFormat="false" ht="15" hidden="false" customHeight="false" outlineLevel="0" collapsed="false">
      <c r="A181" s="972" t="str">
        <f aca="false">IF(B181&lt;&gt;"",CONCATENATE(B181,C181,D181,E181,F181,G181),"")</f>
        <v/>
      </c>
      <c r="B181" s="660"/>
      <c r="C181" s="660"/>
      <c r="D181" s="660"/>
      <c r="E181" s="1008"/>
      <c r="F181" s="660"/>
      <c r="G181" s="660"/>
      <c r="H181" s="1002"/>
      <c r="I181" s="1002"/>
      <c r="J181" s="1003"/>
      <c r="K181" s="1004"/>
      <c r="L181" s="1005"/>
      <c r="M181" s="1005"/>
      <c r="N181" s="1003"/>
      <c r="O181" s="1014"/>
      <c r="P181" s="1008"/>
      <c r="Q181" s="1008"/>
      <c r="R181" s="1008"/>
      <c r="S181" s="1007"/>
      <c r="V181" s="111" t="n">
        <f aca="false">+V180+1</f>
        <v>179</v>
      </c>
      <c r="W181" s="977" t="str">
        <f aca="false">IFERROR(VLOOKUP($V180,AD:AK,8,FALSE()),"")</f>
        <v/>
      </c>
      <c r="X181" s="977" t="str">
        <f aca="false">IFERROR(VLOOKUP($V181,AE:AL,8,FALSE()),"")</f>
        <v/>
      </c>
      <c r="Y181" s="977" t="str">
        <f aca="false">IFERROR(VLOOKUP($V181,AF:AM,8,FALSE()),"")</f>
        <v/>
      </c>
      <c r="Z181" s="977" t="str">
        <f aca="false">IFERROR(VLOOKUP($V181,AG:AN,8,FALSE()),"")</f>
        <v/>
      </c>
      <c r="AA181" s="977" t="str">
        <f aca="false">IFERROR(VLOOKUP($V181,AH:AO,8,FALSE()),"")</f>
        <v/>
      </c>
      <c r="AB181" s="977" t="str">
        <f aca="false">IFERROR(VLOOKUP($V181,AI:AP,8,FALSE()),"")</f>
        <v/>
      </c>
      <c r="AD181" s="111" t="str">
        <f aca="false">IF(AK181&lt;&gt;"",MAX(AD$3:AD180)+1,"")</f>
        <v/>
      </c>
      <c r="AE181" s="111" t="str">
        <f aca="false">IF(AL181&lt;&gt;"",MAX(AE$3:AE180)+1,"")</f>
        <v/>
      </c>
      <c r="AF181" s="111" t="str">
        <f aca="false">IF(AM181&lt;&gt;"",MAX(AF$3:AF180)+1,"")</f>
        <v/>
      </c>
      <c r="AG181" s="111" t="str">
        <f aca="false">IF(AN181&lt;&gt;"",MAX(AG$3:AG180)+1,"")</f>
        <v/>
      </c>
      <c r="AH181" s="111" t="str">
        <f aca="false">IF(AO181&lt;&gt;"",MAX(AH$3:AH180)+1,"")</f>
        <v/>
      </c>
      <c r="AI181" s="111" t="str">
        <f aca="false">IF(AP181&lt;&gt;"",MAX(AI$3:AI180)+1,"")</f>
        <v/>
      </c>
      <c r="AK181" s="111" t="str">
        <f aca="false">IF(B181="","",IF(COUNTIF($AK$3:AL180,B181)=0,B181,""))</f>
        <v/>
      </c>
      <c r="AL181" s="111" t="str">
        <f aca="false">IF(C181="","",IF($B181='Oneri di Urbanizzazione'!$E$33,IF(COUNTIF($AL$3:AL180,$C181)=0,$C181,""),""))</f>
        <v/>
      </c>
      <c r="AM181" s="111" t="str">
        <f aca="false">IF(D181="","",IF(AND($B181='Oneri di Urbanizzazione'!$E$33,$C181='Oneri di Urbanizzazione'!$E$35),IF(COUNTIF(AM$3:AM180,$D181)=0,$D181,""),""))</f>
        <v/>
      </c>
      <c r="AN181" s="111" t="str">
        <f aca="false">IF(E181="","",IF(AND($B181='Oneri di Urbanizzazione'!$E$33,$C181='Oneri di Urbanizzazione'!$E$35,$D181='Oneri di Urbanizzazione'!$E$38),IF(COUNTIF(AN$3:AN180,$E181)=0,$E181,""),""))</f>
        <v/>
      </c>
      <c r="AO181" s="111" t="str">
        <f aca="false">IF(F181="","",IF(AND($B181='Oneri di Urbanizzazione'!$E$33,$C181='Oneri di Urbanizzazione'!$E$35,$D181='Oneri di Urbanizzazione'!$E$38,$E181='Oneri di Urbanizzazione'!$E$40),IF(COUNTIF(AO$3:AO180,$F181)=0,$F181,""),""))</f>
        <v/>
      </c>
      <c r="AP181" s="111" t="str">
        <f aca="false">IF(G181="","",IF(AND($B181='Oneri di Urbanizzazione'!$E$33,$C181='Oneri di Urbanizzazione'!$E$35,$D181='Oneri di Urbanizzazione'!$E$38,$E181='Oneri di Urbanizzazione'!$E$40,$F181='Oneri di Urbanizzazione'!$E$42),IF(COUNTIF(AP$3:AP180,$G181)=0,$G181,""),""))</f>
        <v/>
      </c>
      <c r="AY181" s="1" t="n">
        <f aca="false">+AY180+1</f>
        <v>179</v>
      </c>
      <c r="AZ181" s="978" t="str">
        <f aca="false">IFERROR(VLOOKUP($AY181,BI:BP,8,FALSE()),"")</f>
        <v/>
      </c>
      <c r="BA181" s="978" t="str">
        <f aca="false">IFERROR(VLOOKUP($AY181,BJ:BQ,8,FALSE()),"")</f>
        <v/>
      </c>
      <c r="BB181" s="978" t="str">
        <f aca="false">IFERROR(VLOOKUP($AY181,BK:BR,8,FALSE()),"")</f>
        <v/>
      </c>
      <c r="BC181" s="978" t="str">
        <f aca="false">IFERROR(VLOOKUP($AY181,BL:BS,8,FALSE()),"")</f>
        <v/>
      </c>
      <c r="BD181" s="978" t="str">
        <f aca="false">IFERROR(VLOOKUP($AY181,BM:BT,8,FALSE()),"")</f>
        <v/>
      </c>
      <c r="BE181" s="978" t="str">
        <f aca="false">IFERROR(VLOOKUP($AY181,BN:BU,8,FALSE()),"")</f>
        <v/>
      </c>
      <c r="BI181" s="1" t="str">
        <f aca="false">IF(BP181&lt;&gt;"",MAX(BI$3:BI180)+1,"")</f>
        <v/>
      </c>
      <c r="BJ181" s="1" t="str">
        <f aca="false">IF(BQ181&lt;&gt;"",MAX(BJ$3:BJ180)+1,"")</f>
        <v/>
      </c>
      <c r="BK181" s="1" t="str">
        <f aca="false">IF(BR181&lt;&gt;"",MAX(BK$3:BK180)+1,"")</f>
        <v/>
      </c>
      <c r="BL181" s="1" t="str">
        <f aca="false">IF(BS181&lt;&gt;"",MAX(BL$3:BL180)+1,"")</f>
        <v/>
      </c>
      <c r="BM181" s="1" t="str">
        <f aca="false">IF(BT181&lt;&gt;"",MAX(BM$3:BM180)+1,"")</f>
        <v/>
      </c>
      <c r="BN181" s="1" t="str">
        <f aca="false">IF(BU181&lt;&gt;"",MAX(BN$3:BN180)+1,"")</f>
        <v/>
      </c>
      <c r="BP181" s="1" t="str">
        <f aca="false">IF(B181&lt;&gt;"",IF(COUNTIF(BP$3:BP180,B181)&gt;0,"",B181),"")</f>
        <v/>
      </c>
      <c r="BQ181" s="1" t="str">
        <f aca="false">IF(C181&lt;&gt;"",IF(COUNTIF(BQ$3:BQ180,C181)&gt;0,"",C181),"")</f>
        <v/>
      </c>
      <c r="BR181" s="1" t="str">
        <f aca="false">IF(D181&lt;&gt;"",IF(COUNTIF(BR$3:BR180,D181)&gt;0,"",D181),"")</f>
        <v/>
      </c>
      <c r="BS181" s="1" t="str">
        <f aca="false">IF(E181&lt;&gt;"",IF(COUNTIF(BS$3:BS180,E181)&gt;0,"",E181),"")</f>
        <v/>
      </c>
      <c r="BT181" s="1" t="str">
        <f aca="false">IF(F181&lt;&gt;"",IF(COUNTIF(BT$3:BT180,F181)&gt;0,"",F181),"")</f>
        <v/>
      </c>
      <c r="BU181" s="1" t="str">
        <f aca="false">IF(G181&lt;&gt;"",IF(COUNTIF(BU$3:BU180,G181)&gt;0,"",G181),"")</f>
        <v/>
      </c>
    </row>
    <row r="182" customFormat="false" ht="15" hidden="false" customHeight="false" outlineLevel="0" collapsed="false">
      <c r="A182" s="972" t="str">
        <f aca="false">IF(B182&lt;&gt;"",CONCATENATE(B182,C182,D182,E182,F182,G182),"")</f>
        <v/>
      </c>
      <c r="B182" s="660"/>
      <c r="C182" s="660"/>
      <c r="D182" s="660"/>
      <c r="E182" s="1008"/>
      <c r="F182" s="660"/>
      <c r="G182" s="660"/>
      <c r="H182" s="1002"/>
      <c r="I182" s="1002"/>
      <c r="J182" s="1003"/>
      <c r="K182" s="1004"/>
      <c r="L182" s="1005"/>
      <c r="M182" s="1005"/>
      <c r="N182" s="1003"/>
      <c r="O182" s="1014"/>
      <c r="P182" s="1008"/>
      <c r="Q182" s="1008"/>
      <c r="R182" s="1008"/>
      <c r="S182" s="1007"/>
      <c r="V182" s="111" t="n">
        <f aca="false">+V181+1</f>
        <v>180</v>
      </c>
      <c r="W182" s="977" t="str">
        <f aca="false">IFERROR(VLOOKUP($V181,AD:AK,8,FALSE()),"")</f>
        <v/>
      </c>
      <c r="X182" s="977" t="str">
        <f aca="false">IFERROR(VLOOKUP($V182,AE:AL,8,FALSE()),"")</f>
        <v/>
      </c>
      <c r="Y182" s="977" t="str">
        <f aca="false">IFERROR(VLOOKUP($V182,AF:AM,8,FALSE()),"")</f>
        <v/>
      </c>
      <c r="Z182" s="977" t="str">
        <f aca="false">IFERROR(VLOOKUP($V182,AG:AN,8,FALSE()),"")</f>
        <v/>
      </c>
      <c r="AA182" s="977" t="str">
        <f aca="false">IFERROR(VLOOKUP($V182,AH:AO,8,FALSE()),"")</f>
        <v/>
      </c>
      <c r="AB182" s="977" t="str">
        <f aca="false">IFERROR(VLOOKUP($V182,AI:AP,8,FALSE()),"")</f>
        <v/>
      </c>
      <c r="AD182" s="111" t="str">
        <f aca="false">IF(AK182&lt;&gt;"",MAX(AD$3:AD181)+1,"")</f>
        <v/>
      </c>
      <c r="AE182" s="111" t="str">
        <f aca="false">IF(AL182&lt;&gt;"",MAX(AE$3:AE181)+1,"")</f>
        <v/>
      </c>
      <c r="AF182" s="111" t="str">
        <f aca="false">IF(AM182&lt;&gt;"",MAX(AF$3:AF181)+1,"")</f>
        <v/>
      </c>
      <c r="AG182" s="111" t="str">
        <f aca="false">IF(AN182&lt;&gt;"",MAX(AG$3:AG181)+1,"")</f>
        <v/>
      </c>
      <c r="AH182" s="111" t="str">
        <f aca="false">IF(AO182&lt;&gt;"",MAX(AH$3:AH181)+1,"")</f>
        <v/>
      </c>
      <c r="AI182" s="111" t="str">
        <f aca="false">IF(AP182&lt;&gt;"",MAX(AI$3:AI181)+1,"")</f>
        <v/>
      </c>
      <c r="AK182" s="111" t="str">
        <f aca="false">IF(B182="","",IF(COUNTIF($AK$3:AL181,B182)=0,B182,""))</f>
        <v/>
      </c>
      <c r="AL182" s="111" t="str">
        <f aca="false">IF(C182="","",IF($B182='Oneri di Urbanizzazione'!$E$33,IF(COUNTIF($AL$3:AL181,$C182)=0,$C182,""),""))</f>
        <v/>
      </c>
      <c r="AM182" s="111" t="str">
        <f aca="false">IF(D182="","",IF(AND($B182='Oneri di Urbanizzazione'!$E$33,$C182='Oneri di Urbanizzazione'!$E$35),IF(COUNTIF(AM$3:AM181,$D182)=0,$D182,""),""))</f>
        <v/>
      </c>
      <c r="AN182" s="111" t="str">
        <f aca="false">IF(E182="","",IF(AND($B182='Oneri di Urbanizzazione'!$E$33,$C182='Oneri di Urbanizzazione'!$E$35,$D182='Oneri di Urbanizzazione'!$E$38),IF(COUNTIF(AN$3:AN181,$E182)=0,$E182,""),""))</f>
        <v/>
      </c>
      <c r="AO182" s="111" t="str">
        <f aca="false">IF(F182="","",IF(AND($B182='Oneri di Urbanizzazione'!$E$33,$C182='Oneri di Urbanizzazione'!$E$35,$D182='Oneri di Urbanizzazione'!$E$38,$E182='Oneri di Urbanizzazione'!$E$40),IF(COUNTIF(AO$3:AO181,$F182)=0,$F182,""),""))</f>
        <v/>
      </c>
      <c r="AP182" s="111" t="str">
        <f aca="false">IF(G182="","",IF(AND($B182='Oneri di Urbanizzazione'!$E$33,$C182='Oneri di Urbanizzazione'!$E$35,$D182='Oneri di Urbanizzazione'!$E$38,$E182='Oneri di Urbanizzazione'!$E$40,$F182='Oneri di Urbanizzazione'!$E$42),IF(COUNTIF(AP$3:AP181,$G182)=0,$G182,""),""))</f>
        <v/>
      </c>
      <c r="AY182" s="1" t="n">
        <f aca="false">+AY181+1</f>
        <v>180</v>
      </c>
      <c r="AZ182" s="978" t="str">
        <f aca="false">IFERROR(VLOOKUP($AY182,BI:BP,8,FALSE()),"")</f>
        <v/>
      </c>
      <c r="BA182" s="978" t="str">
        <f aca="false">IFERROR(VLOOKUP($AY182,BJ:BQ,8,FALSE()),"")</f>
        <v/>
      </c>
      <c r="BB182" s="978" t="str">
        <f aca="false">IFERROR(VLOOKUP($AY182,BK:BR,8,FALSE()),"")</f>
        <v/>
      </c>
      <c r="BC182" s="978" t="str">
        <f aca="false">IFERROR(VLOOKUP($AY182,BL:BS,8,FALSE()),"")</f>
        <v/>
      </c>
      <c r="BD182" s="978" t="str">
        <f aca="false">IFERROR(VLOOKUP($AY182,BM:BT,8,FALSE()),"")</f>
        <v/>
      </c>
      <c r="BE182" s="978" t="str">
        <f aca="false">IFERROR(VLOOKUP($AY182,BN:BU,8,FALSE()),"")</f>
        <v/>
      </c>
      <c r="BI182" s="1" t="str">
        <f aca="false">IF(BP182&lt;&gt;"",MAX(BI$3:BI181)+1,"")</f>
        <v/>
      </c>
      <c r="BJ182" s="1" t="str">
        <f aca="false">IF(BQ182&lt;&gt;"",MAX(BJ$3:BJ181)+1,"")</f>
        <v/>
      </c>
      <c r="BK182" s="1" t="str">
        <f aca="false">IF(BR182&lt;&gt;"",MAX(BK$3:BK181)+1,"")</f>
        <v/>
      </c>
      <c r="BL182" s="1" t="str">
        <f aca="false">IF(BS182&lt;&gt;"",MAX(BL$3:BL181)+1,"")</f>
        <v/>
      </c>
      <c r="BM182" s="1" t="str">
        <f aca="false">IF(BT182&lt;&gt;"",MAX(BM$3:BM181)+1,"")</f>
        <v/>
      </c>
      <c r="BN182" s="1" t="str">
        <f aca="false">IF(BU182&lt;&gt;"",MAX(BN$3:BN181)+1,"")</f>
        <v/>
      </c>
      <c r="BP182" s="1" t="str">
        <f aca="false">IF(B182&lt;&gt;"",IF(COUNTIF(BP$3:BP181,B182)&gt;0,"",B182),"")</f>
        <v/>
      </c>
      <c r="BQ182" s="1" t="str">
        <f aca="false">IF(C182&lt;&gt;"",IF(COUNTIF(BQ$3:BQ181,C182)&gt;0,"",C182),"")</f>
        <v/>
      </c>
      <c r="BR182" s="1" t="str">
        <f aca="false">IF(D182&lt;&gt;"",IF(COUNTIF(BR$3:BR181,D182)&gt;0,"",D182),"")</f>
        <v/>
      </c>
      <c r="BS182" s="1" t="str">
        <f aca="false">IF(E182&lt;&gt;"",IF(COUNTIF(BS$3:BS181,E182)&gt;0,"",E182),"")</f>
        <v/>
      </c>
      <c r="BT182" s="1" t="str">
        <f aca="false">IF(F182&lt;&gt;"",IF(COUNTIF(BT$3:BT181,F182)&gt;0,"",F182),"")</f>
        <v/>
      </c>
      <c r="BU182" s="1" t="str">
        <f aca="false">IF(G182&lt;&gt;"",IF(COUNTIF(BU$3:BU181,G182)&gt;0,"",G182),"")</f>
        <v/>
      </c>
    </row>
    <row r="183" customFormat="false" ht="15" hidden="false" customHeight="false" outlineLevel="0" collapsed="false">
      <c r="A183" s="972" t="str">
        <f aca="false">IF(B183&lt;&gt;"",CONCATENATE(B183,C183,D183,E183,F183,G183),"")</f>
        <v/>
      </c>
      <c r="B183" s="660"/>
      <c r="C183" s="660"/>
      <c r="D183" s="660"/>
      <c r="E183" s="1008"/>
      <c r="F183" s="660"/>
      <c r="G183" s="660"/>
      <c r="H183" s="1002"/>
      <c r="I183" s="1002"/>
      <c r="J183" s="1003"/>
      <c r="K183" s="1004"/>
      <c r="L183" s="1005"/>
      <c r="M183" s="1005"/>
      <c r="N183" s="1003"/>
      <c r="O183" s="1014"/>
      <c r="P183" s="1008"/>
      <c r="Q183" s="1008"/>
      <c r="R183" s="1008"/>
      <c r="S183" s="1007"/>
      <c r="V183" s="111" t="n">
        <f aca="false">+V182+1</f>
        <v>181</v>
      </c>
      <c r="W183" s="977" t="str">
        <f aca="false">IFERROR(VLOOKUP($V182,AD:AK,8,FALSE()),"")</f>
        <v/>
      </c>
      <c r="X183" s="977" t="str">
        <f aca="false">IFERROR(VLOOKUP($V183,AE:AL,8,FALSE()),"")</f>
        <v/>
      </c>
      <c r="Y183" s="977" t="str">
        <f aca="false">IFERROR(VLOOKUP($V183,AF:AM,8,FALSE()),"")</f>
        <v/>
      </c>
      <c r="Z183" s="977" t="str">
        <f aca="false">IFERROR(VLOOKUP($V183,AG:AN,8,FALSE()),"")</f>
        <v/>
      </c>
      <c r="AA183" s="977" t="str">
        <f aca="false">IFERROR(VLOOKUP($V183,AH:AO,8,FALSE()),"")</f>
        <v/>
      </c>
      <c r="AB183" s="977" t="str">
        <f aca="false">IFERROR(VLOOKUP($V183,AI:AP,8,FALSE()),"")</f>
        <v/>
      </c>
      <c r="AD183" s="111" t="str">
        <f aca="false">IF(AK183&lt;&gt;"",MAX(AD$3:AD182)+1,"")</f>
        <v/>
      </c>
      <c r="AE183" s="111" t="str">
        <f aca="false">IF(AL183&lt;&gt;"",MAX(AE$3:AE182)+1,"")</f>
        <v/>
      </c>
      <c r="AF183" s="111" t="str">
        <f aca="false">IF(AM183&lt;&gt;"",MAX(AF$3:AF182)+1,"")</f>
        <v/>
      </c>
      <c r="AG183" s="111" t="str">
        <f aca="false">IF(AN183&lt;&gt;"",MAX(AG$3:AG182)+1,"")</f>
        <v/>
      </c>
      <c r="AH183" s="111" t="str">
        <f aca="false">IF(AO183&lt;&gt;"",MAX(AH$3:AH182)+1,"")</f>
        <v/>
      </c>
      <c r="AI183" s="111" t="str">
        <f aca="false">IF(AP183&lt;&gt;"",MAX(AI$3:AI182)+1,"")</f>
        <v/>
      </c>
      <c r="AK183" s="111" t="str">
        <f aca="false">IF(B183="","",IF(COUNTIF($AK$3:AL182,B183)=0,B183,""))</f>
        <v/>
      </c>
      <c r="AL183" s="111" t="str">
        <f aca="false">IF(C183="","",IF($B183='Oneri di Urbanizzazione'!$E$33,IF(COUNTIF($AL$3:AL182,$C183)=0,$C183,""),""))</f>
        <v/>
      </c>
      <c r="AM183" s="111" t="str">
        <f aca="false">IF(D183="","",IF(AND($B183='Oneri di Urbanizzazione'!$E$33,$C183='Oneri di Urbanizzazione'!$E$35),IF(COUNTIF(AM$3:AM182,$D183)=0,$D183,""),""))</f>
        <v/>
      </c>
      <c r="AN183" s="111" t="str">
        <f aca="false">IF(E183="","",IF(AND($B183='Oneri di Urbanizzazione'!$E$33,$C183='Oneri di Urbanizzazione'!$E$35,$D183='Oneri di Urbanizzazione'!$E$38),IF(COUNTIF(AN$3:AN182,$E183)=0,$E183,""),""))</f>
        <v/>
      </c>
      <c r="AO183" s="111" t="str">
        <f aca="false">IF(F183="","",IF(AND($B183='Oneri di Urbanizzazione'!$E$33,$C183='Oneri di Urbanizzazione'!$E$35,$D183='Oneri di Urbanizzazione'!$E$38,$E183='Oneri di Urbanizzazione'!$E$40),IF(COUNTIF(AO$3:AO182,$F183)=0,$F183,""),""))</f>
        <v/>
      </c>
      <c r="AP183" s="111" t="str">
        <f aca="false">IF(G183="","",IF(AND($B183='Oneri di Urbanizzazione'!$E$33,$C183='Oneri di Urbanizzazione'!$E$35,$D183='Oneri di Urbanizzazione'!$E$38,$E183='Oneri di Urbanizzazione'!$E$40,$F183='Oneri di Urbanizzazione'!$E$42),IF(COUNTIF(AP$3:AP182,$G183)=0,$G183,""),""))</f>
        <v/>
      </c>
      <c r="AY183" s="1" t="n">
        <f aca="false">+AY182+1</f>
        <v>181</v>
      </c>
      <c r="AZ183" s="978" t="str">
        <f aca="false">IFERROR(VLOOKUP($AY183,BI:BP,8,FALSE()),"")</f>
        <v/>
      </c>
      <c r="BA183" s="978" t="str">
        <f aca="false">IFERROR(VLOOKUP($AY183,BJ:BQ,8,FALSE()),"")</f>
        <v/>
      </c>
      <c r="BB183" s="978" t="str">
        <f aca="false">IFERROR(VLOOKUP($AY183,BK:BR,8,FALSE()),"")</f>
        <v/>
      </c>
      <c r="BC183" s="978" t="str">
        <f aca="false">IFERROR(VLOOKUP($AY183,BL:BS,8,FALSE()),"")</f>
        <v/>
      </c>
      <c r="BD183" s="978" t="str">
        <f aca="false">IFERROR(VLOOKUP($AY183,BM:BT,8,FALSE()),"")</f>
        <v/>
      </c>
      <c r="BE183" s="978" t="str">
        <f aca="false">IFERROR(VLOOKUP($AY183,BN:BU,8,FALSE()),"")</f>
        <v/>
      </c>
      <c r="BI183" s="1" t="str">
        <f aca="false">IF(BP183&lt;&gt;"",MAX(BI$3:BI182)+1,"")</f>
        <v/>
      </c>
      <c r="BJ183" s="1" t="str">
        <f aca="false">IF(BQ183&lt;&gt;"",MAX(BJ$3:BJ182)+1,"")</f>
        <v/>
      </c>
      <c r="BK183" s="1" t="str">
        <f aca="false">IF(BR183&lt;&gt;"",MAX(BK$3:BK182)+1,"")</f>
        <v/>
      </c>
      <c r="BL183" s="1" t="str">
        <f aca="false">IF(BS183&lt;&gt;"",MAX(BL$3:BL182)+1,"")</f>
        <v/>
      </c>
      <c r="BM183" s="1" t="str">
        <f aca="false">IF(BT183&lt;&gt;"",MAX(BM$3:BM182)+1,"")</f>
        <v/>
      </c>
      <c r="BN183" s="1" t="str">
        <f aca="false">IF(BU183&lt;&gt;"",MAX(BN$3:BN182)+1,"")</f>
        <v/>
      </c>
      <c r="BP183" s="1" t="str">
        <f aca="false">IF(B183&lt;&gt;"",IF(COUNTIF(BP$3:BP182,B183)&gt;0,"",B183),"")</f>
        <v/>
      </c>
      <c r="BQ183" s="1" t="str">
        <f aca="false">IF(C183&lt;&gt;"",IF(COUNTIF(BQ$3:BQ182,C183)&gt;0,"",C183),"")</f>
        <v/>
      </c>
      <c r="BR183" s="1" t="str">
        <f aca="false">IF(D183&lt;&gt;"",IF(COUNTIF(BR$3:BR182,D183)&gt;0,"",D183),"")</f>
        <v/>
      </c>
      <c r="BS183" s="1" t="str">
        <f aca="false">IF(E183&lt;&gt;"",IF(COUNTIF(BS$3:BS182,E183)&gt;0,"",E183),"")</f>
        <v/>
      </c>
      <c r="BT183" s="1" t="str">
        <f aca="false">IF(F183&lt;&gt;"",IF(COUNTIF(BT$3:BT182,F183)&gt;0,"",F183),"")</f>
        <v/>
      </c>
      <c r="BU183" s="1" t="str">
        <f aca="false">IF(G183&lt;&gt;"",IF(COUNTIF(BU$3:BU182,G183)&gt;0,"",G183),"")</f>
        <v/>
      </c>
    </row>
    <row r="184" customFormat="false" ht="15" hidden="false" customHeight="false" outlineLevel="0" collapsed="false">
      <c r="A184" s="972" t="str">
        <f aca="false">IF(B184&lt;&gt;"",CONCATENATE(B184,C184,D184,E184,F184,G184),"")</f>
        <v/>
      </c>
      <c r="B184" s="660"/>
      <c r="C184" s="660"/>
      <c r="D184" s="660"/>
      <c r="E184" s="1008"/>
      <c r="F184" s="660"/>
      <c r="G184" s="660"/>
      <c r="H184" s="1002"/>
      <c r="I184" s="1002"/>
      <c r="J184" s="1003"/>
      <c r="K184" s="1004"/>
      <c r="L184" s="1005"/>
      <c r="M184" s="1005"/>
      <c r="N184" s="1003"/>
      <c r="O184" s="1014"/>
      <c r="P184" s="1008"/>
      <c r="Q184" s="1008"/>
      <c r="R184" s="1008"/>
      <c r="S184" s="1007"/>
      <c r="V184" s="111" t="n">
        <f aca="false">+V183+1</f>
        <v>182</v>
      </c>
      <c r="W184" s="977" t="str">
        <f aca="false">IFERROR(VLOOKUP($V183,AD:AK,8,FALSE()),"")</f>
        <v/>
      </c>
      <c r="X184" s="977" t="str">
        <f aca="false">IFERROR(VLOOKUP($V184,AE:AL,8,FALSE()),"")</f>
        <v/>
      </c>
      <c r="Y184" s="977" t="str">
        <f aca="false">IFERROR(VLOOKUP($V184,AF:AM,8,FALSE()),"")</f>
        <v/>
      </c>
      <c r="Z184" s="977" t="str">
        <f aca="false">IFERROR(VLOOKUP($V184,AG:AN,8,FALSE()),"")</f>
        <v/>
      </c>
      <c r="AA184" s="977" t="str">
        <f aca="false">IFERROR(VLOOKUP($V184,AH:AO,8,FALSE()),"")</f>
        <v/>
      </c>
      <c r="AB184" s="977" t="str">
        <f aca="false">IFERROR(VLOOKUP($V184,AI:AP,8,FALSE()),"")</f>
        <v/>
      </c>
      <c r="AD184" s="111" t="str">
        <f aca="false">IF(AK184&lt;&gt;"",MAX(AD$3:AD183)+1,"")</f>
        <v/>
      </c>
      <c r="AE184" s="111" t="str">
        <f aca="false">IF(AL184&lt;&gt;"",MAX(AE$3:AE183)+1,"")</f>
        <v/>
      </c>
      <c r="AF184" s="111" t="str">
        <f aca="false">IF(AM184&lt;&gt;"",MAX(AF$3:AF183)+1,"")</f>
        <v/>
      </c>
      <c r="AG184" s="111" t="str">
        <f aca="false">IF(AN184&lt;&gt;"",MAX(AG$3:AG183)+1,"")</f>
        <v/>
      </c>
      <c r="AH184" s="111" t="str">
        <f aca="false">IF(AO184&lt;&gt;"",MAX(AH$3:AH183)+1,"")</f>
        <v/>
      </c>
      <c r="AI184" s="111" t="str">
        <f aca="false">IF(AP184&lt;&gt;"",MAX(AI$3:AI183)+1,"")</f>
        <v/>
      </c>
      <c r="AK184" s="111" t="str">
        <f aca="false">IF(B184="","",IF(COUNTIF($AK$3:AL183,B184)=0,B184,""))</f>
        <v/>
      </c>
      <c r="AL184" s="111" t="str">
        <f aca="false">IF(C184="","",IF($B184='Oneri di Urbanizzazione'!$E$33,IF(COUNTIF($AL$3:AL183,$C184)=0,$C184,""),""))</f>
        <v/>
      </c>
      <c r="AM184" s="111" t="str">
        <f aca="false">IF(D184="","",IF(AND($B184='Oneri di Urbanizzazione'!$E$33,$C184='Oneri di Urbanizzazione'!$E$35),IF(COUNTIF(AM$3:AM183,$D184)=0,$D184,""),""))</f>
        <v/>
      </c>
      <c r="AN184" s="111" t="str">
        <f aca="false">IF(E184="","",IF(AND($B184='Oneri di Urbanizzazione'!$E$33,$C184='Oneri di Urbanizzazione'!$E$35,$D184='Oneri di Urbanizzazione'!$E$38),IF(COUNTIF(AN$3:AN183,$E184)=0,$E184,""),""))</f>
        <v/>
      </c>
      <c r="AO184" s="111" t="str">
        <f aca="false">IF(F184="","",IF(AND($B184='Oneri di Urbanizzazione'!$E$33,$C184='Oneri di Urbanizzazione'!$E$35,$D184='Oneri di Urbanizzazione'!$E$38,$E184='Oneri di Urbanizzazione'!$E$40),IF(COUNTIF(AO$3:AO183,$F184)=0,$F184,""),""))</f>
        <v/>
      </c>
      <c r="AP184" s="111" t="str">
        <f aca="false">IF(G184="","",IF(AND($B184='Oneri di Urbanizzazione'!$E$33,$C184='Oneri di Urbanizzazione'!$E$35,$D184='Oneri di Urbanizzazione'!$E$38,$E184='Oneri di Urbanizzazione'!$E$40,$F184='Oneri di Urbanizzazione'!$E$42),IF(COUNTIF(AP$3:AP183,$G184)=0,$G184,""),""))</f>
        <v/>
      </c>
      <c r="AY184" s="1" t="n">
        <f aca="false">+AY183+1</f>
        <v>182</v>
      </c>
      <c r="AZ184" s="978" t="str">
        <f aca="false">IFERROR(VLOOKUP($AY184,BI:BP,8,FALSE()),"")</f>
        <v/>
      </c>
      <c r="BA184" s="978" t="str">
        <f aca="false">IFERROR(VLOOKUP($AY184,BJ:BQ,8,FALSE()),"")</f>
        <v/>
      </c>
      <c r="BB184" s="978" t="str">
        <f aca="false">IFERROR(VLOOKUP($AY184,BK:BR,8,FALSE()),"")</f>
        <v/>
      </c>
      <c r="BC184" s="978" t="str">
        <f aca="false">IFERROR(VLOOKUP($AY184,BL:BS,8,FALSE()),"")</f>
        <v/>
      </c>
      <c r="BD184" s="978" t="str">
        <f aca="false">IFERROR(VLOOKUP($AY184,BM:BT,8,FALSE()),"")</f>
        <v/>
      </c>
      <c r="BE184" s="978" t="str">
        <f aca="false">IFERROR(VLOOKUP($AY184,BN:BU,8,FALSE()),"")</f>
        <v/>
      </c>
      <c r="BI184" s="1" t="str">
        <f aca="false">IF(BP184&lt;&gt;"",MAX(BI$3:BI183)+1,"")</f>
        <v/>
      </c>
      <c r="BJ184" s="1" t="str">
        <f aca="false">IF(BQ184&lt;&gt;"",MAX(BJ$3:BJ183)+1,"")</f>
        <v/>
      </c>
      <c r="BK184" s="1" t="str">
        <f aca="false">IF(BR184&lt;&gt;"",MAX(BK$3:BK183)+1,"")</f>
        <v/>
      </c>
      <c r="BL184" s="1" t="str">
        <f aca="false">IF(BS184&lt;&gt;"",MAX(BL$3:BL183)+1,"")</f>
        <v/>
      </c>
      <c r="BM184" s="1" t="str">
        <f aca="false">IF(BT184&lt;&gt;"",MAX(BM$3:BM183)+1,"")</f>
        <v/>
      </c>
      <c r="BN184" s="1" t="str">
        <f aca="false">IF(BU184&lt;&gt;"",MAX(BN$3:BN183)+1,"")</f>
        <v/>
      </c>
      <c r="BP184" s="1" t="str">
        <f aca="false">IF(B184&lt;&gt;"",IF(COUNTIF(BP$3:BP183,B184)&gt;0,"",B184),"")</f>
        <v/>
      </c>
      <c r="BQ184" s="1" t="str">
        <f aca="false">IF(C184&lt;&gt;"",IF(COUNTIF(BQ$3:BQ183,C184)&gt;0,"",C184),"")</f>
        <v/>
      </c>
      <c r="BR184" s="1" t="str">
        <f aca="false">IF(D184&lt;&gt;"",IF(COUNTIF(BR$3:BR183,D184)&gt;0,"",D184),"")</f>
        <v/>
      </c>
      <c r="BS184" s="1" t="str">
        <f aca="false">IF(E184&lt;&gt;"",IF(COUNTIF(BS$3:BS183,E184)&gt;0,"",E184),"")</f>
        <v/>
      </c>
      <c r="BT184" s="1" t="str">
        <f aca="false">IF(F184&lt;&gt;"",IF(COUNTIF(BT$3:BT183,F184)&gt;0,"",F184),"")</f>
        <v/>
      </c>
      <c r="BU184" s="1" t="str">
        <f aca="false">IF(G184&lt;&gt;"",IF(COUNTIF(BU$3:BU183,G184)&gt;0,"",G184),"")</f>
        <v/>
      </c>
    </row>
    <row r="185" customFormat="false" ht="15" hidden="false" customHeight="false" outlineLevel="0" collapsed="false">
      <c r="A185" s="972" t="str">
        <f aca="false">IF(B185&lt;&gt;"",CONCATENATE(B185,C185,D185,E185,F185,G185),"")</f>
        <v/>
      </c>
      <c r="B185" s="660"/>
      <c r="C185" s="660"/>
      <c r="D185" s="660"/>
      <c r="E185" s="1008"/>
      <c r="F185" s="660"/>
      <c r="G185" s="660"/>
      <c r="H185" s="1002"/>
      <c r="I185" s="1002"/>
      <c r="J185" s="1003"/>
      <c r="K185" s="1004"/>
      <c r="L185" s="1005"/>
      <c r="M185" s="1005"/>
      <c r="N185" s="1003"/>
      <c r="O185" s="1014"/>
      <c r="P185" s="1008"/>
      <c r="Q185" s="1008"/>
      <c r="R185" s="1008"/>
      <c r="S185" s="1007"/>
      <c r="V185" s="111" t="n">
        <f aca="false">+V184+1</f>
        <v>183</v>
      </c>
      <c r="W185" s="977" t="str">
        <f aca="false">IFERROR(VLOOKUP($V184,AD:AK,8,FALSE()),"")</f>
        <v/>
      </c>
      <c r="X185" s="977" t="str">
        <f aca="false">IFERROR(VLOOKUP($V185,AE:AL,8,FALSE()),"")</f>
        <v/>
      </c>
      <c r="Y185" s="977" t="str">
        <f aca="false">IFERROR(VLOOKUP($V185,AF:AM,8,FALSE()),"")</f>
        <v/>
      </c>
      <c r="Z185" s="977" t="str">
        <f aca="false">IFERROR(VLOOKUP($V185,AG:AN,8,FALSE()),"")</f>
        <v/>
      </c>
      <c r="AA185" s="977" t="str">
        <f aca="false">IFERROR(VLOOKUP($V185,AH:AO,8,FALSE()),"")</f>
        <v/>
      </c>
      <c r="AB185" s="977" t="str">
        <f aca="false">IFERROR(VLOOKUP($V185,AI:AP,8,FALSE()),"")</f>
        <v/>
      </c>
      <c r="AD185" s="111" t="str">
        <f aca="false">IF(AK185&lt;&gt;"",MAX(AD$3:AD184)+1,"")</f>
        <v/>
      </c>
      <c r="AE185" s="111" t="str">
        <f aca="false">IF(AL185&lt;&gt;"",MAX(AE$3:AE184)+1,"")</f>
        <v/>
      </c>
      <c r="AF185" s="111" t="str">
        <f aca="false">IF(AM185&lt;&gt;"",MAX(AF$3:AF184)+1,"")</f>
        <v/>
      </c>
      <c r="AG185" s="111" t="str">
        <f aca="false">IF(AN185&lt;&gt;"",MAX(AG$3:AG184)+1,"")</f>
        <v/>
      </c>
      <c r="AH185" s="111" t="str">
        <f aca="false">IF(AO185&lt;&gt;"",MAX(AH$3:AH184)+1,"")</f>
        <v/>
      </c>
      <c r="AI185" s="111" t="str">
        <f aca="false">IF(AP185&lt;&gt;"",MAX(AI$3:AI184)+1,"")</f>
        <v/>
      </c>
      <c r="AK185" s="111" t="str">
        <f aca="false">IF(B185="","",IF(COUNTIF($AK$3:AL184,B185)=0,B185,""))</f>
        <v/>
      </c>
      <c r="AL185" s="111" t="str">
        <f aca="false">IF(C185="","",IF($B185='Oneri di Urbanizzazione'!$E$33,IF(COUNTIF($AL$3:AL184,$C185)=0,$C185,""),""))</f>
        <v/>
      </c>
      <c r="AM185" s="111" t="str">
        <f aca="false">IF(D185="","",IF(AND($B185='Oneri di Urbanizzazione'!$E$33,$C185='Oneri di Urbanizzazione'!$E$35),IF(COUNTIF(AM$3:AM184,$D185)=0,$D185,""),""))</f>
        <v/>
      </c>
      <c r="AN185" s="111" t="str">
        <f aca="false">IF(E185="","",IF(AND($B185='Oneri di Urbanizzazione'!$E$33,$C185='Oneri di Urbanizzazione'!$E$35,$D185='Oneri di Urbanizzazione'!$E$38),IF(COUNTIF(AN$3:AN184,$E185)=0,$E185,""),""))</f>
        <v/>
      </c>
      <c r="AO185" s="111" t="str">
        <f aca="false">IF(F185="","",IF(AND($B185='Oneri di Urbanizzazione'!$E$33,$C185='Oneri di Urbanizzazione'!$E$35,$D185='Oneri di Urbanizzazione'!$E$38,$E185='Oneri di Urbanizzazione'!$E$40),IF(COUNTIF(AO$3:AO184,$F185)=0,$F185,""),""))</f>
        <v/>
      </c>
      <c r="AP185" s="111" t="str">
        <f aca="false">IF(G185="","",IF(AND($B185='Oneri di Urbanizzazione'!$E$33,$C185='Oneri di Urbanizzazione'!$E$35,$D185='Oneri di Urbanizzazione'!$E$38,$E185='Oneri di Urbanizzazione'!$E$40,$F185='Oneri di Urbanizzazione'!$E$42),IF(COUNTIF(AP$3:AP184,$G185)=0,$G185,""),""))</f>
        <v/>
      </c>
      <c r="AY185" s="1" t="n">
        <f aca="false">+AY184+1</f>
        <v>183</v>
      </c>
      <c r="AZ185" s="978" t="str">
        <f aca="false">IFERROR(VLOOKUP($AY185,BI:BP,8,FALSE()),"")</f>
        <v/>
      </c>
      <c r="BA185" s="978" t="str">
        <f aca="false">IFERROR(VLOOKUP($AY185,BJ:BQ,8,FALSE()),"")</f>
        <v/>
      </c>
      <c r="BB185" s="978" t="str">
        <f aca="false">IFERROR(VLOOKUP($AY185,BK:BR,8,FALSE()),"")</f>
        <v/>
      </c>
      <c r="BC185" s="978" t="str">
        <f aca="false">IFERROR(VLOOKUP($AY185,BL:BS,8,FALSE()),"")</f>
        <v/>
      </c>
      <c r="BD185" s="978" t="str">
        <f aca="false">IFERROR(VLOOKUP($AY185,BM:BT,8,FALSE()),"")</f>
        <v/>
      </c>
      <c r="BE185" s="978" t="str">
        <f aca="false">IFERROR(VLOOKUP($AY185,BN:BU,8,FALSE()),"")</f>
        <v/>
      </c>
      <c r="BI185" s="1" t="str">
        <f aca="false">IF(BP185&lt;&gt;"",MAX(BI$3:BI184)+1,"")</f>
        <v/>
      </c>
      <c r="BJ185" s="1" t="str">
        <f aca="false">IF(BQ185&lt;&gt;"",MAX(BJ$3:BJ184)+1,"")</f>
        <v/>
      </c>
      <c r="BK185" s="1" t="str">
        <f aca="false">IF(BR185&lt;&gt;"",MAX(BK$3:BK184)+1,"")</f>
        <v/>
      </c>
      <c r="BL185" s="1" t="str">
        <f aca="false">IF(BS185&lt;&gt;"",MAX(BL$3:BL184)+1,"")</f>
        <v/>
      </c>
      <c r="BM185" s="1" t="str">
        <f aca="false">IF(BT185&lt;&gt;"",MAX(BM$3:BM184)+1,"")</f>
        <v/>
      </c>
      <c r="BN185" s="1" t="str">
        <f aca="false">IF(BU185&lt;&gt;"",MAX(BN$3:BN184)+1,"")</f>
        <v/>
      </c>
      <c r="BP185" s="1" t="str">
        <f aca="false">IF(B185&lt;&gt;"",IF(COUNTIF(BP$3:BP184,B185)&gt;0,"",B185),"")</f>
        <v/>
      </c>
      <c r="BQ185" s="1" t="str">
        <f aca="false">IF(C185&lt;&gt;"",IF(COUNTIF(BQ$3:BQ184,C185)&gt;0,"",C185),"")</f>
        <v/>
      </c>
      <c r="BR185" s="1" t="str">
        <f aca="false">IF(D185&lt;&gt;"",IF(COUNTIF(BR$3:BR184,D185)&gt;0,"",D185),"")</f>
        <v/>
      </c>
      <c r="BS185" s="1" t="str">
        <f aca="false">IF(E185&lt;&gt;"",IF(COUNTIF(BS$3:BS184,E185)&gt;0,"",E185),"")</f>
        <v/>
      </c>
      <c r="BT185" s="1" t="str">
        <f aca="false">IF(F185&lt;&gt;"",IF(COUNTIF(BT$3:BT184,F185)&gt;0,"",F185),"")</f>
        <v/>
      </c>
      <c r="BU185" s="1" t="str">
        <f aca="false">IF(G185&lt;&gt;"",IF(COUNTIF(BU$3:BU184,G185)&gt;0,"",G185),"")</f>
        <v/>
      </c>
    </row>
    <row r="186" customFormat="false" ht="15" hidden="false" customHeight="false" outlineLevel="0" collapsed="false">
      <c r="A186" s="972" t="str">
        <f aca="false">IF(B186&lt;&gt;"",CONCATENATE(B186,C186,D186,E186,F186,G186),"")</f>
        <v/>
      </c>
      <c r="B186" s="660"/>
      <c r="C186" s="660"/>
      <c r="D186" s="660"/>
      <c r="E186" s="1008"/>
      <c r="F186" s="660"/>
      <c r="G186" s="660"/>
      <c r="H186" s="1002"/>
      <c r="I186" s="1002"/>
      <c r="J186" s="1003"/>
      <c r="K186" s="1004"/>
      <c r="L186" s="1005"/>
      <c r="M186" s="1005"/>
      <c r="N186" s="1003"/>
      <c r="O186" s="1014"/>
      <c r="P186" s="1008"/>
      <c r="Q186" s="1008"/>
      <c r="R186" s="1008"/>
      <c r="S186" s="1007"/>
      <c r="V186" s="111" t="n">
        <f aca="false">+V185+1</f>
        <v>184</v>
      </c>
      <c r="W186" s="977" t="str">
        <f aca="false">IFERROR(VLOOKUP($V185,AD:AK,8,FALSE()),"")</f>
        <v/>
      </c>
      <c r="X186" s="977" t="str">
        <f aca="false">IFERROR(VLOOKUP($V186,AE:AL,8,FALSE()),"")</f>
        <v/>
      </c>
      <c r="Y186" s="977" t="str">
        <f aca="false">IFERROR(VLOOKUP($V186,AF:AM,8,FALSE()),"")</f>
        <v/>
      </c>
      <c r="Z186" s="977" t="str">
        <f aca="false">IFERROR(VLOOKUP($V186,AG:AN,8,FALSE()),"")</f>
        <v/>
      </c>
      <c r="AA186" s="977" t="str">
        <f aca="false">IFERROR(VLOOKUP($V186,AH:AO,8,FALSE()),"")</f>
        <v/>
      </c>
      <c r="AB186" s="977" t="str">
        <f aca="false">IFERROR(VLOOKUP($V186,AI:AP,8,FALSE()),"")</f>
        <v/>
      </c>
      <c r="AD186" s="111" t="str">
        <f aca="false">IF(AK186&lt;&gt;"",MAX(AD$3:AD185)+1,"")</f>
        <v/>
      </c>
      <c r="AE186" s="111" t="str">
        <f aca="false">IF(AL186&lt;&gt;"",MAX(AE$3:AE185)+1,"")</f>
        <v/>
      </c>
      <c r="AF186" s="111" t="str">
        <f aca="false">IF(AM186&lt;&gt;"",MAX(AF$3:AF185)+1,"")</f>
        <v/>
      </c>
      <c r="AG186" s="111" t="str">
        <f aca="false">IF(AN186&lt;&gt;"",MAX(AG$3:AG185)+1,"")</f>
        <v/>
      </c>
      <c r="AH186" s="111" t="str">
        <f aca="false">IF(AO186&lt;&gt;"",MAX(AH$3:AH185)+1,"")</f>
        <v/>
      </c>
      <c r="AI186" s="111" t="str">
        <f aca="false">IF(AP186&lt;&gt;"",MAX(AI$3:AI185)+1,"")</f>
        <v/>
      </c>
      <c r="AK186" s="111" t="str">
        <f aca="false">IF(B186="","",IF(COUNTIF($AK$3:AL185,B186)=0,B186,""))</f>
        <v/>
      </c>
      <c r="AL186" s="111" t="str">
        <f aca="false">IF(C186="","",IF($B186='Oneri di Urbanizzazione'!$E$33,IF(COUNTIF($AL$3:AL185,$C186)=0,$C186,""),""))</f>
        <v/>
      </c>
      <c r="AM186" s="111" t="str">
        <f aca="false">IF(D186="","",IF(AND($B186='Oneri di Urbanizzazione'!$E$33,$C186='Oneri di Urbanizzazione'!$E$35),IF(COUNTIF(AM$3:AM185,$D186)=0,$D186,""),""))</f>
        <v/>
      </c>
      <c r="AN186" s="111" t="str">
        <f aca="false">IF(E186="","",IF(AND($B186='Oneri di Urbanizzazione'!$E$33,$C186='Oneri di Urbanizzazione'!$E$35,$D186='Oneri di Urbanizzazione'!$E$38),IF(COUNTIF(AN$3:AN185,$E186)=0,$E186,""),""))</f>
        <v/>
      </c>
      <c r="AO186" s="111" t="str">
        <f aca="false">IF(F186="","",IF(AND($B186='Oneri di Urbanizzazione'!$E$33,$C186='Oneri di Urbanizzazione'!$E$35,$D186='Oneri di Urbanizzazione'!$E$38,$E186='Oneri di Urbanizzazione'!$E$40),IF(COUNTIF(AO$3:AO185,$F186)=0,$F186,""),""))</f>
        <v/>
      </c>
      <c r="AP186" s="111" t="str">
        <f aca="false">IF(G186="","",IF(AND($B186='Oneri di Urbanizzazione'!$E$33,$C186='Oneri di Urbanizzazione'!$E$35,$D186='Oneri di Urbanizzazione'!$E$38,$E186='Oneri di Urbanizzazione'!$E$40,$F186='Oneri di Urbanizzazione'!$E$42),IF(COUNTIF(AP$3:AP185,$G186)=0,$G186,""),""))</f>
        <v/>
      </c>
      <c r="AY186" s="1" t="n">
        <f aca="false">+AY185+1</f>
        <v>184</v>
      </c>
      <c r="AZ186" s="978" t="str">
        <f aca="false">IFERROR(VLOOKUP($AY186,BI:BP,8,FALSE()),"")</f>
        <v/>
      </c>
      <c r="BA186" s="978" t="str">
        <f aca="false">IFERROR(VLOOKUP($AY186,BJ:BQ,8,FALSE()),"")</f>
        <v/>
      </c>
      <c r="BB186" s="978" t="str">
        <f aca="false">IFERROR(VLOOKUP($AY186,BK:BR,8,FALSE()),"")</f>
        <v/>
      </c>
      <c r="BC186" s="978" t="str">
        <f aca="false">IFERROR(VLOOKUP($AY186,BL:BS,8,FALSE()),"")</f>
        <v/>
      </c>
      <c r="BD186" s="978" t="str">
        <f aca="false">IFERROR(VLOOKUP($AY186,BM:BT,8,FALSE()),"")</f>
        <v/>
      </c>
      <c r="BE186" s="978" t="str">
        <f aca="false">IFERROR(VLOOKUP($AY186,BN:BU,8,FALSE()),"")</f>
        <v/>
      </c>
      <c r="BI186" s="1" t="str">
        <f aca="false">IF(BP186&lt;&gt;"",MAX(BI$3:BI185)+1,"")</f>
        <v/>
      </c>
      <c r="BJ186" s="1" t="str">
        <f aca="false">IF(BQ186&lt;&gt;"",MAX(BJ$3:BJ185)+1,"")</f>
        <v/>
      </c>
      <c r="BK186" s="1" t="str">
        <f aca="false">IF(BR186&lt;&gt;"",MAX(BK$3:BK185)+1,"")</f>
        <v/>
      </c>
      <c r="BL186" s="1" t="str">
        <f aca="false">IF(BS186&lt;&gt;"",MAX(BL$3:BL185)+1,"")</f>
        <v/>
      </c>
      <c r="BM186" s="1" t="str">
        <f aca="false">IF(BT186&lt;&gt;"",MAX(BM$3:BM185)+1,"")</f>
        <v/>
      </c>
      <c r="BN186" s="1" t="str">
        <f aca="false">IF(BU186&lt;&gt;"",MAX(BN$3:BN185)+1,"")</f>
        <v/>
      </c>
      <c r="BP186" s="1" t="str">
        <f aca="false">IF(B186&lt;&gt;"",IF(COUNTIF(BP$3:BP185,B186)&gt;0,"",B186),"")</f>
        <v/>
      </c>
      <c r="BQ186" s="1" t="str">
        <f aca="false">IF(C186&lt;&gt;"",IF(COUNTIF(BQ$3:BQ185,C186)&gt;0,"",C186),"")</f>
        <v/>
      </c>
      <c r="BR186" s="1" t="str">
        <f aca="false">IF(D186&lt;&gt;"",IF(COUNTIF(BR$3:BR185,D186)&gt;0,"",D186),"")</f>
        <v/>
      </c>
      <c r="BS186" s="1" t="str">
        <f aca="false">IF(E186&lt;&gt;"",IF(COUNTIF(BS$3:BS185,E186)&gt;0,"",E186),"")</f>
        <v/>
      </c>
      <c r="BT186" s="1" t="str">
        <f aca="false">IF(F186&lt;&gt;"",IF(COUNTIF(BT$3:BT185,F186)&gt;0,"",F186),"")</f>
        <v/>
      </c>
      <c r="BU186" s="1" t="str">
        <f aca="false">IF(G186&lt;&gt;"",IF(COUNTIF(BU$3:BU185,G186)&gt;0,"",G186),"")</f>
        <v/>
      </c>
    </row>
    <row r="187" customFormat="false" ht="15" hidden="false" customHeight="false" outlineLevel="0" collapsed="false">
      <c r="A187" s="972" t="str">
        <f aca="false">IF(B187&lt;&gt;"",CONCATENATE(B187,C187,D187,E187,F187,G187),"")</f>
        <v/>
      </c>
      <c r="B187" s="660"/>
      <c r="C187" s="660"/>
      <c r="D187" s="660"/>
      <c r="E187" s="1008"/>
      <c r="F187" s="660"/>
      <c r="G187" s="660"/>
      <c r="H187" s="1002"/>
      <c r="I187" s="1002"/>
      <c r="J187" s="1003"/>
      <c r="K187" s="1004"/>
      <c r="L187" s="1005"/>
      <c r="M187" s="1005"/>
      <c r="N187" s="1003"/>
      <c r="O187" s="1014"/>
      <c r="P187" s="1008"/>
      <c r="Q187" s="1008"/>
      <c r="R187" s="1008"/>
      <c r="S187" s="1007"/>
      <c r="V187" s="111" t="n">
        <f aca="false">+V186+1</f>
        <v>185</v>
      </c>
      <c r="W187" s="977" t="str">
        <f aca="false">IFERROR(VLOOKUP($V186,AD:AK,8,FALSE()),"")</f>
        <v/>
      </c>
      <c r="X187" s="977" t="str">
        <f aca="false">IFERROR(VLOOKUP($V187,AE:AL,8,FALSE()),"")</f>
        <v/>
      </c>
      <c r="Y187" s="977" t="str">
        <f aca="false">IFERROR(VLOOKUP($V187,AF:AM,8,FALSE()),"")</f>
        <v/>
      </c>
      <c r="Z187" s="977" t="str">
        <f aca="false">IFERROR(VLOOKUP($V187,AG:AN,8,FALSE()),"")</f>
        <v/>
      </c>
      <c r="AA187" s="977" t="str">
        <f aca="false">IFERROR(VLOOKUP($V187,AH:AO,8,FALSE()),"")</f>
        <v/>
      </c>
      <c r="AB187" s="977" t="str">
        <f aca="false">IFERROR(VLOOKUP($V187,AI:AP,8,FALSE()),"")</f>
        <v/>
      </c>
      <c r="AD187" s="111" t="str">
        <f aca="false">IF(AK187&lt;&gt;"",MAX(AD$3:AD186)+1,"")</f>
        <v/>
      </c>
      <c r="AE187" s="111" t="str">
        <f aca="false">IF(AL187&lt;&gt;"",MAX(AE$3:AE186)+1,"")</f>
        <v/>
      </c>
      <c r="AF187" s="111" t="str">
        <f aca="false">IF(AM187&lt;&gt;"",MAX(AF$3:AF186)+1,"")</f>
        <v/>
      </c>
      <c r="AG187" s="111" t="str">
        <f aca="false">IF(AN187&lt;&gt;"",MAX(AG$3:AG186)+1,"")</f>
        <v/>
      </c>
      <c r="AH187" s="111" t="str">
        <f aca="false">IF(AO187&lt;&gt;"",MAX(AH$3:AH186)+1,"")</f>
        <v/>
      </c>
      <c r="AI187" s="111" t="str">
        <f aca="false">IF(AP187&lt;&gt;"",MAX(AI$3:AI186)+1,"")</f>
        <v/>
      </c>
      <c r="AK187" s="111" t="str">
        <f aca="false">IF(B187="","",IF(COUNTIF($AK$3:AL186,B187)=0,B187,""))</f>
        <v/>
      </c>
      <c r="AL187" s="111" t="str">
        <f aca="false">IF(C187="","",IF($B187='Oneri di Urbanizzazione'!$E$33,IF(COUNTIF($AL$3:AL186,$C187)=0,$C187,""),""))</f>
        <v/>
      </c>
      <c r="AM187" s="111" t="str">
        <f aca="false">IF(D187="","",IF(AND($B187='Oneri di Urbanizzazione'!$E$33,$C187='Oneri di Urbanizzazione'!$E$35),IF(COUNTIF(AM$3:AM186,$D187)=0,$D187,""),""))</f>
        <v/>
      </c>
      <c r="AN187" s="111" t="str">
        <f aca="false">IF(E187="","",IF(AND($B187='Oneri di Urbanizzazione'!$E$33,$C187='Oneri di Urbanizzazione'!$E$35,$D187='Oneri di Urbanizzazione'!$E$38),IF(COUNTIF(AN$3:AN186,$E187)=0,$E187,""),""))</f>
        <v/>
      </c>
      <c r="AO187" s="111" t="str">
        <f aca="false">IF(F187="","",IF(AND($B187='Oneri di Urbanizzazione'!$E$33,$C187='Oneri di Urbanizzazione'!$E$35,$D187='Oneri di Urbanizzazione'!$E$38,$E187='Oneri di Urbanizzazione'!$E$40),IF(COUNTIF(AO$3:AO186,$F187)=0,$F187,""),""))</f>
        <v/>
      </c>
      <c r="AP187" s="111" t="str">
        <f aca="false">IF(G187="","",IF(AND($B187='Oneri di Urbanizzazione'!$E$33,$C187='Oneri di Urbanizzazione'!$E$35,$D187='Oneri di Urbanizzazione'!$E$38,$E187='Oneri di Urbanizzazione'!$E$40,$F187='Oneri di Urbanizzazione'!$E$42),IF(COUNTIF(AP$3:AP186,$G187)=0,$G187,""),""))</f>
        <v/>
      </c>
      <c r="AY187" s="1" t="n">
        <f aca="false">+AY186+1</f>
        <v>185</v>
      </c>
      <c r="AZ187" s="978" t="str">
        <f aca="false">IFERROR(VLOOKUP($AY187,BI:BP,8,FALSE()),"")</f>
        <v/>
      </c>
      <c r="BA187" s="978" t="str">
        <f aca="false">IFERROR(VLOOKUP($AY187,BJ:BQ,8,FALSE()),"")</f>
        <v/>
      </c>
      <c r="BB187" s="978" t="str">
        <f aca="false">IFERROR(VLOOKUP($AY187,BK:BR,8,FALSE()),"")</f>
        <v/>
      </c>
      <c r="BC187" s="978" t="str">
        <f aca="false">IFERROR(VLOOKUP($AY187,BL:BS,8,FALSE()),"")</f>
        <v/>
      </c>
      <c r="BD187" s="978" t="str">
        <f aca="false">IFERROR(VLOOKUP($AY187,BM:BT,8,FALSE()),"")</f>
        <v/>
      </c>
      <c r="BE187" s="978" t="str">
        <f aca="false">IFERROR(VLOOKUP($AY187,BN:BU,8,FALSE()),"")</f>
        <v/>
      </c>
      <c r="BI187" s="1" t="str">
        <f aca="false">IF(BP187&lt;&gt;"",MAX(BI$3:BI186)+1,"")</f>
        <v/>
      </c>
      <c r="BJ187" s="1" t="str">
        <f aca="false">IF(BQ187&lt;&gt;"",MAX(BJ$3:BJ186)+1,"")</f>
        <v/>
      </c>
      <c r="BK187" s="1" t="str">
        <f aca="false">IF(BR187&lt;&gt;"",MAX(BK$3:BK186)+1,"")</f>
        <v/>
      </c>
      <c r="BL187" s="1" t="str">
        <f aca="false">IF(BS187&lt;&gt;"",MAX(BL$3:BL186)+1,"")</f>
        <v/>
      </c>
      <c r="BM187" s="1" t="str">
        <f aca="false">IF(BT187&lt;&gt;"",MAX(BM$3:BM186)+1,"")</f>
        <v/>
      </c>
      <c r="BN187" s="1" t="str">
        <f aca="false">IF(BU187&lt;&gt;"",MAX(BN$3:BN186)+1,"")</f>
        <v/>
      </c>
      <c r="BP187" s="1" t="str">
        <f aca="false">IF(B187&lt;&gt;"",IF(COUNTIF(BP$3:BP186,B187)&gt;0,"",B187),"")</f>
        <v/>
      </c>
      <c r="BQ187" s="1" t="str">
        <f aca="false">IF(C187&lt;&gt;"",IF(COUNTIF(BQ$3:BQ186,C187)&gt;0,"",C187),"")</f>
        <v/>
      </c>
      <c r="BR187" s="1" t="str">
        <f aca="false">IF(D187&lt;&gt;"",IF(COUNTIF(BR$3:BR186,D187)&gt;0,"",D187),"")</f>
        <v/>
      </c>
      <c r="BS187" s="1" t="str">
        <f aca="false">IF(E187&lt;&gt;"",IF(COUNTIF(BS$3:BS186,E187)&gt;0,"",E187),"")</f>
        <v/>
      </c>
      <c r="BT187" s="1" t="str">
        <f aca="false">IF(F187&lt;&gt;"",IF(COUNTIF(BT$3:BT186,F187)&gt;0,"",F187),"")</f>
        <v/>
      </c>
      <c r="BU187" s="1" t="str">
        <f aca="false">IF(G187&lt;&gt;"",IF(COUNTIF(BU$3:BU186,G187)&gt;0,"",G187),"")</f>
        <v/>
      </c>
    </row>
    <row r="188" customFormat="false" ht="15" hidden="false" customHeight="false" outlineLevel="0" collapsed="false">
      <c r="A188" s="972" t="str">
        <f aca="false">IF(B188&lt;&gt;"",CONCATENATE(B188,C188,D188,E188,F188,G188),"")</f>
        <v/>
      </c>
      <c r="B188" s="660"/>
      <c r="C188" s="660"/>
      <c r="D188" s="660"/>
      <c r="E188" s="1008"/>
      <c r="F188" s="660"/>
      <c r="G188" s="660"/>
      <c r="H188" s="1002"/>
      <c r="I188" s="1002"/>
      <c r="J188" s="1003"/>
      <c r="K188" s="1004"/>
      <c r="L188" s="1005"/>
      <c r="M188" s="1005"/>
      <c r="N188" s="1003"/>
      <c r="O188" s="1014"/>
      <c r="P188" s="1008"/>
      <c r="Q188" s="1008"/>
      <c r="R188" s="1008"/>
      <c r="S188" s="1007"/>
      <c r="V188" s="111" t="n">
        <f aca="false">+V187+1</f>
        <v>186</v>
      </c>
      <c r="W188" s="977" t="str">
        <f aca="false">IFERROR(VLOOKUP($V187,AD:AK,8,FALSE()),"")</f>
        <v/>
      </c>
      <c r="X188" s="977" t="str">
        <f aca="false">IFERROR(VLOOKUP($V188,AE:AL,8,FALSE()),"")</f>
        <v/>
      </c>
      <c r="Y188" s="977" t="str">
        <f aca="false">IFERROR(VLOOKUP($V188,AF:AM,8,FALSE()),"")</f>
        <v/>
      </c>
      <c r="Z188" s="977" t="str">
        <f aca="false">IFERROR(VLOOKUP($V188,AG:AN,8,FALSE()),"")</f>
        <v/>
      </c>
      <c r="AA188" s="977" t="str">
        <f aca="false">IFERROR(VLOOKUP($V188,AH:AO,8,FALSE()),"")</f>
        <v/>
      </c>
      <c r="AB188" s="977" t="str">
        <f aca="false">IFERROR(VLOOKUP($V188,AI:AP,8,FALSE()),"")</f>
        <v/>
      </c>
      <c r="AD188" s="111" t="str">
        <f aca="false">IF(AK188&lt;&gt;"",MAX(AD$3:AD187)+1,"")</f>
        <v/>
      </c>
      <c r="AE188" s="111" t="str">
        <f aca="false">IF(AL188&lt;&gt;"",MAX(AE$3:AE187)+1,"")</f>
        <v/>
      </c>
      <c r="AF188" s="111" t="str">
        <f aca="false">IF(AM188&lt;&gt;"",MAX(AF$3:AF187)+1,"")</f>
        <v/>
      </c>
      <c r="AG188" s="111" t="str">
        <f aca="false">IF(AN188&lt;&gt;"",MAX(AG$3:AG187)+1,"")</f>
        <v/>
      </c>
      <c r="AH188" s="111" t="str">
        <f aca="false">IF(AO188&lt;&gt;"",MAX(AH$3:AH187)+1,"")</f>
        <v/>
      </c>
      <c r="AI188" s="111" t="str">
        <f aca="false">IF(AP188&lt;&gt;"",MAX(AI$3:AI187)+1,"")</f>
        <v/>
      </c>
      <c r="AK188" s="111" t="str">
        <f aca="false">IF(B188="","",IF(COUNTIF($AK$3:AL187,B188)=0,B188,""))</f>
        <v/>
      </c>
      <c r="AL188" s="111" t="str">
        <f aca="false">IF(C188="","",IF($B188='Oneri di Urbanizzazione'!$E$33,IF(COUNTIF($AL$3:AL187,$C188)=0,$C188,""),""))</f>
        <v/>
      </c>
      <c r="AM188" s="111" t="str">
        <f aca="false">IF(D188="","",IF(AND($B188='Oneri di Urbanizzazione'!$E$33,$C188='Oneri di Urbanizzazione'!$E$35),IF(COUNTIF(AM$3:AM187,$D188)=0,$D188,""),""))</f>
        <v/>
      </c>
      <c r="AN188" s="111" t="str">
        <f aca="false">IF(E188="","",IF(AND($B188='Oneri di Urbanizzazione'!$E$33,$C188='Oneri di Urbanizzazione'!$E$35,$D188='Oneri di Urbanizzazione'!$E$38),IF(COUNTIF(AN$3:AN187,$E188)=0,$E188,""),""))</f>
        <v/>
      </c>
      <c r="AO188" s="111" t="str">
        <f aca="false">IF(F188="","",IF(AND($B188='Oneri di Urbanizzazione'!$E$33,$C188='Oneri di Urbanizzazione'!$E$35,$D188='Oneri di Urbanizzazione'!$E$38,$E188='Oneri di Urbanizzazione'!$E$40),IF(COUNTIF(AO$3:AO187,$F188)=0,$F188,""),""))</f>
        <v/>
      </c>
      <c r="AP188" s="111" t="str">
        <f aca="false">IF(G188="","",IF(AND($B188='Oneri di Urbanizzazione'!$E$33,$C188='Oneri di Urbanizzazione'!$E$35,$D188='Oneri di Urbanizzazione'!$E$38,$E188='Oneri di Urbanizzazione'!$E$40,$F188='Oneri di Urbanizzazione'!$E$42),IF(COUNTIF(AP$3:AP187,$G188)=0,$G188,""),""))</f>
        <v/>
      </c>
      <c r="AY188" s="1" t="n">
        <f aca="false">+AY187+1</f>
        <v>186</v>
      </c>
      <c r="AZ188" s="978" t="str">
        <f aca="false">IFERROR(VLOOKUP($AY188,BI:BP,8,FALSE()),"")</f>
        <v/>
      </c>
      <c r="BA188" s="978" t="str">
        <f aca="false">IFERROR(VLOOKUP($AY188,BJ:BQ,8,FALSE()),"")</f>
        <v/>
      </c>
      <c r="BB188" s="978" t="str">
        <f aca="false">IFERROR(VLOOKUP($AY188,BK:BR,8,FALSE()),"")</f>
        <v/>
      </c>
      <c r="BC188" s="978" t="str">
        <f aca="false">IFERROR(VLOOKUP($AY188,BL:BS,8,FALSE()),"")</f>
        <v/>
      </c>
      <c r="BD188" s="978" t="str">
        <f aca="false">IFERROR(VLOOKUP($AY188,BM:BT,8,FALSE()),"")</f>
        <v/>
      </c>
      <c r="BE188" s="978" t="str">
        <f aca="false">IFERROR(VLOOKUP($AY188,BN:BU,8,FALSE()),"")</f>
        <v/>
      </c>
      <c r="BI188" s="1" t="str">
        <f aca="false">IF(BP188&lt;&gt;"",MAX(BI$3:BI187)+1,"")</f>
        <v/>
      </c>
      <c r="BJ188" s="1" t="str">
        <f aca="false">IF(BQ188&lt;&gt;"",MAX(BJ$3:BJ187)+1,"")</f>
        <v/>
      </c>
      <c r="BK188" s="1" t="str">
        <f aca="false">IF(BR188&lt;&gt;"",MAX(BK$3:BK187)+1,"")</f>
        <v/>
      </c>
      <c r="BL188" s="1" t="str">
        <f aca="false">IF(BS188&lt;&gt;"",MAX(BL$3:BL187)+1,"")</f>
        <v/>
      </c>
      <c r="BM188" s="1" t="str">
        <f aca="false">IF(BT188&lt;&gt;"",MAX(BM$3:BM187)+1,"")</f>
        <v/>
      </c>
      <c r="BN188" s="1" t="str">
        <f aca="false">IF(BU188&lt;&gt;"",MAX(BN$3:BN187)+1,"")</f>
        <v/>
      </c>
      <c r="BP188" s="1" t="str">
        <f aca="false">IF(B188&lt;&gt;"",IF(COUNTIF(BP$3:BP187,B188)&gt;0,"",B188),"")</f>
        <v/>
      </c>
      <c r="BQ188" s="1" t="str">
        <f aca="false">IF(C188&lt;&gt;"",IF(COUNTIF(BQ$3:BQ187,C188)&gt;0,"",C188),"")</f>
        <v/>
      </c>
      <c r="BR188" s="1" t="str">
        <f aca="false">IF(D188&lt;&gt;"",IF(COUNTIF(BR$3:BR187,D188)&gt;0,"",D188),"")</f>
        <v/>
      </c>
      <c r="BS188" s="1" t="str">
        <f aca="false">IF(E188&lt;&gt;"",IF(COUNTIF(BS$3:BS187,E188)&gt;0,"",E188),"")</f>
        <v/>
      </c>
      <c r="BT188" s="1" t="str">
        <f aca="false">IF(F188&lt;&gt;"",IF(COUNTIF(BT$3:BT187,F188)&gt;0,"",F188),"")</f>
        <v/>
      </c>
      <c r="BU188" s="1" t="str">
        <f aca="false">IF(G188&lt;&gt;"",IF(COUNTIF(BU$3:BU187,G188)&gt;0,"",G188),"")</f>
        <v/>
      </c>
    </row>
    <row r="189" customFormat="false" ht="15" hidden="false" customHeight="false" outlineLevel="0" collapsed="false">
      <c r="A189" s="972" t="str">
        <f aca="false">IF(B189&lt;&gt;"",CONCATENATE(B189,C189,D189,E189,F189,G189),"")</f>
        <v/>
      </c>
      <c r="B189" s="660"/>
      <c r="C189" s="660"/>
      <c r="D189" s="660"/>
      <c r="E189" s="1008"/>
      <c r="F189" s="660"/>
      <c r="G189" s="660"/>
      <c r="H189" s="1002"/>
      <c r="I189" s="1002"/>
      <c r="J189" s="1003"/>
      <c r="K189" s="1004"/>
      <c r="L189" s="1005"/>
      <c r="M189" s="1005"/>
      <c r="N189" s="1003"/>
      <c r="O189" s="1014"/>
      <c r="P189" s="1008"/>
      <c r="Q189" s="1008"/>
      <c r="R189" s="1008"/>
      <c r="S189" s="1007"/>
      <c r="V189" s="111" t="n">
        <f aca="false">+V188+1</f>
        <v>187</v>
      </c>
      <c r="W189" s="977" t="str">
        <f aca="false">IFERROR(VLOOKUP($V188,AD:AK,8,FALSE()),"")</f>
        <v/>
      </c>
      <c r="X189" s="977" t="str">
        <f aca="false">IFERROR(VLOOKUP($V189,AE:AL,8,FALSE()),"")</f>
        <v/>
      </c>
      <c r="Y189" s="977" t="str">
        <f aca="false">IFERROR(VLOOKUP($V189,AF:AM,8,FALSE()),"")</f>
        <v/>
      </c>
      <c r="Z189" s="977" t="str">
        <f aca="false">IFERROR(VLOOKUP($V189,AG:AN,8,FALSE()),"")</f>
        <v/>
      </c>
      <c r="AA189" s="977" t="str">
        <f aca="false">IFERROR(VLOOKUP($V189,AH:AO,8,FALSE()),"")</f>
        <v/>
      </c>
      <c r="AB189" s="977" t="str">
        <f aca="false">IFERROR(VLOOKUP($V189,AI:AP,8,FALSE()),"")</f>
        <v/>
      </c>
      <c r="AD189" s="111" t="str">
        <f aca="false">IF(AK189&lt;&gt;"",MAX(AD$3:AD188)+1,"")</f>
        <v/>
      </c>
      <c r="AE189" s="111" t="str">
        <f aca="false">IF(AL189&lt;&gt;"",MAX(AE$3:AE188)+1,"")</f>
        <v/>
      </c>
      <c r="AF189" s="111" t="str">
        <f aca="false">IF(AM189&lt;&gt;"",MAX(AF$3:AF188)+1,"")</f>
        <v/>
      </c>
      <c r="AG189" s="111" t="str">
        <f aca="false">IF(AN189&lt;&gt;"",MAX(AG$3:AG188)+1,"")</f>
        <v/>
      </c>
      <c r="AH189" s="111" t="str">
        <f aca="false">IF(AO189&lt;&gt;"",MAX(AH$3:AH188)+1,"")</f>
        <v/>
      </c>
      <c r="AI189" s="111" t="str">
        <f aca="false">IF(AP189&lt;&gt;"",MAX(AI$3:AI188)+1,"")</f>
        <v/>
      </c>
      <c r="AK189" s="111" t="str">
        <f aca="false">IF(B189="","",IF(COUNTIF($AK$3:AL188,B189)=0,B189,""))</f>
        <v/>
      </c>
      <c r="AL189" s="111" t="str">
        <f aca="false">IF(C189="","",IF($B189='Oneri di Urbanizzazione'!$E$33,IF(COUNTIF($AL$3:AL188,$C189)=0,$C189,""),""))</f>
        <v/>
      </c>
      <c r="AM189" s="111" t="str">
        <f aca="false">IF(D189="","",IF(AND($B189='Oneri di Urbanizzazione'!$E$33,$C189='Oneri di Urbanizzazione'!$E$35),IF(COUNTIF(AM$3:AM188,$D189)=0,$D189,""),""))</f>
        <v/>
      </c>
      <c r="AN189" s="111" t="str">
        <f aca="false">IF(E189="","",IF(AND($B189='Oneri di Urbanizzazione'!$E$33,$C189='Oneri di Urbanizzazione'!$E$35,$D189='Oneri di Urbanizzazione'!$E$38),IF(COUNTIF(AN$3:AN188,$E189)=0,$E189,""),""))</f>
        <v/>
      </c>
      <c r="AO189" s="111" t="str">
        <f aca="false">IF(F189="","",IF(AND($B189='Oneri di Urbanizzazione'!$E$33,$C189='Oneri di Urbanizzazione'!$E$35,$D189='Oneri di Urbanizzazione'!$E$38,$E189='Oneri di Urbanizzazione'!$E$40),IF(COUNTIF(AO$3:AO188,$F189)=0,$F189,""),""))</f>
        <v/>
      </c>
      <c r="AP189" s="111" t="str">
        <f aca="false">IF(G189="","",IF(AND($B189='Oneri di Urbanizzazione'!$E$33,$C189='Oneri di Urbanizzazione'!$E$35,$D189='Oneri di Urbanizzazione'!$E$38,$E189='Oneri di Urbanizzazione'!$E$40,$F189='Oneri di Urbanizzazione'!$E$42),IF(COUNTIF(AP$3:AP188,$G189)=0,$G189,""),""))</f>
        <v/>
      </c>
      <c r="AY189" s="1" t="n">
        <f aca="false">+AY188+1</f>
        <v>187</v>
      </c>
      <c r="AZ189" s="978" t="str">
        <f aca="false">IFERROR(VLOOKUP($AY189,BI:BP,8,FALSE()),"")</f>
        <v/>
      </c>
      <c r="BA189" s="978" t="str">
        <f aca="false">IFERROR(VLOOKUP($AY189,BJ:BQ,8,FALSE()),"")</f>
        <v/>
      </c>
      <c r="BB189" s="978" t="str">
        <f aca="false">IFERROR(VLOOKUP($AY189,BK:BR,8,FALSE()),"")</f>
        <v/>
      </c>
      <c r="BC189" s="978" t="str">
        <f aca="false">IFERROR(VLOOKUP($AY189,BL:BS,8,FALSE()),"")</f>
        <v/>
      </c>
      <c r="BD189" s="978" t="str">
        <f aca="false">IFERROR(VLOOKUP($AY189,BM:BT,8,FALSE()),"")</f>
        <v/>
      </c>
      <c r="BE189" s="978" t="str">
        <f aca="false">IFERROR(VLOOKUP($AY189,BN:BU,8,FALSE()),"")</f>
        <v/>
      </c>
      <c r="BI189" s="1" t="str">
        <f aca="false">IF(BP189&lt;&gt;"",MAX(BI$3:BI188)+1,"")</f>
        <v/>
      </c>
      <c r="BJ189" s="1" t="str">
        <f aca="false">IF(BQ189&lt;&gt;"",MAX(BJ$3:BJ188)+1,"")</f>
        <v/>
      </c>
      <c r="BK189" s="1" t="str">
        <f aca="false">IF(BR189&lt;&gt;"",MAX(BK$3:BK188)+1,"")</f>
        <v/>
      </c>
      <c r="BL189" s="1" t="str">
        <f aca="false">IF(BS189&lt;&gt;"",MAX(BL$3:BL188)+1,"")</f>
        <v/>
      </c>
      <c r="BM189" s="1" t="str">
        <f aca="false">IF(BT189&lt;&gt;"",MAX(BM$3:BM188)+1,"")</f>
        <v/>
      </c>
      <c r="BN189" s="1" t="str">
        <f aca="false">IF(BU189&lt;&gt;"",MAX(BN$3:BN188)+1,"")</f>
        <v/>
      </c>
      <c r="BP189" s="1" t="str">
        <f aca="false">IF(B189&lt;&gt;"",IF(COUNTIF(BP$3:BP188,B189)&gt;0,"",B189),"")</f>
        <v/>
      </c>
      <c r="BQ189" s="1" t="str">
        <f aca="false">IF(C189&lt;&gt;"",IF(COUNTIF(BQ$3:BQ188,C189)&gt;0,"",C189),"")</f>
        <v/>
      </c>
      <c r="BR189" s="1" t="str">
        <f aca="false">IF(D189&lt;&gt;"",IF(COUNTIF(BR$3:BR188,D189)&gt;0,"",D189),"")</f>
        <v/>
      </c>
      <c r="BS189" s="1" t="str">
        <f aca="false">IF(E189&lt;&gt;"",IF(COUNTIF(BS$3:BS188,E189)&gt;0,"",E189),"")</f>
        <v/>
      </c>
      <c r="BT189" s="1" t="str">
        <f aca="false">IF(F189&lt;&gt;"",IF(COUNTIF(BT$3:BT188,F189)&gt;0,"",F189),"")</f>
        <v/>
      </c>
      <c r="BU189" s="1" t="str">
        <f aca="false">IF(G189&lt;&gt;"",IF(COUNTIF(BU$3:BU188,G189)&gt;0,"",G189),"")</f>
        <v/>
      </c>
    </row>
    <row r="190" customFormat="false" ht="15" hidden="false" customHeight="false" outlineLevel="0" collapsed="false">
      <c r="A190" s="972" t="str">
        <f aca="false">IF(B190&lt;&gt;"",CONCATENATE(B190,C190,D190,E190,F190,G190),"")</f>
        <v/>
      </c>
      <c r="B190" s="660"/>
      <c r="C190" s="660"/>
      <c r="D190" s="660"/>
      <c r="E190" s="1008"/>
      <c r="F190" s="660"/>
      <c r="G190" s="660"/>
      <c r="H190" s="1002"/>
      <c r="I190" s="1002"/>
      <c r="J190" s="1003"/>
      <c r="K190" s="1004"/>
      <c r="L190" s="1005"/>
      <c r="M190" s="1005"/>
      <c r="N190" s="1003"/>
      <c r="O190" s="1014"/>
      <c r="P190" s="1008"/>
      <c r="Q190" s="1008"/>
      <c r="R190" s="1008"/>
      <c r="S190" s="1007"/>
      <c r="V190" s="111" t="n">
        <f aca="false">+V189+1</f>
        <v>188</v>
      </c>
      <c r="W190" s="977" t="str">
        <f aca="false">IFERROR(VLOOKUP($V189,AD:AK,8,FALSE()),"")</f>
        <v/>
      </c>
      <c r="X190" s="977" t="str">
        <f aca="false">IFERROR(VLOOKUP($V190,AE:AL,8,FALSE()),"")</f>
        <v/>
      </c>
      <c r="Y190" s="977" t="str">
        <f aca="false">IFERROR(VLOOKUP($V190,AF:AM,8,FALSE()),"")</f>
        <v/>
      </c>
      <c r="Z190" s="977" t="str">
        <f aca="false">IFERROR(VLOOKUP($V190,AG:AN,8,FALSE()),"")</f>
        <v/>
      </c>
      <c r="AA190" s="977" t="str">
        <f aca="false">IFERROR(VLOOKUP($V190,AH:AO,8,FALSE()),"")</f>
        <v/>
      </c>
      <c r="AB190" s="977" t="str">
        <f aca="false">IFERROR(VLOOKUP($V190,AI:AP,8,FALSE()),"")</f>
        <v/>
      </c>
      <c r="AD190" s="111" t="str">
        <f aca="false">IF(AK190&lt;&gt;"",MAX(AD$3:AD189)+1,"")</f>
        <v/>
      </c>
      <c r="AE190" s="111" t="str">
        <f aca="false">IF(AL190&lt;&gt;"",MAX(AE$3:AE189)+1,"")</f>
        <v/>
      </c>
      <c r="AF190" s="111" t="str">
        <f aca="false">IF(AM190&lt;&gt;"",MAX(AF$3:AF189)+1,"")</f>
        <v/>
      </c>
      <c r="AG190" s="111" t="str">
        <f aca="false">IF(AN190&lt;&gt;"",MAX(AG$3:AG189)+1,"")</f>
        <v/>
      </c>
      <c r="AH190" s="111" t="str">
        <f aca="false">IF(AO190&lt;&gt;"",MAX(AH$3:AH189)+1,"")</f>
        <v/>
      </c>
      <c r="AI190" s="111" t="str">
        <f aca="false">IF(AP190&lt;&gt;"",MAX(AI$3:AI189)+1,"")</f>
        <v/>
      </c>
      <c r="AK190" s="111" t="str">
        <f aca="false">IF(B190="","",IF(COUNTIF($AK$3:AL189,B190)=0,B190,""))</f>
        <v/>
      </c>
      <c r="AL190" s="111" t="str">
        <f aca="false">IF(C190="","",IF($B190='Oneri di Urbanizzazione'!$E$33,IF(COUNTIF($AL$3:AL189,$C190)=0,$C190,""),""))</f>
        <v/>
      </c>
      <c r="AM190" s="111" t="str">
        <f aca="false">IF(D190="","",IF(AND($B190='Oneri di Urbanizzazione'!$E$33,$C190='Oneri di Urbanizzazione'!$E$35),IF(COUNTIF(AM$3:AM189,$D190)=0,$D190,""),""))</f>
        <v/>
      </c>
      <c r="AN190" s="111" t="str">
        <f aca="false">IF(E190="","",IF(AND($B190='Oneri di Urbanizzazione'!$E$33,$C190='Oneri di Urbanizzazione'!$E$35,$D190='Oneri di Urbanizzazione'!$E$38),IF(COUNTIF(AN$3:AN189,$E190)=0,$E190,""),""))</f>
        <v/>
      </c>
      <c r="AO190" s="111" t="str">
        <f aca="false">IF(F190="","",IF(AND($B190='Oneri di Urbanizzazione'!$E$33,$C190='Oneri di Urbanizzazione'!$E$35,$D190='Oneri di Urbanizzazione'!$E$38,$E190='Oneri di Urbanizzazione'!$E$40),IF(COUNTIF(AO$3:AO189,$F190)=0,$F190,""),""))</f>
        <v/>
      </c>
      <c r="AP190" s="111" t="str">
        <f aca="false">IF(G190="","",IF(AND($B190='Oneri di Urbanizzazione'!$E$33,$C190='Oneri di Urbanizzazione'!$E$35,$D190='Oneri di Urbanizzazione'!$E$38,$E190='Oneri di Urbanizzazione'!$E$40,$F190='Oneri di Urbanizzazione'!$E$42),IF(COUNTIF(AP$3:AP189,$G190)=0,$G190,""),""))</f>
        <v/>
      </c>
      <c r="AY190" s="1" t="n">
        <f aca="false">+AY189+1</f>
        <v>188</v>
      </c>
      <c r="AZ190" s="978" t="str">
        <f aca="false">IFERROR(VLOOKUP($AY190,BI:BP,8,FALSE()),"")</f>
        <v/>
      </c>
      <c r="BA190" s="978" t="str">
        <f aca="false">IFERROR(VLOOKUP($AY190,BJ:BQ,8,FALSE()),"")</f>
        <v/>
      </c>
      <c r="BB190" s="978" t="str">
        <f aca="false">IFERROR(VLOOKUP($AY190,BK:BR,8,FALSE()),"")</f>
        <v/>
      </c>
      <c r="BC190" s="978" t="str">
        <f aca="false">IFERROR(VLOOKUP($AY190,BL:BS,8,FALSE()),"")</f>
        <v/>
      </c>
      <c r="BD190" s="978" t="str">
        <f aca="false">IFERROR(VLOOKUP($AY190,BM:BT,8,FALSE()),"")</f>
        <v/>
      </c>
      <c r="BE190" s="978" t="str">
        <f aca="false">IFERROR(VLOOKUP($AY190,BN:BU,8,FALSE()),"")</f>
        <v/>
      </c>
      <c r="BI190" s="1" t="str">
        <f aca="false">IF(BP190&lt;&gt;"",MAX(BI$3:BI189)+1,"")</f>
        <v/>
      </c>
      <c r="BJ190" s="1" t="str">
        <f aca="false">IF(BQ190&lt;&gt;"",MAX(BJ$3:BJ189)+1,"")</f>
        <v/>
      </c>
      <c r="BK190" s="1" t="str">
        <f aca="false">IF(BR190&lt;&gt;"",MAX(BK$3:BK189)+1,"")</f>
        <v/>
      </c>
      <c r="BL190" s="1" t="str">
        <f aca="false">IF(BS190&lt;&gt;"",MAX(BL$3:BL189)+1,"")</f>
        <v/>
      </c>
      <c r="BM190" s="1" t="str">
        <f aca="false">IF(BT190&lt;&gt;"",MAX(BM$3:BM189)+1,"")</f>
        <v/>
      </c>
      <c r="BN190" s="1" t="str">
        <f aca="false">IF(BU190&lt;&gt;"",MAX(BN$3:BN189)+1,"")</f>
        <v/>
      </c>
      <c r="BP190" s="1" t="str">
        <f aca="false">IF(B190&lt;&gt;"",IF(COUNTIF(BP$3:BP189,B190)&gt;0,"",B190),"")</f>
        <v/>
      </c>
      <c r="BQ190" s="1" t="str">
        <f aca="false">IF(C190&lt;&gt;"",IF(COUNTIF(BQ$3:BQ189,C190)&gt;0,"",C190),"")</f>
        <v/>
      </c>
      <c r="BR190" s="1" t="str">
        <f aca="false">IF(D190&lt;&gt;"",IF(COUNTIF(BR$3:BR189,D190)&gt;0,"",D190),"")</f>
        <v/>
      </c>
      <c r="BS190" s="1" t="str">
        <f aca="false">IF(E190&lt;&gt;"",IF(COUNTIF(BS$3:BS189,E190)&gt;0,"",E190),"")</f>
        <v/>
      </c>
      <c r="BT190" s="1" t="str">
        <f aca="false">IF(F190&lt;&gt;"",IF(COUNTIF(BT$3:BT189,F190)&gt;0,"",F190),"")</f>
        <v/>
      </c>
      <c r="BU190" s="1" t="str">
        <f aca="false">IF(G190&lt;&gt;"",IF(COUNTIF(BU$3:BU189,G190)&gt;0,"",G190),"")</f>
        <v/>
      </c>
    </row>
    <row r="191" customFormat="false" ht="15" hidden="false" customHeight="false" outlineLevel="0" collapsed="false">
      <c r="A191" s="972" t="str">
        <f aca="false">IF(B191&lt;&gt;"",CONCATENATE(B191,C191,D191,E191,F191,G191),"")</f>
        <v/>
      </c>
      <c r="B191" s="660"/>
      <c r="C191" s="660"/>
      <c r="D191" s="660"/>
      <c r="E191" s="1008"/>
      <c r="F191" s="660"/>
      <c r="G191" s="660"/>
      <c r="H191" s="1002"/>
      <c r="I191" s="1002"/>
      <c r="J191" s="1003"/>
      <c r="K191" s="1004"/>
      <c r="L191" s="1005"/>
      <c r="M191" s="1005"/>
      <c r="N191" s="1003"/>
      <c r="O191" s="1014"/>
      <c r="P191" s="1008"/>
      <c r="Q191" s="1008"/>
      <c r="R191" s="1008"/>
      <c r="S191" s="1007"/>
      <c r="V191" s="111" t="n">
        <f aca="false">+V190+1</f>
        <v>189</v>
      </c>
      <c r="W191" s="977" t="str">
        <f aca="false">IFERROR(VLOOKUP($V190,AD:AK,8,FALSE()),"")</f>
        <v/>
      </c>
      <c r="X191" s="977" t="str">
        <f aca="false">IFERROR(VLOOKUP($V191,AE:AL,8,FALSE()),"")</f>
        <v/>
      </c>
      <c r="Y191" s="977" t="str">
        <f aca="false">IFERROR(VLOOKUP($V191,AF:AM,8,FALSE()),"")</f>
        <v/>
      </c>
      <c r="Z191" s="977" t="str">
        <f aca="false">IFERROR(VLOOKUP($V191,AG:AN,8,FALSE()),"")</f>
        <v/>
      </c>
      <c r="AA191" s="977" t="str">
        <f aca="false">IFERROR(VLOOKUP($V191,AH:AO,8,FALSE()),"")</f>
        <v/>
      </c>
      <c r="AB191" s="977" t="str">
        <f aca="false">IFERROR(VLOOKUP($V191,AI:AP,8,FALSE()),"")</f>
        <v/>
      </c>
      <c r="AD191" s="111" t="str">
        <f aca="false">IF(AK191&lt;&gt;"",MAX(AD$3:AD190)+1,"")</f>
        <v/>
      </c>
      <c r="AE191" s="111" t="str">
        <f aca="false">IF(AL191&lt;&gt;"",MAX(AE$3:AE190)+1,"")</f>
        <v/>
      </c>
      <c r="AF191" s="111" t="str">
        <f aca="false">IF(AM191&lt;&gt;"",MAX(AF$3:AF190)+1,"")</f>
        <v/>
      </c>
      <c r="AG191" s="111" t="str">
        <f aca="false">IF(AN191&lt;&gt;"",MAX(AG$3:AG190)+1,"")</f>
        <v/>
      </c>
      <c r="AH191" s="111" t="str">
        <f aca="false">IF(AO191&lt;&gt;"",MAX(AH$3:AH190)+1,"")</f>
        <v/>
      </c>
      <c r="AI191" s="111" t="str">
        <f aca="false">IF(AP191&lt;&gt;"",MAX(AI$3:AI190)+1,"")</f>
        <v/>
      </c>
      <c r="AK191" s="111" t="str">
        <f aca="false">IF(B191="","",IF(COUNTIF($AK$3:AL190,B191)=0,B191,""))</f>
        <v/>
      </c>
      <c r="AL191" s="111" t="str">
        <f aca="false">IF(C191="","",IF($B191='Oneri di Urbanizzazione'!$E$33,IF(COUNTIF($AL$3:AL190,$C191)=0,$C191,""),""))</f>
        <v/>
      </c>
      <c r="AM191" s="111" t="str">
        <f aca="false">IF(D191="","",IF(AND($B191='Oneri di Urbanizzazione'!$E$33,$C191='Oneri di Urbanizzazione'!$E$35),IF(COUNTIF(AM$3:AM190,$D191)=0,$D191,""),""))</f>
        <v/>
      </c>
      <c r="AN191" s="111" t="str">
        <f aca="false">IF(E191="","",IF(AND($B191='Oneri di Urbanizzazione'!$E$33,$C191='Oneri di Urbanizzazione'!$E$35,$D191='Oneri di Urbanizzazione'!$E$38),IF(COUNTIF(AN$3:AN190,$E191)=0,$E191,""),""))</f>
        <v/>
      </c>
      <c r="AO191" s="111" t="str">
        <f aca="false">IF(F191="","",IF(AND($B191='Oneri di Urbanizzazione'!$E$33,$C191='Oneri di Urbanizzazione'!$E$35,$D191='Oneri di Urbanizzazione'!$E$38,$E191='Oneri di Urbanizzazione'!$E$40),IF(COUNTIF(AO$3:AO190,$F191)=0,$F191,""),""))</f>
        <v/>
      </c>
      <c r="AP191" s="111" t="str">
        <f aca="false">IF(G191="","",IF(AND($B191='Oneri di Urbanizzazione'!$E$33,$C191='Oneri di Urbanizzazione'!$E$35,$D191='Oneri di Urbanizzazione'!$E$38,$E191='Oneri di Urbanizzazione'!$E$40,$F191='Oneri di Urbanizzazione'!$E$42),IF(COUNTIF(AP$3:AP190,$G191)=0,$G191,""),""))</f>
        <v/>
      </c>
      <c r="AY191" s="1" t="n">
        <f aca="false">+AY190+1</f>
        <v>189</v>
      </c>
      <c r="AZ191" s="978" t="str">
        <f aca="false">IFERROR(VLOOKUP($AY191,BI:BP,8,FALSE()),"")</f>
        <v/>
      </c>
      <c r="BA191" s="978" t="str">
        <f aca="false">IFERROR(VLOOKUP($AY191,BJ:BQ,8,FALSE()),"")</f>
        <v/>
      </c>
      <c r="BB191" s="978" t="str">
        <f aca="false">IFERROR(VLOOKUP($AY191,BK:BR,8,FALSE()),"")</f>
        <v/>
      </c>
      <c r="BC191" s="978" t="str">
        <f aca="false">IFERROR(VLOOKUP($AY191,BL:BS,8,FALSE()),"")</f>
        <v/>
      </c>
      <c r="BD191" s="978" t="str">
        <f aca="false">IFERROR(VLOOKUP($AY191,BM:BT,8,FALSE()),"")</f>
        <v/>
      </c>
      <c r="BE191" s="978" t="str">
        <f aca="false">IFERROR(VLOOKUP($AY191,BN:BU,8,FALSE()),"")</f>
        <v/>
      </c>
      <c r="BI191" s="1" t="str">
        <f aca="false">IF(BP191&lt;&gt;"",MAX(BI$3:BI190)+1,"")</f>
        <v/>
      </c>
      <c r="BJ191" s="1" t="str">
        <f aca="false">IF(BQ191&lt;&gt;"",MAX(BJ$3:BJ190)+1,"")</f>
        <v/>
      </c>
      <c r="BK191" s="1" t="str">
        <f aca="false">IF(BR191&lt;&gt;"",MAX(BK$3:BK190)+1,"")</f>
        <v/>
      </c>
      <c r="BL191" s="1" t="str">
        <f aca="false">IF(BS191&lt;&gt;"",MAX(BL$3:BL190)+1,"")</f>
        <v/>
      </c>
      <c r="BM191" s="1" t="str">
        <f aca="false">IF(BT191&lt;&gt;"",MAX(BM$3:BM190)+1,"")</f>
        <v/>
      </c>
      <c r="BN191" s="1" t="str">
        <f aca="false">IF(BU191&lt;&gt;"",MAX(BN$3:BN190)+1,"")</f>
        <v/>
      </c>
      <c r="BP191" s="1" t="str">
        <f aca="false">IF(B191&lt;&gt;"",IF(COUNTIF(BP$3:BP190,B191)&gt;0,"",B191),"")</f>
        <v/>
      </c>
      <c r="BQ191" s="1" t="str">
        <f aca="false">IF(C191&lt;&gt;"",IF(COUNTIF(BQ$3:BQ190,C191)&gt;0,"",C191),"")</f>
        <v/>
      </c>
      <c r="BR191" s="1" t="str">
        <f aca="false">IF(D191&lt;&gt;"",IF(COUNTIF(BR$3:BR190,D191)&gt;0,"",D191),"")</f>
        <v/>
      </c>
      <c r="BS191" s="1" t="str">
        <f aca="false">IF(E191&lt;&gt;"",IF(COUNTIF(BS$3:BS190,E191)&gt;0,"",E191),"")</f>
        <v/>
      </c>
      <c r="BT191" s="1" t="str">
        <f aca="false">IF(F191&lt;&gt;"",IF(COUNTIF(BT$3:BT190,F191)&gt;0,"",F191),"")</f>
        <v/>
      </c>
      <c r="BU191" s="1" t="str">
        <f aca="false">IF(G191&lt;&gt;"",IF(COUNTIF(BU$3:BU190,G191)&gt;0,"",G191),"")</f>
        <v/>
      </c>
    </row>
    <row r="192" customFormat="false" ht="15" hidden="false" customHeight="false" outlineLevel="0" collapsed="false">
      <c r="A192" s="972" t="str">
        <f aca="false">IF(B192&lt;&gt;"",CONCATENATE(B192,C192,D192,E192,F192,G192),"")</f>
        <v/>
      </c>
      <c r="B192" s="660"/>
      <c r="C192" s="660"/>
      <c r="D192" s="660"/>
      <c r="E192" s="1008"/>
      <c r="F192" s="660"/>
      <c r="G192" s="660"/>
      <c r="H192" s="1002"/>
      <c r="I192" s="1002"/>
      <c r="J192" s="1003"/>
      <c r="K192" s="1004"/>
      <c r="L192" s="1005"/>
      <c r="M192" s="1005"/>
      <c r="N192" s="1003"/>
      <c r="O192" s="1014"/>
      <c r="P192" s="1008"/>
      <c r="Q192" s="1008"/>
      <c r="R192" s="1008"/>
      <c r="S192" s="1007"/>
      <c r="V192" s="111" t="n">
        <f aca="false">+V191+1</f>
        <v>190</v>
      </c>
      <c r="W192" s="977" t="str">
        <f aca="false">IFERROR(VLOOKUP($V191,AD:AK,8,FALSE()),"")</f>
        <v/>
      </c>
      <c r="X192" s="977" t="str">
        <f aca="false">IFERROR(VLOOKUP($V192,AE:AL,8,FALSE()),"")</f>
        <v/>
      </c>
      <c r="Y192" s="977" t="str">
        <f aca="false">IFERROR(VLOOKUP($V192,AF:AM,8,FALSE()),"")</f>
        <v/>
      </c>
      <c r="Z192" s="977" t="str">
        <f aca="false">IFERROR(VLOOKUP($V192,AG:AN,8,FALSE()),"")</f>
        <v/>
      </c>
      <c r="AA192" s="977" t="str">
        <f aca="false">IFERROR(VLOOKUP($V192,AH:AO,8,FALSE()),"")</f>
        <v/>
      </c>
      <c r="AB192" s="977" t="str">
        <f aca="false">IFERROR(VLOOKUP($V192,AI:AP,8,FALSE()),"")</f>
        <v/>
      </c>
      <c r="AD192" s="111" t="str">
        <f aca="false">IF(AK192&lt;&gt;"",MAX(AD$3:AD191)+1,"")</f>
        <v/>
      </c>
      <c r="AE192" s="111" t="str">
        <f aca="false">IF(AL192&lt;&gt;"",MAX(AE$3:AE191)+1,"")</f>
        <v/>
      </c>
      <c r="AF192" s="111" t="str">
        <f aca="false">IF(AM192&lt;&gt;"",MAX(AF$3:AF191)+1,"")</f>
        <v/>
      </c>
      <c r="AG192" s="111" t="str">
        <f aca="false">IF(AN192&lt;&gt;"",MAX(AG$3:AG191)+1,"")</f>
        <v/>
      </c>
      <c r="AH192" s="111" t="str">
        <f aca="false">IF(AO192&lt;&gt;"",MAX(AH$3:AH191)+1,"")</f>
        <v/>
      </c>
      <c r="AI192" s="111" t="str">
        <f aca="false">IF(AP192&lt;&gt;"",MAX(AI$3:AI191)+1,"")</f>
        <v/>
      </c>
      <c r="AK192" s="111" t="str">
        <f aca="false">IF(B192="","",IF(COUNTIF($AK$3:AL191,B192)=0,B192,""))</f>
        <v/>
      </c>
      <c r="AL192" s="111" t="str">
        <f aca="false">IF(C192="","",IF($B192='Oneri di Urbanizzazione'!$E$33,IF(COUNTIF($AL$3:AL191,$C192)=0,$C192,""),""))</f>
        <v/>
      </c>
      <c r="AM192" s="111" t="str">
        <f aca="false">IF(D192="","",IF(AND($B192='Oneri di Urbanizzazione'!$E$33,$C192='Oneri di Urbanizzazione'!$E$35),IF(COUNTIF(AM$3:AM191,$D192)=0,$D192,""),""))</f>
        <v/>
      </c>
      <c r="AN192" s="111" t="str">
        <f aca="false">IF(E192="","",IF(AND($B192='Oneri di Urbanizzazione'!$E$33,$C192='Oneri di Urbanizzazione'!$E$35,$D192='Oneri di Urbanizzazione'!$E$38),IF(COUNTIF(AN$3:AN191,$E192)=0,$E192,""),""))</f>
        <v/>
      </c>
      <c r="AO192" s="111" t="str">
        <f aca="false">IF(F192="","",IF(AND($B192='Oneri di Urbanizzazione'!$E$33,$C192='Oneri di Urbanizzazione'!$E$35,$D192='Oneri di Urbanizzazione'!$E$38,$E192='Oneri di Urbanizzazione'!$E$40),IF(COUNTIF(AO$3:AO191,$F192)=0,$F192,""),""))</f>
        <v/>
      </c>
      <c r="AP192" s="111" t="str">
        <f aca="false">IF(G192="","",IF(AND($B192='Oneri di Urbanizzazione'!$E$33,$C192='Oneri di Urbanizzazione'!$E$35,$D192='Oneri di Urbanizzazione'!$E$38,$E192='Oneri di Urbanizzazione'!$E$40,$F192='Oneri di Urbanizzazione'!$E$42),IF(COUNTIF(AP$3:AP191,$G192)=0,$G192,""),""))</f>
        <v/>
      </c>
      <c r="AY192" s="1" t="n">
        <f aca="false">+AY191+1</f>
        <v>190</v>
      </c>
      <c r="AZ192" s="978" t="str">
        <f aca="false">IFERROR(VLOOKUP($AY192,BI:BP,8,FALSE()),"")</f>
        <v/>
      </c>
      <c r="BA192" s="978" t="str">
        <f aca="false">IFERROR(VLOOKUP($AY192,BJ:BQ,8,FALSE()),"")</f>
        <v/>
      </c>
      <c r="BB192" s="978" t="str">
        <f aca="false">IFERROR(VLOOKUP($AY192,BK:BR,8,FALSE()),"")</f>
        <v/>
      </c>
      <c r="BC192" s="978" t="str">
        <f aca="false">IFERROR(VLOOKUP($AY192,BL:BS,8,FALSE()),"")</f>
        <v/>
      </c>
      <c r="BD192" s="978" t="str">
        <f aca="false">IFERROR(VLOOKUP($AY192,BM:BT,8,FALSE()),"")</f>
        <v/>
      </c>
      <c r="BE192" s="978" t="str">
        <f aca="false">IFERROR(VLOOKUP($AY192,BN:BU,8,FALSE()),"")</f>
        <v/>
      </c>
      <c r="BI192" s="1" t="str">
        <f aca="false">IF(BP192&lt;&gt;"",MAX(BI$3:BI191)+1,"")</f>
        <v/>
      </c>
      <c r="BJ192" s="1" t="str">
        <f aca="false">IF(BQ192&lt;&gt;"",MAX(BJ$3:BJ191)+1,"")</f>
        <v/>
      </c>
      <c r="BK192" s="1" t="str">
        <f aca="false">IF(BR192&lt;&gt;"",MAX(BK$3:BK191)+1,"")</f>
        <v/>
      </c>
      <c r="BL192" s="1" t="str">
        <f aca="false">IF(BS192&lt;&gt;"",MAX(BL$3:BL191)+1,"")</f>
        <v/>
      </c>
      <c r="BM192" s="1" t="str">
        <f aca="false">IF(BT192&lt;&gt;"",MAX(BM$3:BM191)+1,"")</f>
        <v/>
      </c>
      <c r="BN192" s="1" t="str">
        <f aca="false">IF(BU192&lt;&gt;"",MAX(BN$3:BN191)+1,"")</f>
        <v/>
      </c>
      <c r="BP192" s="1" t="str">
        <f aca="false">IF(B192&lt;&gt;"",IF(COUNTIF(BP$3:BP191,B192)&gt;0,"",B192),"")</f>
        <v/>
      </c>
      <c r="BQ192" s="1" t="str">
        <f aca="false">IF(C192&lt;&gt;"",IF(COUNTIF(BQ$3:BQ191,C192)&gt;0,"",C192),"")</f>
        <v/>
      </c>
      <c r="BR192" s="1" t="str">
        <f aca="false">IF(D192&lt;&gt;"",IF(COUNTIF(BR$3:BR191,D192)&gt;0,"",D192),"")</f>
        <v/>
      </c>
      <c r="BS192" s="1" t="str">
        <f aca="false">IF(E192&lt;&gt;"",IF(COUNTIF(BS$3:BS191,E192)&gt;0,"",E192),"")</f>
        <v/>
      </c>
      <c r="BT192" s="1" t="str">
        <f aca="false">IF(F192&lt;&gt;"",IF(COUNTIF(BT$3:BT191,F192)&gt;0,"",F192),"")</f>
        <v/>
      </c>
      <c r="BU192" s="1" t="str">
        <f aca="false">IF(G192&lt;&gt;"",IF(COUNTIF(BU$3:BU191,G192)&gt;0,"",G192),"")</f>
        <v/>
      </c>
    </row>
    <row r="193" customFormat="false" ht="15" hidden="false" customHeight="false" outlineLevel="0" collapsed="false">
      <c r="A193" s="972" t="str">
        <f aca="false">IF(B193&lt;&gt;"",CONCATENATE(B193,C193,D193,E193,F193,G193),"")</f>
        <v/>
      </c>
      <c r="B193" s="660"/>
      <c r="C193" s="660"/>
      <c r="D193" s="660"/>
      <c r="E193" s="1008"/>
      <c r="F193" s="660"/>
      <c r="G193" s="660"/>
      <c r="H193" s="1002"/>
      <c r="I193" s="1002"/>
      <c r="J193" s="1003"/>
      <c r="K193" s="1004"/>
      <c r="L193" s="1005"/>
      <c r="M193" s="1005"/>
      <c r="N193" s="1003"/>
      <c r="O193" s="1014"/>
      <c r="P193" s="1008"/>
      <c r="Q193" s="1008"/>
      <c r="R193" s="1008"/>
      <c r="S193" s="1007"/>
      <c r="V193" s="111" t="n">
        <f aca="false">+V192+1</f>
        <v>191</v>
      </c>
      <c r="W193" s="977" t="str">
        <f aca="false">IFERROR(VLOOKUP($V192,AD:AK,8,FALSE()),"")</f>
        <v/>
      </c>
      <c r="X193" s="977" t="str">
        <f aca="false">IFERROR(VLOOKUP($V193,AE:AL,8,FALSE()),"")</f>
        <v/>
      </c>
      <c r="Y193" s="977" t="str">
        <f aca="false">IFERROR(VLOOKUP($V193,AF:AM,8,FALSE()),"")</f>
        <v/>
      </c>
      <c r="Z193" s="977" t="str">
        <f aca="false">IFERROR(VLOOKUP($V193,AG:AN,8,FALSE()),"")</f>
        <v/>
      </c>
      <c r="AA193" s="977" t="str">
        <f aca="false">IFERROR(VLOOKUP($V193,AH:AO,8,FALSE()),"")</f>
        <v/>
      </c>
      <c r="AB193" s="977" t="str">
        <f aca="false">IFERROR(VLOOKUP($V193,AI:AP,8,FALSE()),"")</f>
        <v/>
      </c>
      <c r="AD193" s="111" t="str">
        <f aca="false">IF(AK193&lt;&gt;"",MAX(AD$3:AD192)+1,"")</f>
        <v/>
      </c>
      <c r="AE193" s="111" t="str">
        <f aca="false">IF(AL193&lt;&gt;"",MAX(AE$3:AE192)+1,"")</f>
        <v/>
      </c>
      <c r="AF193" s="111" t="str">
        <f aca="false">IF(AM193&lt;&gt;"",MAX(AF$3:AF192)+1,"")</f>
        <v/>
      </c>
      <c r="AG193" s="111" t="str">
        <f aca="false">IF(AN193&lt;&gt;"",MAX(AG$3:AG192)+1,"")</f>
        <v/>
      </c>
      <c r="AH193" s="111" t="str">
        <f aca="false">IF(AO193&lt;&gt;"",MAX(AH$3:AH192)+1,"")</f>
        <v/>
      </c>
      <c r="AI193" s="111" t="str">
        <f aca="false">IF(AP193&lt;&gt;"",MAX(AI$3:AI192)+1,"")</f>
        <v/>
      </c>
      <c r="AK193" s="111" t="str">
        <f aca="false">IF(B193="","",IF(COUNTIF($AK$3:AL192,B193)=0,B193,""))</f>
        <v/>
      </c>
      <c r="AL193" s="111" t="str">
        <f aca="false">IF(C193="","",IF($B193='Oneri di Urbanizzazione'!$E$33,IF(COUNTIF($AL$3:AL192,$C193)=0,$C193,""),""))</f>
        <v/>
      </c>
      <c r="AM193" s="111" t="str">
        <f aca="false">IF(D193="","",IF(AND($B193='Oneri di Urbanizzazione'!$E$33,$C193='Oneri di Urbanizzazione'!$E$35),IF(COUNTIF(AM$3:AM192,$D193)=0,$D193,""),""))</f>
        <v/>
      </c>
      <c r="AN193" s="111" t="str">
        <f aca="false">IF(E193="","",IF(AND($B193='Oneri di Urbanizzazione'!$E$33,$C193='Oneri di Urbanizzazione'!$E$35,$D193='Oneri di Urbanizzazione'!$E$38),IF(COUNTIF(AN$3:AN192,$E193)=0,$E193,""),""))</f>
        <v/>
      </c>
      <c r="AO193" s="111" t="str">
        <f aca="false">IF(F193="","",IF(AND($B193='Oneri di Urbanizzazione'!$E$33,$C193='Oneri di Urbanizzazione'!$E$35,$D193='Oneri di Urbanizzazione'!$E$38,$E193='Oneri di Urbanizzazione'!$E$40),IF(COUNTIF(AO$3:AO192,$F193)=0,$F193,""),""))</f>
        <v/>
      </c>
      <c r="AP193" s="111" t="str">
        <f aca="false">IF(G193="","",IF(AND($B193='Oneri di Urbanizzazione'!$E$33,$C193='Oneri di Urbanizzazione'!$E$35,$D193='Oneri di Urbanizzazione'!$E$38,$E193='Oneri di Urbanizzazione'!$E$40,$F193='Oneri di Urbanizzazione'!$E$42),IF(COUNTIF(AP$3:AP192,$G193)=0,$G193,""),""))</f>
        <v/>
      </c>
      <c r="AY193" s="1" t="n">
        <f aca="false">+AY192+1</f>
        <v>191</v>
      </c>
      <c r="AZ193" s="978" t="str">
        <f aca="false">IFERROR(VLOOKUP($AY193,BI:BP,8,FALSE()),"")</f>
        <v/>
      </c>
      <c r="BA193" s="978" t="str">
        <f aca="false">IFERROR(VLOOKUP($AY193,BJ:BQ,8,FALSE()),"")</f>
        <v/>
      </c>
      <c r="BB193" s="978" t="str">
        <f aca="false">IFERROR(VLOOKUP($AY193,BK:BR,8,FALSE()),"")</f>
        <v/>
      </c>
      <c r="BC193" s="978" t="str">
        <f aca="false">IFERROR(VLOOKUP($AY193,BL:BS,8,FALSE()),"")</f>
        <v/>
      </c>
      <c r="BD193" s="978" t="str">
        <f aca="false">IFERROR(VLOOKUP($AY193,BM:BT,8,FALSE()),"")</f>
        <v/>
      </c>
      <c r="BE193" s="978" t="str">
        <f aca="false">IFERROR(VLOOKUP($AY193,BN:BU,8,FALSE()),"")</f>
        <v/>
      </c>
      <c r="BI193" s="1" t="str">
        <f aca="false">IF(BP193&lt;&gt;"",MAX(BI$3:BI192)+1,"")</f>
        <v/>
      </c>
      <c r="BJ193" s="1" t="str">
        <f aca="false">IF(BQ193&lt;&gt;"",MAX(BJ$3:BJ192)+1,"")</f>
        <v/>
      </c>
      <c r="BK193" s="1" t="str">
        <f aca="false">IF(BR193&lt;&gt;"",MAX(BK$3:BK192)+1,"")</f>
        <v/>
      </c>
      <c r="BL193" s="1" t="str">
        <f aca="false">IF(BS193&lt;&gt;"",MAX(BL$3:BL192)+1,"")</f>
        <v/>
      </c>
      <c r="BM193" s="1" t="str">
        <f aca="false">IF(BT193&lt;&gt;"",MAX(BM$3:BM192)+1,"")</f>
        <v/>
      </c>
      <c r="BN193" s="1" t="str">
        <f aca="false">IF(BU193&lt;&gt;"",MAX(BN$3:BN192)+1,"")</f>
        <v/>
      </c>
      <c r="BP193" s="1" t="str">
        <f aca="false">IF(B193&lt;&gt;"",IF(COUNTIF(BP$3:BP192,B193)&gt;0,"",B193),"")</f>
        <v/>
      </c>
      <c r="BQ193" s="1" t="str">
        <f aca="false">IF(C193&lt;&gt;"",IF(COUNTIF(BQ$3:BQ192,C193)&gt;0,"",C193),"")</f>
        <v/>
      </c>
      <c r="BR193" s="1" t="str">
        <f aca="false">IF(D193&lt;&gt;"",IF(COUNTIF(BR$3:BR192,D193)&gt;0,"",D193),"")</f>
        <v/>
      </c>
      <c r="BS193" s="1" t="str">
        <f aca="false">IF(E193&lt;&gt;"",IF(COUNTIF(BS$3:BS192,E193)&gt;0,"",E193),"")</f>
        <v/>
      </c>
      <c r="BT193" s="1" t="str">
        <f aca="false">IF(F193&lt;&gt;"",IF(COUNTIF(BT$3:BT192,F193)&gt;0,"",F193),"")</f>
        <v/>
      </c>
      <c r="BU193" s="1" t="str">
        <f aca="false">IF(G193&lt;&gt;"",IF(COUNTIF(BU$3:BU192,G193)&gt;0,"",G193),"")</f>
        <v/>
      </c>
    </row>
    <row r="194" customFormat="false" ht="15" hidden="false" customHeight="false" outlineLevel="0" collapsed="false">
      <c r="A194" s="972" t="str">
        <f aca="false">IF(B194&lt;&gt;"",CONCATENATE(B194,C194,D194,E194,F194,G194),"")</f>
        <v/>
      </c>
      <c r="B194" s="660"/>
      <c r="C194" s="660"/>
      <c r="D194" s="660"/>
      <c r="E194" s="1008"/>
      <c r="F194" s="660"/>
      <c r="G194" s="660"/>
      <c r="H194" s="1002"/>
      <c r="I194" s="1002"/>
      <c r="J194" s="1003"/>
      <c r="K194" s="1004"/>
      <c r="L194" s="1005"/>
      <c r="M194" s="1005"/>
      <c r="N194" s="1003"/>
      <c r="O194" s="1014"/>
      <c r="P194" s="1008"/>
      <c r="Q194" s="1008"/>
      <c r="R194" s="1008"/>
      <c r="S194" s="1007"/>
      <c r="V194" s="111" t="n">
        <f aca="false">+V193+1</f>
        <v>192</v>
      </c>
      <c r="W194" s="977" t="str">
        <f aca="false">IFERROR(VLOOKUP($V193,AD:AK,8,FALSE()),"")</f>
        <v/>
      </c>
      <c r="X194" s="977" t="str">
        <f aca="false">IFERROR(VLOOKUP($V194,AE:AL,8,FALSE()),"")</f>
        <v/>
      </c>
      <c r="Y194" s="977" t="str">
        <f aca="false">IFERROR(VLOOKUP($V194,AF:AM,8,FALSE()),"")</f>
        <v/>
      </c>
      <c r="Z194" s="977" t="str">
        <f aca="false">IFERROR(VLOOKUP($V194,AG:AN,8,FALSE()),"")</f>
        <v/>
      </c>
      <c r="AA194" s="977" t="str">
        <f aca="false">IFERROR(VLOOKUP($V194,AH:AO,8,FALSE()),"")</f>
        <v/>
      </c>
      <c r="AB194" s="977" t="str">
        <f aca="false">IFERROR(VLOOKUP($V194,AI:AP,8,FALSE()),"")</f>
        <v/>
      </c>
      <c r="AD194" s="111" t="str">
        <f aca="false">IF(AK194&lt;&gt;"",MAX(AD$3:AD193)+1,"")</f>
        <v/>
      </c>
      <c r="AE194" s="111" t="str">
        <f aca="false">IF(AL194&lt;&gt;"",MAX(AE$3:AE193)+1,"")</f>
        <v/>
      </c>
      <c r="AF194" s="111" t="str">
        <f aca="false">IF(AM194&lt;&gt;"",MAX(AF$3:AF193)+1,"")</f>
        <v/>
      </c>
      <c r="AG194" s="111" t="str">
        <f aca="false">IF(AN194&lt;&gt;"",MAX(AG$3:AG193)+1,"")</f>
        <v/>
      </c>
      <c r="AH194" s="111" t="str">
        <f aca="false">IF(AO194&lt;&gt;"",MAX(AH$3:AH193)+1,"")</f>
        <v/>
      </c>
      <c r="AI194" s="111" t="str">
        <f aca="false">IF(AP194&lt;&gt;"",MAX(AI$3:AI193)+1,"")</f>
        <v/>
      </c>
      <c r="AK194" s="111" t="str">
        <f aca="false">IF(B194="","",IF(COUNTIF($AK$3:AL193,B194)=0,B194,""))</f>
        <v/>
      </c>
      <c r="AL194" s="111" t="str">
        <f aca="false">IF(C194="","",IF($B194='Oneri di Urbanizzazione'!$E$33,IF(COUNTIF($AL$3:AL193,$C194)=0,$C194,""),""))</f>
        <v/>
      </c>
      <c r="AM194" s="111" t="str">
        <f aca="false">IF(D194="","",IF(AND($B194='Oneri di Urbanizzazione'!$E$33,$C194='Oneri di Urbanizzazione'!$E$35),IF(COUNTIF(AM$3:AM193,$D194)=0,$D194,""),""))</f>
        <v/>
      </c>
      <c r="AN194" s="111" t="str">
        <f aca="false">IF(E194="","",IF(AND($B194='Oneri di Urbanizzazione'!$E$33,$C194='Oneri di Urbanizzazione'!$E$35,$D194='Oneri di Urbanizzazione'!$E$38),IF(COUNTIF(AN$3:AN193,$E194)=0,$E194,""),""))</f>
        <v/>
      </c>
      <c r="AO194" s="111" t="str">
        <f aca="false">IF(F194="","",IF(AND($B194='Oneri di Urbanizzazione'!$E$33,$C194='Oneri di Urbanizzazione'!$E$35,$D194='Oneri di Urbanizzazione'!$E$38,$E194='Oneri di Urbanizzazione'!$E$40),IF(COUNTIF(AO$3:AO193,$F194)=0,$F194,""),""))</f>
        <v/>
      </c>
      <c r="AP194" s="111" t="str">
        <f aca="false">IF(G194="","",IF(AND($B194='Oneri di Urbanizzazione'!$E$33,$C194='Oneri di Urbanizzazione'!$E$35,$D194='Oneri di Urbanizzazione'!$E$38,$E194='Oneri di Urbanizzazione'!$E$40,$F194='Oneri di Urbanizzazione'!$E$42),IF(COUNTIF(AP$3:AP193,$G194)=0,$G194,""),""))</f>
        <v/>
      </c>
      <c r="AY194" s="1" t="n">
        <f aca="false">+AY193+1</f>
        <v>192</v>
      </c>
      <c r="AZ194" s="978" t="str">
        <f aca="false">IFERROR(VLOOKUP($AY194,BI:BP,8,FALSE()),"")</f>
        <v/>
      </c>
      <c r="BA194" s="978" t="str">
        <f aca="false">IFERROR(VLOOKUP($AY194,BJ:BQ,8,FALSE()),"")</f>
        <v/>
      </c>
      <c r="BB194" s="978" t="str">
        <f aca="false">IFERROR(VLOOKUP($AY194,BK:BR,8,FALSE()),"")</f>
        <v/>
      </c>
      <c r="BC194" s="978" t="str">
        <f aca="false">IFERROR(VLOOKUP($AY194,BL:BS,8,FALSE()),"")</f>
        <v/>
      </c>
      <c r="BD194" s="978" t="str">
        <f aca="false">IFERROR(VLOOKUP($AY194,BM:BT,8,FALSE()),"")</f>
        <v/>
      </c>
      <c r="BE194" s="978" t="str">
        <f aca="false">IFERROR(VLOOKUP($AY194,BN:BU,8,FALSE()),"")</f>
        <v/>
      </c>
      <c r="BI194" s="1" t="str">
        <f aca="false">IF(BP194&lt;&gt;"",MAX(BI$3:BI193)+1,"")</f>
        <v/>
      </c>
      <c r="BJ194" s="1" t="str">
        <f aca="false">IF(BQ194&lt;&gt;"",MAX(BJ$3:BJ193)+1,"")</f>
        <v/>
      </c>
      <c r="BK194" s="1" t="str">
        <f aca="false">IF(BR194&lt;&gt;"",MAX(BK$3:BK193)+1,"")</f>
        <v/>
      </c>
      <c r="BL194" s="1" t="str">
        <f aca="false">IF(BS194&lt;&gt;"",MAX(BL$3:BL193)+1,"")</f>
        <v/>
      </c>
      <c r="BM194" s="1" t="str">
        <f aca="false">IF(BT194&lt;&gt;"",MAX(BM$3:BM193)+1,"")</f>
        <v/>
      </c>
      <c r="BN194" s="1" t="str">
        <f aca="false">IF(BU194&lt;&gt;"",MAX(BN$3:BN193)+1,"")</f>
        <v/>
      </c>
      <c r="BP194" s="1" t="str">
        <f aca="false">IF(B194&lt;&gt;"",IF(COUNTIF(BP$3:BP193,B194)&gt;0,"",B194),"")</f>
        <v/>
      </c>
      <c r="BQ194" s="1" t="str">
        <f aca="false">IF(C194&lt;&gt;"",IF(COUNTIF(BQ$3:BQ193,C194)&gt;0,"",C194),"")</f>
        <v/>
      </c>
      <c r="BR194" s="1" t="str">
        <f aca="false">IF(D194&lt;&gt;"",IF(COUNTIF(BR$3:BR193,D194)&gt;0,"",D194),"")</f>
        <v/>
      </c>
      <c r="BS194" s="1" t="str">
        <f aca="false">IF(E194&lt;&gt;"",IF(COUNTIF(BS$3:BS193,E194)&gt;0,"",E194),"")</f>
        <v/>
      </c>
      <c r="BT194" s="1" t="str">
        <f aca="false">IF(F194&lt;&gt;"",IF(COUNTIF(BT$3:BT193,F194)&gt;0,"",F194),"")</f>
        <v/>
      </c>
      <c r="BU194" s="1" t="str">
        <f aca="false">IF(G194&lt;&gt;"",IF(COUNTIF(BU$3:BU193,G194)&gt;0,"",G194),"")</f>
        <v/>
      </c>
    </row>
    <row r="195" customFormat="false" ht="15" hidden="false" customHeight="false" outlineLevel="0" collapsed="false">
      <c r="A195" s="972" t="str">
        <f aca="false">IF(B195&lt;&gt;"",CONCATENATE(B195,C195,D195,E195,F195,G195),"")</f>
        <v/>
      </c>
      <c r="B195" s="660"/>
      <c r="C195" s="660"/>
      <c r="D195" s="660"/>
      <c r="E195" s="1008"/>
      <c r="F195" s="660"/>
      <c r="G195" s="660"/>
      <c r="H195" s="1002"/>
      <c r="I195" s="1002"/>
      <c r="J195" s="1003"/>
      <c r="K195" s="1004"/>
      <c r="L195" s="1005"/>
      <c r="M195" s="1005"/>
      <c r="N195" s="1003"/>
      <c r="O195" s="1014"/>
      <c r="P195" s="1008"/>
      <c r="Q195" s="1008"/>
      <c r="R195" s="1008"/>
      <c r="S195" s="1007"/>
      <c r="V195" s="111" t="n">
        <f aca="false">+V194+1</f>
        <v>193</v>
      </c>
      <c r="W195" s="977" t="str">
        <f aca="false">IFERROR(VLOOKUP($V194,AD:AK,8,FALSE()),"")</f>
        <v/>
      </c>
      <c r="X195" s="977" t="str">
        <f aca="false">IFERROR(VLOOKUP($V195,AE:AL,8,FALSE()),"")</f>
        <v/>
      </c>
      <c r="Y195" s="977" t="str">
        <f aca="false">IFERROR(VLOOKUP($V195,AF:AM,8,FALSE()),"")</f>
        <v/>
      </c>
      <c r="Z195" s="977" t="str">
        <f aca="false">IFERROR(VLOOKUP($V195,AG:AN,8,FALSE()),"")</f>
        <v/>
      </c>
      <c r="AA195" s="977" t="str">
        <f aca="false">IFERROR(VLOOKUP($V195,AH:AO,8,FALSE()),"")</f>
        <v/>
      </c>
      <c r="AB195" s="977" t="str">
        <f aca="false">IFERROR(VLOOKUP($V195,AI:AP,8,FALSE()),"")</f>
        <v/>
      </c>
      <c r="AD195" s="111" t="str">
        <f aca="false">IF(AK195&lt;&gt;"",MAX(AD$3:AD194)+1,"")</f>
        <v/>
      </c>
      <c r="AE195" s="111" t="str">
        <f aca="false">IF(AL195&lt;&gt;"",MAX(AE$3:AE194)+1,"")</f>
        <v/>
      </c>
      <c r="AF195" s="111" t="str">
        <f aca="false">IF(AM195&lt;&gt;"",MAX(AF$3:AF194)+1,"")</f>
        <v/>
      </c>
      <c r="AG195" s="111" t="str">
        <f aca="false">IF(AN195&lt;&gt;"",MAX(AG$3:AG194)+1,"")</f>
        <v/>
      </c>
      <c r="AH195" s="111" t="str">
        <f aca="false">IF(AO195&lt;&gt;"",MAX(AH$3:AH194)+1,"")</f>
        <v/>
      </c>
      <c r="AI195" s="111" t="str">
        <f aca="false">IF(AP195&lt;&gt;"",MAX(AI$3:AI194)+1,"")</f>
        <v/>
      </c>
      <c r="AK195" s="111" t="str">
        <f aca="false">IF(B195="","",IF(COUNTIF($AK$3:AL194,B195)=0,B195,""))</f>
        <v/>
      </c>
      <c r="AL195" s="111" t="str">
        <f aca="false">IF(C195="","",IF($B195='Oneri di Urbanizzazione'!$E$33,IF(COUNTIF($AL$3:AL194,$C195)=0,$C195,""),""))</f>
        <v/>
      </c>
      <c r="AM195" s="111" t="str">
        <f aca="false">IF(D195="","",IF(AND($B195='Oneri di Urbanizzazione'!$E$33,$C195='Oneri di Urbanizzazione'!$E$35),IF(COUNTIF(AM$3:AM194,$D195)=0,$D195,""),""))</f>
        <v/>
      </c>
      <c r="AN195" s="111" t="str">
        <f aca="false">IF(E195="","",IF(AND($B195='Oneri di Urbanizzazione'!$E$33,$C195='Oneri di Urbanizzazione'!$E$35,$D195='Oneri di Urbanizzazione'!$E$38),IF(COUNTIF(AN$3:AN194,$E195)=0,$E195,""),""))</f>
        <v/>
      </c>
      <c r="AO195" s="111" t="str">
        <f aca="false">IF(F195="","",IF(AND($B195='Oneri di Urbanizzazione'!$E$33,$C195='Oneri di Urbanizzazione'!$E$35,$D195='Oneri di Urbanizzazione'!$E$38,$E195='Oneri di Urbanizzazione'!$E$40),IF(COUNTIF(AO$3:AO194,$F195)=0,$F195,""),""))</f>
        <v/>
      </c>
      <c r="AP195" s="111" t="str">
        <f aca="false">IF(G195="","",IF(AND($B195='Oneri di Urbanizzazione'!$E$33,$C195='Oneri di Urbanizzazione'!$E$35,$D195='Oneri di Urbanizzazione'!$E$38,$E195='Oneri di Urbanizzazione'!$E$40,$F195='Oneri di Urbanizzazione'!$E$42),IF(COUNTIF(AP$3:AP194,$G195)=0,$G195,""),""))</f>
        <v/>
      </c>
      <c r="AY195" s="1" t="n">
        <f aca="false">+AY194+1</f>
        <v>193</v>
      </c>
      <c r="AZ195" s="978" t="str">
        <f aca="false">IFERROR(VLOOKUP($AY195,BI:BP,8,FALSE()),"")</f>
        <v/>
      </c>
      <c r="BA195" s="978" t="str">
        <f aca="false">IFERROR(VLOOKUP($AY195,BJ:BQ,8,FALSE()),"")</f>
        <v/>
      </c>
      <c r="BB195" s="978" t="str">
        <f aca="false">IFERROR(VLOOKUP($AY195,BK:BR,8,FALSE()),"")</f>
        <v/>
      </c>
      <c r="BC195" s="978" t="str">
        <f aca="false">IFERROR(VLOOKUP($AY195,BL:BS,8,FALSE()),"")</f>
        <v/>
      </c>
      <c r="BD195" s="978" t="str">
        <f aca="false">IFERROR(VLOOKUP($AY195,BM:BT,8,FALSE()),"")</f>
        <v/>
      </c>
      <c r="BE195" s="978" t="str">
        <f aca="false">IFERROR(VLOOKUP($AY195,BN:BU,8,FALSE()),"")</f>
        <v/>
      </c>
      <c r="BI195" s="1" t="str">
        <f aca="false">IF(BP195&lt;&gt;"",MAX(BI$3:BI194)+1,"")</f>
        <v/>
      </c>
      <c r="BJ195" s="1" t="str">
        <f aca="false">IF(BQ195&lt;&gt;"",MAX(BJ$3:BJ194)+1,"")</f>
        <v/>
      </c>
      <c r="BK195" s="1" t="str">
        <f aca="false">IF(BR195&lt;&gt;"",MAX(BK$3:BK194)+1,"")</f>
        <v/>
      </c>
      <c r="BL195" s="1" t="str">
        <f aca="false">IF(BS195&lt;&gt;"",MAX(BL$3:BL194)+1,"")</f>
        <v/>
      </c>
      <c r="BM195" s="1" t="str">
        <f aca="false">IF(BT195&lt;&gt;"",MAX(BM$3:BM194)+1,"")</f>
        <v/>
      </c>
      <c r="BN195" s="1" t="str">
        <f aca="false">IF(BU195&lt;&gt;"",MAX(BN$3:BN194)+1,"")</f>
        <v/>
      </c>
      <c r="BP195" s="1" t="str">
        <f aca="false">IF(B195&lt;&gt;"",IF(COUNTIF(BP$3:BP194,B195)&gt;0,"",B195),"")</f>
        <v/>
      </c>
      <c r="BQ195" s="1" t="str">
        <f aca="false">IF(C195&lt;&gt;"",IF(COUNTIF(BQ$3:BQ194,C195)&gt;0,"",C195),"")</f>
        <v/>
      </c>
      <c r="BR195" s="1" t="str">
        <f aca="false">IF(D195&lt;&gt;"",IF(COUNTIF(BR$3:BR194,D195)&gt;0,"",D195),"")</f>
        <v/>
      </c>
      <c r="BS195" s="1" t="str">
        <f aca="false">IF(E195&lt;&gt;"",IF(COUNTIF(BS$3:BS194,E195)&gt;0,"",E195),"")</f>
        <v/>
      </c>
      <c r="BT195" s="1" t="str">
        <f aca="false">IF(F195&lt;&gt;"",IF(COUNTIF(BT$3:BT194,F195)&gt;0,"",F195),"")</f>
        <v/>
      </c>
      <c r="BU195" s="1" t="str">
        <f aca="false">IF(G195&lt;&gt;"",IF(COUNTIF(BU$3:BU194,G195)&gt;0,"",G195),"")</f>
        <v/>
      </c>
    </row>
    <row r="196" customFormat="false" ht="15" hidden="false" customHeight="false" outlineLevel="0" collapsed="false">
      <c r="A196" s="972" t="str">
        <f aca="false">IF(B196&lt;&gt;"",CONCATENATE(B196,C196,D196,E196,F196,G196),"")</f>
        <v/>
      </c>
      <c r="B196" s="660"/>
      <c r="C196" s="660"/>
      <c r="D196" s="660"/>
      <c r="E196" s="1008"/>
      <c r="F196" s="660"/>
      <c r="G196" s="660"/>
      <c r="H196" s="1002"/>
      <c r="I196" s="1002"/>
      <c r="J196" s="1003"/>
      <c r="K196" s="1004"/>
      <c r="L196" s="1005"/>
      <c r="M196" s="1005"/>
      <c r="N196" s="1003"/>
      <c r="O196" s="1014"/>
      <c r="P196" s="1008"/>
      <c r="Q196" s="1008"/>
      <c r="R196" s="1008"/>
      <c r="S196" s="1007"/>
      <c r="V196" s="111" t="n">
        <f aca="false">+V195+1</f>
        <v>194</v>
      </c>
      <c r="W196" s="977" t="str">
        <f aca="false">IFERROR(VLOOKUP($V195,AD:AK,8,FALSE()),"")</f>
        <v/>
      </c>
      <c r="X196" s="977" t="str">
        <f aca="false">IFERROR(VLOOKUP($V196,AE:AL,8,FALSE()),"")</f>
        <v/>
      </c>
      <c r="Y196" s="977" t="str">
        <f aca="false">IFERROR(VLOOKUP($V196,AF:AM,8,FALSE()),"")</f>
        <v/>
      </c>
      <c r="Z196" s="977" t="str">
        <f aca="false">IFERROR(VLOOKUP($V196,AG:AN,8,FALSE()),"")</f>
        <v/>
      </c>
      <c r="AA196" s="977" t="str">
        <f aca="false">IFERROR(VLOOKUP($V196,AH:AO,8,FALSE()),"")</f>
        <v/>
      </c>
      <c r="AB196" s="977" t="str">
        <f aca="false">IFERROR(VLOOKUP($V196,AI:AP,8,FALSE()),"")</f>
        <v/>
      </c>
      <c r="AD196" s="111" t="str">
        <f aca="false">IF(AK196&lt;&gt;"",MAX(AD$3:AD195)+1,"")</f>
        <v/>
      </c>
      <c r="AE196" s="111" t="str">
        <f aca="false">IF(AL196&lt;&gt;"",MAX(AE$3:AE195)+1,"")</f>
        <v/>
      </c>
      <c r="AF196" s="111" t="str">
        <f aca="false">IF(AM196&lt;&gt;"",MAX(AF$3:AF195)+1,"")</f>
        <v/>
      </c>
      <c r="AG196" s="111" t="str">
        <f aca="false">IF(AN196&lt;&gt;"",MAX(AG$3:AG195)+1,"")</f>
        <v/>
      </c>
      <c r="AH196" s="111" t="str">
        <f aca="false">IF(AO196&lt;&gt;"",MAX(AH$3:AH195)+1,"")</f>
        <v/>
      </c>
      <c r="AI196" s="111" t="str">
        <f aca="false">IF(AP196&lt;&gt;"",MAX(AI$3:AI195)+1,"")</f>
        <v/>
      </c>
      <c r="AK196" s="111" t="str">
        <f aca="false">IF(B196="","",IF(COUNTIF($AK$3:AL195,B196)=0,B196,""))</f>
        <v/>
      </c>
      <c r="AL196" s="111" t="str">
        <f aca="false">IF(C196="","",IF($B196='Oneri di Urbanizzazione'!$E$33,IF(COUNTIF($AL$3:AL195,$C196)=0,$C196,""),""))</f>
        <v/>
      </c>
      <c r="AM196" s="111" t="str">
        <f aca="false">IF(D196="","",IF(AND($B196='Oneri di Urbanizzazione'!$E$33,$C196='Oneri di Urbanizzazione'!$E$35),IF(COUNTIF(AM$3:AM195,$D196)=0,$D196,""),""))</f>
        <v/>
      </c>
      <c r="AN196" s="111" t="str">
        <f aca="false">IF(E196="","",IF(AND($B196='Oneri di Urbanizzazione'!$E$33,$C196='Oneri di Urbanizzazione'!$E$35,$D196='Oneri di Urbanizzazione'!$E$38),IF(COUNTIF(AN$3:AN195,$E196)=0,$E196,""),""))</f>
        <v/>
      </c>
      <c r="AO196" s="111" t="str">
        <f aca="false">IF(F196="","",IF(AND($B196='Oneri di Urbanizzazione'!$E$33,$C196='Oneri di Urbanizzazione'!$E$35,$D196='Oneri di Urbanizzazione'!$E$38,$E196='Oneri di Urbanizzazione'!$E$40),IF(COUNTIF(AO$3:AO195,$F196)=0,$F196,""),""))</f>
        <v/>
      </c>
      <c r="AP196" s="111" t="str">
        <f aca="false">IF(G196="","",IF(AND($B196='Oneri di Urbanizzazione'!$E$33,$C196='Oneri di Urbanizzazione'!$E$35,$D196='Oneri di Urbanizzazione'!$E$38,$E196='Oneri di Urbanizzazione'!$E$40,$F196='Oneri di Urbanizzazione'!$E$42),IF(COUNTIF(AP$3:AP195,$G196)=0,$G196,""),""))</f>
        <v/>
      </c>
      <c r="AY196" s="1" t="n">
        <f aca="false">+AY195+1</f>
        <v>194</v>
      </c>
      <c r="AZ196" s="978" t="str">
        <f aca="false">IFERROR(VLOOKUP($AY196,BI:BP,8,FALSE()),"")</f>
        <v/>
      </c>
      <c r="BA196" s="978" t="str">
        <f aca="false">IFERROR(VLOOKUP($AY196,BJ:BQ,8,FALSE()),"")</f>
        <v/>
      </c>
      <c r="BB196" s="978" t="str">
        <f aca="false">IFERROR(VLOOKUP($AY196,BK:BR,8,FALSE()),"")</f>
        <v/>
      </c>
      <c r="BC196" s="978" t="str">
        <f aca="false">IFERROR(VLOOKUP($AY196,BL:BS,8,FALSE()),"")</f>
        <v/>
      </c>
      <c r="BD196" s="978" t="str">
        <f aca="false">IFERROR(VLOOKUP($AY196,BM:BT,8,FALSE()),"")</f>
        <v/>
      </c>
      <c r="BE196" s="978" t="str">
        <f aca="false">IFERROR(VLOOKUP($AY196,BN:BU,8,FALSE()),"")</f>
        <v/>
      </c>
      <c r="BI196" s="1" t="str">
        <f aca="false">IF(BP196&lt;&gt;"",MAX(BI$3:BI195)+1,"")</f>
        <v/>
      </c>
      <c r="BJ196" s="1" t="str">
        <f aca="false">IF(BQ196&lt;&gt;"",MAX(BJ$3:BJ195)+1,"")</f>
        <v/>
      </c>
      <c r="BK196" s="1" t="str">
        <f aca="false">IF(BR196&lt;&gt;"",MAX(BK$3:BK195)+1,"")</f>
        <v/>
      </c>
      <c r="BL196" s="1" t="str">
        <f aca="false">IF(BS196&lt;&gt;"",MAX(BL$3:BL195)+1,"")</f>
        <v/>
      </c>
      <c r="BM196" s="1" t="str">
        <f aca="false">IF(BT196&lt;&gt;"",MAX(BM$3:BM195)+1,"")</f>
        <v/>
      </c>
      <c r="BN196" s="1" t="str">
        <f aca="false">IF(BU196&lt;&gt;"",MAX(BN$3:BN195)+1,"")</f>
        <v/>
      </c>
      <c r="BP196" s="1" t="str">
        <f aca="false">IF(B196&lt;&gt;"",IF(COUNTIF(BP$3:BP195,B196)&gt;0,"",B196),"")</f>
        <v/>
      </c>
      <c r="BQ196" s="1" t="str">
        <f aca="false">IF(C196&lt;&gt;"",IF(COUNTIF(BQ$3:BQ195,C196)&gt;0,"",C196),"")</f>
        <v/>
      </c>
      <c r="BR196" s="1" t="str">
        <f aca="false">IF(D196&lt;&gt;"",IF(COUNTIF(BR$3:BR195,D196)&gt;0,"",D196),"")</f>
        <v/>
      </c>
      <c r="BS196" s="1" t="str">
        <f aca="false">IF(E196&lt;&gt;"",IF(COUNTIF(BS$3:BS195,E196)&gt;0,"",E196),"")</f>
        <v/>
      </c>
      <c r="BT196" s="1" t="str">
        <f aca="false">IF(F196&lt;&gt;"",IF(COUNTIF(BT$3:BT195,F196)&gt;0,"",F196),"")</f>
        <v/>
      </c>
      <c r="BU196" s="1" t="str">
        <f aca="false">IF(G196&lt;&gt;"",IF(COUNTIF(BU$3:BU195,G196)&gt;0,"",G196),"")</f>
        <v/>
      </c>
    </row>
    <row r="197" customFormat="false" ht="15" hidden="false" customHeight="false" outlineLevel="0" collapsed="false">
      <c r="A197" s="972" t="str">
        <f aca="false">IF(B197&lt;&gt;"",CONCATENATE(B197,C197,D197,E197,F197,G197),"")</f>
        <v/>
      </c>
      <c r="B197" s="660"/>
      <c r="C197" s="660"/>
      <c r="D197" s="660"/>
      <c r="E197" s="1008"/>
      <c r="F197" s="660"/>
      <c r="G197" s="660"/>
      <c r="H197" s="1002"/>
      <c r="I197" s="1002"/>
      <c r="J197" s="1003"/>
      <c r="K197" s="1004"/>
      <c r="L197" s="1005"/>
      <c r="M197" s="1005"/>
      <c r="N197" s="1003"/>
      <c r="O197" s="1014"/>
      <c r="P197" s="1008"/>
      <c r="Q197" s="1008"/>
      <c r="R197" s="1008"/>
      <c r="S197" s="1007"/>
      <c r="V197" s="111" t="n">
        <f aca="false">+V196+1</f>
        <v>195</v>
      </c>
      <c r="W197" s="977" t="str">
        <f aca="false">IFERROR(VLOOKUP($V196,AD:AK,8,FALSE()),"")</f>
        <v/>
      </c>
      <c r="X197" s="977" t="str">
        <f aca="false">IFERROR(VLOOKUP($V197,AE:AL,8,FALSE()),"")</f>
        <v/>
      </c>
      <c r="Y197" s="977" t="str">
        <f aca="false">IFERROR(VLOOKUP($V197,AF:AM,8,FALSE()),"")</f>
        <v/>
      </c>
      <c r="Z197" s="977" t="str">
        <f aca="false">IFERROR(VLOOKUP($V197,AG:AN,8,FALSE()),"")</f>
        <v/>
      </c>
      <c r="AA197" s="977" t="str">
        <f aca="false">IFERROR(VLOOKUP($V197,AH:AO,8,FALSE()),"")</f>
        <v/>
      </c>
      <c r="AB197" s="977" t="str">
        <f aca="false">IFERROR(VLOOKUP($V197,AI:AP,8,FALSE()),"")</f>
        <v/>
      </c>
      <c r="AD197" s="111" t="str">
        <f aca="false">IF(AK197&lt;&gt;"",MAX(AD$3:AD196)+1,"")</f>
        <v/>
      </c>
      <c r="AE197" s="111" t="str">
        <f aca="false">IF(AL197&lt;&gt;"",MAX(AE$3:AE196)+1,"")</f>
        <v/>
      </c>
      <c r="AF197" s="111" t="str">
        <f aca="false">IF(AM197&lt;&gt;"",MAX(AF$3:AF196)+1,"")</f>
        <v/>
      </c>
      <c r="AG197" s="111" t="str">
        <f aca="false">IF(AN197&lt;&gt;"",MAX(AG$3:AG196)+1,"")</f>
        <v/>
      </c>
      <c r="AH197" s="111" t="str">
        <f aca="false">IF(AO197&lt;&gt;"",MAX(AH$3:AH196)+1,"")</f>
        <v/>
      </c>
      <c r="AI197" s="111" t="str">
        <f aca="false">IF(AP197&lt;&gt;"",MAX(AI$3:AI196)+1,"")</f>
        <v/>
      </c>
      <c r="AK197" s="111" t="str">
        <f aca="false">IF(B197="","",IF(COUNTIF($AK$3:AL196,B197)=0,B197,""))</f>
        <v/>
      </c>
      <c r="AL197" s="111" t="str">
        <f aca="false">IF(C197="","",IF($B197='Oneri di Urbanizzazione'!$E$33,IF(COUNTIF($AL$3:AL196,$C197)=0,$C197,""),""))</f>
        <v/>
      </c>
      <c r="AM197" s="111" t="str">
        <f aca="false">IF(D197="","",IF(AND($B197='Oneri di Urbanizzazione'!$E$33,$C197='Oneri di Urbanizzazione'!$E$35),IF(COUNTIF(AM$3:AM196,$D197)=0,$D197,""),""))</f>
        <v/>
      </c>
      <c r="AN197" s="111" t="str">
        <f aca="false">IF(E197="","",IF(AND($B197='Oneri di Urbanizzazione'!$E$33,$C197='Oneri di Urbanizzazione'!$E$35,$D197='Oneri di Urbanizzazione'!$E$38),IF(COUNTIF(AN$3:AN196,$E197)=0,$E197,""),""))</f>
        <v/>
      </c>
      <c r="AO197" s="111" t="str">
        <f aca="false">IF(F197="","",IF(AND($B197='Oneri di Urbanizzazione'!$E$33,$C197='Oneri di Urbanizzazione'!$E$35,$D197='Oneri di Urbanizzazione'!$E$38,$E197='Oneri di Urbanizzazione'!$E$40),IF(COUNTIF(AO$3:AO196,$F197)=0,$F197,""),""))</f>
        <v/>
      </c>
      <c r="AP197" s="111" t="str">
        <f aca="false">IF(G197="","",IF(AND($B197='Oneri di Urbanizzazione'!$E$33,$C197='Oneri di Urbanizzazione'!$E$35,$D197='Oneri di Urbanizzazione'!$E$38,$E197='Oneri di Urbanizzazione'!$E$40,$F197='Oneri di Urbanizzazione'!$E$42),IF(COUNTIF(AP$3:AP196,$G197)=0,$G197,""),""))</f>
        <v/>
      </c>
      <c r="AY197" s="1" t="n">
        <f aca="false">+AY196+1</f>
        <v>195</v>
      </c>
      <c r="AZ197" s="978" t="str">
        <f aca="false">IFERROR(VLOOKUP($AY197,BI:BP,8,FALSE()),"")</f>
        <v/>
      </c>
      <c r="BA197" s="978" t="str">
        <f aca="false">IFERROR(VLOOKUP($AY197,BJ:BQ,8,FALSE()),"")</f>
        <v/>
      </c>
      <c r="BB197" s="978" t="str">
        <f aca="false">IFERROR(VLOOKUP($AY197,BK:BR,8,FALSE()),"")</f>
        <v/>
      </c>
      <c r="BC197" s="978" t="str">
        <f aca="false">IFERROR(VLOOKUP($AY197,BL:BS,8,FALSE()),"")</f>
        <v/>
      </c>
      <c r="BD197" s="978" t="str">
        <f aca="false">IFERROR(VLOOKUP($AY197,BM:BT,8,FALSE()),"")</f>
        <v/>
      </c>
      <c r="BE197" s="978" t="str">
        <f aca="false">IFERROR(VLOOKUP($AY197,BN:BU,8,FALSE()),"")</f>
        <v/>
      </c>
      <c r="BI197" s="1" t="str">
        <f aca="false">IF(BP197&lt;&gt;"",MAX(BI$3:BI196)+1,"")</f>
        <v/>
      </c>
      <c r="BJ197" s="1" t="str">
        <f aca="false">IF(BQ197&lt;&gt;"",MAX(BJ$3:BJ196)+1,"")</f>
        <v/>
      </c>
      <c r="BK197" s="1" t="str">
        <f aca="false">IF(BR197&lt;&gt;"",MAX(BK$3:BK196)+1,"")</f>
        <v/>
      </c>
      <c r="BL197" s="1" t="str">
        <f aca="false">IF(BS197&lt;&gt;"",MAX(BL$3:BL196)+1,"")</f>
        <v/>
      </c>
      <c r="BM197" s="1" t="str">
        <f aca="false">IF(BT197&lt;&gt;"",MAX(BM$3:BM196)+1,"")</f>
        <v/>
      </c>
      <c r="BN197" s="1" t="str">
        <f aca="false">IF(BU197&lt;&gt;"",MAX(BN$3:BN196)+1,"")</f>
        <v/>
      </c>
      <c r="BP197" s="1" t="str">
        <f aca="false">IF(B197&lt;&gt;"",IF(COUNTIF(BP$3:BP196,B197)&gt;0,"",B197),"")</f>
        <v/>
      </c>
      <c r="BQ197" s="1" t="str">
        <f aca="false">IF(C197&lt;&gt;"",IF(COUNTIF(BQ$3:BQ196,C197)&gt;0,"",C197),"")</f>
        <v/>
      </c>
      <c r="BR197" s="1" t="str">
        <f aca="false">IF(D197&lt;&gt;"",IF(COUNTIF(BR$3:BR196,D197)&gt;0,"",D197),"")</f>
        <v/>
      </c>
      <c r="BS197" s="1" t="str">
        <f aca="false">IF(E197&lt;&gt;"",IF(COUNTIF(BS$3:BS196,E197)&gt;0,"",E197),"")</f>
        <v/>
      </c>
      <c r="BT197" s="1" t="str">
        <f aca="false">IF(F197&lt;&gt;"",IF(COUNTIF(BT$3:BT196,F197)&gt;0,"",F197),"")</f>
        <v/>
      </c>
      <c r="BU197" s="1" t="str">
        <f aca="false">IF(G197&lt;&gt;"",IF(COUNTIF(BU$3:BU196,G197)&gt;0,"",G197),"")</f>
        <v/>
      </c>
    </row>
    <row r="198" customFormat="false" ht="15" hidden="false" customHeight="false" outlineLevel="0" collapsed="false">
      <c r="A198" s="972" t="str">
        <f aca="false">IF(B198&lt;&gt;"",CONCATENATE(B198,C198,D198,E198,F198,G198),"")</f>
        <v/>
      </c>
      <c r="B198" s="660"/>
      <c r="C198" s="660"/>
      <c r="D198" s="660"/>
      <c r="E198" s="1008"/>
      <c r="F198" s="660"/>
      <c r="G198" s="660"/>
      <c r="H198" s="1002"/>
      <c r="I198" s="1002"/>
      <c r="J198" s="1003"/>
      <c r="K198" s="1004"/>
      <c r="L198" s="1005"/>
      <c r="M198" s="1005"/>
      <c r="N198" s="1003"/>
      <c r="O198" s="1014"/>
      <c r="P198" s="1008"/>
      <c r="Q198" s="1008"/>
      <c r="R198" s="1008"/>
      <c r="S198" s="1007"/>
      <c r="V198" s="111" t="n">
        <f aca="false">+V197+1</f>
        <v>196</v>
      </c>
      <c r="W198" s="977" t="str">
        <f aca="false">IFERROR(VLOOKUP($V197,AD:AK,8,FALSE()),"")</f>
        <v/>
      </c>
      <c r="X198" s="977" t="str">
        <f aca="false">IFERROR(VLOOKUP($V198,AE:AL,8,FALSE()),"")</f>
        <v/>
      </c>
      <c r="Y198" s="977" t="str">
        <f aca="false">IFERROR(VLOOKUP($V198,AF:AM,8,FALSE()),"")</f>
        <v/>
      </c>
      <c r="Z198" s="977" t="str">
        <f aca="false">IFERROR(VLOOKUP($V198,AG:AN,8,FALSE()),"")</f>
        <v/>
      </c>
      <c r="AA198" s="977" t="str">
        <f aca="false">IFERROR(VLOOKUP($V198,AH:AO,8,FALSE()),"")</f>
        <v/>
      </c>
      <c r="AB198" s="977" t="str">
        <f aca="false">IFERROR(VLOOKUP($V198,AI:AP,8,FALSE()),"")</f>
        <v/>
      </c>
      <c r="AD198" s="111" t="str">
        <f aca="false">IF(AK198&lt;&gt;"",MAX(AD$3:AD197)+1,"")</f>
        <v/>
      </c>
      <c r="AE198" s="111" t="str">
        <f aca="false">IF(AL198&lt;&gt;"",MAX(AE$3:AE197)+1,"")</f>
        <v/>
      </c>
      <c r="AF198" s="111" t="str">
        <f aca="false">IF(AM198&lt;&gt;"",MAX(AF$3:AF197)+1,"")</f>
        <v/>
      </c>
      <c r="AG198" s="111" t="str">
        <f aca="false">IF(AN198&lt;&gt;"",MAX(AG$3:AG197)+1,"")</f>
        <v/>
      </c>
      <c r="AH198" s="111" t="str">
        <f aca="false">IF(AO198&lt;&gt;"",MAX(AH$3:AH197)+1,"")</f>
        <v/>
      </c>
      <c r="AI198" s="111" t="str">
        <f aca="false">IF(AP198&lt;&gt;"",MAX(AI$3:AI197)+1,"")</f>
        <v/>
      </c>
      <c r="AK198" s="111" t="str">
        <f aca="false">IF(B198="","",IF(COUNTIF($AK$3:AL197,B198)=0,B198,""))</f>
        <v/>
      </c>
      <c r="AL198" s="111" t="str">
        <f aca="false">IF(C198="","",IF($B198='Oneri di Urbanizzazione'!$E$33,IF(COUNTIF($AL$3:AL197,$C198)=0,$C198,""),""))</f>
        <v/>
      </c>
      <c r="AM198" s="111" t="str">
        <f aca="false">IF(D198="","",IF(AND($B198='Oneri di Urbanizzazione'!$E$33,$C198='Oneri di Urbanizzazione'!$E$35),IF(COUNTIF(AM$3:AM197,$D198)=0,$D198,""),""))</f>
        <v/>
      </c>
      <c r="AN198" s="111" t="str">
        <f aca="false">IF(E198="","",IF(AND($B198='Oneri di Urbanizzazione'!$E$33,$C198='Oneri di Urbanizzazione'!$E$35,$D198='Oneri di Urbanizzazione'!$E$38),IF(COUNTIF(AN$3:AN197,$E198)=0,$E198,""),""))</f>
        <v/>
      </c>
      <c r="AO198" s="111" t="str">
        <f aca="false">IF(F198="","",IF(AND($B198='Oneri di Urbanizzazione'!$E$33,$C198='Oneri di Urbanizzazione'!$E$35,$D198='Oneri di Urbanizzazione'!$E$38,$E198='Oneri di Urbanizzazione'!$E$40),IF(COUNTIF(AO$3:AO197,$F198)=0,$F198,""),""))</f>
        <v/>
      </c>
      <c r="AP198" s="111" t="str">
        <f aca="false">IF(G198="","",IF(AND($B198='Oneri di Urbanizzazione'!$E$33,$C198='Oneri di Urbanizzazione'!$E$35,$D198='Oneri di Urbanizzazione'!$E$38,$E198='Oneri di Urbanizzazione'!$E$40,$F198='Oneri di Urbanizzazione'!$E$42),IF(COUNTIF(AP$3:AP197,$G198)=0,$G198,""),""))</f>
        <v/>
      </c>
      <c r="AY198" s="1" t="n">
        <f aca="false">+AY197+1</f>
        <v>196</v>
      </c>
      <c r="AZ198" s="978" t="str">
        <f aca="false">IFERROR(VLOOKUP($AY198,BI:BP,8,FALSE()),"")</f>
        <v/>
      </c>
      <c r="BA198" s="978" t="str">
        <f aca="false">IFERROR(VLOOKUP($AY198,BJ:BQ,8,FALSE()),"")</f>
        <v/>
      </c>
      <c r="BB198" s="978" t="str">
        <f aca="false">IFERROR(VLOOKUP($AY198,BK:BR,8,FALSE()),"")</f>
        <v/>
      </c>
      <c r="BC198" s="978" t="str">
        <f aca="false">IFERROR(VLOOKUP($AY198,BL:BS,8,FALSE()),"")</f>
        <v/>
      </c>
      <c r="BD198" s="978" t="str">
        <f aca="false">IFERROR(VLOOKUP($AY198,BM:BT,8,FALSE()),"")</f>
        <v/>
      </c>
      <c r="BE198" s="978" t="str">
        <f aca="false">IFERROR(VLOOKUP($AY198,BN:BU,8,FALSE()),"")</f>
        <v/>
      </c>
      <c r="BI198" s="1" t="str">
        <f aca="false">IF(BP198&lt;&gt;"",MAX(BI$3:BI197)+1,"")</f>
        <v/>
      </c>
      <c r="BJ198" s="1" t="str">
        <f aca="false">IF(BQ198&lt;&gt;"",MAX(BJ$3:BJ197)+1,"")</f>
        <v/>
      </c>
      <c r="BK198" s="1" t="str">
        <f aca="false">IF(BR198&lt;&gt;"",MAX(BK$3:BK197)+1,"")</f>
        <v/>
      </c>
      <c r="BL198" s="1" t="str">
        <f aca="false">IF(BS198&lt;&gt;"",MAX(BL$3:BL197)+1,"")</f>
        <v/>
      </c>
      <c r="BM198" s="1" t="str">
        <f aca="false">IF(BT198&lt;&gt;"",MAX(BM$3:BM197)+1,"")</f>
        <v/>
      </c>
      <c r="BN198" s="1" t="str">
        <f aca="false">IF(BU198&lt;&gt;"",MAX(BN$3:BN197)+1,"")</f>
        <v/>
      </c>
      <c r="BP198" s="1" t="str">
        <f aca="false">IF(B198&lt;&gt;"",IF(COUNTIF(BP$3:BP197,B198)&gt;0,"",B198),"")</f>
        <v/>
      </c>
      <c r="BQ198" s="1" t="str">
        <f aca="false">IF(C198&lt;&gt;"",IF(COUNTIF(BQ$3:BQ197,C198)&gt;0,"",C198),"")</f>
        <v/>
      </c>
      <c r="BR198" s="1" t="str">
        <f aca="false">IF(D198&lt;&gt;"",IF(COUNTIF(BR$3:BR197,D198)&gt;0,"",D198),"")</f>
        <v/>
      </c>
      <c r="BS198" s="1" t="str">
        <f aca="false">IF(E198&lt;&gt;"",IF(COUNTIF(BS$3:BS197,E198)&gt;0,"",E198),"")</f>
        <v/>
      </c>
      <c r="BT198" s="1" t="str">
        <f aca="false">IF(F198&lt;&gt;"",IF(COUNTIF(BT$3:BT197,F198)&gt;0,"",F198),"")</f>
        <v/>
      </c>
      <c r="BU198" s="1" t="str">
        <f aca="false">IF(G198&lt;&gt;"",IF(COUNTIF(BU$3:BU197,G198)&gt;0,"",G198),"")</f>
        <v/>
      </c>
    </row>
    <row r="199" customFormat="false" ht="15" hidden="false" customHeight="false" outlineLevel="0" collapsed="false">
      <c r="A199" s="972" t="str">
        <f aca="false">IF(B199&lt;&gt;"",CONCATENATE(B199,C199,D199,E199,F199,G199),"")</f>
        <v/>
      </c>
      <c r="B199" s="660"/>
      <c r="C199" s="660"/>
      <c r="D199" s="660"/>
      <c r="E199" s="1008"/>
      <c r="F199" s="660"/>
      <c r="G199" s="660"/>
      <c r="H199" s="1002"/>
      <c r="I199" s="1002"/>
      <c r="J199" s="1003"/>
      <c r="K199" s="1004"/>
      <c r="L199" s="1005"/>
      <c r="M199" s="1005"/>
      <c r="N199" s="1003"/>
      <c r="O199" s="1014"/>
      <c r="P199" s="1008"/>
      <c r="Q199" s="1008"/>
      <c r="R199" s="1008"/>
      <c r="S199" s="1007"/>
      <c r="V199" s="111" t="n">
        <f aca="false">+V198+1</f>
        <v>197</v>
      </c>
      <c r="W199" s="977" t="str">
        <f aca="false">IFERROR(VLOOKUP($V198,AD:AK,8,FALSE()),"")</f>
        <v/>
      </c>
      <c r="X199" s="977" t="str">
        <f aca="false">IFERROR(VLOOKUP($V199,AE:AL,8,FALSE()),"")</f>
        <v/>
      </c>
      <c r="Y199" s="977" t="str">
        <f aca="false">IFERROR(VLOOKUP($V199,AF:AM,8,FALSE()),"")</f>
        <v/>
      </c>
      <c r="Z199" s="977" t="str">
        <f aca="false">IFERROR(VLOOKUP($V199,AG:AN,8,FALSE()),"")</f>
        <v/>
      </c>
      <c r="AA199" s="977" t="str">
        <f aca="false">IFERROR(VLOOKUP($V199,AH:AO,8,FALSE()),"")</f>
        <v/>
      </c>
      <c r="AB199" s="977" t="str">
        <f aca="false">IFERROR(VLOOKUP($V199,AI:AP,8,FALSE()),"")</f>
        <v/>
      </c>
      <c r="AD199" s="111" t="str">
        <f aca="false">IF(AK199&lt;&gt;"",MAX(AD$3:AD198)+1,"")</f>
        <v/>
      </c>
      <c r="AE199" s="111" t="str">
        <f aca="false">IF(AL199&lt;&gt;"",MAX(AE$3:AE198)+1,"")</f>
        <v/>
      </c>
      <c r="AF199" s="111" t="str">
        <f aca="false">IF(AM199&lt;&gt;"",MAX(AF$3:AF198)+1,"")</f>
        <v/>
      </c>
      <c r="AG199" s="111" t="str">
        <f aca="false">IF(AN199&lt;&gt;"",MAX(AG$3:AG198)+1,"")</f>
        <v/>
      </c>
      <c r="AH199" s="111" t="str">
        <f aca="false">IF(AO199&lt;&gt;"",MAX(AH$3:AH198)+1,"")</f>
        <v/>
      </c>
      <c r="AI199" s="111" t="str">
        <f aca="false">IF(AP199&lt;&gt;"",MAX(AI$3:AI198)+1,"")</f>
        <v/>
      </c>
      <c r="AK199" s="111" t="str">
        <f aca="false">IF(B199="","",IF(COUNTIF($AK$3:AL198,B199)=0,B199,""))</f>
        <v/>
      </c>
      <c r="AL199" s="111" t="str">
        <f aca="false">IF(C199="","",IF($B199='Oneri di Urbanizzazione'!$E$33,IF(COUNTIF($AL$3:AL198,$C199)=0,$C199,""),""))</f>
        <v/>
      </c>
      <c r="AM199" s="111" t="str">
        <f aca="false">IF(D199="","",IF(AND($B199='Oneri di Urbanizzazione'!$E$33,$C199='Oneri di Urbanizzazione'!$E$35),IF(COUNTIF(AM$3:AM198,$D199)=0,$D199,""),""))</f>
        <v/>
      </c>
      <c r="AN199" s="111" t="str">
        <f aca="false">IF(E199="","",IF(AND($B199='Oneri di Urbanizzazione'!$E$33,$C199='Oneri di Urbanizzazione'!$E$35,$D199='Oneri di Urbanizzazione'!$E$38),IF(COUNTIF(AN$3:AN198,$E199)=0,$E199,""),""))</f>
        <v/>
      </c>
      <c r="AO199" s="111" t="str">
        <f aca="false">IF(F199="","",IF(AND($B199='Oneri di Urbanizzazione'!$E$33,$C199='Oneri di Urbanizzazione'!$E$35,$D199='Oneri di Urbanizzazione'!$E$38,$E199='Oneri di Urbanizzazione'!$E$40),IF(COUNTIF(AO$3:AO198,$F199)=0,$F199,""),""))</f>
        <v/>
      </c>
      <c r="AP199" s="111" t="str">
        <f aca="false">IF(G199="","",IF(AND($B199='Oneri di Urbanizzazione'!$E$33,$C199='Oneri di Urbanizzazione'!$E$35,$D199='Oneri di Urbanizzazione'!$E$38,$E199='Oneri di Urbanizzazione'!$E$40,$F199='Oneri di Urbanizzazione'!$E$42),IF(COUNTIF(AP$3:AP198,$G199)=0,$G199,""),""))</f>
        <v/>
      </c>
      <c r="AY199" s="1" t="n">
        <f aca="false">+AY198+1</f>
        <v>197</v>
      </c>
      <c r="AZ199" s="978" t="str">
        <f aca="false">IFERROR(VLOOKUP($AY199,BI:BP,8,FALSE()),"")</f>
        <v/>
      </c>
      <c r="BA199" s="978" t="str">
        <f aca="false">IFERROR(VLOOKUP($AY199,BJ:BQ,8,FALSE()),"")</f>
        <v/>
      </c>
      <c r="BB199" s="978" t="str">
        <f aca="false">IFERROR(VLOOKUP($AY199,BK:BR,8,FALSE()),"")</f>
        <v/>
      </c>
      <c r="BC199" s="978" t="str">
        <f aca="false">IFERROR(VLOOKUP($AY199,BL:BS,8,FALSE()),"")</f>
        <v/>
      </c>
      <c r="BD199" s="978" t="str">
        <f aca="false">IFERROR(VLOOKUP($AY199,BM:BT,8,FALSE()),"")</f>
        <v/>
      </c>
      <c r="BE199" s="978" t="str">
        <f aca="false">IFERROR(VLOOKUP($AY199,BN:BU,8,FALSE()),"")</f>
        <v/>
      </c>
      <c r="BI199" s="1" t="str">
        <f aca="false">IF(BP199&lt;&gt;"",MAX(BI$3:BI198)+1,"")</f>
        <v/>
      </c>
      <c r="BJ199" s="1" t="str">
        <f aca="false">IF(BQ199&lt;&gt;"",MAX(BJ$3:BJ198)+1,"")</f>
        <v/>
      </c>
      <c r="BK199" s="1" t="str">
        <f aca="false">IF(BR199&lt;&gt;"",MAX(BK$3:BK198)+1,"")</f>
        <v/>
      </c>
      <c r="BL199" s="1" t="str">
        <f aca="false">IF(BS199&lt;&gt;"",MAX(BL$3:BL198)+1,"")</f>
        <v/>
      </c>
      <c r="BM199" s="1" t="str">
        <f aca="false">IF(BT199&lt;&gt;"",MAX(BM$3:BM198)+1,"")</f>
        <v/>
      </c>
      <c r="BN199" s="1" t="str">
        <f aca="false">IF(BU199&lt;&gt;"",MAX(BN$3:BN198)+1,"")</f>
        <v/>
      </c>
      <c r="BP199" s="1" t="str">
        <f aca="false">IF(B199&lt;&gt;"",IF(COUNTIF(BP$3:BP198,B199)&gt;0,"",B199),"")</f>
        <v/>
      </c>
      <c r="BQ199" s="1" t="str">
        <f aca="false">IF(C199&lt;&gt;"",IF(COUNTIF(BQ$3:BQ198,C199)&gt;0,"",C199),"")</f>
        <v/>
      </c>
      <c r="BR199" s="1" t="str">
        <f aca="false">IF(D199&lt;&gt;"",IF(COUNTIF(BR$3:BR198,D199)&gt;0,"",D199),"")</f>
        <v/>
      </c>
      <c r="BS199" s="1" t="str">
        <f aca="false">IF(E199&lt;&gt;"",IF(COUNTIF(BS$3:BS198,E199)&gt;0,"",E199),"")</f>
        <v/>
      </c>
      <c r="BT199" s="1" t="str">
        <f aca="false">IF(F199&lt;&gt;"",IF(COUNTIF(BT$3:BT198,F199)&gt;0,"",F199),"")</f>
        <v/>
      </c>
      <c r="BU199" s="1" t="str">
        <f aca="false">IF(G199&lt;&gt;"",IF(COUNTIF(BU$3:BU198,G199)&gt;0,"",G199),"")</f>
        <v/>
      </c>
    </row>
    <row r="200" customFormat="false" ht="15" hidden="false" customHeight="false" outlineLevel="0" collapsed="false">
      <c r="A200" s="972" t="str">
        <f aca="false">IF(B200&lt;&gt;"",CONCATENATE(B200,C200,D200,E200,F200,G200),"")</f>
        <v/>
      </c>
      <c r="B200" s="660"/>
      <c r="C200" s="660"/>
      <c r="D200" s="660"/>
      <c r="E200" s="1008"/>
      <c r="F200" s="660"/>
      <c r="G200" s="660"/>
      <c r="H200" s="1002"/>
      <c r="I200" s="1002"/>
      <c r="J200" s="1003"/>
      <c r="K200" s="1004"/>
      <c r="L200" s="1005"/>
      <c r="M200" s="1005"/>
      <c r="N200" s="1003"/>
      <c r="O200" s="1014"/>
      <c r="P200" s="1008"/>
      <c r="Q200" s="1008"/>
      <c r="R200" s="1008"/>
      <c r="S200" s="1007"/>
      <c r="V200" s="111" t="n">
        <f aca="false">+V199+1</f>
        <v>198</v>
      </c>
      <c r="W200" s="977" t="str">
        <f aca="false">IFERROR(VLOOKUP($V199,AD:AK,8,FALSE()),"")</f>
        <v/>
      </c>
      <c r="X200" s="977" t="str">
        <f aca="false">IFERROR(VLOOKUP($V200,AE:AL,8,FALSE()),"")</f>
        <v/>
      </c>
      <c r="Y200" s="977" t="str">
        <f aca="false">IFERROR(VLOOKUP($V200,AF:AM,8,FALSE()),"")</f>
        <v/>
      </c>
      <c r="Z200" s="977" t="str">
        <f aca="false">IFERROR(VLOOKUP($V200,AG:AN,8,FALSE()),"")</f>
        <v/>
      </c>
      <c r="AA200" s="977" t="str">
        <f aca="false">IFERROR(VLOOKUP($V200,AH:AO,8,FALSE()),"")</f>
        <v/>
      </c>
      <c r="AB200" s="977" t="str">
        <f aca="false">IFERROR(VLOOKUP($V200,AI:AP,8,FALSE()),"")</f>
        <v/>
      </c>
      <c r="AD200" s="111" t="str">
        <f aca="false">IF(AK200&lt;&gt;"",MAX(AD$3:AD199)+1,"")</f>
        <v/>
      </c>
      <c r="AE200" s="111" t="str">
        <f aca="false">IF(AL200&lt;&gt;"",MAX(AE$3:AE199)+1,"")</f>
        <v/>
      </c>
      <c r="AF200" s="111" t="str">
        <f aca="false">IF(AM200&lt;&gt;"",MAX(AF$3:AF199)+1,"")</f>
        <v/>
      </c>
      <c r="AG200" s="111" t="str">
        <f aca="false">IF(AN200&lt;&gt;"",MAX(AG$3:AG199)+1,"")</f>
        <v/>
      </c>
      <c r="AH200" s="111" t="str">
        <f aca="false">IF(AO200&lt;&gt;"",MAX(AH$3:AH199)+1,"")</f>
        <v/>
      </c>
      <c r="AI200" s="111" t="str">
        <f aca="false">IF(AP200&lt;&gt;"",MAX(AI$3:AI199)+1,"")</f>
        <v/>
      </c>
      <c r="AK200" s="111" t="str">
        <f aca="false">IF(B200="","",IF(COUNTIF($AK$3:AL199,B200)=0,B200,""))</f>
        <v/>
      </c>
      <c r="AL200" s="111" t="str">
        <f aca="false">IF(C200="","",IF($B200='Oneri di Urbanizzazione'!$E$33,IF(COUNTIF($AL$3:AL199,$C200)=0,$C200,""),""))</f>
        <v/>
      </c>
      <c r="AM200" s="111" t="str">
        <f aca="false">IF(D200="","",IF(AND($B200='Oneri di Urbanizzazione'!$E$33,$C200='Oneri di Urbanizzazione'!$E$35),IF(COUNTIF(AM$3:AM199,$D200)=0,$D200,""),""))</f>
        <v/>
      </c>
      <c r="AN200" s="111" t="str">
        <f aca="false">IF(E200="","",IF(AND($B200='Oneri di Urbanizzazione'!$E$33,$C200='Oneri di Urbanizzazione'!$E$35,$D200='Oneri di Urbanizzazione'!$E$38),IF(COUNTIF(AN$3:AN199,$E200)=0,$E200,""),""))</f>
        <v/>
      </c>
      <c r="AO200" s="111" t="str">
        <f aca="false">IF(F200="","",IF(AND($B200='Oneri di Urbanizzazione'!$E$33,$C200='Oneri di Urbanizzazione'!$E$35,$D200='Oneri di Urbanizzazione'!$E$38,$E200='Oneri di Urbanizzazione'!$E$40),IF(COUNTIF(AO$3:AO199,$F200)=0,$F200,""),""))</f>
        <v/>
      </c>
      <c r="AP200" s="111" t="str">
        <f aca="false">IF(G200="","",IF(AND($B200='Oneri di Urbanizzazione'!$E$33,$C200='Oneri di Urbanizzazione'!$E$35,$D200='Oneri di Urbanizzazione'!$E$38,$E200='Oneri di Urbanizzazione'!$E$40,$F200='Oneri di Urbanizzazione'!$E$42),IF(COUNTIF(AP$3:AP199,$G200)=0,$G200,""),""))</f>
        <v/>
      </c>
      <c r="AY200" s="1" t="n">
        <f aca="false">+AY199+1</f>
        <v>198</v>
      </c>
      <c r="AZ200" s="978" t="str">
        <f aca="false">IFERROR(VLOOKUP($AY200,BI:BP,8,FALSE()),"")</f>
        <v/>
      </c>
      <c r="BA200" s="978" t="str">
        <f aca="false">IFERROR(VLOOKUP($AY200,BJ:BQ,8,FALSE()),"")</f>
        <v/>
      </c>
      <c r="BB200" s="978" t="str">
        <f aca="false">IFERROR(VLOOKUP($AY200,BK:BR,8,FALSE()),"")</f>
        <v/>
      </c>
      <c r="BC200" s="978" t="str">
        <f aca="false">IFERROR(VLOOKUP($AY200,BL:BS,8,FALSE()),"")</f>
        <v/>
      </c>
      <c r="BD200" s="978" t="str">
        <f aca="false">IFERROR(VLOOKUP($AY200,BM:BT,8,FALSE()),"")</f>
        <v/>
      </c>
      <c r="BE200" s="978" t="str">
        <f aca="false">IFERROR(VLOOKUP($AY200,BN:BU,8,FALSE()),"")</f>
        <v/>
      </c>
      <c r="BI200" s="1" t="str">
        <f aca="false">IF(BP200&lt;&gt;"",MAX(BI$3:BI199)+1,"")</f>
        <v/>
      </c>
      <c r="BJ200" s="1" t="str">
        <f aca="false">IF(BQ200&lt;&gt;"",MAX(BJ$3:BJ199)+1,"")</f>
        <v/>
      </c>
      <c r="BK200" s="1" t="str">
        <f aca="false">IF(BR200&lt;&gt;"",MAX(BK$3:BK199)+1,"")</f>
        <v/>
      </c>
      <c r="BL200" s="1" t="str">
        <f aca="false">IF(BS200&lt;&gt;"",MAX(BL$3:BL199)+1,"")</f>
        <v/>
      </c>
      <c r="BM200" s="1" t="str">
        <f aca="false">IF(BT200&lt;&gt;"",MAX(BM$3:BM199)+1,"")</f>
        <v/>
      </c>
      <c r="BN200" s="1" t="str">
        <f aca="false">IF(BU200&lt;&gt;"",MAX(BN$3:BN199)+1,"")</f>
        <v/>
      </c>
      <c r="BP200" s="1" t="str">
        <f aca="false">IF(B200&lt;&gt;"",IF(COUNTIF(BP$3:BP199,B200)&gt;0,"",B200),"")</f>
        <v/>
      </c>
      <c r="BQ200" s="1" t="str">
        <f aca="false">IF(C200&lt;&gt;"",IF(COUNTIF(BQ$3:BQ199,C200)&gt;0,"",C200),"")</f>
        <v/>
      </c>
      <c r="BR200" s="1" t="str">
        <f aca="false">IF(D200&lt;&gt;"",IF(COUNTIF(BR$3:BR199,D200)&gt;0,"",D200),"")</f>
        <v/>
      </c>
      <c r="BS200" s="1" t="str">
        <f aca="false">IF(E200&lt;&gt;"",IF(COUNTIF(BS$3:BS199,E200)&gt;0,"",E200),"")</f>
        <v/>
      </c>
      <c r="BT200" s="1" t="str">
        <f aca="false">IF(F200&lt;&gt;"",IF(COUNTIF(BT$3:BT199,F200)&gt;0,"",F200),"")</f>
        <v/>
      </c>
      <c r="BU200" s="1" t="str">
        <f aca="false">IF(G200&lt;&gt;"",IF(COUNTIF(BU$3:BU199,G200)&gt;0,"",G200),"")</f>
        <v/>
      </c>
    </row>
    <row r="201" customFormat="false" ht="15" hidden="false" customHeight="false" outlineLevel="0" collapsed="false">
      <c r="A201" s="972" t="str">
        <f aca="false">IF(B201&lt;&gt;"",CONCATENATE(B201,C201,D201,E201,F201,G201),"")</f>
        <v/>
      </c>
      <c r="B201" s="660"/>
      <c r="C201" s="660"/>
      <c r="D201" s="660"/>
      <c r="E201" s="1008"/>
      <c r="F201" s="660"/>
      <c r="G201" s="660"/>
      <c r="H201" s="1002"/>
      <c r="I201" s="1002"/>
      <c r="J201" s="1003"/>
      <c r="K201" s="1004"/>
      <c r="L201" s="1005"/>
      <c r="M201" s="1005"/>
      <c r="N201" s="1003"/>
      <c r="O201" s="1014"/>
      <c r="P201" s="1008"/>
      <c r="Q201" s="1008"/>
      <c r="R201" s="1008"/>
      <c r="S201" s="1007"/>
      <c r="V201" s="111" t="n">
        <f aca="false">+V200+1</f>
        <v>199</v>
      </c>
      <c r="W201" s="977" t="str">
        <f aca="false">IFERROR(VLOOKUP($V200,AD:AK,8,FALSE()),"")</f>
        <v/>
      </c>
      <c r="X201" s="977" t="str">
        <f aca="false">IFERROR(VLOOKUP($V201,AE:AL,8,FALSE()),"")</f>
        <v/>
      </c>
      <c r="Y201" s="977" t="str">
        <f aca="false">IFERROR(VLOOKUP($V201,AF:AM,8,FALSE()),"")</f>
        <v/>
      </c>
      <c r="Z201" s="977" t="str">
        <f aca="false">IFERROR(VLOOKUP($V201,AG:AN,8,FALSE()),"")</f>
        <v/>
      </c>
      <c r="AA201" s="977" t="str">
        <f aca="false">IFERROR(VLOOKUP($V201,AH:AO,8,FALSE()),"")</f>
        <v/>
      </c>
      <c r="AB201" s="977" t="str">
        <f aca="false">IFERROR(VLOOKUP($V201,AI:AP,8,FALSE()),"")</f>
        <v/>
      </c>
      <c r="AD201" s="111" t="str">
        <f aca="false">IF(AK201&lt;&gt;"",MAX(AD$3:AD200)+1,"")</f>
        <v/>
      </c>
      <c r="AE201" s="111" t="str">
        <f aca="false">IF(AL201&lt;&gt;"",MAX(AE$3:AE200)+1,"")</f>
        <v/>
      </c>
      <c r="AF201" s="111" t="str">
        <f aca="false">IF(AM201&lt;&gt;"",MAX(AF$3:AF200)+1,"")</f>
        <v/>
      </c>
      <c r="AG201" s="111" t="str">
        <f aca="false">IF(AN201&lt;&gt;"",MAX(AG$3:AG200)+1,"")</f>
        <v/>
      </c>
      <c r="AH201" s="111" t="str">
        <f aca="false">IF(AO201&lt;&gt;"",MAX(AH$3:AH200)+1,"")</f>
        <v/>
      </c>
      <c r="AI201" s="111" t="str">
        <f aca="false">IF(AP201&lt;&gt;"",MAX(AI$3:AI200)+1,"")</f>
        <v/>
      </c>
      <c r="AK201" s="111" t="str">
        <f aca="false">IF(B201="","",IF(COUNTIF($AK$3:AL200,B201)=0,B201,""))</f>
        <v/>
      </c>
      <c r="AL201" s="111" t="str">
        <f aca="false">IF(C201="","",IF($B201='Oneri di Urbanizzazione'!$E$33,IF(COUNTIF($AL$3:AL200,$C201)=0,$C201,""),""))</f>
        <v/>
      </c>
      <c r="AM201" s="111" t="str">
        <f aca="false">IF(D201="","",IF(AND($B201='Oneri di Urbanizzazione'!$E$33,$C201='Oneri di Urbanizzazione'!$E$35),IF(COUNTIF(AM$3:AM200,$D201)=0,$D201,""),""))</f>
        <v/>
      </c>
      <c r="AN201" s="111" t="str">
        <f aca="false">IF(E201="","",IF(AND($B201='Oneri di Urbanizzazione'!$E$33,$C201='Oneri di Urbanizzazione'!$E$35,$D201='Oneri di Urbanizzazione'!$E$38),IF(COUNTIF(AN$3:AN200,$E201)=0,$E201,""),""))</f>
        <v/>
      </c>
      <c r="AO201" s="111" t="str">
        <f aca="false">IF(F201="","",IF(AND($B201='Oneri di Urbanizzazione'!$E$33,$C201='Oneri di Urbanizzazione'!$E$35,$D201='Oneri di Urbanizzazione'!$E$38,$E201='Oneri di Urbanizzazione'!$E$40),IF(COUNTIF(AO$3:AO200,$F201)=0,$F201,""),""))</f>
        <v/>
      </c>
      <c r="AP201" s="111" t="str">
        <f aca="false">IF(G201="","",IF(AND($B201='Oneri di Urbanizzazione'!$E$33,$C201='Oneri di Urbanizzazione'!$E$35,$D201='Oneri di Urbanizzazione'!$E$38,$E201='Oneri di Urbanizzazione'!$E$40,$F201='Oneri di Urbanizzazione'!$E$42),IF(COUNTIF(AP$3:AP200,$G201)=0,$G201,""),""))</f>
        <v/>
      </c>
      <c r="AY201" s="1" t="n">
        <f aca="false">+AY200+1</f>
        <v>199</v>
      </c>
      <c r="AZ201" s="978" t="str">
        <f aca="false">IFERROR(VLOOKUP($AY201,BI:BP,8,FALSE()),"")</f>
        <v/>
      </c>
      <c r="BA201" s="978" t="str">
        <f aca="false">IFERROR(VLOOKUP($AY201,BJ:BQ,8,FALSE()),"")</f>
        <v/>
      </c>
      <c r="BB201" s="978" t="str">
        <f aca="false">IFERROR(VLOOKUP($AY201,BK:BR,8,FALSE()),"")</f>
        <v/>
      </c>
      <c r="BC201" s="978" t="str">
        <f aca="false">IFERROR(VLOOKUP($AY201,BL:BS,8,FALSE()),"")</f>
        <v/>
      </c>
      <c r="BD201" s="978" t="str">
        <f aca="false">IFERROR(VLOOKUP($AY201,BM:BT,8,FALSE()),"")</f>
        <v/>
      </c>
      <c r="BE201" s="978" t="str">
        <f aca="false">IFERROR(VLOOKUP($AY201,BN:BU,8,FALSE()),"")</f>
        <v/>
      </c>
      <c r="BI201" s="1" t="str">
        <f aca="false">IF(BP201&lt;&gt;"",MAX(BI$3:BI200)+1,"")</f>
        <v/>
      </c>
      <c r="BJ201" s="1" t="str">
        <f aca="false">IF(BQ201&lt;&gt;"",MAX(BJ$3:BJ200)+1,"")</f>
        <v/>
      </c>
      <c r="BK201" s="1" t="str">
        <f aca="false">IF(BR201&lt;&gt;"",MAX(BK$3:BK200)+1,"")</f>
        <v/>
      </c>
      <c r="BL201" s="1" t="str">
        <f aca="false">IF(BS201&lt;&gt;"",MAX(BL$3:BL200)+1,"")</f>
        <v/>
      </c>
      <c r="BM201" s="1" t="str">
        <f aca="false">IF(BT201&lt;&gt;"",MAX(BM$3:BM200)+1,"")</f>
        <v/>
      </c>
      <c r="BN201" s="1" t="str">
        <f aca="false">IF(BU201&lt;&gt;"",MAX(BN$3:BN200)+1,"")</f>
        <v/>
      </c>
      <c r="BP201" s="1" t="str">
        <f aca="false">IF(B201&lt;&gt;"",IF(COUNTIF(BP$3:BP200,B201)&gt;0,"",B201),"")</f>
        <v/>
      </c>
      <c r="BQ201" s="1" t="str">
        <f aca="false">IF(C201&lt;&gt;"",IF(COUNTIF(BQ$3:BQ200,C201)&gt;0,"",C201),"")</f>
        <v/>
      </c>
      <c r="BR201" s="1" t="str">
        <f aca="false">IF(D201&lt;&gt;"",IF(COUNTIF(BR$3:BR200,D201)&gt;0,"",D201),"")</f>
        <v/>
      </c>
      <c r="BS201" s="1" t="str">
        <f aca="false">IF(E201&lt;&gt;"",IF(COUNTIF(BS$3:BS200,E201)&gt;0,"",E201),"")</f>
        <v/>
      </c>
      <c r="BT201" s="1" t="str">
        <f aca="false">IF(F201&lt;&gt;"",IF(COUNTIF(BT$3:BT200,F201)&gt;0,"",F201),"")</f>
        <v/>
      </c>
      <c r="BU201" s="1" t="str">
        <f aca="false">IF(G201&lt;&gt;"",IF(COUNTIF(BU$3:BU200,G201)&gt;0,"",G201),"")</f>
        <v/>
      </c>
    </row>
    <row r="202" customFormat="false" ht="15" hidden="false" customHeight="false" outlineLevel="0" collapsed="false">
      <c r="A202" s="972" t="str">
        <f aca="false">IF(B202&lt;&gt;"",CONCATENATE(B202,C202,D202,E202,F202,G202),"")</f>
        <v/>
      </c>
      <c r="B202" s="660"/>
      <c r="C202" s="660"/>
      <c r="D202" s="660"/>
      <c r="E202" s="1008"/>
      <c r="F202" s="660"/>
      <c r="G202" s="660"/>
      <c r="H202" s="1002"/>
      <c r="I202" s="1002"/>
      <c r="J202" s="1003"/>
      <c r="K202" s="1004"/>
      <c r="L202" s="1005"/>
      <c r="M202" s="1005"/>
      <c r="N202" s="1003"/>
      <c r="O202" s="1014"/>
      <c r="P202" s="1008"/>
      <c r="Q202" s="1008"/>
      <c r="R202" s="1008"/>
      <c r="S202" s="1007"/>
      <c r="V202" s="111" t="n">
        <f aca="false">+V201+1</f>
        <v>200</v>
      </c>
      <c r="W202" s="977" t="str">
        <f aca="false">IFERROR(VLOOKUP($V201,AD:AK,8,FALSE()),"")</f>
        <v/>
      </c>
      <c r="X202" s="977" t="str">
        <f aca="false">IFERROR(VLOOKUP($V202,AE:AL,8,FALSE()),"")</f>
        <v/>
      </c>
      <c r="Y202" s="977" t="str">
        <f aca="false">IFERROR(VLOOKUP($V202,AF:AM,8,FALSE()),"")</f>
        <v/>
      </c>
      <c r="Z202" s="977" t="str">
        <f aca="false">IFERROR(VLOOKUP($V202,AG:AN,8,FALSE()),"")</f>
        <v/>
      </c>
      <c r="AA202" s="977" t="str">
        <f aca="false">IFERROR(VLOOKUP($V202,AH:AO,8,FALSE()),"")</f>
        <v/>
      </c>
      <c r="AB202" s="977" t="str">
        <f aca="false">IFERROR(VLOOKUP($V202,AI:AP,8,FALSE()),"")</f>
        <v/>
      </c>
      <c r="AD202" s="111" t="str">
        <f aca="false">IF(AK202&lt;&gt;"",MAX(AD$3:AD201)+1,"")</f>
        <v/>
      </c>
      <c r="AE202" s="111" t="str">
        <f aca="false">IF(AL202&lt;&gt;"",MAX(AE$3:AE201)+1,"")</f>
        <v/>
      </c>
      <c r="AF202" s="111" t="str">
        <f aca="false">IF(AM202&lt;&gt;"",MAX(AF$3:AF201)+1,"")</f>
        <v/>
      </c>
      <c r="AG202" s="111" t="str">
        <f aca="false">IF(AN202&lt;&gt;"",MAX(AG$3:AG201)+1,"")</f>
        <v/>
      </c>
      <c r="AH202" s="111" t="str">
        <f aca="false">IF(AO202&lt;&gt;"",MAX(AH$3:AH201)+1,"")</f>
        <v/>
      </c>
      <c r="AI202" s="111" t="str">
        <f aca="false">IF(AP202&lt;&gt;"",MAX(AI$3:AI201)+1,"")</f>
        <v/>
      </c>
      <c r="AK202" s="111" t="str">
        <f aca="false">IF(B202="","",IF(COUNTIF($AK$3:AL201,B202)=0,B202,""))</f>
        <v/>
      </c>
      <c r="AL202" s="111" t="str">
        <f aca="false">IF(C202="","",IF($B202='Oneri di Urbanizzazione'!$E$33,IF(COUNTIF($AL$3:AL201,$C202)=0,$C202,""),""))</f>
        <v/>
      </c>
      <c r="AM202" s="111" t="str">
        <f aca="false">IF(D202="","",IF(AND($B202='Oneri di Urbanizzazione'!$E$33,$C202='Oneri di Urbanizzazione'!$E$35),IF(COUNTIF(AM$3:AM201,$D202)=0,$D202,""),""))</f>
        <v/>
      </c>
      <c r="AN202" s="111" t="str">
        <f aca="false">IF(E202="","",IF(AND($B202='Oneri di Urbanizzazione'!$E$33,$C202='Oneri di Urbanizzazione'!$E$35,$D202='Oneri di Urbanizzazione'!$E$38),IF(COUNTIF(AN$3:AN201,$E202)=0,$E202,""),""))</f>
        <v/>
      </c>
      <c r="AO202" s="111" t="str">
        <f aca="false">IF(F202="","",IF(AND($B202='Oneri di Urbanizzazione'!$E$33,$C202='Oneri di Urbanizzazione'!$E$35,$D202='Oneri di Urbanizzazione'!$E$38,$E202='Oneri di Urbanizzazione'!$E$40),IF(COUNTIF(AO$3:AO201,$F202)=0,$F202,""),""))</f>
        <v/>
      </c>
      <c r="AP202" s="111" t="str">
        <f aca="false">IF(G202="","",IF(AND($B202='Oneri di Urbanizzazione'!$E$33,$C202='Oneri di Urbanizzazione'!$E$35,$D202='Oneri di Urbanizzazione'!$E$38,$E202='Oneri di Urbanizzazione'!$E$40,$F202='Oneri di Urbanizzazione'!$E$42),IF(COUNTIF(AP$3:AP201,$G202)=0,$G202,""),""))</f>
        <v/>
      </c>
      <c r="AY202" s="1" t="n">
        <f aca="false">+AY201+1</f>
        <v>200</v>
      </c>
      <c r="AZ202" s="978" t="str">
        <f aca="false">IFERROR(VLOOKUP($AY202,BI:BP,8,FALSE()),"")</f>
        <v/>
      </c>
      <c r="BA202" s="978" t="str">
        <f aca="false">IFERROR(VLOOKUP($AY202,BJ:BQ,8,FALSE()),"")</f>
        <v/>
      </c>
      <c r="BB202" s="978" t="str">
        <f aca="false">IFERROR(VLOOKUP($AY202,BK:BR,8,FALSE()),"")</f>
        <v/>
      </c>
      <c r="BC202" s="978" t="str">
        <f aca="false">IFERROR(VLOOKUP($AY202,BL:BS,8,FALSE()),"")</f>
        <v/>
      </c>
      <c r="BD202" s="978" t="str">
        <f aca="false">IFERROR(VLOOKUP($AY202,BM:BT,8,FALSE()),"")</f>
        <v/>
      </c>
      <c r="BE202" s="978" t="str">
        <f aca="false">IFERROR(VLOOKUP($AY202,BN:BU,8,FALSE()),"")</f>
        <v/>
      </c>
      <c r="BI202" s="1" t="str">
        <f aca="false">IF(BP202&lt;&gt;"",MAX(BI$3:BI201)+1,"")</f>
        <v/>
      </c>
      <c r="BJ202" s="1" t="str">
        <f aca="false">IF(BQ202&lt;&gt;"",MAX(BJ$3:BJ201)+1,"")</f>
        <v/>
      </c>
      <c r="BK202" s="1" t="str">
        <f aca="false">IF(BR202&lt;&gt;"",MAX(BK$3:BK201)+1,"")</f>
        <v/>
      </c>
      <c r="BL202" s="1" t="str">
        <f aca="false">IF(BS202&lt;&gt;"",MAX(BL$3:BL201)+1,"")</f>
        <v/>
      </c>
      <c r="BM202" s="1" t="str">
        <f aca="false">IF(BT202&lt;&gt;"",MAX(BM$3:BM201)+1,"")</f>
        <v/>
      </c>
      <c r="BN202" s="1" t="str">
        <f aca="false">IF(BU202&lt;&gt;"",MAX(BN$3:BN201)+1,"")</f>
        <v/>
      </c>
      <c r="BP202" s="1" t="str">
        <f aca="false">IF(B202&lt;&gt;"",IF(COUNTIF(BP$3:BP201,B202)&gt;0,"",B202),"")</f>
        <v/>
      </c>
      <c r="BQ202" s="1" t="str">
        <f aca="false">IF(C202&lt;&gt;"",IF(COUNTIF(BQ$3:BQ201,C202)&gt;0,"",C202),"")</f>
        <v/>
      </c>
      <c r="BR202" s="1" t="str">
        <f aca="false">IF(D202&lt;&gt;"",IF(COUNTIF(BR$3:BR201,D202)&gt;0,"",D202),"")</f>
        <v/>
      </c>
      <c r="BS202" s="1" t="str">
        <f aca="false">IF(E202&lt;&gt;"",IF(COUNTIF(BS$3:BS201,E202)&gt;0,"",E202),"")</f>
        <v/>
      </c>
      <c r="BT202" s="1" t="str">
        <f aca="false">IF(F202&lt;&gt;"",IF(COUNTIF(BT$3:BT201,F202)&gt;0,"",F202),"")</f>
        <v/>
      </c>
      <c r="BU202" s="1" t="str">
        <f aca="false">IF(G202&lt;&gt;"",IF(COUNTIF(BU$3:BU201,G202)&gt;0,"",G202),"")</f>
        <v/>
      </c>
    </row>
    <row r="203" customFormat="false" ht="15" hidden="false" customHeight="false" outlineLevel="0" collapsed="false">
      <c r="A203" s="972" t="str">
        <f aca="false">IF(B203&lt;&gt;"",CONCATENATE(B203,C203,D203,E203,F203,G203),"")</f>
        <v/>
      </c>
      <c r="B203" s="660"/>
      <c r="C203" s="660"/>
      <c r="D203" s="660"/>
      <c r="E203" s="1008"/>
      <c r="F203" s="660"/>
      <c r="G203" s="660"/>
      <c r="H203" s="1002"/>
      <c r="I203" s="1002"/>
      <c r="J203" s="1003"/>
      <c r="K203" s="1004"/>
      <c r="L203" s="1005"/>
      <c r="M203" s="1005"/>
      <c r="N203" s="1003"/>
      <c r="O203" s="1014"/>
      <c r="P203" s="1008"/>
      <c r="Q203" s="1008"/>
      <c r="R203" s="1008"/>
      <c r="S203" s="1007"/>
      <c r="V203" s="111" t="n">
        <f aca="false">+V202+1</f>
        <v>201</v>
      </c>
      <c r="W203" s="977" t="str">
        <f aca="false">IFERROR(VLOOKUP($V202,AD:AK,8,FALSE()),"")</f>
        <v/>
      </c>
      <c r="X203" s="977" t="str">
        <f aca="false">IFERROR(VLOOKUP($V203,AE:AL,8,FALSE()),"")</f>
        <v/>
      </c>
      <c r="Y203" s="977" t="str">
        <f aca="false">IFERROR(VLOOKUP($V203,AF:AM,8,FALSE()),"")</f>
        <v/>
      </c>
      <c r="Z203" s="977" t="str">
        <f aca="false">IFERROR(VLOOKUP($V203,AG:AN,8,FALSE()),"")</f>
        <v/>
      </c>
      <c r="AA203" s="977" t="str">
        <f aca="false">IFERROR(VLOOKUP($V203,AH:AO,8,FALSE()),"")</f>
        <v/>
      </c>
      <c r="AB203" s="977" t="str">
        <f aca="false">IFERROR(VLOOKUP($V203,AI:AP,8,FALSE()),"")</f>
        <v/>
      </c>
      <c r="AD203" s="111" t="str">
        <f aca="false">IF(AK203&lt;&gt;"",MAX(AD$3:AD202)+1,"")</f>
        <v/>
      </c>
      <c r="AE203" s="111" t="str">
        <f aca="false">IF(AL203&lt;&gt;"",MAX(AE$3:AE202)+1,"")</f>
        <v/>
      </c>
      <c r="AF203" s="111" t="str">
        <f aca="false">IF(AM203&lt;&gt;"",MAX(AF$3:AF202)+1,"")</f>
        <v/>
      </c>
      <c r="AG203" s="111" t="str">
        <f aca="false">IF(AN203&lt;&gt;"",MAX(AG$3:AG202)+1,"")</f>
        <v/>
      </c>
      <c r="AH203" s="111" t="str">
        <f aca="false">IF(AO203&lt;&gt;"",MAX(AH$3:AH202)+1,"")</f>
        <v/>
      </c>
      <c r="AI203" s="111" t="str">
        <f aca="false">IF(AP203&lt;&gt;"",MAX(AI$3:AI202)+1,"")</f>
        <v/>
      </c>
      <c r="AK203" s="111" t="str">
        <f aca="false">IF(B203="","",IF(COUNTIF($AK$3:AL202,B203)=0,B203,""))</f>
        <v/>
      </c>
      <c r="AL203" s="111" t="str">
        <f aca="false">IF(C203="","",IF($B203='Oneri di Urbanizzazione'!$E$33,IF(COUNTIF($AL$3:AL202,$C203)=0,$C203,""),""))</f>
        <v/>
      </c>
      <c r="AM203" s="111" t="str">
        <f aca="false">IF(D203="","",IF(AND($B203='Oneri di Urbanizzazione'!$E$33,$C203='Oneri di Urbanizzazione'!$E$35),IF(COUNTIF(AM$3:AM202,$D203)=0,$D203,""),""))</f>
        <v/>
      </c>
      <c r="AN203" s="111" t="str">
        <f aca="false">IF(E203="","",IF(AND($B203='Oneri di Urbanizzazione'!$E$33,$C203='Oneri di Urbanizzazione'!$E$35,$D203='Oneri di Urbanizzazione'!$E$38),IF(COUNTIF(AN$3:AN202,$E203)=0,$E203,""),""))</f>
        <v/>
      </c>
      <c r="AO203" s="111" t="str">
        <f aca="false">IF(F203="","",IF(AND($B203='Oneri di Urbanizzazione'!$E$33,$C203='Oneri di Urbanizzazione'!$E$35,$D203='Oneri di Urbanizzazione'!$E$38,$E203='Oneri di Urbanizzazione'!$E$40),IF(COUNTIF(AO$3:AO202,$F203)=0,$F203,""),""))</f>
        <v/>
      </c>
      <c r="AP203" s="111" t="str">
        <f aca="false">IF(G203="","",IF(AND($B203='Oneri di Urbanizzazione'!$E$33,$C203='Oneri di Urbanizzazione'!$E$35,$D203='Oneri di Urbanizzazione'!$E$38,$E203='Oneri di Urbanizzazione'!$E$40,$F203='Oneri di Urbanizzazione'!$E$42),IF(COUNTIF(AP$3:AP202,$G203)=0,$G203,""),""))</f>
        <v/>
      </c>
      <c r="AY203" s="1" t="n">
        <f aca="false">+AY202+1</f>
        <v>201</v>
      </c>
      <c r="AZ203" s="978" t="str">
        <f aca="false">IFERROR(VLOOKUP($AY203,BI:BP,8,FALSE()),"")</f>
        <v/>
      </c>
      <c r="BA203" s="978" t="str">
        <f aca="false">IFERROR(VLOOKUP($AY203,BJ:BQ,8,FALSE()),"")</f>
        <v/>
      </c>
      <c r="BB203" s="978" t="str">
        <f aca="false">IFERROR(VLOOKUP($AY203,BK:BR,8,FALSE()),"")</f>
        <v/>
      </c>
      <c r="BC203" s="978" t="str">
        <f aca="false">IFERROR(VLOOKUP($AY203,BL:BS,8,FALSE()),"")</f>
        <v/>
      </c>
      <c r="BD203" s="978" t="str">
        <f aca="false">IFERROR(VLOOKUP($AY203,BM:BT,8,FALSE()),"")</f>
        <v/>
      </c>
      <c r="BE203" s="978" t="str">
        <f aca="false">IFERROR(VLOOKUP($AY203,BN:BU,8,FALSE()),"")</f>
        <v/>
      </c>
      <c r="BI203" s="1" t="str">
        <f aca="false">IF(BP203&lt;&gt;"",MAX(BI$3:BI202)+1,"")</f>
        <v/>
      </c>
      <c r="BJ203" s="1" t="str">
        <f aca="false">IF(BQ203&lt;&gt;"",MAX(BJ$3:BJ202)+1,"")</f>
        <v/>
      </c>
      <c r="BK203" s="1" t="str">
        <f aca="false">IF(BR203&lt;&gt;"",MAX(BK$3:BK202)+1,"")</f>
        <v/>
      </c>
      <c r="BL203" s="1" t="str">
        <f aca="false">IF(BS203&lt;&gt;"",MAX(BL$3:BL202)+1,"")</f>
        <v/>
      </c>
      <c r="BM203" s="1" t="str">
        <f aca="false">IF(BT203&lt;&gt;"",MAX(BM$3:BM202)+1,"")</f>
        <v/>
      </c>
      <c r="BN203" s="1" t="str">
        <f aca="false">IF(BU203&lt;&gt;"",MAX(BN$3:BN202)+1,"")</f>
        <v/>
      </c>
      <c r="BP203" s="1" t="str">
        <f aca="false">IF(B203&lt;&gt;"",IF(COUNTIF(BP$3:BP202,B203)&gt;0,"",B203),"")</f>
        <v/>
      </c>
      <c r="BQ203" s="1" t="str">
        <f aca="false">IF(C203&lt;&gt;"",IF(COUNTIF(BQ$3:BQ202,C203)&gt;0,"",C203),"")</f>
        <v/>
      </c>
      <c r="BR203" s="1" t="str">
        <f aca="false">IF(D203&lt;&gt;"",IF(COUNTIF(BR$3:BR202,D203)&gt;0,"",D203),"")</f>
        <v/>
      </c>
      <c r="BS203" s="1" t="str">
        <f aca="false">IF(E203&lt;&gt;"",IF(COUNTIF(BS$3:BS202,E203)&gt;0,"",E203),"")</f>
        <v/>
      </c>
      <c r="BT203" s="1" t="str">
        <f aca="false">IF(F203&lt;&gt;"",IF(COUNTIF(BT$3:BT202,F203)&gt;0,"",F203),"")</f>
        <v/>
      </c>
      <c r="BU203" s="1" t="str">
        <f aca="false">IF(G203&lt;&gt;"",IF(COUNTIF(BU$3:BU202,G203)&gt;0,"",G203),"")</f>
        <v/>
      </c>
    </row>
    <row r="204" customFormat="false" ht="15" hidden="false" customHeight="false" outlineLevel="0" collapsed="false">
      <c r="A204" s="972" t="str">
        <f aca="false">IF(B204&lt;&gt;"",CONCATENATE(B204,C204,D204,E204,F204,G204),"")</f>
        <v/>
      </c>
      <c r="B204" s="660"/>
      <c r="C204" s="660"/>
      <c r="D204" s="660"/>
      <c r="E204" s="1008"/>
      <c r="F204" s="660"/>
      <c r="G204" s="660"/>
      <c r="H204" s="1002"/>
      <c r="I204" s="1002"/>
      <c r="J204" s="1003"/>
      <c r="K204" s="1004"/>
      <c r="L204" s="1005"/>
      <c r="M204" s="1005"/>
      <c r="N204" s="1003"/>
      <c r="O204" s="1014"/>
      <c r="P204" s="1008"/>
      <c r="Q204" s="1008"/>
      <c r="R204" s="1008"/>
      <c r="S204" s="1007"/>
      <c r="V204" s="111" t="n">
        <f aca="false">+V203+1</f>
        <v>202</v>
      </c>
      <c r="W204" s="977" t="str">
        <f aca="false">IFERROR(VLOOKUP($V203,AD:AK,8,FALSE()),"")</f>
        <v/>
      </c>
      <c r="X204" s="977" t="str">
        <f aca="false">IFERROR(VLOOKUP($V204,AE:AL,8,FALSE()),"")</f>
        <v/>
      </c>
      <c r="Y204" s="977" t="str">
        <f aca="false">IFERROR(VLOOKUP($V204,AF:AM,8,FALSE()),"")</f>
        <v/>
      </c>
      <c r="Z204" s="977" t="str">
        <f aca="false">IFERROR(VLOOKUP($V204,AG:AN,8,FALSE()),"")</f>
        <v/>
      </c>
      <c r="AA204" s="977" t="str">
        <f aca="false">IFERROR(VLOOKUP($V204,AH:AO,8,FALSE()),"")</f>
        <v/>
      </c>
      <c r="AB204" s="977" t="str">
        <f aca="false">IFERROR(VLOOKUP($V204,AI:AP,8,FALSE()),"")</f>
        <v/>
      </c>
      <c r="AD204" s="111" t="str">
        <f aca="false">IF(AK204&lt;&gt;"",MAX(AD$3:AD203)+1,"")</f>
        <v/>
      </c>
      <c r="AE204" s="111" t="str">
        <f aca="false">IF(AL204&lt;&gt;"",MAX(AE$3:AE203)+1,"")</f>
        <v/>
      </c>
      <c r="AF204" s="111" t="str">
        <f aca="false">IF(AM204&lt;&gt;"",MAX(AF$3:AF203)+1,"")</f>
        <v/>
      </c>
      <c r="AG204" s="111" t="str">
        <f aca="false">IF(AN204&lt;&gt;"",MAX(AG$3:AG203)+1,"")</f>
        <v/>
      </c>
      <c r="AH204" s="111" t="str">
        <f aca="false">IF(AO204&lt;&gt;"",MAX(AH$3:AH203)+1,"")</f>
        <v/>
      </c>
      <c r="AI204" s="111" t="str">
        <f aca="false">IF(AP204&lt;&gt;"",MAX(AI$3:AI203)+1,"")</f>
        <v/>
      </c>
      <c r="AK204" s="111" t="str">
        <f aca="false">IF(B204="","",IF(COUNTIF($AK$3:AL203,B204)=0,B204,""))</f>
        <v/>
      </c>
      <c r="AL204" s="111" t="str">
        <f aca="false">IF(C204="","",IF($B204='Oneri di Urbanizzazione'!$E$33,IF(COUNTIF($AL$3:AL203,$C204)=0,$C204,""),""))</f>
        <v/>
      </c>
      <c r="AM204" s="111" t="str">
        <f aca="false">IF(D204="","",IF(AND($B204='Oneri di Urbanizzazione'!$E$33,$C204='Oneri di Urbanizzazione'!$E$35),IF(COUNTIF(AM$3:AM203,$D204)=0,$D204,""),""))</f>
        <v/>
      </c>
      <c r="AN204" s="111" t="str">
        <f aca="false">IF(E204="","",IF(AND($B204='Oneri di Urbanizzazione'!$E$33,$C204='Oneri di Urbanizzazione'!$E$35,$D204='Oneri di Urbanizzazione'!$E$38),IF(COUNTIF(AN$3:AN203,$E204)=0,$E204,""),""))</f>
        <v/>
      </c>
      <c r="AO204" s="111" t="str">
        <f aca="false">IF(F204="","",IF(AND($B204='Oneri di Urbanizzazione'!$E$33,$C204='Oneri di Urbanizzazione'!$E$35,$D204='Oneri di Urbanizzazione'!$E$38,$E204='Oneri di Urbanizzazione'!$E$40),IF(COUNTIF(AO$3:AO203,$F204)=0,$F204,""),""))</f>
        <v/>
      </c>
      <c r="AP204" s="111" t="str">
        <f aca="false">IF(G204="","",IF(AND($B204='Oneri di Urbanizzazione'!$E$33,$C204='Oneri di Urbanizzazione'!$E$35,$D204='Oneri di Urbanizzazione'!$E$38,$E204='Oneri di Urbanizzazione'!$E$40,$F204='Oneri di Urbanizzazione'!$E$42),IF(COUNTIF(AP$3:AP203,$G204)=0,$G204,""),""))</f>
        <v/>
      </c>
      <c r="AY204" s="1" t="n">
        <f aca="false">+AY203+1</f>
        <v>202</v>
      </c>
      <c r="AZ204" s="978" t="str">
        <f aca="false">IFERROR(VLOOKUP($AY204,BI:BP,8,FALSE()),"")</f>
        <v/>
      </c>
      <c r="BA204" s="978" t="str">
        <f aca="false">IFERROR(VLOOKUP($AY204,BJ:BQ,8,FALSE()),"")</f>
        <v/>
      </c>
      <c r="BB204" s="978" t="str">
        <f aca="false">IFERROR(VLOOKUP($AY204,BK:BR,8,FALSE()),"")</f>
        <v/>
      </c>
      <c r="BC204" s="978" t="str">
        <f aca="false">IFERROR(VLOOKUP($AY204,BL:BS,8,FALSE()),"")</f>
        <v/>
      </c>
      <c r="BD204" s="978" t="str">
        <f aca="false">IFERROR(VLOOKUP($AY204,BM:BT,8,FALSE()),"")</f>
        <v/>
      </c>
      <c r="BE204" s="978" t="str">
        <f aca="false">IFERROR(VLOOKUP($AY204,BN:BU,8,FALSE()),"")</f>
        <v/>
      </c>
      <c r="BI204" s="1" t="str">
        <f aca="false">IF(BP204&lt;&gt;"",MAX(BI$3:BI203)+1,"")</f>
        <v/>
      </c>
      <c r="BJ204" s="1" t="str">
        <f aca="false">IF(BQ204&lt;&gt;"",MAX(BJ$3:BJ203)+1,"")</f>
        <v/>
      </c>
      <c r="BK204" s="1" t="str">
        <f aca="false">IF(BR204&lt;&gt;"",MAX(BK$3:BK203)+1,"")</f>
        <v/>
      </c>
      <c r="BL204" s="1" t="str">
        <f aca="false">IF(BS204&lt;&gt;"",MAX(BL$3:BL203)+1,"")</f>
        <v/>
      </c>
      <c r="BM204" s="1" t="str">
        <f aca="false">IF(BT204&lt;&gt;"",MAX(BM$3:BM203)+1,"")</f>
        <v/>
      </c>
      <c r="BN204" s="1" t="str">
        <f aca="false">IF(BU204&lt;&gt;"",MAX(BN$3:BN203)+1,"")</f>
        <v/>
      </c>
      <c r="BP204" s="1" t="str">
        <f aca="false">IF(B204&lt;&gt;"",IF(COUNTIF(BP$3:BP203,B204)&gt;0,"",B204),"")</f>
        <v/>
      </c>
      <c r="BQ204" s="1" t="str">
        <f aca="false">IF(C204&lt;&gt;"",IF(COUNTIF(BQ$3:BQ203,C204)&gt;0,"",C204),"")</f>
        <v/>
      </c>
      <c r="BR204" s="1" t="str">
        <f aca="false">IF(D204&lt;&gt;"",IF(COUNTIF(BR$3:BR203,D204)&gt;0,"",D204),"")</f>
        <v/>
      </c>
      <c r="BS204" s="1" t="str">
        <f aca="false">IF(E204&lt;&gt;"",IF(COUNTIF(BS$3:BS203,E204)&gt;0,"",E204),"")</f>
        <v/>
      </c>
      <c r="BT204" s="1" t="str">
        <f aca="false">IF(F204&lt;&gt;"",IF(COUNTIF(BT$3:BT203,F204)&gt;0,"",F204),"")</f>
        <v/>
      </c>
      <c r="BU204" s="1" t="str">
        <f aca="false">IF(G204&lt;&gt;"",IF(COUNTIF(BU$3:BU203,G204)&gt;0,"",G204),"")</f>
        <v/>
      </c>
    </row>
    <row r="205" customFormat="false" ht="15" hidden="false" customHeight="false" outlineLevel="0" collapsed="false">
      <c r="A205" s="972" t="str">
        <f aca="false">IF(B205&lt;&gt;"",CONCATENATE(B205,C205,D205,E205,F205,G205),"")</f>
        <v/>
      </c>
      <c r="B205" s="660"/>
      <c r="C205" s="660"/>
      <c r="D205" s="660"/>
      <c r="E205" s="1008"/>
      <c r="F205" s="660"/>
      <c r="G205" s="660"/>
      <c r="H205" s="1002"/>
      <c r="I205" s="1002"/>
      <c r="J205" s="1003"/>
      <c r="K205" s="1004"/>
      <c r="L205" s="1005"/>
      <c r="M205" s="1005"/>
      <c r="N205" s="1003"/>
      <c r="O205" s="1014"/>
      <c r="P205" s="1008"/>
      <c r="Q205" s="1008"/>
      <c r="R205" s="1008"/>
      <c r="S205" s="1007"/>
      <c r="V205" s="111" t="n">
        <f aca="false">+V204+1</f>
        <v>203</v>
      </c>
      <c r="W205" s="977" t="str">
        <f aca="false">IFERROR(VLOOKUP($V204,AD:AK,8,FALSE()),"")</f>
        <v/>
      </c>
      <c r="X205" s="977" t="str">
        <f aca="false">IFERROR(VLOOKUP($V205,AE:AL,8,FALSE()),"")</f>
        <v/>
      </c>
      <c r="Y205" s="977" t="str">
        <f aca="false">IFERROR(VLOOKUP($V205,AF:AM,8,FALSE()),"")</f>
        <v/>
      </c>
      <c r="Z205" s="977" t="str">
        <f aca="false">IFERROR(VLOOKUP($V205,AG:AN,8,FALSE()),"")</f>
        <v/>
      </c>
      <c r="AA205" s="977" t="str">
        <f aca="false">IFERROR(VLOOKUP($V205,AH:AO,8,FALSE()),"")</f>
        <v/>
      </c>
      <c r="AB205" s="977" t="str">
        <f aca="false">IFERROR(VLOOKUP($V205,AI:AP,8,FALSE()),"")</f>
        <v/>
      </c>
      <c r="AD205" s="111" t="str">
        <f aca="false">IF(AK205&lt;&gt;"",MAX(AD$3:AD204)+1,"")</f>
        <v/>
      </c>
      <c r="AE205" s="111" t="str">
        <f aca="false">IF(AL205&lt;&gt;"",MAX(AE$3:AE204)+1,"")</f>
        <v/>
      </c>
      <c r="AF205" s="111" t="str">
        <f aca="false">IF(AM205&lt;&gt;"",MAX(AF$3:AF204)+1,"")</f>
        <v/>
      </c>
      <c r="AG205" s="111" t="str">
        <f aca="false">IF(AN205&lt;&gt;"",MAX(AG$3:AG204)+1,"")</f>
        <v/>
      </c>
      <c r="AH205" s="111" t="str">
        <f aca="false">IF(AO205&lt;&gt;"",MAX(AH$3:AH204)+1,"")</f>
        <v/>
      </c>
      <c r="AI205" s="111" t="str">
        <f aca="false">IF(AP205&lt;&gt;"",MAX(AI$3:AI204)+1,"")</f>
        <v/>
      </c>
      <c r="AK205" s="111" t="str">
        <f aca="false">IF(B205="","",IF(COUNTIF($AK$3:AL204,B205)=0,B205,""))</f>
        <v/>
      </c>
      <c r="AL205" s="111" t="str">
        <f aca="false">IF(C205="","",IF($B205='Oneri di Urbanizzazione'!$E$33,IF(COUNTIF($AL$3:AL204,$C205)=0,$C205,""),""))</f>
        <v/>
      </c>
      <c r="AM205" s="111" t="str">
        <f aca="false">IF(D205="","",IF(AND($B205='Oneri di Urbanizzazione'!$E$33,$C205='Oneri di Urbanizzazione'!$E$35),IF(COUNTIF(AM$3:AM204,$D205)=0,$D205,""),""))</f>
        <v/>
      </c>
      <c r="AN205" s="111" t="str">
        <f aca="false">IF(E205="","",IF(AND($B205='Oneri di Urbanizzazione'!$E$33,$C205='Oneri di Urbanizzazione'!$E$35,$D205='Oneri di Urbanizzazione'!$E$38),IF(COUNTIF(AN$3:AN204,$E205)=0,$E205,""),""))</f>
        <v/>
      </c>
      <c r="AO205" s="111" t="str">
        <f aca="false">IF(F205="","",IF(AND($B205='Oneri di Urbanizzazione'!$E$33,$C205='Oneri di Urbanizzazione'!$E$35,$D205='Oneri di Urbanizzazione'!$E$38,$E205='Oneri di Urbanizzazione'!$E$40),IF(COUNTIF(AO$3:AO204,$F205)=0,$F205,""),""))</f>
        <v/>
      </c>
      <c r="AP205" s="111" t="str">
        <f aca="false">IF(G205="","",IF(AND($B205='Oneri di Urbanizzazione'!$E$33,$C205='Oneri di Urbanizzazione'!$E$35,$D205='Oneri di Urbanizzazione'!$E$38,$E205='Oneri di Urbanizzazione'!$E$40,$F205='Oneri di Urbanizzazione'!$E$42),IF(COUNTIF(AP$3:AP204,$G205)=0,$G205,""),""))</f>
        <v/>
      </c>
      <c r="AY205" s="1" t="n">
        <f aca="false">+AY204+1</f>
        <v>203</v>
      </c>
      <c r="AZ205" s="978" t="str">
        <f aca="false">IFERROR(VLOOKUP($AY205,BI:BP,8,FALSE()),"")</f>
        <v/>
      </c>
      <c r="BA205" s="978" t="str">
        <f aca="false">IFERROR(VLOOKUP($AY205,BJ:BQ,8,FALSE()),"")</f>
        <v/>
      </c>
      <c r="BB205" s="978" t="str">
        <f aca="false">IFERROR(VLOOKUP($AY205,BK:BR,8,FALSE()),"")</f>
        <v/>
      </c>
      <c r="BC205" s="978" t="str">
        <f aca="false">IFERROR(VLOOKUP($AY205,BL:BS,8,FALSE()),"")</f>
        <v/>
      </c>
      <c r="BD205" s="978" t="str">
        <f aca="false">IFERROR(VLOOKUP($AY205,BM:BT,8,FALSE()),"")</f>
        <v/>
      </c>
      <c r="BE205" s="978" t="str">
        <f aca="false">IFERROR(VLOOKUP($AY205,BN:BU,8,FALSE()),"")</f>
        <v/>
      </c>
      <c r="BI205" s="1" t="str">
        <f aca="false">IF(BP205&lt;&gt;"",MAX(BI$3:BI204)+1,"")</f>
        <v/>
      </c>
      <c r="BJ205" s="1" t="str">
        <f aca="false">IF(BQ205&lt;&gt;"",MAX(BJ$3:BJ204)+1,"")</f>
        <v/>
      </c>
      <c r="BK205" s="1" t="str">
        <f aca="false">IF(BR205&lt;&gt;"",MAX(BK$3:BK204)+1,"")</f>
        <v/>
      </c>
      <c r="BL205" s="1" t="str">
        <f aca="false">IF(BS205&lt;&gt;"",MAX(BL$3:BL204)+1,"")</f>
        <v/>
      </c>
      <c r="BM205" s="1" t="str">
        <f aca="false">IF(BT205&lt;&gt;"",MAX(BM$3:BM204)+1,"")</f>
        <v/>
      </c>
      <c r="BN205" s="1" t="str">
        <f aca="false">IF(BU205&lt;&gt;"",MAX(BN$3:BN204)+1,"")</f>
        <v/>
      </c>
      <c r="BP205" s="1" t="str">
        <f aca="false">IF(B205&lt;&gt;"",IF(COUNTIF(BP$3:BP204,B205)&gt;0,"",B205),"")</f>
        <v/>
      </c>
      <c r="BQ205" s="1" t="str">
        <f aca="false">IF(C205&lt;&gt;"",IF(COUNTIF(BQ$3:BQ204,C205)&gt;0,"",C205),"")</f>
        <v/>
      </c>
      <c r="BR205" s="1" t="str">
        <f aca="false">IF(D205&lt;&gt;"",IF(COUNTIF(BR$3:BR204,D205)&gt;0,"",D205),"")</f>
        <v/>
      </c>
      <c r="BS205" s="1" t="str">
        <f aca="false">IF(E205&lt;&gt;"",IF(COUNTIF(BS$3:BS204,E205)&gt;0,"",E205),"")</f>
        <v/>
      </c>
      <c r="BT205" s="1" t="str">
        <f aca="false">IF(F205&lt;&gt;"",IF(COUNTIF(BT$3:BT204,F205)&gt;0,"",F205),"")</f>
        <v/>
      </c>
      <c r="BU205" s="1" t="str">
        <f aca="false">IF(G205&lt;&gt;"",IF(COUNTIF(BU$3:BU204,G205)&gt;0,"",G205),"")</f>
        <v/>
      </c>
    </row>
    <row r="206" customFormat="false" ht="15" hidden="false" customHeight="false" outlineLevel="0" collapsed="false">
      <c r="A206" s="972" t="str">
        <f aca="false">IF(B206&lt;&gt;"",CONCATENATE(B206,C206,D206,E206,F206,G206),"")</f>
        <v/>
      </c>
      <c r="B206" s="660"/>
      <c r="C206" s="660"/>
      <c r="D206" s="660"/>
      <c r="E206" s="1008"/>
      <c r="F206" s="660"/>
      <c r="G206" s="660"/>
      <c r="H206" s="1002"/>
      <c r="I206" s="1002"/>
      <c r="J206" s="1003"/>
      <c r="K206" s="1004"/>
      <c r="L206" s="1005"/>
      <c r="M206" s="1005"/>
      <c r="N206" s="1003"/>
      <c r="O206" s="1014"/>
      <c r="P206" s="1008"/>
      <c r="Q206" s="1008"/>
      <c r="R206" s="1008"/>
      <c r="S206" s="1007"/>
      <c r="V206" s="111" t="n">
        <f aca="false">+V205+1</f>
        <v>204</v>
      </c>
      <c r="W206" s="977" t="str">
        <f aca="false">IFERROR(VLOOKUP($V205,AD:AK,8,FALSE()),"")</f>
        <v/>
      </c>
      <c r="X206" s="977" t="str">
        <f aca="false">IFERROR(VLOOKUP($V206,AE:AL,8,FALSE()),"")</f>
        <v/>
      </c>
      <c r="Y206" s="977" t="str">
        <f aca="false">IFERROR(VLOOKUP($V206,AF:AM,8,FALSE()),"")</f>
        <v/>
      </c>
      <c r="Z206" s="977" t="str">
        <f aca="false">IFERROR(VLOOKUP($V206,AG:AN,8,FALSE()),"")</f>
        <v/>
      </c>
      <c r="AA206" s="977" t="str">
        <f aca="false">IFERROR(VLOOKUP($V206,AH:AO,8,FALSE()),"")</f>
        <v/>
      </c>
      <c r="AB206" s="977" t="str">
        <f aca="false">IFERROR(VLOOKUP($V206,AI:AP,8,FALSE()),"")</f>
        <v/>
      </c>
      <c r="AD206" s="111" t="str">
        <f aca="false">IF(AK206&lt;&gt;"",MAX(AD$3:AD205)+1,"")</f>
        <v/>
      </c>
      <c r="AE206" s="111" t="str">
        <f aca="false">IF(AL206&lt;&gt;"",MAX(AE$3:AE205)+1,"")</f>
        <v/>
      </c>
      <c r="AF206" s="111" t="str">
        <f aca="false">IF(AM206&lt;&gt;"",MAX(AF$3:AF205)+1,"")</f>
        <v/>
      </c>
      <c r="AG206" s="111" t="str">
        <f aca="false">IF(AN206&lt;&gt;"",MAX(AG$3:AG205)+1,"")</f>
        <v/>
      </c>
      <c r="AH206" s="111" t="str">
        <f aca="false">IF(AO206&lt;&gt;"",MAX(AH$3:AH205)+1,"")</f>
        <v/>
      </c>
      <c r="AI206" s="111" t="str">
        <f aca="false">IF(AP206&lt;&gt;"",MAX(AI$3:AI205)+1,"")</f>
        <v/>
      </c>
      <c r="AK206" s="111" t="str">
        <f aca="false">IF(B206="","",IF(COUNTIF($AK$3:AL205,B206)=0,B206,""))</f>
        <v/>
      </c>
      <c r="AL206" s="111" t="str">
        <f aca="false">IF(C206="","",IF($B206='Oneri di Urbanizzazione'!$E$33,IF(COUNTIF($AL$3:AL205,$C206)=0,$C206,""),""))</f>
        <v/>
      </c>
      <c r="AM206" s="111" t="str">
        <f aca="false">IF(D206="","",IF(AND($B206='Oneri di Urbanizzazione'!$E$33,$C206='Oneri di Urbanizzazione'!$E$35),IF(COUNTIF(AM$3:AM205,$D206)=0,$D206,""),""))</f>
        <v/>
      </c>
      <c r="AN206" s="111" t="str">
        <f aca="false">IF(E206="","",IF(AND($B206='Oneri di Urbanizzazione'!$E$33,$C206='Oneri di Urbanizzazione'!$E$35,$D206='Oneri di Urbanizzazione'!$E$38),IF(COUNTIF(AN$3:AN205,$E206)=0,$E206,""),""))</f>
        <v/>
      </c>
      <c r="AO206" s="111" t="str">
        <f aca="false">IF(F206="","",IF(AND($B206='Oneri di Urbanizzazione'!$E$33,$C206='Oneri di Urbanizzazione'!$E$35,$D206='Oneri di Urbanizzazione'!$E$38,$E206='Oneri di Urbanizzazione'!$E$40),IF(COUNTIF(AO$3:AO205,$F206)=0,$F206,""),""))</f>
        <v/>
      </c>
      <c r="AP206" s="111" t="str">
        <f aca="false">IF(G206="","",IF(AND($B206='Oneri di Urbanizzazione'!$E$33,$C206='Oneri di Urbanizzazione'!$E$35,$D206='Oneri di Urbanizzazione'!$E$38,$E206='Oneri di Urbanizzazione'!$E$40,$F206='Oneri di Urbanizzazione'!$E$42),IF(COUNTIF(AP$3:AP205,$G206)=0,$G206,""),""))</f>
        <v/>
      </c>
      <c r="AY206" s="1" t="n">
        <f aca="false">+AY205+1</f>
        <v>204</v>
      </c>
      <c r="AZ206" s="978" t="str">
        <f aca="false">IFERROR(VLOOKUP($AY206,BI:BP,8,FALSE()),"")</f>
        <v/>
      </c>
      <c r="BA206" s="978" t="str">
        <f aca="false">IFERROR(VLOOKUP($AY206,BJ:BQ,8,FALSE()),"")</f>
        <v/>
      </c>
      <c r="BB206" s="978" t="str">
        <f aca="false">IFERROR(VLOOKUP($AY206,BK:BR,8,FALSE()),"")</f>
        <v/>
      </c>
      <c r="BC206" s="978" t="str">
        <f aca="false">IFERROR(VLOOKUP($AY206,BL:BS,8,FALSE()),"")</f>
        <v/>
      </c>
      <c r="BD206" s="978" t="str">
        <f aca="false">IFERROR(VLOOKUP($AY206,BM:BT,8,FALSE()),"")</f>
        <v/>
      </c>
      <c r="BE206" s="978" t="str">
        <f aca="false">IFERROR(VLOOKUP($AY206,BN:BU,8,FALSE()),"")</f>
        <v/>
      </c>
      <c r="BI206" s="1" t="str">
        <f aca="false">IF(BP206&lt;&gt;"",MAX(BI$3:BI205)+1,"")</f>
        <v/>
      </c>
      <c r="BJ206" s="1" t="str">
        <f aca="false">IF(BQ206&lt;&gt;"",MAX(BJ$3:BJ205)+1,"")</f>
        <v/>
      </c>
      <c r="BK206" s="1" t="str">
        <f aca="false">IF(BR206&lt;&gt;"",MAX(BK$3:BK205)+1,"")</f>
        <v/>
      </c>
      <c r="BL206" s="1" t="str">
        <f aca="false">IF(BS206&lt;&gt;"",MAX(BL$3:BL205)+1,"")</f>
        <v/>
      </c>
      <c r="BM206" s="1" t="str">
        <f aca="false">IF(BT206&lt;&gt;"",MAX(BM$3:BM205)+1,"")</f>
        <v/>
      </c>
      <c r="BN206" s="1" t="str">
        <f aca="false">IF(BU206&lt;&gt;"",MAX(BN$3:BN205)+1,"")</f>
        <v/>
      </c>
      <c r="BP206" s="1" t="str">
        <f aca="false">IF(B206&lt;&gt;"",IF(COUNTIF(BP$3:BP205,B206)&gt;0,"",B206),"")</f>
        <v/>
      </c>
      <c r="BQ206" s="1" t="str">
        <f aca="false">IF(C206&lt;&gt;"",IF(COUNTIF(BQ$3:BQ205,C206)&gt;0,"",C206),"")</f>
        <v/>
      </c>
      <c r="BR206" s="1" t="str">
        <f aca="false">IF(D206&lt;&gt;"",IF(COUNTIF(BR$3:BR205,D206)&gt;0,"",D206),"")</f>
        <v/>
      </c>
      <c r="BS206" s="1" t="str">
        <f aca="false">IF(E206&lt;&gt;"",IF(COUNTIF(BS$3:BS205,E206)&gt;0,"",E206),"")</f>
        <v/>
      </c>
      <c r="BT206" s="1" t="str">
        <f aca="false">IF(F206&lt;&gt;"",IF(COUNTIF(BT$3:BT205,F206)&gt;0,"",F206),"")</f>
        <v/>
      </c>
      <c r="BU206" s="1" t="str">
        <f aca="false">IF(G206&lt;&gt;"",IF(COUNTIF(BU$3:BU205,G206)&gt;0,"",G206),"")</f>
        <v/>
      </c>
    </row>
    <row r="207" customFormat="false" ht="15" hidden="false" customHeight="false" outlineLevel="0" collapsed="false">
      <c r="A207" s="972" t="str">
        <f aca="false">IF(B207&lt;&gt;"",CONCATENATE(B207,C207,D207,E207,F207,G207),"")</f>
        <v/>
      </c>
      <c r="B207" s="660"/>
      <c r="C207" s="660"/>
      <c r="D207" s="660"/>
      <c r="E207" s="1008"/>
      <c r="F207" s="660"/>
      <c r="G207" s="660"/>
      <c r="H207" s="1002"/>
      <c r="I207" s="1002"/>
      <c r="J207" s="1003"/>
      <c r="K207" s="1004"/>
      <c r="L207" s="1005"/>
      <c r="M207" s="1005"/>
      <c r="N207" s="1003"/>
      <c r="O207" s="1014"/>
      <c r="P207" s="1008"/>
      <c r="Q207" s="1008"/>
      <c r="R207" s="1008"/>
      <c r="S207" s="1007"/>
      <c r="V207" s="111" t="n">
        <f aca="false">+V206+1</f>
        <v>205</v>
      </c>
      <c r="W207" s="977" t="str">
        <f aca="false">IFERROR(VLOOKUP($V206,AD:AK,8,FALSE()),"")</f>
        <v/>
      </c>
      <c r="X207" s="977" t="str">
        <f aca="false">IFERROR(VLOOKUP($V207,AE:AL,8,FALSE()),"")</f>
        <v/>
      </c>
      <c r="Y207" s="977" t="str">
        <f aca="false">IFERROR(VLOOKUP($V207,AF:AM,8,FALSE()),"")</f>
        <v/>
      </c>
      <c r="Z207" s="977" t="str">
        <f aca="false">IFERROR(VLOOKUP($V207,AG:AN,8,FALSE()),"")</f>
        <v/>
      </c>
      <c r="AA207" s="977" t="str">
        <f aca="false">IFERROR(VLOOKUP($V207,AH:AO,8,FALSE()),"")</f>
        <v/>
      </c>
      <c r="AB207" s="977" t="str">
        <f aca="false">IFERROR(VLOOKUP($V207,AI:AP,8,FALSE()),"")</f>
        <v/>
      </c>
      <c r="AD207" s="111" t="str">
        <f aca="false">IF(AK207&lt;&gt;"",MAX(AD$3:AD206)+1,"")</f>
        <v/>
      </c>
      <c r="AE207" s="111" t="str">
        <f aca="false">IF(AL207&lt;&gt;"",MAX(AE$3:AE206)+1,"")</f>
        <v/>
      </c>
      <c r="AF207" s="111" t="str">
        <f aca="false">IF(AM207&lt;&gt;"",MAX(AF$3:AF206)+1,"")</f>
        <v/>
      </c>
      <c r="AG207" s="111" t="str">
        <f aca="false">IF(AN207&lt;&gt;"",MAX(AG$3:AG206)+1,"")</f>
        <v/>
      </c>
      <c r="AH207" s="111" t="str">
        <f aca="false">IF(AO207&lt;&gt;"",MAX(AH$3:AH206)+1,"")</f>
        <v/>
      </c>
      <c r="AI207" s="111" t="str">
        <f aca="false">IF(AP207&lt;&gt;"",MAX(AI$3:AI206)+1,"")</f>
        <v/>
      </c>
      <c r="AK207" s="111" t="str">
        <f aca="false">IF(B207="","",IF(COUNTIF($AK$3:AL206,B207)=0,B207,""))</f>
        <v/>
      </c>
      <c r="AL207" s="111" t="str">
        <f aca="false">IF(C207="","",IF($B207='Oneri di Urbanizzazione'!$E$33,IF(COUNTIF($AL$3:AL206,$C207)=0,$C207,""),""))</f>
        <v/>
      </c>
      <c r="AM207" s="111" t="str">
        <f aca="false">IF(D207="","",IF(AND($B207='Oneri di Urbanizzazione'!$E$33,$C207='Oneri di Urbanizzazione'!$E$35),IF(COUNTIF(AM$3:AM206,$D207)=0,$D207,""),""))</f>
        <v/>
      </c>
      <c r="AN207" s="111" t="str">
        <f aca="false">IF(E207="","",IF(AND($B207='Oneri di Urbanizzazione'!$E$33,$C207='Oneri di Urbanizzazione'!$E$35,$D207='Oneri di Urbanizzazione'!$E$38),IF(COUNTIF(AN$3:AN206,$E207)=0,$E207,""),""))</f>
        <v/>
      </c>
      <c r="AO207" s="111" t="str">
        <f aca="false">IF(F207="","",IF(AND($B207='Oneri di Urbanizzazione'!$E$33,$C207='Oneri di Urbanizzazione'!$E$35,$D207='Oneri di Urbanizzazione'!$E$38,$E207='Oneri di Urbanizzazione'!$E$40),IF(COUNTIF(AO$3:AO206,$F207)=0,$F207,""),""))</f>
        <v/>
      </c>
      <c r="AP207" s="111" t="str">
        <f aca="false">IF(G207="","",IF(AND($B207='Oneri di Urbanizzazione'!$E$33,$C207='Oneri di Urbanizzazione'!$E$35,$D207='Oneri di Urbanizzazione'!$E$38,$E207='Oneri di Urbanizzazione'!$E$40,$F207='Oneri di Urbanizzazione'!$E$42),IF(COUNTIF(AP$3:AP206,$G207)=0,$G207,""),""))</f>
        <v/>
      </c>
      <c r="AY207" s="1" t="n">
        <f aca="false">+AY206+1</f>
        <v>205</v>
      </c>
      <c r="AZ207" s="978" t="str">
        <f aca="false">IFERROR(VLOOKUP($AY207,BI:BP,8,FALSE()),"")</f>
        <v/>
      </c>
      <c r="BA207" s="978" t="str">
        <f aca="false">IFERROR(VLOOKUP($AY207,BJ:BQ,8,FALSE()),"")</f>
        <v/>
      </c>
      <c r="BB207" s="978" t="str">
        <f aca="false">IFERROR(VLOOKUP($AY207,BK:BR,8,FALSE()),"")</f>
        <v/>
      </c>
      <c r="BC207" s="978" t="str">
        <f aca="false">IFERROR(VLOOKUP($AY207,BL:BS,8,FALSE()),"")</f>
        <v/>
      </c>
      <c r="BD207" s="978" t="str">
        <f aca="false">IFERROR(VLOOKUP($AY207,BM:BT,8,FALSE()),"")</f>
        <v/>
      </c>
      <c r="BE207" s="978" t="str">
        <f aca="false">IFERROR(VLOOKUP($AY207,BN:BU,8,FALSE()),"")</f>
        <v/>
      </c>
      <c r="BI207" s="1" t="str">
        <f aca="false">IF(BP207&lt;&gt;"",MAX(BI$3:BI206)+1,"")</f>
        <v/>
      </c>
      <c r="BJ207" s="1" t="str">
        <f aca="false">IF(BQ207&lt;&gt;"",MAX(BJ$3:BJ206)+1,"")</f>
        <v/>
      </c>
      <c r="BK207" s="1" t="str">
        <f aca="false">IF(BR207&lt;&gt;"",MAX(BK$3:BK206)+1,"")</f>
        <v/>
      </c>
      <c r="BL207" s="1" t="str">
        <f aca="false">IF(BS207&lt;&gt;"",MAX(BL$3:BL206)+1,"")</f>
        <v/>
      </c>
      <c r="BM207" s="1" t="str">
        <f aca="false">IF(BT207&lt;&gt;"",MAX(BM$3:BM206)+1,"")</f>
        <v/>
      </c>
      <c r="BN207" s="1" t="str">
        <f aca="false">IF(BU207&lt;&gt;"",MAX(BN$3:BN206)+1,"")</f>
        <v/>
      </c>
      <c r="BP207" s="1" t="str">
        <f aca="false">IF(B207&lt;&gt;"",IF(COUNTIF(BP$3:BP206,B207)&gt;0,"",B207),"")</f>
        <v/>
      </c>
      <c r="BQ207" s="1" t="str">
        <f aca="false">IF(C207&lt;&gt;"",IF(COUNTIF(BQ$3:BQ206,C207)&gt;0,"",C207),"")</f>
        <v/>
      </c>
      <c r="BR207" s="1" t="str">
        <f aca="false">IF(D207&lt;&gt;"",IF(COUNTIF(BR$3:BR206,D207)&gt;0,"",D207),"")</f>
        <v/>
      </c>
      <c r="BS207" s="1" t="str">
        <f aca="false">IF(E207&lt;&gt;"",IF(COUNTIF(BS$3:BS206,E207)&gt;0,"",E207),"")</f>
        <v/>
      </c>
      <c r="BT207" s="1" t="str">
        <f aca="false">IF(F207&lt;&gt;"",IF(COUNTIF(BT$3:BT206,F207)&gt;0,"",F207),"")</f>
        <v/>
      </c>
      <c r="BU207" s="1" t="str">
        <f aca="false">IF(G207&lt;&gt;"",IF(COUNTIF(BU$3:BU206,G207)&gt;0,"",G207),"")</f>
        <v/>
      </c>
    </row>
    <row r="208" customFormat="false" ht="15" hidden="false" customHeight="false" outlineLevel="0" collapsed="false">
      <c r="A208" s="972" t="str">
        <f aca="false">IF(B208&lt;&gt;"",CONCATENATE(B208,C208,D208,E208,F208,G208),"")</f>
        <v/>
      </c>
      <c r="B208" s="660"/>
      <c r="C208" s="660"/>
      <c r="D208" s="660"/>
      <c r="E208" s="1008"/>
      <c r="F208" s="660"/>
      <c r="G208" s="660"/>
      <c r="H208" s="1002"/>
      <c r="I208" s="1002"/>
      <c r="J208" s="1003"/>
      <c r="K208" s="1004"/>
      <c r="L208" s="1005"/>
      <c r="M208" s="1005"/>
      <c r="N208" s="1003"/>
      <c r="O208" s="1014"/>
      <c r="P208" s="1008"/>
      <c r="Q208" s="1008"/>
      <c r="R208" s="1008"/>
      <c r="S208" s="1007"/>
      <c r="V208" s="111" t="n">
        <f aca="false">+V207+1</f>
        <v>206</v>
      </c>
      <c r="W208" s="977" t="str">
        <f aca="false">IFERROR(VLOOKUP($V207,AD:AK,8,FALSE()),"")</f>
        <v/>
      </c>
      <c r="X208" s="977" t="str">
        <f aca="false">IFERROR(VLOOKUP($V208,AE:AL,8,FALSE()),"")</f>
        <v/>
      </c>
      <c r="Y208" s="977" t="str">
        <f aca="false">IFERROR(VLOOKUP($V208,AF:AM,8,FALSE()),"")</f>
        <v/>
      </c>
      <c r="Z208" s="977" t="str">
        <f aca="false">IFERROR(VLOOKUP($V208,AG:AN,8,FALSE()),"")</f>
        <v/>
      </c>
      <c r="AA208" s="977" t="str">
        <f aca="false">IFERROR(VLOOKUP($V208,AH:AO,8,FALSE()),"")</f>
        <v/>
      </c>
      <c r="AB208" s="977" t="str">
        <f aca="false">IFERROR(VLOOKUP($V208,AI:AP,8,FALSE()),"")</f>
        <v/>
      </c>
      <c r="AD208" s="111" t="str">
        <f aca="false">IF(AK208&lt;&gt;"",MAX(AD$3:AD207)+1,"")</f>
        <v/>
      </c>
      <c r="AE208" s="111" t="str">
        <f aca="false">IF(AL208&lt;&gt;"",MAX(AE$3:AE207)+1,"")</f>
        <v/>
      </c>
      <c r="AF208" s="111" t="str">
        <f aca="false">IF(AM208&lt;&gt;"",MAX(AF$3:AF207)+1,"")</f>
        <v/>
      </c>
      <c r="AG208" s="111" t="str">
        <f aca="false">IF(AN208&lt;&gt;"",MAX(AG$3:AG207)+1,"")</f>
        <v/>
      </c>
      <c r="AH208" s="111" t="str">
        <f aca="false">IF(AO208&lt;&gt;"",MAX(AH$3:AH207)+1,"")</f>
        <v/>
      </c>
      <c r="AI208" s="111" t="str">
        <f aca="false">IF(AP208&lt;&gt;"",MAX(AI$3:AI207)+1,"")</f>
        <v/>
      </c>
      <c r="AK208" s="111" t="str">
        <f aca="false">IF(B208="","",IF(COUNTIF($AK$3:AL207,B208)=0,B208,""))</f>
        <v/>
      </c>
      <c r="AL208" s="111" t="str">
        <f aca="false">IF(C208="","",IF($B208='Oneri di Urbanizzazione'!$E$33,IF(COUNTIF($AL$3:AL207,$C208)=0,$C208,""),""))</f>
        <v/>
      </c>
      <c r="AM208" s="111" t="str">
        <f aca="false">IF(D208="","",IF(AND($B208='Oneri di Urbanizzazione'!$E$33,$C208='Oneri di Urbanizzazione'!$E$35),IF(COUNTIF(AM$3:AM207,$D208)=0,$D208,""),""))</f>
        <v/>
      </c>
      <c r="AN208" s="111" t="str">
        <f aca="false">IF(E208="","",IF(AND($B208='Oneri di Urbanizzazione'!$E$33,$C208='Oneri di Urbanizzazione'!$E$35,$D208='Oneri di Urbanizzazione'!$E$38),IF(COUNTIF(AN$3:AN207,$E208)=0,$E208,""),""))</f>
        <v/>
      </c>
      <c r="AO208" s="111" t="str">
        <f aca="false">IF(F208="","",IF(AND($B208='Oneri di Urbanizzazione'!$E$33,$C208='Oneri di Urbanizzazione'!$E$35,$D208='Oneri di Urbanizzazione'!$E$38,$E208='Oneri di Urbanizzazione'!$E$40),IF(COUNTIF(AO$3:AO207,$F208)=0,$F208,""),""))</f>
        <v/>
      </c>
      <c r="AP208" s="111" t="str">
        <f aca="false">IF(G208="","",IF(AND($B208='Oneri di Urbanizzazione'!$E$33,$C208='Oneri di Urbanizzazione'!$E$35,$D208='Oneri di Urbanizzazione'!$E$38,$E208='Oneri di Urbanizzazione'!$E$40,$F208='Oneri di Urbanizzazione'!$E$42),IF(COUNTIF(AP$3:AP207,$G208)=0,$G208,""),""))</f>
        <v/>
      </c>
      <c r="AY208" s="1" t="n">
        <f aca="false">+AY207+1</f>
        <v>206</v>
      </c>
      <c r="AZ208" s="978" t="str">
        <f aca="false">IFERROR(VLOOKUP($AY208,BI:BP,8,FALSE()),"")</f>
        <v/>
      </c>
      <c r="BA208" s="978" t="str">
        <f aca="false">IFERROR(VLOOKUP($AY208,BJ:BQ,8,FALSE()),"")</f>
        <v/>
      </c>
      <c r="BB208" s="978" t="str">
        <f aca="false">IFERROR(VLOOKUP($AY208,BK:BR,8,FALSE()),"")</f>
        <v/>
      </c>
      <c r="BC208" s="978" t="str">
        <f aca="false">IFERROR(VLOOKUP($AY208,BL:BS,8,FALSE()),"")</f>
        <v/>
      </c>
      <c r="BD208" s="978" t="str">
        <f aca="false">IFERROR(VLOOKUP($AY208,BM:BT,8,FALSE()),"")</f>
        <v/>
      </c>
      <c r="BE208" s="978" t="str">
        <f aca="false">IFERROR(VLOOKUP($AY208,BN:BU,8,FALSE()),"")</f>
        <v/>
      </c>
      <c r="BI208" s="1" t="str">
        <f aca="false">IF(BP208&lt;&gt;"",MAX(BI$3:BI207)+1,"")</f>
        <v/>
      </c>
      <c r="BJ208" s="1" t="str">
        <f aca="false">IF(BQ208&lt;&gt;"",MAX(BJ$3:BJ207)+1,"")</f>
        <v/>
      </c>
      <c r="BK208" s="1" t="str">
        <f aca="false">IF(BR208&lt;&gt;"",MAX(BK$3:BK207)+1,"")</f>
        <v/>
      </c>
      <c r="BL208" s="1" t="str">
        <f aca="false">IF(BS208&lt;&gt;"",MAX(BL$3:BL207)+1,"")</f>
        <v/>
      </c>
      <c r="BM208" s="1" t="str">
        <f aca="false">IF(BT208&lt;&gt;"",MAX(BM$3:BM207)+1,"")</f>
        <v/>
      </c>
      <c r="BN208" s="1" t="str">
        <f aca="false">IF(BU208&lt;&gt;"",MAX(BN$3:BN207)+1,"")</f>
        <v/>
      </c>
      <c r="BP208" s="1" t="str">
        <f aca="false">IF(B208&lt;&gt;"",IF(COUNTIF(BP$3:BP207,B208)&gt;0,"",B208),"")</f>
        <v/>
      </c>
      <c r="BQ208" s="1" t="str">
        <f aca="false">IF(C208&lt;&gt;"",IF(COUNTIF(BQ$3:BQ207,C208)&gt;0,"",C208),"")</f>
        <v/>
      </c>
      <c r="BR208" s="1" t="str">
        <f aca="false">IF(D208&lt;&gt;"",IF(COUNTIF(BR$3:BR207,D208)&gt;0,"",D208),"")</f>
        <v/>
      </c>
      <c r="BS208" s="1" t="str">
        <f aca="false">IF(E208&lt;&gt;"",IF(COUNTIF(BS$3:BS207,E208)&gt;0,"",E208),"")</f>
        <v/>
      </c>
      <c r="BT208" s="1" t="str">
        <f aca="false">IF(F208&lt;&gt;"",IF(COUNTIF(BT$3:BT207,F208)&gt;0,"",F208),"")</f>
        <v/>
      </c>
      <c r="BU208" s="1" t="str">
        <f aca="false">IF(G208&lt;&gt;"",IF(COUNTIF(BU$3:BU207,G208)&gt;0,"",G208),"")</f>
        <v/>
      </c>
    </row>
    <row r="209" customFormat="false" ht="15" hidden="false" customHeight="false" outlineLevel="0" collapsed="false">
      <c r="A209" s="972" t="str">
        <f aca="false">IF(B209&lt;&gt;"",CONCATENATE(B209,C209,D209,E209,F209,G209),"")</f>
        <v/>
      </c>
      <c r="B209" s="660"/>
      <c r="C209" s="660"/>
      <c r="D209" s="660"/>
      <c r="E209" s="1008"/>
      <c r="F209" s="660"/>
      <c r="G209" s="660"/>
      <c r="H209" s="1002"/>
      <c r="I209" s="1002"/>
      <c r="J209" s="1003"/>
      <c r="K209" s="1004"/>
      <c r="L209" s="1005"/>
      <c r="M209" s="1005"/>
      <c r="N209" s="1003"/>
      <c r="O209" s="1014"/>
      <c r="P209" s="1008"/>
      <c r="Q209" s="1008"/>
      <c r="R209" s="1008"/>
      <c r="S209" s="1007"/>
      <c r="V209" s="111" t="n">
        <f aca="false">+V208+1</f>
        <v>207</v>
      </c>
      <c r="W209" s="977" t="str">
        <f aca="false">IFERROR(VLOOKUP($V208,AD:AK,8,FALSE()),"")</f>
        <v/>
      </c>
      <c r="X209" s="977" t="str">
        <f aca="false">IFERROR(VLOOKUP($V209,AE:AL,8,FALSE()),"")</f>
        <v/>
      </c>
      <c r="Y209" s="977" t="str">
        <f aca="false">IFERROR(VLOOKUP($V209,AF:AM,8,FALSE()),"")</f>
        <v/>
      </c>
      <c r="Z209" s="977" t="str">
        <f aca="false">IFERROR(VLOOKUP($V209,AG:AN,8,FALSE()),"")</f>
        <v/>
      </c>
      <c r="AA209" s="977" t="str">
        <f aca="false">IFERROR(VLOOKUP($V209,AH:AO,8,FALSE()),"")</f>
        <v/>
      </c>
      <c r="AB209" s="977" t="str">
        <f aca="false">IFERROR(VLOOKUP($V209,AI:AP,8,FALSE()),"")</f>
        <v/>
      </c>
      <c r="AD209" s="111" t="str">
        <f aca="false">IF(AK209&lt;&gt;"",MAX(AD$3:AD208)+1,"")</f>
        <v/>
      </c>
      <c r="AE209" s="111" t="str">
        <f aca="false">IF(AL209&lt;&gt;"",MAX(AE$3:AE208)+1,"")</f>
        <v/>
      </c>
      <c r="AF209" s="111" t="str">
        <f aca="false">IF(AM209&lt;&gt;"",MAX(AF$3:AF208)+1,"")</f>
        <v/>
      </c>
      <c r="AG209" s="111" t="str">
        <f aca="false">IF(AN209&lt;&gt;"",MAX(AG$3:AG208)+1,"")</f>
        <v/>
      </c>
      <c r="AH209" s="111" t="str">
        <f aca="false">IF(AO209&lt;&gt;"",MAX(AH$3:AH208)+1,"")</f>
        <v/>
      </c>
      <c r="AI209" s="111" t="str">
        <f aca="false">IF(AP209&lt;&gt;"",MAX(AI$3:AI208)+1,"")</f>
        <v/>
      </c>
      <c r="AK209" s="111" t="str">
        <f aca="false">IF(B209="","",IF(COUNTIF($AK$3:AL208,B209)=0,B209,""))</f>
        <v/>
      </c>
      <c r="AL209" s="111" t="str">
        <f aca="false">IF(C209="","",IF($B209='Oneri di Urbanizzazione'!$E$33,IF(COUNTIF($AL$3:AL208,$C209)=0,$C209,""),""))</f>
        <v/>
      </c>
      <c r="AM209" s="111" t="str">
        <f aca="false">IF(D209="","",IF(AND($B209='Oneri di Urbanizzazione'!$E$33,$C209='Oneri di Urbanizzazione'!$E$35),IF(COUNTIF(AM$3:AM208,$D209)=0,$D209,""),""))</f>
        <v/>
      </c>
      <c r="AN209" s="111" t="str">
        <f aca="false">IF(E209="","",IF(AND($B209='Oneri di Urbanizzazione'!$E$33,$C209='Oneri di Urbanizzazione'!$E$35,$D209='Oneri di Urbanizzazione'!$E$38),IF(COUNTIF(AN$3:AN208,$E209)=0,$E209,""),""))</f>
        <v/>
      </c>
      <c r="AO209" s="111" t="str">
        <f aca="false">IF(F209="","",IF(AND($B209='Oneri di Urbanizzazione'!$E$33,$C209='Oneri di Urbanizzazione'!$E$35,$D209='Oneri di Urbanizzazione'!$E$38,$E209='Oneri di Urbanizzazione'!$E$40),IF(COUNTIF(AO$3:AO208,$F209)=0,$F209,""),""))</f>
        <v/>
      </c>
      <c r="AP209" s="111" t="str">
        <f aca="false">IF(G209="","",IF(AND($B209='Oneri di Urbanizzazione'!$E$33,$C209='Oneri di Urbanizzazione'!$E$35,$D209='Oneri di Urbanizzazione'!$E$38,$E209='Oneri di Urbanizzazione'!$E$40,$F209='Oneri di Urbanizzazione'!$E$42),IF(COUNTIF(AP$3:AP208,$G209)=0,$G209,""),""))</f>
        <v/>
      </c>
      <c r="AY209" s="1" t="n">
        <f aca="false">+AY208+1</f>
        <v>207</v>
      </c>
      <c r="AZ209" s="978" t="str">
        <f aca="false">IFERROR(VLOOKUP($AY209,BI:BP,8,FALSE()),"")</f>
        <v/>
      </c>
      <c r="BA209" s="978" t="str">
        <f aca="false">IFERROR(VLOOKUP($AY209,BJ:BQ,8,FALSE()),"")</f>
        <v/>
      </c>
      <c r="BB209" s="978" t="str">
        <f aca="false">IFERROR(VLOOKUP($AY209,BK:BR,8,FALSE()),"")</f>
        <v/>
      </c>
      <c r="BC209" s="978" t="str">
        <f aca="false">IFERROR(VLOOKUP($AY209,BL:BS,8,FALSE()),"")</f>
        <v/>
      </c>
      <c r="BD209" s="978" t="str">
        <f aca="false">IFERROR(VLOOKUP($AY209,BM:BT,8,FALSE()),"")</f>
        <v/>
      </c>
      <c r="BE209" s="978" t="str">
        <f aca="false">IFERROR(VLOOKUP($AY209,BN:BU,8,FALSE()),"")</f>
        <v/>
      </c>
      <c r="BI209" s="1" t="str">
        <f aca="false">IF(BP209&lt;&gt;"",MAX(BI$3:BI208)+1,"")</f>
        <v/>
      </c>
      <c r="BJ209" s="1" t="str">
        <f aca="false">IF(BQ209&lt;&gt;"",MAX(BJ$3:BJ208)+1,"")</f>
        <v/>
      </c>
      <c r="BK209" s="1" t="str">
        <f aca="false">IF(BR209&lt;&gt;"",MAX(BK$3:BK208)+1,"")</f>
        <v/>
      </c>
      <c r="BL209" s="1" t="str">
        <f aca="false">IF(BS209&lt;&gt;"",MAX(BL$3:BL208)+1,"")</f>
        <v/>
      </c>
      <c r="BM209" s="1" t="str">
        <f aca="false">IF(BT209&lt;&gt;"",MAX(BM$3:BM208)+1,"")</f>
        <v/>
      </c>
      <c r="BN209" s="1" t="str">
        <f aca="false">IF(BU209&lt;&gt;"",MAX(BN$3:BN208)+1,"")</f>
        <v/>
      </c>
      <c r="BP209" s="1" t="str">
        <f aca="false">IF(B209&lt;&gt;"",IF(COUNTIF(BP$3:BP208,B209)&gt;0,"",B209),"")</f>
        <v/>
      </c>
      <c r="BQ209" s="1" t="str">
        <f aca="false">IF(C209&lt;&gt;"",IF(COUNTIF(BQ$3:BQ208,C209)&gt;0,"",C209),"")</f>
        <v/>
      </c>
      <c r="BR209" s="1" t="str">
        <f aca="false">IF(D209&lt;&gt;"",IF(COUNTIF(BR$3:BR208,D209)&gt;0,"",D209),"")</f>
        <v/>
      </c>
      <c r="BS209" s="1" t="str">
        <f aca="false">IF(E209&lt;&gt;"",IF(COUNTIF(BS$3:BS208,E209)&gt;0,"",E209),"")</f>
        <v/>
      </c>
      <c r="BT209" s="1" t="str">
        <f aca="false">IF(F209&lt;&gt;"",IF(COUNTIF(BT$3:BT208,F209)&gt;0,"",F209),"")</f>
        <v/>
      </c>
      <c r="BU209" s="1" t="str">
        <f aca="false">IF(G209&lt;&gt;"",IF(COUNTIF(BU$3:BU208,G209)&gt;0,"",G209),"")</f>
        <v/>
      </c>
    </row>
    <row r="210" customFormat="false" ht="15" hidden="false" customHeight="false" outlineLevel="0" collapsed="false">
      <c r="A210" s="972" t="str">
        <f aca="false">IF(B210&lt;&gt;"",CONCATENATE(B210,C210,D210,E210,F210,G210),"")</f>
        <v/>
      </c>
      <c r="B210" s="660"/>
      <c r="C210" s="660"/>
      <c r="D210" s="660"/>
      <c r="E210" s="1008"/>
      <c r="F210" s="660"/>
      <c r="G210" s="660"/>
      <c r="H210" s="1002"/>
      <c r="I210" s="1002"/>
      <c r="J210" s="1003"/>
      <c r="K210" s="1004"/>
      <c r="L210" s="1005"/>
      <c r="M210" s="1005"/>
      <c r="N210" s="1003"/>
      <c r="O210" s="1014"/>
      <c r="P210" s="1008"/>
      <c r="Q210" s="1008"/>
      <c r="R210" s="1008"/>
      <c r="S210" s="1007"/>
      <c r="V210" s="111" t="n">
        <f aca="false">+V209+1</f>
        <v>208</v>
      </c>
      <c r="W210" s="977" t="str">
        <f aca="false">IFERROR(VLOOKUP($V209,AD:AK,8,FALSE()),"")</f>
        <v/>
      </c>
      <c r="X210" s="977" t="str">
        <f aca="false">IFERROR(VLOOKUP($V210,AE:AL,8,FALSE()),"")</f>
        <v/>
      </c>
      <c r="Y210" s="977" t="str">
        <f aca="false">IFERROR(VLOOKUP($V210,AF:AM,8,FALSE()),"")</f>
        <v/>
      </c>
      <c r="Z210" s="977" t="str">
        <f aca="false">IFERROR(VLOOKUP($V210,AG:AN,8,FALSE()),"")</f>
        <v/>
      </c>
      <c r="AA210" s="977" t="str">
        <f aca="false">IFERROR(VLOOKUP($V210,AH:AO,8,FALSE()),"")</f>
        <v/>
      </c>
      <c r="AB210" s="977" t="str">
        <f aca="false">IFERROR(VLOOKUP($V210,AI:AP,8,FALSE()),"")</f>
        <v/>
      </c>
      <c r="AD210" s="111" t="str">
        <f aca="false">IF(AK210&lt;&gt;"",MAX(AD$3:AD209)+1,"")</f>
        <v/>
      </c>
      <c r="AE210" s="111" t="str">
        <f aca="false">IF(AL210&lt;&gt;"",MAX(AE$3:AE209)+1,"")</f>
        <v/>
      </c>
      <c r="AF210" s="111" t="str">
        <f aca="false">IF(AM210&lt;&gt;"",MAX(AF$3:AF209)+1,"")</f>
        <v/>
      </c>
      <c r="AG210" s="111" t="str">
        <f aca="false">IF(AN210&lt;&gt;"",MAX(AG$3:AG209)+1,"")</f>
        <v/>
      </c>
      <c r="AH210" s="111" t="str">
        <f aca="false">IF(AO210&lt;&gt;"",MAX(AH$3:AH209)+1,"")</f>
        <v/>
      </c>
      <c r="AI210" s="111" t="str">
        <f aca="false">IF(AP210&lt;&gt;"",MAX(AI$3:AI209)+1,"")</f>
        <v/>
      </c>
      <c r="AK210" s="111" t="str">
        <f aca="false">IF(B210="","",IF(COUNTIF($AK$3:AL209,B210)=0,B210,""))</f>
        <v/>
      </c>
      <c r="AL210" s="111" t="str">
        <f aca="false">IF(C210="","",IF($B210='Oneri di Urbanizzazione'!$E$33,IF(COUNTIF($AL$3:AL209,$C210)=0,$C210,""),""))</f>
        <v/>
      </c>
      <c r="AM210" s="111" t="str">
        <f aca="false">IF(D210="","",IF(AND($B210='Oneri di Urbanizzazione'!$E$33,$C210='Oneri di Urbanizzazione'!$E$35),IF(COUNTIF(AM$3:AM209,$D210)=0,$D210,""),""))</f>
        <v/>
      </c>
      <c r="AN210" s="111" t="str">
        <f aca="false">IF(E210="","",IF(AND($B210='Oneri di Urbanizzazione'!$E$33,$C210='Oneri di Urbanizzazione'!$E$35,$D210='Oneri di Urbanizzazione'!$E$38),IF(COUNTIF(AN$3:AN209,$E210)=0,$E210,""),""))</f>
        <v/>
      </c>
      <c r="AO210" s="111" t="str">
        <f aca="false">IF(F210="","",IF(AND($B210='Oneri di Urbanizzazione'!$E$33,$C210='Oneri di Urbanizzazione'!$E$35,$D210='Oneri di Urbanizzazione'!$E$38,$E210='Oneri di Urbanizzazione'!$E$40),IF(COUNTIF(AO$3:AO209,$F210)=0,$F210,""),""))</f>
        <v/>
      </c>
      <c r="AP210" s="111" t="str">
        <f aca="false">IF(G210="","",IF(AND($B210='Oneri di Urbanizzazione'!$E$33,$C210='Oneri di Urbanizzazione'!$E$35,$D210='Oneri di Urbanizzazione'!$E$38,$E210='Oneri di Urbanizzazione'!$E$40,$F210='Oneri di Urbanizzazione'!$E$42),IF(COUNTIF(AP$3:AP209,$G210)=0,$G210,""),""))</f>
        <v/>
      </c>
      <c r="AY210" s="1" t="n">
        <f aca="false">+AY209+1</f>
        <v>208</v>
      </c>
      <c r="AZ210" s="978" t="str">
        <f aca="false">IFERROR(VLOOKUP($AY210,BI:BP,8,FALSE()),"")</f>
        <v/>
      </c>
      <c r="BA210" s="978" t="str">
        <f aca="false">IFERROR(VLOOKUP($AY210,BJ:BQ,8,FALSE()),"")</f>
        <v/>
      </c>
      <c r="BB210" s="978" t="str">
        <f aca="false">IFERROR(VLOOKUP($AY210,BK:BR,8,FALSE()),"")</f>
        <v/>
      </c>
      <c r="BC210" s="978" t="str">
        <f aca="false">IFERROR(VLOOKUP($AY210,BL:BS,8,FALSE()),"")</f>
        <v/>
      </c>
      <c r="BD210" s="978" t="str">
        <f aca="false">IFERROR(VLOOKUP($AY210,BM:BT,8,FALSE()),"")</f>
        <v/>
      </c>
      <c r="BE210" s="978" t="str">
        <f aca="false">IFERROR(VLOOKUP($AY210,BN:BU,8,FALSE()),"")</f>
        <v/>
      </c>
      <c r="BI210" s="1" t="str">
        <f aca="false">IF(BP210&lt;&gt;"",MAX(BI$3:BI209)+1,"")</f>
        <v/>
      </c>
      <c r="BJ210" s="1" t="str">
        <f aca="false">IF(BQ210&lt;&gt;"",MAX(BJ$3:BJ209)+1,"")</f>
        <v/>
      </c>
      <c r="BK210" s="1" t="str">
        <f aca="false">IF(BR210&lt;&gt;"",MAX(BK$3:BK209)+1,"")</f>
        <v/>
      </c>
      <c r="BL210" s="1" t="str">
        <f aca="false">IF(BS210&lt;&gt;"",MAX(BL$3:BL209)+1,"")</f>
        <v/>
      </c>
      <c r="BM210" s="1" t="str">
        <f aca="false">IF(BT210&lt;&gt;"",MAX(BM$3:BM209)+1,"")</f>
        <v/>
      </c>
      <c r="BN210" s="1" t="str">
        <f aca="false">IF(BU210&lt;&gt;"",MAX(BN$3:BN209)+1,"")</f>
        <v/>
      </c>
      <c r="BP210" s="1" t="str">
        <f aca="false">IF(B210&lt;&gt;"",IF(COUNTIF(BP$3:BP209,B210)&gt;0,"",B210),"")</f>
        <v/>
      </c>
      <c r="BQ210" s="1" t="str">
        <f aca="false">IF(C210&lt;&gt;"",IF(COUNTIF(BQ$3:BQ209,C210)&gt;0,"",C210),"")</f>
        <v/>
      </c>
      <c r="BR210" s="1" t="str">
        <f aca="false">IF(D210&lt;&gt;"",IF(COUNTIF(BR$3:BR209,D210)&gt;0,"",D210),"")</f>
        <v/>
      </c>
      <c r="BS210" s="1" t="str">
        <f aca="false">IF(E210&lt;&gt;"",IF(COUNTIF(BS$3:BS209,E210)&gt;0,"",E210),"")</f>
        <v/>
      </c>
      <c r="BT210" s="1" t="str">
        <f aca="false">IF(F210&lt;&gt;"",IF(COUNTIF(BT$3:BT209,F210)&gt;0,"",F210),"")</f>
        <v/>
      </c>
      <c r="BU210" s="1" t="str">
        <f aca="false">IF(G210&lt;&gt;"",IF(COUNTIF(BU$3:BU209,G210)&gt;0,"",G210),"")</f>
        <v/>
      </c>
    </row>
    <row r="211" customFormat="false" ht="15" hidden="false" customHeight="false" outlineLevel="0" collapsed="false">
      <c r="A211" s="972" t="str">
        <f aca="false">IF(B211&lt;&gt;"",CONCATENATE(B211,C211,D211,E211,F211,G211),"")</f>
        <v/>
      </c>
      <c r="B211" s="660"/>
      <c r="C211" s="660"/>
      <c r="D211" s="660"/>
      <c r="E211" s="1008"/>
      <c r="F211" s="660"/>
      <c r="G211" s="660"/>
      <c r="H211" s="1002"/>
      <c r="I211" s="1002"/>
      <c r="J211" s="1003"/>
      <c r="K211" s="1004"/>
      <c r="L211" s="1005"/>
      <c r="M211" s="1005"/>
      <c r="N211" s="1003"/>
      <c r="O211" s="1014"/>
      <c r="P211" s="1008"/>
      <c r="Q211" s="1008"/>
      <c r="R211" s="1008"/>
      <c r="S211" s="1007"/>
      <c r="V211" s="111" t="n">
        <f aca="false">+V210+1</f>
        <v>209</v>
      </c>
      <c r="W211" s="977" t="str">
        <f aca="false">IFERROR(VLOOKUP($V210,AD:AK,8,FALSE()),"")</f>
        <v/>
      </c>
      <c r="X211" s="977" t="str">
        <f aca="false">IFERROR(VLOOKUP($V211,AE:AL,8,FALSE()),"")</f>
        <v/>
      </c>
      <c r="Y211" s="977" t="str">
        <f aca="false">IFERROR(VLOOKUP($V211,AF:AM,8,FALSE()),"")</f>
        <v/>
      </c>
      <c r="Z211" s="977" t="str">
        <f aca="false">IFERROR(VLOOKUP($V211,AG:AN,8,FALSE()),"")</f>
        <v/>
      </c>
      <c r="AA211" s="977" t="str">
        <f aca="false">IFERROR(VLOOKUP($V211,AH:AO,8,FALSE()),"")</f>
        <v/>
      </c>
      <c r="AB211" s="977" t="str">
        <f aca="false">IFERROR(VLOOKUP($V211,AI:AP,8,FALSE()),"")</f>
        <v/>
      </c>
      <c r="AD211" s="111" t="str">
        <f aca="false">IF(AK211&lt;&gt;"",MAX(AD$3:AD210)+1,"")</f>
        <v/>
      </c>
      <c r="AE211" s="111" t="str">
        <f aca="false">IF(AL211&lt;&gt;"",MAX(AE$3:AE210)+1,"")</f>
        <v/>
      </c>
      <c r="AF211" s="111" t="str">
        <f aca="false">IF(AM211&lt;&gt;"",MAX(AF$3:AF210)+1,"")</f>
        <v/>
      </c>
      <c r="AG211" s="111" t="str">
        <f aca="false">IF(AN211&lt;&gt;"",MAX(AG$3:AG210)+1,"")</f>
        <v/>
      </c>
      <c r="AH211" s="111" t="str">
        <f aca="false">IF(AO211&lt;&gt;"",MAX(AH$3:AH210)+1,"")</f>
        <v/>
      </c>
      <c r="AI211" s="111" t="str">
        <f aca="false">IF(AP211&lt;&gt;"",MAX(AI$3:AI210)+1,"")</f>
        <v/>
      </c>
      <c r="AK211" s="111" t="str">
        <f aca="false">IF(B211="","",IF(COUNTIF($AK$3:AL210,B211)=0,B211,""))</f>
        <v/>
      </c>
      <c r="AL211" s="111" t="str">
        <f aca="false">IF(C211="","",IF($B211='Oneri di Urbanizzazione'!$E$33,IF(COUNTIF($AL$3:AL210,$C211)=0,$C211,""),""))</f>
        <v/>
      </c>
      <c r="AM211" s="111" t="str">
        <f aca="false">IF(D211="","",IF(AND($B211='Oneri di Urbanizzazione'!$E$33,$C211='Oneri di Urbanizzazione'!$E$35),IF(COUNTIF(AM$3:AM210,$D211)=0,$D211,""),""))</f>
        <v/>
      </c>
      <c r="AN211" s="111" t="str">
        <f aca="false">IF(E211="","",IF(AND($B211='Oneri di Urbanizzazione'!$E$33,$C211='Oneri di Urbanizzazione'!$E$35,$D211='Oneri di Urbanizzazione'!$E$38),IF(COUNTIF(AN$3:AN210,$E211)=0,$E211,""),""))</f>
        <v/>
      </c>
      <c r="AO211" s="111" t="str">
        <f aca="false">IF(F211="","",IF(AND($B211='Oneri di Urbanizzazione'!$E$33,$C211='Oneri di Urbanizzazione'!$E$35,$D211='Oneri di Urbanizzazione'!$E$38,$E211='Oneri di Urbanizzazione'!$E$40),IF(COUNTIF(AO$3:AO210,$F211)=0,$F211,""),""))</f>
        <v/>
      </c>
      <c r="AP211" s="111" t="str">
        <f aca="false">IF(G211="","",IF(AND($B211='Oneri di Urbanizzazione'!$E$33,$C211='Oneri di Urbanizzazione'!$E$35,$D211='Oneri di Urbanizzazione'!$E$38,$E211='Oneri di Urbanizzazione'!$E$40,$F211='Oneri di Urbanizzazione'!$E$42),IF(COUNTIF(AP$3:AP210,$G211)=0,$G211,""),""))</f>
        <v/>
      </c>
      <c r="AY211" s="1" t="n">
        <f aca="false">+AY210+1</f>
        <v>209</v>
      </c>
      <c r="AZ211" s="978" t="str">
        <f aca="false">IFERROR(VLOOKUP($AY211,BI:BP,8,FALSE()),"")</f>
        <v/>
      </c>
      <c r="BA211" s="978" t="str">
        <f aca="false">IFERROR(VLOOKUP($AY211,BJ:BQ,8,FALSE()),"")</f>
        <v/>
      </c>
      <c r="BB211" s="978" t="str">
        <f aca="false">IFERROR(VLOOKUP($AY211,BK:BR,8,FALSE()),"")</f>
        <v/>
      </c>
      <c r="BC211" s="978" t="str">
        <f aca="false">IFERROR(VLOOKUP($AY211,BL:BS,8,FALSE()),"")</f>
        <v/>
      </c>
      <c r="BD211" s="978" t="str">
        <f aca="false">IFERROR(VLOOKUP($AY211,BM:BT,8,FALSE()),"")</f>
        <v/>
      </c>
      <c r="BE211" s="978" t="str">
        <f aca="false">IFERROR(VLOOKUP($AY211,BN:BU,8,FALSE()),"")</f>
        <v/>
      </c>
      <c r="BI211" s="1" t="str">
        <f aca="false">IF(BP211&lt;&gt;"",MAX(BI$3:BI210)+1,"")</f>
        <v/>
      </c>
      <c r="BJ211" s="1" t="str">
        <f aca="false">IF(BQ211&lt;&gt;"",MAX(BJ$3:BJ210)+1,"")</f>
        <v/>
      </c>
      <c r="BK211" s="1" t="str">
        <f aca="false">IF(BR211&lt;&gt;"",MAX(BK$3:BK210)+1,"")</f>
        <v/>
      </c>
      <c r="BL211" s="1" t="str">
        <f aca="false">IF(BS211&lt;&gt;"",MAX(BL$3:BL210)+1,"")</f>
        <v/>
      </c>
      <c r="BM211" s="1" t="str">
        <f aca="false">IF(BT211&lt;&gt;"",MAX(BM$3:BM210)+1,"")</f>
        <v/>
      </c>
      <c r="BN211" s="1" t="str">
        <f aca="false">IF(BU211&lt;&gt;"",MAX(BN$3:BN210)+1,"")</f>
        <v/>
      </c>
      <c r="BP211" s="1" t="str">
        <f aca="false">IF(B211&lt;&gt;"",IF(COUNTIF(BP$3:BP210,B211)&gt;0,"",B211),"")</f>
        <v/>
      </c>
      <c r="BQ211" s="1" t="str">
        <f aca="false">IF(C211&lt;&gt;"",IF(COUNTIF(BQ$3:BQ210,C211)&gt;0,"",C211),"")</f>
        <v/>
      </c>
      <c r="BR211" s="1" t="str">
        <f aca="false">IF(D211&lt;&gt;"",IF(COUNTIF(BR$3:BR210,D211)&gt;0,"",D211),"")</f>
        <v/>
      </c>
      <c r="BS211" s="1" t="str">
        <f aca="false">IF(E211&lt;&gt;"",IF(COUNTIF(BS$3:BS210,E211)&gt;0,"",E211),"")</f>
        <v/>
      </c>
      <c r="BT211" s="1" t="str">
        <f aca="false">IF(F211&lt;&gt;"",IF(COUNTIF(BT$3:BT210,F211)&gt;0,"",F211),"")</f>
        <v/>
      </c>
      <c r="BU211" s="1" t="str">
        <f aca="false">IF(G211&lt;&gt;"",IF(COUNTIF(BU$3:BU210,G211)&gt;0,"",G211),"")</f>
        <v/>
      </c>
    </row>
    <row r="212" customFormat="false" ht="15" hidden="false" customHeight="false" outlineLevel="0" collapsed="false">
      <c r="A212" s="972" t="str">
        <f aca="false">IF(B212&lt;&gt;"",CONCATENATE(B212,C212,D212,E212,F212,G212),"")</f>
        <v/>
      </c>
      <c r="B212" s="660"/>
      <c r="C212" s="660"/>
      <c r="D212" s="660"/>
      <c r="E212" s="1008"/>
      <c r="F212" s="660"/>
      <c r="G212" s="660"/>
      <c r="H212" s="1002"/>
      <c r="I212" s="1002"/>
      <c r="J212" s="1003"/>
      <c r="K212" s="1004"/>
      <c r="L212" s="1005"/>
      <c r="M212" s="1005"/>
      <c r="N212" s="1003"/>
      <c r="O212" s="1014"/>
      <c r="P212" s="1008"/>
      <c r="Q212" s="1008"/>
      <c r="R212" s="1008"/>
      <c r="S212" s="1007"/>
      <c r="V212" s="111" t="n">
        <f aca="false">+V211+1</f>
        <v>210</v>
      </c>
      <c r="W212" s="977" t="str">
        <f aca="false">IFERROR(VLOOKUP($V211,AD:AK,8,FALSE()),"")</f>
        <v/>
      </c>
      <c r="X212" s="977" t="str">
        <f aca="false">IFERROR(VLOOKUP($V212,AE:AL,8,FALSE()),"")</f>
        <v/>
      </c>
      <c r="Y212" s="977" t="str">
        <f aca="false">IFERROR(VLOOKUP($V212,AF:AM,8,FALSE()),"")</f>
        <v/>
      </c>
      <c r="Z212" s="977" t="str">
        <f aca="false">IFERROR(VLOOKUP($V212,AG:AN,8,FALSE()),"")</f>
        <v/>
      </c>
      <c r="AA212" s="977" t="str">
        <f aca="false">IFERROR(VLOOKUP($V212,AH:AO,8,FALSE()),"")</f>
        <v/>
      </c>
      <c r="AB212" s="977" t="str">
        <f aca="false">IFERROR(VLOOKUP($V212,AI:AP,8,FALSE()),"")</f>
        <v/>
      </c>
      <c r="AD212" s="111" t="str">
        <f aca="false">IF(AK212&lt;&gt;"",MAX(AD$3:AD211)+1,"")</f>
        <v/>
      </c>
      <c r="AE212" s="111" t="str">
        <f aca="false">IF(AL212&lt;&gt;"",MAX(AE$3:AE211)+1,"")</f>
        <v/>
      </c>
      <c r="AF212" s="111" t="str">
        <f aca="false">IF(AM212&lt;&gt;"",MAX(AF$3:AF211)+1,"")</f>
        <v/>
      </c>
      <c r="AG212" s="111" t="str">
        <f aca="false">IF(AN212&lt;&gt;"",MAX(AG$3:AG211)+1,"")</f>
        <v/>
      </c>
      <c r="AH212" s="111" t="str">
        <f aca="false">IF(AO212&lt;&gt;"",MAX(AH$3:AH211)+1,"")</f>
        <v/>
      </c>
      <c r="AI212" s="111" t="str">
        <f aca="false">IF(AP212&lt;&gt;"",MAX(AI$3:AI211)+1,"")</f>
        <v/>
      </c>
      <c r="AK212" s="111" t="str">
        <f aca="false">IF(B212="","",IF(COUNTIF($AK$3:AL211,B212)=0,B212,""))</f>
        <v/>
      </c>
      <c r="AL212" s="111" t="str">
        <f aca="false">IF(C212="","",IF($B212='Oneri di Urbanizzazione'!$E$33,IF(COUNTIF($AL$3:AL211,$C212)=0,$C212,""),""))</f>
        <v/>
      </c>
      <c r="AM212" s="111" t="str">
        <f aca="false">IF(D212="","",IF(AND($B212='Oneri di Urbanizzazione'!$E$33,$C212='Oneri di Urbanizzazione'!$E$35),IF(COUNTIF(AM$3:AM211,$D212)=0,$D212,""),""))</f>
        <v/>
      </c>
      <c r="AN212" s="111" t="str">
        <f aca="false">IF(E212="","",IF(AND($B212='Oneri di Urbanizzazione'!$E$33,$C212='Oneri di Urbanizzazione'!$E$35,$D212='Oneri di Urbanizzazione'!$E$38),IF(COUNTIF(AN$3:AN211,$E212)=0,$E212,""),""))</f>
        <v/>
      </c>
      <c r="AO212" s="111" t="str">
        <f aca="false">IF(F212="","",IF(AND($B212='Oneri di Urbanizzazione'!$E$33,$C212='Oneri di Urbanizzazione'!$E$35,$D212='Oneri di Urbanizzazione'!$E$38,$E212='Oneri di Urbanizzazione'!$E$40),IF(COUNTIF(AO$3:AO211,$F212)=0,$F212,""),""))</f>
        <v/>
      </c>
      <c r="AP212" s="111" t="str">
        <f aca="false">IF(G212="","",IF(AND($B212='Oneri di Urbanizzazione'!$E$33,$C212='Oneri di Urbanizzazione'!$E$35,$D212='Oneri di Urbanizzazione'!$E$38,$E212='Oneri di Urbanizzazione'!$E$40,$F212='Oneri di Urbanizzazione'!$E$42),IF(COUNTIF(AP$3:AP211,$G212)=0,$G212,""),""))</f>
        <v/>
      </c>
      <c r="AY212" s="1" t="n">
        <f aca="false">+AY211+1</f>
        <v>210</v>
      </c>
      <c r="AZ212" s="978" t="str">
        <f aca="false">IFERROR(VLOOKUP($AY212,BI:BP,8,FALSE()),"")</f>
        <v/>
      </c>
      <c r="BA212" s="978" t="str">
        <f aca="false">IFERROR(VLOOKUP($AY212,BJ:BQ,8,FALSE()),"")</f>
        <v/>
      </c>
      <c r="BB212" s="978" t="str">
        <f aca="false">IFERROR(VLOOKUP($AY212,BK:BR,8,FALSE()),"")</f>
        <v/>
      </c>
      <c r="BC212" s="978" t="str">
        <f aca="false">IFERROR(VLOOKUP($AY212,BL:BS,8,FALSE()),"")</f>
        <v/>
      </c>
      <c r="BD212" s="978" t="str">
        <f aca="false">IFERROR(VLOOKUP($AY212,BM:BT,8,FALSE()),"")</f>
        <v/>
      </c>
      <c r="BE212" s="978" t="str">
        <f aca="false">IFERROR(VLOOKUP($AY212,BN:BU,8,FALSE()),"")</f>
        <v/>
      </c>
      <c r="BI212" s="1" t="str">
        <f aca="false">IF(BP212&lt;&gt;"",MAX(BI$3:BI211)+1,"")</f>
        <v/>
      </c>
      <c r="BJ212" s="1" t="str">
        <f aca="false">IF(BQ212&lt;&gt;"",MAX(BJ$3:BJ211)+1,"")</f>
        <v/>
      </c>
      <c r="BK212" s="1" t="str">
        <f aca="false">IF(BR212&lt;&gt;"",MAX(BK$3:BK211)+1,"")</f>
        <v/>
      </c>
      <c r="BL212" s="1" t="str">
        <f aca="false">IF(BS212&lt;&gt;"",MAX(BL$3:BL211)+1,"")</f>
        <v/>
      </c>
      <c r="BM212" s="1" t="str">
        <f aca="false">IF(BT212&lt;&gt;"",MAX(BM$3:BM211)+1,"")</f>
        <v/>
      </c>
      <c r="BN212" s="1" t="str">
        <f aca="false">IF(BU212&lt;&gt;"",MAX(BN$3:BN211)+1,"")</f>
        <v/>
      </c>
      <c r="BP212" s="1" t="str">
        <f aca="false">IF(B212&lt;&gt;"",IF(COUNTIF(BP$3:BP211,B212)&gt;0,"",B212),"")</f>
        <v/>
      </c>
      <c r="BQ212" s="1" t="str">
        <f aca="false">IF(C212&lt;&gt;"",IF(COUNTIF(BQ$3:BQ211,C212)&gt;0,"",C212),"")</f>
        <v/>
      </c>
      <c r="BR212" s="1" t="str">
        <f aca="false">IF(D212&lt;&gt;"",IF(COUNTIF(BR$3:BR211,D212)&gt;0,"",D212),"")</f>
        <v/>
      </c>
      <c r="BS212" s="1" t="str">
        <f aca="false">IF(E212&lt;&gt;"",IF(COUNTIF(BS$3:BS211,E212)&gt;0,"",E212),"")</f>
        <v/>
      </c>
      <c r="BT212" s="1" t="str">
        <f aca="false">IF(F212&lt;&gt;"",IF(COUNTIF(BT$3:BT211,F212)&gt;0,"",F212),"")</f>
        <v/>
      </c>
      <c r="BU212" s="1" t="str">
        <f aca="false">IF(G212&lt;&gt;"",IF(COUNTIF(BU$3:BU211,G212)&gt;0,"",G212),"")</f>
        <v/>
      </c>
    </row>
    <row r="213" customFormat="false" ht="15" hidden="false" customHeight="false" outlineLevel="0" collapsed="false">
      <c r="A213" s="972" t="str">
        <f aca="false">IF(B213&lt;&gt;"",CONCATENATE(B213,C213,D213,E213,F213,G213),"")</f>
        <v/>
      </c>
      <c r="B213" s="660"/>
      <c r="C213" s="660"/>
      <c r="D213" s="660"/>
      <c r="E213" s="1008"/>
      <c r="F213" s="660"/>
      <c r="G213" s="660"/>
      <c r="H213" s="1002"/>
      <c r="I213" s="1002"/>
      <c r="J213" s="1003"/>
      <c r="K213" s="1004"/>
      <c r="L213" s="1005"/>
      <c r="M213" s="1005"/>
      <c r="N213" s="1003"/>
      <c r="O213" s="1014"/>
      <c r="P213" s="1008"/>
      <c r="Q213" s="1008"/>
      <c r="R213" s="1008"/>
      <c r="S213" s="1007"/>
      <c r="V213" s="111" t="n">
        <f aca="false">+V212+1</f>
        <v>211</v>
      </c>
      <c r="W213" s="977" t="str">
        <f aca="false">IFERROR(VLOOKUP($V212,AD:AK,8,FALSE()),"")</f>
        <v/>
      </c>
      <c r="X213" s="977" t="str">
        <f aca="false">IFERROR(VLOOKUP($V213,AE:AL,8,FALSE()),"")</f>
        <v/>
      </c>
      <c r="Y213" s="977" t="str">
        <f aca="false">IFERROR(VLOOKUP($V213,AF:AM,8,FALSE()),"")</f>
        <v/>
      </c>
      <c r="Z213" s="977" t="str">
        <f aca="false">IFERROR(VLOOKUP($V213,AG:AN,8,FALSE()),"")</f>
        <v/>
      </c>
      <c r="AA213" s="977" t="str">
        <f aca="false">IFERROR(VLOOKUP($V213,AH:AO,8,FALSE()),"")</f>
        <v/>
      </c>
      <c r="AB213" s="977" t="str">
        <f aca="false">IFERROR(VLOOKUP($V213,AI:AP,8,FALSE()),"")</f>
        <v/>
      </c>
      <c r="AD213" s="111" t="str">
        <f aca="false">IF(AK213&lt;&gt;"",MAX(AD$3:AD212)+1,"")</f>
        <v/>
      </c>
      <c r="AE213" s="111" t="str">
        <f aca="false">IF(AL213&lt;&gt;"",MAX(AE$3:AE212)+1,"")</f>
        <v/>
      </c>
      <c r="AF213" s="111" t="str">
        <f aca="false">IF(AM213&lt;&gt;"",MAX(AF$3:AF212)+1,"")</f>
        <v/>
      </c>
      <c r="AG213" s="111" t="str">
        <f aca="false">IF(AN213&lt;&gt;"",MAX(AG$3:AG212)+1,"")</f>
        <v/>
      </c>
      <c r="AH213" s="111" t="str">
        <f aca="false">IF(AO213&lt;&gt;"",MAX(AH$3:AH212)+1,"")</f>
        <v/>
      </c>
      <c r="AI213" s="111" t="str">
        <f aca="false">IF(AP213&lt;&gt;"",MAX(AI$3:AI212)+1,"")</f>
        <v/>
      </c>
      <c r="AK213" s="111" t="str">
        <f aca="false">IF(B213="","",IF(COUNTIF($AK$3:AL212,B213)=0,B213,""))</f>
        <v/>
      </c>
      <c r="AL213" s="111" t="str">
        <f aca="false">IF(C213="","",IF($B213='Oneri di Urbanizzazione'!$E$33,IF(COUNTIF($AL$3:AL212,$C213)=0,$C213,""),""))</f>
        <v/>
      </c>
      <c r="AM213" s="111" t="str">
        <f aca="false">IF(D213="","",IF(AND($B213='Oneri di Urbanizzazione'!$E$33,$C213='Oneri di Urbanizzazione'!$E$35),IF(COUNTIF(AM$3:AM212,$D213)=0,$D213,""),""))</f>
        <v/>
      </c>
      <c r="AN213" s="111" t="str">
        <f aca="false">IF(E213="","",IF(AND($B213='Oneri di Urbanizzazione'!$E$33,$C213='Oneri di Urbanizzazione'!$E$35,$D213='Oneri di Urbanizzazione'!$E$38),IF(COUNTIF(AN$3:AN212,$E213)=0,$E213,""),""))</f>
        <v/>
      </c>
      <c r="AO213" s="111" t="str">
        <f aca="false">IF(F213="","",IF(AND($B213='Oneri di Urbanizzazione'!$E$33,$C213='Oneri di Urbanizzazione'!$E$35,$D213='Oneri di Urbanizzazione'!$E$38,$E213='Oneri di Urbanizzazione'!$E$40),IF(COUNTIF(AO$3:AO212,$F213)=0,$F213,""),""))</f>
        <v/>
      </c>
      <c r="AP213" s="111" t="str">
        <f aca="false">IF(G213="","",IF(AND($B213='Oneri di Urbanizzazione'!$E$33,$C213='Oneri di Urbanizzazione'!$E$35,$D213='Oneri di Urbanizzazione'!$E$38,$E213='Oneri di Urbanizzazione'!$E$40,$F213='Oneri di Urbanizzazione'!$E$42),IF(COUNTIF(AP$3:AP212,$G213)=0,$G213,""),""))</f>
        <v/>
      </c>
      <c r="AY213" s="1" t="n">
        <f aca="false">+AY212+1</f>
        <v>211</v>
      </c>
      <c r="AZ213" s="978" t="str">
        <f aca="false">IFERROR(VLOOKUP($AY213,BI:BP,8,FALSE()),"")</f>
        <v/>
      </c>
      <c r="BA213" s="978" t="str">
        <f aca="false">IFERROR(VLOOKUP($AY213,BJ:BQ,8,FALSE()),"")</f>
        <v/>
      </c>
      <c r="BB213" s="978" t="str">
        <f aca="false">IFERROR(VLOOKUP($AY213,BK:BR,8,FALSE()),"")</f>
        <v/>
      </c>
      <c r="BC213" s="978" t="str">
        <f aca="false">IFERROR(VLOOKUP($AY213,BL:BS,8,FALSE()),"")</f>
        <v/>
      </c>
      <c r="BD213" s="978" t="str">
        <f aca="false">IFERROR(VLOOKUP($AY213,BM:BT,8,FALSE()),"")</f>
        <v/>
      </c>
      <c r="BE213" s="978" t="str">
        <f aca="false">IFERROR(VLOOKUP($AY213,BN:BU,8,FALSE()),"")</f>
        <v/>
      </c>
      <c r="BI213" s="1" t="str">
        <f aca="false">IF(BP213&lt;&gt;"",MAX(BI$3:BI212)+1,"")</f>
        <v/>
      </c>
      <c r="BJ213" s="1" t="str">
        <f aca="false">IF(BQ213&lt;&gt;"",MAX(BJ$3:BJ212)+1,"")</f>
        <v/>
      </c>
      <c r="BK213" s="1" t="str">
        <f aca="false">IF(BR213&lt;&gt;"",MAX(BK$3:BK212)+1,"")</f>
        <v/>
      </c>
      <c r="BL213" s="1" t="str">
        <f aca="false">IF(BS213&lt;&gt;"",MAX(BL$3:BL212)+1,"")</f>
        <v/>
      </c>
      <c r="BM213" s="1" t="str">
        <f aca="false">IF(BT213&lt;&gt;"",MAX(BM$3:BM212)+1,"")</f>
        <v/>
      </c>
      <c r="BN213" s="1" t="str">
        <f aca="false">IF(BU213&lt;&gt;"",MAX(BN$3:BN212)+1,"")</f>
        <v/>
      </c>
      <c r="BP213" s="1" t="str">
        <f aca="false">IF(B213&lt;&gt;"",IF(COUNTIF(BP$3:BP212,B213)&gt;0,"",B213),"")</f>
        <v/>
      </c>
      <c r="BQ213" s="1" t="str">
        <f aca="false">IF(C213&lt;&gt;"",IF(COUNTIF(BQ$3:BQ212,C213)&gt;0,"",C213),"")</f>
        <v/>
      </c>
      <c r="BR213" s="1" t="str">
        <f aca="false">IF(D213&lt;&gt;"",IF(COUNTIF(BR$3:BR212,D213)&gt;0,"",D213),"")</f>
        <v/>
      </c>
      <c r="BS213" s="1" t="str">
        <f aca="false">IF(E213&lt;&gt;"",IF(COUNTIF(BS$3:BS212,E213)&gt;0,"",E213),"")</f>
        <v/>
      </c>
      <c r="BT213" s="1" t="str">
        <f aca="false">IF(F213&lt;&gt;"",IF(COUNTIF(BT$3:BT212,F213)&gt;0,"",F213),"")</f>
        <v/>
      </c>
      <c r="BU213" s="1" t="str">
        <f aca="false">IF(G213&lt;&gt;"",IF(COUNTIF(BU$3:BU212,G213)&gt;0,"",G213),"")</f>
        <v/>
      </c>
    </row>
    <row r="214" customFormat="false" ht="15" hidden="false" customHeight="false" outlineLevel="0" collapsed="false">
      <c r="A214" s="972" t="str">
        <f aca="false">IF(B214&lt;&gt;"",CONCATENATE(B214,C214,D214,E214,F214,G214),"")</f>
        <v/>
      </c>
      <c r="B214" s="660"/>
      <c r="C214" s="660"/>
      <c r="D214" s="660"/>
      <c r="E214" s="1008"/>
      <c r="F214" s="660"/>
      <c r="G214" s="660"/>
      <c r="H214" s="1002"/>
      <c r="I214" s="1002"/>
      <c r="J214" s="1003"/>
      <c r="K214" s="1004"/>
      <c r="L214" s="1005"/>
      <c r="M214" s="1005"/>
      <c r="N214" s="1003"/>
      <c r="O214" s="1014"/>
      <c r="P214" s="1008"/>
      <c r="Q214" s="1008"/>
      <c r="R214" s="1008"/>
      <c r="S214" s="1007"/>
      <c r="V214" s="111" t="n">
        <f aca="false">+V213+1</f>
        <v>212</v>
      </c>
      <c r="W214" s="977" t="str">
        <f aca="false">IFERROR(VLOOKUP($V213,AD:AK,8,FALSE()),"")</f>
        <v/>
      </c>
      <c r="X214" s="977" t="str">
        <f aca="false">IFERROR(VLOOKUP($V214,AE:AL,8,FALSE()),"")</f>
        <v/>
      </c>
      <c r="Y214" s="977" t="str">
        <f aca="false">IFERROR(VLOOKUP($V214,AF:AM,8,FALSE()),"")</f>
        <v/>
      </c>
      <c r="Z214" s="977" t="str">
        <f aca="false">IFERROR(VLOOKUP($V214,AG:AN,8,FALSE()),"")</f>
        <v/>
      </c>
      <c r="AA214" s="977" t="str">
        <f aca="false">IFERROR(VLOOKUP($V214,AH:AO,8,FALSE()),"")</f>
        <v/>
      </c>
      <c r="AB214" s="977" t="str">
        <f aca="false">IFERROR(VLOOKUP($V214,AI:AP,8,FALSE()),"")</f>
        <v/>
      </c>
      <c r="AD214" s="111" t="str">
        <f aca="false">IF(AK214&lt;&gt;"",MAX(AD$3:AD213)+1,"")</f>
        <v/>
      </c>
      <c r="AE214" s="111" t="str">
        <f aca="false">IF(AL214&lt;&gt;"",MAX(AE$3:AE213)+1,"")</f>
        <v/>
      </c>
      <c r="AF214" s="111" t="str">
        <f aca="false">IF(AM214&lt;&gt;"",MAX(AF$3:AF213)+1,"")</f>
        <v/>
      </c>
      <c r="AG214" s="111" t="str">
        <f aca="false">IF(AN214&lt;&gt;"",MAX(AG$3:AG213)+1,"")</f>
        <v/>
      </c>
      <c r="AH214" s="111" t="str">
        <f aca="false">IF(AO214&lt;&gt;"",MAX(AH$3:AH213)+1,"")</f>
        <v/>
      </c>
      <c r="AI214" s="111" t="str">
        <f aca="false">IF(AP214&lt;&gt;"",MAX(AI$3:AI213)+1,"")</f>
        <v/>
      </c>
      <c r="AK214" s="111" t="str">
        <f aca="false">IF(B214="","",IF(COUNTIF($AK$3:AL213,B214)=0,B214,""))</f>
        <v/>
      </c>
      <c r="AL214" s="111" t="str">
        <f aca="false">IF(C214="","",IF($B214='Oneri di Urbanizzazione'!$E$33,IF(COUNTIF($AL$3:AL213,$C214)=0,$C214,""),""))</f>
        <v/>
      </c>
      <c r="AM214" s="111" t="str">
        <f aca="false">IF(D214="","",IF(AND($B214='Oneri di Urbanizzazione'!$E$33,$C214='Oneri di Urbanizzazione'!$E$35),IF(COUNTIF(AM$3:AM213,$D214)=0,$D214,""),""))</f>
        <v/>
      </c>
      <c r="AN214" s="111" t="str">
        <f aca="false">IF(E214="","",IF(AND($B214='Oneri di Urbanizzazione'!$E$33,$C214='Oneri di Urbanizzazione'!$E$35,$D214='Oneri di Urbanizzazione'!$E$38),IF(COUNTIF(AN$3:AN213,$E214)=0,$E214,""),""))</f>
        <v/>
      </c>
      <c r="AO214" s="111" t="str">
        <f aca="false">IF(F214="","",IF(AND($B214='Oneri di Urbanizzazione'!$E$33,$C214='Oneri di Urbanizzazione'!$E$35,$D214='Oneri di Urbanizzazione'!$E$38,$E214='Oneri di Urbanizzazione'!$E$40),IF(COUNTIF(AO$3:AO213,$F214)=0,$F214,""),""))</f>
        <v/>
      </c>
      <c r="AP214" s="111" t="str">
        <f aca="false">IF(G214="","",IF(AND($B214='Oneri di Urbanizzazione'!$E$33,$C214='Oneri di Urbanizzazione'!$E$35,$D214='Oneri di Urbanizzazione'!$E$38,$E214='Oneri di Urbanizzazione'!$E$40,$F214='Oneri di Urbanizzazione'!$E$42),IF(COUNTIF(AP$3:AP213,$G214)=0,$G214,""),""))</f>
        <v/>
      </c>
      <c r="AY214" s="1" t="n">
        <f aca="false">+AY213+1</f>
        <v>212</v>
      </c>
      <c r="AZ214" s="978" t="str">
        <f aca="false">IFERROR(VLOOKUP($AY214,BI:BP,8,FALSE()),"")</f>
        <v/>
      </c>
      <c r="BA214" s="978" t="str">
        <f aca="false">IFERROR(VLOOKUP($AY214,BJ:BQ,8,FALSE()),"")</f>
        <v/>
      </c>
      <c r="BB214" s="978" t="str">
        <f aca="false">IFERROR(VLOOKUP($AY214,BK:BR,8,FALSE()),"")</f>
        <v/>
      </c>
      <c r="BC214" s="978" t="str">
        <f aca="false">IFERROR(VLOOKUP($AY214,BL:BS,8,FALSE()),"")</f>
        <v/>
      </c>
      <c r="BD214" s="978" t="str">
        <f aca="false">IFERROR(VLOOKUP($AY214,BM:BT,8,FALSE()),"")</f>
        <v/>
      </c>
      <c r="BE214" s="978" t="str">
        <f aca="false">IFERROR(VLOOKUP($AY214,BN:BU,8,FALSE()),"")</f>
        <v/>
      </c>
      <c r="BI214" s="1" t="str">
        <f aca="false">IF(BP214&lt;&gt;"",MAX(BI$3:BI213)+1,"")</f>
        <v/>
      </c>
      <c r="BJ214" s="1" t="str">
        <f aca="false">IF(BQ214&lt;&gt;"",MAX(BJ$3:BJ213)+1,"")</f>
        <v/>
      </c>
      <c r="BK214" s="1" t="str">
        <f aca="false">IF(BR214&lt;&gt;"",MAX(BK$3:BK213)+1,"")</f>
        <v/>
      </c>
      <c r="BL214" s="1" t="str">
        <f aca="false">IF(BS214&lt;&gt;"",MAX(BL$3:BL213)+1,"")</f>
        <v/>
      </c>
      <c r="BM214" s="1" t="str">
        <f aca="false">IF(BT214&lt;&gt;"",MAX(BM$3:BM213)+1,"")</f>
        <v/>
      </c>
      <c r="BN214" s="1" t="str">
        <f aca="false">IF(BU214&lt;&gt;"",MAX(BN$3:BN213)+1,"")</f>
        <v/>
      </c>
      <c r="BP214" s="1" t="str">
        <f aca="false">IF(B214&lt;&gt;"",IF(COUNTIF(BP$3:BP213,B214)&gt;0,"",B214),"")</f>
        <v/>
      </c>
      <c r="BQ214" s="1" t="str">
        <f aca="false">IF(C214&lt;&gt;"",IF(COUNTIF(BQ$3:BQ213,C214)&gt;0,"",C214),"")</f>
        <v/>
      </c>
      <c r="BR214" s="1" t="str">
        <f aca="false">IF(D214&lt;&gt;"",IF(COUNTIF(BR$3:BR213,D214)&gt;0,"",D214),"")</f>
        <v/>
      </c>
      <c r="BS214" s="1" t="str">
        <f aca="false">IF(E214&lt;&gt;"",IF(COUNTIF(BS$3:BS213,E214)&gt;0,"",E214),"")</f>
        <v/>
      </c>
      <c r="BT214" s="1" t="str">
        <f aca="false">IF(F214&lt;&gt;"",IF(COUNTIF(BT$3:BT213,F214)&gt;0,"",F214),"")</f>
        <v/>
      </c>
      <c r="BU214" s="1" t="str">
        <f aca="false">IF(G214&lt;&gt;"",IF(COUNTIF(BU$3:BU213,G214)&gt;0,"",G214),"")</f>
        <v/>
      </c>
    </row>
    <row r="215" customFormat="false" ht="15" hidden="false" customHeight="false" outlineLevel="0" collapsed="false">
      <c r="A215" s="972" t="str">
        <f aca="false">IF(B215&lt;&gt;"",CONCATENATE(B215,C215,D215,E215,F215,G215),"")</f>
        <v/>
      </c>
      <c r="B215" s="660"/>
      <c r="C215" s="660"/>
      <c r="D215" s="660"/>
      <c r="E215" s="1008"/>
      <c r="F215" s="660"/>
      <c r="G215" s="660"/>
      <c r="H215" s="1002"/>
      <c r="I215" s="1002"/>
      <c r="J215" s="1003"/>
      <c r="K215" s="1004"/>
      <c r="L215" s="1005"/>
      <c r="M215" s="1005"/>
      <c r="N215" s="1003"/>
      <c r="O215" s="1014"/>
      <c r="P215" s="1008"/>
      <c r="Q215" s="1008"/>
      <c r="R215" s="1008"/>
      <c r="S215" s="1007"/>
      <c r="V215" s="111" t="n">
        <f aca="false">+V214+1</f>
        <v>213</v>
      </c>
      <c r="W215" s="977" t="str">
        <f aca="false">IFERROR(VLOOKUP($V214,AD:AK,8,FALSE()),"")</f>
        <v/>
      </c>
      <c r="X215" s="977" t="str">
        <f aca="false">IFERROR(VLOOKUP($V215,AE:AL,8,FALSE()),"")</f>
        <v/>
      </c>
      <c r="Y215" s="977" t="str">
        <f aca="false">IFERROR(VLOOKUP($V215,AF:AM,8,FALSE()),"")</f>
        <v/>
      </c>
      <c r="Z215" s="977" t="str">
        <f aca="false">IFERROR(VLOOKUP($V215,AG:AN,8,FALSE()),"")</f>
        <v/>
      </c>
      <c r="AA215" s="977" t="str">
        <f aca="false">IFERROR(VLOOKUP($V215,AH:AO,8,FALSE()),"")</f>
        <v/>
      </c>
      <c r="AB215" s="977" t="str">
        <f aca="false">IFERROR(VLOOKUP($V215,AI:AP,8,FALSE()),"")</f>
        <v/>
      </c>
      <c r="AD215" s="111" t="str">
        <f aca="false">IF(AK215&lt;&gt;"",MAX(AD$3:AD214)+1,"")</f>
        <v/>
      </c>
      <c r="AE215" s="111" t="str">
        <f aca="false">IF(AL215&lt;&gt;"",MAX(AE$3:AE214)+1,"")</f>
        <v/>
      </c>
      <c r="AF215" s="111" t="str">
        <f aca="false">IF(AM215&lt;&gt;"",MAX(AF$3:AF214)+1,"")</f>
        <v/>
      </c>
      <c r="AG215" s="111" t="str">
        <f aca="false">IF(AN215&lt;&gt;"",MAX(AG$3:AG214)+1,"")</f>
        <v/>
      </c>
      <c r="AH215" s="111" t="str">
        <f aca="false">IF(AO215&lt;&gt;"",MAX(AH$3:AH214)+1,"")</f>
        <v/>
      </c>
      <c r="AI215" s="111" t="str">
        <f aca="false">IF(AP215&lt;&gt;"",MAX(AI$3:AI214)+1,"")</f>
        <v/>
      </c>
      <c r="AK215" s="111" t="str">
        <f aca="false">IF(B215="","",IF(COUNTIF($AK$3:AL214,B215)=0,B215,""))</f>
        <v/>
      </c>
      <c r="AL215" s="111" t="str">
        <f aca="false">IF(C215="","",IF($B215='Oneri di Urbanizzazione'!$E$33,IF(COUNTIF($AL$3:AL214,$C215)=0,$C215,""),""))</f>
        <v/>
      </c>
      <c r="AM215" s="111" t="str">
        <f aca="false">IF(D215="","",IF(AND($B215='Oneri di Urbanizzazione'!$E$33,$C215='Oneri di Urbanizzazione'!$E$35),IF(COUNTIF(AM$3:AM214,$D215)=0,$D215,""),""))</f>
        <v/>
      </c>
      <c r="AN215" s="111" t="str">
        <f aca="false">IF(E215="","",IF(AND($B215='Oneri di Urbanizzazione'!$E$33,$C215='Oneri di Urbanizzazione'!$E$35,$D215='Oneri di Urbanizzazione'!$E$38),IF(COUNTIF(AN$3:AN214,$E215)=0,$E215,""),""))</f>
        <v/>
      </c>
      <c r="AO215" s="111" t="str">
        <f aca="false">IF(F215="","",IF(AND($B215='Oneri di Urbanizzazione'!$E$33,$C215='Oneri di Urbanizzazione'!$E$35,$D215='Oneri di Urbanizzazione'!$E$38,$E215='Oneri di Urbanizzazione'!$E$40),IF(COUNTIF(AO$3:AO214,$F215)=0,$F215,""),""))</f>
        <v/>
      </c>
      <c r="AP215" s="111" t="str">
        <f aca="false">IF(G215="","",IF(AND($B215='Oneri di Urbanizzazione'!$E$33,$C215='Oneri di Urbanizzazione'!$E$35,$D215='Oneri di Urbanizzazione'!$E$38,$E215='Oneri di Urbanizzazione'!$E$40,$F215='Oneri di Urbanizzazione'!$E$42),IF(COUNTIF(AP$3:AP214,$G215)=0,$G215,""),""))</f>
        <v/>
      </c>
      <c r="AY215" s="1" t="n">
        <f aca="false">+AY214+1</f>
        <v>213</v>
      </c>
      <c r="AZ215" s="978" t="str">
        <f aca="false">IFERROR(VLOOKUP($AY215,BI:BP,8,FALSE()),"")</f>
        <v/>
      </c>
      <c r="BA215" s="978" t="str">
        <f aca="false">IFERROR(VLOOKUP($AY215,BJ:BQ,8,FALSE()),"")</f>
        <v/>
      </c>
      <c r="BB215" s="978" t="str">
        <f aca="false">IFERROR(VLOOKUP($AY215,BK:BR,8,FALSE()),"")</f>
        <v/>
      </c>
      <c r="BC215" s="978" t="str">
        <f aca="false">IFERROR(VLOOKUP($AY215,BL:BS,8,FALSE()),"")</f>
        <v/>
      </c>
      <c r="BD215" s="978" t="str">
        <f aca="false">IFERROR(VLOOKUP($AY215,BM:BT,8,FALSE()),"")</f>
        <v/>
      </c>
      <c r="BE215" s="978" t="str">
        <f aca="false">IFERROR(VLOOKUP($AY215,BN:BU,8,FALSE()),"")</f>
        <v/>
      </c>
      <c r="BI215" s="1" t="str">
        <f aca="false">IF(BP215&lt;&gt;"",MAX(BI$3:BI214)+1,"")</f>
        <v/>
      </c>
      <c r="BJ215" s="1" t="str">
        <f aca="false">IF(BQ215&lt;&gt;"",MAX(BJ$3:BJ214)+1,"")</f>
        <v/>
      </c>
      <c r="BK215" s="1" t="str">
        <f aca="false">IF(BR215&lt;&gt;"",MAX(BK$3:BK214)+1,"")</f>
        <v/>
      </c>
      <c r="BL215" s="1" t="str">
        <f aca="false">IF(BS215&lt;&gt;"",MAX(BL$3:BL214)+1,"")</f>
        <v/>
      </c>
      <c r="BM215" s="1" t="str">
        <f aca="false">IF(BT215&lt;&gt;"",MAX(BM$3:BM214)+1,"")</f>
        <v/>
      </c>
      <c r="BN215" s="1" t="str">
        <f aca="false">IF(BU215&lt;&gt;"",MAX(BN$3:BN214)+1,"")</f>
        <v/>
      </c>
      <c r="BP215" s="1" t="str">
        <f aca="false">IF(B215&lt;&gt;"",IF(COUNTIF(BP$3:BP214,B215)&gt;0,"",B215),"")</f>
        <v/>
      </c>
      <c r="BQ215" s="1" t="str">
        <f aca="false">IF(C215&lt;&gt;"",IF(COUNTIF(BQ$3:BQ214,C215)&gt;0,"",C215),"")</f>
        <v/>
      </c>
      <c r="BR215" s="1" t="str">
        <f aca="false">IF(D215&lt;&gt;"",IF(COUNTIF(BR$3:BR214,D215)&gt;0,"",D215),"")</f>
        <v/>
      </c>
      <c r="BS215" s="1" t="str">
        <f aca="false">IF(E215&lt;&gt;"",IF(COUNTIF(BS$3:BS214,E215)&gt;0,"",E215),"")</f>
        <v/>
      </c>
      <c r="BT215" s="1" t="str">
        <f aca="false">IF(F215&lt;&gt;"",IF(COUNTIF(BT$3:BT214,F215)&gt;0,"",F215),"")</f>
        <v/>
      </c>
      <c r="BU215" s="1" t="str">
        <f aca="false">IF(G215&lt;&gt;"",IF(COUNTIF(BU$3:BU214,G215)&gt;0,"",G215),"")</f>
        <v/>
      </c>
    </row>
    <row r="216" customFormat="false" ht="15" hidden="false" customHeight="false" outlineLevel="0" collapsed="false">
      <c r="A216" s="972" t="str">
        <f aca="false">IF(B216&lt;&gt;"",CONCATENATE(B216,C216,D216,E216,F216,G216),"")</f>
        <v/>
      </c>
      <c r="B216" s="660"/>
      <c r="C216" s="660"/>
      <c r="D216" s="660"/>
      <c r="E216" s="1008"/>
      <c r="F216" s="660"/>
      <c r="G216" s="660"/>
      <c r="H216" s="1002"/>
      <c r="I216" s="1002"/>
      <c r="J216" s="1003"/>
      <c r="K216" s="1004"/>
      <c r="L216" s="1005"/>
      <c r="M216" s="1005"/>
      <c r="N216" s="1003"/>
      <c r="O216" s="1014"/>
      <c r="P216" s="1008"/>
      <c r="Q216" s="1008"/>
      <c r="R216" s="1008"/>
      <c r="S216" s="1007"/>
      <c r="V216" s="111" t="n">
        <f aca="false">+V215+1</f>
        <v>214</v>
      </c>
      <c r="W216" s="977" t="str">
        <f aca="false">IFERROR(VLOOKUP($V215,AD:AK,8,FALSE()),"")</f>
        <v/>
      </c>
      <c r="X216" s="977" t="str">
        <f aca="false">IFERROR(VLOOKUP($V216,AE:AL,8,FALSE()),"")</f>
        <v/>
      </c>
      <c r="Y216" s="977" t="str">
        <f aca="false">IFERROR(VLOOKUP($V216,AF:AM,8,FALSE()),"")</f>
        <v/>
      </c>
      <c r="Z216" s="977" t="str">
        <f aca="false">IFERROR(VLOOKUP($V216,AG:AN,8,FALSE()),"")</f>
        <v/>
      </c>
      <c r="AA216" s="977" t="str">
        <f aca="false">IFERROR(VLOOKUP($V216,AH:AO,8,FALSE()),"")</f>
        <v/>
      </c>
      <c r="AB216" s="977" t="str">
        <f aca="false">IFERROR(VLOOKUP($V216,AI:AP,8,FALSE()),"")</f>
        <v/>
      </c>
      <c r="AD216" s="111" t="str">
        <f aca="false">IF(AK216&lt;&gt;"",MAX(AD$3:AD215)+1,"")</f>
        <v/>
      </c>
      <c r="AE216" s="111" t="str">
        <f aca="false">IF(AL216&lt;&gt;"",MAX(AE$3:AE215)+1,"")</f>
        <v/>
      </c>
      <c r="AF216" s="111" t="str">
        <f aca="false">IF(AM216&lt;&gt;"",MAX(AF$3:AF215)+1,"")</f>
        <v/>
      </c>
      <c r="AG216" s="111" t="str">
        <f aca="false">IF(AN216&lt;&gt;"",MAX(AG$3:AG215)+1,"")</f>
        <v/>
      </c>
      <c r="AH216" s="111" t="str">
        <f aca="false">IF(AO216&lt;&gt;"",MAX(AH$3:AH215)+1,"")</f>
        <v/>
      </c>
      <c r="AI216" s="111" t="str">
        <f aca="false">IF(AP216&lt;&gt;"",MAX(AI$3:AI215)+1,"")</f>
        <v/>
      </c>
      <c r="AK216" s="111" t="str">
        <f aca="false">IF(B216="","",IF(COUNTIF($AK$3:AL215,B216)=0,B216,""))</f>
        <v/>
      </c>
      <c r="AL216" s="111" t="str">
        <f aca="false">IF(C216="","",IF($B216='Oneri di Urbanizzazione'!$E$33,IF(COUNTIF($AL$3:AL215,$C216)=0,$C216,""),""))</f>
        <v/>
      </c>
      <c r="AM216" s="111" t="str">
        <f aca="false">IF(D216="","",IF(AND($B216='Oneri di Urbanizzazione'!$E$33,$C216='Oneri di Urbanizzazione'!$E$35),IF(COUNTIF(AM$3:AM215,$D216)=0,$D216,""),""))</f>
        <v/>
      </c>
      <c r="AN216" s="111" t="str">
        <f aca="false">IF(E216="","",IF(AND($B216='Oneri di Urbanizzazione'!$E$33,$C216='Oneri di Urbanizzazione'!$E$35,$D216='Oneri di Urbanizzazione'!$E$38),IF(COUNTIF(AN$3:AN215,$E216)=0,$E216,""),""))</f>
        <v/>
      </c>
      <c r="AO216" s="111" t="str">
        <f aca="false">IF(F216="","",IF(AND($B216='Oneri di Urbanizzazione'!$E$33,$C216='Oneri di Urbanizzazione'!$E$35,$D216='Oneri di Urbanizzazione'!$E$38,$E216='Oneri di Urbanizzazione'!$E$40),IF(COUNTIF(AO$3:AO215,$F216)=0,$F216,""),""))</f>
        <v/>
      </c>
      <c r="AP216" s="111" t="str">
        <f aca="false">IF(G216="","",IF(AND($B216='Oneri di Urbanizzazione'!$E$33,$C216='Oneri di Urbanizzazione'!$E$35,$D216='Oneri di Urbanizzazione'!$E$38,$E216='Oneri di Urbanizzazione'!$E$40,$F216='Oneri di Urbanizzazione'!$E$42),IF(COUNTIF(AP$3:AP215,$G216)=0,$G216,""),""))</f>
        <v/>
      </c>
      <c r="AY216" s="1" t="n">
        <f aca="false">+AY215+1</f>
        <v>214</v>
      </c>
      <c r="AZ216" s="978" t="str">
        <f aca="false">IFERROR(VLOOKUP($AY216,BI:BP,8,FALSE()),"")</f>
        <v/>
      </c>
      <c r="BA216" s="978" t="str">
        <f aca="false">IFERROR(VLOOKUP($AY216,BJ:BQ,8,FALSE()),"")</f>
        <v/>
      </c>
      <c r="BB216" s="978" t="str">
        <f aca="false">IFERROR(VLOOKUP($AY216,BK:BR,8,FALSE()),"")</f>
        <v/>
      </c>
      <c r="BC216" s="978" t="str">
        <f aca="false">IFERROR(VLOOKUP($AY216,BL:BS,8,FALSE()),"")</f>
        <v/>
      </c>
      <c r="BD216" s="978" t="str">
        <f aca="false">IFERROR(VLOOKUP($AY216,BM:BT,8,FALSE()),"")</f>
        <v/>
      </c>
      <c r="BE216" s="978" t="str">
        <f aca="false">IFERROR(VLOOKUP($AY216,BN:BU,8,FALSE()),"")</f>
        <v/>
      </c>
      <c r="BI216" s="1" t="str">
        <f aca="false">IF(BP216&lt;&gt;"",MAX(BI$3:BI215)+1,"")</f>
        <v/>
      </c>
      <c r="BJ216" s="1" t="str">
        <f aca="false">IF(BQ216&lt;&gt;"",MAX(BJ$3:BJ215)+1,"")</f>
        <v/>
      </c>
      <c r="BK216" s="1" t="str">
        <f aca="false">IF(BR216&lt;&gt;"",MAX(BK$3:BK215)+1,"")</f>
        <v/>
      </c>
      <c r="BL216" s="1" t="str">
        <f aca="false">IF(BS216&lt;&gt;"",MAX(BL$3:BL215)+1,"")</f>
        <v/>
      </c>
      <c r="BM216" s="1" t="str">
        <f aca="false">IF(BT216&lt;&gt;"",MAX(BM$3:BM215)+1,"")</f>
        <v/>
      </c>
      <c r="BN216" s="1" t="str">
        <f aca="false">IF(BU216&lt;&gt;"",MAX(BN$3:BN215)+1,"")</f>
        <v/>
      </c>
      <c r="BP216" s="1" t="str">
        <f aca="false">IF(B216&lt;&gt;"",IF(COUNTIF(BP$3:BP215,B216)&gt;0,"",B216),"")</f>
        <v/>
      </c>
      <c r="BQ216" s="1" t="str">
        <f aca="false">IF(C216&lt;&gt;"",IF(COUNTIF(BQ$3:BQ215,C216)&gt;0,"",C216),"")</f>
        <v/>
      </c>
      <c r="BR216" s="1" t="str">
        <f aca="false">IF(D216&lt;&gt;"",IF(COUNTIF(BR$3:BR215,D216)&gt;0,"",D216),"")</f>
        <v/>
      </c>
      <c r="BS216" s="1" t="str">
        <f aca="false">IF(E216&lt;&gt;"",IF(COUNTIF(BS$3:BS215,E216)&gt;0,"",E216),"")</f>
        <v/>
      </c>
      <c r="BT216" s="1" t="str">
        <f aca="false">IF(F216&lt;&gt;"",IF(COUNTIF(BT$3:BT215,F216)&gt;0,"",F216),"")</f>
        <v/>
      </c>
      <c r="BU216" s="1" t="str">
        <f aca="false">IF(G216&lt;&gt;"",IF(COUNTIF(BU$3:BU215,G216)&gt;0,"",G216),"")</f>
        <v/>
      </c>
    </row>
    <row r="217" customFormat="false" ht="15" hidden="false" customHeight="false" outlineLevel="0" collapsed="false">
      <c r="A217" s="972" t="str">
        <f aca="false">IF(B217&lt;&gt;"",CONCATENATE(B217,C217,D217,E217,F217,G217),"")</f>
        <v/>
      </c>
      <c r="B217" s="660"/>
      <c r="C217" s="660"/>
      <c r="D217" s="660"/>
      <c r="E217" s="1008"/>
      <c r="F217" s="660"/>
      <c r="G217" s="660"/>
      <c r="H217" s="1002"/>
      <c r="I217" s="1002"/>
      <c r="J217" s="1003"/>
      <c r="K217" s="1004"/>
      <c r="L217" s="1005"/>
      <c r="M217" s="1005"/>
      <c r="N217" s="1003"/>
      <c r="O217" s="1014"/>
      <c r="P217" s="1008"/>
      <c r="Q217" s="1008"/>
      <c r="R217" s="1008"/>
      <c r="S217" s="1007"/>
      <c r="V217" s="111" t="n">
        <f aca="false">+V216+1</f>
        <v>215</v>
      </c>
      <c r="W217" s="977" t="str">
        <f aca="false">IFERROR(VLOOKUP($V216,AD:AK,8,FALSE()),"")</f>
        <v/>
      </c>
      <c r="X217" s="977" t="str">
        <f aca="false">IFERROR(VLOOKUP($V217,AE:AL,8,FALSE()),"")</f>
        <v/>
      </c>
      <c r="Y217" s="977" t="str">
        <f aca="false">IFERROR(VLOOKUP($V217,AF:AM,8,FALSE()),"")</f>
        <v/>
      </c>
      <c r="Z217" s="977" t="str">
        <f aca="false">IFERROR(VLOOKUP($V217,AG:AN,8,FALSE()),"")</f>
        <v/>
      </c>
      <c r="AA217" s="977" t="str">
        <f aca="false">IFERROR(VLOOKUP($V217,AH:AO,8,FALSE()),"")</f>
        <v/>
      </c>
      <c r="AB217" s="977" t="str">
        <f aca="false">IFERROR(VLOOKUP($V217,AI:AP,8,FALSE()),"")</f>
        <v/>
      </c>
      <c r="AD217" s="111" t="str">
        <f aca="false">IF(AK217&lt;&gt;"",MAX(AD$3:AD216)+1,"")</f>
        <v/>
      </c>
      <c r="AE217" s="111" t="str">
        <f aca="false">IF(AL217&lt;&gt;"",MAX(AE$3:AE216)+1,"")</f>
        <v/>
      </c>
      <c r="AF217" s="111" t="str">
        <f aca="false">IF(AM217&lt;&gt;"",MAX(AF$3:AF216)+1,"")</f>
        <v/>
      </c>
      <c r="AG217" s="111" t="str">
        <f aca="false">IF(AN217&lt;&gt;"",MAX(AG$3:AG216)+1,"")</f>
        <v/>
      </c>
      <c r="AH217" s="111" t="str">
        <f aca="false">IF(AO217&lt;&gt;"",MAX(AH$3:AH216)+1,"")</f>
        <v/>
      </c>
      <c r="AI217" s="111" t="str">
        <f aca="false">IF(AP217&lt;&gt;"",MAX(AI$3:AI216)+1,"")</f>
        <v/>
      </c>
      <c r="AK217" s="111" t="str">
        <f aca="false">IF(B217="","",IF(COUNTIF($AK$3:AL216,B217)=0,B217,""))</f>
        <v/>
      </c>
      <c r="AL217" s="111" t="str">
        <f aca="false">IF(C217="","",IF($B217='Oneri di Urbanizzazione'!$E$33,IF(COUNTIF($AL$3:AL216,$C217)=0,$C217,""),""))</f>
        <v/>
      </c>
      <c r="AM217" s="111" t="str">
        <f aca="false">IF(D217="","",IF(AND($B217='Oneri di Urbanizzazione'!$E$33,$C217='Oneri di Urbanizzazione'!$E$35),IF(COUNTIF(AM$3:AM216,$D217)=0,$D217,""),""))</f>
        <v/>
      </c>
      <c r="AN217" s="111" t="str">
        <f aca="false">IF(E217="","",IF(AND($B217='Oneri di Urbanizzazione'!$E$33,$C217='Oneri di Urbanizzazione'!$E$35,$D217='Oneri di Urbanizzazione'!$E$38),IF(COUNTIF(AN$3:AN216,$E217)=0,$E217,""),""))</f>
        <v/>
      </c>
      <c r="AO217" s="111" t="str">
        <f aca="false">IF(F217="","",IF(AND($B217='Oneri di Urbanizzazione'!$E$33,$C217='Oneri di Urbanizzazione'!$E$35,$D217='Oneri di Urbanizzazione'!$E$38,$E217='Oneri di Urbanizzazione'!$E$40),IF(COUNTIF(AO$3:AO216,$F217)=0,$F217,""),""))</f>
        <v/>
      </c>
      <c r="AP217" s="111" t="str">
        <f aca="false">IF(G217="","",IF(AND($B217='Oneri di Urbanizzazione'!$E$33,$C217='Oneri di Urbanizzazione'!$E$35,$D217='Oneri di Urbanizzazione'!$E$38,$E217='Oneri di Urbanizzazione'!$E$40,$F217='Oneri di Urbanizzazione'!$E$42),IF(COUNTIF(AP$3:AP216,$G217)=0,$G217,""),""))</f>
        <v/>
      </c>
      <c r="AY217" s="1" t="n">
        <f aca="false">+AY216+1</f>
        <v>215</v>
      </c>
      <c r="AZ217" s="978" t="str">
        <f aca="false">IFERROR(VLOOKUP($AY217,BI:BP,8,FALSE()),"")</f>
        <v/>
      </c>
      <c r="BA217" s="978" t="str">
        <f aca="false">IFERROR(VLOOKUP($AY217,BJ:BQ,8,FALSE()),"")</f>
        <v/>
      </c>
      <c r="BB217" s="978" t="str">
        <f aca="false">IFERROR(VLOOKUP($AY217,BK:BR,8,FALSE()),"")</f>
        <v/>
      </c>
      <c r="BC217" s="978" t="str">
        <f aca="false">IFERROR(VLOOKUP($AY217,BL:BS,8,FALSE()),"")</f>
        <v/>
      </c>
      <c r="BD217" s="978" t="str">
        <f aca="false">IFERROR(VLOOKUP($AY217,BM:BT,8,FALSE()),"")</f>
        <v/>
      </c>
      <c r="BE217" s="978" t="str">
        <f aca="false">IFERROR(VLOOKUP($AY217,BN:BU,8,FALSE()),"")</f>
        <v/>
      </c>
      <c r="BI217" s="1" t="str">
        <f aca="false">IF(BP217&lt;&gt;"",MAX(BI$3:BI216)+1,"")</f>
        <v/>
      </c>
      <c r="BJ217" s="1" t="str">
        <f aca="false">IF(BQ217&lt;&gt;"",MAX(BJ$3:BJ216)+1,"")</f>
        <v/>
      </c>
      <c r="BK217" s="1" t="str">
        <f aca="false">IF(BR217&lt;&gt;"",MAX(BK$3:BK216)+1,"")</f>
        <v/>
      </c>
      <c r="BL217" s="1" t="str">
        <f aca="false">IF(BS217&lt;&gt;"",MAX(BL$3:BL216)+1,"")</f>
        <v/>
      </c>
      <c r="BM217" s="1" t="str">
        <f aca="false">IF(BT217&lt;&gt;"",MAX(BM$3:BM216)+1,"")</f>
        <v/>
      </c>
      <c r="BN217" s="1" t="str">
        <f aca="false">IF(BU217&lt;&gt;"",MAX(BN$3:BN216)+1,"")</f>
        <v/>
      </c>
      <c r="BP217" s="1" t="str">
        <f aca="false">IF(B217&lt;&gt;"",IF(COUNTIF(BP$3:BP216,B217)&gt;0,"",B217),"")</f>
        <v/>
      </c>
      <c r="BQ217" s="1" t="str">
        <f aca="false">IF(C217&lt;&gt;"",IF(COUNTIF(BQ$3:BQ216,C217)&gt;0,"",C217),"")</f>
        <v/>
      </c>
      <c r="BR217" s="1" t="str">
        <f aca="false">IF(D217&lt;&gt;"",IF(COUNTIF(BR$3:BR216,D217)&gt;0,"",D217),"")</f>
        <v/>
      </c>
      <c r="BS217" s="1" t="str">
        <f aca="false">IF(E217&lt;&gt;"",IF(COUNTIF(BS$3:BS216,E217)&gt;0,"",E217),"")</f>
        <v/>
      </c>
      <c r="BT217" s="1" t="str">
        <f aca="false">IF(F217&lt;&gt;"",IF(COUNTIF(BT$3:BT216,F217)&gt;0,"",F217),"")</f>
        <v/>
      </c>
      <c r="BU217" s="1" t="str">
        <f aca="false">IF(G217&lt;&gt;"",IF(COUNTIF(BU$3:BU216,G217)&gt;0,"",G217),"")</f>
        <v/>
      </c>
    </row>
    <row r="218" customFormat="false" ht="15" hidden="false" customHeight="false" outlineLevel="0" collapsed="false">
      <c r="A218" s="972" t="str">
        <f aca="false">IF(B218&lt;&gt;"",CONCATENATE(B218,C218,D218,E218,F218,G218),"")</f>
        <v/>
      </c>
      <c r="B218" s="660"/>
      <c r="C218" s="660"/>
      <c r="D218" s="660"/>
      <c r="E218" s="1008"/>
      <c r="F218" s="660"/>
      <c r="G218" s="660"/>
      <c r="H218" s="1002"/>
      <c r="I218" s="1002"/>
      <c r="J218" s="1003"/>
      <c r="K218" s="1004"/>
      <c r="L218" s="1005"/>
      <c r="M218" s="1005"/>
      <c r="N218" s="1003"/>
      <c r="O218" s="1014"/>
      <c r="P218" s="1008"/>
      <c r="Q218" s="1008"/>
      <c r="R218" s="1008"/>
      <c r="S218" s="1007"/>
      <c r="V218" s="111" t="n">
        <f aca="false">+V217+1</f>
        <v>216</v>
      </c>
      <c r="W218" s="977" t="str">
        <f aca="false">IFERROR(VLOOKUP($V217,AD:AK,8,FALSE()),"")</f>
        <v/>
      </c>
      <c r="X218" s="977" t="str">
        <f aca="false">IFERROR(VLOOKUP($V218,AE:AL,8,FALSE()),"")</f>
        <v/>
      </c>
      <c r="Y218" s="977" t="str">
        <f aca="false">IFERROR(VLOOKUP($V218,AF:AM,8,FALSE()),"")</f>
        <v/>
      </c>
      <c r="Z218" s="977" t="str">
        <f aca="false">IFERROR(VLOOKUP($V218,AG:AN,8,FALSE()),"")</f>
        <v/>
      </c>
      <c r="AA218" s="977" t="str">
        <f aca="false">IFERROR(VLOOKUP($V218,AH:AO,8,FALSE()),"")</f>
        <v/>
      </c>
      <c r="AB218" s="977" t="str">
        <f aca="false">IFERROR(VLOOKUP($V218,AI:AP,8,FALSE()),"")</f>
        <v/>
      </c>
      <c r="AD218" s="111" t="str">
        <f aca="false">IF(AK218&lt;&gt;"",MAX(AD$3:AD217)+1,"")</f>
        <v/>
      </c>
      <c r="AE218" s="111" t="str">
        <f aca="false">IF(AL218&lt;&gt;"",MAX(AE$3:AE217)+1,"")</f>
        <v/>
      </c>
      <c r="AF218" s="111" t="str">
        <f aca="false">IF(AM218&lt;&gt;"",MAX(AF$3:AF217)+1,"")</f>
        <v/>
      </c>
      <c r="AG218" s="111" t="str">
        <f aca="false">IF(AN218&lt;&gt;"",MAX(AG$3:AG217)+1,"")</f>
        <v/>
      </c>
      <c r="AH218" s="111" t="str">
        <f aca="false">IF(AO218&lt;&gt;"",MAX(AH$3:AH217)+1,"")</f>
        <v/>
      </c>
      <c r="AI218" s="111" t="str">
        <f aca="false">IF(AP218&lt;&gt;"",MAX(AI$3:AI217)+1,"")</f>
        <v/>
      </c>
      <c r="AK218" s="111" t="str">
        <f aca="false">IF(B218="","",IF(COUNTIF($AK$3:AL217,B218)=0,B218,""))</f>
        <v/>
      </c>
      <c r="AL218" s="111" t="str">
        <f aca="false">IF(C218="","",IF($B218='Oneri di Urbanizzazione'!$E$33,IF(COUNTIF($AL$3:AL217,$C218)=0,$C218,""),""))</f>
        <v/>
      </c>
      <c r="AM218" s="111" t="str">
        <f aca="false">IF(D218="","",IF(AND($B218='Oneri di Urbanizzazione'!$E$33,$C218='Oneri di Urbanizzazione'!$E$35),IF(COUNTIF(AM$3:AM217,$D218)=0,$D218,""),""))</f>
        <v/>
      </c>
      <c r="AN218" s="111" t="str">
        <f aca="false">IF(E218="","",IF(AND($B218='Oneri di Urbanizzazione'!$E$33,$C218='Oneri di Urbanizzazione'!$E$35,$D218='Oneri di Urbanizzazione'!$E$38),IF(COUNTIF(AN$3:AN217,$E218)=0,$E218,""),""))</f>
        <v/>
      </c>
      <c r="AO218" s="111" t="str">
        <f aca="false">IF(F218="","",IF(AND($B218='Oneri di Urbanizzazione'!$E$33,$C218='Oneri di Urbanizzazione'!$E$35,$D218='Oneri di Urbanizzazione'!$E$38,$E218='Oneri di Urbanizzazione'!$E$40),IF(COUNTIF(AO$3:AO217,$F218)=0,$F218,""),""))</f>
        <v/>
      </c>
      <c r="AP218" s="111" t="str">
        <f aca="false">IF(G218="","",IF(AND($B218='Oneri di Urbanizzazione'!$E$33,$C218='Oneri di Urbanizzazione'!$E$35,$D218='Oneri di Urbanizzazione'!$E$38,$E218='Oneri di Urbanizzazione'!$E$40,$F218='Oneri di Urbanizzazione'!$E$42),IF(COUNTIF(AP$3:AP217,$G218)=0,$G218,""),""))</f>
        <v/>
      </c>
      <c r="AY218" s="1" t="n">
        <f aca="false">+AY217+1</f>
        <v>216</v>
      </c>
      <c r="AZ218" s="978" t="str">
        <f aca="false">IFERROR(VLOOKUP($AY218,BI:BP,8,FALSE()),"")</f>
        <v/>
      </c>
      <c r="BA218" s="978" t="str">
        <f aca="false">IFERROR(VLOOKUP($AY218,BJ:BQ,8,FALSE()),"")</f>
        <v/>
      </c>
      <c r="BB218" s="978" t="str">
        <f aca="false">IFERROR(VLOOKUP($AY218,BK:BR,8,FALSE()),"")</f>
        <v/>
      </c>
      <c r="BC218" s="978" t="str">
        <f aca="false">IFERROR(VLOOKUP($AY218,BL:BS,8,FALSE()),"")</f>
        <v/>
      </c>
      <c r="BD218" s="978" t="str">
        <f aca="false">IFERROR(VLOOKUP($AY218,BM:BT,8,FALSE()),"")</f>
        <v/>
      </c>
      <c r="BE218" s="978" t="str">
        <f aca="false">IFERROR(VLOOKUP($AY218,BN:BU,8,FALSE()),"")</f>
        <v/>
      </c>
      <c r="BI218" s="1" t="str">
        <f aca="false">IF(BP218&lt;&gt;"",MAX(BI$3:BI217)+1,"")</f>
        <v/>
      </c>
      <c r="BJ218" s="1" t="str">
        <f aca="false">IF(BQ218&lt;&gt;"",MAX(BJ$3:BJ217)+1,"")</f>
        <v/>
      </c>
      <c r="BK218" s="1" t="str">
        <f aca="false">IF(BR218&lt;&gt;"",MAX(BK$3:BK217)+1,"")</f>
        <v/>
      </c>
      <c r="BL218" s="1" t="str">
        <f aca="false">IF(BS218&lt;&gt;"",MAX(BL$3:BL217)+1,"")</f>
        <v/>
      </c>
      <c r="BM218" s="1" t="str">
        <f aca="false">IF(BT218&lt;&gt;"",MAX(BM$3:BM217)+1,"")</f>
        <v/>
      </c>
      <c r="BN218" s="1" t="str">
        <f aca="false">IF(BU218&lt;&gt;"",MAX(BN$3:BN217)+1,"")</f>
        <v/>
      </c>
      <c r="BP218" s="1" t="str">
        <f aca="false">IF(B218&lt;&gt;"",IF(COUNTIF(BP$3:BP217,B218)&gt;0,"",B218),"")</f>
        <v/>
      </c>
      <c r="BQ218" s="1" t="str">
        <f aca="false">IF(C218&lt;&gt;"",IF(COUNTIF(BQ$3:BQ217,C218)&gt;0,"",C218),"")</f>
        <v/>
      </c>
      <c r="BR218" s="1" t="str">
        <f aca="false">IF(D218&lt;&gt;"",IF(COUNTIF(BR$3:BR217,D218)&gt;0,"",D218),"")</f>
        <v/>
      </c>
      <c r="BS218" s="1" t="str">
        <f aca="false">IF(E218&lt;&gt;"",IF(COUNTIF(BS$3:BS217,E218)&gt;0,"",E218),"")</f>
        <v/>
      </c>
      <c r="BT218" s="1" t="str">
        <f aca="false">IF(F218&lt;&gt;"",IF(COUNTIF(BT$3:BT217,F218)&gt;0,"",F218),"")</f>
        <v/>
      </c>
      <c r="BU218" s="1" t="str">
        <f aca="false">IF(G218&lt;&gt;"",IF(COUNTIF(BU$3:BU217,G218)&gt;0,"",G218),"")</f>
        <v/>
      </c>
    </row>
    <row r="219" customFormat="false" ht="15" hidden="false" customHeight="false" outlineLevel="0" collapsed="false">
      <c r="A219" s="972" t="str">
        <f aca="false">IF(B219&lt;&gt;"",CONCATENATE(B219,C219,D219,E219,F219,G219),"")</f>
        <v/>
      </c>
      <c r="B219" s="660"/>
      <c r="C219" s="660"/>
      <c r="D219" s="660"/>
      <c r="E219" s="1008"/>
      <c r="F219" s="660"/>
      <c r="G219" s="660"/>
      <c r="H219" s="1002"/>
      <c r="I219" s="1002"/>
      <c r="J219" s="1003"/>
      <c r="K219" s="1004"/>
      <c r="L219" s="1005"/>
      <c r="M219" s="1005"/>
      <c r="N219" s="1003"/>
      <c r="O219" s="1014"/>
      <c r="P219" s="1008"/>
      <c r="Q219" s="1008"/>
      <c r="R219" s="1008"/>
      <c r="S219" s="1007"/>
      <c r="V219" s="111" t="n">
        <f aca="false">+V218+1</f>
        <v>217</v>
      </c>
      <c r="W219" s="977" t="str">
        <f aca="false">IFERROR(VLOOKUP($V218,AD:AK,8,FALSE()),"")</f>
        <v/>
      </c>
      <c r="X219" s="977" t="str">
        <f aca="false">IFERROR(VLOOKUP($V219,AE:AL,8,FALSE()),"")</f>
        <v/>
      </c>
      <c r="Y219" s="977" t="str">
        <f aca="false">IFERROR(VLOOKUP($V219,AF:AM,8,FALSE()),"")</f>
        <v/>
      </c>
      <c r="Z219" s="977" t="str">
        <f aca="false">IFERROR(VLOOKUP($V219,AG:AN,8,FALSE()),"")</f>
        <v/>
      </c>
      <c r="AA219" s="977" t="str">
        <f aca="false">IFERROR(VLOOKUP($V219,AH:AO,8,FALSE()),"")</f>
        <v/>
      </c>
      <c r="AB219" s="977" t="str">
        <f aca="false">IFERROR(VLOOKUP($V219,AI:AP,8,FALSE()),"")</f>
        <v/>
      </c>
      <c r="AD219" s="111" t="str">
        <f aca="false">IF(AK219&lt;&gt;"",MAX(AD$3:AD218)+1,"")</f>
        <v/>
      </c>
      <c r="AE219" s="111" t="str">
        <f aca="false">IF(AL219&lt;&gt;"",MAX(AE$3:AE218)+1,"")</f>
        <v/>
      </c>
      <c r="AF219" s="111" t="str">
        <f aca="false">IF(AM219&lt;&gt;"",MAX(AF$3:AF218)+1,"")</f>
        <v/>
      </c>
      <c r="AG219" s="111" t="str">
        <f aca="false">IF(AN219&lt;&gt;"",MAX(AG$3:AG218)+1,"")</f>
        <v/>
      </c>
      <c r="AH219" s="111" t="str">
        <f aca="false">IF(AO219&lt;&gt;"",MAX(AH$3:AH218)+1,"")</f>
        <v/>
      </c>
      <c r="AI219" s="111" t="str">
        <f aca="false">IF(AP219&lt;&gt;"",MAX(AI$3:AI218)+1,"")</f>
        <v/>
      </c>
      <c r="AK219" s="111" t="str">
        <f aca="false">IF(B219="","",IF(COUNTIF($AK$3:AL218,B219)=0,B219,""))</f>
        <v/>
      </c>
      <c r="AL219" s="111" t="str">
        <f aca="false">IF(C219="","",IF($B219='Oneri di Urbanizzazione'!$E$33,IF(COUNTIF($AL$3:AL218,$C219)=0,$C219,""),""))</f>
        <v/>
      </c>
      <c r="AM219" s="111" t="str">
        <f aca="false">IF(D219="","",IF(AND($B219='Oneri di Urbanizzazione'!$E$33,$C219='Oneri di Urbanizzazione'!$E$35),IF(COUNTIF(AM$3:AM218,$D219)=0,$D219,""),""))</f>
        <v/>
      </c>
      <c r="AN219" s="111" t="str">
        <f aca="false">IF(E219="","",IF(AND($B219='Oneri di Urbanizzazione'!$E$33,$C219='Oneri di Urbanizzazione'!$E$35,$D219='Oneri di Urbanizzazione'!$E$38),IF(COUNTIF(AN$3:AN218,$E219)=0,$E219,""),""))</f>
        <v/>
      </c>
      <c r="AO219" s="111" t="str">
        <f aca="false">IF(F219="","",IF(AND($B219='Oneri di Urbanizzazione'!$E$33,$C219='Oneri di Urbanizzazione'!$E$35,$D219='Oneri di Urbanizzazione'!$E$38,$E219='Oneri di Urbanizzazione'!$E$40),IF(COUNTIF(AO$3:AO218,$F219)=0,$F219,""),""))</f>
        <v/>
      </c>
      <c r="AP219" s="111" t="str">
        <f aca="false">IF(G219="","",IF(AND($B219='Oneri di Urbanizzazione'!$E$33,$C219='Oneri di Urbanizzazione'!$E$35,$D219='Oneri di Urbanizzazione'!$E$38,$E219='Oneri di Urbanizzazione'!$E$40,$F219='Oneri di Urbanizzazione'!$E$42),IF(COUNTIF(AP$3:AP218,$G219)=0,$G219,""),""))</f>
        <v/>
      </c>
      <c r="AY219" s="1" t="n">
        <f aca="false">+AY218+1</f>
        <v>217</v>
      </c>
      <c r="AZ219" s="978" t="str">
        <f aca="false">IFERROR(VLOOKUP($AY219,BI:BP,8,FALSE()),"")</f>
        <v/>
      </c>
      <c r="BA219" s="978" t="str">
        <f aca="false">IFERROR(VLOOKUP($AY219,BJ:BQ,8,FALSE()),"")</f>
        <v/>
      </c>
      <c r="BB219" s="978" t="str">
        <f aca="false">IFERROR(VLOOKUP($AY219,BK:BR,8,FALSE()),"")</f>
        <v/>
      </c>
      <c r="BC219" s="978" t="str">
        <f aca="false">IFERROR(VLOOKUP($AY219,BL:BS,8,FALSE()),"")</f>
        <v/>
      </c>
      <c r="BD219" s="978" t="str">
        <f aca="false">IFERROR(VLOOKUP($AY219,BM:BT,8,FALSE()),"")</f>
        <v/>
      </c>
      <c r="BE219" s="978" t="str">
        <f aca="false">IFERROR(VLOOKUP($AY219,BN:BU,8,FALSE()),"")</f>
        <v/>
      </c>
      <c r="BI219" s="1" t="str">
        <f aca="false">IF(BP219&lt;&gt;"",MAX(BI$3:BI218)+1,"")</f>
        <v/>
      </c>
      <c r="BJ219" s="1" t="str">
        <f aca="false">IF(BQ219&lt;&gt;"",MAX(BJ$3:BJ218)+1,"")</f>
        <v/>
      </c>
      <c r="BK219" s="1" t="str">
        <f aca="false">IF(BR219&lt;&gt;"",MAX(BK$3:BK218)+1,"")</f>
        <v/>
      </c>
      <c r="BL219" s="1" t="str">
        <f aca="false">IF(BS219&lt;&gt;"",MAX(BL$3:BL218)+1,"")</f>
        <v/>
      </c>
      <c r="BM219" s="1" t="str">
        <f aca="false">IF(BT219&lt;&gt;"",MAX(BM$3:BM218)+1,"")</f>
        <v/>
      </c>
      <c r="BN219" s="1" t="str">
        <f aca="false">IF(BU219&lt;&gt;"",MAX(BN$3:BN218)+1,"")</f>
        <v/>
      </c>
      <c r="BP219" s="1" t="str">
        <f aca="false">IF(B219&lt;&gt;"",IF(COUNTIF(BP$3:BP218,B219)&gt;0,"",B219),"")</f>
        <v/>
      </c>
      <c r="BQ219" s="1" t="str">
        <f aca="false">IF(C219&lt;&gt;"",IF(COUNTIF(BQ$3:BQ218,C219)&gt;0,"",C219),"")</f>
        <v/>
      </c>
      <c r="BR219" s="1" t="str">
        <f aca="false">IF(D219&lt;&gt;"",IF(COUNTIF(BR$3:BR218,D219)&gt;0,"",D219),"")</f>
        <v/>
      </c>
      <c r="BS219" s="1" t="str">
        <f aca="false">IF(E219&lt;&gt;"",IF(COUNTIF(BS$3:BS218,E219)&gt;0,"",E219),"")</f>
        <v/>
      </c>
      <c r="BT219" s="1" t="str">
        <f aca="false">IF(F219&lt;&gt;"",IF(COUNTIF(BT$3:BT218,F219)&gt;0,"",F219),"")</f>
        <v/>
      </c>
      <c r="BU219" s="1" t="str">
        <f aca="false">IF(G219&lt;&gt;"",IF(COUNTIF(BU$3:BU218,G219)&gt;0,"",G219),"")</f>
        <v/>
      </c>
    </row>
    <row r="220" customFormat="false" ht="15" hidden="false" customHeight="false" outlineLevel="0" collapsed="false">
      <c r="A220" s="972" t="str">
        <f aca="false">IF(B220&lt;&gt;"",CONCATENATE(B220,C220,D220,E220,F220,G220),"")</f>
        <v/>
      </c>
      <c r="B220" s="660"/>
      <c r="C220" s="660"/>
      <c r="D220" s="660"/>
      <c r="E220" s="1008"/>
      <c r="F220" s="660"/>
      <c r="G220" s="660"/>
      <c r="H220" s="1002"/>
      <c r="I220" s="1002"/>
      <c r="J220" s="1003"/>
      <c r="K220" s="1004"/>
      <c r="L220" s="1005"/>
      <c r="M220" s="1005"/>
      <c r="N220" s="1003"/>
      <c r="O220" s="1014"/>
      <c r="P220" s="1008"/>
      <c r="Q220" s="1008"/>
      <c r="R220" s="1008"/>
      <c r="S220" s="1007"/>
      <c r="V220" s="111" t="n">
        <f aca="false">+V219+1</f>
        <v>218</v>
      </c>
      <c r="W220" s="977" t="str">
        <f aca="false">IFERROR(VLOOKUP($V219,AD:AK,8,FALSE()),"")</f>
        <v/>
      </c>
      <c r="X220" s="977" t="str">
        <f aca="false">IFERROR(VLOOKUP($V220,AE:AL,8,FALSE()),"")</f>
        <v/>
      </c>
      <c r="Y220" s="977" t="str">
        <f aca="false">IFERROR(VLOOKUP($V220,AF:AM,8,FALSE()),"")</f>
        <v/>
      </c>
      <c r="Z220" s="977" t="str">
        <f aca="false">IFERROR(VLOOKUP($V220,AG:AN,8,FALSE()),"")</f>
        <v/>
      </c>
      <c r="AA220" s="977" t="str">
        <f aca="false">IFERROR(VLOOKUP($V220,AH:AO,8,FALSE()),"")</f>
        <v/>
      </c>
      <c r="AB220" s="977" t="str">
        <f aca="false">IFERROR(VLOOKUP($V220,AI:AP,8,FALSE()),"")</f>
        <v/>
      </c>
      <c r="AD220" s="111" t="str">
        <f aca="false">IF(AK220&lt;&gt;"",MAX(AD$3:AD219)+1,"")</f>
        <v/>
      </c>
      <c r="AE220" s="111" t="str">
        <f aca="false">IF(AL220&lt;&gt;"",MAX(AE$3:AE219)+1,"")</f>
        <v/>
      </c>
      <c r="AF220" s="111" t="str">
        <f aca="false">IF(AM220&lt;&gt;"",MAX(AF$3:AF219)+1,"")</f>
        <v/>
      </c>
      <c r="AG220" s="111" t="str">
        <f aca="false">IF(AN220&lt;&gt;"",MAX(AG$3:AG219)+1,"")</f>
        <v/>
      </c>
      <c r="AH220" s="111" t="str">
        <f aca="false">IF(AO220&lt;&gt;"",MAX(AH$3:AH219)+1,"")</f>
        <v/>
      </c>
      <c r="AI220" s="111" t="str">
        <f aca="false">IF(AP220&lt;&gt;"",MAX(AI$3:AI219)+1,"")</f>
        <v/>
      </c>
      <c r="AK220" s="111" t="str">
        <f aca="false">IF(B220="","",IF(COUNTIF($AK$3:AL219,B220)=0,B220,""))</f>
        <v/>
      </c>
      <c r="AL220" s="111" t="str">
        <f aca="false">IF(C220="","",IF($B220='Oneri di Urbanizzazione'!$E$33,IF(COUNTIF($AL$3:AL219,$C220)=0,$C220,""),""))</f>
        <v/>
      </c>
      <c r="AM220" s="111" t="str">
        <f aca="false">IF(D220="","",IF(AND($B220='Oneri di Urbanizzazione'!$E$33,$C220='Oneri di Urbanizzazione'!$E$35),IF(COUNTIF(AM$3:AM219,$D220)=0,$D220,""),""))</f>
        <v/>
      </c>
      <c r="AN220" s="111" t="str">
        <f aca="false">IF(E220="","",IF(AND($B220='Oneri di Urbanizzazione'!$E$33,$C220='Oneri di Urbanizzazione'!$E$35,$D220='Oneri di Urbanizzazione'!$E$38),IF(COUNTIF(AN$3:AN219,$E220)=0,$E220,""),""))</f>
        <v/>
      </c>
      <c r="AO220" s="111" t="str">
        <f aca="false">IF(F220="","",IF(AND($B220='Oneri di Urbanizzazione'!$E$33,$C220='Oneri di Urbanizzazione'!$E$35,$D220='Oneri di Urbanizzazione'!$E$38,$E220='Oneri di Urbanizzazione'!$E$40),IF(COUNTIF(AO$3:AO219,$F220)=0,$F220,""),""))</f>
        <v/>
      </c>
      <c r="AP220" s="111" t="str">
        <f aca="false">IF(G220="","",IF(AND($B220='Oneri di Urbanizzazione'!$E$33,$C220='Oneri di Urbanizzazione'!$E$35,$D220='Oneri di Urbanizzazione'!$E$38,$E220='Oneri di Urbanizzazione'!$E$40,$F220='Oneri di Urbanizzazione'!$E$42),IF(COUNTIF(AP$3:AP219,$G220)=0,$G220,""),""))</f>
        <v/>
      </c>
      <c r="AY220" s="1" t="n">
        <f aca="false">+AY219+1</f>
        <v>218</v>
      </c>
      <c r="AZ220" s="978" t="str">
        <f aca="false">IFERROR(VLOOKUP($AY220,BI:BP,8,FALSE()),"")</f>
        <v/>
      </c>
      <c r="BA220" s="978" t="str">
        <f aca="false">IFERROR(VLOOKUP($AY220,BJ:BQ,8,FALSE()),"")</f>
        <v/>
      </c>
      <c r="BB220" s="978" t="str">
        <f aca="false">IFERROR(VLOOKUP($AY220,BK:BR,8,FALSE()),"")</f>
        <v/>
      </c>
      <c r="BC220" s="978" t="str">
        <f aca="false">IFERROR(VLOOKUP($AY220,BL:BS,8,FALSE()),"")</f>
        <v/>
      </c>
      <c r="BD220" s="978" t="str">
        <f aca="false">IFERROR(VLOOKUP($AY220,BM:BT,8,FALSE()),"")</f>
        <v/>
      </c>
      <c r="BE220" s="978" t="str">
        <f aca="false">IFERROR(VLOOKUP($AY220,BN:BU,8,FALSE()),"")</f>
        <v/>
      </c>
      <c r="BI220" s="1" t="str">
        <f aca="false">IF(BP220&lt;&gt;"",MAX(BI$3:BI219)+1,"")</f>
        <v/>
      </c>
      <c r="BJ220" s="1" t="str">
        <f aca="false">IF(BQ220&lt;&gt;"",MAX(BJ$3:BJ219)+1,"")</f>
        <v/>
      </c>
      <c r="BK220" s="1" t="str">
        <f aca="false">IF(BR220&lt;&gt;"",MAX(BK$3:BK219)+1,"")</f>
        <v/>
      </c>
      <c r="BL220" s="1" t="str">
        <f aca="false">IF(BS220&lt;&gt;"",MAX(BL$3:BL219)+1,"")</f>
        <v/>
      </c>
      <c r="BM220" s="1" t="str">
        <f aca="false">IF(BT220&lt;&gt;"",MAX(BM$3:BM219)+1,"")</f>
        <v/>
      </c>
      <c r="BN220" s="1" t="str">
        <f aca="false">IF(BU220&lt;&gt;"",MAX(BN$3:BN219)+1,"")</f>
        <v/>
      </c>
      <c r="BP220" s="1" t="str">
        <f aca="false">IF(B220&lt;&gt;"",IF(COUNTIF(BP$3:BP219,B220)&gt;0,"",B220),"")</f>
        <v/>
      </c>
      <c r="BQ220" s="1" t="str">
        <f aca="false">IF(C220&lt;&gt;"",IF(COUNTIF(BQ$3:BQ219,C220)&gt;0,"",C220),"")</f>
        <v/>
      </c>
      <c r="BR220" s="1" t="str">
        <f aca="false">IF(D220&lt;&gt;"",IF(COUNTIF(BR$3:BR219,D220)&gt;0,"",D220),"")</f>
        <v/>
      </c>
      <c r="BS220" s="1" t="str">
        <f aca="false">IF(E220&lt;&gt;"",IF(COUNTIF(BS$3:BS219,E220)&gt;0,"",E220),"")</f>
        <v/>
      </c>
      <c r="BT220" s="1" t="str">
        <f aca="false">IF(F220&lt;&gt;"",IF(COUNTIF(BT$3:BT219,F220)&gt;0,"",F220),"")</f>
        <v/>
      </c>
      <c r="BU220" s="1" t="str">
        <f aca="false">IF(G220&lt;&gt;"",IF(COUNTIF(BU$3:BU219,G220)&gt;0,"",G220),"")</f>
        <v/>
      </c>
    </row>
    <row r="221" customFormat="false" ht="15" hidden="false" customHeight="false" outlineLevel="0" collapsed="false">
      <c r="A221" s="972" t="str">
        <f aca="false">IF(B221&lt;&gt;"",CONCATENATE(B221,C221,D221,E221,F221,G221),"")</f>
        <v/>
      </c>
      <c r="B221" s="660"/>
      <c r="C221" s="660"/>
      <c r="D221" s="660"/>
      <c r="E221" s="1008"/>
      <c r="F221" s="660"/>
      <c r="G221" s="660"/>
      <c r="H221" s="1002"/>
      <c r="I221" s="1002"/>
      <c r="J221" s="1003"/>
      <c r="K221" s="1004"/>
      <c r="L221" s="1005"/>
      <c r="M221" s="1005"/>
      <c r="N221" s="1003"/>
      <c r="O221" s="1014"/>
      <c r="P221" s="1008"/>
      <c r="Q221" s="1008"/>
      <c r="R221" s="1008"/>
      <c r="S221" s="1007"/>
      <c r="V221" s="111" t="n">
        <f aca="false">+V220+1</f>
        <v>219</v>
      </c>
      <c r="W221" s="977" t="str">
        <f aca="false">IFERROR(VLOOKUP($V220,AD:AK,8,FALSE()),"")</f>
        <v/>
      </c>
      <c r="X221" s="977" t="str">
        <f aca="false">IFERROR(VLOOKUP($V221,AE:AL,8,FALSE()),"")</f>
        <v/>
      </c>
      <c r="Y221" s="977" t="str">
        <f aca="false">IFERROR(VLOOKUP($V221,AF:AM,8,FALSE()),"")</f>
        <v/>
      </c>
      <c r="Z221" s="977" t="str">
        <f aca="false">IFERROR(VLOOKUP($V221,AG:AN,8,FALSE()),"")</f>
        <v/>
      </c>
      <c r="AA221" s="977" t="str">
        <f aca="false">IFERROR(VLOOKUP($V221,AH:AO,8,FALSE()),"")</f>
        <v/>
      </c>
      <c r="AB221" s="977" t="str">
        <f aca="false">IFERROR(VLOOKUP($V221,AI:AP,8,FALSE()),"")</f>
        <v/>
      </c>
      <c r="AD221" s="111" t="str">
        <f aca="false">IF(AK221&lt;&gt;"",MAX(AD$3:AD220)+1,"")</f>
        <v/>
      </c>
      <c r="AE221" s="111" t="str">
        <f aca="false">IF(AL221&lt;&gt;"",MAX(AE$3:AE220)+1,"")</f>
        <v/>
      </c>
      <c r="AF221" s="111" t="str">
        <f aca="false">IF(AM221&lt;&gt;"",MAX(AF$3:AF220)+1,"")</f>
        <v/>
      </c>
      <c r="AG221" s="111" t="str">
        <f aca="false">IF(AN221&lt;&gt;"",MAX(AG$3:AG220)+1,"")</f>
        <v/>
      </c>
      <c r="AH221" s="111" t="str">
        <f aca="false">IF(AO221&lt;&gt;"",MAX(AH$3:AH220)+1,"")</f>
        <v/>
      </c>
      <c r="AI221" s="111" t="str">
        <f aca="false">IF(AP221&lt;&gt;"",MAX(AI$3:AI220)+1,"")</f>
        <v/>
      </c>
      <c r="AK221" s="111" t="str">
        <f aca="false">IF(B221="","",IF(COUNTIF($AK$3:AL220,B221)=0,B221,""))</f>
        <v/>
      </c>
      <c r="AL221" s="111" t="str">
        <f aca="false">IF(C221="","",IF($B221='Oneri di Urbanizzazione'!$E$33,IF(COUNTIF($AL$3:AL220,$C221)=0,$C221,""),""))</f>
        <v/>
      </c>
      <c r="AM221" s="111" t="str">
        <f aca="false">IF(D221="","",IF(AND($B221='Oneri di Urbanizzazione'!$E$33,$C221='Oneri di Urbanizzazione'!$E$35),IF(COUNTIF(AM$3:AM220,$D221)=0,$D221,""),""))</f>
        <v/>
      </c>
      <c r="AN221" s="111" t="str">
        <f aca="false">IF(E221="","",IF(AND($B221='Oneri di Urbanizzazione'!$E$33,$C221='Oneri di Urbanizzazione'!$E$35,$D221='Oneri di Urbanizzazione'!$E$38),IF(COUNTIF(AN$3:AN220,$E221)=0,$E221,""),""))</f>
        <v/>
      </c>
      <c r="AO221" s="111" t="str">
        <f aca="false">IF(F221="","",IF(AND($B221='Oneri di Urbanizzazione'!$E$33,$C221='Oneri di Urbanizzazione'!$E$35,$D221='Oneri di Urbanizzazione'!$E$38,$E221='Oneri di Urbanizzazione'!$E$40),IF(COUNTIF(AO$3:AO220,$F221)=0,$F221,""),""))</f>
        <v/>
      </c>
      <c r="AP221" s="111" t="str">
        <f aca="false">IF(G221="","",IF(AND($B221='Oneri di Urbanizzazione'!$E$33,$C221='Oneri di Urbanizzazione'!$E$35,$D221='Oneri di Urbanizzazione'!$E$38,$E221='Oneri di Urbanizzazione'!$E$40,$F221='Oneri di Urbanizzazione'!$E$42),IF(COUNTIF(AP$3:AP220,$G221)=0,$G221,""),""))</f>
        <v/>
      </c>
      <c r="AY221" s="1" t="n">
        <f aca="false">+AY220+1</f>
        <v>219</v>
      </c>
      <c r="AZ221" s="978" t="str">
        <f aca="false">IFERROR(VLOOKUP($AY221,BI:BP,8,FALSE()),"")</f>
        <v/>
      </c>
      <c r="BA221" s="978" t="str">
        <f aca="false">IFERROR(VLOOKUP($AY221,BJ:BQ,8,FALSE()),"")</f>
        <v/>
      </c>
      <c r="BB221" s="978" t="str">
        <f aca="false">IFERROR(VLOOKUP($AY221,BK:BR,8,FALSE()),"")</f>
        <v/>
      </c>
      <c r="BC221" s="978" t="str">
        <f aca="false">IFERROR(VLOOKUP($AY221,BL:BS,8,FALSE()),"")</f>
        <v/>
      </c>
      <c r="BD221" s="978" t="str">
        <f aca="false">IFERROR(VLOOKUP($AY221,BM:BT,8,FALSE()),"")</f>
        <v/>
      </c>
      <c r="BE221" s="978" t="str">
        <f aca="false">IFERROR(VLOOKUP($AY221,BN:BU,8,FALSE()),"")</f>
        <v/>
      </c>
      <c r="BI221" s="1" t="str">
        <f aca="false">IF(BP221&lt;&gt;"",MAX(BI$3:BI220)+1,"")</f>
        <v/>
      </c>
      <c r="BJ221" s="1" t="str">
        <f aca="false">IF(BQ221&lt;&gt;"",MAX(BJ$3:BJ220)+1,"")</f>
        <v/>
      </c>
      <c r="BK221" s="1" t="str">
        <f aca="false">IF(BR221&lt;&gt;"",MAX(BK$3:BK220)+1,"")</f>
        <v/>
      </c>
      <c r="BL221" s="1" t="str">
        <f aca="false">IF(BS221&lt;&gt;"",MAX(BL$3:BL220)+1,"")</f>
        <v/>
      </c>
      <c r="BM221" s="1" t="str">
        <f aca="false">IF(BT221&lt;&gt;"",MAX(BM$3:BM220)+1,"")</f>
        <v/>
      </c>
      <c r="BN221" s="1" t="str">
        <f aca="false">IF(BU221&lt;&gt;"",MAX(BN$3:BN220)+1,"")</f>
        <v/>
      </c>
      <c r="BP221" s="1" t="str">
        <f aca="false">IF(B221&lt;&gt;"",IF(COUNTIF(BP$3:BP220,B221)&gt;0,"",B221),"")</f>
        <v/>
      </c>
      <c r="BQ221" s="1" t="str">
        <f aca="false">IF(C221&lt;&gt;"",IF(COUNTIF(BQ$3:BQ220,C221)&gt;0,"",C221),"")</f>
        <v/>
      </c>
      <c r="BR221" s="1" t="str">
        <f aca="false">IF(D221&lt;&gt;"",IF(COUNTIF(BR$3:BR220,D221)&gt;0,"",D221),"")</f>
        <v/>
      </c>
      <c r="BS221" s="1" t="str">
        <f aca="false">IF(E221&lt;&gt;"",IF(COUNTIF(BS$3:BS220,E221)&gt;0,"",E221),"")</f>
        <v/>
      </c>
      <c r="BT221" s="1" t="str">
        <f aca="false">IF(F221&lt;&gt;"",IF(COUNTIF(BT$3:BT220,F221)&gt;0,"",F221),"")</f>
        <v/>
      </c>
      <c r="BU221" s="1" t="str">
        <f aca="false">IF(G221&lt;&gt;"",IF(COUNTIF(BU$3:BU220,G221)&gt;0,"",G221),"")</f>
        <v/>
      </c>
    </row>
    <row r="222" customFormat="false" ht="15" hidden="false" customHeight="false" outlineLevel="0" collapsed="false">
      <c r="A222" s="972" t="str">
        <f aca="false">IF(B222&lt;&gt;"",CONCATENATE(B222,C222,D222,E222,F222,G222),"")</f>
        <v/>
      </c>
      <c r="B222" s="660"/>
      <c r="C222" s="660"/>
      <c r="D222" s="660"/>
      <c r="E222" s="1008"/>
      <c r="F222" s="660"/>
      <c r="G222" s="660"/>
      <c r="H222" s="1002"/>
      <c r="I222" s="1002"/>
      <c r="J222" s="1003"/>
      <c r="K222" s="1004"/>
      <c r="L222" s="1005"/>
      <c r="M222" s="1005"/>
      <c r="N222" s="1003"/>
      <c r="O222" s="1014"/>
      <c r="P222" s="1008"/>
      <c r="Q222" s="1008"/>
      <c r="R222" s="1008"/>
      <c r="S222" s="1007"/>
      <c r="V222" s="111" t="n">
        <f aca="false">+V221+1</f>
        <v>220</v>
      </c>
      <c r="W222" s="977" t="str">
        <f aca="false">IFERROR(VLOOKUP($V221,AD:AK,8,FALSE()),"")</f>
        <v/>
      </c>
      <c r="X222" s="977" t="str">
        <f aca="false">IFERROR(VLOOKUP($V222,AE:AL,8,FALSE()),"")</f>
        <v/>
      </c>
      <c r="Y222" s="977" t="str">
        <f aca="false">IFERROR(VLOOKUP($V222,AF:AM,8,FALSE()),"")</f>
        <v/>
      </c>
      <c r="Z222" s="977" t="str">
        <f aca="false">IFERROR(VLOOKUP($V222,AG:AN,8,FALSE()),"")</f>
        <v/>
      </c>
      <c r="AA222" s="977" t="str">
        <f aca="false">IFERROR(VLOOKUP($V222,AH:AO,8,FALSE()),"")</f>
        <v/>
      </c>
      <c r="AB222" s="977" t="str">
        <f aca="false">IFERROR(VLOOKUP($V222,AI:AP,8,FALSE()),"")</f>
        <v/>
      </c>
      <c r="AD222" s="111" t="str">
        <f aca="false">IF(AK222&lt;&gt;"",MAX(AD$3:AD221)+1,"")</f>
        <v/>
      </c>
      <c r="AE222" s="111" t="str">
        <f aca="false">IF(AL222&lt;&gt;"",MAX(AE$3:AE221)+1,"")</f>
        <v/>
      </c>
      <c r="AF222" s="111" t="str">
        <f aca="false">IF(AM222&lt;&gt;"",MAX(AF$3:AF221)+1,"")</f>
        <v/>
      </c>
      <c r="AG222" s="111" t="str">
        <f aca="false">IF(AN222&lt;&gt;"",MAX(AG$3:AG221)+1,"")</f>
        <v/>
      </c>
      <c r="AH222" s="111" t="str">
        <f aca="false">IF(AO222&lt;&gt;"",MAX(AH$3:AH221)+1,"")</f>
        <v/>
      </c>
      <c r="AI222" s="111" t="str">
        <f aca="false">IF(AP222&lt;&gt;"",MAX(AI$3:AI221)+1,"")</f>
        <v/>
      </c>
      <c r="AK222" s="111" t="str">
        <f aca="false">IF(B222="","",IF(COUNTIF($AK$3:AL221,B222)=0,B222,""))</f>
        <v/>
      </c>
      <c r="AL222" s="111" t="str">
        <f aca="false">IF(C222="","",IF($B222='Oneri di Urbanizzazione'!$E$33,IF(COUNTIF($AL$3:AL221,$C222)=0,$C222,""),""))</f>
        <v/>
      </c>
      <c r="AM222" s="111" t="str">
        <f aca="false">IF(D222="","",IF(AND($B222='Oneri di Urbanizzazione'!$E$33,$C222='Oneri di Urbanizzazione'!$E$35),IF(COUNTIF(AM$3:AM221,$D222)=0,$D222,""),""))</f>
        <v/>
      </c>
      <c r="AN222" s="111" t="str">
        <f aca="false">IF(E222="","",IF(AND($B222='Oneri di Urbanizzazione'!$E$33,$C222='Oneri di Urbanizzazione'!$E$35,$D222='Oneri di Urbanizzazione'!$E$38),IF(COUNTIF(AN$3:AN221,$E222)=0,$E222,""),""))</f>
        <v/>
      </c>
      <c r="AO222" s="111" t="str">
        <f aca="false">IF(F222="","",IF(AND($B222='Oneri di Urbanizzazione'!$E$33,$C222='Oneri di Urbanizzazione'!$E$35,$D222='Oneri di Urbanizzazione'!$E$38,$E222='Oneri di Urbanizzazione'!$E$40),IF(COUNTIF(AO$3:AO221,$F222)=0,$F222,""),""))</f>
        <v/>
      </c>
      <c r="AP222" s="111" t="str">
        <f aca="false">IF(G222="","",IF(AND($B222='Oneri di Urbanizzazione'!$E$33,$C222='Oneri di Urbanizzazione'!$E$35,$D222='Oneri di Urbanizzazione'!$E$38,$E222='Oneri di Urbanizzazione'!$E$40,$F222='Oneri di Urbanizzazione'!$E$42),IF(COUNTIF(AP$3:AP221,$G222)=0,$G222,""),""))</f>
        <v/>
      </c>
      <c r="AY222" s="1" t="n">
        <f aca="false">+AY221+1</f>
        <v>220</v>
      </c>
      <c r="AZ222" s="978" t="str">
        <f aca="false">IFERROR(VLOOKUP($AY222,BI:BP,8,FALSE()),"")</f>
        <v/>
      </c>
      <c r="BA222" s="978" t="str">
        <f aca="false">IFERROR(VLOOKUP($AY222,BJ:BQ,8,FALSE()),"")</f>
        <v/>
      </c>
      <c r="BB222" s="978" t="str">
        <f aca="false">IFERROR(VLOOKUP($AY222,BK:BR,8,FALSE()),"")</f>
        <v/>
      </c>
      <c r="BC222" s="978" t="str">
        <f aca="false">IFERROR(VLOOKUP($AY222,BL:BS,8,FALSE()),"")</f>
        <v/>
      </c>
      <c r="BD222" s="978" t="str">
        <f aca="false">IFERROR(VLOOKUP($AY222,BM:BT,8,FALSE()),"")</f>
        <v/>
      </c>
      <c r="BE222" s="978" t="str">
        <f aca="false">IFERROR(VLOOKUP($AY222,BN:BU,8,FALSE()),"")</f>
        <v/>
      </c>
      <c r="BI222" s="1" t="str">
        <f aca="false">IF(BP222&lt;&gt;"",MAX(BI$3:BI221)+1,"")</f>
        <v/>
      </c>
      <c r="BJ222" s="1" t="str">
        <f aca="false">IF(BQ222&lt;&gt;"",MAX(BJ$3:BJ221)+1,"")</f>
        <v/>
      </c>
      <c r="BK222" s="1" t="str">
        <f aca="false">IF(BR222&lt;&gt;"",MAX(BK$3:BK221)+1,"")</f>
        <v/>
      </c>
      <c r="BL222" s="1" t="str">
        <f aca="false">IF(BS222&lt;&gt;"",MAX(BL$3:BL221)+1,"")</f>
        <v/>
      </c>
      <c r="BM222" s="1" t="str">
        <f aca="false">IF(BT222&lt;&gt;"",MAX(BM$3:BM221)+1,"")</f>
        <v/>
      </c>
      <c r="BN222" s="1" t="str">
        <f aca="false">IF(BU222&lt;&gt;"",MAX(BN$3:BN221)+1,"")</f>
        <v/>
      </c>
      <c r="BP222" s="1" t="str">
        <f aca="false">IF(B222&lt;&gt;"",IF(COUNTIF(BP$3:BP221,B222)&gt;0,"",B222),"")</f>
        <v/>
      </c>
      <c r="BQ222" s="1" t="str">
        <f aca="false">IF(C222&lt;&gt;"",IF(COUNTIF(BQ$3:BQ221,C222)&gt;0,"",C222),"")</f>
        <v/>
      </c>
      <c r="BR222" s="1" t="str">
        <f aca="false">IF(D222&lt;&gt;"",IF(COUNTIF(BR$3:BR221,D222)&gt;0,"",D222),"")</f>
        <v/>
      </c>
      <c r="BS222" s="1" t="str">
        <f aca="false">IF(E222&lt;&gt;"",IF(COUNTIF(BS$3:BS221,E222)&gt;0,"",E222),"")</f>
        <v/>
      </c>
      <c r="BT222" s="1" t="str">
        <f aca="false">IF(F222&lt;&gt;"",IF(COUNTIF(BT$3:BT221,F222)&gt;0,"",F222),"")</f>
        <v/>
      </c>
      <c r="BU222" s="1" t="str">
        <f aca="false">IF(G222&lt;&gt;"",IF(COUNTIF(BU$3:BU221,G222)&gt;0,"",G222),"")</f>
        <v/>
      </c>
    </row>
    <row r="223" customFormat="false" ht="15" hidden="false" customHeight="false" outlineLevel="0" collapsed="false">
      <c r="A223" s="972" t="str">
        <f aca="false">IF(B223&lt;&gt;"",CONCATENATE(B223,C223,D223,E223,F223,G223),"")</f>
        <v/>
      </c>
      <c r="B223" s="660"/>
      <c r="C223" s="660"/>
      <c r="D223" s="660"/>
      <c r="E223" s="1008"/>
      <c r="F223" s="660"/>
      <c r="G223" s="660"/>
      <c r="H223" s="1002"/>
      <c r="I223" s="1002"/>
      <c r="J223" s="1003"/>
      <c r="K223" s="1004"/>
      <c r="L223" s="1005"/>
      <c r="M223" s="1005"/>
      <c r="N223" s="1003"/>
      <c r="O223" s="1014"/>
      <c r="P223" s="1008"/>
      <c r="Q223" s="1008"/>
      <c r="R223" s="1008"/>
      <c r="S223" s="1007"/>
      <c r="V223" s="111" t="n">
        <f aca="false">+V222+1</f>
        <v>221</v>
      </c>
      <c r="W223" s="977" t="str">
        <f aca="false">IFERROR(VLOOKUP($V222,AD:AK,8,FALSE()),"")</f>
        <v/>
      </c>
      <c r="X223" s="977" t="str">
        <f aca="false">IFERROR(VLOOKUP($V223,AE:AL,8,FALSE()),"")</f>
        <v/>
      </c>
      <c r="Y223" s="977" t="str">
        <f aca="false">IFERROR(VLOOKUP($V223,AF:AM,8,FALSE()),"")</f>
        <v/>
      </c>
      <c r="Z223" s="977" t="str">
        <f aca="false">IFERROR(VLOOKUP($V223,AG:AN,8,FALSE()),"")</f>
        <v/>
      </c>
      <c r="AA223" s="977" t="str">
        <f aca="false">IFERROR(VLOOKUP($V223,AH:AO,8,FALSE()),"")</f>
        <v/>
      </c>
      <c r="AB223" s="977" t="str">
        <f aca="false">IFERROR(VLOOKUP($V223,AI:AP,8,FALSE()),"")</f>
        <v/>
      </c>
      <c r="AD223" s="111" t="str">
        <f aca="false">IF(AK223&lt;&gt;"",MAX(AD$3:AD222)+1,"")</f>
        <v/>
      </c>
      <c r="AE223" s="111" t="str">
        <f aca="false">IF(AL223&lt;&gt;"",MAX(AE$3:AE222)+1,"")</f>
        <v/>
      </c>
      <c r="AF223" s="111" t="str">
        <f aca="false">IF(AM223&lt;&gt;"",MAX(AF$3:AF222)+1,"")</f>
        <v/>
      </c>
      <c r="AG223" s="111" t="str">
        <f aca="false">IF(AN223&lt;&gt;"",MAX(AG$3:AG222)+1,"")</f>
        <v/>
      </c>
      <c r="AH223" s="111" t="str">
        <f aca="false">IF(AO223&lt;&gt;"",MAX(AH$3:AH222)+1,"")</f>
        <v/>
      </c>
      <c r="AI223" s="111" t="str">
        <f aca="false">IF(AP223&lt;&gt;"",MAX(AI$3:AI222)+1,"")</f>
        <v/>
      </c>
      <c r="AK223" s="111" t="str">
        <f aca="false">IF(B223="","",IF(COUNTIF($AK$3:AL222,B223)=0,B223,""))</f>
        <v/>
      </c>
      <c r="AL223" s="111" t="str">
        <f aca="false">IF(C223="","",IF($B223='Oneri di Urbanizzazione'!$E$33,IF(COUNTIF($AL$3:AL222,$C223)=0,$C223,""),""))</f>
        <v/>
      </c>
      <c r="AM223" s="111" t="str">
        <f aca="false">IF(D223="","",IF(AND($B223='Oneri di Urbanizzazione'!$E$33,$C223='Oneri di Urbanizzazione'!$E$35),IF(COUNTIF(AM$3:AM222,$D223)=0,$D223,""),""))</f>
        <v/>
      </c>
      <c r="AN223" s="111" t="str">
        <f aca="false">IF(E223="","",IF(AND($B223='Oneri di Urbanizzazione'!$E$33,$C223='Oneri di Urbanizzazione'!$E$35,$D223='Oneri di Urbanizzazione'!$E$38),IF(COUNTIF(AN$3:AN222,$E223)=0,$E223,""),""))</f>
        <v/>
      </c>
      <c r="AO223" s="111" t="str">
        <f aca="false">IF(F223="","",IF(AND($B223='Oneri di Urbanizzazione'!$E$33,$C223='Oneri di Urbanizzazione'!$E$35,$D223='Oneri di Urbanizzazione'!$E$38,$E223='Oneri di Urbanizzazione'!$E$40),IF(COUNTIF(AO$3:AO222,$F223)=0,$F223,""),""))</f>
        <v/>
      </c>
      <c r="AP223" s="111" t="str">
        <f aca="false">IF(G223="","",IF(AND($B223='Oneri di Urbanizzazione'!$E$33,$C223='Oneri di Urbanizzazione'!$E$35,$D223='Oneri di Urbanizzazione'!$E$38,$E223='Oneri di Urbanizzazione'!$E$40,$F223='Oneri di Urbanizzazione'!$E$42),IF(COUNTIF(AP$3:AP222,$G223)=0,$G223,""),""))</f>
        <v/>
      </c>
      <c r="AY223" s="1" t="n">
        <f aca="false">+AY222+1</f>
        <v>221</v>
      </c>
      <c r="AZ223" s="978" t="str">
        <f aca="false">IFERROR(VLOOKUP($AY223,BI:BP,8,FALSE()),"")</f>
        <v/>
      </c>
      <c r="BA223" s="978" t="str">
        <f aca="false">IFERROR(VLOOKUP($AY223,BJ:BQ,8,FALSE()),"")</f>
        <v/>
      </c>
      <c r="BB223" s="978" t="str">
        <f aca="false">IFERROR(VLOOKUP($AY223,BK:BR,8,FALSE()),"")</f>
        <v/>
      </c>
      <c r="BC223" s="978" t="str">
        <f aca="false">IFERROR(VLOOKUP($AY223,BL:BS,8,FALSE()),"")</f>
        <v/>
      </c>
      <c r="BD223" s="978" t="str">
        <f aca="false">IFERROR(VLOOKUP($AY223,BM:BT,8,FALSE()),"")</f>
        <v/>
      </c>
      <c r="BE223" s="978" t="str">
        <f aca="false">IFERROR(VLOOKUP($AY223,BN:BU,8,FALSE()),"")</f>
        <v/>
      </c>
      <c r="BI223" s="1" t="str">
        <f aca="false">IF(BP223&lt;&gt;"",MAX(BI$3:BI222)+1,"")</f>
        <v/>
      </c>
      <c r="BJ223" s="1" t="str">
        <f aca="false">IF(BQ223&lt;&gt;"",MAX(BJ$3:BJ222)+1,"")</f>
        <v/>
      </c>
      <c r="BK223" s="1" t="str">
        <f aca="false">IF(BR223&lt;&gt;"",MAX(BK$3:BK222)+1,"")</f>
        <v/>
      </c>
      <c r="BL223" s="1" t="str">
        <f aca="false">IF(BS223&lt;&gt;"",MAX(BL$3:BL222)+1,"")</f>
        <v/>
      </c>
      <c r="BM223" s="1" t="str">
        <f aca="false">IF(BT223&lt;&gt;"",MAX(BM$3:BM222)+1,"")</f>
        <v/>
      </c>
      <c r="BN223" s="1" t="str">
        <f aca="false">IF(BU223&lt;&gt;"",MAX(BN$3:BN222)+1,"")</f>
        <v/>
      </c>
      <c r="BP223" s="1" t="str">
        <f aca="false">IF(B223&lt;&gt;"",IF(COUNTIF(BP$3:BP222,B223)&gt;0,"",B223),"")</f>
        <v/>
      </c>
      <c r="BQ223" s="1" t="str">
        <f aca="false">IF(C223&lt;&gt;"",IF(COUNTIF(BQ$3:BQ222,C223)&gt;0,"",C223),"")</f>
        <v/>
      </c>
      <c r="BR223" s="1" t="str">
        <f aca="false">IF(D223&lt;&gt;"",IF(COUNTIF(BR$3:BR222,D223)&gt;0,"",D223),"")</f>
        <v/>
      </c>
      <c r="BS223" s="1" t="str">
        <f aca="false">IF(E223&lt;&gt;"",IF(COUNTIF(BS$3:BS222,E223)&gt;0,"",E223),"")</f>
        <v/>
      </c>
      <c r="BT223" s="1" t="str">
        <f aca="false">IF(F223&lt;&gt;"",IF(COUNTIF(BT$3:BT222,F223)&gt;0,"",F223),"")</f>
        <v/>
      </c>
      <c r="BU223" s="1" t="str">
        <f aca="false">IF(G223&lt;&gt;"",IF(COUNTIF(BU$3:BU222,G223)&gt;0,"",G223),"")</f>
        <v/>
      </c>
    </row>
    <row r="224" customFormat="false" ht="15" hidden="false" customHeight="false" outlineLevel="0" collapsed="false">
      <c r="A224" s="972" t="str">
        <f aca="false">IF(B224&lt;&gt;"",CONCATENATE(B224,C224,D224,E224,F224,G224),"")</f>
        <v/>
      </c>
      <c r="B224" s="660"/>
      <c r="C224" s="660"/>
      <c r="D224" s="660"/>
      <c r="E224" s="1008"/>
      <c r="F224" s="660"/>
      <c r="G224" s="660"/>
      <c r="H224" s="1002"/>
      <c r="I224" s="1002"/>
      <c r="J224" s="1003"/>
      <c r="K224" s="1004"/>
      <c r="L224" s="1005"/>
      <c r="M224" s="1005"/>
      <c r="N224" s="1003"/>
      <c r="O224" s="1014"/>
      <c r="P224" s="1008"/>
      <c r="Q224" s="1008"/>
      <c r="R224" s="1008"/>
      <c r="S224" s="1007"/>
      <c r="V224" s="111" t="n">
        <f aca="false">+V223+1</f>
        <v>222</v>
      </c>
      <c r="W224" s="977" t="str">
        <f aca="false">IFERROR(VLOOKUP($V223,AD:AK,8,FALSE()),"")</f>
        <v/>
      </c>
      <c r="X224" s="977" t="str">
        <f aca="false">IFERROR(VLOOKUP($V224,AE:AL,8,FALSE()),"")</f>
        <v/>
      </c>
      <c r="Y224" s="977" t="str">
        <f aca="false">IFERROR(VLOOKUP($V224,AF:AM,8,FALSE()),"")</f>
        <v/>
      </c>
      <c r="Z224" s="977" t="str">
        <f aca="false">IFERROR(VLOOKUP($V224,AG:AN,8,FALSE()),"")</f>
        <v/>
      </c>
      <c r="AA224" s="977" t="str">
        <f aca="false">IFERROR(VLOOKUP($V224,AH:AO,8,FALSE()),"")</f>
        <v/>
      </c>
      <c r="AB224" s="977" t="str">
        <f aca="false">IFERROR(VLOOKUP($V224,AI:AP,8,FALSE()),"")</f>
        <v/>
      </c>
      <c r="AD224" s="111" t="str">
        <f aca="false">IF(AK224&lt;&gt;"",MAX(AD$3:AD223)+1,"")</f>
        <v/>
      </c>
      <c r="AE224" s="111" t="str">
        <f aca="false">IF(AL224&lt;&gt;"",MAX(AE$3:AE223)+1,"")</f>
        <v/>
      </c>
      <c r="AF224" s="111" t="str">
        <f aca="false">IF(AM224&lt;&gt;"",MAX(AF$3:AF223)+1,"")</f>
        <v/>
      </c>
      <c r="AG224" s="111" t="str">
        <f aca="false">IF(AN224&lt;&gt;"",MAX(AG$3:AG223)+1,"")</f>
        <v/>
      </c>
      <c r="AH224" s="111" t="str">
        <f aca="false">IF(AO224&lt;&gt;"",MAX(AH$3:AH223)+1,"")</f>
        <v/>
      </c>
      <c r="AI224" s="111" t="str">
        <f aca="false">IF(AP224&lt;&gt;"",MAX(AI$3:AI223)+1,"")</f>
        <v/>
      </c>
      <c r="AK224" s="111" t="str">
        <f aca="false">IF(B224="","",IF(COUNTIF($AK$3:AL223,B224)=0,B224,""))</f>
        <v/>
      </c>
      <c r="AL224" s="111" t="str">
        <f aca="false">IF(C224="","",IF($B224='Oneri di Urbanizzazione'!$E$33,IF(COUNTIF($AL$3:AL223,$C224)=0,$C224,""),""))</f>
        <v/>
      </c>
      <c r="AM224" s="111" t="str">
        <f aca="false">IF(D224="","",IF(AND($B224='Oneri di Urbanizzazione'!$E$33,$C224='Oneri di Urbanizzazione'!$E$35),IF(COUNTIF(AM$3:AM223,$D224)=0,$D224,""),""))</f>
        <v/>
      </c>
      <c r="AN224" s="111" t="str">
        <f aca="false">IF(E224="","",IF(AND($B224='Oneri di Urbanizzazione'!$E$33,$C224='Oneri di Urbanizzazione'!$E$35,$D224='Oneri di Urbanizzazione'!$E$38),IF(COUNTIF(AN$3:AN223,$E224)=0,$E224,""),""))</f>
        <v/>
      </c>
      <c r="AO224" s="111" t="str">
        <f aca="false">IF(F224="","",IF(AND($B224='Oneri di Urbanizzazione'!$E$33,$C224='Oneri di Urbanizzazione'!$E$35,$D224='Oneri di Urbanizzazione'!$E$38,$E224='Oneri di Urbanizzazione'!$E$40),IF(COUNTIF(AO$3:AO223,$F224)=0,$F224,""),""))</f>
        <v/>
      </c>
      <c r="AP224" s="111" t="str">
        <f aca="false">IF(G224="","",IF(AND($B224='Oneri di Urbanizzazione'!$E$33,$C224='Oneri di Urbanizzazione'!$E$35,$D224='Oneri di Urbanizzazione'!$E$38,$E224='Oneri di Urbanizzazione'!$E$40,$F224='Oneri di Urbanizzazione'!$E$42),IF(COUNTIF(AP$3:AP223,$G224)=0,$G224,""),""))</f>
        <v/>
      </c>
      <c r="AY224" s="1" t="n">
        <f aca="false">+AY223+1</f>
        <v>222</v>
      </c>
      <c r="AZ224" s="978" t="str">
        <f aca="false">IFERROR(VLOOKUP($AY224,BI:BP,8,FALSE()),"")</f>
        <v/>
      </c>
      <c r="BA224" s="978" t="str">
        <f aca="false">IFERROR(VLOOKUP($AY224,BJ:BQ,8,FALSE()),"")</f>
        <v/>
      </c>
      <c r="BB224" s="978" t="str">
        <f aca="false">IFERROR(VLOOKUP($AY224,BK:BR,8,FALSE()),"")</f>
        <v/>
      </c>
      <c r="BC224" s="978" t="str">
        <f aca="false">IFERROR(VLOOKUP($AY224,BL:BS,8,FALSE()),"")</f>
        <v/>
      </c>
      <c r="BD224" s="978" t="str">
        <f aca="false">IFERROR(VLOOKUP($AY224,BM:BT,8,FALSE()),"")</f>
        <v/>
      </c>
      <c r="BE224" s="978" t="str">
        <f aca="false">IFERROR(VLOOKUP($AY224,BN:BU,8,FALSE()),"")</f>
        <v/>
      </c>
      <c r="BI224" s="1" t="str">
        <f aca="false">IF(BP224&lt;&gt;"",MAX(BI$3:BI223)+1,"")</f>
        <v/>
      </c>
      <c r="BJ224" s="1" t="str">
        <f aca="false">IF(BQ224&lt;&gt;"",MAX(BJ$3:BJ223)+1,"")</f>
        <v/>
      </c>
      <c r="BK224" s="1" t="str">
        <f aca="false">IF(BR224&lt;&gt;"",MAX(BK$3:BK223)+1,"")</f>
        <v/>
      </c>
      <c r="BL224" s="1" t="str">
        <f aca="false">IF(BS224&lt;&gt;"",MAX(BL$3:BL223)+1,"")</f>
        <v/>
      </c>
      <c r="BM224" s="1" t="str">
        <f aca="false">IF(BT224&lt;&gt;"",MAX(BM$3:BM223)+1,"")</f>
        <v/>
      </c>
      <c r="BN224" s="1" t="str">
        <f aca="false">IF(BU224&lt;&gt;"",MAX(BN$3:BN223)+1,"")</f>
        <v/>
      </c>
      <c r="BP224" s="1" t="str">
        <f aca="false">IF(B224&lt;&gt;"",IF(COUNTIF(BP$3:BP223,B224)&gt;0,"",B224),"")</f>
        <v/>
      </c>
      <c r="BQ224" s="1" t="str">
        <f aca="false">IF(C224&lt;&gt;"",IF(COUNTIF(BQ$3:BQ223,C224)&gt;0,"",C224),"")</f>
        <v/>
      </c>
      <c r="BR224" s="1" t="str">
        <f aca="false">IF(D224&lt;&gt;"",IF(COUNTIF(BR$3:BR223,D224)&gt;0,"",D224),"")</f>
        <v/>
      </c>
      <c r="BS224" s="1" t="str">
        <f aca="false">IF(E224&lt;&gt;"",IF(COUNTIF(BS$3:BS223,E224)&gt;0,"",E224),"")</f>
        <v/>
      </c>
      <c r="BT224" s="1" t="str">
        <f aca="false">IF(F224&lt;&gt;"",IF(COUNTIF(BT$3:BT223,F224)&gt;0,"",F224),"")</f>
        <v/>
      </c>
      <c r="BU224" s="1" t="str">
        <f aca="false">IF(G224&lt;&gt;"",IF(COUNTIF(BU$3:BU223,G224)&gt;0,"",G224),"")</f>
        <v/>
      </c>
    </row>
    <row r="225" customFormat="false" ht="15" hidden="false" customHeight="false" outlineLevel="0" collapsed="false">
      <c r="A225" s="972" t="str">
        <f aca="false">IF(B225&lt;&gt;"",CONCATENATE(B225,C225,D225,E225,F225,G225),"")</f>
        <v/>
      </c>
      <c r="B225" s="660"/>
      <c r="C225" s="660"/>
      <c r="D225" s="660"/>
      <c r="E225" s="1008"/>
      <c r="F225" s="660"/>
      <c r="G225" s="660"/>
      <c r="H225" s="1002"/>
      <c r="I225" s="1002"/>
      <c r="J225" s="1003"/>
      <c r="K225" s="1004"/>
      <c r="L225" s="1005"/>
      <c r="M225" s="1005"/>
      <c r="N225" s="1003"/>
      <c r="O225" s="1014"/>
      <c r="P225" s="1008"/>
      <c r="Q225" s="1008"/>
      <c r="R225" s="1008"/>
      <c r="S225" s="1007"/>
      <c r="V225" s="111" t="n">
        <f aca="false">+V224+1</f>
        <v>223</v>
      </c>
      <c r="W225" s="977" t="str">
        <f aca="false">IFERROR(VLOOKUP($V224,AD:AK,8,FALSE()),"")</f>
        <v/>
      </c>
      <c r="X225" s="977" t="str">
        <f aca="false">IFERROR(VLOOKUP($V225,AE:AL,8,FALSE()),"")</f>
        <v/>
      </c>
      <c r="Y225" s="977" t="str">
        <f aca="false">IFERROR(VLOOKUP($V225,AF:AM,8,FALSE()),"")</f>
        <v/>
      </c>
      <c r="Z225" s="977" t="str">
        <f aca="false">IFERROR(VLOOKUP($V225,AG:AN,8,FALSE()),"")</f>
        <v/>
      </c>
      <c r="AA225" s="977" t="str">
        <f aca="false">IFERROR(VLOOKUP($V225,AH:AO,8,FALSE()),"")</f>
        <v/>
      </c>
      <c r="AB225" s="977" t="str">
        <f aca="false">IFERROR(VLOOKUP($V225,AI:AP,8,FALSE()),"")</f>
        <v/>
      </c>
      <c r="AD225" s="111" t="str">
        <f aca="false">IF(AK225&lt;&gt;"",MAX(AD$3:AD224)+1,"")</f>
        <v/>
      </c>
      <c r="AE225" s="111" t="str">
        <f aca="false">IF(AL225&lt;&gt;"",MAX(AE$3:AE224)+1,"")</f>
        <v/>
      </c>
      <c r="AF225" s="111" t="str">
        <f aca="false">IF(AM225&lt;&gt;"",MAX(AF$3:AF224)+1,"")</f>
        <v/>
      </c>
      <c r="AG225" s="111" t="str">
        <f aca="false">IF(AN225&lt;&gt;"",MAX(AG$3:AG224)+1,"")</f>
        <v/>
      </c>
      <c r="AH225" s="111" t="str">
        <f aca="false">IF(AO225&lt;&gt;"",MAX(AH$3:AH224)+1,"")</f>
        <v/>
      </c>
      <c r="AI225" s="111" t="str">
        <f aca="false">IF(AP225&lt;&gt;"",MAX(AI$3:AI224)+1,"")</f>
        <v/>
      </c>
      <c r="AK225" s="111" t="str">
        <f aca="false">IF(B225="","",IF(COUNTIF($AK$3:AL224,B225)=0,B225,""))</f>
        <v/>
      </c>
      <c r="AL225" s="111" t="str">
        <f aca="false">IF(C225="","",IF($B225='Oneri di Urbanizzazione'!$E$33,IF(COUNTIF($AL$3:AL224,$C225)=0,$C225,""),""))</f>
        <v/>
      </c>
      <c r="AM225" s="111" t="str">
        <f aca="false">IF(D225="","",IF(AND($B225='Oneri di Urbanizzazione'!$E$33,$C225='Oneri di Urbanizzazione'!$E$35),IF(COUNTIF(AM$3:AM224,$D225)=0,$D225,""),""))</f>
        <v/>
      </c>
      <c r="AN225" s="111" t="str">
        <f aca="false">IF(E225="","",IF(AND($B225='Oneri di Urbanizzazione'!$E$33,$C225='Oneri di Urbanizzazione'!$E$35,$D225='Oneri di Urbanizzazione'!$E$38),IF(COUNTIF(AN$3:AN224,$E225)=0,$E225,""),""))</f>
        <v/>
      </c>
      <c r="AO225" s="111" t="str">
        <f aca="false">IF(F225="","",IF(AND($B225='Oneri di Urbanizzazione'!$E$33,$C225='Oneri di Urbanizzazione'!$E$35,$D225='Oneri di Urbanizzazione'!$E$38,$E225='Oneri di Urbanizzazione'!$E$40),IF(COUNTIF(AO$3:AO224,$F225)=0,$F225,""),""))</f>
        <v/>
      </c>
      <c r="AP225" s="111" t="str">
        <f aca="false">IF(G225="","",IF(AND($B225='Oneri di Urbanizzazione'!$E$33,$C225='Oneri di Urbanizzazione'!$E$35,$D225='Oneri di Urbanizzazione'!$E$38,$E225='Oneri di Urbanizzazione'!$E$40,$F225='Oneri di Urbanizzazione'!$E$42),IF(COUNTIF(AP$3:AP224,$G225)=0,$G225,""),""))</f>
        <v/>
      </c>
      <c r="AY225" s="1" t="n">
        <f aca="false">+AY224+1</f>
        <v>223</v>
      </c>
      <c r="AZ225" s="978" t="str">
        <f aca="false">IFERROR(VLOOKUP($AY225,BI:BP,8,FALSE()),"")</f>
        <v/>
      </c>
      <c r="BA225" s="978" t="str">
        <f aca="false">IFERROR(VLOOKUP($AY225,BJ:BQ,8,FALSE()),"")</f>
        <v/>
      </c>
      <c r="BB225" s="978" t="str">
        <f aca="false">IFERROR(VLOOKUP($AY225,BK:BR,8,FALSE()),"")</f>
        <v/>
      </c>
      <c r="BC225" s="978" t="str">
        <f aca="false">IFERROR(VLOOKUP($AY225,BL:BS,8,FALSE()),"")</f>
        <v/>
      </c>
      <c r="BD225" s="978" t="str">
        <f aca="false">IFERROR(VLOOKUP($AY225,BM:BT,8,FALSE()),"")</f>
        <v/>
      </c>
      <c r="BE225" s="978" t="str">
        <f aca="false">IFERROR(VLOOKUP($AY225,BN:BU,8,FALSE()),"")</f>
        <v/>
      </c>
      <c r="BI225" s="1" t="str">
        <f aca="false">IF(BP225&lt;&gt;"",MAX(BI$3:BI224)+1,"")</f>
        <v/>
      </c>
      <c r="BJ225" s="1" t="str">
        <f aca="false">IF(BQ225&lt;&gt;"",MAX(BJ$3:BJ224)+1,"")</f>
        <v/>
      </c>
      <c r="BK225" s="1" t="str">
        <f aca="false">IF(BR225&lt;&gt;"",MAX(BK$3:BK224)+1,"")</f>
        <v/>
      </c>
      <c r="BL225" s="1" t="str">
        <f aca="false">IF(BS225&lt;&gt;"",MAX(BL$3:BL224)+1,"")</f>
        <v/>
      </c>
      <c r="BM225" s="1" t="str">
        <f aca="false">IF(BT225&lt;&gt;"",MAX(BM$3:BM224)+1,"")</f>
        <v/>
      </c>
      <c r="BN225" s="1" t="str">
        <f aca="false">IF(BU225&lt;&gt;"",MAX(BN$3:BN224)+1,"")</f>
        <v/>
      </c>
      <c r="BP225" s="1" t="str">
        <f aca="false">IF(B225&lt;&gt;"",IF(COUNTIF(BP$3:BP224,B225)&gt;0,"",B225),"")</f>
        <v/>
      </c>
      <c r="BQ225" s="1" t="str">
        <f aca="false">IF(C225&lt;&gt;"",IF(COUNTIF(BQ$3:BQ224,C225)&gt;0,"",C225),"")</f>
        <v/>
      </c>
      <c r="BR225" s="1" t="str">
        <f aca="false">IF(D225&lt;&gt;"",IF(COUNTIF(BR$3:BR224,D225)&gt;0,"",D225),"")</f>
        <v/>
      </c>
      <c r="BS225" s="1" t="str">
        <f aca="false">IF(E225&lt;&gt;"",IF(COUNTIF(BS$3:BS224,E225)&gt;0,"",E225),"")</f>
        <v/>
      </c>
      <c r="BT225" s="1" t="str">
        <f aca="false">IF(F225&lt;&gt;"",IF(COUNTIF(BT$3:BT224,F225)&gt;0,"",F225),"")</f>
        <v/>
      </c>
      <c r="BU225" s="1" t="str">
        <f aca="false">IF(G225&lt;&gt;"",IF(COUNTIF(BU$3:BU224,G225)&gt;0,"",G225),"")</f>
        <v/>
      </c>
    </row>
    <row r="226" customFormat="false" ht="15" hidden="false" customHeight="false" outlineLevel="0" collapsed="false">
      <c r="A226" s="972" t="str">
        <f aca="false">IF(B226&lt;&gt;"",CONCATENATE(B226,C226,D226,E226,F226,G226),"")</f>
        <v/>
      </c>
      <c r="B226" s="660"/>
      <c r="C226" s="660"/>
      <c r="D226" s="660"/>
      <c r="E226" s="1008"/>
      <c r="F226" s="660"/>
      <c r="G226" s="660"/>
      <c r="H226" s="1002"/>
      <c r="I226" s="1002"/>
      <c r="J226" s="1003"/>
      <c r="K226" s="1004"/>
      <c r="L226" s="1005"/>
      <c r="M226" s="1005"/>
      <c r="N226" s="1003"/>
      <c r="O226" s="1014"/>
      <c r="P226" s="1008"/>
      <c r="Q226" s="1008"/>
      <c r="R226" s="1008"/>
      <c r="S226" s="1007"/>
      <c r="V226" s="111" t="n">
        <f aca="false">+V225+1</f>
        <v>224</v>
      </c>
      <c r="W226" s="977" t="str">
        <f aca="false">IFERROR(VLOOKUP($V225,AD:AK,8,FALSE()),"")</f>
        <v/>
      </c>
      <c r="X226" s="977" t="str">
        <f aca="false">IFERROR(VLOOKUP($V226,AE:AL,8,FALSE()),"")</f>
        <v/>
      </c>
      <c r="Y226" s="977" t="str">
        <f aca="false">IFERROR(VLOOKUP($V226,AF:AM,8,FALSE()),"")</f>
        <v/>
      </c>
      <c r="Z226" s="977" t="str">
        <f aca="false">IFERROR(VLOOKUP($V226,AG:AN,8,FALSE()),"")</f>
        <v/>
      </c>
      <c r="AA226" s="977" t="str">
        <f aca="false">IFERROR(VLOOKUP($V226,AH:AO,8,FALSE()),"")</f>
        <v/>
      </c>
      <c r="AB226" s="977" t="str">
        <f aca="false">IFERROR(VLOOKUP($V226,AI:AP,8,FALSE()),"")</f>
        <v/>
      </c>
      <c r="AD226" s="111" t="str">
        <f aca="false">IF(AK226&lt;&gt;"",MAX(AD$3:AD225)+1,"")</f>
        <v/>
      </c>
      <c r="AE226" s="111" t="str">
        <f aca="false">IF(AL226&lt;&gt;"",MAX(AE$3:AE225)+1,"")</f>
        <v/>
      </c>
      <c r="AF226" s="111" t="str">
        <f aca="false">IF(AM226&lt;&gt;"",MAX(AF$3:AF225)+1,"")</f>
        <v/>
      </c>
      <c r="AG226" s="111" t="str">
        <f aca="false">IF(AN226&lt;&gt;"",MAX(AG$3:AG225)+1,"")</f>
        <v/>
      </c>
      <c r="AH226" s="111" t="str">
        <f aca="false">IF(AO226&lt;&gt;"",MAX(AH$3:AH225)+1,"")</f>
        <v/>
      </c>
      <c r="AI226" s="111" t="str">
        <f aca="false">IF(AP226&lt;&gt;"",MAX(AI$3:AI225)+1,"")</f>
        <v/>
      </c>
      <c r="AK226" s="111" t="str">
        <f aca="false">IF(B226="","",IF(COUNTIF($AK$3:AL225,B226)=0,B226,""))</f>
        <v/>
      </c>
      <c r="AL226" s="111" t="str">
        <f aca="false">IF(C226="","",IF($B226='Oneri di Urbanizzazione'!$E$33,IF(COUNTIF($AL$3:AL225,$C226)=0,$C226,""),""))</f>
        <v/>
      </c>
      <c r="AM226" s="111" t="str">
        <f aca="false">IF(D226="","",IF(AND($B226='Oneri di Urbanizzazione'!$E$33,$C226='Oneri di Urbanizzazione'!$E$35),IF(COUNTIF(AM$3:AM225,$D226)=0,$D226,""),""))</f>
        <v/>
      </c>
      <c r="AN226" s="111" t="str">
        <f aca="false">IF(E226="","",IF(AND($B226='Oneri di Urbanizzazione'!$E$33,$C226='Oneri di Urbanizzazione'!$E$35,$D226='Oneri di Urbanizzazione'!$E$38),IF(COUNTIF(AN$3:AN225,$E226)=0,$E226,""),""))</f>
        <v/>
      </c>
      <c r="AO226" s="111" t="str">
        <f aca="false">IF(F226="","",IF(AND($B226='Oneri di Urbanizzazione'!$E$33,$C226='Oneri di Urbanizzazione'!$E$35,$D226='Oneri di Urbanizzazione'!$E$38,$E226='Oneri di Urbanizzazione'!$E$40),IF(COUNTIF(AO$3:AO225,$F226)=0,$F226,""),""))</f>
        <v/>
      </c>
      <c r="AP226" s="111" t="str">
        <f aca="false">IF(G226="","",IF(AND($B226='Oneri di Urbanizzazione'!$E$33,$C226='Oneri di Urbanizzazione'!$E$35,$D226='Oneri di Urbanizzazione'!$E$38,$E226='Oneri di Urbanizzazione'!$E$40,$F226='Oneri di Urbanizzazione'!$E$42),IF(COUNTIF(AP$3:AP225,$G226)=0,$G226,""),""))</f>
        <v/>
      </c>
      <c r="AY226" s="1" t="n">
        <f aca="false">+AY225+1</f>
        <v>224</v>
      </c>
      <c r="AZ226" s="978" t="str">
        <f aca="false">IFERROR(VLOOKUP($AY226,BI:BP,8,FALSE()),"")</f>
        <v/>
      </c>
      <c r="BA226" s="978" t="str">
        <f aca="false">IFERROR(VLOOKUP($AY226,BJ:BQ,8,FALSE()),"")</f>
        <v/>
      </c>
      <c r="BB226" s="978" t="str">
        <f aca="false">IFERROR(VLOOKUP($AY226,BK:BR,8,FALSE()),"")</f>
        <v/>
      </c>
      <c r="BC226" s="978" t="str">
        <f aca="false">IFERROR(VLOOKUP($AY226,BL:BS,8,FALSE()),"")</f>
        <v/>
      </c>
      <c r="BD226" s="978" t="str">
        <f aca="false">IFERROR(VLOOKUP($AY226,BM:BT,8,FALSE()),"")</f>
        <v/>
      </c>
      <c r="BE226" s="978" t="str">
        <f aca="false">IFERROR(VLOOKUP($AY226,BN:BU,8,FALSE()),"")</f>
        <v/>
      </c>
      <c r="BI226" s="1" t="str">
        <f aca="false">IF(BP226&lt;&gt;"",MAX(BI$3:BI225)+1,"")</f>
        <v/>
      </c>
      <c r="BJ226" s="1" t="str">
        <f aca="false">IF(BQ226&lt;&gt;"",MAX(BJ$3:BJ225)+1,"")</f>
        <v/>
      </c>
      <c r="BK226" s="1" t="str">
        <f aca="false">IF(BR226&lt;&gt;"",MAX(BK$3:BK225)+1,"")</f>
        <v/>
      </c>
      <c r="BL226" s="1" t="str">
        <f aca="false">IF(BS226&lt;&gt;"",MAX(BL$3:BL225)+1,"")</f>
        <v/>
      </c>
      <c r="BM226" s="1" t="str">
        <f aca="false">IF(BT226&lt;&gt;"",MAX(BM$3:BM225)+1,"")</f>
        <v/>
      </c>
      <c r="BN226" s="1" t="str">
        <f aca="false">IF(BU226&lt;&gt;"",MAX(BN$3:BN225)+1,"")</f>
        <v/>
      </c>
      <c r="BP226" s="1" t="str">
        <f aca="false">IF(B226&lt;&gt;"",IF(COUNTIF(BP$3:BP225,B226)&gt;0,"",B226),"")</f>
        <v/>
      </c>
      <c r="BQ226" s="1" t="str">
        <f aca="false">IF(C226&lt;&gt;"",IF(COUNTIF(BQ$3:BQ225,C226)&gt;0,"",C226),"")</f>
        <v/>
      </c>
      <c r="BR226" s="1" t="str">
        <f aca="false">IF(D226&lt;&gt;"",IF(COUNTIF(BR$3:BR225,D226)&gt;0,"",D226),"")</f>
        <v/>
      </c>
      <c r="BS226" s="1" t="str">
        <f aca="false">IF(E226&lt;&gt;"",IF(COUNTIF(BS$3:BS225,E226)&gt;0,"",E226),"")</f>
        <v/>
      </c>
      <c r="BT226" s="1" t="str">
        <f aca="false">IF(F226&lt;&gt;"",IF(COUNTIF(BT$3:BT225,F226)&gt;0,"",F226),"")</f>
        <v/>
      </c>
      <c r="BU226" s="1" t="str">
        <f aca="false">IF(G226&lt;&gt;"",IF(COUNTIF(BU$3:BU225,G226)&gt;0,"",G226),"")</f>
        <v/>
      </c>
    </row>
    <row r="227" customFormat="false" ht="15" hidden="false" customHeight="false" outlineLevel="0" collapsed="false">
      <c r="A227" s="972" t="str">
        <f aca="false">IF(B227&lt;&gt;"",CONCATENATE(B227,C227,D227,E227,F227,G227),"")</f>
        <v/>
      </c>
      <c r="B227" s="660"/>
      <c r="C227" s="660"/>
      <c r="D227" s="660"/>
      <c r="E227" s="1008"/>
      <c r="F227" s="660"/>
      <c r="G227" s="660"/>
      <c r="H227" s="1002"/>
      <c r="I227" s="1002"/>
      <c r="J227" s="1003"/>
      <c r="K227" s="1004"/>
      <c r="L227" s="1005"/>
      <c r="M227" s="1005"/>
      <c r="N227" s="1003"/>
      <c r="O227" s="1014"/>
      <c r="P227" s="1008"/>
      <c r="Q227" s="1008"/>
      <c r="R227" s="1008"/>
      <c r="S227" s="1007"/>
      <c r="V227" s="111" t="n">
        <f aca="false">+V226+1</f>
        <v>225</v>
      </c>
      <c r="W227" s="977" t="str">
        <f aca="false">IFERROR(VLOOKUP($V226,AD:AK,8,FALSE()),"")</f>
        <v/>
      </c>
      <c r="X227" s="977" t="str">
        <f aca="false">IFERROR(VLOOKUP($V227,AE:AL,8,FALSE()),"")</f>
        <v/>
      </c>
      <c r="Y227" s="977" t="str">
        <f aca="false">IFERROR(VLOOKUP($V227,AF:AM,8,FALSE()),"")</f>
        <v/>
      </c>
      <c r="Z227" s="977" t="str">
        <f aca="false">IFERROR(VLOOKUP($V227,AG:AN,8,FALSE()),"")</f>
        <v/>
      </c>
      <c r="AA227" s="977" t="str">
        <f aca="false">IFERROR(VLOOKUP($V227,AH:AO,8,FALSE()),"")</f>
        <v/>
      </c>
      <c r="AB227" s="977" t="str">
        <f aca="false">IFERROR(VLOOKUP($V227,AI:AP,8,FALSE()),"")</f>
        <v/>
      </c>
      <c r="AD227" s="111" t="str">
        <f aca="false">IF(AK227&lt;&gt;"",MAX(AD$3:AD226)+1,"")</f>
        <v/>
      </c>
      <c r="AE227" s="111" t="str">
        <f aca="false">IF(AL227&lt;&gt;"",MAX(AE$3:AE226)+1,"")</f>
        <v/>
      </c>
      <c r="AF227" s="111" t="str">
        <f aca="false">IF(AM227&lt;&gt;"",MAX(AF$3:AF226)+1,"")</f>
        <v/>
      </c>
      <c r="AG227" s="111" t="str">
        <f aca="false">IF(AN227&lt;&gt;"",MAX(AG$3:AG226)+1,"")</f>
        <v/>
      </c>
      <c r="AH227" s="111" t="str">
        <f aca="false">IF(AO227&lt;&gt;"",MAX(AH$3:AH226)+1,"")</f>
        <v/>
      </c>
      <c r="AI227" s="111" t="str">
        <f aca="false">IF(AP227&lt;&gt;"",MAX(AI$3:AI226)+1,"")</f>
        <v/>
      </c>
      <c r="AK227" s="111" t="str">
        <f aca="false">IF(B227="","",IF(COUNTIF($AK$3:AL226,B227)=0,B227,""))</f>
        <v/>
      </c>
      <c r="AL227" s="111" t="str">
        <f aca="false">IF(C227="","",IF($B227='Oneri di Urbanizzazione'!$E$33,IF(COUNTIF($AL$3:AL226,$C227)=0,$C227,""),""))</f>
        <v/>
      </c>
      <c r="AM227" s="111" t="str">
        <f aca="false">IF(D227="","",IF(AND($B227='Oneri di Urbanizzazione'!$E$33,$C227='Oneri di Urbanizzazione'!$E$35),IF(COUNTIF(AM$3:AM226,$D227)=0,$D227,""),""))</f>
        <v/>
      </c>
      <c r="AN227" s="111" t="str">
        <f aca="false">IF(E227="","",IF(AND($B227='Oneri di Urbanizzazione'!$E$33,$C227='Oneri di Urbanizzazione'!$E$35,$D227='Oneri di Urbanizzazione'!$E$38),IF(COUNTIF(AN$3:AN226,$E227)=0,$E227,""),""))</f>
        <v/>
      </c>
      <c r="AO227" s="111" t="str">
        <f aca="false">IF(F227="","",IF(AND($B227='Oneri di Urbanizzazione'!$E$33,$C227='Oneri di Urbanizzazione'!$E$35,$D227='Oneri di Urbanizzazione'!$E$38,$E227='Oneri di Urbanizzazione'!$E$40),IF(COUNTIF(AO$3:AO226,$F227)=0,$F227,""),""))</f>
        <v/>
      </c>
      <c r="AP227" s="111" t="str">
        <f aca="false">IF(G227="","",IF(AND($B227='Oneri di Urbanizzazione'!$E$33,$C227='Oneri di Urbanizzazione'!$E$35,$D227='Oneri di Urbanizzazione'!$E$38,$E227='Oneri di Urbanizzazione'!$E$40,$F227='Oneri di Urbanizzazione'!$E$42),IF(COUNTIF(AP$3:AP226,$G227)=0,$G227,""),""))</f>
        <v/>
      </c>
      <c r="AY227" s="1" t="n">
        <f aca="false">+AY226+1</f>
        <v>225</v>
      </c>
      <c r="AZ227" s="978" t="str">
        <f aca="false">IFERROR(VLOOKUP($AY227,BI:BP,8,FALSE()),"")</f>
        <v/>
      </c>
      <c r="BA227" s="978" t="str">
        <f aca="false">IFERROR(VLOOKUP($AY227,BJ:BQ,8,FALSE()),"")</f>
        <v/>
      </c>
      <c r="BB227" s="978" t="str">
        <f aca="false">IFERROR(VLOOKUP($AY227,BK:BR,8,FALSE()),"")</f>
        <v/>
      </c>
      <c r="BC227" s="978" t="str">
        <f aca="false">IFERROR(VLOOKUP($AY227,BL:BS,8,FALSE()),"")</f>
        <v/>
      </c>
      <c r="BD227" s="978" t="str">
        <f aca="false">IFERROR(VLOOKUP($AY227,BM:BT,8,FALSE()),"")</f>
        <v/>
      </c>
      <c r="BE227" s="978" t="str">
        <f aca="false">IFERROR(VLOOKUP($AY227,BN:BU,8,FALSE()),"")</f>
        <v/>
      </c>
      <c r="BI227" s="1" t="str">
        <f aca="false">IF(BP227&lt;&gt;"",MAX(BI$3:BI226)+1,"")</f>
        <v/>
      </c>
      <c r="BJ227" s="1" t="str">
        <f aca="false">IF(BQ227&lt;&gt;"",MAX(BJ$3:BJ226)+1,"")</f>
        <v/>
      </c>
      <c r="BK227" s="1" t="str">
        <f aca="false">IF(BR227&lt;&gt;"",MAX(BK$3:BK226)+1,"")</f>
        <v/>
      </c>
      <c r="BL227" s="1" t="str">
        <f aca="false">IF(BS227&lt;&gt;"",MAX(BL$3:BL226)+1,"")</f>
        <v/>
      </c>
      <c r="BM227" s="1" t="str">
        <f aca="false">IF(BT227&lt;&gt;"",MAX(BM$3:BM226)+1,"")</f>
        <v/>
      </c>
      <c r="BN227" s="1" t="str">
        <f aca="false">IF(BU227&lt;&gt;"",MAX(BN$3:BN226)+1,"")</f>
        <v/>
      </c>
      <c r="BP227" s="1" t="str">
        <f aca="false">IF(B227&lt;&gt;"",IF(COUNTIF(BP$3:BP226,B227)&gt;0,"",B227),"")</f>
        <v/>
      </c>
      <c r="BQ227" s="1" t="str">
        <f aca="false">IF(C227&lt;&gt;"",IF(COUNTIF(BQ$3:BQ226,C227)&gt;0,"",C227),"")</f>
        <v/>
      </c>
      <c r="BR227" s="1" t="str">
        <f aca="false">IF(D227&lt;&gt;"",IF(COUNTIF(BR$3:BR226,D227)&gt;0,"",D227),"")</f>
        <v/>
      </c>
      <c r="BS227" s="1" t="str">
        <f aca="false">IF(E227&lt;&gt;"",IF(COUNTIF(BS$3:BS226,E227)&gt;0,"",E227),"")</f>
        <v/>
      </c>
      <c r="BT227" s="1" t="str">
        <f aca="false">IF(F227&lt;&gt;"",IF(COUNTIF(BT$3:BT226,F227)&gt;0,"",F227),"")</f>
        <v/>
      </c>
      <c r="BU227" s="1" t="str">
        <f aca="false">IF(G227&lt;&gt;"",IF(COUNTIF(BU$3:BU226,G227)&gt;0,"",G227),"")</f>
        <v/>
      </c>
    </row>
    <row r="228" customFormat="false" ht="15" hidden="false" customHeight="false" outlineLevel="0" collapsed="false">
      <c r="A228" s="972" t="str">
        <f aca="false">IF(B228&lt;&gt;"",CONCATENATE(B228,C228,D228,E228,F228,G228),"")</f>
        <v/>
      </c>
      <c r="B228" s="660"/>
      <c r="C228" s="660"/>
      <c r="D228" s="660"/>
      <c r="E228" s="1008"/>
      <c r="F228" s="660"/>
      <c r="G228" s="660"/>
      <c r="H228" s="1002"/>
      <c r="I228" s="1002"/>
      <c r="J228" s="1003"/>
      <c r="K228" s="1004"/>
      <c r="L228" s="1005"/>
      <c r="M228" s="1005"/>
      <c r="N228" s="1003"/>
      <c r="O228" s="1014"/>
      <c r="P228" s="1008"/>
      <c r="Q228" s="1008"/>
      <c r="R228" s="1008"/>
      <c r="S228" s="1007"/>
      <c r="V228" s="111" t="n">
        <f aca="false">+V227+1</f>
        <v>226</v>
      </c>
      <c r="W228" s="977" t="str">
        <f aca="false">IFERROR(VLOOKUP($V227,AD:AK,8,FALSE()),"")</f>
        <v/>
      </c>
      <c r="X228" s="977" t="str">
        <f aca="false">IFERROR(VLOOKUP($V228,AE:AL,8,FALSE()),"")</f>
        <v/>
      </c>
      <c r="Y228" s="977" t="str">
        <f aca="false">IFERROR(VLOOKUP($V228,AF:AM,8,FALSE()),"")</f>
        <v/>
      </c>
      <c r="Z228" s="977" t="str">
        <f aca="false">IFERROR(VLOOKUP($V228,AG:AN,8,FALSE()),"")</f>
        <v/>
      </c>
      <c r="AA228" s="977" t="str">
        <f aca="false">IFERROR(VLOOKUP($V228,AH:AO,8,FALSE()),"")</f>
        <v/>
      </c>
      <c r="AB228" s="977" t="str">
        <f aca="false">IFERROR(VLOOKUP($V228,AI:AP,8,FALSE()),"")</f>
        <v/>
      </c>
      <c r="AD228" s="111" t="str">
        <f aca="false">IF(AK228&lt;&gt;"",MAX(AD$3:AD227)+1,"")</f>
        <v/>
      </c>
      <c r="AE228" s="111" t="str">
        <f aca="false">IF(AL228&lt;&gt;"",MAX(AE$3:AE227)+1,"")</f>
        <v/>
      </c>
      <c r="AF228" s="111" t="str">
        <f aca="false">IF(AM228&lt;&gt;"",MAX(AF$3:AF227)+1,"")</f>
        <v/>
      </c>
      <c r="AG228" s="111" t="str">
        <f aca="false">IF(AN228&lt;&gt;"",MAX(AG$3:AG227)+1,"")</f>
        <v/>
      </c>
      <c r="AH228" s="111" t="str">
        <f aca="false">IF(AO228&lt;&gt;"",MAX(AH$3:AH227)+1,"")</f>
        <v/>
      </c>
      <c r="AI228" s="111" t="str">
        <f aca="false">IF(AP228&lt;&gt;"",MAX(AI$3:AI227)+1,"")</f>
        <v/>
      </c>
      <c r="AK228" s="111" t="str">
        <f aca="false">IF(B228="","",IF(COUNTIF($AK$3:AL227,B228)=0,B228,""))</f>
        <v/>
      </c>
      <c r="AL228" s="111" t="str">
        <f aca="false">IF(C228="","",IF($B228='Oneri di Urbanizzazione'!$E$33,IF(COUNTIF($AL$3:AL227,$C228)=0,$C228,""),""))</f>
        <v/>
      </c>
      <c r="AM228" s="111" t="str">
        <f aca="false">IF(D228="","",IF(AND($B228='Oneri di Urbanizzazione'!$E$33,$C228='Oneri di Urbanizzazione'!$E$35),IF(COUNTIF(AM$3:AM227,$D228)=0,$D228,""),""))</f>
        <v/>
      </c>
      <c r="AN228" s="111" t="str">
        <f aca="false">IF(E228="","",IF(AND($B228='Oneri di Urbanizzazione'!$E$33,$C228='Oneri di Urbanizzazione'!$E$35,$D228='Oneri di Urbanizzazione'!$E$38),IF(COUNTIF(AN$3:AN227,$E228)=0,$E228,""),""))</f>
        <v/>
      </c>
      <c r="AO228" s="111" t="str">
        <f aca="false">IF(F228="","",IF(AND($B228='Oneri di Urbanizzazione'!$E$33,$C228='Oneri di Urbanizzazione'!$E$35,$D228='Oneri di Urbanizzazione'!$E$38,$E228='Oneri di Urbanizzazione'!$E$40),IF(COUNTIF(AO$3:AO227,$F228)=0,$F228,""),""))</f>
        <v/>
      </c>
      <c r="AP228" s="111" t="str">
        <f aca="false">IF(G228="","",IF(AND($B228='Oneri di Urbanizzazione'!$E$33,$C228='Oneri di Urbanizzazione'!$E$35,$D228='Oneri di Urbanizzazione'!$E$38,$E228='Oneri di Urbanizzazione'!$E$40,$F228='Oneri di Urbanizzazione'!$E$42),IF(COUNTIF(AP$3:AP227,$G228)=0,$G228,""),""))</f>
        <v/>
      </c>
      <c r="AY228" s="1" t="n">
        <f aca="false">+AY227+1</f>
        <v>226</v>
      </c>
      <c r="AZ228" s="978" t="str">
        <f aca="false">IFERROR(VLOOKUP($AY228,BI:BP,8,FALSE()),"")</f>
        <v/>
      </c>
      <c r="BA228" s="978" t="str">
        <f aca="false">IFERROR(VLOOKUP($AY228,BJ:BQ,8,FALSE()),"")</f>
        <v/>
      </c>
      <c r="BB228" s="978" t="str">
        <f aca="false">IFERROR(VLOOKUP($AY228,BK:BR,8,FALSE()),"")</f>
        <v/>
      </c>
      <c r="BC228" s="978" t="str">
        <f aca="false">IFERROR(VLOOKUP($AY228,BL:BS,8,FALSE()),"")</f>
        <v/>
      </c>
      <c r="BD228" s="978" t="str">
        <f aca="false">IFERROR(VLOOKUP($AY228,BM:BT,8,FALSE()),"")</f>
        <v/>
      </c>
      <c r="BE228" s="978" t="str">
        <f aca="false">IFERROR(VLOOKUP($AY228,BN:BU,8,FALSE()),"")</f>
        <v/>
      </c>
      <c r="BI228" s="1" t="str">
        <f aca="false">IF(BP228&lt;&gt;"",MAX(BI$3:BI227)+1,"")</f>
        <v/>
      </c>
      <c r="BJ228" s="1" t="str">
        <f aca="false">IF(BQ228&lt;&gt;"",MAX(BJ$3:BJ227)+1,"")</f>
        <v/>
      </c>
      <c r="BK228" s="1" t="str">
        <f aca="false">IF(BR228&lt;&gt;"",MAX(BK$3:BK227)+1,"")</f>
        <v/>
      </c>
      <c r="BL228" s="1" t="str">
        <f aca="false">IF(BS228&lt;&gt;"",MAX(BL$3:BL227)+1,"")</f>
        <v/>
      </c>
      <c r="BM228" s="1" t="str">
        <f aca="false">IF(BT228&lt;&gt;"",MAX(BM$3:BM227)+1,"")</f>
        <v/>
      </c>
      <c r="BN228" s="1" t="str">
        <f aca="false">IF(BU228&lt;&gt;"",MAX(BN$3:BN227)+1,"")</f>
        <v/>
      </c>
      <c r="BP228" s="1" t="str">
        <f aca="false">IF(B228&lt;&gt;"",IF(COUNTIF(BP$3:BP227,B228)&gt;0,"",B228),"")</f>
        <v/>
      </c>
      <c r="BQ228" s="1" t="str">
        <f aca="false">IF(C228&lt;&gt;"",IF(COUNTIF(BQ$3:BQ227,C228)&gt;0,"",C228),"")</f>
        <v/>
      </c>
      <c r="BR228" s="1" t="str">
        <f aca="false">IF(D228&lt;&gt;"",IF(COUNTIF(BR$3:BR227,D228)&gt;0,"",D228),"")</f>
        <v/>
      </c>
      <c r="BS228" s="1" t="str">
        <f aca="false">IF(E228&lt;&gt;"",IF(COUNTIF(BS$3:BS227,E228)&gt;0,"",E228),"")</f>
        <v/>
      </c>
      <c r="BT228" s="1" t="str">
        <f aca="false">IF(F228&lt;&gt;"",IF(COUNTIF(BT$3:BT227,F228)&gt;0,"",F228),"")</f>
        <v/>
      </c>
      <c r="BU228" s="1" t="str">
        <f aca="false">IF(G228&lt;&gt;"",IF(COUNTIF(BU$3:BU227,G228)&gt;0,"",G228),"")</f>
        <v/>
      </c>
    </row>
    <row r="229" customFormat="false" ht="15" hidden="false" customHeight="false" outlineLevel="0" collapsed="false">
      <c r="A229" s="972" t="str">
        <f aca="false">IF(B229&lt;&gt;"",CONCATENATE(B229,C229,D229,E229,F229,G229),"")</f>
        <v/>
      </c>
      <c r="B229" s="660"/>
      <c r="C229" s="660"/>
      <c r="D229" s="660"/>
      <c r="E229" s="1008"/>
      <c r="F229" s="660"/>
      <c r="G229" s="660"/>
      <c r="H229" s="1002"/>
      <c r="I229" s="1002"/>
      <c r="J229" s="1003"/>
      <c r="K229" s="1004"/>
      <c r="L229" s="1005"/>
      <c r="M229" s="1005"/>
      <c r="N229" s="1003"/>
      <c r="O229" s="1014"/>
      <c r="P229" s="1008"/>
      <c r="Q229" s="1008"/>
      <c r="R229" s="1008"/>
      <c r="S229" s="1007"/>
      <c r="V229" s="111" t="n">
        <f aca="false">+V228+1</f>
        <v>227</v>
      </c>
      <c r="W229" s="977" t="str">
        <f aca="false">IFERROR(VLOOKUP($V228,AD:AK,8,FALSE()),"")</f>
        <v/>
      </c>
      <c r="X229" s="977" t="str">
        <f aca="false">IFERROR(VLOOKUP($V229,AE:AL,8,FALSE()),"")</f>
        <v/>
      </c>
      <c r="Y229" s="977" t="str">
        <f aca="false">IFERROR(VLOOKUP($V229,AF:AM,8,FALSE()),"")</f>
        <v/>
      </c>
      <c r="Z229" s="977" t="str">
        <f aca="false">IFERROR(VLOOKUP($V229,AG:AN,8,FALSE()),"")</f>
        <v/>
      </c>
      <c r="AA229" s="977" t="str">
        <f aca="false">IFERROR(VLOOKUP($V229,AH:AO,8,FALSE()),"")</f>
        <v/>
      </c>
      <c r="AB229" s="977" t="str">
        <f aca="false">IFERROR(VLOOKUP($V229,AI:AP,8,FALSE()),"")</f>
        <v/>
      </c>
      <c r="AD229" s="111" t="str">
        <f aca="false">IF(AK229&lt;&gt;"",MAX(AD$3:AD228)+1,"")</f>
        <v/>
      </c>
      <c r="AE229" s="111" t="str">
        <f aca="false">IF(AL229&lt;&gt;"",MAX(AE$3:AE228)+1,"")</f>
        <v/>
      </c>
      <c r="AF229" s="111" t="str">
        <f aca="false">IF(AM229&lt;&gt;"",MAX(AF$3:AF228)+1,"")</f>
        <v/>
      </c>
      <c r="AG229" s="111" t="str">
        <f aca="false">IF(AN229&lt;&gt;"",MAX(AG$3:AG228)+1,"")</f>
        <v/>
      </c>
      <c r="AH229" s="111" t="str">
        <f aca="false">IF(AO229&lt;&gt;"",MAX(AH$3:AH228)+1,"")</f>
        <v/>
      </c>
      <c r="AI229" s="111" t="str">
        <f aca="false">IF(AP229&lt;&gt;"",MAX(AI$3:AI228)+1,"")</f>
        <v/>
      </c>
      <c r="AK229" s="111" t="str">
        <f aca="false">IF(B229="","",IF(COUNTIF($AK$3:AL228,B229)=0,B229,""))</f>
        <v/>
      </c>
      <c r="AL229" s="111" t="str">
        <f aca="false">IF(C229="","",IF($B229='Oneri di Urbanizzazione'!$E$33,IF(COUNTIF($AL$3:AL228,$C229)=0,$C229,""),""))</f>
        <v/>
      </c>
      <c r="AM229" s="111" t="str">
        <f aca="false">IF(D229="","",IF(AND($B229='Oneri di Urbanizzazione'!$E$33,$C229='Oneri di Urbanizzazione'!$E$35),IF(COUNTIF(AM$3:AM228,$D229)=0,$D229,""),""))</f>
        <v/>
      </c>
      <c r="AN229" s="111" t="str">
        <f aca="false">IF(E229="","",IF(AND($B229='Oneri di Urbanizzazione'!$E$33,$C229='Oneri di Urbanizzazione'!$E$35,$D229='Oneri di Urbanizzazione'!$E$38),IF(COUNTIF(AN$3:AN228,$E229)=0,$E229,""),""))</f>
        <v/>
      </c>
      <c r="AO229" s="111" t="str">
        <f aca="false">IF(F229="","",IF(AND($B229='Oneri di Urbanizzazione'!$E$33,$C229='Oneri di Urbanizzazione'!$E$35,$D229='Oneri di Urbanizzazione'!$E$38,$E229='Oneri di Urbanizzazione'!$E$40),IF(COUNTIF(AO$3:AO228,$F229)=0,$F229,""),""))</f>
        <v/>
      </c>
      <c r="AP229" s="111" t="str">
        <f aca="false">IF(G229="","",IF(AND($B229='Oneri di Urbanizzazione'!$E$33,$C229='Oneri di Urbanizzazione'!$E$35,$D229='Oneri di Urbanizzazione'!$E$38,$E229='Oneri di Urbanizzazione'!$E$40,$F229='Oneri di Urbanizzazione'!$E$42),IF(COUNTIF(AP$3:AP228,$G229)=0,$G229,""),""))</f>
        <v/>
      </c>
      <c r="AY229" s="1" t="n">
        <f aca="false">+AY228+1</f>
        <v>227</v>
      </c>
      <c r="AZ229" s="978" t="str">
        <f aca="false">IFERROR(VLOOKUP($AY229,BI:BP,8,FALSE()),"")</f>
        <v/>
      </c>
      <c r="BA229" s="978" t="str">
        <f aca="false">IFERROR(VLOOKUP($AY229,BJ:BQ,8,FALSE()),"")</f>
        <v/>
      </c>
      <c r="BB229" s="978" t="str">
        <f aca="false">IFERROR(VLOOKUP($AY229,BK:BR,8,FALSE()),"")</f>
        <v/>
      </c>
      <c r="BC229" s="978" t="str">
        <f aca="false">IFERROR(VLOOKUP($AY229,BL:BS,8,FALSE()),"")</f>
        <v/>
      </c>
      <c r="BD229" s="978" t="str">
        <f aca="false">IFERROR(VLOOKUP($AY229,BM:BT,8,FALSE()),"")</f>
        <v/>
      </c>
      <c r="BE229" s="978" t="str">
        <f aca="false">IFERROR(VLOOKUP($AY229,BN:BU,8,FALSE()),"")</f>
        <v/>
      </c>
      <c r="BI229" s="1" t="str">
        <f aca="false">IF(BP229&lt;&gt;"",MAX(BI$3:BI228)+1,"")</f>
        <v/>
      </c>
      <c r="BJ229" s="1" t="str">
        <f aca="false">IF(BQ229&lt;&gt;"",MAX(BJ$3:BJ228)+1,"")</f>
        <v/>
      </c>
      <c r="BK229" s="1" t="str">
        <f aca="false">IF(BR229&lt;&gt;"",MAX(BK$3:BK228)+1,"")</f>
        <v/>
      </c>
      <c r="BL229" s="1" t="str">
        <f aca="false">IF(BS229&lt;&gt;"",MAX(BL$3:BL228)+1,"")</f>
        <v/>
      </c>
      <c r="BM229" s="1" t="str">
        <f aca="false">IF(BT229&lt;&gt;"",MAX(BM$3:BM228)+1,"")</f>
        <v/>
      </c>
      <c r="BN229" s="1" t="str">
        <f aca="false">IF(BU229&lt;&gt;"",MAX(BN$3:BN228)+1,"")</f>
        <v/>
      </c>
      <c r="BP229" s="1" t="str">
        <f aca="false">IF(B229&lt;&gt;"",IF(COUNTIF(BP$3:BP228,B229)&gt;0,"",B229),"")</f>
        <v/>
      </c>
      <c r="BQ229" s="1" t="str">
        <f aca="false">IF(C229&lt;&gt;"",IF(COUNTIF(BQ$3:BQ228,C229)&gt;0,"",C229),"")</f>
        <v/>
      </c>
      <c r="BR229" s="1" t="str">
        <f aca="false">IF(D229&lt;&gt;"",IF(COUNTIF(BR$3:BR228,D229)&gt;0,"",D229),"")</f>
        <v/>
      </c>
      <c r="BS229" s="1" t="str">
        <f aca="false">IF(E229&lt;&gt;"",IF(COUNTIF(BS$3:BS228,E229)&gt;0,"",E229),"")</f>
        <v/>
      </c>
      <c r="BT229" s="1" t="str">
        <f aca="false">IF(F229&lt;&gt;"",IF(COUNTIF(BT$3:BT228,F229)&gt;0,"",F229),"")</f>
        <v/>
      </c>
      <c r="BU229" s="1" t="str">
        <f aca="false">IF(G229&lt;&gt;"",IF(COUNTIF(BU$3:BU228,G229)&gt;0,"",G229),"")</f>
        <v/>
      </c>
    </row>
    <row r="230" customFormat="false" ht="15" hidden="false" customHeight="false" outlineLevel="0" collapsed="false">
      <c r="A230" s="972" t="str">
        <f aca="false">IF(B230&lt;&gt;"",CONCATENATE(B230,C230,D230,E230,F230,G230),"")</f>
        <v/>
      </c>
      <c r="B230" s="660"/>
      <c r="C230" s="660"/>
      <c r="D230" s="660"/>
      <c r="E230" s="1008"/>
      <c r="F230" s="660"/>
      <c r="G230" s="660"/>
      <c r="H230" s="1002"/>
      <c r="I230" s="1002"/>
      <c r="J230" s="1003"/>
      <c r="K230" s="1004"/>
      <c r="L230" s="1005"/>
      <c r="M230" s="1005"/>
      <c r="N230" s="1003"/>
      <c r="O230" s="1014"/>
      <c r="P230" s="1008"/>
      <c r="Q230" s="1008"/>
      <c r="R230" s="1008"/>
      <c r="S230" s="1007"/>
      <c r="V230" s="111" t="n">
        <f aca="false">+V229+1</f>
        <v>228</v>
      </c>
      <c r="W230" s="977" t="str">
        <f aca="false">IFERROR(VLOOKUP($V229,AD:AK,8,FALSE()),"")</f>
        <v/>
      </c>
      <c r="X230" s="977" t="str">
        <f aca="false">IFERROR(VLOOKUP($V230,AE:AL,8,FALSE()),"")</f>
        <v/>
      </c>
      <c r="Y230" s="977" t="str">
        <f aca="false">IFERROR(VLOOKUP($V230,AF:AM,8,FALSE()),"")</f>
        <v/>
      </c>
      <c r="Z230" s="977" t="str">
        <f aca="false">IFERROR(VLOOKUP($V230,AG:AN,8,FALSE()),"")</f>
        <v/>
      </c>
      <c r="AA230" s="977" t="str">
        <f aca="false">IFERROR(VLOOKUP($V230,AH:AO,8,FALSE()),"")</f>
        <v/>
      </c>
      <c r="AB230" s="977" t="str">
        <f aca="false">IFERROR(VLOOKUP($V230,AI:AP,8,FALSE()),"")</f>
        <v/>
      </c>
      <c r="AD230" s="111" t="str">
        <f aca="false">IF(AK230&lt;&gt;"",MAX(AD$3:AD229)+1,"")</f>
        <v/>
      </c>
      <c r="AE230" s="111" t="str">
        <f aca="false">IF(AL230&lt;&gt;"",MAX(AE$3:AE229)+1,"")</f>
        <v/>
      </c>
      <c r="AF230" s="111" t="str">
        <f aca="false">IF(AM230&lt;&gt;"",MAX(AF$3:AF229)+1,"")</f>
        <v/>
      </c>
      <c r="AG230" s="111" t="str">
        <f aca="false">IF(AN230&lt;&gt;"",MAX(AG$3:AG229)+1,"")</f>
        <v/>
      </c>
      <c r="AH230" s="111" t="str">
        <f aca="false">IF(AO230&lt;&gt;"",MAX(AH$3:AH229)+1,"")</f>
        <v/>
      </c>
      <c r="AI230" s="111" t="str">
        <f aca="false">IF(AP230&lt;&gt;"",MAX(AI$3:AI229)+1,"")</f>
        <v/>
      </c>
      <c r="AK230" s="111" t="str">
        <f aca="false">IF(B230="","",IF(COUNTIF($AK$3:AL229,B230)=0,B230,""))</f>
        <v/>
      </c>
      <c r="AL230" s="111" t="str">
        <f aca="false">IF(C230="","",IF($B230='Oneri di Urbanizzazione'!$E$33,IF(COUNTIF($AL$3:AL229,$C230)=0,$C230,""),""))</f>
        <v/>
      </c>
      <c r="AM230" s="111" t="str">
        <f aca="false">IF(D230="","",IF(AND($B230='Oneri di Urbanizzazione'!$E$33,$C230='Oneri di Urbanizzazione'!$E$35),IF(COUNTIF(AM$3:AM229,$D230)=0,$D230,""),""))</f>
        <v/>
      </c>
      <c r="AN230" s="111" t="str">
        <f aca="false">IF(E230="","",IF(AND($B230='Oneri di Urbanizzazione'!$E$33,$C230='Oneri di Urbanizzazione'!$E$35,$D230='Oneri di Urbanizzazione'!$E$38),IF(COUNTIF(AN$3:AN229,$E230)=0,$E230,""),""))</f>
        <v/>
      </c>
      <c r="AO230" s="111" t="str">
        <f aca="false">IF(F230="","",IF(AND($B230='Oneri di Urbanizzazione'!$E$33,$C230='Oneri di Urbanizzazione'!$E$35,$D230='Oneri di Urbanizzazione'!$E$38,$E230='Oneri di Urbanizzazione'!$E$40),IF(COUNTIF(AO$3:AO229,$F230)=0,$F230,""),""))</f>
        <v/>
      </c>
      <c r="AP230" s="111" t="str">
        <f aca="false">IF(G230="","",IF(AND($B230='Oneri di Urbanizzazione'!$E$33,$C230='Oneri di Urbanizzazione'!$E$35,$D230='Oneri di Urbanizzazione'!$E$38,$E230='Oneri di Urbanizzazione'!$E$40,$F230='Oneri di Urbanizzazione'!$E$42),IF(COUNTIF(AP$3:AP229,$G230)=0,$G230,""),""))</f>
        <v/>
      </c>
      <c r="AY230" s="1" t="n">
        <f aca="false">+AY229+1</f>
        <v>228</v>
      </c>
      <c r="AZ230" s="978" t="str">
        <f aca="false">IFERROR(VLOOKUP($AY230,BI:BP,8,FALSE()),"")</f>
        <v/>
      </c>
      <c r="BA230" s="978" t="str">
        <f aca="false">IFERROR(VLOOKUP($AY230,BJ:BQ,8,FALSE()),"")</f>
        <v/>
      </c>
      <c r="BB230" s="978" t="str">
        <f aca="false">IFERROR(VLOOKUP($AY230,BK:BR,8,FALSE()),"")</f>
        <v/>
      </c>
      <c r="BC230" s="978" t="str">
        <f aca="false">IFERROR(VLOOKUP($AY230,BL:BS,8,FALSE()),"")</f>
        <v/>
      </c>
      <c r="BD230" s="978" t="str">
        <f aca="false">IFERROR(VLOOKUP($AY230,BM:BT,8,FALSE()),"")</f>
        <v/>
      </c>
      <c r="BE230" s="978" t="str">
        <f aca="false">IFERROR(VLOOKUP($AY230,BN:BU,8,FALSE()),"")</f>
        <v/>
      </c>
      <c r="BI230" s="1" t="str">
        <f aca="false">IF(BP230&lt;&gt;"",MAX(BI$3:BI229)+1,"")</f>
        <v/>
      </c>
      <c r="BJ230" s="1" t="str">
        <f aca="false">IF(BQ230&lt;&gt;"",MAX(BJ$3:BJ229)+1,"")</f>
        <v/>
      </c>
      <c r="BK230" s="1" t="str">
        <f aca="false">IF(BR230&lt;&gt;"",MAX(BK$3:BK229)+1,"")</f>
        <v/>
      </c>
      <c r="BL230" s="1" t="str">
        <f aca="false">IF(BS230&lt;&gt;"",MAX(BL$3:BL229)+1,"")</f>
        <v/>
      </c>
      <c r="BM230" s="1" t="str">
        <f aca="false">IF(BT230&lt;&gt;"",MAX(BM$3:BM229)+1,"")</f>
        <v/>
      </c>
      <c r="BN230" s="1" t="str">
        <f aca="false">IF(BU230&lt;&gt;"",MAX(BN$3:BN229)+1,"")</f>
        <v/>
      </c>
      <c r="BP230" s="1" t="str">
        <f aca="false">IF(B230&lt;&gt;"",IF(COUNTIF(BP$3:BP229,B230)&gt;0,"",B230),"")</f>
        <v/>
      </c>
      <c r="BQ230" s="1" t="str">
        <f aca="false">IF(C230&lt;&gt;"",IF(COUNTIF(BQ$3:BQ229,C230)&gt;0,"",C230),"")</f>
        <v/>
      </c>
      <c r="BR230" s="1" t="str">
        <f aca="false">IF(D230&lt;&gt;"",IF(COUNTIF(BR$3:BR229,D230)&gt;0,"",D230),"")</f>
        <v/>
      </c>
      <c r="BS230" s="1" t="str">
        <f aca="false">IF(E230&lt;&gt;"",IF(COUNTIF(BS$3:BS229,E230)&gt;0,"",E230),"")</f>
        <v/>
      </c>
      <c r="BT230" s="1" t="str">
        <f aca="false">IF(F230&lt;&gt;"",IF(COUNTIF(BT$3:BT229,F230)&gt;0,"",F230),"")</f>
        <v/>
      </c>
      <c r="BU230" s="1" t="str">
        <f aca="false">IF(G230&lt;&gt;"",IF(COUNTIF(BU$3:BU229,G230)&gt;0,"",G230),"")</f>
        <v/>
      </c>
    </row>
    <row r="231" customFormat="false" ht="15" hidden="false" customHeight="false" outlineLevel="0" collapsed="false">
      <c r="A231" s="972" t="str">
        <f aca="false">IF(B231&lt;&gt;"",CONCATENATE(B231,C231,D231,E231,F231,G231),"")</f>
        <v/>
      </c>
      <c r="B231" s="660"/>
      <c r="C231" s="660"/>
      <c r="D231" s="660"/>
      <c r="E231" s="1008"/>
      <c r="F231" s="660"/>
      <c r="G231" s="660"/>
      <c r="H231" s="1002"/>
      <c r="I231" s="1002"/>
      <c r="J231" s="1003"/>
      <c r="K231" s="1004"/>
      <c r="L231" s="1005"/>
      <c r="M231" s="1005"/>
      <c r="N231" s="1003"/>
      <c r="O231" s="1014"/>
      <c r="P231" s="1008"/>
      <c r="Q231" s="1008"/>
      <c r="R231" s="1008"/>
      <c r="S231" s="1007"/>
      <c r="V231" s="111" t="n">
        <f aca="false">+V230+1</f>
        <v>229</v>
      </c>
      <c r="W231" s="977" t="str">
        <f aca="false">IFERROR(VLOOKUP($V230,AD:AK,8,FALSE()),"")</f>
        <v/>
      </c>
      <c r="X231" s="977" t="str">
        <f aca="false">IFERROR(VLOOKUP($V231,AE:AL,8,FALSE()),"")</f>
        <v/>
      </c>
      <c r="Y231" s="977" t="str">
        <f aca="false">IFERROR(VLOOKUP($V231,AF:AM,8,FALSE()),"")</f>
        <v/>
      </c>
      <c r="Z231" s="977" t="str">
        <f aca="false">IFERROR(VLOOKUP($V231,AG:AN,8,FALSE()),"")</f>
        <v/>
      </c>
      <c r="AA231" s="977" t="str">
        <f aca="false">IFERROR(VLOOKUP($V231,AH:AO,8,FALSE()),"")</f>
        <v/>
      </c>
      <c r="AB231" s="977" t="str">
        <f aca="false">IFERROR(VLOOKUP($V231,AI:AP,8,FALSE()),"")</f>
        <v/>
      </c>
      <c r="AD231" s="111" t="str">
        <f aca="false">IF(AK231&lt;&gt;"",MAX(AD$3:AD230)+1,"")</f>
        <v/>
      </c>
      <c r="AE231" s="111" t="str">
        <f aca="false">IF(AL231&lt;&gt;"",MAX(AE$3:AE230)+1,"")</f>
        <v/>
      </c>
      <c r="AF231" s="111" t="str">
        <f aca="false">IF(AM231&lt;&gt;"",MAX(AF$3:AF230)+1,"")</f>
        <v/>
      </c>
      <c r="AG231" s="111" t="str">
        <f aca="false">IF(AN231&lt;&gt;"",MAX(AG$3:AG230)+1,"")</f>
        <v/>
      </c>
      <c r="AH231" s="111" t="str">
        <f aca="false">IF(AO231&lt;&gt;"",MAX(AH$3:AH230)+1,"")</f>
        <v/>
      </c>
      <c r="AI231" s="111" t="str">
        <f aca="false">IF(AP231&lt;&gt;"",MAX(AI$3:AI230)+1,"")</f>
        <v/>
      </c>
      <c r="AK231" s="111" t="str">
        <f aca="false">IF(B231="","",IF(COUNTIF($AK$3:AL230,B231)=0,B231,""))</f>
        <v/>
      </c>
      <c r="AL231" s="111" t="str">
        <f aca="false">IF(C231="","",IF($B231='Oneri di Urbanizzazione'!$E$33,IF(COUNTIF($AL$3:AL230,$C231)=0,$C231,""),""))</f>
        <v/>
      </c>
      <c r="AM231" s="111" t="str">
        <f aca="false">IF(D231="","",IF(AND($B231='Oneri di Urbanizzazione'!$E$33,$C231='Oneri di Urbanizzazione'!$E$35),IF(COUNTIF(AM$3:AM230,$D231)=0,$D231,""),""))</f>
        <v/>
      </c>
      <c r="AN231" s="111" t="str">
        <f aca="false">IF(E231="","",IF(AND($B231='Oneri di Urbanizzazione'!$E$33,$C231='Oneri di Urbanizzazione'!$E$35,$D231='Oneri di Urbanizzazione'!$E$38),IF(COUNTIF(AN$3:AN230,$E231)=0,$E231,""),""))</f>
        <v/>
      </c>
      <c r="AO231" s="111" t="str">
        <f aca="false">IF(F231="","",IF(AND($B231='Oneri di Urbanizzazione'!$E$33,$C231='Oneri di Urbanizzazione'!$E$35,$D231='Oneri di Urbanizzazione'!$E$38,$E231='Oneri di Urbanizzazione'!$E$40),IF(COUNTIF(AO$3:AO230,$F231)=0,$F231,""),""))</f>
        <v/>
      </c>
      <c r="AP231" s="111" t="str">
        <f aca="false">IF(G231="","",IF(AND($B231='Oneri di Urbanizzazione'!$E$33,$C231='Oneri di Urbanizzazione'!$E$35,$D231='Oneri di Urbanizzazione'!$E$38,$E231='Oneri di Urbanizzazione'!$E$40,$F231='Oneri di Urbanizzazione'!$E$42),IF(COUNTIF(AP$3:AP230,$G231)=0,$G231,""),""))</f>
        <v/>
      </c>
      <c r="AY231" s="1" t="n">
        <f aca="false">+AY230+1</f>
        <v>229</v>
      </c>
      <c r="AZ231" s="978" t="str">
        <f aca="false">IFERROR(VLOOKUP($AY231,BI:BP,8,FALSE()),"")</f>
        <v/>
      </c>
      <c r="BA231" s="978" t="str">
        <f aca="false">IFERROR(VLOOKUP($AY231,BJ:BQ,8,FALSE()),"")</f>
        <v/>
      </c>
      <c r="BB231" s="978" t="str">
        <f aca="false">IFERROR(VLOOKUP($AY231,BK:BR,8,FALSE()),"")</f>
        <v/>
      </c>
      <c r="BC231" s="978" t="str">
        <f aca="false">IFERROR(VLOOKUP($AY231,BL:BS,8,FALSE()),"")</f>
        <v/>
      </c>
      <c r="BD231" s="978" t="str">
        <f aca="false">IFERROR(VLOOKUP($AY231,BM:BT,8,FALSE()),"")</f>
        <v/>
      </c>
      <c r="BE231" s="978" t="str">
        <f aca="false">IFERROR(VLOOKUP($AY231,BN:BU,8,FALSE()),"")</f>
        <v/>
      </c>
      <c r="BI231" s="1" t="str">
        <f aca="false">IF(BP231&lt;&gt;"",MAX(BI$3:BI230)+1,"")</f>
        <v/>
      </c>
      <c r="BJ231" s="1" t="str">
        <f aca="false">IF(BQ231&lt;&gt;"",MAX(BJ$3:BJ230)+1,"")</f>
        <v/>
      </c>
      <c r="BK231" s="1" t="str">
        <f aca="false">IF(BR231&lt;&gt;"",MAX(BK$3:BK230)+1,"")</f>
        <v/>
      </c>
      <c r="BL231" s="1" t="str">
        <f aca="false">IF(BS231&lt;&gt;"",MAX(BL$3:BL230)+1,"")</f>
        <v/>
      </c>
      <c r="BM231" s="1" t="str">
        <f aca="false">IF(BT231&lt;&gt;"",MAX(BM$3:BM230)+1,"")</f>
        <v/>
      </c>
      <c r="BN231" s="1" t="str">
        <f aca="false">IF(BU231&lt;&gt;"",MAX(BN$3:BN230)+1,"")</f>
        <v/>
      </c>
      <c r="BP231" s="1" t="str">
        <f aca="false">IF(B231&lt;&gt;"",IF(COUNTIF(BP$3:BP230,B231)&gt;0,"",B231),"")</f>
        <v/>
      </c>
      <c r="BQ231" s="1" t="str">
        <f aca="false">IF(C231&lt;&gt;"",IF(COUNTIF(BQ$3:BQ230,C231)&gt;0,"",C231),"")</f>
        <v/>
      </c>
      <c r="BR231" s="1" t="str">
        <f aca="false">IF(D231&lt;&gt;"",IF(COUNTIF(BR$3:BR230,D231)&gt;0,"",D231),"")</f>
        <v/>
      </c>
      <c r="BS231" s="1" t="str">
        <f aca="false">IF(E231&lt;&gt;"",IF(COUNTIF(BS$3:BS230,E231)&gt;0,"",E231),"")</f>
        <v/>
      </c>
      <c r="BT231" s="1" t="str">
        <f aca="false">IF(F231&lt;&gt;"",IF(COUNTIF(BT$3:BT230,F231)&gt;0,"",F231),"")</f>
        <v/>
      </c>
      <c r="BU231" s="1" t="str">
        <f aca="false">IF(G231&lt;&gt;"",IF(COUNTIF(BU$3:BU230,G231)&gt;0,"",G231),"")</f>
        <v/>
      </c>
    </row>
    <row r="232" customFormat="false" ht="15" hidden="false" customHeight="false" outlineLevel="0" collapsed="false">
      <c r="A232" s="972" t="str">
        <f aca="false">IF(B232&lt;&gt;"",CONCATENATE(B232,C232,D232,E232,F232,G232),"")</f>
        <v/>
      </c>
      <c r="B232" s="660"/>
      <c r="C232" s="660"/>
      <c r="D232" s="660"/>
      <c r="E232" s="1008"/>
      <c r="F232" s="660"/>
      <c r="G232" s="660"/>
      <c r="H232" s="1002"/>
      <c r="I232" s="1002"/>
      <c r="J232" s="1003"/>
      <c r="K232" s="1004"/>
      <c r="L232" s="1005"/>
      <c r="M232" s="1005"/>
      <c r="N232" s="1003"/>
      <c r="O232" s="1014"/>
      <c r="P232" s="1008"/>
      <c r="Q232" s="1008"/>
      <c r="R232" s="1008"/>
      <c r="S232" s="1007"/>
      <c r="V232" s="111" t="n">
        <f aca="false">+V231+1</f>
        <v>230</v>
      </c>
      <c r="W232" s="977" t="str">
        <f aca="false">IFERROR(VLOOKUP($V231,AD:AK,8,FALSE()),"")</f>
        <v/>
      </c>
      <c r="X232" s="977" t="str">
        <f aca="false">IFERROR(VLOOKUP($V232,AE:AL,8,FALSE()),"")</f>
        <v/>
      </c>
      <c r="Y232" s="977" t="str">
        <f aca="false">IFERROR(VLOOKUP($V232,AF:AM,8,FALSE()),"")</f>
        <v/>
      </c>
      <c r="Z232" s="977" t="str">
        <f aca="false">IFERROR(VLOOKUP($V232,AG:AN,8,FALSE()),"")</f>
        <v/>
      </c>
      <c r="AA232" s="977" t="str">
        <f aca="false">IFERROR(VLOOKUP($V232,AH:AO,8,FALSE()),"")</f>
        <v/>
      </c>
      <c r="AB232" s="977" t="str">
        <f aca="false">IFERROR(VLOOKUP($V232,AI:AP,8,FALSE()),"")</f>
        <v/>
      </c>
      <c r="AD232" s="111" t="str">
        <f aca="false">IF(AK232&lt;&gt;"",MAX(AD$3:AD231)+1,"")</f>
        <v/>
      </c>
      <c r="AE232" s="111" t="str">
        <f aca="false">IF(AL232&lt;&gt;"",MAX(AE$3:AE231)+1,"")</f>
        <v/>
      </c>
      <c r="AF232" s="111" t="str">
        <f aca="false">IF(AM232&lt;&gt;"",MAX(AF$3:AF231)+1,"")</f>
        <v/>
      </c>
      <c r="AG232" s="111" t="str">
        <f aca="false">IF(AN232&lt;&gt;"",MAX(AG$3:AG231)+1,"")</f>
        <v/>
      </c>
      <c r="AH232" s="111" t="str">
        <f aca="false">IF(AO232&lt;&gt;"",MAX(AH$3:AH231)+1,"")</f>
        <v/>
      </c>
      <c r="AI232" s="111" t="str">
        <f aca="false">IF(AP232&lt;&gt;"",MAX(AI$3:AI231)+1,"")</f>
        <v/>
      </c>
      <c r="AK232" s="111" t="str">
        <f aca="false">IF(B232="","",IF(COUNTIF($AK$3:AL231,B232)=0,B232,""))</f>
        <v/>
      </c>
      <c r="AL232" s="111" t="str">
        <f aca="false">IF(C232="","",IF($B232='Oneri di Urbanizzazione'!$E$33,IF(COUNTIF($AL$3:AL231,$C232)=0,$C232,""),""))</f>
        <v/>
      </c>
      <c r="AM232" s="111" t="str">
        <f aca="false">IF(D232="","",IF(AND($B232='Oneri di Urbanizzazione'!$E$33,$C232='Oneri di Urbanizzazione'!$E$35),IF(COUNTIF(AM$3:AM231,$D232)=0,$D232,""),""))</f>
        <v/>
      </c>
      <c r="AN232" s="111" t="str">
        <f aca="false">IF(E232="","",IF(AND($B232='Oneri di Urbanizzazione'!$E$33,$C232='Oneri di Urbanizzazione'!$E$35,$D232='Oneri di Urbanizzazione'!$E$38),IF(COUNTIF(AN$3:AN231,$E232)=0,$E232,""),""))</f>
        <v/>
      </c>
      <c r="AO232" s="111" t="str">
        <f aca="false">IF(F232="","",IF(AND($B232='Oneri di Urbanizzazione'!$E$33,$C232='Oneri di Urbanizzazione'!$E$35,$D232='Oneri di Urbanizzazione'!$E$38,$E232='Oneri di Urbanizzazione'!$E$40),IF(COUNTIF(AO$3:AO231,$F232)=0,$F232,""),""))</f>
        <v/>
      </c>
      <c r="AP232" s="111" t="str">
        <f aca="false">IF(G232="","",IF(AND($B232='Oneri di Urbanizzazione'!$E$33,$C232='Oneri di Urbanizzazione'!$E$35,$D232='Oneri di Urbanizzazione'!$E$38,$E232='Oneri di Urbanizzazione'!$E$40,$F232='Oneri di Urbanizzazione'!$E$42),IF(COUNTIF(AP$3:AP231,$G232)=0,$G232,""),""))</f>
        <v/>
      </c>
      <c r="AY232" s="1" t="n">
        <f aca="false">+AY231+1</f>
        <v>230</v>
      </c>
      <c r="AZ232" s="978" t="str">
        <f aca="false">IFERROR(VLOOKUP($AY232,BI:BP,8,FALSE()),"")</f>
        <v/>
      </c>
      <c r="BA232" s="978" t="str">
        <f aca="false">IFERROR(VLOOKUP($AY232,BJ:BQ,8,FALSE()),"")</f>
        <v/>
      </c>
      <c r="BB232" s="978" t="str">
        <f aca="false">IFERROR(VLOOKUP($AY232,BK:BR,8,FALSE()),"")</f>
        <v/>
      </c>
      <c r="BC232" s="978" t="str">
        <f aca="false">IFERROR(VLOOKUP($AY232,BL:BS,8,FALSE()),"")</f>
        <v/>
      </c>
      <c r="BD232" s="978" t="str">
        <f aca="false">IFERROR(VLOOKUP($AY232,BM:BT,8,FALSE()),"")</f>
        <v/>
      </c>
      <c r="BE232" s="978" t="str">
        <f aca="false">IFERROR(VLOOKUP($AY232,BN:BU,8,FALSE()),"")</f>
        <v/>
      </c>
      <c r="BI232" s="1" t="str">
        <f aca="false">IF(BP232&lt;&gt;"",MAX(BI$3:BI231)+1,"")</f>
        <v/>
      </c>
      <c r="BJ232" s="1" t="str">
        <f aca="false">IF(BQ232&lt;&gt;"",MAX(BJ$3:BJ231)+1,"")</f>
        <v/>
      </c>
      <c r="BK232" s="1" t="str">
        <f aca="false">IF(BR232&lt;&gt;"",MAX(BK$3:BK231)+1,"")</f>
        <v/>
      </c>
      <c r="BL232" s="1" t="str">
        <f aca="false">IF(BS232&lt;&gt;"",MAX(BL$3:BL231)+1,"")</f>
        <v/>
      </c>
      <c r="BM232" s="1" t="str">
        <f aca="false">IF(BT232&lt;&gt;"",MAX(BM$3:BM231)+1,"")</f>
        <v/>
      </c>
      <c r="BN232" s="1" t="str">
        <f aca="false">IF(BU232&lt;&gt;"",MAX(BN$3:BN231)+1,"")</f>
        <v/>
      </c>
      <c r="BP232" s="1" t="str">
        <f aca="false">IF(B232&lt;&gt;"",IF(COUNTIF(BP$3:BP231,B232)&gt;0,"",B232),"")</f>
        <v/>
      </c>
      <c r="BQ232" s="1" t="str">
        <f aca="false">IF(C232&lt;&gt;"",IF(COUNTIF(BQ$3:BQ231,C232)&gt;0,"",C232),"")</f>
        <v/>
      </c>
      <c r="BR232" s="1" t="str">
        <f aca="false">IF(D232&lt;&gt;"",IF(COUNTIF(BR$3:BR231,D232)&gt;0,"",D232),"")</f>
        <v/>
      </c>
      <c r="BS232" s="1" t="str">
        <f aca="false">IF(E232&lt;&gt;"",IF(COUNTIF(BS$3:BS231,E232)&gt;0,"",E232),"")</f>
        <v/>
      </c>
      <c r="BT232" s="1" t="str">
        <f aca="false">IF(F232&lt;&gt;"",IF(COUNTIF(BT$3:BT231,F232)&gt;0,"",F232),"")</f>
        <v/>
      </c>
      <c r="BU232" s="1" t="str">
        <f aca="false">IF(G232&lt;&gt;"",IF(COUNTIF(BU$3:BU231,G232)&gt;0,"",G232),"")</f>
        <v/>
      </c>
    </row>
    <row r="233" customFormat="false" ht="15" hidden="false" customHeight="false" outlineLevel="0" collapsed="false">
      <c r="A233" s="972" t="str">
        <f aca="false">IF(B233&lt;&gt;"",CONCATENATE(B233,C233,D233,E233,F233,G233),"")</f>
        <v/>
      </c>
      <c r="B233" s="660"/>
      <c r="C233" s="660"/>
      <c r="D233" s="660"/>
      <c r="E233" s="1008"/>
      <c r="F233" s="660"/>
      <c r="G233" s="660"/>
      <c r="H233" s="1002"/>
      <c r="I233" s="1002"/>
      <c r="J233" s="1003"/>
      <c r="K233" s="1004"/>
      <c r="L233" s="1005"/>
      <c r="M233" s="1005"/>
      <c r="N233" s="1003"/>
      <c r="O233" s="1014"/>
      <c r="P233" s="1008"/>
      <c r="Q233" s="1008"/>
      <c r="R233" s="1008"/>
      <c r="S233" s="1007"/>
      <c r="V233" s="111" t="n">
        <f aca="false">+V232+1</f>
        <v>231</v>
      </c>
      <c r="W233" s="977" t="str">
        <f aca="false">IFERROR(VLOOKUP($V232,AD:AK,8,FALSE()),"")</f>
        <v/>
      </c>
      <c r="X233" s="977" t="str">
        <f aca="false">IFERROR(VLOOKUP($V233,AE:AL,8,FALSE()),"")</f>
        <v/>
      </c>
      <c r="Y233" s="977" t="str">
        <f aca="false">IFERROR(VLOOKUP($V233,AF:AM,8,FALSE()),"")</f>
        <v/>
      </c>
      <c r="Z233" s="977" t="str">
        <f aca="false">IFERROR(VLOOKUP($V233,AG:AN,8,FALSE()),"")</f>
        <v/>
      </c>
      <c r="AA233" s="977" t="str">
        <f aca="false">IFERROR(VLOOKUP($V233,AH:AO,8,FALSE()),"")</f>
        <v/>
      </c>
      <c r="AB233" s="977" t="str">
        <f aca="false">IFERROR(VLOOKUP($V233,AI:AP,8,FALSE()),"")</f>
        <v/>
      </c>
      <c r="AD233" s="111" t="str">
        <f aca="false">IF(AK233&lt;&gt;"",MAX(AD$3:AD232)+1,"")</f>
        <v/>
      </c>
      <c r="AE233" s="111" t="str">
        <f aca="false">IF(AL233&lt;&gt;"",MAX(AE$3:AE232)+1,"")</f>
        <v/>
      </c>
      <c r="AF233" s="111" t="str">
        <f aca="false">IF(AM233&lt;&gt;"",MAX(AF$3:AF232)+1,"")</f>
        <v/>
      </c>
      <c r="AG233" s="111" t="str">
        <f aca="false">IF(AN233&lt;&gt;"",MAX(AG$3:AG232)+1,"")</f>
        <v/>
      </c>
      <c r="AH233" s="111" t="str">
        <f aca="false">IF(AO233&lt;&gt;"",MAX(AH$3:AH232)+1,"")</f>
        <v/>
      </c>
      <c r="AI233" s="111" t="str">
        <f aca="false">IF(AP233&lt;&gt;"",MAX(AI$3:AI232)+1,"")</f>
        <v/>
      </c>
      <c r="AK233" s="111" t="str">
        <f aca="false">IF(B233="","",IF(COUNTIF($AK$3:AL232,B233)=0,B233,""))</f>
        <v/>
      </c>
      <c r="AL233" s="111" t="str">
        <f aca="false">IF(C233="","",IF($B233='Oneri di Urbanizzazione'!$E$33,IF(COUNTIF($AL$3:AL232,$C233)=0,$C233,""),""))</f>
        <v/>
      </c>
      <c r="AM233" s="111" t="str">
        <f aca="false">IF(D233="","",IF(AND($B233='Oneri di Urbanizzazione'!$E$33,$C233='Oneri di Urbanizzazione'!$E$35),IF(COUNTIF(AM$3:AM232,$D233)=0,$D233,""),""))</f>
        <v/>
      </c>
      <c r="AN233" s="111" t="str">
        <f aca="false">IF(E233="","",IF(AND($B233='Oneri di Urbanizzazione'!$E$33,$C233='Oneri di Urbanizzazione'!$E$35,$D233='Oneri di Urbanizzazione'!$E$38),IF(COUNTIF(AN$3:AN232,$E233)=0,$E233,""),""))</f>
        <v/>
      </c>
      <c r="AO233" s="111" t="str">
        <f aca="false">IF(F233="","",IF(AND($B233='Oneri di Urbanizzazione'!$E$33,$C233='Oneri di Urbanizzazione'!$E$35,$D233='Oneri di Urbanizzazione'!$E$38,$E233='Oneri di Urbanizzazione'!$E$40),IF(COUNTIF(AO$3:AO232,$F233)=0,$F233,""),""))</f>
        <v/>
      </c>
      <c r="AP233" s="111" t="str">
        <f aca="false">IF(G233="","",IF(AND($B233='Oneri di Urbanizzazione'!$E$33,$C233='Oneri di Urbanizzazione'!$E$35,$D233='Oneri di Urbanizzazione'!$E$38,$E233='Oneri di Urbanizzazione'!$E$40,$F233='Oneri di Urbanizzazione'!$E$42),IF(COUNTIF(AP$3:AP232,$G233)=0,$G233,""),""))</f>
        <v/>
      </c>
      <c r="AY233" s="1" t="n">
        <f aca="false">+AY232+1</f>
        <v>231</v>
      </c>
      <c r="AZ233" s="978" t="str">
        <f aca="false">IFERROR(VLOOKUP($AY233,BI:BP,8,FALSE()),"")</f>
        <v/>
      </c>
      <c r="BA233" s="978" t="str">
        <f aca="false">IFERROR(VLOOKUP($AY233,BJ:BQ,8,FALSE()),"")</f>
        <v/>
      </c>
      <c r="BB233" s="978" t="str">
        <f aca="false">IFERROR(VLOOKUP($AY233,BK:BR,8,FALSE()),"")</f>
        <v/>
      </c>
      <c r="BC233" s="978" t="str">
        <f aca="false">IFERROR(VLOOKUP($AY233,BL:BS,8,FALSE()),"")</f>
        <v/>
      </c>
      <c r="BD233" s="978" t="str">
        <f aca="false">IFERROR(VLOOKUP($AY233,BM:BT,8,FALSE()),"")</f>
        <v/>
      </c>
      <c r="BE233" s="978" t="str">
        <f aca="false">IFERROR(VLOOKUP($AY233,BN:BU,8,FALSE()),"")</f>
        <v/>
      </c>
      <c r="BI233" s="1" t="str">
        <f aca="false">IF(BP233&lt;&gt;"",MAX(BI$3:BI232)+1,"")</f>
        <v/>
      </c>
      <c r="BJ233" s="1" t="str">
        <f aca="false">IF(BQ233&lt;&gt;"",MAX(BJ$3:BJ232)+1,"")</f>
        <v/>
      </c>
      <c r="BK233" s="1" t="str">
        <f aca="false">IF(BR233&lt;&gt;"",MAX(BK$3:BK232)+1,"")</f>
        <v/>
      </c>
      <c r="BL233" s="1" t="str">
        <f aca="false">IF(BS233&lt;&gt;"",MAX(BL$3:BL232)+1,"")</f>
        <v/>
      </c>
      <c r="BM233" s="1" t="str">
        <f aca="false">IF(BT233&lt;&gt;"",MAX(BM$3:BM232)+1,"")</f>
        <v/>
      </c>
      <c r="BN233" s="1" t="str">
        <f aca="false">IF(BU233&lt;&gt;"",MAX(BN$3:BN232)+1,"")</f>
        <v/>
      </c>
      <c r="BP233" s="1" t="str">
        <f aca="false">IF(B233&lt;&gt;"",IF(COUNTIF(BP$3:BP232,B233)&gt;0,"",B233),"")</f>
        <v/>
      </c>
      <c r="BQ233" s="1" t="str">
        <f aca="false">IF(C233&lt;&gt;"",IF(COUNTIF(BQ$3:BQ232,C233)&gt;0,"",C233),"")</f>
        <v/>
      </c>
      <c r="BR233" s="1" t="str">
        <f aca="false">IF(D233&lt;&gt;"",IF(COUNTIF(BR$3:BR232,D233)&gt;0,"",D233),"")</f>
        <v/>
      </c>
      <c r="BS233" s="1" t="str">
        <f aca="false">IF(E233&lt;&gt;"",IF(COUNTIF(BS$3:BS232,E233)&gt;0,"",E233),"")</f>
        <v/>
      </c>
      <c r="BT233" s="1" t="str">
        <f aca="false">IF(F233&lt;&gt;"",IF(COUNTIF(BT$3:BT232,F233)&gt;0,"",F233),"")</f>
        <v/>
      </c>
      <c r="BU233" s="1" t="str">
        <f aca="false">IF(G233&lt;&gt;"",IF(COUNTIF(BU$3:BU232,G233)&gt;0,"",G233),"")</f>
        <v/>
      </c>
    </row>
    <row r="234" customFormat="false" ht="15" hidden="false" customHeight="false" outlineLevel="0" collapsed="false">
      <c r="A234" s="972" t="str">
        <f aca="false">IF(B234&lt;&gt;"",CONCATENATE(B234,C234,D234,E234,F234,G234),"")</f>
        <v/>
      </c>
      <c r="B234" s="660"/>
      <c r="C234" s="660"/>
      <c r="D234" s="660"/>
      <c r="E234" s="1008"/>
      <c r="F234" s="660"/>
      <c r="G234" s="660"/>
      <c r="H234" s="1002"/>
      <c r="I234" s="1002"/>
      <c r="J234" s="1003"/>
      <c r="K234" s="1004"/>
      <c r="L234" s="1005"/>
      <c r="M234" s="1005"/>
      <c r="N234" s="1003"/>
      <c r="O234" s="1014"/>
      <c r="P234" s="1008"/>
      <c r="Q234" s="1008"/>
      <c r="R234" s="1008"/>
      <c r="S234" s="1007"/>
      <c r="V234" s="111" t="n">
        <f aca="false">+V233+1</f>
        <v>232</v>
      </c>
      <c r="W234" s="977" t="str">
        <f aca="false">IFERROR(VLOOKUP($V233,AD:AK,8,FALSE()),"")</f>
        <v/>
      </c>
      <c r="X234" s="977" t="str">
        <f aca="false">IFERROR(VLOOKUP($V234,AE:AL,8,FALSE()),"")</f>
        <v/>
      </c>
      <c r="Y234" s="977" t="str">
        <f aca="false">IFERROR(VLOOKUP($V234,AF:AM,8,FALSE()),"")</f>
        <v/>
      </c>
      <c r="Z234" s="977" t="str">
        <f aca="false">IFERROR(VLOOKUP($V234,AG:AN,8,FALSE()),"")</f>
        <v/>
      </c>
      <c r="AA234" s="977" t="str">
        <f aca="false">IFERROR(VLOOKUP($V234,AH:AO,8,FALSE()),"")</f>
        <v/>
      </c>
      <c r="AB234" s="977" t="str">
        <f aca="false">IFERROR(VLOOKUP($V234,AI:AP,8,FALSE()),"")</f>
        <v/>
      </c>
      <c r="AD234" s="111" t="str">
        <f aca="false">IF(AK234&lt;&gt;"",MAX(AD$3:AD233)+1,"")</f>
        <v/>
      </c>
      <c r="AE234" s="111" t="str">
        <f aca="false">IF(AL234&lt;&gt;"",MAX(AE$3:AE233)+1,"")</f>
        <v/>
      </c>
      <c r="AF234" s="111" t="str">
        <f aca="false">IF(AM234&lt;&gt;"",MAX(AF$3:AF233)+1,"")</f>
        <v/>
      </c>
      <c r="AG234" s="111" t="str">
        <f aca="false">IF(AN234&lt;&gt;"",MAX(AG$3:AG233)+1,"")</f>
        <v/>
      </c>
      <c r="AH234" s="111" t="str">
        <f aca="false">IF(AO234&lt;&gt;"",MAX(AH$3:AH233)+1,"")</f>
        <v/>
      </c>
      <c r="AI234" s="111" t="str">
        <f aca="false">IF(AP234&lt;&gt;"",MAX(AI$3:AI233)+1,"")</f>
        <v/>
      </c>
      <c r="AK234" s="111" t="str">
        <f aca="false">IF(B234="","",IF(COUNTIF($AK$3:AL233,B234)=0,B234,""))</f>
        <v/>
      </c>
      <c r="AL234" s="111" t="str">
        <f aca="false">IF(C234="","",IF($B234='Oneri di Urbanizzazione'!$E$33,IF(COUNTIF($AL$3:AL233,$C234)=0,$C234,""),""))</f>
        <v/>
      </c>
      <c r="AM234" s="111" t="str">
        <f aca="false">IF(D234="","",IF(AND($B234='Oneri di Urbanizzazione'!$E$33,$C234='Oneri di Urbanizzazione'!$E$35),IF(COUNTIF(AM$3:AM233,$D234)=0,$D234,""),""))</f>
        <v/>
      </c>
      <c r="AN234" s="111" t="str">
        <f aca="false">IF(E234="","",IF(AND($B234='Oneri di Urbanizzazione'!$E$33,$C234='Oneri di Urbanizzazione'!$E$35,$D234='Oneri di Urbanizzazione'!$E$38),IF(COUNTIF(AN$3:AN233,$E234)=0,$E234,""),""))</f>
        <v/>
      </c>
      <c r="AO234" s="111" t="str">
        <f aca="false">IF(F234="","",IF(AND($B234='Oneri di Urbanizzazione'!$E$33,$C234='Oneri di Urbanizzazione'!$E$35,$D234='Oneri di Urbanizzazione'!$E$38,$E234='Oneri di Urbanizzazione'!$E$40),IF(COUNTIF(AO$3:AO233,$F234)=0,$F234,""),""))</f>
        <v/>
      </c>
      <c r="AP234" s="111" t="str">
        <f aca="false">IF(G234="","",IF(AND($B234='Oneri di Urbanizzazione'!$E$33,$C234='Oneri di Urbanizzazione'!$E$35,$D234='Oneri di Urbanizzazione'!$E$38,$E234='Oneri di Urbanizzazione'!$E$40,$F234='Oneri di Urbanizzazione'!$E$42),IF(COUNTIF(AP$3:AP233,$G234)=0,$G234,""),""))</f>
        <v/>
      </c>
      <c r="AY234" s="1" t="n">
        <f aca="false">+AY233+1</f>
        <v>232</v>
      </c>
      <c r="AZ234" s="978" t="str">
        <f aca="false">IFERROR(VLOOKUP($AY234,BI:BP,8,FALSE()),"")</f>
        <v/>
      </c>
      <c r="BA234" s="978" t="str">
        <f aca="false">IFERROR(VLOOKUP($AY234,BJ:BQ,8,FALSE()),"")</f>
        <v/>
      </c>
      <c r="BB234" s="978" t="str">
        <f aca="false">IFERROR(VLOOKUP($AY234,BK:BR,8,FALSE()),"")</f>
        <v/>
      </c>
      <c r="BC234" s="978" t="str">
        <f aca="false">IFERROR(VLOOKUP($AY234,BL:BS,8,FALSE()),"")</f>
        <v/>
      </c>
      <c r="BD234" s="978" t="str">
        <f aca="false">IFERROR(VLOOKUP($AY234,BM:BT,8,FALSE()),"")</f>
        <v/>
      </c>
      <c r="BE234" s="978" t="str">
        <f aca="false">IFERROR(VLOOKUP($AY234,BN:BU,8,FALSE()),"")</f>
        <v/>
      </c>
      <c r="BI234" s="1" t="str">
        <f aca="false">IF(BP234&lt;&gt;"",MAX(BI$3:BI233)+1,"")</f>
        <v/>
      </c>
      <c r="BJ234" s="1" t="str">
        <f aca="false">IF(BQ234&lt;&gt;"",MAX(BJ$3:BJ233)+1,"")</f>
        <v/>
      </c>
      <c r="BK234" s="1" t="str">
        <f aca="false">IF(BR234&lt;&gt;"",MAX(BK$3:BK233)+1,"")</f>
        <v/>
      </c>
      <c r="BL234" s="1" t="str">
        <f aca="false">IF(BS234&lt;&gt;"",MAX(BL$3:BL233)+1,"")</f>
        <v/>
      </c>
      <c r="BM234" s="1" t="str">
        <f aca="false">IF(BT234&lt;&gt;"",MAX(BM$3:BM233)+1,"")</f>
        <v/>
      </c>
      <c r="BN234" s="1" t="str">
        <f aca="false">IF(BU234&lt;&gt;"",MAX(BN$3:BN233)+1,"")</f>
        <v/>
      </c>
      <c r="BP234" s="1" t="str">
        <f aca="false">IF(B234&lt;&gt;"",IF(COUNTIF(BP$3:BP233,B234)&gt;0,"",B234),"")</f>
        <v/>
      </c>
      <c r="BQ234" s="1" t="str">
        <f aca="false">IF(C234&lt;&gt;"",IF(COUNTIF(BQ$3:BQ233,C234)&gt;0,"",C234),"")</f>
        <v/>
      </c>
      <c r="BR234" s="1" t="str">
        <f aca="false">IF(D234&lt;&gt;"",IF(COUNTIF(BR$3:BR233,D234)&gt;0,"",D234),"")</f>
        <v/>
      </c>
      <c r="BS234" s="1" t="str">
        <f aca="false">IF(E234&lt;&gt;"",IF(COUNTIF(BS$3:BS233,E234)&gt;0,"",E234),"")</f>
        <v/>
      </c>
      <c r="BT234" s="1" t="str">
        <f aca="false">IF(F234&lt;&gt;"",IF(COUNTIF(BT$3:BT233,F234)&gt;0,"",F234),"")</f>
        <v/>
      </c>
      <c r="BU234" s="1" t="str">
        <f aca="false">IF(G234&lt;&gt;"",IF(COUNTIF(BU$3:BU233,G234)&gt;0,"",G234),"")</f>
        <v/>
      </c>
    </row>
    <row r="235" customFormat="false" ht="15" hidden="false" customHeight="false" outlineLevel="0" collapsed="false">
      <c r="A235" s="972" t="str">
        <f aca="false">IF(B235&lt;&gt;"",CONCATENATE(B235,C235,D235,E235,F235,G235),"")</f>
        <v/>
      </c>
      <c r="B235" s="660"/>
      <c r="C235" s="660"/>
      <c r="D235" s="660"/>
      <c r="E235" s="1008"/>
      <c r="F235" s="660"/>
      <c r="G235" s="660"/>
      <c r="H235" s="1002"/>
      <c r="I235" s="1002"/>
      <c r="J235" s="1003"/>
      <c r="K235" s="1004"/>
      <c r="L235" s="1005"/>
      <c r="M235" s="1005"/>
      <c r="N235" s="1003"/>
      <c r="O235" s="1014"/>
      <c r="P235" s="1008"/>
      <c r="Q235" s="1008"/>
      <c r="R235" s="1008"/>
      <c r="S235" s="1007"/>
      <c r="V235" s="111" t="n">
        <f aca="false">+V234+1</f>
        <v>233</v>
      </c>
      <c r="W235" s="977" t="str">
        <f aca="false">IFERROR(VLOOKUP($V234,AD:AK,8,FALSE()),"")</f>
        <v/>
      </c>
      <c r="X235" s="977" t="str">
        <f aca="false">IFERROR(VLOOKUP($V235,AE:AL,8,FALSE()),"")</f>
        <v/>
      </c>
      <c r="Y235" s="977" t="str">
        <f aca="false">IFERROR(VLOOKUP($V235,AF:AM,8,FALSE()),"")</f>
        <v/>
      </c>
      <c r="Z235" s="977" t="str">
        <f aca="false">IFERROR(VLOOKUP($V235,AG:AN,8,FALSE()),"")</f>
        <v/>
      </c>
      <c r="AA235" s="977" t="str">
        <f aca="false">IFERROR(VLOOKUP($V235,AH:AO,8,FALSE()),"")</f>
        <v/>
      </c>
      <c r="AB235" s="977" t="str">
        <f aca="false">IFERROR(VLOOKUP($V235,AI:AP,8,FALSE()),"")</f>
        <v/>
      </c>
      <c r="AD235" s="111" t="str">
        <f aca="false">IF(AK235&lt;&gt;"",MAX(AD$3:AD234)+1,"")</f>
        <v/>
      </c>
      <c r="AE235" s="111" t="str">
        <f aca="false">IF(AL235&lt;&gt;"",MAX(AE$3:AE234)+1,"")</f>
        <v/>
      </c>
      <c r="AF235" s="111" t="str">
        <f aca="false">IF(AM235&lt;&gt;"",MAX(AF$3:AF234)+1,"")</f>
        <v/>
      </c>
      <c r="AG235" s="111" t="str">
        <f aca="false">IF(AN235&lt;&gt;"",MAX(AG$3:AG234)+1,"")</f>
        <v/>
      </c>
      <c r="AH235" s="111" t="str">
        <f aca="false">IF(AO235&lt;&gt;"",MAX(AH$3:AH234)+1,"")</f>
        <v/>
      </c>
      <c r="AI235" s="111" t="str">
        <f aca="false">IF(AP235&lt;&gt;"",MAX(AI$3:AI234)+1,"")</f>
        <v/>
      </c>
      <c r="AK235" s="111" t="str">
        <f aca="false">IF(B235="","",IF(COUNTIF($AK$3:AL234,B235)=0,B235,""))</f>
        <v/>
      </c>
      <c r="AL235" s="111" t="str">
        <f aca="false">IF(C235="","",IF($B235='Oneri di Urbanizzazione'!$E$33,IF(COUNTIF($AL$3:AL234,$C235)=0,$C235,""),""))</f>
        <v/>
      </c>
      <c r="AM235" s="111" t="str">
        <f aca="false">IF(D235="","",IF(AND($B235='Oneri di Urbanizzazione'!$E$33,$C235='Oneri di Urbanizzazione'!$E$35),IF(COUNTIF(AM$3:AM234,$D235)=0,$D235,""),""))</f>
        <v/>
      </c>
      <c r="AN235" s="111" t="str">
        <f aca="false">IF(E235="","",IF(AND($B235='Oneri di Urbanizzazione'!$E$33,$C235='Oneri di Urbanizzazione'!$E$35,$D235='Oneri di Urbanizzazione'!$E$38),IF(COUNTIF(AN$3:AN234,$E235)=0,$E235,""),""))</f>
        <v/>
      </c>
      <c r="AO235" s="111" t="str">
        <f aca="false">IF(F235="","",IF(AND($B235='Oneri di Urbanizzazione'!$E$33,$C235='Oneri di Urbanizzazione'!$E$35,$D235='Oneri di Urbanizzazione'!$E$38,$E235='Oneri di Urbanizzazione'!$E$40),IF(COUNTIF(AO$3:AO234,$F235)=0,$F235,""),""))</f>
        <v/>
      </c>
      <c r="AP235" s="111" t="str">
        <f aca="false">IF(G235="","",IF(AND($B235='Oneri di Urbanizzazione'!$E$33,$C235='Oneri di Urbanizzazione'!$E$35,$D235='Oneri di Urbanizzazione'!$E$38,$E235='Oneri di Urbanizzazione'!$E$40,$F235='Oneri di Urbanizzazione'!$E$42),IF(COUNTIF(AP$3:AP234,$G235)=0,$G235,""),""))</f>
        <v/>
      </c>
      <c r="AY235" s="1" t="n">
        <f aca="false">+AY234+1</f>
        <v>233</v>
      </c>
      <c r="AZ235" s="978" t="str">
        <f aca="false">IFERROR(VLOOKUP($AY235,BI:BP,8,FALSE()),"")</f>
        <v/>
      </c>
      <c r="BA235" s="978" t="str">
        <f aca="false">IFERROR(VLOOKUP($AY235,BJ:BQ,8,FALSE()),"")</f>
        <v/>
      </c>
      <c r="BB235" s="978" t="str">
        <f aca="false">IFERROR(VLOOKUP($AY235,BK:BR,8,FALSE()),"")</f>
        <v/>
      </c>
      <c r="BC235" s="978" t="str">
        <f aca="false">IFERROR(VLOOKUP($AY235,BL:BS,8,FALSE()),"")</f>
        <v/>
      </c>
      <c r="BD235" s="978" t="str">
        <f aca="false">IFERROR(VLOOKUP($AY235,BM:BT,8,FALSE()),"")</f>
        <v/>
      </c>
      <c r="BE235" s="978" t="str">
        <f aca="false">IFERROR(VLOOKUP($AY235,BN:BU,8,FALSE()),"")</f>
        <v/>
      </c>
      <c r="BI235" s="1" t="str">
        <f aca="false">IF(BP235&lt;&gt;"",MAX(BI$3:BI234)+1,"")</f>
        <v/>
      </c>
      <c r="BJ235" s="1" t="str">
        <f aca="false">IF(BQ235&lt;&gt;"",MAX(BJ$3:BJ234)+1,"")</f>
        <v/>
      </c>
      <c r="BK235" s="1" t="str">
        <f aca="false">IF(BR235&lt;&gt;"",MAX(BK$3:BK234)+1,"")</f>
        <v/>
      </c>
      <c r="BL235" s="1" t="str">
        <f aca="false">IF(BS235&lt;&gt;"",MAX(BL$3:BL234)+1,"")</f>
        <v/>
      </c>
      <c r="BM235" s="1" t="str">
        <f aca="false">IF(BT235&lt;&gt;"",MAX(BM$3:BM234)+1,"")</f>
        <v/>
      </c>
      <c r="BN235" s="1" t="str">
        <f aca="false">IF(BU235&lt;&gt;"",MAX(BN$3:BN234)+1,"")</f>
        <v/>
      </c>
      <c r="BP235" s="1" t="str">
        <f aca="false">IF(B235&lt;&gt;"",IF(COUNTIF(BP$3:BP234,B235)&gt;0,"",B235),"")</f>
        <v/>
      </c>
      <c r="BQ235" s="1" t="str">
        <f aca="false">IF(C235&lt;&gt;"",IF(COUNTIF(BQ$3:BQ234,C235)&gt;0,"",C235),"")</f>
        <v/>
      </c>
      <c r="BR235" s="1" t="str">
        <f aca="false">IF(D235&lt;&gt;"",IF(COUNTIF(BR$3:BR234,D235)&gt;0,"",D235),"")</f>
        <v/>
      </c>
      <c r="BS235" s="1" t="str">
        <f aca="false">IF(E235&lt;&gt;"",IF(COUNTIF(BS$3:BS234,E235)&gt;0,"",E235),"")</f>
        <v/>
      </c>
      <c r="BT235" s="1" t="str">
        <f aca="false">IF(F235&lt;&gt;"",IF(COUNTIF(BT$3:BT234,F235)&gt;0,"",F235),"")</f>
        <v/>
      </c>
      <c r="BU235" s="1" t="str">
        <f aca="false">IF(G235&lt;&gt;"",IF(COUNTIF(BU$3:BU234,G235)&gt;0,"",G235),"")</f>
        <v/>
      </c>
    </row>
    <row r="236" customFormat="false" ht="15" hidden="false" customHeight="false" outlineLevel="0" collapsed="false">
      <c r="A236" s="972" t="str">
        <f aca="false">IF(B236&lt;&gt;"",CONCATENATE(B236,C236,D236,E236,F236,G236),"")</f>
        <v/>
      </c>
      <c r="B236" s="660"/>
      <c r="C236" s="660"/>
      <c r="D236" s="660"/>
      <c r="E236" s="1008"/>
      <c r="F236" s="660"/>
      <c r="G236" s="660"/>
      <c r="H236" s="1002"/>
      <c r="I236" s="1002"/>
      <c r="J236" s="1003"/>
      <c r="K236" s="1004"/>
      <c r="L236" s="1005"/>
      <c r="M236" s="1005"/>
      <c r="N236" s="1003"/>
      <c r="O236" s="1014"/>
      <c r="P236" s="1008"/>
      <c r="Q236" s="1008"/>
      <c r="R236" s="1008"/>
      <c r="S236" s="1007"/>
      <c r="V236" s="111" t="n">
        <f aca="false">+V235+1</f>
        <v>234</v>
      </c>
      <c r="W236" s="977" t="str">
        <f aca="false">IFERROR(VLOOKUP($V235,AD:AK,8,FALSE()),"")</f>
        <v/>
      </c>
      <c r="X236" s="977" t="str">
        <f aca="false">IFERROR(VLOOKUP($V236,AE:AL,8,FALSE()),"")</f>
        <v/>
      </c>
      <c r="Y236" s="977" t="str">
        <f aca="false">IFERROR(VLOOKUP($V236,AF:AM,8,FALSE()),"")</f>
        <v/>
      </c>
      <c r="Z236" s="977" t="str">
        <f aca="false">IFERROR(VLOOKUP($V236,AG:AN,8,FALSE()),"")</f>
        <v/>
      </c>
      <c r="AA236" s="977" t="str">
        <f aca="false">IFERROR(VLOOKUP($V236,AH:AO,8,FALSE()),"")</f>
        <v/>
      </c>
      <c r="AB236" s="977" t="str">
        <f aca="false">IFERROR(VLOOKUP($V236,AI:AP,8,FALSE()),"")</f>
        <v/>
      </c>
      <c r="AD236" s="111" t="str">
        <f aca="false">IF(AK236&lt;&gt;"",MAX(AD$3:AD235)+1,"")</f>
        <v/>
      </c>
      <c r="AE236" s="111" t="str">
        <f aca="false">IF(AL236&lt;&gt;"",MAX(AE$3:AE235)+1,"")</f>
        <v/>
      </c>
      <c r="AF236" s="111" t="str">
        <f aca="false">IF(AM236&lt;&gt;"",MAX(AF$3:AF235)+1,"")</f>
        <v/>
      </c>
      <c r="AG236" s="111" t="str">
        <f aca="false">IF(AN236&lt;&gt;"",MAX(AG$3:AG235)+1,"")</f>
        <v/>
      </c>
      <c r="AH236" s="111" t="str">
        <f aca="false">IF(AO236&lt;&gt;"",MAX(AH$3:AH235)+1,"")</f>
        <v/>
      </c>
      <c r="AI236" s="111" t="str">
        <f aca="false">IF(AP236&lt;&gt;"",MAX(AI$3:AI235)+1,"")</f>
        <v/>
      </c>
      <c r="AK236" s="111" t="str">
        <f aca="false">IF(B236="","",IF(COUNTIF($AK$3:AL235,B236)=0,B236,""))</f>
        <v/>
      </c>
      <c r="AL236" s="111" t="str">
        <f aca="false">IF(C236="","",IF($B236='Oneri di Urbanizzazione'!$E$33,IF(COUNTIF($AL$3:AL235,$C236)=0,$C236,""),""))</f>
        <v/>
      </c>
      <c r="AM236" s="111" t="str">
        <f aca="false">IF(D236="","",IF(AND($B236='Oneri di Urbanizzazione'!$E$33,$C236='Oneri di Urbanizzazione'!$E$35),IF(COUNTIF(AM$3:AM235,$D236)=0,$D236,""),""))</f>
        <v/>
      </c>
      <c r="AN236" s="111" t="str">
        <f aca="false">IF(E236="","",IF(AND($B236='Oneri di Urbanizzazione'!$E$33,$C236='Oneri di Urbanizzazione'!$E$35,$D236='Oneri di Urbanizzazione'!$E$38),IF(COUNTIF(AN$3:AN235,$E236)=0,$E236,""),""))</f>
        <v/>
      </c>
      <c r="AO236" s="111" t="str">
        <f aca="false">IF(F236="","",IF(AND($B236='Oneri di Urbanizzazione'!$E$33,$C236='Oneri di Urbanizzazione'!$E$35,$D236='Oneri di Urbanizzazione'!$E$38,$E236='Oneri di Urbanizzazione'!$E$40),IF(COUNTIF(AO$3:AO235,$F236)=0,$F236,""),""))</f>
        <v/>
      </c>
      <c r="AP236" s="111" t="str">
        <f aca="false">IF(G236="","",IF(AND($B236='Oneri di Urbanizzazione'!$E$33,$C236='Oneri di Urbanizzazione'!$E$35,$D236='Oneri di Urbanizzazione'!$E$38,$E236='Oneri di Urbanizzazione'!$E$40,$F236='Oneri di Urbanizzazione'!$E$42),IF(COUNTIF(AP$3:AP235,$G236)=0,$G236,""),""))</f>
        <v/>
      </c>
      <c r="AY236" s="1" t="n">
        <f aca="false">+AY235+1</f>
        <v>234</v>
      </c>
      <c r="AZ236" s="978" t="str">
        <f aca="false">IFERROR(VLOOKUP($AY236,BI:BP,8,FALSE()),"")</f>
        <v/>
      </c>
      <c r="BA236" s="978" t="str">
        <f aca="false">IFERROR(VLOOKUP($AY236,BJ:BQ,8,FALSE()),"")</f>
        <v/>
      </c>
      <c r="BB236" s="978" t="str">
        <f aca="false">IFERROR(VLOOKUP($AY236,BK:BR,8,FALSE()),"")</f>
        <v/>
      </c>
      <c r="BC236" s="978" t="str">
        <f aca="false">IFERROR(VLOOKUP($AY236,BL:BS,8,FALSE()),"")</f>
        <v/>
      </c>
      <c r="BD236" s="978" t="str">
        <f aca="false">IFERROR(VLOOKUP($AY236,BM:BT,8,FALSE()),"")</f>
        <v/>
      </c>
      <c r="BE236" s="978" t="str">
        <f aca="false">IFERROR(VLOOKUP($AY236,BN:BU,8,FALSE()),"")</f>
        <v/>
      </c>
      <c r="BI236" s="1" t="str">
        <f aca="false">IF(BP236&lt;&gt;"",MAX(BI$3:BI235)+1,"")</f>
        <v/>
      </c>
      <c r="BJ236" s="1" t="str">
        <f aca="false">IF(BQ236&lt;&gt;"",MAX(BJ$3:BJ235)+1,"")</f>
        <v/>
      </c>
      <c r="BK236" s="1" t="str">
        <f aca="false">IF(BR236&lt;&gt;"",MAX(BK$3:BK235)+1,"")</f>
        <v/>
      </c>
      <c r="BL236" s="1" t="str">
        <f aca="false">IF(BS236&lt;&gt;"",MAX(BL$3:BL235)+1,"")</f>
        <v/>
      </c>
      <c r="BM236" s="1" t="str">
        <f aca="false">IF(BT236&lt;&gt;"",MAX(BM$3:BM235)+1,"")</f>
        <v/>
      </c>
      <c r="BN236" s="1" t="str">
        <f aca="false">IF(BU236&lt;&gt;"",MAX(BN$3:BN235)+1,"")</f>
        <v/>
      </c>
      <c r="BP236" s="1" t="str">
        <f aca="false">IF(B236&lt;&gt;"",IF(COUNTIF(BP$3:BP235,B236)&gt;0,"",B236),"")</f>
        <v/>
      </c>
      <c r="BQ236" s="1" t="str">
        <f aca="false">IF(C236&lt;&gt;"",IF(COUNTIF(BQ$3:BQ235,C236)&gt;0,"",C236),"")</f>
        <v/>
      </c>
      <c r="BR236" s="1" t="str">
        <f aca="false">IF(D236&lt;&gt;"",IF(COUNTIF(BR$3:BR235,D236)&gt;0,"",D236),"")</f>
        <v/>
      </c>
      <c r="BS236" s="1" t="str">
        <f aca="false">IF(E236&lt;&gt;"",IF(COUNTIF(BS$3:BS235,E236)&gt;0,"",E236),"")</f>
        <v/>
      </c>
      <c r="BT236" s="1" t="str">
        <f aca="false">IF(F236&lt;&gt;"",IF(COUNTIF(BT$3:BT235,F236)&gt;0,"",F236),"")</f>
        <v/>
      </c>
      <c r="BU236" s="1" t="str">
        <f aca="false">IF(G236&lt;&gt;"",IF(COUNTIF(BU$3:BU235,G236)&gt;0,"",G236),"")</f>
        <v/>
      </c>
    </row>
    <row r="237" customFormat="false" ht="15" hidden="false" customHeight="false" outlineLevel="0" collapsed="false">
      <c r="A237" s="972" t="str">
        <f aca="false">IF(B237&lt;&gt;"",CONCATENATE(B237,C237,D237,E237,F237,G237),"")</f>
        <v/>
      </c>
      <c r="B237" s="660"/>
      <c r="C237" s="660"/>
      <c r="D237" s="660"/>
      <c r="E237" s="1008"/>
      <c r="F237" s="660"/>
      <c r="G237" s="660"/>
      <c r="H237" s="1002"/>
      <c r="I237" s="1002"/>
      <c r="J237" s="1003"/>
      <c r="K237" s="1004"/>
      <c r="L237" s="1005"/>
      <c r="M237" s="1005"/>
      <c r="N237" s="1003"/>
      <c r="O237" s="1014"/>
      <c r="P237" s="1008"/>
      <c r="Q237" s="1008"/>
      <c r="R237" s="1008"/>
      <c r="S237" s="1007"/>
      <c r="V237" s="111" t="n">
        <f aca="false">+V236+1</f>
        <v>235</v>
      </c>
      <c r="W237" s="977" t="str">
        <f aca="false">IFERROR(VLOOKUP($V236,AD:AK,8,FALSE()),"")</f>
        <v/>
      </c>
      <c r="X237" s="977" t="str">
        <f aca="false">IFERROR(VLOOKUP($V237,AE:AL,8,FALSE()),"")</f>
        <v/>
      </c>
      <c r="Y237" s="977" t="str">
        <f aca="false">IFERROR(VLOOKUP($V237,AF:AM,8,FALSE()),"")</f>
        <v/>
      </c>
      <c r="Z237" s="977" t="str">
        <f aca="false">IFERROR(VLOOKUP($V237,AG:AN,8,FALSE()),"")</f>
        <v/>
      </c>
      <c r="AA237" s="977" t="str">
        <f aca="false">IFERROR(VLOOKUP($V237,AH:AO,8,FALSE()),"")</f>
        <v/>
      </c>
      <c r="AB237" s="977" t="str">
        <f aca="false">IFERROR(VLOOKUP($V237,AI:AP,8,FALSE()),"")</f>
        <v/>
      </c>
      <c r="AD237" s="111" t="str">
        <f aca="false">IF(AK237&lt;&gt;"",MAX(AD$3:AD236)+1,"")</f>
        <v/>
      </c>
      <c r="AE237" s="111" t="str">
        <f aca="false">IF(AL237&lt;&gt;"",MAX(AE$3:AE236)+1,"")</f>
        <v/>
      </c>
      <c r="AF237" s="111" t="str">
        <f aca="false">IF(AM237&lt;&gt;"",MAX(AF$3:AF236)+1,"")</f>
        <v/>
      </c>
      <c r="AG237" s="111" t="str">
        <f aca="false">IF(AN237&lt;&gt;"",MAX(AG$3:AG236)+1,"")</f>
        <v/>
      </c>
      <c r="AH237" s="111" t="str">
        <f aca="false">IF(AO237&lt;&gt;"",MAX(AH$3:AH236)+1,"")</f>
        <v/>
      </c>
      <c r="AI237" s="111" t="str">
        <f aca="false">IF(AP237&lt;&gt;"",MAX(AI$3:AI236)+1,"")</f>
        <v/>
      </c>
      <c r="AK237" s="111" t="str">
        <f aca="false">IF(B237="","",IF(COUNTIF($AK$3:AL236,B237)=0,B237,""))</f>
        <v/>
      </c>
      <c r="AL237" s="111" t="str">
        <f aca="false">IF(C237="","",IF($B237='Oneri di Urbanizzazione'!$E$33,IF(COUNTIF($AL$3:AL236,$C237)=0,$C237,""),""))</f>
        <v/>
      </c>
      <c r="AM237" s="111" t="str">
        <f aca="false">IF(D237="","",IF(AND($B237='Oneri di Urbanizzazione'!$E$33,$C237='Oneri di Urbanizzazione'!$E$35),IF(COUNTIF(AM$3:AM236,$D237)=0,$D237,""),""))</f>
        <v/>
      </c>
      <c r="AN237" s="111" t="str">
        <f aca="false">IF(E237="","",IF(AND($B237='Oneri di Urbanizzazione'!$E$33,$C237='Oneri di Urbanizzazione'!$E$35,$D237='Oneri di Urbanizzazione'!$E$38),IF(COUNTIF(AN$3:AN236,$E237)=0,$E237,""),""))</f>
        <v/>
      </c>
      <c r="AO237" s="111" t="str">
        <f aca="false">IF(F237="","",IF(AND($B237='Oneri di Urbanizzazione'!$E$33,$C237='Oneri di Urbanizzazione'!$E$35,$D237='Oneri di Urbanizzazione'!$E$38,$E237='Oneri di Urbanizzazione'!$E$40),IF(COUNTIF(AO$3:AO236,$F237)=0,$F237,""),""))</f>
        <v/>
      </c>
      <c r="AP237" s="111" t="str">
        <f aca="false">IF(G237="","",IF(AND($B237='Oneri di Urbanizzazione'!$E$33,$C237='Oneri di Urbanizzazione'!$E$35,$D237='Oneri di Urbanizzazione'!$E$38,$E237='Oneri di Urbanizzazione'!$E$40,$F237='Oneri di Urbanizzazione'!$E$42),IF(COUNTIF(AP$3:AP236,$G237)=0,$G237,""),""))</f>
        <v/>
      </c>
      <c r="AY237" s="1" t="n">
        <f aca="false">+AY236+1</f>
        <v>235</v>
      </c>
      <c r="AZ237" s="978" t="str">
        <f aca="false">IFERROR(VLOOKUP($AY237,BI:BP,8,FALSE()),"")</f>
        <v/>
      </c>
      <c r="BA237" s="978" t="str">
        <f aca="false">IFERROR(VLOOKUP($AY237,BJ:BQ,8,FALSE()),"")</f>
        <v/>
      </c>
      <c r="BB237" s="978" t="str">
        <f aca="false">IFERROR(VLOOKUP($AY237,BK:BR,8,FALSE()),"")</f>
        <v/>
      </c>
      <c r="BC237" s="978" t="str">
        <f aca="false">IFERROR(VLOOKUP($AY237,BL:BS,8,FALSE()),"")</f>
        <v/>
      </c>
      <c r="BD237" s="978" t="str">
        <f aca="false">IFERROR(VLOOKUP($AY237,BM:BT,8,FALSE()),"")</f>
        <v/>
      </c>
      <c r="BE237" s="978" t="str">
        <f aca="false">IFERROR(VLOOKUP($AY237,BN:BU,8,FALSE()),"")</f>
        <v/>
      </c>
      <c r="BI237" s="1" t="str">
        <f aca="false">IF(BP237&lt;&gt;"",MAX(BI$3:BI236)+1,"")</f>
        <v/>
      </c>
      <c r="BJ237" s="1" t="str">
        <f aca="false">IF(BQ237&lt;&gt;"",MAX(BJ$3:BJ236)+1,"")</f>
        <v/>
      </c>
      <c r="BK237" s="1" t="str">
        <f aca="false">IF(BR237&lt;&gt;"",MAX(BK$3:BK236)+1,"")</f>
        <v/>
      </c>
      <c r="BL237" s="1" t="str">
        <f aca="false">IF(BS237&lt;&gt;"",MAX(BL$3:BL236)+1,"")</f>
        <v/>
      </c>
      <c r="BM237" s="1" t="str">
        <f aca="false">IF(BT237&lt;&gt;"",MAX(BM$3:BM236)+1,"")</f>
        <v/>
      </c>
      <c r="BN237" s="1" t="str">
        <f aca="false">IF(BU237&lt;&gt;"",MAX(BN$3:BN236)+1,"")</f>
        <v/>
      </c>
      <c r="BP237" s="1" t="str">
        <f aca="false">IF(B237&lt;&gt;"",IF(COUNTIF(BP$3:BP236,B237)&gt;0,"",B237),"")</f>
        <v/>
      </c>
      <c r="BQ237" s="1" t="str">
        <f aca="false">IF(C237&lt;&gt;"",IF(COUNTIF(BQ$3:BQ236,C237)&gt;0,"",C237),"")</f>
        <v/>
      </c>
      <c r="BR237" s="1" t="str">
        <f aca="false">IF(D237&lt;&gt;"",IF(COUNTIF(BR$3:BR236,D237)&gt;0,"",D237),"")</f>
        <v/>
      </c>
      <c r="BS237" s="1" t="str">
        <f aca="false">IF(E237&lt;&gt;"",IF(COUNTIF(BS$3:BS236,E237)&gt;0,"",E237),"")</f>
        <v/>
      </c>
      <c r="BT237" s="1" t="str">
        <f aca="false">IF(F237&lt;&gt;"",IF(COUNTIF(BT$3:BT236,F237)&gt;0,"",F237),"")</f>
        <v/>
      </c>
      <c r="BU237" s="1" t="str">
        <f aca="false">IF(G237&lt;&gt;"",IF(COUNTIF(BU$3:BU236,G237)&gt;0,"",G237),"")</f>
        <v/>
      </c>
    </row>
    <row r="238" customFormat="false" ht="15" hidden="false" customHeight="false" outlineLevel="0" collapsed="false">
      <c r="A238" s="972" t="str">
        <f aca="false">IF(B238&lt;&gt;"",CONCATENATE(B238,C238,D238,E238,F238,G238),"")</f>
        <v/>
      </c>
      <c r="B238" s="660"/>
      <c r="C238" s="660"/>
      <c r="D238" s="660"/>
      <c r="E238" s="1008"/>
      <c r="F238" s="660"/>
      <c r="G238" s="660"/>
      <c r="H238" s="1002"/>
      <c r="I238" s="1002"/>
      <c r="J238" s="1003"/>
      <c r="K238" s="1004"/>
      <c r="L238" s="1005"/>
      <c r="M238" s="1005"/>
      <c r="N238" s="1003"/>
      <c r="O238" s="1014"/>
      <c r="P238" s="1008"/>
      <c r="Q238" s="1008"/>
      <c r="R238" s="1008"/>
      <c r="S238" s="1007"/>
      <c r="V238" s="111" t="n">
        <f aca="false">+V237+1</f>
        <v>236</v>
      </c>
      <c r="W238" s="977" t="str">
        <f aca="false">IFERROR(VLOOKUP($V237,AD:AK,8,FALSE()),"")</f>
        <v/>
      </c>
      <c r="X238" s="977" t="str">
        <f aca="false">IFERROR(VLOOKUP($V238,AE:AL,8,FALSE()),"")</f>
        <v/>
      </c>
      <c r="Y238" s="977" t="str">
        <f aca="false">IFERROR(VLOOKUP($V238,AF:AM,8,FALSE()),"")</f>
        <v/>
      </c>
      <c r="Z238" s="977" t="str">
        <f aca="false">IFERROR(VLOOKUP($V238,AG:AN,8,FALSE()),"")</f>
        <v/>
      </c>
      <c r="AA238" s="977" t="str">
        <f aca="false">IFERROR(VLOOKUP($V238,AH:AO,8,FALSE()),"")</f>
        <v/>
      </c>
      <c r="AB238" s="977" t="str">
        <f aca="false">IFERROR(VLOOKUP($V238,AI:AP,8,FALSE()),"")</f>
        <v/>
      </c>
      <c r="AD238" s="111" t="str">
        <f aca="false">IF(AK238&lt;&gt;"",MAX(AD$3:AD237)+1,"")</f>
        <v/>
      </c>
      <c r="AE238" s="111" t="str">
        <f aca="false">IF(AL238&lt;&gt;"",MAX(AE$3:AE237)+1,"")</f>
        <v/>
      </c>
      <c r="AF238" s="111" t="str">
        <f aca="false">IF(AM238&lt;&gt;"",MAX(AF$3:AF237)+1,"")</f>
        <v/>
      </c>
      <c r="AG238" s="111" t="str">
        <f aca="false">IF(AN238&lt;&gt;"",MAX(AG$3:AG237)+1,"")</f>
        <v/>
      </c>
      <c r="AH238" s="111" t="str">
        <f aca="false">IF(AO238&lt;&gt;"",MAX(AH$3:AH237)+1,"")</f>
        <v/>
      </c>
      <c r="AI238" s="111" t="str">
        <f aca="false">IF(AP238&lt;&gt;"",MAX(AI$3:AI237)+1,"")</f>
        <v/>
      </c>
      <c r="AK238" s="111" t="str">
        <f aca="false">IF(B238="","",IF(COUNTIF($AK$3:AL237,B238)=0,B238,""))</f>
        <v/>
      </c>
      <c r="AL238" s="111" t="str">
        <f aca="false">IF(C238="","",IF($B238='Oneri di Urbanizzazione'!$E$33,IF(COUNTIF($AL$3:AL237,$C238)=0,$C238,""),""))</f>
        <v/>
      </c>
      <c r="AM238" s="111" t="str">
        <f aca="false">IF(D238="","",IF(AND($B238='Oneri di Urbanizzazione'!$E$33,$C238='Oneri di Urbanizzazione'!$E$35),IF(COUNTIF(AM$3:AM237,$D238)=0,$D238,""),""))</f>
        <v/>
      </c>
      <c r="AN238" s="111" t="str">
        <f aca="false">IF(E238="","",IF(AND($B238='Oneri di Urbanizzazione'!$E$33,$C238='Oneri di Urbanizzazione'!$E$35,$D238='Oneri di Urbanizzazione'!$E$38),IF(COUNTIF(AN$3:AN237,$E238)=0,$E238,""),""))</f>
        <v/>
      </c>
      <c r="AO238" s="111" t="str">
        <f aca="false">IF(F238="","",IF(AND($B238='Oneri di Urbanizzazione'!$E$33,$C238='Oneri di Urbanizzazione'!$E$35,$D238='Oneri di Urbanizzazione'!$E$38,$E238='Oneri di Urbanizzazione'!$E$40),IF(COUNTIF(AO$3:AO237,$F238)=0,$F238,""),""))</f>
        <v/>
      </c>
      <c r="AP238" s="111" t="str">
        <f aca="false">IF(G238="","",IF(AND($B238='Oneri di Urbanizzazione'!$E$33,$C238='Oneri di Urbanizzazione'!$E$35,$D238='Oneri di Urbanizzazione'!$E$38,$E238='Oneri di Urbanizzazione'!$E$40,$F238='Oneri di Urbanizzazione'!$E$42),IF(COUNTIF(AP$3:AP237,$G238)=0,$G238,""),""))</f>
        <v/>
      </c>
      <c r="AY238" s="1" t="n">
        <f aca="false">+AY237+1</f>
        <v>236</v>
      </c>
      <c r="AZ238" s="978" t="str">
        <f aca="false">IFERROR(VLOOKUP($AY238,BI:BP,8,FALSE()),"")</f>
        <v/>
      </c>
      <c r="BA238" s="978" t="str">
        <f aca="false">IFERROR(VLOOKUP($AY238,BJ:BQ,8,FALSE()),"")</f>
        <v/>
      </c>
      <c r="BB238" s="978" t="str">
        <f aca="false">IFERROR(VLOOKUP($AY238,BK:BR,8,FALSE()),"")</f>
        <v/>
      </c>
      <c r="BC238" s="978" t="str">
        <f aca="false">IFERROR(VLOOKUP($AY238,BL:BS,8,FALSE()),"")</f>
        <v/>
      </c>
      <c r="BD238" s="978" t="str">
        <f aca="false">IFERROR(VLOOKUP($AY238,BM:BT,8,FALSE()),"")</f>
        <v/>
      </c>
      <c r="BE238" s="978" t="str">
        <f aca="false">IFERROR(VLOOKUP($AY238,BN:BU,8,FALSE()),"")</f>
        <v/>
      </c>
      <c r="BI238" s="1" t="str">
        <f aca="false">IF(BP238&lt;&gt;"",MAX(BI$3:BI237)+1,"")</f>
        <v/>
      </c>
      <c r="BJ238" s="1" t="str">
        <f aca="false">IF(BQ238&lt;&gt;"",MAX(BJ$3:BJ237)+1,"")</f>
        <v/>
      </c>
      <c r="BK238" s="1" t="str">
        <f aca="false">IF(BR238&lt;&gt;"",MAX(BK$3:BK237)+1,"")</f>
        <v/>
      </c>
      <c r="BL238" s="1" t="str">
        <f aca="false">IF(BS238&lt;&gt;"",MAX(BL$3:BL237)+1,"")</f>
        <v/>
      </c>
      <c r="BM238" s="1" t="str">
        <f aca="false">IF(BT238&lt;&gt;"",MAX(BM$3:BM237)+1,"")</f>
        <v/>
      </c>
      <c r="BN238" s="1" t="str">
        <f aca="false">IF(BU238&lt;&gt;"",MAX(BN$3:BN237)+1,"")</f>
        <v/>
      </c>
      <c r="BP238" s="1" t="str">
        <f aca="false">IF(B238&lt;&gt;"",IF(COUNTIF(BP$3:BP237,B238)&gt;0,"",B238),"")</f>
        <v/>
      </c>
      <c r="BQ238" s="1" t="str">
        <f aca="false">IF(C238&lt;&gt;"",IF(COUNTIF(BQ$3:BQ237,C238)&gt;0,"",C238),"")</f>
        <v/>
      </c>
      <c r="BR238" s="1" t="str">
        <f aca="false">IF(D238&lt;&gt;"",IF(COUNTIF(BR$3:BR237,D238)&gt;0,"",D238),"")</f>
        <v/>
      </c>
      <c r="BS238" s="1" t="str">
        <f aca="false">IF(E238&lt;&gt;"",IF(COUNTIF(BS$3:BS237,E238)&gt;0,"",E238),"")</f>
        <v/>
      </c>
      <c r="BT238" s="1" t="str">
        <f aca="false">IF(F238&lt;&gt;"",IF(COUNTIF(BT$3:BT237,F238)&gt;0,"",F238),"")</f>
        <v/>
      </c>
      <c r="BU238" s="1" t="str">
        <f aca="false">IF(G238&lt;&gt;"",IF(COUNTIF(BU$3:BU237,G238)&gt;0,"",G238),"")</f>
        <v/>
      </c>
    </row>
    <row r="239" customFormat="false" ht="15" hidden="false" customHeight="false" outlineLevel="0" collapsed="false">
      <c r="A239" s="972" t="str">
        <f aca="false">IF(B239&lt;&gt;"",CONCATENATE(B239,C239,D239,E239,F239,G239),"")</f>
        <v/>
      </c>
      <c r="B239" s="660"/>
      <c r="C239" s="660"/>
      <c r="D239" s="660"/>
      <c r="E239" s="1008"/>
      <c r="F239" s="660"/>
      <c r="G239" s="660"/>
      <c r="H239" s="1002"/>
      <c r="I239" s="1002"/>
      <c r="J239" s="1003"/>
      <c r="K239" s="1004"/>
      <c r="L239" s="1005"/>
      <c r="M239" s="1005"/>
      <c r="N239" s="1003"/>
      <c r="O239" s="1014"/>
      <c r="P239" s="1008"/>
      <c r="Q239" s="1008"/>
      <c r="R239" s="1008"/>
      <c r="S239" s="1007"/>
      <c r="V239" s="111" t="n">
        <f aca="false">+V238+1</f>
        <v>237</v>
      </c>
      <c r="W239" s="977" t="str">
        <f aca="false">IFERROR(VLOOKUP($V238,AD:AK,8,FALSE()),"")</f>
        <v/>
      </c>
      <c r="X239" s="977" t="str">
        <f aca="false">IFERROR(VLOOKUP($V239,AE:AL,8,FALSE()),"")</f>
        <v/>
      </c>
      <c r="Y239" s="977" t="str">
        <f aca="false">IFERROR(VLOOKUP($V239,AF:AM,8,FALSE()),"")</f>
        <v/>
      </c>
      <c r="Z239" s="977" t="str">
        <f aca="false">IFERROR(VLOOKUP($V239,AG:AN,8,FALSE()),"")</f>
        <v/>
      </c>
      <c r="AA239" s="977" t="str">
        <f aca="false">IFERROR(VLOOKUP($V239,AH:AO,8,FALSE()),"")</f>
        <v/>
      </c>
      <c r="AB239" s="977" t="str">
        <f aca="false">IFERROR(VLOOKUP($V239,AI:AP,8,FALSE()),"")</f>
        <v/>
      </c>
      <c r="AD239" s="111" t="str">
        <f aca="false">IF(AK239&lt;&gt;"",MAX(AD$3:AD238)+1,"")</f>
        <v/>
      </c>
      <c r="AE239" s="111" t="str">
        <f aca="false">IF(AL239&lt;&gt;"",MAX(AE$3:AE238)+1,"")</f>
        <v/>
      </c>
      <c r="AF239" s="111" t="str">
        <f aca="false">IF(AM239&lt;&gt;"",MAX(AF$3:AF238)+1,"")</f>
        <v/>
      </c>
      <c r="AG239" s="111" t="str">
        <f aca="false">IF(AN239&lt;&gt;"",MAX(AG$3:AG238)+1,"")</f>
        <v/>
      </c>
      <c r="AH239" s="111" t="str">
        <f aca="false">IF(AO239&lt;&gt;"",MAX(AH$3:AH238)+1,"")</f>
        <v/>
      </c>
      <c r="AI239" s="111" t="str">
        <f aca="false">IF(AP239&lt;&gt;"",MAX(AI$3:AI238)+1,"")</f>
        <v/>
      </c>
      <c r="AK239" s="111" t="str">
        <f aca="false">IF(B239="","",IF(COUNTIF($AK$3:AL238,B239)=0,B239,""))</f>
        <v/>
      </c>
      <c r="AL239" s="111" t="str">
        <f aca="false">IF(C239="","",IF($B239='Oneri di Urbanizzazione'!$E$33,IF(COUNTIF($AL$3:AL238,$C239)=0,$C239,""),""))</f>
        <v/>
      </c>
      <c r="AM239" s="111" t="str">
        <f aca="false">IF(D239="","",IF(AND($B239='Oneri di Urbanizzazione'!$E$33,$C239='Oneri di Urbanizzazione'!$E$35),IF(COUNTIF(AM$3:AM238,$D239)=0,$D239,""),""))</f>
        <v/>
      </c>
      <c r="AN239" s="111" t="str">
        <f aca="false">IF(E239="","",IF(AND($B239='Oneri di Urbanizzazione'!$E$33,$C239='Oneri di Urbanizzazione'!$E$35,$D239='Oneri di Urbanizzazione'!$E$38),IF(COUNTIF(AN$3:AN238,$E239)=0,$E239,""),""))</f>
        <v/>
      </c>
      <c r="AO239" s="111" t="str">
        <f aca="false">IF(F239="","",IF(AND($B239='Oneri di Urbanizzazione'!$E$33,$C239='Oneri di Urbanizzazione'!$E$35,$D239='Oneri di Urbanizzazione'!$E$38,$E239='Oneri di Urbanizzazione'!$E$40),IF(COUNTIF(AO$3:AO238,$F239)=0,$F239,""),""))</f>
        <v/>
      </c>
      <c r="AP239" s="111" t="str">
        <f aca="false">IF(G239="","",IF(AND($B239='Oneri di Urbanizzazione'!$E$33,$C239='Oneri di Urbanizzazione'!$E$35,$D239='Oneri di Urbanizzazione'!$E$38,$E239='Oneri di Urbanizzazione'!$E$40,$F239='Oneri di Urbanizzazione'!$E$42),IF(COUNTIF(AP$3:AP238,$G239)=0,$G239,""),""))</f>
        <v/>
      </c>
      <c r="AY239" s="1" t="n">
        <f aca="false">+AY238+1</f>
        <v>237</v>
      </c>
      <c r="AZ239" s="978" t="str">
        <f aca="false">IFERROR(VLOOKUP($AY239,BI:BP,8,FALSE()),"")</f>
        <v/>
      </c>
      <c r="BA239" s="978" t="str">
        <f aca="false">IFERROR(VLOOKUP($AY239,BJ:BQ,8,FALSE()),"")</f>
        <v/>
      </c>
      <c r="BB239" s="978" t="str">
        <f aca="false">IFERROR(VLOOKUP($AY239,BK:BR,8,FALSE()),"")</f>
        <v/>
      </c>
      <c r="BC239" s="978" t="str">
        <f aca="false">IFERROR(VLOOKUP($AY239,BL:BS,8,FALSE()),"")</f>
        <v/>
      </c>
      <c r="BD239" s="978" t="str">
        <f aca="false">IFERROR(VLOOKUP($AY239,BM:BT,8,FALSE()),"")</f>
        <v/>
      </c>
      <c r="BE239" s="978" t="str">
        <f aca="false">IFERROR(VLOOKUP($AY239,BN:BU,8,FALSE()),"")</f>
        <v/>
      </c>
      <c r="BI239" s="1" t="str">
        <f aca="false">IF(BP239&lt;&gt;"",MAX(BI$3:BI238)+1,"")</f>
        <v/>
      </c>
      <c r="BJ239" s="1" t="str">
        <f aca="false">IF(BQ239&lt;&gt;"",MAX(BJ$3:BJ238)+1,"")</f>
        <v/>
      </c>
      <c r="BK239" s="1" t="str">
        <f aca="false">IF(BR239&lt;&gt;"",MAX(BK$3:BK238)+1,"")</f>
        <v/>
      </c>
      <c r="BL239" s="1" t="str">
        <f aca="false">IF(BS239&lt;&gt;"",MAX(BL$3:BL238)+1,"")</f>
        <v/>
      </c>
      <c r="BM239" s="1" t="str">
        <f aca="false">IF(BT239&lt;&gt;"",MAX(BM$3:BM238)+1,"")</f>
        <v/>
      </c>
      <c r="BN239" s="1" t="str">
        <f aca="false">IF(BU239&lt;&gt;"",MAX(BN$3:BN238)+1,"")</f>
        <v/>
      </c>
      <c r="BP239" s="1" t="str">
        <f aca="false">IF(B239&lt;&gt;"",IF(COUNTIF(BP$3:BP238,B239)&gt;0,"",B239),"")</f>
        <v/>
      </c>
      <c r="BQ239" s="1" t="str">
        <f aca="false">IF(C239&lt;&gt;"",IF(COUNTIF(BQ$3:BQ238,C239)&gt;0,"",C239),"")</f>
        <v/>
      </c>
      <c r="BR239" s="1" t="str">
        <f aca="false">IF(D239&lt;&gt;"",IF(COUNTIF(BR$3:BR238,D239)&gt;0,"",D239),"")</f>
        <v/>
      </c>
      <c r="BS239" s="1" t="str">
        <f aca="false">IF(E239&lt;&gt;"",IF(COUNTIF(BS$3:BS238,E239)&gt;0,"",E239),"")</f>
        <v/>
      </c>
      <c r="BT239" s="1" t="str">
        <f aca="false">IF(F239&lt;&gt;"",IF(COUNTIF(BT$3:BT238,F239)&gt;0,"",F239),"")</f>
        <v/>
      </c>
      <c r="BU239" s="1" t="str">
        <f aca="false">IF(G239&lt;&gt;"",IF(COUNTIF(BU$3:BU238,G239)&gt;0,"",G239),"")</f>
        <v/>
      </c>
    </row>
    <row r="240" customFormat="false" ht="15" hidden="false" customHeight="false" outlineLevel="0" collapsed="false">
      <c r="A240" s="972" t="str">
        <f aca="false">IF(B240&lt;&gt;"",CONCATENATE(B240,C240,D240,E240,F240,G240),"")</f>
        <v/>
      </c>
      <c r="B240" s="660"/>
      <c r="C240" s="660"/>
      <c r="D240" s="660"/>
      <c r="E240" s="1008"/>
      <c r="F240" s="660"/>
      <c r="G240" s="660"/>
      <c r="H240" s="1002"/>
      <c r="I240" s="1002"/>
      <c r="J240" s="1003"/>
      <c r="K240" s="1004"/>
      <c r="L240" s="1005"/>
      <c r="M240" s="1005"/>
      <c r="N240" s="1003"/>
      <c r="O240" s="1014"/>
      <c r="P240" s="1008"/>
      <c r="Q240" s="1008"/>
      <c r="R240" s="1008"/>
      <c r="S240" s="1007"/>
      <c r="V240" s="111" t="n">
        <f aca="false">+V239+1</f>
        <v>238</v>
      </c>
      <c r="W240" s="977" t="str">
        <f aca="false">IFERROR(VLOOKUP($V239,AD:AK,8,FALSE()),"")</f>
        <v/>
      </c>
      <c r="X240" s="977" t="str">
        <f aca="false">IFERROR(VLOOKUP($V240,AE:AL,8,FALSE()),"")</f>
        <v/>
      </c>
      <c r="Y240" s="977" t="str">
        <f aca="false">IFERROR(VLOOKUP($V240,AF:AM,8,FALSE()),"")</f>
        <v/>
      </c>
      <c r="Z240" s="977" t="str">
        <f aca="false">IFERROR(VLOOKUP($V240,AG:AN,8,FALSE()),"")</f>
        <v/>
      </c>
      <c r="AA240" s="977" t="str">
        <f aca="false">IFERROR(VLOOKUP($V240,AH:AO,8,FALSE()),"")</f>
        <v/>
      </c>
      <c r="AB240" s="977" t="str">
        <f aca="false">IFERROR(VLOOKUP($V240,AI:AP,8,FALSE()),"")</f>
        <v/>
      </c>
      <c r="AD240" s="111" t="str">
        <f aca="false">IF(AK240&lt;&gt;"",MAX(AD$3:AD239)+1,"")</f>
        <v/>
      </c>
      <c r="AE240" s="111" t="str">
        <f aca="false">IF(AL240&lt;&gt;"",MAX(AE$3:AE239)+1,"")</f>
        <v/>
      </c>
      <c r="AF240" s="111" t="str">
        <f aca="false">IF(AM240&lt;&gt;"",MAX(AF$3:AF239)+1,"")</f>
        <v/>
      </c>
      <c r="AG240" s="111" t="str">
        <f aca="false">IF(AN240&lt;&gt;"",MAX(AG$3:AG239)+1,"")</f>
        <v/>
      </c>
      <c r="AH240" s="111" t="str">
        <f aca="false">IF(AO240&lt;&gt;"",MAX(AH$3:AH239)+1,"")</f>
        <v/>
      </c>
      <c r="AI240" s="111" t="str">
        <f aca="false">IF(AP240&lt;&gt;"",MAX(AI$3:AI239)+1,"")</f>
        <v/>
      </c>
      <c r="AK240" s="111" t="str">
        <f aca="false">IF(B240="","",IF(COUNTIF($AK$3:AL239,B240)=0,B240,""))</f>
        <v/>
      </c>
      <c r="AL240" s="111" t="str">
        <f aca="false">IF(C240="","",IF($B240='Oneri di Urbanizzazione'!$E$33,IF(COUNTIF($AL$3:AL239,$C240)=0,$C240,""),""))</f>
        <v/>
      </c>
      <c r="AM240" s="111" t="str">
        <f aca="false">IF(D240="","",IF(AND($B240='Oneri di Urbanizzazione'!$E$33,$C240='Oneri di Urbanizzazione'!$E$35),IF(COUNTIF(AM$3:AM239,$D240)=0,$D240,""),""))</f>
        <v/>
      </c>
      <c r="AN240" s="111" t="str">
        <f aca="false">IF(E240="","",IF(AND($B240='Oneri di Urbanizzazione'!$E$33,$C240='Oneri di Urbanizzazione'!$E$35,$D240='Oneri di Urbanizzazione'!$E$38),IF(COUNTIF(AN$3:AN239,$E240)=0,$E240,""),""))</f>
        <v/>
      </c>
      <c r="AO240" s="111" t="str">
        <f aca="false">IF(F240="","",IF(AND($B240='Oneri di Urbanizzazione'!$E$33,$C240='Oneri di Urbanizzazione'!$E$35,$D240='Oneri di Urbanizzazione'!$E$38,$E240='Oneri di Urbanizzazione'!$E$40),IF(COUNTIF(AO$3:AO239,$F240)=0,$F240,""),""))</f>
        <v/>
      </c>
      <c r="AP240" s="111" t="str">
        <f aca="false">IF(G240="","",IF(AND($B240='Oneri di Urbanizzazione'!$E$33,$C240='Oneri di Urbanizzazione'!$E$35,$D240='Oneri di Urbanizzazione'!$E$38,$E240='Oneri di Urbanizzazione'!$E$40,$F240='Oneri di Urbanizzazione'!$E$42),IF(COUNTIF(AP$3:AP239,$G240)=0,$G240,""),""))</f>
        <v/>
      </c>
      <c r="AY240" s="1" t="n">
        <f aca="false">+AY239+1</f>
        <v>238</v>
      </c>
      <c r="AZ240" s="978" t="str">
        <f aca="false">IFERROR(VLOOKUP($AY240,BI:BP,8,FALSE()),"")</f>
        <v/>
      </c>
      <c r="BA240" s="978" t="str">
        <f aca="false">IFERROR(VLOOKUP($AY240,BJ:BQ,8,FALSE()),"")</f>
        <v/>
      </c>
      <c r="BB240" s="978" t="str">
        <f aca="false">IFERROR(VLOOKUP($AY240,BK:BR,8,FALSE()),"")</f>
        <v/>
      </c>
      <c r="BC240" s="978" t="str">
        <f aca="false">IFERROR(VLOOKUP($AY240,BL:BS,8,FALSE()),"")</f>
        <v/>
      </c>
      <c r="BD240" s="978" t="str">
        <f aca="false">IFERROR(VLOOKUP($AY240,BM:BT,8,FALSE()),"")</f>
        <v/>
      </c>
      <c r="BE240" s="978" t="str">
        <f aca="false">IFERROR(VLOOKUP($AY240,BN:BU,8,FALSE()),"")</f>
        <v/>
      </c>
      <c r="BI240" s="1" t="str">
        <f aca="false">IF(BP240&lt;&gt;"",MAX(BI$3:BI239)+1,"")</f>
        <v/>
      </c>
      <c r="BJ240" s="1" t="str">
        <f aca="false">IF(BQ240&lt;&gt;"",MAX(BJ$3:BJ239)+1,"")</f>
        <v/>
      </c>
      <c r="BK240" s="1" t="str">
        <f aca="false">IF(BR240&lt;&gt;"",MAX(BK$3:BK239)+1,"")</f>
        <v/>
      </c>
      <c r="BL240" s="1" t="str">
        <f aca="false">IF(BS240&lt;&gt;"",MAX(BL$3:BL239)+1,"")</f>
        <v/>
      </c>
      <c r="BM240" s="1" t="str">
        <f aca="false">IF(BT240&lt;&gt;"",MAX(BM$3:BM239)+1,"")</f>
        <v/>
      </c>
      <c r="BN240" s="1" t="str">
        <f aca="false">IF(BU240&lt;&gt;"",MAX(BN$3:BN239)+1,"")</f>
        <v/>
      </c>
      <c r="BP240" s="1" t="str">
        <f aca="false">IF(B240&lt;&gt;"",IF(COUNTIF(BP$3:BP239,B240)&gt;0,"",B240),"")</f>
        <v/>
      </c>
      <c r="BQ240" s="1" t="str">
        <f aca="false">IF(C240&lt;&gt;"",IF(COUNTIF(BQ$3:BQ239,C240)&gt;0,"",C240),"")</f>
        <v/>
      </c>
      <c r="BR240" s="1" t="str">
        <f aca="false">IF(D240&lt;&gt;"",IF(COUNTIF(BR$3:BR239,D240)&gt;0,"",D240),"")</f>
        <v/>
      </c>
      <c r="BS240" s="1" t="str">
        <f aca="false">IF(E240&lt;&gt;"",IF(COUNTIF(BS$3:BS239,E240)&gt;0,"",E240),"")</f>
        <v/>
      </c>
      <c r="BT240" s="1" t="str">
        <f aca="false">IF(F240&lt;&gt;"",IF(COUNTIF(BT$3:BT239,F240)&gt;0,"",F240),"")</f>
        <v/>
      </c>
      <c r="BU240" s="1" t="str">
        <f aca="false">IF(G240&lt;&gt;"",IF(COUNTIF(BU$3:BU239,G240)&gt;0,"",G240),"")</f>
        <v/>
      </c>
    </row>
    <row r="241" customFormat="false" ht="15" hidden="false" customHeight="false" outlineLevel="0" collapsed="false">
      <c r="A241" s="972" t="str">
        <f aca="false">IF(B241&lt;&gt;"",CONCATENATE(B241,C241,D241,E241,F241,G241),"")</f>
        <v/>
      </c>
      <c r="B241" s="660"/>
      <c r="C241" s="660"/>
      <c r="D241" s="660"/>
      <c r="E241" s="1008"/>
      <c r="F241" s="660"/>
      <c r="G241" s="660"/>
      <c r="H241" s="1002"/>
      <c r="I241" s="1002"/>
      <c r="J241" s="1003"/>
      <c r="K241" s="1004"/>
      <c r="L241" s="1005"/>
      <c r="M241" s="1005"/>
      <c r="N241" s="1003"/>
      <c r="O241" s="1014"/>
      <c r="P241" s="1008"/>
      <c r="Q241" s="1008"/>
      <c r="R241" s="1008"/>
      <c r="S241" s="1007"/>
      <c r="V241" s="111" t="n">
        <f aca="false">+V240+1</f>
        <v>239</v>
      </c>
      <c r="W241" s="977" t="str">
        <f aca="false">IFERROR(VLOOKUP($V240,AD:AK,8,FALSE()),"")</f>
        <v/>
      </c>
      <c r="X241" s="977" t="str">
        <f aca="false">IFERROR(VLOOKUP($V241,AE:AL,8,FALSE()),"")</f>
        <v/>
      </c>
      <c r="Y241" s="977" t="str">
        <f aca="false">IFERROR(VLOOKUP($V241,AF:AM,8,FALSE()),"")</f>
        <v/>
      </c>
      <c r="Z241" s="977" t="str">
        <f aca="false">IFERROR(VLOOKUP($V241,AG:AN,8,FALSE()),"")</f>
        <v/>
      </c>
      <c r="AA241" s="977" t="str">
        <f aca="false">IFERROR(VLOOKUP($V241,AH:AO,8,FALSE()),"")</f>
        <v/>
      </c>
      <c r="AB241" s="977" t="str">
        <f aca="false">IFERROR(VLOOKUP($V241,AI:AP,8,FALSE()),"")</f>
        <v/>
      </c>
      <c r="AD241" s="111" t="str">
        <f aca="false">IF(AK241&lt;&gt;"",MAX(AD$3:AD240)+1,"")</f>
        <v/>
      </c>
      <c r="AE241" s="111" t="str">
        <f aca="false">IF(AL241&lt;&gt;"",MAX(AE$3:AE240)+1,"")</f>
        <v/>
      </c>
      <c r="AF241" s="111" t="str">
        <f aca="false">IF(AM241&lt;&gt;"",MAX(AF$3:AF240)+1,"")</f>
        <v/>
      </c>
      <c r="AG241" s="111" t="str">
        <f aca="false">IF(AN241&lt;&gt;"",MAX(AG$3:AG240)+1,"")</f>
        <v/>
      </c>
      <c r="AH241" s="111" t="str">
        <f aca="false">IF(AO241&lt;&gt;"",MAX(AH$3:AH240)+1,"")</f>
        <v/>
      </c>
      <c r="AI241" s="111" t="str">
        <f aca="false">IF(AP241&lt;&gt;"",MAX(AI$3:AI240)+1,"")</f>
        <v/>
      </c>
      <c r="AK241" s="111" t="str">
        <f aca="false">IF(B241="","",IF(COUNTIF($AK$3:AL240,B241)=0,B241,""))</f>
        <v/>
      </c>
      <c r="AL241" s="111" t="str">
        <f aca="false">IF(C241="","",IF($B241='Oneri di Urbanizzazione'!$E$33,IF(COUNTIF($AL$3:AL240,$C241)=0,$C241,""),""))</f>
        <v/>
      </c>
      <c r="AM241" s="111" t="str">
        <f aca="false">IF(D241="","",IF(AND($B241='Oneri di Urbanizzazione'!$E$33,$C241='Oneri di Urbanizzazione'!$E$35),IF(COUNTIF(AM$3:AM240,$D241)=0,$D241,""),""))</f>
        <v/>
      </c>
      <c r="AN241" s="111" t="str">
        <f aca="false">IF(E241="","",IF(AND($B241='Oneri di Urbanizzazione'!$E$33,$C241='Oneri di Urbanizzazione'!$E$35,$D241='Oneri di Urbanizzazione'!$E$38),IF(COUNTIF(AN$3:AN240,$E241)=0,$E241,""),""))</f>
        <v/>
      </c>
      <c r="AO241" s="111" t="str">
        <f aca="false">IF(F241="","",IF(AND($B241='Oneri di Urbanizzazione'!$E$33,$C241='Oneri di Urbanizzazione'!$E$35,$D241='Oneri di Urbanizzazione'!$E$38,$E241='Oneri di Urbanizzazione'!$E$40),IF(COUNTIF(AO$3:AO240,$F241)=0,$F241,""),""))</f>
        <v/>
      </c>
      <c r="AP241" s="111" t="str">
        <f aca="false">IF(G241="","",IF(AND($B241='Oneri di Urbanizzazione'!$E$33,$C241='Oneri di Urbanizzazione'!$E$35,$D241='Oneri di Urbanizzazione'!$E$38,$E241='Oneri di Urbanizzazione'!$E$40,$F241='Oneri di Urbanizzazione'!$E$42),IF(COUNTIF(AP$3:AP240,$G241)=0,$G241,""),""))</f>
        <v/>
      </c>
      <c r="AY241" s="1" t="n">
        <f aca="false">+AY240+1</f>
        <v>239</v>
      </c>
      <c r="AZ241" s="978" t="str">
        <f aca="false">IFERROR(VLOOKUP($AY241,BI:BP,8,FALSE()),"")</f>
        <v/>
      </c>
      <c r="BA241" s="978" t="str">
        <f aca="false">IFERROR(VLOOKUP($AY241,BJ:BQ,8,FALSE()),"")</f>
        <v/>
      </c>
      <c r="BB241" s="978" t="str">
        <f aca="false">IFERROR(VLOOKUP($AY241,BK:BR,8,FALSE()),"")</f>
        <v/>
      </c>
      <c r="BC241" s="978" t="str">
        <f aca="false">IFERROR(VLOOKUP($AY241,BL:BS,8,FALSE()),"")</f>
        <v/>
      </c>
      <c r="BD241" s="978" t="str">
        <f aca="false">IFERROR(VLOOKUP($AY241,BM:BT,8,FALSE()),"")</f>
        <v/>
      </c>
      <c r="BE241" s="978" t="str">
        <f aca="false">IFERROR(VLOOKUP($AY241,BN:BU,8,FALSE()),"")</f>
        <v/>
      </c>
      <c r="BI241" s="1" t="str">
        <f aca="false">IF(BP241&lt;&gt;"",MAX(BI$3:BI240)+1,"")</f>
        <v/>
      </c>
      <c r="BJ241" s="1" t="str">
        <f aca="false">IF(BQ241&lt;&gt;"",MAX(BJ$3:BJ240)+1,"")</f>
        <v/>
      </c>
      <c r="BK241" s="1" t="str">
        <f aca="false">IF(BR241&lt;&gt;"",MAX(BK$3:BK240)+1,"")</f>
        <v/>
      </c>
      <c r="BL241" s="1" t="str">
        <f aca="false">IF(BS241&lt;&gt;"",MAX(BL$3:BL240)+1,"")</f>
        <v/>
      </c>
      <c r="BM241" s="1" t="str">
        <f aca="false">IF(BT241&lt;&gt;"",MAX(BM$3:BM240)+1,"")</f>
        <v/>
      </c>
      <c r="BN241" s="1" t="str">
        <f aca="false">IF(BU241&lt;&gt;"",MAX(BN$3:BN240)+1,"")</f>
        <v/>
      </c>
      <c r="BP241" s="1" t="str">
        <f aca="false">IF(B241&lt;&gt;"",IF(COUNTIF(BP$3:BP240,B241)&gt;0,"",B241),"")</f>
        <v/>
      </c>
      <c r="BQ241" s="1" t="str">
        <f aca="false">IF(C241&lt;&gt;"",IF(COUNTIF(BQ$3:BQ240,C241)&gt;0,"",C241),"")</f>
        <v/>
      </c>
      <c r="BR241" s="1" t="str">
        <f aca="false">IF(D241&lt;&gt;"",IF(COUNTIF(BR$3:BR240,D241)&gt;0,"",D241),"")</f>
        <v/>
      </c>
      <c r="BS241" s="1" t="str">
        <f aca="false">IF(E241&lt;&gt;"",IF(COUNTIF(BS$3:BS240,E241)&gt;0,"",E241),"")</f>
        <v/>
      </c>
      <c r="BT241" s="1" t="str">
        <f aca="false">IF(F241&lt;&gt;"",IF(COUNTIF(BT$3:BT240,F241)&gt;0,"",F241),"")</f>
        <v/>
      </c>
      <c r="BU241" s="1" t="str">
        <f aca="false">IF(G241&lt;&gt;"",IF(COUNTIF(BU$3:BU240,G241)&gt;0,"",G241),"")</f>
        <v/>
      </c>
    </row>
    <row r="242" customFormat="false" ht="15" hidden="false" customHeight="false" outlineLevel="0" collapsed="false">
      <c r="A242" s="972" t="str">
        <f aca="false">IF(B242&lt;&gt;"",CONCATENATE(B242,C242,D242,E242,F242,G242),"")</f>
        <v/>
      </c>
      <c r="B242" s="660"/>
      <c r="C242" s="660"/>
      <c r="D242" s="660"/>
      <c r="E242" s="1008"/>
      <c r="F242" s="660"/>
      <c r="G242" s="660"/>
      <c r="H242" s="1002"/>
      <c r="I242" s="1002"/>
      <c r="J242" s="1003"/>
      <c r="K242" s="1004"/>
      <c r="L242" s="1005"/>
      <c r="M242" s="1005"/>
      <c r="N242" s="1003"/>
      <c r="O242" s="1014"/>
      <c r="P242" s="1008"/>
      <c r="Q242" s="1008"/>
      <c r="R242" s="1008"/>
      <c r="S242" s="1007"/>
      <c r="V242" s="111" t="n">
        <f aca="false">+V241+1</f>
        <v>240</v>
      </c>
      <c r="W242" s="977" t="str">
        <f aca="false">IFERROR(VLOOKUP($V241,AD:AK,8,FALSE()),"")</f>
        <v/>
      </c>
      <c r="X242" s="977" t="str">
        <f aca="false">IFERROR(VLOOKUP($V242,AE:AL,8,FALSE()),"")</f>
        <v/>
      </c>
      <c r="Y242" s="977" t="str">
        <f aca="false">IFERROR(VLOOKUP($V242,AF:AM,8,FALSE()),"")</f>
        <v/>
      </c>
      <c r="Z242" s="977" t="str">
        <f aca="false">IFERROR(VLOOKUP($V242,AG:AN,8,FALSE()),"")</f>
        <v/>
      </c>
      <c r="AA242" s="977" t="str">
        <f aca="false">IFERROR(VLOOKUP($V242,AH:AO,8,FALSE()),"")</f>
        <v/>
      </c>
      <c r="AB242" s="977" t="str">
        <f aca="false">IFERROR(VLOOKUP($V242,AI:AP,8,FALSE()),"")</f>
        <v/>
      </c>
      <c r="AD242" s="111" t="str">
        <f aca="false">IF(AK242&lt;&gt;"",MAX(AD$3:AD241)+1,"")</f>
        <v/>
      </c>
      <c r="AE242" s="111" t="str">
        <f aca="false">IF(AL242&lt;&gt;"",MAX(AE$3:AE241)+1,"")</f>
        <v/>
      </c>
      <c r="AF242" s="111" t="str">
        <f aca="false">IF(AM242&lt;&gt;"",MAX(AF$3:AF241)+1,"")</f>
        <v/>
      </c>
      <c r="AG242" s="111" t="str">
        <f aca="false">IF(AN242&lt;&gt;"",MAX(AG$3:AG241)+1,"")</f>
        <v/>
      </c>
      <c r="AH242" s="111" t="str">
        <f aca="false">IF(AO242&lt;&gt;"",MAX(AH$3:AH241)+1,"")</f>
        <v/>
      </c>
      <c r="AI242" s="111" t="str">
        <f aca="false">IF(AP242&lt;&gt;"",MAX(AI$3:AI241)+1,"")</f>
        <v/>
      </c>
      <c r="AK242" s="111" t="str">
        <f aca="false">IF(B242="","",IF(COUNTIF($AK$3:AL241,B242)=0,B242,""))</f>
        <v/>
      </c>
      <c r="AL242" s="111" t="str">
        <f aca="false">IF(C242="","",IF($B242='Oneri di Urbanizzazione'!$E$33,IF(COUNTIF($AL$3:AL241,$C242)=0,$C242,""),""))</f>
        <v/>
      </c>
      <c r="AM242" s="111" t="str">
        <f aca="false">IF(D242="","",IF(AND($B242='Oneri di Urbanizzazione'!$E$33,$C242='Oneri di Urbanizzazione'!$E$35),IF(COUNTIF(AM$3:AM241,$D242)=0,$D242,""),""))</f>
        <v/>
      </c>
      <c r="AN242" s="111" t="str">
        <f aca="false">IF(E242="","",IF(AND($B242='Oneri di Urbanizzazione'!$E$33,$C242='Oneri di Urbanizzazione'!$E$35,$D242='Oneri di Urbanizzazione'!$E$38),IF(COUNTIF(AN$3:AN241,$E242)=0,$E242,""),""))</f>
        <v/>
      </c>
      <c r="AO242" s="111" t="str">
        <f aca="false">IF(F242="","",IF(AND($B242='Oneri di Urbanizzazione'!$E$33,$C242='Oneri di Urbanizzazione'!$E$35,$D242='Oneri di Urbanizzazione'!$E$38,$E242='Oneri di Urbanizzazione'!$E$40),IF(COUNTIF(AO$3:AO241,$F242)=0,$F242,""),""))</f>
        <v/>
      </c>
      <c r="AP242" s="111" t="str">
        <f aca="false">IF(G242="","",IF(AND($B242='Oneri di Urbanizzazione'!$E$33,$C242='Oneri di Urbanizzazione'!$E$35,$D242='Oneri di Urbanizzazione'!$E$38,$E242='Oneri di Urbanizzazione'!$E$40,$F242='Oneri di Urbanizzazione'!$E$42),IF(COUNTIF(AP$3:AP241,$G242)=0,$G242,""),""))</f>
        <v/>
      </c>
      <c r="AY242" s="1" t="n">
        <f aca="false">+AY241+1</f>
        <v>240</v>
      </c>
      <c r="AZ242" s="978" t="str">
        <f aca="false">IFERROR(VLOOKUP($AY242,BI:BP,8,FALSE()),"")</f>
        <v/>
      </c>
      <c r="BA242" s="978" t="str">
        <f aca="false">IFERROR(VLOOKUP($AY242,BJ:BQ,8,FALSE()),"")</f>
        <v/>
      </c>
      <c r="BB242" s="978" t="str">
        <f aca="false">IFERROR(VLOOKUP($AY242,BK:BR,8,FALSE()),"")</f>
        <v/>
      </c>
      <c r="BC242" s="978" t="str">
        <f aca="false">IFERROR(VLOOKUP($AY242,BL:BS,8,FALSE()),"")</f>
        <v/>
      </c>
      <c r="BD242" s="978" t="str">
        <f aca="false">IFERROR(VLOOKUP($AY242,BM:BT,8,FALSE()),"")</f>
        <v/>
      </c>
      <c r="BE242" s="978" t="str">
        <f aca="false">IFERROR(VLOOKUP($AY242,BN:BU,8,FALSE()),"")</f>
        <v/>
      </c>
      <c r="BI242" s="1" t="str">
        <f aca="false">IF(BP242&lt;&gt;"",MAX(BI$3:BI241)+1,"")</f>
        <v/>
      </c>
      <c r="BJ242" s="1" t="str">
        <f aca="false">IF(BQ242&lt;&gt;"",MAX(BJ$3:BJ241)+1,"")</f>
        <v/>
      </c>
      <c r="BK242" s="1" t="str">
        <f aca="false">IF(BR242&lt;&gt;"",MAX(BK$3:BK241)+1,"")</f>
        <v/>
      </c>
      <c r="BL242" s="1" t="str">
        <f aca="false">IF(BS242&lt;&gt;"",MAX(BL$3:BL241)+1,"")</f>
        <v/>
      </c>
      <c r="BM242" s="1" t="str">
        <f aca="false">IF(BT242&lt;&gt;"",MAX(BM$3:BM241)+1,"")</f>
        <v/>
      </c>
      <c r="BN242" s="1" t="str">
        <f aca="false">IF(BU242&lt;&gt;"",MAX(BN$3:BN241)+1,"")</f>
        <v/>
      </c>
      <c r="BP242" s="1" t="str">
        <f aca="false">IF(B242&lt;&gt;"",IF(COUNTIF(BP$3:BP241,B242)&gt;0,"",B242),"")</f>
        <v/>
      </c>
      <c r="BQ242" s="1" t="str">
        <f aca="false">IF(C242&lt;&gt;"",IF(COUNTIF(BQ$3:BQ241,C242)&gt;0,"",C242),"")</f>
        <v/>
      </c>
      <c r="BR242" s="1" t="str">
        <f aca="false">IF(D242&lt;&gt;"",IF(COUNTIF(BR$3:BR241,D242)&gt;0,"",D242),"")</f>
        <v/>
      </c>
      <c r="BS242" s="1" t="str">
        <f aca="false">IF(E242&lt;&gt;"",IF(COUNTIF(BS$3:BS241,E242)&gt;0,"",E242),"")</f>
        <v/>
      </c>
      <c r="BT242" s="1" t="str">
        <f aca="false">IF(F242&lt;&gt;"",IF(COUNTIF(BT$3:BT241,F242)&gt;0,"",F242),"")</f>
        <v/>
      </c>
      <c r="BU242" s="1" t="str">
        <f aca="false">IF(G242&lt;&gt;"",IF(COUNTIF(BU$3:BU241,G242)&gt;0,"",G242),"")</f>
        <v/>
      </c>
    </row>
    <row r="243" customFormat="false" ht="15" hidden="false" customHeight="false" outlineLevel="0" collapsed="false">
      <c r="A243" s="972" t="str">
        <f aca="false">IF(B243&lt;&gt;"",CONCATENATE(B243,C243,D243,E243,F243,G243),"")</f>
        <v/>
      </c>
      <c r="B243" s="660"/>
      <c r="C243" s="660"/>
      <c r="D243" s="660"/>
      <c r="E243" s="1008"/>
      <c r="F243" s="660"/>
      <c r="G243" s="660"/>
      <c r="H243" s="1002"/>
      <c r="I243" s="1002"/>
      <c r="J243" s="1003"/>
      <c r="K243" s="1004"/>
      <c r="L243" s="1005"/>
      <c r="M243" s="1005"/>
      <c r="N243" s="1003"/>
      <c r="O243" s="1014"/>
      <c r="P243" s="1008"/>
      <c r="Q243" s="1008"/>
      <c r="R243" s="1008"/>
      <c r="S243" s="1007"/>
      <c r="V243" s="111" t="n">
        <f aca="false">+V242+1</f>
        <v>241</v>
      </c>
      <c r="W243" s="977" t="str">
        <f aca="false">IFERROR(VLOOKUP($V242,AD:AK,8,FALSE()),"")</f>
        <v/>
      </c>
      <c r="X243" s="977" t="str">
        <f aca="false">IFERROR(VLOOKUP($V243,AE:AL,8,FALSE()),"")</f>
        <v/>
      </c>
      <c r="Y243" s="977" t="str">
        <f aca="false">IFERROR(VLOOKUP($V243,AF:AM,8,FALSE()),"")</f>
        <v/>
      </c>
      <c r="Z243" s="977" t="str">
        <f aca="false">IFERROR(VLOOKUP($V243,AG:AN,8,FALSE()),"")</f>
        <v/>
      </c>
      <c r="AA243" s="977" t="str">
        <f aca="false">IFERROR(VLOOKUP($V243,AH:AO,8,FALSE()),"")</f>
        <v/>
      </c>
      <c r="AB243" s="977" t="str">
        <f aca="false">IFERROR(VLOOKUP($V243,AI:AP,8,FALSE()),"")</f>
        <v/>
      </c>
      <c r="AD243" s="111" t="str">
        <f aca="false">IF(AK243&lt;&gt;"",MAX(AD$3:AD242)+1,"")</f>
        <v/>
      </c>
      <c r="AE243" s="111" t="str">
        <f aca="false">IF(AL243&lt;&gt;"",MAX(AE$3:AE242)+1,"")</f>
        <v/>
      </c>
      <c r="AF243" s="111" t="str">
        <f aca="false">IF(AM243&lt;&gt;"",MAX(AF$3:AF242)+1,"")</f>
        <v/>
      </c>
      <c r="AG243" s="111" t="str">
        <f aca="false">IF(AN243&lt;&gt;"",MAX(AG$3:AG242)+1,"")</f>
        <v/>
      </c>
      <c r="AH243" s="111" t="str">
        <f aca="false">IF(AO243&lt;&gt;"",MAX(AH$3:AH242)+1,"")</f>
        <v/>
      </c>
      <c r="AI243" s="111" t="str">
        <f aca="false">IF(AP243&lt;&gt;"",MAX(AI$3:AI242)+1,"")</f>
        <v/>
      </c>
      <c r="AK243" s="111" t="str">
        <f aca="false">IF(B243="","",IF(COUNTIF($AK$3:AL242,B243)=0,B243,""))</f>
        <v/>
      </c>
      <c r="AL243" s="111" t="str">
        <f aca="false">IF(C243="","",IF($B243='Oneri di Urbanizzazione'!$E$33,IF(COUNTIF($AL$3:AL242,$C243)=0,$C243,""),""))</f>
        <v/>
      </c>
      <c r="AM243" s="111" t="str">
        <f aca="false">IF(D243="","",IF(AND($B243='Oneri di Urbanizzazione'!$E$33,$C243='Oneri di Urbanizzazione'!$E$35),IF(COUNTIF(AM$3:AM242,$D243)=0,$D243,""),""))</f>
        <v/>
      </c>
      <c r="AN243" s="111" t="str">
        <f aca="false">IF(E243="","",IF(AND($B243='Oneri di Urbanizzazione'!$E$33,$C243='Oneri di Urbanizzazione'!$E$35,$D243='Oneri di Urbanizzazione'!$E$38),IF(COUNTIF(AN$3:AN242,$E243)=0,$E243,""),""))</f>
        <v/>
      </c>
      <c r="AO243" s="111" t="str">
        <f aca="false">IF(F243="","",IF(AND($B243='Oneri di Urbanizzazione'!$E$33,$C243='Oneri di Urbanizzazione'!$E$35,$D243='Oneri di Urbanizzazione'!$E$38,$E243='Oneri di Urbanizzazione'!$E$40),IF(COUNTIF(AO$3:AO242,$F243)=0,$F243,""),""))</f>
        <v/>
      </c>
      <c r="AP243" s="111" t="str">
        <f aca="false">IF(G243="","",IF(AND($B243='Oneri di Urbanizzazione'!$E$33,$C243='Oneri di Urbanizzazione'!$E$35,$D243='Oneri di Urbanizzazione'!$E$38,$E243='Oneri di Urbanizzazione'!$E$40,$F243='Oneri di Urbanizzazione'!$E$42),IF(COUNTIF(AP$3:AP242,$G243)=0,$G243,""),""))</f>
        <v/>
      </c>
      <c r="AY243" s="1" t="n">
        <f aca="false">+AY242+1</f>
        <v>241</v>
      </c>
      <c r="AZ243" s="978" t="str">
        <f aca="false">IFERROR(VLOOKUP($AY243,BI:BP,8,FALSE()),"")</f>
        <v/>
      </c>
      <c r="BA243" s="978" t="str">
        <f aca="false">IFERROR(VLOOKUP($AY243,BJ:BQ,8,FALSE()),"")</f>
        <v/>
      </c>
      <c r="BB243" s="978" t="str">
        <f aca="false">IFERROR(VLOOKUP($AY243,BK:BR,8,FALSE()),"")</f>
        <v/>
      </c>
      <c r="BC243" s="978" t="str">
        <f aca="false">IFERROR(VLOOKUP($AY243,BL:BS,8,FALSE()),"")</f>
        <v/>
      </c>
      <c r="BD243" s="978" t="str">
        <f aca="false">IFERROR(VLOOKUP($AY243,BM:BT,8,FALSE()),"")</f>
        <v/>
      </c>
      <c r="BE243" s="978" t="str">
        <f aca="false">IFERROR(VLOOKUP($AY243,BN:BU,8,FALSE()),"")</f>
        <v/>
      </c>
      <c r="BI243" s="1" t="str">
        <f aca="false">IF(BP243&lt;&gt;"",MAX(BI$3:BI242)+1,"")</f>
        <v/>
      </c>
      <c r="BJ243" s="1" t="str">
        <f aca="false">IF(BQ243&lt;&gt;"",MAX(BJ$3:BJ242)+1,"")</f>
        <v/>
      </c>
      <c r="BK243" s="1" t="str">
        <f aca="false">IF(BR243&lt;&gt;"",MAX(BK$3:BK242)+1,"")</f>
        <v/>
      </c>
      <c r="BL243" s="1" t="str">
        <f aca="false">IF(BS243&lt;&gt;"",MAX(BL$3:BL242)+1,"")</f>
        <v/>
      </c>
      <c r="BM243" s="1" t="str">
        <f aca="false">IF(BT243&lt;&gt;"",MAX(BM$3:BM242)+1,"")</f>
        <v/>
      </c>
      <c r="BN243" s="1" t="str">
        <f aca="false">IF(BU243&lt;&gt;"",MAX(BN$3:BN242)+1,"")</f>
        <v/>
      </c>
      <c r="BP243" s="1" t="str">
        <f aca="false">IF(B243&lt;&gt;"",IF(COUNTIF(BP$3:BP242,B243)&gt;0,"",B243),"")</f>
        <v/>
      </c>
      <c r="BQ243" s="1" t="str">
        <f aca="false">IF(C243&lt;&gt;"",IF(COUNTIF(BQ$3:BQ242,C243)&gt;0,"",C243),"")</f>
        <v/>
      </c>
      <c r="BR243" s="1" t="str">
        <f aca="false">IF(D243&lt;&gt;"",IF(COUNTIF(BR$3:BR242,D243)&gt;0,"",D243),"")</f>
        <v/>
      </c>
      <c r="BS243" s="1" t="str">
        <f aca="false">IF(E243&lt;&gt;"",IF(COUNTIF(BS$3:BS242,E243)&gt;0,"",E243),"")</f>
        <v/>
      </c>
      <c r="BT243" s="1" t="str">
        <f aca="false">IF(F243&lt;&gt;"",IF(COUNTIF(BT$3:BT242,F243)&gt;0,"",F243),"")</f>
        <v/>
      </c>
      <c r="BU243" s="1" t="str">
        <f aca="false">IF(G243&lt;&gt;"",IF(COUNTIF(BU$3:BU242,G243)&gt;0,"",G243),"")</f>
        <v/>
      </c>
    </row>
    <row r="244" customFormat="false" ht="15" hidden="false" customHeight="false" outlineLevel="0" collapsed="false">
      <c r="A244" s="972" t="str">
        <f aca="false">IF(B244&lt;&gt;"",CONCATENATE(B244,C244,D244,E244,F244,G244),"")</f>
        <v/>
      </c>
      <c r="B244" s="660"/>
      <c r="C244" s="660"/>
      <c r="D244" s="660"/>
      <c r="E244" s="1008"/>
      <c r="F244" s="660"/>
      <c r="G244" s="660"/>
      <c r="H244" s="1002"/>
      <c r="I244" s="1002"/>
      <c r="J244" s="1003"/>
      <c r="K244" s="1004"/>
      <c r="L244" s="1005"/>
      <c r="M244" s="1005"/>
      <c r="N244" s="1003"/>
      <c r="O244" s="1014"/>
      <c r="P244" s="1008"/>
      <c r="Q244" s="1008"/>
      <c r="R244" s="1008"/>
      <c r="S244" s="1007"/>
      <c r="V244" s="111" t="n">
        <f aca="false">+V243+1</f>
        <v>242</v>
      </c>
      <c r="W244" s="977" t="str">
        <f aca="false">IFERROR(VLOOKUP($V243,AD:AK,8,FALSE()),"")</f>
        <v/>
      </c>
      <c r="X244" s="977" t="str">
        <f aca="false">IFERROR(VLOOKUP($V244,AE:AL,8,FALSE()),"")</f>
        <v/>
      </c>
      <c r="Y244" s="977" t="str">
        <f aca="false">IFERROR(VLOOKUP($V244,AF:AM,8,FALSE()),"")</f>
        <v/>
      </c>
      <c r="Z244" s="977" t="str">
        <f aca="false">IFERROR(VLOOKUP($V244,AG:AN,8,FALSE()),"")</f>
        <v/>
      </c>
      <c r="AA244" s="977" t="str">
        <f aca="false">IFERROR(VLOOKUP($V244,AH:AO,8,FALSE()),"")</f>
        <v/>
      </c>
      <c r="AB244" s="977" t="str">
        <f aca="false">IFERROR(VLOOKUP($V244,AI:AP,8,FALSE()),"")</f>
        <v/>
      </c>
      <c r="AD244" s="111" t="str">
        <f aca="false">IF(AK244&lt;&gt;"",MAX(AD$3:AD243)+1,"")</f>
        <v/>
      </c>
      <c r="AE244" s="111" t="str">
        <f aca="false">IF(AL244&lt;&gt;"",MAX(AE$3:AE243)+1,"")</f>
        <v/>
      </c>
      <c r="AF244" s="111" t="str">
        <f aca="false">IF(AM244&lt;&gt;"",MAX(AF$3:AF243)+1,"")</f>
        <v/>
      </c>
      <c r="AG244" s="111" t="str">
        <f aca="false">IF(AN244&lt;&gt;"",MAX(AG$3:AG243)+1,"")</f>
        <v/>
      </c>
      <c r="AH244" s="111" t="str">
        <f aca="false">IF(AO244&lt;&gt;"",MAX(AH$3:AH243)+1,"")</f>
        <v/>
      </c>
      <c r="AI244" s="111" t="str">
        <f aca="false">IF(AP244&lt;&gt;"",MAX(AI$3:AI243)+1,"")</f>
        <v/>
      </c>
      <c r="AK244" s="111" t="str">
        <f aca="false">IF(B244="","",IF(COUNTIF($AK$3:AL243,B244)=0,B244,""))</f>
        <v/>
      </c>
      <c r="AL244" s="111" t="str">
        <f aca="false">IF(C244="","",IF($B244='Oneri di Urbanizzazione'!$E$33,IF(COUNTIF($AL$3:AL243,$C244)=0,$C244,""),""))</f>
        <v/>
      </c>
      <c r="AM244" s="111" t="str">
        <f aca="false">IF(D244="","",IF(AND($B244='Oneri di Urbanizzazione'!$E$33,$C244='Oneri di Urbanizzazione'!$E$35),IF(COUNTIF(AM$3:AM243,$D244)=0,$D244,""),""))</f>
        <v/>
      </c>
      <c r="AN244" s="111" t="str">
        <f aca="false">IF(E244="","",IF(AND($B244='Oneri di Urbanizzazione'!$E$33,$C244='Oneri di Urbanizzazione'!$E$35,$D244='Oneri di Urbanizzazione'!$E$38),IF(COUNTIF(AN$3:AN243,$E244)=0,$E244,""),""))</f>
        <v/>
      </c>
      <c r="AO244" s="111" t="str">
        <f aca="false">IF(F244="","",IF(AND($B244='Oneri di Urbanizzazione'!$E$33,$C244='Oneri di Urbanizzazione'!$E$35,$D244='Oneri di Urbanizzazione'!$E$38,$E244='Oneri di Urbanizzazione'!$E$40),IF(COUNTIF(AO$3:AO243,$F244)=0,$F244,""),""))</f>
        <v/>
      </c>
      <c r="AP244" s="111" t="str">
        <f aca="false">IF(G244="","",IF(AND($B244='Oneri di Urbanizzazione'!$E$33,$C244='Oneri di Urbanizzazione'!$E$35,$D244='Oneri di Urbanizzazione'!$E$38,$E244='Oneri di Urbanizzazione'!$E$40,$F244='Oneri di Urbanizzazione'!$E$42),IF(COUNTIF(AP$3:AP243,$G244)=0,$G244,""),""))</f>
        <v/>
      </c>
      <c r="AY244" s="1" t="n">
        <f aca="false">+AY243+1</f>
        <v>242</v>
      </c>
      <c r="AZ244" s="978" t="str">
        <f aca="false">IFERROR(VLOOKUP($AY244,BI:BP,8,FALSE()),"")</f>
        <v/>
      </c>
      <c r="BA244" s="978" t="str">
        <f aca="false">IFERROR(VLOOKUP($AY244,BJ:BQ,8,FALSE()),"")</f>
        <v/>
      </c>
      <c r="BB244" s="978" t="str">
        <f aca="false">IFERROR(VLOOKUP($AY244,BK:BR,8,FALSE()),"")</f>
        <v/>
      </c>
      <c r="BC244" s="978" t="str">
        <f aca="false">IFERROR(VLOOKUP($AY244,BL:BS,8,FALSE()),"")</f>
        <v/>
      </c>
      <c r="BD244" s="978" t="str">
        <f aca="false">IFERROR(VLOOKUP($AY244,BM:BT,8,FALSE()),"")</f>
        <v/>
      </c>
      <c r="BE244" s="978" t="str">
        <f aca="false">IFERROR(VLOOKUP($AY244,BN:BU,8,FALSE()),"")</f>
        <v/>
      </c>
      <c r="BI244" s="1" t="str">
        <f aca="false">IF(BP244&lt;&gt;"",MAX(BI$3:BI243)+1,"")</f>
        <v/>
      </c>
      <c r="BJ244" s="1" t="str">
        <f aca="false">IF(BQ244&lt;&gt;"",MAX(BJ$3:BJ243)+1,"")</f>
        <v/>
      </c>
      <c r="BK244" s="1" t="str">
        <f aca="false">IF(BR244&lt;&gt;"",MAX(BK$3:BK243)+1,"")</f>
        <v/>
      </c>
      <c r="BL244" s="1" t="str">
        <f aca="false">IF(BS244&lt;&gt;"",MAX(BL$3:BL243)+1,"")</f>
        <v/>
      </c>
      <c r="BM244" s="1" t="str">
        <f aca="false">IF(BT244&lt;&gt;"",MAX(BM$3:BM243)+1,"")</f>
        <v/>
      </c>
      <c r="BN244" s="1" t="str">
        <f aca="false">IF(BU244&lt;&gt;"",MAX(BN$3:BN243)+1,"")</f>
        <v/>
      </c>
      <c r="BP244" s="1" t="str">
        <f aca="false">IF(B244&lt;&gt;"",IF(COUNTIF(BP$3:BP243,B244)&gt;0,"",B244),"")</f>
        <v/>
      </c>
      <c r="BQ244" s="1" t="str">
        <f aca="false">IF(C244&lt;&gt;"",IF(COUNTIF(BQ$3:BQ243,C244)&gt;0,"",C244),"")</f>
        <v/>
      </c>
      <c r="BR244" s="1" t="str">
        <f aca="false">IF(D244&lt;&gt;"",IF(COUNTIF(BR$3:BR243,D244)&gt;0,"",D244),"")</f>
        <v/>
      </c>
      <c r="BS244" s="1" t="str">
        <f aca="false">IF(E244&lt;&gt;"",IF(COUNTIF(BS$3:BS243,E244)&gt;0,"",E244),"")</f>
        <v/>
      </c>
      <c r="BT244" s="1" t="str">
        <f aca="false">IF(F244&lt;&gt;"",IF(COUNTIF(BT$3:BT243,F244)&gt;0,"",F244),"")</f>
        <v/>
      </c>
      <c r="BU244" s="1" t="str">
        <f aca="false">IF(G244&lt;&gt;"",IF(COUNTIF(BU$3:BU243,G244)&gt;0,"",G244),"")</f>
        <v/>
      </c>
    </row>
    <row r="245" customFormat="false" ht="15" hidden="false" customHeight="false" outlineLevel="0" collapsed="false">
      <c r="A245" s="972" t="str">
        <f aca="false">IF(B245&lt;&gt;"",CONCATENATE(B245,C245,D245,E245,F245,G245),"")</f>
        <v/>
      </c>
      <c r="B245" s="660"/>
      <c r="C245" s="660"/>
      <c r="D245" s="660"/>
      <c r="E245" s="1008"/>
      <c r="F245" s="660"/>
      <c r="G245" s="660"/>
      <c r="H245" s="1002"/>
      <c r="I245" s="1002"/>
      <c r="J245" s="1003"/>
      <c r="K245" s="1004"/>
      <c r="L245" s="1005"/>
      <c r="M245" s="1005"/>
      <c r="N245" s="1003"/>
      <c r="O245" s="1014"/>
      <c r="P245" s="1008"/>
      <c r="Q245" s="1008"/>
      <c r="R245" s="1008"/>
      <c r="S245" s="1007"/>
      <c r="V245" s="111" t="n">
        <f aca="false">+V244+1</f>
        <v>243</v>
      </c>
      <c r="W245" s="977" t="str">
        <f aca="false">IFERROR(VLOOKUP($V244,AD:AK,8,FALSE()),"")</f>
        <v/>
      </c>
      <c r="X245" s="977" t="str">
        <f aca="false">IFERROR(VLOOKUP($V245,AE:AL,8,FALSE()),"")</f>
        <v/>
      </c>
      <c r="Y245" s="977" t="str">
        <f aca="false">IFERROR(VLOOKUP($V245,AF:AM,8,FALSE()),"")</f>
        <v/>
      </c>
      <c r="Z245" s="977" t="str">
        <f aca="false">IFERROR(VLOOKUP($V245,AG:AN,8,FALSE()),"")</f>
        <v/>
      </c>
      <c r="AA245" s="977" t="str">
        <f aca="false">IFERROR(VLOOKUP($V245,AH:AO,8,FALSE()),"")</f>
        <v/>
      </c>
      <c r="AB245" s="977" t="str">
        <f aca="false">IFERROR(VLOOKUP($V245,AI:AP,8,FALSE()),"")</f>
        <v/>
      </c>
      <c r="AD245" s="111" t="str">
        <f aca="false">IF(AK245&lt;&gt;"",MAX(AD$3:AD244)+1,"")</f>
        <v/>
      </c>
      <c r="AE245" s="111" t="str">
        <f aca="false">IF(AL245&lt;&gt;"",MAX(AE$3:AE244)+1,"")</f>
        <v/>
      </c>
      <c r="AF245" s="111" t="str">
        <f aca="false">IF(AM245&lt;&gt;"",MAX(AF$3:AF244)+1,"")</f>
        <v/>
      </c>
      <c r="AG245" s="111" t="str">
        <f aca="false">IF(AN245&lt;&gt;"",MAX(AG$3:AG244)+1,"")</f>
        <v/>
      </c>
      <c r="AH245" s="111" t="str">
        <f aca="false">IF(AO245&lt;&gt;"",MAX(AH$3:AH244)+1,"")</f>
        <v/>
      </c>
      <c r="AI245" s="111" t="str">
        <f aca="false">IF(AP245&lt;&gt;"",MAX(AI$3:AI244)+1,"")</f>
        <v/>
      </c>
      <c r="AK245" s="111" t="str">
        <f aca="false">IF(B245="","",IF(COUNTIF($AK$3:AL244,B245)=0,B245,""))</f>
        <v/>
      </c>
      <c r="AL245" s="111" t="str">
        <f aca="false">IF(C245="","",IF($B245='Oneri di Urbanizzazione'!$E$33,IF(COUNTIF($AL$3:AL244,$C245)=0,$C245,""),""))</f>
        <v/>
      </c>
      <c r="AM245" s="111" t="str">
        <f aca="false">IF(D245="","",IF(AND($B245='Oneri di Urbanizzazione'!$E$33,$C245='Oneri di Urbanizzazione'!$E$35),IF(COUNTIF(AM$3:AM244,$D245)=0,$D245,""),""))</f>
        <v/>
      </c>
      <c r="AN245" s="111" t="str">
        <f aca="false">IF(E245="","",IF(AND($B245='Oneri di Urbanizzazione'!$E$33,$C245='Oneri di Urbanizzazione'!$E$35,$D245='Oneri di Urbanizzazione'!$E$38),IF(COUNTIF(AN$3:AN244,$E245)=0,$E245,""),""))</f>
        <v/>
      </c>
      <c r="AO245" s="111" t="str">
        <f aca="false">IF(F245="","",IF(AND($B245='Oneri di Urbanizzazione'!$E$33,$C245='Oneri di Urbanizzazione'!$E$35,$D245='Oneri di Urbanizzazione'!$E$38,$E245='Oneri di Urbanizzazione'!$E$40),IF(COUNTIF(AO$3:AO244,$F245)=0,$F245,""),""))</f>
        <v/>
      </c>
      <c r="AP245" s="111" t="str">
        <f aca="false">IF(G245="","",IF(AND($B245='Oneri di Urbanizzazione'!$E$33,$C245='Oneri di Urbanizzazione'!$E$35,$D245='Oneri di Urbanizzazione'!$E$38,$E245='Oneri di Urbanizzazione'!$E$40,$F245='Oneri di Urbanizzazione'!$E$42),IF(COUNTIF(AP$3:AP244,$G245)=0,$G245,""),""))</f>
        <v/>
      </c>
      <c r="AY245" s="1" t="n">
        <f aca="false">+AY244+1</f>
        <v>243</v>
      </c>
      <c r="AZ245" s="978" t="str">
        <f aca="false">IFERROR(VLOOKUP($AY245,BI:BP,8,FALSE()),"")</f>
        <v/>
      </c>
      <c r="BA245" s="978" t="str">
        <f aca="false">IFERROR(VLOOKUP($AY245,BJ:BQ,8,FALSE()),"")</f>
        <v/>
      </c>
      <c r="BB245" s="978" t="str">
        <f aca="false">IFERROR(VLOOKUP($AY245,BK:BR,8,FALSE()),"")</f>
        <v/>
      </c>
      <c r="BC245" s="978" t="str">
        <f aca="false">IFERROR(VLOOKUP($AY245,BL:BS,8,FALSE()),"")</f>
        <v/>
      </c>
      <c r="BD245" s="978" t="str">
        <f aca="false">IFERROR(VLOOKUP($AY245,BM:BT,8,FALSE()),"")</f>
        <v/>
      </c>
      <c r="BE245" s="978" t="str">
        <f aca="false">IFERROR(VLOOKUP($AY245,BN:BU,8,FALSE()),"")</f>
        <v/>
      </c>
      <c r="BI245" s="1" t="str">
        <f aca="false">IF(BP245&lt;&gt;"",MAX(BI$3:BI244)+1,"")</f>
        <v/>
      </c>
      <c r="BJ245" s="1" t="str">
        <f aca="false">IF(BQ245&lt;&gt;"",MAX(BJ$3:BJ244)+1,"")</f>
        <v/>
      </c>
      <c r="BK245" s="1" t="str">
        <f aca="false">IF(BR245&lt;&gt;"",MAX(BK$3:BK244)+1,"")</f>
        <v/>
      </c>
      <c r="BL245" s="1" t="str">
        <f aca="false">IF(BS245&lt;&gt;"",MAX(BL$3:BL244)+1,"")</f>
        <v/>
      </c>
      <c r="BM245" s="1" t="str">
        <f aca="false">IF(BT245&lt;&gt;"",MAX(BM$3:BM244)+1,"")</f>
        <v/>
      </c>
      <c r="BN245" s="1" t="str">
        <f aca="false">IF(BU245&lt;&gt;"",MAX(BN$3:BN244)+1,"")</f>
        <v/>
      </c>
      <c r="BP245" s="1" t="str">
        <f aca="false">IF(B245&lt;&gt;"",IF(COUNTIF(BP$3:BP244,B245)&gt;0,"",B245),"")</f>
        <v/>
      </c>
      <c r="BQ245" s="1" t="str">
        <f aca="false">IF(C245&lt;&gt;"",IF(COUNTIF(BQ$3:BQ244,C245)&gt;0,"",C245),"")</f>
        <v/>
      </c>
      <c r="BR245" s="1" t="str">
        <f aca="false">IF(D245&lt;&gt;"",IF(COUNTIF(BR$3:BR244,D245)&gt;0,"",D245),"")</f>
        <v/>
      </c>
      <c r="BS245" s="1" t="str">
        <f aca="false">IF(E245&lt;&gt;"",IF(COUNTIF(BS$3:BS244,E245)&gt;0,"",E245),"")</f>
        <v/>
      </c>
      <c r="BT245" s="1" t="str">
        <f aca="false">IF(F245&lt;&gt;"",IF(COUNTIF(BT$3:BT244,F245)&gt;0,"",F245),"")</f>
        <v/>
      </c>
      <c r="BU245" s="1" t="str">
        <f aca="false">IF(G245&lt;&gt;"",IF(COUNTIF(BU$3:BU244,G245)&gt;0,"",G245),"")</f>
        <v/>
      </c>
    </row>
    <row r="246" customFormat="false" ht="15" hidden="false" customHeight="false" outlineLevel="0" collapsed="false">
      <c r="A246" s="972" t="str">
        <f aca="false">IF(B246&lt;&gt;"",CONCATENATE(B246,C246,D246,E246,F246,G246),"")</f>
        <v/>
      </c>
      <c r="B246" s="660"/>
      <c r="C246" s="660"/>
      <c r="D246" s="660"/>
      <c r="E246" s="1008"/>
      <c r="F246" s="660"/>
      <c r="G246" s="660"/>
      <c r="H246" s="1002"/>
      <c r="I246" s="1002"/>
      <c r="J246" s="1003"/>
      <c r="K246" s="1004"/>
      <c r="L246" s="1005"/>
      <c r="M246" s="1005"/>
      <c r="N246" s="1003"/>
      <c r="O246" s="1014"/>
      <c r="P246" s="1008"/>
      <c r="Q246" s="1008"/>
      <c r="R246" s="1008"/>
      <c r="S246" s="1007"/>
      <c r="V246" s="111" t="n">
        <f aca="false">+V245+1</f>
        <v>244</v>
      </c>
      <c r="W246" s="977" t="str">
        <f aca="false">IFERROR(VLOOKUP($V245,AD:AK,8,FALSE()),"")</f>
        <v/>
      </c>
      <c r="X246" s="977" t="str">
        <f aca="false">IFERROR(VLOOKUP($V246,AE:AL,8,FALSE()),"")</f>
        <v/>
      </c>
      <c r="Y246" s="977" t="str">
        <f aca="false">IFERROR(VLOOKUP($V246,AF:AM,8,FALSE()),"")</f>
        <v/>
      </c>
      <c r="Z246" s="977" t="str">
        <f aca="false">IFERROR(VLOOKUP($V246,AG:AN,8,FALSE()),"")</f>
        <v/>
      </c>
      <c r="AA246" s="977" t="str">
        <f aca="false">IFERROR(VLOOKUP($V246,AH:AO,8,FALSE()),"")</f>
        <v/>
      </c>
      <c r="AB246" s="977" t="str">
        <f aca="false">IFERROR(VLOOKUP($V246,AI:AP,8,FALSE()),"")</f>
        <v/>
      </c>
      <c r="AD246" s="111" t="str">
        <f aca="false">IF(AK246&lt;&gt;"",MAX(AD$3:AD245)+1,"")</f>
        <v/>
      </c>
      <c r="AE246" s="111" t="str">
        <f aca="false">IF(AL246&lt;&gt;"",MAX(AE$3:AE245)+1,"")</f>
        <v/>
      </c>
      <c r="AF246" s="111" t="str">
        <f aca="false">IF(AM246&lt;&gt;"",MAX(AF$3:AF245)+1,"")</f>
        <v/>
      </c>
      <c r="AG246" s="111" t="str">
        <f aca="false">IF(AN246&lt;&gt;"",MAX(AG$3:AG245)+1,"")</f>
        <v/>
      </c>
      <c r="AH246" s="111" t="str">
        <f aca="false">IF(AO246&lt;&gt;"",MAX(AH$3:AH245)+1,"")</f>
        <v/>
      </c>
      <c r="AI246" s="111" t="str">
        <f aca="false">IF(AP246&lt;&gt;"",MAX(AI$3:AI245)+1,"")</f>
        <v/>
      </c>
      <c r="AK246" s="111" t="str">
        <f aca="false">IF(B246="","",IF(COUNTIF($AK$3:AL245,B246)=0,B246,""))</f>
        <v/>
      </c>
      <c r="AL246" s="111" t="str">
        <f aca="false">IF(C246="","",IF($B246='Oneri di Urbanizzazione'!$E$33,IF(COUNTIF($AL$3:AL245,$C246)=0,$C246,""),""))</f>
        <v/>
      </c>
      <c r="AM246" s="111" t="str">
        <f aca="false">IF(D246="","",IF(AND($B246='Oneri di Urbanizzazione'!$E$33,$C246='Oneri di Urbanizzazione'!$E$35),IF(COUNTIF(AM$3:AM245,$D246)=0,$D246,""),""))</f>
        <v/>
      </c>
      <c r="AN246" s="111" t="str">
        <f aca="false">IF(E246="","",IF(AND($B246='Oneri di Urbanizzazione'!$E$33,$C246='Oneri di Urbanizzazione'!$E$35,$D246='Oneri di Urbanizzazione'!$E$38),IF(COUNTIF(AN$3:AN245,$E246)=0,$E246,""),""))</f>
        <v/>
      </c>
      <c r="AO246" s="111" t="str">
        <f aca="false">IF(F246="","",IF(AND($B246='Oneri di Urbanizzazione'!$E$33,$C246='Oneri di Urbanizzazione'!$E$35,$D246='Oneri di Urbanizzazione'!$E$38,$E246='Oneri di Urbanizzazione'!$E$40),IF(COUNTIF(AO$3:AO245,$F246)=0,$F246,""),""))</f>
        <v/>
      </c>
      <c r="AP246" s="111" t="str">
        <f aca="false">IF(G246="","",IF(AND($B246='Oneri di Urbanizzazione'!$E$33,$C246='Oneri di Urbanizzazione'!$E$35,$D246='Oneri di Urbanizzazione'!$E$38,$E246='Oneri di Urbanizzazione'!$E$40,$F246='Oneri di Urbanizzazione'!$E$42),IF(COUNTIF(AP$3:AP245,$G246)=0,$G246,""),""))</f>
        <v/>
      </c>
      <c r="AY246" s="1" t="n">
        <f aca="false">+AY245+1</f>
        <v>244</v>
      </c>
      <c r="AZ246" s="978" t="str">
        <f aca="false">IFERROR(VLOOKUP($AY246,BI:BP,8,FALSE()),"")</f>
        <v/>
      </c>
      <c r="BA246" s="978" t="str">
        <f aca="false">IFERROR(VLOOKUP($AY246,BJ:BQ,8,FALSE()),"")</f>
        <v/>
      </c>
      <c r="BB246" s="978" t="str">
        <f aca="false">IFERROR(VLOOKUP($AY246,BK:BR,8,FALSE()),"")</f>
        <v/>
      </c>
      <c r="BC246" s="978" t="str">
        <f aca="false">IFERROR(VLOOKUP($AY246,BL:BS,8,FALSE()),"")</f>
        <v/>
      </c>
      <c r="BD246" s="978" t="str">
        <f aca="false">IFERROR(VLOOKUP($AY246,BM:BT,8,FALSE()),"")</f>
        <v/>
      </c>
      <c r="BE246" s="978" t="str">
        <f aca="false">IFERROR(VLOOKUP($AY246,BN:BU,8,FALSE()),"")</f>
        <v/>
      </c>
      <c r="BI246" s="1" t="str">
        <f aca="false">IF(BP246&lt;&gt;"",MAX(BI$3:BI245)+1,"")</f>
        <v/>
      </c>
      <c r="BJ246" s="1" t="str">
        <f aca="false">IF(BQ246&lt;&gt;"",MAX(BJ$3:BJ245)+1,"")</f>
        <v/>
      </c>
      <c r="BK246" s="1" t="str">
        <f aca="false">IF(BR246&lt;&gt;"",MAX(BK$3:BK245)+1,"")</f>
        <v/>
      </c>
      <c r="BL246" s="1" t="str">
        <f aca="false">IF(BS246&lt;&gt;"",MAX(BL$3:BL245)+1,"")</f>
        <v/>
      </c>
      <c r="BM246" s="1" t="str">
        <f aca="false">IF(BT246&lt;&gt;"",MAX(BM$3:BM245)+1,"")</f>
        <v/>
      </c>
      <c r="BN246" s="1" t="str">
        <f aca="false">IF(BU246&lt;&gt;"",MAX(BN$3:BN245)+1,"")</f>
        <v/>
      </c>
      <c r="BP246" s="1" t="str">
        <f aca="false">IF(B246&lt;&gt;"",IF(COUNTIF(BP$3:BP245,B246)&gt;0,"",B246),"")</f>
        <v/>
      </c>
      <c r="BQ246" s="1" t="str">
        <f aca="false">IF(C246&lt;&gt;"",IF(COUNTIF(BQ$3:BQ245,C246)&gt;0,"",C246),"")</f>
        <v/>
      </c>
      <c r="BR246" s="1" t="str">
        <f aca="false">IF(D246&lt;&gt;"",IF(COUNTIF(BR$3:BR245,D246)&gt;0,"",D246),"")</f>
        <v/>
      </c>
      <c r="BS246" s="1" t="str">
        <f aca="false">IF(E246&lt;&gt;"",IF(COUNTIF(BS$3:BS245,E246)&gt;0,"",E246),"")</f>
        <v/>
      </c>
      <c r="BT246" s="1" t="str">
        <f aca="false">IF(F246&lt;&gt;"",IF(COUNTIF(BT$3:BT245,F246)&gt;0,"",F246),"")</f>
        <v/>
      </c>
      <c r="BU246" s="1" t="str">
        <f aca="false">IF(G246&lt;&gt;"",IF(COUNTIF(BU$3:BU245,G246)&gt;0,"",G246),"")</f>
        <v/>
      </c>
    </row>
    <row r="247" customFormat="false" ht="15" hidden="false" customHeight="false" outlineLevel="0" collapsed="false">
      <c r="A247" s="972" t="str">
        <f aca="false">IF(B247&lt;&gt;"",CONCATENATE(B247,C247,D247,E247,F247,G247),"")</f>
        <v/>
      </c>
      <c r="B247" s="660"/>
      <c r="C247" s="660"/>
      <c r="D247" s="660"/>
      <c r="E247" s="1008"/>
      <c r="F247" s="660"/>
      <c r="G247" s="660"/>
      <c r="H247" s="1002"/>
      <c r="I247" s="1002"/>
      <c r="J247" s="1003"/>
      <c r="K247" s="1004"/>
      <c r="L247" s="1005"/>
      <c r="M247" s="1005"/>
      <c r="N247" s="1003"/>
      <c r="O247" s="1014"/>
      <c r="P247" s="1008"/>
      <c r="Q247" s="1008"/>
      <c r="R247" s="1008"/>
      <c r="S247" s="1007"/>
      <c r="V247" s="111" t="n">
        <f aca="false">+V246+1</f>
        <v>245</v>
      </c>
      <c r="W247" s="977" t="str">
        <f aca="false">IFERROR(VLOOKUP($V246,AD:AK,8,FALSE()),"")</f>
        <v/>
      </c>
      <c r="X247" s="977" t="str">
        <f aca="false">IFERROR(VLOOKUP($V247,AE:AL,8,FALSE()),"")</f>
        <v/>
      </c>
      <c r="Y247" s="977" t="str">
        <f aca="false">IFERROR(VLOOKUP($V247,AF:AM,8,FALSE()),"")</f>
        <v/>
      </c>
      <c r="Z247" s="977" t="str">
        <f aca="false">IFERROR(VLOOKUP($V247,AG:AN,8,FALSE()),"")</f>
        <v/>
      </c>
      <c r="AA247" s="977" t="str">
        <f aca="false">IFERROR(VLOOKUP($V247,AH:AO,8,FALSE()),"")</f>
        <v/>
      </c>
      <c r="AB247" s="977" t="str">
        <f aca="false">IFERROR(VLOOKUP($V247,AI:AP,8,FALSE()),"")</f>
        <v/>
      </c>
      <c r="AD247" s="111" t="str">
        <f aca="false">IF(AK247&lt;&gt;"",MAX(AD$3:AD246)+1,"")</f>
        <v/>
      </c>
      <c r="AE247" s="111" t="str">
        <f aca="false">IF(AL247&lt;&gt;"",MAX(AE$3:AE246)+1,"")</f>
        <v/>
      </c>
      <c r="AF247" s="111" t="str">
        <f aca="false">IF(AM247&lt;&gt;"",MAX(AF$3:AF246)+1,"")</f>
        <v/>
      </c>
      <c r="AG247" s="111" t="str">
        <f aca="false">IF(AN247&lt;&gt;"",MAX(AG$3:AG246)+1,"")</f>
        <v/>
      </c>
      <c r="AH247" s="111" t="str">
        <f aca="false">IF(AO247&lt;&gt;"",MAX(AH$3:AH246)+1,"")</f>
        <v/>
      </c>
      <c r="AI247" s="111" t="str">
        <f aca="false">IF(AP247&lt;&gt;"",MAX(AI$3:AI246)+1,"")</f>
        <v/>
      </c>
      <c r="AK247" s="111" t="str">
        <f aca="false">IF(B247="","",IF(COUNTIF($AK$3:AL246,B247)=0,B247,""))</f>
        <v/>
      </c>
      <c r="AL247" s="111" t="str">
        <f aca="false">IF(C247="","",IF($B247='Oneri di Urbanizzazione'!$E$33,IF(COUNTIF($AL$3:AL246,$C247)=0,$C247,""),""))</f>
        <v/>
      </c>
      <c r="AM247" s="111" t="str">
        <f aca="false">IF(D247="","",IF(AND($B247='Oneri di Urbanizzazione'!$E$33,$C247='Oneri di Urbanizzazione'!$E$35),IF(COUNTIF(AM$3:AM246,$D247)=0,$D247,""),""))</f>
        <v/>
      </c>
      <c r="AN247" s="111" t="str">
        <f aca="false">IF(E247="","",IF(AND($B247='Oneri di Urbanizzazione'!$E$33,$C247='Oneri di Urbanizzazione'!$E$35,$D247='Oneri di Urbanizzazione'!$E$38),IF(COUNTIF(AN$3:AN246,$E247)=0,$E247,""),""))</f>
        <v/>
      </c>
      <c r="AO247" s="111" t="str">
        <f aca="false">IF(F247="","",IF(AND($B247='Oneri di Urbanizzazione'!$E$33,$C247='Oneri di Urbanizzazione'!$E$35,$D247='Oneri di Urbanizzazione'!$E$38,$E247='Oneri di Urbanizzazione'!$E$40),IF(COUNTIF(AO$3:AO246,$F247)=0,$F247,""),""))</f>
        <v/>
      </c>
      <c r="AP247" s="111" t="str">
        <f aca="false">IF(G247="","",IF(AND($B247='Oneri di Urbanizzazione'!$E$33,$C247='Oneri di Urbanizzazione'!$E$35,$D247='Oneri di Urbanizzazione'!$E$38,$E247='Oneri di Urbanizzazione'!$E$40,$F247='Oneri di Urbanizzazione'!$E$42),IF(COUNTIF(AP$3:AP246,$G247)=0,$G247,""),""))</f>
        <v/>
      </c>
      <c r="AY247" s="1" t="n">
        <f aca="false">+AY246+1</f>
        <v>245</v>
      </c>
      <c r="AZ247" s="978" t="str">
        <f aca="false">IFERROR(VLOOKUP($AY247,BI:BP,8,FALSE()),"")</f>
        <v/>
      </c>
      <c r="BA247" s="978" t="str">
        <f aca="false">IFERROR(VLOOKUP($AY247,BJ:BQ,8,FALSE()),"")</f>
        <v/>
      </c>
      <c r="BB247" s="978" t="str">
        <f aca="false">IFERROR(VLOOKUP($AY247,BK:BR,8,FALSE()),"")</f>
        <v/>
      </c>
      <c r="BC247" s="978" t="str">
        <f aca="false">IFERROR(VLOOKUP($AY247,BL:BS,8,FALSE()),"")</f>
        <v/>
      </c>
      <c r="BD247" s="978" t="str">
        <f aca="false">IFERROR(VLOOKUP($AY247,BM:BT,8,FALSE()),"")</f>
        <v/>
      </c>
      <c r="BE247" s="978" t="str">
        <f aca="false">IFERROR(VLOOKUP($AY247,BN:BU,8,FALSE()),"")</f>
        <v/>
      </c>
      <c r="BI247" s="1" t="str">
        <f aca="false">IF(BP247&lt;&gt;"",MAX(BI$3:BI246)+1,"")</f>
        <v/>
      </c>
      <c r="BJ247" s="1" t="str">
        <f aca="false">IF(BQ247&lt;&gt;"",MAX(BJ$3:BJ246)+1,"")</f>
        <v/>
      </c>
      <c r="BK247" s="1" t="str">
        <f aca="false">IF(BR247&lt;&gt;"",MAX(BK$3:BK246)+1,"")</f>
        <v/>
      </c>
      <c r="BL247" s="1" t="str">
        <f aca="false">IF(BS247&lt;&gt;"",MAX(BL$3:BL246)+1,"")</f>
        <v/>
      </c>
      <c r="BM247" s="1" t="str">
        <f aca="false">IF(BT247&lt;&gt;"",MAX(BM$3:BM246)+1,"")</f>
        <v/>
      </c>
      <c r="BN247" s="1" t="str">
        <f aca="false">IF(BU247&lt;&gt;"",MAX(BN$3:BN246)+1,"")</f>
        <v/>
      </c>
      <c r="BP247" s="1" t="str">
        <f aca="false">IF(B247&lt;&gt;"",IF(COUNTIF(BP$3:BP246,B247)&gt;0,"",B247),"")</f>
        <v/>
      </c>
      <c r="BQ247" s="1" t="str">
        <f aca="false">IF(C247&lt;&gt;"",IF(COUNTIF(BQ$3:BQ246,C247)&gt;0,"",C247),"")</f>
        <v/>
      </c>
      <c r="BR247" s="1" t="str">
        <f aca="false">IF(D247&lt;&gt;"",IF(COUNTIF(BR$3:BR246,D247)&gt;0,"",D247),"")</f>
        <v/>
      </c>
      <c r="BS247" s="1" t="str">
        <f aca="false">IF(E247&lt;&gt;"",IF(COUNTIF(BS$3:BS246,E247)&gt;0,"",E247),"")</f>
        <v/>
      </c>
      <c r="BT247" s="1" t="str">
        <f aca="false">IF(F247&lt;&gt;"",IF(COUNTIF(BT$3:BT246,F247)&gt;0,"",F247),"")</f>
        <v/>
      </c>
      <c r="BU247" s="1" t="str">
        <f aca="false">IF(G247&lt;&gt;"",IF(COUNTIF(BU$3:BU246,G247)&gt;0,"",G247),"")</f>
        <v/>
      </c>
    </row>
    <row r="248" customFormat="false" ht="15" hidden="false" customHeight="false" outlineLevel="0" collapsed="false">
      <c r="A248" s="972" t="str">
        <f aca="false">IF(B248&lt;&gt;"",CONCATENATE(B248,C248,D248,E248,F248,G248),"")</f>
        <v/>
      </c>
      <c r="B248" s="660"/>
      <c r="C248" s="660"/>
      <c r="D248" s="660"/>
      <c r="E248" s="1008"/>
      <c r="F248" s="660"/>
      <c r="G248" s="660"/>
      <c r="H248" s="1002"/>
      <c r="I248" s="1002"/>
      <c r="J248" s="1003"/>
      <c r="K248" s="1004"/>
      <c r="L248" s="1005"/>
      <c r="M248" s="1005"/>
      <c r="N248" s="1003"/>
      <c r="O248" s="1014"/>
      <c r="P248" s="1008"/>
      <c r="Q248" s="1008"/>
      <c r="R248" s="1008"/>
      <c r="S248" s="1007"/>
      <c r="V248" s="111" t="n">
        <f aca="false">+V247+1</f>
        <v>246</v>
      </c>
      <c r="W248" s="977" t="str">
        <f aca="false">IFERROR(VLOOKUP($V247,AD:AK,8,FALSE()),"")</f>
        <v/>
      </c>
      <c r="X248" s="977" t="str">
        <f aca="false">IFERROR(VLOOKUP($V248,AE:AL,8,FALSE()),"")</f>
        <v/>
      </c>
      <c r="Y248" s="977" t="str">
        <f aca="false">IFERROR(VLOOKUP($V248,AF:AM,8,FALSE()),"")</f>
        <v/>
      </c>
      <c r="Z248" s="977" t="str">
        <f aca="false">IFERROR(VLOOKUP($V248,AG:AN,8,FALSE()),"")</f>
        <v/>
      </c>
      <c r="AA248" s="977" t="str">
        <f aca="false">IFERROR(VLOOKUP($V248,AH:AO,8,FALSE()),"")</f>
        <v/>
      </c>
      <c r="AB248" s="977" t="str">
        <f aca="false">IFERROR(VLOOKUP($V248,AI:AP,8,FALSE()),"")</f>
        <v/>
      </c>
      <c r="AD248" s="111" t="str">
        <f aca="false">IF(AK248&lt;&gt;"",MAX(AD$3:AD247)+1,"")</f>
        <v/>
      </c>
      <c r="AE248" s="111" t="str">
        <f aca="false">IF(AL248&lt;&gt;"",MAX(AE$3:AE247)+1,"")</f>
        <v/>
      </c>
      <c r="AF248" s="111" t="str">
        <f aca="false">IF(AM248&lt;&gt;"",MAX(AF$3:AF247)+1,"")</f>
        <v/>
      </c>
      <c r="AG248" s="111" t="str">
        <f aca="false">IF(AN248&lt;&gt;"",MAX(AG$3:AG247)+1,"")</f>
        <v/>
      </c>
      <c r="AH248" s="111" t="str">
        <f aca="false">IF(AO248&lt;&gt;"",MAX(AH$3:AH247)+1,"")</f>
        <v/>
      </c>
      <c r="AI248" s="111" t="str">
        <f aca="false">IF(AP248&lt;&gt;"",MAX(AI$3:AI247)+1,"")</f>
        <v/>
      </c>
      <c r="AK248" s="111" t="str">
        <f aca="false">IF(B248="","",IF(COUNTIF($AK$3:AL247,B248)=0,B248,""))</f>
        <v/>
      </c>
      <c r="AL248" s="111" t="str">
        <f aca="false">IF(C248="","",IF($B248='Oneri di Urbanizzazione'!$E$33,IF(COUNTIF($AL$3:AL247,$C248)=0,$C248,""),""))</f>
        <v/>
      </c>
      <c r="AM248" s="111" t="str">
        <f aca="false">IF(D248="","",IF(AND($B248='Oneri di Urbanizzazione'!$E$33,$C248='Oneri di Urbanizzazione'!$E$35),IF(COUNTIF(AM$3:AM247,$D248)=0,$D248,""),""))</f>
        <v/>
      </c>
      <c r="AN248" s="111" t="str">
        <f aca="false">IF(E248="","",IF(AND($B248='Oneri di Urbanizzazione'!$E$33,$C248='Oneri di Urbanizzazione'!$E$35,$D248='Oneri di Urbanizzazione'!$E$38),IF(COUNTIF(AN$3:AN247,$E248)=0,$E248,""),""))</f>
        <v/>
      </c>
      <c r="AO248" s="111" t="str">
        <f aca="false">IF(F248="","",IF(AND($B248='Oneri di Urbanizzazione'!$E$33,$C248='Oneri di Urbanizzazione'!$E$35,$D248='Oneri di Urbanizzazione'!$E$38,$E248='Oneri di Urbanizzazione'!$E$40),IF(COUNTIF(AO$3:AO247,$F248)=0,$F248,""),""))</f>
        <v/>
      </c>
      <c r="AP248" s="111" t="str">
        <f aca="false">IF(G248="","",IF(AND($B248='Oneri di Urbanizzazione'!$E$33,$C248='Oneri di Urbanizzazione'!$E$35,$D248='Oneri di Urbanizzazione'!$E$38,$E248='Oneri di Urbanizzazione'!$E$40,$F248='Oneri di Urbanizzazione'!$E$42),IF(COUNTIF(AP$3:AP247,$G248)=0,$G248,""),""))</f>
        <v/>
      </c>
      <c r="AY248" s="1" t="n">
        <f aca="false">+AY247+1</f>
        <v>246</v>
      </c>
      <c r="AZ248" s="978" t="str">
        <f aca="false">IFERROR(VLOOKUP($AY248,BI:BP,8,FALSE()),"")</f>
        <v/>
      </c>
      <c r="BA248" s="978" t="str">
        <f aca="false">IFERROR(VLOOKUP($AY248,BJ:BQ,8,FALSE()),"")</f>
        <v/>
      </c>
      <c r="BB248" s="978" t="str">
        <f aca="false">IFERROR(VLOOKUP($AY248,BK:BR,8,FALSE()),"")</f>
        <v/>
      </c>
      <c r="BC248" s="978" t="str">
        <f aca="false">IFERROR(VLOOKUP($AY248,BL:BS,8,FALSE()),"")</f>
        <v/>
      </c>
      <c r="BD248" s="978" t="str">
        <f aca="false">IFERROR(VLOOKUP($AY248,BM:BT,8,FALSE()),"")</f>
        <v/>
      </c>
      <c r="BE248" s="978" t="str">
        <f aca="false">IFERROR(VLOOKUP($AY248,BN:BU,8,FALSE()),"")</f>
        <v/>
      </c>
      <c r="BI248" s="1" t="str">
        <f aca="false">IF(BP248&lt;&gt;"",MAX(BI$3:BI247)+1,"")</f>
        <v/>
      </c>
      <c r="BJ248" s="1" t="str">
        <f aca="false">IF(BQ248&lt;&gt;"",MAX(BJ$3:BJ247)+1,"")</f>
        <v/>
      </c>
      <c r="BK248" s="1" t="str">
        <f aca="false">IF(BR248&lt;&gt;"",MAX(BK$3:BK247)+1,"")</f>
        <v/>
      </c>
      <c r="BL248" s="1" t="str">
        <f aca="false">IF(BS248&lt;&gt;"",MAX(BL$3:BL247)+1,"")</f>
        <v/>
      </c>
      <c r="BM248" s="1" t="str">
        <f aca="false">IF(BT248&lt;&gt;"",MAX(BM$3:BM247)+1,"")</f>
        <v/>
      </c>
      <c r="BN248" s="1" t="str">
        <f aca="false">IF(BU248&lt;&gt;"",MAX(BN$3:BN247)+1,"")</f>
        <v/>
      </c>
      <c r="BP248" s="1" t="str">
        <f aca="false">IF(B248&lt;&gt;"",IF(COUNTIF(BP$3:BP247,B248)&gt;0,"",B248),"")</f>
        <v/>
      </c>
      <c r="BQ248" s="1" t="str">
        <f aca="false">IF(C248&lt;&gt;"",IF(COUNTIF(BQ$3:BQ247,C248)&gt;0,"",C248),"")</f>
        <v/>
      </c>
      <c r="BR248" s="1" t="str">
        <f aca="false">IF(D248&lt;&gt;"",IF(COUNTIF(BR$3:BR247,D248)&gt;0,"",D248),"")</f>
        <v/>
      </c>
      <c r="BS248" s="1" t="str">
        <f aca="false">IF(E248&lt;&gt;"",IF(COUNTIF(BS$3:BS247,E248)&gt;0,"",E248),"")</f>
        <v/>
      </c>
      <c r="BT248" s="1" t="str">
        <f aca="false">IF(F248&lt;&gt;"",IF(COUNTIF(BT$3:BT247,F248)&gt;0,"",F248),"")</f>
        <v/>
      </c>
      <c r="BU248" s="1" t="str">
        <f aca="false">IF(G248&lt;&gt;"",IF(COUNTIF(BU$3:BU247,G248)&gt;0,"",G248),"")</f>
        <v/>
      </c>
    </row>
    <row r="249" customFormat="false" ht="15" hidden="false" customHeight="false" outlineLevel="0" collapsed="false">
      <c r="A249" s="972" t="str">
        <f aca="false">IF(B249&lt;&gt;"",CONCATENATE(B249,C249,D249,E249,F249,G249),"")</f>
        <v/>
      </c>
      <c r="B249" s="660"/>
      <c r="C249" s="660"/>
      <c r="D249" s="660"/>
      <c r="E249" s="1008"/>
      <c r="F249" s="660"/>
      <c r="G249" s="660"/>
      <c r="H249" s="1002"/>
      <c r="I249" s="1002"/>
      <c r="J249" s="1003"/>
      <c r="K249" s="1004"/>
      <c r="L249" s="1005"/>
      <c r="M249" s="1005"/>
      <c r="N249" s="1003"/>
      <c r="O249" s="1014"/>
      <c r="P249" s="1008"/>
      <c r="Q249" s="1008"/>
      <c r="R249" s="1008"/>
      <c r="S249" s="1007"/>
      <c r="V249" s="111" t="n">
        <f aca="false">+V248+1</f>
        <v>247</v>
      </c>
      <c r="W249" s="977" t="str">
        <f aca="false">IFERROR(VLOOKUP($V248,AD:AK,8,FALSE()),"")</f>
        <v/>
      </c>
      <c r="X249" s="977" t="str">
        <f aca="false">IFERROR(VLOOKUP($V249,AE:AL,8,FALSE()),"")</f>
        <v/>
      </c>
      <c r="Y249" s="977" t="str">
        <f aca="false">IFERROR(VLOOKUP($V249,AF:AM,8,FALSE()),"")</f>
        <v/>
      </c>
      <c r="Z249" s="977" t="str">
        <f aca="false">IFERROR(VLOOKUP($V249,AG:AN,8,FALSE()),"")</f>
        <v/>
      </c>
      <c r="AA249" s="977" t="str">
        <f aca="false">IFERROR(VLOOKUP($V249,AH:AO,8,FALSE()),"")</f>
        <v/>
      </c>
      <c r="AB249" s="977" t="str">
        <f aca="false">IFERROR(VLOOKUP($V249,AI:AP,8,FALSE()),"")</f>
        <v/>
      </c>
      <c r="AD249" s="111" t="str">
        <f aca="false">IF(AK249&lt;&gt;"",MAX(AD$3:AD248)+1,"")</f>
        <v/>
      </c>
      <c r="AE249" s="111" t="str">
        <f aca="false">IF(AL249&lt;&gt;"",MAX(AE$3:AE248)+1,"")</f>
        <v/>
      </c>
      <c r="AF249" s="111" t="str">
        <f aca="false">IF(AM249&lt;&gt;"",MAX(AF$3:AF248)+1,"")</f>
        <v/>
      </c>
      <c r="AG249" s="111" t="str">
        <f aca="false">IF(AN249&lt;&gt;"",MAX(AG$3:AG248)+1,"")</f>
        <v/>
      </c>
      <c r="AH249" s="111" t="str">
        <f aca="false">IF(AO249&lt;&gt;"",MAX(AH$3:AH248)+1,"")</f>
        <v/>
      </c>
      <c r="AI249" s="111" t="str">
        <f aca="false">IF(AP249&lt;&gt;"",MAX(AI$3:AI248)+1,"")</f>
        <v/>
      </c>
      <c r="AK249" s="111" t="str">
        <f aca="false">IF(B249="","",IF(COUNTIF($AK$3:AL248,B249)=0,B249,""))</f>
        <v/>
      </c>
      <c r="AL249" s="111" t="str">
        <f aca="false">IF(C249="","",IF($B249='Oneri di Urbanizzazione'!$E$33,IF(COUNTIF($AL$3:AL248,$C249)=0,$C249,""),""))</f>
        <v/>
      </c>
      <c r="AM249" s="111" t="str">
        <f aca="false">IF(D249="","",IF(AND($B249='Oneri di Urbanizzazione'!$E$33,$C249='Oneri di Urbanizzazione'!$E$35),IF(COUNTIF(AM$3:AM248,$D249)=0,$D249,""),""))</f>
        <v/>
      </c>
      <c r="AN249" s="111" t="str">
        <f aca="false">IF(E249="","",IF(AND($B249='Oneri di Urbanizzazione'!$E$33,$C249='Oneri di Urbanizzazione'!$E$35,$D249='Oneri di Urbanizzazione'!$E$38),IF(COUNTIF(AN$3:AN248,$E249)=0,$E249,""),""))</f>
        <v/>
      </c>
      <c r="AO249" s="111" t="str">
        <f aca="false">IF(F249="","",IF(AND($B249='Oneri di Urbanizzazione'!$E$33,$C249='Oneri di Urbanizzazione'!$E$35,$D249='Oneri di Urbanizzazione'!$E$38,$E249='Oneri di Urbanizzazione'!$E$40),IF(COUNTIF(AO$3:AO248,$F249)=0,$F249,""),""))</f>
        <v/>
      </c>
      <c r="AP249" s="111" t="str">
        <f aca="false">IF(G249="","",IF(AND($B249='Oneri di Urbanizzazione'!$E$33,$C249='Oneri di Urbanizzazione'!$E$35,$D249='Oneri di Urbanizzazione'!$E$38,$E249='Oneri di Urbanizzazione'!$E$40,$F249='Oneri di Urbanizzazione'!$E$42),IF(COUNTIF(AP$3:AP248,$G249)=0,$G249,""),""))</f>
        <v/>
      </c>
      <c r="AY249" s="1" t="n">
        <f aca="false">+AY248+1</f>
        <v>247</v>
      </c>
      <c r="AZ249" s="978" t="str">
        <f aca="false">IFERROR(VLOOKUP($AY249,BI:BP,8,FALSE()),"")</f>
        <v/>
      </c>
      <c r="BA249" s="978" t="str">
        <f aca="false">IFERROR(VLOOKUP($AY249,BJ:BQ,8,FALSE()),"")</f>
        <v/>
      </c>
      <c r="BB249" s="978" t="str">
        <f aca="false">IFERROR(VLOOKUP($AY249,BK:BR,8,FALSE()),"")</f>
        <v/>
      </c>
      <c r="BC249" s="978" t="str">
        <f aca="false">IFERROR(VLOOKUP($AY249,BL:BS,8,FALSE()),"")</f>
        <v/>
      </c>
      <c r="BD249" s="978" t="str">
        <f aca="false">IFERROR(VLOOKUP($AY249,BM:BT,8,FALSE()),"")</f>
        <v/>
      </c>
      <c r="BE249" s="978" t="str">
        <f aca="false">IFERROR(VLOOKUP($AY249,BN:BU,8,FALSE()),"")</f>
        <v/>
      </c>
      <c r="BI249" s="1" t="str">
        <f aca="false">IF(BP249&lt;&gt;"",MAX(BI$3:BI248)+1,"")</f>
        <v/>
      </c>
      <c r="BJ249" s="1" t="str">
        <f aca="false">IF(BQ249&lt;&gt;"",MAX(BJ$3:BJ248)+1,"")</f>
        <v/>
      </c>
      <c r="BK249" s="1" t="str">
        <f aca="false">IF(BR249&lt;&gt;"",MAX(BK$3:BK248)+1,"")</f>
        <v/>
      </c>
      <c r="BL249" s="1" t="str">
        <f aca="false">IF(BS249&lt;&gt;"",MAX(BL$3:BL248)+1,"")</f>
        <v/>
      </c>
      <c r="BM249" s="1" t="str">
        <f aca="false">IF(BT249&lt;&gt;"",MAX(BM$3:BM248)+1,"")</f>
        <v/>
      </c>
      <c r="BN249" s="1" t="str">
        <f aca="false">IF(BU249&lt;&gt;"",MAX(BN$3:BN248)+1,"")</f>
        <v/>
      </c>
      <c r="BP249" s="1" t="str">
        <f aca="false">IF(B249&lt;&gt;"",IF(COUNTIF(BP$3:BP248,B249)&gt;0,"",B249),"")</f>
        <v/>
      </c>
      <c r="BQ249" s="1" t="str">
        <f aca="false">IF(C249&lt;&gt;"",IF(COUNTIF(BQ$3:BQ248,C249)&gt;0,"",C249),"")</f>
        <v/>
      </c>
      <c r="BR249" s="1" t="str">
        <f aca="false">IF(D249&lt;&gt;"",IF(COUNTIF(BR$3:BR248,D249)&gt;0,"",D249),"")</f>
        <v/>
      </c>
      <c r="BS249" s="1" t="str">
        <f aca="false">IF(E249&lt;&gt;"",IF(COUNTIF(BS$3:BS248,E249)&gt;0,"",E249),"")</f>
        <v/>
      </c>
      <c r="BT249" s="1" t="str">
        <f aca="false">IF(F249&lt;&gt;"",IF(COUNTIF(BT$3:BT248,F249)&gt;0,"",F249),"")</f>
        <v/>
      </c>
      <c r="BU249" s="1" t="str">
        <f aca="false">IF(G249&lt;&gt;"",IF(COUNTIF(BU$3:BU248,G249)&gt;0,"",G249),"")</f>
        <v/>
      </c>
    </row>
    <row r="250" customFormat="false" ht="15" hidden="false" customHeight="false" outlineLevel="0" collapsed="false">
      <c r="A250" s="972" t="str">
        <f aca="false">IF(B250&lt;&gt;"",CONCATENATE(B250,C250,D250,E250,F250,G250),"")</f>
        <v/>
      </c>
      <c r="B250" s="660"/>
      <c r="C250" s="660"/>
      <c r="D250" s="660"/>
      <c r="E250" s="1008"/>
      <c r="F250" s="660"/>
      <c r="G250" s="660"/>
      <c r="H250" s="1002"/>
      <c r="I250" s="1002"/>
      <c r="J250" s="1003"/>
      <c r="K250" s="1004"/>
      <c r="L250" s="1005"/>
      <c r="M250" s="1005"/>
      <c r="N250" s="1003"/>
      <c r="O250" s="1014"/>
      <c r="P250" s="1008"/>
      <c r="Q250" s="1008"/>
      <c r="R250" s="1008"/>
      <c r="S250" s="1007"/>
      <c r="V250" s="111" t="n">
        <f aca="false">+V249+1</f>
        <v>248</v>
      </c>
      <c r="W250" s="977" t="str">
        <f aca="false">IFERROR(VLOOKUP($V249,AD:AK,8,FALSE()),"")</f>
        <v/>
      </c>
      <c r="X250" s="977" t="str">
        <f aca="false">IFERROR(VLOOKUP($V250,AE:AL,8,FALSE()),"")</f>
        <v/>
      </c>
      <c r="Y250" s="977" t="str">
        <f aca="false">IFERROR(VLOOKUP($V250,AF:AM,8,FALSE()),"")</f>
        <v/>
      </c>
      <c r="Z250" s="977" t="str">
        <f aca="false">IFERROR(VLOOKUP($V250,AG:AN,8,FALSE()),"")</f>
        <v/>
      </c>
      <c r="AA250" s="977" t="str">
        <f aca="false">IFERROR(VLOOKUP($V250,AH:AO,8,FALSE()),"")</f>
        <v/>
      </c>
      <c r="AB250" s="977" t="str">
        <f aca="false">IFERROR(VLOOKUP($V250,AI:AP,8,FALSE()),"")</f>
        <v/>
      </c>
      <c r="AD250" s="111" t="str">
        <f aca="false">IF(AK250&lt;&gt;"",MAX(AD$3:AD249)+1,"")</f>
        <v/>
      </c>
      <c r="AE250" s="111" t="str">
        <f aca="false">IF(AL250&lt;&gt;"",MAX(AE$3:AE249)+1,"")</f>
        <v/>
      </c>
      <c r="AF250" s="111" t="str">
        <f aca="false">IF(AM250&lt;&gt;"",MAX(AF$3:AF249)+1,"")</f>
        <v/>
      </c>
      <c r="AG250" s="111" t="str">
        <f aca="false">IF(AN250&lt;&gt;"",MAX(AG$3:AG249)+1,"")</f>
        <v/>
      </c>
      <c r="AH250" s="111" t="str">
        <f aca="false">IF(AO250&lt;&gt;"",MAX(AH$3:AH249)+1,"")</f>
        <v/>
      </c>
      <c r="AI250" s="111" t="str">
        <f aca="false">IF(AP250&lt;&gt;"",MAX(AI$3:AI249)+1,"")</f>
        <v/>
      </c>
      <c r="AK250" s="111" t="str">
        <f aca="false">IF(B250="","",IF(COUNTIF($AK$3:AL249,B250)=0,B250,""))</f>
        <v/>
      </c>
      <c r="AL250" s="111" t="str">
        <f aca="false">IF(C250="","",IF($B250='Oneri di Urbanizzazione'!$E$33,IF(COUNTIF($AL$3:AL249,$C250)=0,$C250,""),""))</f>
        <v/>
      </c>
      <c r="AM250" s="111" t="str">
        <f aca="false">IF(D250="","",IF(AND($B250='Oneri di Urbanizzazione'!$E$33,$C250='Oneri di Urbanizzazione'!$E$35),IF(COUNTIF(AM$3:AM249,$D250)=0,$D250,""),""))</f>
        <v/>
      </c>
      <c r="AN250" s="111" t="str">
        <f aca="false">IF(E250="","",IF(AND($B250='Oneri di Urbanizzazione'!$E$33,$C250='Oneri di Urbanizzazione'!$E$35,$D250='Oneri di Urbanizzazione'!$E$38),IF(COUNTIF(AN$3:AN249,$E250)=0,$E250,""),""))</f>
        <v/>
      </c>
      <c r="AO250" s="111" t="str">
        <f aca="false">IF(F250="","",IF(AND($B250='Oneri di Urbanizzazione'!$E$33,$C250='Oneri di Urbanizzazione'!$E$35,$D250='Oneri di Urbanizzazione'!$E$38,$E250='Oneri di Urbanizzazione'!$E$40),IF(COUNTIF(AO$3:AO249,$F250)=0,$F250,""),""))</f>
        <v/>
      </c>
      <c r="AP250" s="111" t="str">
        <f aca="false">IF(G250="","",IF(AND($B250='Oneri di Urbanizzazione'!$E$33,$C250='Oneri di Urbanizzazione'!$E$35,$D250='Oneri di Urbanizzazione'!$E$38,$E250='Oneri di Urbanizzazione'!$E$40,$F250='Oneri di Urbanizzazione'!$E$42),IF(COUNTIF(AP$3:AP249,$G250)=0,$G250,""),""))</f>
        <v/>
      </c>
      <c r="AY250" s="1" t="n">
        <f aca="false">+AY249+1</f>
        <v>248</v>
      </c>
      <c r="AZ250" s="978" t="str">
        <f aca="false">IFERROR(VLOOKUP($AY250,BI:BP,8,FALSE()),"")</f>
        <v/>
      </c>
      <c r="BA250" s="978" t="str">
        <f aca="false">IFERROR(VLOOKUP($AY250,BJ:BQ,8,FALSE()),"")</f>
        <v/>
      </c>
      <c r="BB250" s="978" t="str">
        <f aca="false">IFERROR(VLOOKUP($AY250,BK:BR,8,FALSE()),"")</f>
        <v/>
      </c>
      <c r="BC250" s="978" t="str">
        <f aca="false">IFERROR(VLOOKUP($AY250,BL:BS,8,FALSE()),"")</f>
        <v/>
      </c>
      <c r="BD250" s="978" t="str">
        <f aca="false">IFERROR(VLOOKUP($AY250,BM:BT,8,FALSE()),"")</f>
        <v/>
      </c>
      <c r="BE250" s="978" t="str">
        <f aca="false">IFERROR(VLOOKUP($AY250,BN:BU,8,FALSE()),"")</f>
        <v/>
      </c>
      <c r="BI250" s="1" t="str">
        <f aca="false">IF(BP250&lt;&gt;"",MAX(BI$3:BI249)+1,"")</f>
        <v/>
      </c>
      <c r="BJ250" s="1" t="str">
        <f aca="false">IF(BQ250&lt;&gt;"",MAX(BJ$3:BJ249)+1,"")</f>
        <v/>
      </c>
      <c r="BK250" s="1" t="str">
        <f aca="false">IF(BR250&lt;&gt;"",MAX(BK$3:BK249)+1,"")</f>
        <v/>
      </c>
      <c r="BL250" s="1" t="str">
        <f aca="false">IF(BS250&lt;&gt;"",MAX(BL$3:BL249)+1,"")</f>
        <v/>
      </c>
      <c r="BM250" s="1" t="str">
        <f aca="false">IF(BT250&lt;&gt;"",MAX(BM$3:BM249)+1,"")</f>
        <v/>
      </c>
      <c r="BN250" s="1" t="str">
        <f aca="false">IF(BU250&lt;&gt;"",MAX(BN$3:BN249)+1,"")</f>
        <v/>
      </c>
      <c r="BP250" s="1" t="str">
        <f aca="false">IF(B250&lt;&gt;"",IF(COUNTIF(BP$3:BP249,B250)&gt;0,"",B250),"")</f>
        <v/>
      </c>
      <c r="BQ250" s="1" t="str">
        <f aca="false">IF(C250&lt;&gt;"",IF(COUNTIF(BQ$3:BQ249,C250)&gt;0,"",C250),"")</f>
        <v/>
      </c>
      <c r="BR250" s="1" t="str">
        <f aca="false">IF(D250&lt;&gt;"",IF(COUNTIF(BR$3:BR249,D250)&gt;0,"",D250),"")</f>
        <v/>
      </c>
      <c r="BS250" s="1" t="str">
        <f aca="false">IF(E250&lt;&gt;"",IF(COUNTIF(BS$3:BS249,E250)&gt;0,"",E250),"")</f>
        <v/>
      </c>
      <c r="BT250" s="1" t="str">
        <f aca="false">IF(F250&lt;&gt;"",IF(COUNTIF(BT$3:BT249,F250)&gt;0,"",F250),"")</f>
        <v/>
      </c>
      <c r="BU250" s="1" t="str">
        <f aca="false">IF(G250&lt;&gt;"",IF(COUNTIF(BU$3:BU249,G250)&gt;0,"",G250),"")</f>
        <v/>
      </c>
    </row>
    <row r="251" customFormat="false" ht="15" hidden="false" customHeight="false" outlineLevel="0" collapsed="false">
      <c r="A251" s="972" t="str">
        <f aca="false">IF(B251&lt;&gt;"",CONCATENATE(B251,C251,D251,E251,F251,G251),"")</f>
        <v/>
      </c>
      <c r="B251" s="660"/>
      <c r="C251" s="660"/>
      <c r="D251" s="660"/>
      <c r="E251" s="1008"/>
      <c r="F251" s="660"/>
      <c r="G251" s="660"/>
      <c r="H251" s="1002"/>
      <c r="I251" s="1002"/>
      <c r="J251" s="1003"/>
      <c r="K251" s="1004"/>
      <c r="L251" s="1005"/>
      <c r="M251" s="1005"/>
      <c r="N251" s="1003"/>
      <c r="O251" s="1014"/>
      <c r="P251" s="1008"/>
      <c r="Q251" s="1008"/>
      <c r="R251" s="1008"/>
      <c r="S251" s="1007"/>
      <c r="V251" s="111" t="n">
        <f aca="false">+V250+1</f>
        <v>249</v>
      </c>
      <c r="W251" s="977" t="str">
        <f aca="false">IFERROR(VLOOKUP($V250,AD:AK,8,FALSE()),"")</f>
        <v/>
      </c>
      <c r="X251" s="977" t="str">
        <f aca="false">IFERROR(VLOOKUP($V251,AE:AL,8,FALSE()),"")</f>
        <v/>
      </c>
      <c r="Y251" s="977" t="str">
        <f aca="false">IFERROR(VLOOKUP($V251,AF:AM,8,FALSE()),"")</f>
        <v/>
      </c>
      <c r="Z251" s="977" t="str">
        <f aca="false">IFERROR(VLOOKUP($V251,AG:AN,8,FALSE()),"")</f>
        <v/>
      </c>
      <c r="AA251" s="977" t="str">
        <f aca="false">IFERROR(VLOOKUP($V251,AH:AO,8,FALSE()),"")</f>
        <v/>
      </c>
      <c r="AB251" s="977" t="str">
        <f aca="false">IFERROR(VLOOKUP($V251,AI:AP,8,FALSE()),"")</f>
        <v/>
      </c>
      <c r="AD251" s="111" t="str">
        <f aca="false">IF(AK251&lt;&gt;"",MAX(AD$3:AD250)+1,"")</f>
        <v/>
      </c>
      <c r="AE251" s="111" t="str">
        <f aca="false">IF(AL251&lt;&gt;"",MAX(AE$3:AE250)+1,"")</f>
        <v/>
      </c>
      <c r="AF251" s="111" t="str">
        <f aca="false">IF(AM251&lt;&gt;"",MAX(AF$3:AF250)+1,"")</f>
        <v/>
      </c>
      <c r="AG251" s="111" t="str">
        <f aca="false">IF(AN251&lt;&gt;"",MAX(AG$3:AG250)+1,"")</f>
        <v/>
      </c>
      <c r="AH251" s="111" t="str">
        <f aca="false">IF(AO251&lt;&gt;"",MAX(AH$3:AH250)+1,"")</f>
        <v/>
      </c>
      <c r="AI251" s="111" t="str">
        <f aca="false">IF(AP251&lt;&gt;"",MAX(AI$3:AI250)+1,"")</f>
        <v/>
      </c>
      <c r="AK251" s="111" t="str">
        <f aca="false">IF(B251="","",IF(COUNTIF($AK$3:AL250,B251)=0,B251,""))</f>
        <v/>
      </c>
      <c r="AL251" s="111" t="str">
        <f aca="false">IF(C251="","",IF($B251='Oneri di Urbanizzazione'!$E$33,IF(COUNTIF($AL$3:AL250,$C251)=0,$C251,""),""))</f>
        <v/>
      </c>
      <c r="AM251" s="111" t="str">
        <f aca="false">IF(D251="","",IF(AND($B251='Oneri di Urbanizzazione'!$E$33,$C251='Oneri di Urbanizzazione'!$E$35),IF(COUNTIF(AM$3:AM250,$D251)=0,$D251,""),""))</f>
        <v/>
      </c>
      <c r="AN251" s="111" t="str">
        <f aca="false">IF(E251="","",IF(AND($B251='Oneri di Urbanizzazione'!$E$33,$C251='Oneri di Urbanizzazione'!$E$35,$D251='Oneri di Urbanizzazione'!$E$38),IF(COUNTIF(AN$3:AN250,$E251)=0,$E251,""),""))</f>
        <v/>
      </c>
      <c r="AO251" s="111" t="str">
        <f aca="false">IF(F251="","",IF(AND($B251='Oneri di Urbanizzazione'!$E$33,$C251='Oneri di Urbanizzazione'!$E$35,$D251='Oneri di Urbanizzazione'!$E$38,$E251='Oneri di Urbanizzazione'!$E$40),IF(COUNTIF(AO$3:AO250,$F251)=0,$F251,""),""))</f>
        <v/>
      </c>
      <c r="AP251" s="111" t="str">
        <f aca="false">IF(G251="","",IF(AND($B251='Oneri di Urbanizzazione'!$E$33,$C251='Oneri di Urbanizzazione'!$E$35,$D251='Oneri di Urbanizzazione'!$E$38,$E251='Oneri di Urbanizzazione'!$E$40,$F251='Oneri di Urbanizzazione'!$E$42),IF(COUNTIF(AP$3:AP250,$G251)=0,$G251,""),""))</f>
        <v/>
      </c>
      <c r="AY251" s="1" t="n">
        <f aca="false">+AY250+1</f>
        <v>249</v>
      </c>
      <c r="AZ251" s="978" t="str">
        <f aca="false">IFERROR(VLOOKUP($AY251,BI:BP,8,FALSE()),"")</f>
        <v/>
      </c>
      <c r="BA251" s="978" t="str">
        <f aca="false">IFERROR(VLOOKUP($AY251,BJ:BQ,8,FALSE()),"")</f>
        <v/>
      </c>
      <c r="BB251" s="978" t="str">
        <f aca="false">IFERROR(VLOOKUP($AY251,BK:BR,8,FALSE()),"")</f>
        <v/>
      </c>
      <c r="BC251" s="978" t="str">
        <f aca="false">IFERROR(VLOOKUP($AY251,BL:BS,8,FALSE()),"")</f>
        <v/>
      </c>
      <c r="BD251" s="978" t="str">
        <f aca="false">IFERROR(VLOOKUP($AY251,BM:BT,8,FALSE()),"")</f>
        <v/>
      </c>
      <c r="BE251" s="978" t="str">
        <f aca="false">IFERROR(VLOOKUP($AY251,BN:BU,8,FALSE()),"")</f>
        <v/>
      </c>
      <c r="BI251" s="1" t="str">
        <f aca="false">IF(BP251&lt;&gt;"",MAX(BI$3:BI250)+1,"")</f>
        <v/>
      </c>
      <c r="BJ251" s="1" t="str">
        <f aca="false">IF(BQ251&lt;&gt;"",MAX(BJ$3:BJ250)+1,"")</f>
        <v/>
      </c>
      <c r="BK251" s="1" t="str">
        <f aca="false">IF(BR251&lt;&gt;"",MAX(BK$3:BK250)+1,"")</f>
        <v/>
      </c>
      <c r="BL251" s="1" t="str">
        <f aca="false">IF(BS251&lt;&gt;"",MAX(BL$3:BL250)+1,"")</f>
        <v/>
      </c>
      <c r="BM251" s="1" t="str">
        <f aca="false">IF(BT251&lt;&gt;"",MAX(BM$3:BM250)+1,"")</f>
        <v/>
      </c>
      <c r="BN251" s="1" t="str">
        <f aca="false">IF(BU251&lt;&gt;"",MAX(BN$3:BN250)+1,"")</f>
        <v/>
      </c>
      <c r="BP251" s="1" t="str">
        <f aca="false">IF(B251&lt;&gt;"",IF(COUNTIF(BP$3:BP250,B251)&gt;0,"",B251),"")</f>
        <v/>
      </c>
      <c r="BQ251" s="1" t="str">
        <f aca="false">IF(C251&lt;&gt;"",IF(COUNTIF(BQ$3:BQ250,C251)&gt;0,"",C251),"")</f>
        <v/>
      </c>
      <c r="BR251" s="1" t="str">
        <f aca="false">IF(D251&lt;&gt;"",IF(COUNTIF(BR$3:BR250,D251)&gt;0,"",D251),"")</f>
        <v/>
      </c>
      <c r="BS251" s="1" t="str">
        <f aca="false">IF(E251&lt;&gt;"",IF(COUNTIF(BS$3:BS250,E251)&gt;0,"",E251),"")</f>
        <v/>
      </c>
      <c r="BT251" s="1" t="str">
        <f aca="false">IF(F251&lt;&gt;"",IF(COUNTIF(BT$3:BT250,F251)&gt;0,"",F251),"")</f>
        <v/>
      </c>
      <c r="BU251" s="1" t="str">
        <f aca="false">IF(G251&lt;&gt;"",IF(COUNTIF(BU$3:BU250,G251)&gt;0,"",G251),"")</f>
        <v/>
      </c>
    </row>
    <row r="252" customFormat="false" ht="15" hidden="false" customHeight="false" outlineLevel="0" collapsed="false">
      <c r="A252" s="972" t="str">
        <f aca="false">IF(B252&lt;&gt;"",CONCATENATE(B252,C252,D252,E252,F252,G252),"")</f>
        <v/>
      </c>
      <c r="B252" s="660"/>
      <c r="C252" s="660"/>
      <c r="D252" s="660"/>
      <c r="E252" s="1008"/>
      <c r="F252" s="660"/>
      <c r="G252" s="660"/>
      <c r="H252" s="1002"/>
      <c r="I252" s="1002"/>
      <c r="J252" s="1003"/>
      <c r="K252" s="1004"/>
      <c r="L252" s="1005"/>
      <c r="M252" s="1005"/>
      <c r="N252" s="1003"/>
      <c r="O252" s="1014"/>
      <c r="P252" s="1008"/>
      <c r="Q252" s="1008"/>
      <c r="R252" s="1008"/>
      <c r="S252" s="1007"/>
      <c r="V252" s="111" t="n">
        <f aca="false">+V251+1</f>
        <v>250</v>
      </c>
      <c r="W252" s="977" t="str">
        <f aca="false">IFERROR(VLOOKUP($V251,AD:AK,8,FALSE()),"")</f>
        <v/>
      </c>
      <c r="X252" s="977" t="str">
        <f aca="false">IFERROR(VLOOKUP($V252,AE:AL,8,FALSE()),"")</f>
        <v/>
      </c>
      <c r="Y252" s="977" t="str">
        <f aca="false">IFERROR(VLOOKUP($V252,AF:AM,8,FALSE()),"")</f>
        <v/>
      </c>
      <c r="Z252" s="977" t="str">
        <f aca="false">IFERROR(VLOOKUP($V252,AG:AN,8,FALSE()),"")</f>
        <v/>
      </c>
      <c r="AA252" s="977" t="str">
        <f aca="false">IFERROR(VLOOKUP($V252,AH:AO,8,FALSE()),"")</f>
        <v/>
      </c>
      <c r="AB252" s="977" t="str">
        <f aca="false">IFERROR(VLOOKUP($V252,AI:AP,8,FALSE()),"")</f>
        <v/>
      </c>
      <c r="AD252" s="111" t="str">
        <f aca="false">IF(AK252&lt;&gt;"",MAX(AD$3:AD251)+1,"")</f>
        <v/>
      </c>
      <c r="AE252" s="111" t="str">
        <f aca="false">IF(AL252&lt;&gt;"",MAX(AE$3:AE251)+1,"")</f>
        <v/>
      </c>
      <c r="AF252" s="111" t="str">
        <f aca="false">IF(AM252&lt;&gt;"",MAX(AF$3:AF251)+1,"")</f>
        <v/>
      </c>
      <c r="AG252" s="111" t="str">
        <f aca="false">IF(AN252&lt;&gt;"",MAX(AG$3:AG251)+1,"")</f>
        <v/>
      </c>
      <c r="AH252" s="111" t="str">
        <f aca="false">IF(AO252&lt;&gt;"",MAX(AH$3:AH251)+1,"")</f>
        <v/>
      </c>
      <c r="AI252" s="111" t="str">
        <f aca="false">IF(AP252&lt;&gt;"",MAX(AI$3:AI251)+1,"")</f>
        <v/>
      </c>
      <c r="AK252" s="111" t="str">
        <f aca="false">IF(B252="","",IF(COUNTIF($AK$3:AL251,B252)=0,B252,""))</f>
        <v/>
      </c>
      <c r="AL252" s="111" t="str">
        <f aca="false">IF(C252="","",IF($B252='Oneri di Urbanizzazione'!$E$33,IF(COUNTIF($AL$3:AL251,$C252)=0,$C252,""),""))</f>
        <v/>
      </c>
      <c r="AM252" s="111" t="str">
        <f aca="false">IF(D252="","",IF(AND($B252='Oneri di Urbanizzazione'!$E$33,$C252='Oneri di Urbanizzazione'!$E$35),IF(COUNTIF(AM$3:AM251,$D252)=0,$D252,""),""))</f>
        <v/>
      </c>
      <c r="AN252" s="111" t="str">
        <f aca="false">IF(E252="","",IF(AND($B252='Oneri di Urbanizzazione'!$E$33,$C252='Oneri di Urbanizzazione'!$E$35,$D252='Oneri di Urbanizzazione'!$E$38),IF(COUNTIF(AN$3:AN251,$E252)=0,$E252,""),""))</f>
        <v/>
      </c>
      <c r="AO252" s="111" t="str">
        <f aca="false">IF(F252="","",IF(AND($B252='Oneri di Urbanizzazione'!$E$33,$C252='Oneri di Urbanizzazione'!$E$35,$D252='Oneri di Urbanizzazione'!$E$38,$E252='Oneri di Urbanizzazione'!$E$40),IF(COUNTIF(AO$3:AO251,$F252)=0,$F252,""),""))</f>
        <v/>
      </c>
      <c r="AP252" s="111" t="str">
        <f aca="false">IF(G252="","",IF(AND($B252='Oneri di Urbanizzazione'!$E$33,$C252='Oneri di Urbanizzazione'!$E$35,$D252='Oneri di Urbanizzazione'!$E$38,$E252='Oneri di Urbanizzazione'!$E$40,$F252='Oneri di Urbanizzazione'!$E$42),IF(COUNTIF(AP$3:AP251,$G252)=0,$G252,""),""))</f>
        <v/>
      </c>
      <c r="AY252" s="1" t="n">
        <f aca="false">+AY251+1</f>
        <v>250</v>
      </c>
      <c r="AZ252" s="978" t="str">
        <f aca="false">IFERROR(VLOOKUP($AY252,BI:BP,8,FALSE()),"")</f>
        <v/>
      </c>
      <c r="BA252" s="978" t="str">
        <f aca="false">IFERROR(VLOOKUP($AY252,BJ:BQ,8,FALSE()),"")</f>
        <v/>
      </c>
      <c r="BB252" s="978" t="str">
        <f aca="false">IFERROR(VLOOKUP($AY252,BK:BR,8,FALSE()),"")</f>
        <v/>
      </c>
      <c r="BC252" s="978" t="str">
        <f aca="false">IFERROR(VLOOKUP($AY252,BL:BS,8,FALSE()),"")</f>
        <v/>
      </c>
      <c r="BD252" s="978" t="str">
        <f aca="false">IFERROR(VLOOKUP($AY252,BM:BT,8,FALSE()),"")</f>
        <v/>
      </c>
      <c r="BE252" s="978" t="str">
        <f aca="false">IFERROR(VLOOKUP($AY252,BN:BU,8,FALSE()),"")</f>
        <v/>
      </c>
      <c r="BI252" s="1" t="str">
        <f aca="false">IF(BP252&lt;&gt;"",MAX(BI$3:BI251)+1,"")</f>
        <v/>
      </c>
      <c r="BJ252" s="1" t="str">
        <f aca="false">IF(BQ252&lt;&gt;"",MAX(BJ$3:BJ251)+1,"")</f>
        <v/>
      </c>
      <c r="BK252" s="1" t="str">
        <f aca="false">IF(BR252&lt;&gt;"",MAX(BK$3:BK251)+1,"")</f>
        <v/>
      </c>
      <c r="BL252" s="1" t="str">
        <f aca="false">IF(BS252&lt;&gt;"",MAX(BL$3:BL251)+1,"")</f>
        <v/>
      </c>
      <c r="BM252" s="1" t="str">
        <f aca="false">IF(BT252&lt;&gt;"",MAX(BM$3:BM251)+1,"")</f>
        <v/>
      </c>
      <c r="BN252" s="1" t="str">
        <f aca="false">IF(BU252&lt;&gt;"",MAX(BN$3:BN251)+1,"")</f>
        <v/>
      </c>
      <c r="BP252" s="1" t="str">
        <f aca="false">IF(B252&lt;&gt;"",IF(COUNTIF(BP$3:BP251,B252)&gt;0,"",B252),"")</f>
        <v/>
      </c>
      <c r="BQ252" s="1" t="str">
        <f aca="false">IF(C252&lt;&gt;"",IF(COUNTIF(BQ$3:BQ251,C252)&gt;0,"",C252),"")</f>
        <v/>
      </c>
      <c r="BR252" s="1" t="str">
        <f aca="false">IF(D252&lt;&gt;"",IF(COUNTIF(BR$3:BR251,D252)&gt;0,"",D252),"")</f>
        <v/>
      </c>
      <c r="BS252" s="1" t="str">
        <f aca="false">IF(E252&lt;&gt;"",IF(COUNTIF(BS$3:BS251,E252)&gt;0,"",E252),"")</f>
        <v/>
      </c>
      <c r="BT252" s="1" t="str">
        <f aca="false">IF(F252&lt;&gt;"",IF(COUNTIF(BT$3:BT251,F252)&gt;0,"",F252),"")</f>
        <v/>
      </c>
      <c r="BU252" s="1" t="str">
        <f aca="false">IF(G252&lt;&gt;"",IF(COUNTIF(BU$3:BU251,G252)&gt;0,"",G252),"")</f>
        <v/>
      </c>
    </row>
    <row r="253" customFormat="false" ht="15" hidden="false" customHeight="false" outlineLevel="0" collapsed="false">
      <c r="A253" s="972" t="str">
        <f aca="false">IF(B253&lt;&gt;"",CONCATENATE(B253,C253,D253,E253,F253,G253),"")</f>
        <v/>
      </c>
      <c r="B253" s="660"/>
      <c r="C253" s="660"/>
      <c r="D253" s="660"/>
      <c r="E253" s="1008"/>
      <c r="F253" s="660"/>
      <c r="G253" s="660"/>
      <c r="H253" s="1002"/>
      <c r="I253" s="1002"/>
      <c r="J253" s="1003"/>
      <c r="K253" s="1004"/>
      <c r="L253" s="1005"/>
      <c r="M253" s="1005"/>
      <c r="N253" s="1003"/>
      <c r="O253" s="1014"/>
      <c r="P253" s="1008"/>
      <c r="Q253" s="1008"/>
      <c r="R253" s="1008"/>
      <c r="S253" s="1007"/>
      <c r="V253" s="111" t="n">
        <f aca="false">+V252+1</f>
        <v>251</v>
      </c>
      <c r="W253" s="977" t="str">
        <f aca="false">IFERROR(VLOOKUP($V252,AD:AK,8,FALSE()),"")</f>
        <v/>
      </c>
      <c r="X253" s="977" t="str">
        <f aca="false">IFERROR(VLOOKUP($V253,AE:AL,8,FALSE()),"")</f>
        <v/>
      </c>
      <c r="Y253" s="977" t="str">
        <f aca="false">IFERROR(VLOOKUP($V253,AF:AM,8,FALSE()),"")</f>
        <v/>
      </c>
      <c r="Z253" s="977" t="str">
        <f aca="false">IFERROR(VLOOKUP($V253,AG:AN,8,FALSE()),"")</f>
        <v/>
      </c>
      <c r="AA253" s="977" t="str">
        <f aca="false">IFERROR(VLOOKUP($V253,AH:AO,8,FALSE()),"")</f>
        <v/>
      </c>
      <c r="AB253" s="977" t="str">
        <f aca="false">IFERROR(VLOOKUP($V253,AI:AP,8,FALSE()),"")</f>
        <v/>
      </c>
      <c r="AD253" s="111" t="str">
        <f aca="false">IF(AK253&lt;&gt;"",MAX(AD$3:AD252)+1,"")</f>
        <v/>
      </c>
      <c r="AE253" s="111" t="str">
        <f aca="false">IF(AL253&lt;&gt;"",MAX(AE$3:AE252)+1,"")</f>
        <v/>
      </c>
      <c r="AF253" s="111" t="str">
        <f aca="false">IF(AM253&lt;&gt;"",MAX(AF$3:AF252)+1,"")</f>
        <v/>
      </c>
      <c r="AG253" s="111" t="str">
        <f aca="false">IF(AN253&lt;&gt;"",MAX(AG$3:AG252)+1,"")</f>
        <v/>
      </c>
      <c r="AH253" s="111" t="str">
        <f aca="false">IF(AO253&lt;&gt;"",MAX(AH$3:AH252)+1,"")</f>
        <v/>
      </c>
      <c r="AI253" s="111" t="str">
        <f aca="false">IF(AP253&lt;&gt;"",MAX(AI$3:AI252)+1,"")</f>
        <v/>
      </c>
      <c r="AK253" s="111" t="str">
        <f aca="false">IF(B253="","",IF(COUNTIF($AK$3:AL252,B253)=0,B253,""))</f>
        <v/>
      </c>
      <c r="AL253" s="111" t="str">
        <f aca="false">IF(C253="","",IF($B253='Oneri di Urbanizzazione'!$E$33,IF(COUNTIF($AL$3:AL252,$C253)=0,$C253,""),""))</f>
        <v/>
      </c>
      <c r="AM253" s="111" t="str">
        <f aca="false">IF(D253="","",IF(AND($B253='Oneri di Urbanizzazione'!$E$33,$C253='Oneri di Urbanizzazione'!$E$35),IF(COUNTIF(AM$3:AM252,$D253)=0,$D253,""),""))</f>
        <v/>
      </c>
      <c r="AN253" s="111" t="str">
        <f aca="false">IF(E253="","",IF(AND($B253='Oneri di Urbanizzazione'!$E$33,$C253='Oneri di Urbanizzazione'!$E$35,$D253='Oneri di Urbanizzazione'!$E$38),IF(COUNTIF(AN$3:AN252,$E253)=0,$E253,""),""))</f>
        <v/>
      </c>
      <c r="AO253" s="111" t="str">
        <f aca="false">IF(F253="","",IF(AND($B253='Oneri di Urbanizzazione'!$E$33,$C253='Oneri di Urbanizzazione'!$E$35,$D253='Oneri di Urbanizzazione'!$E$38,$E253='Oneri di Urbanizzazione'!$E$40),IF(COUNTIF(AO$3:AO252,$F253)=0,$F253,""),""))</f>
        <v/>
      </c>
      <c r="AP253" s="111" t="str">
        <f aca="false">IF(G253="","",IF(AND($B253='Oneri di Urbanizzazione'!$E$33,$C253='Oneri di Urbanizzazione'!$E$35,$D253='Oneri di Urbanizzazione'!$E$38,$E253='Oneri di Urbanizzazione'!$E$40,$F253='Oneri di Urbanizzazione'!$E$42),IF(COUNTIF(AP$3:AP252,$G253)=0,$G253,""),""))</f>
        <v/>
      </c>
      <c r="AY253" s="1" t="n">
        <f aca="false">+AY252+1</f>
        <v>251</v>
      </c>
      <c r="AZ253" s="978" t="str">
        <f aca="false">IFERROR(VLOOKUP($AY253,BI:BP,8,FALSE()),"")</f>
        <v/>
      </c>
      <c r="BA253" s="978" t="str">
        <f aca="false">IFERROR(VLOOKUP($AY253,BJ:BQ,8,FALSE()),"")</f>
        <v/>
      </c>
      <c r="BB253" s="978" t="str">
        <f aca="false">IFERROR(VLOOKUP($AY253,BK:BR,8,FALSE()),"")</f>
        <v/>
      </c>
      <c r="BC253" s="978" t="str">
        <f aca="false">IFERROR(VLOOKUP($AY253,BL:BS,8,FALSE()),"")</f>
        <v/>
      </c>
      <c r="BD253" s="978" t="str">
        <f aca="false">IFERROR(VLOOKUP($AY253,BM:BT,8,FALSE()),"")</f>
        <v/>
      </c>
      <c r="BE253" s="978" t="str">
        <f aca="false">IFERROR(VLOOKUP($AY253,BN:BU,8,FALSE()),"")</f>
        <v/>
      </c>
      <c r="BI253" s="1" t="str">
        <f aca="false">IF(BP253&lt;&gt;"",MAX(BI$3:BI252)+1,"")</f>
        <v/>
      </c>
      <c r="BJ253" s="1" t="str">
        <f aca="false">IF(BQ253&lt;&gt;"",MAX(BJ$3:BJ252)+1,"")</f>
        <v/>
      </c>
      <c r="BK253" s="1" t="str">
        <f aca="false">IF(BR253&lt;&gt;"",MAX(BK$3:BK252)+1,"")</f>
        <v/>
      </c>
      <c r="BL253" s="1" t="str">
        <f aca="false">IF(BS253&lt;&gt;"",MAX(BL$3:BL252)+1,"")</f>
        <v/>
      </c>
      <c r="BM253" s="1" t="str">
        <f aca="false">IF(BT253&lt;&gt;"",MAX(BM$3:BM252)+1,"")</f>
        <v/>
      </c>
      <c r="BN253" s="1" t="str">
        <f aca="false">IF(BU253&lt;&gt;"",MAX(BN$3:BN252)+1,"")</f>
        <v/>
      </c>
      <c r="BP253" s="1" t="str">
        <f aca="false">IF(B253&lt;&gt;"",IF(COUNTIF(BP$3:BP252,B253)&gt;0,"",B253),"")</f>
        <v/>
      </c>
      <c r="BQ253" s="1" t="str">
        <f aca="false">IF(C253&lt;&gt;"",IF(COUNTIF(BQ$3:BQ252,C253)&gt;0,"",C253),"")</f>
        <v/>
      </c>
      <c r="BR253" s="1" t="str">
        <f aca="false">IF(D253&lt;&gt;"",IF(COUNTIF(BR$3:BR252,D253)&gt;0,"",D253),"")</f>
        <v/>
      </c>
      <c r="BS253" s="1" t="str">
        <f aca="false">IF(E253&lt;&gt;"",IF(COUNTIF(BS$3:BS252,E253)&gt;0,"",E253),"")</f>
        <v/>
      </c>
      <c r="BT253" s="1" t="str">
        <f aca="false">IF(F253&lt;&gt;"",IF(COUNTIF(BT$3:BT252,F253)&gt;0,"",F253),"")</f>
        <v/>
      </c>
      <c r="BU253" s="1" t="str">
        <f aca="false">IF(G253&lt;&gt;"",IF(COUNTIF(BU$3:BU252,G253)&gt;0,"",G253),"")</f>
        <v/>
      </c>
    </row>
    <row r="254" customFormat="false" ht="15" hidden="false" customHeight="false" outlineLevel="0" collapsed="false">
      <c r="A254" s="972" t="str">
        <f aca="false">IF(B254&lt;&gt;"",CONCATENATE(B254,C254,D254,E254,F254,G254),"")</f>
        <v/>
      </c>
      <c r="B254" s="660"/>
      <c r="C254" s="660"/>
      <c r="D254" s="660"/>
      <c r="E254" s="1008"/>
      <c r="F254" s="660"/>
      <c r="G254" s="660"/>
      <c r="H254" s="1002"/>
      <c r="I254" s="1002"/>
      <c r="J254" s="1003"/>
      <c r="K254" s="1004"/>
      <c r="L254" s="1005"/>
      <c r="M254" s="1005"/>
      <c r="N254" s="1003"/>
      <c r="O254" s="1014"/>
      <c r="P254" s="1008"/>
      <c r="Q254" s="1008"/>
      <c r="R254" s="1008"/>
      <c r="S254" s="1007"/>
      <c r="V254" s="111" t="n">
        <f aca="false">+V253+1</f>
        <v>252</v>
      </c>
      <c r="W254" s="977" t="str">
        <f aca="false">IFERROR(VLOOKUP($V253,AD:AK,8,FALSE()),"")</f>
        <v/>
      </c>
      <c r="X254" s="977" t="str">
        <f aca="false">IFERROR(VLOOKUP($V254,AE:AL,8,FALSE()),"")</f>
        <v/>
      </c>
      <c r="Y254" s="977" t="str">
        <f aca="false">IFERROR(VLOOKUP($V254,AF:AM,8,FALSE()),"")</f>
        <v/>
      </c>
      <c r="Z254" s="977" t="str">
        <f aca="false">IFERROR(VLOOKUP($V254,AG:AN,8,FALSE()),"")</f>
        <v/>
      </c>
      <c r="AA254" s="977" t="str">
        <f aca="false">IFERROR(VLOOKUP($V254,AH:AO,8,FALSE()),"")</f>
        <v/>
      </c>
      <c r="AB254" s="977" t="str">
        <f aca="false">IFERROR(VLOOKUP($V254,AI:AP,8,FALSE()),"")</f>
        <v/>
      </c>
      <c r="AD254" s="111" t="str">
        <f aca="false">IF(AK254&lt;&gt;"",MAX(AD$3:AD253)+1,"")</f>
        <v/>
      </c>
      <c r="AE254" s="111" t="str">
        <f aca="false">IF(AL254&lt;&gt;"",MAX(AE$3:AE253)+1,"")</f>
        <v/>
      </c>
      <c r="AF254" s="111" t="str">
        <f aca="false">IF(AM254&lt;&gt;"",MAX(AF$3:AF253)+1,"")</f>
        <v/>
      </c>
      <c r="AG254" s="111" t="str">
        <f aca="false">IF(AN254&lt;&gt;"",MAX(AG$3:AG253)+1,"")</f>
        <v/>
      </c>
      <c r="AH254" s="111" t="str">
        <f aca="false">IF(AO254&lt;&gt;"",MAX(AH$3:AH253)+1,"")</f>
        <v/>
      </c>
      <c r="AI254" s="111" t="str">
        <f aca="false">IF(AP254&lt;&gt;"",MAX(AI$3:AI253)+1,"")</f>
        <v/>
      </c>
      <c r="AK254" s="111" t="str">
        <f aca="false">IF(B254="","",IF(COUNTIF($AK$3:AL253,B254)=0,B254,""))</f>
        <v/>
      </c>
      <c r="AL254" s="111" t="str">
        <f aca="false">IF(C254="","",IF($B254='Oneri di Urbanizzazione'!$E$33,IF(COUNTIF($AL$3:AL253,$C254)=0,$C254,""),""))</f>
        <v/>
      </c>
      <c r="AM254" s="111" t="str">
        <f aca="false">IF(D254="","",IF(AND($B254='Oneri di Urbanizzazione'!$E$33,$C254='Oneri di Urbanizzazione'!$E$35),IF(COUNTIF(AM$3:AM253,$D254)=0,$D254,""),""))</f>
        <v/>
      </c>
      <c r="AN254" s="111" t="str">
        <f aca="false">IF(E254="","",IF(AND($B254='Oneri di Urbanizzazione'!$E$33,$C254='Oneri di Urbanizzazione'!$E$35,$D254='Oneri di Urbanizzazione'!$E$38),IF(COUNTIF(AN$3:AN253,$E254)=0,$E254,""),""))</f>
        <v/>
      </c>
      <c r="AO254" s="111" t="str">
        <f aca="false">IF(F254="","",IF(AND($B254='Oneri di Urbanizzazione'!$E$33,$C254='Oneri di Urbanizzazione'!$E$35,$D254='Oneri di Urbanizzazione'!$E$38,$E254='Oneri di Urbanizzazione'!$E$40),IF(COUNTIF(AO$3:AO253,$F254)=0,$F254,""),""))</f>
        <v/>
      </c>
      <c r="AP254" s="111" t="str">
        <f aca="false">IF(G254="","",IF(AND($B254='Oneri di Urbanizzazione'!$E$33,$C254='Oneri di Urbanizzazione'!$E$35,$D254='Oneri di Urbanizzazione'!$E$38,$E254='Oneri di Urbanizzazione'!$E$40,$F254='Oneri di Urbanizzazione'!$E$42),IF(COUNTIF(AP$3:AP253,$G254)=0,$G254,""),""))</f>
        <v/>
      </c>
      <c r="AY254" s="1" t="n">
        <f aca="false">+AY253+1</f>
        <v>252</v>
      </c>
      <c r="AZ254" s="978" t="str">
        <f aca="false">IFERROR(VLOOKUP($AY254,BI:BP,8,FALSE()),"")</f>
        <v/>
      </c>
      <c r="BA254" s="978" t="str">
        <f aca="false">IFERROR(VLOOKUP($AY254,BJ:BQ,8,FALSE()),"")</f>
        <v/>
      </c>
      <c r="BB254" s="978" t="str">
        <f aca="false">IFERROR(VLOOKUP($AY254,BK:BR,8,FALSE()),"")</f>
        <v/>
      </c>
      <c r="BC254" s="978" t="str">
        <f aca="false">IFERROR(VLOOKUP($AY254,BL:BS,8,FALSE()),"")</f>
        <v/>
      </c>
      <c r="BD254" s="978" t="str">
        <f aca="false">IFERROR(VLOOKUP($AY254,BM:BT,8,FALSE()),"")</f>
        <v/>
      </c>
      <c r="BE254" s="978" t="str">
        <f aca="false">IFERROR(VLOOKUP($AY254,BN:BU,8,FALSE()),"")</f>
        <v/>
      </c>
      <c r="BI254" s="1" t="str">
        <f aca="false">IF(BP254&lt;&gt;"",MAX(BI$3:BI253)+1,"")</f>
        <v/>
      </c>
      <c r="BJ254" s="1" t="str">
        <f aca="false">IF(BQ254&lt;&gt;"",MAX(BJ$3:BJ253)+1,"")</f>
        <v/>
      </c>
      <c r="BK254" s="1" t="str">
        <f aca="false">IF(BR254&lt;&gt;"",MAX(BK$3:BK253)+1,"")</f>
        <v/>
      </c>
      <c r="BL254" s="1" t="str">
        <f aca="false">IF(BS254&lt;&gt;"",MAX(BL$3:BL253)+1,"")</f>
        <v/>
      </c>
      <c r="BM254" s="1" t="str">
        <f aca="false">IF(BT254&lt;&gt;"",MAX(BM$3:BM253)+1,"")</f>
        <v/>
      </c>
      <c r="BN254" s="1" t="str">
        <f aca="false">IF(BU254&lt;&gt;"",MAX(BN$3:BN253)+1,"")</f>
        <v/>
      </c>
      <c r="BP254" s="1" t="str">
        <f aca="false">IF(B254&lt;&gt;"",IF(COUNTIF(BP$3:BP253,B254)&gt;0,"",B254),"")</f>
        <v/>
      </c>
      <c r="BQ254" s="1" t="str">
        <f aca="false">IF(C254&lt;&gt;"",IF(COUNTIF(BQ$3:BQ253,C254)&gt;0,"",C254),"")</f>
        <v/>
      </c>
      <c r="BR254" s="1" t="str">
        <f aca="false">IF(D254&lt;&gt;"",IF(COUNTIF(BR$3:BR253,D254)&gt;0,"",D254),"")</f>
        <v/>
      </c>
      <c r="BS254" s="1" t="str">
        <f aca="false">IF(E254&lt;&gt;"",IF(COUNTIF(BS$3:BS253,E254)&gt;0,"",E254),"")</f>
        <v/>
      </c>
      <c r="BT254" s="1" t="str">
        <f aca="false">IF(F254&lt;&gt;"",IF(COUNTIF(BT$3:BT253,F254)&gt;0,"",F254),"")</f>
        <v/>
      </c>
      <c r="BU254" s="1" t="str">
        <f aca="false">IF(G254&lt;&gt;"",IF(COUNTIF(BU$3:BU253,G254)&gt;0,"",G254),"")</f>
        <v/>
      </c>
    </row>
    <row r="255" customFormat="false" ht="15" hidden="false" customHeight="false" outlineLevel="0" collapsed="false">
      <c r="A255" s="972" t="str">
        <f aca="false">IF(B255&lt;&gt;"",CONCATENATE(B255,C255,D255,E255,F255,G255),"")</f>
        <v/>
      </c>
      <c r="B255" s="660"/>
      <c r="C255" s="660"/>
      <c r="D255" s="660"/>
      <c r="E255" s="1008"/>
      <c r="F255" s="660"/>
      <c r="G255" s="660"/>
      <c r="H255" s="1002"/>
      <c r="I255" s="1002"/>
      <c r="J255" s="1003"/>
      <c r="K255" s="1004"/>
      <c r="L255" s="1005"/>
      <c r="M255" s="1005"/>
      <c r="N255" s="1003"/>
      <c r="O255" s="1014"/>
      <c r="P255" s="1008"/>
      <c r="Q255" s="1008"/>
      <c r="R255" s="1008"/>
      <c r="S255" s="1007"/>
      <c r="V255" s="111" t="n">
        <f aca="false">+V254+1</f>
        <v>253</v>
      </c>
      <c r="W255" s="977" t="str">
        <f aca="false">IFERROR(VLOOKUP($V254,AD:AK,8,FALSE()),"")</f>
        <v/>
      </c>
      <c r="X255" s="977" t="str">
        <f aca="false">IFERROR(VLOOKUP($V255,AE:AL,8,FALSE()),"")</f>
        <v/>
      </c>
      <c r="Y255" s="977" t="str">
        <f aca="false">IFERROR(VLOOKUP($V255,AF:AM,8,FALSE()),"")</f>
        <v/>
      </c>
      <c r="Z255" s="977" t="str">
        <f aca="false">IFERROR(VLOOKUP($V255,AG:AN,8,FALSE()),"")</f>
        <v/>
      </c>
      <c r="AA255" s="977" t="str">
        <f aca="false">IFERROR(VLOOKUP($V255,AH:AO,8,FALSE()),"")</f>
        <v/>
      </c>
      <c r="AB255" s="977" t="str">
        <f aca="false">IFERROR(VLOOKUP($V255,AI:AP,8,FALSE()),"")</f>
        <v/>
      </c>
      <c r="AD255" s="111" t="str">
        <f aca="false">IF(AK255&lt;&gt;"",MAX(AD$3:AD254)+1,"")</f>
        <v/>
      </c>
      <c r="AE255" s="111" t="str">
        <f aca="false">IF(AL255&lt;&gt;"",MAX(AE$3:AE254)+1,"")</f>
        <v/>
      </c>
      <c r="AF255" s="111" t="str">
        <f aca="false">IF(AM255&lt;&gt;"",MAX(AF$3:AF254)+1,"")</f>
        <v/>
      </c>
      <c r="AG255" s="111" t="str">
        <f aca="false">IF(AN255&lt;&gt;"",MAX(AG$3:AG254)+1,"")</f>
        <v/>
      </c>
      <c r="AH255" s="111" t="str">
        <f aca="false">IF(AO255&lt;&gt;"",MAX(AH$3:AH254)+1,"")</f>
        <v/>
      </c>
      <c r="AI255" s="111" t="str">
        <f aca="false">IF(AP255&lt;&gt;"",MAX(AI$3:AI254)+1,"")</f>
        <v/>
      </c>
      <c r="AK255" s="111" t="str">
        <f aca="false">IF(B255="","",IF(COUNTIF($AK$3:AL254,B255)=0,B255,""))</f>
        <v/>
      </c>
      <c r="AL255" s="111" t="str">
        <f aca="false">IF(C255="","",IF($B255='Oneri di Urbanizzazione'!$E$33,IF(COUNTIF($AL$3:AL254,$C255)=0,$C255,""),""))</f>
        <v/>
      </c>
      <c r="AM255" s="111" t="str">
        <f aca="false">IF(D255="","",IF(AND($B255='Oneri di Urbanizzazione'!$E$33,$C255='Oneri di Urbanizzazione'!$E$35),IF(COUNTIF(AM$3:AM254,$D255)=0,$D255,""),""))</f>
        <v/>
      </c>
      <c r="AN255" s="111" t="str">
        <f aca="false">IF(E255="","",IF(AND($B255='Oneri di Urbanizzazione'!$E$33,$C255='Oneri di Urbanizzazione'!$E$35,$D255='Oneri di Urbanizzazione'!$E$38),IF(COUNTIF(AN$3:AN254,$E255)=0,$E255,""),""))</f>
        <v/>
      </c>
      <c r="AO255" s="111" t="str">
        <f aca="false">IF(F255="","",IF(AND($B255='Oneri di Urbanizzazione'!$E$33,$C255='Oneri di Urbanizzazione'!$E$35,$D255='Oneri di Urbanizzazione'!$E$38,$E255='Oneri di Urbanizzazione'!$E$40),IF(COUNTIF(AO$3:AO254,$F255)=0,$F255,""),""))</f>
        <v/>
      </c>
      <c r="AP255" s="111" t="str">
        <f aca="false">IF(G255="","",IF(AND($B255='Oneri di Urbanizzazione'!$E$33,$C255='Oneri di Urbanizzazione'!$E$35,$D255='Oneri di Urbanizzazione'!$E$38,$E255='Oneri di Urbanizzazione'!$E$40,$F255='Oneri di Urbanizzazione'!$E$42),IF(COUNTIF(AP$3:AP254,$G255)=0,$G255,""),""))</f>
        <v/>
      </c>
      <c r="AY255" s="1" t="n">
        <f aca="false">+AY254+1</f>
        <v>253</v>
      </c>
      <c r="AZ255" s="978" t="str">
        <f aca="false">IFERROR(VLOOKUP($AY255,BI:BP,8,FALSE()),"")</f>
        <v/>
      </c>
      <c r="BA255" s="978" t="str">
        <f aca="false">IFERROR(VLOOKUP($AY255,BJ:BQ,8,FALSE()),"")</f>
        <v/>
      </c>
      <c r="BB255" s="978" t="str">
        <f aca="false">IFERROR(VLOOKUP($AY255,BK:BR,8,FALSE()),"")</f>
        <v/>
      </c>
      <c r="BC255" s="978" t="str">
        <f aca="false">IFERROR(VLOOKUP($AY255,BL:BS,8,FALSE()),"")</f>
        <v/>
      </c>
      <c r="BD255" s="978" t="str">
        <f aca="false">IFERROR(VLOOKUP($AY255,BM:BT,8,FALSE()),"")</f>
        <v/>
      </c>
      <c r="BE255" s="978" t="str">
        <f aca="false">IFERROR(VLOOKUP($AY255,BN:BU,8,FALSE()),"")</f>
        <v/>
      </c>
      <c r="BI255" s="1" t="str">
        <f aca="false">IF(BP255&lt;&gt;"",MAX(BI$3:BI254)+1,"")</f>
        <v/>
      </c>
      <c r="BJ255" s="1" t="str">
        <f aca="false">IF(BQ255&lt;&gt;"",MAX(BJ$3:BJ254)+1,"")</f>
        <v/>
      </c>
      <c r="BK255" s="1" t="str">
        <f aca="false">IF(BR255&lt;&gt;"",MAX(BK$3:BK254)+1,"")</f>
        <v/>
      </c>
      <c r="BL255" s="1" t="str">
        <f aca="false">IF(BS255&lt;&gt;"",MAX(BL$3:BL254)+1,"")</f>
        <v/>
      </c>
      <c r="BM255" s="1" t="str">
        <f aca="false">IF(BT255&lt;&gt;"",MAX(BM$3:BM254)+1,"")</f>
        <v/>
      </c>
      <c r="BN255" s="1" t="str">
        <f aca="false">IF(BU255&lt;&gt;"",MAX(BN$3:BN254)+1,"")</f>
        <v/>
      </c>
      <c r="BP255" s="1" t="str">
        <f aca="false">IF(B255&lt;&gt;"",IF(COUNTIF(BP$3:BP254,B255)&gt;0,"",B255),"")</f>
        <v/>
      </c>
      <c r="BQ255" s="1" t="str">
        <f aca="false">IF(C255&lt;&gt;"",IF(COUNTIF(BQ$3:BQ254,C255)&gt;0,"",C255),"")</f>
        <v/>
      </c>
      <c r="BR255" s="1" t="str">
        <f aca="false">IF(D255&lt;&gt;"",IF(COUNTIF(BR$3:BR254,D255)&gt;0,"",D255),"")</f>
        <v/>
      </c>
      <c r="BS255" s="1" t="str">
        <f aca="false">IF(E255&lt;&gt;"",IF(COUNTIF(BS$3:BS254,E255)&gt;0,"",E255),"")</f>
        <v/>
      </c>
      <c r="BT255" s="1" t="str">
        <f aca="false">IF(F255&lt;&gt;"",IF(COUNTIF(BT$3:BT254,F255)&gt;0,"",F255),"")</f>
        <v/>
      </c>
      <c r="BU255" s="1" t="str">
        <f aca="false">IF(G255&lt;&gt;"",IF(COUNTIF(BU$3:BU254,G255)&gt;0,"",G255),"")</f>
        <v/>
      </c>
    </row>
    <row r="256" customFormat="false" ht="15" hidden="false" customHeight="false" outlineLevel="0" collapsed="false">
      <c r="A256" s="972" t="str">
        <f aca="false">IF(B256&lt;&gt;"",CONCATENATE(B256,C256,D256,E256,F256,G256),"")</f>
        <v/>
      </c>
      <c r="B256" s="660"/>
      <c r="C256" s="660"/>
      <c r="D256" s="660"/>
      <c r="E256" s="1008"/>
      <c r="F256" s="660"/>
      <c r="G256" s="660"/>
      <c r="H256" s="1002"/>
      <c r="I256" s="1002"/>
      <c r="J256" s="1003"/>
      <c r="K256" s="1004"/>
      <c r="L256" s="1005"/>
      <c r="M256" s="1005"/>
      <c r="N256" s="1003"/>
      <c r="O256" s="1014"/>
      <c r="P256" s="1008"/>
      <c r="Q256" s="1008"/>
      <c r="R256" s="1008"/>
      <c r="S256" s="1007"/>
      <c r="V256" s="111" t="n">
        <f aca="false">+V255+1</f>
        <v>254</v>
      </c>
      <c r="W256" s="977" t="str">
        <f aca="false">IFERROR(VLOOKUP($V255,AD:AK,8,FALSE()),"")</f>
        <v/>
      </c>
      <c r="X256" s="977" t="str">
        <f aca="false">IFERROR(VLOOKUP($V256,AE:AL,8,FALSE()),"")</f>
        <v/>
      </c>
      <c r="Y256" s="977" t="str">
        <f aca="false">IFERROR(VLOOKUP($V256,AF:AM,8,FALSE()),"")</f>
        <v/>
      </c>
      <c r="Z256" s="977" t="str">
        <f aca="false">IFERROR(VLOOKUP($V256,AG:AN,8,FALSE()),"")</f>
        <v/>
      </c>
      <c r="AA256" s="977" t="str">
        <f aca="false">IFERROR(VLOOKUP($V256,AH:AO,8,FALSE()),"")</f>
        <v/>
      </c>
      <c r="AB256" s="977" t="str">
        <f aca="false">IFERROR(VLOOKUP($V256,AI:AP,8,FALSE()),"")</f>
        <v/>
      </c>
      <c r="AD256" s="111" t="str">
        <f aca="false">IF(AK256&lt;&gt;"",MAX(AD$3:AD255)+1,"")</f>
        <v/>
      </c>
      <c r="AE256" s="111" t="str">
        <f aca="false">IF(AL256&lt;&gt;"",MAX(AE$3:AE255)+1,"")</f>
        <v/>
      </c>
      <c r="AF256" s="111" t="str">
        <f aca="false">IF(AM256&lt;&gt;"",MAX(AF$3:AF255)+1,"")</f>
        <v/>
      </c>
      <c r="AG256" s="111" t="str">
        <f aca="false">IF(AN256&lt;&gt;"",MAX(AG$3:AG255)+1,"")</f>
        <v/>
      </c>
      <c r="AH256" s="111" t="str">
        <f aca="false">IF(AO256&lt;&gt;"",MAX(AH$3:AH255)+1,"")</f>
        <v/>
      </c>
      <c r="AI256" s="111" t="str">
        <f aca="false">IF(AP256&lt;&gt;"",MAX(AI$3:AI255)+1,"")</f>
        <v/>
      </c>
      <c r="AK256" s="111" t="str">
        <f aca="false">IF(B256="","",IF(COUNTIF($AK$3:AL255,B256)=0,B256,""))</f>
        <v/>
      </c>
      <c r="AL256" s="111" t="str">
        <f aca="false">IF(C256="","",IF($B256='Oneri di Urbanizzazione'!$E$33,IF(COUNTIF($AL$3:AL255,$C256)=0,$C256,""),""))</f>
        <v/>
      </c>
      <c r="AM256" s="111" t="str">
        <f aca="false">IF(D256="","",IF(AND($B256='Oneri di Urbanizzazione'!$E$33,$C256='Oneri di Urbanizzazione'!$E$35),IF(COUNTIF(AM$3:AM255,$D256)=0,$D256,""),""))</f>
        <v/>
      </c>
      <c r="AN256" s="111" t="str">
        <f aca="false">IF(E256="","",IF(AND($B256='Oneri di Urbanizzazione'!$E$33,$C256='Oneri di Urbanizzazione'!$E$35,$D256='Oneri di Urbanizzazione'!$E$38),IF(COUNTIF(AN$3:AN255,$E256)=0,$E256,""),""))</f>
        <v/>
      </c>
      <c r="AO256" s="111" t="str">
        <f aca="false">IF(F256="","",IF(AND($B256='Oneri di Urbanizzazione'!$E$33,$C256='Oneri di Urbanizzazione'!$E$35,$D256='Oneri di Urbanizzazione'!$E$38,$E256='Oneri di Urbanizzazione'!$E$40),IF(COUNTIF(AO$3:AO255,$F256)=0,$F256,""),""))</f>
        <v/>
      </c>
      <c r="AP256" s="111" t="str">
        <f aca="false">IF(G256="","",IF(AND($B256='Oneri di Urbanizzazione'!$E$33,$C256='Oneri di Urbanizzazione'!$E$35,$D256='Oneri di Urbanizzazione'!$E$38,$E256='Oneri di Urbanizzazione'!$E$40,$F256='Oneri di Urbanizzazione'!$E$42),IF(COUNTIF(AP$3:AP255,$G256)=0,$G256,""),""))</f>
        <v/>
      </c>
      <c r="AY256" s="1" t="n">
        <f aca="false">+AY255+1</f>
        <v>254</v>
      </c>
      <c r="AZ256" s="978" t="str">
        <f aca="false">IFERROR(VLOOKUP($AY256,BI:BP,8,FALSE()),"")</f>
        <v/>
      </c>
      <c r="BA256" s="978" t="str">
        <f aca="false">IFERROR(VLOOKUP($AY256,BJ:BQ,8,FALSE()),"")</f>
        <v/>
      </c>
      <c r="BB256" s="978" t="str">
        <f aca="false">IFERROR(VLOOKUP($AY256,BK:BR,8,FALSE()),"")</f>
        <v/>
      </c>
      <c r="BC256" s="978" t="str">
        <f aca="false">IFERROR(VLOOKUP($AY256,BL:BS,8,FALSE()),"")</f>
        <v/>
      </c>
      <c r="BD256" s="978" t="str">
        <f aca="false">IFERROR(VLOOKUP($AY256,BM:BT,8,FALSE()),"")</f>
        <v/>
      </c>
      <c r="BE256" s="978" t="str">
        <f aca="false">IFERROR(VLOOKUP($AY256,BN:BU,8,FALSE()),"")</f>
        <v/>
      </c>
      <c r="BI256" s="1" t="str">
        <f aca="false">IF(BP256&lt;&gt;"",MAX(BI$3:BI255)+1,"")</f>
        <v/>
      </c>
      <c r="BJ256" s="1" t="str">
        <f aca="false">IF(BQ256&lt;&gt;"",MAX(BJ$3:BJ255)+1,"")</f>
        <v/>
      </c>
      <c r="BK256" s="1" t="str">
        <f aca="false">IF(BR256&lt;&gt;"",MAX(BK$3:BK255)+1,"")</f>
        <v/>
      </c>
      <c r="BL256" s="1" t="str">
        <f aca="false">IF(BS256&lt;&gt;"",MAX(BL$3:BL255)+1,"")</f>
        <v/>
      </c>
      <c r="BM256" s="1" t="str">
        <f aca="false">IF(BT256&lt;&gt;"",MAX(BM$3:BM255)+1,"")</f>
        <v/>
      </c>
      <c r="BN256" s="1" t="str">
        <f aca="false">IF(BU256&lt;&gt;"",MAX(BN$3:BN255)+1,"")</f>
        <v/>
      </c>
      <c r="BP256" s="1" t="str">
        <f aca="false">IF(B256&lt;&gt;"",IF(COUNTIF(BP$3:BP255,B256)&gt;0,"",B256),"")</f>
        <v/>
      </c>
      <c r="BQ256" s="1" t="str">
        <f aca="false">IF(C256&lt;&gt;"",IF(COUNTIF(BQ$3:BQ255,C256)&gt;0,"",C256),"")</f>
        <v/>
      </c>
      <c r="BR256" s="1" t="str">
        <f aca="false">IF(D256&lt;&gt;"",IF(COUNTIF(BR$3:BR255,D256)&gt;0,"",D256),"")</f>
        <v/>
      </c>
      <c r="BS256" s="1" t="str">
        <f aca="false">IF(E256&lt;&gt;"",IF(COUNTIF(BS$3:BS255,E256)&gt;0,"",E256),"")</f>
        <v/>
      </c>
      <c r="BT256" s="1" t="str">
        <f aca="false">IF(F256&lt;&gt;"",IF(COUNTIF(BT$3:BT255,F256)&gt;0,"",F256),"")</f>
        <v/>
      </c>
      <c r="BU256" s="1" t="str">
        <f aca="false">IF(G256&lt;&gt;"",IF(COUNTIF(BU$3:BU255,G256)&gt;0,"",G256),"")</f>
        <v/>
      </c>
    </row>
    <row r="257" customFormat="false" ht="15" hidden="false" customHeight="false" outlineLevel="0" collapsed="false">
      <c r="A257" s="972" t="str">
        <f aca="false">IF(B257&lt;&gt;"",CONCATENATE(B257,C257,D257,E257,F257,G257),"")</f>
        <v/>
      </c>
      <c r="B257" s="660"/>
      <c r="C257" s="660"/>
      <c r="D257" s="660"/>
      <c r="E257" s="1008"/>
      <c r="F257" s="660"/>
      <c r="G257" s="660"/>
      <c r="H257" s="1002"/>
      <c r="I257" s="1002"/>
      <c r="J257" s="1003"/>
      <c r="K257" s="1004"/>
      <c r="L257" s="1005"/>
      <c r="M257" s="1005"/>
      <c r="N257" s="1003"/>
      <c r="O257" s="1014"/>
      <c r="P257" s="1008"/>
      <c r="Q257" s="1008"/>
      <c r="R257" s="1008"/>
      <c r="S257" s="1007"/>
      <c r="V257" s="111" t="n">
        <f aca="false">+V256+1</f>
        <v>255</v>
      </c>
      <c r="W257" s="977" t="str">
        <f aca="false">IFERROR(VLOOKUP($V256,AD:AK,8,FALSE()),"")</f>
        <v/>
      </c>
      <c r="X257" s="977" t="str">
        <f aca="false">IFERROR(VLOOKUP($V257,AE:AL,8,FALSE()),"")</f>
        <v/>
      </c>
      <c r="Y257" s="977" t="str">
        <f aca="false">IFERROR(VLOOKUP($V257,AF:AM,8,FALSE()),"")</f>
        <v/>
      </c>
      <c r="Z257" s="977" t="str">
        <f aca="false">IFERROR(VLOOKUP($V257,AG:AN,8,FALSE()),"")</f>
        <v/>
      </c>
      <c r="AA257" s="977" t="str">
        <f aca="false">IFERROR(VLOOKUP($V257,AH:AO,8,FALSE()),"")</f>
        <v/>
      </c>
      <c r="AB257" s="977" t="str">
        <f aca="false">IFERROR(VLOOKUP($V257,AI:AP,8,FALSE()),"")</f>
        <v/>
      </c>
      <c r="AD257" s="111" t="str">
        <f aca="false">IF(AK257&lt;&gt;"",MAX(AD$3:AD256)+1,"")</f>
        <v/>
      </c>
      <c r="AE257" s="111" t="str">
        <f aca="false">IF(AL257&lt;&gt;"",MAX(AE$3:AE256)+1,"")</f>
        <v/>
      </c>
      <c r="AF257" s="111" t="str">
        <f aca="false">IF(AM257&lt;&gt;"",MAX(AF$3:AF256)+1,"")</f>
        <v/>
      </c>
      <c r="AG257" s="111" t="str">
        <f aca="false">IF(AN257&lt;&gt;"",MAX(AG$3:AG256)+1,"")</f>
        <v/>
      </c>
      <c r="AH257" s="111" t="str">
        <f aca="false">IF(AO257&lt;&gt;"",MAX(AH$3:AH256)+1,"")</f>
        <v/>
      </c>
      <c r="AI257" s="111" t="str">
        <f aca="false">IF(AP257&lt;&gt;"",MAX(AI$3:AI256)+1,"")</f>
        <v/>
      </c>
      <c r="AK257" s="111" t="str">
        <f aca="false">IF(B257="","",IF(COUNTIF($AK$3:AL256,B257)=0,B257,""))</f>
        <v/>
      </c>
      <c r="AL257" s="111" t="str">
        <f aca="false">IF(C257="","",IF($B257='Oneri di Urbanizzazione'!$E$33,IF(COUNTIF($AL$3:AL256,$C257)=0,$C257,""),""))</f>
        <v/>
      </c>
      <c r="AM257" s="111" t="str">
        <f aca="false">IF(D257="","",IF(AND($B257='Oneri di Urbanizzazione'!$E$33,$C257='Oneri di Urbanizzazione'!$E$35),IF(COUNTIF(AM$3:AM256,$D257)=0,$D257,""),""))</f>
        <v/>
      </c>
      <c r="AN257" s="111" t="str">
        <f aca="false">IF(E257="","",IF(AND($B257='Oneri di Urbanizzazione'!$E$33,$C257='Oneri di Urbanizzazione'!$E$35,$D257='Oneri di Urbanizzazione'!$E$38),IF(COUNTIF(AN$3:AN256,$E257)=0,$E257,""),""))</f>
        <v/>
      </c>
      <c r="AO257" s="111" t="str">
        <f aca="false">IF(F257="","",IF(AND($B257='Oneri di Urbanizzazione'!$E$33,$C257='Oneri di Urbanizzazione'!$E$35,$D257='Oneri di Urbanizzazione'!$E$38,$E257='Oneri di Urbanizzazione'!$E$40),IF(COUNTIF(AO$3:AO256,$F257)=0,$F257,""),""))</f>
        <v/>
      </c>
      <c r="AP257" s="111" t="str">
        <f aca="false">IF(G257="","",IF(AND($B257='Oneri di Urbanizzazione'!$E$33,$C257='Oneri di Urbanizzazione'!$E$35,$D257='Oneri di Urbanizzazione'!$E$38,$E257='Oneri di Urbanizzazione'!$E$40,$F257='Oneri di Urbanizzazione'!$E$42),IF(COUNTIF(AP$3:AP256,$G257)=0,$G257,""),""))</f>
        <v/>
      </c>
      <c r="AY257" s="1" t="n">
        <f aca="false">+AY256+1</f>
        <v>255</v>
      </c>
      <c r="AZ257" s="978" t="str">
        <f aca="false">IFERROR(VLOOKUP($AY257,BI:BP,8,FALSE()),"")</f>
        <v/>
      </c>
      <c r="BA257" s="978" t="str">
        <f aca="false">IFERROR(VLOOKUP($AY257,BJ:BQ,8,FALSE()),"")</f>
        <v/>
      </c>
      <c r="BB257" s="978" t="str">
        <f aca="false">IFERROR(VLOOKUP($AY257,BK:BR,8,FALSE()),"")</f>
        <v/>
      </c>
      <c r="BC257" s="978" t="str">
        <f aca="false">IFERROR(VLOOKUP($AY257,BL:BS,8,FALSE()),"")</f>
        <v/>
      </c>
      <c r="BD257" s="978" t="str">
        <f aca="false">IFERROR(VLOOKUP($AY257,BM:BT,8,FALSE()),"")</f>
        <v/>
      </c>
      <c r="BE257" s="978" t="str">
        <f aca="false">IFERROR(VLOOKUP($AY257,BN:BU,8,FALSE()),"")</f>
        <v/>
      </c>
      <c r="BI257" s="1" t="str">
        <f aca="false">IF(BP257&lt;&gt;"",MAX(BI$3:BI256)+1,"")</f>
        <v/>
      </c>
      <c r="BJ257" s="1" t="str">
        <f aca="false">IF(BQ257&lt;&gt;"",MAX(BJ$3:BJ256)+1,"")</f>
        <v/>
      </c>
      <c r="BK257" s="1" t="str">
        <f aca="false">IF(BR257&lt;&gt;"",MAX(BK$3:BK256)+1,"")</f>
        <v/>
      </c>
      <c r="BL257" s="1" t="str">
        <f aca="false">IF(BS257&lt;&gt;"",MAX(BL$3:BL256)+1,"")</f>
        <v/>
      </c>
      <c r="BM257" s="1" t="str">
        <f aca="false">IF(BT257&lt;&gt;"",MAX(BM$3:BM256)+1,"")</f>
        <v/>
      </c>
      <c r="BN257" s="1" t="str">
        <f aca="false">IF(BU257&lt;&gt;"",MAX(BN$3:BN256)+1,"")</f>
        <v/>
      </c>
      <c r="BP257" s="1" t="str">
        <f aca="false">IF(B257&lt;&gt;"",IF(COUNTIF(BP$3:BP256,B257)&gt;0,"",B257),"")</f>
        <v/>
      </c>
      <c r="BQ257" s="1" t="str">
        <f aca="false">IF(C257&lt;&gt;"",IF(COUNTIF(BQ$3:BQ256,C257)&gt;0,"",C257),"")</f>
        <v/>
      </c>
      <c r="BR257" s="1" t="str">
        <f aca="false">IF(D257&lt;&gt;"",IF(COUNTIF(BR$3:BR256,D257)&gt;0,"",D257),"")</f>
        <v/>
      </c>
      <c r="BS257" s="1" t="str">
        <f aca="false">IF(E257&lt;&gt;"",IF(COUNTIF(BS$3:BS256,E257)&gt;0,"",E257),"")</f>
        <v/>
      </c>
      <c r="BT257" s="1" t="str">
        <f aca="false">IF(F257&lt;&gt;"",IF(COUNTIF(BT$3:BT256,F257)&gt;0,"",F257),"")</f>
        <v/>
      </c>
      <c r="BU257" s="1" t="str">
        <f aca="false">IF(G257&lt;&gt;"",IF(COUNTIF(BU$3:BU256,G257)&gt;0,"",G257),"")</f>
        <v/>
      </c>
    </row>
    <row r="258" customFormat="false" ht="15" hidden="false" customHeight="false" outlineLevel="0" collapsed="false">
      <c r="A258" s="972" t="str">
        <f aca="false">IF(B258&lt;&gt;"",CONCATENATE(B258,C258,D258,E258,F258,G258),"")</f>
        <v/>
      </c>
      <c r="B258" s="660"/>
      <c r="C258" s="660"/>
      <c r="D258" s="660"/>
      <c r="E258" s="1008"/>
      <c r="F258" s="660"/>
      <c r="G258" s="660"/>
      <c r="H258" s="1002"/>
      <c r="I258" s="1002"/>
      <c r="J258" s="1003"/>
      <c r="K258" s="1004"/>
      <c r="L258" s="1005"/>
      <c r="M258" s="1005"/>
      <c r="N258" s="1003"/>
      <c r="O258" s="1014"/>
      <c r="P258" s="1008"/>
      <c r="Q258" s="1008"/>
      <c r="R258" s="1008"/>
      <c r="S258" s="1007"/>
      <c r="V258" s="111" t="n">
        <f aca="false">+V257+1</f>
        <v>256</v>
      </c>
      <c r="W258" s="977" t="str">
        <f aca="false">IFERROR(VLOOKUP($V257,AD:AK,8,FALSE()),"")</f>
        <v/>
      </c>
      <c r="X258" s="977" t="str">
        <f aca="false">IFERROR(VLOOKUP($V258,AE:AL,8,FALSE()),"")</f>
        <v/>
      </c>
      <c r="Y258" s="977" t="str">
        <f aca="false">IFERROR(VLOOKUP($V258,AF:AM,8,FALSE()),"")</f>
        <v/>
      </c>
      <c r="Z258" s="977" t="str">
        <f aca="false">IFERROR(VLOOKUP($V258,AG:AN,8,FALSE()),"")</f>
        <v/>
      </c>
      <c r="AA258" s="977" t="str">
        <f aca="false">IFERROR(VLOOKUP($V258,AH:AO,8,FALSE()),"")</f>
        <v/>
      </c>
      <c r="AB258" s="977" t="str">
        <f aca="false">IFERROR(VLOOKUP($V258,AI:AP,8,FALSE()),"")</f>
        <v/>
      </c>
      <c r="AD258" s="111" t="str">
        <f aca="false">IF(AK258&lt;&gt;"",MAX(AD$3:AD257)+1,"")</f>
        <v/>
      </c>
      <c r="AE258" s="111" t="str">
        <f aca="false">IF(AL258&lt;&gt;"",MAX(AE$3:AE257)+1,"")</f>
        <v/>
      </c>
      <c r="AF258" s="111" t="str">
        <f aca="false">IF(AM258&lt;&gt;"",MAX(AF$3:AF257)+1,"")</f>
        <v/>
      </c>
      <c r="AG258" s="111" t="str">
        <f aca="false">IF(AN258&lt;&gt;"",MAX(AG$3:AG257)+1,"")</f>
        <v/>
      </c>
      <c r="AH258" s="111" t="str">
        <f aca="false">IF(AO258&lt;&gt;"",MAX(AH$3:AH257)+1,"")</f>
        <v/>
      </c>
      <c r="AI258" s="111" t="str">
        <f aca="false">IF(AP258&lt;&gt;"",MAX(AI$3:AI257)+1,"")</f>
        <v/>
      </c>
      <c r="AK258" s="111" t="str">
        <f aca="false">IF(B258="","",IF(COUNTIF($AK$3:AL257,B258)=0,B258,""))</f>
        <v/>
      </c>
      <c r="AL258" s="111" t="str">
        <f aca="false">IF(C258="","",IF($B258='Oneri di Urbanizzazione'!$E$33,IF(COUNTIF($AL$3:AL257,$C258)=0,$C258,""),""))</f>
        <v/>
      </c>
      <c r="AM258" s="111" t="str">
        <f aca="false">IF(D258="","",IF(AND($B258='Oneri di Urbanizzazione'!$E$33,$C258='Oneri di Urbanizzazione'!$E$35),IF(COUNTIF(AM$3:AM257,$D258)=0,$D258,""),""))</f>
        <v/>
      </c>
      <c r="AN258" s="111" t="str">
        <f aca="false">IF(E258="","",IF(AND($B258='Oneri di Urbanizzazione'!$E$33,$C258='Oneri di Urbanizzazione'!$E$35,$D258='Oneri di Urbanizzazione'!$E$38),IF(COUNTIF(AN$3:AN257,$E258)=0,$E258,""),""))</f>
        <v/>
      </c>
      <c r="AO258" s="111" t="str">
        <f aca="false">IF(F258="","",IF(AND($B258='Oneri di Urbanizzazione'!$E$33,$C258='Oneri di Urbanizzazione'!$E$35,$D258='Oneri di Urbanizzazione'!$E$38,$E258='Oneri di Urbanizzazione'!$E$40),IF(COUNTIF(AO$3:AO257,$F258)=0,$F258,""),""))</f>
        <v/>
      </c>
      <c r="AP258" s="111" t="str">
        <f aca="false">IF(G258="","",IF(AND($B258='Oneri di Urbanizzazione'!$E$33,$C258='Oneri di Urbanizzazione'!$E$35,$D258='Oneri di Urbanizzazione'!$E$38,$E258='Oneri di Urbanizzazione'!$E$40,$F258='Oneri di Urbanizzazione'!$E$42),IF(COUNTIF(AP$3:AP257,$G258)=0,$G258,""),""))</f>
        <v/>
      </c>
      <c r="AY258" s="1" t="n">
        <f aca="false">+AY257+1</f>
        <v>256</v>
      </c>
      <c r="AZ258" s="978" t="str">
        <f aca="false">IFERROR(VLOOKUP($AY258,BI:BP,8,FALSE()),"")</f>
        <v/>
      </c>
      <c r="BA258" s="978" t="str">
        <f aca="false">IFERROR(VLOOKUP($AY258,BJ:BQ,8,FALSE()),"")</f>
        <v/>
      </c>
      <c r="BB258" s="978" t="str">
        <f aca="false">IFERROR(VLOOKUP($AY258,BK:BR,8,FALSE()),"")</f>
        <v/>
      </c>
      <c r="BC258" s="978" t="str">
        <f aca="false">IFERROR(VLOOKUP($AY258,BL:BS,8,FALSE()),"")</f>
        <v/>
      </c>
      <c r="BD258" s="978" t="str">
        <f aca="false">IFERROR(VLOOKUP($AY258,BM:BT,8,FALSE()),"")</f>
        <v/>
      </c>
      <c r="BE258" s="978" t="str">
        <f aca="false">IFERROR(VLOOKUP($AY258,BN:BU,8,FALSE()),"")</f>
        <v/>
      </c>
      <c r="BI258" s="1" t="str">
        <f aca="false">IF(BP258&lt;&gt;"",MAX(BI$3:BI257)+1,"")</f>
        <v/>
      </c>
      <c r="BJ258" s="1" t="str">
        <f aca="false">IF(BQ258&lt;&gt;"",MAX(BJ$3:BJ257)+1,"")</f>
        <v/>
      </c>
      <c r="BK258" s="1" t="str">
        <f aca="false">IF(BR258&lt;&gt;"",MAX(BK$3:BK257)+1,"")</f>
        <v/>
      </c>
      <c r="BL258" s="1" t="str">
        <f aca="false">IF(BS258&lt;&gt;"",MAX(BL$3:BL257)+1,"")</f>
        <v/>
      </c>
      <c r="BM258" s="1" t="str">
        <f aca="false">IF(BT258&lt;&gt;"",MAX(BM$3:BM257)+1,"")</f>
        <v/>
      </c>
      <c r="BN258" s="1" t="str">
        <f aca="false">IF(BU258&lt;&gt;"",MAX(BN$3:BN257)+1,"")</f>
        <v/>
      </c>
      <c r="BP258" s="1" t="str">
        <f aca="false">IF(B258&lt;&gt;"",IF(COUNTIF(BP$3:BP257,B258)&gt;0,"",B258),"")</f>
        <v/>
      </c>
      <c r="BQ258" s="1" t="str">
        <f aca="false">IF(C258&lt;&gt;"",IF(COUNTIF(BQ$3:BQ257,C258)&gt;0,"",C258),"")</f>
        <v/>
      </c>
      <c r="BR258" s="1" t="str">
        <f aca="false">IF(D258&lt;&gt;"",IF(COUNTIF(BR$3:BR257,D258)&gt;0,"",D258),"")</f>
        <v/>
      </c>
      <c r="BS258" s="1" t="str">
        <f aca="false">IF(E258&lt;&gt;"",IF(COUNTIF(BS$3:BS257,E258)&gt;0,"",E258),"")</f>
        <v/>
      </c>
      <c r="BT258" s="1" t="str">
        <f aca="false">IF(F258&lt;&gt;"",IF(COUNTIF(BT$3:BT257,F258)&gt;0,"",F258),"")</f>
        <v/>
      </c>
      <c r="BU258" s="1" t="str">
        <f aca="false">IF(G258&lt;&gt;"",IF(COUNTIF(BU$3:BU257,G258)&gt;0,"",G258),"")</f>
        <v/>
      </c>
    </row>
    <row r="259" customFormat="false" ht="15" hidden="false" customHeight="false" outlineLevel="0" collapsed="false">
      <c r="A259" s="972" t="str">
        <f aca="false">IF(B259&lt;&gt;"",CONCATENATE(B259,C259,D259,E259,F259,G259),"")</f>
        <v/>
      </c>
      <c r="B259" s="660"/>
      <c r="C259" s="660"/>
      <c r="D259" s="660"/>
      <c r="E259" s="1008"/>
      <c r="F259" s="660"/>
      <c r="G259" s="660"/>
      <c r="H259" s="1002"/>
      <c r="I259" s="1002"/>
      <c r="J259" s="1003"/>
      <c r="K259" s="1004"/>
      <c r="L259" s="1005"/>
      <c r="M259" s="1005"/>
      <c r="N259" s="1003"/>
      <c r="O259" s="1014"/>
      <c r="P259" s="1008"/>
      <c r="Q259" s="1008"/>
      <c r="R259" s="1008"/>
      <c r="S259" s="1007"/>
      <c r="V259" s="111" t="n">
        <f aca="false">+V258+1</f>
        <v>257</v>
      </c>
      <c r="W259" s="977" t="str">
        <f aca="false">IFERROR(VLOOKUP($V258,AD:AK,8,FALSE()),"")</f>
        <v/>
      </c>
      <c r="X259" s="977" t="str">
        <f aca="false">IFERROR(VLOOKUP($V259,AE:AL,8,FALSE()),"")</f>
        <v/>
      </c>
      <c r="Y259" s="977" t="str">
        <f aca="false">IFERROR(VLOOKUP($V259,AF:AM,8,FALSE()),"")</f>
        <v/>
      </c>
      <c r="Z259" s="977" t="str">
        <f aca="false">IFERROR(VLOOKUP($V259,AG:AN,8,FALSE()),"")</f>
        <v/>
      </c>
      <c r="AA259" s="977" t="str">
        <f aca="false">IFERROR(VLOOKUP($V259,AH:AO,8,FALSE()),"")</f>
        <v/>
      </c>
      <c r="AB259" s="977" t="str">
        <f aca="false">IFERROR(VLOOKUP($V259,AI:AP,8,FALSE()),"")</f>
        <v/>
      </c>
      <c r="AD259" s="111" t="str">
        <f aca="false">IF(AK259&lt;&gt;"",MAX(AD$3:AD258)+1,"")</f>
        <v/>
      </c>
      <c r="AE259" s="111" t="str">
        <f aca="false">IF(AL259&lt;&gt;"",MAX(AE$3:AE258)+1,"")</f>
        <v/>
      </c>
      <c r="AF259" s="111" t="str">
        <f aca="false">IF(AM259&lt;&gt;"",MAX(AF$3:AF258)+1,"")</f>
        <v/>
      </c>
      <c r="AG259" s="111" t="str">
        <f aca="false">IF(AN259&lt;&gt;"",MAX(AG$3:AG258)+1,"")</f>
        <v/>
      </c>
      <c r="AH259" s="111" t="str">
        <f aca="false">IF(AO259&lt;&gt;"",MAX(AH$3:AH258)+1,"")</f>
        <v/>
      </c>
      <c r="AI259" s="111" t="str">
        <f aca="false">IF(AP259&lt;&gt;"",MAX(AI$3:AI258)+1,"")</f>
        <v/>
      </c>
      <c r="AK259" s="111" t="str">
        <f aca="false">IF(B259="","",IF(COUNTIF($AK$3:AL258,B259)=0,B259,""))</f>
        <v/>
      </c>
      <c r="AL259" s="111" t="str">
        <f aca="false">IF(C259="","",IF($B259='Oneri di Urbanizzazione'!$E$33,IF(COUNTIF($AL$3:AL258,$C259)=0,$C259,""),""))</f>
        <v/>
      </c>
      <c r="AM259" s="111" t="str">
        <f aca="false">IF(D259="","",IF(AND($B259='Oneri di Urbanizzazione'!$E$33,$C259='Oneri di Urbanizzazione'!$E$35),IF(COUNTIF(AM$3:AM258,$D259)=0,$D259,""),""))</f>
        <v/>
      </c>
      <c r="AN259" s="111" t="str">
        <f aca="false">IF(E259="","",IF(AND($B259='Oneri di Urbanizzazione'!$E$33,$C259='Oneri di Urbanizzazione'!$E$35,$D259='Oneri di Urbanizzazione'!$E$38),IF(COUNTIF(AN$3:AN258,$E259)=0,$E259,""),""))</f>
        <v/>
      </c>
      <c r="AO259" s="111" t="str">
        <f aca="false">IF(F259="","",IF(AND($B259='Oneri di Urbanizzazione'!$E$33,$C259='Oneri di Urbanizzazione'!$E$35,$D259='Oneri di Urbanizzazione'!$E$38,$E259='Oneri di Urbanizzazione'!$E$40),IF(COUNTIF(AO$3:AO258,$F259)=0,$F259,""),""))</f>
        <v/>
      </c>
      <c r="AP259" s="111" t="str">
        <f aca="false">IF(G259="","",IF(AND($B259='Oneri di Urbanizzazione'!$E$33,$C259='Oneri di Urbanizzazione'!$E$35,$D259='Oneri di Urbanizzazione'!$E$38,$E259='Oneri di Urbanizzazione'!$E$40,$F259='Oneri di Urbanizzazione'!$E$42),IF(COUNTIF(AP$3:AP258,$G259)=0,$G259,""),""))</f>
        <v/>
      </c>
      <c r="AY259" s="1" t="n">
        <f aca="false">+AY258+1</f>
        <v>257</v>
      </c>
      <c r="AZ259" s="978" t="str">
        <f aca="false">IFERROR(VLOOKUP($AY259,BI:BP,8,FALSE()),"")</f>
        <v/>
      </c>
      <c r="BA259" s="978" t="str">
        <f aca="false">IFERROR(VLOOKUP($AY259,BJ:BQ,8,FALSE()),"")</f>
        <v/>
      </c>
      <c r="BB259" s="978" t="str">
        <f aca="false">IFERROR(VLOOKUP($AY259,BK:BR,8,FALSE()),"")</f>
        <v/>
      </c>
      <c r="BC259" s="978" t="str">
        <f aca="false">IFERROR(VLOOKUP($AY259,BL:BS,8,FALSE()),"")</f>
        <v/>
      </c>
      <c r="BD259" s="978" t="str">
        <f aca="false">IFERROR(VLOOKUP($AY259,BM:BT,8,FALSE()),"")</f>
        <v/>
      </c>
      <c r="BE259" s="978" t="str">
        <f aca="false">IFERROR(VLOOKUP($AY259,BN:BU,8,FALSE()),"")</f>
        <v/>
      </c>
      <c r="BI259" s="1" t="str">
        <f aca="false">IF(BP259&lt;&gt;"",MAX(BI$3:BI258)+1,"")</f>
        <v/>
      </c>
      <c r="BJ259" s="1" t="str">
        <f aca="false">IF(BQ259&lt;&gt;"",MAX(BJ$3:BJ258)+1,"")</f>
        <v/>
      </c>
      <c r="BK259" s="1" t="str">
        <f aca="false">IF(BR259&lt;&gt;"",MAX(BK$3:BK258)+1,"")</f>
        <v/>
      </c>
      <c r="BL259" s="1" t="str">
        <f aca="false">IF(BS259&lt;&gt;"",MAX(BL$3:BL258)+1,"")</f>
        <v/>
      </c>
      <c r="BM259" s="1" t="str">
        <f aca="false">IF(BT259&lt;&gt;"",MAX(BM$3:BM258)+1,"")</f>
        <v/>
      </c>
      <c r="BN259" s="1" t="str">
        <f aca="false">IF(BU259&lt;&gt;"",MAX(BN$3:BN258)+1,"")</f>
        <v/>
      </c>
      <c r="BP259" s="1" t="str">
        <f aca="false">IF(B259&lt;&gt;"",IF(COUNTIF(BP$3:BP258,B259)&gt;0,"",B259),"")</f>
        <v/>
      </c>
      <c r="BQ259" s="1" t="str">
        <f aca="false">IF(C259&lt;&gt;"",IF(COUNTIF(BQ$3:BQ258,C259)&gt;0,"",C259),"")</f>
        <v/>
      </c>
      <c r="BR259" s="1" t="str">
        <f aca="false">IF(D259&lt;&gt;"",IF(COUNTIF(BR$3:BR258,D259)&gt;0,"",D259),"")</f>
        <v/>
      </c>
      <c r="BS259" s="1" t="str">
        <f aca="false">IF(E259&lt;&gt;"",IF(COUNTIF(BS$3:BS258,E259)&gt;0,"",E259),"")</f>
        <v/>
      </c>
      <c r="BT259" s="1" t="str">
        <f aca="false">IF(F259&lt;&gt;"",IF(COUNTIF(BT$3:BT258,F259)&gt;0,"",F259),"")</f>
        <v/>
      </c>
      <c r="BU259" s="1" t="str">
        <f aca="false">IF(G259&lt;&gt;"",IF(COUNTIF(BU$3:BU258,G259)&gt;0,"",G259),"")</f>
        <v/>
      </c>
    </row>
    <row r="260" customFormat="false" ht="15" hidden="false" customHeight="false" outlineLevel="0" collapsed="false">
      <c r="A260" s="972" t="str">
        <f aca="false">IF(B260&lt;&gt;"",CONCATENATE(B260,C260,D260,E260,F260,G260),"")</f>
        <v/>
      </c>
      <c r="B260" s="660"/>
      <c r="C260" s="660"/>
      <c r="D260" s="660"/>
      <c r="E260" s="1008"/>
      <c r="F260" s="660"/>
      <c r="G260" s="660"/>
      <c r="H260" s="1002"/>
      <c r="I260" s="1002"/>
      <c r="J260" s="1003"/>
      <c r="K260" s="1004"/>
      <c r="L260" s="1005"/>
      <c r="M260" s="1005"/>
      <c r="N260" s="1003"/>
      <c r="O260" s="1014"/>
      <c r="P260" s="1008"/>
      <c r="Q260" s="1008"/>
      <c r="R260" s="1008"/>
      <c r="S260" s="1007"/>
      <c r="V260" s="111" t="n">
        <f aca="false">+V259+1</f>
        <v>258</v>
      </c>
      <c r="W260" s="977" t="str">
        <f aca="false">IFERROR(VLOOKUP($V259,AD:AK,8,FALSE()),"")</f>
        <v/>
      </c>
      <c r="X260" s="977" t="str">
        <f aca="false">IFERROR(VLOOKUP($V260,AE:AL,8,FALSE()),"")</f>
        <v/>
      </c>
      <c r="Y260" s="977" t="str">
        <f aca="false">IFERROR(VLOOKUP($V260,AF:AM,8,FALSE()),"")</f>
        <v/>
      </c>
      <c r="Z260" s="977" t="str">
        <f aca="false">IFERROR(VLOOKUP($V260,AG:AN,8,FALSE()),"")</f>
        <v/>
      </c>
      <c r="AA260" s="977" t="str">
        <f aca="false">IFERROR(VLOOKUP($V260,AH:AO,8,FALSE()),"")</f>
        <v/>
      </c>
      <c r="AB260" s="977" t="str">
        <f aca="false">IFERROR(VLOOKUP($V260,AI:AP,8,FALSE()),"")</f>
        <v/>
      </c>
      <c r="AD260" s="111" t="str">
        <f aca="false">IF(AK260&lt;&gt;"",MAX(AD$3:AD259)+1,"")</f>
        <v/>
      </c>
      <c r="AE260" s="111" t="str">
        <f aca="false">IF(AL260&lt;&gt;"",MAX(AE$3:AE259)+1,"")</f>
        <v/>
      </c>
      <c r="AF260" s="111" t="str">
        <f aca="false">IF(AM260&lt;&gt;"",MAX(AF$3:AF259)+1,"")</f>
        <v/>
      </c>
      <c r="AG260" s="111" t="str">
        <f aca="false">IF(AN260&lt;&gt;"",MAX(AG$3:AG259)+1,"")</f>
        <v/>
      </c>
      <c r="AH260" s="111" t="str">
        <f aca="false">IF(AO260&lt;&gt;"",MAX(AH$3:AH259)+1,"")</f>
        <v/>
      </c>
      <c r="AI260" s="111" t="str">
        <f aca="false">IF(AP260&lt;&gt;"",MAX(AI$3:AI259)+1,"")</f>
        <v/>
      </c>
      <c r="AK260" s="111" t="str">
        <f aca="false">IF(B260="","",IF(COUNTIF($AK$3:AL259,B260)=0,B260,""))</f>
        <v/>
      </c>
      <c r="AL260" s="111" t="str">
        <f aca="false">IF(C260="","",IF($B260='Oneri di Urbanizzazione'!$E$33,IF(COUNTIF($AL$3:AL259,$C260)=0,$C260,""),""))</f>
        <v/>
      </c>
      <c r="AM260" s="111" t="str">
        <f aca="false">IF(D260="","",IF(AND($B260='Oneri di Urbanizzazione'!$E$33,$C260='Oneri di Urbanizzazione'!$E$35),IF(COUNTIF(AM$3:AM259,$D260)=0,$D260,""),""))</f>
        <v/>
      </c>
      <c r="AN260" s="111" t="str">
        <f aca="false">IF(E260="","",IF(AND($B260='Oneri di Urbanizzazione'!$E$33,$C260='Oneri di Urbanizzazione'!$E$35,$D260='Oneri di Urbanizzazione'!$E$38),IF(COUNTIF(AN$3:AN259,$E260)=0,$E260,""),""))</f>
        <v/>
      </c>
      <c r="AO260" s="111" t="str">
        <f aca="false">IF(F260="","",IF(AND($B260='Oneri di Urbanizzazione'!$E$33,$C260='Oneri di Urbanizzazione'!$E$35,$D260='Oneri di Urbanizzazione'!$E$38,$E260='Oneri di Urbanizzazione'!$E$40),IF(COUNTIF(AO$3:AO259,$F260)=0,$F260,""),""))</f>
        <v/>
      </c>
      <c r="AP260" s="111" t="str">
        <f aca="false">IF(G260="","",IF(AND($B260='Oneri di Urbanizzazione'!$E$33,$C260='Oneri di Urbanizzazione'!$E$35,$D260='Oneri di Urbanizzazione'!$E$38,$E260='Oneri di Urbanizzazione'!$E$40,$F260='Oneri di Urbanizzazione'!$E$42),IF(COUNTIF(AP$3:AP259,$G260)=0,$G260,""),""))</f>
        <v/>
      </c>
      <c r="AY260" s="1" t="n">
        <f aca="false">+AY259+1</f>
        <v>258</v>
      </c>
      <c r="AZ260" s="978" t="str">
        <f aca="false">IFERROR(VLOOKUP($AY260,BI:BP,8,FALSE()),"")</f>
        <v/>
      </c>
      <c r="BA260" s="978" t="str">
        <f aca="false">IFERROR(VLOOKUP($AY260,BJ:BQ,8,FALSE()),"")</f>
        <v/>
      </c>
      <c r="BB260" s="978" t="str">
        <f aca="false">IFERROR(VLOOKUP($AY260,BK:BR,8,FALSE()),"")</f>
        <v/>
      </c>
      <c r="BC260" s="978" t="str">
        <f aca="false">IFERROR(VLOOKUP($AY260,BL:BS,8,FALSE()),"")</f>
        <v/>
      </c>
      <c r="BD260" s="978" t="str">
        <f aca="false">IFERROR(VLOOKUP($AY260,BM:BT,8,FALSE()),"")</f>
        <v/>
      </c>
      <c r="BE260" s="978" t="str">
        <f aca="false">IFERROR(VLOOKUP($AY260,BN:BU,8,FALSE()),"")</f>
        <v/>
      </c>
      <c r="BI260" s="1" t="str">
        <f aca="false">IF(BP260&lt;&gt;"",MAX(BI$3:BI259)+1,"")</f>
        <v/>
      </c>
      <c r="BJ260" s="1" t="str">
        <f aca="false">IF(BQ260&lt;&gt;"",MAX(BJ$3:BJ259)+1,"")</f>
        <v/>
      </c>
      <c r="BK260" s="1" t="str">
        <f aca="false">IF(BR260&lt;&gt;"",MAX(BK$3:BK259)+1,"")</f>
        <v/>
      </c>
      <c r="BL260" s="1" t="str">
        <f aca="false">IF(BS260&lt;&gt;"",MAX(BL$3:BL259)+1,"")</f>
        <v/>
      </c>
      <c r="BM260" s="1" t="str">
        <f aca="false">IF(BT260&lt;&gt;"",MAX(BM$3:BM259)+1,"")</f>
        <v/>
      </c>
      <c r="BN260" s="1" t="str">
        <f aca="false">IF(BU260&lt;&gt;"",MAX(BN$3:BN259)+1,"")</f>
        <v/>
      </c>
      <c r="BP260" s="1" t="str">
        <f aca="false">IF(B260&lt;&gt;"",IF(COUNTIF(BP$3:BP259,B260)&gt;0,"",B260),"")</f>
        <v/>
      </c>
      <c r="BQ260" s="1" t="str">
        <f aca="false">IF(C260&lt;&gt;"",IF(COUNTIF(BQ$3:BQ259,C260)&gt;0,"",C260),"")</f>
        <v/>
      </c>
      <c r="BR260" s="1" t="str">
        <f aca="false">IF(D260&lt;&gt;"",IF(COUNTIF(BR$3:BR259,D260)&gt;0,"",D260),"")</f>
        <v/>
      </c>
      <c r="BS260" s="1" t="str">
        <f aca="false">IF(E260&lt;&gt;"",IF(COUNTIF(BS$3:BS259,E260)&gt;0,"",E260),"")</f>
        <v/>
      </c>
      <c r="BT260" s="1" t="str">
        <f aca="false">IF(F260&lt;&gt;"",IF(COUNTIF(BT$3:BT259,F260)&gt;0,"",F260),"")</f>
        <v/>
      </c>
      <c r="BU260" s="1" t="str">
        <f aca="false">IF(G260&lt;&gt;"",IF(COUNTIF(BU$3:BU259,G260)&gt;0,"",G260),"")</f>
        <v/>
      </c>
    </row>
    <row r="261" customFormat="false" ht="15" hidden="false" customHeight="false" outlineLevel="0" collapsed="false">
      <c r="A261" s="972" t="str">
        <f aca="false">IF(B261&lt;&gt;"",CONCATENATE(B261,C261,D261,E261,F261,G261),"")</f>
        <v/>
      </c>
      <c r="B261" s="660"/>
      <c r="C261" s="660"/>
      <c r="D261" s="660"/>
      <c r="E261" s="1008"/>
      <c r="F261" s="660"/>
      <c r="G261" s="660"/>
      <c r="H261" s="1002"/>
      <c r="I261" s="1002"/>
      <c r="J261" s="1003"/>
      <c r="K261" s="1004"/>
      <c r="L261" s="1005"/>
      <c r="M261" s="1005"/>
      <c r="N261" s="1003"/>
      <c r="O261" s="1014"/>
      <c r="P261" s="1008"/>
      <c r="Q261" s="1008"/>
      <c r="R261" s="1008"/>
      <c r="S261" s="1007"/>
      <c r="V261" s="111" t="n">
        <f aca="false">+V260+1</f>
        <v>259</v>
      </c>
      <c r="W261" s="977" t="str">
        <f aca="false">IFERROR(VLOOKUP($V260,AD:AK,8,FALSE()),"")</f>
        <v/>
      </c>
      <c r="X261" s="977" t="str">
        <f aca="false">IFERROR(VLOOKUP($V261,AE:AL,8,FALSE()),"")</f>
        <v/>
      </c>
      <c r="Y261" s="977" t="str">
        <f aca="false">IFERROR(VLOOKUP($V261,AF:AM,8,FALSE()),"")</f>
        <v/>
      </c>
      <c r="Z261" s="977" t="str">
        <f aca="false">IFERROR(VLOOKUP($V261,AG:AN,8,FALSE()),"")</f>
        <v/>
      </c>
      <c r="AA261" s="977" t="str">
        <f aca="false">IFERROR(VLOOKUP($V261,AH:AO,8,FALSE()),"")</f>
        <v/>
      </c>
      <c r="AB261" s="977" t="str">
        <f aca="false">IFERROR(VLOOKUP($V261,AI:AP,8,FALSE()),"")</f>
        <v/>
      </c>
      <c r="AD261" s="111" t="str">
        <f aca="false">IF(AK261&lt;&gt;"",MAX(AD$3:AD260)+1,"")</f>
        <v/>
      </c>
      <c r="AE261" s="111" t="str">
        <f aca="false">IF(AL261&lt;&gt;"",MAX(AE$3:AE260)+1,"")</f>
        <v/>
      </c>
      <c r="AF261" s="111" t="str">
        <f aca="false">IF(AM261&lt;&gt;"",MAX(AF$3:AF260)+1,"")</f>
        <v/>
      </c>
      <c r="AG261" s="111" t="str">
        <f aca="false">IF(AN261&lt;&gt;"",MAX(AG$3:AG260)+1,"")</f>
        <v/>
      </c>
      <c r="AH261" s="111" t="str">
        <f aca="false">IF(AO261&lt;&gt;"",MAX(AH$3:AH260)+1,"")</f>
        <v/>
      </c>
      <c r="AI261" s="111" t="str">
        <f aca="false">IF(AP261&lt;&gt;"",MAX(AI$3:AI260)+1,"")</f>
        <v/>
      </c>
      <c r="AK261" s="111" t="str">
        <f aca="false">IF(B261="","",IF(COUNTIF($AK$3:AL260,B261)=0,B261,""))</f>
        <v/>
      </c>
      <c r="AL261" s="111" t="str">
        <f aca="false">IF(C261="","",IF($B261='Oneri di Urbanizzazione'!$E$33,IF(COUNTIF($AL$3:AL260,$C261)=0,$C261,""),""))</f>
        <v/>
      </c>
      <c r="AM261" s="111" t="str">
        <f aca="false">IF(D261="","",IF(AND($B261='Oneri di Urbanizzazione'!$E$33,$C261='Oneri di Urbanizzazione'!$E$35),IF(COUNTIF(AM$3:AM260,$D261)=0,$D261,""),""))</f>
        <v/>
      </c>
      <c r="AN261" s="111" t="str">
        <f aca="false">IF(E261="","",IF(AND($B261='Oneri di Urbanizzazione'!$E$33,$C261='Oneri di Urbanizzazione'!$E$35,$D261='Oneri di Urbanizzazione'!$E$38),IF(COUNTIF(AN$3:AN260,$E261)=0,$E261,""),""))</f>
        <v/>
      </c>
      <c r="AO261" s="111" t="str">
        <f aca="false">IF(F261="","",IF(AND($B261='Oneri di Urbanizzazione'!$E$33,$C261='Oneri di Urbanizzazione'!$E$35,$D261='Oneri di Urbanizzazione'!$E$38,$E261='Oneri di Urbanizzazione'!$E$40),IF(COUNTIF(AO$3:AO260,$F261)=0,$F261,""),""))</f>
        <v/>
      </c>
      <c r="AP261" s="111" t="str">
        <f aca="false">IF(G261="","",IF(AND($B261='Oneri di Urbanizzazione'!$E$33,$C261='Oneri di Urbanizzazione'!$E$35,$D261='Oneri di Urbanizzazione'!$E$38,$E261='Oneri di Urbanizzazione'!$E$40,$F261='Oneri di Urbanizzazione'!$E$42),IF(COUNTIF(AP$3:AP260,$G261)=0,$G261,""),""))</f>
        <v/>
      </c>
      <c r="AY261" s="1" t="n">
        <f aca="false">+AY260+1</f>
        <v>259</v>
      </c>
      <c r="AZ261" s="978" t="str">
        <f aca="false">IFERROR(VLOOKUP($AY261,BI:BP,8,FALSE()),"")</f>
        <v/>
      </c>
      <c r="BA261" s="978" t="str">
        <f aca="false">IFERROR(VLOOKUP($AY261,BJ:BQ,8,FALSE()),"")</f>
        <v/>
      </c>
      <c r="BB261" s="978" t="str">
        <f aca="false">IFERROR(VLOOKUP($AY261,BK:BR,8,FALSE()),"")</f>
        <v/>
      </c>
      <c r="BC261" s="978" t="str">
        <f aca="false">IFERROR(VLOOKUP($AY261,BL:BS,8,FALSE()),"")</f>
        <v/>
      </c>
      <c r="BD261" s="978" t="str">
        <f aca="false">IFERROR(VLOOKUP($AY261,BM:BT,8,FALSE()),"")</f>
        <v/>
      </c>
      <c r="BE261" s="978" t="str">
        <f aca="false">IFERROR(VLOOKUP($AY261,BN:BU,8,FALSE()),"")</f>
        <v/>
      </c>
      <c r="BI261" s="1" t="str">
        <f aca="false">IF(BP261&lt;&gt;"",MAX(BI$3:BI260)+1,"")</f>
        <v/>
      </c>
      <c r="BJ261" s="1" t="str">
        <f aca="false">IF(BQ261&lt;&gt;"",MAX(BJ$3:BJ260)+1,"")</f>
        <v/>
      </c>
      <c r="BK261" s="1" t="str">
        <f aca="false">IF(BR261&lt;&gt;"",MAX(BK$3:BK260)+1,"")</f>
        <v/>
      </c>
      <c r="BL261" s="1" t="str">
        <f aca="false">IF(BS261&lt;&gt;"",MAX(BL$3:BL260)+1,"")</f>
        <v/>
      </c>
      <c r="BM261" s="1" t="str">
        <f aca="false">IF(BT261&lt;&gt;"",MAX(BM$3:BM260)+1,"")</f>
        <v/>
      </c>
      <c r="BN261" s="1" t="str">
        <f aca="false">IF(BU261&lt;&gt;"",MAX(BN$3:BN260)+1,"")</f>
        <v/>
      </c>
      <c r="BP261" s="1" t="str">
        <f aca="false">IF(B261&lt;&gt;"",IF(COUNTIF(BP$3:BP260,B261)&gt;0,"",B261),"")</f>
        <v/>
      </c>
      <c r="BQ261" s="1" t="str">
        <f aca="false">IF(C261&lt;&gt;"",IF(COUNTIF(BQ$3:BQ260,C261)&gt;0,"",C261),"")</f>
        <v/>
      </c>
      <c r="BR261" s="1" t="str">
        <f aca="false">IF(D261&lt;&gt;"",IF(COUNTIF(BR$3:BR260,D261)&gt;0,"",D261),"")</f>
        <v/>
      </c>
      <c r="BS261" s="1" t="str">
        <f aca="false">IF(E261&lt;&gt;"",IF(COUNTIF(BS$3:BS260,E261)&gt;0,"",E261),"")</f>
        <v/>
      </c>
      <c r="BT261" s="1" t="str">
        <f aca="false">IF(F261&lt;&gt;"",IF(COUNTIF(BT$3:BT260,F261)&gt;0,"",F261),"")</f>
        <v/>
      </c>
      <c r="BU261" s="1" t="str">
        <f aca="false">IF(G261&lt;&gt;"",IF(COUNTIF(BU$3:BU260,G261)&gt;0,"",G261),"")</f>
        <v/>
      </c>
    </row>
    <row r="262" customFormat="false" ht="15" hidden="false" customHeight="false" outlineLevel="0" collapsed="false">
      <c r="A262" s="972" t="str">
        <f aca="false">IF(B262&lt;&gt;"",CONCATENATE(B262,C262,D262,E262,F262,G262),"")</f>
        <v/>
      </c>
      <c r="B262" s="660"/>
      <c r="C262" s="660"/>
      <c r="D262" s="660"/>
      <c r="E262" s="1008"/>
      <c r="F262" s="660"/>
      <c r="G262" s="660"/>
      <c r="H262" s="1002"/>
      <c r="I262" s="1002"/>
      <c r="J262" s="1003"/>
      <c r="K262" s="1004"/>
      <c r="L262" s="1005"/>
      <c r="M262" s="1005"/>
      <c r="N262" s="1003"/>
      <c r="O262" s="1014"/>
      <c r="P262" s="1008"/>
      <c r="Q262" s="1008"/>
      <c r="R262" s="1008"/>
      <c r="S262" s="1007"/>
      <c r="V262" s="111" t="n">
        <f aca="false">+V261+1</f>
        <v>260</v>
      </c>
      <c r="W262" s="977" t="str">
        <f aca="false">IFERROR(VLOOKUP($V261,AD:AK,8,FALSE()),"")</f>
        <v/>
      </c>
      <c r="X262" s="977" t="str">
        <f aca="false">IFERROR(VLOOKUP($V262,AE:AL,8,FALSE()),"")</f>
        <v/>
      </c>
      <c r="Y262" s="977" t="str">
        <f aca="false">IFERROR(VLOOKUP($V262,AF:AM,8,FALSE()),"")</f>
        <v/>
      </c>
      <c r="Z262" s="977" t="str">
        <f aca="false">IFERROR(VLOOKUP($V262,AG:AN,8,FALSE()),"")</f>
        <v/>
      </c>
      <c r="AA262" s="977" t="str">
        <f aca="false">IFERROR(VLOOKUP($V262,AH:AO,8,FALSE()),"")</f>
        <v/>
      </c>
      <c r="AB262" s="977" t="str">
        <f aca="false">IFERROR(VLOOKUP($V262,AI:AP,8,FALSE()),"")</f>
        <v/>
      </c>
      <c r="AD262" s="111" t="str">
        <f aca="false">IF(AK262&lt;&gt;"",MAX(AD$3:AD261)+1,"")</f>
        <v/>
      </c>
      <c r="AE262" s="111" t="str">
        <f aca="false">IF(AL262&lt;&gt;"",MAX(AE$3:AE261)+1,"")</f>
        <v/>
      </c>
      <c r="AF262" s="111" t="str">
        <f aca="false">IF(AM262&lt;&gt;"",MAX(AF$3:AF261)+1,"")</f>
        <v/>
      </c>
      <c r="AG262" s="111" t="str">
        <f aca="false">IF(AN262&lt;&gt;"",MAX(AG$3:AG261)+1,"")</f>
        <v/>
      </c>
      <c r="AH262" s="111" t="str">
        <f aca="false">IF(AO262&lt;&gt;"",MAX(AH$3:AH261)+1,"")</f>
        <v/>
      </c>
      <c r="AI262" s="111" t="str">
        <f aca="false">IF(AP262&lt;&gt;"",MAX(AI$3:AI261)+1,"")</f>
        <v/>
      </c>
      <c r="AK262" s="111" t="str">
        <f aca="false">IF(B262="","",IF(COUNTIF($AK$3:AL261,B262)=0,B262,""))</f>
        <v/>
      </c>
      <c r="AL262" s="111" t="str">
        <f aca="false">IF(C262="","",IF($B262='Oneri di Urbanizzazione'!$E$33,IF(COUNTIF($AL$3:AL261,$C262)=0,$C262,""),""))</f>
        <v/>
      </c>
      <c r="AM262" s="111" t="str">
        <f aca="false">IF(D262="","",IF(AND($B262='Oneri di Urbanizzazione'!$E$33,$C262='Oneri di Urbanizzazione'!$E$35),IF(COUNTIF(AM$3:AM261,$D262)=0,$D262,""),""))</f>
        <v/>
      </c>
      <c r="AN262" s="111" t="str">
        <f aca="false">IF(E262="","",IF(AND($B262='Oneri di Urbanizzazione'!$E$33,$C262='Oneri di Urbanizzazione'!$E$35,$D262='Oneri di Urbanizzazione'!$E$38),IF(COUNTIF(AN$3:AN261,$E262)=0,$E262,""),""))</f>
        <v/>
      </c>
      <c r="AO262" s="111" t="str">
        <f aca="false">IF(F262="","",IF(AND($B262='Oneri di Urbanizzazione'!$E$33,$C262='Oneri di Urbanizzazione'!$E$35,$D262='Oneri di Urbanizzazione'!$E$38,$E262='Oneri di Urbanizzazione'!$E$40),IF(COUNTIF(AO$3:AO261,$F262)=0,$F262,""),""))</f>
        <v/>
      </c>
      <c r="AP262" s="111" t="str">
        <f aca="false">IF(G262="","",IF(AND($B262='Oneri di Urbanizzazione'!$E$33,$C262='Oneri di Urbanizzazione'!$E$35,$D262='Oneri di Urbanizzazione'!$E$38,$E262='Oneri di Urbanizzazione'!$E$40,$F262='Oneri di Urbanizzazione'!$E$42),IF(COUNTIF(AP$3:AP261,$G262)=0,$G262,""),""))</f>
        <v/>
      </c>
      <c r="AY262" s="1" t="n">
        <f aca="false">+AY261+1</f>
        <v>260</v>
      </c>
      <c r="AZ262" s="978" t="str">
        <f aca="false">IFERROR(VLOOKUP($AY262,BI:BP,8,FALSE()),"")</f>
        <v/>
      </c>
      <c r="BA262" s="978" t="str">
        <f aca="false">IFERROR(VLOOKUP($AY262,BJ:BQ,8,FALSE()),"")</f>
        <v/>
      </c>
      <c r="BB262" s="978" t="str">
        <f aca="false">IFERROR(VLOOKUP($AY262,BK:BR,8,FALSE()),"")</f>
        <v/>
      </c>
      <c r="BC262" s="978" t="str">
        <f aca="false">IFERROR(VLOOKUP($AY262,BL:BS,8,FALSE()),"")</f>
        <v/>
      </c>
      <c r="BD262" s="978" t="str">
        <f aca="false">IFERROR(VLOOKUP($AY262,BM:BT,8,FALSE()),"")</f>
        <v/>
      </c>
      <c r="BE262" s="978" t="str">
        <f aca="false">IFERROR(VLOOKUP($AY262,BN:BU,8,FALSE()),"")</f>
        <v/>
      </c>
      <c r="BI262" s="1" t="str">
        <f aca="false">IF(BP262&lt;&gt;"",MAX(BI$3:BI261)+1,"")</f>
        <v/>
      </c>
      <c r="BJ262" s="1" t="str">
        <f aca="false">IF(BQ262&lt;&gt;"",MAX(BJ$3:BJ261)+1,"")</f>
        <v/>
      </c>
      <c r="BK262" s="1" t="str">
        <f aca="false">IF(BR262&lt;&gt;"",MAX(BK$3:BK261)+1,"")</f>
        <v/>
      </c>
      <c r="BL262" s="1" t="str">
        <f aca="false">IF(BS262&lt;&gt;"",MAX(BL$3:BL261)+1,"")</f>
        <v/>
      </c>
      <c r="BM262" s="1" t="str">
        <f aca="false">IF(BT262&lt;&gt;"",MAX(BM$3:BM261)+1,"")</f>
        <v/>
      </c>
      <c r="BN262" s="1" t="str">
        <f aca="false">IF(BU262&lt;&gt;"",MAX(BN$3:BN261)+1,"")</f>
        <v/>
      </c>
      <c r="BP262" s="1" t="str">
        <f aca="false">IF(B262&lt;&gt;"",IF(COUNTIF(BP$3:BP261,B262)&gt;0,"",B262),"")</f>
        <v/>
      </c>
      <c r="BQ262" s="1" t="str">
        <f aca="false">IF(C262&lt;&gt;"",IF(COUNTIF(BQ$3:BQ261,C262)&gt;0,"",C262),"")</f>
        <v/>
      </c>
      <c r="BR262" s="1" t="str">
        <f aca="false">IF(D262&lt;&gt;"",IF(COUNTIF(BR$3:BR261,D262)&gt;0,"",D262),"")</f>
        <v/>
      </c>
      <c r="BS262" s="1" t="str">
        <f aca="false">IF(E262&lt;&gt;"",IF(COUNTIF(BS$3:BS261,E262)&gt;0,"",E262),"")</f>
        <v/>
      </c>
      <c r="BT262" s="1" t="str">
        <f aca="false">IF(F262&lt;&gt;"",IF(COUNTIF(BT$3:BT261,F262)&gt;0,"",F262),"")</f>
        <v/>
      </c>
      <c r="BU262" s="1" t="str">
        <f aca="false">IF(G262&lt;&gt;"",IF(COUNTIF(BU$3:BU261,G262)&gt;0,"",G262),"")</f>
        <v/>
      </c>
    </row>
    <row r="263" customFormat="false" ht="15" hidden="false" customHeight="false" outlineLevel="0" collapsed="false">
      <c r="A263" s="972" t="str">
        <f aca="false">IF(B263&lt;&gt;"",CONCATENATE(B263,C263,D263,E263,F263,G263),"")</f>
        <v/>
      </c>
      <c r="B263" s="660"/>
      <c r="C263" s="660"/>
      <c r="D263" s="660"/>
      <c r="E263" s="1008"/>
      <c r="F263" s="660"/>
      <c r="G263" s="660"/>
      <c r="H263" s="1002"/>
      <c r="I263" s="1002"/>
      <c r="J263" s="1003"/>
      <c r="K263" s="1004"/>
      <c r="L263" s="1005"/>
      <c r="M263" s="1005"/>
      <c r="N263" s="1003"/>
      <c r="O263" s="1014"/>
      <c r="P263" s="1008"/>
      <c r="Q263" s="1008"/>
      <c r="R263" s="1008"/>
      <c r="S263" s="1007"/>
      <c r="V263" s="111" t="n">
        <f aca="false">+V262+1</f>
        <v>261</v>
      </c>
      <c r="W263" s="977" t="str">
        <f aca="false">IFERROR(VLOOKUP($V262,AD:AK,8,FALSE()),"")</f>
        <v/>
      </c>
      <c r="X263" s="977" t="str">
        <f aca="false">IFERROR(VLOOKUP($V263,AE:AL,8,FALSE()),"")</f>
        <v/>
      </c>
      <c r="Y263" s="977" t="str">
        <f aca="false">IFERROR(VLOOKUP($V263,AF:AM,8,FALSE()),"")</f>
        <v/>
      </c>
      <c r="Z263" s="977" t="str">
        <f aca="false">IFERROR(VLOOKUP($V263,AG:AN,8,FALSE()),"")</f>
        <v/>
      </c>
      <c r="AA263" s="977" t="str">
        <f aca="false">IFERROR(VLOOKUP($V263,AH:AO,8,FALSE()),"")</f>
        <v/>
      </c>
      <c r="AB263" s="977" t="str">
        <f aca="false">IFERROR(VLOOKUP($V263,AI:AP,8,FALSE()),"")</f>
        <v/>
      </c>
      <c r="AD263" s="111" t="str">
        <f aca="false">IF(AK263&lt;&gt;"",MAX(AD$3:AD262)+1,"")</f>
        <v/>
      </c>
      <c r="AE263" s="111" t="str">
        <f aca="false">IF(AL263&lt;&gt;"",MAX(AE$3:AE262)+1,"")</f>
        <v/>
      </c>
      <c r="AF263" s="111" t="str">
        <f aca="false">IF(AM263&lt;&gt;"",MAX(AF$3:AF262)+1,"")</f>
        <v/>
      </c>
      <c r="AG263" s="111" t="str">
        <f aca="false">IF(AN263&lt;&gt;"",MAX(AG$3:AG262)+1,"")</f>
        <v/>
      </c>
      <c r="AH263" s="111" t="str">
        <f aca="false">IF(AO263&lt;&gt;"",MAX(AH$3:AH262)+1,"")</f>
        <v/>
      </c>
      <c r="AI263" s="111" t="str">
        <f aca="false">IF(AP263&lt;&gt;"",MAX(AI$3:AI262)+1,"")</f>
        <v/>
      </c>
      <c r="AK263" s="111" t="str">
        <f aca="false">IF(B263="","",IF(COUNTIF($AK$3:AL262,B263)=0,B263,""))</f>
        <v/>
      </c>
      <c r="AL263" s="111" t="str">
        <f aca="false">IF(C263="","",IF($B263='Oneri di Urbanizzazione'!$E$33,IF(COUNTIF($AL$3:AL262,$C263)=0,$C263,""),""))</f>
        <v/>
      </c>
      <c r="AM263" s="111" t="str">
        <f aca="false">IF(D263="","",IF(AND($B263='Oneri di Urbanizzazione'!$E$33,$C263='Oneri di Urbanizzazione'!$E$35),IF(COUNTIF(AM$3:AM262,$D263)=0,$D263,""),""))</f>
        <v/>
      </c>
      <c r="AN263" s="111" t="str">
        <f aca="false">IF(E263="","",IF(AND($B263='Oneri di Urbanizzazione'!$E$33,$C263='Oneri di Urbanizzazione'!$E$35,$D263='Oneri di Urbanizzazione'!$E$38),IF(COUNTIF(AN$3:AN262,$E263)=0,$E263,""),""))</f>
        <v/>
      </c>
      <c r="AO263" s="111" t="str">
        <f aca="false">IF(F263="","",IF(AND($B263='Oneri di Urbanizzazione'!$E$33,$C263='Oneri di Urbanizzazione'!$E$35,$D263='Oneri di Urbanizzazione'!$E$38,$E263='Oneri di Urbanizzazione'!$E$40),IF(COUNTIF(AO$3:AO262,$F263)=0,$F263,""),""))</f>
        <v/>
      </c>
      <c r="AP263" s="111" t="str">
        <f aca="false">IF(G263="","",IF(AND($B263='Oneri di Urbanizzazione'!$E$33,$C263='Oneri di Urbanizzazione'!$E$35,$D263='Oneri di Urbanizzazione'!$E$38,$E263='Oneri di Urbanizzazione'!$E$40,$F263='Oneri di Urbanizzazione'!$E$42),IF(COUNTIF(AP$3:AP262,$G263)=0,$G263,""),""))</f>
        <v/>
      </c>
      <c r="AY263" s="1" t="n">
        <f aca="false">+AY262+1</f>
        <v>261</v>
      </c>
      <c r="AZ263" s="978" t="str">
        <f aca="false">IFERROR(VLOOKUP($AY263,BI:BP,8,FALSE()),"")</f>
        <v/>
      </c>
      <c r="BA263" s="978" t="str">
        <f aca="false">IFERROR(VLOOKUP($AY263,BJ:BQ,8,FALSE()),"")</f>
        <v/>
      </c>
      <c r="BB263" s="978" t="str">
        <f aca="false">IFERROR(VLOOKUP($AY263,BK:BR,8,FALSE()),"")</f>
        <v/>
      </c>
      <c r="BC263" s="978" t="str">
        <f aca="false">IFERROR(VLOOKUP($AY263,BL:BS,8,FALSE()),"")</f>
        <v/>
      </c>
      <c r="BD263" s="978" t="str">
        <f aca="false">IFERROR(VLOOKUP($AY263,BM:BT,8,FALSE()),"")</f>
        <v/>
      </c>
      <c r="BE263" s="978" t="str">
        <f aca="false">IFERROR(VLOOKUP($AY263,BN:BU,8,FALSE()),"")</f>
        <v/>
      </c>
      <c r="BI263" s="1" t="str">
        <f aca="false">IF(BP263&lt;&gt;"",MAX(BI$3:BI262)+1,"")</f>
        <v/>
      </c>
      <c r="BJ263" s="1" t="str">
        <f aca="false">IF(BQ263&lt;&gt;"",MAX(BJ$3:BJ262)+1,"")</f>
        <v/>
      </c>
      <c r="BK263" s="1" t="str">
        <f aca="false">IF(BR263&lt;&gt;"",MAX(BK$3:BK262)+1,"")</f>
        <v/>
      </c>
      <c r="BL263" s="1" t="str">
        <f aca="false">IF(BS263&lt;&gt;"",MAX(BL$3:BL262)+1,"")</f>
        <v/>
      </c>
      <c r="BM263" s="1" t="str">
        <f aca="false">IF(BT263&lt;&gt;"",MAX(BM$3:BM262)+1,"")</f>
        <v/>
      </c>
      <c r="BN263" s="1" t="str">
        <f aca="false">IF(BU263&lt;&gt;"",MAX(BN$3:BN262)+1,"")</f>
        <v/>
      </c>
      <c r="BP263" s="1" t="str">
        <f aca="false">IF(B263&lt;&gt;"",IF(COUNTIF(BP$3:BP262,B263)&gt;0,"",B263),"")</f>
        <v/>
      </c>
      <c r="BQ263" s="1" t="str">
        <f aca="false">IF(C263&lt;&gt;"",IF(COUNTIF(BQ$3:BQ262,C263)&gt;0,"",C263),"")</f>
        <v/>
      </c>
      <c r="BR263" s="1" t="str">
        <f aca="false">IF(D263&lt;&gt;"",IF(COUNTIF(BR$3:BR262,D263)&gt;0,"",D263),"")</f>
        <v/>
      </c>
      <c r="BS263" s="1" t="str">
        <f aca="false">IF(E263&lt;&gt;"",IF(COUNTIF(BS$3:BS262,E263)&gt;0,"",E263),"")</f>
        <v/>
      </c>
      <c r="BT263" s="1" t="str">
        <f aca="false">IF(F263&lt;&gt;"",IF(COUNTIF(BT$3:BT262,F263)&gt;0,"",F263),"")</f>
        <v/>
      </c>
      <c r="BU263" s="1" t="str">
        <f aca="false">IF(G263&lt;&gt;"",IF(COUNTIF(BU$3:BU262,G263)&gt;0,"",G263),"")</f>
        <v/>
      </c>
    </row>
    <row r="264" customFormat="false" ht="15" hidden="false" customHeight="false" outlineLevel="0" collapsed="false">
      <c r="A264" s="972" t="str">
        <f aca="false">IF(B264&lt;&gt;"",CONCATENATE(B264,C264,D264,E264,F264,G264),"")</f>
        <v/>
      </c>
      <c r="B264" s="660"/>
      <c r="C264" s="660"/>
      <c r="D264" s="660"/>
      <c r="E264" s="1008"/>
      <c r="F264" s="660"/>
      <c r="G264" s="660"/>
      <c r="H264" s="1002"/>
      <c r="I264" s="1002"/>
      <c r="J264" s="1003"/>
      <c r="K264" s="1004"/>
      <c r="L264" s="1005"/>
      <c r="M264" s="1005"/>
      <c r="N264" s="1003"/>
      <c r="O264" s="1014"/>
      <c r="P264" s="1008"/>
      <c r="Q264" s="1008"/>
      <c r="R264" s="1008"/>
      <c r="S264" s="1007"/>
      <c r="V264" s="111" t="n">
        <f aca="false">+V263+1</f>
        <v>262</v>
      </c>
      <c r="W264" s="977" t="str">
        <f aca="false">IFERROR(VLOOKUP($V263,AD:AK,8,FALSE()),"")</f>
        <v/>
      </c>
      <c r="X264" s="977" t="str">
        <f aca="false">IFERROR(VLOOKUP($V264,AE:AL,8,FALSE()),"")</f>
        <v/>
      </c>
      <c r="Y264" s="977" t="str">
        <f aca="false">IFERROR(VLOOKUP($V264,AF:AM,8,FALSE()),"")</f>
        <v/>
      </c>
      <c r="Z264" s="977" t="str">
        <f aca="false">IFERROR(VLOOKUP($V264,AG:AN,8,FALSE()),"")</f>
        <v/>
      </c>
      <c r="AA264" s="977" t="str">
        <f aca="false">IFERROR(VLOOKUP($V264,AH:AO,8,FALSE()),"")</f>
        <v/>
      </c>
      <c r="AB264" s="977" t="str">
        <f aca="false">IFERROR(VLOOKUP($V264,AI:AP,8,FALSE()),"")</f>
        <v/>
      </c>
      <c r="AD264" s="111" t="str">
        <f aca="false">IF(AK264&lt;&gt;"",MAX(AD$3:AD263)+1,"")</f>
        <v/>
      </c>
      <c r="AE264" s="111" t="str">
        <f aca="false">IF(AL264&lt;&gt;"",MAX(AE$3:AE263)+1,"")</f>
        <v/>
      </c>
      <c r="AF264" s="111" t="str">
        <f aca="false">IF(AM264&lt;&gt;"",MAX(AF$3:AF263)+1,"")</f>
        <v/>
      </c>
      <c r="AG264" s="111" t="str">
        <f aca="false">IF(AN264&lt;&gt;"",MAX(AG$3:AG263)+1,"")</f>
        <v/>
      </c>
      <c r="AH264" s="111" t="str">
        <f aca="false">IF(AO264&lt;&gt;"",MAX(AH$3:AH263)+1,"")</f>
        <v/>
      </c>
      <c r="AI264" s="111" t="str">
        <f aca="false">IF(AP264&lt;&gt;"",MAX(AI$3:AI263)+1,"")</f>
        <v/>
      </c>
      <c r="AK264" s="111" t="str">
        <f aca="false">IF(B264="","",IF(COUNTIF($AK$3:AL263,B264)=0,B264,""))</f>
        <v/>
      </c>
      <c r="AL264" s="111" t="str">
        <f aca="false">IF(C264="","",IF($B264='Oneri di Urbanizzazione'!$E$33,IF(COUNTIF($AL$3:AL263,$C264)=0,$C264,""),""))</f>
        <v/>
      </c>
      <c r="AM264" s="111" t="str">
        <f aca="false">IF(D264="","",IF(AND($B264='Oneri di Urbanizzazione'!$E$33,$C264='Oneri di Urbanizzazione'!$E$35),IF(COUNTIF(AM$3:AM263,$D264)=0,$D264,""),""))</f>
        <v/>
      </c>
      <c r="AN264" s="111" t="str">
        <f aca="false">IF(E264="","",IF(AND($B264='Oneri di Urbanizzazione'!$E$33,$C264='Oneri di Urbanizzazione'!$E$35,$D264='Oneri di Urbanizzazione'!$E$38),IF(COUNTIF(AN$3:AN263,$E264)=0,$E264,""),""))</f>
        <v/>
      </c>
      <c r="AO264" s="111" t="str">
        <f aca="false">IF(F264="","",IF(AND($B264='Oneri di Urbanizzazione'!$E$33,$C264='Oneri di Urbanizzazione'!$E$35,$D264='Oneri di Urbanizzazione'!$E$38,$E264='Oneri di Urbanizzazione'!$E$40),IF(COUNTIF(AO$3:AO263,$F264)=0,$F264,""),""))</f>
        <v/>
      </c>
      <c r="AP264" s="111" t="str">
        <f aca="false">IF(G264="","",IF(AND($B264='Oneri di Urbanizzazione'!$E$33,$C264='Oneri di Urbanizzazione'!$E$35,$D264='Oneri di Urbanizzazione'!$E$38,$E264='Oneri di Urbanizzazione'!$E$40,$F264='Oneri di Urbanizzazione'!$E$42),IF(COUNTIF(AP$3:AP263,$G264)=0,$G264,""),""))</f>
        <v/>
      </c>
      <c r="AY264" s="1" t="n">
        <f aca="false">+AY263+1</f>
        <v>262</v>
      </c>
      <c r="AZ264" s="978" t="str">
        <f aca="false">IFERROR(VLOOKUP($AY264,BI:BP,8,FALSE()),"")</f>
        <v/>
      </c>
      <c r="BA264" s="978" t="str">
        <f aca="false">IFERROR(VLOOKUP($AY264,BJ:BQ,8,FALSE()),"")</f>
        <v/>
      </c>
      <c r="BB264" s="978" t="str">
        <f aca="false">IFERROR(VLOOKUP($AY264,BK:BR,8,FALSE()),"")</f>
        <v/>
      </c>
      <c r="BC264" s="978" t="str">
        <f aca="false">IFERROR(VLOOKUP($AY264,BL:BS,8,FALSE()),"")</f>
        <v/>
      </c>
      <c r="BD264" s="978" t="str">
        <f aca="false">IFERROR(VLOOKUP($AY264,BM:BT,8,FALSE()),"")</f>
        <v/>
      </c>
      <c r="BE264" s="978" t="str">
        <f aca="false">IFERROR(VLOOKUP($AY264,BN:BU,8,FALSE()),"")</f>
        <v/>
      </c>
      <c r="BI264" s="1" t="str">
        <f aca="false">IF(BP264&lt;&gt;"",MAX(BI$3:BI263)+1,"")</f>
        <v/>
      </c>
      <c r="BJ264" s="1" t="str">
        <f aca="false">IF(BQ264&lt;&gt;"",MAX(BJ$3:BJ263)+1,"")</f>
        <v/>
      </c>
      <c r="BK264" s="1" t="str">
        <f aca="false">IF(BR264&lt;&gt;"",MAX(BK$3:BK263)+1,"")</f>
        <v/>
      </c>
      <c r="BL264" s="1" t="str">
        <f aca="false">IF(BS264&lt;&gt;"",MAX(BL$3:BL263)+1,"")</f>
        <v/>
      </c>
      <c r="BM264" s="1" t="str">
        <f aca="false">IF(BT264&lt;&gt;"",MAX(BM$3:BM263)+1,"")</f>
        <v/>
      </c>
      <c r="BN264" s="1" t="str">
        <f aca="false">IF(BU264&lt;&gt;"",MAX(BN$3:BN263)+1,"")</f>
        <v/>
      </c>
      <c r="BP264" s="1" t="str">
        <f aca="false">IF(B264&lt;&gt;"",IF(COUNTIF(BP$3:BP263,B264)&gt;0,"",B264),"")</f>
        <v/>
      </c>
      <c r="BQ264" s="1" t="str">
        <f aca="false">IF(C264&lt;&gt;"",IF(COUNTIF(BQ$3:BQ263,C264)&gt;0,"",C264),"")</f>
        <v/>
      </c>
      <c r="BR264" s="1" t="str">
        <f aca="false">IF(D264&lt;&gt;"",IF(COUNTIF(BR$3:BR263,D264)&gt;0,"",D264),"")</f>
        <v/>
      </c>
      <c r="BS264" s="1" t="str">
        <f aca="false">IF(E264&lt;&gt;"",IF(COUNTIF(BS$3:BS263,E264)&gt;0,"",E264),"")</f>
        <v/>
      </c>
      <c r="BT264" s="1" t="str">
        <f aca="false">IF(F264&lt;&gt;"",IF(COUNTIF(BT$3:BT263,F264)&gt;0,"",F264),"")</f>
        <v/>
      </c>
      <c r="BU264" s="1" t="str">
        <f aca="false">IF(G264&lt;&gt;"",IF(COUNTIF(BU$3:BU263,G264)&gt;0,"",G264),"")</f>
        <v/>
      </c>
    </row>
    <row r="265" customFormat="false" ht="15" hidden="false" customHeight="false" outlineLevel="0" collapsed="false">
      <c r="A265" s="972" t="str">
        <f aca="false">IF(B265&lt;&gt;"",CONCATENATE(B265,C265,D265,E265,F265,G265),"")</f>
        <v/>
      </c>
      <c r="B265" s="660"/>
      <c r="C265" s="660"/>
      <c r="D265" s="660"/>
      <c r="E265" s="1008"/>
      <c r="F265" s="660"/>
      <c r="G265" s="660"/>
      <c r="H265" s="1002"/>
      <c r="I265" s="1002"/>
      <c r="J265" s="1003"/>
      <c r="K265" s="1004"/>
      <c r="L265" s="1005"/>
      <c r="M265" s="1005"/>
      <c r="N265" s="1003"/>
      <c r="O265" s="1014"/>
      <c r="P265" s="1008"/>
      <c r="Q265" s="1008"/>
      <c r="R265" s="1008"/>
      <c r="S265" s="1007"/>
      <c r="V265" s="111" t="n">
        <f aca="false">+V264+1</f>
        <v>263</v>
      </c>
      <c r="W265" s="977" t="str">
        <f aca="false">IFERROR(VLOOKUP($V264,AD:AK,8,FALSE()),"")</f>
        <v/>
      </c>
      <c r="X265" s="977" t="str">
        <f aca="false">IFERROR(VLOOKUP($V265,AE:AL,8,FALSE()),"")</f>
        <v/>
      </c>
      <c r="Y265" s="977" t="str">
        <f aca="false">IFERROR(VLOOKUP($V265,AF:AM,8,FALSE()),"")</f>
        <v/>
      </c>
      <c r="Z265" s="977" t="str">
        <f aca="false">IFERROR(VLOOKUP($V265,AG:AN,8,FALSE()),"")</f>
        <v/>
      </c>
      <c r="AA265" s="977" t="str">
        <f aca="false">IFERROR(VLOOKUP($V265,AH:AO,8,FALSE()),"")</f>
        <v/>
      </c>
      <c r="AB265" s="977" t="str">
        <f aca="false">IFERROR(VLOOKUP($V265,AI:AP,8,FALSE()),"")</f>
        <v/>
      </c>
      <c r="AD265" s="111" t="str">
        <f aca="false">IF(AK265&lt;&gt;"",MAX(AD$3:AD264)+1,"")</f>
        <v/>
      </c>
      <c r="AE265" s="111" t="str">
        <f aca="false">IF(AL265&lt;&gt;"",MAX(AE$3:AE264)+1,"")</f>
        <v/>
      </c>
      <c r="AF265" s="111" t="str">
        <f aca="false">IF(AM265&lt;&gt;"",MAX(AF$3:AF264)+1,"")</f>
        <v/>
      </c>
      <c r="AG265" s="111" t="str">
        <f aca="false">IF(AN265&lt;&gt;"",MAX(AG$3:AG264)+1,"")</f>
        <v/>
      </c>
      <c r="AH265" s="111" t="str">
        <f aca="false">IF(AO265&lt;&gt;"",MAX(AH$3:AH264)+1,"")</f>
        <v/>
      </c>
      <c r="AI265" s="111" t="str">
        <f aca="false">IF(AP265&lt;&gt;"",MAX(AI$3:AI264)+1,"")</f>
        <v/>
      </c>
      <c r="AK265" s="111" t="str">
        <f aca="false">IF(B265="","",IF(COUNTIF($AK$3:AL264,B265)=0,B265,""))</f>
        <v/>
      </c>
      <c r="AL265" s="111" t="str">
        <f aca="false">IF(C265="","",IF($B265='Oneri di Urbanizzazione'!$E$33,IF(COUNTIF($AL$3:AL264,$C265)=0,$C265,""),""))</f>
        <v/>
      </c>
      <c r="AM265" s="111" t="str">
        <f aca="false">IF(D265="","",IF(AND($B265='Oneri di Urbanizzazione'!$E$33,$C265='Oneri di Urbanizzazione'!$E$35),IF(COUNTIF(AM$3:AM264,$D265)=0,$D265,""),""))</f>
        <v/>
      </c>
      <c r="AN265" s="111" t="str">
        <f aca="false">IF(E265="","",IF(AND($B265='Oneri di Urbanizzazione'!$E$33,$C265='Oneri di Urbanizzazione'!$E$35,$D265='Oneri di Urbanizzazione'!$E$38),IF(COUNTIF(AN$3:AN264,$E265)=0,$E265,""),""))</f>
        <v/>
      </c>
      <c r="AO265" s="111" t="str">
        <f aca="false">IF(F265="","",IF(AND($B265='Oneri di Urbanizzazione'!$E$33,$C265='Oneri di Urbanizzazione'!$E$35,$D265='Oneri di Urbanizzazione'!$E$38,$E265='Oneri di Urbanizzazione'!$E$40),IF(COUNTIF(AO$3:AO264,$F265)=0,$F265,""),""))</f>
        <v/>
      </c>
      <c r="AP265" s="111" t="str">
        <f aca="false">IF(G265="","",IF(AND($B265='Oneri di Urbanizzazione'!$E$33,$C265='Oneri di Urbanizzazione'!$E$35,$D265='Oneri di Urbanizzazione'!$E$38,$E265='Oneri di Urbanizzazione'!$E$40,$F265='Oneri di Urbanizzazione'!$E$42),IF(COUNTIF(AP$3:AP264,$G265)=0,$G265,""),""))</f>
        <v/>
      </c>
      <c r="AY265" s="1" t="n">
        <f aca="false">+AY264+1</f>
        <v>263</v>
      </c>
      <c r="AZ265" s="978" t="str">
        <f aca="false">IFERROR(VLOOKUP($AY265,BI:BP,8,FALSE()),"")</f>
        <v/>
      </c>
      <c r="BA265" s="978" t="str">
        <f aca="false">IFERROR(VLOOKUP($AY265,BJ:BQ,8,FALSE()),"")</f>
        <v/>
      </c>
      <c r="BB265" s="978" t="str">
        <f aca="false">IFERROR(VLOOKUP($AY265,BK:BR,8,FALSE()),"")</f>
        <v/>
      </c>
      <c r="BC265" s="978" t="str">
        <f aca="false">IFERROR(VLOOKUP($AY265,BL:BS,8,FALSE()),"")</f>
        <v/>
      </c>
      <c r="BD265" s="978" t="str">
        <f aca="false">IFERROR(VLOOKUP($AY265,BM:BT,8,FALSE()),"")</f>
        <v/>
      </c>
      <c r="BE265" s="978" t="str">
        <f aca="false">IFERROR(VLOOKUP($AY265,BN:BU,8,FALSE()),"")</f>
        <v/>
      </c>
      <c r="BI265" s="1" t="str">
        <f aca="false">IF(BP265&lt;&gt;"",MAX(BI$3:BI264)+1,"")</f>
        <v/>
      </c>
      <c r="BJ265" s="1" t="str">
        <f aca="false">IF(BQ265&lt;&gt;"",MAX(BJ$3:BJ264)+1,"")</f>
        <v/>
      </c>
      <c r="BK265" s="1" t="str">
        <f aca="false">IF(BR265&lt;&gt;"",MAX(BK$3:BK264)+1,"")</f>
        <v/>
      </c>
      <c r="BL265" s="1" t="str">
        <f aca="false">IF(BS265&lt;&gt;"",MAX(BL$3:BL264)+1,"")</f>
        <v/>
      </c>
      <c r="BM265" s="1" t="str">
        <f aca="false">IF(BT265&lt;&gt;"",MAX(BM$3:BM264)+1,"")</f>
        <v/>
      </c>
      <c r="BN265" s="1" t="str">
        <f aca="false">IF(BU265&lt;&gt;"",MAX(BN$3:BN264)+1,"")</f>
        <v/>
      </c>
      <c r="BP265" s="1" t="str">
        <f aca="false">IF(B265&lt;&gt;"",IF(COUNTIF(BP$3:BP264,B265)&gt;0,"",B265),"")</f>
        <v/>
      </c>
      <c r="BQ265" s="1" t="str">
        <f aca="false">IF(C265&lt;&gt;"",IF(COUNTIF(BQ$3:BQ264,C265)&gt;0,"",C265),"")</f>
        <v/>
      </c>
      <c r="BR265" s="1" t="str">
        <f aca="false">IF(D265&lt;&gt;"",IF(COUNTIF(BR$3:BR264,D265)&gt;0,"",D265),"")</f>
        <v/>
      </c>
      <c r="BS265" s="1" t="str">
        <f aca="false">IF(E265&lt;&gt;"",IF(COUNTIF(BS$3:BS264,E265)&gt;0,"",E265),"")</f>
        <v/>
      </c>
      <c r="BT265" s="1" t="str">
        <f aca="false">IF(F265&lt;&gt;"",IF(COUNTIF(BT$3:BT264,F265)&gt;0,"",F265),"")</f>
        <v/>
      </c>
      <c r="BU265" s="1" t="str">
        <f aca="false">IF(G265&lt;&gt;"",IF(COUNTIF(BU$3:BU264,G265)&gt;0,"",G265),"")</f>
        <v/>
      </c>
    </row>
    <row r="266" customFormat="false" ht="15" hidden="false" customHeight="false" outlineLevel="0" collapsed="false">
      <c r="A266" s="972" t="str">
        <f aca="false">IF(B266&lt;&gt;"",CONCATENATE(B266,C266,D266,E266,F266,G266),"")</f>
        <v/>
      </c>
      <c r="B266" s="660"/>
      <c r="C266" s="660"/>
      <c r="D266" s="660"/>
      <c r="E266" s="1008"/>
      <c r="F266" s="660"/>
      <c r="G266" s="660"/>
      <c r="H266" s="1002"/>
      <c r="I266" s="1002"/>
      <c r="J266" s="1003"/>
      <c r="K266" s="1004"/>
      <c r="L266" s="1005"/>
      <c r="M266" s="1005"/>
      <c r="N266" s="1003"/>
      <c r="O266" s="1014"/>
      <c r="P266" s="1008"/>
      <c r="Q266" s="1008"/>
      <c r="R266" s="1008"/>
      <c r="S266" s="1007"/>
      <c r="V266" s="111" t="n">
        <f aca="false">+V265+1</f>
        <v>264</v>
      </c>
      <c r="W266" s="977" t="str">
        <f aca="false">IFERROR(VLOOKUP($V265,AD:AK,8,FALSE()),"")</f>
        <v/>
      </c>
      <c r="X266" s="977" t="str">
        <f aca="false">IFERROR(VLOOKUP($V266,AE:AL,8,FALSE()),"")</f>
        <v/>
      </c>
      <c r="Y266" s="977" t="str">
        <f aca="false">IFERROR(VLOOKUP($V266,AF:AM,8,FALSE()),"")</f>
        <v/>
      </c>
      <c r="Z266" s="977" t="str">
        <f aca="false">IFERROR(VLOOKUP($V266,AG:AN,8,FALSE()),"")</f>
        <v/>
      </c>
      <c r="AA266" s="977" t="str">
        <f aca="false">IFERROR(VLOOKUP($V266,AH:AO,8,FALSE()),"")</f>
        <v/>
      </c>
      <c r="AB266" s="977" t="str">
        <f aca="false">IFERROR(VLOOKUP($V266,AI:AP,8,FALSE()),"")</f>
        <v/>
      </c>
      <c r="AD266" s="111" t="str">
        <f aca="false">IF(AK266&lt;&gt;"",MAX(AD$3:AD265)+1,"")</f>
        <v/>
      </c>
      <c r="AE266" s="111" t="str">
        <f aca="false">IF(AL266&lt;&gt;"",MAX(AE$3:AE265)+1,"")</f>
        <v/>
      </c>
      <c r="AF266" s="111" t="str">
        <f aca="false">IF(AM266&lt;&gt;"",MAX(AF$3:AF265)+1,"")</f>
        <v/>
      </c>
      <c r="AG266" s="111" t="str">
        <f aca="false">IF(AN266&lt;&gt;"",MAX(AG$3:AG265)+1,"")</f>
        <v/>
      </c>
      <c r="AH266" s="111" t="str">
        <f aca="false">IF(AO266&lt;&gt;"",MAX(AH$3:AH265)+1,"")</f>
        <v/>
      </c>
      <c r="AI266" s="111" t="str">
        <f aca="false">IF(AP266&lt;&gt;"",MAX(AI$3:AI265)+1,"")</f>
        <v/>
      </c>
      <c r="AK266" s="111" t="str">
        <f aca="false">IF(B266="","",IF(COUNTIF($AK$3:AL265,B266)=0,B266,""))</f>
        <v/>
      </c>
      <c r="AL266" s="111" t="str">
        <f aca="false">IF(C266="","",IF($B266='Oneri di Urbanizzazione'!$E$33,IF(COUNTIF($AL$3:AL265,$C266)=0,$C266,""),""))</f>
        <v/>
      </c>
      <c r="AM266" s="111" t="str">
        <f aca="false">IF(D266="","",IF(AND($B266='Oneri di Urbanizzazione'!$E$33,$C266='Oneri di Urbanizzazione'!$E$35),IF(COUNTIF(AM$3:AM265,$D266)=0,$D266,""),""))</f>
        <v/>
      </c>
      <c r="AN266" s="111" t="str">
        <f aca="false">IF(E266="","",IF(AND($B266='Oneri di Urbanizzazione'!$E$33,$C266='Oneri di Urbanizzazione'!$E$35,$D266='Oneri di Urbanizzazione'!$E$38),IF(COUNTIF(AN$3:AN265,$E266)=0,$E266,""),""))</f>
        <v/>
      </c>
      <c r="AO266" s="111" t="str">
        <f aca="false">IF(F266="","",IF(AND($B266='Oneri di Urbanizzazione'!$E$33,$C266='Oneri di Urbanizzazione'!$E$35,$D266='Oneri di Urbanizzazione'!$E$38,$E266='Oneri di Urbanizzazione'!$E$40),IF(COUNTIF(AO$3:AO265,$F266)=0,$F266,""),""))</f>
        <v/>
      </c>
      <c r="AP266" s="111" t="str">
        <f aca="false">IF(G266="","",IF(AND($B266='Oneri di Urbanizzazione'!$E$33,$C266='Oneri di Urbanizzazione'!$E$35,$D266='Oneri di Urbanizzazione'!$E$38,$E266='Oneri di Urbanizzazione'!$E$40,$F266='Oneri di Urbanizzazione'!$E$42),IF(COUNTIF(AP$3:AP265,$G266)=0,$G266,""),""))</f>
        <v/>
      </c>
      <c r="AY266" s="1" t="n">
        <f aca="false">+AY265+1</f>
        <v>264</v>
      </c>
      <c r="AZ266" s="978" t="str">
        <f aca="false">IFERROR(VLOOKUP($AY266,BI:BP,8,FALSE()),"")</f>
        <v/>
      </c>
      <c r="BA266" s="978" t="str">
        <f aca="false">IFERROR(VLOOKUP($AY266,BJ:BQ,8,FALSE()),"")</f>
        <v/>
      </c>
      <c r="BB266" s="978" t="str">
        <f aca="false">IFERROR(VLOOKUP($AY266,BK:BR,8,FALSE()),"")</f>
        <v/>
      </c>
      <c r="BC266" s="978" t="str">
        <f aca="false">IFERROR(VLOOKUP($AY266,BL:BS,8,FALSE()),"")</f>
        <v/>
      </c>
      <c r="BD266" s="978" t="str">
        <f aca="false">IFERROR(VLOOKUP($AY266,BM:BT,8,FALSE()),"")</f>
        <v/>
      </c>
      <c r="BE266" s="978" t="str">
        <f aca="false">IFERROR(VLOOKUP($AY266,BN:BU,8,FALSE()),"")</f>
        <v/>
      </c>
      <c r="BI266" s="1" t="str">
        <f aca="false">IF(BP266&lt;&gt;"",MAX(BI$3:BI265)+1,"")</f>
        <v/>
      </c>
      <c r="BJ266" s="1" t="str">
        <f aca="false">IF(BQ266&lt;&gt;"",MAX(BJ$3:BJ265)+1,"")</f>
        <v/>
      </c>
      <c r="BK266" s="1" t="str">
        <f aca="false">IF(BR266&lt;&gt;"",MAX(BK$3:BK265)+1,"")</f>
        <v/>
      </c>
      <c r="BL266" s="1" t="str">
        <f aca="false">IF(BS266&lt;&gt;"",MAX(BL$3:BL265)+1,"")</f>
        <v/>
      </c>
      <c r="BM266" s="1" t="str">
        <f aca="false">IF(BT266&lt;&gt;"",MAX(BM$3:BM265)+1,"")</f>
        <v/>
      </c>
      <c r="BN266" s="1" t="str">
        <f aca="false">IF(BU266&lt;&gt;"",MAX(BN$3:BN265)+1,"")</f>
        <v/>
      </c>
      <c r="BP266" s="1" t="str">
        <f aca="false">IF(B266&lt;&gt;"",IF(COUNTIF(BP$3:BP265,B266)&gt;0,"",B266),"")</f>
        <v/>
      </c>
      <c r="BQ266" s="1" t="str">
        <f aca="false">IF(C266&lt;&gt;"",IF(COUNTIF(BQ$3:BQ265,C266)&gt;0,"",C266),"")</f>
        <v/>
      </c>
      <c r="BR266" s="1" t="str">
        <f aca="false">IF(D266&lt;&gt;"",IF(COUNTIF(BR$3:BR265,D266)&gt;0,"",D266),"")</f>
        <v/>
      </c>
      <c r="BS266" s="1" t="str">
        <f aca="false">IF(E266&lt;&gt;"",IF(COUNTIF(BS$3:BS265,E266)&gt;0,"",E266),"")</f>
        <v/>
      </c>
      <c r="BT266" s="1" t="str">
        <f aca="false">IF(F266&lt;&gt;"",IF(COUNTIF(BT$3:BT265,F266)&gt;0,"",F266),"")</f>
        <v/>
      </c>
      <c r="BU266" s="1" t="str">
        <f aca="false">IF(G266&lt;&gt;"",IF(COUNTIF(BU$3:BU265,G266)&gt;0,"",G266),"")</f>
        <v/>
      </c>
    </row>
    <row r="267" customFormat="false" ht="15" hidden="false" customHeight="false" outlineLevel="0" collapsed="false">
      <c r="A267" s="972" t="str">
        <f aca="false">IF(B267&lt;&gt;"",CONCATENATE(B267,C267,D267,E267,F267,G267),"")</f>
        <v/>
      </c>
      <c r="B267" s="660"/>
      <c r="C267" s="660"/>
      <c r="D267" s="660"/>
      <c r="E267" s="1008"/>
      <c r="F267" s="660"/>
      <c r="G267" s="660"/>
      <c r="H267" s="1002"/>
      <c r="I267" s="1002"/>
      <c r="J267" s="1003"/>
      <c r="K267" s="1004"/>
      <c r="L267" s="1005"/>
      <c r="M267" s="1005"/>
      <c r="N267" s="1003"/>
      <c r="O267" s="1014"/>
      <c r="P267" s="1008"/>
      <c r="Q267" s="1008"/>
      <c r="R267" s="1008"/>
      <c r="S267" s="1007"/>
      <c r="V267" s="111" t="n">
        <f aca="false">+V266+1</f>
        <v>265</v>
      </c>
      <c r="W267" s="977" t="str">
        <f aca="false">IFERROR(VLOOKUP($V266,AD:AK,8,FALSE()),"")</f>
        <v/>
      </c>
      <c r="X267" s="977" t="str">
        <f aca="false">IFERROR(VLOOKUP($V267,AE:AL,8,FALSE()),"")</f>
        <v/>
      </c>
      <c r="Y267" s="977" t="str">
        <f aca="false">IFERROR(VLOOKUP($V267,AF:AM,8,FALSE()),"")</f>
        <v/>
      </c>
      <c r="Z267" s="977" t="str">
        <f aca="false">IFERROR(VLOOKUP($V267,AG:AN,8,FALSE()),"")</f>
        <v/>
      </c>
      <c r="AA267" s="977" t="str">
        <f aca="false">IFERROR(VLOOKUP($V267,AH:AO,8,FALSE()),"")</f>
        <v/>
      </c>
      <c r="AB267" s="977" t="str">
        <f aca="false">IFERROR(VLOOKUP($V267,AI:AP,8,FALSE()),"")</f>
        <v/>
      </c>
      <c r="AD267" s="111" t="str">
        <f aca="false">IF(AK267&lt;&gt;"",MAX(AD$3:AD266)+1,"")</f>
        <v/>
      </c>
      <c r="AE267" s="111" t="str">
        <f aca="false">IF(AL267&lt;&gt;"",MAX(AE$3:AE266)+1,"")</f>
        <v/>
      </c>
      <c r="AF267" s="111" t="str">
        <f aca="false">IF(AM267&lt;&gt;"",MAX(AF$3:AF266)+1,"")</f>
        <v/>
      </c>
      <c r="AG267" s="111" t="str">
        <f aca="false">IF(AN267&lt;&gt;"",MAX(AG$3:AG266)+1,"")</f>
        <v/>
      </c>
      <c r="AH267" s="111" t="str">
        <f aca="false">IF(AO267&lt;&gt;"",MAX(AH$3:AH266)+1,"")</f>
        <v/>
      </c>
      <c r="AI267" s="111" t="str">
        <f aca="false">IF(AP267&lt;&gt;"",MAX(AI$3:AI266)+1,"")</f>
        <v/>
      </c>
      <c r="AK267" s="111" t="str">
        <f aca="false">IF(B267="","",IF(COUNTIF($AK$3:AL266,B267)=0,B267,""))</f>
        <v/>
      </c>
      <c r="AL267" s="111" t="str">
        <f aca="false">IF(C267="","",IF($B267='Oneri di Urbanizzazione'!$E$33,IF(COUNTIF($AL$3:AL266,$C267)=0,$C267,""),""))</f>
        <v/>
      </c>
      <c r="AM267" s="111" t="str">
        <f aca="false">IF(D267="","",IF(AND($B267='Oneri di Urbanizzazione'!$E$33,$C267='Oneri di Urbanizzazione'!$E$35),IF(COUNTIF(AM$3:AM266,$D267)=0,$D267,""),""))</f>
        <v/>
      </c>
      <c r="AN267" s="111" t="str">
        <f aca="false">IF(E267="","",IF(AND($B267='Oneri di Urbanizzazione'!$E$33,$C267='Oneri di Urbanizzazione'!$E$35,$D267='Oneri di Urbanizzazione'!$E$38),IF(COUNTIF(AN$3:AN266,$E267)=0,$E267,""),""))</f>
        <v/>
      </c>
      <c r="AO267" s="111" t="str">
        <f aca="false">IF(F267="","",IF(AND($B267='Oneri di Urbanizzazione'!$E$33,$C267='Oneri di Urbanizzazione'!$E$35,$D267='Oneri di Urbanizzazione'!$E$38,$E267='Oneri di Urbanizzazione'!$E$40),IF(COUNTIF(AO$3:AO266,$F267)=0,$F267,""),""))</f>
        <v/>
      </c>
      <c r="AP267" s="111" t="str">
        <f aca="false">IF(G267="","",IF(AND($B267='Oneri di Urbanizzazione'!$E$33,$C267='Oneri di Urbanizzazione'!$E$35,$D267='Oneri di Urbanizzazione'!$E$38,$E267='Oneri di Urbanizzazione'!$E$40,$F267='Oneri di Urbanizzazione'!$E$42),IF(COUNTIF(AP$3:AP266,$G267)=0,$G267,""),""))</f>
        <v/>
      </c>
      <c r="AY267" s="1" t="n">
        <f aca="false">+AY266+1</f>
        <v>265</v>
      </c>
      <c r="AZ267" s="978" t="str">
        <f aca="false">IFERROR(VLOOKUP($AY267,BI:BP,8,FALSE()),"")</f>
        <v/>
      </c>
      <c r="BA267" s="978" t="str">
        <f aca="false">IFERROR(VLOOKUP($AY267,BJ:BQ,8,FALSE()),"")</f>
        <v/>
      </c>
      <c r="BB267" s="978" t="str">
        <f aca="false">IFERROR(VLOOKUP($AY267,BK:BR,8,FALSE()),"")</f>
        <v/>
      </c>
      <c r="BC267" s="978" t="str">
        <f aca="false">IFERROR(VLOOKUP($AY267,BL:BS,8,FALSE()),"")</f>
        <v/>
      </c>
      <c r="BD267" s="978" t="str">
        <f aca="false">IFERROR(VLOOKUP($AY267,BM:BT,8,FALSE()),"")</f>
        <v/>
      </c>
      <c r="BE267" s="978" t="str">
        <f aca="false">IFERROR(VLOOKUP($AY267,BN:BU,8,FALSE()),"")</f>
        <v/>
      </c>
      <c r="BI267" s="1" t="str">
        <f aca="false">IF(BP267&lt;&gt;"",MAX(BI$3:BI266)+1,"")</f>
        <v/>
      </c>
      <c r="BJ267" s="1" t="str">
        <f aca="false">IF(BQ267&lt;&gt;"",MAX(BJ$3:BJ266)+1,"")</f>
        <v/>
      </c>
      <c r="BK267" s="1" t="str">
        <f aca="false">IF(BR267&lt;&gt;"",MAX(BK$3:BK266)+1,"")</f>
        <v/>
      </c>
      <c r="BL267" s="1" t="str">
        <f aca="false">IF(BS267&lt;&gt;"",MAX(BL$3:BL266)+1,"")</f>
        <v/>
      </c>
      <c r="BM267" s="1" t="str">
        <f aca="false">IF(BT267&lt;&gt;"",MAX(BM$3:BM266)+1,"")</f>
        <v/>
      </c>
      <c r="BN267" s="1" t="str">
        <f aca="false">IF(BU267&lt;&gt;"",MAX(BN$3:BN266)+1,"")</f>
        <v/>
      </c>
      <c r="BP267" s="1" t="str">
        <f aca="false">IF(B267&lt;&gt;"",IF(COUNTIF(BP$3:BP266,B267)&gt;0,"",B267),"")</f>
        <v/>
      </c>
      <c r="BQ267" s="1" t="str">
        <f aca="false">IF(C267&lt;&gt;"",IF(COUNTIF(BQ$3:BQ266,C267)&gt;0,"",C267),"")</f>
        <v/>
      </c>
      <c r="BR267" s="1" t="str">
        <f aca="false">IF(D267&lt;&gt;"",IF(COUNTIF(BR$3:BR266,D267)&gt;0,"",D267),"")</f>
        <v/>
      </c>
      <c r="BS267" s="1" t="str">
        <f aca="false">IF(E267&lt;&gt;"",IF(COUNTIF(BS$3:BS266,E267)&gt;0,"",E267),"")</f>
        <v/>
      </c>
      <c r="BT267" s="1" t="str">
        <f aca="false">IF(F267&lt;&gt;"",IF(COUNTIF(BT$3:BT266,F267)&gt;0,"",F267),"")</f>
        <v/>
      </c>
      <c r="BU267" s="1" t="str">
        <f aca="false">IF(G267&lt;&gt;"",IF(COUNTIF(BU$3:BU266,G267)&gt;0,"",G267),"")</f>
        <v/>
      </c>
    </row>
    <row r="268" customFormat="false" ht="15" hidden="false" customHeight="false" outlineLevel="0" collapsed="false">
      <c r="A268" s="972" t="str">
        <f aca="false">IF(B268&lt;&gt;"",CONCATENATE(B268,C268,D268,E268,F268,G268),"")</f>
        <v/>
      </c>
      <c r="B268" s="660"/>
      <c r="C268" s="660"/>
      <c r="D268" s="660"/>
      <c r="E268" s="1008"/>
      <c r="F268" s="660"/>
      <c r="G268" s="660"/>
      <c r="H268" s="1002"/>
      <c r="I268" s="1002"/>
      <c r="J268" s="1003"/>
      <c r="K268" s="1004"/>
      <c r="L268" s="1005"/>
      <c r="M268" s="1005"/>
      <c r="N268" s="1003"/>
      <c r="O268" s="1014"/>
      <c r="P268" s="1008"/>
      <c r="Q268" s="1008"/>
      <c r="R268" s="1008"/>
      <c r="S268" s="1007"/>
      <c r="V268" s="111" t="n">
        <f aca="false">+V267+1</f>
        <v>266</v>
      </c>
      <c r="W268" s="977" t="str">
        <f aca="false">IFERROR(VLOOKUP($V267,AD:AK,8,FALSE()),"")</f>
        <v/>
      </c>
      <c r="X268" s="977" t="str">
        <f aca="false">IFERROR(VLOOKUP($V268,AE:AL,8,FALSE()),"")</f>
        <v/>
      </c>
      <c r="Y268" s="977" t="str">
        <f aca="false">IFERROR(VLOOKUP($V268,AF:AM,8,FALSE()),"")</f>
        <v/>
      </c>
      <c r="Z268" s="977" t="str">
        <f aca="false">IFERROR(VLOOKUP($V268,AG:AN,8,FALSE()),"")</f>
        <v/>
      </c>
      <c r="AA268" s="977" t="str">
        <f aca="false">IFERROR(VLOOKUP($V268,AH:AO,8,FALSE()),"")</f>
        <v/>
      </c>
      <c r="AB268" s="977" t="str">
        <f aca="false">IFERROR(VLOOKUP($V268,AI:AP,8,FALSE()),"")</f>
        <v/>
      </c>
      <c r="AD268" s="111" t="str">
        <f aca="false">IF(AK268&lt;&gt;"",MAX(AD$3:AD267)+1,"")</f>
        <v/>
      </c>
      <c r="AE268" s="111" t="str">
        <f aca="false">IF(AL268&lt;&gt;"",MAX(AE$3:AE267)+1,"")</f>
        <v/>
      </c>
      <c r="AF268" s="111" t="str">
        <f aca="false">IF(AM268&lt;&gt;"",MAX(AF$3:AF267)+1,"")</f>
        <v/>
      </c>
      <c r="AG268" s="111" t="str">
        <f aca="false">IF(AN268&lt;&gt;"",MAX(AG$3:AG267)+1,"")</f>
        <v/>
      </c>
      <c r="AH268" s="111" t="str">
        <f aca="false">IF(AO268&lt;&gt;"",MAX(AH$3:AH267)+1,"")</f>
        <v/>
      </c>
      <c r="AI268" s="111" t="str">
        <f aca="false">IF(AP268&lt;&gt;"",MAX(AI$3:AI267)+1,"")</f>
        <v/>
      </c>
      <c r="AK268" s="111" t="str">
        <f aca="false">IF(B268="","",IF(COUNTIF($AK$3:AL267,B268)=0,B268,""))</f>
        <v/>
      </c>
      <c r="AL268" s="111" t="str">
        <f aca="false">IF(C268="","",IF($B268='Oneri di Urbanizzazione'!$E$33,IF(COUNTIF($AL$3:AL267,$C268)=0,$C268,""),""))</f>
        <v/>
      </c>
      <c r="AM268" s="111" t="str">
        <f aca="false">IF(D268="","",IF(AND($B268='Oneri di Urbanizzazione'!$E$33,$C268='Oneri di Urbanizzazione'!$E$35),IF(COUNTIF(AM$3:AM267,$D268)=0,$D268,""),""))</f>
        <v/>
      </c>
      <c r="AN268" s="111" t="str">
        <f aca="false">IF(E268="","",IF(AND($B268='Oneri di Urbanizzazione'!$E$33,$C268='Oneri di Urbanizzazione'!$E$35,$D268='Oneri di Urbanizzazione'!$E$38),IF(COUNTIF(AN$3:AN267,$E268)=0,$E268,""),""))</f>
        <v/>
      </c>
      <c r="AO268" s="111" t="str">
        <f aca="false">IF(F268="","",IF(AND($B268='Oneri di Urbanizzazione'!$E$33,$C268='Oneri di Urbanizzazione'!$E$35,$D268='Oneri di Urbanizzazione'!$E$38,$E268='Oneri di Urbanizzazione'!$E$40),IF(COUNTIF(AO$3:AO267,$F268)=0,$F268,""),""))</f>
        <v/>
      </c>
      <c r="AP268" s="111" t="str">
        <f aca="false">IF(G268="","",IF(AND($B268='Oneri di Urbanizzazione'!$E$33,$C268='Oneri di Urbanizzazione'!$E$35,$D268='Oneri di Urbanizzazione'!$E$38,$E268='Oneri di Urbanizzazione'!$E$40,$F268='Oneri di Urbanizzazione'!$E$42),IF(COUNTIF(AP$3:AP267,$G268)=0,$G268,""),""))</f>
        <v/>
      </c>
      <c r="AY268" s="1" t="n">
        <f aca="false">+AY267+1</f>
        <v>266</v>
      </c>
      <c r="AZ268" s="978" t="str">
        <f aca="false">IFERROR(VLOOKUP($AY268,BI:BP,8,FALSE()),"")</f>
        <v/>
      </c>
      <c r="BA268" s="978" t="str">
        <f aca="false">IFERROR(VLOOKUP($AY268,BJ:BQ,8,FALSE()),"")</f>
        <v/>
      </c>
      <c r="BB268" s="978" t="str">
        <f aca="false">IFERROR(VLOOKUP($AY268,BK:BR,8,FALSE()),"")</f>
        <v/>
      </c>
      <c r="BC268" s="978" t="str">
        <f aca="false">IFERROR(VLOOKUP($AY268,BL:BS,8,FALSE()),"")</f>
        <v/>
      </c>
      <c r="BD268" s="978" t="str">
        <f aca="false">IFERROR(VLOOKUP($AY268,BM:BT,8,FALSE()),"")</f>
        <v/>
      </c>
      <c r="BE268" s="978" t="str">
        <f aca="false">IFERROR(VLOOKUP($AY268,BN:BU,8,FALSE()),"")</f>
        <v/>
      </c>
      <c r="BI268" s="1" t="str">
        <f aca="false">IF(BP268&lt;&gt;"",MAX(BI$3:BI267)+1,"")</f>
        <v/>
      </c>
      <c r="BJ268" s="1" t="str">
        <f aca="false">IF(BQ268&lt;&gt;"",MAX(BJ$3:BJ267)+1,"")</f>
        <v/>
      </c>
      <c r="BK268" s="1" t="str">
        <f aca="false">IF(BR268&lt;&gt;"",MAX(BK$3:BK267)+1,"")</f>
        <v/>
      </c>
      <c r="BL268" s="1" t="str">
        <f aca="false">IF(BS268&lt;&gt;"",MAX(BL$3:BL267)+1,"")</f>
        <v/>
      </c>
      <c r="BM268" s="1" t="str">
        <f aca="false">IF(BT268&lt;&gt;"",MAX(BM$3:BM267)+1,"")</f>
        <v/>
      </c>
      <c r="BN268" s="1" t="str">
        <f aca="false">IF(BU268&lt;&gt;"",MAX(BN$3:BN267)+1,"")</f>
        <v/>
      </c>
      <c r="BP268" s="1" t="str">
        <f aca="false">IF(B268&lt;&gt;"",IF(COUNTIF(BP$3:BP267,B268)&gt;0,"",B268),"")</f>
        <v/>
      </c>
      <c r="BQ268" s="1" t="str">
        <f aca="false">IF(C268&lt;&gt;"",IF(COUNTIF(BQ$3:BQ267,C268)&gt;0,"",C268),"")</f>
        <v/>
      </c>
      <c r="BR268" s="1" t="str">
        <f aca="false">IF(D268&lt;&gt;"",IF(COUNTIF(BR$3:BR267,D268)&gt;0,"",D268),"")</f>
        <v/>
      </c>
      <c r="BS268" s="1" t="str">
        <f aca="false">IF(E268&lt;&gt;"",IF(COUNTIF(BS$3:BS267,E268)&gt;0,"",E268),"")</f>
        <v/>
      </c>
      <c r="BT268" s="1" t="str">
        <f aca="false">IF(F268&lt;&gt;"",IF(COUNTIF(BT$3:BT267,F268)&gt;0,"",F268),"")</f>
        <v/>
      </c>
      <c r="BU268" s="1" t="str">
        <f aca="false">IF(G268&lt;&gt;"",IF(COUNTIF(BU$3:BU267,G268)&gt;0,"",G268),"")</f>
        <v/>
      </c>
    </row>
    <row r="269" customFormat="false" ht="15" hidden="false" customHeight="false" outlineLevel="0" collapsed="false">
      <c r="A269" s="972" t="str">
        <f aca="false">IF(B269&lt;&gt;"",CONCATENATE(B269,C269,D269,E269,F269,G269),"")</f>
        <v/>
      </c>
      <c r="B269" s="660"/>
      <c r="C269" s="660"/>
      <c r="D269" s="660"/>
      <c r="E269" s="1008"/>
      <c r="F269" s="660"/>
      <c r="G269" s="660"/>
      <c r="H269" s="1002"/>
      <c r="I269" s="1002"/>
      <c r="J269" s="1003"/>
      <c r="K269" s="1004"/>
      <c r="L269" s="1005"/>
      <c r="M269" s="1005"/>
      <c r="N269" s="1003"/>
      <c r="O269" s="1014"/>
      <c r="P269" s="1008"/>
      <c r="Q269" s="1008"/>
      <c r="R269" s="1008"/>
      <c r="S269" s="1007"/>
      <c r="V269" s="111" t="n">
        <f aca="false">+V268+1</f>
        <v>267</v>
      </c>
      <c r="W269" s="977" t="str">
        <f aca="false">IFERROR(VLOOKUP($V268,AD:AK,8,FALSE()),"")</f>
        <v/>
      </c>
      <c r="X269" s="977" t="str">
        <f aca="false">IFERROR(VLOOKUP($V269,AE:AL,8,FALSE()),"")</f>
        <v/>
      </c>
      <c r="Y269" s="977" t="str">
        <f aca="false">IFERROR(VLOOKUP($V269,AF:AM,8,FALSE()),"")</f>
        <v/>
      </c>
      <c r="Z269" s="977" t="str">
        <f aca="false">IFERROR(VLOOKUP($V269,AG:AN,8,FALSE()),"")</f>
        <v/>
      </c>
      <c r="AA269" s="977" t="str">
        <f aca="false">IFERROR(VLOOKUP($V269,AH:AO,8,FALSE()),"")</f>
        <v/>
      </c>
      <c r="AB269" s="977" t="str">
        <f aca="false">IFERROR(VLOOKUP($V269,AI:AP,8,FALSE()),"")</f>
        <v/>
      </c>
      <c r="AD269" s="111" t="str">
        <f aca="false">IF(AK269&lt;&gt;"",MAX(AD$3:AD268)+1,"")</f>
        <v/>
      </c>
      <c r="AE269" s="111" t="str">
        <f aca="false">IF(AL269&lt;&gt;"",MAX(AE$3:AE268)+1,"")</f>
        <v/>
      </c>
      <c r="AF269" s="111" t="str">
        <f aca="false">IF(AM269&lt;&gt;"",MAX(AF$3:AF268)+1,"")</f>
        <v/>
      </c>
      <c r="AG269" s="111" t="str">
        <f aca="false">IF(AN269&lt;&gt;"",MAX(AG$3:AG268)+1,"")</f>
        <v/>
      </c>
      <c r="AH269" s="111" t="str">
        <f aca="false">IF(AO269&lt;&gt;"",MAX(AH$3:AH268)+1,"")</f>
        <v/>
      </c>
      <c r="AI269" s="111" t="str">
        <f aca="false">IF(AP269&lt;&gt;"",MAX(AI$3:AI268)+1,"")</f>
        <v/>
      </c>
      <c r="AK269" s="111" t="str">
        <f aca="false">IF(B269="","",IF(COUNTIF($AK$3:AL268,B269)=0,B269,""))</f>
        <v/>
      </c>
      <c r="AL269" s="111" t="str">
        <f aca="false">IF(C269="","",IF($B269='Oneri di Urbanizzazione'!$E$33,IF(COUNTIF($AL$3:AL268,$C269)=0,$C269,""),""))</f>
        <v/>
      </c>
      <c r="AM269" s="111" t="str">
        <f aca="false">IF(D269="","",IF(AND($B269='Oneri di Urbanizzazione'!$E$33,$C269='Oneri di Urbanizzazione'!$E$35),IF(COUNTIF(AM$3:AM268,$D269)=0,$D269,""),""))</f>
        <v/>
      </c>
      <c r="AN269" s="111" t="str">
        <f aca="false">IF(E269="","",IF(AND($B269='Oneri di Urbanizzazione'!$E$33,$C269='Oneri di Urbanizzazione'!$E$35,$D269='Oneri di Urbanizzazione'!$E$38),IF(COUNTIF(AN$3:AN268,$E269)=0,$E269,""),""))</f>
        <v/>
      </c>
      <c r="AO269" s="111" t="str">
        <f aca="false">IF(F269="","",IF(AND($B269='Oneri di Urbanizzazione'!$E$33,$C269='Oneri di Urbanizzazione'!$E$35,$D269='Oneri di Urbanizzazione'!$E$38,$E269='Oneri di Urbanizzazione'!$E$40),IF(COUNTIF(AO$3:AO268,$F269)=0,$F269,""),""))</f>
        <v/>
      </c>
      <c r="AP269" s="111" t="str">
        <f aca="false">IF(G269="","",IF(AND($B269='Oneri di Urbanizzazione'!$E$33,$C269='Oneri di Urbanizzazione'!$E$35,$D269='Oneri di Urbanizzazione'!$E$38,$E269='Oneri di Urbanizzazione'!$E$40,$F269='Oneri di Urbanizzazione'!$E$42),IF(COUNTIF(AP$3:AP268,$G269)=0,$G269,""),""))</f>
        <v/>
      </c>
      <c r="AY269" s="1" t="n">
        <f aca="false">+AY268+1</f>
        <v>267</v>
      </c>
      <c r="AZ269" s="978" t="str">
        <f aca="false">IFERROR(VLOOKUP($AY269,BI:BP,8,FALSE()),"")</f>
        <v/>
      </c>
      <c r="BA269" s="978" t="str">
        <f aca="false">IFERROR(VLOOKUP($AY269,BJ:BQ,8,FALSE()),"")</f>
        <v/>
      </c>
      <c r="BB269" s="978" t="str">
        <f aca="false">IFERROR(VLOOKUP($AY269,BK:BR,8,FALSE()),"")</f>
        <v/>
      </c>
      <c r="BC269" s="978" t="str">
        <f aca="false">IFERROR(VLOOKUP($AY269,BL:BS,8,FALSE()),"")</f>
        <v/>
      </c>
      <c r="BD269" s="978" t="str">
        <f aca="false">IFERROR(VLOOKUP($AY269,BM:BT,8,FALSE()),"")</f>
        <v/>
      </c>
      <c r="BE269" s="978" t="str">
        <f aca="false">IFERROR(VLOOKUP($AY269,BN:BU,8,FALSE()),"")</f>
        <v/>
      </c>
      <c r="BI269" s="1" t="str">
        <f aca="false">IF(BP269&lt;&gt;"",MAX(BI$3:BI268)+1,"")</f>
        <v/>
      </c>
      <c r="BJ269" s="1" t="str">
        <f aca="false">IF(BQ269&lt;&gt;"",MAX(BJ$3:BJ268)+1,"")</f>
        <v/>
      </c>
      <c r="BK269" s="1" t="str">
        <f aca="false">IF(BR269&lt;&gt;"",MAX(BK$3:BK268)+1,"")</f>
        <v/>
      </c>
      <c r="BL269" s="1" t="str">
        <f aca="false">IF(BS269&lt;&gt;"",MAX(BL$3:BL268)+1,"")</f>
        <v/>
      </c>
      <c r="BM269" s="1" t="str">
        <f aca="false">IF(BT269&lt;&gt;"",MAX(BM$3:BM268)+1,"")</f>
        <v/>
      </c>
      <c r="BN269" s="1" t="str">
        <f aca="false">IF(BU269&lt;&gt;"",MAX(BN$3:BN268)+1,"")</f>
        <v/>
      </c>
      <c r="BP269" s="1" t="str">
        <f aca="false">IF(B269&lt;&gt;"",IF(COUNTIF(BP$3:BP268,B269)&gt;0,"",B269),"")</f>
        <v/>
      </c>
      <c r="BQ269" s="1" t="str">
        <f aca="false">IF(C269&lt;&gt;"",IF(COUNTIF(BQ$3:BQ268,C269)&gt;0,"",C269),"")</f>
        <v/>
      </c>
      <c r="BR269" s="1" t="str">
        <f aca="false">IF(D269&lt;&gt;"",IF(COUNTIF(BR$3:BR268,D269)&gt;0,"",D269),"")</f>
        <v/>
      </c>
      <c r="BS269" s="1" t="str">
        <f aca="false">IF(E269&lt;&gt;"",IF(COUNTIF(BS$3:BS268,E269)&gt;0,"",E269),"")</f>
        <v/>
      </c>
      <c r="BT269" s="1" t="str">
        <f aca="false">IF(F269&lt;&gt;"",IF(COUNTIF(BT$3:BT268,F269)&gt;0,"",F269),"")</f>
        <v/>
      </c>
      <c r="BU269" s="1" t="str">
        <f aca="false">IF(G269&lt;&gt;"",IF(COUNTIF(BU$3:BU268,G269)&gt;0,"",G269),"")</f>
        <v/>
      </c>
    </row>
    <row r="270" customFormat="false" ht="15" hidden="false" customHeight="false" outlineLevel="0" collapsed="false">
      <c r="A270" s="972" t="str">
        <f aca="false">IF(B270&lt;&gt;"",CONCATENATE(B270,C270,D270,E270,F270,G270),"")</f>
        <v/>
      </c>
      <c r="B270" s="660"/>
      <c r="C270" s="660"/>
      <c r="D270" s="660"/>
      <c r="E270" s="1008"/>
      <c r="F270" s="660"/>
      <c r="G270" s="660"/>
      <c r="H270" s="1002"/>
      <c r="I270" s="1002"/>
      <c r="J270" s="1003"/>
      <c r="K270" s="1004"/>
      <c r="L270" s="1005"/>
      <c r="M270" s="1005"/>
      <c r="N270" s="1003"/>
      <c r="O270" s="1014"/>
      <c r="P270" s="1008"/>
      <c r="Q270" s="1008"/>
      <c r="R270" s="1008"/>
      <c r="S270" s="1007"/>
      <c r="V270" s="111" t="n">
        <f aca="false">+V269+1</f>
        <v>268</v>
      </c>
      <c r="W270" s="977" t="str">
        <f aca="false">IFERROR(VLOOKUP($V269,AD:AK,8,FALSE()),"")</f>
        <v/>
      </c>
      <c r="X270" s="977" t="str">
        <f aca="false">IFERROR(VLOOKUP($V270,AE:AL,8,FALSE()),"")</f>
        <v/>
      </c>
      <c r="Y270" s="977" t="str">
        <f aca="false">IFERROR(VLOOKUP($V270,AF:AM,8,FALSE()),"")</f>
        <v/>
      </c>
      <c r="Z270" s="977" t="str">
        <f aca="false">IFERROR(VLOOKUP($V270,AG:AN,8,FALSE()),"")</f>
        <v/>
      </c>
      <c r="AA270" s="977" t="str">
        <f aca="false">IFERROR(VLOOKUP($V270,AH:AO,8,FALSE()),"")</f>
        <v/>
      </c>
      <c r="AB270" s="977" t="str">
        <f aca="false">IFERROR(VLOOKUP($V270,AI:AP,8,FALSE()),"")</f>
        <v/>
      </c>
      <c r="AD270" s="111" t="str">
        <f aca="false">IF(AK270&lt;&gt;"",MAX(AD$3:AD269)+1,"")</f>
        <v/>
      </c>
      <c r="AE270" s="111" t="str">
        <f aca="false">IF(AL270&lt;&gt;"",MAX(AE$3:AE269)+1,"")</f>
        <v/>
      </c>
      <c r="AF270" s="111" t="str">
        <f aca="false">IF(AM270&lt;&gt;"",MAX(AF$3:AF269)+1,"")</f>
        <v/>
      </c>
      <c r="AG270" s="111" t="str">
        <f aca="false">IF(AN270&lt;&gt;"",MAX(AG$3:AG269)+1,"")</f>
        <v/>
      </c>
      <c r="AH270" s="111" t="str">
        <f aca="false">IF(AO270&lt;&gt;"",MAX(AH$3:AH269)+1,"")</f>
        <v/>
      </c>
      <c r="AI270" s="111" t="str">
        <f aca="false">IF(AP270&lt;&gt;"",MAX(AI$3:AI269)+1,"")</f>
        <v/>
      </c>
      <c r="AK270" s="111" t="str">
        <f aca="false">IF(B270="","",IF(COUNTIF($AK$3:AL269,B270)=0,B270,""))</f>
        <v/>
      </c>
      <c r="AL270" s="111" t="str">
        <f aca="false">IF(C270="","",IF($B270='Oneri di Urbanizzazione'!$E$33,IF(COUNTIF($AL$3:AL269,$C270)=0,$C270,""),""))</f>
        <v/>
      </c>
      <c r="AM270" s="111" t="str">
        <f aca="false">IF(D270="","",IF(AND($B270='Oneri di Urbanizzazione'!$E$33,$C270='Oneri di Urbanizzazione'!$E$35),IF(COUNTIF(AM$3:AM269,$D270)=0,$D270,""),""))</f>
        <v/>
      </c>
      <c r="AN270" s="111" t="str">
        <f aca="false">IF(E270="","",IF(AND($B270='Oneri di Urbanizzazione'!$E$33,$C270='Oneri di Urbanizzazione'!$E$35,$D270='Oneri di Urbanizzazione'!$E$38),IF(COUNTIF(AN$3:AN269,$E270)=0,$E270,""),""))</f>
        <v/>
      </c>
      <c r="AO270" s="111" t="str">
        <f aca="false">IF(F270="","",IF(AND($B270='Oneri di Urbanizzazione'!$E$33,$C270='Oneri di Urbanizzazione'!$E$35,$D270='Oneri di Urbanizzazione'!$E$38,$E270='Oneri di Urbanizzazione'!$E$40),IF(COUNTIF(AO$3:AO269,$F270)=0,$F270,""),""))</f>
        <v/>
      </c>
      <c r="AP270" s="111" t="str">
        <f aca="false">IF(G270="","",IF(AND($B270='Oneri di Urbanizzazione'!$E$33,$C270='Oneri di Urbanizzazione'!$E$35,$D270='Oneri di Urbanizzazione'!$E$38,$E270='Oneri di Urbanizzazione'!$E$40,$F270='Oneri di Urbanizzazione'!$E$42),IF(COUNTIF(AP$3:AP269,$G270)=0,$G270,""),""))</f>
        <v/>
      </c>
      <c r="AY270" s="1" t="n">
        <f aca="false">+AY269+1</f>
        <v>268</v>
      </c>
      <c r="AZ270" s="978" t="str">
        <f aca="false">IFERROR(VLOOKUP($AY270,BI:BP,8,FALSE()),"")</f>
        <v/>
      </c>
      <c r="BA270" s="978" t="str">
        <f aca="false">IFERROR(VLOOKUP($AY270,BJ:BQ,8,FALSE()),"")</f>
        <v/>
      </c>
      <c r="BB270" s="978" t="str">
        <f aca="false">IFERROR(VLOOKUP($AY270,BK:BR,8,FALSE()),"")</f>
        <v/>
      </c>
      <c r="BC270" s="978" t="str">
        <f aca="false">IFERROR(VLOOKUP($AY270,BL:BS,8,FALSE()),"")</f>
        <v/>
      </c>
      <c r="BD270" s="978" t="str">
        <f aca="false">IFERROR(VLOOKUP($AY270,BM:BT,8,FALSE()),"")</f>
        <v/>
      </c>
      <c r="BE270" s="978" t="str">
        <f aca="false">IFERROR(VLOOKUP($AY270,BN:BU,8,FALSE()),"")</f>
        <v/>
      </c>
      <c r="BI270" s="1" t="str">
        <f aca="false">IF(BP270&lt;&gt;"",MAX(BI$3:BI269)+1,"")</f>
        <v/>
      </c>
      <c r="BJ270" s="1" t="str">
        <f aca="false">IF(BQ270&lt;&gt;"",MAX(BJ$3:BJ269)+1,"")</f>
        <v/>
      </c>
      <c r="BK270" s="1" t="str">
        <f aca="false">IF(BR270&lt;&gt;"",MAX(BK$3:BK269)+1,"")</f>
        <v/>
      </c>
      <c r="BL270" s="1" t="str">
        <f aca="false">IF(BS270&lt;&gt;"",MAX(BL$3:BL269)+1,"")</f>
        <v/>
      </c>
      <c r="BM270" s="1" t="str">
        <f aca="false">IF(BT270&lt;&gt;"",MAX(BM$3:BM269)+1,"")</f>
        <v/>
      </c>
      <c r="BN270" s="1" t="str">
        <f aca="false">IF(BU270&lt;&gt;"",MAX(BN$3:BN269)+1,"")</f>
        <v/>
      </c>
      <c r="BP270" s="1" t="str">
        <f aca="false">IF(B270&lt;&gt;"",IF(COUNTIF(BP$3:BP269,B270)&gt;0,"",B270),"")</f>
        <v/>
      </c>
      <c r="BQ270" s="1" t="str">
        <f aca="false">IF(C270&lt;&gt;"",IF(COUNTIF(BQ$3:BQ269,C270)&gt;0,"",C270),"")</f>
        <v/>
      </c>
      <c r="BR270" s="1" t="str">
        <f aca="false">IF(D270&lt;&gt;"",IF(COUNTIF(BR$3:BR269,D270)&gt;0,"",D270),"")</f>
        <v/>
      </c>
      <c r="BS270" s="1" t="str">
        <f aca="false">IF(E270&lt;&gt;"",IF(COUNTIF(BS$3:BS269,E270)&gt;0,"",E270),"")</f>
        <v/>
      </c>
      <c r="BT270" s="1" t="str">
        <f aca="false">IF(F270&lt;&gt;"",IF(COUNTIF(BT$3:BT269,F270)&gt;0,"",F270),"")</f>
        <v/>
      </c>
      <c r="BU270" s="1" t="str">
        <f aca="false">IF(G270&lt;&gt;"",IF(COUNTIF(BU$3:BU269,G270)&gt;0,"",G270),"")</f>
        <v/>
      </c>
    </row>
    <row r="271" customFormat="false" ht="15" hidden="false" customHeight="false" outlineLevel="0" collapsed="false">
      <c r="A271" s="972" t="str">
        <f aca="false">IF(B271&lt;&gt;"",CONCATENATE(B271,C271,D271,E271,F271,G271),"")</f>
        <v/>
      </c>
      <c r="B271" s="660"/>
      <c r="C271" s="660"/>
      <c r="D271" s="660"/>
      <c r="E271" s="1008"/>
      <c r="F271" s="660"/>
      <c r="G271" s="660"/>
      <c r="H271" s="1002"/>
      <c r="I271" s="1002"/>
      <c r="J271" s="1003"/>
      <c r="K271" s="1004"/>
      <c r="L271" s="1005"/>
      <c r="M271" s="1005"/>
      <c r="N271" s="1003"/>
      <c r="O271" s="1014"/>
      <c r="P271" s="1008"/>
      <c r="Q271" s="1008"/>
      <c r="R271" s="1008"/>
      <c r="S271" s="1007"/>
      <c r="V271" s="111" t="n">
        <f aca="false">+V270+1</f>
        <v>269</v>
      </c>
      <c r="W271" s="977" t="str">
        <f aca="false">IFERROR(VLOOKUP($V270,AD:AK,8,FALSE()),"")</f>
        <v/>
      </c>
      <c r="X271" s="977" t="str">
        <f aca="false">IFERROR(VLOOKUP($V271,AE:AL,8,FALSE()),"")</f>
        <v/>
      </c>
      <c r="Y271" s="977" t="str">
        <f aca="false">IFERROR(VLOOKUP($V271,AF:AM,8,FALSE()),"")</f>
        <v/>
      </c>
      <c r="Z271" s="977" t="str">
        <f aca="false">IFERROR(VLOOKUP($V271,AG:AN,8,FALSE()),"")</f>
        <v/>
      </c>
      <c r="AA271" s="977" t="str">
        <f aca="false">IFERROR(VLOOKUP($V271,AH:AO,8,FALSE()),"")</f>
        <v/>
      </c>
      <c r="AB271" s="977" t="str">
        <f aca="false">IFERROR(VLOOKUP($V271,AI:AP,8,FALSE()),"")</f>
        <v/>
      </c>
      <c r="AD271" s="111" t="str">
        <f aca="false">IF(AK271&lt;&gt;"",MAX(AD$3:AD270)+1,"")</f>
        <v/>
      </c>
      <c r="AE271" s="111" t="str">
        <f aca="false">IF(AL271&lt;&gt;"",MAX(AE$3:AE270)+1,"")</f>
        <v/>
      </c>
      <c r="AF271" s="111" t="str">
        <f aca="false">IF(AM271&lt;&gt;"",MAX(AF$3:AF270)+1,"")</f>
        <v/>
      </c>
      <c r="AG271" s="111" t="str">
        <f aca="false">IF(AN271&lt;&gt;"",MAX(AG$3:AG270)+1,"")</f>
        <v/>
      </c>
      <c r="AH271" s="111" t="str">
        <f aca="false">IF(AO271&lt;&gt;"",MAX(AH$3:AH270)+1,"")</f>
        <v/>
      </c>
      <c r="AI271" s="111" t="str">
        <f aca="false">IF(AP271&lt;&gt;"",MAX(AI$3:AI270)+1,"")</f>
        <v/>
      </c>
      <c r="AK271" s="111" t="str">
        <f aca="false">IF(B271="","",IF(COUNTIF($AK$3:AL270,B271)=0,B271,""))</f>
        <v/>
      </c>
      <c r="AL271" s="111" t="str">
        <f aca="false">IF(C271="","",IF($B271='Oneri di Urbanizzazione'!$E$33,IF(COUNTIF($AL$3:AL270,$C271)=0,$C271,""),""))</f>
        <v/>
      </c>
      <c r="AM271" s="111" t="str">
        <f aca="false">IF(D271="","",IF(AND($B271='Oneri di Urbanizzazione'!$E$33,$C271='Oneri di Urbanizzazione'!$E$35),IF(COUNTIF(AM$3:AM270,$D271)=0,$D271,""),""))</f>
        <v/>
      </c>
      <c r="AN271" s="111" t="str">
        <f aca="false">IF(E271="","",IF(AND($B271='Oneri di Urbanizzazione'!$E$33,$C271='Oneri di Urbanizzazione'!$E$35,$D271='Oneri di Urbanizzazione'!$E$38),IF(COUNTIF(AN$3:AN270,$E271)=0,$E271,""),""))</f>
        <v/>
      </c>
      <c r="AO271" s="111" t="str">
        <f aca="false">IF(F271="","",IF(AND($B271='Oneri di Urbanizzazione'!$E$33,$C271='Oneri di Urbanizzazione'!$E$35,$D271='Oneri di Urbanizzazione'!$E$38,$E271='Oneri di Urbanizzazione'!$E$40),IF(COUNTIF(AO$3:AO270,$F271)=0,$F271,""),""))</f>
        <v/>
      </c>
      <c r="AP271" s="111" t="str">
        <f aca="false">IF(G271="","",IF(AND($B271='Oneri di Urbanizzazione'!$E$33,$C271='Oneri di Urbanizzazione'!$E$35,$D271='Oneri di Urbanizzazione'!$E$38,$E271='Oneri di Urbanizzazione'!$E$40,$F271='Oneri di Urbanizzazione'!$E$42),IF(COUNTIF(AP$3:AP270,$G271)=0,$G271,""),""))</f>
        <v/>
      </c>
      <c r="AY271" s="1" t="n">
        <f aca="false">+AY270+1</f>
        <v>269</v>
      </c>
      <c r="AZ271" s="978" t="str">
        <f aca="false">IFERROR(VLOOKUP($AY271,BI:BP,8,FALSE()),"")</f>
        <v/>
      </c>
      <c r="BA271" s="978" t="str">
        <f aca="false">IFERROR(VLOOKUP($AY271,BJ:BQ,8,FALSE()),"")</f>
        <v/>
      </c>
      <c r="BB271" s="978" t="str">
        <f aca="false">IFERROR(VLOOKUP($AY271,BK:BR,8,FALSE()),"")</f>
        <v/>
      </c>
      <c r="BC271" s="978" t="str">
        <f aca="false">IFERROR(VLOOKUP($AY271,BL:BS,8,FALSE()),"")</f>
        <v/>
      </c>
      <c r="BD271" s="978" t="str">
        <f aca="false">IFERROR(VLOOKUP($AY271,BM:BT,8,FALSE()),"")</f>
        <v/>
      </c>
      <c r="BE271" s="978" t="str">
        <f aca="false">IFERROR(VLOOKUP($AY271,BN:BU,8,FALSE()),"")</f>
        <v/>
      </c>
      <c r="BI271" s="1" t="str">
        <f aca="false">IF(BP271&lt;&gt;"",MAX(BI$3:BI270)+1,"")</f>
        <v/>
      </c>
      <c r="BJ271" s="1" t="str">
        <f aca="false">IF(BQ271&lt;&gt;"",MAX(BJ$3:BJ270)+1,"")</f>
        <v/>
      </c>
      <c r="BK271" s="1" t="str">
        <f aca="false">IF(BR271&lt;&gt;"",MAX(BK$3:BK270)+1,"")</f>
        <v/>
      </c>
      <c r="BL271" s="1" t="str">
        <f aca="false">IF(BS271&lt;&gt;"",MAX(BL$3:BL270)+1,"")</f>
        <v/>
      </c>
      <c r="BM271" s="1" t="str">
        <f aca="false">IF(BT271&lt;&gt;"",MAX(BM$3:BM270)+1,"")</f>
        <v/>
      </c>
      <c r="BN271" s="1" t="str">
        <f aca="false">IF(BU271&lt;&gt;"",MAX(BN$3:BN270)+1,"")</f>
        <v/>
      </c>
      <c r="BP271" s="1" t="str">
        <f aca="false">IF(B271&lt;&gt;"",IF(COUNTIF(BP$3:BP270,B271)&gt;0,"",B271),"")</f>
        <v/>
      </c>
      <c r="BQ271" s="1" t="str">
        <f aca="false">IF(C271&lt;&gt;"",IF(COUNTIF(BQ$3:BQ270,C271)&gt;0,"",C271),"")</f>
        <v/>
      </c>
      <c r="BR271" s="1" t="str">
        <f aca="false">IF(D271&lt;&gt;"",IF(COUNTIF(BR$3:BR270,D271)&gt;0,"",D271),"")</f>
        <v/>
      </c>
      <c r="BS271" s="1" t="str">
        <f aca="false">IF(E271&lt;&gt;"",IF(COUNTIF(BS$3:BS270,E271)&gt;0,"",E271),"")</f>
        <v/>
      </c>
      <c r="BT271" s="1" t="str">
        <f aca="false">IF(F271&lt;&gt;"",IF(COUNTIF(BT$3:BT270,F271)&gt;0,"",F271),"")</f>
        <v/>
      </c>
      <c r="BU271" s="1" t="str">
        <f aca="false">IF(G271&lt;&gt;"",IF(COUNTIF(BU$3:BU270,G271)&gt;0,"",G271),"")</f>
        <v/>
      </c>
    </row>
    <row r="272" customFormat="false" ht="15" hidden="false" customHeight="false" outlineLevel="0" collapsed="false">
      <c r="A272" s="972" t="str">
        <f aca="false">IF(B272&lt;&gt;"",CONCATENATE(B272,C272,D272,E272,F272,G272),"")</f>
        <v/>
      </c>
      <c r="B272" s="660"/>
      <c r="C272" s="660"/>
      <c r="D272" s="660"/>
      <c r="E272" s="1008"/>
      <c r="F272" s="660"/>
      <c r="G272" s="660"/>
      <c r="H272" s="1002"/>
      <c r="I272" s="1002"/>
      <c r="J272" s="1003"/>
      <c r="K272" s="1004"/>
      <c r="L272" s="1005"/>
      <c r="M272" s="1005"/>
      <c r="N272" s="1003"/>
      <c r="O272" s="1014"/>
      <c r="P272" s="1008"/>
      <c r="Q272" s="1008"/>
      <c r="R272" s="1008"/>
      <c r="S272" s="1007"/>
      <c r="V272" s="111" t="n">
        <f aca="false">+V271+1</f>
        <v>270</v>
      </c>
      <c r="W272" s="977" t="str">
        <f aca="false">IFERROR(VLOOKUP($V271,AD:AK,8,FALSE()),"")</f>
        <v/>
      </c>
      <c r="X272" s="977" t="str">
        <f aca="false">IFERROR(VLOOKUP($V272,AE:AL,8,FALSE()),"")</f>
        <v/>
      </c>
      <c r="Y272" s="977" t="str">
        <f aca="false">IFERROR(VLOOKUP($V272,AF:AM,8,FALSE()),"")</f>
        <v/>
      </c>
      <c r="Z272" s="977" t="str">
        <f aca="false">IFERROR(VLOOKUP($V272,AG:AN,8,FALSE()),"")</f>
        <v/>
      </c>
      <c r="AA272" s="977" t="str">
        <f aca="false">IFERROR(VLOOKUP($V272,AH:AO,8,FALSE()),"")</f>
        <v/>
      </c>
      <c r="AB272" s="977" t="str">
        <f aca="false">IFERROR(VLOOKUP($V272,AI:AP,8,FALSE()),"")</f>
        <v/>
      </c>
      <c r="AD272" s="111" t="str">
        <f aca="false">IF(AK272&lt;&gt;"",MAX(AD$3:AD271)+1,"")</f>
        <v/>
      </c>
      <c r="AE272" s="111" t="str">
        <f aca="false">IF(AL272&lt;&gt;"",MAX(AE$3:AE271)+1,"")</f>
        <v/>
      </c>
      <c r="AF272" s="111" t="str">
        <f aca="false">IF(AM272&lt;&gt;"",MAX(AF$3:AF271)+1,"")</f>
        <v/>
      </c>
      <c r="AG272" s="111" t="str">
        <f aca="false">IF(AN272&lt;&gt;"",MAX(AG$3:AG271)+1,"")</f>
        <v/>
      </c>
      <c r="AH272" s="111" t="str">
        <f aca="false">IF(AO272&lt;&gt;"",MAX(AH$3:AH271)+1,"")</f>
        <v/>
      </c>
      <c r="AI272" s="111" t="str">
        <f aca="false">IF(AP272&lt;&gt;"",MAX(AI$3:AI271)+1,"")</f>
        <v/>
      </c>
      <c r="AK272" s="111" t="str">
        <f aca="false">IF(B272="","",IF(COUNTIF($AK$3:AL271,B272)=0,B272,""))</f>
        <v/>
      </c>
      <c r="AL272" s="111" t="str">
        <f aca="false">IF(C272="","",IF($B272='Oneri di Urbanizzazione'!$E$33,IF(COUNTIF($AL$3:AL271,$C272)=0,$C272,""),""))</f>
        <v/>
      </c>
      <c r="AM272" s="111" t="str">
        <f aca="false">IF(D272="","",IF(AND($B272='Oneri di Urbanizzazione'!$E$33,$C272='Oneri di Urbanizzazione'!$E$35),IF(COUNTIF(AM$3:AM271,$D272)=0,$D272,""),""))</f>
        <v/>
      </c>
      <c r="AN272" s="111" t="str">
        <f aca="false">IF(E272="","",IF(AND($B272='Oneri di Urbanizzazione'!$E$33,$C272='Oneri di Urbanizzazione'!$E$35,$D272='Oneri di Urbanizzazione'!$E$38),IF(COUNTIF(AN$3:AN271,$E272)=0,$E272,""),""))</f>
        <v/>
      </c>
      <c r="AO272" s="111" t="str">
        <f aca="false">IF(F272="","",IF(AND($B272='Oneri di Urbanizzazione'!$E$33,$C272='Oneri di Urbanizzazione'!$E$35,$D272='Oneri di Urbanizzazione'!$E$38,$E272='Oneri di Urbanizzazione'!$E$40),IF(COUNTIF(AO$3:AO271,$F272)=0,$F272,""),""))</f>
        <v/>
      </c>
      <c r="AP272" s="111" t="str">
        <f aca="false">IF(G272="","",IF(AND($B272='Oneri di Urbanizzazione'!$E$33,$C272='Oneri di Urbanizzazione'!$E$35,$D272='Oneri di Urbanizzazione'!$E$38,$E272='Oneri di Urbanizzazione'!$E$40,$F272='Oneri di Urbanizzazione'!$E$42),IF(COUNTIF(AP$3:AP271,$G272)=0,$G272,""),""))</f>
        <v/>
      </c>
      <c r="AY272" s="1" t="n">
        <f aca="false">+AY271+1</f>
        <v>270</v>
      </c>
      <c r="AZ272" s="978" t="str">
        <f aca="false">IFERROR(VLOOKUP($AY272,BI:BP,8,FALSE()),"")</f>
        <v/>
      </c>
      <c r="BA272" s="978" t="str">
        <f aca="false">IFERROR(VLOOKUP($AY272,BJ:BQ,8,FALSE()),"")</f>
        <v/>
      </c>
      <c r="BB272" s="978" t="str">
        <f aca="false">IFERROR(VLOOKUP($AY272,BK:BR,8,FALSE()),"")</f>
        <v/>
      </c>
      <c r="BC272" s="978" t="str">
        <f aca="false">IFERROR(VLOOKUP($AY272,BL:BS,8,FALSE()),"")</f>
        <v/>
      </c>
      <c r="BD272" s="978" t="str">
        <f aca="false">IFERROR(VLOOKUP($AY272,BM:BT,8,FALSE()),"")</f>
        <v/>
      </c>
      <c r="BE272" s="978" t="str">
        <f aca="false">IFERROR(VLOOKUP($AY272,BN:BU,8,FALSE()),"")</f>
        <v/>
      </c>
      <c r="BI272" s="1" t="str">
        <f aca="false">IF(BP272&lt;&gt;"",MAX(BI$3:BI271)+1,"")</f>
        <v/>
      </c>
      <c r="BJ272" s="1" t="str">
        <f aca="false">IF(BQ272&lt;&gt;"",MAX(BJ$3:BJ271)+1,"")</f>
        <v/>
      </c>
      <c r="BK272" s="1" t="str">
        <f aca="false">IF(BR272&lt;&gt;"",MAX(BK$3:BK271)+1,"")</f>
        <v/>
      </c>
      <c r="BL272" s="1" t="str">
        <f aca="false">IF(BS272&lt;&gt;"",MAX(BL$3:BL271)+1,"")</f>
        <v/>
      </c>
      <c r="BM272" s="1" t="str">
        <f aca="false">IF(BT272&lt;&gt;"",MAX(BM$3:BM271)+1,"")</f>
        <v/>
      </c>
      <c r="BN272" s="1" t="str">
        <f aca="false">IF(BU272&lt;&gt;"",MAX(BN$3:BN271)+1,"")</f>
        <v/>
      </c>
      <c r="BP272" s="1" t="str">
        <f aca="false">IF(B272&lt;&gt;"",IF(COUNTIF(BP$3:BP271,B272)&gt;0,"",B272),"")</f>
        <v/>
      </c>
      <c r="BQ272" s="1" t="str">
        <f aca="false">IF(C272&lt;&gt;"",IF(COUNTIF(BQ$3:BQ271,C272)&gt;0,"",C272),"")</f>
        <v/>
      </c>
      <c r="BR272" s="1" t="str">
        <f aca="false">IF(D272&lt;&gt;"",IF(COUNTIF(BR$3:BR271,D272)&gt;0,"",D272),"")</f>
        <v/>
      </c>
      <c r="BS272" s="1" t="str">
        <f aca="false">IF(E272&lt;&gt;"",IF(COUNTIF(BS$3:BS271,E272)&gt;0,"",E272),"")</f>
        <v/>
      </c>
      <c r="BT272" s="1" t="str">
        <f aca="false">IF(F272&lt;&gt;"",IF(COUNTIF(BT$3:BT271,F272)&gt;0,"",F272),"")</f>
        <v/>
      </c>
      <c r="BU272" s="1" t="str">
        <f aca="false">IF(G272&lt;&gt;"",IF(COUNTIF(BU$3:BU271,G272)&gt;0,"",G272),"")</f>
        <v/>
      </c>
    </row>
    <row r="273" customFormat="false" ht="15" hidden="false" customHeight="false" outlineLevel="0" collapsed="false">
      <c r="A273" s="972" t="str">
        <f aca="false">IF(B273&lt;&gt;"",CONCATENATE(B273,C273,D273,E273,F273,G273),"")</f>
        <v/>
      </c>
      <c r="B273" s="660"/>
      <c r="C273" s="660"/>
      <c r="D273" s="660"/>
      <c r="E273" s="1008"/>
      <c r="F273" s="660"/>
      <c r="G273" s="660"/>
      <c r="H273" s="1002"/>
      <c r="I273" s="1002"/>
      <c r="J273" s="1003"/>
      <c r="K273" s="1004"/>
      <c r="L273" s="1005"/>
      <c r="M273" s="1005"/>
      <c r="N273" s="1003"/>
      <c r="O273" s="1014"/>
      <c r="P273" s="1008"/>
      <c r="Q273" s="1008"/>
      <c r="R273" s="1008"/>
      <c r="S273" s="1007"/>
      <c r="V273" s="111" t="n">
        <f aca="false">+V272+1</f>
        <v>271</v>
      </c>
      <c r="W273" s="977" t="str">
        <f aca="false">IFERROR(VLOOKUP($V272,AD:AK,8,FALSE()),"")</f>
        <v/>
      </c>
      <c r="X273" s="977" t="str">
        <f aca="false">IFERROR(VLOOKUP($V273,AE:AL,8,FALSE()),"")</f>
        <v/>
      </c>
      <c r="Y273" s="977" t="str">
        <f aca="false">IFERROR(VLOOKUP($V273,AF:AM,8,FALSE()),"")</f>
        <v/>
      </c>
      <c r="Z273" s="977" t="str">
        <f aca="false">IFERROR(VLOOKUP($V273,AG:AN,8,FALSE()),"")</f>
        <v/>
      </c>
      <c r="AA273" s="977" t="str">
        <f aca="false">IFERROR(VLOOKUP($V273,AH:AO,8,FALSE()),"")</f>
        <v/>
      </c>
      <c r="AB273" s="977" t="str">
        <f aca="false">IFERROR(VLOOKUP($V273,AI:AP,8,FALSE()),"")</f>
        <v/>
      </c>
      <c r="AD273" s="111" t="str">
        <f aca="false">IF(AK273&lt;&gt;"",MAX(AD$3:AD272)+1,"")</f>
        <v/>
      </c>
      <c r="AE273" s="111" t="str">
        <f aca="false">IF(AL273&lt;&gt;"",MAX(AE$3:AE272)+1,"")</f>
        <v/>
      </c>
      <c r="AF273" s="111" t="str">
        <f aca="false">IF(AM273&lt;&gt;"",MAX(AF$3:AF272)+1,"")</f>
        <v/>
      </c>
      <c r="AG273" s="111" t="str">
        <f aca="false">IF(AN273&lt;&gt;"",MAX(AG$3:AG272)+1,"")</f>
        <v/>
      </c>
      <c r="AH273" s="111" t="str">
        <f aca="false">IF(AO273&lt;&gt;"",MAX(AH$3:AH272)+1,"")</f>
        <v/>
      </c>
      <c r="AI273" s="111" t="str">
        <f aca="false">IF(AP273&lt;&gt;"",MAX(AI$3:AI272)+1,"")</f>
        <v/>
      </c>
      <c r="AK273" s="111" t="str">
        <f aca="false">IF(B273="","",IF(COUNTIF($AK$3:AL272,B273)=0,B273,""))</f>
        <v/>
      </c>
      <c r="AL273" s="111" t="str">
        <f aca="false">IF(C273="","",IF($B273='Oneri di Urbanizzazione'!$E$33,IF(COUNTIF($AL$3:AL272,$C273)=0,$C273,""),""))</f>
        <v/>
      </c>
      <c r="AM273" s="111" t="str">
        <f aca="false">IF(D273="","",IF(AND($B273='Oneri di Urbanizzazione'!$E$33,$C273='Oneri di Urbanizzazione'!$E$35),IF(COUNTIF(AM$3:AM272,$D273)=0,$D273,""),""))</f>
        <v/>
      </c>
      <c r="AN273" s="111" t="str">
        <f aca="false">IF(E273="","",IF(AND($B273='Oneri di Urbanizzazione'!$E$33,$C273='Oneri di Urbanizzazione'!$E$35,$D273='Oneri di Urbanizzazione'!$E$38),IF(COUNTIF(AN$3:AN272,$E273)=0,$E273,""),""))</f>
        <v/>
      </c>
      <c r="AO273" s="111" t="str">
        <f aca="false">IF(F273="","",IF(AND($B273='Oneri di Urbanizzazione'!$E$33,$C273='Oneri di Urbanizzazione'!$E$35,$D273='Oneri di Urbanizzazione'!$E$38,$E273='Oneri di Urbanizzazione'!$E$40),IF(COUNTIF(AO$3:AO272,$F273)=0,$F273,""),""))</f>
        <v/>
      </c>
      <c r="AP273" s="111" t="str">
        <f aca="false">IF(G273="","",IF(AND($B273='Oneri di Urbanizzazione'!$E$33,$C273='Oneri di Urbanizzazione'!$E$35,$D273='Oneri di Urbanizzazione'!$E$38,$E273='Oneri di Urbanizzazione'!$E$40,$F273='Oneri di Urbanizzazione'!$E$42),IF(COUNTIF(AP$3:AP272,$G273)=0,$G273,""),""))</f>
        <v/>
      </c>
      <c r="AY273" s="1" t="n">
        <f aca="false">+AY272+1</f>
        <v>271</v>
      </c>
      <c r="AZ273" s="978" t="str">
        <f aca="false">IFERROR(VLOOKUP($AY273,BI:BP,8,FALSE()),"")</f>
        <v/>
      </c>
      <c r="BA273" s="978" t="str">
        <f aca="false">IFERROR(VLOOKUP($AY273,BJ:BQ,8,FALSE()),"")</f>
        <v/>
      </c>
      <c r="BB273" s="978" t="str">
        <f aca="false">IFERROR(VLOOKUP($AY273,BK:BR,8,FALSE()),"")</f>
        <v/>
      </c>
      <c r="BC273" s="978" t="str">
        <f aca="false">IFERROR(VLOOKUP($AY273,BL:BS,8,FALSE()),"")</f>
        <v/>
      </c>
      <c r="BD273" s="978" t="str">
        <f aca="false">IFERROR(VLOOKUP($AY273,BM:BT,8,FALSE()),"")</f>
        <v/>
      </c>
      <c r="BE273" s="978" t="str">
        <f aca="false">IFERROR(VLOOKUP($AY273,BN:BU,8,FALSE()),"")</f>
        <v/>
      </c>
      <c r="BI273" s="1" t="str">
        <f aca="false">IF(BP273&lt;&gt;"",MAX(BI$3:BI272)+1,"")</f>
        <v/>
      </c>
      <c r="BJ273" s="1" t="str">
        <f aca="false">IF(BQ273&lt;&gt;"",MAX(BJ$3:BJ272)+1,"")</f>
        <v/>
      </c>
      <c r="BK273" s="1" t="str">
        <f aca="false">IF(BR273&lt;&gt;"",MAX(BK$3:BK272)+1,"")</f>
        <v/>
      </c>
      <c r="BL273" s="1" t="str">
        <f aca="false">IF(BS273&lt;&gt;"",MAX(BL$3:BL272)+1,"")</f>
        <v/>
      </c>
      <c r="BM273" s="1" t="str">
        <f aca="false">IF(BT273&lt;&gt;"",MAX(BM$3:BM272)+1,"")</f>
        <v/>
      </c>
      <c r="BN273" s="1" t="str">
        <f aca="false">IF(BU273&lt;&gt;"",MAX(BN$3:BN272)+1,"")</f>
        <v/>
      </c>
      <c r="BP273" s="1" t="str">
        <f aca="false">IF(B273&lt;&gt;"",IF(COUNTIF(BP$3:BP272,B273)&gt;0,"",B273),"")</f>
        <v/>
      </c>
      <c r="BQ273" s="1" t="str">
        <f aca="false">IF(C273&lt;&gt;"",IF(COUNTIF(BQ$3:BQ272,C273)&gt;0,"",C273),"")</f>
        <v/>
      </c>
      <c r="BR273" s="1" t="str">
        <f aca="false">IF(D273&lt;&gt;"",IF(COUNTIF(BR$3:BR272,D273)&gt;0,"",D273),"")</f>
        <v/>
      </c>
      <c r="BS273" s="1" t="str">
        <f aca="false">IF(E273&lt;&gt;"",IF(COUNTIF(BS$3:BS272,E273)&gt;0,"",E273),"")</f>
        <v/>
      </c>
      <c r="BT273" s="1" t="str">
        <f aca="false">IF(F273&lt;&gt;"",IF(COUNTIF(BT$3:BT272,F273)&gt;0,"",F273),"")</f>
        <v/>
      </c>
      <c r="BU273" s="1" t="str">
        <f aca="false">IF(G273&lt;&gt;"",IF(COUNTIF(BU$3:BU272,G273)&gt;0,"",G273),"")</f>
        <v/>
      </c>
    </row>
    <row r="274" customFormat="false" ht="15" hidden="false" customHeight="false" outlineLevel="0" collapsed="false">
      <c r="A274" s="972" t="str">
        <f aca="false">IF(B274&lt;&gt;"",CONCATENATE(B274,C274,D274,E274,F274,G274),"")</f>
        <v/>
      </c>
      <c r="B274" s="660"/>
      <c r="C274" s="660"/>
      <c r="D274" s="660"/>
      <c r="E274" s="1008"/>
      <c r="F274" s="660"/>
      <c r="G274" s="660"/>
      <c r="H274" s="1002"/>
      <c r="I274" s="1002"/>
      <c r="J274" s="1003"/>
      <c r="K274" s="1004"/>
      <c r="L274" s="1005"/>
      <c r="M274" s="1005"/>
      <c r="N274" s="1003"/>
      <c r="O274" s="1014"/>
      <c r="P274" s="1008"/>
      <c r="Q274" s="1008"/>
      <c r="R274" s="1008"/>
      <c r="S274" s="1007"/>
      <c r="V274" s="111" t="n">
        <f aca="false">+V273+1</f>
        <v>272</v>
      </c>
      <c r="W274" s="977" t="str">
        <f aca="false">IFERROR(VLOOKUP($V273,AD:AK,8,FALSE()),"")</f>
        <v/>
      </c>
      <c r="X274" s="977" t="str">
        <f aca="false">IFERROR(VLOOKUP($V274,AE:AL,8,FALSE()),"")</f>
        <v/>
      </c>
      <c r="Y274" s="977" t="str">
        <f aca="false">IFERROR(VLOOKUP($V274,AF:AM,8,FALSE()),"")</f>
        <v/>
      </c>
      <c r="Z274" s="977" t="str">
        <f aca="false">IFERROR(VLOOKUP($V274,AG:AN,8,FALSE()),"")</f>
        <v/>
      </c>
      <c r="AA274" s="977" t="str">
        <f aca="false">IFERROR(VLOOKUP($V274,AH:AO,8,FALSE()),"")</f>
        <v/>
      </c>
      <c r="AB274" s="977" t="str">
        <f aca="false">IFERROR(VLOOKUP($V274,AI:AP,8,FALSE()),"")</f>
        <v/>
      </c>
      <c r="AD274" s="111" t="str">
        <f aca="false">IF(AK274&lt;&gt;"",MAX(AD$3:AD273)+1,"")</f>
        <v/>
      </c>
      <c r="AE274" s="111" t="str">
        <f aca="false">IF(AL274&lt;&gt;"",MAX(AE$3:AE273)+1,"")</f>
        <v/>
      </c>
      <c r="AF274" s="111" t="str">
        <f aca="false">IF(AM274&lt;&gt;"",MAX(AF$3:AF273)+1,"")</f>
        <v/>
      </c>
      <c r="AG274" s="111" t="str">
        <f aca="false">IF(AN274&lt;&gt;"",MAX(AG$3:AG273)+1,"")</f>
        <v/>
      </c>
      <c r="AH274" s="111" t="str">
        <f aca="false">IF(AO274&lt;&gt;"",MAX(AH$3:AH273)+1,"")</f>
        <v/>
      </c>
      <c r="AI274" s="111" t="str">
        <f aca="false">IF(AP274&lt;&gt;"",MAX(AI$3:AI273)+1,"")</f>
        <v/>
      </c>
      <c r="AK274" s="111" t="str">
        <f aca="false">IF(B274="","",IF(COUNTIF($AK$3:AL273,B274)=0,B274,""))</f>
        <v/>
      </c>
      <c r="AL274" s="111" t="str">
        <f aca="false">IF(C274="","",IF($B274='Oneri di Urbanizzazione'!$E$33,IF(COUNTIF($AL$3:AL273,$C274)=0,$C274,""),""))</f>
        <v/>
      </c>
      <c r="AM274" s="111" t="str">
        <f aca="false">IF(D274="","",IF(AND($B274='Oneri di Urbanizzazione'!$E$33,$C274='Oneri di Urbanizzazione'!$E$35),IF(COUNTIF(AM$3:AM273,$D274)=0,$D274,""),""))</f>
        <v/>
      </c>
      <c r="AN274" s="111" t="str">
        <f aca="false">IF(E274="","",IF(AND($B274='Oneri di Urbanizzazione'!$E$33,$C274='Oneri di Urbanizzazione'!$E$35,$D274='Oneri di Urbanizzazione'!$E$38),IF(COUNTIF(AN$3:AN273,$E274)=0,$E274,""),""))</f>
        <v/>
      </c>
      <c r="AO274" s="111" t="str">
        <f aca="false">IF(F274="","",IF(AND($B274='Oneri di Urbanizzazione'!$E$33,$C274='Oneri di Urbanizzazione'!$E$35,$D274='Oneri di Urbanizzazione'!$E$38,$E274='Oneri di Urbanizzazione'!$E$40),IF(COUNTIF(AO$3:AO273,$F274)=0,$F274,""),""))</f>
        <v/>
      </c>
      <c r="AP274" s="111" t="str">
        <f aca="false">IF(G274="","",IF(AND($B274='Oneri di Urbanizzazione'!$E$33,$C274='Oneri di Urbanizzazione'!$E$35,$D274='Oneri di Urbanizzazione'!$E$38,$E274='Oneri di Urbanizzazione'!$E$40,$F274='Oneri di Urbanizzazione'!$E$42),IF(COUNTIF(AP$3:AP273,$G274)=0,$G274,""),""))</f>
        <v/>
      </c>
      <c r="AY274" s="1" t="n">
        <f aca="false">+AY273+1</f>
        <v>272</v>
      </c>
      <c r="AZ274" s="978" t="str">
        <f aca="false">IFERROR(VLOOKUP($AY274,BI:BP,8,FALSE()),"")</f>
        <v/>
      </c>
      <c r="BA274" s="978" t="str">
        <f aca="false">IFERROR(VLOOKUP($AY274,BJ:BQ,8,FALSE()),"")</f>
        <v/>
      </c>
      <c r="BB274" s="978" t="str">
        <f aca="false">IFERROR(VLOOKUP($AY274,BK:BR,8,FALSE()),"")</f>
        <v/>
      </c>
      <c r="BC274" s="978" t="str">
        <f aca="false">IFERROR(VLOOKUP($AY274,BL:BS,8,FALSE()),"")</f>
        <v/>
      </c>
      <c r="BD274" s="978" t="str">
        <f aca="false">IFERROR(VLOOKUP($AY274,BM:BT,8,FALSE()),"")</f>
        <v/>
      </c>
      <c r="BE274" s="978" t="str">
        <f aca="false">IFERROR(VLOOKUP($AY274,BN:BU,8,FALSE()),"")</f>
        <v/>
      </c>
      <c r="BI274" s="1" t="str">
        <f aca="false">IF(BP274&lt;&gt;"",MAX(BI$3:BI273)+1,"")</f>
        <v/>
      </c>
      <c r="BJ274" s="1" t="str">
        <f aca="false">IF(BQ274&lt;&gt;"",MAX(BJ$3:BJ273)+1,"")</f>
        <v/>
      </c>
      <c r="BK274" s="1" t="str">
        <f aca="false">IF(BR274&lt;&gt;"",MAX(BK$3:BK273)+1,"")</f>
        <v/>
      </c>
      <c r="BL274" s="1" t="str">
        <f aca="false">IF(BS274&lt;&gt;"",MAX(BL$3:BL273)+1,"")</f>
        <v/>
      </c>
      <c r="BM274" s="1" t="str">
        <f aca="false">IF(BT274&lt;&gt;"",MAX(BM$3:BM273)+1,"")</f>
        <v/>
      </c>
      <c r="BN274" s="1" t="str">
        <f aca="false">IF(BU274&lt;&gt;"",MAX(BN$3:BN273)+1,"")</f>
        <v/>
      </c>
      <c r="BP274" s="1" t="str">
        <f aca="false">IF(B274&lt;&gt;"",IF(COUNTIF(BP$3:BP273,B274)&gt;0,"",B274),"")</f>
        <v/>
      </c>
      <c r="BQ274" s="1" t="str">
        <f aca="false">IF(C274&lt;&gt;"",IF(COUNTIF(BQ$3:BQ273,C274)&gt;0,"",C274),"")</f>
        <v/>
      </c>
      <c r="BR274" s="1" t="str">
        <f aca="false">IF(D274&lt;&gt;"",IF(COUNTIF(BR$3:BR273,D274)&gt;0,"",D274),"")</f>
        <v/>
      </c>
      <c r="BS274" s="1" t="str">
        <f aca="false">IF(E274&lt;&gt;"",IF(COUNTIF(BS$3:BS273,E274)&gt;0,"",E274),"")</f>
        <v/>
      </c>
      <c r="BT274" s="1" t="str">
        <f aca="false">IF(F274&lt;&gt;"",IF(COUNTIF(BT$3:BT273,F274)&gt;0,"",F274),"")</f>
        <v/>
      </c>
      <c r="BU274" s="1" t="str">
        <f aca="false">IF(G274&lt;&gt;"",IF(COUNTIF(BU$3:BU273,G274)&gt;0,"",G274),"")</f>
        <v/>
      </c>
    </row>
    <row r="275" customFormat="false" ht="15" hidden="false" customHeight="false" outlineLevel="0" collapsed="false">
      <c r="A275" s="972" t="str">
        <f aca="false">IF(B275&lt;&gt;"",CONCATENATE(B275,C275,D275,E275,F275,G275),"")</f>
        <v/>
      </c>
      <c r="B275" s="660"/>
      <c r="C275" s="660"/>
      <c r="D275" s="660"/>
      <c r="E275" s="1008"/>
      <c r="F275" s="660"/>
      <c r="G275" s="660"/>
      <c r="H275" s="1002"/>
      <c r="I275" s="1002"/>
      <c r="J275" s="1003"/>
      <c r="K275" s="1004"/>
      <c r="L275" s="1005"/>
      <c r="M275" s="1005"/>
      <c r="N275" s="1003"/>
      <c r="O275" s="1014"/>
      <c r="P275" s="1008"/>
      <c r="Q275" s="1008"/>
      <c r="R275" s="1008"/>
      <c r="S275" s="1007"/>
      <c r="V275" s="111" t="n">
        <f aca="false">+V274+1</f>
        <v>273</v>
      </c>
      <c r="W275" s="977" t="str">
        <f aca="false">IFERROR(VLOOKUP($V274,AD:AK,8,FALSE()),"")</f>
        <v/>
      </c>
      <c r="X275" s="977" t="str">
        <f aca="false">IFERROR(VLOOKUP($V275,AE:AL,8,FALSE()),"")</f>
        <v/>
      </c>
      <c r="Y275" s="977" t="str">
        <f aca="false">IFERROR(VLOOKUP($V275,AF:AM,8,FALSE()),"")</f>
        <v/>
      </c>
      <c r="Z275" s="977" t="str">
        <f aca="false">IFERROR(VLOOKUP($V275,AG:AN,8,FALSE()),"")</f>
        <v/>
      </c>
      <c r="AA275" s="977" t="str">
        <f aca="false">IFERROR(VLOOKUP($V275,AH:AO,8,FALSE()),"")</f>
        <v/>
      </c>
      <c r="AB275" s="977" t="str">
        <f aca="false">IFERROR(VLOOKUP($V275,AI:AP,8,FALSE()),"")</f>
        <v/>
      </c>
      <c r="AD275" s="111" t="str">
        <f aca="false">IF(AK275&lt;&gt;"",MAX(AD$3:AD274)+1,"")</f>
        <v/>
      </c>
      <c r="AE275" s="111" t="str">
        <f aca="false">IF(AL275&lt;&gt;"",MAX(AE$3:AE274)+1,"")</f>
        <v/>
      </c>
      <c r="AF275" s="111" t="str">
        <f aca="false">IF(AM275&lt;&gt;"",MAX(AF$3:AF274)+1,"")</f>
        <v/>
      </c>
      <c r="AG275" s="111" t="str">
        <f aca="false">IF(AN275&lt;&gt;"",MAX(AG$3:AG274)+1,"")</f>
        <v/>
      </c>
      <c r="AH275" s="111" t="str">
        <f aca="false">IF(AO275&lt;&gt;"",MAX(AH$3:AH274)+1,"")</f>
        <v/>
      </c>
      <c r="AI275" s="111" t="str">
        <f aca="false">IF(AP275&lt;&gt;"",MAX(AI$3:AI274)+1,"")</f>
        <v/>
      </c>
      <c r="AK275" s="111" t="str">
        <f aca="false">IF(B275="","",IF(COUNTIF($AK$3:AL274,B275)=0,B275,""))</f>
        <v/>
      </c>
      <c r="AL275" s="111" t="str">
        <f aca="false">IF(C275="","",IF($B275='Oneri di Urbanizzazione'!$E$33,IF(COUNTIF($AL$3:AL274,$C275)=0,$C275,""),""))</f>
        <v/>
      </c>
      <c r="AM275" s="111" t="str">
        <f aca="false">IF(D275="","",IF(AND($B275='Oneri di Urbanizzazione'!$E$33,$C275='Oneri di Urbanizzazione'!$E$35),IF(COUNTIF(AM$3:AM274,$D275)=0,$D275,""),""))</f>
        <v/>
      </c>
      <c r="AN275" s="111" t="str">
        <f aca="false">IF(E275="","",IF(AND($B275='Oneri di Urbanizzazione'!$E$33,$C275='Oneri di Urbanizzazione'!$E$35,$D275='Oneri di Urbanizzazione'!$E$38),IF(COUNTIF(AN$3:AN274,$E275)=0,$E275,""),""))</f>
        <v/>
      </c>
      <c r="AO275" s="111" t="str">
        <f aca="false">IF(F275="","",IF(AND($B275='Oneri di Urbanizzazione'!$E$33,$C275='Oneri di Urbanizzazione'!$E$35,$D275='Oneri di Urbanizzazione'!$E$38,$E275='Oneri di Urbanizzazione'!$E$40),IF(COUNTIF(AO$3:AO274,$F275)=0,$F275,""),""))</f>
        <v/>
      </c>
      <c r="AP275" s="111" t="str">
        <f aca="false">IF(G275="","",IF(AND($B275='Oneri di Urbanizzazione'!$E$33,$C275='Oneri di Urbanizzazione'!$E$35,$D275='Oneri di Urbanizzazione'!$E$38,$E275='Oneri di Urbanizzazione'!$E$40,$F275='Oneri di Urbanizzazione'!$E$42),IF(COUNTIF(AP$3:AP274,$G275)=0,$G275,""),""))</f>
        <v/>
      </c>
      <c r="AY275" s="1" t="n">
        <f aca="false">+AY274+1</f>
        <v>273</v>
      </c>
      <c r="AZ275" s="978" t="str">
        <f aca="false">IFERROR(VLOOKUP($AY275,BI:BP,8,FALSE()),"")</f>
        <v/>
      </c>
      <c r="BA275" s="978" t="str">
        <f aca="false">IFERROR(VLOOKUP($AY275,BJ:BQ,8,FALSE()),"")</f>
        <v/>
      </c>
      <c r="BB275" s="978" t="str">
        <f aca="false">IFERROR(VLOOKUP($AY275,BK:BR,8,FALSE()),"")</f>
        <v/>
      </c>
      <c r="BC275" s="978" t="str">
        <f aca="false">IFERROR(VLOOKUP($AY275,BL:BS,8,FALSE()),"")</f>
        <v/>
      </c>
      <c r="BD275" s="978" t="str">
        <f aca="false">IFERROR(VLOOKUP($AY275,BM:BT,8,FALSE()),"")</f>
        <v/>
      </c>
      <c r="BE275" s="978" t="str">
        <f aca="false">IFERROR(VLOOKUP($AY275,BN:BU,8,FALSE()),"")</f>
        <v/>
      </c>
      <c r="BI275" s="1" t="str">
        <f aca="false">IF(BP275&lt;&gt;"",MAX(BI$3:BI274)+1,"")</f>
        <v/>
      </c>
      <c r="BJ275" s="1" t="str">
        <f aca="false">IF(BQ275&lt;&gt;"",MAX(BJ$3:BJ274)+1,"")</f>
        <v/>
      </c>
      <c r="BK275" s="1" t="str">
        <f aca="false">IF(BR275&lt;&gt;"",MAX(BK$3:BK274)+1,"")</f>
        <v/>
      </c>
      <c r="BL275" s="1" t="str">
        <f aca="false">IF(BS275&lt;&gt;"",MAX(BL$3:BL274)+1,"")</f>
        <v/>
      </c>
      <c r="BM275" s="1" t="str">
        <f aca="false">IF(BT275&lt;&gt;"",MAX(BM$3:BM274)+1,"")</f>
        <v/>
      </c>
      <c r="BN275" s="1" t="str">
        <f aca="false">IF(BU275&lt;&gt;"",MAX(BN$3:BN274)+1,"")</f>
        <v/>
      </c>
      <c r="BP275" s="1" t="str">
        <f aca="false">IF(B275&lt;&gt;"",IF(COUNTIF(BP$3:BP274,B275)&gt;0,"",B275),"")</f>
        <v/>
      </c>
      <c r="BQ275" s="1" t="str">
        <f aca="false">IF(C275&lt;&gt;"",IF(COUNTIF(BQ$3:BQ274,C275)&gt;0,"",C275),"")</f>
        <v/>
      </c>
      <c r="BR275" s="1" t="str">
        <f aca="false">IF(D275&lt;&gt;"",IF(COUNTIF(BR$3:BR274,D275)&gt;0,"",D275),"")</f>
        <v/>
      </c>
      <c r="BS275" s="1" t="str">
        <f aca="false">IF(E275&lt;&gt;"",IF(COUNTIF(BS$3:BS274,E275)&gt;0,"",E275),"")</f>
        <v/>
      </c>
      <c r="BT275" s="1" t="str">
        <f aca="false">IF(F275&lt;&gt;"",IF(COUNTIF(BT$3:BT274,F275)&gt;0,"",F275),"")</f>
        <v/>
      </c>
      <c r="BU275" s="1" t="str">
        <f aca="false">IF(G275&lt;&gt;"",IF(COUNTIF(BU$3:BU274,G275)&gt;0,"",G275),"")</f>
        <v/>
      </c>
    </row>
    <row r="276" customFormat="false" ht="15" hidden="false" customHeight="false" outlineLevel="0" collapsed="false">
      <c r="A276" s="972" t="str">
        <f aca="false">IF(B276&lt;&gt;"",CONCATENATE(B276,C276,D276,E276,F276,G276),"")</f>
        <v/>
      </c>
      <c r="B276" s="660"/>
      <c r="C276" s="660"/>
      <c r="D276" s="660"/>
      <c r="E276" s="1008"/>
      <c r="F276" s="660"/>
      <c r="G276" s="660"/>
      <c r="H276" s="1002"/>
      <c r="I276" s="1002"/>
      <c r="J276" s="1003"/>
      <c r="K276" s="1004"/>
      <c r="L276" s="1005"/>
      <c r="M276" s="1005"/>
      <c r="N276" s="1003"/>
      <c r="O276" s="1014"/>
      <c r="P276" s="1008"/>
      <c r="Q276" s="1008"/>
      <c r="R276" s="1008"/>
      <c r="S276" s="1007"/>
      <c r="V276" s="111" t="n">
        <f aca="false">+V275+1</f>
        <v>274</v>
      </c>
      <c r="W276" s="977" t="str">
        <f aca="false">IFERROR(VLOOKUP($V275,AD:AK,8,FALSE()),"")</f>
        <v/>
      </c>
      <c r="X276" s="977" t="str">
        <f aca="false">IFERROR(VLOOKUP($V276,AE:AL,8,FALSE()),"")</f>
        <v/>
      </c>
      <c r="Y276" s="977" t="str">
        <f aca="false">IFERROR(VLOOKUP($V276,AF:AM,8,FALSE()),"")</f>
        <v/>
      </c>
      <c r="Z276" s="977" t="str">
        <f aca="false">IFERROR(VLOOKUP($V276,AG:AN,8,FALSE()),"")</f>
        <v/>
      </c>
      <c r="AA276" s="977" t="str">
        <f aca="false">IFERROR(VLOOKUP($V276,AH:AO,8,FALSE()),"")</f>
        <v/>
      </c>
      <c r="AB276" s="977" t="str">
        <f aca="false">IFERROR(VLOOKUP($V276,AI:AP,8,FALSE()),"")</f>
        <v/>
      </c>
      <c r="AD276" s="111" t="str">
        <f aca="false">IF(AK276&lt;&gt;"",MAX(AD$3:AD275)+1,"")</f>
        <v/>
      </c>
      <c r="AE276" s="111" t="str">
        <f aca="false">IF(AL276&lt;&gt;"",MAX(AE$3:AE275)+1,"")</f>
        <v/>
      </c>
      <c r="AF276" s="111" t="str">
        <f aca="false">IF(AM276&lt;&gt;"",MAX(AF$3:AF275)+1,"")</f>
        <v/>
      </c>
      <c r="AG276" s="111" t="str">
        <f aca="false">IF(AN276&lt;&gt;"",MAX(AG$3:AG275)+1,"")</f>
        <v/>
      </c>
      <c r="AH276" s="111" t="str">
        <f aca="false">IF(AO276&lt;&gt;"",MAX(AH$3:AH275)+1,"")</f>
        <v/>
      </c>
      <c r="AI276" s="111" t="str">
        <f aca="false">IF(AP276&lt;&gt;"",MAX(AI$3:AI275)+1,"")</f>
        <v/>
      </c>
      <c r="AK276" s="111" t="str">
        <f aca="false">IF(B276="","",IF(COUNTIF($AK$3:AL275,B276)=0,B276,""))</f>
        <v/>
      </c>
      <c r="AL276" s="111" t="str">
        <f aca="false">IF(C276="","",IF($B276='Oneri di Urbanizzazione'!$E$33,IF(COUNTIF($AL$3:AL275,$C276)=0,$C276,""),""))</f>
        <v/>
      </c>
      <c r="AM276" s="111" t="str">
        <f aca="false">IF(D276="","",IF(AND($B276='Oneri di Urbanizzazione'!$E$33,$C276='Oneri di Urbanizzazione'!$E$35),IF(COUNTIF(AM$3:AM275,$D276)=0,$D276,""),""))</f>
        <v/>
      </c>
      <c r="AN276" s="111" t="str">
        <f aca="false">IF(E276="","",IF(AND($B276='Oneri di Urbanizzazione'!$E$33,$C276='Oneri di Urbanizzazione'!$E$35,$D276='Oneri di Urbanizzazione'!$E$38),IF(COUNTIF(AN$3:AN275,$E276)=0,$E276,""),""))</f>
        <v/>
      </c>
      <c r="AO276" s="111" t="str">
        <f aca="false">IF(F276="","",IF(AND($B276='Oneri di Urbanizzazione'!$E$33,$C276='Oneri di Urbanizzazione'!$E$35,$D276='Oneri di Urbanizzazione'!$E$38,$E276='Oneri di Urbanizzazione'!$E$40),IF(COUNTIF(AO$3:AO275,$F276)=0,$F276,""),""))</f>
        <v/>
      </c>
      <c r="AP276" s="111" t="str">
        <f aca="false">IF(G276="","",IF(AND($B276='Oneri di Urbanizzazione'!$E$33,$C276='Oneri di Urbanizzazione'!$E$35,$D276='Oneri di Urbanizzazione'!$E$38,$E276='Oneri di Urbanizzazione'!$E$40,$F276='Oneri di Urbanizzazione'!$E$42),IF(COUNTIF(AP$3:AP275,$G276)=0,$G276,""),""))</f>
        <v/>
      </c>
      <c r="AY276" s="1" t="n">
        <f aca="false">+AY275+1</f>
        <v>274</v>
      </c>
      <c r="AZ276" s="978" t="str">
        <f aca="false">IFERROR(VLOOKUP($AY276,BI:BP,8,FALSE()),"")</f>
        <v/>
      </c>
      <c r="BA276" s="978" t="str">
        <f aca="false">IFERROR(VLOOKUP($AY276,BJ:BQ,8,FALSE()),"")</f>
        <v/>
      </c>
      <c r="BB276" s="978" t="str">
        <f aca="false">IFERROR(VLOOKUP($AY276,BK:BR,8,FALSE()),"")</f>
        <v/>
      </c>
      <c r="BC276" s="978" t="str">
        <f aca="false">IFERROR(VLOOKUP($AY276,BL:BS,8,FALSE()),"")</f>
        <v/>
      </c>
      <c r="BD276" s="978" t="str">
        <f aca="false">IFERROR(VLOOKUP($AY276,BM:BT,8,FALSE()),"")</f>
        <v/>
      </c>
      <c r="BE276" s="978" t="str">
        <f aca="false">IFERROR(VLOOKUP($AY276,BN:BU,8,FALSE()),"")</f>
        <v/>
      </c>
      <c r="BI276" s="1" t="str">
        <f aca="false">IF(BP276&lt;&gt;"",MAX(BI$3:BI275)+1,"")</f>
        <v/>
      </c>
      <c r="BJ276" s="1" t="str">
        <f aca="false">IF(BQ276&lt;&gt;"",MAX(BJ$3:BJ275)+1,"")</f>
        <v/>
      </c>
      <c r="BK276" s="1" t="str">
        <f aca="false">IF(BR276&lt;&gt;"",MAX(BK$3:BK275)+1,"")</f>
        <v/>
      </c>
      <c r="BL276" s="1" t="str">
        <f aca="false">IF(BS276&lt;&gt;"",MAX(BL$3:BL275)+1,"")</f>
        <v/>
      </c>
      <c r="BM276" s="1" t="str">
        <f aca="false">IF(BT276&lt;&gt;"",MAX(BM$3:BM275)+1,"")</f>
        <v/>
      </c>
      <c r="BN276" s="1" t="str">
        <f aca="false">IF(BU276&lt;&gt;"",MAX(BN$3:BN275)+1,"")</f>
        <v/>
      </c>
      <c r="BP276" s="1" t="str">
        <f aca="false">IF(B276&lt;&gt;"",IF(COUNTIF(BP$3:BP275,B276)&gt;0,"",B276),"")</f>
        <v/>
      </c>
      <c r="BQ276" s="1" t="str">
        <f aca="false">IF(C276&lt;&gt;"",IF(COUNTIF(BQ$3:BQ275,C276)&gt;0,"",C276),"")</f>
        <v/>
      </c>
      <c r="BR276" s="1" t="str">
        <f aca="false">IF(D276&lt;&gt;"",IF(COUNTIF(BR$3:BR275,D276)&gt;0,"",D276),"")</f>
        <v/>
      </c>
      <c r="BS276" s="1" t="str">
        <f aca="false">IF(E276&lt;&gt;"",IF(COUNTIF(BS$3:BS275,E276)&gt;0,"",E276),"")</f>
        <v/>
      </c>
      <c r="BT276" s="1" t="str">
        <f aca="false">IF(F276&lt;&gt;"",IF(COUNTIF(BT$3:BT275,F276)&gt;0,"",F276),"")</f>
        <v/>
      </c>
      <c r="BU276" s="1" t="str">
        <f aca="false">IF(G276&lt;&gt;"",IF(COUNTIF(BU$3:BU275,G276)&gt;0,"",G276),"")</f>
        <v/>
      </c>
    </row>
    <row r="277" customFormat="false" ht="15" hidden="false" customHeight="false" outlineLevel="0" collapsed="false">
      <c r="A277" s="972" t="str">
        <f aca="false">IF(B277&lt;&gt;"",CONCATENATE(B277,C277,D277,E277,F277,G277),"")</f>
        <v/>
      </c>
      <c r="B277" s="660"/>
      <c r="C277" s="660"/>
      <c r="D277" s="660"/>
      <c r="E277" s="1008"/>
      <c r="F277" s="660"/>
      <c r="G277" s="660"/>
      <c r="H277" s="1002"/>
      <c r="I277" s="1002"/>
      <c r="J277" s="1003"/>
      <c r="K277" s="1004"/>
      <c r="L277" s="1005"/>
      <c r="M277" s="1005"/>
      <c r="N277" s="1003"/>
      <c r="O277" s="1014"/>
      <c r="P277" s="1008"/>
      <c r="Q277" s="1008"/>
      <c r="R277" s="1008"/>
      <c r="S277" s="1007"/>
      <c r="V277" s="111" t="n">
        <f aca="false">+V276+1</f>
        <v>275</v>
      </c>
      <c r="W277" s="977" t="str">
        <f aca="false">IFERROR(VLOOKUP($V276,AD:AK,8,FALSE()),"")</f>
        <v/>
      </c>
      <c r="X277" s="977" t="str">
        <f aca="false">IFERROR(VLOOKUP($V277,AE:AL,8,FALSE()),"")</f>
        <v/>
      </c>
      <c r="Y277" s="977" t="str">
        <f aca="false">IFERROR(VLOOKUP($V277,AF:AM,8,FALSE()),"")</f>
        <v/>
      </c>
      <c r="Z277" s="977" t="str">
        <f aca="false">IFERROR(VLOOKUP($V277,AG:AN,8,FALSE()),"")</f>
        <v/>
      </c>
      <c r="AA277" s="977" t="str">
        <f aca="false">IFERROR(VLOOKUP($V277,AH:AO,8,FALSE()),"")</f>
        <v/>
      </c>
      <c r="AB277" s="977" t="str">
        <f aca="false">IFERROR(VLOOKUP($V277,AI:AP,8,FALSE()),"")</f>
        <v/>
      </c>
      <c r="AD277" s="111" t="str">
        <f aca="false">IF(AK277&lt;&gt;"",MAX(AD$3:AD276)+1,"")</f>
        <v/>
      </c>
      <c r="AE277" s="111" t="str">
        <f aca="false">IF(AL277&lt;&gt;"",MAX(AE$3:AE276)+1,"")</f>
        <v/>
      </c>
      <c r="AF277" s="111" t="str">
        <f aca="false">IF(AM277&lt;&gt;"",MAX(AF$3:AF276)+1,"")</f>
        <v/>
      </c>
      <c r="AG277" s="111" t="str">
        <f aca="false">IF(AN277&lt;&gt;"",MAX(AG$3:AG276)+1,"")</f>
        <v/>
      </c>
      <c r="AH277" s="111" t="str">
        <f aca="false">IF(AO277&lt;&gt;"",MAX(AH$3:AH276)+1,"")</f>
        <v/>
      </c>
      <c r="AI277" s="111" t="str">
        <f aca="false">IF(AP277&lt;&gt;"",MAX(AI$3:AI276)+1,"")</f>
        <v/>
      </c>
      <c r="AK277" s="111" t="str">
        <f aca="false">IF(B277="","",IF(COUNTIF($AK$3:AL276,B277)=0,B277,""))</f>
        <v/>
      </c>
      <c r="AL277" s="111" t="str">
        <f aca="false">IF(C277="","",IF($B277='Oneri di Urbanizzazione'!$E$33,IF(COUNTIF($AL$3:AL276,$C277)=0,$C277,""),""))</f>
        <v/>
      </c>
      <c r="AM277" s="111" t="str">
        <f aca="false">IF(D277="","",IF(AND($B277='Oneri di Urbanizzazione'!$E$33,$C277='Oneri di Urbanizzazione'!$E$35),IF(COUNTIF(AM$3:AM276,$D277)=0,$D277,""),""))</f>
        <v/>
      </c>
      <c r="AN277" s="111" t="str">
        <f aca="false">IF(E277="","",IF(AND($B277='Oneri di Urbanizzazione'!$E$33,$C277='Oneri di Urbanizzazione'!$E$35,$D277='Oneri di Urbanizzazione'!$E$38),IF(COUNTIF(AN$3:AN276,$E277)=0,$E277,""),""))</f>
        <v/>
      </c>
      <c r="AO277" s="111" t="str">
        <f aca="false">IF(F277="","",IF(AND($B277='Oneri di Urbanizzazione'!$E$33,$C277='Oneri di Urbanizzazione'!$E$35,$D277='Oneri di Urbanizzazione'!$E$38,$E277='Oneri di Urbanizzazione'!$E$40),IF(COUNTIF(AO$3:AO276,$F277)=0,$F277,""),""))</f>
        <v/>
      </c>
      <c r="AP277" s="111" t="str">
        <f aca="false">IF(G277="","",IF(AND($B277='Oneri di Urbanizzazione'!$E$33,$C277='Oneri di Urbanizzazione'!$E$35,$D277='Oneri di Urbanizzazione'!$E$38,$E277='Oneri di Urbanizzazione'!$E$40,$F277='Oneri di Urbanizzazione'!$E$42),IF(COUNTIF(AP$3:AP276,$G277)=0,$G277,""),""))</f>
        <v/>
      </c>
      <c r="AY277" s="1" t="n">
        <f aca="false">+AY276+1</f>
        <v>275</v>
      </c>
      <c r="AZ277" s="978" t="str">
        <f aca="false">IFERROR(VLOOKUP($AY277,BI:BP,8,FALSE()),"")</f>
        <v/>
      </c>
      <c r="BA277" s="978" t="str">
        <f aca="false">IFERROR(VLOOKUP($AY277,BJ:BQ,8,FALSE()),"")</f>
        <v/>
      </c>
      <c r="BB277" s="978" t="str">
        <f aca="false">IFERROR(VLOOKUP($AY277,BK:BR,8,FALSE()),"")</f>
        <v/>
      </c>
      <c r="BC277" s="978" t="str">
        <f aca="false">IFERROR(VLOOKUP($AY277,BL:BS,8,FALSE()),"")</f>
        <v/>
      </c>
      <c r="BD277" s="978" t="str">
        <f aca="false">IFERROR(VLOOKUP($AY277,BM:BT,8,FALSE()),"")</f>
        <v/>
      </c>
      <c r="BE277" s="978" t="str">
        <f aca="false">IFERROR(VLOOKUP($AY277,BN:BU,8,FALSE()),"")</f>
        <v/>
      </c>
      <c r="BI277" s="1" t="str">
        <f aca="false">IF(BP277&lt;&gt;"",MAX(BI$3:BI276)+1,"")</f>
        <v/>
      </c>
      <c r="BJ277" s="1" t="str">
        <f aca="false">IF(BQ277&lt;&gt;"",MAX(BJ$3:BJ276)+1,"")</f>
        <v/>
      </c>
      <c r="BK277" s="1" t="str">
        <f aca="false">IF(BR277&lt;&gt;"",MAX(BK$3:BK276)+1,"")</f>
        <v/>
      </c>
      <c r="BL277" s="1" t="str">
        <f aca="false">IF(BS277&lt;&gt;"",MAX(BL$3:BL276)+1,"")</f>
        <v/>
      </c>
      <c r="BM277" s="1" t="str">
        <f aca="false">IF(BT277&lt;&gt;"",MAX(BM$3:BM276)+1,"")</f>
        <v/>
      </c>
      <c r="BN277" s="1" t="str">
        <f aca="false">IF(BU277&lt;&gt;"",MAX(BN$3:BN276)+1,"")</f>
        <v/>
      </c>
      <c r="BP277" s="1" t="str">
        <f aca="false">IF(B277&lt;&gt;"",IF(COUNTIF(BP$3:BP276,B277)&gt;0,"",B277),"")</f>
        <v/>
      </c>
      <c r="BQ277" s="1" t="str">
        <f aca="false">IF(C277&lt;&gt;"",IF(COUNTIF(BQ$3:BQ276,C277)&gt;0,"",C277),"")</f>
        <v/>
      </c>
      <c r="BR277" s="1" t="str">
        <f aca="false">IF(D277&lt;&gt;"",IF(COUNTIF(BR$3:BR276,D277)&gt;0,"",D277),"")</f>
        <v/>
      </c>
      <c r="BS277" s="1" t="str">
        <f aca="false">IF(E277&lt;&gt;"",IF(COUNTIF(BS$3:BS276,E277)&gt;0,"",E277),"")</f>
        <v/>
      </c>
      <c r="BT277" s="1" t="str">
        <f aca="false">IF(F277&lt;&gt;"",IF(COUNTIF(BT$3:BT276,F277)&gt;0,"",F277),"")</f>
        <v/>
      </c>
      <c r="BU277" s="1" t="str">
        <f aca="false">IF(G277&lt;&gt;"",IF(COUNTIF(BU$3:BU276,G277)&gt;0,"",G277),"")</f>
        <v/>
      </c>
    </row>
    <row r="278" customFormat="false" ht="15" hidden="false" customHeight="false" outlineLevel="0" collapsed="false">
      <c r="A278" s="972" t="str">
        <f aca="false">IF(B278&lt;&gt;"",CONCATENATE(B278,C278,D278,E278,F278,G278),"")</f>
        <v/>
      </c>
      <c r="B278" s="660"/>
      <c r="C278" s="660"/>
      <c r="D278" s="660"/>
      <c r="E278" s="1008"/>
      <c r="F278" s="660"/>
      <c r="G278" s="660"/>
      <c r="H278" s="1002"/>
      <c r="I278" s="1002"/>
      <c r="J278" s="1003"/>
      <c r="K278" s="1004"/>
      <c r="L278" s="1005"/>
      <c r="M278" s="1005"/>
      <c r="N278" s="1003"/>
      <c r="O278" s="1014"/>
      <c r="P278" s="1008"/>
      <c r="Q278" s="1008"/>
      <c r="R278" s="1008"/>
      <c r="S278" s="1007"/>
      <c r="V278" s="111" t="n">
        <f aca="false">+V277+1</f>
        <v>276</v>
      </c>
      <c r="W278" s="977" t="str">
        <f aca="false">IFERROR(VLOOKUP($V277,AD:AK,8,FALSE()),"")</f>
        <v/>
      </c>
      <c r="X278" s="977" t="str">
        <f aca="false">IFERROR(VLOOKUP($V278,AE:AL,8,FALSE()),"")</f>
        <v/>
      </c>
      <c r="Y278" s="977" t="str">
        <f aca="false">IFERROR(VLOOKUP($V278,AF:AM,8,FALSE()),"")</f>
        <v/>
      </c>
      <c r="Z278" s="977" t="str">
        <f aca="false">IFERROR(VLOOKUP($V278,AG:AN,8,FALSE()),"")</f>
        <v/>
      </c>
      <c r="AA278" s="977" t="str">
        <f aca="false">IFERROR(VLOOKUP($V278,AH:AO,8,FALSE()),"")</f>
        <v/>
      </c>
      <c r="AB278" s="977" t="str">
        <f aca="false">IFERROR(VLOOKUP($V278,AI:AP,8,FALSE()),"")</f>
        <v/>
      </c>
      <c r="AD278" s="111" t="str">
        <f aca="false">IF(AK278&lt;&gt;"",MAX(AD$3:AD277)+1,"")</f>
        <v/>
      </c>
      <c r="AE278" s="111" t="str">
        <f aca="false">IF(AL278&lt;&gt;"",MAX(AE$3:AE277)+1,"")</f>
        <v/>
      </c>
      <c r="AF278" s="111" t="str">
        <f aca="false">IF(AM278&lt;&gt;"",MAX(AF$3:AF277)+1,"")</f>
        <v/>
      </c>
      <c r="AG278" s="111" t="str">
        <f aca="false">IF(AN278&lt;&gt;"",MAX(AG$3:AG277)+1,"")</f>
        <v/>
      </c>
      <c r="AH278" s="111" t="str">
        <f aca="false">IF(AO278&lt;&gt;"",MAX(AH$3:AH277)+1,"")</f>
        <v/>
      </c>
      <c r="AI278" s="111" t="str">
        <f aca="false">IF(AP278&lt;&gt;"",MAX(AI$3:AI277)+1,"")</f>
        <v/>
      </c>
      <c r="AK278" s="111" t="str">
        <f aca="false">IF(B278="","",IF(COUNTIF($AK$3:AL277,B278)=0,B278,""))</f>
        <v/>
      </c>
      <c r="AL278" s="111" t="str">
        <f aca="false">IF(C278="","",IF($B278='Oneri di Urbanizzazione'!$E$33,IF(COUNTIF($AL$3:AL277,$C278)=0,$C278,""),""))</f>
        <v/>
      </c>
      <c r="AM278" s="111" t="str">
        <f aca="false">IF(D278="","",IF(AND($B278='Oneri di Urbanizzazione'!$E$33,$C278='Oneri di Urbanizzazione'!$E$35),IF(COUNTIF(AM$3:AM277,$D278)=0,$D278,""),""))</f>
        <v/>
      </c>
      <c r="AN278" s="111" t="str">
        <f aca="false">IF(E278="","",IF(AND($B278='Oneri di Urbanizzazione'!$E$33,$C278='Oneri di Urbanizzazione'!$E$35,$D278='Oneri di Urbanizzazione'!$E$38),IF(COUNTIF(AN$3:AN277,$E278)=0,$E278,""),""))</f>
        <v/>
      </c>
      <c r="AO278" s="111" t="str">
        <f aca="false">IF(F278="","",IF(AND($B278='Oneri di Urbanizzazione'!$E$33,$C278='Oneri di Urbanizzazione'!$E$35,$D278='Oneri di Urbanizzazione'!$E$38,$E278='Oneri di Urbanizzazione'!$E$40),IF(COUNTIF(AO$3:AO277,$F278)=0,$F278,""),""))</f>
        <v/>
      </c>
      <c r="AP278" s="111" t="str">
        <f aca="false">IF(G278="","",IF(AND($B278='Oneri di Urbanizzazione'!$E$33,$C278='Oneri di Urbanizzazione'!$E$35,$D278='Oneri di Urbanizzazione'!$E$38,$E278='Oneri di Urbanizzazione'!$E$40,$F278='Oneri di Urbanizzazione'!$E$42),IF(COUNTIF(AP$3:AP277,$G278)=0,$G278,""),""))</f>
        <v/>
      </c>
      <c r="AY278" s="1" t="n">
        <f aca="false">+AY277+1</f>
        <v>276</v>
      </c>
      <c r="AZ278" s="978" t="str">
        <f aca="false">IFERROR(VLOOKUP($AY278,BI:BP,8,FALSE()),"")</f>
        <v/>
      </c>
      <c r="BA278" s="978" t="str">
        <f aca="false">IFERROR(VLOOKUP($AY278,BJ:BQ,8,FALSE()),"")</f>
        <v/>
      </c>
      <c r="BB278" s="978" t="str">
        <f aca="false">IFERROR(VLOOKUP($AY278,BK:BR,8,FALSE()),"")</f>
        <v/>
      </c>
      <c r="BC278" s="978" t="str">
        <f aca="false">IFERROR(VLOOKUP($AY278,BL:BS,8,FALSE()),"")</f>
        <v/>
      </c>
      <c r="BD278" s="978" t="str">
        <f aca="false">IFERROR(VLOOKUP($AY278,BM:BT,8,FALSE()),"")</f>
        <v/>
      </c>
      <c r="BE278" s="978" t="str">
        <f aca="false">IFERROR(VLOOKUP($AY278,BN:BU,8,FALSE()),"")</f>
        <v/>
      </c>
      <c r="BI278" s="1" t="str">
        <f aca="false">IF(BP278&lt;&gt;"",MAX(BI$3:BI277)+1,"")</f>
        <v/>
      </c>
      <c r="BJ278" s="1" t="str">
        <f aca="false">IF(BQ278&lt;&gt;"",MAX(BJ$3:BJ277)+1,"")</f>
        <v/>
      </c>
      <c r="BK278" s="1" t="str">
        <f aca="false">IF(BR278&lt;&gt;"",MAX(BK$3:BK277)+1,"")</f>
        <v/>
      </c>
      <c r="BL278" s="1" t="str">
        <f aca="false">IF(BS278&lt;&gt;"",MAX(BL$3:BL277)+1,"")</f>
        <v/>
      </c>
      <c r="BM278" s="1" t="str">
        <f aca="false">IF(BT278&lt;&gt;"",MAX(BM$3:BM277)+1,"")</f>
        <v/>
      </c>
      <c r="BN278" s="1" t="str">
        <f aca="false">IF(BU278&lt;&gt;"",MAX(BN$3:BN277)+1,"")</f>
        <v/>
      </c>
      <c r="BP278" s="1" t="str">
        <f aca="false">IF(B278&lt;&gt;"",IF(COUNTIF(BP$3:BP277,B278)&gt;0,"",B278),"")</f>
        <v/>
      </c>
      <c r="BQ278" s="1" t="str">
        <f aca="false">IF(C278&lt;&gt;"",IF(COUNTIF(BQ$3:BQ277,C278)&gt;0,"",C278),"")</f>
        <v/>
      </c>
      <c r="BR278" s="1" t="str">
        <f aca="false">IF(D278&lt;&gt;"",IF(COUNTIF(BR$3:BR277,D278)&gt;0,"",D278),"")</f>
        <v/>
      </c>
      <c r="BS278" s="1" t="str">
        <f aca="false">IF(E278&lt;&gt;"",IF(COUNTIF(BS$3:BS277,E278)&gt;0,"",E278),"")</f>
        <v/>
      </c>
      <c r="BT278" s="1" t="str">
        <f aca="false">IF(F278&lt;&gt;"",IF(COUNTIF(BT$3:BT277,F278)&gt;0,"",F278),"")</f>
        <v/>
      </c>
      <c r="BU278" s="1" t="str">
        <f aca="false">IF(G278&lt;&gt;"",IF(COUNTIF(BU$3:BU277,G278)&gt;0,"",G278),"")</f>
        <v/>
      </c>
    </row>
    <row r="279" customFormat="false" ht="15" hidden="false" customHeight="false" outlineLevel="0" collapsed="false">
      <c r="A279" s="972" t="str">
        <f aca="false">IF(B279&lt;&gt;"",CONCATENATE(B279,C279,D279,E279,F279,G279),"")</f>
        <v/>
      </c>
      <c r="B279" s="660"/>
      <c r="C279" s="660"/>
      <c r="D279" s="660"/>
      <c r="E279" s="1008"/>
      <c r="F279" s="660"/>
      <c r="G279" s="660"/>
      <c r="H279" s="1002"/>
      <c r="I279" s="1002"/>
      <c r="J279" s="1003"/>
      <c r="K279" s="1004"/>
      <c r="L279" s="1005"/>
      <c r="M279" s="1005"/>
      <c r="N279" s="1003"/>
      <c r="O279" s="1014"/>
      <c r="P279" s="1008"/>
      <c r="Q279" s="1008"/>
      <c r="R279" s="1008"/>
      <c r="S279" s="1007"/>
      <c r="V279" s="111" t="n">
        <f aca="false">+V278+1</f>
        <v>277</v>
      </c>
      <c r="W279" s="977" t="str">
        <f aca="false">IFERROR(VLOOKUP($V278,AD:AK,8,FALSE()),"")</f>
        <v/>
      </c>
      <c r="X279" s="977" t="str">
        <f aca="false">IFERROR(VLOOKUP($V279,AE:AL,8,FALSE()),"")</f>
        <v/>
      </c>
      <c r="Y279" s="977" t="str">
        <f aca="false">IFERROR(VLOOKUP($V279,AF:AM,8,FALSE()),"")</f>
        <v/>
      </c>
      <c r="Z279" s="977" t="str">
        <f aca="false">IFERROR(VLOOKUP($V279,AG:AN,8,FALSE()),"")</f>
        <v/>
      </c>
      <c r="AA279" s="977" t="str">
        <f aca="false">IFERROR(VLOOKUP($V279,AH:AO,8,FALSE()),"")</f>
        <v/>
      </c>
      <c r="AB279" s="977" t="str">
        <f aca="false">IFERROR(VLOOKUP($V279,AI:AP,8,FALSE()),"")</f>
        <v/>
      </c>
      <c r="AD279" s="111" t="str">
        <f aca="false">IF(AK279&lt;&gt;"",MAX(AD$3:AD278)+1,"")</f>
        <v/>
      </c>
      <c r="AE279" s="111" t="str">
        <f aca="false">IF(AL279&lt;&gt;"",MAX(AE$3:AE278)+1,"")</f>
        <v/>
      </c>
      <c r="AF279" s="111" t="str">
        <f aca="false">IF(AM279&lt;&gt;"",MAX(AF$3:AF278)+1,"")</f>
        <v/>
      </c>
      <c r="AG279" s="111" t="str">
        <f aca="false">IF(AN279&lt;&gt;"",MAX(AG$3:AG278)+1,"")</f>
        <v/>
      </c>
      <c r="AH279" s="111" t="str">
        <f aca="false">IF(AO279&lt;&gt;"",MAX(AH$3:AH278)+1,"")</f>
        <v/>
      </c>
      <c r="AI279" s="111" t="str">
        <f aca="false">IF(AP279&lt;&gt;"",MAX(AI$3:AI278)+1,"")</f>
        <v/>
      </c>
      <c r="AK279" s="111" t="str">
        <f aca="false">IF(B279="","",IF(COUNTIF($AK$3:AL278,B279)=0,B279,""))</f>
        <v/>
      </c>
      <c r="AL279" s="111" t="str">
        <f aca="false">IF(C279="","",IF($B279='Oneri di Urbanizzazione'!$E$33,IF(COUNTIF($AL$3:AL278,$C279)=0,$C279,""),""))</f>
        <v/>
      </c>
      <c r="AM279" s="111" t="str">
        <f aca="false">IF(D279="","",IF(AND($B279='Oneri di Urbanizzazione'!$E$33,$C279='Oneri di Urbanizzazione'!$E$35),IF(COUNTIF(AM$3:AM278,$D279)=0,$D279,""),""))</f>
        <v/>
      </c>
      <c r="AN279" s="111" t="str">
        <f aca="false">IF(E279="","",IF(AND($B279='Oneri di Urbanizzazione'!$E$33,$C279='Oneri di Urbanizzazione'!$E$35,$D279='Oneri di Urbanizzazione'!$E$38),IF(COUNTIF(AN$3:AN278,$E279)=0,$E279,""),""))</f>
        <v/>
      </c>
      <c r="AO279" s="111" t="str">
        <f aca="false">IF(F279="","",IF(AND($B279='Oneri di Urbanizzazione'!$E$33,$C279='Oneri di Urbanizzazione'!$E$35,$D279='Oneri di Urbanizzazione'!$E$38,$E279='Oneri di Urbanizzazione'!$E$40),IF(COUNTIF(AO$3:AO278,$F279)=0,$F279,""),""))</f>
        <v/>
      </c>
      <c r="AP279" s="111" t="str">
        <f aca="false">IF(G279="","",IF(AND($B279='Oneri di Urbanizzazione'!$E$33,$C279='Oneri di Urbanizzazione'!$E$35,$D279='Oneri di Urbanizzazione'!$E$38,$E279='Oneri di Urbanizzazione'!$E$40,$F279='Oneri di Urbanizzazione'!$E$42),IF(COUNTIF(AP$3:AP278,$G279)=0,$G279,""),""))</f>
        <v/>
      </c>
      <c r="AY279" s="1" t="n">
        <f aca="false">+AY278+1</f>
        <v>277</v>
      </c>
      <c r="AZ279" s="978" t="str">
        <f aca="false">IFERROR(VLOOKUP($AY279,BI:BP,8,FALSE()),"")</f>
        <v/>
      </c>
      <c r="BA279" s="978" t="str">
        <f aca="false">IFERROR(VLOOKUP($AY279,BJ:BQ,8,FALSE()),"")</f>
        <v/>
      </c>
      <c r="BB279" s="978" t="str">
        <f aca="false">IFERROR(VLOOKUP($AY279,BK:BR,8,FALSE()),"")</f>
        <v/>
      </c>
      <c r="BC279" s="978" t="str">
        <f aca="false">IFERROR(VLOOKUP($AY279,BL:BS,8,FALSE()),"")</f>
        <v/>
      </c>
      <c r="BD279" s="978" t="str">
        <f aca="false">IFERROR(VLOOKUP($AY279,BM:BT,8,FALSE()),"")</f>
        <v/>
      </c>
      <c r="BE279" s="978" t="str">
        <f aca="false">IFERROR(VLOOKUP($AY279,BN:BU,8,FALSE()),"")</f>
        <v/>
      </c>
      <c r="BI279" s="1" t="str">
        <f aca="false">IF(BP279&lt;&gt;"",MAX(BI$3:BI278)+1,"")</f>
        <v/>
      </c>
      <c r="BJ279" s="1" t="str">
        <f aca="false">IF(BQ279&lt;&gt;"",MAX(BJ$3:BJ278)+1,"")</f>
        <v/>
      </c>
      <c r="BK279" s="1" t="str">
        <f aca="false">IF(BR279&lt;&gt;"",MAX(BK$3:BK278)+1,"")</f>
        <v/>
      </c>
      <c r="BL279" s="1" t="str">
        <f aca="false">IF(BS279&lt;&gt;"",MAX(BL$3:BL278)+1,"")</f>
        <v/>
      </c>
      <c r="BM279" s="1" t="str">
        <f aca="false">IF(BT279&lt;&gt;"",MAX(BM$3:BM278)+1,"")</f>
        <v/>
      </c>
      <c r="BN279" s="1" t="str">
        <f aca="false">IF(BU279&lt;&gt;"",MAX(BN$3:BN278)+1,"")</f>
        <v/>
      </c>
      <c r="BP279" s="1" t="str">
        <f aca="false">IF(B279&lt;&gt;"",IF(COUNTIF(BP$3:BP278,B279)&gt;0,"",B279),"")</f>
        <v/>
      </c>
      <c r="BQ279" s="1" t="str">
        <f aca="false">IF(C279&lt;&gt;"",IF(COUNTIF(BQ$3:BQ278,C279)&gt;0,"",C279),"")</f>
        <v/>
      </c>
      <c r="BR279" s="1" t="str">
        <f aca="false">IF(D279&lt;&gt;"",IF(COUNTIF(BR$3:BR278,D279)&gt;0,"",D279),"")</f>
        <v/>
      </c>
      <c r="BS279" s="1" t="str">
        <f aca="false">IF(E279&lt;&gt;"",IF(COUNTIF(BS$3:BS278,E279)&gt;0,"",E279),"")</f>
        <v/>
      </c>
      <c r="BT279" s="1" t="str">
        <f aca="false">IF(F279&lt;&gt;"",IF(COUNTIF(BT$3:BT278,F279)&gt;0,"",F279),"")</f>
        <v/>
      </c>
      <c r="BU279" s="1" t="str">
        <f aca="false">IF(G279&lt;&gt;"",IF(COUNTIF(BU$3:BU278,G279)&gt;0,"",G279),"")</f>
        <v/>
      </c>
    </row>
    <row r="280" customFormat="false" ht="15" hidden="false" customHeight="false" outlineLevel="0" collapsed="false">
      <c r="A280" s="972" t="str">
        <f aca="false">IF(B280&lt;&gt;"",CONCATENATE(B280,C280,D280,E280,F280,G280),"")</f>
        <v/>
      </c>
      <c r="B280" s="660"/>
      <c r="C280" s="660"/>
      <c r="D280" s="660"/>
      <c r="E280" s="1008"/>
      <c r="F280" s="660"/>
      <c r="G280" s="660"/>
      <c r="H280" s="1002"/>
      <c r="I280" s="1002"/>
      <c r="J280" s="1003"/>
      <c r="K280" s="1004"/>
      <c r="L280" s="1005"/>
      <c r="M280" s="1005"/>
      <c r="N280" s="1003"/>
      <c r="O280" s="1014"/>
      <c r="P280" s="1008"/>
      <c r="Q280" s="1008"/>
      <c r="R280" s="1008"/>
      <c r="S280" s="1007"/>
      <c r="V280" s="111" t="n">
        <f aca="false">+V279+1</f>
        <v>278</v>
      </c>
      <c r="W280" s="977" t="str">
        <f aca="false">IFERROR(VLOOKUP($V279,AD:AK,8,FALSE()),"")</f>
        <v/>
      </c>
      <c r="X280" s="977" t="str">
        <f aca="false">IFERROR(VLOOKUP($V280,AE:AL,8,FALSE()),"")</f>
        <v/>
      </c>
      <c r="Y280" s="977" t="str">
        <f aca="false">IFERROR(VLOOKUP($V280,AF:AM,8,FALSE()),"")</f>
        <v/>
      </c>
      <c r="Z280" s="977" t="str">
        <f aca="false">IFERROR(VLOOKUP($V280,AG:AN,8,FALSE()),"")</f>
        <v/>
      </c>
      <c r="AA280" s="977" t="str">
        <f aca="false">IFERROR(VLOOKUP($V280,AH:AO,8,FALSE()),"")</f>
        <v/>
      </c>
      <c r="AB280" s="977" t="str">
        <f aca="false">IFERROR(VLOOKUP($V280,AI:AP,8,FALSE()),"")</f>
        <v/>
      </c>
      <c r="AD280" s="111" t="str">
        <f aca="false">IF(AK280&lt;&gt;"",MAX(AD$3:AD279)+1,"")</f>
        <v/>
      </c>
      <c r="AE280" s="111" t="str">
        <f aca="false">IF(AL280&lt;&gt;"",MAX(AE$3:AE279)+1,"")</f>
        <v/>
      </c>
      <c r="AF280" s="111" t="str">
        <f aca="false">IF(AM280&lt;&gt;"",MAX(AF$3:AF279)+1,"")</f>
        <v/>
      </c>
      <c r="AG280" s="111" t="str">
        <f aca="false">IF(AN280&lt;&gt;"",MAX(AG$3:AG279)+1,"")</f>
        <v/>
      </c>
      <c r="AH280" s="111" t="str">
        <f aca="false">IF(AO280&lt;&gt;"",MAX(AH$3:AH279)+1,"")</f>
        <v/>
      </c>
      <c r="AI280" s="111" t="str">
        <f aca="false">IF(AP280&lt;&gt;"",MAX(AI$3:AI279)+1,"")</f>
        <v/>
      </c>
      <c r="AK280" s="111" t="str">
        <f aca="false">IF(B280="","",IF(COUNTIF($AK$3:AL279,B280)=0,B280,""))</f>
        <v/>
      </c>
      <c r="AL280" s="111" t="str">
        <f aca="false">IF(C280="","",IF($B280='Oneri di Urbanizzazione'!$E$33,IF(COUNTIF($AL$3:AL279,$C280)=0,$C280,""),""))</f>
        <v/>
      </c>
      <c r="AM280" s="111" t="str">
        <f aca="false">IF(D280="","",IF(AND($B280='Oneri di Urbanizzazione'!$E$33,$C280='Oneri di Urbanizzazione'!$E$35),IF(COUNTIF(AM$3:AM279,$D280)=0,$D280,""),""))</f>
        <v/>
      </c>
      <c r="AN280" s="111" t="str">
        <f aca="false">IF(E280="","",IF(AND($B280='Oneri di Urbanizzazione'!$E$33,$C280='Oneri di Urbanizzazione'!$E$35,$D280='Oneri di Urbanizzazione'!$E$38),IF(COUNTIF(AN$3:AN279,$E280)=0,$E280,""),""))</f>
        <v/>
      </c>
      <c r="AO280" s="111" t="str">
        <f aca="false">IF(F280="","",IF(AND($B280='Oneri di Urbanizzazione'!$E$33,$C280='Oneri di Urbanizzazione'!$E$35,$D280='Oneri di Urbanizzazione'!$E$38,$E280='Oneri di Urbanizzazione'!$E$40),IF(COUNTIF(AO$3:AO279,$F280)=0,$F280,""),""))</f>
        <v/>
      </c>
      <c r="AP280" s="111" t="str">
        <f aca="false">IF(G280="","",IF(AND($B280='Oneri di Urbanizzazione'!$E$33,$C280='Oneri di Urbanizzazione'!$E$35,$D280='Oneri di Urbanizzazione'!$E$38,$E280='Oneri di Urbanizzazione'!$E$40,$F280='Oneri di Urbanizzazione'!$E$42),IF(COUNTIF(AP$3:AP279,$G280)=0,$G280,""),""))</f>
        <v/>
      </c>
      <c r="AY280" s="1" t="n">
        <f aca="false">+AY279+1</f>
        <v>278</v>
      </c>
      <c r="AZ280" s="978" t="str">
        <f aca="false">IFERROR(VLOOKUP($AY280,BI:BP,8,FALSE()),"")</f>
        <v/>
      </c>
      <c r="BA280" s="978" t="str">
        <f aca="false">IFERROR(VLOOKUP($AY280,BJ:BQ,8,FALSE()),"")</f>
        <v/>
      </c>
      <c r="BB280" s="978" t="str">
        <f aca="false">IFERROR(VLOOKUP($AY280,BK:BR,8,FALSE()),"")</f>
        <v/>
      </c>
      <c r="BC280" s="978" t="str">
        <f aca="false">IFERROR(VLOOKUP($AY280,BL:BS,8,FALSE()),"")</f>
        <v/>
      </c>
      <c r="BD280" s="978" t="str">
        <f aca="false">IFERROR(VLOOKUP($AY280,BM:BT,8,FALSE()),"")</f>
        <v/>
      </c>
      <c r="BE280" s="978" t="str">
        <f aca="false">IFERROR(VLOOKUP($AY280,BN:BU,8,FALSE()),"")</f>
        <v/>
      </c>
      <c r="BI280" s="1" t="str">
        <f aca="false">IF(BP280&lt;&gt;"",MAX(BI$3:BI279)+1,"")</f>
        <v/>
      </c>
      <c r="BJ280" s="1" t="str">
        <f aca="false">IF(BQ280&lt;&gt;"",MAX(BJ$3:BJ279)+1,"")</f>
        <v/>
      </c>
      <c r="BK280" s="1" t="str">
        <f aca="false">IF(BR280&lt;&gt;"",MAX(BK$3:BK279)+1,"")</f>
        <v/>
      </c>
      <c r="BL280" s="1" t="str">
        <f aca="false">IF(BS280&lt;&gt;"",MAX(BL$3:BL279)+1,"")</f>
        <v/>
      </c>
      <c r="BM280" s="1" t="str">
        <f aca="false">IF(BT280&lt;&gt;"",MAX(BM$3:BM279)+1,"")</f>
        <v/>
      </c>
      <c r="BN280" s="1" t="str">
        <f aca="false">IF(BU280&lt;&gt;"",MAX(BN$3:BN279)+1,"")</f>
        <v/>
      </c>
      <c r="BP280" s="1" t="str">
        <f aca="false">IF(B280&lt;&gt;"",IF(COUNTIF(BP$3:BP279,B280)&gt;0,"",B280),"")</f>
        <v/>
      </c>
      <c r="BQ280" s="1" t="str">
        <f aca="false">IF(C280&lt;&gt;"",IF(COUNTIF(BQ$3:BQ279,C280)&gt;0,"",C280),"")</f>
        <v/>
      </c>
      <c r="BR280" s="1" t="str">
        <f aca="false">IF(D280&lt;&gt;"",IF(COUNTIF(BR$3:BR279,D280)&gt;0,"",D280),"")</f>
        <v/>
      </c>
      <c r="BS280" s="1" t="str">
        <f aca="false">IF(E280&lt;&gt;"",IF(COUNTIF(BS$3:BS279,E280)&gt;0,"",E280),"")</f>
        <v/>
      </c>
      <c r="BT280" s="1" t="str">
        <f aca="false">IF(F280&lt;&gt;"",IF(COUNTIF(BT$3:BT279,F280)&gt;0,"",F280),"")</f>
        <v/>
      </c>
      <c r="BU280" s="1" t="str">
        <f aca="false">IF(G280&lt;&gt;"",IF(COUNTIF(BU$3:BU279,G280)&gt;0,"",G280),"")</f>
        <v/>
      </c>
    </row>
    <row r="281" customFormat="false" ht="15" hidden="false" customHeight="false" outlineLevel="0" collapsed="false">
      <c r="A281" s="972" t="str">
        <f aca="false">IF(B281&lt;&gt;"",CONCATENATE(B281,C281,D281,E281,F281,G281),"")</f>
        <v/>
      </c>
      <c r="B281" s="660"/>
      <c r="C281" s="660"/>
      <c r="D281" s="660"/>
      <c r="E281" s="1008"/>
      <c r="F281" s="660"/>
      <c r="G281" s="660"/>
      <c r="H281" s="1002"/>
      <c r="I281" s="1002"/>
      <c r="J281" s="1003"/>
      <c r="K281" s="1004"/>
      <c r="L281" s="1005"/>
      <c r="M281" s="1005"/>
      <c r="N281" s="1003"/>
      <c r="O281" s="1014"/>
      <c r="P281" s="1008"/>
      <c r="Q281" s="1008"/>
      <c r="R281" s="1008"/>
      <c r="S281" s="1007"/>
      <c r="V281" s="111" t="n">
        <f aca="false">+V280+1</f>
        <v>279</v>
      </c>
      <c r="W281" s="977" t="str">
        <f aca="false">IFERROR(VLOOKUP($V280,AD:AK,8,FALSE()),"")</f>
        <v/>
      </c>
      <c r="X281" s="977" t="str">
        <f aca="false">IFERROR(VLOOKUP($V281,AE:AL,8,FALSE()),"")</f>
        <v/>
      </c>
      <c r="Y281" s="977" t="str">
        <f aca="false">IFERROR(VLOOKUP($V281,AF:AM,8,FALSE()),"")</f>
        <v/>
      </c>
      <c r="Z281" s="977" t="str">
        <f aca="false">IFERROR(VLOOKUP($V281,AG:AN,8,FALSE()),"")</f>
        <v/>
      </c>
      <c r="AA281" s="977" t="str">
        <f aca="false">IFERROR(VLOOKUP($V281,AH:AO,8,FALSE()),"")</f>
        <v/>
      </c>
      <c r="AB281" s="977" t="str">
        <f aca="false">IFERROR(VLOOKUP($V281,AI:AP,8,FALSE()),"")</f>
        <v/>
      </c>
      <c r="AD281" s="111" t="str">
        <f aca="false">IF(AK281&lt;&gt;"",MAX(AD$3:AD280)+1,"")</f>
        <v/>
      </c>
      <c r="AE281" s="111" t="str">
        <f aca="false">IF(AL281&lt;&gt;"",MAX(AE$3:AE280)+1,"")</f>
        <v/>
      </c>
      <c r="AF281" s="111" t="str">
        <f aca="false">IF(AM281&lt;&gt;"",MAX(AF$3:AF280)+1,"")</f>
        <v/>
      </c>
      <c r="AG281" s="111" t="str">
        <f aca="false">IF(AN281&lt;&gt;"",MAX(AG$3:AG280)+1,"")</f>
        <v/>
      </c>
      <c r="AH281" s="111" t="str">
        <f aca="false">IF(AO281&lt;&gt;"",MAX(AH$3:AH280)+1,"")</f>
        <v/>
      </c>
      <c r="AI281" s="111" t="str">
        <f aca="false">IF(AP281&lt;&gt;"",MAX(AI$3:AI280)+1,"")</f>
        <v/>
      </c>
      <c r="AK281" s="111" t="str">
        <f aca="false">IF(B281="","",IF(COUNTIF($AK$3:AL280,B281)=0,B281,""))</f>
        <v/>
      </c>
      <c r="AL281" s="111" t="str">
        <f aca="false">IF(C281="","",IF($B281='Oneri di Urbanizzazione'!$E$33,IF(COUNTIF($AL$3:AL280,$C281)=0,$C281,""),""))</f>
        <v/>
      </c>
      <c r="AM281" s="111" t="str">
        <f aca="false">IF(D281="","",IF(AND($B281='Oneri di Urbanizzazione'!$E$33,$C281='Oneri di Urbanizzazione'!$E$35),IF(COUNTIF(AM$3:AM280,$D281)=0,$D281,""),""))</f>
        <v/>
      </c>
      <c r="AN281" s="111" t="str">
        <f aca="false">IF(E281="","",IF(AND($B281='Oneri di Urbanizzazione'!$E$33,$C281='Oneri di Urbanizzazione'!$E$35,$D281='Oneri di Urbanizzazione'!$E$38),IF(COUNTIF(AN$3:AN280,$E281)=0,$E281,""),""))</f>
        <v/>
      </c>
      <c r="AO281" s="111" t="str">
        <f aca="false">IF(F281="","",IF(AND($B281='Oneri di Urbanizzazione'!$E$33,$C281='Oneri di Urbanizzazione'!$E$35,$D281='Oneri di Urbanizzazione'!$E$38,$E281='Oneri di Urbanizzazione'!$E$40),IF(COUNTIF(AO$3:AO280,$F281)=0,$F281,""),""))</f>
        <v/>
      </c>
      <c r="AP281" s="111" t="str">
        <f aca="false">IF(G281="","",IF(AND($B281='Oneri di Urbanizzazione'!$E$33,$C281='Oneri di Urbanizzazione'!$E$35,$D281='Oneri di Urbanizzazione'!$E$38,$E281='Oneri di Urbanizzazione'!$E$40,$F281='Oneri di Urbanizzazione'!$E$42),IF(COUNTIF(AP$3:AP280,$G281)=0,$G281,""),""))</f>
        <v/>
      </c>
      <c r="AY281" s="1" t="n">
        <f aca="false">+AY280+1</f>
        <v>279</v>
      </c>
      <c r="AZ281" s="978" t="str">
        <f aca="false">IFERROR(VLOOKUP($AY281,BI:BP,8,FALSE()),"")</f>
        <v/>
      </c>
      <c r="BA281" s="978" t="str">
        <f aca="false">IFERROR(VLOOKUP($AY281,BJ:BQ,8,FALSE()),"")</f>
        <v/>
      </c>
      <c r="BB281" s="978" t="str">
        <f aca="false">IFERROR(VLOOKUP($AY281,BK:BR,8,FALSE()),"")</f>
        <v/>
      </c>
      <c r="BC281" s="978" t="str">
        <f aca="false">IFERROR(VLOOKUP($AY281,BL:BS,8,FALSE()),"")</f>
        <v/>
      </c>
      <c r="BD281" s="978" t="str">
        <f aca="false">IFERROR(VLOOKUP($AY281,BM:BT,8,FALSE()),"")</f>
        <v/>
      </c>
      <c r="BE281" s="978" t="str">
        <f aca="false">IFERROR(VLOOKUP($AY281,BN:BU,8,FALSE()),"")</f>
        <v/>
      </c>
      <c r="BI281" s="1" t="str">
        <f aca="false">IF(BP281&lt;&gt;"",MAX(BI$3:BI280)+1,"")</f>
        <v/>
      </c>
      <c r="BJ281" s="1" t="str">
        <f aca="false">IF(BQ281&lt;&gt;"",MAX(BJ$3:BJ280)+1,"")</f>
        <v/>
      </c>
      <c r="BK281" s="1" t="str">
        <f aca="false">IF(BR281&lt;&gt;"",MAX(BK$3:BK280)+1,"")</f>
        <v/>
      </c>
      <c r="BL281" s="1" t="str">
        <f aca="false">IF(BS281&lt;&gt;"",MAX(BL$3:BL280)+1,"")</f>
        <v/>
      </c>
      <c r="BM281" s="1" t="str">
        <f aca="false">IF(BT281&lt;&gt;"",MAX(BM$3:BM280)+1,"")</f>
        <v/>
      </c>
      <c r="BN281" s="1" t="str">
        <f aca="false">IF(BU281&lt;&gt;"",MAX(BN$3:BN280)+1,"")</f>
        <v/>
      </c>
      <c r="BP281" s="1" t="str">
        <f aca="false">IF(B281&lt;&gt;"",IF(COUNTIF(BP$3:BP280,B281)&gt;0,"",B281),"")</f>
        <v/>
      </c>
      <c r="BQ281" s="1" t="str">
        <f aca="false">IF(C281&lt;&gt;"",IF(COUNTIF(BQ$3:BQ280,C281)&gt;0,"",C281),"")</f>
        <v/>
      </c>
      <c r="BR281" s="1" t="str">
        <f aca="false">IF(D281&lt;&gt;"",IF(COUNTIF(BR$3:BR280,D281)&gt;0,"",D281),"")</f>
        <v/>
      </c>
      <c r="BS281" s="1" t="str">
        <f aca="false">IF(E281&lt;&gt;"",IF(COUNTIF(BS$3:BS280,E281)&gt;0,"",E281),"")</f>
        <v/>
      </c>
      <c r="BT281" s="1" t="str">
        <f aca="false">IF(F281&lt;&gt;"",IF(COUNTIF(BT$3:BT280,F281)&gt;0,"",F281),"")</f>
        <v/>
      </c>
      <c r="BU281" s="1" t="str">
        <f aca="false">IF(G281&lt;&gt;"",IF(COUNTIF(BU$3:BU280,G281)&gt;0,"",G281),"")</f>
        <v/>
      </c>
    </row>
    <row r="282" customFormat="false" ht="15" hidden="false" customHeight="false" outlineLevel="0" collapsed="false">
      <c r="A282" s="972" t="str">
        <f aca="false">IF(B282&lt;&gt;"",CONCATENATE(B282,C282,D282,E282,F282,G282),"")</f>
        <v/>
      </c>
      <c r="B282" s="660"/>
      <c r="C282" s="660"/>
      <c r="D282" s="660"/>
      <c r="E282" s="1008"/>
      <c r="F282" s="660"/>
      <c r="G282" s="660"/>
      <c r="H282" s="1002"/>
      <c r="I282" s="1002"/>
      <c r="J282" s="1003"/>
      <c r="K282" s="1004"/>
      <c r="L282" s="1005"/>
      <c r="M282" s="1005"/>
      <c r="N282" s="1003"/>
      <c r="O282" s="1014"/>
      <c r="P282" s="1008"/>
      <c r="Q282" s="1008"/>
      <c r="R282" s="1008"/>
      <c r="S282" s="1007"/>
      <c r="V282" s="111" t="n">
        <f aca="false">+V281+1</f>
        <v>280</v>
      </c>
      <c r="W282" s="977" t="str">
        <f aca="false">IFERROR(VLOOKUP($V281,AD:AK,8,FALSE()),"")</f>
        <v/>
      </c>
      <c r="X282" s="977" t="str">
        <f aca="false">IFERROR(VLOOKUP($V282,AE:AL,8,FALSE()),"")</f>
        <v/>
      </c>
      <c r="Y282" s="977" t="str">
        <f aca="false">IFERROR(VLOOKUP($V282,AF:AM,8,FALSE()),"")</f>
        <v/>
      </c>
      <c r="Z282" s="977" t="str">
        <f aca="false">IFERROR(VLOOKUP($V282,AG:AN,8,FALSE()),"")</f>
        <v/>
      </c>
      <c r="AA282" s="977" t="str">
        <f aca="false">IFERROR(VLOOKUP($V282,AH:AO,8,FALSE()),"")</f>
        <v/>
      </c>
      <c r="AB282" s="977" t="str">
        <f aca="false">IFERROR(VLOOKUP($V282,AI:AP,8,FALSE()),"")</f>
        <v/>
      </c>
      <c r="AD282" s="111" t="str">
        <f aca="false">IF(AK282&lt;&gt;"",MAX(AD$3:AD281)+1,"")</f>
        <v/>
      </c>
      <c r="AE282" s="111" t="str">
        <f aca="false">IF(AL282&lt;&gt;"",MAX(AE$3:AE281)+1,"")</f>
        <v/>
      </c>
      <c r="AF282" s="111" t="str">
        <f aca="false">IF(AM282&lt;&gt;"",MAX(AF$3:AF281)+1,"")</f>
        <v/>
      </c>
      <c r="AG282" s="111" t="str">
        <f aca="false">IF(AN282&lt;&gt;"",MAX(AG$3:AG281)+1,"")</f>
        <v/>
      </c>
      <c r="AH282" s="111" t="str">
        <f aca="false">IF(AO282&lt;&gt;"",MAX(AH$3:AH281)+1,"")</f>
        <v/>
      </c>
      <c r="AI282" s="111" t="str">
        <f aca="false">IF(AP282&lt;&gt;"",MAX(AI$3:AI281)+1,"")</f>
        <v/>
      </c>
      <c r="AK282" s="111" t="str">
        <f aca="false">IF(B282="","",IF(COUNTIF($AK$3:AL281,B282)=0,B282,""))</f>
        <v/>
      </c>
      <c r="AL282" s="111" t="str">
        <f aca="false">IF(C282="","",IF($B282='Oneri di Urbanizzazione'!$E$33,IF(COUNTIF($AL$3:AL281,$C282)=0,$C282,""),""))</f>
        <v/>
      </c>
      <c r="AM282" s="111" t="str">
        <f aca="false">IF(D282="","",IF(AND($B282='Oneri di Urbanizzazione'!$E$33,$C282='Oneri di Urbanizzazione'!$E$35),IF(COUNTIF(AM$3:AM281,$D282)=0,$D282,""),""))</f>
        <v/>
      </c>
      <c r="AN282" s="111" t="str">
        <f aca="false">IF(E282="","",IF(AND($B282='Oneri di Urbanizzazione'!$E$33,$C282='Oneri di Urbanizzazione'!$E$35,$D282='Oneri di Urbanizzazione'!$E$38),IF(COUNTIF(AN$3:AN281,$E282)=0,$E282,""),""))</f>
        <v/>
      </c>
      <c r="AO282" s="111" t="str">
        <f aca="false">IF(F282="","",IF(AND($B282='Oneri di Urbanizzazione'!$E$33,$C282='Oneri di Urbanizzazione'!$E$35,$D282='Oneri di Urbanizzazione'!$E$38,$E282='Oneri di Urbanizzazione'!$E$40),IF(COUNTIF(AO$3:AO281,$F282)=0,$F282,""),""))</f>
        <v/>
      </c>
      <c r="AP282" s="111" t="str">
        <f aca="false">IF(G282="","",IF(AND($B282='Oneri di Urbanizzazione'!$E$33,$C282='Oneri di Urbanizzazione'!$E$35,$D282='Oneri di Urbanizzazione'!$E$38,$E282='Oneri di Urbanizzazione'!$E$40,$F282='Oneri di Urbanizzazione'!$E$42),IF(COUNTIF(AP$3:AP281,$G282)=0,$G282,""),""))</f>
        <v/>
      </c>
      <c r="AY282" s="1" t="n">
        <f aca="false">+AY281+1</f>
        <v>280</v>
      </c>
      <c r="AZ282" s="978" t="str">
        <f aca="false">IFERROR(VLOOKUP($AY282,BI:BP,8,FALSE()),"")</f>
        <v/>
      </c>
      <c r="BA282" s="978" t="str">
        <f aca="false">IFERROR(VLOOKUP($AY282,BJ:BQ,8,FALSE()),"")</f>
        <v/>
      </c>
      <c r="BB282" s="978" t="str">
        <f aca="false">IFERROR(VLOOKUP($AY282,BK:BR,8,FALSE()),"")</f>
        <v/>
      </c>
      <c r="BC282" s="978" t="str">
        <f aca="false">IFERROR(VLOOKUP($AY282,BL:BS,8,FALSE()),"")</f>
        <v/>
      </c>
      <c r="BD282" s="978" t="str">
        <f aca="false">IFERROR(VLOOKUP($AY282,BM:BT,8,FALSE()),"")</f>
        <v/>
      </c>
      <c r="BE282" s="978" t="str">
        <f aca="false">IFERROR(VLOOKUP($AY282,BN:BU,8,FALSE()),"")</f>
        <v/>
      </c>
      <c r="BI282" s="1" t="str">
        <f aca="false">IF(BP282&lt;&gt;"",MAX(BI$3:BI281)+1,"")</f>
        <v/>
      </c>
      <c r="BJ282" s="1" t="str">
        <f aca="false">IF(BQ282&lt;&gt;"",MAX(BJ$3:BJ281)+1,"")</f>
        <v/>
      </c>
      <c r="BK282" s="1" t="str">
        <f aca="false">IF(BR282&lt;&gt;"",MAX(BK$3:BK281)+1,"")</f>
        <v/>
      </c>
      <c r="BL282" s="1" t="str">
        <f aca="false">IF(BS282&lt;&gt;"",MAX(BL$3:BL281)+1,"")</f>
        <v/>
      </c>
      <c r="BM282" s="1" t="str">
        <f aca="false">IF(BT282&lt;&gt;"",MAX(BM$3:BM281)+1,"")</f>
        <v/>
      </c>
      <c r="BN282" s="1" t="str">
        <f aca="false">IF(BU282&lt;&gt;"",MAX(BN$3:BN281)+1,"")</f>
        <v/>
      </c>
      <c r="BP282" s="1" t="str">
        <f aca="false">IF(B282&lt;&gt;"",IF(COUNTIF(BP$3:BP281,B282)&gt;0,"",B282),"")</f>
        <v/>
      </c>
      <c r="BQ282" s="1" t="str">
        <f aca="false">IF(C282&lt;&gt;"",IF(COUNTIF(BQ$3:BQ281,C282)&gt;0,"",C282),"")</f>
        <v/>
      </c>
      <c r="BR282" s="1" t="str">
        <f aca="false">IF(D282&lt;&gt;"",IF(COUNTIF(BR$3:BR281,D282)&gt;0,"",D282),"")</f>
        <v/>
      </c>
      <c r="BS282" s="1" t="str">
        <f aca="false">IF(E282&lt;&gt;"",IF(COUNTIF(BS$3:BS281,E282)&gt;0,"",E282),"")</f>
        <v/>
      </c>
      <c r="BT282" s="1" t="str">
        <f aca="false">IF(F282&lt;&gt;"",IF(COUNTIF(BT$3:BT281,F282)&gt;0,"",F282),"")</f>
        <v/>
      </c>
      <c r="BU282" s="1" t="str">
        <f aca="false">IF(G282&lt;&gt;"",IF(COUNTIF(BU$3:BU281,G282)&gt;0,"",G282),"")</f>
        <v/>
      </c>
    </row>
    <row r="283" customFormat="false" ht="15" hidden="false" customHeight="false" outlineLevel="0" collapsed="false">
      <c r="A283" s="972" t="str">
        <f aca="false">IF(B283&lt;&gt;"",CONCATENATE(B283,C283,D283,E283,F283,G283),"")</f>
        <v/>
      </c>
      <c r="B283" s="660"/>
      <c r="C283" s="660"/>
      <c r="D283" s="660"/>
      <c r="E283" s="1008"/>
      <c r="F283" s="660"/>
      <c r="G283" s="660"/>
      <c r="H283" s="1002"/>
      <c r="I283" s="1002"/>
      <c r="J283" s="1003"/>
      <c r="K283" s="1004"/>
      <c r="L283" s="1005"/>
      <c r="M283" s="1005"/>
      <c r="N283" s="1003"/>
      <c r="O283" s="1014"/>
      <c r="P283" s="1008"/>
      <c r="Q283" s="1008"/>
      <c r="R283" s="1008"/>
      <c r="S283" s="1007"/>
      <c r="V283" s="111" t="n">
        <f aca="false">+V282+1</f>
        <v>281</v>
      </c>
      <c r="W283" s="977" t="str">
        <f aca="false">IFERROR(VLOOKUP($V282,AD:AK,8,FALSE()),"")</f>
        <v/>
      </c>
      <c r="X283" s="977" t="str">
        <f aca="false">IFERROR(VLOOKUP($V283,AE:AL,8,FALSE()),"")</f>
        <v/>
      </c>
      <c r="Y283" s="977" t="str">
        <f aca="false">IFERROR(VLOOKUP($V283,AF:AM,8,FALSE()),"")</f>
        <v/>
      </c>
      <c r="Z283" s="977" t="str">
        <f aca="false">IFERROR(VLOOKUP($V283,AG:AN,8,FALSE()),"")</f>
        <v/>
      </c>
      <c r="AA283" s="977" t="str">
        <f aca="false">IFERROR(VLOOKUP($V283,AH:AO,8,FALSE()),"")</f>
        <v/>
      </c>
      <c r="AB283" s="977" t="str">
        <f aca="false">IFERROR(VLOOKUP($V283,AI:AP,8,FALSE()),"")</f>
        <v/>
      </c>
      <c r="AD283" s="111" t="str">
        <f aca="false">IF(AK283&lt;&gt;"",MAX(AD$3:AD282)+1,"")</f>
        <v/>
      </c>
      <c r="AE283" s="111" t="str">
        <f aca="false">IF(AL283&lt;&gt;"",MAX(AE$3:AE282)+1,"")</f>
        <v/>
      </c>
      <c r="AF283" s="111" t="str">
        <f aca="false">IF(AM283&lt;&gt;"",MAX(AF$3:AF282)+1,"")</f>
        <v/>
      </c>
      <c r="AG283" s="111" t="str">
        <f aca="false">IF(AN283&lt;&gt;"",MAX(AG$3:AG282)+1,"")</f>
        <v/>
      </c>
      <c r="AH283" s="111" t="str">
        <f aca="false">IF(AO283&lt;&gt;"",MAX(AH$3:AH282)+1,"")</f>
        <v/>
      </c>
      <c r="AI283" s="111" t="str">
        <f aca="false">IF(AP283&lt;&gt;"",MAX(AI$3:AI282)+1,"")</f>
        <v/>
      </c>
      <c r="AK283" s="111" t="str">
        <f aca="false">IF(B283="","",IF(COUNTIF($AK$3:AL282,B283)=0,B283,""))</f>
        <v/>
      </c>
      <c r="AL283" s="111" t="str">
        <f aca="false">IF(C283="","",IF($B283='Oneri di Urbanizzazione'!$E$33,IF(COUNTIF($AL$3:AL282,$C283)=0,$C283,""),""))</f>
        <v/>
      </c>
      <c r="AM283" s="111" t="str">
        <f aca="false">IF(D283="","",IF(AND($B283='Oneri di Urbanizzazione'!$E$33,$C283='Oneri di Urbanizzazione'!$E$35),IF(COUNTIF(AM$3:AM282,$D283)=0,$D283,""),""))</f>
        <v/>
      </c>
      <c r="AN283" s="111" t="str">
        <f aca="false">IF(E283="","",IF(AND($B283='Oneri di Urbanizzazione'!$E$33,$C283='Oneri di Urbanizzazione'!$E$35,$D283='Oneri di Urbanizzazione'!$E$38),IF(COUNTIF(AN$3:AN282,$E283)=0,$E283,""),""))</f>
        <v/>
      </c>
      <c r="AO283" s="111" t="str">
        <f aca="false">IF(F283="","",IF(AND($B283='Oneri di Urbanizzazione'!$E$33,$C283='Oneri di Urbanizzazione'!$E$35,$D283='Oneri di Urbanizzazione'!$E$38,$E283='Oneri di Urbanizzazione'!$E$40),IF(COUNTIF(AO$3:AO282,$F283)=0,$F283,""),""))</f>
        <v/>
      </c>
      <c r="AP283" s="111" t="str">
        <f aca="false">IF(G283="","",IF(AND($B283='Oneri di Urbanizzazione'!$E$33,$C283='Oneri di Urbanizzazione'!$E$35,$D283='Oneri di Urbanizzazione'!$E$38,$E283='Oneri di Urbanizzazione'!$E$40,$F283='Oneri di Urbanizzazione'!$E$42),IF(COUNTIF(AP$3:AP282,$G283)=0,$G283,""),""))</f>
        <v/>
      </c>
      <c r="AY283" s="1" t="n">
        <f aca="false">+AY282+1</f>
        <v>281</v>
      </c>
      <c r="AZ283" s="978" t="str">
        <f aca="false">IFERROR(VLOOKUP($AY283,BI:BP,8,FALSE()),"")</f>
        <v/>
      </c>
      <c r="BA283" s="978" t="str">
        <f aca="false">IFERROR(VLOOKUP($AY283,BJ:BQ,8,FALSE()),"")</f>
        <v/>
      </c>
      <c r="BB283" s="978" t="str">
        <f aca="false">IFERROR(VLOOKUP($AY283,BK:BR,8,FALSE()),"")</f>
        <v/>
      </c>
      <c r="BC283" s="978" t="str">
        <f aca="false">IFERROR(VLOOKUP($AY283,BL:BS,8,FALSE()),"")</f>
        <v/>
      </c>
      <c r="BD283" s="978" t="str">
        <f aca="false">IFERROR(VLOOKUP($AY283,BM:BT,8,FALSE()),"")</f>
        <v/>
      </c>
      <c r="BE283" s="978" t="str">
        <f aca="false">IFERROR(VLOOKUP($AY283,BN:BU,8,FALSE()),"")</f>
        <v/>
      </c>
      <c r="BI283" s="1" t="str">
        <f aca="false">IF(BP283&lt;&gt;"",MAX(BI$3:BI282)+1,"")</f>
        <v/>
      </c>
      <c r="BJ283" s="1" t="str">
        <f aca="false">IF(BQ283&lt;&gt;"",MAX(BJ$3:BJ282)+1,"")</f>
        <v/>
      </c>
      <c r="BK283" s="1" t="str">
        <f aca="false">IF(BR283&lt;&gt;"",MAX(BK$3:BK282)+1,"")</f>
        <v/>
      </c>
      <c r="BL283" s="1" t="str">
        <f aca="false">IF(BS283&lt;&gt;"",MAX(BL$3:BL282)+1,"")</f>
        <v/>
      </c>
      <c r="BM283" s="1" t="str">
        <f aca="false">IF(BT283&lt;&gt;"",MAX(BM$3:BM282)+1,"")</f>
        <v/>
      </c>
      <c r="BN283" s="1" t="str">
        <f aca="false">IF(BU283&lt;&gt;"",MAX(BN$3:BN282)+1,"")</f>
        <v/>
      </c>
      <c r="BP283" s="1" t="str">
        <f aca="false">IF(B283&lt;&gt;"",IF(COUNTIF(BP$3:BP282,B283)&gt;0,"",B283),"")</f>
        <v/>
      </c>
      <c r="BQ283" s="1" t="str">
        <f aca="false">IF(C283&lt;&gt;"",IF(COUNTIF(BQ$3:BQ282,C283)&gt;0,"",C283),"")</f>
        <v/>
      </c>
      <c r="BR283" s="1" t="str">
        <f aca="false">IF(D283&lt;&gt;"",IF(COUNTIF(BR$3:BR282,D283)&gt;0,"",D283),"")</f>
        <v/>
      </c>
      <c r="BS283" s="1" t="str">
        <f aca="false">IF(E283&lt;&gt;"",IF(COUNTIF(BS$3:BS282,E283)&gt;0,"",E283),"")</f>
        <v/>
      </c>
      <c r="BT283" s="1" t="str">
        <f aca="false">IF(F283&lt;&gt;"",IF(COUNTIF(BT$3:BT282,F283)&gt;0,"",F283),"")</f>
        <v/>
      </c>
      <c r="BU283" s="1" t="str">
        <f aca="false">IF(G283&lt;&gt;"",IF(COUNTIF(BU$3:BU282,G283)&gt;0,"",G283),"")</f>
        <v/>
      </c>
    </row>
    <row r="284" customFormat="false" ht="15" hidden="false" customHeight="false" outlineLevel="0" collapsed="false">
      <c r="A284" s="972" t="str">
        <f aca="false">IF(B284&lt;&gt;"",CONCATENATE(B284,C284,D284,E284,F284,G284),"")</f>
        <v/>
      </c>
      <c r="B284" s="660"/>
      <c r="C284" s="660"/>
      <c r="D284" s="660"/>
      <c r="E284" s="1008"/>
      <c r="F284" s="660"/>
      <c r="G284" s="660"/>
      <c r="H284" s="1002"/>
      <c r="I284" s="1002"/>
      <c r="J284" s="1003"/>
      <c r="K284" s="1004"/>
      <c r="L284" s="1005"/>
      <c r="M284" s="1005"/>
      <c r="N284" s="1003"/>
      <c r="O284" s="1014"/>
      <c r="P284" s="1008"/>
      <c r="Q284" s="1008"/>
      <c r="R284" s="1008"/>
      <c r="S284" s="1007"/>
      <c r="V284" s="111" t="n">
        <f aca="false">+V283+1</f>
        <v>282</v>
      </c>
      <c r="W284" s="977" t="str">
        <f aca="false">IFERROR(VLOOKUP($V283,AD:AK,8,FALSE()),"")</f>
        <v/>
      </c>
      <c r="X284" s="977" t="str">
        <f aca="false">IFERROR(VLOOKUP($V284,AE:AL,8,FALSE()),"")</f>
        <v/>
      </c>
      <c r="Y284" s="977" t="str">
        <f aca="false">IFERROR(VLOOKUP($V284,AF:AM,8,FALSE()),"")</f>
        <v/>
      </c>
      <c r="Z284" s="977" t="str">
        <f aca="false">IFERROR(VLOOKUP($V284,AG:AN,8,FALSE()),"")</f>
        <v/>
      </c>
      <c r="AA284" s="977" t="str">
        <f aca="false">IFERROR(VLOOKUP($V284,AH:AO,8,FALSE()),"")</f>
        <v/>
      </c>
      <c r="AB284" s="977" t="str">
        <f aca="false">IFERROR(VLOOKUP($V284,AI:AP,8,FALSE()),"")</f>
        <v/>
      </c>
      <c r="AD284" s="111" t="str">
        <f aca="false">IF(AK284&lt;&gt;"",MAX(AD$3:AD283)+1,"")</f>
        <v/>
      </c>
      <c r="AE284" s="111" t="str">
        <f aca="false">IF(AL284&lt;&gt;"",MAX(AE$3:AE283)+1,"")</f>
        <v/>
      </c>
      <c r="AF284" s="111" t="str">
        <f aca="false">IF(AM284&lt;&gt;"",MAX(AF$3:AF283)+1,"")</f>
        <v/>
      </c>
      <c r="AG284" s="111" t="str">
        <f aca="false">IF(AN284&lt;&gt;"",MAX(AG$3:AG283)+1,"")</f>
        <v/>
      </c>
      <c r="AH284" s="111" t="str">
        <f aca="false">IF(AO284&lt;&gt;"",MAX(AH$3:AH283)+1,"")</f>
        <v/>
      </c>
      <c r="AI284" s="111" t="str">
        <f aca="false">IF(AP284&lt;&gt;"",MAX(AI$3:AI283)+1,"")</f>
        <v/>
      </c>
      <c r="AK284" s="111" t="str">
        <f aca="false">IF(B284="","",IF(COUNTIF($AK$3:AL283,B284)=0,B284,""))</f>
        <v/>
      </c>
      <c r="AL284" s="111" t="str">
        <f aca="false">IF(C284="","",IF($B284='Oneri di Urbanizzazione'!$E$33,IF(COUNTIF($AL$3:AL283,$C284)=0,$C284,""),""))</f>
        <v/>
      </c>
      <c r="AM284" s="111" t="str">
        <f aca="false">IF(D284="","",IF(AND($B284='Oneri di Urbanizzazione'!$E$33,$C284='Oneri di Urbanizzazione'!$E$35),IF(COUNTIF(AM$3:AM283,$D284)=0,$D284,""),""))</f>
        <v/>
      </c>
      <c r="AN284" s="111" t="str">
        <f aca="false">IF(E284="","",IF(AND($B284='Oneri di Urbanizzazione'!$E$33,$C284='Oneri di Urbanizzazione'!$E$35,$D284='Oneri di Urbanizzazione'!$E$38),IF(COUNTIF(AN$3:AN283,$E284)=0,$E284,""),""))</f>
        <v/>
      </c>
      <c r="AO284" s="111" t="str">
        <f aca="false">IF(F284="","",IF(AND($B284='Oneri di Urbanizzazione'!$E$33,$C284='Oneri di Urbanizzazione'!$E$35,$D284='Oneri di Urbanizzazione'!$E$38,$E284='Oneri di Urbanizzazione'!$E$40),IF(COUNTIF(AO$3:AO283,$F284)=0,$F284,""),""))</f>
        <v/>
      </c>
      <c r="AP284" s="111" t="str">
        <f aca="false">IF(G284="","",IF(AND($B284='Oneri di Urbanizzazione'!$E$33,$C284='Oneri di Urbanizzazione'!$E$35,$D284='Oneri di Urbanizzazione'!$E$38,$E284='Oneri di Urbanizzazione'!$E$40,$F284='Oneri di Urbanizzazione'!$E$42),IF(COUNTIF(AP$3:AP283,$G284)=0,$G284,""),""))</f>
        <v/>
      </c>
      <c r="AY284" s="1" t="n">
        <f aca="false">+AY283+1</f>
        <v>282</v>
      </c>
      <c r="AZ284" s="978" t="str">
        <f aca="false">IFERROR(VLOOKUP($AY284,BI:BP,8,FALSE()),"")</f>
        <v/>
      </c>
      <c r="BA284" s="978" t="str">
        <f aca="false">IFERROR(VLOOKUP($AY284,BJ:BQ,8,FALSE()),"")</f>
        <v/>
      </c>
      <c r="BB284" s="978" t="str">
        <f aca="false">IFERROR(VLOOKUP($AY284,BK:BR,8,FALSE()),"")</f>
        <v/>
      </c>
      <c r="BC284" s="978" t="str">
        <f aca="false">IFERROR(VLOOKUP($AY284,BL:BS,8,FALSE()),"")</f>
        <v/>
      </c>
      <c r="BD284" s="978" t="str">
        <f aca="false">IFERROR(VLOOKUP($AY284,BM:BT,8,FALSE()),"")</f>
        <v/>
      </c>
      <c r="BE284" s="978" t="str">
        <f aca="false">IFERROR(VLOOKUP($AY284,BN:BU,8,FALSE()),"")</f>
        <v/>
      </c>
      <c r="BI284" s="1" t="str">
        <f aca="false">IF(BP284&lt;&gt;"",MAX(BI$3:BI283)+1,"")</f>
        <v/>
      </c>
      <c r="BJ284" s="1" t="str">
        <f aca="false">IF(BQ284&lt;&gt;"",MAX(BJ$3:BJ283)+1,"")</f>
        <v/>
      </c>
      <c r="BK284" s="1" t="str">
        <f aca="false">IF(BR284&lt;&gt;"",MAX(BK$3:BK283)+1,"")</f>
        <v/>
      </c>
      <c r="BL284" s="1" t="str">
        <f aca="false">IF(BS284&lt;&gt;"",MAX(BL$3:BL283)+1,"")</f>
        <v/>
      </c>
      <c r="BM284" s="1" t="str">
        <f aca="false">IF(BT284&lt;&gt;"",MAX(BM$3:BM283)+1,"")</f>
        <v/>
      </c>
      <c r="BN284" s="1" t="str">
        <f aca="false">IF(BU284&lt;&gt;"",MAX(BN$3:BN283)+1,"")</f>
        <v/>
      </c>
      <c r="BP284" s="1" t="str">
        <f aca="false">IF(B284&lt;&gt;"",IF(COUNTIF(BP$3:BP283,B284)&gt;0,"",B284),"")</f>
        <v/>
      </c>
      <c r="BQ284" s="1" t="str">
        <f aca="false">IF(C284&lt;&gt;"",IF(COUNTIF(BQ$3:BQ283,C284)&gt;0,"",C284),"")</f>
        <v/>
      </c>
      <c r="BR284" s="1" t="str">
        <f aca="false">IF(D284&lt;&gt;"",IF(COUNTIF(BR$3:BR283,D284)&gt;0,"",D284),"")</f>
        <v/>
      </c>
      <c r="BS284" s="1" t="str">
        <f aca="false">IF(E284&lt;&gt;"",IF(COUNTIF(BS$3:BS283,E284)&gt;0,"",E284),"")</f>
        <v/>
      </c>
      <c r="BT284" s="1" t="str">
        <f aca="false">IF(F284&lt;&gt;"",IF(COUNTIF(BT$3:BT283,F284)&gt;0,"",F284),"")</f>
        <v/>
      </c>
      <c r="BU284" s="1" t="str">
        <f aca="false">IF(G284&lt;&gt;"",IF(COUNTIF(BU$3:BU283,G284)&gt;0,"",G284),"")</f>
        <v/>
      </c>
    </row>
    <row r="285" customFormat="false" ht="15" hidden="false" customHeight="false" outlineLevel="0" collapsed="false">
      <c r="A285" s="972" t="str">
        <f aca="false">IF(B285&lt;&gt;"",CONCATENATE(B285,C285,D285,E285,F285,G285),"")</f>
        <v/>
      </c>
      <c r="B285" s="660"/>
      <c r="C285" s="660"/>
      <c r="D285" s="660"/>
      <c r="E285" s="1008"/>
      <c r="F285" s="660"/>
      <c r="G285" s="660"/>
      <c r="H285" s="1002"/>
      <c r="I285" s="1002"/>
      <c r="J285" s="1003"/>
      <c r="K285" s="1004"/>
      <c r="L285" s="1005"/>
      <c r="M285" s="1005"/>
      <c r="N285" s="1003"/>
      <c r="O285" s="1014"/>
      <c r="P285" s="1008"/>
      <c r="Q285" s="1008"/>
      <c r="R285" s="1008"/>
      <c r="S285" s="1007"/>
      <c r="V285" s="111" t="n">
        <f aca="false">+V284+1</f>
        <v>283</v>
      </c>
      <c r="W285" s="977" t="str">
        <f aca="false">IFERROR(VLOOKUP($V284,AD:AK,8,FALSE()),"")</f>
        <v/>
      </c>
      <c r="X285" s="977" t="str">
        <f aca="false">IFERROR(VLOOKUP($V285,AE:AL,8,FALSE()),"")</f>
        <v/>
      </c>
      <c r="Y285" s="977" t="str">
        <f aca="false">IFERROR(VLOOKUP($V285,AF:AM,8,FALSE()),"")</f>
        <v/>
      </c>
      <c r="Z285" s="977" t="str">
        <f aca="false">IFERROR(VLOOKUP($V285,AG:AN,8,FALSE()),"")</f>
        <v/>
      </c>
      <c r="AA285" s="977" t="str">
        <f aca="false">IFERROR(VLOOKUP($V285,AH:AO,8,FALSE()),"")</f>
        <v/>
      </c>
      <c r="AB285" s="977" t="str">
        <f aca="false">IFERROR(VLOOKUP($V285,AI:AP,8,FALSE()),"")</f>
        <v/>
      </c>
      <c r="AD285" s="111" t="str">
        <f aca="false">IF(AK285&lt;&gt;"",MAX(AD$3:AD284)+1,"")</f>
        <v/>
      </c>
      <c r="AE285" s="111" t="str">
        <f aca="false">IF(AL285&lt;&gt;"",MAX(AE$3:AE284)+1,"")</f>
        <v/>
      </c>
      <c r="AF285" s="111" t="str">
        <f aca="false">IF(AM285&lt;&gt;"",MAX(AF$3:AF284)+1,"")</f>
        <v/>
      </c>
      <c r="AG285" s="111" t="str">
        <f aca="false">IF(AN285&lt;&gt;"",MAX(AG$3:AG284)+1,"")</f>
        <v/>
      </c>
      <c r="AH285" s="111" t="str">
        <f aca="false">IF(AO285&lt;&gt;"",MAX(AH$3:AH284)+1,"")</f>
        <v/>
      </c>
      <c r="AI285" s="111" t="str">
        <f aca="false">IF(AP285&lt;&gt;"",MAX(AI$3:AI284)+1,"")</f>
        <v/>
      </c>
      <c r="AK285" s="111" t="str">
        <f aca="false">IF(B285="","",IF(COUNTIF($AK$3:AL284,B285)=0,B285,""))</f>
        <v/>
      </c>
      <c r="AL285" s="111" t="str">
        <f aca="false">IF(C285="","",IF($B285='Oneri di Urbanizzazione'!$E$33,IF(COUNTIF($AL$3:AL284,$C285)=0,$C285,""),""))</f>
        <v/>
      </c>
      <c r="AM285" s="111" t="str">
        <f aca="false">IF(D285="","",IF(AND($B285='Oneri di Urbanizzazione'!$E$33,$C285='Oneri di Urbanizzazione'!$E$35),IF(COUNTIF(AM$3:AM284,$D285)=0,$D285,""),""))</f>
        <v/>
      </c>
      <c r="AN285" s="111" t="str">
        <f aca="false">IF(E285="","",IF(AND($B285='Oneri di Urbanizzazione'!$E$33,$C285='Oneri di Urbanizzazione'!$E$35,$D285='Oneri di Urbanizzazione'!$E$38),IF(COUNTIF(AN$3:AN284,$E285)=0,$E285,""),""))</f>
        <v/>
      </c>
      <c r="AO285" s="111" t="str">
        <f aca="false">IF(F285="","",IF(AND($B285='Oneri di Urbanizzazione'!$E$33,$C285='Oneri di Urbanizzazione'!$E$35,$D285='Oneri di Urbanizzazione'!$E$38,$E285='Oneri di Urbanizzazione'!$E$40),IF(COUNTIF(AO$3:AO284,$F285)=0,$F285,""),""))</f>
        <v/>
      </c>
      <c r="AP285" s="111" t="str">
        <f aca="false">IF(G285="","",IF(AND($B285='Oneri di Urbanizzazione'!$E$33,$C285='Oneri di Urbanizzazione'!$E$35,$D285='Oneri di Urbanizzazione'!$E$38,$E285='Oneri di Urbanizzazione'!$E$40,$F285='Oneri di Urbanizzazione'!$E$42),IF(COUNTIF(AP$3:AP284,$G285)=0,$G285,""),""))</f>
        <v/>
      </c>
      <c r="AY285" s="1" t="n">
        <f aca="false">+AY284+1</f>
        <v>283</v>
      </c>
      <c r="AZ285" s="978" t="str">
        <f aca="false">IFERROR(VLOOKUP($AY285,BI:BP,8,FALSE()),"")</f>
        <v/>
      </c>
      <c r="BA285" s="978" t="str">
        <f aca="false">IFERROR(VLOOKUP($AY285,BJ:BQ,8,FALSE()),"")</f>
        <v/>
      </c>
      <c r="BB285" s="978" t="str">
        <f aca="false">IFERROR(VLOOKUP($AY285,BK:BR,8,FALSE()),"")</f>
        <v/>
      </c>
      <c r="BC285" s="978" t="str">
        <f aca="false">IFERROR(VLOOKUP($AY285,BL:BS,8,FALSE()),"")</f>
        <v/>
      </c>
      <c r="BD285" s="978" t="str">
        <f aca="false">IFERROR(VLOOKUP($AY285,BM:BT,8,FALSE()),"")</f>
        <v/>
      </c>
      <c r="BE285" s="978" t="str">
        <f aca="false">IFERROR(VLOOKUP($AY285,BN:BU,8,FALSE()),"")</f>
        <v/>
      </c>
      <c r="BI285" s="1" t="str">
        <f aca="false">IF(BP285&lt;&gt;"",MAX(BI$3:BI284)+1,"")</f>
        <v/>
      </c>
      <c r="BJ285" s="1" t="str">
        <f aca="false">IF(BQ285&lt;&gt;"",MAX(BJ$3:BJ284)+1,"")</f>
        <v/>
      </c>
      <c r="BK285" s="1" t="str">
        <f aca="false">IF(BR285&lt;&gt;"",MAX(BK$3:BK284)+1,"")</f>
        <v/>
      </c>
      <c r="BL285" s="1" t="str">
        <f aca="false">IF(BS285&lt;&gt;"",MAX(BL$3:BL284)+1,"")</f>
        <v/>
      </c>
      <c r="BM285" s="1" t="str">
        <f aca="false">IF(BT285&lt;&gt;"",MAX(BM$3:BM284)+1,"")</f>
        <v/>
      </c>
      <c r="BN285" s="1" t="str">
        <f aca="false">IF(BU285&lt;&gt;"",MAX(BN$3:BN284)+1,"")</f>
        <v/>
      </c>
      <c r="BP285" s="1" t="str">
        <f aca="false">IF(B285&lt;&gt;"",IF(COUNTIF(BP$3:BP284,B285)&gt;0,"",B285),"")</f>
        <v/>
      </c>
      <c r="BQ285" s="1" t="str">
        <f aca="false">IF(C285&lt;&gt;"",IF(COUNTIF(BQ$3:BQ284,C285)&gt;0,"",C285),"")</f>
        <v/>
      </c>
      <c r="BR285" s="1" t="str">
        <f aca="false">IF(D285&lt;&gt;"",IF(COUNTIF(BR$3:BR284,D285)&gt;0,"",D285),"")</f>
        <v/>
      </c>
      <c r="BS285" s="1" t="str">
        <f aca="false">IF(E285&lt;&gt;"",IF(COUNTIF(BS$3:BS284,E285)&gt;0,"",E285),"")</f>
        <v/>
      </c>
      <c r="BT285" s="1" t="str">
        <f aca="false">IF(F285&lt;&gt;"",IF(COUNTIF(BT$3:BT284,F285)&gt;0,"",F285),"")</f>
        <v/>
      </c>
      <c r="BU285" s="1" t="str">
        <f aca="false">IF(G285&lt;&gt;"",IF(COUNTIF(BU$3:BU284,G285)&gt;0,"",G285),"")</f>
        <v/>
      </c>
    </row>
    <row r="286" customFormat="false" ht="15" hidden="false" customHeight="false" outlineLevel="0" collapsed="false">
      <c r="A286" s="972" t="str">
        <f aca="false">IF(B286&lt;&gt;"",CONCATENATE(B286,C286,D286,E286,F286,G286),"")</f>
        <v/>
      </c>
      <c r="B286" s="660"/>
      <c r="C286" s="660"/>
      <c r="D286" s="660"/>
      <c r="E286" s="1008"/>
      <c r="F286" s="660"/>
      <c r="G286" s="660"/>
      <c r="H286" s="1002"/>
      <c r="I286" s="1002"/>
      <c r="J286" s="1003"/>
      <c r="K286" s="1004"/>
      <c r="L286" s="1005"/>
      <c r="M286" s="1005"/>
      <c r="N286" s="1003"/>
      <c r="O286" s="1014"/>
      <c r="P286" s="1008"/>
      <c r="Q286" s="1008"/>
      <c r="R286" s="1008"/>
      <c r="S286" s="1007"/>
      <c r="V286" s="111" t="n">
        <f aca="false">+V285+1</f>
        <v>284</v>
      </c>
      <c r="W286" s="977" t="str">
        <f aca="false">IFERROR(VLOOKUP($V285,AD:AK,8,FALSE()),"")</f>
        <v/>
      </c>
      <c r="X286" s="977" t="str">
        <f aca="false">IFERROR(VLOOKUP($V286,AE:AL,8,FALSE()),"")</f>
        <v/>
      </c>
      <c r="Y286" s="977" t="str">
        <f aca="false">IFERROR(VLOOKUP($V286,AF:AM,8,FALSE()),"")</f>
        <v/>
      </c>
      <c r="Z286" s="977" t="str">
        <f aca="false">IFERROR(VLOOKUP($V286,AG:AN,8,FALSE()),"")</f>
        <v/>
      </c>
      <c r="AA286" s="977" t="str">
        <f aca="false">IFERROR(VLOOKUP($V286,AH:AO,8,FALSE()),"")</f>
        <v/>
      </c>
      <c r="AB286" s="977" t="str">
        <f aca="false">IFERROR(VLOOKUP($V286,AI:AP,8,FALSE()),"")</f>
        <v/>
      </c>
      <c r="AD286" s="111" t="str">
        <f aca="false">IF(AK286&lt;&gt;"",MAX(AD$3:AD285)+1,"")</f>
        <v/>
      </c>
      <c r="AE286" s="111" t="str">
        <f aca="false">IF(AL286&lt;&gt;"",MAX(AE$3:AE285)+1,"")</f>
        <v/>
      </c>
      <c r="AF286" s="111" t="str">
        <f aca="false">IF(AM286&lt;&gt;"",MAX(AF$3:AF285)+1,"")</f>
        <v/>
      </c>
      <c r="AG286" s="111" t="str">
        <f aca="false">IF(AN286&lt;&gt;"",MAX(AG$3:AG285)+1,"")</f>
        <v/>
      </c>
      <c r="AH286" s="111" t="str">
        <f aca="false">IF(AO286&lt;&gt;"",MAX(AH$3:AH285)+1,"")</f>
        <v/>
      </c>
      <c r="AI286" s="111" t="str">
        <f aca="false">IF(AP286&lt;&gt;"",MAX(AI$3:AI285)+1,"")</f>
        <v/>
      </c>
      <c r="AK286" s="111" t="str">
        <f aca="false">IF(B286="","",IF(COUNTIF($AK$3:AL285,B286)=0,B286,""))</f>
        <v/>
      </c>
      <c r="AL286" s="111" t="str">
        <f aca="false">IF(C286="","",IF($B286='Oneri di Urbanizzazione'!$E$33,IF(COUNTIF($AL$3:AL285,$C286)=0,$C286,""),""))</f>
        <v/>
      </c>
      <c r="AM286" s="111" t="str">
        <f aca="false">IF(D286="","",IF(AND($B286='Oneri di Urbanizzazione'!$E$33,$C286='Oneri di Urbanizzazione'!$E$35),IF(COUNTIF(AM$3:AM285,$D286)=0,$D286,""),""))</f>
        <v/>
      </c>
      <c r="AN286" s="111" t="str">
        <f aca="false">IF(E286="","",IF(AND($B286='Oneri di Urbanizzazione'!$E$33,$C286='Oneri di Urbanizzazione'!$E$35,$D286='Oneri di Urbanizzazione'!$E$38),IF(COUNTIF(AN$3:AN285,$E286)=0,$E286,""),""))</f>
        <v/>
      </c>
      <c r="AO286" s="111" t="str">
        <f aca="false">IF(F286="","",IF(AND($B286='Oneri di Urbanizzazione'!$E$33,$C286='Oneri di Urbanizzazione'!$E$35,$D286='Oneri di Urbanizzazione'!$E$38,$E286='Oneri di Urbanizzazione'!$E$40),IF(COUNTIF(AO$3:AO285,$F286)=0,$F286,""),""))</f>
        <v/>
      </c>
      <c r="AP286" s="111" t="str">
        <f aca="false">IF(G286="","",IF(AND($B286='Oneri di Urbanizzazione'!$E$33,$C286='Oneri di Urbanizzazione'!$E$35,$D286='Oneri di Urbanizzazione'!$E$38,$E286='Oneri di Urbanizzazione'!$E$40,$F286='Oneri di Urbanizzazione'!$E$42),IF(COUNTIF(AP$3:AP285,$G286)=0,$G286,""),""))</f>
        <v/>
      </c>
      <c r="AY286" s="1" t="n">
        <f aca="false">+AY285+1</f>
        <v>284</v>
      </c>
      <c r="AZ286" s="978" t="str">
        <f aca="false">IFERROR(VLOOKUP($AY286,BI:BP,8,FALSE()),"")</f>
        <v/>
      </c>
      <c r="BA286" s="978" t="str">
        <f aca="false">IFERROR(VLOOKUP($AY286,BJ:BQ,8,FALSE()),"")</f>
        <v/>
      </c>
      <c r="BB286" s="978" t="str">
        <f aca="false">IFERROR(VLOOKUP($AY286,BK:BR,8,FALSE()),"")</f>
        <v/>
      </c>
      <c r="BC286" s="978" t="str">
        <f aca="false">IFERROR(VLOOKUP($AY286,BL:BS,8,FALSE()),"")</f>
        <v/>
      </c>
      <c r="BD286" s="978" t="str">
        <f aca="false">IFERROR(VLOOKUP($AY286,BM:BT,8,FALSE()),"")</f>
        <v/>
      </c>
      <c r="BE286" s="978" t="str">
        <f aca="false">IFERROR(VLOOKUP($AY286,BN:BU,8,FALSE()),"")</f>
        <v/>
      </c>
      <c r="BI286" s="1" t="str">
        <f aca="false">IF(BP286&lt;&gt;"",MAX(BI$3:BI285)+1,"")</f>
        <v/>
      </c>
      <c r="BJ286" s="1" t="str">
        <f aca="false">IF(BQ286&lt;&gt;"",MAX(BJ$3:BJ285)+1,"")</f>
        <v/>
      </c>
      <c r="BK286" s="1" t="str">
        <f aca="false">IF(BR286&lt;&gt;"",MAX(BK$3:BK285)+1,"")</f>
        <v/>
      </c>
      <c r="BL286" s="1" t="str">
        <f aca="false">IF(BS286&lt;&gt;"",MAX(BL$3:BL285)+1,"")</f>
        <v/>
      </c>
      <c r="BM286" s="1" t="str">
        <f aca="false">IF(BT286&lt;&gt;"",MAX(BM$3:BM285)+1,"")</f>
        <v/>
      </c>
      <c r="BN286" s="1" t="str">
        <f aca="false">IF(BU286&lt;&gt;"",MAX(BN$3:BN285)+1,"")</f>
        <v/>
      </c>
      <c r="BP286" s="1" t="str">
        <f aca="false">IF(B286&lt;&gt;"",IF(COUNTIF(BP$3:BP285,B286)&gt;0,"",B286),"")</f>
        <v/>
      </c>
      <c r="BQ286" s="1" t="str">
        <f aca="false">IF(C286&lt;&gt;"",IF(COUNTIF(BQ$3:BQ285,C286)&gt;0,"",C286),"")</f>
        <v/>
      </c>
      <c r="BR286" s="1" t="str">
        <f aca="false">IF(D286&lt;&gt;"",IF(COUNTIF(BR$3:BR285,D286)&gt;0,"",D286),"")</f>
        <v/>
      </c>
      <c r="BS286" s="1" t="str">
        <f aca="false">IF(E286&lt;&gt;"",IF(COUNTIF(BS$3:BS285,E286)&gt;0,"",E286),"")</f>
        <v/>
      </c>
      <c r="BT286" s="1" t="str">
        <f aca="false">IF(F286&lt;&gt;"",IF(COUNTIF(BT$3:BT285,F286)&gt;0,"",F286),"")</f>
        <v/>
      </c>
      <c r="BU286" s="1" t="str">
        <f aca="false">IF(G286&lt;&gt;"",IF(COUNTIF(BU$3:BU285,G286)&gt;0,"",G286),"")</f>
        <v/>
      </c>
    </row>
    <row r="287" customFormat="false" ht="15" hidden="false" customHeight="false" outlineLevel="0" collapsed="false">
      <c r="A287" s="972" t="str">
        <f aca="false">IF(B287&lt;&gt;"",CONCATENATE(B287,C287,D287,E287,F287,G287),"")</f>
        <v/>
      </c>
      <c r="B287" s="660"/>
      <c r="C287" s="660"/>
      <c r="D287" s="660"/>
      <c r="E287" s="1008"/>
      <c r="F287" s="660"/>
      <c r="G287" s="660"/>
      <c r="H287" s="1002"/>
      <c r="I287" s="1002"/>
      <c r="J287" s="1003"/>
      <c r="K287" s="1004"/>
      <c r="L287" s="1005"/>
      <c r="M287" s="1005"/>
      <c r="N287" s="1003"/>
      <c r="O287" s="1014"/>
      <c r="P287" s="1008"/>
      <c r="Q287" s="1008"/>
      <c r="R287" s="1008"/>
      <c r="S287" s="1007"/>
      <c r="V287" s="111" t="n">
        <f aca="false">+V286+1</f>
        <v>285</v>
      </c>
      <c r="W287" s="977" t="str">
        <f aca="false">IFERROR(VLOOKUP($V286,AD:AK,8,FALSE()),"")</f>
        <v/>
      </c>
      <c r="X287" s="977" t="str">
        <f aca="false">IFERROR(VLOOKUP($V287,AE:AL,8,FALSE()),"")</f>
        <v/>
      </c>
      <c r="Y287" s="977" t="str">
        <f aca="false">IFERROR(VLOOKUP($V287,AF:AM,8,FALSE()),"")</f>
        <v/>
      </c>
      <c r="Z287" s="977" t="str">
        <f aca="false">IFERROR(VLOOKUP($V287,AG:AN,8,FALSE()),"")</f>
        <v/>
      </c>
      <c r="AA287" s="977" t="str">
        <f aca="false">IFERROR(VLOOKUP($V287,AH:AO,8,FALSE()),"")</f>
        <v/>
      </c>
      <c r="AB287" s="977" t="str">
        <f aca="false">IFERROR(VLOOKUP($V287,AI:AP,8,FALSE()),"")</f>
        <v/>
      </c>
      <c r="AD287" s="111" t="str">
        <f aca="false">IF(AK287&lt;&gt;"",MAX(AD$3:AD286)+1,"")</f>
        <v/>
      </c>
      <c r="AE287" s="111" t="str">
        <f aca="false">IF(AL287&lt;&gt;"",MAX(AE$3:AE286)+1,"")</f>
        <v/>
      </c>
      <c r="AF287" s="111" t="str">
        <f aca="false">IF(AM287&lt;&gt;"",MAX(AF$3:AF286)+1,"")</f>
        <v/>
      </c>
      <c r="AG287" s="111" t="str">
        <f aca="false">IF(AN287&lt;&gt;"",MAX(AG$3:AG286)+1,"")</f>
        <v/>
      </c>
      <c r="AH287" s="111" t="str">
        <f aca="false">IF(AO287&lt;&gt;"",MAX(AH$3:AH286)+1,"")</f>
        <v/>
      </c>
      <c r="AI287" s="111" t="str">
        <f aca="false">IF(AP287&lt;&gt;"",MAX(AI$3:AI286)+1,"")</f>
        <v/>
      </c>
      <c r="AK287" s="111" t="str">
        <f aca="false">IF(B287="","",IF(COUNTIF($AK$3:AL286,B287)=0,B287,""))</f>
        <v/>
      </c>
      <c r="AL287" s="111" t="str">
        <f aca="false">IF(C287="","",IF($B287='Oneri di Urbanizzazione'!$E$33,IF(COUNTIF($AL$3:AL286,$C287)=0,$C287,""),""))</f>
        <v/>
      </c>
      <c r="AM287" s="111" t="str">
        <f aca="false">IF(D287="","",IF(AND($B287='Oneri di Urbanizzazione'!$E$33,$C287='Oneri di Urbanizzazione'!$E$35),IF(COUNTIF(AM$3:AM286,$D287)=0,$D287,""),""))</f>
        <v/>
      </c>
      <c r="AN287" s="111" t="str">
        <f aca="false">IF(E287="","",IF(AND($B287='Oneri di Urbanizzazione'!$E$33,$C287='Oneri di Urbanizzazione'!$E$35,$D287='Oneri di Urbanizzazione'!$E$38),IF(COUNTIF(AN$3:AN286,$E287)=0,$E287,""),""))</f>
        <v/>
      </c>
      <c r="AO287" s="111" t="str">
        <f aca="false">IF(F287="","",IF(AND($B287='Oneri di Urbanizzazione'!$E$33,$C287='Oneri di Urbanizzazione'!$E$35,$D287='Oneri di Urbanizzazione'!$E$38,$E287='Oneri di Urbanizzazione'!$E$40),IF(COUNTIF(AO$3:AO286,$F287)=0,$F287,""),""))</f>
        <v/>
      </c>
      <c r="AP287" s="111" t="str">
        <f aca="false">IF(G287="","",IF(AND($B287='Oneri di Urbanizzazione'!$E$33,$C287='Oneri di Urbanizzazione'!$E$35,$D287='Oneri di Urbanizzazione'!$E$38,$E287='Oneri di Urbanizzazione'!$E$40,$F287='Oneri di Urbanizzazione'!$E$42),IF(COUNTIF(AP$3:AP286,$G287)=0,$G287,""),""))</f>
        <v/>
      </c>
      <c r="AY287" s="1" t="n">
        <f aca="false">+AY286+1</f>
        <v>285</v>
      </c>
      <c r="AZ287" s="978" t="str">
        <f aca="false">IFERROR(VLOOKUP($AY287,BI:BP,8,FALSE()),"")</f>
        <v/>
      </c>
      <c r="BA287" s="978" t="str">
        <f aca="false">IFERROR(VLOOKUP($AY287,BJ:BQ,8,FALSE()),"")</f>
        <v/>
      </c>
      <c r="BB287" s="978" t="str">
        <f aca="false">IFERROR(VLOOKUP($AY287,BK:BR,8,FALSE()),"")</f>
        <v/>
      </c>
      <c r="BC287" s="978" t="str">
        <f aca="false">IFERROR(VLOOKUP($AY287,BL:BS,8,FALSE()),"")</f>
        <v/>
      </c>
      <c r="BD287" s="978" t="str">
        <f aca="false">IFERROR(VLOOKUP($AY287,BM:BT,8,FALSE()),"")</f>
        <v/>
      </c>
      <c r="BE287" s="978" t="str">
        <f aca="false">IFERROR(VLOOKUP($AY287,BN:BU,8,FALSE()),"")</f>
        <v/>
      </c>
      <c r="BI287" s="1" t="str">
        <f aca="false">IF(BP287&lt;&gt;"",MAX(BI$3:BI286)+1,"")</f>
        <v/>
      </c>
      <c r="BJ287" s="1" t="str">
        <f aca="false">IF(BQ287&lt;&gt;"",MAX(BJ$3:BJ286)+1,"")</f>
        <v/>
      </c>
      <c r="BK287" s="1" t="str">
        <f aca="false">IF(BR287&lt;&gt;"",MAX(BK$3:BK286)+1,"")</f>
        <v/>
      </c>
      <c r="BL287" s="1" t="str">
        <f aca="false">IF(BS287&lt;&gt;"",MAX(BL$3:BL286)+1,"")</f>
        <v/>
      </c>
      <c r="BM287" s="1" t="str">
        <f aca="false">IF(BT287&lt;&gt;"",MAX(BM$3:BM286)+1,"")</f>
        <v/>
      </c>
      <c r="BN287" s="1" t="str">
        <f aca="false">IF(BU287&lt;&gt;"",MAX(BN$3:BN286)+1,"")</f>
        <v/>
      </c>
      <c r="BP287" s="1" t="str">
        <f aca="false">IF(B287&lt;&gt;"",IF(COUNTIF(BP$3:BP286,B287)&gt;0,"",B287),"")</f>
        <v/>
      </c>
      <c r="BQ287" s="1" t="str">
        <f aca="false">IF(C287&lt;&gt;"",IF(COUNTIF(BQ$3:BQ286,C287)&gt;0,"",C287),"")</f>
        <v/>
      </c>
      <c r="BR287" s="1" t="str">
        <f aca="false">IF(D287&lt;&gt;"",IF(COUNTIF(BR$3:BR286,D287)&gt;0,"",D287),"")</f>
        <v/>
      </c>
      <c r="BS287" s="1" t="str">
        <f aca="false">IF(E287&lt;&gt;"",IF(COUNTIF(BS$3:BS286,E287)&gt;0,"",E287),"")</f>
        <v/>
      </c>
      <c r="BT287" s="1" t="str">
        <f aca="false">IF(F287&lt;&gt;"",IF(COUNTIF(BT$3:BT286,F287)&gt;0,"",F287),"")</f>
        <v/>
      </c>
      <c r="BU287" s="1" t="str">
        <f aca="false">IF(G287&lt;&gt;"",IF(COUNTIF(BU$3:BU286,G287)&gt;0,"",G287),"")</f>
        <v/>
      </c>
    </row>
    <row r="288" customFormat="false" ht="15" hidden="false" customHeight="false" outlineLevel="0" collapsed="false">
      <c r="A288" s="972" t="str">
        <f aca="false">IF(B288&lt;&gt;"",CONCATENATE(B288,C288,D288,E288,F288,G288),"")</f>
        <v/>
      </c>
      <c r="B288" s="660"/>
      <c r="C288" s="660"/>
      <c r="D288" s="660"/>
      <c r="E288" s="1008"/>
      <c r="F288" s="660"/>
      <c r="G288" s="660"/>
      <c r="H288" s="1002"/>
      <c r="I288" s="1002"/>
      <c r="J288" s="1003"/>
      <c r="K288" s="1004"/>
      <c r="L288" s="1005"/>
      <c r="M288" s="1005"/>
      <c r="N288" s="1003"/>
      <c r="O288" s="1014"/>
      <c r="P288" s="1008"/>
      <c r="Q288" s="1008"/>
      <c r="R288" s="1008"/>
      <c r="S288" s="1007"/>
      <c r="V288" s="111" t="n">
        <f aca="false">+V287+1</f>
        <v>286</v>
      </c>
      <c r="W288" s="977" t="str">
        <f aca="false">IFERROR(VLOOKUP($V287,AD:AK,8,FALSE()),"")</f>
        <v/>
      </c>
      <c r="X288" s="977" t="str">
        <f aca="false">IFERROR(VLOOKUP($V288,AE:AL,8,FALSE()),"")</f>
        <v/>
      </c>
      <c r="Y288" s="977" t="str">
        <f aca="false">IFERROR(VLOOKUP($V288,AF:AM,8,FALSE()),"")</f>
        <v/>
      </c>
      <c r="Z288" s="977" t="str">
        <f aca="false">IFERROR(VLOOKUP($V288,AG:AN,8,FALSE()),"")</f>
        <v/>
      </c>
      <c r="AA288" s="977" t="str">
        <f aca="false">IFERROR(VLOOKUP($V288,AH:AO,8,FALSE()),"")</f>
        <v/>
      </c>
      <c r="AB288" s="977" t="str">
        <f aca="false">IFERROR(VLOOKUP($V288,AI:AP,8,FALSE()),"")</f>
        <v/>
      </c>
      <c r="AD288" s="111" t="str">
        <f aca="false">IF(AK288&lt;&gt;"",MAX(AD$3:AD287)+1,"")</f>
        <v/>
      </c>
      <c r="AE288" s="111" t="str">
        <f aca="false">IF(AL288&lt;&gt;"",MAX(AE$3:AE287)+1,"")</f>
        <v/>
      </c>
      <c r="AF288" s="111" t="str">
        <f aca="false">IF(AM288&lt;&gt;"",MAX(AF$3:AF287)+1,"")</f>
        <v/>
      </c>
      <c r="AG288" s="111" t="str">
        <f aca="false">IF(AN288&lt;&gt;"",MAX(AG$3:AG287)+1,"")</f>
        <v/>
      </c>
      <c r="AH288" s="111" t="str">
        <f aca="false">IF(AO288&lt;&gt;"",MAX(AH$3:AH287)+1,"")</f>
        <v/>
      </c>
      <c r="AI288" s="111" t="str">
        <f aca="false">IF(AP288&lt;&gt;"",MAX(AI$3:AI287)+1,"")</f>
        <v/>
      </c>
      <c r="AK288" s="111" t="str">
        <f aca="false">IF(B288="","",IF(COUNTIF($AK$3:AL287,B288)=0,B288,""))</f>
        <v/>
      </c>
      <c r="AL288" s="111" t="str">
        <f aca="false">IF(C288="","",IF($B288='Oneri di Urbanizzazione'!$E$33,IF(COUNTIF($AL$3:AL287,$C288)=0,$C288,""),""))</f>
        <v/>
      </c>
      <c r="AM288" s="111" t="str">
        <f aca="false">IF(D288="","",IF(AND($B288='Oneri di Urbanizzazione'!$E$33,$C288='Oneri di Urbanizzazione'!$E$35),IF(COUNTIF(AM$3:AM287,$D288)=0,$D288,""),""))</f>
        <v/>
      </c>
      <c r="AN288" s="111" t="str">
        <f aca="false">IF(E288="","",IF(AND($B288='Oneri di Urbanizzazione'!$E$33,$C288='Oneri di Urbanizzazione'!$E$35,$D288='Oneri di Urbanizzazione'!$E$38),IF(COUNTIF(AN$3:AN287,$E288)=0,$E288,""),""))</f>
        <v/>
      </c>
      <c r="AO288" s="111" t="str">
        <f aca="false">IF(F288="","",IF(AND($B288='Oneri di Urbanizzazione'!$E$33,$C288='Oneri di Urbanizzazione'!$E$35,$D288='Oneri di Urbanizzazione'!$E$38,$E288='Oneri di Urbanizzazione'!$E$40),IF(COUNTIF(AO$3:AO287,$F288)=0,$F288,""),""))</f>
        <v/>
      </c>
      <c r="AP288" s="111" t="str">
        <f aca="false">IF(G288="","",IF(AND($B288='Oneri di Urbanizzazione'!$E$33,$C288='Oneri di Urbanizzazione'!$E$35,$D288='Oneri di Urbanizzazione'!$E$38,$E288='Oneri di Urbanizzazione'!$E$40,$F288='Oneri di Urbanizzazione'!$E$42),IF(COUNTIF(AP$3:AP287,$G288)=0,$G288,""),""))</f>
        <v/>
      </c>
      <c r="AY288" s="1" t="n">
        <f aca="false">+AY287+1</f>
        <v>286</v>
      </c>
      <c r="AZ288" s="978" t="str">
        <f aca="false">IFERROR(VLOOKUP($AY288,BI:BP,8,FALSE()),"")</f>
        <v/>
      </c>
      <c r="BA288" s="978" t="str">
        <f aca="false">IFERROR(VLOOKUP($AY288,BJ:BQ,8,FALSE()),"")</f>
        <v/>
      </c>
      <c r="BB288" s="978" t="str">
        <f aca="false">IFERROR(VLOOKUP($AY288,BK:BR,8,FALSE()),"")</f>
        <v/>
      </c>
      <c r="BC288" s="978" t="str">
        <f aca="false">IFERROR(VLOOKUP($AY288,BL:BS,8,FALSE()),"")</f>
        <v/>
      </c>
      <c r="BD288" s="978" t="str">
        <f aca="false">IFERROR(VLOOKUP($AY288,BM:BT,8,FALSE()),"")</f>
        <v/>
      </c>
      <c r="BE288" s="978" t="str">
        <f aca="false">IFERROR(VLOOKUP($AY288,BN:BU,8,FALSE()),"")</f>
        <v/>
      </c>
      <c r="BI288" s="1" t="str">
        <f aca="false">IF(BP288&lt;&gt;"",MAX(BI$3:BI287)+1,"")</f>
        <v/>
      </c>
      <c r="BJ288" s="1" t="str">
        <f aca="false">IF(BQ288&lt;&gt;"",MAX(BJ$3:BJ287)+1,"")</f>
        <v/>
      </c>
      <c r="BK288" s="1" t="str">
        <f aca="false">IF(BR288&lt;&gt;"",MAX(BK$3:BK287)+1,"")</f>
        <v/>
      </c>
      <c r="BL288" s="1" t="str">
        <f aca="false">IF(BS288&lt;&gt;"",MAX(BL$3:BL287)+1,"")</f>
        <v/>
      </c>
      <c r="BM288" s="1" t="str">
        <f aca="false">IF(BT288&lt;&gt;"",MAX(BM$3:BM287)+1,"")</f>
        <v/>
      </c>
      <c r="BN288" s="1" t="str">
        <f aca="false">IF(BU288&lt;&gt;"",MAX(BN$3:BN287)+1,"")</f>
        <v/>
      </c>
      <c r="BP288" s="1" t="str">
        <f aca="false">IF(B288&lt;&gt;"",IF(COUNTIF(BP$3:BP287,B288)&gt;0,"",B288),"")</f>
        <v/>
      </c>
      <c r="BQ288" s="1" t="str">
        <f aca="false">IF(C288&lt;&gt;"",IF(COUNTIF(BQ$3:BQ287,C288)&gt;0,"",C288),"")</f>
        <v/>
      </c>
      <c r="BR288" s="1" t="str">
        <f aca="false">IF(D288&lt;&gt;"",IF(COUNTIF(BR$3:BR287,D288)&gt;0,"",D288),"")</f>
        <v/>
      </c>
      <c r="BS288" s="1" t="str">
        <f aca="false">IF(E288&lt;&gt;"",IF(COUNTIF(BS$3:BS287,E288)&gt;0,"",E288),"")</f>
        <v/>
      </c>
      <c r="BT288" s="1" t="str">
        <f aca="false">IF(F288&lt;&gt;"",IF(COUNTIF(BT$3:BT287,F288)&gt;0,"",F288),"")</f>
        <v/>
      </c>
      <c r="BU288" s="1" t="str">
        <f aca="false">IF(G288&lt;&gt;"",IF(COUNTIF(BU$3:BU287,G288)&gt;0,"",G288),"")</f>
        <v/>
      </c>
    </row>
    <row r="289" customFormat="false" ht="15" hidden="false" customHeight="false" outlineLevel="0" collapsed="false">
      <c r="A289" s="972" t="str">
        <f aca="false">IF(B289&lt;&gt;"",CONCATENATE(B289,C289,D289,E289,F289,G289),"")</f>
        <v/>
      </c>
      <c r="B289" s="660"/>
      <c r="C289" s="660"/>
      <c r="D289" s="660"/>
      <c r="E289" s="1008"/>
      <c r="F289" s="660"/>
      <c r="G289" s="660"/>
      <c r="H289" s="1002"/>
      <c r="I289" s="1002"/>
      <c r="J289" s="1003"/>
      <c r="K289" s="1004"/>
      <c r="L289" s="1005"/>
      <c r="M289" s="1005"/>
      <c r="N289" s="1003"/>
      <c r="O289" s="1014"/>
      <c r="P289" s="1008"/>
      <c r="Q289" s="1008"/>
      <c r="R289" s="1008"/>
      <c r="S289" s="1007"/>
      <c r="V289" s="111" t="n">
        <f aca="false">+V288+1</f>
        <v>287</v>
      </c>
      <c r="W289" s="977" t="str">
        <f aca="false">IFERROR(VLOOKUP($V288,AD:AK,8,FALSE()),"")</f>
        <v/>
      </c>
      <c r="X289" s="977" t="str">
        <f aca="false">IFERROR(VLOOKUP($V289,AE:AL,8,FALSE()),"")</f>
        <v/>
      </c>
      <c r="Y289" s="977" t="str">
        <f aca="false">IFERROR(VLOOKUP($V289,AF:AM,8,FALSE()),"")</f>
        <v/>
      </c>
      <c r="Z289" s="977" t="str">
        <f aca="false">IFERROR(VLOOKUP($V289,AG:AN,8,FALSE()),"")</f>
        <v/>
      </c>
      <c r="AA289" s="977" t="str">
        <f aca="false">IFERROR(VLOOKUP($V289,AH:AO,8,FALSE()),"")</f>
        <v/>
      </c>
      <c r="AB289" s="977" t="str">
        <f aca="false">IFERROR(VLOOKUP($V289,AI:AP,8,FALSE()),"")</f>
        <v/>
      </c>
      <c r="AD289" s="111" t="str">
        <f aca="false">IF(AK289&lt;&gt;"",MAX(AD$3:AD288)+1,"")</f>
        <v/>
      </c>
      <c r="AE289" s="111" t="str">
        <f aca="false">IF(AL289&lt;&gt;"",MAX(AE$3:AE288)+1,"")</f>
        <v/>
      </c>
      <c r="AF289" s="111" t="str">
        <f aca="false">IF(AM289&lt;&gt;"",MAX(AF$3:AF288)+1,"")</f>
        <v/>
      </c>
      <c r="AG289" s="111" t="str">
        <f aca="false">IF(AN289&lt;&gt;"",MAX(AG$3:AG288)+1,"")</f>
        <v/>
      </c>
      <c r="AH289" s="111" t="str">
        <f aca="false">IF(AO289&lt;&gt;"",MAX(AH$3:AH288)+1,"")</f>
        <v/>
      </c>
      <c r="AI289" s="111" t="str">
        <f aca="false">IF(AP289&lt;&gt;"",MAX(AI$3:AI288)+1,"")</f>
        <v/>
      </c>
      <c r="AK289" s="111" t="str">
        <f aca="false">IF(B289="","",IF(COUNTIF($AK$3:AL288,B289)=0,B289,""))</f>
        <v/>
      </c>
      <c r="AL289" s="111" t="str">
        <f aca="false">IF(C289="","",IF($B289='Oneri di Urbanizzazione'!$E$33,IF(COUNTIF($AL$3:AL288,$C289)=0,$C289,""),""))</f>
        <v/>
      </c>
      <c r="AM289" s="111" t="str">
        <f aca="false">IF(D289="","",IF(AND($B289='Oneri di Urbanizzazione'!$E$33,$C289='Oneri di Urbanizzazione'!$E$35),IF(COUNTIF(AM$3:AM288,$D289)=0,$D289,""),""))</f>
        <v/>
      </c>
      <c r="AN289" s="111" t="str">
        <f aca="false">IF(E289="","",IF(AND($B289='Oneri di Urbanizzazione'!$E$33,$C289='Oneri di Urbanizzazione'!$E$35,$D289='Oneri di Urbanizzazione'!$E$38),IF(COUNTIF(AN$3:AN288,$E289)=0,$E289,""),""))</f>
        <v/>
      </c>
      <c r="AO289" s="111" t="str">
        <f aca="false">IF(F289="","",IF(AND($B289='Oneri di Urbanizzazione'!$E$33,$C289='Oneri di Urbanizzazione'!$E$35,$D289='Oneri di Urbanizzazione'!$E$38,$E289='Oneri di Urbanizzazione'!$E$40),IF(COUNTIF(AO$3:AO288,$F289)=0,$F289,""),""))</f>
        <v/>
      </c>
      <c r="AP289" s="111" t="str">
        <f aca="false">IF(G289="","",IF(AND($B289='Oneri di Urbanizzazione'!$E$33,$C289='Oneri di Urbanizzazione'!$E$35,$D289='Oneri di Urbanizzazione'!$E$38,$E289='Oneri di Urbanizzazione'!$E$40,$F289='Oneri di Urbanizzazione'!$E$42),IF(COUNTIF(AP$3:AP288,$G289)=0,$G289,""),""))</f>
        <v/>
      </c>
      <c r="AY289" s="1" t="n">
        <f aca="false">+AY288+1</f>
        <v>287</v>
      </c>
      <c r="AZ289" s="978" t="str">
        <f aca="false">IFERROR(VLOOKUP($AY289,BI:BP,8,FALSE()),"")</f>
        <v/>
      </c>
      <c r="BA289" s="978" t="str">
        <f aca="false">IFERROR(VLOOKUP($AY289,BJ:BQ,8,FALSE()),"")</f>
        <v/>
      </c>
      <c r="BB289" s="978" t="str">
        <f aca="false">IFERROR(VLOOKUP($AY289,BK:BR,8,FALSE()),"")</f>
        <v/>
      </c>
      <c r="BC289" s="978" t="str">
        <f aca="false">IFERROR(VLOOKUP($AY289,BL:BS,8,FALSE()),"")</f>
        <v/>
      </c>
      <c r="BD289" s="978" t="str">
        <f aca="false">IFERROR(VLOOKUP($AY289,BM:BT,8,FALSE()),"")</f>
        <v/>
      </c>
      <c r="BE289" s="978" t="str">
        <f aca="false">IFERROR(VLOOKUP($AY289,BN:BU,8,FALSE()),"")</f>
        <v/>
      </c>
      <c r="BI289" s="1" t="str">
        <f aca="false">IF(BP289&lt;&gt;"",MAX(BI$3:BI288)+1,"")</f>
        <v/>
      </c>
      <c r="BJ289" s="1" t="str">
        <f aca="false">IF(BQ289&lt;&gt;"",MAX(BJ$3:BJ288)+1,"")</f>
        <v/>
      </c>
      <c r="BK289" s="1" t="str">
        <f aca="false">IF(BR289&lt;&gt;"",MAX(BK$3:BK288)+1,"")</f>
        <v/>
      </c>
      <c r="BL289" s="1" t="str">
        <f aca="false">IF(BS289&lt;&gt;"",MAX(BL$3:BL288)+1,"")</f>
        <v/>
      </c>
      <c r="BM289" s="1" t="str">
        <f aca="false">IF(BT289&lt;&gt;"",MAX(BM$3:BM288)+1,"")</f>
        <v/>
      </c>
      <c r="BN289" s="1" t="str">
        <f aca="false">IF(BU289&lt;&gt;"",MAX(BN$3:BN288)+1,"")</f>
        <v/>
      </c>
      <c r="BP289" s="1" t="str">
        <f aca="false">IF(B289&lt;&gt;"",IF(COUNTIF(BP$3:BP288,B289)&gt;0,"",B289),"")</f>
        <v/>
      </c>
      <c r="BQ289" s="1" t="str">
        <f aca="false">IF(C289&lt;&gt;"",IF(COUNTIF(BQ$3:BQ288,C289)&gt;0,"",C289),"")</f>
        <v/>
      </c>
      <c r="BR289" s="1" t="str">
        <f aca="false">IF(D289&lt;&gt;"",IF(COUNTIF(BR$3:BR288,D289)&gt;0,"",D289),"")</f>
        <v/>
      </c>
      <c r="BS289" s="1" t="str">
        <f aca="false">IF(E289&lt;&gt;"",IF(COUNTIF(BS$3:BS288,E289)&gt;0,"",E289),"")</f>
        <v/>
      </c>
      <c r="BT289" s="1" t="str">
        <f aca="false">IF(F289&lt;&gt;"",IF(COUNTIF(BT$3:BT288,F289)&gt;0,"",F289),"")</f>
        <v/>
      </c>
      <c r="BU289" s="1" t="str">
        <f aca="false">IF(G289&lt;&gt;"",IF(COUNTIF(BU$3:BU288,G289)&gt;0,"",G289),"")</f>
        <v/>
      </c>
    </row>
    <row r="290" customFormat="false" ht="15" hidden="false" customHeight="false" outlineLevel="0" collapsed="false">
      <c r="A290" s="972" t="str">
        <f aca="false">IF(B290&lt;&gt;"",CONCATENATE(B290,C290,D290,E290,F290,G290),"")</f>
        <v/>
      </c>
      <c r="B290" s="660"/>
      <c r="C290" s="660"/>
      <c r="D290" s="660"/>
      <c r="E290" s="1008"/>
      <c r="F290" s="660"/>
      <c r="G290" s="660"/>
      <c r="H290" s="1002"/>
      <c r="I290" s="1002"/>
      <c r="J290" s="1003"/>
      <c r="K290" s="1004"/>
      <c r="L290" s="1005"/>
      <c r="M290" s="1005"/>
      <c r="N290" s="1003"/>
      <c r="O290" s="1014"/>
      <c r="P290" s="1008"/>
      <c r="Q290" s="1008"/>
      <c r="R290" s="1008"/>
      <c r="S290" s="1007"/>
      <c r="V290" s="111" t="n">
        <f aca="false">+V289+1</f>
        <v>288</v>
      </c>
      <c r="W290" s="977" t="str">
        <f aca="false">IFERROR(VLOOKUP($V289,AD:AK,8,FALSE()),"")</f>
        <v/>
      </c>
      <c r="X290" s="977" t="str">
        <f aca="false">IFERROR(VLOOKUP($V290,AE:AL,8,FALSE()),"")</f>
        <v/>
      </c>
      <c r="Y290" s="977" t="str">
        <f aca="false">IFERROR(VLOOKUP($V290,AF:AM,8,FALSE()),"")</f>
        <v/>
      </c>
      <c r="Z290" s="977" t="str">
        <f aca="false">IFERROR(VLOOKUP($V290,AG:AN,8,FALSE()),"")</f>
        <v/>
      </c>
      <c r="AA290" s="977" t="str">
        <f aca="false">IFERROR(VLOOKUP($V290,AH:AO,8,FALSE()),"")</f>
        <v/>
      </c>
      <c r="AB290" s="977" t="str">
        <f aca="false">IFERROR(VLOOKUP($V290,AI:AP,8,FALSE()),"")</f>
        <v/>
      </c>
      <c r="AD290" s="111" t="str">
        <f aca="false">IF(AK290&lt;&gt;"",MAX(AD$3:AD289)+1,"")</f>
        <v/>
      </c>
      <c r="AE290" s="111" t="str">
        <f aca="false">IF(AL290&lt;&gt;"",MAX(AE$3:AE289)+1,"")</f>
        <v/>
      </c>
      <c r="AF290" s="111" t="str">
        <f aca="false">IF(AM290&lt;&gt;"",MAX(AF$3:AF289)+1,"")</f>
        <v/>
      </c>
      <c r="AG290" s="111" t="str">
        <f aca="false">IF(AN290&lt;&gt;"",MAX(AG$3:AG289)+1,"")</f>
        <v/>
      </c>
      <c r="AH290" s="111" t="str">
        <f aca="false">IF(AO290&lt;&gt;"",MAX(AH$3:AH289)+1,"")</f>
        <v/>
      </c>
      <c r="AI290" s="111" t="str">
        <f aca="false">IF(AP290&lt;&gt;"",MAX(AI$3:AI289)+1,"")</f>
        <v/>
      </c>
      <c r="AK290" s="111" t="str">
        <f aca="false">IF(B290="","",IF(COUNTIF($AK$3:AL289,B290)=0,B290,""))</f>
        <v/>
      </c>
      <c r="AL290" s="111" t="str">
        <f aca="false">IF(C290="","",IF($B290='Oneri di Urbanizzazione'!$E$33,IF(COUNTIF($AL$3:AL289,$C290)=0,$C290,""),""))</f>
        <v/>
      </c>
      <c r="AM290" s="111" t="str">
        <f aca="false">IF(D290="","",IF(AND($B290='Oneri di Urbanizzazione'!$E$33,$C290='Oneri di Urbanizzazione'!$E$35),IF(COUNTIF(AM$3:AM289,$D290)=0,$D290,""),""))</f>
        <v/>
      </c>
      <c r="AN290" s="111" t="str">
        <f aca="false">IF(E290="","",IF(AND($B290='Oneri di Urbanizzazione'!$E$33,$C290='Oneri di Urbanizzazione'!$E$35,$D290='Oneri di Urbanizzazione'!$E$38),IF(COUNTIF(AN$3:AN289,$E290)=0,$E290,""),""))</f>
        <v/>
      </c>
      <c r="AO290" s="111" t="str">
        <f aca="false">IF(F290="","",IF(AND($B290='Oneri di Urbanizzazione'!$E$33,$C290='Oneri di Urbanizzazione'!$E$35,$D290='Oneri di Urbanizzazione'!$E$38,$E290='Oneri di Urbanizzazione'!$E$40),IF(COUNTIF(AO$3:AO289,$F290)=0,$F290,""),""))</f>
        <v/>
      </c>
      <c r="AP290" s="111" t="str">
        <f aca="false">IF(G290="","",IF(AND($B290='Oneri di Urbanizzazione'!$E$33,$C290='Oneri di Urbanizzazione'!$E$35,$D290='Oneri di Urbanizzazione'!$E$38,$E290='Oneri di Urbanizzazione'!$E$40,$F290='Oneri di Urbanizzazione'!$E$42),IF(COUNTIF(AP$3:AP289,$G290)=0,$G290,""),""))</f>
        <v/>
      </c>
      <c r="AY290" s="1" t="n">
        <f aca="false">+AY289+1</f>
        <v>288</v>
      </c>
      <c r="AZ290" s="978" t="str">
        <f aca="false">IFERROR(VLOOKUP($AY290,BI:BP,8,FALSE()),"")</f>
        <v/>
      </c>
      <c r="BA290" s="978" t="str">
        <f aca="false">IFERROR(VLOOKUP($AY290,BJ:BQ,8,FALSE()),"")</f>
        <v/>
      </c>
      <c r="BB290" s="978" t="str">
        <f aca="false">IFERROR(VLOOKUP($AY290,BK:BR,8,FALSE()),"")</f>
        <v/>
      </c>
      <c r="BC290" s="978" t="str">
        <f aca="false">IFERROR(VLOOKUP($AY290,BL:BS,8,FALSE()),"")</f>
        <v/>
      </c>
      <c r="BD290" s="978" t="str">
        <f aca="false">IFERROR(VLOOKUP($AY290,BM:BT,8,FALSE()),"")</f>
        <v/>
      </c>
      <c r="BE290" s="978" t="str">
        <f aca="false">IFERROR(VLOOKUP($AY290,BN:BU,8,FALSE()),"")</f>
        <v/>
      </c>
      <c r="BI290" s="1" t="str">
        <f aca="false">IF(BP290&lt;&gt;"",MAX(BI$3:BI289)+1,"")</f>
        <v/>
      </c>
      <c r="BJ290" s="1" t="str">
        <f aca="false">IF(BQ290&lt;&gt;"",MAX(BJ$3:BJ289)+1,"")</f>
        <v/>
      </c>
      <c r="BK290" s="1" t="str">
        <f aca="false">IF(BR290&lt;&gt;"",MAX(BK$3:BK289)+1,"")</f>
        <v/>
      </c>
      <c r="BL290" s="1" t="str">
        <f aca="false">IF(BS290&lt;&gt;"",MAX(BL$3:BL289)+1,"")</f>
        <v/>
      </c>
      <c r="BM290" s="1" t="str">
        <f aca="false">IF(BT290&lt;&gt;"",MAX(BM$3:BM289)+1,"")</f>
        <v/>
      </c>
      <c r="BN290" s="1" t="str">
        <f aca="false">IF(BU290&lt;&gt;"",MAX(BN$3:BN289)+1,"")</f>
        <v/>
      </c>
      <c r="BP290" s="1" t="str">
        <f aca="false">IF(B290&lt;&gt;"",IF(COUNTIF(BP$3:BP289,B290)&gt;0,"",B290),"")</f>
        <v/>
      </c>
      <c r="BQ290" s="1" t="str">
        <f aca="false">IF(C290&lt;&gt;"",IF(COUNTIF(BQ$3:BQ289,C290)&gt;0,"",C290),"")</f>
        <v/>
      </c>
      <c r="BR290" s="1" t="str">
        <f aca="false">IF(D290&lt;&gt;"",IF(COUNTIF(BR$3:BR289,D290)&gt;0,"",D290),"")</f>
        <v/>
      </c>
      <c r="BS290" s="1" t="str">
        <f aca="false">IF(E290&lt;&gt;"",IF(COUNTIF(BS$3:BS289,E290)&gt;0,"",E290),"")</f>
        <v/>
      </c>
      <c r="BT290" s="1" t="str">
        <f aca="false">IF(F290&lt;&gt;"",IF(COUNTIF(BT$3:BT289,F290)&gt;0,"",F290),"")</f>
        <v/>
      </c>
      <c r="BU290" s="1" t="str">
        <f aca="false">IF(G290&lt;&gt;"",IF(COUNTIF(BU$3:BU289,G290)&gt;0,"",G290),"")</f>
        <v/>
      </c>
    </row>
    <row r="291" customFormat="false" ht="15" hidden="false" customHeight="false" outlineLevel="0" collapsed="false">
      <c r="A291" s="972" t="str">
        <f aca="false">IF(B291&lt;&gt;"",CONCATENATE(B291,C291,D291,E291,F291,G291),"")</f>
        <v/>
      </c>
      <c r="B291" s="660"/>
      <c r="C291" s="660"/>
      <c r="D291" s="660"/>
      <c r="E291" s="1008"/>
      <c r="F291" s="660"/>
      <c r="G291" s="660"/>
      <c r="H291" s="1002"/>
      <c r="I291" s="1002"/>
      <c r="J291" s="1003"/>
      <c r="K291" s="1004"/>
      <c r="L291" s="1005"/>
      <c r="M291" s="1005"/>
      <c r="N291" s="1003"/>
      <c r="O291" s="1014"/>
      <c r="P291" s="1008"/>
      <c r="Q291" s="1008"/>
      <c r="R291" s="1008"/>
      <c r="S291" s="1007"/>
      <c r="V291" s="111" t="n">
        <f aca="false">+V290+1</f>
        <v>289</v>
      </c>
      <c r="W291" s="977" t="str">
        <f aca="false">IFERROR(VLOOKUP($V290,AD:AK,8,FALSE()),"")</f>
        <v/>
      </c>
      <c r="X291" s="977" t="str">
        <f aca="false">IFERROR(VLOOKUP($V291,AE:AL,8,FALSE()),"")</f>
        <v/>
      </c>
      <c r="Y291" s="977" t="str">
        <f aca="false">IFERROR(VLOOKUP($V291,AF:AM,8,FALSE()),"")</f>
        <v/>
      </c>
      <c r="Z291" s="977" t="str">
        <f aca="false">IFERROR(VLOOKUP($V291,AG:AN,8,FALSE()),"")</f>
        <v/>
      </c>
      <c r="AA291" s="977" t="str">
        <f aca="false">IFERROR(VLOOKUP($V291,AH:AO,8,FALSE()),"")</f>
        <v/>
      </c>
      <c r="AB291" s="977" t="str">
        <f aca="false">IFERROR(VLOOKUP($V291,AI:AP,8,FALSE()),"")</f>
        <v/>
      </c>
      <c r="AD291" s="111" t="str">
        <f aca="false">IF(AK291&lt;&gt;"",MAX(AD$3:AD290)+1,"")</f>
        <v/>
      </c>
      <c r="AE291" s="111" t="str">
        <f aca="false">IF(AL291&lt;&gt;"",MAX(AE$3:AE290)+1,"")</f>
        <v/>
      </c>
      <c r="AF291" s="111" t="str">
        <f aca="false">IF(AM291&lt;&gt;"",MAX(AF$3:AF290)+1,"")</f>
        <v/>
      </c>
      <c r="AG291" s="111" t="str">
        <f aca="false">IF(AN291&lt;&gt;"",MAX(AG$3:AG290)+1,"")</f>
        <v/>
      </c>
      <c r="AH291" s="111" t="str">
        <f aca="false">IF(AO291&lt;&gt;"",MAX(AH$3:AH290)+1,"")</f>
        <v/>
      </c>
      <c r="AI291" s="111" t="str">
        <f aca="false">IF(AP291&lt;&gt;"",MAX(AI$3:AI290)+1,"")</f>
        <v/>
      </c>
      <c r="AK291" s="111" t="str">
        <f aca="false">IF(B291="","",IF(COUNTIF($AK$3:AL290,B291)=0,B291,""))</f>
        <v/>
      </c>
      <c r="AL291" s="111" t="str">
        <f aca="false">IF(C291="","",IF($B291='Oneri di Urbanizzazione'!$E$33,IF(COUNTIF($AL$3:AL290,$C291)=0,$C291,""),""))</f>
        <v/>
      </c>
      <c r="AM291" s="111" t="str">
        <f aca="false">IF(D291="","",IF(AND($B291='Oneri di Urbanizzazione'!$E$33,$C291='Oneri di Urbanizzazione'!$E$35),IF(COUNTIF(AM$3:AM290,$D291)=0,$D291,""),""))</f>
        <v/>
      </c>
      <c r="AN291" s="111" t="str">
        <f aca="false">IF(E291="","",IF(AND($B291='Oneri di Urbanizzazione'!$E$33,$C291='Oneri di Urbanizzazione'!$E$35,$D291='Oneri di Urbanizzazione'!$E$38),IF(COUNTIF(AN$3:AN290,$E291)=0,$E291,""),""))</f>
        <v/>
      </c>
      <c r="AO291" s="111" t="str">
        <f aca="false">IF(F291="","",IF(AND($B291='Oneri di Urbanizzazione'!$E$33,$C291='Oneri di Urbanizzazione'!$E$35,$D291='Oneri di Urbanizzazione'!$E$38,$E291='Oneri di Urbanizzazione'!$E$40),IF(COUNTIF(AO$3:AO290,$F291)=0,$F291,""),""))</f>
        <v/>
      </c>
      <c r="AP291" s="111" t="str">
        <f aca="false">IF(G291="","",IF(AND($B291='Oneri di Urbanizzazione'!$E$33,$C291='Oneri di Urbanizzazione'!$E$35,$D291='Oneri di Urbanizzazione'!$E$38,$E291='Oneri di Urbanizzazione'!$E$40,$F291='Oneri di Urbanizzazione'!$E$42),IF(COUNTIF(AP$3:AP290,$G291)=0,$G291,""),""))</f>
        <v/>
      </c>
      <c r="AY291" s="1" t="n">
        <f aca="false">+AY290+1</f>
        <v>289</v>
      </c>
      <c r="AZ291" s="978" t="str">
        <f aca="false">IFERROR(VLOOKUP($AY291,BI:BP,8,FALSE()),"")</f>
        <v/>
      </c>
      <c r="BA291" s="978" t="str">
        <f aca="false">IFERROR(VLOOKUP($AY291,BJ:BQ,8,FALSE()),"")</f>
        <v/>
      </c>
      <c r="BB291" s="978" t="str">
        <f aca="false">IFERROR(VLOOKUP($AY291,BK:BR,8,FALSE()),"")</f>
        <v/>
      </c>
      <c r="BC291" s="978" t="str">
        <f aca="false">IFERROR(VLOOKUP($AY291,BL:BS,8,FALSE()),"")</f>
        <v/>
      </c>
      <c r="BD291" s="978" t="str">
        <f aca="false">IFERROR(VLOOKUP($AY291,BM:BT,8,FALSE()),"")</f>
        <v/>
      </c>
      <c r="BE291" s="978" t="str">
        <f aca="false">IFERROR(VLOOKUP($AY291,BN:BU,8,FALSE()),"")</f>
        <v/>
      </c>
      <c r="BI291" s="1" t="str">
        <f aca="false">IF(BP291&lt;&gt;"",MAX(BI$3:BI290)+1,"")</f>
        <v/>
      </c>
      <c r="BJ291" s="1" t="str">
        <f aca="false">IF(BQ291&lt;&gt;"",MAX(BJ$3:BJ290)+1,"")</f>
        <v/>
      </c>
      <c r="BK291" s="1" t="str">
        <f aca="false">IF(BR291&lt;&gt;"",MAX(BK$3:BK290)+1,"")</f>
        <v/>
      </c>
      <c r="BL291" s="1" t="str">
        <f aca="false">IF(BS291&lt;&gt;"",MAX(BL$3:BL290)+1,"")</f>
        <v/>
      </c>
      <c r="BM291" s="1" t="str">
        <f aca="false">IF(BT291&lt;&gt;"",MAX(BM$3:BM290)+1,"")</f>
        <v/>
      </c>
      <c r="BN291" s="1" t="str">
        <f aca="false">IF(BU291&lt;&gt;"",MAX(BN$3:BN290)+1,"")</f>
        <v/>
      </c>
      <c r="BP291" s="1" t="str">
        <f aca="false">IF(B291&lt;&gt;"",IF(COUNTIF(BP$3:BP290,B291)&gt;0,"",B291),"")</f>
        <v/>
      </c>
      <c r="BQ291" s="1" t="str">
        <f aca="false">IF(C291&lt;&gt;"",IF(COUNTIF(BQ$3:BQ290,C291)&gt;0,"",C291),"")</f>
        <v/>
      </c>
      <c r="BR291" s="1" t="str">
        <f aca="false">IF(D291&lt;&gt;"",IF(COUNTIF(BR$3:BR290,D291)&gt;0,"",D291),"")</f>
        <v/>
      </c>
      <c r="BS291" s="1" t="str">
        <f aca="false">IF(E291&lt;&gt;"",IF(COUNTIF(BS$3:BS290,E291)&gt;0,"",E291),"")</f>
        <v/>
      </c>
      <c r="BT291" s="1" t="str">
        <f aca="false">IF(F291&lt;&gt;"",IF(COUNTIF(BT$3:BT290,F291)&gt;0,"",F291),"")</f>
        <v/>
      </c>
      <c r="BU291" s="1" t="str">
        <f aca="false">IF(G291&lt;&gt;"",IF(COUNTIF(BU$3:BU290,G291)&gt;0,"",G291),"")</f>
        <v/>
      </c>
    </row>
    <row r="292" customFormat="false" ht="15" hidden="false" customHeight="false" outlineLevel="0" collapsed="false">
      <c r="A292" s="972" t="str">
        <f aca="false">IF(B292&lt;&gt;"",CONCATENATE(B292,C292,D292,E292,F292,G292),"")</f>
        <v/>
      </c>
      <c r="B292" s="660"/>
      <c r="C292" s="660"/>
      <c r="D292" s="660"/>
      <c r="E292" s="1008"/>
      <c r="F292" s="660"/>
      <c r="G292" s="660"/>
      <c r="H292" s="1002"/>
      <c r="I292" s="1002"/>
      <c r="J292" s="1003"/>
      <c r="K292" s="1004"/>
      <c r="L292" s="1005"/>
      <c r="M292" s="1005"/>
      <c r="N292" s="1003"/>
      <c r="O292" s="1014"/>
      <c r="P292" s="1008"/>
      <c r="Q292" s="1008"/>
      <c r="R292" s="1008"/>
      <c r="S292" s="1007"/>
      <c r="V292" s="111" t="n">
        <f aca="false">+V291+1</f>
        <v>290</v>
      </c>
      <c r="W292" s="977" t="str">
        <f aca="false">IFERROR(VLOOKUP($V291,AD:AK,8,FALSE()),"")</f>
        <v/>
      </c>
      <c r="X292" s="977" t="str">
        <f aca="false">IFERROR(VLOOKUP($V292,AE:AL,8,FALSE()),"")</f>
        <v/>
      </c>
      <c r="Y292" s="977" t="str">
        <f aca="false">IFERROR(VLOOKUP($V292,AF:AM,8,FALSE()),"")</f>
        <v/>
      </c>
      <c r="Z292" s="977" t="str">
        <f aca="false">IFERROR(VLOOKUP($V292,AG:AN,8,FALSE()),"")</f>
        <v/>
      </c>
      <c r="AA292" s="977" t="str">
        <f aca="false">IFERROR(VLOOKUP($V292,AH:AO,8,FALSE()),"")</f>
        <v/>
      </c>
      <c r="AB292" s="977" t="str">
        <f aca="false">IFERROR(VLOOKUP($V292,AI:AP,8,FALSE()),"")</f>
        <v/>
      </c>
      <c r="AD292" s="111" t="str">
        <f aca="false">IF(AK292&lt;&gt;"",MAX(AD$3:AD291)+1,"")</f>
        <v/>
      </c>
      <c r="AE292" s="111" t="str">
        <f aca="false">IF(AL292&lt;&gt;"",MAX(AE$3:AE291)+1,"")</f>
        <v/>
      </c>
      <c r="AF292" s="111" t="str">
        <f aca="false">IF(AM292&lt;&gt;"",MAX(AF$3:AF291)+1,"")</f>
        <v/>
      </c>
      <c r="AG292" s="111" t="str">
        <f aca="false">IF(AN292&lt;&gt;"",MAX(AG$3:AG291)+1,"")</f>
        <v/>
      </c>
      <c r="AH292" s="111" t="str">
        <f aca="false">IF(AO292&lt;&gt;"",MAX(AH$3:AH291)+1,"")</f>
        <v/>
      </c>
      <c r="AI292" s="111" t="str">
        <f aca="false">IF(AP292&lt;&gt;"",MAX(AI$3:AI291)+1,"")</f>
        <v/>
      </c>
      <c r="AK292" s="111" t="str">
        <f aca="false">IF(B292="","",IF(COUNTIF($AK$3:AL291,B292)=0,B292,""))</f>
        <v/>
      </c>
      <c r="AL292" s="111" t="str">
        <f aca="false">IF(C292="","",IF($B292='Oneri di Urbanizzazione'!$E$33,IF(COUNTIF($AL$3:AL291,$C292)=0,$C292,""),""))</f>
        <v/>
      </c>
      <c r="AM292" s="111" t="str">
        <f aca="false">IF(D292="","",IF(AND($B292='Oneri di Urbanizzazione'!$E$33,$C292='Oneri di Urbanizzazione'!$E$35),IF(COUNTIF(AM$3:AM291,$D292)=0,$D292,""),""))</f>
        <v/>
      </c>
      <c r="AN292" s="111" t="str">
        <f aca="false">IF(E292="","",IF(AND($B292='Oneri di Urbanizzazione'!$E$33,$C292='Oneri di Urbanizzazione'!$E$35,$D292='Oneri di Urbanizzazione'!$E$38),IF(COUNTIF(AN$3:AN291,$E292)=0,$E292,""),""))</f>
        <v/>
      </c>
      <c r="AO292" s="111" t="str">
        <f aca="false">IF(F292="","",IF(AND($B292='Oneri di Urbanizzazione'!$E$33,$C292='Oneri di Urbanizzazione'!$E$35,$D292='Oneri di Urbanizzazione'!$E$38,$E292='Oneri di Urbanizzazione'!$E$40),IF(COUNTIF(AO$3:AO291,$F292)=0,$F292,""),""))</f>
        <v/>
      </c>
      <c r="AP292" s="111" t="str">
        <f aca="false">IF(G292="","",IF(AND($B292='Oneri di Urbanizzazione'!$E$33,$C292='Oneri di Urbanizzazione'!$E$35,$D292='Oneri di Urbanizzazione'!$E$38,$E292='Oneri di Urbanizzazione'!$E$40,$F292='Oneri di Urbanizzazione'!$E$42),IF(COUNTIF(AP$3:AP291,$G292)=0,$G292,""),""))</f>
        <v/>
      </c>
      <c r="AY292" s="1" t="n">
        <f aca="false">+AY291+1</f>
        <v>290</v>
      </c>
      <c r="AZ292" s="978" t="str">
        <f aca="false">IFERROR(VLOOKUP($AY292,BI:BP,8,FALSE()),"")</f>
        <v/>
      </c>
      <c r="BA292" s="978" t="str">
        <f aca="false">IFERROR(VLOOKUP($AY292,BJ:BQ,8,FALSE()),"")</f>
        <v/>
      </c>
      <c r="BB292" s="978" t="str">
        <f aca="false">IFERROR(VLOOKUP($AY292,BK:BR,8,FALSE()),"")</f>
        <v/>
      </c>
      <c r="BC292" s="978" t="str">
        <f aca="false">IFERROR(VLOOKUP($AY292,BL:BS,8,FALSE()),"")</f>
        <v/>
      </c>
      <c r="BD292" s="978" t="str">
        <f aca="false">IFERROR(VLOOKUP($AY292,BM:BT,8,FALSE()),"")</f>
        <v/>
      </c>
      <c r="BE292" s="978" t="str">
        <f aca="false">IFERROR(VLOOKUP($AY292,BN:BU,8,FALSE()),"")</f>
        <v/>
      </c>
      <c r="BI292" s="1" t="str">
        <f aca="false">IF(BP292&lt;&gt;"",MAX(BI$3:BI291)+1,"")</f>
        <v/>
      </c>
      <c r="BJ292" s="1" t="str">
        <f aca="false">IF(BQ292&lt;&gt;"",MAX(BJ$3:BJ291)+1,"")</f>
        <v/>
      </c>
      <c r="BK292" s="1" t="str">
        <f aca="false">IF(BR292&lt;&gt;"",MAX(BK$3:BK291)+1,"")</f>
        <v/>
      </c>
      <c r="BL292" s="1" t="str">
        <f aca="false">IF(BS292&lt;&gt;"",MAX(BL$3:BL291)+1,"")</f>
        <v/>
      </c>
      <c r="BM292" s="1" t="str">
        <f aca="false">IF(BT292&lt;&gt;"",MAX(BM$3:BM291)+1,"")</f>
        <v/>
      </c>
      <c r="BN292" s="1" t="str">
        <f aca="false">IF(BU292&lt;&gt;"",MAX(BN$3:BN291)+1,"")</f>
        <v/>
      </c>
      <c r="BP292" s="1" t="str">
        <f aca="false">IF(B292&lt;&gt;"",IF(COUNTIF(BP$3:BP291,B292)&gt;0,"",B292),"")</f>
        <v/>
      </c>
      <c r="BQ292" s="1" t="str">
        <f aca="false">IF(C292&lt;&gt;"",IF(COUNTIF(BQ$3:BQ291,C292)&gt;0,"",C292),"")</f>
        <v/>
      </c>
      <c r="BR292" s="1" t="str">
        <f aca="false">IF(D292&lt;&gt;"",IF(COUNTIF(BR$3:BR291,D292)&gt;0,"",D292),"")</f>
        <v/>
      </c>
      <c r="BS292" s="1" t="str">
        <f aca="false">IF(E292&lt;&gt;"",IF(COUNTIF(BS$3:BS291,E292)&gt;0,"",E292),"")</f>
        <v/>
      </c>
      <c r="BT292" s="1" t="str">
        <f aca="false">IF(F292&lt;&gt;"",IF(COUNTIF(BT$3:BT291,F292)&gt;0,"",F292),"")</f>
        <v/>
      </c>
      <c r="BU292" s="1" t="str">
        <f aca="false">IF(G292&lt;&gt;"",IF(COUNTIF(BU$3:BU291,G292)&gt;0,"",G292),"")</f>
        <v/>
      </c>
    </row>
    <row r="293" customFormat="false" ht="15" hidden="false" customHeight="false" outlineLevel="0" collapsed="false">
      <c r="A293" s="972" t="str">
        <f aca="false">IF(B293&lt;&gt;"",CONCATENATE(B293,C293,D293,E293,F293,G293),"")</f>
        <v/>
      </c>
      <c r="B293" s="660"/>
      <c r="C293" s="660"/>
      <c r="D293" s="660"/>
      <c r="E293" s="1008"/>
      <c r="F293" s="660"/>
      <c r="G293" s="660"/>
      <c r="H293" s="1002"/>
      <c r="I293" s="1002"/>
      <c r="J293" s="1003"/>
      <c r="K293" s="1004"/>
      <c r="L293" s="1005"/>
      <c r="M293" s="1005"/>
      <c r="N293" s="1003"/>
      <c r="O293" s="1014"/>
      <c r="P293" s="1008"/>
      <c r="Q293" s="1008"/>
      <c r="R293" s="1008"/>
      <c r="S293" s="1007"/>
      <c r="V293" s="111" t="n">
        <f aca="false">+V292+1</f>
        <v>291</v>
      </c>
      <c r="W293" s="977" t="str">
        <f aca="false">IFERROR(VLOOKUP($V292,AD:AK,8,FALSE()),"")</f>
        <v/>
      </c>
      <c r="X293" s="977" t="str">
        <f aca="false">IFERROR(VLOOKUP($V293,AE:AL,8,FALSE()),"")</f>
        <v/>
      </c>
      <c r="Y293" s="977" t="str">
        <f aca="false">IFERROR(VLOOKUP($V293,AF:AM,8,FALSE()),"")</f>
        <v/>
      </c>
      <c r="Z293" s="977" t="str">
        <f aca="false">IFERROR(VLOOKUP($V293,AG:AN,8,FALSE()),"")</f>
        <v/>
      </c>
      <c r="AA293" s="977" t="str">
        <f aca="false">IFERROR(VLOOKUP($V293,AH:AO,8,FALSE()),"")</f>
        <v/>
      </c>
      <c r="AB293" s="977" t="str">
        <f aca="false">IFERROR(VLOOKUP($V293,AI:AP,8,FALSE()),"")</f>
        <v/>
      </c>
      <c r="AD293" s="111" t="str">
        <f aca="false">IF(AK293&lt;&gt;"",MAX(AD$3:AD292)+1,"")</f>
        <v/>
      </c>
      <c r="AE293" s="111" t="str">
        <f aca="false">IF(AL293&lt;&gt;"",MAX(AE$3:AE292)+1,"")</f>
        <v/>
      </c>
      <c r="AF293" s="111" t="str">
        <f aca="false">IF(AM293&lt;&gt;"",MAX(AF$3:AF292)+1,"")</f>
        <v/>
      </c>
      <c r="AG293" s="111" t="str">
        <f aca="false">IF(AN293&lt;&gt;"",MAX(AG$3:AG292)+1,"")</f>
        <v/>
      </c>
      <c r="AH293" s="111" t="str">
        <f aca="false">IF(AO293&lt;&gt;"",MAX(AH$3:AH292)+1,"")</f>
        <v/>
      </c>
      <c r="AI293" s="111" t="str">
        <f aca="false">IF(AP293&lt;&gt;"",MAX(AI$3:AI292)+1,"")</f>
        <v/>
      </c>
      <c r="AK293" s="111" t="str">
        <f aca="false">IF(B293="","",IF(COUNTIF($AK$3:AL292,B293)=0,B293,""))</f>
        <v/>
      </c>
      <c r="AL293" s="111" t="str">
        <f aca="false">IF(C293="","",IF($B293='Oneri di Urbanizzazione'!$E$33,IF(COUNTIF($AL$3:AL292,$C293)=0,$C293,""),""))</f>
        <v/>
      </c>
      <c r="AM293" s="111" t="str">
        <f aca="false">IF(D293="","",IF(AND($B293='Oneri di Urbanizzazione'!$E$33,$C293='Oneri di Urbanizzazione'!$E$35),IF(COUNTIF(AM$3:AM292,$D293)=0,$D293,""),""))</f>
        <v/>
      </c>
      <c r="AN293" s="111" t="str">
        <f aca="false">IF(E293="","",IF(AND($B293='Oneri di Urbanizzazione'!$E$33,$C293='Oneri di Urbanizzazione'!$E$35,$D293='Oneri di Urbanizzazione'!$E$38),IF(COUNTIF(AN$3:AN292,$E293)=0,$E293,""),""))</f>
        <v/>
      </c>
      <c r="AO293" s="111" t="str">
        <f aca="false">IF(F293="","",IF(AND($B293='Oneri di Urbanizzazione'!$E$33,$C293='Oneri di Urbanizzazione'!$E$35,$D293='Oneri di Urbanizzazione'!$E$38,$E293='Oneri di Urbanizzazione'!$E$40),IF(COUNTIF(AO$3:AO292,$F293)=0,$F293,""),""))</f>
        <v/>
      </c>
      <c r="AP293" s="111" t="str">
        <f aca="false">IF(G293="","",IF(AND($B293='Oneri di Urbanizzazione'!$E$33,$C293='Oneri di Urbanizzazione'!$E$35,$D293='Oneri di Urbanizzazione'!$E$38,$E293='Oneri di Urbanizzazione'!$E$40,$F293='Oneri di Urbanizzazione'!$E$42),IF(COUNTIF(AP$3:AP292,$G293)=0,$G293,""),""))</f>
        <v/>
      </c>
      <c r="AY293" s="1" t="n">
        <f aca="false">+AY292+1</f>
        <v>291</v>
      </c>
      <c r="AZ293" s="978" t="str">
        <f aca="false">IFERROR(VLOOKUP($AY293,BI:BP,8,FALSE()),"")</f>
        <v/>
      </c>
      <c r="BA293" s="978" t="str">
        <f aca="false">IFERROR(VLOOKUP($AY293,BJ:BQ,8,FALSE()),"")</f>
        <v/>
      </c>
      <c r="BB293" s="978" t="str">
        <f aca="false">IFERROR(VLOOKUP($AY293,BK:BR,8,FALSE()),"")</f>
        <v/>
      </c>
      <c r="BC293" s="978" t="str">
        <f aca="false">IFERROR(VLOOKUP($AY293,BL:BS,8,FALSE()),"")</f>
        <v/>
      </c>
      <c r="BD293" s="978" t="str">
        <f aca="false">IFERROR(VLOOKUP($AY293,BM:BT,8,FALSE()),"")</f>
        <v/>
      </c>
      <c r="BE293" s="978" t="str">
        <f aca="false">IFERROR(VLOOKUP($AY293,BN:BU,8,FALSE()),"")</f>
        <v/>
      </c>
      <c r="BI293" s="1" t="str">
        <f aca="false">IF(BP293&lt;&gt;"",MAX(BI$3:BI292)+1,"")</f>
        <v/>
      </c>
      <c r="BJ293" s="1" t="str">
        <f aca="false">IF(BQ293&lt;&gt;"",MAX(BJ$3:BJ292)+1,"")</f>
        <v/>
      </c>
      <c r="BK293" s="1" t="str">
        <f aca="false">IF(BR293&lt;&gt;"",MAX(BK$3:BK292)+1,"")</f>
        <v/>
      </c>
      <c r="BL293" s="1" t="str">
        <f aca="false">IF(BS293&lt;&gt;"",MAX(BL$3:BL292)+1,"")</f>
        <v/>
      </c>
      <c r="BM293" s="1" t="str">
        <f aca="false">IF(BT293&lt;&gt;"",MAX(BM$3:BM292)+1,"")</f>
        <v/>
      </c>
      <c r="BN293" s="1" t="str">
        <f aca="false">IF(BU293&lt;&gt;"",MAX(BN$3:BN292)+1,"")</f>
        <v/>
      </c>
      <c r="BP293" s="1" t="str">
        <f aca="false">IF(B293&lt;&gt;"",IF(COUNTIF(BP$3:BP292,B293)&gt;0,"",B293),"")</f>
        <v/>
      </c>
      <c r="BQ293" s="1" t="str">
        <f aca="false">IF(C293&lt;&gt;"",IF(COUNTIF(BQ$3:BQ292,C293)&gt;0,"",C293),"")</f>
        <v/>
      </c>
      <c r="BR293" s="1" t="str">
        <f aca="false">IF(D293&lt;&gt;"",IF(COUNTIF(BR$3:BR292,D293)&gt;0,"",D293),"")</f>
        <v/>
      </c>
      <c r="BS293" s="1" t="str">
        <f aca="false">IF(E293&lt;&gt;"",IF(COUNTIF(BS$3:BS292,E293)&gt;0,"",E293),"")</f>
        <v/>
      </c>
      <c r="BT293" s="1" t="str">
        <f aca="false">IF(F293&lt;&gt;"",IF(COUNTIF(BT$3:BT292,F293)&gt;0,"",F293),"")</f>
        <v/>
      </c>
      <c r="BU293" s="1" t="str">
        <f aca="false">IF(G293&lt;&gt;"",IF(COUNTIF(BU$3:BU292,G293)&gt;0,"",G293),"")</f>
        <v/>
      </c>
    </row>
    <row r="294" customFormat="false" ht="15" hidden="false" customHeight="false" outlineLevel="0" collapsed="false">
      <c r="A294" s="972" t="str">
        <f aca="false">IF(B294&lt;&gt;"",CONCATENATE(B294,C294,D294,E294,F294,G294),"")</f>
        <v/>
      </c>
      <c r="B294" s="660"/>
      <c r="C294" s="660"/>
      <c r="D294" s="660"/>
      <c r="E294" s="1008"/>
      <c r="F294" s="660"/>
      <c r="G294" s="660"/>
      <c r="H294" s="1002"/>
      <c r="I294" s="1002"/>
      <c r="J294" s="1003"/>
      <c r="K294" s="1004"/>
      <c r="L294" s="1005"/>
      <c r="M294" s="1005"/>
      <c r="N294" s="1003"/>
      <c r="O294" s="1014"/>
      <c r="P294" s="1008"/>
      <c r="Q294" s="1008"/>
      <c r="R294" s="1008"/>
      <c r="S294" s="1007"/>
      <c r="V294" s="111" t="n">
        <f aca="false">+V293+1</f>
        <v>292</v>
      </c>
      <c r="W294" s="977" t="str">
        <f aca="false">IFERROR(VLOOKUP($V293,AD:AK,8,FALSE()),"")</f>
        <v/>
      </c>
      <c r="X294" s="977" t="str">
        <f aca="false">IFERROR(VLOOKUP($V294,AE:AL,8,FALSE()),"")</f>
        <v/>
      </c>
      <c r="Y294" s="977" t="str">
        <f aca="false">IFERROR(VLOOKUP($V294,AF:AM,8,FALSE()),"")</f>
        <v/>
      </c>
      <c r="Z294" s="977" t="str">
        <f aca="false">IFERROR(VLOOKUP($V294,AG:AN,8,FALSE()),"")</f>
        <v/>
      </c>
      <c r="AA294" s="977" t="str">
        <f aca="false">IFERROR(VLOOKUP($V294,AH:AO,8,FALSE()),"")</f>
        <v/>
      </c>
      <c r="AB294" s="977" t="str">
        <f aca="false">IFERROR(VLOOKUP($V294,AI:AP,8,FALSE()),"")</f>
        <v/>
      </c>
      <c r="AD294" s="111" t="str">
        <f aca="false">IF(AK294&lt;&gt;"",MAX(AD$3:AD293)+1,"")</f>
        <v/>
      </c>
      <c r="AE294" s="111" t="str">
        <f aca="false">IF(AL294&lt;&gt;"",MAX(AE$3:AE293)+1,"")</f>
        <v/>
      </c>
      <c r="AF294" s="111" t="str">
        <f aca="false">IF(AM294&lt;&gt;"",MAX(AF$3:AF293)+1,"")</f>
        <v/>
      </c>
      <c r="AG294" s="111" t="str">
        <f aca="false">IF(AN294&lt;&gt;"",MAX(AG$3:AG293)+1,"")</f>
        <v/>
      </c>
      <c r="AH294" s="111" t="str">
        <f aca="false">IF(AO294&lt;&gt;"",MAX(AH$3:AH293)+1,"")</f>
        <v/>
      </c>
      <c r="AI294" s="111" t="str">
        <f aca="false">IF(AP294&lt;&gt;"",MAX(AI$3:AI293)+1,"")</f>
        <v/>
      </c>
      <c r="AK294" s="111" t="str">
        <f aca="false">IF(B294="","",IF(COUNTIF($AK$3:AL293,B294)=0,B294,""))</f>
        <v/>
      </c>
      <c r="AL294" s="111" t="str">
        <f aca="false">IF(C294="","",IF($B294='Oneri di Urbanizzazione'!$E$33,IF(COUNTIF($AL$3:AL293,$C294)=0,$C294,""),""))</f>
        <v/>
      </c>
      <c r="AM294" s="111" t="str">
        <f aca="false">IF(D294="","",IF(AND($B294='Oneri di Urbanizzazione'!$E$33,$C294='Oneri di Urbanizzazione'!$E$35),IF(COUNTIF(AM$3:AM293,$D294)=0,$D294,""),""))</f>
        <v/>
      </c>
      <c r="AN294" s="111" t="str">
        <f aca="false">IF(E294="","",IF(AND($B294='Oneri di Urbanizzazione'!$E$33,$C294='Oneri di Urbanizzazione'!$E$35,$D294='Oneri di Urbanizzazione'!$E$38),IF(COUNTIF(AN$3:AN293,$E294)=0,$E294,""),""))</f>
        <v/>
      </c>
      <c r="AO294" s="111" t="str">
        <f aca="false">IF(F294="","",IF(AND($B294='Oneri di Urbanizzazione'!$E$33,$C294='Oneri di Urbanizzazione'!$E$35,$D294='Oneri di Urbanizzazione'!$E$38,$E294='Oneri di Urbanizzazione'!$E$40),IF(COUNTIF(AO$3:AO293,$F294)=0,$F294,""),""))</f>
        <v/>
      </c>
      <c r="AP294" s="111" t="str">
        <f aca="false">IF(G294="","",IF(AND($B294='Oneri di Urbanizzazione'!$E$33,$C294='Oneri di Urbanizzazione'!$E$35,$D294='Oneri di Urbanizzazione'!$E$38,$E294='Oneri di Urbanizzazione'!$E$40,$F294='Oneri di Urbanizzazione'!$E$42),IF(COUNTIF(AP$3:AP293,$G294)=0,$G294,""),""))</f>
        <v/>
      </c>
      <c r="AY294" s="1" t="n">
        <f aca="false">+AY293+1</f>
        <v>292</v>
      </c>
      <c r="AZ294" s="978" t="str">
        <f aca="false">IFERROR(VLOOKUP($AY294,BI:BP,8,FALSE()),"")</f>
        <v/>
      </c>
      <c r="BA294" s="978" t="str">
        <f aca="false">IFERROR(VLOOKUP($AY294,BJ:BQ,8,FALSE()),"")</f>
        <v/>
      </c>
      <c r="BB294" s="978" t="str">
        <f aca="false">IFERROR(VLOOKUP($AY294,BK:BR,8,FALSE()),"")</f>
        <v/>
      </c>
      <c r="BC294" s="978" t="str">
        <f aca="false">IFERROR(VLOOKUP($AY294,BL:BS,8,FALSE()),"")</f>
        <v/>
      </c>
      <c r="BD294" s="978" t="str">
        <f aca="false">IFERROR(VLOOKUP($AY294,BM:BT,8,FALSE()),"")</f>
        <v/>
      </c>
      <c r="BE294" s="978" t="str">
        <f aca="false">IFERROR(VLOOKUP($AY294,BN:BU,8,FALSE()),"")</f>
        <v/>
      </c>
      <c r="BI294" s="1" t="str">
        <f aca="false">IF(BP294&lt;&gt;"",MAX(BI$3:BI293)+1,"")</f>
        <v/>
      </c>
      <c r="BJ294" s="1" t="str">
        <f aca="false">IF(BQ294&lt;&gt;"",MAX(BJ$3:BJ293)+1,"")</f>
        <v/>
      </c>
      <c r="BK294" s="1" t="str">
        <f aca="false">IF(BR294&lt;&gt;"",MAX(BK$3:BK293)+1,"")</f>
        <v/>
      </c>
      <c r="BL294" s="1" t="str">
        <f aca="false">IF(BS294&lt;&gt;"",MAX(BL$3:BL293)+1,"")</f>
        <v/>
      </c>
      <c r="BM294" s="1" t="str">
        <f aca="false">IF(BT294&lt;&gt;"",MAX(BM$3:BM293)+1,"")</f>
        <v/>
      </c>
      <c r="BN294" s="1" t="str">
        <f aca="false">IF(BU294&lt;&gt;"",MAX(BN$3:BN293)+1,"")</f>
        <v/>
      </c>
      <c r="BP294" s="1" t="str">
        <f aca="false">IF(B294&lt;&gt;"",IF(COUNTIF(BP$3:BP293,B294)&gt;0,"",B294),"")</f>
        <v/>
      </c>
      <c r="BQ294" s="1" t="str">
        <f aca="false">IF(C294&lt;&gt;"",IF(COUNTIF(BQ$3:BQ293,C294)&gt;0,"",C294),"")</f>
        <v/>
      </c>
      <c r="BR294" s="1" t="str">
        <f aca="false">IF(D294&lt;&gt;"",IF(COUNTIF(BR$3:BR293,D294)&gt;0,"",D294),"")</f>
        <v/>
      </c>
      <c r="BS294" s="1" t="str">
        <f aca="false">IF(E294&lt;&gt;"",IF(COUNTIF(BS$3:BS293,E294)&gt;0,"",E294),"")</f>
        <v/>
      </c>
      <c r="BT294" s="1" t="str">
        <f aca="false">IF(F294&lt;&gt;"",IF(COUNTIF(BT$3:BT293,F294)&gt;0,"",F294),"")</f>
        <v/>
      </c>
      <c r="BU294" s="1" t="str">
        <f aca="false">IF(G294&lt;&gt;"",IF(COUNTIF(BU$3:BU293,G294)&gt;0,"",G294),"")</f>
        <v/>
      </c>
    </row>
    <row r="295" customFormat="false" ht="15" hidden="false" customHeight="false" outlineLevel="0" collapsed="false">
      <c r="A295" s="972" t="str">
        <f aca="false">IF(B295&lt;&gt;"",CONCATENATE(B295,C295,D295,E295,F295,G295),"")</f>
        <v/>
      </c>
      <c r="B295" s="660"/>
      <c r="C295" s="660"/>
      <c r="D295" s="660"/>
      <c r="E295" s="1008"/>
      <c r="F295" s="660"/>
      <c r="G295" s="660"/>
      <c r="H295" s="1002"/>
      <c r="I295" s="1002"/>
      <c r="J295" s="1003"/>
      <c r="K295" s="1004"/>
      <c r="L295" s="1005"/>
      <c r="M295" s="1005"/>
      <c r="N295" s="1003"/>
      <c r="O295" s="1014"/>
      <c r="P295" s="1008"/>
      <c r="Q295" s="1008"/>
      <c r="R295" s="1008"/>
      <c r="S295" s="1007"/>
      <c r="V295" s="111" t="n">
        <f aca="false">+V294+1</f>
        <v>293</v>
      </c>
      <c r="W295" s="977" t="str">
        <f aca="false">IFERROR(VLOOKUP($V294,AD:AK,8,FALSE()),"")</f>
        <v/>
      </c>
      <c r="X295" s="977" t="str">
        <f aca="false">IFERROR(VLOOKUP($V295,AE:AL,8,FALSE()),"")</f>
        <v/>
      </c>
      <c r="Y295" s="977" t="str">
        <f aca="false">IFERROR(VLOOKUP($V295,AF:AM,8,FALSE()),"")</f>
        <v/>
      </c>
      <c r="Z295" s="977" t="str">
        <f aca="false">IFERROR(VLOOKUP($V295,AG:AN,8,FALSE()),"")</f>
        <v/>
      </c>
      <c r="AA295" s="977" t="str">
        <f aca="false">IFERROR(VLOOKUP($V295,AH:AO,8,FALSE()),"")</f>
        <v/>
      </c>
      <c r="AB295" s="977" t="str">
        <f aca="false">IFERROR(VLOOKUP($V295,AI:AP,8,FALSE()),"")</f>
        <v/>
      </c>
      <c r="AD295" s="111" t="str">
        <f aca="false">IF(AK295&lt;&gt;"",MAX(AD$3:AD294)+1,"")</f>
        <v/>
      </c>
      <c r="AE295" s="111" t="str">
        <f aca="false">IF(AL295&lt;&gt;"",MAX(AE$3:AE294)+1,"")</f>
        <v/>
      </c>
      <c r="AF295" s="111" t="str">
        <f aca="false">IF(AM295&lt;&gt;"",MAX(AF$3:AF294)+1,"")</f>
        <v/>
      </c>
      <c r="AG295" s="111" t="str">
        <f aca="false">IF(AN295&lt;&gt;"",MAX(AG$3:AG294)+1,"")</f>
        <v/>
      </c>
      <c r="AH295" s="111" t="str">
        <f aca="false">IF(AO295&lt;&gt;"",MAX(AH$3:AH294)+1,"")</f>
        <v/>
      </c>
      <c r="AI295" s="111" t="str">
        <f aca="false">IF(AP295&lt;&gt;"",MAX(AI$3:AI294)+1,"")</f>
        <v/>
      </c>
      <c r="AK295" s="111" t="str">
        <f aca="false">IF(B295="","",IF(COUNTIF($AK$3:AL294,B295)=0,B295,""))</f>
        <v/>
      </c>
      <c r="AL295" s="111" t="str">
        <f aca="false">IF(C295="","",IF($B295='Oneri di Urbanizzazione'!$E$33,IF(COUNTIF($AL$3:AL294,$C295)=0,$C295,""),""))</f>
        <v/>
      </c>
      <c r="AM295" s="111" t="str">
        <f aca="false">IF(D295="","",IF(AND($B295='Oneri di Urbanizzazione'!$E$33,$C295='Oneri di Urbanizzazione'!$E$35),IF(COUNTIF(AM$3:AM294,$D295)=0,$D295,""),""))</f>
        <v/>
      </c>
      <c r="AN295" s="111" t="str">
        <f aca="false">IF(E295="","",IF(AND($B295='Oneri di Urbanizzazione'!$E$33,$C295='Oneri di Urbanizzazione'!$E$35,$D295='Oneri di Urbanizzazione'!$E$38),IF(COUNTIF(AN$3:AN294,$E295)=0,$E295,""),""))</f>
        <v/>
      </c>
      <c r="AO295" s="111" t="str">
        <f aca="false">IF(F295="","",IF(AND($B295='Oneri di Urbanizzazione'!$E$33,$C295='Oneri di Urbanizzazione'!$E$35,$D295='Oneri di Urbanizzazione'!$E$38,$E295='Oneri di Urbanizzazione'!$E$40),IF(COUNTIF(AO$3:AO294,$F295)=0,$F295,""),""))</f>
        <v/>
      </c>
      <c r="AP295" s="111" t="str">
        <f aca="false">IF(G295="","",IF(AND($B295='Oneri di Urbanizzazione'!$E$33,$C295='Oneri di Urbanizzazione'!$E$35,$D295='Oneri di Urbanizzazione'!$E$38,$E295='Oneri di Urbanizzazione'!$E$40,$F295='Oneri di Urbanizzazione'!$E$42),IF(COUNTIF(AP$3:AP294,$G295)=0,$G295,""),""))</f>
        <v/>
      </c>
      <c r="AY295" s="1" t="n">
        <f aca="false">+AY294+1</f>
        <v>293</v>
      </c>
      <c r="AZ295" s="978" t="str">
        <f aca="false">IFERROR(VLOOKUP($AY295,BI:BP,8,FALSE()),"")</f>
        <v/>
      </c>
      <c r="BA295" s="978" t="str">
        <f aca="false">IFERROR(VLOOKUP($AY295,BJ:BQ,8,FALSE()),"")</f>
        <v/>
      </c>
      <c r="BB295" s="978" t="str">
        <f aca="false">IFERROR(VLOOKUP($AY295,BK:BR,8,FALSE()),"")</f>
        <v/>
      </c>
      <c r="BC295" s="978" t="str">
        <f aca="false">IFERROR(VLOOKUP($AY295,BL:BS,8,FALSE()),"")</f>
        <v/>
      </c>
      <c r="BD295" s="978" t="str">
        <f aca="false">IFERROR(VLOOKUP($AY295,BM:BT,8,FALSE()),"")</f>
        <v/>
      </c>
      <c r="BE295" s="978" t="str">
        <f aca="false">IFERROR(VLOOKUP($AY295,BN:BU,8,FALSE()),"")</f>
        <v/>
      </c>
      <c r="BI295" s="1" t="str">
        <f aca="false">IF(BP295&lt;&gt;"",MAX(BI$3:BI294)+1,"")</f>
        <v/>
      </c>
      <c r="BJ295" s="1" t="str">
        <f aca="false">IF(BQ295&lt;&gt;"",MAX(BJ$3:BJ294)+1,"")</f>
        <v/>
      </c>
      <c r="BK295" s="1" t="str">
        <f aca="false">IF(BR295&lt;&gt;"",MAX(BK$3:BK294)+1,"")</f>
        <v/>
      </c>
      <c r="BL295" s="1" t="str">
        <f aca="false">IF(BS295&lt;&gt;"",MAX(BL$3:BL294)+1,"")</f>
        <v/>
      </c>
      <c r="BM295" s="1" t="str">
        <f aca="false">IF(BT295&lt;&gt;"",MAX(BM$3:BM294)+1,"")</f>
        <v/>
      </c>
      <c r="BN295" s="1" t="str">
        <f aca="false">IF(BU295&lt;&gt;"",MAX(BN$3:BN294)+1,"")</f>
        <v/>
      </c>
      <c r="BP295" s="1" t="str">
        <f aca="false">IF(B295&lt;&gt;"",IF(COUNTIF(BP$3:BP294,B295)&gt;0,"",B295),"")</f>
        <v/>
      </c>
      <c r="BQ295" s="1" t="str">
        <f aca="false">IF(C295&lt;&gt;"",IF(COUNTIF(BQ$3:BQ294,C295)&gt;0,"",C295),"")</f>
        <v/>
      </c>
      <c r="BR295" s="1" t="str">
        <f aca="false">IF(D295&lt;&gt;"",IF(COUNTIF(BR$3:BR294,D295)&gt;0,"",D295),"")</f>
        <v/>
      </c>
      <c r="BS295" s="1" t="str">
        <f aca="false">IF(E295&lt;&gt;"",IF(COUNTIF(BS$3:BS294,E295)&gt;0,"",E295),"")</f>
        <v/>
      </c>
      <c r="BT295" s="1" t="str">
        <f aca="false">IF(F295&lt;&gt;"",IF(COUNTIF(BT$3:BT294,F295)&gt;0,"",F295),"")</f>
        <v/>
      </c>
      <c r="BU295" s="1" t="str">
        <f aca="false">IF(G295&lt;&gt;"",IF(COUNTIF(BU$3:BU294,G295)&gt;0,"",G295),"")</f>
        <v/>
      </c>
    </row>
    <row r="296" customFormat="false" ht="15" hidden="false" customHeight="false" outlineLevel="0" collapsed="false">
      <c r="A296" s="972" t="str">
        <f aca="false">IF(B296&lt;&gt;"",CONCATENATE(B296,C296,D296,E296,F296,G296),"")</f>
        <v/>
      </c>
      <c r="B296" s="660"/>
      <c r="C296" s="660"/>
      <c r="D296" s="660"/>
      <c r="E296" s="1008"/>
      <c r="F296" s="660"/>
      <c r="G296" s="660"/>
      <c r="H296" s="1002"/>
      <c r="I296" s="1002"/>
      <c r="J296" s="1003"/>
      <c r="K296" s="1004"/>
      <c r="L296" s="1005"/>
      <c r="M296" s="1005"/>
      <c r="N296" s="1003"/>
      <c r="O296" s="1014"/>
      <c r="P296" s="1008"/>
      <c r="Q296" s="1008"/>
      <c r="R296" s="1008"/>
      <c r="S296" s="1007"/>
      <c r="V296" s="111" t="n">
        <f aca="false">+V295+1</f>
        <v>294</v>
      </c>
      <c r="W296" s="977" t="str">
        <f aca="false">IFERROR(VLOOKUP($V295,AD:AK,8,FALSE()),"")</f>
        <v/>
      </c>
      <c r="X296" s="977" t="str">
        <f aca="false">IFERROR(VLOOKUP($V296,AE:AL,8,FALSE()),"")</f>
        <v/>
      </c>
      <c r="Y296" s="977" t="str">
        <f aca="false">IFERROR(VLOOKUP($V296,AF:AM,8,FALSE()),"")</f>
        <v/>
      </c>
      <c r="Z296" s="977" t="str">
        <f aca="false">IFERROR(VLOOKUP($V296,AG:AN,8,FALSE()),"")</f>
        <v/>
      </c>
      <c r="AA296" s="977" t="str">
        <f aca="false">IFERROR(VLOOKUP($V296,AH:AO,8,FALSE()),"")</f>
        <v/>
      </c>
      <c r="AB296" s="977" t="str">
        <f aca="false">IFERROR(VLOOKUP($V296,AI:AP,8,FALSE()),"")</f>
        <v/>
      </c>
      <c r="AD296" s="111" t="str">
        <f aca="false">IF(AK296&lt;&gt;"",MAX(AD$3:AD295)+1,"")</f>
        <v/>
      </c>
      <c r="AE296" s="111" t="str">
        <f aca="false">IF(AL296&lt;&gt;"",MAX(AE$3:AE295)+1,"")</f>
        <v/>
      </c>
      <c r="AF296" s="111" t="str">
        <f aca="false">IF(AM296&lt;&gt;"",MAX(AF$3:AF295)+1,"")</f>
        <v/>
      </c>
      <c r="AG296" s="111" t="str">
        <f aca="false">IF(AN296&lt;&gt;"",MAX(AG$3:AG295)+1,"")</f>
        <v/>
      </c>
      <c r="AH296" s="111" t="str">
        <f aca="false">IF(AO296&lt;&gt;"",MAX(AH$3:AH295)+1,"")</f>
        <v/>
      </c>
      <c r="AI296" s="111" t="str">
        <f aca="false">IF(AP296&lt;&gt;"",MAX(AI$3:AI295)+1,"")</f>
        <v/>
      </c>
      <c r="AK296" s="111" t="str">
        <f aca="false">IF(B296="","",IF(COUNTIF($AK$3:AL295,B296)=0,B296,""))</f>
        <v/>
      </c>
      <c r="AL296" s="111" t="str">
        <f aca="false">IF(C296="","",IF($B296='Oneri di Urbanizzazione'!$E$33,IF(COUNTIF($AL$3:AL295,$C296)=0,$C296,""),""))</f>
        <v/>
      </c>
      <c r="AM296" s="111" t="str">
        <f aca="false">IF(D296="","",IF(AND($B296='Oneri di Urbanizzazione'!$E$33,$C296='Oneri di Urbanizzazione'!$E$35),IF(COUNTIF(AM$3:AM295,$D296)=0,$D296,""),""))</f>
        <v/>
      </c>
      <c r="AN296" s="111" t="str">
        <f aca="false">IF(E296="","",IF(AND($B296='Oneri di Urbanizzazione'!$E$33,$C296='Oneri di Urbanizzazione'!$E$35,$D296='Oneri di Urbanizzazione'!$E$38),IF(COUNTIF(AN$3:AN295,$E296)=0,$E296,""),""))</f>
        <v/>
      </c>
      <c r="AO296" s="111" t="str">
        <f aca="false">IF(F296="","",IF(AND($B296='Oneri di Urbanizzazione'!$E$33,$C296='Oneri di Urbanizzazione'!$E$35,$D296='Oneri di Urbanizzazione'!$E$38,$E296='Oneri di Urbanizzazione'!$E$40),IF(COUNTIF(AO$3:AO295,$F296)=0,$F296,""),""))</f>
        <v/>
      </c>
      <c r="AP296" s="111" t="str">
        <f aca="false">IF(G296="","",IF(AND($B296='Oneri di Urbanizzazione'!$E$33,$C296='Oneri di Urbanizzazione'!$E$35,$D296='Oneri di Urbanizzazione'!$E$38,$E296='Oneri di Urbanizzazione'!$E$40,$F296='Oneri di Urbanizzazione'!$E$42),IF(COUNTIF(AP$3:AP295,$G296)=0,$G296,""),""))</f>
        <v/>
      </c>
      <c r="AY296" s="1" t="n">
        <f aca="false">+AY295+1</f>
        <v>294</v>
      </c>
      <c r="AZ296" s="978" t="str">
        <f aca="false">IFERROR(VLOOKUP($AY296,BI:BP,8,FALSE()),"")</f>
        <v/>
      </c>
      <c r="BA296" s="978" t="str">
        <f aca="false">IFERROR(VLOOKUP($AY296,BJ:BQ,8,FALSE()),"")</f>
        <v/>
      </c>
      <c r="BB296" s="978" t="str">
        <f aca="false">IFERROR(VLOOKUP($AY296,BK:BR,8,FALSE()),"")</f>
        <v/>
      </c>
      <c r="BC296" s="978" t="str">
        <f aca="false">IFERROR(VLOOKUP($AY296,BL:BS,8,FALSE()),"")</f>
        <v/>
      </c>
      <c r="BD296" s="978" t="str">
        <f aca="false">IFERROR(VLOOKUP($AY296,BM:BT,8,FALSE()),"")</f>
        <v/>
      </c>
      <c r="BE296" s="978" t="str">
        <f aca="false">IFERROR(VLOOKUP($AY296,BN:BU,8,FALSE()),"")</f>
        <v/>
      </c>
      <c r="BI296" s="1" t="str">
        <f aca="false">IF(BP296&lt;&gt;"",MAX(BI$3:BI295)+1,"")</f>
        <v/>
      </c>
      <c r="BJ296" s="1" t="str">
        <f aca="false">IF(BQ296&lt;&gt;"",MAX(BJ$3:BJ295)+1,"")</f>
        <v/>
      </c>
      <c r="BK296" s="1" t="str">
        <f aca="false">IF(BR296&lt;&gt;"",MAX(BK$3:BK295)+1,"")</f>
        <v/>
      </c>
      <c r="BL296" s="1" t="str">
        <f aca="false">IF(BS296&lt;&gt;"",MAX(BL$3:BL295)+1,"")</f>
        <v/>
      </c>
      <c r="BM296" s="1" t="str">
        <f aca="false">IF(BT296&lt;&gt;"",MAX(BM$3:BM295)+1,"")</f>
        <v/>
      </c>
      <c r="BN296" s="1" t="str">
        <f aca="false">IF(BU296&lt;&gt;"",MAX(BN$3:BN295)+1,"")</f>
        <v/>
      </c>
      <c r="BP296" s="1" t="str">
        <f aca="false">IF(B296&lt;&gt;"",IF(COUNTIF(BP$3:BP295,B296)&gt;0,"",B296),"")</f>
        <v/>
      </c>
      <c r="BQ296" s="1" t="str">
        <f aca="false">IF(C296&lt;&gt;"",IF(COUNTIF(BQ$3:BQ295,C296)&gt;0,"",C296),"")</f>
        <v/>
      </c>
      <c r="BR296" s="1" t="str">
        <f aca="false">IF(D296&lt;&gt;"",IF(COUNTIF(BR$3:BR295,D296)&gt;0,"",D296),"")</f>
        <v/>
      </c>
      <c r="BS296" s="1" t="str">
        <f aca="false">IF(E296&lt;&gt;"",IF(COUNTIF(BS$3:BS295,E296)&gt;0,"",E296),"")</f>
        <v/>
      </c>
      <c r="BT296" s="1" t="str">
        <f aca="false">IF(F296&lt;&gt;"",IF(COUNTIF(BT$3:BT295,F296)&gt;0,"",F296),"")</f>
        <v/>
      </c>
      <c r="BU296" s="1" t="str">
        <f aca="false">IF(G296&lt;&gt;"",IF(COUNTIF(BU$3:BU295,G296)&gt;0,"",G296),"")</f>
        <v/>
      </c>
    </row>
    <row r="297" customFormat="false" ht="15" hidden="false" customHeight="false" outlineLevel="0" collapsed="false">
      <c r="A297" s="972" t="str">
        <f aca="false">IF(B297&lt;&gt;"",CONCATENATE(B297,C297,D297,E297,F297,G297),"")</f>
        <v/>
      </c>
      <c r="B297" s="660"/>
      <c r="C297" s="660"/>
      <c r="D297" s="660"/>
      <c r="E297" s="1008"/>
      <c r="F297" s="660"/>
      <c r="G297" s="660"/>
      <c r="H297" s="1002"/>
      <c r="I297" s="1002"/>
      <c r="J297" s="1003"/>
      <c r="K297" s="1004"/>
      <c r="L297" s="1005"/>
      <c r="M297" s="1005"/>
      <c r="N297" s="1003"/>
      <c r="O297" s="1014"/>
      <c r="P297" s="1008"/>
      <c r="Q297" s="1008"/>
      <c r="R297" s="1008"/>
      <c r="S297" s="1007"/>
      <c r="V297" s="111" t="n">
        <f aca="false">+V296+1</f>
        <v>295</v>
      </c>
      <c r="W297" s="977" t="str">
        <f aca="false">IFERROR(VLOOKUP($V296,AD:AK,8,FALSE()),"")</f>
        <v/>
      </c>
      <c r="X297" s="977" t="str">
        <f aca="false">IFERROR(VLOOKUP($V297,AE:AL,8,FALSE()),"")</f>
        <v/>
      </c>
      <c r="Y297" s="977" t="str">
        <f aca="false">IFERROR(VLOOKUP($V297,AF:AM,8,FALSE()),"")</f>
        <v/>
      </c>
      <c r="Z297" s="977" t="str">
        <f aca="false">IFERROR(VLOOKUP($V297,AG:AN,8,FALSE()),"")</f>
        <v/>
      </c>
      <c r="AA297" s="977" t="str">
        <f aca="false">IFERROR(VLOOKUP($V297,AH:AO,8,FALSE()),"")</f>
        <v/>
      </c>
      <c r="AB297" s="977" t="str">
        <f aca="false">IFERROR(VLOOKUP($V297,AI:AP,8,FALSE()),"")</f>
        <v/>
      </c>
      <c r="AD297" s="111" t="str">
        <f aca="false">IF(AK297&lt;&gt;"",MAX(AD$3:AD296)+1,"")</f>
        <v/>
      </c>
      <c r="AE297" s="111" t="str">
        <f aca="false">IF(AL297&lt;&gt;"",MAX(AE$3:AE296)+1,"")</f>
        <v/>
      </c>
      <c r="AF297" s="111" t="str">
        <f aca="false">IF(AM297&lt;&gt;"",MAX(AF$3:AF296)+1,"")</f>
        <v/>
      </c>
      <c r="AG297" s="111" t="str">
        <f aca="false">IF(AN297&lt;&gt;"",MAX(AG$3:AG296)+1,"")</f>
        <v/>
      </c>
      <c r="AH297" s="111" t="str">
        <f aca="false">IF(AO297&lt;&gt;"",MAX(AH$3:AH296)+1,"")</f>
        <v/>
      </c>
      <c r="AI297" s="111" t="str">
        <f aca="false">IF(AP297&lt;&gt;"",MAX(AI$3:AI296)+1,"")</f>
        <v/>
      </c>
      <c r="AK297" s="111" t="str">
        <f aca="false">IF(B297="","",IF(COUNTIF($AK$3:AL296,B297)=0,B297,""))</f>
        <v/>
      </c>
      <c r="AL297" s="111" t="str">
        <f aca="false">IF(C297="","",IF($B297='Oneri di Urbanizzazione'!$E$33,IF(COUNTIF($AL$3:AL296,$C297)=0,$C297,""),""))</f>
        <v/>
      </c>
      <c r="AM297" s="111" t="str">
        <f aca="false">IF(D297="","",IF(AND($B297='Oneri di Urbanizzazione'!$E$33,$C297='Oneri di Urbanizzazione'!$E$35),IF(COUNTIF(AM$3:AM296,$D297)=0,$D297,""),""))</f>
        <v/>
      </c>
      <c r="AN297" s="111" t="str">
        <f aca="false">IF(E297="","",IF(AND($B297='Oneri di Urbanizzazione'!$E$33,$C297='Oneri di Urbanizzazione'!$E$35,$D297='Oneri di Urbanizzazione'!$E$38),IF(COUNTIF(AN$3:AN296,$E297)=0,$E297,""),""))</f>
        <v/>
      </c>
      <c r="AO297" s="111" t="str">
        <f aca="false">IF(F297="","",IF(AND($B297='Oneri di Urbanizzazione'!$E$33,$C297='Oneri di Urbanizzazione'!$E$35,$D297='Oneri di Urbanizzazione'!$E$38,$E297='Oneri di Urbanizzazione'!$E$40),IF(COUNTIF(AO$3:AO296,$F297)=0,$F297,""),""))</f>
        <v/>
      </c>
      <c r="AP297" s="111" t="str">
        <f aca="false">IF(G297="","",IF(AND($B297='Oneri di Urbanizzazione'!$E$33,$C297='Oneri di Urbanizzazione'!$E$35,$D297='Oneri di Urbanizzazione'!$E$38,$E297='Oneri di Urbanizzazione'!$E$40,$F297='Oneri di Urbanizzazione'!$E$42),IF(COUNTIF(AP$3:AP296,$G297)=0,$G297,""),""))</f>
        <v/>
      </c>
      <c r="AY297" s="1" t="n">
        <f aca="false">+AY296+1</f>
        <v>295</v>
      </c>
      <c r="AZ297" s="978" t="str">
        <f aca="false">IFERROR(VLOOKUP($AY297,BI:BP,8,FALSE()),"")</f>
        <v/>
      </c>
      <c r="BA297" s="978" t="str">
        <f aca="false">IFERROR(VLOOKUP($AY297,BJ:BQ,8,FALSE()),"")</f>
        <v/>
      </c>
      <c r="BB297" s="978" t="str">
        <f aca="false">IFERROR(VLOOKUP($AY297,BK:BR,8,FALSE()),"")</f>
        <v/>
      </c>
      <c r="BC297" s="978" t="str">
        <f aca="false">IFERROR(VLOOKUP($AY297,BL:BS,8,FALSE()),"")</f>
        <v/>
      </c>
      <c r="BD297" s="978" t="str">
        <f aca="false">IFERROR(VLOOKUP($AY297,BM:BT,8,FALSE()),"")</f>
        <v/>
      </c>
      <c r="BE297" s="978" t="str">
        <f aca="false">IFERROR(VLOOKUP($AY297,BN:BU,8,FALSE()),"")</f>
        <v/>
      </c>
      <c r="BI297" s="1" t="str">
        <f aca="false">IF(BP297&lt;&gt;"",MAX(BI$3:BI296)+1,"")</f>
        <v/>
      </c>
      <c r="BJ297" s="1" t="str">
        <f aca="false">IF(BQ297&lt;&gt;"",MAX(BJ$3:BJ296)+1,"")</f>
        <v/>
      </c>
      <c r="BK297" s="1" t="str">
        <f aca="false">IF(BR297&lt;&gt;"",MAX(BK$3:BK296)+1,"")</f>
        <v/>
      </c>
      <c r="BL297" s="1" t="str">
        <f aca="false">IF(BS297&lt;&gt;"",MAX(BL$3:BL296)+1,"")</f>
        <v/>
      </c>
      <c r="BM297" s="1" t="str">
        <f aca="false">IF(BT297&lt;&gt;"",MAX(BM$3:BM296)+1,"")</f>
        <v/>
      </c>
      <c r="BN297" s="1" t="str">
        <f aca="false">IF(BU297&lt;&gt;"",MAX(BN$3:BN296)+1,"")</f>
        <v/>
      </c>
      <c r="BP297" s="1" t="str">
        <f aca="false">IF(B297&lt;&gt;"",IF(COUNTIF(BP$3:BP296,B297)&gt;0,"",B297),"")</f>
        <v/>
      </c>
      <c r="BQ297" s="1" t="str">
        <f aca="false">IF(C297&lt;&gt;"",IF(COUNTIF(BQ$3:BQ296,C297)&gt;0,"",C297),"")</f>
        <v/>
      </c>
      <c r="BR297" s="1" t="str">
        <f aca="false">IF(D297&lt;&gt;"",IF(COUNTIF(BR$3:BR296,D297)&gt;0,"",D297),"")</f>
        <v/>
      </c>
      <c r="BS297" s="1" t="str">
        <f aca="false">IF(E297&lt;&gt;"",IF(COUNTIF(BS$3:BS296,E297)&gt;0,"",E297),"")</f>
        <v/>
      </c>
      <c r="BT297" s="1" t="str">
        <f aca="false">IF(F297&lt;&gt;"",IF(COUNTIF(BT$3:BT296,F297)&gt;0,"",F297),"")</f>
        <v/>
      </c>
      <c r="BU297" s="1" t="str">
        <f aca="false">IF(G297&lt;&gt;"",IF(COUNTIF(BU$3:BU296,G297)&gt;0,"",G297),"")</f>
        <v/>
      </c>
    </row>
    <row r="298" customFormat="false" ht="15" hidden="false" customHeight="false" outlineLevel="0" collapsed="false">
      <c r="A298" s="972" t="str">
        <f aca="false">IF(B298&lt;&gt;"",CONCATENATE(B298,C298,D298,E298,F298,G298),"")</f>
        <v/>
      </c>
      <c r="B298" s="660"/>
      <c r="C298" s="660"/>
      <c r="D298" s="660"/>
      <c r="E298" s="1008"/>
      <c r="F298" s="660"/>
      <c r="G298" s="660"/>
      <c r="H298" s="1002"/>
      <c r="I298" s="1002"/>
      <c r="J298" s="1003"/>
      <c r="K298" s="1004"/>
      <c r="L298" s="1005"/>
      <c r="M298" s="1005"/>
      <c r="N298" s="1003"/>
      <c r="O298" s="1014"/>
      <c r="P298" s="1008"/>
      <c r="Q298" s="1008"/>
      <c r="R298" s="1008"/>
      <c r="S298" s="1007"/>
      <c r="V298" s="111" t="n">
        <f aca="false">+V297+1</f>
        <v>296</v>
      </c>
      <c r="W298" s="977" t="str">
        <f aca="false">IFERROR(VLOOKUP($V297,AD:AK,8,FALSE()),"")</f>
        <v/>
      </c>
      <c r="X298" s="977" t="str">
        <f aca="false">IFERROR(VLOOKUP($V298,AE:AL,8,FALSE()),"")</f>
        <v/>
      </c>
      <c r="Y298" s="977" t="str">
        <f aca="false">IFERROR(VLOOKUP($V298,AF:AM,8,FALSE()),"")</f>
        <v/>
      </c>
      <c r="Z298" s="977" t="str">
        <f aca="false">IFERROR(VLOOKUP($V298,AG:AN,8,FALSE()),"")</f>
        <v/>
      </c>
      <c r="AA298" s="977" t="str">
        <f aca="false">IFERROR(VLOOKUP($V298,AH:AO,8,FALSE()),"")</f>
        <v/>
      </c>
      <c r="AB298" s="977" t="str">
        <f aca="false">IFERROR(VLOOKUP($V298,AI:AP,8,FALSE()),"")</f>
        <v/>
      </c>
      <c r="AD298" s="111" t="str">
        <f aca="false">IF(AK298&lt;&gt;"",MAX(AD$3:AD297)+1,"")</f>
        <v/>
      </c>
      <c r="AE298" s="111" t="str">
        <f aca="false">IF(AL298&lt;&gt;"",MAX(AE$3:AE297)+1,"")</f>
        <v/>
      </c>
      <c r="AF298" s="111" t="str">
        <f aca="false">IF(AM298&lt;&gt;"",MAX(AF$3:AF297)+1,"")</f>
        <v/>
      </c>
      <c r="AG298" s="111" t="str">
        <f aca="false">IF(AN298&lt;&gt;"",MAX(AG$3:AG297)+1,"")</f>
        <v/>
      </c>
      <c r="AH298" s="111" t="str">
        <f aca="false">IF(AO298&lt;&gt;"",MAX(AH$3:AH297)+1,"")</f>
        <v/>
      </c>
      <c r="AI298" s="111" t="str">
        <f aca="false">IF(AP298&lt;&gt;"",MAX(AI$3:AI297)+1,"")</f>
        <v/>
      </c>
      <c r="AK298" s="111" t="str">
        <f aca="false">IF(B298="","",IF(COUNTIF($AK$3:AL297,B298)=0,B298,""))</f>
        <v/>
      </c>
      <c r="AL298" s="111" t="str">
        <f aca="false">IF(C298="","",IF($B298='Oneri di Urbanizzazione'!$E$33,IF(COUNTIF($AL$3:AL297,$C298)=0,$C298,""),""))</f>
        <v/>
      </c>
      <c r="AM298" s="111" t="str">
        <f aca="false">IF(D298="","",IF(AND($B298='Oneri di Urbanizzazione'!$E$33,$C298='Oneri di Urbanizzazione'!$E$35),IF(COUNTIF(AM$3:AM297,$D298)=0,$D298,""),""))</f>
        <v/>
      </c>
      <c r="AN298" s="111" t="str">
        <f aca="false">IF(E298="","",IF(AND($B298='Oneri di Urbanizzazione'!$E$33,$C298='Oneri di Urbanizzazione'!$E$35,$D298='Oneri di Urbanizzazione'!$E$38),IF(COUNTIF(AN$3:AN297,$E298)=0,$E298,""),""))</f>
        <v/>
      </c>
      <c r="AO298" s="111" t="str">
        <f aca="false">IF(F298="","",IF(AND($B298='Oneri di Urbanizzazione'!$E$33,$C298='Oneri di Urbanizzazione'!$E$35,$D298='Oneri di Urbanizzazione'!$E$38,$E298='Oneri di Urbanizzazione'!$E$40),IF(COUNTIF(AO$3:AO297,$F298)=0,$F298,""),""))</f>
        <v/>
      </c>
      <c r="AP298" s="111" t="str">
        <f aca="false">IF(G298="","",IF(AND($B298='Oneri di Urbanizzazione'!$E$33,$C298='Oneri di Urbanizzazione'!$E$35,$D298='Oneri di Urbanizzazione'!$E$38,$E298='Oneri di Urbanizzazione'!$E$40,$F298='Oneri di Urbanizzazione'!$E$42),IF(COUNTIF(AP$3:AP297,$G298)=0,$G298,""),""))</f>
        <v/>
      </c>
      <c r="AY298" s="1" t="n">
        <f aca="false">+AY297+1</f>
        <v>296</v>
      </c>
      <c r="AZ298" s="978" t="str">
        <f aca="false">IFERROR(VLOOKUP($AY298,BI:BP,8,FALSE()),"")</f>
        <v/>
      </c>
      <c r="BA298" s="978" t="str">
        <f aca="false">IFERROR(VLOOKUP($AY298,BJ:BQ,8,FALSE()),"")</f>
        <v/>
      </c>
      <c r="BB298" s="978" t="str">
        <f aca="false">IFERROR(VLOOKUP($AY298,BK:BR,8,FALSE()),"")</f>
        <v/>
      </c>
      <c r="BC298" s="978" t="str">
        <f aca="false">IFERROR(VLOOKUP($AY298,BL:BS,8,FALSE()),"")</f>
        <v/>
      </c>
      <c r="BD298" s="978" t="str">
        <f aca="false">IFERROR(VLOOKUP($AY298,BM:BT,8,FALSE()),"")</f>
        <v/>
      </c>
      <c r="BE298" s="978" t="str">
        <f aca="false">IFERROR(VLOOKUP($AY298,BN:BU,8,FALSE()),"")</f>
        <v/>
      </c>
      <c r="BI298" s="1" t="str">
        <f aca="false">IF(BP298&lt;&gt;"",MAX(BI$3:BI297)+1,"")</f>
        <v/>
      </c>
      <c r="BJ298" s="1" t="str">
        <f aca="false">IF(BQ298&lt;&gt;"",MAX(BJ$3:BJ297)+1,"")</f>
        <v/>
      </c>
      <c r="BK298" s="1" t="str">
        <f aca="false">IF(BR298&lt;&gt;"",MAX(BK$3:BK297)+1,"")</f>
        <v/>
      </c>
      <c r="BL298" s="1" t="str">
        <f aca="false">IF(BS298&lt;&gt;"",MAX(BL$3:BL297)+1,"")</f>
        <v/>
      </c>
      <c r="BM298" s="1" t="str">
        <f aca="false">IF(BT298&lt;&gt;"",MAX(BM$3:BM297)+1,"")</f>
        <v/>
      </c>
      <c r="BN298" s="1" t="str">
        <f aca="false">IF(BU298&lt;&gt;"",MAX(BN$3:BN297)+1,"")</f>
        <v/>
      </c>
      <c r="BP298" s="1" t="str">
        <f aca="false">IF(B298&lt;&gt;"",IF(COUNTIF(BP$3:BP297,B298)&gt;0,"",B298),"")</f>
        <v/>
      </c>
      <c r="BQ298" s="1" t="str">
        <f aca="false">IF(C298&lt;&gt;"",IF(COUNTIF(BQ$3:BQ297,C298)&gt;0,"",C298),"")</f>
        <v/>
      </c>
      <c r="BR298" s="1" t="str">
        <f aca="false">IF(D298&lt;&gt;"",IF(COUNTIF(BR$3:BR297,D298)&gt;0,"",D298),"")</f>
        <v/>
      </c>
      <c r="BS298" s="1" t="str">
        <f aca="false">IF(E298&lt;&gt;"",IF(COUNTIF(BS$3:BS297,E298)&gt;0,"",E298),"")</f>
        <v/>
      </c>
      <c r="BT298" s="1" t="str">
        <f aca="false">IF(F298&lt;&gt;"",IF(COUNTIF(BT$3:BT297,F298)&gt;0,"",F298),"")</f>
        <v/>
      </c>
      <c r="BU298" s="1" t="str">
        <f aca="false">IF(G298&lt;&gt;"",IF(COUNTIF(BU$3:BU297,G298)&gt;0,"",G298),"")</f>
        <v/>
      </c>
    </row>
    <row r="299" customFormat="false" ht="15" hidden="false" customHeight="false" outlineLevel="0" collapsed="false">
      <c r="A299" s="972" t="str">
        <f aca="false">IF(B299&lt;&gt;"",CONCATENATE(B299,C299,D299,E299,F299,G299),"")</f>
        <v/>
      </c>
      <c r="B299" s="660"/>
      <c r="C299" s="660"/>
      <c r="D299" s="660"/>
      <c r="E299" s="1008"/>
      <c r="F299" s="660"/>
      <c r="G299" s="660"/>
      <c r="H299" s="1002"/>
      <c r="I299" s="1002"/>
      <c r="J299" s="1003"/>
      <c r="K299" s="1004"/>
      <c r="L299" s="1005"/>
      <c r="M299" s="1005"/>
      <c r="N299" s="1003"/>
      <c r="O299" s="1014"/>
      <c r="P299" s="1008"/>
      <c r="Q299" s="1008"/>
      <c r="R299" s="1008"/>
      <c r="S299" s="1007"/>
      <c r="V299" s="111" t="n">
        <f aca="false">+V298+1</f>
        <v>297</v>
      </c>
      <c r="W299" s="977" t="str">
        <f aca="false">IFERROR(VLOOKUP($V298,AD:AK,8,FALSE()),"")</f>
        <v/>
      </c>
      <c r="X299" s="977" t="str">
        <f aca="false">IFERROR(VLOOKUP($V299,AE:AL,8,FALSE()),"")</f>
        <v/>
      </c>
      <c r="Y299" s="977" t="str">
        <f aca="false">IFERROR(VLOOKUP($V299,AF:AM,8,FALSE()),"")</f>
        <v/>
      </c>
      <c r="Z299" s="977" t="str">
        <f aca="false">IFERROR(VLOOKUP($V299,AG:AN,8,FALSE()),"")</f>
        <v/>
      </c>
      <c r="AA299" s="977" t="str">
        <f aca="false">IFERROR(VLOOKUP($V299,AH:AO,8,FALSE()),"")</f>
        <v/>
      </c>
      <c r="AB299" s="977" t="str">
        <f aca="false">IFERROR(VLOOKUP($V299,AI:AP,8,FALSE()),"")</f>
        <v/>
      </c>
      <c r="AD299" s="111" t="str">
        <f aca="false">IF(AK299&lt;&gt;"",MAX(AD$3:AD298)+1,"")</f>
        <v/>
      </c>
      <c r="AE299" s="111" t="str">
        <f aca="false">IF(AL299&lt;&gt;"",MAX(AE$3:AE298)+1,"")</f>
        <v/>
      </c>
      <c r="AF299" s="111" t="str">
        <f aca="false">IF(AM299&lt;&gt;"",MAX(AF$3:AF298)+1,"")</f>
        <v/>
      </c>
      <c r="AG299" s="111" t="str">
        <f aca="false">IF(AN299&lt;&gt;"",MAX(AG$3:AG298)+1,"")</f>
        <v/>
      </c>
      <c r="AH299" s="111" t="str">
        <f aca="false">IF(AO299&lt;&gt;"",MAX(AH$3:AH298)+1,"")</f>
        <v/>
      </c>
      <c r="AI299" s="111" t="str">
        <f aca="false">IF(AP299&lt;&gt;"",MAX(AI$3:AI298)+1,"")</f>
        <v/>
      </c>
      <c r="AK299" s="111" t="str">
        <f aca="false">IF(B299="","",IF(COUNTIF($AK$3:AL298,B299)=0,B299,""))</f>
        <v/>
      </c>
      <c r="AL299" s="111" t="str">
        <f aca="false">IF(C299="","",IF($B299='Oneri di Urbanizzazione'!$E$33,IF(COUNTIF($AL$3:AL298,$C299)=0,$C299,""),""))</f>
        <v/>
      </c>
      <c r="AM299" s="111" t="str">
        <f aca="false">IF(D299="","",IF(AND($B299='Oneri di Urbanizzazione'!$E$33,$C299='Oneri di Urbanizzazione'!$E$35),IF(COUNTIF(AM$3:AM298,$D299)=0,$D299,""),""))</f>
        <v/>
      </c>
      <c r="AN299" s="111" t="str">
        <f aca="false">IF(E299="","",IF(AND($B299='Oneri di Urbanizzazione'!$E$33,$C299='Oneri di Urbanizzazione'!$E$35,$D299='Oneri di Urbanizzazione'!$E$38),IF(COUNTIF(AN$3:AN298,$E299)=0,$E299,""),""))</f>
        <v/>
      </c>
      <c r="AO299" s="111" t="str">
        <f aca="false">IF(F299="","",IF(AND($B299='Oneri di Urbanizzazione'!$E$33,$C299='Oneri di Urbanizzazione'!$E$35,$D299='Oneri di Urbanizzazione'!$E$38,$E299='Oneri di Urbanizzazione'!$E$40),IF(COUNTIF(AO$3:AO298,$F299)=0,$F299,""),""))</f>
        <v/>
      </c>
      <c r="AP299" s="111" t="str">
        <f aca="false">IF(G299="","",IF(AND($B299='Oneri di Urbanizzazione'!$E$33,$C299='Oneri di Urbanizzazione'!$E$35,$D299='Oneri di Urbanizzazione'!$E$38,$E299='Oneri di Urbanizzazione'!$E$40,$F299='Oneri di Urbanizzazione'!$E$42),IF(COUNTIF(AP$3:AP298,$G299)=0,$G299,""),""))</f>
        <v/>
      </c>
      <c r="AY299" s="1" t="n">
        <f aca="false">+AY298+1</f>
        <v>297</v>
      </c>
      <c r="AZ299" s="978" t="str">
        <f aca="false">IFERROR(VLOOKUP($AY299,BI:BP,8,FALSE()),"")</f>
        <v/>
      </c>
      <c r="BA299" s="978" t="str">
        <f aca="false">IFERROR(VLOOKUP($AY299,BJ:BQ,8,FALSE()),"")</f>
        <v/>
      </c>
      <c r="BB299" s="978" t="str">
        <f aca="false">IFERROR(VLOOKUP($AY299,BK:BR,8,FALSE()),"")</f>
        <v/>
      </c>
      <c r="BC299" s="978" t="str">
        <f aca="false">IFERROR(VLOOKUP($AY299,BL:BS,8,FALSE()),"")</f>
        <v/>
      </c>
      <c r="BD299" s="978" t="str">
        <f aca="false">IFERROR(VLOOKUP($AY299,BM:BT,8,FALSE()),"")</f>
        <v/>
      </c>
      <c r="BE299" s="978" t="str">
        <f aca="false">IFERROR(VLOOKUP($AY299,BN:BU,8,FALSE()),"")</f>
        <v/>
      </c>
      <c r="BI299" s="1" t="str">
        <f aca="false">IF(BP299&lt;&gt;"",MAX(BI$3:BI298)+1,"")</f>
        <v/>
      </c>
      <c r="BJ299" s="1" t="str">
        <f aca="false">IF(BQ299&lt;&gt;"",MAX(BJ$3:BJ298)+1,"")</f>
        <v/>
      </c>
      <c r="BK299" s="1" t="str">
        <f aca="false">IF(BR299&lt;&gt;"",MAX(BK$3:BK298)+1,"")</f>
        <v/>
      </c>
      <c r="BL299" s="1" t="str">
        <f aca="false">IF(BS299&lt;&gt;"",MAX(BL$3:BL298)+1,"")</f>
        <v/>
      </c>
      <c r="BM299" s="1" t="str">
        <f aca="false">IF(BT299&lt;&gt;"",MAX(BM$3:BM298)+1,"")</f>
        <v/>
      </c>
      <c r="BN299" s="1" t="str">
        <f aca="false">IF(BU299&lt;&gt;"",MAX(BN$3:BN298)+1,"")</f>
        <v/>
      </c>
      <c r="BP299" s="1" t="str">
        <f aca="false">IF(B299&lt;&gt;"",IF(COUNTIF(BP$3:BP298,B299)&gt;0,"",B299),"")</f>
        <v/>
      </c>
      <c r="BQ299" s="1" t="str">
        <f aca="false">IF(C299&lt;&gt;"",IF(COUNTIF(BQ$3:BQ298,C299)&gt;0,"",C299),"")</f>
        <v/>
      </c>
      <c r="BR299" s="1" t="str">
        <f aca="false">IF(D299&lt;&gt;"",IF(COUNTIF(BR$3:BR298,D299)&gt;0,"",D299),"")</f>
        <v/>
      </c>
      <c r="BS299" s="1" t="str">
        <f aca="false">IF(E299&lt;&gt;"",IF(COUNTIF(BS$3:BS298,E299)&gt;0,"",E299),"")</f>
        <v/>
      </c>
      <c r="BT299" s="1" t="str">
        <f aca="false">IF(F299&lt;&gt;"",IF(COUNTIF(BT$3:BT298,F299)&gt;0,"",F299),"")</f>
        <v/>
      </c>
      <c r="BU299" s="1" t="str">
        <f aca="false">IF(G299&lt;&gt;"",IF(COUNTIF(BU$3:BU298,G299)&gt;0,"",G299),"")</f>
        <v/>
      </c>
    </row>
    <row r="300" customFormat="false" ht="15" hidden="false" customHeight="false" outlineLevel="0" collapsed="false">
      <c r="A300" s="972" t="str">
        <f aca="false">IF(B300&lt;&gt;"",CONCATENATE(B300,C300,D300,E300,F300,G300),"")</f>
        <v/>
      </c>
      <c r="B300" s="660"/>
      <c r="C300" s="660"/>
      <c r="D300" s="660"/>
      <c r="E300" s="1008"/>
      <c r="F300" s="660"/>
      <c r="G300" s="660"/>
      <c r="H300" s="1002"/>
      <c r="I300" s="1002"/>
      <c r="J300" s="1003"/>
      <c r="K300" s="1004"/>
      <c r="L300" s="1005"/>
      <c r="M300" s="1005"/>
      <c r="N300" s="1003"/>
      <c r="O300" s="1014"/>
      <c r="P300" s="1008"/>
      <c r="Q300" s="1008"/>
      <c r="R300" s="1008"/>
      <c r="S300" s="1007"/>
      <c r="V300" s="111" t="n">
        <f aca="false">+V299+1</f>
        <v>298</v>
      </c>
      <c r="W300" s="977" t="str">
        <f aca="false">IFERROR(VLOOKUP($V299,AD:AK,8,FALSE()),"")</f>
        <v/>
      </c>
      <c r="X300" s="977" t="str">
        <f aca="false">IFERROR(VLOOKUP($V300,AE:AL,8,FALSE()),"")</f>
        <v/>
      </c>
      <c r="Y300" s="977" t="str">
        <f aca="false">IFERROR(VLOOKUP($V300,AF:AM,8,FALSE()),"")</f>
        <v/>
      </c>
      <c r="Z300" s="977" t="str">
        <f aca="false">IFERROR(VLOOKUP($V300,AG:AN,8,FALSE()),"")</f>
        <v/>
      </c>
      <c r="AA300" s="977" t="str">
        <f aca="false">IFERROR(VLOOKUP($V300,AH:AO,8,FALSE()),"")</f>
        <v/>
      </c>
      <c r="AB300" s="977" t="str">
        <f aca="false">IFERROR(VLOOKUP($V300,AI:AP,8,FALSE()),"")</f>
        <v/>
      </c>
      <c r="AD300" s="111" t="str">
        <f aca="false">IF(AK300&lt;&gt;"",MAX(AD$3:AD299)+1,"")</f>
        <v/>
      </c>
      <c r="AE300" s="111" t="str">
        <f aca="false">IF(AL300&lt;&gt;"",MAX(AE$3:AE299)+1,"")</f>
        <v/>
      </c>
      <c r="AF300" s="111" t="str">
        <f aca="false">IF(AM300&lt;&gt;"",MAX(AF$3:AF299)+1,"")</f>
        <v/>
      </c>
      <c r="AG300" s="111" t="str">
        <f aca="false">IF(AN300&lt;&gt;"",MAX(AG$3:AG299)+1,"")</f>
        <v/>
      </c>
      <c r="AH300" s="111" t="str">
        <f aca="false">IF(AO300&lt;&gt;"",MAX(AH$3:AH299)+1,"")</f>
        <v/>
      </c>
      <c r="AI300" s="111" t="str">
        <f aca="false">IF(AP300&lt;&gt;"",MAX(AI$3:AI299)+1,"")</f>
        <v/>
      </c>
      <c r="AK300" s="111" t="str">
        <f aca="false">IF(B300="","",IF(COUNTIF($AK$3:AL299,B300)=0,B300,""))</f>
        <v/>
      </c>
      <c r="AL300" s="111" t="str">
        <f aca="false">IF(C300="","",IF($B300='Oneri di Urbanizzazione'!$E$33,IF(COUNTIF($AL$3:AL299,$C300)=0,$C300,""),""))</f>
        <v/>
      </c>
      <c r="AM300" s="111" t="str">
        <f aca="false">IF(D300="","",IF(AND($B300='Oneri di Urbanizzazione'!$E$33,$C300='Oneri di Urbanizzazione'!$E$35),IF(COUNTIF(AM$3:AM299,$D300)=0,$D300,""),""))</f>
        <v/>
      </c>
      <c r="AN300" s="111" t="str">
        <f aca="false">IF(E300="","",IF(AND($B300='Oneri di Urbanizzazione'!$E$33,$C300='Oneri di Urbanizzazione'!$E$35,$D300='Oneri di Urbanizzazione'!$E$38),IF(COUNTIF(AN$3:AN299,$E300)=0,$E300,""),""))</f>
        <v/>
      </c>
      <c r="AO300" s="111" t="str">
        <f aca="false">IF(F300="","",IF(AND($B300='Oneri di Urbanizzazione'!$E$33,$C300='Oneri di Urbanizzazione'!$E$35,$D300='Oneri di Urbanizzazione'!$E$38,$E300='Oneri di Urbanizzazione'!$E$40),IF(COUNTIF(AO$3:AO299,$F300)=0,$F300,""),""))</f>
        <v/>
      </c>
      <c r="AP300" s="111" t="str">
        <f aca="false">IF(G300="","",IF(AND($B300='Oneri di Urbanizzazione'!$E$33,$C300='Oneri di Urbanizzazione'!$E$35,$D300='Oneri di Urbanizzazione'!$E$38,$E300='Oneri di Urbanizzazione'!$E$40,$F300='Oneri di Urbanizzazione'!$E$42),IF(COUNTIF(AP$3:AP299,$G300)=0,$G300,""),""))</f>
        <v/>
      </c>
      <c r="AY300" s="1" t="n">
        <f aca="false">+AY299+1</f>
        <v>298</v>
      </c>
      <c r="AZ300" s="978" t="str">
        <f aca="false">IFERROR(VLOOKUP($AY300,BI:BP,8,FALSE()),"")</f>
        <v/>
      </c>
      <c r="BA300" s="978" t="str">
        <f aca="false">IFERROR(VLOOKUP($AY300,BJ:BQ,8,FALSE()),"")</f>
        <v/>
      </c>
      <c r="BB300" s="978" t="str">
        <f aca="false">IFERROR(VLOOKUP($AY300,BK:BR,8,FALSE()),"")</f>
        <v/>
      </c>
      <c r="BC300" s="978" t="str">
        <f aca="false">IFERROR(VLOOKUP($AY300,BL:BS,8,FALSE()),"")</f>
        <v/>
      </c>
      <c r="BD300" s="978" t="str">
        <f aca="false">IFERROR(VLOOKUP($AY300,BM:BT,8,FALSE()),"")</f>
        <v/>
      </c>
      <c r="BE300" s="978" t="str">
        <f aca="false">IFERROR(VLOOKUP($AY300,BN:BU,8,FALSE()),"")</f>
        <v/>
      </c>
      <c r="BI300" s="1" t="str">
        <f aca="false">IF(BP300&lt;&gt;"",MAX(BI$3:BI299)+1,"")</f>
        <v/>
      </c>
      <c r="BJ300" s="1" t="str">
        <f aca="false">IF(BQ300&lt;&gt;"",MAX(BJ$3:BJ299)+1,"")</f>
        <v/>
      </c>
      <c r="BK300" s="1" t="str">
        <f aca="false">IF(BR300&lt;&gt;"",MAX(BK$3:BK299)+1,"")</f>
        <v/>
      </c>
      <c r="BL300" s="1" t="str">
        <f aca="false">IF(BS300&lt;&gt;"",MAX(BL$3:BL299)+1,"")</f>
        <v/>
      </c>
      <c r="BM300" s="1" t="str">
        <f aca="false">IF(BT300&lt;&gt;"",MAX(BM$3:BM299)+1,"")</f>
        <v/>
      </c>
      <c r="BN300" s="1" t="str">
        <f aca="false">IF(BU300&lt;&gt;"",MAX(BN$3:BN299)+1,"")</f>
        <v/>
      </c>
      <c r="BP300" s="1" t="str">
        <f aca="false">IF(B300&lt;&gt;"",IF(COUNTIF(BP$3:BP299,B300)&gt;0,"",B300),"")</f>
        <v/>
      </c>
      <c r="BQ300" s="1" t="str">
        <f aca="false">IF(C300&lt;&gt;"",IF(COUNTIF(BQ$3:BQ299,C300)&gt;0,"",C300),"")</f>
        <v/>
      </c>
      <c r="BR300" s="1" t="str">
        <f aca="false">IF(D300&lt;&gt;"",IF(COUNTIF(BR$3:BR299,D300)&gt;0,"",D300),"")</f>
        <v/>
      </c>
      <c r="BS300" s="1" t="str">
        <f aca="false">IF(E300&lt;&gt;"",IF(COUNTIF(BS$3:BS299,E300)&gt;0,"",E300),"")</f>
        <v/>
      </c>
      <c r="BT300" s="1" t="str">
        <f aca="false">IF(F300&lt;&gt;"",IF(COUNTIF(BT$3:BT299,F300)&gt;0,"",F300),"")</f>
        <v/>
      </c>
      <c r="BU300" s="1" t="str">
        <f aca="false">IF(G300&lt;&gt;"",IF(COUNTIF(BU$3:BU299,G300)&gt;0,"",G300),"")</f>
        <v/>
      </c>
    </row>
    <row r="301" customFormat="false" ht="15" hidden="false" customHeight="false" outlineLevel="0" collapsed="false">
      <c r="A301" s="972" t="str">
        <f aca="false">IF(B301&lt;&gt;"",CONCATENATE(B301,C301,D301,E301,F301,G301),"")</f>
        <v/>
      </c>
      <c r="B301" s="660"/>
      <c r="C301" s="660"/>
      <c r="D301" s="660"/>
      <c r="E301" s="1008"/>
      <c r="F301" s="660"/>
      <c r="G301" s="660"/>
      <c r="H301" s="1002"/>
      <c r="I301" s="1002"/>
      <c r="J301" s="1003"/>
      <c r="K301" s="1004"/>
      <c r="L301" s="1005"/>
      <c r="M301" s="1005"/>
      <c r="N301" s="1003"/>
      <c r="O301" s="1014"/>
      <c r="P301" s="1008"/>
      <c r="Q301" s="1008"/>
      <c r="R301" s="1008"/>
      <c r="S301" s="1007"/>
      <c r="V301" s="111" t="n">
        <f aca="false">+V300+1</f>
        <v>299</v>
      </c>
      <c r="W301" s="977" t="str">
        <f aca="false">IFERROR(VLOOKUP($V300,AD:AK,8,FALSE()),"")</f>
        <v/>
      </c>
      <c r="X301" s="977" t="str">
        <f aca="false">IFERROR(VLOOKUP($V301,AE:AL,8,FALSE()),"")</f>
        <v/>
      </c>
      <c r="Y301" s="977" t="str">
        <f aca="false">IFERROR(VLOOKUP($V301,AF:AM,8,FALSE()),"")</f>
        <v/>
      </c>
      <c r="Z301" s="977" t="str">
        <f aca="false">IFERROR(VLOOKUP($V301,AG:AN,8,FALSE()),"")</f>
        <v/>
      </c>
      <c r="AA301" s="977" t="str">
        <f aca="false">IFERROR(VLOOKUP($V301,AH:AO,8,FALSE()),"")</f>
        <v/>
      </c>
      <c r="AB301" s="977" t="str">
        <f aca="false">IFERROR(VLOOKUP($V301,AI:AP,8,FALSE()),"")</f>
        <v/>
      </c>
      <c r="AD301" s="111" t="str">
        <f aca="false">IF(AK301&lt;&gt;"",MAX(AD$3:AD300)+1,"")</f>
        <v/>
      </c>
      <c r="AE301" s="111" t="str">
        <f aca="false">IF(AL301&lt;&gt;"",MAX(AE$3:AE300)+1,"")</f>
        <v/>
      </c>
      <c r="AF301" s="111" t="str">
        <f aca="false">IF(AM301&lt;&gt;"",MAX(AF$3:AF300)+1,"")</f>
        <v/>
      </c>
      <c r="AG301" s="111" t="str">
        <f aca="false">IF(AN301&lt;&gt;"",MAX(AG$3:AG300)+1,"")</f>
        <v/>
      </c>
      <c r="AH301" s="111" t="str">
        <f aca="false">IF(AO301&lt;&gt;"",MAX(AH$3:AH300)+1,"")</f>
        <v/>
      </c>
      <c r="AI301" s="111" t="str">
        <f aca="false">IF(AP301&lt;&gt;"",MAX(AI$3:AI300)+1,"")</f>
        <v/>
      </c>
      <c r="AK301" s="111" t="str">
        <f aca="false">IF(B301="","",IF(COUNTIF($AK$3:AL300,B301)=0,B301,""))</f>
        <v/>
      </c>
      <c r="AL301" s="111" t="str">
        <f aca="false">IF(C301="","",IF($B301='Oneri di Urbanizzazione'!$E$33,IF(COUNTIF($AL$3:AL300,$C301)=0,$C301,""),""))</f>
        <v/>
      </c>
      <c r="AM301" s="111" t="str">
        <f aca="false">IF(D301="","",IF(AND($B301='Oneri di Urbanizzazione'!$E$33,$C301='Oneri di Urbanizzazione'!$E$35),IF(COUNTIF(AM$3:AM300,$D301)=0,$D301,""),""))</f>
        <v/>
      </c>
      <c r="AN301" s="111" t="str">
        <f aca="false">IF(E301="","",IF(AND($B301='Oneri di Urbanizzazione'!$E$33,$C301='Oneri di Urbanizzazione'!$E$35,$D301='Oneri di Urbanizzazione'!$E$38),IF(COUNTIF(AN$3:AN300,$E301)=0,$E301,""),""))</f>
        <v/>
      </c>
      <c r="AO301" s="111" t="str">
        <f aca="false">IF(F301="","",IF(AND($B301='Oneri di Urbanizzazione'!$E$33,$C301='Oneri di Urbanizzazione'!$E$35,$D301='Oneri di Urbanizzazione'!$E$38,$E301='Oneri di Urbanizzazione'!$E$40),IF(COUNTIF(AO$3:AO300,$F301)=0,$F301,""),""))</f>
        <v/>
      </c>
      <c r="AP301" s="111" t="str">
        <f aca="false">IF(G301="","",IF(AND($B301='Oneri di Urbanizzazione'!$E$33,$C301='Oneri di Urbanizzazione'!$E$35,$D301='Oneri di Urbanizzazione'!$E$38,$E301='Oneri di Urbanizzazione'!$E$40,$F301='Oneri di Urbanizzazione'!$E$42),IF(COUNTIF(AP$3:AP300,$G301)=0,$G301,""),""))</f>
        <v/>
      </c>
      <c r="AY301" s="1" t="n">
        <f aca="false">+AY300+1</f>
        <v>299</v>
      </c>
      <c r="AZ301" s="978" t="str">
        <f aca="false">IFERROR(VLOOKUP($AY301,BI:BP,8,FALSE()),"")</f>
        <v/>
      </c>
      <c r="BA301" s="978" t="str">
        <f aca="false">IFERROR(VLOOKUP($AY301,BJ:BQ,8,FALSE()),"")</f>
        <v/>
      </c>
      <c r="BB301" s="978" t="str">
        <f aca="false">IFERROR(VLOOKUP($AY301,BK:BR,8,FALSE()),"")</f>
        <v/>
      </c>
      <c r="BC301" s="978" t="str">
        <f aca="false">IFERROR(VLOOKUP($AY301,BL:BS,8,FALSE()),"")</f>
        <v/>
      </c>
      <c r="BD301" s="978" t="str">
        <f aca="false">IFERROR(VLOOKUP($AY301,BM:BT,8,FALSE()),"")</f>
        <v/>
      </c>
      <c r="BE301" s="978" t="str">
        <f aca="false">IFERROR(VLOOKUP($AY301,BN:BU,8,FALSE()),"")</f>
        <v/>
      </c>
      <c r="BI301" s="1" t="str">
        <f aca="false">IF(BP301&lt;&gt;"",MAX(BI$3:BI300)+1,"")</f>
        <v/>
      </c>
      <c r="BJ301" s="1" t="str">
        <f aca="false">IF(BQ301&lt;&gt;"",MAX(BJ$3:BJ300)+1,"")</f>
        <v/>
      </c>
      <c r="BK301" s="1" t="str">
        <f aca="false">IF(BR301&lt;&gt;"",MAX(BK$3:BK300)+1,"")</f>
        <v/>
      </c>
      <c r="BL301" s="1" t="str">
        <f aca="false">IF(BS301&lt;&gt;"",MAX(BL$3:BL300)+1,"")</f>
        <v/>
      </c>
      <c r="BM301" s="1" t="str">
        <f aca="false">IF(BT301&lt;&gt;"",MAX(BM$3:BM300)+1,"")</f>
        <v/>
      </c>
      <c r="BN301" s="1" t="str">
        <f aca="false">IF(BU301&lt;&gt;"",MAX(BN$3:BN300)+1,"")</f>
        <v/>
      </c>
      <c r="BP301" s="1" t="str">
        <f aca="false">IF(B301&lt;&gt;"",IF(COUNTIF(BP$3:BP300,B301)&gt;0,"",B301),"")</f>
        <v/>
      </c>
      <c r="BQ301" s="1" t="str">
        <f aca="false">IF(C301&lt;&gt;"",IF(COUNTIF(BQ$3:BQ300,C301)&gt;0,"",C301),"")</f>
        <v/>
      </c>
      <c r="BR301" s="1" t="str">
        <f aca="false">IF(D301&lt;&gt;"",IF(COUNTIF(BR$3:BR300,D301)&gt;0,"",D301),"")</f>
        <v/>
      </c>
      <c r="BS301" s="1" t="str">
        <f aca="false">IF(E301&lt;&gt;"",IF(COUNTIF(BS$3:BS300,E301)&gt;0,"",E301),"")</f>
        <v/>
      </c>
      <c r="BT301" s="1" t="str">
        <f aca="false">IF(F301&lt;&gt;"",IF(COUNTIF(BT$3:BT300,F301)&gt;0,"",F301),"")</f>
        <v/>
      </c>
      <c r="BU301" s="1" t="str">
        <f aca="false">IF(G301&lt;&gt;"",IF(COUNTIF(BU$3:BU300,G301)&gt;0,"",G301),"")</f>
        <v/>
      </c>
    </row>
    <row r="302" customFormat="false" ht="15" hidden="false" customHeight="false" outlineLevel="0" collapsed="false">
      <c r="A302" s="972" t="str">
        <f aca="false">IF(B302&lt;&gt;"",CONCATENATE(B302,C302,D302,E302,F302,G302),"")</f>
        <v/>
      </c>
      <c r="B302" s="660"/>
      <c r="C302" s="660"/>
      <c r="D302" s="660"/>
      <c r="E302" s="1008"/>
      <c r="F302" s="660"/>
      <c r="G302" s="660"/>
      <c r="H302" s="1002"/>
      <c r="I302" s="1002"/>
      <c r="J302" s="1003"/>
      <c r="K302" s="1004"/>
      <c r="L302" s="1005"/>
      <c r="M302" s="1005"/>
      <c r="N302" s="1003"/>
      <c r="O302" s="1014"/>
      <c r="P302" s="1008"/>
      <c r="Q302" s="1008"/>
      <c r="R302" s="1008"/>
      <c r="S302" s="1007"/>
      <c r="V302" s="111" t="n">
        <f aca="false">+V301+1</f>
        <v>300</v>
      </c>
      <c r="W302" s="977" t="str">
        <f aca="false">IFERROR(VLOOKUP($V301,AD:AK,8,FALSE()),"")</f>
        <v/>
      </c>
      <c r="X302" s="977" t="str">
        <f aca="false">IFERROR(VLOOKUP($V302,AE:AL,8,FALSE()),"")</f>
        <v/>
      </c>
      <c r="Y302" s="977" t="str">
        <f aca="false">IFERROR(VLOOKUP($V302,AF:AM,8,FALSE()),"")</f>
        <v/>
      </c>
      <c r="Z302" s="977" t="str">
        <f aca="false">IFERROR(VLOOKUP($V302,AG:AN,8,FALSE()),"")</f>
        <v/>
      </c>
      <c r="AA302" s="977" t="str">
        <f aca="false">IFERROR(VLOOKUP($V302,AH:AO,8,FALSE()),"")</f>
        <v/>
      </c>
      <c r="AB302" s="977" t="str">
        <f aca="false">IFERROR(VLOOKUP($V302,AI:AP,8,FALSE()),"")</f>
        <v/>
      </c>
      <c r="AD302" s="111" t="str">
        <f aca="false">IF(AK302&lt;&gt;"",MAX(AD$3:AD301)+1,"")</f>
        <v/>
      </c>
      <c r="AE302" s="111" t="str">
        <f aca="false">IF(AL302&lt;&gt;"",MAX(AE$3:AE301)+1,"")</f>
        <v/>
      </c>
      <c r="AF302" s="111" t="str">
        <f aca="false">IF(AM302&lt;&gt;"",MAX(AF$3:AF301)+1,"")</f>
        <v/>
      </c>
      <c r="AG302" s="111" t="str">
        <f aca="false">IF(AN302&lt;&gt;"",MAX(AG$3:AG301)+1,"")</f>
        <v/>
      </c>
      <c r="AH302" s="111" t="str">
        <f aca="false">IF(AO302&lt;&gt;"",MAX(AH$3:AH301)+1,"")</f>
        <v/>
      </c>
      <c r="AI302" s="111" t="str">
        <f aca="false">IF(AP302&lt;&gt;"",MAX(AI$3:AI301)+1,"")</f>
        <v/>
      </c>
      <c r="AK302" s="111" t="str">
        <f aca="false">IF(B302="","",IF(COUNTIF($AK$3:AL301,B302)=0,B302,""))</f>
        <v/>
      </c>
      <c r="AL302" s="111" t="str">
        <f aca="false">IF(C302="","",IF($B302='Oneri di Urbanizzazione'!$E$33,IF(COUNTIF($AL$3:AL301,$C302)=0,$C302,""),""))</f>
        <v/>
      </c>
      <c r="AM302" s="111" t="str">
        <f aca="false">IF(D302="","",IF(AND($B302='Oneri di Urbanizzazione'!$E$33,$C302='Oneri di Urbanizzazione'!$E$35),IF(COUNTIF(AM$3:AM301,$D302)=0,$D302,""),""))</f>
        <v/>
      </c>
      <c r="AN302" s="111" t="str">
        <f aca="false">IF(E302="","",IF(AND($B302='Oneri di Urbanizzazione'!$E$33,$C302='Oneri di Urbanizzazione'!$E$35,$D302='Oneri di Urbanizzazione'!$E$38),IF(COUNTIF(AN$3:AN301,$E302)=0,$E302,""),""))</f>
        <v/>
      </c>
      <c r="AO302" s="111" t="str">
        <f aca="false">IF(F302="","",IF(AND($B302='Oneri di Urbanizzazione'!$E$33,$C302='Oneri di Urbanizzazione'!$E$35,$D302='Oneri di Urbanizzazione'!$E$38,$E302='Oneri di Urbanizzazione'!$E$40),IF(COUNTIF(AO$3:AO301,$F302)=0,$F302,""),""))</f>
        <v/>
      </c>
      <c r="AP302" s="111" t="str">
        <f aca="false">IF(G302="","",IF(AND($B302='Oneri di Urbanizzazione'!$E$33,$C302='Oneri di Urbanizzazione'!$E$35,$D302='Oneri di Urbanizzazione'!$E$38,$E302='Oneri di Urbanizzazione'!$E$40,$F302='Oneri di Urbanizzazione'!$E$42),IF(COUNTIF(AP$3:AP301,$G302)=0,$G302,""),""))</f>
        <v/>
      </c>
      <c r="AY302" s="1" t="n">
        <f aca="false">+AY301+1</f>
        <v>300</v>
      </c>
      <c r="AZ302" s="978" t="str">
        <f aca="false">IFERROR(VLOOKUP($AY302,BI:BP,8,FALSE()),"")</f>
        <v/>
      </c>
      <c r="BA302" s="978" t="str">
        <f aca="false">IFERROR(VLOOKUP($AY302,BJ:BQ,8,FALSE()),"")</f>
        <v/>
      </c>
      <c r="BB302" s="978" t="str">
        <f aca="false">IFERROR(VLOOKUP($AY302,BK:BR,8,FALSE()),"")</f>
        <v/>
      </c>
      <c r="BC302" s="978" t="str">
        <f aca="false">IFERROR(VLOOKUP($AY302,BL:BS,8,FALSE()),"")</f>
        <v/>
      </c>
      <c r="BD302" s="978" t="str">
        <f aca="false">IFERROR(VLOOKUP($AY302,BM:BT,8,FALSE()),"")</f>
        <v/>
      </c>
      <c r="BE302" s="978" t="str">
        <f aca="false">IFERROR(VLOOKUP($AY302,BN:BU,8,FALSE()),"")</f>
        <v/>
      </c>
      <c r="BI302" s="1" t="str">
        <f aca="false">IF(BP302&lt;&gt;"",MAX(BI$3:BI301)+1,"")</f>
        <v/>
      </c>
      <c r="BJ302" s="1" t="str">
        <f aca="false">IF(BQ302&lt;&gt;"",MAX(BJ$3:BJ301)+1,"")</f>
        <v/>
      </c>
      <c r="BK302" s="1" t="str">
        <f aca="false">IF(BR302&lt;&gt;"",MAX(BK$3:BK301)+1,"")</f>
        <v/>
      </c>
      <c r="BL302" s="1" t="str">
        <f aca="false">IF(BS302&lt;&gt;"",MAX(BL$3:BL301)+1,"")</f>
        <v/>
      </c>
      <c r="BM302" s="1" t="str">
        <f aca="false">IF(BT302&lt;&gt;"",MAX(BM$3:BM301)+1,"")</f>
        <v/>
      </c>
      <c r="BN302" s="1" t="str">
        <f aca="false">IF(BU302&lt;&gt;"",MAX(BN$3:BN301)+1,"")</f>
        <v/>
      </c>
      <c r="BP302" s="1" t="str">
        <f aca="false">IF(B302&lt;&gt;"",IF(COUNTIF(BP$3:BP301,B302)&gt;0,"",B302),"")</f>
        <v/>
      </c>
      <c r="BQ302" s="1" t="str">
        <f aca="false">IF(C302&lt;&gt;"",IF(COUNTIF(BQ$3:BQ301,C302)&gt;0,"",C302),"")</f>
        <v/>
      </c>
      <c r="BR302" s="1" t="str">
        <f aca="false">IF(D302&lt;&gt;"",IF(COUNTIF(BR$3:BR301,D302)&gt;0,"",D302),"")</f>
        <v/>
      </c>
      <c r="BS302" s="1" t="str">
        <f aca="false">IF(E302&lt;&gt;"",IF(COUNTIF(BS$3:BS301,E302)&gt;0,"",E302),"")</f>
        <v/>
      </c>
      <c r="BT302" s="1" t="str">
        <f aca="false">IF(F302&lt;&gt;"",IF(COUNTIF(BT$3:BT301,F302)&gt;0,"",F302),"")</f>
        <v/>
      </c>
      <c r="BU302" s="1" t="str">
        <f aca="false">IF(G302&lt;&gt;"",IF(COUNTIF(BU$3:BU301,G302)&gt;0,"",G302),"")</f>
        <v/>
      </c>
    </row>
    <row r="303" customFormat="false" ht="15" hidden="false" customHeight="false" outlineLevel="0" collapsed="false">
      <c r="A303" s="972" t="str">
        <f aca="false">IF(B303&lt;&gt;"",CONCATENATE(B303,C303,D303,E303,F303,G303),"")</f>
        <v/>
      </c>
      <c r="B303" s="660"/>
      <c r="C303" s="660"/>
      <c r="D303" s="660"/>
      <c r="E303" s="1008"/>
      <c r="F303" s="660"/>
      <c r="G303" s="660"/>
      <c r="H303" s="1002"/>
      <c r="I303" s="1002"/>
      <c r="J303" s="1003"/>
      <c r="K303" s="1004"/>
      <c r="L303" s="1005"/>
      <c r="M303" s="1005"/>
      <c r="N303" s="1003"/>
      <c r="O303" s="1014"/>
      <c r="P303" s="1008"/>
      <c r="Q303" s="1008"/>
      <c r="R303" s="1008"/>
      <c r="S303" s="1007"/>
      <c r="V303" s="111" t="n">
        <f aca="false">+V302+1</f>
        <v>301</v>
      </c>
      <c r="W303" s="977" t="str">
        <f aca="false">IFERROR(VLOOKUP($V302,AD:AK,8,FALSE()),"")</f>
        <v/>
      </c>
      <c r="X303" s="977" t="str">
        <f aca="false">IFERROR(VLOOKUP($V303,AE:AL,8,FALSE()),"")</f>
        <v/>
      </c>
      <c r="Y303" s="977" t="str">
        <f aca="false">IFERROR(VLOOKUP($V303,AF:AM,8,FALSE()),"")</f>
        <v/>
      </c>
      <c r="Z303" s="977" t="str">
        <f aca="false">IFERROR(VLOOKUP($V303,AG:AN,8,FALSE()),"")</f>
        <v/>
      </c>
      <c r="AA303" s="977" t="str">
        <f aca="false">IFERROR(VLOOKUP($V303,AH:AO,8,FALSE()),"")</f>
        <v/>
      </c>
      <c r="AB303" s="977" t="str">
        <f aca="false">IFERROR(VLOOKUP($V303,AI:AP,8,FALSE()),"")</f>
        <v/>
      </c>
      <c r="AD303" s="111" t="str">
        <f aca="false">IF(AK303&lt;&gt;"",MAX(AD$3:AD302)+1,"")</f>
        <v/>
      </c>
      <c r="AE303" s="111" t="str">
        <f aca="false">IF(AL303&lt;&gt;"",MAX(AE$3:AE302)+1,"")</f>
        <v/>
      </c>
      <c r="AF303" s="111" t="str">
        <f aca="false">IF(AM303&lt;&gt;"",MAX(AF$3:AF302)+1,"")</f>
        <v/>
      </c>
      <c r="AG303" s="111" t="str">
        <f aca="false">IF(AN303&lt;&gt;"",MAX(AG$3:AG302)+1,"")</f>
        <v/>
      </c>
      <c r="AH303" s="111" t="str">
        <f aca="false">IF(AO303&lt;&gt;"",MAX(AH$3:AH302)+1,"")</f>
        <v/>
      </c>
      <c r="AI303" s="111" t="str">
        <f aca="false">IF(AP303&lt;&gt;"",MAX(AI$3:AI302)+1,"")</f>
        <v/>
      </c>
      <c r="AK303" s="111" t="str">
        <f aca="false">IF(B303="","",IF(COUNTIF($AK$3:AL302,B303)=0,B303,""))</f>
        <v/>
      </c>
      <c r="AL303" s="111" t="str">
        <f aca="false">IF(C303="","",IF($B303='Oneri di Urbanizzazione'!$E$33,IF(COUNTIF($AL$3:AL302,$C303)=0,$C303,""),""))</f>
        <v/>
      </c>
      <c r="AM303" s="111" t="str">
        <f aca="false">IF(D303="","",IF(AND($B303='Oneri di Urbanizzazione'!$E$33,$C303='Oneri di Urbanizzazione'!$E$35),IF(COUNTIF(AM$3:AM302,$D303)=0,$D303,""),""))</f>
        <v/>
      </c>
      <c r="AN303" s="111" t="str">
        <f aca="false">IF(E303="","",IF(AND($B303='Oneri di Urbanizzazione'!$E$33,$C303='Oneri di Urbanizzazione'!$E$35,$D303='Oneri di Urbanizzazione'!$E$38),IF(COUNTIF(AN$3:AN302,$E303)=0,$E303,""),""))</f>
        <v/>
      </c>
      <c r="AO303" s="111" t="str">
        <f aca="false">IF(F303="","",IF(AND($B303='Oneri di Urbanizzazione'!$E$33,$C303='Oneri di Urbanizzazione'!$E$35,$D303='Oneri di Urbanizzazione'!$E$38,$E303='Oneri di Urbanizzazione'!$E$40),IF(COUNTIF(AO$3:AO302,$F303)=0,$F303,""),""))</f>
        <v/>
      </c>
      <c r="AP303" s="111" t="str">
        <f aca="false">IF(G303="","",IF(AND($B303='Oneri di Urbanizzazione'!$E$33,$C303='Oneri di Urbanizzazione'!$E$35,$D303='Oneri di Urbanizzazione'!$E$38,$E303='Oneri di Urbanizzazione'!$E$40,$F303='Oneri di Urbanizzazione'!$E$42),IF(COUNTIF(AP$3:AP302,$G303)=0,$G303,""),""))</f>
        <v/>
      </c>
      <c r="AY303" s="1" t="n">
        <f aca="false">+AY302+1</f>
        <v>301</v>
      </c>
      <c r="AZ303" s="978" t="str">
        <f aca="false">IFERROR(VLOOKUP($AY303,BI:BP,8,FALSE()),"")</f>
        <v/>
      </c>
      <c r="BA303" s="978" t="str">
        <f aca="false">IFERROR(VLOOKUP($AY303,BJ:BQ,8,FALSE()),"")</f>
        <v/>
      </c>
      <c r="BB303" s="978" t="str">
        <f aca="false">IFERROR(VLOOKUP($AY303,BK:BR,8,FALSE()),"")</f>
        <v/>
      </c>
      <c r="BC303" s="978" t="str">
        <f aca="false">IFERROR(VLOOKUP($AY303,BL:BS,8,FALSE()),"")</f>
        <v/>
      </c>
      <c r="BD303" s="978" t="str">
        <f aca="false">IFERROR(VLOOKUP($AY303,BM:BT,8,FALSE()),"")</f>
        <v/>
      </c>
      <c r="BE303" s="978" t="str">
        <f aca="false">IFERROR(VLOOKUP($AY303,BN:BU,8,FALSE()),"")</f>
        <v/>
      </c>
      <c r="BI303" s="1" t="str">
        <f aca="false">IF(BP303&lt;&gt;"",MAX(BI$3:BI302)+1,"")</f>
        <v/>
      </c>
      <c r="BJ303" s="1" t="str">
        <f aca="false">IF(BQ303&lt;&gt;"",MAX(BJ$3:BJ302)+1,"")</f>
        <v/>
      </c>
      <c r="BK303" s="1" t="str">
        <f aca="false">IF(BR303&lt;&gt;"",MAX(BK$3:BK302)+1,"")</f>
        <v/>
      </c>
      <c r="BL303" s="1" t="str">
        <f aca="false">IF(BS303&lt;&gt;"",MAX(BL$3:BL302)+1,"")</f>
        <v/>
      </c>
      <c r="BM303" s="1" t="str">
        <f aca="false">IF(BT303&lt;&gt;"",MAX(BM$3:BM302)+1,"")</f>
        <v/>
      </c>
      <c r="BN303" s="1" t="str">
        <f aca="false">IF(BU303&lt;&gt;"",MAX(BN$3:BN302)+1,"")</f>
        <v/>
      </c>
      <c r="BP303" s="1" t="str">
        <f aca="false">IF(B303&lt;&gt;"",IF(COUNTIF(BP$3:BP302,B303)&gt;0,"",B303),"")</f>
        <v/>
      </c>
      <c r="BQ303" s="1" t="str">
        <f aca="false">IF(C303&lt;&gt;"",IF(COUNTIF(BQ$3:BQ302,C303)&gt;0,"",C303),"")</f>
        <v/>
      </c>
      <c r="BR303" s="1" t="str">
        <f aca="false">IF(D303&lt;&gt;"",IF(COUNTIF(BR$3:BR302,D303)&gt;0,"",D303),"")</f>
        <v/>
      </c>
      <c r="BS303" s="1" t="str">
        <f aca="false">IF(E303&lt;&gt;"",IF(COUNTIF(BS$3:BS302,E303)&gt;0,"",E303),"")</f>
        <v/>
      </c>
      <c r="BT303" s="1" t="str">
        <f aca="false">IF(F303&lt;&gt;"",IF(COUNTIF(BT$3:BT302,F303)&gt;0,"",F303),"")</f>
        <v/>
      </c>
      <c r="BU303" s="1" t="str">
        <f aca="false">IF(G303&lt;&gt;"",IF(COUNTIF(BU$3:BU302,G303)&gt;0,"",G303),"")</f>
        <v/>
      </c>
    </row>
    <row r="304" customFormat="false" ht="15" hidden="false" customHeight="false" outlineLevel="0" collapsed="false">
      <c r="A304" s="972" t="str">
        <f aca="false">IF(B304&lt;&gt;"",CONCATENATE(B304,C304,D304,E304,F304,G304),"")</f>
        <v/>
      </c>
      <c r="B304" s="660"/>
      <c r="C304" s="660"/>
      <c r="D304" s="660"/>
      <c r="E304" s="1008"/>
      <c r="F304" s="660"/>
      <c r="G304" s="660"/>
      <c r="H304" s="1002"/>
      <c r="I304" s="1002"/>
      <c r="J304" s="1003"/>
      <c r="K304" s="1004"/>
      <c r="L304" s="1005"/>
      <c r="M304" s="1005"/>
      <c r="N304" s="1003"/>
      <c r="O304" s="1014"/>
      <c r="P304" s="1008"/>
      <c r="Q304" s="1008"/>
      <c r="R304" s="1008"/>
      <c r="S304" s="1007"/>
      <c r="V304" s="111" t="n">
        <f aca="false">+V303+1</f>
        <v>302</v>
      </c>
      <c r="W304" s="977" t="str">
        <f aca="false">IFERROR(VLOOKUP($V303,AD:AK,8,FALSE()),"")</f>
        <v/>
      </c>
      <c r="X304" s="977" t="str">
        <f aca="false">IFERROR(VLOOKUP($V304,AE:AL,8,FALSE()),"")</f>
        <v/>
      </c>
      <c r="Y304" s="977" t="str">
        <f aca="false">IFERROR(VLOOKUP($V304,AF:AM,8,FALSE()),"")</f>
        <v/>
      </c>
      <c r="Z304" s="977" t="str">
        <f aca="false">IFERROR(VLOOKUP($V304,AG:AN,8,FALSE()),"")</f>
        <v/>
      </c>
      <c r="AA304" s="977" t="str">
        <f aca="false">IFERROR(VLOOKUP($V304,AH:AO,8,FALSE()),"")</f>
        <v/>
      </c>
      <c r="AB304" s="977" t="str">
        <f aca="false">IFERROR(VLOOKUP($V304,AI:AP,8,FALSE()),"")</f>
        <v/>
      </c>
      <c r="AD304" s="111" t="str">
        <f aca="false">IF(AK304&lt;&gt;"",MAX(AD$3:AD303)+1,"")</f>
        <v/>
      </c>
      <c r="AE304" s="111" t="str">
        <f aca="false">IF(AL304&lt;&gt;"",MAX(AE$3:AE303)+1,"")</f>
        <v/>
      </c>
      <c r="AF304" s="111" t="str">
        <f aca="false">IF(AM304&lt;&gt;"",MAX(AF$3:AF303)+1,"")</f>
        <v/>
      </c>
      <c r="AG304" s="111" t="str">
        <f aca="false">IF(AN304&lt;&gt;"",MAX(AG$3:AG303)+1,"")</f>
        <v/>
      </c>
      <c r="AH304" s="111" t="str">
        <f aca="false">IF(AO304&lt;&gt;"",MAX(AH$3:AH303)+1,"")</f>
        <v/>
      </c>
      <c r="AI304" s="111" t="str">
        <f aca="false">IF(AP304&lt;&gt;"",MAX(AI$3:AI303)+1,"")</f>
        <v/>
      </c>
      <c r="AK304" s="111" t="str">
        <f aca="false">IF(B304="","",IF(COUNTIF($AK$3:AL303,B304)=0,B304,""))</f>
        <v/>
      </c>
      <c r="AL304" s="111" t="str">
        <f aca="false">IF(C304="","",IF($B304='Oneri di Urbanizzazione'!$E$33,IF(COUNTIF($AL$3:AL303,$C304)=0,$C304,""),""))</f>
        <v/>
      </c>
      <c r="AM304" s="111" t="str">
        <f aca="false">IF(D304="","",IF(AND($B304='Oneri di Urbanizzazione'!$E$33,$C304='Oneri di Urbanizzazione'!$E$35),IF(COUNTIF(AM$3:AM303,$D304)=0,$D304,""),""))</f>
        <v/>
      </c>
      <c r="AN304" s="111" t="str">
        <f aca="false">IF(E304="","",IF(AND($B304='Oneri di Urbanizzazione'!$E$33,$C304='Oneri di Urbanizzazione'!$E$35,$D304='Oneri di Urbanizzazione'!$E$38),IF(COUNTIF(AN$3:AN303,$E304)=0,$E304,""),""))</f>
        <v/>
      </c>
      <c r="AO304" s="111" t="str">
        <f aca="false">IF(F304="","",IF(AND($B304='Oneri di Urbanizzazione'!$E$33,$C304='Oneri di Urbanizzazione'!$E$35,$D304='Oneri di Urbanizzazione'!$E$38,$E304='Oneri di Urbanizzazione'!$E$40),IF(COUNTIF(AO$3:AO303,$F304)=0,$F304,""),""))</f>
        <v/>
      </c>
      <c r="AP304" s="111" t="str">
        <f aca="false">IF(G304="","",IF(AND($B304='Oneri di Urbanizzazione'!$E$33,$C304='Oneri di Urbanizzazione'!$E$35,$D304='Oneri di Urbanizzazione'!$E$38,$E304='Oneri di Urbanizzazione'!$E$40,$F304='Oneri di Urbanizzazione'!$E$42),IF(COUNTIF(AP$3:AP303,$G304)=0,$G304,""),""))</f>
        <v/>
      </c>
      <c r="AY304" s="1" t="n">
        <f aca="false">+AY303+1</f>
        <v>302</v>
      </c>
      <c r="AZ304" s="978" t="str">
        <f aca="false">IFERROR(VLOOKUP($AY304,BI:BP,8,FALSE()),"")</f>
        <v/>
      </c>
      <c r="BA304" s="978" t="str">
        <f aca="false">IFERROR(VLOOKUP($AY304,BJ:BQ,8,FALSE()),"")</f>
        <v/>
      </c>
      <c r="BB304" s="978" t="str">
        <f aca="false">IFERROR(VLOOKUP($AY304,BK:BR,8,FALSE()),"")</f>
        <v/>
      </c>
      <c r="BC304" s="978" t="str">
        <f aca="false">IFERROR(VLOOKUP($AY304,BL:BS,8,FALSE()),"")</f>
        <v/>
      </c>
      <c r="BD304" s="978" t="str">
        <f aca="false">IFERROR(VLOOKUP($AY304,BM:BT,8,FALSE()),"")</f>
        <v/>
      </c>
      <c r="BE304" s="978" t="str">
        <f aca="false">IFERROR(VLOOKUP($AY304,BN:BU,8,FALSE()),"")</f>
        <v/>
      </c>
      <c r="BI304" s="1" t="str">
        <f aca="false">IF(BP304&lt;&gt;"",MAX(BI$3:BI303)+1,"")</f>
        <v/>
      </c>
      <c r="BJ304" s="1" t="str">
        <f aca="false">IF(BQ304&lt;&gt;"",MAX(BJ$3:BJ303)+1,"")</f>
        <v/>
      </c>
      <c r="BK304" s="1" t="str">
        <f aca="false">IF(BR304&lt;&gt;"",MAX(BK$3:BK303)+1,"")</f>
        <v/>
      </c>
      <c r="BL304" s="1" t="str">
        <f aca="false">IF(BS304&lt;&gt;"",MAX(BL$3:BL303)+1,"")</f>
        <v/>
      </c>
      <c r="BM304" s="1" t="str">
        <f aca="false">IF(BT304&lt;&gt;"",MAX(BM$3:BM303)+1,"")</f>
        <v/>
      </c>
      <c r="BN304" s="1" t="str">
        <f aca="false">IF(BU304&lt;&gt;"",MAX(BN$3:BN303)+1,"")</f>
        <v/>
      </c>
      <c r="BP304" s="1" t="str">
        <f aca="false">IF(B304&lt;&gt;"",IF(COUNTIF(BP$3:BP303,B304)&gt;0,"",B304),"")</f>
        <v/>
      </c>
      <c r="BQ304" s="1" t="str">
        <f aca="false">IF(C304&lt;&gt;"",IF(COUNTIF(BQ$3:BQ303,C304)&gt;0,"",C304),"")</f>
        <v/>
      </c>
      <c r="BR304" s="1" t="str">
        <f aca="false">IF(D304&lt;&gt;"",IF(COUNTIF(BR$3:BR303,D304)&gt;0,"",D304),"")</f>
        <v/>
      </c>
      <c r="BS304" s="1" t="str">
        <f aca="false">IF(E304&lt;&gt;"",IF(COUNTIF(BS$3:BS303,E304)&gt;0,"",E304),"")</f>
        <v/>
      </c>
      <c r="BT304" s="1" t="str">
        <f aca="false">IF(F304&lt;&gt;"",IF(COUNTIF(BT$3:BT303,F304)&gt;0,"",F304),"")</f>
        <v/>
      </c>
      <c r="BU304" s="1" t="str">
        <f aca="false">IF(G304&lt;&gt;"",IF(COUNTIF(BU$3:BU303,G304)&gt;0,"",G304),"")</f>
        <v/>
      </c>
    </row>
    <row r="305" customFormat="false" ht="15" hidden="false" customHeight="false" outlineLevel="0" collapsed="false">
      <c r="A305" s="972" t="str">
        <f aca="false">IF(B305&lt;&gt;"",CONCATENATE(B305,C305,D305,E305,F305,G305),"")</f>
        <v/>
      </c>
      <c r="B305" s="660"/>
      <c r="C305" s="660"/>
      <c r="D305" s="660"/>
      <c r="E305" s="1008"/>
      <c r="F305" s="660"/>
      <c r="G305" s="660"/>
      <c r="H305" s="1002"/>
      <c r="I305" s="1002"/>
      <c r="J305" s="1003"/>
      <c r="K305" s="1004"/>
      <c r="L305" s="1005"/>
      <c r="M305" s="1005"/>
      <c r="N305" s="1003"/>
      <c r="O305" s="1014"/>
      <c r="P305" s="1008"/>
      <c r="Q305" s="1008"/>
      <c r="R305" s="1008"/>
      <c r="S305" s="1007"/>
      <c r="V305" s="111" t="n">
        <f aca="false">+V304+1</f>
        <v>303</v>
      </c>
      <c r="W305" s="977" t="str">
        <f aca="false">IFERROR(VLOOKUP($V304,AD:AK,8,FALSE()),"")</f>
        <v/>
      </c>
      <c r="X305" s="977" t="str">
        <f aca="false">IFERROR(VLOOKUP($V305,AE:AL,8,FALSE()),"")</f>
        <v/>
      </c>
      <c r="Y305" s="977" t="str">
        <f aca="false">IFERROR(VLOOKUP($V305,AF:AM,8,FALSE()),"")</f>
        <v/>
      </c>
      <c r="Z305" s="977" t="str">
        <f aca="false">IFERROR(VLOOKUP($V305,AG:AN,8,FALSE()),"")</f>
        <v/>
      </c>
      <c r="AA305" s="977" t="str">
        <f aca="false">IFERROR(VLOOKUP($V305,AH:AO,8,FALSE()),"")</f>
        <v/>
      </c>
      <c r="AB305" s="977" t="str">
        <f aca="false">IFERROR(VLOOKUP($V305,AI:AP,8,FALSE()),"")</f>
        <v/>
      </c>
      <c r="AD305" s="111" t="str">
        <f aca="false">IF(AK305&lt;&gt;"",MAX(AD$3:AD304)+1,"")</f>
        <v/>
      </c>
      <c r="AE305" s="111" t="str">
        <f aca="false">IF(AL305&lt;&gt;"",MAX(AE$3:AE304)+1,"")</f>
        <v/>
      </c>
      <c r="AF305" s="111" t="str">
        <f aca="false">IF(AM305&lt;&gt;"",MAX(AF$3:AF304)+1,"")</f>
        <v/>
      </c>
      <c r="AG305" s="111" t="str">
        <f aca="false">IF(AN305&lt;&gt;"",MAX(AG$3:AG304)+1,"")</f>
        <v/>
      </c>
      <c r="AH305" s="111" t="str">
        <f aca="false">IF(AO305&lt;&gt;"",MAX(AH$3:AH304)+1,"")</f>
        <v/>
      </c>
      <c r="AI305" s="111" t="str">
        <f aca="false">IF(AP305&lt;&gt;"",MAX(AI$3:AI304)+1,"")</f>
        <v/>
      </c>
      <c r="AK305" s="111" t="str">
        <f aca="false">IF(B305="","",IF(COUNTIF($AK$3:AL304,B305)=0,B305,""))</f>
        <v/>
      </c>
      <c r="AL305" s="111" t="str">
        <f aca="false">IF(C305="","",IF($B305='Oneri di Urbanizzazione'!$E$33,IF(COUNTIF($AL$3:AL304,$C305)=0,$C305,""),""))</f>
        <v/>
      </c>
      <c r="AM305" s="111" t="str">
        <f aca="false">IF(D305="","",IF(AND($B305='Oneri di Urbanizzazione'!$E$33,$C305='Oneri di Urbanizzazione'!$E$35),IF(COUNTIF(AM$3:AM304,$D305)=0,$D305,""),""))</f>
        <v/>
      </c>
      <c r="AN305" s="111" t="str">
        <f aca="false">IF(E305="","",IF(AND($B305='Oneri di Urbanizzazione'!$E$33,$C305='Oneri di Urbanizzazione'!$E$35,$D305='Oneri di Urbanizzazione'!$E$38),IF(COUNTIF(AN$3:AN304,$E305)=0,$E305,""),""))</f>
        <v/>
      </c>
      <c r="AO305" s="111" t="str">
        <f aca="false">IF(F305="","",IF(AND($B305='Oneri di Urbanizzazione'!$E$33,$C305='Oneri di Urbanizzazione'!$E$35,$D305='Oneri di Urbanizzazione'!$E$38,$E305='Oneri di Urbanizzazione'!$E$40),IF(COUNTIF(AO$3:AO304,$F305)=0,$F305,""),""))</f>
        <v/>
      </c>
      <c r="AP305" s="111" t="str">
        <f aca="false">IF(G305="","",IF(AND($B305='Oneri di Urbanizzazione'!$E$33,$C305='Oneri di Urbanizzazione'!$E$35,$D305='Oneri di Urbanizzazione'!$E$38,$E305='Oneri di Urbanizzazione'!$E$40,$F305='Oneri di Urbanizzazione'!$E$42),IF(COUNTIF(AP$3:AP304,$G305)=0,$G305,""),""))</f>
        <v/>
      </c>
      <c r="AY305" s="1" t="n">
        <f aca="false">+AY304+1</f>
        <v>303</v>
      </c>
      <c r="AZ305" s="978" t="str">
        <f aca="false">IFERROR(VLOOKUP($AY305,BI:BP,8,FALSE()),"")</f>
        <v/>
      </c>
      <c r="BA305" s="978" t="str">
        <f aca="false">IFERROR(VLOOKUP($AY305,BJ:BQ,8,FALSE()),"")</f>
        <v/>
      </c>
      <c r="BB305" s="978" t="str">
        <f aca="false">IFERROR(VLOOKUP($AY305,BK:BR,8,FALSE()),"")</f>
        <v/>
      </c>
      <c r="BC305" s="978" t="str">
        <f aca="false">IFERROR(VLOOKUP($AY305,BL:BS,8,FALSE()),"")</f>
        <v/>
      </c>
      <c r="BD305" s="978" t="str">
        <f aca="false">IFERROR(VLOOKUP($AY305,BM:BT,8,FALSE()),"")</f>
        <v/>
      </c>
      <c r="BE305" s="978" t="str">
        <f aca="false">IFERROR(VLOOKUP($AY305,BN:BU,8,FALSE()),"")</f>
        <v/>
      </c>
      <c r="BI305" s="1" t="str">
        <f aca="false">IF(BP305&lt;&gt;"",MAX(BI$3:BI304)+1,"")</f>
        <v/>
      </c>
      <c r="BJ305" s="1" t="str">
        <f aca="false">IF(BQ305&lt;&gt;"",MAX(BJ$3:BJ304)+1,"")</f>
        <v/>
      </c>
      <c r="BK305" s="1" t="str">
        <f aca="false">IF(BR305&lt;&gt;"",MAX(BK$3:BK304)+1,"")</f>
        <v/>
      </c>
      <c r="BL305" s="1" t="str">
        <f aca="false">IF(BS305&lt;&gt;"",MAX(BL$3:BL304)+1,"")</f>
        <v/>
      </c>
      <c r="BM305" s="1" t="str">
        <f aca="false">IF(BT305&lt;&gt;"",MAX(BM$3:BM304)+1,"")</f>
        <v/>
      </c>
      <c r="BN305" s="1" t="str">
        <f aca="false">IF(BU305&lt;&gt;"",MAX(BN$3:BN304)+1,"")</f>
        <v/>
      </c>
      <c r="BP305" s="1" t="str">
        <f aca="false">IF(B305&lt;&gt;"",IF(COUNTIF(BP$3:BP304,B305)&gt;0,"",B305),"")</f>
        <v/>
      </c>
      <c r="BQ305" s="1" t="str">
        <f aca="false">IF(C305&lt;&gt;"",IF(COUNTIF(BQ$3:BQ304,C305)&gt;0,"",C305),"")</f>
        <v/>
      </c>
      <c r="BR305" s="1" t="str">
        <f aca="false">IF(D305&lt;&gt;"",IF(COUNTIF(BR$3:BR304,D305)&gt;0,"",D305),"")</f>
        <v/>
      </c>
      <c r="BS305" s="1" t="str">
        <f aca="false">IF(E305&lt;&gt;"",IF(COUNTIF(BS$3:BS304,E305)&gt;0,"",E305),"")</f>
        <v/>
      </c>
      <c r="BT305" s="1" t="str">
        <f aca="false">IF(F305&lt;&gt;"",IF(COUNTIF(BT$3:BT304,F305)&gt;0,"",F305),"")</f>
        <v/>
      </c>
      <c r="BU305" s="1" t="str">
        <f aca="false">IF(G305&lt;&gt;"",IF(COUNTIF(BU$3:BU304,G305)&gt;0,"",G305),"")</f>
        <v/>
      </c>
    </row>
    <row r="306" customFormat="false" ht="15" hidden="false" customHeight="false" outlineLevel="0" collapsed="false">
      <c r="A306" s="972" t="str">
        <f aca="false">IF(B306&lt;&gt;"",CONCATENATE(B306,C306,D306,E306,F306,G306),"")</f>
        <v/>
      </c>
      <c r="B306" s="660"/>
      <c r="C306" s="660"/>
      <c r="D306" s="660"/>
      <c r="E306" s="1008"/>
      <c r="F306" s="660"/>
      <c r="G306" s="660"/>
      <c r="H306" s="1002"/>
      <c r="I306" s="1002"/>
      <c r="J306" s="1003"/>
      <c r="K306" s="1004"/>
      <c r="L306" s="1005"/>
      <c r="M306" s="1005"/>
      <c r="N306" s="1003"/>
      <c r="O306" s="1014"/>
      <c r="P306" s="1008"/>
      <c r="Q306" s="1008"/>
      <c r="R306" s="1008"/>
      <c r="S306" s="1007"/>
      <c r="V306" s="111" t="n">
        <f aca="false">+V305+1</f>
        <v>304</v>
      </c>
      <c r="W306" s="977" t="str">
        <f aca="false">IFERROR(VLOOKUP($V305,AD:AK,8,FALSE()),"")</f>
        <v/>
      </c>
      <c r="X306" s="977" t="str">
        <f aca="false">IFERROR(VLOOKUP($V306,AE:AL,8,FALSE()),"")</f>
        <v/>
      </c>
      <c r="Y306" s="977" t="str">
        <f aca="false">IFERROR(VLOOKUP($V306,AF:AM,8,FALSE()),"")</f>
        <v/>
      </c>
      <c r="Z306" s="977" t="str">
        <f aca="false">IFERROR(VLOOKUP($V306,AG:AN,8,FALSE()),"")</f>
        <v/>
      </c>
      <c r="AA306" s="977" t="str">
        <f aca="false">IFERROR(VLOOKUP($V306,AH:AO,8,FALSE()),"")</f>
        <v/>
      </c>
      <c r="AB306" s="977" t="str">
        <f aca="false">IFERROR(VLOOKUP($V306,AI:AP,8,FALSE()),"")</f>
        <v/>
      </c>
      <c r="AD306" s="111" t="str">
        <f aca="false">IF(AK306&lt;&gt;"",MAX(AD$3:AD305)+1,"")</f>
        <v/>
      </c>
      <c r="AE306" s="111" t="str">
        <f aca="false">IF(AL306&lt;&gt;"",MAX(AE$3:AE305)+1,"")</f>
        <v/>
      </c>
      <c r="AF306" s="111" t="str">
        <f aca="false">IF(AM306&lt;&gt;"",MAX(AF$3:AF305)+1,"")</f>
        <v/>
      </c>
      <c r="AG306" s="111" t="str">
        <f aca="false">IF(AN306&lt;&gt;"",MAX(AG$3:AG305)+1,"")</f>
        <v/>
      </c>
      <c r="AH306" s="111" t="str">
        <f aca="false">IF(AO306&lt;&gt;"",MAX(AH$3:AH305)+1,"")</f>
        <v/>
      </c>
      <c r="AI306" s="111" t="str">
        <f aca="false">IF(AP306&lt;&gt;"",MAX(AI$3:AI305)+1,"")</f>
        <v/>
      </c>
      <c r="AK306" s="111" t="str">
        <f aca="false">IF(B306="","",IF(COUNTIF($AK$3:AL305,B306)=0,B306,""))</f>
        <v/>
      </c>
      <c r="AL306" s="111" t="str">
        <f aca="false">IF(C306="","",IF($B306='Oneri di Urbanizzazione'!$E$33,IF(COUNTIF($AL$3:AL305,$C306)=0,$C306,""),""))</f>
        <v/>
      </c>
      <c r="AM306" s="111" t="str">
        <f aca="false">IF(D306="","",IF(AND($B306='Oneri di Urbanizzazione'!$E$33,$C306='Oneri di Urbanizzazione'!$E$35),IF(COUNTIF(AM$3:AM305,$D306)=0,$D306,""),""))</f>
        <v/>
      </c>
      <c r="AN306" s="111" t="str">
        <f aca="false">IF(E306="","",IF(AND($B306='Oneri di Urbanizzazione'!$E$33,$C306='Oneri di Urbanizzazione'!$E$35,$D306='Oneri di Urbanizzazione'!$E$38),IF(COUNTIF(AN$3:AN305,$E306)=0,$E306,""),""))</f>
        <v/>
      </c>
      <c r="AO306" s="111" t="str">
        <f aca="false">IF(F306="","",IF(AND($B306='Oneri di Urbanizzazione'!$E$33,$C306='Oneri di Urbanizzazione'!$E$35,$D306='Oneri di Urbanizzazione'!$E$38,$E306='Oneri di Urbanizzazione'!$E$40),IF(COUNTIF(AO$3:AO305,$F306)=0,$F306,""),""))</f>
        <v/>
      </c>
      <c r="AP306" s="111" t="str">
        <f aca="false">IF(G306="","",IF(AND($B306='Oneri di Urbanizzazione'!$E$33,$C306='Oneri di Urbanizzazione'!$E$35,$D306='Oneri di Urbanizzazione'!$E$38,$E306='Oneri di Urbanizzazione'!$E$40,$F306='Oneri di Urbanizzazione'!$E$42),IF(COUNTIF(AP$3:AP305,$G306)=0,$G306,""),""))</f>
        <v/>
      </c>
      <c r="AY306" s="1" t="n">
        <f aca="false">+AY305+1</f>
        <v>304</v>
      </c>
      <c r="AZ306" s="978" t="str">
        <f aca="false">IFERROR(VLOOKUP($AY306,BI:BP,8,FALSE()),"")</f>
        <v/>
      </c>
      <c r="BA306" s="978" t="str">
        <f aca="false">IFERROR(VLOOKUP($AY306,BJ:BQ,8,FALSE()),"")</f>
        <v/>
      </c>
      <c r="BB306" s="978" t="str">
        <f aca="false">IFERROR(VLOOKUP($AY306,BK:BR,8,FALSE()),"")</f>
        <v/>
      </c>
      <c r="BC306" s="978" t="str">
        <f aca="false">IFERROR(VLOOKUP($AY306,BL:BS,8,FALSE()),"")</f>
        <v/>
      </c>
      <c r="BD306" s="978" t="str">
        <f aca="false">IFERROR(VLOOKUP($AY306,BM:BT,8,FALSE()),"")</f>
        <v/>
      </c>
      <c r="BE306" s="978" t="str">
        <f aca="false">IFERROR(VLOOKUP($AY306,BN:BU,8,FALSE()),"")</f>
        <v/>
      </c>
      <c r="BI306" s="1" t="str">
        <f aca="false">IF(BP306&lt;&gt;"",MAX(BI$3:BI305)+1,"")</f>
        <v/>
      </c>
      <c r="BJ306" s="1" t="str">
        <f aca="false">IF(BQ306&lt;&gt;"",MAX(BJ$3:BJ305)+1,"")</f>
        <v/>
      </c>
      <c r="BK306" s="1" t="str">
        <f aca="false">IF(BR306&lt;&gt;"",MAX(BK$3:BK305)+1,"")</f>
        <v/>
      </c>
      <c r="BL306" s="1" t="str">
        <f aca="false">IF(BS306&lt;&gt;"",MAX(BL$3:BL305)+1,"")</f>
        <v/>
      </c>
      <c r="BM306" s="1" t="str">
        <f aca="false">IF(BT306&lt;&gt;"",MAX(BM$3:BM305)+1,"")</f>
        <v/>
      </c>
      <c r="BN306" s="1" t="str">
        <f aca="false">IF(BU306&lt;&gt;"",MAX(BN$3:BN305)+1,"")</f>
        <v/>
      </c>
      <c r="BP306" s="1" t="str">
        <f aca="false">IF(B306&lt;&gt;"",IF(COUNTIF(BP$3:BP305,B306)&gt;0,"",B306),"")</f>
        <v/>
      </c>
      <c r="BQ306" s="1" t="str">
        <f aca="false">IF(C306&lt;&gt;"",IF(COUNTIF(BQ$3:BQ305,C306)&gt;0,"",C306),"")</f>
        <v/>
      </c>
      <c r="BR306" s="1" t="str">
        <f aca="false">IF(D306&lt;&gt;"",IF(COUNTIF(BR$3:BR305,D306)&gt;0,"",D306),"")</f>
        <v/>
      </c>
      <c r="BS306" s="1" t="str">
        <f aca="false">IF(E306&lt;&gt;"",IF(COUNTIF(BS$3:BS305,E306)&gt;0,"",E306),"")</f>
        <v/>
      </c>
      <c r="BT306" s="1" t="str">
        <f aca="false">IF(F306&lt;&gt;"",IF(COUNTIF(BT$3:BT305,F306)&gt;0,"",F306),"")</f>
        <v/>
      </c>
      <c r="BU306" s="1" t="str">
        <f aca="false">IF(G306&lt;&gt;"",IF(COUNTIF(BU$3:BU305,G306)&gt;0,"",G306),"")</f>
        <v/>
      </c>
    </row>
    <row r="307" customFormat="false" ht="15" hidden="false" customHeight="false" outlineLevel="0" collapsed="false">
      <c r="A307" s="972" t="str">
        <f aca="false">IF(B307&lt;&gt;"",CONCATENATE(B307,C307,D307,E307,F307,G307),"")</f>
        <v/>
      </c>
      <c r="B307" s="660"/>
      <c r="C307" s="660"/>
      <c r="D307" s="660"/>
      <c r="E307" s="1008"/>
      <c r="F307" s="660"/>
      <c r="G307" s="660"/>
      <c r="H307" s="1002"/>
      <c r="I307" s="1002"/>
      <c r="J307" s="1003"/>
      <c r="K307" s="1004"/>
      <c r="L307" s="1005"/>
      <c r="M307" s="1005"/>
      <c r="N307" s="1003"/>
      <c r="O307" s="1014"/>
      <c r="P307" s="1008"/>
      <c r="Q307" s="1008"/>
      <c r="R307" s="1008"/>
      <c r="S307" s="1007"/>
      <c r="V307" s="111" t="n">
        <f aca="false">+V306+1</f>
        <v>305</v>
      </c>
      <c r="W307" s="977" t="str">
        <f aca="false">IFERROR(VLOOKUP($V306,AD:AK,8,FALSE()),"")</f>
        <v/>
      </c>
      <c r="X307" s="977" t="str">
        <f aca="false">IFERROR(VLOOKUP($V307,AE:AL,8,FALSE()),"")</f>
        <v/>
      </c>
      <c r="Y307" s="977" t="str">
        <f aca="false">IFERROR(VLOOKUP($V307,AF:AM,8,FALSE()),"")</f>
        <v/>
      </c>
      <c r="Z307" s="977" t="str">
        <f aca="false">IFERROR(VLOOKUP($V307,AG:AN,8,FALSE()),"")</f>
        <v/>
      </c>
      <c r="AA307" s="977" t="str">
        <f aca="false">IFERROR(VLOOKUP($V307,AH:AO,8,FALSE()),"")</f>
        <v/>
      </c>
      <c r="AB307" s="977" t="str">
        <f aca="false">IFERROR(VLOOKUP($V307,AI:AP,8,FALSE()),"")</f>
        <v/>
      </c>
      <c r="AD307" s="111" t="str">
        <f aca="false">IF(AK307&lt;&gt;"",MAX(AD$3:AD306)+1,"")</f>
        <v/>
      </c>
      <c r="AE307" s="111" t="str">
        <f aca="false">IF(AL307&lt;&gt;"",MAX(AE$3:AE306)+1,"")</f>
        <v/>
      </c>
      <c r="AF307" s="111" t="str">
        <f aca="false">IF(AM307&lt;&gt;"",MAX(AF$3:AF306)+1,"")</f>
        <v/>
      </c>
      <c r="AG307" s="111" t="str">
        <f aca="false">IF(AN307&lt;&gt;"",MAX(AG$3:AG306)+1,"")</f>
        <v/>
      </c>
      <c r="AH307" s="111" t="str">
        <f aca="false">IF(AO307&lt;&gt;"",MAX(AH$3:AH306)+1,"")</f>
        <v/>
      </c>
      <c r="AI307" s="111" t="str">
        <f aca="false">IF(AP307&lt;&gt;"",MAX(AI$3:AI306)+1,"")</f>
        <v/>
      </c>
      <c r="AK307" s="111" t="str">
        <f aca="false">IF(B307="","",IF(COUNTIF($AK$3:AL306,B307)=0,B307,""))</f>
        <v/>
      </c>
      <c r="AL307" s="111" t="str">
        <f aca="false">IF(C307="","",IF($B307='Oneri di Urbanizzazione'!$E$33,IF(COUNTIF($AL$3:AL306,$C307)=0,$C307,""),""))</f>
        <v/>
      </c>
      <c r="AM307" s="111" t="str">
        <f aca="false">IF(D307="","",IF(AND($B307='Oneri di Urbanizzazione'!$E$33,$C307='Oneri di Urbanizzazione'!$E$35),IF(COUNTIF(AM$3:AM306,$D307)=0,$D307,""),""))</f>
        <v/>
      </c>
      <c r="AN307" s="111" t="str">
        <f aca="false">IF(E307="","",IF(AND($B307='Oneri di Urbanizzazione'!$E$33,$C307='Oneri di Urbanizzazione'!$E$35,$D307='Oneri di Urbanizzazione'!$E$38),IF(COUNTIF(AN$3:AN306,$E307)=0,$E307,""),""))</f>
        <v/>
      </c>
      <c r="AO307" s="111" t="str">
        <f aca="false">IF(F307="","",IF(AND($B307='Oneri di Urbanizzazione'!$E$33,$C307='Oneri di Urbanizzazione'!$E$35,$D307='Oneri di Urbanizzazione'!$E$38,$E307='Oneri di Urbanizzazione'!$E$40),IF(COUNTIF(AO$3:AO306,$F307)=0,$F307,""),""))</f>
        <v/>
      </c>
      <c r="AP307" s="111" t="str">
        <f aca="false">IF(G307="","",IF(AND($B307='Oneri di Urbanizzazione'!$E$33,$C307='Oneri di Urbanizzazione'!$E$35,$D307='Oneri di Urbanizzazione'!$E$38,$E307='Oneri di Urbanizzazione'!$E$40,$F307='Oneri di Urbanizzazione'!$E$42),IF(COUNTIF(AP$3:AP306,$G307)=0,$G307,""),""))</f>
        <v/>
      </c>
      <c r="AY307" s="1" t="n">
        <f aca="false">+AY306+1</f>
        <v>305</v>
      </c>
      <c r="AZ307" s="978" t="str">
        <f aca="false">IFERROR(VLOOKUP($AY307,BI:BP,8,FALSE()),"")</f>
        <v/>
      </c>
      <c r="BA307" s="978" t="str">
        <f aca="false">IFERROR(VLOOKUP($AY307,BJ:BQ,8,FALSE()),"")</f>
        <v/>
      </c>
      <c r="BB307" s="978" t="str">
        <f aca="false">IFERROR(VLOOKUP($AY307,BK:BR,8,FALSE()),"")</f>
        <v/>
      </c>
      <c r="BC307" s="978" t="str">
        <f aca="false">IFERROR(VLOOKUP($AY307,BL:BS,8,FALSE()),"")</f>
        <v/>
      </c>
      <c r="BD307" s="978" t="str">
        <f aca="false">IFERROR(VLOOKUP($AY307,BM:BT,8,FALSE()),"")</f>
        <v/>
      </c>
      <c r="BE307" s="978" t="str">
        <f aca="false">IFERROR(VLOOKUP($AY307,BN:BU,8,FALSE()),"")</f>
        <v/>
      </c>
      <c r="BI307" s="1" t="str">
        <f aca="false">IF(BP307&lt;&gt;"",MAX(BI$3:BI306)+1,"")</f>
        <v/>
      </c>
      <c r="BJ307" s="1" t="str">
        <f aca="false">IF(BQ307&lt;&gt;"",MAX(BJ$3:BJ306)+1,"")</f>
        <v/>
      </c>
      <c r="BK307" s="1" t="str">
        <f aca="false">IF(BR307&lt;&gt;"",MAX(BK$3:BK306)+1,"")</f>
        <v/>
      </c>
      <c r="BL307" s="1" t="str">
        <f aca="false">IF(BS307&lt;&gt;"",MAX(BL$3:BL306)+1,"")</f>
        <v/>
      </c>
      <c r="BM307" s="1" t="str">
        <f aca="false">IF(BT307&lt;&gt;"",MAX(BM$3:BM306)+1,"")</f>
        <v/>
      </c>
      <c r="BN307" s="1" t="str">
        <f aca="false">IF(BU307&lt;&gt;"",MAX(BN$3:BN306)+1,"")</f>
        <v/>
      </c>
      <c r="BP307" s="1" t="str">
        <f aca="false">IF(B307&lt;&gt;"",IF(COUNTIF(BP$3:BP306,B307)&gt;0,"",B307),"")</f>
        <v/>
      </c>
      <c r="BQ307" s="1" t="str">
        <f aca="false">IF(C307&lt;&gt;"",IF(COUNTIF(BQ$3:BQ306,C307)&gt;0,"",C307),"")</f>
        <v/>
      </c>
      <c r="BR307" s="1" t="str">
        <f aca="false">IF(D307&lt;&gt;"",IF(COUNTIF(BR$3:BR306,D307)&gt;0,"",D307),"")</f>
        <v/>
      </c>
      <c r="BS307" s="1" t="str">
        <f aca="false">IF(E307&lt;&gt;"",IF(COUNTIF(BS$3:BS306,E307)&gt;0,"",E307),"")</f>
        <v/>
      </c>
      <c r="BT307" s="1" t="str">
        <f aca="false">IF(F307&lt;&gt;"",IF(COUNTIF(BT$3:BT306,F307)&gt;0,"",F307),"")</f>
        <v/>
      </c>
      <c r="BU307" s="1" t="str">
        <f aca="false">IF(G307&lt;&gt;"",IF(COUNTIF(BU$3:BU306,G307)&gt;0,"",G307),"")</f>
        <v/>
      </c>
    </row>
    <row r="308" customFormat="false" ht="15" hidden="false" customHeight="false" outlineLevel="0" collapsed="false">
      <c r="A308" s="972" t="str">
        <f aca="false">IF(B308&lt;&gt;"",CONCATENATE(B308,C308,D308,E308,F308,G308),"")</f>
        <v/>
      </c>
      <c r="B308" s="660"/>
      <c r="C308" s="660"/>
      <c r="D308" s="660"/>
      <c r="E308" s="1008"/>
      <c r="F308" s="660"/>
      <c r="G308" s="660"/>
      <c r="H308" s="1002"/>
      <c r="I308" s="1002"/>
      <c r="J308" s="1003"/>
      <c r="K308" s="1004"/>
      <c r="L308" s="1005"/>
      <c r="M308" s="1005"/>
      <c r="N308" s="1003"/>
      <c r="O308" s="1014"/>
      <c r="P308" s="1008"/>
      <c r="Q308" s="1008"/>
      <c r="R308" s="1008"/>
      <c r="S308" s="1007"/>
      <c r="V308" s="111" t="n">
        <f aca="false">+V307+1</f>
        <v>306</v>
      </c>
      <c r="W308" s="977" t="str">
        <f aca="false">IFERROR(VLOOKUP($V307,AD:AK,8,FALSE()),"")</f>
        <v/>
      </c>
      <c r="X308" s="977" t="str">
        <f aca="false">IFERROR(VLOOKUP($V308,AE:AL,8,FALSE()),"")</f>
        <v/>
      </c>
      <c r="Y308" s="977" t="str">
        <f aca="false">IFERROR(VLOOKUP($V308,AF:AM,8,FALSE()),"")</f>
        <v/>
      </c>
      <c r="Z308" s="977" t="str">
        <f aca="false">IFERROR(VLOOKUP($V308,AG:AN,8,FALSE()),"")</f>
        <v/>
      </c>
      <c r="AA308" s="977" t="str">
        <f aca="false">IFERROR(VLOOKUP($V308,AH:AO,8,FALSE()),"")</f>
        <v/>
      </c>
      <c r="AB308" s="977" t="str">
        <f aca="false">IFERROR(VLOOKUP($V308,AI:AP,8,FALSE()),"")</f>
        <v/>
      </c>
      <c r="AD308" s="111" t="str">
        <f aca="false">IF(AK308&lt;&gt;"",MAX(AD$3:AD307)+1,"")</f>
        <v/>
      </c>
      <c r="AE308" s="111" t="str">
        <f aca="false">IF(AL308&lt;&gt;"",MAX(AE$3:AE307)+1,"")</f>
        <v/>
      </c>
      <c r="AF308" s="111" t="str">
        <f aca="false">IF(AM308&lt;&gt;"",MAX(AF$3:AF307)+1,"")</f>
        <v/>
      </c>
      <c r="AG308" s="111" t="str">
        <f aca="false">IF(AN308&lt;&gt;"",MAX(AG$3:AG307)+1,"")</f>
        <v/>
      </c>
      <c r="AH308" s="111" t="str">
        <f aca="false">IF(AO308&lt;&gt;"",MAX(AH$3:AH307)+1,"")</f>
        <v/>
      </c>
      <c r="AI308" s="111" t="str">
        <f aca="false">IF(AP308&lt;&gt;"",MAX(AI$3:AI307)+1,"")</f>
        <v/>
      </c>
      <c r="AK308" s="111" t="str">
        <f aca="false">IF(B308="","",IF(COUNTIF($AK$3:AL307,B308)=0,B308,""))</f>
        <v/>
      </c>
      <c r="AL308" s="111" t="str">
        <f aca="false">IF(C308="","",IF($B308='Oneri di Urbanizzazione'!$E$33,IF(COUNTIF($AL$3:AL307,$C308)=0,$C308,""),""))</f>
        <v/>
      </c>
      <c r="AM308" s="111" t="str">
        <f aca="false">IF(D308="","",IF(AND($B308='Oneri di Urbanizzazione'!$E$33,$C308='Oneri di Urbanizzazione'!$E$35),IF(COUNTIF(AM$3:AM307,$D308)=0,$D308,""),""))</f>
        <v/>
      </c>
      <c r="AN308" s="111" t="str">
        <f aca="false">IF(E308="","",IF(AND($B308='Oneri di Urbanizzazione'!$E$33,$C308='Oneri di Urbanizzazione'!$E$35,$D308='Oneri di Urbanizzazione'!$E$38),IF(COUNTIF(AN$3:AN307,$E308)=0,$E308,""),""))</f>
        <v/>
      </c>
      <c r="AO308" s="111" t="str">
        <f aca="false">IF(F308="","",IF(AND($B308='Oneri di Urbanizzazione'!$E$33,$C308='Oneri di Urbanizzazione'!$E$35,$D308='Oneri di Urbanizzazione'!$E$38,$E308='Oneri di Urbanizzazione'!$E$40),IF(COUNTIF(AO$3:AO307,$F308)=0,$F308,""),""))</f>
        <v/>
      </c>
      <c r="AP308" s="111" t="str">
        <f aca="false">IF(G308="","",IF(AND($B308='Oneri di Urbanizzazione'!$E$33,$C308='Oneri di Urbanizzazione'!$E$35,$D308='Oneri di Urbanizzazione'!$E$38,$E308='Oneri di Urbanizzazione'!$E$40,$F308='Oneri di Urbanizzazione'!$E$42),IF(COUNTIF(AP$3:AP307,$G308)=0,$G308,""),""))</f>
        <v/>
      </c>
      <c r="AY308" s="1" t="n">
        <f aca="false">+AY307+1</f>
        <v>306</v>
      </c>
      <c r="AZ308" s="978" t="str">
        <f aca="false">IFERROR(VLOOKUP($AY308,BI:BP,8,FALSE()),"")</f>
        <v/>
      </c>
      <c r="BA308" s="978" t="str">
        <f aca="false">IFERROR(VLOOKUP($AY308,BJ:BQ,8,FALSE()),"")</f>
        <v/>
      </c>
      <c r="BB308" s="978" t="str">
        <f aca="false">IFERROR(VLOOKUP($AY308,BK:BR,8,FALSE()),"")</f>
        <v/>
      </c>
      <c r="BC308" s="978" t="str">
        <f aca="false">IFERROR(VLOOKUP($AY308,BL:BS,8,FALSE()),"")</f>
        <v/>
      </c>
      <c r="BD308" s="978" t="str">
        <f aca="false">IFERROR(VLOOKUP($AY308,BM:BT,8,FALSE()),"")</f>
        <v/>
      </c>
      <c r="BE308" s="978" t="str">
        <f aca="false">IFERROR(VLOOKUP($AY308,BN:BU,8,FALSE()),"")</f>
        <v/>
      </c>
      <c r="BI308" s="1" t="str">
        <f aca="false">IF(BP308&lt;&gt;"",MAX(BI$3:BI307)+1,"")</f>
        <v/>
      </c>
      <c r="BJ308" s="1" t="str">
        <f aca="false">IF(BQ308&lt;&gt;"",MAX(BJ$3:BJ307)+1,"")</f>
        <v/>
      </c>
      <c r="BK308" s="1" t="str">
        <f aca="false">IF(BR308&lt;&gt;"",MAX(BK$3:BK307)+1,"")</f>
        <v/>
      </c>
      <c r="BL308" s="1" t="str">
        <f aca="false">IF(BS308&lt;&gt;"",MAX(BL$3:BL307)+1,"")</f>
        <v/>
      </c>
      <c r="BM308" s="1" t="str">
        <f aca="false">IF(BT308&lt;&gt;"",MAX(BM$3:BM307)+1,"")</f>
        <v/>
      </c>
      <c r="BN308" s="1" t="str">
        <f aca="false">IF(BU308&lt;&gt;"",MAX(BN$3:BN307)+1,"")</f>
        <v/>
      </c>
      <c r="BP308" s="1" t="str">
        <f aca="false">IF(B308&lt;&gt;"",IF(COUNTIF(BP$3:BP307,B308)&gt;0,"",B308),"")</f>
        <v/>
      </c>
      <c r="BQ308" s="1" t="str">
        <f aca="false">IF(C308&lt;&gt;"",IF(COUNTIF(BQ$3:BQ307,C308)&gt;0,"",C308),"")</f>
        <v/>
      </c>
      <c r="BR308" s="1" t="str">
        <f aca="false">IF(D308&lt;&gt;"",IF(COUNTIF(BR$3:BR307,D308)&gt;0,"",D308),"")</f>
        <v/>
      </c>
      <c r="BS308" s="1" t="str">
        <f aca="false">IF(E308&lt;&gt;"",IF(COUNTIF(BS$3:BS307,E308)&gt;0,"",E308),"")</f>
        <v/>
      </c>
      <c r="BT308" s="1" t="str">
        <f aca="false">IF(F308&lt;&gt;"",IF(COUNTIF(BT$3:BT307,F308)&gt;0,"",F308),"")</f>
        <v/>
      </c>
      <c r="BU308" s="1" t="str">
        <f aca="false">IF(G308&lt;&gt;"",IF(COUNTIF(BU$3:BU307,G308)&gt;0,"",G308),"")</f>
        <v/>
      </c>
    </row>
    <row r="309" customFormat="false" ht="15" hidden="false" customHeight="false" outlineLevel="0" collapsed="false">
      <c r="A309" s="972" t="str">
        <f aca="false">IF(B309&lt;&gt;"",CONCATENATE(B309,C309,D309,E309,F309,G309),"")</f>
        <v/>
      </c>
      <c r="B309" s="660"/>
      <c r="C309" s="660"/>
      <c r="D309" s="660"/>
      <c r="E309" s="1008"/>
      <c r="F309" s="660"/>
      <c r="G309" s="660"/>
      <c r="H309" s="1002"/>
      <c r="I309" s="1002"/>
      <c r="J309" s="1003"/>
      <c r="K309" s="1004"/>
      <c r="L309" s="1005"/>
      <c r="M309" s="1005"/>
      <c r="N309" s="1003"/>
      <c r="O309" s="1014"/>
      <c r="P309" s="1008"/>
      <c r="Q309" s="1008"/>
      <c r="R309" s="1008"/>
      <c r="S309" s="1007"/>
      <c r="V309" s="111" t="n">
        <f aca="false">+V308+1</f>
        <v>307</v>
      </c>
      <c r="W309" s="977" t="str">
        <f aca="false">IFERROR(VLOOKUP($V308,AD:AK,8,FALSE()),"")</f>
        <v/>
      </c>
      <c r="X309" s="977" t="str">
        <f aca="false">IFERROR(VLOOKUP($V309,AE:AL,8,FALSE()),"")</f>
        <v/>
      </c>
      <c r="Y309" s="977" t="str">
        <f aca="false">IFERROR(VLOOKUP($V309,AF:AM,8,FALSE()),"")</f>
        <v/>
      </c>
      <c r="Z309" s="977" t="str">
        <f aca="false">IFERROR(VLOOKUP($V309,AG:AN,8,FALSE()),"")</f>
        <v/>
      </c>
      <c r="AA309" s="977" t="str">
        <f aca="false">IFERROR(VLOOKUP($V309,AH:AO,8,FALSE()),"")</f>
        <v/>
      </c>
      <c r="AB309" s="977" t="str">
        <f aca="false">IFERROR(VLOOKUP($V309,AI:AP,8,FALSE()),"")</f>
        <v/>
      </c>
      <c r="AD309" s="111" t="str">
        <f aca="false">IF(AK309&lt;&gt;"",MAX(AD$3:AD308)+1,"")</f>
        <v/>
      </c>
      <c r="AE309" s="111" t="str">
        <f aca="false">IF(AL309&lt;&gt;"",MAX(AE$3:AE308)+1,"")</f>
        <v/>
      </c>
      <c r="AF309" s="111" t="str">
        <f aca="false">IF(AM309&lt;&gt;"",MAX(AF$3:AF308)+1,"")</f>
        <v/>
      </c>
      <c r="AG309" s="111" t="str">
        <f aca="false">IF(AN309&lt;&gt;"",MAX(AG$3:AG308)+1,"")</f>
        <v/>
      </c>
      <c r="AH309" s="111" t="str">
        <f aca="false">IF(AO309&lt;&gt;"",MAX(AH$3:AH308)+1,"")</f>
        <v/>
      </c>
      <c r="AI309" s="111" t="str">
        <f aca="false">IF(AP309&lt;&gt;"",MAX(AI$3:AI308)+1,"")</f>
        <v/>
      </c>
      <c r="AK309" s="111" t="str">
        <f aca="false">IF(B309="","",IF(COUNTIF($AK$3:AL308,B309)=0,B309,""))</f>
        <v/>
      </c>
      <c r="AL309" s="111" t="str">
        <f aca="false">IF(C309="","",IF($B309='Oneri di Urbanizzazione'!$E$33,IF(COUNTIF($AL$3:AL308,$C309)=0,$C309,""),""))</f>
        <v/>
      </c>
      <c r="AM309" s="111" t="str">
        <f aca="false">IF(D309="","",IF(AND($B309='Oneri di Urbanizzazione'!$E$33,$C309='Oneri di Urbanizzazione'!$E$35),IF(COUNTIF(AM$3:AM308,$D309)=0,$D309,""),""))</f>
        <v/>
      </c>
      <c r="AN309" s="111" t="str">
        <f aca="false">IF(E309="","",IF(AND($B309='Oneri di Urbanizzazione'!$E$33,$C309='Oneri di Urbanizzazione'!$E$35,$D309='Oneri di Urbanizzazione'!$E$38),IF(COUNTIF(AN$3:AN308,$E309)=0,$E309,""),""))</f>
        <v/>
      </c>
      <c r="AO309" s="111" t="str">
        <f aca="false">IF(F309="","",IF(AND($B309='Oneri di Urbanizzazione'!$E$33,$C309='Oneri di Urbanizzazione'!$E$35,$D309='Oneri di Urbanizzazione'!$E$38,$E309='Oneri di Urbanizzazione'!$E$40),IF(COUNTIF(AO$3:AO308,$F309)=0,$F309,""),""))</f>
        <v/>
      </c>
      <c r="AP309" s="111" t="str">
        <f aca="false">IF(G309="","",IF(AND($B309='Oneri di Urbanizzazione'!$E$33,$C309='Oneri di Urbanizzazione'!$E$35,$D309='Oneri di Urbanizzazione'!$E$38,$E309='Oneri di Urbanizzazione'!$E$40,$F309='Oneri di Urbanizzazione'!$E$42),IF(COUNTIF(AP$3:AP308,$G309)=0,$G309,""),""))</f>
        <v/>
      </c>
      <c r="AY309" s="1" t="n">
        <f aca="false">+AY308+1</f>
        <v>307</v>
      </c>
      <c r="AZ309" s="978" t="str">
        <f aca="false">IFERROR(VLOOKUP($AY309,BI:BP,8,FALSE()),"")</f>
        <v/>
      </c>
      <c r="BA309" s="978" t="str">
        <f aca="false">IFERROR(VLOOKUP($AY309,BJ:BQ,8,FALSE()),"")</f>
        <v/>
      </c>
      <c r="BB309" s="978" t="str">
        <f aca="false">IFERROR(VLOOKUP($AY309,BK:BR,8,FALSE()),"")</f>
        <v/>
      </c>
      <c r="BC309" s="978" t="str">
        <f aca="false">IFERROR(VLOOKUP($AY309,BL:BS,8,FALSE()),"")</f>
        <v/>
      </c>
      <c r="BD309" s="978" t="str">
        <f aca="false">IFERROR(VLOOKUP($AY309,BM:BT,8,FALSE()),"")</f>
        <v/>
      </c>
      <c r="BE309" s="978" t="str">
        <f aca="false">IFERROR(VLOOKUP($AY309,BN:BU,8,FALSE()),"")</f>
        <v/>
      </c>
      <c r="BI309" s="1" t="str">
        <f aca="false">IF(BP309&lt;&gt;"",MAX(BI$3:BI308)+1,"")</f>
        <v/>
      </c>
      <c r="BJ309" s="1" t="str">
        <f aca="false">IF(BQ309&lt;&gt;"",MAX(BJ$3:BJ308)+1,"")</f>
        <v/>
      </c>
      <c r="BK309" s="1" t="str">
        <f aca="false">IF(BR309&lt;&gt;"",MAX(BK$3:BK308)+1,"")</f>
        <v/>
      </c>
      <c r="BL309" s="1" t="str">
        <f aca="false">IF(BS309&lt;&gt;"",MAX(BL$3:BL308)+1,"")</f>
        <v/>
      </c>
      <c r="BM309" s="1" t="str">
        <f aca="false">IF(BT309&lt;&gt;"",MAX(BM$3:BM308)+1,"")</f>
        <v/>
      </c>
      <c r="BN309" s="1" t="str">
        <f aca="false">IF(BU309&lt;&gt;"",MAX(BN$3:BN308)+1,"")</f>
        <v/>
      </c>
      <c r="BP309" s="1" t="str">
        <f aca="false">IF(B309&lt;&gt;"",IF(COUNTIF(BP$3:BP308,B309)&gt;0,"",B309),"")</f>
        <v/>
      </c>
      <c r="BQ309" s="1" t="str">
        <f aca="false">IF(C309&lt;&gt;"",IF(COUNTIF(BQ$3:BQ308,C309)&gt;0,"",C309),"")</f>
        <v/>
      </c>
      <c r="BR309" s="1" t="str">
        <f aca="false">IF(D309&lt;&gt;"",IF(COUNTIF(BR$3:BR308,D309)&gt;0,"",D309),"")</f>
        <v/>
      </c>
      <c r="BS309" s="1" t="str">
        <f aca="false">IF(E309&lt;&gt;"",IF(COUNTIF(BS$3:BS308,E309)&gt;0,"",E309),"")</f>
        <v/>
      </c>
      <c r="BT309" s="1" t="str">
        <f aca="false">IF(F309&lt;&gt;"",IF(COUNTIF(BT$3:BT308,F309)&gt;0,"",F309),"")</f>
        <v/>
      </c>
      <c r="BU309" s="1" t="str">
        <f aca="false">IF(G309&lt;&gt;"",IF(COUNTIF(BU$3:BU308,G309)&gt;0,"",G309),"")</f>
        <v/>
      </c>
    </row>
    <row r="310" customFormat="false" ht="15" hidden="false" customHeight="false" outlineLevel="0" collapsed="false">
      <c r="A310" s="972" t="str">
        <f aca="false">IF(B310&lt;&gt;"",CONCATENATE(B310,C310,D310,E310,F310,G310),"")</f>
        <v/>
      </c>
      <c r="B310" s="660"/>
      <c r="C310" s="660"/>
      <c r="D310" s="660"/>
      <c r="E310" s="1008"/>
      <c r="F310" s="660"/>
      <c r="G310" s="660"/>
      <c r="H310" s="1002"/>
      <c r="I310" s="1002"/>
      <c r="J310" s="1003"/>
      <c r="K310" s="1004"/>
      <c r="L310" s="1005"/>
      <c r="M310" s="1005"/>
      <c r="N310" s="1003"/>
      <c r="O310" s="1014"/>
      <c r="P310" s="1008"/>
      <c r="Q310" s="1008"/>
      <c r="R310" s="1008"/>
      <c r="S310" s="1007"/>
      <c r="V310" s="111" t="n">
        <f aca="false">+V309+1</f>
        <v>308</v>
      </c>
      <c r="W310" s="977" t="str">
        <f aca="false">IFERROR(VLOOKUP($V309,AD:AK,8,FALSE()),"")</f>
        <v/>
      </c>
      <c r="X310" s="977" t="str">
        <f aca="false">IFERROR(VLOOKUP($V310,AE:AL,8,FALSE()),"")</f>
        <v/>
      </c>
      <c r="Y310" s="977" t="str">
        <f aca="false">IFERROR(VLOOKUP($V310,AF:AM,8,FALSE()),"")</f>
        <v/>
      </c>
      <c r="Z310" s="977" t="str">
        <f aca="false">IFERROR(VLOOKUP($V310,AG:AN,8,FALSE()),"")</f>
        <v/>
      </c>
      <c r="AA310" s="977" t="str">
        <f aca="false">IFERROR(VLOOKUP($V310,AH:AO,8,FALSE()),"")</f>
        <v/>
      </c>
      <c r="AB310" s="977" t="str">
        <f aca="false">IFERROR(VLOOKUP($V310,AI:AP,8,FALSE()),"")</f>
        <v/>
      </c>
      <c r="AD310" s="111" t="str">
        <f aca="false">IF(AK310&lt;&gt;"",MAX(AD$3:AD309)+1,"")</f>
        <v/>
      </c>
      <c r="AE310" s="111" t="str">
        <f aca="false">IF(AL310&lt;&gt;"",MAX(AE$3:AE309)+1,"")</f>
        <v/>
      </c>
      <c r="AF310" s="111" t="str">
        <f aca="false">IF(AM310&lt;&gt;"",MAX(AF$3:AF309)+1,"")</f>
        <v/>
      </c>
      <c r="AG310" s="111" t="str">
        <f aca="false">IF(AN310&lt;&gt;"",MAX(AG$3:AG309)+1,"")</f>
        <v/>
      </c>
      <c r="AH310" s="111" t="str">
        <f aca="false">IF(AO310&lt;&gt;"",MAX(AH$3:AH309)+1,"")</f>
        <v/>
      </c>
      <c r="AI310" s="111" t="str">
        <f aca="false">IF(AP310&lt;&gt;"",MAX(AI$3:AI309)+1,"")</f>
        <v/>
      </c>
      <c r="AK310" s="111" t="str">
        <f aca="false">IF(B310="","",IF(COUNTIF($AK$3:AL309,B310)=0,B310,""))</f>
        <v/>
      </c>
      <c r="AL310" s="111" t="str">
        <f aca="false">IF(C310="","",IF($B310='Oneri di Urbanizzazione'!$E$33,IF(COUNTIF($AL$3:AL309,$C310)=0,$C310,""),""))</f>
        <v/>
      </c>
      <c r="AM310" s="111" t="str">
        <f aca="false">IF(D310="","",IF(AND($B310='Oneri di Urbanizzazione'!$E$33,$C310='Oneri di Urbanizzazione'!$E$35),IF(COUNTIF(AM$3:AM309,$D310)=0,$D310,""),""))</f>
        <v/>
      </c>
      <c r="AN310" s="111" t="str">
        <f aca="false">IF(E310="","",IF(AND($B310='Oneri di Urbanizzazione'!$E$33,$C310='Oneri di Urbanizzazione'!$E$35,$D310='Oneri di Urbanizzazione'!$E$38),IF(COUNTIF(AN$3:AN309,$E310)=0,$E310,""),""))</f>
        <v/>
      </c>
      <c r="AO310" s="111" t="str">
        <f aca="false">IF(F310="","",IF(AND($B310='Oneri di Urbanizzazione'!$E$33,$C310='Oneri di Urbanizzazione'!$E$35,$D310='Oneri di Urbanizzazione'!$E$38,$E310='Oneri di Urbanizzazione'!$E$40),IF(COUNTIF(AO$3:AO309,$F310)=0,$F310,""),""))</f>
        <v/>
      </c>
      <c r="AP310" s="111" t="str">
        <f aca="false">IF(G310="","",IF(AND($B310='Oneri di Urbanizzazione'!$E$33,$C310='Oneri di Urbanizzazione'!$E$35,$D310='Oneri di Urbanizzazione'!$E$38,$E310='Oneri di Urbanizzazione'!$E$40,$F310='Oneri di Urbanizzazione'!$E$42),IF(COUNTIF(AP$3:AP309,$G310)=0,$G310,""),""))</f>
        <v/>
      </c>
      <c r="AY310" s="1" t="n">
        <f aca="false">+AY309+1</f>
        <v>308</v>
      </c>
      <c r="AZ310" s="978" t="str">
        <f aca="false">IFERROR(VLOOKUP($AY310,BI:BP,8,FALSE()),"")</f>
        <v/>
      </c>
      <c r="BA310" s="978" t="str">
        <f aca="false">IFERROR(VLOOKUP($AY310,BJ:BQ,8,FALSE()),"")</f>
        <v/>
      </c>
      <c r="BB310" s="978" t="str">
        <f aca="false">IFERROR(VLOOKUP($AY310,BK:BR,8,FALSE()),"")</f>
        <v/>
      </c>
      <c r="BC310" s="978" t="str">
        <f aca="false">IFERROR(VLOOKUP($AY310,BL:BS,8,FALSE()),"")</f>
        <v/>
      </c>
      <c r="BD310" s="978" t="str">
        <f aca="false">IFERROR(VLOOKUP($AY310,BM:BT,8,FALSE()),"")</f>
        <v/>
      </c>
      <c r="BE310" s="978" t="str">
        <f aca="false">IFERROR(VLOOKUP($AY310,BN:BU,8,FALSE()),"")</f>
        <v/>
      </c>
      <c r="BI310" s="1" t="str">
        <f aca="false">IF(BP310&lt;&gt;"",MAX(BI$3:BI309)+1,"")</f>
        <v/>
      </c>
      <c r="BJ310" s="1" t="str">
        <f aca="false">IF(BQ310&lt;&gt;"",MAX(BJ$3:BJ309)+1,"")</f>
        <v/>
      </c>
      <c r="BK310" s="1" t="str">
        <f aca="false">IF(BR310&lt;&gt;"",MAX(BK$3:BK309)+1,"")</f>
        <v/>
      </c>
      <c r="BL310" s="1" t="str">
        <f aca="false">IF(BS310&lt;&gt;"",MAX(BL$3:BL309)+1,"")</f>
        <v/>
      </c>
      <c r="BM310" s="1" t="str">
        <f aca="false">IF(BT310&lt;&gt;"",MAX(BM$3:BM309)+1,"")</f>
        <v/>
      </c>
      <c r="BN310" s="1" t="str">
        <f aca="false">IF(BU310&lt;&gt;"",MAX(BN$3:BN309)+1,"")</f>
        <v/>
      </c>
      <c r="BP310" s="1" t="str">
        <f aca="false">IF(B310&lt;&gt;"",IF(COUNTIF(BP$3:BP309,B310)&gt;0,"",B310),"")</f>
        <v/>
      </c>
      <c r="BQ310" s="1" t="str">
        <f aca="false">IF(C310&lt;&gt;"",IF(COUNTIF(BQ$3:BQ309,C310)&gt;0,"",C310),"")</f>
        <v/>
      </c>
      <c r="BR310" s="1" t="str">
        <f aca="false">IF(D310&lt;&gt;"",IF(COUNTIF(BR$3:BR309,D310)&gt;0,"",D310),"")</f>
        <v/>
      </c>
      <c r="BS310" s="1" t="str">
        <f aca="false">IF(E310&lt;&gt;"",IF(COUNTIF(BS$3:BS309,E310)&gt;0,"",E310),"")</f>
        <v/>
      </c>
      <c r="BT310" s="1" t="str">
        <f aca="false">IF(F310&lt;&gt;"",IF(COUNTIF(BT$3:BT309,F310)&gt;0,"",F310),"")</f>
        <v/>
      </c>
      <c r="BU310" s="1" t="str">
        <f aca="false">IF(G310&lt;&gt;"",IF(COUNTIF(BU$3:BU309,G310)&gt;0,"",G310),"")</f>
        <v/>
      </c>
    </row>
    <row r="311" customFormat="false" ht="15" hidden="false" customHeight="false" outlineLevel="0" collapsed="false">
      <c r="A311" s="972" t="str">
        <f aca="false">IF(B311&lt;&gt;"",CONCATENATE(B311,C311,D311,E311,F311,G311),"")</f>
        <v/>
      </c>
      <c r="B311" s="660"/>
      <c r="C311" s="660"/>
      <c r="D311" s="660"/>
      <c r="E311" s="1008"/>
      <c r="F311" s="660"/>
      <c r="G311" s="660"/>
      <c r="H311" s="1002"/>
      <c r="I311" s="1002"/>
      <c r="J311" s="1003"/>
      <c r="K311" s="1004"/>
      <c r="L311" s="1005"/>
      <c r="M311" s="1005"/>
      <c r="N311" s="1003"/>
      <c r="O311" s="1014"/>
      <c r="P311" s="1008"/>
      <c r="Q311" s="1008"/>
      <c r="R311" s="1008"/>
      <c r="S311" s="1007"/>
      <c r="V311" s="111" t="n">
        <f aca="false">+V310+1</f>
        <v>309</v>
      </c>
      <c r="W311" s="977" t="str">
        <f aca="false">IFERROR(VLOOKUP($V310,AD:AK,8,FALSE()),"")</f>
        <v/>
      </c>
      <c r="X311" s="977" t="str">
        <f aca="false">IFERROR(VLOOKUP($V311,AE:AL,8,FALSE()),"")</f>
        <v/>
      </c>
      <c r="Y311" s="977" t="str">
        <f aca="false">IFERROR(VLOOKUP($V311,AF:AM,8,FALSE()),"")</f>
        <v/>
      </c>
      <c r="Z311" s="977" t="str">
        <f aca="false">IFERROR(VLOOKUP($V311,AG:AN,8,FALSE()),"")</f>
        <v/>
      </c>
      <c r="AA311" s="977" t="str">
        <f aca="false">IFERROR(VLOOKUP($V311,AH:AO,8,FALSE()),"")</f>
        <v/>
      </c>
      <c r="AB311" s="977" t="str">
        <f aca="false">IFERROR(VLOOKUP($V311,AI:AP,8,FALSE()),"")</f>
        <v/>
      </c>
      <c r="AD311" s="111" t="str">
        <f aca="false">IF(AK311&lt;&gt;"",MAX(AD$3:AD310)+1,"")</f>
        <v/>
      </c>
      <c r="AE311" s="111" t="str">
        <f aca="false">IF(AL311&lt;&gt;"",MAX(AE$3:AE310)+1,"")</f>
        <v/>
      </c>
      <c r="AF311" s="111" t="str">
        <f aca="false">IF(AM311&lt;&gt;"",MAX(AF$3:AF310)+1,"")</f>
        <v/>
      </c>
      <c r="AG311" s="111" t="str">
        <f aca="false">IF(AN311&lt;&gt;"",MAX(AG$3:AG310)+1,"")</f>
        <v/>
      </c>
      <c r="AH311" s="111" t="str">
        <f aca="false">IF(AO311&lt;&gt;"",MAX(AH$3:AH310)+1,"")</f>
        <v/>
      </c>
      <c r="AI311" s="111" t="str">
        <f aca="false">IF(AP311&lt;&gt;"",MAX(AI$3:AI310)+1,"")</f>
        <v/>
      </c>
      <c r="AK311" s="111" t="str">
        <f aca="false">IF(B311="","",IF(COUNTIF($AK$3:AL310,B311)=0,B311,""))</f>
        <v/>
      </c>
      <c r="AL311" s="111" t="str">
        <f aca="false">IF(C311="","",IF($B311='Oneri di Urbanizzazione'!$E$33,IF(COUNTIF($AL$3:AL310,$C311)=0,$C311,""),""))</f>
        <v/>
      </c>
      <c r="AM311" s="111" t="str">
        <f aca="false">IF(D311="","",IF(AND($B311='Oneri di Urbanizzazione'!$E$33,$C311='Oneri di Urbanizzazione'!$E$35),IF(COUNTIF(AM$3:AM310,$D311)=0,$D311,""),""))</f>
        <v/>
      </c>
      <c r="AN311" s="111" t="str">
        <f aca="false">IF(E311="","",IF(AND($B311='Oneri di Urbanizzazione'!$E$33,$C311='Oneri di Urbanizzazione'!$E$35,$D311='Oneri di Urbanizzazione'!$E$38),IF(COUNTIF(AN$3:AN310,$E311)=0,$E311,""),""))</f>
        <v/>
      </c>
      <c r="AO311" s="111" t="str">
        <f aca="false">IF(F311="","",IF(AND($B311='Oneri di Urbanizzazione'!$E$33,$C311='Oneri di Urbanizzazione'!$E$35,$D311='Oneri di Urbanizzazione'!$E$38,$E311='Oneri di Urbanizzazione'!$E$40),IF(COUNTIF(AO$3:AO310,$F311)=0,$F311,""),""))</f>
        <v/>
      </c>
      <c r="AP311" s="111" t="str">
        <f aca="false">IF(G311="","",IF(AND($B311='Oneri di Urbanizzazione'!$E$33,$C311='Oneri di Urbanizzazione'!$E$35,$D311='Oneri di Urbanizzazione'!$E$38,$E311='Oneri di Urbanizzazione'!$E$40,$F311='Oneri di Urbanizzazione'!$E$42),IF(COUNTIF(AP$3:AP310,$G311)=0,$G311,""),""))</f>
        <v/>
      </c>
      <c r="AY311" s="1" t="n">
        <f aca="false">+AY310+1</f>
        <v>309</v>
      </c>
      <c r="AZ311" s="978" t="str">
        <f aca="false">IFERROR(VLOOKUP($AY311,BI:BP,8,FALSE()),"")</f>
        <v/>
      </c>
      <c r="BA311" s="978" t="str">
        <f aca="false">IFERROR(VLOOKUP($AY311,BJ:BQ,8,FALSE()),"")</f>
        <v/>
      </c>
      <c r="BB311" s="978" t="str">
        <f aca="false">IFERROR(VLOOKUP($AY311,BK:BR,8,FALSE()),"")</f>
        <v/>
      </c>
      <c r="BC311" s="978" t="str">
        <f aca="false">IFERROR(VLOOKUP($AY311,BL:BS,8,FALSE()),"")</f>
        <v/>
      </c>
      <c r="BD311" s="978" t="str">
        <f aca="false">IFERROR(VLOOKUP($AY311,BM:BT,8,FALSE()),"")</f>
        <v/>
      </c>
      <c r="BE311" s="978" t="str">
        <f aca="false">IFERROR(VLOOKUP($AY311,BN:BU,8,FALSE()),"")</f>
        <v/>
      </c>
      <c r="BI311" s="1" t="str">
        <f aca="false">IF(BP311&lt;&gt;"",MAX(BI$3:BI310)+1,"")</f>
        <v/>
      </c>
      <c r="BJ311" s="1" t="str">
        <f aca="false">IF(BQ311&lt;&gt;"",MAX(BJ$3:BJ310)+1,"")</f>
        <v/>
      </c>
      <c r="BK311" s="1" t="str">
        <f aca="false">IF(BR311&lt;&gt;"",MAX(BK$3:BK310)+1,"")</f>
        <v/>
      </c>
      <c r="BL311" s="1" t="str">
        <f aca="false">IF(BS311&lt;&gt;"",MAX(BL$3:BL310)+1,"")</f>
        <v/>
      </c>
      <c r="BM311" s="1" t="str">
        <f aca="false">IF(BT311&lt;&gt;"",MAX(BM$3:BM310)+1,"")</f>
        <v/>
      </c>
      <c r="BN311" s="1" t="str">
        <f aca="false">IF(BU311&lt;&gt;"",MAX(BN$3:BN310)+1,"")</f>
        <v/>
      </c>
      <c r="BP311" s="1" t="str">
        <f aca="false">IF(B311&lt;&gt;"",IF(COUNTIF(BP$3:BP310,B311)&gt;0,"",B311),"")</f>
        <v/>
      </c>
      <c r="BQ311" s="1" t="str">
        <f aca="false">IF(C311&lt;&gt;"",IF(COUNTIF(BQ$3:BQ310,C311)&gt;0,"",C311),"")</f>
        <v/>
      </c>
      <c r="BR311" s="1" t="str">
        <f aca="false">IF(D311&lt;&gt;"",IF(COUNTIF(BR$3:BR310,D311)&gt;0,"",D311),"")</f>
        <v/>
      </c>
      <c r="BS311" s="1" t="str">
        <f aca="false">IF(E311&lt;&gt;"",IF(COUNTIF(BS$3:BS310,E311)&gt;0,"",E311),"")</f>
        <v/>
      </c>
      <c r="BT311" s="1" t="str">
        <f aca="false">IF(F311&lt;&gt;"",IF(COUNTIF(BT$3:BT310,F311)&gt;0,"",F311),"")</f>
        <v/>
      </c>
      <c r="BU311" s="1" t="str">
        <f aca="false">IF(G311&lt;&gt;"",IF(COUNTIF(BU$3:BU310,G311)&gt;0,"",G311),"")</f>
        <v/>
      </c>
    </row>
    <row r="312" customFormat="false" ht="15" hidden="false" customHeight="false" outlineLevel="0" collapsed="false">
      <c r="A312" s="972" t="str">
        <f aca="false">IF(B312&lt;&gt;"",CONCATENATE(B312,C312,D312,E312,F312,G312),"")</f>
        <v/>
      </c>
      <c r="B312" s="660"/>
      <c r="C312" s="660"/>
      <c r="D312" s="660"/>
      <c r="E312" s="1008"/>
      <c r="F312" s="660"/>
      <c r="G312" s="660"/>
      <c r="H312" s="1002"/>
      <c r="I312" s="1002"/>
      <c r="J312" s="1003"/>
      <c r="K312" s="1004"/>
      <c r="L312" s="1005"/>
      <c r="M312" s="1005"/>
      <c r="N312" s="1003"/>
      <c r="O312" s="1014"/>
      <c r="P312" s="1008"/>
      <c r="Q312" s="1008"/>
      <c r="R312" s="1008"/>
      <c r="S312" s="1007"/>
      <c r="V312" s="111" t="n">
        <f aca="false">+V311+1</f>
        <v>310</v>
      </c>
      <c r="W312" s="977" t="str">
        <f aca="false">IFERROR(VLOOKUP($V311,AD:AK,8,FALSE()),"")</f>
        <v/>
      </c>
      <c r="X312" s="977" t="str">
        <f aca="false">IFERROR(VLOOKUP($V312,AE:AL,8,FALSE()),"")</f>
        <v/>
      </c>
      <c r="Y312" s="977" t="str">
        <f aca="false">IFERROR(VLOOKUP($V312,AF:AM,8,FALSE()),"")</f>
        <v/>
      </c>
      <c r="Z312" s="977" t="str">
        <f aca="false">IFERROR(VLOOKUP($V312,AG:AN,8,FALSE()),"")</f>
        <v/>
      </c>
      <c r="AA312" s="977" t="str">
        <f aca="false">IFERROR(VLOOKUP($V312,AH:AO,8,FALSE()),"")</f>
        <v/>
      </c>
      <c r="AB312" s="977" t="str">
        <f aca="false">IFERROR(VLOOKUP($V312,AI:AP,8,FALSE()),"")</f>
        <v/>
      </c>
      <c r="AD312" s="111" t="str">
        <f aca="false">IF(AK312&lt;&gt;"",MAX(AD$3:AD311)+1,"")</f>
        <v/>
      </c>
      <c r="AE312" s="111" t="str">
        <f aca="false">IF(AL312&lt;&gt;"",MAX(AE$3:AE311)+1,"")</f>
        <v/>
      </c>
      <c r="AF312" s="111" t="str">
        <f aca="false">IF(AM312&lt;&gt;"",MAX(AF$3:AF311)+1,"")</f>
        <v/>
      </c>
      <c r="AG312" s="111" t="str">
        <f aca="false">IF(AN312&lt;&gt;"",MAX(AG$3:AG311)+1,"")</f>
        <v/>
      </c>
      <c r="AH312" s="111" t="str">
        <f aca="false">IF(AO312&lt;&gt;"",MAX(AH$3:AH311)+1,"")</f>
        <v/>
      </c>
      <c r="AI312" s="111" t="str">
        <f aca="false">IF(AP312&lt;&gt;"",MAX(AI$3:AI311)+1,"")</f>
        <v/>
      </c>
      <c r="AK312" s="111" t="str">
        <f aca="false">IF(B312="","",IF(COUNTIF($AK$3:AL311,B312)=0,B312,""))</f>
        <v/>
      </c>
      <c r="AL312" s="111" t="str">
        <f aca="false">IF(C312="","",IF($B312='Oneri di Urbanizzazione'!$E$33,IF(COUNTIF($AL$3:AL311,$C312)=0,$C312,""),""))</f>
        <v/>
      </c>
      <c r="AM312" s="111" t="str">
        <f aca="false">IF(D312="","",IF(AND($B312='Oneri di Urbanizzazione'!$E$33,$C312='Oneri di Urbanizzazione'!$E$35),IF(COUNTIF(AM$3:AM311,$D312)=0,$D312,""),""))</f>
        <v/>
      </c>
      <c r="AN312" s="111" t="str">
        <f aca="false">IF(E312="","",IF(AND($B312='Oneri di Urbanizzazione'!$E$33,$C312='Oneri di Urbanizzazione'!$E$35,$D312='Oneri di Urbanizzazione'!$E$38),IF(COUNTIF(AN$3:AN311,$E312)=0,$E312,""),""))</f>
        <v/>
      </c>
      <c r="AO312" s="111" t="str">
        <f aca="false">IF(F312="","",IF(AND($B312='Oneri di Urbanizzazione'!$E$33,$C312='Oneri di Urbanizzazione'!$E$35,$D312='Oneri di Urbanizzazione'!$E$38,$E312='Oneri di Urbanizzazione'!$E$40),IF(COUNTIF(AO$3:AO311,$F312)=0,$F312,""),""))</f>
        <v/>
      </c>
      <c r="AP312" s="111" t="str">
        <f aca="false">IF(G312="","",IF(AND($B312='Oneri di Urbanizzazione'!$E$33,$C312='Oneri di Urbanizzazione'!$E$35,$D312='Oneri di Urbanizzazione'!$E$38,$E312='Oneri di Urbanizzazione'!$E$40,$F312='Oneri di Urbanizzazione'!$E$42),IF(COUNTIF(AP$3:AP311,$G312)=0,$G312,""),""))</f>
        <v/>
      </c>
      <c r="AY312" s="1" t="n">
        <f aca="false">+AY311+1</f>
        <v>310</v>
      </c>
      <c r="AZ312" s="978" t="str">
        <f aca="false">IFERROR(VLOOKUP($AY312,BI:BP,8,FALSE()),"")</f>
        <v/>
      </c>
      <c r="BA312" s="978" t="str">
        <f aca="false">IFERROR(VLOOKUP($AY312,BJ:BQ,8,FALSE()),"")</f>
        <v/>
      </c>
      <c r="BB312" s="978" t="str">
        <f aca="false">IFERROR(VLOOKUP($AY312,BK:BR,8,FALSE()),"")</f>
        <v/>
      </c>
      <c r="BC312" s="978" t="str">
        <f aca="false">IFERROR(VLOOKUP($AY312,BL:BS,8,FALSE()),"")</f>
        <v/>
      </c>
      <c r="BD312" s="978" t="str">
        <f aca="false">IFERROR(VLOOKUP($AY312,BM:BT,8,FALSE()),"")</f>
        <v/>
      </c>
      <c r="BE312" s="978" t="str">
        <f aca="false">IFERROR(VLOOKUP($AY312,BN:BU,8,FALSE()),"")</f>
        <v/>
      </c>
      <c r="BI312" s="1" t="str">
        <f aca="false">IF(BP312&lt;&gt;"",MAX(BI$3:BI311)+1,"")</f>
        <v/>
      </c>
      <c r="BJ312" s="1" t="str">
        <f aca="false">IF(BQ312&lt;&gt;"",MAX(BJ$3:BJ311)+1,"")</f>
        <v/>
      </c>
      <c r="BK312" s="1" t="str">
        <f aca="false">IF(BR312&lt;&gt;"",MAX(BK$3:BK311)+1,"")</f>
        <v/>
      </c>
      <c r="BL312" s="1" t="str">
        <f aca="false">IF(BS312&lt;&gt;"",MAX(BL$3:BL311)+1,"")</f>
        <v/>
      </c>
      <c r="BM312" s="1" t="str">
        <f aca="false">IF(BT312&lt;&gt;"",MAX(BM$3:BM311)+1,"")</f>
        <v/>
      </c>
      <c r="BN312" s="1" t="str">
        <f aca="false">IF(BU312&lt;&gt;"",MAX(BN$3:BN311)+1,"")</f>
        <v/>
      </c>
      <c r="BP312" s="1" t="str">
        <f aca="false">IF(B312&lt;&gt;"",IF(COUNTIF(BP$3:BP311,B312)&gt;0,"",B312),"")</f>
        <v/>
      </c>
      <c r="BQ312" s="1" t="str">
        <f aca="false">IF(C312&lt;&gt;"",IF(COUNTIF(BQ$3:BQ311,C312)&gt;0,"",C312),"")</f>
        <v/>
      </c>
      <c r="BR312" s="1" t="str">
        <f aca="false">IF(D312&lt;&gt;"",IF(COUNTIF(BR$3:BR311,D312)&gt;0,"",D312),"")</f>
        <v/>
      </c>
      <c r="BS312" s="1" t="str">
        <f aca="false">IF(E312&lt;&gt;"",IF(COUNTIF(BS$3:BS311,E312)&gt;0,"",E312),"")</f>
        <v/>
      </c>
      <c r="BT312" s="1" t="str">
        <f aca="false">IF(F312&lt;&gt;"",IF(COUNTIF(BT$3:BT311,F312)&gt;0,"",F312),"")</f>
        <v/>
      </c>
      <c r="BU312" s="1" t="str">
        <f aca="false">IF(G312&lt;&gt;"",IF(COUNTIF(BU$3:BU311,G312)&gt;0,"",G312),"")</f>
        <v/>
      </c>
    </row>
    <row r="313" customFormat="false" ht="15" hidden="false" customHeight="false" outlineLevel="0" collapsed="false">
      <c r="A313" s="972" t="str">
        <f aca="false">IF(B313&lt;&gt;"",CONCATENATE(B313,C313,D313,E313,F313,G313),"")</f>
        <v/>
      </c>
      <c r="B313" s="660"/>
      <c r="C313" s="660"/>
      <c r="D313" s="660"/>
      <c r="E313" s="1008"/>
      <c r="F313" s="660"/>
      <c r="G313" s="660"/>
      <c r="H313" s="1002"/>
      <c r="I313" s="1002"/>
      <c r="J313" s="1003"/>
      <c r="K313" s="1004"/>
      <c r="L313" s="1005"/>
      <c r="M313" s="1005"/>
      <c r="N313" s="1003"/>
      <c r="O313" s="1014"/>
      <c r="P313" s="1008"/>
      <c r="Q313" s="1008"/>
      <c r="R313" s="1008"/>
      <c r="S313" s="1007"/>
      <c r="V313" s="111" t="n">
        <f aca="false">+V312+1</f>
        <v>311</v>
      </c>
      <c r="W313" s="977" t="str">
        <f aca="false">IFERROR(VLOOKUP($V312,AD:AK,8,FALSE()),"")</f>
        <v/>
      </c>
      <c r="X313" s="977" t="str">
        <f aca="false">IFERROR(VLOOKUP($V313,AE:AL,8,FALSE()),"")</f>
        <v/>
      </c>
      <c r="Y313" s="977" t="str">
        <f aca="false">IFERROR(VLOOKUP($V313,AF:AM,8,FALSE()),"")</f>
        <v/>
      </c>
      <c r="Z313" s="977" t="str">
        <f aca="false">IFERROR(VLOOKUP($V313,AG:AN,8,FALSE()),"")</f>
        <v/>
      </c>
      <c r="AA313" s="977" t="str">
        <f aca="false">IFERROR(VLOOKUP($V313,AH:AO,8,FALSE()),"")</f>
        <v/>
      </c>
      <c r="AB313" s="977" t="str">
        <f aca="false">IFERROR(VLOOKUP($V313,AI:AP,8,FALSE()),"")</f>
        <v/>
      </c>
      <c r="AD313" s="111" t="str">
        <f aca="false">IF(AK313&lt;&gt;"",MAX(AD$3:AD312)+1,"")</f>
        <v/>
      </c>
      <c r="AE313" s="111" t="str">
        <f aca="false">IF(AL313&lt;&gt;"",MAX(AE$3:AE312)+1,"")</f>
        <v/>
      </c>
      <c r="AF313" s="111" t="str">
        <f aca="false">IF(AM313&lt;&gt;"",MAX(AF$3:AF312)+1,"")</f>
        <v/>
      </c>
      <c r="AG313" s="111" t="str">
        <f aca="false">IF(AN313&lt;&gt;"",MAX(AG$3:AG312)+1,"")</f>
        <v/>
      </c>
      <c r="AH313" s="111" t="str">
        <f aca="false">IF(AO313&lt;&gt;"",MAX(AH$3:AH312)+1,"")</f>
        <v/>
      </c>
      <c r="AI313" s="111" t="str">
        <f aca="false">IF(AP313&lt;&gt;"",MAX(AI$3:AI312)+1,"")</f>
        <v/>
      </c>
      <c r="AK313" s="111" t="str">
        <f aca="false">IF(B313="","",IF(COUNTIF($AK$3:AL312,B313)=0,B313,""))</f>
        <v/>
      </c>
      <c r="AL313" s="111" t="str">
        <f aca="false">IF(C313="","",IF($B313='Oneri di Urbanizzazione'!$E$33,IF(COUNTIF($AL$3:AL312,$C313)=0,$C313,""),""))</f>
        <v/>
      </c>
      <c r="AM313" s="111" t="str">
        <f aca="false">IF(D313="","",IF(AND($B313='Oneri di Urbanizzazione'!$E$33,$C313='Oneri di Urbanizzazione'!$E$35),IF(COUNTIF(AM$3:AM312,$D313)=0,$D313,""),""))</f>
        <v/>
      </c>
      <c r="AN313" s="111" t="str">
        <f aca="false">IF(E313="","",IF(AND($B313='Oneri di Urbanizzazione'!$E$33,$C313='Oneri di Urbanizzazione'!$E$35,$D313='Oneri di Urbanizzazione'!$E$38),IF(COUNTIF(AN$3:AN312,$E313)=0,$E313,""),""))</f>
        <v/>
      </c>
      <c r="AO313" s="111" t="str">
        <f aca="false">IF(F313="","",IF(AND($B313='Oneri di Urbanizzazione'!$E$33,$C313='Oneri di Urbanizzazione'!$E$35,$D313='Oneri di Urbanizzazione'!$E$38,$E313='Oneri di Urbanizzazione'!$E$40),IF(COUNTIF(AO$3:AO312,$F313)=0,$F313,""),""))</f>
        <v/>
      </c>
      <c r="AP313" s="111" t="str">
        <f aca="false">IF(G313="","",IF(AND($B313='Oneri di Urbanizzazione'!$E$33,$C313='Oneri di Urbanizzazione'!$E$35,$D313='Oneri di Urbanizzazione'!$E$38,$E313='Oneri di Urbanizzazione'!$E$40,$F313='Oneri di Urbanizzazione'!$E$42),IF(COUNTIF(AP$3:AP312,$G313)=0,$G313,""),""))</f>
        <v/>
      </c>
      <c r="AY313" s="1" t="n">
        <f aca="false">+AY312+1</f>
        <v>311</v>
      </c>
      <c r="AZ313" s="978" t="str">
        <f aca="false">IFERROR(VLOOKUP($AY313,BI:BP,8,FALSE()),"")</f>
        <v/>
      </c>
      <c r="BA313" s="978" t="str">
        <f aca="false">IFERROR(VLOOKUP($AY313,BJ:BQ,8,FALSE()),"")</f>
        <v/>
      </c>
      <c r="BB313" s="978" t="str">
        <f aca="false">IFERROR(VLOOKUP($AY313,BK:BR,8,FALSE()),"")</f>
        <v/>
      </c>
      <c r="BC313" s="978" t="str">
        <f aca="false">IFERROR(VLOOKUP($AY313,BL:BS,8,FALSE()),"")</f>
        <v/>
      </c>
      <c r="BD313" s="978" t="str">
        <f aca="false">IFERROR(VLOOKUP($AY313,BM:BT,8,FALSE()),"")</f>
        <v/>
      </c>
      <c r="BE313" s="978" t="str">
        <f aca="false">IFERROR(VLOOKUP($AY313,BN:BU,8,FALSE()),"")</f>
        <v/>
      </c>
      <c r="BI313" s="1" t="str">
        <f aca="false">IF(BP313&lt;&gt;"",MAX(BI$3:BI312)+1,"")</f>
        <v/>
      </c>
      <c r="BJ313" s="1" t="str">
        <f aca="false">IF(BQ313&lt;&gt;"",MAX(BJ$3:BJ312)+1,"")</f>
        <v/>
      </c>
      <c r="BK313" s="1" t="str">
        <f aca="false">IF(BR313&lt;&gt;"",MAX(BK$3:BK312)+1,"")</f>
        <v/>
      </c>
      <c r="BL313" s="1" t="str">
        <f aca="false">IF(BS313&lt;&gt;"",MAX(BL$3:BL312)+1,"")</f>
        <v/>
      </c>
      <c r="BM313" s="1" t="str">
        <f aca="false">IF(BT313&lt;&gt;"",MAX(BM$3:BM312)+1,"")</f>
        <v/>
      </c>
      <c r="BN313" s="1" t="str">
        <f aca="false">IF(BU313&lt;&gt;"",MAX(BN$3:BN312)+1,"")</f>
        <v/>
      </c>
      <c r="BP313" s="1" t="str">
        <f aca="false">IF(B313&lt;&gt;"",IF(COUNTIF(BP$3:BP312,B313)&gt;0,"",B313),"")</f>
        <v/>
      </c>
      <c r="BQ313" s="1" t="str">
        <f aca="false">IF(C313&lt;&gt;"",IF(COUNTIF(BQ$3:BQ312,C313)&gt;0,"",C313),"")</f>
        <v/>
      </c>
      <c r="BR313" s="1" t="str">
        <f aca="false">IF(D313&lt;&gt;"",IF(COUNTIF(BR$3:BR312,D313)&gt;0,"",D313),"")</f>
        <v/>
      </c>
      <c r="BS313" s="1" t="str">
        <f aca="false">IF(E313&lt;&gt;"",IF(COUNTIF(BS$3:BS312,E313)&gt;0,"",E313),"")</f>
        <v/>
      </c>
      <c r="BT313" s="1" t="str">
        <f aca="false">IF(F313&lt;&gt;"",IF(COUNTIF(BT$3:BT312,F313)&gt;0,"",F313),"")</f>
        <v/>
      </c>
      <c r="BU313" s="1" t="str">
        <f aca="false">IF(G313&lt;&gt;"",IF(COUNTIF(BU$3:BU312,G313)&gt;0,"",G313),"")</f>
        <v/>
      </c>
    </row>
    <row r="314" customFormat="false" ht="15" hidden="false" customHeight="false" outlineLevel="0" collapsed="false">
      <c r="A314" s="972" t="str">
        <f aca="false">IF(B314&lt;&gt;"",CONCATENATE(B314,C314,D314,E314,F314,G314),"")</f>
        <v/>
      </c>
      <c r="B314" s="660"/>
      <c r="C314" s="660"/>
      <c r="D314" s="660"/>
      <c r="E314" s="1008"/>
      <c r="F314" s="660"/>
      <c r="G314" s="660"/>
      <c r="H314" s="1002"/>
      <c r="I314" s="1002"/>
      <c r="J314" s="1003"/>
      <c r="K314" s="1004"/>
      <c r="L314" s="1005"/>
      <c r="M314" s="1005"/>
      <c r="N314" s="1003"/>
      <c r="O314" s="1014"/>
      <c r="P314" s="1008"/>
      <c r="Q314" s="1008"/>
      <c r="R314" s="1008"/>
      <c r="S314" s="1007"/>
      <c r="V314" s="111" t="n">
        <f aca="false">+V313+1</f>
        <v>312</v>
      </c>
      <c r="W314" s="977" t="str">
        <f aca="false">IFERROR(VLOOKUP($V313,AD:AK,8,FALSE()),"")</f>
        <v/>
      </c>
      <c r="X314" s="977" t="str">
        <f aca="false">IFERROR(VLOOKUP($V314,AE:AL,8,FALSE()),"")</f>
        <v/>
      </c>
      <c r="Y314" s="977" t="str">
        <f aca="false">IFERROR(VLOOKUP($V314,AF:AM,8,FALSE()),"")</f>
        <v/>
      </c>
      <c r="Z314" s="977" t="str">
        <f aca="false">IFERROR(VLOOKUP($V314,AG:AN,8,FALSE()),"")</f>
        <v/>
      </c>
      <c r="AA314" s="977" t="str">
        <f aca="false">IFERROR(VLOOKUP($V314,AH:AO,8,FALSE()),"")</f>
        <v/>
      </c>
      <c r="AB314" s="977" t="str">
        <f aca="false">IFERROR(VLOOKUP($V314,AI:AP,8,FALSE()),"")</f>
        <v/>
      </c>
      <c r="AD314" s="111" t="str">
        <f aca="false">IF(AK314&lt;&gt;"",MAX(AD$3:AD313)+1,"")</f>
        <v/>
      </c>
      <c r="AE314" s="111" t="str">
        <f aca="false">IF(AL314&lt;&gt;"",MAX(AE$3:AE313)+1,"")</f>
        <v/>
      </c>
      <c r="AF314" s="111" t="str">
        <f aca="false">IF(AM314&lt;&gt;"",MAX(AF$3:AF313)+1,"")</f>
        <v/>
      </c>
      <c r="AG314" s="111" t="str">
        <f aca="false">IF(AN314&lt;&gt;"",MAX(AG$3:AG313)+1,"")</f>
        <v/>
      </c>
      <c r="AH314" s="111" t="str">
        <f aca="false">IF(AO314&lt;&gt;"",MAX(AH$3:AH313)+1,"")</f>
        <v/>
      </c>
      <c r="AI314" s="111" t="str">
        <f aca="false">IF(AP314&lt;&gt;"",MAX(AI$3:AI313)+1,"")</f>
        <v/>
      </c>
      <c r="AK314" s="111" t="str">
        <f aca="false">IF(B314="","",IF(COUNTIF($AK$3:AL313,B314)=0,B314,""))</f>
        <v/>
      </c>
      <c r="AL314" s="111" t="str">
        <f aca="false">IF(C314="","",IF($B314='Oneri di Urbanizzazione'!$E$33,IF(COUNTIF($AL$3:AL313,$C314)=0,$C314,""),""))</f>
        <v/>
      </c>
      <c r="AM314" s="111" t="str">
        <f aca="false">IF(D314="","",IF(AND($B314='Oneri di Urbanizzazione'!$E$33,$C314='Oneri di Urbanizzazione'!$E$35),IF(COUNTIF(AM$3:AM313,$D314)=0,$D314,""),""))</f>
        <v/>
      </c>
      <c r="AN314" s="111" t="str">
        <f aca="false">IF(E314="","",IF(AND($B314='Oneri di Urbanizzazione'!$E$33,$C314='Oneri di Urbanizzazione'!$E$35,$D314='Oneri di Urbanizzazione'!$E$38),IF(COUNTIF(AN$3:AN313,$E314)=0,$E314,""),""))</f>
        <v/>
      </c>
      <c r="AO314" s="111" t="str">
        <f aca="false">IF(F314="","",IF(AND($B314='Oneri di Urbanizzazione'!$E$33,$C314='Oneri di Urbanizzazione'!$E$35,$D314='Oneri di Urbanizzazione'!$E$38,$E314='Oneri di Urbanizzazione'!$E$40),IF(COUNTIF(AO$3:AO313,$F314)=0,$F314,""),""))</f>
        <v/>
      </c>
      <c r="AP314" s="111" t="str">
        <f aca="false">IF(G314="","",IF(AND($B314='Oneri di Urbanizzazione'!$E$33,$C314='Oneri di Urbanizzazione'!$E$35,$D314='Oneri di Urbanizzazione'!$E$38,$E314='Oneri di Urbanizzazione'!$E$40,$F314='Oneri di Urbanizzazione'!$E$42),IF(COUNTIF(AP$3:AP313,$G314)=0,$G314,""),""))</f>
        <v/>
      </c>
      <c r="AY314" s="1" t="n">
        <f aca="false">+AY313+1</f>
        <v>312</v>
      </c>
      <c r="AZ314" s="978" t="str">
        <f aca="false">IFERROR(VLOOKUP($AY314,BI:BP,8,FALSE()),"")</f>
        <v/>
      </c>
      <c r="BA314" s="978" t="str">
        <f aca="false">IFERROR(VLOOKUP($AY314,BJ:BQ,8,FALSE()),"")</f>
        <v/>
      </c>
      <c r="BB314" s="978" t="str">
        <f aca="false">IFERROR(VLOOKUP($AY314,BK:BR,8,FALSE()),"")</f>
        <v/>
      </c>
      <c r="BC314" s="978" t="str">
        <f aca="false">IFERROR(VLOOKUP($AY314,BL:BS,8,FALSE()),"")</f>
        <v/>
      </c>
      <c r="BD314" s="978" t="str">
        <f aca="false">IFERROR(VLOOKUP($AY314,BM:BT,8,FALSE()),"")</f>
        <v/>
      </c>
      <c r="BE314" s="978" t="str">
        <f aca="false">IFERROR(VLOOKUP($AY314,BN:BU,8,FALSE()),"")</f>
        <v/>
      </c>
      <c r="BI314" s="1" t="str">
        <f aca="false">IF(BP314&lt;&gt;"",MAX(BI$3:BI313)+1,"")</f>
        <v/>
      </c>
      <c r="BJ314" s="1" t="str">
        <f aca="false">IF(BQ314&lt;&gt;"",MAX(BJ$3:BJ313)+1,"")</f>
        <v/>
      </c>
      <c r="BK314" s="1" t="str">
        <f aca="false">IF(BR314&lt;&gt;"",MAX(BK$3:BK313)+1,"")</f>
        <v/>
      </c>
      <c r="BL314" s="1" t="str">
        <f aca="false">IF(BS314&lt;&gt;"",MAX(BL$3:BL313)+1,"")</f>
        <v/>
      </c>
      <c r="BM314" s="1" t="str">
        <f aca="false">IF(BT314&lt;&gt;"",MAX(BM$3:BM313)+1,"")</f>
        <v/>
      </c>
      <c r="BN314" s="1" t="str">
        <f aca="false">IF(BU314&lt;&gt;"",MAX(BN$3:BN313)+1,"")</f>
        <v/>
      </c>
      <c r="BP314" s="1" t="str">
        <f aca="false">IF(B314&lt;&gt;"",IF(COUNTIF(BP$3:BP313,B314)&gt;0,"",B314),"")</f>
        <v/>
      </c>
      <c r="BQ314" s="1" t="str">
        <f aca="false">IF(C314&lt;&gt;"",IF(COUNTIF(BQ$3:BQ313,C314)&gt;0,"",C314),"")</f>
        <v/>
      </c>
      <c r="BR314" s="1" t="str">
        <f aca="false">IF(D314&lt;&gt;"",IF(COUNTIF(BR$3:BR313,D314)&gt;0,"",D314),"")</f>
        <v/>
      </c>
      <c r="BS314" s="1" t="str">
        <f aca="false">IF(E314&lt;&gt;"",IF(COUNTIF(BS$3:BS313,E314)&gt;0,"",E314),"")</f>
        <v/>
      </c>
      <c r="BT314" s="1" t="str">
        <f aca="false">IF(F314&lt;&gt;"",IF(COUNTIF(BT$3:BT313,F314)&gt;0,"",F314),"")</f>
        <v/>
      </c>
      <c r="BU314" s="1" t="str">
        <f aca="false">IF(G314&lt;&gt;"",IF(COUNTIF(BU$3:BU313,G314)&gt;0,"",G314),"")</f>
        <v/>
      </c>
    </row>
    <row r="315" customFormat="false" ht="15" hidden="false" customHeight="false" outlineLevel="0" collapsed="false">
      <c r="A315" s="972" t="str">
        <f aca="false">IF(B315&lt;&gt;"",CONCATENATE(B315,C315,D315,E315,F315,G315),"")</f>
        <v/>
      </c>
      <c r="B315" s="660"/>
      <c r="C315" s="660"/>
      <c r="D315" s="660"/>
      <c r="E315" s="1008"/>
      <c r="F315" s="660"/>
      <c r="G315" s="660"/>
      <c r="H315" s="1002"/>
      <c r="I315" s="1002"/>
      <c r="J315" s="1003"/>
      <c r="K315" s="1004"/>
      <c r="L315" s="1005"/>
      <c r="M315" s="1005"/>
      <c r="N315" s="1003"/>
      <c r="O315" s="1014"/>
      <c r="P315" s="1008"/>
      <c r="Q315" s="1008"/>
      <c r="R315" s="1008"/>
      <c r="S315" s="1007"/>
      <c r="V315" s="111" t="n">
        <f aca="false">+V314+1</f>
        <v>313</v>
      </c>
      <c r="W315" s="977" t="str">
        <f aca="false">IFERROR(VLOOKUP($V314,AD:AK,8,FALSE()),"")</f>
        <v/>
      </c>
      <c r="X315" s="977" t="str">
        <f aca="false">IFERROR(VLOOKUP($V315,AE:AL,8,FALSE()),"")</f>
        <v/>
      </c>
      <c r="Y315" s="977" t="str">
        <f aca="false">IFERROR(VLOOKUP($V315,AF:AM,8,FALSE()),"")</f>
        <v/>
      </c>
      <c r="Z315" s="977" t="str">
        <f aca="false">IFERROR(VLOOKUP($V315,AG:AN,8,FALSE()),"")</f>
        <v/>
      </c>
      <c r="AA315" s="977" t="str">
        <f aca="false">IFERROR(VLOOKUP($V315,AH:AO,8,FALSE()),"")</f>
        <v/>
      </c>
      <c r="AB315" s="977" t="str">
        <f aca="false">IFERROR(VLOOKUP($V315,AI:AP,8,FALSE()),"")</f>
        <v/>
      </c>
      <c r="AD315" s="111" t="str">
        <f aca="false">IF(AK315&lt;&gt;"",MAX(AD$3:AD314)+1,"")</f>
        <v/>
      </c>
      <c r="AE315" s="111" t="str">
        <f aca="false">IF(AL315&lt;&gt;"",MAX(AE$3:AE314)+1,"")</f>
        <v/>
      </c>
      <c r="AF315" s="111" t="str">
        <f aca="false">IF(AM315&lt;&gt;"",MAX(AF$3:AF314)+1,"")</f>
        <v/>
      </c>
      <c r="AG315" s="111" t="str">
        <f aca="false">IF(AN315&lt;&gt;"",MAX(AG$3:AG314)+1,"")</f>
        <v/>
      </c>
      <c r="AH315" s="111" t="str">
        <f aca="false">IF(AO315&lt;&gt;"",MAX(AH$3:AH314)+1,"")</f>
        <v/>
      </c>
      <c r="AI315" s="111" t="str">
        <f aca="false">IF(AP315&lt;&gt;"",MAX(AI$3:AI314)+1,"")</f>
        <v/>
      </c>
      <c r="AK315" s="111" t="str">
        <f aca="false">IF(B315="","",IF(COUNTIF($AK$3:AL314,B315)=0,B315,""))</f>
        <v/>
      </c>
      <c r="AL315" s="111" t="str">
        <f aca="false">IF(C315="","",IF($B315='Oneri di Urbanizzazione'!$E$33,IF(COUNTIF($AL$3:AL314,$C315)=0,$C315,""),""))</f>
        <v/>
      </c>
      <c r="AM315" s="111" t="str">
        <f aca="false">IF(D315="","",IF(AND($B315='Oneri di Urbanizzazione'!$E$33,$C315='Oneri di Urbanizzazione'!$E$35),IF(COUNTIF(AM$3:AM314,$D315)=0,$D315,""),""))</f>
        <v/>
      </c>
      <c r="AN315" s="111" t="str">
        <f aca="false">IF(E315="","",IF(AND($B315='Oneri di Urbanizzazione'!$E$33,$C315='Oneri di Urbanizzazione'!$E$35,$D315='Oneri di Urbanizzazione'!$E$38),IF(COUNTIF(AN$3:AN314,$E315)=0,$E315,""),""))</f>
        <v/>
      </c>
      <c r="AO315" s="111" t="str">
        <f aca="false">IF(F315="","",IF(AND($B315='Oneri di Urbanizzazione'!$E$33,$C315='Oneri di Urbanizzazione'!$E$35,$D315='Oneri di Urbanizzazione'!$E$38,$E315='Oneri di Urbanizzazione'!$E$40),IF(COUNTIF(AO$3:AO314,$F315)=0,$F315,""),""))</f>
        <v/>
      </c>
      <c r="AP315" s="111" t="str">
        <f aca="false">IF(G315="","",IF(AND($B315='Oneri di Urbanizzazione'!$E$33,$C315='Oneri di Urbanizzazione'!$E$35,$D315='Oneri di Urbanizzazione'!$E$38,$E315='Oneri di Urbanizzazione'!$E$40,$F315='Oneri di Urbanizzazione'!$E$42),IF(COUNTIF(AP$3:AP314,$G315)=0,$G315,""),""))</f>
        <v/>
      </c>
      <c r="AY315" s="1" t="n">
        <f aca="false">+AY314+1</f>
        <v>313</v>
      </c>
      <c r="AZ315" s="978" t="str">
        <f aca="false">IFERROR(VLOOKUP($AY315,BI:BP,8,FALSE()),"")</f>
        <v/>
      </c>
      <c r="BA315" s="978" t="str">
        <f aca="false">IFERROR(VLOOKUP($AY315,BJ:BQ,8,FALSE()),"")</f>
        <v/>
      </c>
      <c r="BB315" s="978" t="str">
        <f aca="false">IFERROR(VLOOKUP($AY315,BK:BR,8,FALSE()),"")</f>
        <v/>
      </c>
      <c r="BC315" s="978" t="str">
        <f aca="false">IFERROR(VLOOKUP($AY315,BL:BS,8,FALSE()),"")</f>
        <v/>
      </c>
      <c r="BD315" s="978" t="str">
        <f aca="false">IFERROR(VLOOKUP($AY315,BM:BT,8,FALSE()),"")</f>
        <v/>
      </c>
      <c r="BE315" s="978" t="str">
        <f aca="false">IFERROR(VLOOKUP($AY315,BN:BU,8,FALSE()),"")</f>
        <v/>
      </c>
      <c r="BI315" s="1" t="str">
        <f aca="false">IF(BP315&lt;&gt;"",MAX(BI$3:BI314)+1,"")</f>
        <v/>
      </c>
      <c r="BJ315" s="1" t="str">
        <f aca="false">IF(BQ315&lt;&gt;"",MAX(BJ$3:BJ314)+1,"")</f>
        <v/>
      </c>
      <c r="BK315" s="1" t="str">
        <f aca="false">IF(BR315&lt;&gt;"",MAX(BK$3:BK314)+1,"")</f>
        <v/>
      </c>
      <c r="BL315" s="1" t="str">
        <f aca="false">IF(BS315&lt;&gt;"",MAX(BL$3:BL314)+1,"")</f>
        <v/>
      </c>
      <c r="BM315" s="1" t="str">
        <f aca="false">IF(BT315&lt;&gt;"",MAX(BM$3:BM314)+1,"")</f>
        <v/>
      </c>
      <c r="BN315" s="1" t="str">
        <f aca="false">IF(BU315&lt;&gt;"",MAX(BN$3:BN314)+1,"")</f>
        <v/>
      </c>
      <c r="BP315" s="1" t="str">
        <f aca="false">IF(B315&lt;&gt;"",IF(COUNTIF(BP$3:BP314,B315)&gt;0,"",B315),"")</f>
        <v/>
      </c>
      <c r="BQ315" s="1" t="str">
        <f aca="false">IF(C315&lt;&gt;"",IF(COUNTIF(BQ$3:BQ314,C315)&gt;0,"",C315),"")</f>
        <v/>
      </c>
      <c r="BR315" s="1" t="str">
        <f aca="false">IF(D315&lt;&gt;"",IF(COUNTIF(BR$3:BR314,D315)&gt;0,"",D315),"")</f>
        <v/>
      </c>
      <c r="BS315" s="1" t="str">
        <f aca="false">IF(E315&lt;&gt;"",IF(COUNTIF(BS$3:BS314,E315)&gt;0,"",E315),"")</f>
        <v/>
      </c>
      <c r="BT315" s="1" t="str">
        <f aca="false">IF(F315&lt;&gt;"",IF(COUNTIF(BT$3:BT314,F315)&gt;0,"",F315),"")</f>
        <v/>
      </c>
      <c r="BU315" s="1" t="str">
        <f aca="false">IF(G315&lt;&gt;"",IF(COUNTIF(BU$3:BU314,G315)&gt;0,"",G315),"")</f>
        <v/>
      </c>
    </row>
    <row r="316" customFormat="false" ht="15" hidden="false" customHeight="false" outlineLevel="0" collapsed="false">
      <c r="A316" s="972" t="str">
        <f aca="false">IF(B316&lt;&gt;"",CONCATENATE(B316,C316,D316,E316,F316,G316),"")</f>
        <v/>
      </c>
      <c r="B316" s="660"/>
      <c r="C316" s="660"/>
      <c r="D316" s="660"/>
      <c r="E316" s="1008"/>
      <c r="F316" s="660"/>
      <c r="G316" s="660"/>
      <c r="H316" s="1002"/>
      <c r="I316" s="1002"/>
      <c r="J316" s="1003"/>
      <c r="K316" s="1004"/>
      <c r="L316" s="1005"/>
      <c r="M316" s="1005"/>
      <c r="N316" s="1003"/>
      <c r="O316" s="1014"/>
      <c r="P316" s="1008"/>
      <c r="Q316" s="1008"/>
      <c r="R316" s="1008"/>
      <c r="S316" s="1007"/>
      <c r="V316" s="111" t="n">
        <f aca="false">+V315+1</f>
        <v>314</v>
      </c>
      <c r="W316" s="977" t="str">
        <f aca="false">IFERROR(VLOOKUP($V315,AD:AK,8,FALSE()),"")</f>
        <v/>
      </c>
      <c r="X316" s="977" t="str">
        <f aca="false">IFERROR(VLOOKUP($V316,AE:AL,8,FALSE()),"")</f>
        <v/>
      </c>
      <c r="Y316" s="977" t="str">
        <f aca="false">IFERROR(VLOOKUP($V316,AF:AM,8,FALSE()),"")</f>
        <v/>
      </c>
      <c r="Z316" s="977" t="str">
        <f aca="false">IFERROR(VLOOKUP($V316,AG:AN,8,FALSE()),"")</f>
        <v/>
      </c>
      <c r="AA316" s="977" t="str">
        <f aca="false">IFERROR(VLOOKUP($V316,AH:AO,8,FALSE()),"")</f>
        <v/>
      </c>
      <c r="AB316" s="977" t="str">
        <f aca="false">IFERROR(VLOOKUP($V316,AI:AP,8,FALSE()),"")</f>
        <v/>
      </c>
      <c r="AD316" s="111" t="str">
        <f aca="false">IF(AK316&lt;&gt;"",MAX(AD$3:AD315)+1,"")</f>
        <v/>
      </c>
      <c r="AE316" s="111" t="str">
        <f aca="false">IF(AL316&lt;&gt;"",MAX(AE$3:AE315)+1,"")</f>
        <v/>
      </c>
      <c r="AF316" s="111" t="str">
        <f aca="false">IF(AM316&lt;&gt;"",MAX(AF$3:AF315)+1,"")</f>
        <v/>
      </c>
      <c r="AG316" s="111" t="str">
        <f aca="false">IF(AN316&lt;&gt;"",MAX(AG$3:AG315)+1,"")</f>
        <v/>
      </c>
      <c r="AH316" s="111" t="str">
        <f aca="false">IF(AO316&lt;&gt;"",MAX(AH$3:AH315)+1,"")</f>
        <v/>
      </c>
      <c r="AI316" s="111" t="str">
        <f aca="false">IF(AP316&lt;&gt;"",MAX(AI$3:AI315)+1,"")</f>
        <v/>
      </c>
      <c r="AK316" s="111" t="str">
        <f aca="false">IF(B316="","",IF(COUNTIF($AK$3:AL315,B316)=0,B316,""))</f>
        <v/>
      </c>
      <c r="AL316" s="111" t="str">
        <f aca="false">IF(C316="","",IF($B316='Oneri di Urbanizzazione'!$E$33,IF(COUNTIF($AL$3:AL315,$C316)=0,$C316,""),""))</f>
        <v/>
      </c>
      <c r="AM316" s="111" t="str">
        <f aca="false">IF(D316="","",IF(AND($B316='Oneri di Urbanizzazione'!$E$33,$C316='Oneri di Urbanizzazione'!$E$35),IF(COUNTIF(AM$3:AM315,$D316)=0,$D316,""),""))</f>
        <v/>
      </c>
      <c r="AN316" s="111" t="str">
        <f aca="false">IF(E316="","",IF(AND($B316='Oneri di Urbanizzazione'!$E$33,$C316='Oneri di Urbanizzazione'!$E$35,$D316='Oneri di Urbanizzazione'!$E$38),IF(COUNTIF(AN$3:AN315,$E316)=0,$E316,""),""))</f>
        <v/>
      </c>
      <c r="AO316" s="111" t="str">
        <f aca="false">IF(F316="","",IF(AND($B316='Oneri di Urbanizzazione'!$E$33,$C316='Oneri di Urbanizzazione'!$E$35,$D316='Oneri di Urbanizzazione'!$E$38,$E316='Oneri di Urbanizzazione'!$E$40),IF(COUNTIF(AO$3:AO315,$F316)=0,$F316,""),""))</f>
        <v/>
      </c>
      <c r="AP316" s="111" t="str">
        <f aca="false">IF(G316="","",IF(AND($B316='Oneri di Urbanizzazione'!$E$33,$C316='Oneri di Urbanizzazione'!$E$35,$D316='Oneri di Urbanizzazione'!$E$38,$E316='Oneri di Urbanizzazione'!$E$40,$F316='Oneri di Urbanizzazione'!$E$42),IF(COUNTIF(AP$3:AP315,$G316)=0,$G316,""),""))</f>
        <v/>
      </c>
      <c r="AY316" s="1" t="n">
        <f aca="false">+AY315+1</f>
        <v>314</v>
      </c>
      <c r="AZ316" s="978" t="str">
        <f aca="false">IFERROR(VLOOKUP($AY316,BI:BP,8,FALSE()),"")</f>
        <v/>
      </c>
      <c r="BA316" s="978" t="str">
        <f aca="false">IFERROR(VLOOKUP($AY316,BJ:BQ,8,FALSE()),"")</f>
        <v/>
      </c>
      <c r="BB316" s="978" t="str">
        <f aca="false">IFERROR(VLOOKUP($AY316,BK:BR,8,FALSE()),"")</f>
        <v/>
      </c>
      <c r="BC316" s="978" t="str">
        <f aca="false">IFERROR(VLOOKUP($AY316,BL:BS,8,FALSE()),"")</f>
        <v/>
      </c>
      <c r="BD316" s="978" t="str">
        <f aca="false">IFERROR(VLOOKUP($AY316,BM:BT,8,FALSE()),"")</f>
        <v/>
      </c>
      <c r="BE316" s="978" t="str">
        <f aca="false">IFERROR(VLOOKUP($AY316,BN:BU,8,FALSE()),"")</f>
        <v/>
      </c>
      <c r="BI316" s="1" t="str">
        <f aca="false">IF(BP316&lt;&gt;"",MAX(BI$3:BI315)+1,"")</f>
        <v/>
      </c>
      <c r="BJ316" s="1" t="str">
        <f aca="false">IF(BQ316&lt;&gt;"",MAX(BJ$3:BJ315)+1,"")</f>
        <v/>
      </c>
      <c r="BK316" s="1" t="str">
        <f aca="false">IF(BR316&lt;&gt;"",MAX(BK$3:BK315)+1,"")</f>
        <v/>
      </c>
      <c r="BL316" s="1" t="str">
        <f aca="false">IF(BS316&lt;&gt;"",MAX(BL$3:BL315)+1,"")</f>
        <v/>
      </c>
      <c r="BM316" s="1" t="str">
        <f aca="false">IF(BT316&lt;&gt;"",MAX(BM$3:BM315)+1,"")</f>
        <v/>
      </c>
      <c r="BN316" s="1" t="str">
        <f aca="false">IF(BU316&lt;&gt;"",MAX(BN$3:BN315)+1,"")</f>
        <v/>
      </c>
      <c r="BP316" s="1" t="str">
        <f aca="false">IF(B316&lt;&gt;"",IF(COUNTIF(BP$3:BP315,B316)&gt;0,"",B316),"")</f>
        <v/>
      </c>
      <c r="BQ316" s="1" t="str">
        <f aca="false">IF(C316&lt;&gt;"",IF(COUNTIF(BQ$3:BQ315,C316)&gt;0,"",C316),"")</f>
        <v/>
      </c>
      <c r="BR316" s="1" t="str">
        <f aca="false">IF(D316&lt;&gt;"",IF(COUNTIF(BR$3:BR315,D316)&gt;0,"",D316),"")</f>
        <v/>
      </c>
      <c r="BS316" s="1" t="str">
        <f aca="false">IF(E316&lt;&gt;"",IF(COUNTIF(BS$3:BS315,E316)&gt;0,"",E316),"")</f>
        <v/>
      </c>
      <c r="BT316" s="1" t="str">
        <f aca="false">IF(F316&lt;&gt;"",IF(COUNTIF(BT$3:BT315,F316)&gt;0,"",F316),"")</f>
        <v/>
      </c>
      <c r="BU316" s="1" t="str">
        <f aca="false">IF(G316&lt;&gt;"",IF(COUNTIF(BU$3:BU315,G316)&gt;0,"",G316),"")</f>
        <v/>
      </c>
    </row>
    <row r="317" customFormat="false" ht="15" hidden="false" customHeight="false" outlineLevel="0" collapsed="false">
      <c r="A317" s="972" t="str">
        <f aca="false">IF(B317&lt;&gt;"",CONCATENATE(B317,C317,D317,E317,F317,G317),"")</f>
        <v/>
      </c>
      <c r="B317" s="660"/>
      <c r="C317" s="660"/>
      <c r="D317" s="660"/>
      <c r="E317" s="1008"/>
      <c r="F317" s="660"/>
      <c r="G317" s="660"/>
      <c r="H317" s="1002"/>
      <c r="I317" s="1002"/>
      <c r="J317" s="1003"/>
      <c r="K317" s="1004"/>
      <c r="L317" s="1005"/>
      <c r="M317" s="1005"/>
      <c r="N317" s="1003"/>
      <c r="O317" s="1014"/>
      <c r="P317" s="1008"/>
      <c r="Q317" s="1008"/>
      <c r="R317" s="1008"/>
      <c r="S317" s="1007"/>
      <c r="V317" s="111" t="n">
        <f aca="false">+V316+1</f>
        <v>315</v>
      </c>
      <c r="W317" s="977" t="str">
        <f aca="false">IFERROR(VLOOKUP($V316,AD:AK,8,FALSE()),"")</f>
        <v/>
      </c>
      <c r="X317" s="977" t="str">
        <f aca="false">IFERROR(VLOOKUP($V317,AE:AL,8,FALSE()),"")</f>
        <v/>
      </c>
      <c r="Y317" s="977" t="str">
        <f aca="false">IFERROR(VLOOKUP($V317,AF:AM,8,FALSE()),"")</f>
        <v/>
      </c>
      <c r="Z317" s="977" t="str">
        <f aca="false">IFERROR(VLOOKUP($V317,AG:AN,8,FALSE()),"")</f>
        <v/>
      </c>
      <c r="AA317" s="977" t="str">
        <f aca="false">IFERROR(VLOOKUP($V317,AH:AO,8,FALSE()),"")</f>
        <v/>
      </c>
      <c r="AB317" s="977" t="str">
        <f aca="false">IFERROR(VLOOKUP($V317,AI:AP,8,FALSE()),"")</f>
        <v/>
      </c>
      <c r="AD317" s="111" t="str">
        <f aca="false">IF(AK317&lt;&gt;"",MAX(AD$3:AD316)+1,"")</f>
        <v/>
      </c>
      <c r="AE317" s="111" t="str">
        <f aca="false">IF(AL317&lt;&gt;"",MAX(AE$3:AE316)+1,"")</f>
        <v/>
      </c>
      <c r="AF317" s="111" t="str">
        <f aca="false">IF(AM317&lt;&gt;"",MAX(AF$3:AF316)+1,"")</f>
        <v/>
      </c>
      <c r="AG317" s="111" t="str">
        <f aca="false">IF(AN317&lt;&gt;"",MAX(AG$3:AG316)+1,"")</f>
        <v/>
      </c>
      <c r="AH317" s="111" t="str">
        <f aca="false">IF(AO317&lt;&gt;"",MAX(AH$3:AH316)+1,"")</f>
        <v/>
      </c>
      <c r="AI317" s="111" t="str">
        <f aca="false">IF(AP317&lt;&gt;"",MAX(AI$3:AI316)+1,"")</f>
        <v/>
      </c>
      <c r="AK317" s="111" t="str">
        <f aca="false">IF(B317="","",IF(COUNTIF($AK$3:AL316,B317)=0,B317,""))</f>
        <v/>
      </c>
      <c r="AL317" s="111" t="str">
        <f aca="false">IF(C317="","",IF($B317='Oneri di Urbanizzazione'!$E$33,IF(COUNTIF($AL$3:AL316,$C317)=0,$C317,""),""))</f>
        <v/>
      </c>
      <c r="AM317" s="111" t="str">
        <f aca="false">IF(D317="","",IF(AND($B317='Oneri di Urbanizzazione'!$E$33,$C317='Oneri di Urbanizzazione'!$E$35),IF(COUNTIF(AM$3:AM316,$D317)=0,$D317,""),""))</f>
        <v/>
      </c>
      <c r="AN317" s="111" t="str">
        <f aca="false">IF(E317="","",IF(AND($B317='Oneri di Urbanizzazione'!$E$33,$C317='Oneri di Urbanizzazione'!$E$35,$D317='Oneri di Urbanizzazione'!$E$38),IF(COUNTIF(AN$3:AN316,$E317)=0,$E317,""),""))</f>
        <v/>
      </c>
      <c r="AO317" s="111" t="str">
        <f aca="false">IF(F317="","",IF(AND($B317='Oneri di Urbanizzazione'!$E$33,$C317='Oneri di Urbanizzazione'!$E$35,$D317='Oneri di Urbanizzazione'!$E$38,$E317='Oneri di Urbanizzazione'!$E$40),IF(COUNTIF(AO$3:AO316,$F317)=0,$F317,""),""))</f>
        <v/>
      </c>
      <c r="AP317" s="111" t="str">
        <f aca="false">IF(G317="","",IF(AND($B317='Oneri di Urbanizzazione'!$E$33,$C317='Oneri di Urbanizzazione'!$E$35,$D317='Oneri di Urbanizzazione'!$E$38,$E317='Oneri di Urbanizzazione'!$E$40,$F317='Oneri di Urbanizzazione'!$E$42),IF(COUNTIF(AP$3:AP316,$G317)=0,$G317,""),""))</f>
        <v/>
      </c>
      <c r="AY317" s="1" t="n">
        <f aca="false">+AY316+1</f>
        <v>315</v>
      </c>
      <c r="AZ317" s="978" t="str">
        <f aca="false">IFERROR(VLOOKUP($AY317,BI:BP,8,FALSE()),"")</f>
        <v/>
      </c>
      <c r="BA317" s="978" t="str">
        <f aca="false">IFERROR(VLOOKUP($AY317,BJ:BQ,8,FALSE()),"")</f>
        <v/>
      </c>
      <c r="BB317" s="978" t="str">
        <f aca="false">IFERROR(VLOOKUP($AY317,BK:BR,8,FALSE()),"")</f>
        <v/>
      </c>
      <c r="BC317" s="978" t="str">
        <f aca="false">IFERROR(VLOOKUP($AY317,BL:BS,8,FALSE()),"")</f>
        <v/>
      </c>
      <c r="BD317" s="978" t="str">
        <f aca="false">IFERROR(VLOOKUP($AY317,BM:BT,8,FALSE()),"")</f>
        <v/>
      </c>
      <c r="BE317" s="978" t="str">
        <f aca="false">IFERROR(VLOOKUP($AY317,BN:BU,8,FALSE()),"")</f>
        <v/>
      </c>
      <c r="BI317" s="1" t="str">
        <f aca="false">IF(BP317&lt;&gt;"",MAX(BI$3:BI316)+1,"")</f>
        <v/>
      </c>
      <c r="BJ317" s="1" t="str">
        <f aca="false">IF(BQ317&lt;&gt;"",MAX(BJ$3:BJ316)+1,"")</f>
        <v/>
      </c>
      <c r="BK317" s="1" t="str">
        <f aca="false">IF(BR317&lt;&gt;"",MAX(BK$3:BK316)+1,"")</f>
        <v/>
      </c>
      <c r="BL317" s="1" t="str">
        <f aca="false">IF(BS317&lt;&gt;"",MAX(BL$3:BL316)+1,"")</f>
        <v/>
      </c>
      <c r="BM317" s="1" t="str">
        <f aca="false">IF(BT317&lt;&gt;"",MAX(BM$3:BM316)+1,"")</f>
        <v/>
      </c>
      <c r="BN317" s="1" t="str">
        <f aca="false">IF(BU317&lt;&gt;"",MAX(BN$3:BN316)+1,"")</f>
        <v/>
      </c>
      <c r="BP317" s="1" t="str">
        <f aca="false">IF(B317&lt;&gt;"",IF(COUNTIF(BP$3:BP316,B317)&gt;0,"",B317),"")</f>
        <v/>
      </c>
      <c r="BQ317" s="1" t="str">
        <f aca="false">IF(C317&lt;&gt;"",IF(COUNTIF(BQ$3:BQ316,C317)&gt;0,"",C317),"")</f>
        <v/>
      </c>
      <c r="BR317" s="1" t="str">
        <f aca="false">IF(D317&lt;&gt;"",IF(COUNTIF(BR$3:BR316,D317)&gt;0,"",D317),"")</f>
        <v/>
      </c>
      <c r="BS317" s="1" t="str">
        <f aca="false">IF(E317&lt;&gt;"",IF(COUNTIF(BS$3:BS316,E317)&gt;0,"",E317),"")</f>
        <v/>
      </c>
      <c r="BT317" s="1" t="str">
        <f aca="false">IF(F317&lt;&gt;"",IF(COUNTIF(BT$3:BT316,F317)&gt;0,"",F317),"")</f>
        <v/>
      </c>
      <c r="BU317" s="1" t="str">
        <f aca="false">IF(G317&lt;&gt;"",IF(COUNTIF(BU$3:BU316,G317)&gt;0,"",G317),"")</f>
        <v/>
      </c>
    </row>
    <row r="318" customFormat="false" ht="15" hidden="false" customHeight="false" outlineLevel="0" collapsed="false">
      <c r="A318" s="972" t="str">
        <f aca="false">IF(B318&lt;&gt;"",CONCATENATE(B318,C318,D318,E318,F318,G318),"")</f>
        <v/>
      </c>
      <c r="B318" s="660"/>
      <c r="C318" s="660"/>
      <c r="D318" s="660"/>
      <c r="E318" s="1008"/>
      <c r="F318" s="660"/>
      <c r="G318" s="660"/>
      <c r="H318" s="1002"/>
      <c r="I318" s="1002"/>
      <c r="J318" s="1003"/>
      <c r="K318" s="1004"/>
      <c r="L318" s="1005"/>
      <c r="M318" s="1005"/>
      <c r="N318" s="1003"/>
      <c r="O318" s="1014"/>
      <c r="P318" s="1008"/>
      <c r="Q318" s="1008"/>
      <c r="R318" s="1008"/>
      <c r="S318" s="1007"/>
      <c r="V318" s="111" t="n">
        <f aca="false">+V317+1</f>
        <v>316</v>
      </c>
      <c r="W318" s="977" t="str">
        <f aca="false">IFERROR(VLOOKUP($V317,AD:AK,8,FALSE()),"")</f>
        <v/>
      </c>
      <c r="X318" s="977" t="str">
        <f aca="false">IFERROR(VLOOKUP($V318,AE:AL,8,FALSE()),"")</f>
        <v/>
      </c>
      <c r="Y318" s="977" t="str">
        <f aca="false">IFERROR(VLOOKUP($V318,AF:AM,8,FALSE()),"")</f>
        <v/>
      </c>
      <c r="Z318" s="977" t="str">
        <f aca="false">IFERROR(VLOOKUP($V318,AG:AN,8,FALSE()),"")</f>
        <v/>
      </c>
      <c r="AA318" s="977" t="str">
        <f aca="false">IFERROR(VLOOKUP($V318,AH:AO,8,FALSE()),"")</f>
        <v/>
      </c>
      <c r="AB318" s="977" t="str">
        <f aca="false">IFERROR(VLOOKUP($V318,AI:AP,8,FALSE()),"")</f>
        <v/>
      </c>
      <c r="AD318" s="111" t="str">
        <f aca="false">IF(AK318&lt;&gt;"",MAX(AD$3:AD317)+1,"")</f>
        <v/>
      </c>
      <c r="AE318" s="111" t="str">
        <f aca="false">IF(AL318&lt;&gt;"",MAX(AE$3:AE317)+1,"")</f>
        <v/>
      </c>
      <c r="AF318" s="111" t="str">
        <f aca="false">IF(AM318&lt;&gt;"",MAX(AF$3:AF317)+1,"")</f>
        <v/>
      </c>
      <c r="AG318" s="111" t="str">
        <f aca="false">IF(AN318&lt;&gt;"",MAX(AG$3:AG317)+1,"")</f>
        <v/>
      </c>
      <c r="AH318" s="111" t="str">
        <f aca="false">IF(AO318&lt;&gt;"",MAX(AH$3:AH317)+1,"")</f>
        <v/>
      </c>
      <c r="AI318" s="111" t="str">
        <f aca="false">IF(AP318&lt;&gt;"",MAX(AI$3:AI317)+1,"")</f>
        <v/>
      </c>
      <c r="AK318" s="111" t="str">
        <f aca="false">IF(B318="","",IF(COUNTIF($AK$3:AL317,B318)=0,B318,""))</f>
        <v/>
      </c>
      <c r="AL318" s="111" t="str">
        <f aca="false">IF(C318="","",IF($B318='Oneri di Urbanizzazione'!$E$33,IF(COUNTIF($AL$3:AL317,$C318)=0,$C318,""),""))</f>
        <v/>
      </c>
      <c r="AM318" s="111" t="str">
        <f aca="false">IF(D318="","",IF(AND($B318='Oneri di Urbanizzazione'!$E$33,$C318='Oneri di Urbanizzazione'!$E$35),IF(COUNTIF(AM$3:AM317,$D318)=0,$D318,""),""))</f>
        <v/>
      </c>
      <c r="AN318" s="111" t="str">
        <f aca="false">IF(E318="","",IF(AND($B318='Oneri di Urbanizzazione'!$E$33,$C318='Oneri di Urbanizzazione'!$E$35,$D318='Oneri di Urbanizzazione'!$E$38),IF(COUNTIF(AN$3:AN317,$E318)=0,$E318,""),""))</f>
        <v/>
      </c>
      <c r="AO318" s="111" t="str">
        <f aca="false">IF(F318="","",IF(AND($B318='Oneri di Urbanizzazione'!$E$33,$C318='Oneri di Urbanizzazione'!$E$35,$D318='Oneri di Urbanizzazione'!$E$38,$E318='Oneri di Urbanizzazione'!$E$40),IF(COUNTIF(AO$3:AO317,$F318)=0,$F318,""),""))</f>
        <v/>
      </c>
      <c r="AP318" s="111" t="str">
        <f aca="false">IF(G318="","",IF(AND($B318='Oneri di Urbanizzazione'!$E$33,$C318='Oneri di Urbanizzazione'!$E$35,$D318='Oneri di Urbanizzazione'!$E$38,$E318='Oneri di Urbanizzazione'!$E$40,$F318='Oneri di Urbanizzazione'!$E$42),IF(COUNTIF(AP$3:AP317,$G318)=0,$G318,""),""))</f>
        <v/>
      </c>
      <c r="AY318" s="1" t="n">
        <f aca="false">+AY317+1</f>
        <v>316</v>
      </c>
      <c r="AZ318" s="978" t="str">
        <f aca="false">IFERROR(VLOOKUP($AY318,BI:BP,8,FALSE()),"")</f>
        <v/>
      </c>
      <c r="BA318" s="978" t="str">
        <f aca="false">IFERROR(VLOOKUP($AY318,BJ:BQ,8,FALSE()),"")</f>
        <v/>
      </c>
      <c r="BB318" s="978" t="str">
        <f aca="false">IFERROR(VLOOKUP($AY318,BK:BR,8,FALSE()),"")</f>
        <v/>
      </c>
      <c r="BC318" s="978" t="str">
        <f aca="false">IFERROR(VLOOKUP($AY318,BL:BS,8,FALSE()),"")</f>
        <v/>
      </c>
      <c r="BD318" s="978" t="str">
        <f aca="false">IFERROR(VLOOKUP($AY318,BM:BT,8,FALSE()),"")</f>
        <v/>
      </c>
      <c r="BE318" s="978" t="str">
        <f aca="false">IFERROR(VLOOKUP($AY318,BN:BU,8,FALSE()),"")</f>
        <v/>
      </c>
      <c r="BI318" s="1" t="str">
        <f aca="false">IF(BP318&lt;&gt;"",MAX(BI$3:BI317)+1,"")</f>
        <v/>
      </c>
      <c r="BJ318" s="1" t="str">
        <f aca="false">IF(BQ318&lt;&gt;"",MAX(BJ$3:BJ317)+1,"")</f>
        <v/>
      </c>
      <c r="BK318" s="1" t="str">
        <f aca="false">IF(BR318&lt;&gt;"",MAX(BK$3:BK317)+1,"")</f>
        <v/>
      </c>
      <c r="BL318" s="1" t="str">
        <f aca="false">IF(BS318&lt;&gt;"",MAX(BL$3:BL317)+1,"")</f>
        <v/>
      </c>
      <c r="BM318" s="1" t="str">
        <f aca="false">IF(BT318&lt;&gt;"",MAX(BM$3:BM317)+1,"")</f>
        <v/>
      </c>
      <c r="BN318" s="1" t="str">
        <f aca="false">IF(BU318&lt;&gt;"",MAX(BN$3:BN317)+1,"")</f>
        <v/>
      </c>
      <c r="BP318" s="1" t="str">
        <f aca="false">IF(B318&lt;&gt;"",IF(COUNTIF(BP$3:BP317,B318)&gt;0,"",B318),"")</f>
        <v/>
      </c>
      <c r="BQ318" s="1" t="str">
        <f aca="false">IF(C318&lt;&gt;"",IF(COUNTIF(BQ$3:BQ317,C318)&gt;0,"",C318),"")</f>
        <v/>
      </c>
      <c r="BR318" s="1" t="str">
        <f aca="false">IF(D318&lt;&gt;"",IF(COUNTIF(BR$3:BR317,D318)&gt;0,"",D318),"")</f>
        <v/>
      </c>
      <c r="BS318" s="1" t="str">
        <f aca="false">IF(E318&lt;&gt;"",IF(COUNTIF(BS$3:BS317,E318)&gt;0,"",E318),"")</f>
        <v/>
      </c>
      <c r="BT318" s="1" t="str">
        <f aca="false">IF(F318&lt;&gt;"",IF(COUNTIF(BT$3:BT317,F318)&gt;0,"",F318),"")</f>
        <v/>
      </c>
      <c r="BU318" s="1" t="str">
        <f aca="false">IF(G318&lt;&gt;"",IF(COUNTIF(BU$3:BU317,G318)&gt;0,"",G318),"")</f>
        <v/>
      </c>
    </row>
    <row r="319" customFormat="false" ht="15" hidden="false" customHeight="false" outlineLevel="0" collapsed="false">
      <c r="A319" s="972" t="str">
        <f aca="false">IF(B319&lt;&gt;"",CONCATENATE(B319,C319,D319,E319,F319,G319),"")</f>
        <v/>
      </c>
      <c r="B319" s="660"/>
      <c r="C319" s="660"/>
      <c r="D319" s="660"/>
      <c r="E319" s="1008"/>
      <c r="F319" s="660"/>
      <c r="G319" s="660"/>
      <c r="H319" s="1002"/>
      <c r="I319" s="1002"/>
      <c r="J319" s="1003"/>
      <c r="K319" s="1004"/>
      <c r="L319" s="1005"/>
      <c r="M319" s="1005"/>
      <c r="N319" s="1003"/>
      <c r="O319" s="1014"/>
      <c r="P319" s="1008"/>
      <c r="Q319" s="1008"/>
      <c r="R319" s="1008"/>
      <c r="S319" s="1007"/>
      <c r="V319" s="111" t="n">
        <f aca="false">+V318+1</f>
        <v>317</v>
      </c>
      <c r="W319" s="977" t="str">
        <f aca="false">IFERROR(VLOOKUP($V318,AD:AK,8,FALSE()),"")</f>
        <v/>
      </c>
      <c r="X319" s="977" t="str">
        <f aca="false">IFERROR(VLOOKUP($V319,AE:AL,8,FALSE()),"")</f>
        <v/>
      </c>
      <c r="Y319" s="977" t="str">
        <f aca="false">IFERROR(VLOOKUP($V319,AF:AM,8,FALSE()),"")</f>
        <v/>
      </c>
      <c r="Z319" s="977" t="str">
        <f aca="false">IFERROR(VLOOKUP($V319,AG:AN,8,FALSE()),"")</f>
        <v/>
      </c>
      <c r="AA319" s="977" t="str">
        <f aca="false">IFERROR(VLOOKUP($V319,AH:AO,8,FALSE()),"")</f>
        <v/>
      </c>
      <c r="AB319" s="977" t="str">
        <f aca="false">IFERROR(VLOOKUP($V319,AI:AP,8,FALSE()),"")</f>
        <v/>
      </c>
      <c r="AD319" s="111" t="str">
        <f aca="false">IF(AK319&lt;&gt;"",MAX(AD$3:AD318)+1,"")</f>
        <v/>
      </c>
      <c r="AE319" s="111" t="str">
        <f aca="false">IF(AL319&lt;&gt;"",MAX(AE$3:AE318)+1,"")</f>
        <v/>
      </c>
      <c r="AF319" s="111" t="str">
        <f aca="false">IF(AM319&lt;&gt;"",MAX(AF$3:AF318)+1,"")</f>
        <v/>
      </c>
      <c r="AG319" s="111" t="str">
        <f aca="false">IF(AN319&lt;&gt;"",MAX(AG$3:AG318)+1,"")</f>
        <v/>
      </c>
      <c r="AH319" s="111" t="str">
        <f aca="false">IF(AO319&lt;&gt;"",MAX(AH$3:AH318)+1,"")</f>
        <v/>
      </c>
      <c r="AI319" s="111" t="str">
        <f aca="false">IF(AP319&lt;&gt;"",MAX(AI$3:AI318)+1,"")</f>
        <v/>
      </c>
      <c r="AK319" s="111" t="str">
        <f aca="false">IF(B319="","",IF(COUNTIF($AK$3:AL318,B319)=0,B319,""))</f>
        <v/>
      </c>
      <c r="AL319" s="111" t="str">
        <f aca="false">IF(C319="","",IF($B319='Oneri di Urbanizzazione'!$E$33,IF(COUNTIF($AL$3:AL318,$C319)=0,$C319,""),""))</f>
        <v/>
      </c>
      <c r="AM319" s="111" t="str">
        <f aca="false">IF(D319="","",IF(AND($B319='Oneri di Urbanizzazione'!$E$33,$C319='Oneri di Urbanizzazione'!$E$35),IF(COUNTIF(AM$3:AM318,$D319)=0,$D319,""),""))</f>
        <v/>
      </c>
      <c r="AN319" s="111" t="str">
        <f aca="false">IF(E319="","",IF(AND($B319='Oneri di Urbanizzazione'!$E$33,$C319='Oneri di Urbanizzazione'!$E$35,$D319='Oneri di Urbanizzazione'!$E$38),IF(COUNTIF(AN$3:AN318,$E319)=0,$E319,""),""))</f>
        <v/>
      </c>
      <c r="AO319" s="111" t="str">
        <f aca="false">IF(F319="","",IF(AND($B319='Oneri di Urbanizzazione'!$E$33,$C319='Oneri di Urbanizzazione'!$E$35,$D319='Oneri di Urbanizzazione'!$E$38,$E319='Oneri di Urbanizzazione'!$E$40),IF(COUNTIF(AO$3:AO318,$F319)=0,$F319,""),""))</f>
        <v/>
      </c>
      <c r="AP319" s="111" t="str">
        <f aca="false">IF(G319="","",IF(AND($B319='Oneri di Urbanizzazione'!$E$33,$C319='Oneri di Urbanizzazione'!$E$35,$D319='Oneri di Urbanizzazione'!$E$38,$E319='Oneri di Urbanizzazione'!$E$40,$F319='Oneri di Urbanizzazione'!$E$42),IF(COUNTIF(AP$3:AP318,$G319)=0,$G319,""),""))</f>
        <v/>
      </c>
      <c r="AY319" s="1" t="n">
        <f aca="false">+AY318+1</f>
        <v>317</v>
      </c>
      <c r="AZ319" s="978" t="str">
        <f aca="false">IFERROR(VLOOKUP($AY319,BI:BP,8,FALSE()),"")</f>
        <v/>
      </c>
      <c r="BA319" s="978" t="str">
        <f aca="false">IFERROR(VLOOKUP($AY319,BJ:BQ,8,FALSE()),"")</f>
        <v/>
      </c>
      <c r="BB319" s="978" t="str">
        <f aca="false">IFERROR(VLOOKUP($AY319,BK:BR,8,FALSE()),"")</f>
        <v/>
      </c>
      <c r="BC319" s="978" t="str">
        <f aca="false">IFERROR(VLOOKUP($AY319,BL:BS,8,FALSE()),"")</f>
        <v/>
      </c>
      <c r="BD319" s="978" t="str">
        <f aca="false">IFERROR(VLOOKUP($AY319,BM:BT,8,FALSE()),"")</f>
        <v/>
      </c>
      <c r="BE319" s="978" t="str">
        <f aca="false">IFERROR(VLOOKUP($AY319,BN:BU,8,FALSE()),"")</f>
        <v/>
      </c>
      <c r="BI319" s="1" t="str">
        <f aca="false">IF(BP319&lt;&gt;"",MAX(BI$3:BI318)+1,"")</f>
        <v/>
      </c>
      <c r="BJ319" s="1" t="str">
        <f aca="false">IF(BQ319&lt;&gt;"",MAX(BJ$3:BJ318)+1,"")</f>
        <v/>
      </c>
      <c r="BK319" s="1" t="str">
        <f aca="false">IF(BR319&lt;&gt;"",MAX(BK$3:BK318)+1,"")</f>
        <v/>
      </c>
      <c r="BL319" s="1" t="str">
        <f aca="false">IF(BS319&lt;&gt;"",MAX(BL$3:BL318)+1,"")</f>
        <v/>
      </c>
      <c r="BM319" s="1" t="str">
        <f aca="false">IF(BT319&lt;&gt;"",MAX(BM$3:BM318)+1,"")</f>
        <v/>
      </c>
      <c r="BN319" s="1" t="str">
        <f aca="false">IF(BU319&lt;&gt;"",MAX(BN$3:BN318)+1,"")</f>
        <v/>
      </c>
      <c r="BP319" s="1" t="str">
        <f aca="false">IF(B319&lt;&gt;"",IF(COUNTIF(BP$3:BP318,B319)&gt;0,"",B319),"")</f>
        <v/>
      </c>
      <c r="BQ319" s="1" t="str">
        <f aca="false">IF(C319&lt;&gt;"",IF(COUNTIF(BQ$3:BQ318,C319)&gt;0,"",C319),"")</f>
        <v/>
      </c>
      <c r="BR319" s="1" t="str">
        <f aca="false">IF(D319&lt;&gt;"",IF(COUNTIF(BR$3:BR318,D319)&gt;0,"",D319),"")</f>
        <v/>
      </c>
      <c r="BS319" s="1" t="str">
        <f aca="false">IF(E319&lt;&gt;"",IF(COUNTIF(BS$3:BS318,E319)&gt;0,"",E319),"")</f>
        <v/>
      </c>
      <c r="BT319" s="1" t="str">
        <f aca="false">IF(F319&lt;&gt;"",IF(COUNTIF(BT$3:BT318,F319)&gt;0,"",F319),"")</f>
        <v/>
      </c>
      <c r="BU319" s="1" t="str">
        <f aca="false">IF(G319&lt;&gt;"",IF(COUNTIF(BU$3:BU318,G319)&gt;0,"",G319),"")</f>
        <v/>
      </c>
    </row>
    <row r="320" customFormat="false" ht="15" hidden="false" customHeight="false" outlineLevel="0" collapsed="false">
      <c r="A320" s="972" t="str">
        <f aca="false">IF(B320&lt;&gt;"",CONCATENATE(B320,C320,D320,E320,F320,G320),"")</f>
        <v/>
      </c>
      <c r="B320" s="660"/>
      <c r="C320" s="660"/>
      <c r="D320" s="660"/>
      <c r="E320" s="1008"/>
      <c r="F320" s="660"/>
      <c r="G320" s="660"/>
      <c r="H320" s="1002"/>
      <c r="I320" s="1002"/>
      <c r="J320" s="1003"/>
      <c r="K320" s="1004"/>
      <c r="L320" s="1005"/>
      <c r="M320" s="1005"/>
      <c r="N320" s="1003"/>
      <c r="O320" s="1014"/>
      <c r="P320" s="1008"/>
      <c r="Q320" s="1008"/>
      <c r="R320" s="1008"/>
      <c r="S320" s="1007"/>
      <c r="V320" s="111" t="n">
        <f aca="false">+V319+1</f>
        <v>318</v>
      </c>
      <c r="W320" s="977" t="str">
        <f aca="false">IFERROR(VLOOKUP($V319,AD:AK,8,FALSE()),"")</f>
        <v/>
      </c>
      <c r="X320" s="977" t="str">
        <f aca="false">IFERROR(VLOOKUP($V320,AE:AL,8,FALSE()),"")</f>
        <v/>
      </c>
      <c r="Y320" s="977" t="str">
        <f aca="false">IFERROR(VLOOKUP($V320,AF:AM,8,FALSE()),"")</f>
        <v/>
      </c>
      <c r="Z320" s="977" t="str">
        <f aca="false">IFERROR(VLOOKUP($V320,AG:AN,8,FALSE()),"")</f>
        <v/>
      </c>
      <c r="AA320" s="977" t="str">
        <f aca="false">IFERROR(VLOOKUP($V320,AH:AO,8,FALSE()),"")</f>
        <v/>
      </c>
      <c r="AB320" s="977" t="str">
        <f aca="false">IFERROR(VLOOKUP($V320,AI:AP,8,FALSE()),"")</f>
        <v/>
      </c>
      <c r="AD320" s="111" t="str">
        <f aca="false">IF(AK320&lt;&gt;"",MAX(AD$3:AD319)+1,"")</f>
        <v/>
      </c>
      <c r="AE320" s="111" t="str">
        <f aca="false">IF(AL320&lt;&gt;"",MAX(AE$3:AE319)+1,"")</f>
        <v/>
      </c>
      <c r="AF320" s="111" t="str">
        <f aca="false">IF(AM320&lt;&gt;"",MAX(AF$3:AF319)+1,"")</f>
        <v/>
      </c>
      <c r="AG320" s="111" t="str">
        <f aca="false">IF(AN320&lt;&gt;"",MAX(AG$3:AG319)+1,"")</f>
        <v/>
      </c>
      <c r="AH320" s="111" t="str">
        <f aca="false">IF(AO320&lt;&gt;"",MAX(AH$3:AH319)+1,"")</f>
        <v/>
      </c>
      <c r="AI320" s="111" t="str">
        <f aca="false">IF(AP320&lt;&gt;"",MAX(AI$3:AI319)+1,"")</f>
        <v/>
      </c>
      <c r="AK320" s="111" t="str">
        <f aca="false">IF(B320="","",IF(COUNTIF($AK$3:AL319,B320)=0,B320,""))</f>
        <v/>
      </c>
      <c r="AL320" s="111" t="str">
        <f aca="false">IF(C320="","",IF($B320='Oneri di Urbanizzazione'!$E$33,IF(COUNTIF($AL$3:AL319,$C320)=0,$C320,""),""))</f>
        <v/>
      </c>
      <c r="AM320" s="111" t="str">
        <f aca="false">IF(D320="","",IF(AND($B320='Oneri di Urbanizzazione'!$E$33,$C320='Oneri di Urbanizzazione'!$E$35),IF(COUNTIF(AM$3:AM319,$D320)=0,$D320,""),""))</f>
        <v/>
      </c>
      <c r="AN320" s="111" t="str">
        <f aca="false">IF(E320="","",IF(AND($B320='Oneri di Urbanizzazione'!$E$33,$C320='Oneri di Urbanizzazione'!$E$35,$D320='Oneri di Urbanizzazione'!$E$38),IF(COUNTIF(AN$3:AN319,$E320)=0,$E320,""),""))</f>
        <v/>
      </c>
      <c r="AO320" s="111" t="str">
        <f aca="false">IF(F320="","",IF(AND($B320='Oneri di Urbanizzazione'!$E$33,$C320='Oneri di Urbanizzazione'!$E$35,$D320='Oneri di Urbanizzazione'!$E$38,$E320='Oneri di Urbanizzazione'!$E$40),IF(COUNTIF(AO$3:AO319,$F320)=0,$F320,""),""))</f>
        <v/>
      </c>
      <c r="AP320" s="111" t="str">
        <f aca="false">IF(G320="","",IF(AND($B320='Oneri di Urbanizzazione'!$E$33,$C320='Oneri di Urbanizzazione'!$E$35,$D320='Oneri di Urbanizzazione'!$E$38,$E320='Oneri di Urbanizzazione'!$E$40,$F320='Oneri di Urbanizzazione'!$E$42),IF(COUNTIF(AP$3:AP319,$G320)=0,$G320,""),""))</f>
        <v/>
      </c>
      <c r="AY320" s="1" t="n">
        <f aca="false">+AY319+1</f>
        <v>318</v>
      </c>
      <c r="AZ320" s="978" t="str">
        <f aca="false">IFERROR(VLOOKUP($AY320,BI:BP,8,FALSE()),"")</f>
        <v/>
      </c>
      <c r="BA320" s="978" t="str">
        <f aca="false">IFERROR(VLOOKUP($AY320,BJ:BQ,8,FALSE()),"")</f>
        <v/>
      </c>
      <c r="BB320" s="978" t="str">
        <f aca="false">IFERROR(VLOOKUP($AY320,BK:BR,8,FALSE()),"")</f>
        <v/>
      </c>
      <c r="BC320" s="978" t="str">
        <f aca="false">IFERROR(VLOOKUP($AY320,BL:BS,8,FALSE()),"")</f>
        <v/>
      </c>
      <c r="BD320" s="978" t="str">
        <f aca="false">IFERROR(VLOOKUP($AY320,BM:BT,8,FALSE()),"")</f>
        <v/>
      </c>
      <c r="BE320" s="978" t="str">
        <f aca="false">IFERROR(VLOOKUP($AY320,BN:BU,8,FALSE()),"")</f>
        <v/>
      </c>
      <c r="BI320" s="1" t="str">
        <f aca="false">IF(BP320&lt;&gt;"",MAX(BI$3:BI319)+1,"")</f>
        <v/>
      </c>
      <c r="BJ320" s="1" t="str">
        <f aca="false">IF(BQ320&lt;&gt;"",MAX(BJ$3:BJ319)+1,"")</f>
        <v/>
      </c>
      <c r="BK320" s="1" t="str">
        <f aca="false">IF(BR320&lt;&gt;"",MAX(BK$3:BK319)+1,"")</f>
        <v/>
      </c>
      <c r="BL320" s="1" t="str">
        <f aca="false">IF(BS320&lt;&gt;"",MAX(BL$3:BL319)+1,"")</f>
        <v/>
      </c>
      <c r="BM320" s="1" t="str">
        <f aca="false">IF(BT320&lt;&gt;"",MAX(BM$3:BM319)+1,"")</f>
        <v/>
      </c>
      <c r="BN320" s="1" t="str">
        <f aca="false">IF(BU320&lt;&gt;"",MAX(BN$3:BN319)+1,"")</f>
        <v/>
      </c>
      <c r="BP320" s="1" t="str">
        <f aca="false">IF(B320&lt;&gt;"",IF(COUNTIF(BP$3:BP319,B320)&gt;0,"",B320),"")</f>
        <v/>
      </c>
      <c r="BQ320" s="1" t="str">
        <f aca="false">IF(C320&lt;&gt;"",IF(COUNTIF(BQ$3:BQ319,C320)&gt;0,"",C320),"")</f>
        <v/>
      </c>
      <c r="BR320" s="1" t="str">
        <f aca="false">IF(D320&lt;&gt;"",IF(COUNTIF(BR$3:BR319,D320)&gt;0,"",D320),"")</f>
        <v/>
      </c>
      <c r="BS320" s="1" t="str">
        <f aca="false">IF(E320&lt;&gt;"",IF(COUNTIF(BS$3:BS319,E320)&gt;0,"",E320),"")</f>
        <v/>
      </c>
      <c r="BT320" s="1" t="str">
        <f aca="false">IF(F320&lt;&gt;"",IF(COUNTIF(BT$3:BT319,F320)&gt;0,"",F320),"")</f>
        <v/>
      </c>
      <c r="BU320" s="1" t="str">
        <f aca="false">IF(G320&lt;&gt;"",IF(COUNTIF(BU$3:BU319,G320)&gt;0,"",G320),"")</f>
        <v/>
      </c>
    </row>
    <row r="321" customFormat="false" ht="15" hidden="false" customHeight="false" outlineLevel="0" collapsed="false">
      <c r="A321" s="972" t="str">
        <f aca="false">IF(B321&lt;&gt;"",CONCATENATE(B321,C321,D321,E321,F321,G321),"")</f>
        <v/>
      </c>
      <c r="B321" s="660"/>
      <c r="C321" s="660"/>
      <c r="D321" s="660"/>
      <c r="E321" s="1008"/>
      <c r="F321" s="660"/>
      <c r="G321" s="660"/>
      <c r="H321" s="1002"/>
      <c r="I321" s="1002"/>
      <c r="J321" s="1003"/>
      <c r="K321" s="1004"/>
      <c r="L321" s="1005"/>
      <c r="M321" s="1005"/>
      <c r="N321" s="1003"/>
      <c r="O321" s="1014"/>
      <c r="P321" s="1008"/>
      <c r="Q321" s="1008"/>
      <c r="R321" s="1008"/>
      <c r="S321" s="1007"/>
      <c r="V321" s="111" t="n">
        <f aca="false">+V320+1</f>
        <v>319</v>
      </c>
      <c r="W321" s="977" t="str">
        <f aca="false">IFERROR(VLOOKUP($V320,AD:AK,8,FALSE()),"")</f>
        <v/>
      </c>
      <c r="X321" s="977" t="str">
        <f aca="false">IFERROR(VLOOKUP($V321,AE:AL,8,FALSE()),"")</f>
        <v/>
      </c>
      <c r="Y321" s="977" t="str">
        <f aca="false">IFERROR(VLOOKUP($V321,AF:AM,8,FALSE()),"")</f>
        <v/>
      </c>
      <c r="Z321" s="977" t="str">
        <f aca="false">IFERROR(VLOOKUP($V321,AG:AN,8,FALSE()),"")</f>
        <v/>
      </c>
      <c r="AA321" s="977" t="str">
        <f aca="false">IFERROR(VLOOKUP($V321,AH:AO,8,FALSE()),"")</f>
        <v/>
      </c>
      <c r="AB321" s="977" t="str">
        <f aca="false">IFERROR(VLOOKUP($V321,AI:AP,8,FALSE()),"")</f>
        <v/>
      </c>
      <c r="AD321" s="111" t="str">
        <f aca="false">IF(AK321&lt;&gt;"",MAX(AD$3:AD320)+1,"")</f>
        <v/>
      </c>
      <c r="AE321" s="111" t="str">
        <f aca="false">IF(AL321&lt;&gt;"",MAX(AE$3:AE320)+1,"")</f>
        <v/>
      </c>
      <c r="AF321" s="111" t="str">
        <f aca="false">IF(AM321&lt;&gt;"",MAX(AF$3:AF320)+1,"")</f>
        <v/>
      </c>
      <c r="AG321" s="111" t="str">
        <f aca="false">IF(AN321&lt;&gt;"",MAX(AG$3:AG320)+1,"")</f>
        <v/>
      </c>
      <c r="AH321" s="111" t="str">
        <f aca="false">IF(AO321&lt;&gt;"",MAX(AH$3:AH320)+1,"")</f>
        <v/>
      </c>
      <c r="AI321" s="111" t="str">
        <f aca="false">IF(AP321&lt;&gt;"",MAX(AI$3:AI320)+1,"")</f>
        <v/>
      </c>
      <c r="AK321" s="111" t="str">
        <f aca="false">IF(B321="","",IF(COUNTIF($AK$3:AL320,B321)=0,B321,""))</f>
        <v/>
      </c>
      <c r="AL321" s="111" t="str">
        <f aca="false">IF(C321="","",IF($B321='Oneri di Urbanizzazione'!$E$33,IF(COUNTIF($AL$3:AL320,$C321)=0,$C321,""),""))</f>
        <v/>
      </c>
      <c r="AM321" s="111" t="str">
        <f aca="false">IF(D321="","",IF(AND($B321='Oneri di Urbanizzazione'!$E$33,$C321='Oneri di Urbanizzazione'!$E$35),IF(COUNTIF(AM$3:AM320,$D321)=0,$D321,""),""))</f>
        <v/>
      </c>
      <c r="AN321" s="111" t="str">
        <f aca="false">IF(E321="","",IF(AND($B321='Oneri di Urbanizzazione'!$E$33,$C321='Oneri di Urbanizzazione'!$E$35,$D321='Oneri di Urbanizzazione'!$E$38),IF(COUNTIF(AN$3:AN320,$E321)=0,$E321,""),""))</f>
        <v/>
      </c>
      <c r="AO321" s="111" t="str">
        <f aca="false">IF(F321="","",IF(AND($B321='Oneri di Urbanizzazione'!$E$33,$C321='Oneri di Urbanizzazione'!$E$35,$D321='Oneri di Urbanizzazione'!$E$38,$E321='Oneri di Urbanizzazione'!$E$40),IF(COUNTIF(AO$3:AO320,$F321)=0,$F321,""),""))</f>
        <v/>
      </c>
      <c r="AP321" s="111" t="str">
        <f aca="false">IF(G321="","",IF(AND($B321='Oneri di Urbanizzazione'!$E$33,$C321='Oneri di Urbanizzazione'!$E$35,$D321='Oneri di Urbanizzazione'!$E$38,$E321='Oneri di Urbanizzazione'!$E$40,$F321='Oneri di Urbanizzazione'!$E$42),IF(COUNTIF(AP$3:AP320,$G321)=0,$G321,""),""))</f>
        <v/>
      </c>
      <c r="AY321" s="1" t="n">
        <f aca="false">+AY320+1</f>
        <v>319</v>
      </c>
      <c r="AZ321" s="978" t="str">
        <f aca="false">IFERROR(VLOOKUP($AY321,BI:BP,8,FALSE()),"")</f>
        <v/>
      </c>
      <c r="BA321" s="978" t="str">
        <f aca="false">IFERROR(VLOOKUP($AY321,BJ:BQ,8,FALSE()),"")</f>
        <v/>
      </c>
      <c r="BB321" s="978" t="str">
        <f aca="false">IFERROR(VLOOKUP($AY321,BK:BR,8,FALSE()),"")</f>
        <v/>
      </c>
      <c r="BC321" s="978" t="str">
        <f aca="false">IFERROR(VLOOKUP($AY321,BL:BS,8,FALSE()),"")</f>
        <v/>
      </c>
      <c r="BD321" s="978" t="str">
        <f aca="false">IFERROR(VLOOKUP($AY321,BM:BT,8,FALSE()),"")</f>
        <v/>
      </c>
      <c r="BE321" s="978" t="str">
        <f aca="false">IFERROR(VLOOKUP($AY321,BN:BU,8,FALSE()),"")</f>
        <v/>
      </c>
      <c r="BI321" s="1" t="str">
        <f aca="false">IF(BP321&lt;&gt;"",MAX(BI$3:BI320)+1,"")</f>
        <v/>
      </c>
      <c r="BJ321" s="1" t="str">
        <f aca="false">IF(BQ321&lt;&gt;"",MAX(BJ$3:BJ320)+1,"")</f>
        <v/>
      </c>
      <c r="BK321" s="1" t="str">
        <f aca="false">IF(BR321&lt;&gt;"",MAX(BK$3:BK320)+1,"")</f>
        <v/>
      </c>
      <c r="BL321" s="1" t="str">
        <f aca="false">IF(BS321&lt;&gt;"",MAX(BL$3:BL320)+1,"")</f>
        <v/>
      </c>
      <c r="BM321" s="1" t="str">
        <f aca="false">IF(BT321&lt;&gt;"",MAX(BM$3:BM320)+1,"")</f>
        <v/>
      </c>
      <c r="BN321" s="1" t="str">
        <f aca="false">IF(BU321&lt;&gt;"",MAX(BN$3:BN320)+1,"")</f>
        <v/>
      </c>
      <c r="BP321" s="1" t="str">
        <f aca="false">IF(B321&lt;&gt;"",IF(COUNTIF(BP$3:BP320,B321)&gt;0,"",B321),"")</f>
        <v/>
      </c>
      <c r="BQ321" s="1" t="str">
        <f aca="false">IF(C321&lt;&gt;"",IF(COUNTIF(BQ$3:BQ320,C321)&gt;0,"",C321),"")</f>
        <v/>
      </c>
      <c r="BR321" s="1" t="str">
        <f aca="false">IF(D321&lt;&gt;"",IF(COUNTIF(BR$3:BR320,D321)&gt;0,"",D321),"")</f>
        <v/>
      </c>
      <c r="BS321" s="1" t="str">
        <f aca="false">IF(E321&lt;&gt;"",IF(COUNTIF(BS$3:BS320,E321)&gt;0,"",E321),"")</f>
        <v/>
      </c>
      <c r="BT321" s="1" t="str">
        <f aca="false">IF(F321&lt;&gt;"",IF(COUNTIF(BT$3:BT320,F321)&gt;0,"",F321),"")</f>
        <v/>
      </c>
      <c r="BU321" s="1" t="str">
        <f aca="false">IF(G321&lt;&gt;"",IF(COUNTIF(BU$3:BU320,G321)&gt;0,"",G321),"")</f>
        <v/>
      </c>
    </row>
    <row r="322" customFormat="false" ht="15" hidden="false" customHeight="false" outlineLevel="0" collapsed="false">
      <c r="A322" s="972" t="str">
        <f aca="false">IF(B322&lt;&gt;"",CONCATENATE(B322,C322,D322,E322,F322,G322),"")</f>
        <v/>
      </c>
      <c r="B322" s="660"/>
      <c r="C322" s="660"/>
      <c r="D322" s="660"/>
      <c r="E322" s="1008"/>
      <c r="F322" s="660"/>
      <c r="G322" s="660"/>
      <c r="H322" s="1002"/>
      <c r="I322" s="1002"/>
      <c r="J322" s="1003"/>
      <c r="K322" s="1004"/>
      <c r="L322" s="1005"/>
      <c r="M322" s="1005"/>
      <c r="N322" s="1003"/>
      <c r="O322" s="1014"/>
      <c r="P322" s="1008"/>
      <c r="Q322" s="1008"/>
      <c r="R322" s="1008"/>
      <c r="S322" s="1007"/>
      <c r="V322" s="111" t="n">
        <f aca="false">+V321+1</f>
        <v>320</v>
      </c>
      <c r="W322" s="977" t="str">
        <f aca="false">IFERROR(VLOOKUP($V321,AD:AK,8,FALSE()),"")</f>
        <v/>
      </c>
      <c r="X322" s="977" t="str">
        <f aca="false">IFERROR(VLOOKUP($V322,AE:AL,8,FALSE()),"")</f>
        <v/>
      </c>
      <c r="Y322" s="977" t="str">
        <f aca="false">IFERROR(VLOOKUP($V322,AF:AM,8,FALSE()),"")</f>
        <v/>
      </c>
      <c r="Z322" s="977" t="str">
        <f aca="false">IFERROR(VLOOKUP($V322,AG:AN,8,FALSE()),"")</f>
        <v/>
      </c>
      <c r="AA322" s="977" t="str">
        <f aca="false">IFERROR(VLOOKUP($V322,AH:AO,8,FALSE()),"")</f>
        <v/>
      </c>
      <c r="AB322" s="977" t="str">
        <f aca="false">IFERROR(VLOOKUP($V322,AI:AP,8,FALSE()),"")</f>
        <v/>
      </c>
      <c r="AD322" s="111" t="str">
        <f aca="false">IF(AK322&lt;&gt;"",MAX(AD$3:AD321)+1,"")</f>
        <v/>
      </c>
      <c r="AE322" s="111" t="str">
        <f aca="false">IF(AL322&lt;&gt;"",MAX(AE$3:AE321)+1,"")</f>
        <v/>
      </c>
      <c r="AF322" s="111" t="str">
        <f aca="false">IF(AM322&lt;&gt;"",MAX(AF$3:AF321)+1,"")</f>
        <v/>
      </c>
      <c r="AG322" s="111" t="str">
        <f aca="false">IF(AN322&lt;&gt;"",MAX(AG$3:AG321)+1,"")</f>
        <v/>
      </c>
      <c r="AH322" s="111" t="str">
        <f aca="false">IF(AO322&lt;&gt;"",MAX(AH$3:AH321)+1,"")</f>
        <v/>
      </c>
      <c r="AI322" s="111" t="str">
        <f aca="false">IF(AP322&lt;&gt;"",MAX(AI$3:AI321)+1,"")</f>
        <v/>
      </c>
      <c r="AK322" s="111" t="str">
        <f aca="false">IF(B322="","",IF(COUNTIF($AK$3:AL321,B322)=0,B322,""))</f>
        <v/>
      </c>
      <c r="AL322" s="111" t="str">
        <f aca="false">IF(C322="","",IF($B322='Oneri di Urbanizzazione'!$E$33,IF(COUNTIF($AL$3:AL321,$C322)=0,$C322,""),""))</f>
        <v/>
      </c>
      <c r="AM322" s="111" t="str">
        <f aca="false">IF(D322="","",IF(AND($B322='Oneri di Urbanizzazione'!$E$33,$C322='Oneri di Urbanizzazione'!$E$35),IF(COUNTIF(AM$3:AM321,$D322)=0,$D322,""),""))</f>
        <v/>
      </c>
      <c r="AN322" s="111" t="str">
        <f aca="false">IF(E322="","",IF(AND($B322='Oneri di Urbanizzazione'!$E$33,$C322='Oneri di Urbanizzazione'!$E$35,$D322='Oneri di Urbanizzazione'!$E$38),IF(COUNTIF(AN$3:AN321,$E322)=0,$E322,""),""))</f>
        <v/>
      </c>
      <c r="AO322" s="111" t="str">
        <f aca="false">IF(F322="","",IF(AND($B322='Oneri di Urbanizzazione'!$E$33,$C322='Oneri di Urbanizzazione'!$E$35,$D322='Oneri di Urbanizzazione'!$E$38,$E322='Oneri di Urbanizzazione'!$E$40),IF(COUNTIF(AO$3:AO321,$F322)=0,$F322,""),""))</f>
        <v/>
      </c>
      <c r="AP322" s="111" t="str">
        <f aca="false">IF(G322="","",IF(AND($B322='Oneri di Urbanizzazione'!$E$33,$C322='Oneri di Urbanizzazione'!$E$35,$D322='Oneri di Urbanizzazione'!$E$38,$E322='Oneri di Urbanizzazione'!$E$40,$F322='Oneri di Urbanizzazione'!$E$42),IF(COUNTIF(AP$3:AP321,$G322)=0,$G322,""),""))</f>
        <v/>
      </c>
      <c r="AY322" s="1" t="n">
        <f aca="false">+AY321+1</f>
        <v>320</v>
      </c>
      <c r="AZ322" s="978" t="str">
        <f aca="false">IFERROR(VLOOKUP($AY322,BI:BP,8,FALSE()),"")</f>
        <v/>
      </c>
      <c r="BA322" s="978" t="str">
        <f aca="false">IFERROR(VLOOKUP($AY322,BJ:BQ,8,FALSE()),"")</f>
        <v/>
      </c>
      <c r="BB322" s="978" t="str">
        <f aca="false">IFERROR(VLOOKUP($AY322,BK:BR,8,FALSE()),"")</f>
        <v/>
      </c>
      <c r="BC322" s="978" t="str">
        <f aca="false">IFERROR(VLOOKUP($AY322,BL:BS,8,FALSE()),"")</f>
        <v/>
      </c>
      <c r="BD322" s="978" t="str">
        <f aca="false">IFERROR(VLOOKUP($AY322,BM:BT,8,FALSE()),"")</f>
        <v/>
      </c>
      <c r="BE322" s="978" t="str">
        <f aca="false">IFERROR(VLOOKUP($AY322,BN:BU,8,FALSE()),"")</f>
        <v/>
      </c>
      <c r="BI322" s="1" t="str">
        <f aca="false">IF(BP322&lt;&gt;"",MAX(BI$3:BI321)+1,"")</f>
        <v/>
      </c>
      <c r="BJ322" s="1" t="str">
        <f aca="false">IF(BQ322&lt;&gt;"",MAX(BJ$3:BJ321)+1,"")</f>
        <v/>
      </c>
      <c r="BK322" s="1" t="str">
        <f aca="false">IF(BR322&lt;&gt;"",MAX(BK$3:BK321)+1,"")</f>
        <v/>
      </c>
      <c r="BL322" s="1" t="str">
        <f aca="false">IF(BS322&lt;&gt;"",MAX(BL$3:BL321)+1,"")</f>
        <v/>
      </c>
      <c r="BM322" s="1" t="str">
        <f aca="false">IF(BT322&lt;&gt;"",MAX(BM$3:BM321)+1,"")</f>
        <v/>
      </c>
      <c r="BN322" s="1" t="str">
        <f aca="false">IF(BU322&lt;&gt;"",MAX(BN$3:BN321)+1,"")</f>
        <v/>
      </c>
      <c r="BP322" s="1" t="str">
        <f aca="false">IF(B322&lt;&gt;"",IF(COUNTIF(BP$3:BP321,B322)&gt;0,"",B322),"")</f>
        <v/>
      </c>
      <c r="BQ322" s="1" t="str">
        <f aca="false">IF(C322&lt;&gt;"",IF(COUNTIF(BQ$3:BQ321,C322)&gt;0,"",C322),"")</f>
        <v/>
      </c>
      <c r="BR322" s="1" t="str">
        <f aca="false">IF(D322&lt;&gt;"",IF(COUNTIF(BR$3:BR321,D322)&gt;0,"",D322),"")</f>
        <v/>
      </c>
      <c r="BS322" s="1" t="str">
        <f aca="false">IF(E322&lt;&gt;"",IF(COUNTIF(BS$3:BS321,E322)&gt;0,"",E322),"")</f>
        <v/>
      </c>
      <c r="BT322" s="1" t="str">
        <f aca="false">IF(F322&lt;&gt;"",IF(COUNTIF(BT$3:BT321,F322)&gt;0,"",F322),"")</f>
        <v/>
      </c>
      <c r="BU322" s="1" t="str">
        <f aca="false">IF(G322&lt;&gt;"",IF(COUNTIF(BU$3:BU321,G322)&gt;0,"",G322),"")</f>
        <v/>
      </c>
    </row>
    <row r="323" customFormat="false" ht="15" hidden="false" customHeight="false" outlineLevel="0" collapsed="false">
      <c r="A323" s="972" t="str">
        <f aca="false">IF(B323&lt;&gt;"",CONCATENATE(B323,C323,D323,E323,F323,G323),"")</f>
        <v/>
      </c>
      <c r="B323" s="660"/>
      <c r="C323" s="660"/>
      <c r="D323" s="660"/>
      <c r="E323" s="1008"/>
      <c r="F323" s="660"/>
      <c r="G323" s="660"/>
      <c r="H323" s="1002"/>
      <c r="I323" s="1002"/>
      <c r="J323" s="1003"/>
      <c r="K323" s="1004"/>
      <c r="L323" s="1005"/>
      <c r="M323" s="1005"/>
      <c r="N323" s="1003"/>
      <c r="O323" s="1014"/>
      <c r="P323" s="1008"/>
      <c r="Q323" s="1008"/>
      <c r="R323" s="1008"/>
      <c r="S323" s="1007"/>
      <c r="V323" s="111" t="n">
        <f aca="false">+V322+1</f>
        <v>321</v>
      </c>
      <c r="W323" s="977" t="str">
        <f aca="false">IFERROR(VLOOKUP($V322,AD:AK,8,FALSE()),"")</f>
        <v/>
      </c>
      <c r="X323" s="977" t="str">
        <f aca="false">IFERROR(VLOOKUP($V323,AE:AL,8,FALSE()),"")</f>
        <v/>
      </c>
      <c r="Y323" s="977" t="str">
        <f aca="false">IFERROR(VLOOKUP($V323,AF:AM,8,FALSE()),"")</f>
        <v/>
      </c>
      <c r="Z323" s="977" t="str">
        <f aca="false">IFERROR(VLOOKUP($V323,AG:AN,8,FALSE()),"")</f>
        <v/>
      </c>
      <c r="AA323" s="977" t="str">
        <f aca="false">IFERROR(VLOOKUP($V323,AH:AO,8,FALSE()),"")</f>
        <v/>
      </c>
      <c r="AB323" s="977" t="str">
        <f aca="false">IFERROR(VLOOKUP($V323,AI:AP,8,FALSE()),"")</f>
        <v/>
      </c>
      <c r="AD323" s="111" t="str">
        <f aca="false">IF(AK323&lt;&gt;"",MAX(AD$3:AD322)+1,"")</f>
        <v/>
      </c>
      <c r="AE323" s="111" t="str">
        <f aca="false">IF(AL323&lt;&gt;"",MAX(AE$3:AE322)+1,"")</f>
        <v/>
      </c>
      <c r="AF323" s="111" t="str">
        <f aca="false">IF(AM323&lt;&gt;"",MAX(AF$3:AF322)+1,"")</f>
        <v/>
      </c>
      <c r="AG323" s="111" t="str">
        <f aca="false">IF(AN323&lt;&gt;"",MAX(AG$3:AG322)+1,"")</f>
        <v/>
      </c>
      <c r="AH323" s="111" t="str">
        <f aca="false">IF(AO323&lt;&gt;"",MAX(AH$3:AH322)+1,"")</f>
        <v/>
      </c>
      <c r="AI323" s="111" t="str">
        <f aca="false">IF(AP323&lt;&gt;"",MAX(AI$3:AI322)+1,"")</f>
        <v/>
      </c>
      <c r="AK323" s="111" t="str">
        <f aca="false">IF(B323="","",IF(COUNTIF($AK$3:AL322,B323)=0,B323,""))</f>
        <v/>
      </c>
      <c r="AL323" s="111" t="str">
        <f aca="false">IF(C323="","",IF($B323='Oneri di Urbanizzazione'!$E$33,IF(COUNTIF($AL$3:AL322,$C323)=0,$C323,""),""))</f>
        <v/>
      </c>
      <c r="AM323" s="111" t="str">
        <f aca="false">IF(D323="","",IF(AND($B323='Oneri di Urbanizzazione'!$E$33,$C323='Oneri di Urbanizzazione'!$E$35),IF(COUNTIF(AM$3:AM322,$D323)=0,$D323,""),""))</f>
        <v/>
      </c>
      <c r="AN323" s="111" t="str">
        <f aca="false">IF(E323="","",IF(AND($B323='Oneri di Urbanizzazione'!$E$33,$C323='Oneri di Urbanizzazione'!$E$35,$D323='Oneri di Urbanizzazione'!$E$38),IF(COUNTIF(AN$3:AN322,$E323)=0,$E323,""),""))</f>
        <v/>
      </c>
      <c r="AO323" s="111" t="str">
        <f aca="false">IF(F323="","",IF(AND($B323='Oneri di Urbanizzazione'!$E$33,$C323='Oneri di Urbanizzazione'!$E$35,$D323='Oneri di Urbanizzazione'!$E$38,$E323='Oneri di Urbanizzazione'!$E$40),IF(COUNTIF(AO$3:AO322,$F323)=0,$F323,""),""))</f>
        <v/>
      </c>
      <c r="AP323" s="111" t="str">
        <f aca="false">IF(G323="","",IF(AND($B323='Oneri di Urbanizzazione'!$E$33,$C323='Oneri di Urbanizzazione'!$E$35,$D323='Oneri di Urbanizzazione'!$E$38,$E323='Oneri di Urbanizzazione'!$E$40,$F323='Oneri di Urbanizzazione'!$E$42),IF(COUNTIF(AP$3:AP322,$G323)=0,$G323,""),""))</f>
        <v/>
      </c>
      <c r="AY323" s="1" t="n">
        <f aca="false">+AY322+1</f>
        <v>321</v>
      </c>
      <c r="AZ323" s="978" t="str">
        <f aca="false">IFERROR(VLOOKUP($AY323,BI:BP,8,FALSE()),"")</f>
        <v/>
      </c>
      <c r="BA323" s="978" t="str">
        <f aca="false">IFERROR(VLOOKUP($AY323,BJ:BQ,8,FALSE()),"")</f>
        <v/>
      </c>
      <c r="BB323" s="978" t="str">
        <f aca="false">IFERROR(VLOOKUP($AY323,BK:BR,8,FALSE()),"")</f>
        <v/>
      </c>
      <c r="BC323" s="978" t="str">
        <f aca="false">IFERROR(VLOOKUP($AY323,BL:BS,8,FALSE()),"")</f>
        <v/>
      </c>
      <c r="BD323" s="978" t="str">
        <f aca="false">IFERROR(VLOOKUP($AY323,BM:BT,8,FALSE()),"")</f>
        <v/>
      </c>
      <c r="BE323" s="978" t="str">
        <f aca="false">IFERROR(VLOOKUP($AY323,BN:BU,8,FALSE()),"")</f>
        <v/>
      </c>
      <c r="BI323" s="1" t="str">
        <f aca="false">IF(BP323&lt;&gt;"",MAX(BI$3:BI322)+1,"")</f>
        <v/>
      </c>
      <c r="BJ323" s="1" t="str">
        <f aca="false">IF(BQ323&lt;&gt;"",MAX(BJ$3:BJ322)+1,"")</f>
        <v/>
      </c>
      <c r="BK323" s="1" t="str">
        <f aca="false">IF(BR323&lt;&gt;"",MAX(BK$3:BK322)+1,"")</f>
        <v/>
      </c>
      <c r="BL323" s="1" t="str">
        <f aca="false">IF(BS323&lt;&gt;"",MAX(BL$3:BL322)+1,"")</f>
        <v/>
      </c>
      <c r="BM323" s="1" t="str">
        <f aca="false">IF(BT323&lt;&gt;"",MAX(BM$3:BM322)+1,"")</f>
        <v/>
      </c>
      <c r="BN323" s="1" t="str">
        <f aca="false">IF(BU323&lt;&gt;"",MAX(BN$3:BN322)+1,"")</f>
        <v/>
      </c>
      <c r="BP323" s="1" t="str">
        <f aca="false">IF(B323&lt;&gt;"",IF(COUNTIF(BP$3:BP322,B323)&gt;0,"",B323),"")</f>
        <v/>
      </c>
      <c r="BQ323" s="1" t="str">
        <f aca="false">IF(C323&lt;&gt;"",IF(COUNTIF(BQ$3:BQ322,C323)&gt;0,"",C323),"")</f>
        <v/>
      </c>
      <c r="BR323" s="1" t="str">
        <f aca="false">IF(D323&lt;&gt;"",IF(COUNTIF(BR$3:BR322,D323)&gt;0,"",D323),"")</f>
        <v/>
      </c>
      <c r="BS323" s="1" t="str">
        <f aca="false">IF(E323&lt;&gt;"",IF(COUNTIF(BS$3:BS322,E323)&gt;0,"",E323),"")</f>
        <v/>
      </c>
      <c r="BT323" s="1" t="str">
        <f aca="false">IF(F323&lt;&gt;"",IF(COUNTIF(BT$3:BT322,F323)&gt;0,"",F323),"")</f>
        <v/>
      </c>
      <c r="BU323" s="1" t="str">
        <f aca="false">IF(G323&lt;&gt;"",IF(COUNTIF(BU$3:BU322,G323)&gt;0,"",G323),"")</f>
        <v/>
      </c>
    </row>
    <row r="324" customFormat="false" ht="15" hidden="false" customHeight="false" outlineLevel="0" collapsed="false">
      <c r="A324" s="972" t="str">
        <f aca="false">IF(B324&lt;&gt;"",CONCATENATE(B324,C324,D324,E324,F324,G324),"")</f>
        <v/>
      </c>
      <c r="B324" s="660"/>
      <c r="C324" s="660"/>
      <c r="D324" s="660"/>
      <c r="E324" s="1008"/>
      <c r="F324" s="660"/>
      <c r="G324" s="660"/>
      <c r="H324" s="1002"/>
      <c r="I324" s="1002"/>
      <c r="J324" s="1003"/>
      <c r="K324" s="1004"/>
      <c r="L324" s="1005"/>
      <c r="M324" s="1005"/>
      <c r="N324" s="1003"/>
      <c r="O324" s="1014"/>
      <c r="P324" s="1008"/>
      <c r="Q324" s="1008"/>
      <c r="R324" s="1008"/>
      <c r="S324" s="1007"/>
      <c r="V324" s="111" t="n">
        <f aca="false">+V323+1</f>
        <v>322</v>
      </c>
      <c r="W324" s="977" t="str">
        <f aca="false">IFERROR(VLOOKUP($V323,AD:AK,8,FALSE()),"")</f>
        <v/>
      </c>
      <c r="X324" s="977" t="str">
        <f aca="false">IFERROR(VLOOKUP($V324,AE:AL,8,FALSE()),"")</f>
        <v/>
      </c>
      <c r="Y324" s="977" t="str">
        <f aca="false">IFERROR(VLOOKUP($V324,AF:AM,8,FALSE()),"")</f>
        <v/>
      </c>
      <c r="Z324" s="977" t="str">
        <f aca="false">IFERROR(VLOOKUP($V324,AG:AN,8,FALSE()),"")</f>
        <v/>
      </c>
      <c r="AA324" s="977" t="str">
        <f aca="false">IFERROR(VLOOKUP($V324,AH:AO,8,FALSE()),"")</f>
        <v/>
      </c>
      <c r="AB324" s="977" t="str">
        <f aca="false">IFERROR(VLOOKUP($V324,AI:AP,8,FALSE()),"")</f>
        <v/>
      </c>
      <c r="AD324" s="111" t="str">
        <f aca="false">IF(AK324&lt;&gt;"",MAX(AD$3:AD323)+1,"")</f>
        <v/>
      </c>
      <c r="AE324" s="111" t="str">
        <f aca="false">IF(AL324&lt;&gt;"",MAX(AE$3:AE323)+1,"")</f>
        <v/>
      </c>
      <c r="AF324" s="111" t="str">
        <f aca="false">IF(AM324&lt;&gt;"",MAX(AF$3:AF323)+1,"")</f>
        <v/>
      </c>
      <c r="AG324" s="111" t="str">
        <f aca="false">IF(AN324&lt;&gt;"",MAX(AG$3:AG323)+1,"")</f>
        <v/>
      </c>
      <c r="AH324" s="111" t="str">
        <f aca="false">IF(AO324&lt;&gt;"",MAX(AH$3:AH323)+1,"")</f>
        <v/>
      </c>
      <c r="AI324" s="111" t="str">
        <f aca="false">IF(AP324&lt;&gt;"",MAX(AI$3:AI323)+1,"")</f>
        <v/>
      </c>
      <c r="AK324" s="111" t="str">
        <f aca="false">IF(B324="","",IF(COUNTIF($AK$3:AL323,B324)=0,B324,""))</f>
        <v/>
      </c>
      <c r="AL324" s="111" t="str">
        <f aca="false">IF(C324="","",IF($B324='Oneri di Urbanizzazione'!$E$33,IF(COUNTIF($AL$3:AL323,$C324)=0,$C324,""),""))</f>
        <v/>
      </c>
      <c r="AM324" s="111" t="str">
        <f aca="false">IF(D324="","",IF(AND($B324='Oneri di Urbanizzazione'!$E$33,$C324='Oneri di Urbanizzazione'!$E$35),IF(COUNTIF(AM$3:AM323,$D324)=0,$D324,""),""))</f>
        <v/>
      </c>
      <c r="AN324" s="111" t="str">
        <f aca="false">IF(E324="","",IF(AND($B324='Oneri di Urbanizzazione'!$E$33,$C324='Oneri di Urbanizzazione'!$E$35,$D324='Oneri di Urbanizzazione'!$E$38),IF(COUNTIF(AN$3:AN323,$E324)=0,$E324,""),""))</f>
        <v/>
      </c>
      <c r="AO324" s="111" t="str">
        <f aca="false">IF(F324="","",IF(AND($B324='Oneri di Urbanizzazione'!$E$33,$C324='Oneri di Urbanizzazione'!$E$35,$D324='Oneri di Urbanizzazione'!$E$38,$E324='Oneri di Urbanizzazione'!$E$40),IF(COUNTIF(AO$3:AO323,$F324)=0,$F324,""),""))</f>
        <v/>
      </c>
      <c r="AP324" s="111" t="str">
        <f aca="false">IF(G324="","",IF(AND($B324='Oneri di Urbanizzazione'!$E$33,$C324='Oneri di Urbanizzazione'!$E$35,$D324='Oneri di Urbanizzazione'!$E$38,$E324='Oneri di Urbanizzazione'!$E$40,$F324='Oneri di Urbanizzazione'!$E$42),IF(COUNTIF(AP$3:AP323,$G324)=0,$G324,""),""))</f>
        <v/>
      </c>
      <c r="AY324" s="1" t="n">
        <f aca="false">+AY323+1</f>
        <v>322</v>
      </c>
      <c r="AZ324" s="978" t="str">
        <f aca="false">IFERROR(VLOOKUP($AY324,BI:BP,8,FALSE()),"")</f>
        <v/>
      </c>
      <c r="BA324" s="978" t="str">
        <f aca="false">IFERROR(VLOOKUP($AY324,BJ:BQ,8,FALSE()),"")</f>
        <v/>
      </c>
      <c r="BB324" s="978" t="str">
        <f aca="false">IFERROR(VLOOKUP($AY324,BK:BR,8,FALSE()),"")</f>
        <v/>
      </c>
      <c r="BC324" s="978" t="str">
        <f aca="false">IFERROR(VLOOKUP($AY324,BL:BS,8,FALSE()),"")</f>
        <v/>
      </c>
      <c r="BD324" s="978" t="str">
        <f aca="false">IFERROR(VLOOKUP($AY324,BM:BT,8,FALSE()),"")</f>
        <v/>
      </c>
      <c r="BE324" s="978" t="str">
        <f aca="false">IFERROR(VLOOKUP($AY324,BN:BU,8,FALSE()),"")</f>
        <v/>
      </c>
      <c r="BI324" s="1" t="str">
        <f aca="false">IF(BP324&lt;&gt;"",MAX(BI$3:BI323)+1,"")</f>
        <v/>
      </c>
      <c r="BJ324" s="1" t="str">
        <f aca="false">IF(BQ324&lt;&gt;"",MAX(BJ$3:BJ323)+1,"")</f>
        <v/>
      </c>
      <c r="BK324" s="1" t="str">
        <f aca="false">IF(BR324&lt;&gt;"",MAX(BK$3:BK323)+1,"")</f>
        <v/>
      </c>
      <c r="BL324" s="1" t="str">
        <f aca="false">IF(BS324&lt;&gt;"",MAX(BL$3:BL323)+1,"")</f>
        <v/>
      </c>
      <c r="BM324" s="1" t="str">
        <f aca="false">IF(BT324&lt;&gt;"",MAX(BM$3:BM323)+1,"")</f>
        <v/>
      </c>
      <c r="BN324" s="1" t="str">
        <f aca="false">IF(BU324&lt;&gt;"",MAX(BN$3:BN323)+1,"")</f>
        <v/>
      </c>
      <c r="BP324" s="1" t="str">
        <f aca="false">IF(B324&lt;&gt;"",IF(COUNTIF(BP$3:BP323,B324)&gt;0,"",B324),"")</f>
        <v/>
      </c>
      <c r="BQ324" s="1" t="str">
        <f aca="false">IF(C324&lt;&gt;"",IF(COUNTIF(BQ$3:BQ323,C324)&gt;0,"",C324),"")</f>
        <v/>
      </c>
      <c r="BR324" s="1" t="str">
        <f aca="false">IF(D324&lt;&gt;"",IF(COUNTIF(BR$3:BR323,D324)&gt;0,"",D324),"")</f>
        <v/>
      </c>
      <c r="BS324" s="1" t="str">
        <f aca="false">IF(E324&lt;&gt;"",IF(COUNTIF(BS$3:BS323,E324)&gt;0,"",E324),"")</f>
        <v/>
      </c>
      <c r="BT324" s="1" t="str">
        <f aca="false">IF(F324&lt;&gt;"",IF(COUNTIF(BT$3:BT323,F324)&gt;0,"",F324),"")</f>
        <v/>
      </c>
      <c r="BU324" s="1" t="str">
        <f aca="false">IF(G324&lt;&gt;"",IF(COUNTIF(BU$3:BU323,G324)&gt;0,"",G324),"")</f>
        <v/>
      </c>
    </row>
    <row r="325" customFormat="false" ht="15" hidden="false" customHeight="false" outlineLevel="0" collapsed="false">
      <c r="A325" s="972" t="str">
        <f aca="false">IF(B325&lt;&gt;"",CONCATENATE(B325,C325,D325,E325,F325,G325),"")</f>
        <v/>
      </c>
      <c r="B325" s="660"/>
      <c r="C325" s="660"/>
      <c r="D325" s="660"/>
      <c r="E325" s="1008"/>
      <c r="F325" s="660"/>
      <c r="G325" s="660"/>
      <c r="H325" s="1002"/>
      <c r="I325" s="1002"/>
      <c r="J325" s="1003"/>
      <c r="K325" s="1004"/>
      <c r="L325" s="1005"/>
      <c r="M325" s="1005"/>
      <c r="N325" s="1003"/>
      <c r="O325" s="1014"/>
      <c r="P325" s="1008"/>
      <c r="Q325" s="1008"/>
      <c r="R325" s="1008"/>
      <c r="S325" s="1007"/>
      <c r="V325" s="111" t="n">
        <f aca="false">+V324+1</f>
        <v>323</v>
      </c>
      <c r="W325" s="977" t="str">
        <f aca="false">IFERROR(VLOOKUP($V324,AD:AK,8,FALSE()),"")</f>
        <v/>
      </c>
      <c r="X325" s="977" t="str">
        <f aca="false">IFERROR(VLOOKUP($V325,AE:AL,8,FALSE()),"")</f>
        <v/>
      </c>
      <c r="Y325" s="977" t="str">
        <f aca="false">IFERROR(VLOOKUP($V325,AF:AM,8,FALSE()),"")</f>
        <v/>
      </c>
      <c r="Z325" s="977" t="str">
        <f aca="false">IFERROR(VLOOKUP($V325,AG:AN,8,FALSE()),"")</f>
        <v/>
      </c>
      <c r="AA325" s="977" t="str">
        <f aca="false">IFERROR(VLOOKUP($V325,AH:AO,8,FALSE()),"")</f>
        <v/>
      </c>
      <c r="AB325" s="977" t="str">
        <f aca="false">IFERROR(VLOOKUP($V325,AI:AP,8,FALSE()),"")</f>
        <v/>
      </c>
      <c r="AD325" s="111" t="str">
        <f aca="false">IF(AK325&lt;&gt;"",MAX(AD$3:AD324)+1,"")</f>
        <v/>
      </c>
      <c r="AE325" s="111" t="str">
        <f aca="false">IF(AL325&lt;&gt;"",MAX(AE$3:AE324)+1,"")</f>
        <v/>
      </c>
      <c r="AF325" s="111" t="str">
        <f aca="false">IF(AM325&lt;&gt;"",MAX(AF$3:AF324)+1,"")</f>
        <v/>
      </c>
      <c r="AG325" s="111" t="str">
        <f aca="false">IF(AN325&lt;&gt;"",MAX(AG$3:AG324)+1,"")</f>
        <v/>
      </c>
      <c r="AH325" s="111" t="str">
        <f aca="false">IF(AO325&lt;&gt;"",MAX(AH$3:AH324)+1,"")</f>
        <v/>
      </c>
      <c r="AI325" s="111" t="str">
        <f aca="false">IF(AP325&lt;&gt;"",MAX(AI$3:AI324)+1,"")</f>
        <v/>
      </c>
      <c r="AK325" s="111" t="str">
        <f aca="false">IF(B325="","",IF(COUNTIF($AK$3:AL324,B325)=0,B325,""))</f>
        <v/>
      </c>
      <c r="AL325" s="111" t="str">
        <f aca="false">IF(C325="","",IF($B325='Oneri di Urbanizzazione'!$E$33,IF(COUNTIF($AL$3:AL324,$C325)=0,$C325,""),""))</f>
        <v/>
      </c>
      <c r="AM325" s="111" t="str">
        <f aca="false">IF(D325="","",IF(AND($B325='Oneri di Urbanizzazione'!$E$33,$C325='Oneri di Urbanizzazione'!$E$35),IF(COUNTIF(AM$3:AM324,$D325)=0,$D325,""),""))</f>
        <v/>
      </c>
      <c r="AN325" s="111" t="str">
        <f aca="false">IF(E325="","",IF(AND($B325='Oneri di Urbanizzazione'!$E$33,$C325='Oneri di Urbanizzazione'!$E$35,$D325='Oneri di Urbanizzazione'!$E$38),IF(COUNTIF(AN$3:AN324,$E325)=0,$E325,""),""))</f>
        <v/>
      </c>
      <c r="AO325" s="111" t="str">
        <f aca="false">IF(F325="","",IF(AND($B325='Oneri di Urbanizzazione'!$E$33,$C325='Oneri di Urbanizzazione'!$E$35,$D325='Oneri di Urbanizzazione'!$E$38,$E325='Oneri di Urbanizzazione'!$E$40),IF(COUNTIF(AO$3:AO324,$F325)=0,$F325,""),""))</f>
        <v/>
      </c>
      <c r="AP325" s="111" t="str">
        <f aca="false">IF(G325="","",IF(AND($B325='Oneri di Urbanizzazione'!$E$33,$C325='Oneri di Urbanizzazione'!$E$35,$D325='Oneri di Urbanizzazione'!$E$38,$E325='Oneri di Urbanizzazione'!$E$40,$F325='Oneri di Urbanizzazione'!$E$42),IF(COUNTIF(AP$3:AP324,$G325)=0,$G325,""),""))</f>
        <v/>
      </c>
      <c r="AY325" s="1" t="n">
        <f aca="false">+AY324+1</f>
        <v>323</v>
      </c>
      <c r="AZ325" s="978" t="str">
        <f aca="false">IFERROR(VLOOKUP($AY325,BI:BP,8,FALSE()),"")</f>
        <v/>
      </c>
      <c r="BA325" s="978" t="str">
        <f aca="false">IFERROR(VLOOKUP($AY325,BJ:BQ,8,FALSE()),"")</f>
        <v/>
      </c>
      <c r="BB325" s="978" t="str">
        <f aca="false">IFERROR(VLOOKUP($AY325,BK:BR,8,FALSE()),"")</f>
        <v/>
      </c>
      <c r="BC325" s="978" t="str">
        <f aca="false">IFERROR(VLOOKUP($AY325,BL:BS,8,FALSE()),"")</f>
        <v/>
      </c>
      <c r="BD325" s="978" t="str">
        <f aca="false">IFERROR(VLOOKUP($AY325,BM:BT,8,FALSE()),"")</f>
        <v/>
      </c>
      <c r="BE325" s="978" t="str">
        <f aca="false">IFERROR(VLOOKUP($AY325,BN:BU,8,FALSE()),"")</f>
        <v/>
      </c>
      <c r="BI325" s="1" t="str">
        <f aca="false">IF(BP325&lt;&gt;"",MAX(BI$3:BI324)+1,"")</f>
        <v/>
      </c>
      <c r="BJ325" s="1" t="str">
        <f aca="false">IF(BQ325&lt;&gt;"",MAX(BJ$3:BJ324)+1,"")</f>
        <v/>
      </c>
      <c r="BK325" s="1" t="str">
        <f aca="false">IF(BR325&lt;&gt;"",MAX(BK$3:BK324)+1,"")</f>
        <v/>
      </c>
      <c r="BL325" s="1" t="str">
        <f aca="false">IF(BS325&lt;&gt;"",MAX(BL$3:BL324)+1,"")</f>
        <v/>
      </c>
      <c r="BM325" s="1" t="str">
        <f aca="false">IF(BT325&lt;&gt;"",MAX(BM$3:BM324)+1,"")</f>
        <v/>
      </c>
      <c r="BN325" s="1" t="str">
        <f aca="false">IF(BU325&lt;&gt;"",MAX(BN$3:BN324)+1,"")</f>
        <v/>
      </c>
      <c r="BP325" s="1" t="str">
        <f aca="false">IF(B325&lt;&gt;"",IF(COUNTIF(BP$3:BP324,B325)&gt;0,"",B325),"")</f>
        <v/>
      </c>
      <c r="BQ325" s="1" t="str">
        <f aca="false">IF(C325&lt;&gt;"",IF(COUNTIF(BQ$3:BQ324,C325)&gt;0,"",C325),"")</f>
        <v/>
      </c>
      <c r="BR325" s="1" t="str">
        <f aca="false">IF(D325&lt;&gt;"",IF(COUNTIF(BR$3:BR324,D325)&gt;0,"",D325),"")</f>
        <v/>
      </c>
      <c r="BS325" s="1" t="str">
        <f aca="false">IF(E325&lt;&gt;"",IF(COUNTIF(BS$3:BS324,E325)&gt;0,"",E325),"")</f>
        <v/>
      </c>
      <c r="BT325" s="1" t="str">
        <f aca="false">IF(F325&lt;&gt;"",IF(COUNTIF(BT$3:BT324,F325)&gt;0,"",F325),"")</f>
        <v/>
      </c>
      <c r="BU325" s="1" t="str">
        <f aca="false">IF(G325&lt;&gt;"",IF(COUNTIF(BU$3:BU324,G325)&gt;0,"",G325),"")</f>
        <v/>
      </c>
    </row>
    <row r="326" customFormat="false" ht="15" hidden="false" customHeight="false" outlineLevel="0" collapsed="false">
      <c r="A326" s="972" t="str">
        <f aca="false">IF(B326&lt;&gt;"",CONCATENATE(B326,C326,D326,E326,F326,G326),"")</f>
        <v/>
      </c>
      <c r="B326" s="660"/>
      <c r="C326" s="660"/>
      <c r="D326" s="660"/>
      <c r="E326" s="1008"/>
      <c r="F326" s="660"/>
      <c r="G326" s="660"/>
      <c r="H326" s="1002"/>
      <c r="I326" s="1002"/>
      <c r="J326" s="1003"/>
      <c r="K326" s="1004"/>
      <c r="L326" s="1005"/>
      <c r="M326" s="1005"/>
      <c r="N326" s="1003"/>
      <c r="O326" s="1014"/>
      <c r="P326" s="1008"/>
      <c r="Q326" s="1008"/>
      <c r="R326" s="1008"/>
      <c r="S326" s="1007"/>
      <c r="V326" s="111" t="n">
        <f aca="false">+V325+1</f>
        <v>324</v>
      </c>
      <c r="W326" s="977" t="str">
        <f aca="false">IFERROR(VLOOKUP($V325,AD:AK,8,FALSE()),"")</f>
        <v/>
      </c>
      <c r="X326" s="977" t="str">
        <f aca="false">IFERROR(VLOOKUP($V326,AE:AL,8,FALSE()),"")</f>
        <v/>
      </c>
      <c r="Y326" s="977" t="str">
        <f aca="false">IFERROR(VLOOKUP($V326,AF:AM,8,FALSE()),"")</f>
        <v/>
      </c>
      <c r="Z326" s="977" t="str">
        <f aca="false">IFERROR(VLOOKUP($V326,AG:AN,8,FALSE()),"")</f>
        <v/>
      </c>
      <c r="AA326" s="977" t="str">
        <f aca="false">IFERROR(VLOOKUP($V326,AH:AO,8,FALSE()),"")</f>
        <v/>
      </c>
      <c r="AB326" s="977" t="str">
        <f aca="false">IFERROR(VLOOKUP($V326,AI:AP,8,FALSE()),"")</f>
        <v/>
      </c>
      <c r="AD326" s="111" t="str">
        <f aca="false">IF(AK326&lt;&gt;"",MAX(AD$3:AD325)+1,"")</f>
        <v/>
      </c>
      <c r="AE326" s="111" t="str">
        <f aca="false">IF(AL326&lt;&gt;"",MAX(AE$3:AE325)+1,"")</f>
        <v/>
      </c>
      <c r="AF326" s="111" t="str">
        <f aca="false">IF(AM326&lt;&gt;"",MAX(AF$3:AF325)+1,"")</f>
        <v/>
      </c>
      <c r="AG326" s="111" t="str">
        <f aca="false">IF(AN326&lt;&gt;"",MAX(AG$3:AG325)+1,"")</f>
        <v/>
      </c>
      <c r="AH326" s="111" t="str">
        <f aca="false">IF(AO326&lt;&gt;"",MAX(AH$3:AH325)+1,"")</f>
        <v/>
      </c>
      <c r="AI326" s="111" t="str">
        <f aca="false">IF(AP326&lt;&gt;"",MAX(AI$3:AI325)+1,"")</f>
        <v/>
      </c>
      <c r="AK326" s="111" t="str">
        <f aca="false">IF(B326="","",IF(COUNTIF($AK$3:AL325,B326)=0,B326,""))</f>
        <v/>
      </c>
      <c r="AL326" s="111" t="str">
        <f aca="false">IF(C326="","",IF($B326='Oneri di Urbanizzazione'!$E$33,IF(COUNTIF($AL$3:AL325,$C326)=0,$C326,""),""))</f>
        <v/>
      </c>
      <c r="AM326" s="111" t="str">
        <f aca="false">IF(D326="","",IF(AND($B326='Oneri di Urbanizzazione'!$E$33,$C326='Oneri di Urbanizzazione'!$E$35),IF(COUNTIF(AM$3:AM325,$D326)=0,$D326,""),""))</f>
        <v/>
      </c>
      <c r="AN326" s="111" t="str">
        <f aca="false">IF(E326="","",IF(AND($B326='Oneri di Urbanizzazione'!$E$33,$C326='Oneri di Urbanizzazione'!$E$35,$D326='Oneri di Urbanizzazione'!$E$38),IF(COUNTIF(AN$3:AN325,$E326)=0,$E326,""),""))</f>
        <v/>
      </c>
      <c r="AO326" s="111" t="str">
        <f aca="false">IF(F326="","",IF(AND($B326='Oneri di Urbanizzazione'!$E$33,$C326='Oneri di Urbanizzazione'!$E$35,$D326='Oneri di Urbanizzazione'!$E$38,$E326='Oneri di Urbanizzazione'!$E$40),IF(COUNTIF(AO$3:AO325,$F326)=0,$F326,""),""))</f>
        <v/>
      </c>
      <c r="AP326" s="111" t="str">
        <f aca="false">IF(G326="","",IF(AND($B326='Oneri di Urbanizzazione'!$E$33,$C326='Oneri di Urbanizzazione'!$E$35,$D326='Oneri di Urbanizzazione'!$E$38,$E326='Oneri di Urbanizzazione'!$E$40,$F326='Oneri di Urbanizzazione'!$E$42),IF(COUNTIF(AP$3:AP325,$G326)=0,$G326,""),""))</f>
        <v/>
      </c>
      <c r="AY326" s="1" t="n">
        <f aca="false">+AY325+1</f>
        <v>324</v>
      </c>
      <c r="AZ326" s="978" t="str">
        <f aca="false">IFERROR(VLOOKUP($AY326,BI:BP,8,FALSE()),"")</f>
        <v/>
      </c>
      <c r="BA326" s="978" t="str">
        <f aca="false">IFERROR(VLOOKUP($AY326,BJ:BQ,8,FALSE()),"")</f>
        <v/>
      </c>
      <c r="BB326" s="978" t="str">
        <f aca="false">IFERROR(VLOOKUP($AY326,BK:BR,8,FALSE()),"")</f>
        <v/>
      </c>
      <c r="BC326" s="978" t="str">
        <f aca="false">IFERROR(VLOOKUP($AY326,BL:BS,8,FALSE()),"")</f>
        <v/>
      </c>
      <c r="BD326" s="978" t="str">
        <f aca="false">IFERROR(VLOOKUP($AY326,BM:BT,8,FALSE()),"")</f>
        <v/>
      </c>
      <c r="BE326" s="978" t="str">
        <f aca="false">IFERROR(VLOOKUP($AY326,BN:BU,8,FALSE()),"")</f>
        <v/>
      </c>
      <c r="BI326" s="1" t="str">
        <f aca="false">IF(BP326&lt;&gt;"",MAX(BI$3:BI325)+1,"")</f>
        <v/>
      </c>
      <c r="BJ326" s="1" t="str">
        <f aca="false">IF(BQ326&lt;&gt;"",MAX(BJ$3:BJ325)+1,"")</f>
        <v/>
      </c>
      <c r="BK326" s="1" t="str">
        <f aca="false">IF(BR326&lt;&gt;"",MAX(BK$3:BK325)+1,"")</f>
        <v/>
      </c>
      <c r="BL326" s="1" t="str">
        <f aca="false">IF(BS326&lt;&gt;"",MAX(BL$3:BL325)+1,"")</f>
        <v/>
      </c>
      <c r="BM326" s="1" t="str">
        <f aca="false">IF(BT326&lt;&gt;"",MAX(BM$3:BM325)+1,"")</f>
        <v/>
      </c>
      <c r="BN326" s="1" t="str">
        <f aca="false">IF(BU326&lt;&gt;"",MAX(BN$3:BN325)+1,"")</f>
        <v/>
      </c>
      <c r="BP326" s="1" t="str">
        <f aca="false">IF(B326&lt;&gt;"",IF(COUNTIF(BP$3:BP325,B326)&gt;0,"",B326),"")</f>
        <v/>
      </c>
      <c r="BQ326" s="1" t="str">
        <f aca="false">IF(C326&lt;&gt;"",IF(COUNTIF(BQ$3:BQ325,C326)&gt;0,"",C326),"")</f>
        <v/>
      </c>
      <c r="BR326" s="1" t="str">
        <f aca="false">IF(D326&lt;&gt;"",IF(COUNTIF(BR$3:BR325,D326)&gt;0,"",D326),"")</f>
        <v/>
      </c>
      <c r="BS326" s="1" t="str">
        <f aca="false">IF(E326&lt;&gt;"",IF(COUNTIF(BS$3:BS325,E326)&gt;0,"",E326),"")</f>
        <v/>
      </c>
      <c r="BT326" s="1" t="str">
        <f aca="false">IF(F326&lt;&gt;"",IF(COUNTIF(BT$3:BT325,F326)&gt;0,"",F326),"")</f>
        <v/>
      </c>
      <c r="BU326" s="1" t="str">
        <f aca="false">IF(G326&lt;&gt;"",IF(COUNTIF(BU$3:BU325,G326)&gt;0,"",G326),"")</f>
        <v/>
      </c>
    </row>
    <row r="327" customFormat="false" ht="15" hidden="false" customHeight="false" outlineLevel="0" collapsed="false">
      <c r="A327" s="972" t="str">
        <f aca="false">IF(B327&lt;&gt;"",CONCATENATE(B327,C327,D327,E327,F327,G327),"")</f>
        <v/>
      </c>
      <c r="B327" s="660"/>
      <c r="C327" s="660"/>
      <c r="D327" s="660"/>
      <c r="E327" s="1008"/>
      <c r="F327" s="660"/>
      <c r="G327" s="660"/>
      <c r="H327" s="1002"/>
      <c r="I327" s="1002"/>
      <c r="J327" s="1003"/>
      <c r="K327" s="1004"/>
      <c r="L327" s="1005"/>
      <c r="M327" s="1005"/>
      <c r="N327" s="1003"/>
      <c r="O327" s="1014"/>
      <c r="P327" s="1008"/>
      <c r="Q327" s="1008"/>
      <c r="R327" s="1008"/>
      <c r="S327" s="1007"/>
      <c r="V327" s="111" t="n">
        <f aca="false">+V326+1</f>
        <v>325</v>
      </c>
      <c r="W327" s="977" t="str">
        <f aca="false">IFERROR(VLOOKUP($V326,AD:AK,8,FALSE()),"")</f>
        <v/>
      </c>
      <c r="X327" s="977" t="str">
        <f aca="false">IFERROR(VLOOKUP($V327,AE:AL,8,FALSE()),"")</f>
        <v/>
      </c>
      <c r="Y327" s="977" t="str">
        <f aca="false">IFERROR(VLOOKUP($V327,AF:AM,8,FALSE()),"")</f>
        <v/>
      </c>
      <c r="Z327" s="977" t="str">
        <f aca="false">IFERROR(VLOOKUP($V327,AG:AN,8,FALSE()),"")</f>
        <v/>
      </c>
      <c r="AA327" s="977" t="str">
        <f aca="false">IFERROR(VLOOKUP($V327,AH:AO,8,FALSE()),"")</f>
        <v/>
      </c>
      <c r="AB327" s="977" t="str">
        <f aca="false">IFERROR(VLOOKUP($V327,AI:AP,8,FALSE()),"")</f>
        <v/>
      </c>
      <c r="AD327" s="111" t="str">
        <f aca="false">IF(AK327&lt;&gt;"",MAX(AD$3:AD326)+1,"")</f>
        <v/>
      </c>
      <c r="AE327" s="111" t="str">
        <f aca="false">IF(AL327&lt;&gt;"",MAX(AE$3:AE326)+1,"")</f>
        <v/>
      </c>
      <c r="AF327" s="111" t="str">
        <f aca="false">IF(AM327&lt;&gt;"",MAX(AF$3:AF326)+1,"")</f>
        <v/>
      </c>
      <c r="AG327" s="111" t="str">
        <f aca="false">IF(AN327&lt;&gt;"",MAX(AG$3:AG326)+1,"")</f>
        <v/>
      </c>
      <c r="AH327" s="111" t="str">
        <f aca="false">IF(AO327&lt;&gt;"",MAX(AH$3:AH326)+1,"")</f>
        <v/>
      </c>
      <c r="AI327" s="111" t="str">
        <f aca="false">IF(AP327&lt;&gt;"",MAX(AI$3:AI326)+1,"")</f>
        <v/>
      </c>
      <c r="AK327" s="111" t="str">
        <f aca="false">IF(B327="","",IF(COUNTIF($AK$3:AL326,B327)=0,B327,""))</f>
        <v/>
      </c>
      <c r="AL327" s="111" t="str">
        <f aca="false">IF(C327="","",IF($B327='Oneri di Urbanizzazione'!$E$33,IF(COUNTIF($AL$3:AL326,$C327)=0,$C327,""),""))</f>
        <v/>
      </c>
      <c r="AM327" s="111" t="str">
        <f aca="false">IF(D327="","",IF(AND($B327='Oneri di Urbanizzazione'!$E$33,$C327='Oneri di Urbanizzazione'!$E$35),IF(COUNTIF(AM$3:AM326,$D327)=0,$D327,""),""))</f>
        <v/>
      </c>
      <c r="AN327" s="111" t="str">
        <f aca="false">IF(E327="","",IF(AND($B327='Oneri di Urbanizzazione'!$E$33,$C327='Oneri di Urbanizzazione'!$E$35,$D327='Oneri di Urbanizzazione'!$E$38),IF(COUNTIF(AN$3:AN326,$E327)=0,$E327,""),""))</f>
        <v/>
      </c>
      <c r="AO327" s="111" t="str">
        <f aca="false">IF(F327="","",IF(AND($B327='Oneri di Urbanizzazione'!$E$33,$C327='Oneri di Urbanizzazione'!$E$35,$D327='Oneri di Urbanizzazione'!$E$38,$E327='Oneri di Urbanizzazione'!$E$40),IF(COUNTIF(AO$3:AO326,$F327)=0,$F327,""),""))</f>
        <v/>
      </c>
      <c r="AP327" s="111" t="str">
        <f aca="false">IF(G327="","",IF(AND($B327='Oneri di Urbanizzazione'!$E$33,$C327='Oneri di Urbanizzazione'!$E$35,$D327='Oneri di Urbanizzazione'!$E$38,$E327='Oneri di Urbanizzazione'!$E$40,$F327='Oneri di Urbanizzazione'!$E$42),IF(COUNTIF(AP$3:AP326,$G327)=0,$G327,""),""))</f>
        <v/>
      </c>
      <c r="AY327" s="1" t="n">
        <f aca="false">+AY326+1</f>
        <v>325</v>
      </c>
      <c r="AZ327" s="978" t="str">
        <f aca="false">IFERROR(VLOOKUP($AY327,BI:BP,8,FALSE()),"")</f>
        <v/>
      </c>
      <c r="BA327" s="978" t="str">
        <f aca="false">IFERROR(VLOOKUP($AY327,BJ:BQ,8,FALSE()),"")</f>
        <v/>
      </c>
      <c r="BB327" s="978" t="str">
        <f aca="false">IFERROR(VLOOKUP($AY327,BK:BR,8,FALSE()),"")</f>
        <v/>
      </c>
      <c r="BC327" s="978" t="str">
        <f aca="false">IFERROR(VLOOKUP($AY327,BL:BS,8,FALSE()),"")</f>
        <v/>
      </c>
      <c r="BD327" s="978" t="str">
        <f aca="false">IFERROR(VLOOKUP($AY327,BM:BT,8,FALSE()),"")</f>
        <v/>
      </c>
      <c r="BE327" s="978" t="str">
        <f aca="false">IFERROR(VLOOKUP($AY327,BN:BU,8,FALSE()),"")</f>
        <v/>
      </c>
      <c r="BI327" s="1" t="str">
        <f aca="false">IF(BP327&lt;&gt;"",MAX(BI$3:BI326)+1,"")</f>
        <v/>
      </c>
      <c r="BJ327" s="1" t="str">
        <f aca="false">IF(BQ327&lt;&gt;"",MAX(BJ$3:BJ326)+1,"")</f>
        <v/>
      </c>
      <c r="BK327" s="1" t="str">
        <f aca="false">IF(BR327&lt;&gt;"",MAX(BK$3:BK326)+1,"")</f>
        <v/>
      </c>
      <c r="BL327" s="1" t="str">
        <f aca="false">IF(BS327&lt;&gt;"",MAX(BL$3:BL326)+1,"")</f>
        <v/>
      </c>
      <c r="BM327" s="1" t="str">
        <f aca="false">IF(BT327&lt;&gt;"",MAX(BM$3:BM326)+1,"")</f>
        <v/>
      </c>
      <c r="BN327" s="1" t="str">
        <f aca="false">IF(BU327&lt;&gt;"",MAX(BN$3:BN326)+1,"")</f>
        <v/>
      </c>
      <c r="BP327" s="1" t="str">
        <f aca="false">IF(B327&lt;&gt;"",IF(COUNTIF(BP$3:BP326,B327)&gt;0,"",B327),"")</f>
        <v/>
      </c>
      <c r="BQ327" s="1" t="str">
        <f aca="false">IF(C327&lt;&gt;"",IF(COUNTIF(BQ$3:BQ326,C327)&gt;0,"",C327),"")</f>
        <v/>
      </c>
      <c r="BR327" s="1" t="str">
        <f aca="false">IF(D327&lt;&gt;"",IF(COUNTIF(BR$3:BR326,D327)&gt;0,"",D327),"")</f>
        <v/>
      </c>
      <c r="BS327" s="1" t="str">
        <f aca="false">IF(E327&lt;&gt;"",IF(COUNTIF(BS$3:BS326,E327)&gt;0,"",E327),"")</f>
        <v/>
      </c>
      <c r="BT327" s="1" t="str">
        <f aca="false">IF(F327&lt;&gt;"",IF(COUNTIF(BT$3:BT326,F327)&gt;0,"",F327),"")</f>
        <v/>
      </c>
      <c r="BU327" s="1" t="str">
        <f aca="false">IF(G327&lt;&gt;"",IF(COUNTIF(BU$3:BU326,G327)&gt;0,"",G327),"")</f>
        <v/>
      </c>
    </row>
    <row r="328" customFormat="false" ht="15" hidden="false" customHeight="false" outlineLevel="0" collapsed="false">
      <c r="A328" s="972" t="str">
        <f aca="false">IF(B328&lt;&gt;"",CONCATENATE(B328,C328,D328,E328,F328,G328),"")</f>
        <v/>
      </c>
      <c r="B328" s="660"/>
      <c r="C328" s="660"/>
      <c r="D328" s="660"/>
      <c r="E328" s="1008"/>
      <c r="F328" s="660"/>
      <c r="G328" s="660"/>
      <c r="H328" s="1002"/>
      <c r="I328" s="1002"/>
      <c r="J328" s="1003"/>
      <c r="K328" s="1004"/>
      <c r="L328" s="1005"/>
      <c r="M328" s="1005"/>
      <c r="N328" s="1003"/>
      <c r="O328" s="1014"/>
      <c r="P328" s="1008"/>
      <c r="Q328" s="1008"/>
      <c r="R328" s="1008"/>
      <c r="S328" s="1007"/>
      <c r="V328" s="111" t="n">
        <f aca="false">+V327+1</f>
        <v>326</v>
      </c>
      <c r="W328" s="977" t="str">
        <f aca="false">IFERROR(VLOOKUP($V327,AD:AK,8,FALSE()),"")</f>
        <v/>
      </c>
      <c r="X328" s="977" t="str">
        <f aca="false">IFERROR(VLOOKUP($V328,AE:AL,8,FALSE()),"")</f>
        <v/>
      </c>
      <c r="Y328" s="977" t="str">
        <f aca="false">IFERROR(VLOOKUP($V328,AF:AM,8,FALSE()),"")</f>
        <v/>
      </c>
      <c r="Z328" s="977" t="str">
        <f aca="false">IFERROR(VLOOKUP($V328,AG:AN,8,FALSE()),"")</f>
        <v/>
      </c>
      <c r="AA328" s="977" t="str">
        <f aca="false">IFERROR(VLOOKUP($V328,AH:AO,8,FALSE()),"")</f>
        <v/>
      </c>
      <c r="AB328" s="977" t="str">
        <f aca="false">IFERROR(VLOOKUP($V328,AI:AP,8,FALSE()),"")</f>
        <v/>
      </c>
      <c r="AD328" s="111" t="str">
        <f aca="false">IF(AK328&lt;&gt;"",MAX(AD$3:AD327)+1,"")</f>
        <v/>
      </c>
      <c r="AE328" s="111" t="str">
        <f aca="false">IF(AL328&lt;&gt;"",MAX(AE$3:AE327)+1,"")</f>
        <v/>
      </c>
      <c r="AF328" s="111" t="str">
        <f aca="false">IF(AM328&lt;&gt;"",MAX(AF$3:AF327)+1,"")</f>
        <v/>
      </c>
      <c r="AG328" s="111" t="str">
        <f aca="false">IF(AN328&lt;&gt;"",MAX(AG$3:AG327)+1,"")</f>
        <v/>
      </c>
      <c r="AH328" s="111" t="str">
        <f aca="false">IF(AO328&lt;&gt;"",MAX(AH$3:AH327)+1,"")</f>
        <v/>
      </c>
      <c r="AI328" s="111" t="str">
        <f aca="false">IF(AP328&lt;&gt;"",MAX(AI$3:AI327)+1,"")</f>
        <v/>
      </c>
      <c r="AK328" s="111" t="str">
        <f aca="false">IF(B328="","",IF(COUNTIF($AK$3:AL327,B328)=0,B328,""))</f>
        <v/>
      </c>
      <c r="AL328" s="111" t="str">
        <f aca="false">IF(C328="","",IF($B328='Oneri di Urbanizzazione'!$E$33,IF(COUNTIF($AL$3:AL327,$C328)=0,$C328,""),""))</f>
        <v/>
      </c>
      <c r="AM328" s="111" t="str">
        <f aca="false">IF(D328="","",IF(AND($B328='Oneri di Urbanizzazione'!$E$33,$C328='Oneri di Urbanizzazione'!$E$35),IF(COUNTIF(AM$3:AM327,$D328)=0,$D328,""),""))</f>
        <v/>
      </c>
      <c r="AN328" s="111" t="str">
        <f aca="false">IF(E328="","",IF(AND($B328='Oneri di Urbanizzazione'!$E$33,$C328='Oneri di Urbanizzazione'!$E$35,$D328='Oneri di Urbanizzazione'!$E$38),IF(COUNTIF(AN$3:AN327,$E328)=0,$E328,""),""))</f>
        <v/>
      </c>
      <c r="AO328" s="111" t="str">
        <f aca="false">IF(F328="","",IF(AND($B328='Oneri di Urbanizzazione'!$E$33,$C328='Oneri di Urbanizzazione'!$E$35,$D328='Oneri di Urbanizzazione'!$E$38,$E328='Oneri di Urbanizzazione'!$E$40),IF(COUNTIF(AO$3:AO327,$F328)=0,$F328,""),""))</f>
        <v/>
      </c>
      <c r="AP328" s="111" t="str">
        <f aca="false">IF(G328="","",IF(AND($B328='Oneri di Urbanizzazione'!$E$33,$C328='Oneri di Urbanizzazione'!$E$35,$D328='Oneri di Urbanizzazione'!$E$38,$E328='Oneri di Urbanizzazione'!$E$40,$F328='Oneri di Urbanizzazione'!$E$42),IF(COUNTIF(AP$3:AP327,$G328)=0,$G328,""),""))</f>
        <v/>
      </c>
      <c r="AY328" s="1" t="n">
        <f aca="false">+AY327+1</f>
        <v>326</v>
      </c>
      <c r="AZ328" s="978" t="str">
        <f aca="false">IFERROR(VLOOKUP($AY328,BI:BP,8,FALSE()),"")</f>
        <v/>
      </c>
      <c r="BA328" s="978" t="str">
        <f aca="false">IFERROR(VLOOKUP($AY328,BJ:BQ,8,FALSE()),"")</f>
        <v/>
      </c>
      <c r="BB328" s="978" t="str">
        <f aca="false">IFERROR(VLOOKUP($AY328,BK:BR,8,FALSE()),"")</f>
        <v/>
      </c>
      <c r="BC328" s="978" t="str">
        <f aca="false">IFERROR(VLOOKUP($AY328,BL:BS,8,FALSE()),"")</f>
        <v/>
      </c>
      <c r="BD328" s="978" t="str">
        <f aca="false">IFERROR(VLOOKUP($AY328,BM:BT,8,FALSE()),"")</f>
        <v/>
      </c>
      <c r="BE328" s="978" t="str">
        <f aca="false">IFERROR(VLOOKUP($AY328,BN:BU,8,FALSE()),"")</f>
        <v/>
      </c>
      <c r="BI328" s="1" t="str">
        <f aca="false">IF(BP328&lt;&gt;"",MAX(BI$3:BI327)+1,"")</f>
        <v/>
      </c>
      <c r="BJ328" s="1" t="str">
        <f aca="false">IF(BQ328&lt;&gt;"",MAX(BJ$3:BJ327)+1,"")</f>
        <v/>
      </c>
      <c r="BK328" s="1" t="str">
        <f aca="false">IF(BR328&lt;&gt;"",MAX(BK$3:BK327)+1,"")</f>
        <v/>
      </c>
      <c r="BL328" s="1" t="str">
        <f aca="false">IF(BS328&lt;&gt;"",MAX(BL$3:BL327)+1,"")</f>
        <v/>
      </c>
      <c r="BM328" s="1" t="str">
        <f aca="false">IF(BT328&lt;&gt;"",MAX(BM$3:BM327)+1,"")</f>
        <v/>
      </c>
      <c r="BN328" s="1" t="str">
        <f aca="false">IF(BU328&lt;&gt;"",MAX(BN$3:BN327)+1,"")</f>
        <v/>
      </c>
      <c r="BP328" s="1" t="str">
        <f aca="false">IF(B328&lt;&gt;"",IF(COUNTIF(BP$3:BP327,B328)&gt;0,"",B328),"")</f>
        <v/>
      </c>
      <c r="BQ328" s="1" t="str">
        <f aca="false">IF(C328&lt;&gt;"",IF(COUNTIF(BQ$3:BQ327,C328)&gt;0,"",C328),"")</f>
        <v/>
      </c>
      <c r="BR328" s="1" t="str">
        <f aca="false">IF(D328&lt;&gt;"",IF(COUNTIF(BR$3:BR327,D328)&gt;0,"",D328),"")</f>
        <v/>
      </c>
      <c r="BS328" s="1" t="str">
        <f aca="false">IF(E328&lt;&gt;"",IF(COUNTIF(BS$3:BS327,E328)&gt;0,"",E328),"")</f>
        <v/>
      </c>
      <c r="BT328" s="1" t="str">
        <f aca="false">IF(F328&lt;&gt;"",IF(COUNTIF(BT$3:BT327,F328)&gt;0,"",F328),"")</f>
        <v/>
      </c>
      <c r="BU328" s="1" t="str">
        <f aca="false">IF(G328&lt;&gt;"",IF(COUNTIF(BU$3:BU327,G328)&gt;0,"",G328),"")</f>
        <v/>
      </c>
    </row>
    <row r="329" customFormat="false" ht="15" hidden="false" customHeight="false" outlineLevel="0" collapsed="false">
      <c r="A329" s="972" t="str">
        <f aca="false">IF(B329&lt;&gt;"",CONCATENATE(B329,C329,D329,E329,F329,G329),"")</f>
        <v/>
      </c>
      <c r="B329" s="660"/>
      <c r="C329" s="660"/>
      <c r="D329" s="660"/>
      <c r="E329" s="1008"/>
      <c r="F329" s="660"/>
      <c r="G329" s="660"/>
      <c r="H329" s="1002"/>
      <c r="I329" s="1002"/>
      <c r="J329" s="1003"/>
      <c r="K329" s="1004"/>
      <c r="L329" s="1005"/>
      <c r="M329" s="1005"/>
      <c r="N329" s="1003"/>
      <c r="O329" s="1014"/>
      <c r="P329" s="1008"/>
      <c r="Q329" s="1008"/>
      <c r="R329" s="1008"/>
      <c r="S329" s="1007"/>
      <c r="V329" s="111" t="n">
        <f aca="false">+V328+1</f>
        <v>327</v>
      </c>
      <c r="W329" s="977" t="str">
        <f aca="false">IFERROR(VLOOKUP($V328,AD:AK,8,FALSE()),"")</f>
        <v/>
      </c>
      <c r="X329" s="977" t="str">
        <f aca="false">IFERROR(VLOOKUP($V329,AE:AL,8,FALSE()),"")</f>
        <v/>
      </c>
      <c r="Y329" s="977" t="str">
        <f aca="false">IFERROR(VLOOKUP($V329,AF:AM,8,FALSE()),"")</f>
        <v/>
      </c>
      <c r="Z329" s="977" t="str">
        <f aca="false">IFERROR(VLOOKUP($V329,AG:AN,8,FALSE()),"")</f>
        <v/>
      </c>
      <c r="AA329" s="977" t="str">
        <f aca="false">IFERROR(VLOOKUP($V329,AH:AO,8,FALSE()),"")</f>
        <v/>
      </c>
      <c r="AB329" s="977" t="str">
        <f aca="false">IFERROR(VLOOKUP($V329,AI:AP,8,FALSE()),"")</f>
        <v/>
      </c>
      <c r="AD329" s="111" t="str">
        <f aca="false">IF(AK329&lt;&gt;"",MAX(AD$3:AD328)+1,"")</f>
        <v/>
      </c>
      <c r="AE329" s="111" t="str">
        <f aca="false">IF(AL329&lt;&gt;"",MAX(AE$3:AE328)+1,"")</f>
        <v/>
      </c>
      <c r="AF329" s="111" t="str">
        <f aca="false">IF(AM329&lt;&gt;"",MAX(AF$3:AF328)+1,"")</f>
        <v/>
      </c>
      <c r="AG329" s="111" t="str">
        <f aca="false">IF(AN329&lt;&gt;"",MAX(AG$3:AG328)+1,"")</f>
        <v/>
      </c>
      <c r="AH329" s="111" t="str">
        <f aca="false">IF(AO329&lt;&gt;"",MAX(AH$3:AH328)+1,"")</f>
        <v/>
      </c>
      <c r="AI329" s="111" t="str">
        <f aca="false">IF(AP329&lt;&gt;"",MAX(AI$3:AI328)+1,"")</f>
        <v/>
      </c>
      <c r="AK329" s="111" t="str">
        <f aca="false">IF(B329="","",IF(COUNTIF($AK$3:AL328,B329)=0,B329,""))</f>
        <v/>
      </c>
      <c r="AL329" s="111" t="str">
        <f aca="false">IF(C329="","",IF($B329='Oneri di Urbanizzazione'!$E$33,IF(COUNTIF($AL$3:AL328,$C329)=0,$C329,""),""))</f>
        <v/>
      </c>
      <c r="AM329" s="111" t="str">
        <f aca="false">IF(D329="","",IF(AND($B329='Oneri di Urbanizzazione'!$E$33,$C329='Oneri di Urbanizzazione'!$E$35),IF(COUNTIF(AM$3:AM328,$D329)=0,$D329,""),""))</f>
        <v/>
      </c>
      <c r="AN329" s="111" t="str">
        <f aca="false">IF(E329="","",IF(AND($B329='Oneri di Urbanizzazione'!$E$33,$C329='Oneri di Urbanizzazione'!$E$35,$D329='Oneri di Urbanizzazione'!$E$38),IF(COUNTIF(AN$3:AN328,$E329)=0,$E329,""),""))</f>
        <v/>
      </c>
      <c r="AO329" s="111" t="str">
        <f aca="false">IF(F329="","",IF(AND($B329='Oneri di Urbanizzazione'!$E$33,$C329='Oneri di Urbanizzazione'!$E$35,$D329='Oneri di Urbanizzazione'!$E$38,$E329='Oneri di Urbanizzazione'!$E$40),IF(COUNTIF(AO$3:AO328,$F329)=0,$F329,""),""))</f>
        <v/>
      </c>
      <c r="AP329" s="111" t="str">
        <f aca="false">IF(G329="","",IF(AND($B329='Oneri di Urbanizzazione'!$E$33,$C329='Oneri di Urbanizzazione'!$E$35,$D329='Oneri di Urbanizzazione'!$E$38,$E329='Oneri di Urbanizzazione'!$E$40,$F329='Oneri di Urbanizzazione'!$E$42),IF(COUNTIF(AP$3:AP328,$G329)=0,$G329,""),""))</f>
        <v/>
      </c>
      <c r="AY329" s="1" t="n">
        <f aca="false">+AY328+1</f>
        <v>327</v>
      </c>
      <c r="AZ329" s="978" t="str">
        <f aca="false">IFERROR(VLOOKUP($AY329,BI:BP,8,FALSE()),"")</f>
        <v/>
      </c>
      <c r="BA329" s="978" t="str">
        <f aca="false">IFERROR(VLOOKUP($AY329,BJ:BQ,8,FALSE()),"")</f>
        <v/>
      </c>
      <c r="BB329" s="978" t="str">
        <f aca="false">IFERROR(VLOOKUP($AY329,BK:BR,8,FALSE()),"")</f>
        <v/>
      </c>
      <c r="BC329" s="978" t="str">
        <f aca="false">IFERROR(VLOOKUP($AY329,BL:BS,8,FALSE()),"")</f>
        <v/>
      </c>
      <c r="BD329" s="978" t="str">
        <f aca="false">IFERROR(VLOOKUP($AY329,BM:BT,8,FALSE()),"")</f>
        <v/>
      </c>
      <c r="BE329" s="978" t="str">
        <f aca="false">IFERROR(VLOOKUP($AY329,BN:BU,8,FALSE()),"")</f>
        <v/>
      </c>
      <c r="BI329" s="1" t="str">
        <f aca="false">IF(BP329&lt;&gt;"",MAX(BI$3:BI328)+1,"")</f>
        <v/>
      </c>
      <c r="BJ329" s="1" t="str">
        <f aca="false">IF(BQ329&lt;&gt;"",MAX(BJ$3:BJ328)+1,"")</f>
        <v/>
      </c>
      <c r="BK329" s="1" t="str">
        <f aca="false">IF(BR329&lt;&gt;"",MAX(BK$3:BK328)+1,"")</f>
        <v/>
      </c>
      <c r="BL329" s="1" t="str">
        <f aca="false">IF(BS329&lt;&gt;"",MAX(BL$3:BL328)+1,"")</f>
        <v/>
      </c>
      <c r="BM329" s="1" t="str">
        <f aca="false">IF(BT329&lt;&gt;"",MAX(BM$3:BM328)+1,"")</f>
        <v/>
      </c>
      <c r="BN329" s="1" t="str">
        <f aca="false">IF(BU329&lt;&gt;"",MAX(BN$3:BN328)+1,"")</f>
        <v/>
      </c>
      <c r="BP329" s="1" t="str">
        <f aca="false">IF(B329&lt;&gt;"",IF(COUNTIF(BP$3:BP328,B329)&gt;0,"",B329),"")</f>
        <v/>
      </c>
      <c r="BQ329" s="1" t="str">
        <f aca="false">IF(C329&lt;&gt;"",IF(COUNTIF(BQ$3:BQ328,C329)&gt;0,"",C329),"")</f>
        <v/>
      </c>
      <c r="BR329" s="1" t="str">
        <f aca="false">IF(D329&lt;&gt;"",IF(COUNTIF(BR$3:BR328,D329)&gt;0,"",D329),"")</f>
        <v/>
      </c>
      <c r="BS329" s="1" t="str">
        <f aca="false">IF(E329&lt;&gt;"",IF(COUNTIF(BS$3:BS328,E329)&gt;0,"",E329),"")</f>
        <v/>
      </c>
      <c r="BT329" s="1" t="str">
        <f aca="false">IF(F329&lt;&gt;"",IF(COUNTIF(BT$3:BT328,F329)&gt;0,"",F329),"")</f>
        <v/>
      </c>
      <c r="BU329" s="1" t="str">
        <f aca="false">IF(G329&lt;&gt;"",IF(COUNTIF(BU$3:BU328,G329)&gt;0,"",G329),"")</f>
        <v/>
      </c>
    </row>
    <row r="330" customFormat="false" ht="15" hidden="false" customHeight="false" outlineLevel="0" collapsed="false">
      <c r="A330" s="972" t="str">
        <f aca="false">IF(B330&lt;&gt;"",CONCATENATE(B330,C330,D330,E330,F330,G330),"")</f>
        <v/>
      </c>
      <c r="B330" s="660"/>
      <c r="C330" s="660"/>
      <c r="D330" s="660"/>
      <c r="E330" s="1008"/>
      <c r="F330" s="660"/>
      <c r="G330" s="660"/>
      <c r="H330" s="1002"/>
      <c r="I330" s="1002"/>
      <c r="J330" s="1003"/>
      <c r="K330" s="1004"/>
      <c r="L330" s="1005"/>
      <c r="M330" s="1005"/>
      <c r="N330" s="1003"/>
      <c r="O330" s="1014"/>
      <c r="P330" s="1008"/>
      <c r="Q330" s="1008"/>
      <c r="R330" s="1008"/>
      <c r="S330" s="1007"/>
      <c r="V330" s="111" t="n">
        <f aca="false">+V329+1</f>
        <v>328</v>
      </c>
      <c r="W330" s="977" t="str">
        <f aca="false">IFERROR(VLOOKUP($V329,AD:AK,8,FALSE()),"")</f>
        <v/>
      </c>
      <c r="X330" s="977" t="str">
        <f aca="false">IFERROR(VLOOKUP($V330,AE:AL,8,FALSE()),"")</f>
        <v/>
      </c>
      <c r="Y330" s="977" t="str">
        <f aca="false">IFERROR(VLOOKUP($V330,AF:AM,8,FALSE()),"")</f>
        <v/>
      </c>
      <c r="Z330" s="977" t="str">
        <f aca="false">IFERROR(VLOOKUP($V330,AG:AN,8,FALSE()),"")</f>
        <v/>
      </c>
      <c r="AA330" s="977" t="str">
        <f aca="false">IFERROR(VLOOKUP($V330,AH:AO,8,FALSE()),"")</f>
        <v/>
      </c>
      <c r="AB330" s="977" t="str">
        <f aca="false">IFERROR(VLOOKUP($V330,AI:AP,8,FALSE()),"")</f>
        <v/>
      </c>
      <c r="AD330" s="111" t="str">
        <f aca="false">IF(AK330&lt;&gt;"",MAX(AD$3:AD329)+1,"")</f>
        <v/>
      </c>
      <c r="AE330" s="111" t="str">
        <f aca="false">IF(AL330&lt;&gt;"",MAX(AE$3:AE329)+1,"")</f>
        <v/>
      </c>
      <c r="AF330" s="111" t="str">
        <f aca="false">IF(AM330&lt;&gt;"",MAX(AF$3:AF329)+1,"")</f>
        <v/>
      </c>
      <c r="AG330" s="111" t="str">
        <f aca="false">IF(AN330&lt;&gt;"",MAX(AG$3:AG329)+1,"")</f>
        <v/>
      </c>
      <c r="AH330" s="111" t="str">
        <f aca="false">IF(AO330&lt;&gt;"",MAX(AH$3:AH329)+1,"")</f>
        <v/>
      </c>
      <c r="AI330" s="111" t="str">
        <f aca="false">IF(AP330&lt;&gt;"",MAX(AI$3:AI329)+1,"")</f>
        <v/>
      </c>
      <c r="AK330" s="111" t="str">
        <f aca="false">IF(B330="","",IF(COUNTIF($AK$3:AL329,B330)=0,B330,""))</f>
        <v/>
      </c>
      <c r="AL330" s="111" t="str">
        <f aca="false">IF(C330="","",IF($B330='Oneri di Urbanizzazione'!$E$33,IF(COUNTIF($AL$3:AL329,$C330)=0,$C330,""),""))</f>
        <v/>
      </c>
      <c r="AM330" s="111" t="str">
        <f aca="false">IF(D330="","",IF(AND($B330='Oneri di Urbanizzazione'!$E$33,$C330='Oneri di Urbanizzazione'!$E$35),IF(COUNTIF(AM$3:AM329,$D330)=0,$D330,""),""))</f>
        <v/>
      </c>
      <c r="AN330" s="111" t="str">
        <f aca="false">IF(E330="","",IF(AND($B330='Oneri di Urbanizzazione'!$E$33,$C330='Oneri di Urbanizzazione'!$E$35,$D330='Oneri di Urbanizzazione'!$E$38),IF(COUNTIF(AN$3:AN329,$E330)=0,$E330,""),""))</f>
        <v/>
      </c>
      <c r="AO330" s="111" t="str">
        <f aca="false">IF(F330="","",IF(AND($B330='Oneri di Urbanizzazione'!$E$33,$C330='Oneri di Urbanizzazione'!$E$35,$D330='Oneri di Urbanizzazione'!$E$38,$E330='Oneri di Urbanizzazione'!$E$40),IF(COUNTIF(AO$3:AO329,$F330)=0,$F330,""),""))</f>
        <v/>
      </c>
      <c r="AP330" s="111" t="str">
        <f aca="false">IF(G330="","",IF(AND($B330='Oneri di Urbanizzazione'!$E$33,$C330='Oneri di Urbanizzazione'!$E$35,$D330='Oneri di Urbanizzazione'!$E$38,$E330='Oneri di Urbanizzazione'!$E$40,$F330='Oneri di Urbanizzazione'!$E$42),IF(COUNTIF(AP$3:AP329,$G330)=0,$G330,""),""))</f>
        <v/>
      </c>
      <c r="AY330" s="1" t="n">
        <f aca="false">+AY329+1</f>
        <v>328</v>
      </c>
      <c r="AZ330" s="978" t="str">
        <f aca="false">IFERROR(VLOOKUP($AY330,BI:BP,8,FALSE()),"")</f>
        <v/>
      </c>
      <c r="BA330" s="978" t="str">
        <f aca="false">IFERROR(VLOOKUP($AY330,BJ:BQ,8,FALSE()),"")</f>
        <v/>
      </c>
      <c r="BB330" s="978" t="str">
        <f aca="false">IFERROR(VLOOKUP($AY330,BK:BR,8,FALSE()),"")</f>
        <v/>
      </c>
      <c r="BC330" s="978" t="str">
        <f aca="false">IFERROR(VLOOKUP($AY330,BL:BS,8,FALSE()),"")</f>
        <v/>
      </c>
      <c r="BD330" s="978" t="str">
        <f aca="false">IFERROR(VLOOKUP($AY330,BM:BT,8,FALSE()),"")</f>
        <v/>
      </c>
      <c r="BE330" s="978" t="str">
        <f aca="false">IFERROR(VLOOKUP($AY330,BN:BU,8,FALSE()),"")</f>
        <v/>
      </c>
      <c r="BI330" s="1" t="str">
        <f aca="false">IF(BP330&lt;&gt;"",MAX(BI$3:BI329)+1,"")</f>
        <v/>
      </c>
      <c r="BJ330" s="1" t="str">
        <f aca="false">IF(BQ330&lt;&gt;"",MAX(BJ$3:BJ329)+1,"")</f>
        <v/>
      </c>
      <c r="BK330" s="1" t="str">
        <f aca="false">IF(BR330&lt;&gt;"",MAX(BK$3:BK329)+1,"")</f>
        <v/>
      </c>
      <c r="BL330" s="1" t="str">
        <f aca="false">IF(BS330&lt;&gt;"",MAX(BL$3:BL329)+1,"")</f>
        <v/>
      </c>
      <c r="BM330" s="1" t="str">
        <f aca="false">IF(BT330&lt;&gt;"",MAX(BM$3:BM329)+1,"")</f>
        <v/>
      </c>
      <c r="BN330" s="1" t="str">
        <f aca="false">IF(BU330&lt;&gt;"",MAX(BN$3:BN329)+1,"")</f>
        <v/>
      </c>
      <c r="BP330" s="1" t="str">
        <f aca="false">IF(B330&lt;&gt;"",IF(COUNTIF(BP$3:BP329,B330)&gt;0,"",B330),"")</f>
        <v/>
      </c>
      <c r="BQ330" s="1" t="str">
        <f aca="false">IF(C330&lt;&gt;"",IF(COUNTIF(BQ$3:BQ329,C330)&gt;0,"",C330),"")</f>
        <v/>
      </c>
      <c r="BR330" s="1" t="str">
        <f aca="false">IF(D330&lt;&gt;"",IF(COUNTIF(BR$3:BR329,D330)&gt;0,"",D330),"")</f>
        <v/>
      </c>
      <c r="BS330" s="1" t="str">
        <f aca="false">IF(E330&lt;&gt;"",IF(COUNTIF(BS$3:BS329,E330)&gt;0,"",E330),"")</f>
        <v/>
      </c>
      <c r="BT330" s="1" t="str">
        <f aca="false">IF(F330&lt;&gt;"",IF(COUNTIF(BT$3:BT329,F330)&gt;0,"",F330),"")</f>
        <v/>
      </c>
      <c r="BU330" s="1" t="str">
        <f aca="false">IF(G330&lt;&gt;"",IF(COUNTIF(BU$3:BU329,G330)&gt;0,"",G330),"")</f>
        <v/>
      </c>
    </row>
    <row r="331" customFormat="false" ht="15" hidden="false" customHeight="false" outlineLevel="0" collapsed="false">
      <c r="A331" s="972" t="str">
        <f aca="false">IF(B331&lt;&gt;"",CONCATENATE(B331,C331,D331,E331,F331,G331),"")</f>
        <v/>
      </c>
      <c r="B331" s="660"/>
      <c r="C331" s="660"/>
      <c r="D331" s="660"/>
      <c r="E331" s="1008"/>
      <c r="F331" s="660"/>
      <c r="G331" s="660"/>
      <c r="H331" s="1002"/>
      <c r="I331" s="1002"/>
      <c r="J331" s="1003"/>
      <c r="K331" s="1004"/>
      <c r="L331" s="1005"/>
      <c r="M331" s="1005"/>
      <c r="N331" s="1003"/>
      <c r="O331" s="1014"/>
      <c r="P331" s="1008"/>
      <c r="Q331" s="1008"/>
      <c r="R331" s="1008"/>
      <c r="S331" s="1007"/>
      <c r="V331" s="111" t="n">
        <f aca="false">+V330+1</f>
        <v>329</v>
      </c>
      <c r="W331" s="977" t="str">
        <f aca="false">IFERROR(VLOOKUP($V330,AD:AK,8,FALSE()),"")</f>
        <v/>
      </c>
      <c r="X331" s="977" t="str">
        <f aca="false">IFERROR(VLOOKUP($V331,AE:AL,8,FALSE()),"")</f>
        <v/>
      </c>
      <c r="Y331" s="977" t="str">
        <f aca="false">IFERROR(VLOOKUP($V331,AF:AM,8,FALSE()),"")</f>
        <v/>
      </c>
      <c r="Z331" s="977" t="str">
        <f aca="false">IFERROR(VLOOKUP($V331,AG:AN,8,FALSE()),"")</f>
        <v/>
      </c>
      <c r="AA331" s="977" t="str">
        <f aca="false">IFERROR(VLOOKUP($V331,AH:AO,8,FALSE()),"")</f>
        <v/>
      </c>
      <c r="AB331" s="977" t="str">
        <f aca="false">IFERROR(VLOOKUP($V331,AI:AP,8,FALSE()),"")</f>
        <v/>
      </c>
      <c r="AD331" s="111" t="str">
        <f aca="false">IF(AK331&lt;&gt;"",MAX(AD$3:AD330)+1,"")</f>
        <v/>
      </c>
      <c r="AE331" s="111" t="str">
        <f aca="false">IF(AL331&lt;&gt;"",MAX(AE$3:AE330)+1,"")</f>
        <v/>
      </c>
      <c r="AF331" s="111" t="str">
        <f aca="false">IF(AM331&lt;&gt;"",MAX(AF$3:AF330)+1,"")</f>
        <v/>
      </c>
      <c r="AG331" s="111" t="str">
        <f aca="false">IF(AN331&lt;&gt;"",MAX(AG$3:AG330)+1,"")</f>
        <v/>
      </c>
      <c r="AH331" s="111" t="str">
        <f aca="false">IF(AO331&lt;&gt;"",MAX(AH$3:AH330)+1,"")</f>
        <v/>
      </c>
      <c r="AI331" s="111" t="str">
        <f aca="false">IF(AP331&lt;&gt;"",MAX(AI$3:AI330)+1,"")</f>
        <v/>
      </c>
      <c r="AK331" s="111" t="str">
        <f aca="false">IF(B331="","",IF(COUNTIF($AK$3:AL330,B331)=0,B331,""))</f>
        <v/>
      </c>
      <c r="AL331" s="111" t="str">
        <f aca="false">IF(C331="","",IF($B331='Oneri di Urbanizzazione'!$E$33,IF(COUNTIF($AL$3:AL330,$C331)=0,$C331,""),""))</f>
        <v/>
      </c>
      <c r="AM331" s="111" t="str">
        <f aca="false">IF(D331="","",IF(AND($B331='Oneri di Urbanizzazione'!$E$33,$C331='Oneri di Urbanizzazione'!$E$35),IF(COUNTIF(AM$3:AM330,$D331)=0,$D331,""),""))</f>
        <v/>
      </c>
      <c r="AN331" s="111" t="str">
        <f aca="false">IF(E331="","",IF(AND($B331='Oneri di Urbanizzazione'!$E$33,$C331='Oneri di Urbanizzazione'!$E$35,$D331='Oneri di Urbanizzazione'!$E$38),IF(COUNTIF(AN$3:AN330,$E331)=0,$E331,""),""))</f>
        <v/>
      </c>
      <c r="AO331" s="111" t="str">
        <f aca="false">IF(F331="","",IF(AND($B331='Oneri di Urbanizzazione'!$E$33,$C331='Oneri di Urbanizzazione'!$E$35,$D331='Oneri di Urbanizzazione'!$E$38,$E331='Oneri di Urbanizzazione'!$E$40),IF(COUNTIF(AO$3:AO330,$F331)=0,$F331,""),""))</f>
        <v/>
      </c>
      <c r="AP331" s="111" t="str">
        <f aca="false">IF(G331="","",IF(AND($B331='Oneri di Urbanizzazione'!$E$33,$C331='Oneri di Urbanizzazione'!$E$35,$D331='Oneri di Urbanizzazione'!$E$38,$E331='Oneri di Urbanizzazione'!$E$40,$F331='Oneri di Urbanizzazione'!$E$42),IF(COUNTIF(AP$3:AP330,$G331)=0,$G331,""),""))</f>
        <v/>
      </c>
      <c r="AY331" s="1" t="n">
        <f aca="false">+AY330+1</f>
        <v>329</v>
      </c>
      <c r="AZ331" s="978" t="str">
        <f aca="false">IFERROR(VLOOKUP($AY331,BI:BP,8,FALSE()),"")</f>
        <v/>
      </c>
      <c r="BA331" s="978" t="str">
        <f aca="false">IFERROR(VLOOKUP($AY331,BJ:BQ,8,FALSE()),"")</f>
        <v/>
      </c>
      <c r="BB331" s="978" t="str">
        <f aca="false">IFERROR(VLOOKUP($AY331,BK:BR,8,FALSE()),"")</f>
        <v/>
      </c>
      <c r="BC331" s="978" t="str">
        <f aca="false">IFERROR(VLOOKUP($AY331,BL:BS,8,FALSE()),"")</f>
        <v/>
      </c>
      <c r="BD331" s="978" t="str">
        <f aca="false">IFERROR(VLOOKUP($AY331,BM:BT,8,FALSE()),"")</f>
        <v/>
      </c>
      <c r="BE331" s="978" t="str">
        <f aca="false">IFERROR(VLOOKUP($AY331,BN:BU,8,FALSE()),"")</f>
        <v/>
      </c>
      <c r="BI331" s="1" t="str">
        <f aca="false">IF(BP331&lt;&gt;"",MAX(BI$3:BI330)+1,"")</f>
        <v/>
      </c>
      <c r="BJ331" s="1" t="str">
        <f aca="false">IF(BQ331&lt;&gt;"",MAX(BJ$3:BJ330)+1,"")</f>
        <v/>
      </c>
      <c r="BK331" s="1" t="str">
        <f aca="false">IF(BR331&lt;&gt;"",MAX(BK$3:BK330)+1,"")</f>
        <v/>
      </c>
      <c r="BL331" s="1" t="str">
        <f aca="false">IF(BS331&lt;&gt;"",MAX(BL$3:BL330)+1,"")</f>
        <v/>
      </c>
      <c r="BM331" s="1" t="str">
        <f aca="false">IF(BT331&lt;&gt;"",MAX(BM$3:BM330)+1,"")</f>
        <v/>
      </c>
      <c r="BN331" s="1" t="str">
        <f aca="false">IF(BU331&lt;&gt;"",MAX(BN$3:BN330)+1,"")</f>
        <v/>
      </c>
      <c r="BP331" s="1" t="str">
        <f aca="false">IF(B331&lt;&gt;"",IF(COUNTIF(BP$3:BP330,B331)&gt;0,"",B331),"")</f>
        <v/>
      </c>
      <c r="BQ331" s="1" t="str">
        <f aca="false">IF(C331&lt;&gt;"",IF(COUNTIF(BQ$3:BQ330,C331)&gt;0,"",C331),"")</f>
        <v/>
      </c>
      <c r="BR331" s="1" t="str">
        <f aca="false">IF(D331&lt;&gt;"",IF(COUNTIF(BR$3:BR330,D331)&gt;0,"",D331),"")</f>
        <v/>
      </c>
      <c r="BS331" s="1" t="str">
        <f aca="false">IF(E331&lt;&gt;"",IF(COUNTIF(BS$3:BS330,E331)&gt;0,"",E331),"")</f>
        <v/>
      </c>
      <c r="BT331" s="1" t="str">
        <f aca="false">IF(F331&lt;&gt;"",IF(COUNTIF(BT$3:BT330,F331)&gt;0,"",F331),"")</f>
        <v/>
      </c>
      <c r="BU331" s="1" t="str">
        <f aca="false">IF(G331&lt;&gt;"",IF(COUNTIF(BU$3:BU330,G331)&gt;0,"",G331),"")</f>
        <v/>
      </c>
    </row>
    <row r="332" customFormat="false" ht="15" hidden="false" customHeight="false" outlineLevel="0" collapsed="false">
      <c r="A332" s="972" t="str">
        <f aca="false">IF(B332&lt;&gt;"",CONCATENATE(B332,C332,D332,E332,F332,G332),"")</f>
        <v/>
      </c>
      <c r="B332" s="660"/>
      <c r="C332" s="660"/>
      <c r="D332" s="660"/>
      <c r="E332" s="1008"/>
      <c r="F332" s="660"/>
      <c r="G332" s="660"/>
      <c r="H332" s="1002"/>
      <c r="I332" s="1002"/>
      <c r="J332" s="1003"/>
      <c r="K332" s="1004"/>
      <c r="L332" s="1005"/>
      <c r="M332" s="1005"/>
      <c r="N332" s="1003"/>
      <c r="O332" s="1014"/>
      <c r="P332" s="1008"/>
      <c r="Q332" s="1008"/>
      <c r="R332" s="1008"/>
      <c r="S332" s="1007"/>
      <c r="V332" s="111" t="n">
        <f aca="false">+V331+1</f>
        <v>330</v>
      </c>
      <c r="W332" s="977" t="str">
        <f aca="false">IFERROR(VLOOKUP($V331,AD:AK,8,FALSE()),"")</f>
        <v/>
      </c>
      <c r="X332" s="977" t="str">
        <f aca="false">IFERROR(VLOOKUP($V332,AE:AL,8,FALSE()),"")</f>
        <v/>
      </c>
      <c r="Y332" s="977" t="str">
        <f aca="false">IFERROR(VLOOKUP($V332,AF:AM,8,FALSE()),"")</f>
        <v/>
      </c>
      <c r="Z332" s="977" t="str">
        <f aca="false">IFERROR(VLOOKUP($V332,AG:AN,8,FALSE()),"")</f>
        <v/>
      </c>
      <c r="AA332" s="977" t="str">
        <f aca="false">IFERROR(VLOOKUP($V332,AH:AO,8,FALSE()),"")</f>
        <v/>
      </c>
      <c r="AB332" s="977" t="str">
        <f aca="false">IFERROR(VLOOKUP($V332,AI:AP,8,FALSE()),"")</f>
        <v/>
      </c>
      <c r="AD332" s="111" t="str">
        <f aca="false">IF(AK332&lt;&gt;"",MAX(AD$3:AD331)+1,"")</f>
        <v/>
      </c>
      <c r="AE332" s="111" t="str">
        <f aca="false">IF(AL332&lt;&gt;"",MAX(AE$3:AE331)+1,"")</f>
        <v/>
      </c>
      <c r="AF332" s="111" t="str">
        <f aca="false">IF(AM332&lt;&gt;"",MAX(AF$3:AF331)+1,"")</f>
        <v/>
      </c>
      <c r="AG332" s="111" t="str">
        <f aca="false">IF(AN332&lt;&gt;"",MAX(AG$3:AG331)+1,"")</f>
        <v/>
      </c>
      <c r="AH332" s="111" t="str">
        <f aca="false">IF(AO332&lt;&gt;"",MAX(AH$3:AH331)+1,"")</f>
        <v/>
      </c>
      <c r="AI332" s="111" t="str">
        <f aca="false">IF(AP332&lt;&gt;"",MAX(AI$3:AI331)+1,"")</f>
        <v/>
      </c>
      <c r="AK332" s="111" t="str">
        <f aca="false">IF(B332="","",IF(COUNTIF($AK$3:AL331,B332)=0,B332,""))</f>
        <v/>
      </c>
      <c r="AL332" s="111" t="str">
        <f aca="false">IF(C332="","",IF($B332='Oneri di Urbanizzazione'!$E$33,IF(COUNTIF($AL$3:AL331,$C332)=0,$C332,""),""))</f>
        <v/>
      </c>
      <c r="AM332" s="111" t="str">
        <f aca="false">IF(D332="","",IF(AND($B332='Oneri di Urbanizzazione'!$E$33,$C332='Oneri di Urbanizzazione'!$E$35),IF(COUNTIF(AM$3:AM331,$D332)=0,$D332,""),""))</f>
        <v/>
      </c>
      <c r="AN332" s="111" t="str">
        <f aca="false">IF(E332="","",IF(AND($B332='Oneri di Urbanizzazione'!$E$33,$C332='Oneri di Urbanizzazione'!$E$35,$D332='Oneri di Urbanizzazione'!$E$38),IF(COUNTIF(AN$3:AN331,$E332)=0,$E332,""),""))</f>
        <v/>
      </c>
      <c r="AO332" s="111" t="str">
        <f aca="false">IF(F332="","",IF(AND($B332='Oneri di Urbanizzazione'!$E$33,$C332='Oneri di Urbanizzazione'!$E$35,$D332='Oneri di Urbanizzazione'!$E$38,$E332='Oneri di Urbanizzazione'!$E$40),IF(COUNTIF(AO$3:AO331,$F332)=0,$F332,""),""))</f>
        <v/>
      </c>
      <c r="AP332" s="111" t="str">
        <f aca="false">IF(G332="","",IF(AND($B332='Oneri di Urbanizzazione'!$E$33,$C332='Oneri di Urbanizzazione'!$E$35,$D332='Oneri di Urbanizzazione'!$E$38,$E332='Oneri di Urbanizzazione'!$E$40,$F332='Oneri di Urbanizzazione'!$E$42),IF(COUNTIF(AP$3:AP331,$G332)=0,$G332,""),""))</f>
        <v/>
      </c>
      <c r="AY332" s="1" t="n">
        <f aca="false">+AY331+1</f>
        <v>330</v>
      </c>
      <c r="AZ332" s="978" t="str">
        <f aca="false">IFERROR(VLOOKUP($AY332,BI:BP,8,FALSE()),"")</f>
        <v/>
      </c>
      <c r="BA332" s="978" t="str">
        <f aca="false">IFERROR(VLOOKUP($AY332,BJ:BQ,8,FALSE()),"")</f>
        <v/>
      </c>
      <c r="BB332" s="978" t="str">
        <f aca="false">IFERROR(VLOOKUP($AY332,BK:BR,8,FALSE()),"")</f>
        <v/>
      </c>
      <c r="BC332" s="978" t="str">
        <f aca="false">IFERROR(VLOOKUP($AY332,BL:BS,8,FALSE()),"")</f>
        <v/>
      </c>
      <c r="BD332" s="978" t="str">
        <f aca="false">IFERROR(VLOOKUP($AY332,BM:BT,8,FALSE()),"")</f>
        <v/>
      </c>
      <c r="BE332" s="978" t="str">
        <f aca="false">IFERROR(VLOOKUP($AY332,BN:BU,8,FALSE()),"")</f>
        <v/>
      </c>
      <c r="BI332" s="1" t="str">
        <f aca="false">IF(BP332&lt;&gt;"",MAX(BI$3:BI331)+1,"")</f>
        <v/>
      </c>
      <c r="BJ332" s="1" t="str">
        <f aca="false">IF(BQ332&lt;&gt;"",MAX(BJ$3:BJ331)+1,"")</f>
        <v/>
      </c>
      <c r="BK332" s="1" t="str">
        <f aca="false">IF(BR332&lt;&gt;"",MAX(BK$3:BK331)+1,"")</f>
        <v/>
      </c>
      <c r="BL332" s="1" t="str">
        <f aca="false">IF(BS332&lt;&gt;"",MAX(BL$3:BL331)+1,"")</f>
        <v/>
      </c>
      <c r="BM332" s="1" t="str">
        <f aca="false">IF(BT332&lt;&gt;"",MAX(BM$3:BM331)+1,"")</f>
        <v/>
      </c>
      <c r="BN332" s="1" t="str">
        <f aca="false">IF(BU332&lt;&gt;"",MAX(BN$3:BN331)+1,"")</f>
        <v/>
      </c>
      <c r="BP332" s="1" t="str">
        <f aca="false">IF(B332&lt;&gt;"",IF(COUNTIF(BP$3:BP331,B332)&gt;0,"",B332),"")</f>
        <v/>
      </c>
      <c r="BQ332" s="1" t="str">
        <f aca="false">IF(C332&lt;&gt;"",IF(COUNTIF(BQ$3:BQ331,C332)&gt;0,"",C332),"")</f>
        <v/>
      </c>
      <c r="BR332" s="1" t="str">
        <f aca="false">IF(D332&lt;&gt;"",IF(COUNTIF(BR$3:BR331,D332)&gt;0,"",D332),"")</f>
        <v/>
      </c>
      <c r="BS332" s="1" t="str">
        <f aca="false">IF(E332&lt;&gt;"",IF(COUNTIF(BS$3:BS331,E332)&gt;0,"",E332),"")</f>
        <v/>
      </c>
      <c r="BT332" s="1" t="str">
        <f aca="false">IF(F332&lt;&gt;"",IF(COUNTIF(BT$3:BT331,F332)&gt;0,"",F332),"")</f>
        <v/>
      </c>
      <c r="BU332" s="1" t="str">
        <f aca="false">IF(G332&lt;&gt;"",IF(COUNTIF(BU$3:BU331,G332)&gt;0,"",G332),"")</f>
        <v/>
      </c>
    </row>
    <row r="333" customFormat="false" ht="15" hidden="false" customHeight="false" outlineLevel="0" collapsed="false">
      <c r="A333" s="972" t="str">
        <f aca="false">IF(B333&lt;&gt;"",CONCATENATE(B333,C333,D333,E333,F333,G333),"")</f>
        <v/>
      </c>
      <c r="B333" s="660"/>
      <c r="C333" s="660"/>
      <c r="D333" s="660"/>
      <c r="E333" s="1008"/>
      <c r="F333" s="660"/>
      <c r="G333" s="660"/>
      <c r="H333" s="1002"/>
      <c r="I333" s="1002"/>
      <c r="J333" s="1003"/>
      <c r="K333" s="1004"/>
      <c r="L333" s="1005"/>
      <c r="M333" s="1005"/>
      <c r="N333" s="1003"/>
      <c r="O333" s="1014"/>
      <c r="P333" s="1008"/>
      <c r="Q333" s="1008"/>
      <c r="R333" s="1008"/>
      <c r="S333" s="1007"/>
      <c r="V333" s="111" t="n">
        <f aca="false">+V332+1</f>
        <v>331</v>
      </c>
      <c r="W333" s="977" t="str">
        <f aca="false">IFERROR(VLOOKUP($V332,AD:AK,8,FALSE()),"")</f>
        <v/>
      </c>
      <c r="X333" s="977" t="str">
        <f aca="false">IFERROR(VLOOKUP($V333,AE:AL,8,FALSE()),"")</f>
        <v/>
      </c>
      <c r="Y333" s="977" t="str">
        <f aca="false">IFERROR(VLOOKUP($V333,AF:AM,8,FALSE()),"")</f>
        <v/>
      </c>
      <c r="Z333" s="977" t="str">
        <f aca="false">IFERROR(VLOOKUP($V333,AG:AN,8,FALSE()),"")</f>
        <v/>
      </c>
      <c r="AA333" s="977" t="str">
        <f aca="false">IFERROR(VLOOKUP($V333,AH:AO,8,FALSE()),"")</f>
        <v/>
      </c>
      <c r="AB333" s="977" t="str">
        <f aca="false">IFERROR(VLOOKUP($V333,AI:AP,8,FALSE()),"")</f>
        <v/>
      </c>
      <c r="AD333" s="111" t="str">
        <f aca="false">IF(AK333&lt;&gt;"",MAX(AD$3:AD332)+1,"")</f>
        <v/>
      </c>
      <c r="AE333" s="111" t="str">
        <f aca="false">IF(AL333&lt;&gt;"",MAX(AE$3:AE332)+1,"")</f>
        <v/>
      </c>
      <c r="AF333" s="111" t="str">
        <f aca="false">IF(AM333&lt;&gt;"",MAX(AF$3:AF332)+1,"")</f>
        <v/>
      </c>
      <c r="AG333" s="111" t="str">
        <f aca="false">IF(AN333&lt;&gt;"",MAX(AG$3:AG332)+1,"")</f>
        <v/>
      </c>
      <c r="AH333" s="111" t="str">
        <f aca="false">IF(AO333&lt;&gt;"",MAX(AH$3:AH332)+1,"")</f>
        <v/>
      </c>
      <c r="AI333" s="111" t="str">
        <f aca="false">IF(AP333&lt;&gt;"",MAX(AI$3:AI332)+1,"")</f>
        <v/>
      </c>
      <c r="AK333" s="111" t="str">
        <f aca="false">IF(B333="","",IF(COUNTIF($AK$3:AL332,B333)=0,B333,""))</f>
        <v/>
      </c>
      <c r="AL333" s="111" t="str">
        <f aca="false">IF(C333="","",IF($B333='Oneri di Urbanizzazione'!$E$33,IF(COUNTIF($AL$3:AL332,$C333)=0,$C333,""),""))</f>
        <v/>
      </c>
      <c r="AM333" s="111" t="str">
        <f aca="false">IF(D333="","",IF(AND($B333='Oneri di Urbanizzazione'!$E$33,$C333='Oneri di Urbanizzazione'!$E$35),IF(COUNTIF(AM$3:AM332,$D333)=0,$D333,""),""))</f>
        <v/>
      </c>
      <c r="AN333" s="111" t="str">
        <f aca="false">IF(E333="","",IF(AND($B333='Oneri di Urbanizzazione'!$E$33,$C333='Oneri di Urbanizzazione'!$E$35,$D333='Oneri di Urbanizzazione'!$E$38),IF(COUNTIF(AN$3:AN332,$E333)=0,$E333,""),""))</f>
        <v/>
      </c>
      <c r="AO333" s="111" t="str">
        <f aca="false">IF(F333="","",IF(AND($B333='Oneri di Urbanizzazione'!$E$33,$C333='Oneri di Urbanizzazione'!$E$35,$D333='Oneri di Urbanizzazione'!$E$38,$E333='Oneri di Urbanizzazione'!$E$40),IF(COUNTIF(AO$3:AO332,$F333)=0,$F333,""),""))</f>
        <v/>
      </c>
      <c r="AP333" s="111" t="str">
        <f aca="false">IF(G333="","",IF(AND($B333='Oneri di Urbanizzazione'!$E$33,$C333='Oneri di Urbanizzazione'!$E$35,$D333='Oneri di Urbanizzazione'!$E$38,$E333='Oneri di Urbanizzazione'!$E$40,$F333='Oneri di Urbanizzazione'!$E$42),IF(COUNTIF(AP$3:AP332,$G333)=0,$G333,""),""))</f>
        <v/>
      </c>
      <c r="AY333" s="1" t="n">
        <f aca="false">+AY332+1</f>
        <v>331</v>
      </c>
      <c r="AZ333" s="978" t="str">
        <f aca="false">IFERROR(VLOOKUP($AY333,BI:BP,8,FALSE()),"")</f>
        <v/>
      </c>
      <c r="BA333" s="978" t="str">
        <f aca="false">IFERROR(VLOOKUP($AY333,BJ:BQ,8,FALSE()),"")</f>
        <v/>
      </c>
      <c r="BB333" s="978" t="str">
        <f aca="false">IFERROR(VLOOKUP($AY333,BK:BR,8,FALSE()),"")</f>
        <v/>
      </c>
      <c r="BC333" s="978" t="str">
        <f aca="false">IFERROR(VLOOKUP($AY333,BL:BS,8,FALSE()),"")</f>
        <v/>
      </c>
      <c r="BD333" s="978" t="str">
        <f aca="false">IFERROR(VLOOKUP($AY333,BM:BT,8,FALSE()),"")</f>
        <v/>
      </c>
      <c r="BE333" s="978" t="str">
        <f aca="false">IFERROR(VLOOKUP($AY333,BN:BU,8,FALSE()),"")</f>
        <v/>
      </c>
      <c r="BI333" s="1" t="str">
        <f aca="false">IF(BP333&lt;&gt;"",MAX(BI$3:BI332)+1,"")</f>
        <v/>
      </c>
      <c r="BJ333" s="1" t="str">
        <f aca="false">IF(BQ333&lt;&gt;"",MAX(BJ$3:BJ332)+1,"")</f>
        <v/>
      </c>
      <c r="BK333" s="1" t="str">
        <f aca="false">IF(BR333&lt;&gt;"",MAX(BK$3:BK332)+1,"")</f>
        <v/>
      </c>
      <c r="BL333" s="1" t="str">
        <f aca="false">IF(BS333&lt;&gt;"",MAX(BL$3:BL332)+1,"")</f>
        <v/>
      </c>
      <c r="BM333" s="1" t="str">
        <f aca="false">IF(BT333&lt;&gt;"",MAX(BM$3:BM332)+1,"")</f>
        <v/>
      </c>
      <c r="BN333" s="1" t="str">
        <f aca="false">IF(BU333&lt;&gt;"",MAX(BN$3:BN332)+1,"")</f>
        <v/>
      </c>
      <c r="BP333" s="1" t="str">
        <f aca="false">IF(B333&lt;&gt;"",IF(COUNTIF(BP$3:BP332,B333)&gt;0,"",B333),"")</f>
        <v/>
      </c>
      <c r="BQ333" s="1" t="str">
        <f aca="false">IF(C333&lt;&gt;"",IF(COUNTIF(BQ$3:BQ332,C333)&gt;0,"",C333),"")</f>
        <v/>
      </c>
      <c r="BR333" s="1" t="str">
        <f aca="false">IF(D333&lt;&gt;"",IF(COUNTIF(BR$3:BR332,D333)&gt;0,"",D333),"")</f>
        <v/>
      </c>
      <c r="BS333" s="1" t="str">
        <f aca="false">IF(E333&lt;&gt;"",IF(COUNTIF(BS$3:BS332,E333)&gt;0,"",E333),"")</f>
        <v/>
      </c>
      <c r="BT333" s="1" t="str">
        <f aca="false">IF(F333&lt;&gt;"",IF(COUNTIF(BT$3:BT332,F333)&gt;0,"",F333),"")</f>
        <v/>
      </c>
      <c r="BU333" s="1" t="str">
        <f aca="false">IF(G333&lt;&gt;"",IF(COUNTIF(BU$3:BU332,G333)&gt;0,"",G333),"")</f>
        <v/>
      </c>
    </row>
    <row r="334" customFormat="false" ht="15" hidden="false" customHeight="false" outlineLevel="0" collapsed="false">
      <c r="A334" s="972" t="str">
        <f aca="false">IF(B334&lt;&gt;"",CONCATENATE(B334,C334,D334,E334,F334,G334),"")</f>
        <v/>
      </c>
      <c r="B334" s="660"/>
      <c r="C334" s="660"/>
      <c r="D334" s="660"/>
      <c r="E334" s="1008"/>
      <c r="F334" s="660"/>
      <c r="G334" s="660"/>
      <c r="H334" s="1002"/>
      <c r="I334" s="1002"/>
      <c r="J334" s="1003"/>
      <c r="K334" s="1004"/>
      <c r="L334" s="1005"/>
      <c r="M334" s="1005"/>
      <c r="N334" s="1003"/>
      <c r="O334" s="1014"/>
      <c r="P334" s="1008"/>
      <c r="Q334" s="1008"/>
      <c r="R334" s="1008"/>
      <c r="S334" s="1007"/>
      <c r="V334" s="111" t="n">
        <f aca="false">+V333+1</f>
        <v>332</v>
      </c>
      <c r="W334" s="977" t="str">
        <f aca="false">IFERROR(VLOOKUP($V333,AD:AK,8,FALSE()),"")</f>
        <v/>
      </c>
      <c r="X334" s="977" t="str">
        <f aca="false">IFERROR(VLOOKUP($V334,AE:AL,8,FALSE()),"")</f>
        <v/>
      </c>
      <c r="Y334" s="977" t="str">
        <f aca="false">IFERROR(VLOOKUP($V334,AF:AM,8,FALSE()),"")</f>
        <v/>
      </c>
      <c r="Z334" s="977" t="str">
        <f aca="false">IFERROR(VLOOKUP($V334,AG:AN,8,FALSE()),"")</f>
        <v/>
      </c>
      <c r="AA334" s="977" t="str">
        <f aca="false">IFERROR(VLOOKUP($V334,AH:AO,8,FALSE()),"")</f>
        <v/>
      </c>
      <c r="AB334" s="977" t="str">
        <f aca="false">IFERROR(VLOOKUP($V334,AI:AP,8,FALSE()),"")</f>
        <v/>
      </c>
      <c r="AD334" s="111" t="str">
        <f aca="false">IF(AK334&lt;&gt;"",MAX(AD$3:AD333)+1,"")</f>
        <v/>
      </c>
      <c r="AE334" s="111" t="str">
        <f aca="false">IF(AL334&lt;&gt;"",MAX(AE$3:AE333)+1,"")</f>
        <v/>
      </c>
      <c r="AF334" s="111" t="str">
        <f aca="false">IF(AM334&lt;&gt;"",MAX(AF$3:AF333)+1,"")</f>
        <v/>
      </c>
      <c r="AG334" s="111" t="str">
        <f aca="false">IF(AN334&lt;&gt;"",MAX(AG$3:AG333)+1,"")</f>
        <v/>
      </c>
      <c r="AH334" s="111" t="str">
        <f aca="false">IF(AO334&lt;&gt;"",MAX(AH$3:AH333)+1,"")</f>
        <v/>
      </c>
      <c r="AI334" s="111" t="str">
        <f aca="false">IF(AP334&lt;&gt;"",MAX(AI$3:AI333)+1,"")</f>
        <v/>
      </c>
      <c r="AK334" s="111" t="str">
        <f aca="false">IF(B334="","",IF(COUNTIF($AK$3:AL333,B334)=0,B334,""))</f>
        <v/>
      </c>
      <c r="AL334" s="111" t="str">
        <f aca="false">IF(C334="","",IF($B334='Oneri di Urbanizzazione'!$E$33,IF(COUNTIF($AL$3:AL333,$C334)=0,$C334,""),""))</f>
        <v/>
      </c>
      <c r="AM334" s="111" t="str">
        <f aca="false">IF(D334="","",IF(AND($B334='Oneri di Urbanizzazione'!$E$33,$C334='Oneri di Urbanizzazione'!$E$35),IF(COUNTIF(AM$3:AM333,$D334)=0,$D334,""),""))</f>
        <v/>
      </c>
      <c r="AN334" s="111" t="str">
        <f aca="false">IF(E334="","",IF(AND($B334='Oneri di Urbanizzazione'!$E$33,$C334='Oneri di Urbanizzazione'!$E$35,$D334='Oneri di Urbanizzazione'!$E$38),IF(COUNTIF(AN$3:AN333,$E334)=0,$E334,""),""))</f>
        <v/>
      </c>
      <c r="AO334" s="111" t="str">
        <f aca="false">IF(F334="","",IF(AND($B334='Oneri di Urbanizzazione'!$E$33,$C334='Oneri di Urbanizzazione'!$E$35,$D334='Oneri di Urbanizzazione'!$E$38,$E334='Oneri di Urbanizzazione'!$E$40),IF(COUNTIF(AO$3:AO333,$F334)=0,$F334,""),""))</f>
        <v/>
      </c>
      <c r="AP334" s="111" t="str">
        <f aca="false">IF(G334="","",IF(AND($B334='Oneri di Urbanizzazione'!$E$33,$C334='Oneri di Urbanizzazione'!$E$35,$D334='Oneri di Urbanizzazione'!$E$38,$E334='Oneri di Urbanizzazione'!$E$40,$F334='Oneri di Urbanizzazione'!$E$42),IF(COUNTIF(AP$3:AP333,$G334)=0,$G334,""),""))</f>
        <v/>
      </c>
      <c r="AY334" s="1" t="n">
        <f aca="false">+AY333+1</f>
        <v>332</v>
      </c>
      <c r="AZ334" s="978" t="str">
        <f aca="false">IFERROR(VLOOKUP($AY334,BI:BP,8,FALSE()),"")</f>
        <v/>
      </c>
      <c r="BA334" s="978" t="str">
        <f aca="false">IFERROR(VLOOKUP($AY334,BJ:BQ,8,FALSE()),"")</f>
        <v/>
      </c>
      <c r="BB334" s="978" t="str">
        <f aca="false">IFERROR(VLOOKUP($AY334,BK:BR,8,FALSE()),"")</f>
        <v/>
      </c>
      <c r="BC334" s="978" t="str">
        <f aca="false">IFERROR(VLOOKUP($AY334,BL:BS,8,FALSE()),"")</f>
        <v/>
      </c>
      <c r="BD334" s="978" t="str">
        <f aca="false">IFERROR(VLOOKUP($AY334,BM:BT,8,FALSE()),"")</f>
        <v/>
      </c>
      <c r="BE334" s="978" t="str">
        <f aca="false">IFERROR(VLOOKUP($AY334,BN:BU,8,FALSE()),"")</f>
        <v/>
      </c>
      <c r="BI334" s="1" t="str">
        <f aca="false">IF(BP334&lt;&gt;"",MAX(BI$3:BI333)+1,"")</f>
        <v/>
      </c>
      <c r="BJ334" s="1" t="str">
        <f aca="false">IF(BQ334&lt;&gt;"",MAX(BJ$3:BJ333)+1,"")</f>
        <v/>
      </c>
      <c r="BK334" s="1" t="str">
        <f aca="false">IF(BR334&lt;&gt;"",MAX(BK$3:BK333)+1,"")</f>
        <v/>
      </c>
      <c r="BL334" s="1" t="str">
        <f aca="false">IF(BS334&lt;&gt;"",MAX(BL$3:BL333)+1,"")</f>
        <v/>
      </c>
      <c r="BM334" s="1" t="str">
        <f aca="false">IF(BT334&lt;&gt;"",MAX(BM$3:BM333)+1,"")</f>
        <v/>
      </c>
      <c r="BN334" s="1" t="str">
        <f aca="false">IF(BU334&lt;&gt;"",MAX(BN$3:BN333)+1,"")</f>
        <v/>
      </c>
      <c r="BP334" s="1" t="str">
        <f aca="false">IF(B334&lt;&gt;"",IF(COUNTIF(BP$3:BP333,B334)&gt;0,"",B334),"")</f>
        <v/>
      </c>
      <c r="BQ334" s="1" t="str">
        <f aca="false">IF(C334&lt;&gt;"",IF(COUNTIF(BQ$3:BQ333,C334)&gt;0,"",C334),"")</f>
        <v/>
      </c>
      <c r="BR334" s="1" t="str">
        <f aca="false">IF(D334&lt;&gt;"",IF(COUNTIF(BR$3:BR333,D334)&gt;0,"",D334),"")</f>
        <v/>
      </c>
      <c r="BS334" s="1" t="str">
        <f aca="false">IF(E334&lt;&gt;"",IF(COUNTIF(BS$3:BS333,E334)&gt;0,"",E334),"")</f>
        <v/>
      </c>
      <c r="BT334" s="1" t="str">
        <f aca="false">IF(F334&lt;&gt;"",IF(COUNTIF(BT$3:BT333,F334)&gt;0,"",F334),"")</f>
        <v/>
      </c>
      <c r="BU334" s="1" t="str">
        <f aca="false">IF(G334&lt;&gt;"",IF(COUNTIF(BU$3:BU333,G334)&gt;0,"",G334),"")</f>
        <v/>
      </c>
    </row>
    <row r="335" customFormat="false" ht="15" hidden="false" customHeight="false" outlineLevel="0" collapsed="false">
      <c r="A335" s="972" t="str">
        <f aca="false">IF(B335&lt;&gt;"",CONCATENATE(B335,C335,D335,E335,F335,G335),"")</f>
        <v/>
      </c>
      <c r="B335" s="660"/>
      <c r="C335" s="660"/>
      <c r="D335" s="660"/>
      <c r="E335" s="1008"/>
      <c r="F335" s="660"/>
      <c r="G335" s="660"/>
      <c r="H335" s="1002"/>
      <c r="I335" s="1002"/>
      <c r="J335" s="1003"/>
      <c r="K335" s="1004"/>
      <c r="L335" s="1005"/>
      <c r="M335" s="1005"/>
      <c r="N335" s="1003"/>
      <c r="O335" s="1014"/>
      <c r="P335" s="1008"/>
      <c r="Q335" s="1008"/>
      <c r="R335" s="1008"/>
      <c r="S335" s="1007"/>
      <c r="V335" s="111" t="n">
        <f aca="false">+V334+1</f>
        <v>333</v>
      </c>
      <c r="W335" s="977" t="str">
        <f aca="false">IFERROR(VLOOKUP($V334,AD:AK,8,FALSE()),"")</f>
        <v/>
      </c>
      <c r="X335" s="977" t="str">
        <f aca="false">IFERROR(VLOOKUP($V335,AE:AL,8,FALSE()),"")</f>
        <v/>
      </c>
      <c r="Y335" s="977" t="str">
        <f aca="false">IFERROR(VLOOKUP($V335,AF:AM,8,FALSE()),"")</f>
        <v/>
      </c>
      <c r="Z335" s="977" t="str">
        <f aca="false">IFERROR(VLOOKUP($V335,AG:AN,8,FALSE()),"")</f>
        <v/>
      </c>
      <c r="AA335" s="977" t="str">
        <f aca="false">IFERROR(VLOOKUP($V335,AH:AO,8,FALSE()),"")</f>
        <v/>
      </c>
      <c r="AB335" s="977" t="str">
        <f aca="false">IFERROR(VLOOKUP($V335,AI:AP,8,FALSE()),"")</f>
        <v/>
      </c>
      <c r="AD335" s="111" t="str">
        <f aca="false">IF(AK335&lt;&gt;"",MAX(AD$3:AD334)+1,"")</f>
        <v/>
      </c>
      <c r="AE335" s="111" t="str">
        <f aca="false">IF(AL335&lt;&gt;"",MAX(AE$3:AE334)+1,"")</f>
        <v/>
      </c>
      <c r="AF335" s="111" t="str">
        <f aca="false">IF(AM335&lt;&gt;"",MAX(AF$3:AF334)+1,"")</f>
        <v/>
      </c>
      <c r="AG335" s="111" t="str">
        <f aca="false">IF(AN335&lt;&gt;"",MAX(AG$3:AG334)+1,"")</f>
        <v/>
      </c>
      <c r="AH335" s="111" t="str">
        <f aca="false">IF(AO335&lt;&gt;"",MAX(AH$3:AH334)+1,"")</f>
        <v/>
      </c>
      <c r="AI335" s="111" t="str">
        <f aca="false">IF(AP335&lt;&gt;"",MAX(AI$3:AI334)+1,"")</f>
        <v/>
      </c>
      <c r="AK335" s="111" t="str">
        <f aca="false">IF(B335="","",IF(COUNTIF($AK$3:AL334,B335)=0,B335,""))</f>
        <v/>
      </c>
      <c r="AL335" s="111" t="str">
        <f aca="false">IF(C335="","",IF($B335='Oneri di Urbanizzazione'!$E$33,IF(COUNTIF($AL$3:AL334,$C335)=0,$C335,""),""))</f>
        <v/>
      </c>
      <c r="AM335" s="111" t="str">
        <f aca="false">IF(D335="","",IF(AND($B335='Oneri di Urbanizzazione'!$E$33,$C335='Oneri di Urbanizzazione'!$E$35),IF(COUNTIF(AM$3:AM334,$D335)=0,$D335,""),""))</f>
        <v/>
      </c>
      <c r="AN335" s="111" t="str">
        <f aca="false">IF(E335="","",IF(AND($B335='Oneri di Urbanizzazione'!$E$33,$C335='Oneri di Urbanizzazione'!$E$35,$D335='Oneri di Urbanizzazione'!$E$38),IF(COUNTIF(AN$3:AN334,$E335)=0,$E335,""),""))</f>
        <v/>
      </c>
      <c r="AO335" s="111" t="str">
        <f aca="false">IF(F335="","",IF(AND($B335='Oneri di Urbanizzazione'!$E$33,$C335='Oneri di Urbanizzazione'!$E$35,$D335='Oneri di Urbanizzazione'!$E$38,$E335='Oneri di Urbanizzazione'!$E$40),IF(COUNTIF(AO$3:AO334,$F335)=0,$F335,""),""))</f>
        <v/>
      </c>
      <c r="AP335" s="111" t="str">
        <f aca="false">IF(G335="","",IF(AND($B335='Oneri di Urbanizzazione'!$E$33,$C335='Oneri di Urbanizzazione'!$E$35,$D335='Oneri di Urbanizzazione'!$E$38,$E335='Oneri di Urbanizzazione'!$E$40,$F335='Oneri di Urbanizzazione'!$E$42),IF(COUNTIF(AP$3:AP334,$G335)=0,$G335,""),""))</f>
        <v/>
      </c>
      <c r="AY335" s="1" t="n">
        <f aca="false">+AY334+1</f>
        <v>333</v>
      </c>
      <c r="AZ335" s="978" t="str">
        <f aca="false">IFERROR(VLOOKUP($AY335,BI:BP,8,FALSE()),"")</f>
        <v/>
      </c>
      <c r="BA335" s="978" t="str">
        <f aca="false">IFERROR(VLOOKUP($AY335,BJ:BQ,8,FALSE()),"")</f>
        <v/>
      </c>
      <c r="BB335" s="978" t="str">
        <f aca="false">IFERROR(VLOOKUP($AY335,BK:BR,8,FALSE()),"")</f>
        <v/>
      </c>
      <c r="BC335" s="978" t="str">
        <f aca="false">IFERROR(VLOOKUP($AY335,BL:BS,8,FALSE()),"")</f>
        <v/>
      </c>
      <c r="BD335" s="978" t="str">
        <f aca="false">IFERROR(VLOOKUP($AY335,BM:BT,8,FALSE()),"")</f>
        <v/>
      </c>
      <c r="BE335" s="978" t="str">
        <f aca="false">IFERROR(VLOOKUP($AY335,BN:BU,8,FALSE()),"")</f>
        <v/>
      </c>
      <c r="BI335" s="1" t="str">
        <f aca="false">IF(BP335&lt;&gt;"",MAX(BI$3:BI334)+1,"")</f>
        <v/>
      </c>
      <c r="BJ335" s="1" t="str">
        <f aca="false">IF(BQ335&lt;&gt;"",MAX(BJ$3:BJ334)+1,"")</f>
        <v/>
      </c>
      <c r="BK335" s="1" t="str">
        <f aca="false">IF(BR335&lt;&gt;"",MAX(BK$3:BK334)+1,"")</f>
        <v/>
      </c>
      <c r="BL335" s="1" t="str">
        <f aca="false">IF(BS335&lt;&gt;"",MAX(BL$3:BL334)+1,"")</f>
        <v/>
      </c>
      <c r="BM335" s="1" t="str">
        <f aca="false">IF(BT335&lt;&gt;"",MAX(BM$3:BM334)+1,"")</f>
        <v/>
      </c>
      <c r="BN335" s="1" t="str">
        <f aca="false">IF(BU335&lt;&gt;"",MAX(BN$3:BN334)+1,"")</f>
        <v/>
      </c>
      <c r="BP335" s="1" t="str">
        <f aca="false">IF(B335&lt;&gt;"",IF(COUNTIF(BP$3:BP334,B335)&gt;0,"",B335),"")</f>
        <v/>
      </c>
      <c r="BQ335" s="1" t="str">
        <f aca="false">IF(C335&lt;&gt;"",IF(COUNTIF(BQ$3:BQ334,C335)&gt;0,"",C335),"")</f>
        <v/>
      </c>
      <c r="BR335" s="1" t="str">
        <f aca="false">IF(D335&lt;&gt;"",IF(COUNTIF(BR$3:BR334,D335)&gt;0,"",D335),"")</f>
        <v/>
      </c>
      <c r="BS335" s="1" t="str">
        <f aca="false">IF(E335&lt;&gt;"",IF(COUNTIF(BS$3:BS334,E335)&gt;0,"",E335),"")</f>
        <v/>
      </c>
      <c r="BT335" s="1" t="str">
        <f aca="false">IF(F335&lt;&gt;"",IF(COUNTIF(BT$3:BT334,F335)&gt;0,"",F335),"")</f>
        <v/>
      </c>
      <c r="BU335" s="1" t="str">
        <f aca="false">IF(G335&lt;&gt;"",IF(COUNTIF(BU$3:BU334,G335)&gt;0,"",G335),"")</f>
        <v/>
      </c>
    </row>
    <row r="336" customFormat="false" ht="15" hidden="false" customHeight="false" outlineLevel="0" collapsed="false">
      <c r="A336" s="972" t="str">
        <f aca="false">IF(B336&lt;&gt;"",CONCATENATE(B336,C336,D336,E336,F336,G336),"")</f>
        <v/>
      </c>
      <c r="B336" s="660"/>
      <c r="C336" s="660"/>
      <c r="D336" s="660"/>
      <c r="E336" s="1008"/>
      <c r="F336" s="660"/>
      <c r="G336" s="660"/>
      <c r="H336" s="1002"/>
      <c r="I336" s="1002"/>
      <c r="J336" s="1003"/>
      <c r="K336" s="1004"/>
      <c r="L336" s="1005"/>
      <c r="M336" s="1005"/>
      <c r="N336" s="1003"/>
      <c r="O336" s="1014"/>
      <c r="P336" s="1008"/>
      <c r="Q336" s="1008"/>
      <c r="R336" s="1008"/>
      <c r="S336" s="1007"/>
      <c r="V336" s="111" t="n">
        <f aca="false">+V335+1</f>
        <v>334</v>
      </c>
      <c r="W336" s="977" t="str">
        <f aca="false">IFERROR(VLOOKUP($V335,AD:AK,8,FALSE()),"")</f>
        <v/>
      </c>
      <c r="X336" s="977" t="str">
        <f aca="false">IFERROR(VLOOKUP($V336,AE:AL,8,FALSE()),"")</f>
        <v/>
      </c>
      <c r="Y336" s="977" t="str">
        <f aca="false">IFERROR(VLOOKUP($V336,AF:AM,8,FALSE()),"")</f>
        <v/>
      </c>
      <c r="Z336" s="977" t="str">
        <f aca="false">IFERROR(VLOOKUP($V336,AG:AN,8,FALSE()),"")</f>
        <v/>
      </c>
      <c r="AA336" s="977" t="str">
        <f aca="false">IFERROR(VLOOKUP($V336,AH:AO,8,FALSE()),"")</f>
        <v/>
      </c>
      <c r="AB336" s="977" t="str">
        <f aca="false">IFERROR(VLOOKUP($V336,AI:AP,8,FALSE()),"")</f>
        <v/>
      </c>
      <c r="AD336" s="111" t="str">
        <f aca="false">IF(AK336&lt;&gt;"",MAX(AD$3:AD335)+1,"")</f>
        <v/>
      </c>
      <c r="AE336" s="111" t="str">
        <f aca="false">IF(AL336&lt;&gt;"",MAX(AE$3:AE335)+1,"")</f>
        <v/>
      </c>
      <c r="AF336" s="111" t="str">
        <f aca="false">IF(AM336&lt;&gt;"",MAX(AF$3:AF335)+1,"")</f>
        <v/>
      </c>
      <c r="AG336" s="111" t="str">
        <f aca="false">IF(AN336&lt;&gt;"",MAX(AG$3:AG335)+1,"")</f>
        <v/>
      </c>
      <c r="AH336" s="111" t="str">
        <f aca="false">IF(AO336&lt;&gt;"",MAX(AH$3:AH335)+1,"")</f>
        <v/>
      </c>
      <c r="AI336" s="111" t="str">
        <f aca="false">IF(AP336&lt;&gt;"",MAX(AI$3:AI335)+1,"")</f>
        <v/>
      </c>
      <c r="AK336" s="111" t="str">
        <f aca="false">IF(B336="","",IF(COUNTIF($AK$3:AL335,B336)=0,B336,""))</f>
        <v/>
      </c>
      <c r="AL336" s="111" t="str">
        <f aca="false">IF(C336="","",IF($B336='Oneri di Urbanizzazione'!$E$33,IF(COUNTIF($AL$3:AL335,$C336)=0,$C336,""),""))</f>
        <v/>
      </c>
      <c r="AM336" s="111" t="str">
        <f aca="false">IF(D336="","",IF(AND($B336='Oneri di Urbanizzazione'!$E$33,$C336='Oneri di Urbanizzazione'!$E$35),IF(COUNTIF(AM$3:AM335,$D336)=0,$D336,""),""))</f>
        <v/>
      </c>
      <c r="AN336" s="111" t="str">
        <f aca="false">IF(E336="","",IF(AND($B336='Oneri di Urbanizzazione'!$E$33,$C336='Oneri di Urbanizzazione'!$E$35,$D336='Oneri di Urbanizzazione'!$E$38),IF(COUNTIF(AN$3:AN335,$E336)=0,$E336,""),""))</f>
        <v/>
      </c>
      <c r="AO336" s="111" t="str">
        <f aca="false">IF(F336="","",IF(AND($B336='Oneri di Urbanizzazione'!$E$33,$C336='Oneri di Urbanizzazione'!$E$35,$D336='Oneri di Urbanizzazione'!$E$38,$E336='Oneri di Urbanizzazione'!$E$40),IF(COUNTIF(AO$3:AO335,$F336)=0,$F336,""),""))</f>
        <v/>
      </c>
      <c r="AP336" s="111" t="str">
        <f aca="false">IF(G336="","",IF(AND($B336='Oneri di Urbanizzazione'!$E$33,$C336='Oneri di Urbanizzazione'!$E$35,$D336='Oneri di Urbanizzazione'!$E$38,$E336='Oneri di Urbanizzazione'!$E$40,$F336='Oneri di Urbanizzazione'!$E$42),IF(COUNTIF(AP$3:AP335,$G336)=0,$G336,""),""))</f>
        <v/>
      </c>
      <c r="AY336" s="1" t="n">
        <f aca="false">+AY335+1</f>
        <v>334</v>
      </c>
      <c r="AZ336" s="978" t="str">
        <f aca="false">IFERROR(VLOOKUP($AY336,BI:BP,8,FALSE()),"")</f>
        <v/>
      </c>
      <c r="BA336" s="978" t="str">
        <f aca="false">IFERROR(VLOOKUP($AY336,BJ:BQ,8,FALSE()),"")</f>
        <v/>
      </c>
      <c r="BB336" s="978" t="str">
        <f aca="false">IFERROR(VLOOKUP($AY336,BK:BR,8,FALSE()),"")</f>
        <v/>
      </c>
      <c r="BC336" s="978" t="str">
        <f aca="false">IFERROR(VLOOKUP($AY336,BL:BS,8,FALSE()),"")</f>
        <v/>
      </c>
      <c r="BD336" s="978" t="str">
        <f aca="false">IFERROR(VLOOKUP($AY336,BM:BT,8,FALSE()),"")</f>
        <v/>
      </c>
      <c r="BE336" s="978" t="str">
        <f aca="false">IFERROR(VLOOKUP($AY336,BN:BU,8,FALSE()),"")</f>
        <v/>
      </c>
      <c r="BI336" s="1" t="str">
        <f aca="false">IF(BP336&lt;&gt;"",MAX(BI$3:BI335)+1,"")</f>
        <v/>
      </c>
      <c r="BJ336" s="1" t="str">
        <f aca="false">IF(BQ336&lt;&gt;"",MAX(BJ$3:BJ335)+1,"")</f>
        <v/>
      </c>
      <c r="BK336" s="1" t="str">
        <f aca="false">IF(BR336&lt;&gt;"",MAX(BK$3:BK335)+1,"")</f>
        <v/>
      </c>
      <c r="BL336" s="1" t="str">
        <f aca="false">IF(BS336&lt;&gt;"",MAX(BL$3:BL335)+1,"")</f>
        <v/>
      </c>
      <c r="BM336" s="1" t="str">
        <f aca="false">IF(BT336&lt;&gt;"",MAX(BM$3:BM335)+1,"")</f>
        <v/>
      </c>
      <c r="BN336" s="1" t="str">
        <f aca="false">IF(BU336&lt;&gt;"",MAX(BN$3:BN335)+1,"")</f>
        <v/>
      </c>
      <c r="BP336" s="1" t="str">
        <f aca="false">IF(B336&lt;&gt;"",IF(COUNTIF(BP$3:BP335,B336)&gt;0,"",B336),"")</f>
        <v/>
      </c>
      <c r="BQ336" s="1" t="str">
        <f aca="false">IF(C336&lt;&gt;"",IF(COUNTIF(BQ$3:BQ335,C336)&gt;0,"",C336),"")</f>
        <v/>
      </c>
      <c r="BR336" s="1" t="str">
        <f aca="false">IF(D336&lt;&gt;"",IF(COUNTIF(BR$3:BR335,D336)&gt;0,"",D336),"")</f>
        <v/>
      </c>
      <c r="BS336" s="1" t="str">
        <f aca="false">IF(E336&lt;&gt;"",IF(COUNTIF(BS$3:BS335,E336)&gt;0,"",E336),"")</f>
        <v/>
      </c>
      <c r="BT336" s="1" t="str">
        <f aca="false">IF(F336&lt;&gt;"",IF(COUNTIF(BT$3:BT335,F336)&gt;0,"",F336),"")</f>
        <v/>
      </c>
      <c r="BU336" s="1" t="str">
        <f aca="false">IF(G336&lt;&gt;"",IF(COUNTIF(BU$3:BU335,G336)&gt;0,"",G336),"")</f>
        <v/>
      </c>
    </row>
    <row r="337" customFormat="false" ht="15" hidden="false" customHeight="false" outlineLevel="0" collapsed="false">
      <c r="A337" s="972" t="str">
        <f aca="false">IF(B337&lt;&gt;"",CONCATENATE(B337,C337,D337,E337,F337,G337),"")</f>
        <v/>
      </c>
      <c r="B337" s="660"/>
      <c r="C337" s="660"/>
      <c r="D337" s="660"/>
      <c r="E337" s="1008"/>
      <c r="F337" s="660"/>
      <c r="G337" s="660"/>
      <c r="H337" s="1002"/>
      <c r="I337" s="1002"/>
      <c r="J337" s="1003"/>
      <c r="K337" s="1004"/>
      <c r="L337" s="1005"/>
      <c r="M337" s="1005"/>
      <c r="N337" s="1003"/>
      <c r="O337" s="1014"/>
      <c r="P337" s="1008"/>
      <c r="Q337" s="1008"/>
      <c r="R337" s="1008"/>
      <c r="S337" s="1007"/>
      <c r="V337" s="111" t="n">
        <f aca="false">+V336+1</f>
        <v>335</v>
      </c>
      <c r="W337" s="977" t="str">
        <f aca="false">IFERROR(VLOOKUP($V336,AD:AK,8,FALSE()),"")</f>
        <v/>
      </c>
      <c r="X337" s="977" t="str">
        <f aca="false">IFERROR(VLOOKUP($V337,AE:AL,8,FALSE()),"")</f>
        <v/>
      </c>
      <c r="Y337" s="977" t="str">
        <f aca="false">IFERROR(VLOOKUP($V337,AF:AM,8,FALSE()),"")</f>
        <v/>
      </c>
      <c r="Z337" s="977" t="str">
        <f aca="false">IFERROR(VLOOKUP($V337,AG:AN,8,FALSE()),"")</f>
        <v/>
      </c>
      <c r="AA337" s="977" t="str">
        <f aca="false">IFERROR(VLOOKUP($V337,AH:AO,8,FALSE()),"")</f>
        <v/>
      </c>
      <c r="AB337" s="977" t="str">
        <f aca="false">IFERROR(VLOOKUP($V337,AI:AP,8,FALSE()),"")</f>
        <v/>
      </c>
      <c r="AD337" s="111" t="str">
        <f aca="false">IF(AK337&lt;&gt;"",MAX(AD$3:AD336)+1,"")</f>
        <v/>
      </c>
      <c r="AE337" s="111" t="str">
        <f aca="false">IF(AL337&lt;&gt;"",MAX(AE$3:AE336)+1,"")</f>
        <v/>
      </c>
      <c r="AF337" s="111" t="str">
        <f aca="false">IF(AM337&lt;&gt;"",MAX(AF$3:AF336)+1,"")</f>
        <v/>
      </c>
      <c r="AG337" s="111" t="str">
        <f aca="false">IF(AN337&lt;&gt;"",MAX(AG$3:AG336)+1,"")</f>
        <v/>
      </c>
      <c r="AH337" s="111" t="str">
        <f aca="false">IF(AO337&lt;&gt;"",MAX(AH$3:AH336)+1,"")</f>
        <v/>
      </c>
      <c r="AI337" s="111" t="str">
        <f aca="false">IF(AP337&lt;&gt;"",MAX(AI$3:AI336)+1,"")</f>
        <v/>
      </c>
      <c r="AK337" s="111" t="str">
        <f aca="false">IF(B337="","",IF(COUNTIF($AK$3:AL336,B337)=0,B337,""))</f>
        <v/>
      </c>
      <c r="AL337" s="111" t="str">
        <f aca="false">IF(C337="","",IF($B337='Oneri di Urbanizzazione'!$E$33,IF(COUNTIF($AL$3:AL336,$C337)=0,$C337,""),""))</f>
        <v/>
      </c>
      <c r="AM337" s="111" t="str">
        <f aca="false">IF(D337="","",IF(AND($B337='Oneri di Urbanizzazione'!$E$33,$C337='Oneri di Urbanizzazione'!$E$35),IF(COUNTIF(AM$3:AM336,$D337)=0,$D337,""),""))</f>
        <v/>
      </c>
      <c r="AN337" s="111" t="str">
        <f aca="false">IF(E337="","",IF(AND($B337='Oneri di Urbanizzazione'!$E$33,$C337='Oneri di Urbanizzazione'!$E$35,$D337='Oneri di Urbanizzazione'!$E$38),IF(COUNTIF(AN$3:AN336,$E337)=0,$E337,""),""))</f>
        <v/>
      </c>
      <c r="AO337" s="111" t="str">
        <f aca="false">IF(F337="","",IF(AND($B337='Oneri di Urbanizzazione'!$E$33,$C337='Oneri di Urbanizzazione'!$E$35,$D337='Oneri di Urbanizzazione'!$E$38,$E337='Oneri di Urbanizzazione'!$E$40),IF(COUNTIF(AO$3:AO336,$F337)=0,$F337,""),""))</f>
        <v/>
      </c>
      <c r="AP337" s="111" t="str">
        <f aca="false">IF(G337="","",IF(AND($B337='Oneri di Urbanizzazione'!$E$33,$C337='Oneri di Urbanizzazione'!$E$35,$D337='Oneri di Urbanizzazione'!$E$38,$E337='Oneri di Urbanizzazione'!$E$40,$F337='Oneri di Urbanizzazione'!$E$42),IF(COUNTIF(AP$3:AP336,$G337)=0,$G337,""),""))</f>
        <v/>
      </c>
      <c r="AY337" s="1" t="n">
        <f aca="false">+AY336+1</f>
        <v>335</v>
      </c>
      <c r="AZ337" s="978" t="str">
        <f aca="false">IFERROR(VLOOKUP($AY337,BI:BP,8,FALSE()),"")</f>
        <v/>
      </c>
      <c r="BA337" s="978" t="str">
        <f aca="false">IFERROR(VLOOKUP($AY337,BJ:BQ,8,FALSE()),"")</f>
        <v/>
      </c>
      <c r="BB337" s="978" t="str">
        <f aca="false">IFERROR(VLOOKUP($AY337,BK:BR,8,FALSE()),"")</f>
        <v/>
      </c>
      <c r="BC337" s="978" t="str">
        <f aca="false">IFERROR(VLOOKUP($AY337,BL:BS,8,FALSE()),"")</f>
        <v/>
      </c>
      <c r="BD337" s="978" t="str">
        <f aca="false">IFERROR(VLOOKUP($AY337,BM:BT,8,FALSE()),"")</f>
        <v/>
      </c>
      <c r="BE337" s="978" t="str">
        <f aca="false">IFERROR(VLOOKUP($AY337,BN:BU,8,FALSE()),"")</f>
        <v/>
      </c>
      <c r="BI337" s="1" t="str">
        <f aca="false">IF(BP337&lt;&gt;"",MAX(BI$3:BI336)+1,"")</f>
        <v/>
      </c>
      <c r="BJ337" s="1" t="str">
        <f aca="false">IF(BQ337&lt;&gt;"",MAX(BJ$3:BJ336)+1,"")</f>
        <v/>
      </c>
      <c r="BK337" s="1" t="str">
        <f aca="false">IF(BR337&lt;&gt;"",MAX(BK$3:BK336)+1,"")</f>
        <v/>
      </c>
      <c r="BL337" s="1" t="str">
        <f aca="false">IF(BS337&lt;&gt;"",MAX(BL$3:BL336)+1,"")</f>
        <v/>
      </c>
      <c r="BM337" s="1" t="str">
        <f aca="false">IF(BT337&lt;&gt;"",MAX(BM$3:BM336)+1,"")</f>
        <v/>
      </c>
      <c r="BN337" s="1" t="str">
        <f aca="false">IF(BU337&lt;&gt;"",MAX(BN$3:BN336)+1,"")</f>
        <v/>
      </c>
      <c r="BP337" s="1" t="str">
        <f aca="false">IF(B337&lt;&gt;"",IF(COUNTIF(BP$3:BP336,B337)&gt;0,"",B337),"")</f>
        <v/>
      </c>
      <c r="BQ337" s="1" t="str">
        <f aca="false">IF(C337&lt;&gt;"",IF(COUNTIF(BQ$3:BQ336,C337)&gt;0,"",C337),"")</f>
        <v/>
      </c>
      <c r="BR337" s="1" t="str">
        <f aca="false">IF(D337&lt;&gt;"",IF(COUNTIF(BR$3:BR336,D337)&gt;0,"",D337),"")</f>
        <v/>
      </c>
      <c r="BS337" s="1" t="str">
        <f aca="false">IF(E337&lt;&gt;"",IF(COUNTIF(BS$3:BS336,E337)&gt;0,"",E337),"")</f>
        <v/>
      </c>
      <c r="BT337" s="1" t="str">
        <f aca="false">IF(F337&lt;&gt;"",IF(COUNTIF(BT$3:BT336,F337)&gt;0,"",F337),"")</f>
        <v/>
      </c>
      <c r="BU337" s="1" t="str">
        <f aca="false">IF(G337&lt;&gt;"",IF(COUNTIF(BU$3:BU336,G337)&gt;0,"",G337),"")</f>
        <v/>
      </c>
    </row>
    <row r="338" customFormat="false" ht="15" hidden="false" customHeight="false" outlineLevel="0" collapsed="false">
      <c r="A338" s="972" t="str">
        <f aca="false">IF(B338&lt;&gt;"",CONCATENATE(B338,C338,D338,E338,F338,G338),"")</f>
        <v/>
      </c>
      <c r="B338" s="660"/>
      <c r="C338" s="660"/>
      <c r="D338" s="660"/>
      <c r="E338" s="1008"/>
      <c r="F338" s="660"/>
      <c r="G338" s="660"/>
      <c r="H338" s="1002"/>
      <c r="I338" s="1002"/>
      <c r="J338" s="1003"/>
      <c r="K338" s="1004"/>
      <c r="L338" s="1005"/>
      <c r="M338" s="1005"/>
      <c r="N338" s="1003"/>
      <c r="O338" s="1014"/>
      <c r="P338" s="1008"/>
      <c r="Q338" s="1008"/>
      <c r="R338" s="1008"/>
      <c r="S338" s="1007"/>
      <c r="V338" s="111" t="n">
        <f aca="false">+V337+1</f>
        <v>336</v>
      </c>
      <c r="W338" s="977" t="str">
        <f aca="false">IFERROR(VLOOKUP($V337,AD:AK,8,FALSE()),"")</f>
        <v/>
      </c>
      <c r="X338" s="977" t="str">
        <f aca="false">IFERROR(VLOOKUP($V338,AE:AL,8,FALSE()),"")</f>
        <v/>
      </c>
      <c r="Y338" s="977" t="str">
        <f aca="false">IFERROR(VLOOKUP($V338,AF:AM,8,FALSE()),"")</f>
        <v/>
      </c>
      <c r="Z338" s="977" t="str">
        <f aca="false">IFERROR(VLOOKUP($V338,AG:AN,8,FALSE()),"")</f>
        <v/>
      </c>
      <c r="AA338" s="977" t="str">
        <f aca="false">IFERROR(VLOOKUP($V338,AH:AO,8,FALSE()),"")</f>
        <v/>
      </c>
      <c r="AB338" s="977" t="str">
        <f aca="false">IFERROR(VLOOKUP($V338,AI:AP,8,FALSE()),"")</f>
        <v/>
      </c>
      <c r="AD338" s="111" t="str">
        <f aca="false">IF(AK338&lt;&gt;"",MAX(AD$3:AD337)+1,"")</f>
        <v/>
      </c>
      <c r="AE338" s="111" t="str">
        <f aca="false">IF(AL338&lt;&gt;"",MAX(AE$3:AE337)+1,"")</f>
        <v/>
      </c>
      <c r="AF338" s="111" t="str">
        <f aca="false">IF(AM338&lt;&gt;"",MAX(AF$3:AF337)+1,"")</f>
        <v/>
      </c>
      <c r="AG338" s="111" t="str">
        <f aca="false">IF(AN338&lt;&gt;"",MAX(AG$3:AG337)+1,"")</f>
        <v/>
      </c>
      <c r="AH338" s="111" t="str">
        <f aca="false">IF(AO338&lt;&gt;"",MAX(AH$3:AH337)+1,"")</f>
        <v/>
      </c>
      <c r="AI338" s="111" t="str">
        <f aca="false">IF(AP338&lt;&gt;"",MAX(AI$3:AI337)+1,"")</f>
        <v/>
      </c>
      <c r="AK338" s="111" t="str">
        <f aca="false">IF(B338="","",IF(COUNTIF($AK$3:AL337,B338)=0,B338,""))</f>
        <v/>
      </c>
      <c r="AL338" s="111" t="str">
        <f aca="false">IF(C338="","",IF($B338='Oneri di Urbanizzazione'!$E$33,IF(COUNTIF($AL$3:AL337,$C338)=0,$C338,""),""))</f>
        <v/>
      </c>
      <c r="AM338" s="111" t="str">
        <f aca="false">IF(D338="","",IF(AND($B338='Oneri di Urbanizzazione'!$E$33,$C338='Oneri di Urbanizzazione'!$E$35),IF(COUNTIF(AM$3:AM337,$D338)=0,$D338,""),""))</f>
        <v/>
      </c>
      <c r="AN338" s="111" t="str">
        <f aca="false">IF(E338="","",IF(AND($B338='Oneri di Urbanizzazione'!$E$33,$C338='Oneri di Urbanizzazione'!$E$35,$D338='Oneri di Urbanizzazione'!$E$38),IF(COUNTIF(AN$3:AN337,$E338)=0,$E338,""),""))</f>
        <v/>
      </c>
      <c r="AO338" s="111" t="str">
        <f aca="false">IF(F338="","",IF(AND($B338='Oneri di Urbanizzazione'!$E$33,$C338='Oneri di Urbanizzazione'!$E$35,$D338='Oneri di Urbanizzazione'!$E$38,$E338='Oneri di Urbanizzazione'!$E$40),IF(COUNTIF(AO$3:AO337,$F338)=0,$F338,""),""))</f>
        <v/>
      </c>
      <c r="AP338" s="111" t="str">
        <f aca="false">IF(G338="","",IF(AND($B338='Oneri di Urbanizzazione'!$E$33,$C338='Oneri di Urbanizzazione'!$E$35,$D338='Oneri di Urbanizzazione'!$E$38,$E338='Oneri di Urbanizzazione'!$E$40,$F338='Oneri di Urbanizzazione'!$E$42),IF(COUNTIF(AP$3:AP337,$G338)=0,$G338,""),""))</f>
        <v/>
      </c>
      <c r="AY338" s="1" t="n">
        <f aca="false">+AY337+1</f>
        <v>336</v>
      </c>
      <c r="AZ338" s="978" t="str">
        <f aca="false">IFERROR(VLOOKUP($AY338,BI:BP,8,FALSE()),"")</f>
        <v/>
      </c>
      <c r="BA338" s="978" t="str">
        <f aca="false">IFERROR(VLOOKUP($AY338,BJ:BQ,8,FALSE()),"")</f>
        <v/>
      </c>
      <c r="BB338" s="978" t="str">
        <f aca="false">IFERROR(VLOOKUP($AY338,BK:BR,8,FALSE()),"")</f>
        <v/>
      </c>
      <c r="BC338" s="978" t="str">
        <f aca="false">IFERROR(VLOOKUP($AY338,BL:BS,8,FALSE()),"")</f>
        <v/>
      </c>
      <c r="BD338" s="978" t="str">
        <f aca="false">IFERROR(VLOOKUP($AY338,BM:BT,8,FALSE()),"")</f>
        <v/>
      </c>
      <c r="BE338" s="978" t="str">
        <f aca="false">IFERROR(VLOOKUP($AY338,BN:BU,8,FALSE()),"")</f>
        <v/>
      </c>
      <c r="BI338" s="1" t="str">
        <f aca="false">IF(BP338&lt;&gt;"",MAX(BI$3:BI337)+1,"")</f>
        <v/>
      </c>
      <c r="BJ338" s="1" t="str">
        <f aca="false">IF(BQ338&lt;&gt;"",MAX(BJ$3:BJ337)+1,"")</f>
        <v/>
      </c>
      <c r="BK338" s="1" t="str">
        <f aca="false">IF(BR338&lt;&gt;"",MAX(BK$3:BK337)+1,"")</f>
        <v/>
      </c>
      <c r="BL338" s="1" t="str">
        <f aca="false">IF(BS338&lt;&gt;"",MAX(BL$3:BL337)+1,"")</f>
        <v/>
      </c>
      <c r="BM338" s="1" t="str">
        <f aca="false">IF(BT338&lt;&gt;"",MAX(BM$3:BM337)+1,"")</f>
        <v/>
      </c>
      <c r="BN338" s="1" t="str">
        <f aca="false">IF(BU338&lt;&gt;"",MAX(BN$3:BN337)+1,"")</f>
        <v/>
      </c>
      <c r="BP338" s="1" t="str">
        <f aca="false">IF(B338&lt;&gt;"",IF(COUNTIF(BP$3:BP337,B338)&gt;0,"",B338),"")</f>
        <v/>
      </c>
      <c r="BQ338" s="1" t="str">
        <f aca="false">IF(C338&lt;&gt;"",IF(COUNTIF(BQ$3:BQ337,C338)&gt;0,"",C338),"")</f>
        <v/>
      </c>
      <c r="BR338" s="1" t="str">
        <f aca="false">IF(D338&lt;&gt;"",IF(COUNTIF(BR$3:BR337,D338)&gt;0,"",D338),"")</f>
        <v/>
      </c>
      <c r="BS338" s="1" t="str">
        <f aca="false">IF(E338&lt;&gt;"",IF(COUNTIF(BS$3:BS337,E338)&gt;0,"",E338),"")</f>
        <v/>
      </c>
      <c r="BT338" s="1" t="str">
        <f aca="false">IF(F338&lt;&gt;"",IF(COUNTIF(BT$3:BT337,F338)&gt;0,"",F338),"")</f>
        <v/>
      </c>
      <c r="BU338" s="1" t="str">
        <f aca="false">IF(G338&lt;&gt;"",IF(COUNTIF(BU$3:BU337,G338)&gt;0,"",G338),"")</f>
        <v/>
      </c>
    </row>
    <row r="339" customFormat="false" ht="15" hidden="false" customHeight="false" outlineLevel="0" collapsed="false">
      <c r="A339" s="972" t="str">
        <f aca="false">IF(B339&lt;&gt;"",CONCATENATE(B339,C339,D339,E339,F339,G339),"")</f>
        <v/>
      </c>
      <c r="B339" s="660"/>
      <c r="C339" s="660"/>
      <c r="D339" s="660"/>
      <c r="E339" s="1008"/>
      <c r="F339" s="660"/>
      <c r="G339" s="660"/>
      <c r="H339" s="1002"/>
      <c r="I339" s="1002"/>
      <c r="J339" s="1003"/>
      <c r="K339" s="1004"/>
      <c r="L339" s="1005"/>
      <c r="M339" s="1005"/>
      <c r="N339" s="1003"/>
      <c r="O339" s="1014"/>
      <c r="P339" s="1008"/>
      <c r="Q339" s="1008"/>
      <c r="R339" s="1008"/>
      <c r="S339" s="1007"/>
      <c r="V339" s="111" t="n">
        <f aca="false">+V338+1</f>
        <v>337</v>
      </c>
      <c r="W339" s="977" t="str">
        <f aca="false">IFERROR(VLOOKUP($V338,AD:AK,8,FALSE()),"")</f>
        <v/>
      </c>
      <c r="X339" s="977" t="str">
        <f aca="false">IFERROR(VLOOKUP($V339,AE:AL,8,FALSE()),"")</f>
        <v/>
      </c>
      <c r="Y339" s="977" t="str">
        <f aca="false">IFERROR(VLOOKUP($V339,AF:AM,8,FALSE()),"")</f>
        <v/>
      </c>
      <c r="Z339" s="977" t="str">
        <f aca="false">IFERROR(VLOOKUP($V339,AG:AN,8,FALSE()),"")</f>
        <v/>
      </c>
      <c r="AA339" s="977" t="str">
        <f aca="false">IFERROR(VLOOKUP($V339,AH:AO,8,FALSE()),"")</f>
        <v/>
      </c>
      <c r="AB339" s="977" t="str">
        <f aca="false">IFERROR(VLOOKUP($V339,AI:AP,8,FALSE()),"")</f>
        <v/>
      </c>
      <c r="AD339" s="111" t="str">
        <f aca="false">IF(AK339&lt;&gt;"",MAX(AD$3:AD338)+1,"")</f>
        <v/>
      </c>
      <c r="AE339" s="111" t="str">
        <f aca="false">IF(AL339&lt;&gt;"",MAX(AE$3:AE338)+1,"")</f>
        <v/>
      </c>
      <c r="AF339" s="111" t="str">
        <f aca="false">IF(AM339&lt;&gt;"",MAX(AF$3:AF338)+1,"")</f>
        <v/>
      </c>
      <c r="AG339" s="111" t="str">
        <f aca="false">IF(AN339&lt;&gt;"",MAX(AG$3:AG338)+1,"")</f>
        <v/>
      </c>
      <c r="AH339" s="111" t="str">
        <f aca="false">IF(AO339&lt;&gt;"",MAX(AH$3:AH338)+1,"")</f>
        <v/>
      </c>
      <c r="AI339" s="111" t="str">
        <f aca="false">IF(AP339&lt;&gt;"",MAX(AI$3:AI338)+1,"")</f>
        <v/>
      </c>
      <c r="AK339" s="111" t="str">
        <f aca="false">IF(B339="","",IF(COUNTIF($AK$3:AL338,B339)=0,B339,""))</f>
        <v/>
      </c>
      <c r="AL339" s="111" t="str">
        <f aca="false">IF(C339="","",IF($B339='Oneri di Urbanizzazione'!$E$33,IF(COUNTIF($AL$3:AL338,$C339)=0,$C339,""),""))</f>
        <v/>
      </c>
      <c r="AM339" s="111" t="str">
        <f aca="false">IF(D339="","",IF(AND($B339='Oneri di Urbanizzazione'!$E$33,$C339='Oneri di Urbanizzazione'!$E$35),IF(COUNTIF(AM$3:AM338,$D339)=0,$D339,""),""))</f>
        <v/>
      </c>
      <c r="AN339" s="111" t="str">
        <f aca="false">IF(E339="","",IF(AND($B339='Oneri di Urbanizzazione'!$E$33,$C339='Oneri di Urbanizzazione'!$E$35,$D339='Oneri di Urbanizzazione'!$E$38),IF(COUNTIF(AN$3:AN338,$E339)=0,$E339,""),""))</f>
        <v/>
      </c>
      <c r="AO339" s="111" t="str">
        <f aca="false">IF(F339="","",IF(AND($B339='Oneri di Urbanizzazione'!$E$33,$C339='Oneri di Urbanizzazione'!$E$35,$D339='Oneri di Urbanizzazione'!$E$38,$E339='Oneri di Urbanizzazione'!$E$40),IF(COUNTIF(AO$3:AO338,$F339)=0,$F339,""),""))</f>
        <v/>
      </c>
      <c r="AP339" s="111" t="str">
        <f aca="false">IF(G339="","",IF(AND($B339='Oneri di Urbanizzazione'!$E$33,$C339='Oneri di Urbanizzazione'!$E$35,$D339='Oneri di Urbanizzazione'!$E$38,$E339='Oneri di Urbanizzazione'!$E$40,$F339='Oneri di Urbanizzazione'!$E$42),IF(COUNTIF(AP$3:AP338,$G339)=0,$G339,""),""))</f>
        <v/>
      </c>
      <c r="AY339" s="1" t="n">
        <f aca="false">+AY338+1</f>
        <v>337</v>
      </c>
      <c r="AZ339" s="978" t="str">
        <f aca="false">IFERROR(VLOOKUP($AY339,BI:BP,8,FALSE()),"")</f>
        <v/>
      </c>
      <c r="BA339" s="978" t="str">
        <f aca="false">IFERROR(VLOOKUP($AY339,BJ:BQ,8,FALSE()),"")</f>
        <v/>
      </c>
      <c r="BB339" s="978" t="str">
        <f aca="false">IFERROR(VLOOKUP($AY339,BK:BR,8,FALSE()),"")</f>
        <v/>
      </c>
      <c r="BC339" s="978" t="str">
        <f aca="false">IFERROR(VLOOKUP($AY339,BL:BS,8,FALSE()),"")</f>
        <v/>
      </c>
      <c r="BD339" s="978" t="str">
        <f aca="false">IFERROR(VLOOKUP($AY339,BM:BT,8,FALSE()),"")</f>
        <v/>
      </c>
      <c r="BE339" s="978" t="str">
        <f aca="false">IFERROR(VLOOKUP($AY339,BN:BU,8,FALSE()),"")</f>
        <v/>
      </c>
      <c r="BI339" s="1" t="str">
        <f aca="false">IF(BP339&lt;&gt;"",MAX(BI$3:BI338)+1,"")</f>
        <v/>
      </c>
      <c r="BJ339" s="1" t="str">
        <f aca="false">IF(BQ339&lt;&gt;"",MAX(BJ$3:BJ338)+1,"")</f>
        <v/>
      </c>
      <c r="BK339" s="1" t="str">
        <f aca="false">IF(BR339&lt;&gt;"",MAX(BK$3:BK338)+1,"")</f>
        <v/>
      </c>
      <c r="BL339" s="1" t="str">
        <f aca="false">IF(BS339&lt;&gt;"",MAX(BL$3:BL338)+1,"")</f>
        <v/>
      </c>
      <c r="BM339" s="1" t="str">
        <f aca="false">IF(BT339&lt;&gt;"",MAX(BM$3:BM338)+1,"")</f>
        <v/>
      </c>
      <c r="BN339" s="1" t="str">
        <f aca="false">IF(BU339&lt;&gt;"",MAX(BN$3:BN338)+1,"")</f>
        <v/>
      </c>
      <c r="BP339" s="1" t="str">
        <f aca="false">IF(B339&lt;&gt;"",IF(COUNTIF(BP$3:BP338,B339)&gt;0,"",B339),"")</f>
        <v/>
      </c>
      <c r="BQ339" s="1" t="str">
        <f aca="false">IF(C339&lt;&gt;"",IF(COUNTIF(BQ$3:BQ338,C339)&gt;0,"",C339),"")</f>
        <v/>
      </c>
      <c r="BR339" s="1" t="str">
        <f aca="false">IF(D339&lt;&gt;"",IF(COUNTIF(BR$3:BR338,D339)&gt;0,"",D339),"")</f>
        <v/>
      </c>
      <c r="BS339" s="1" t="str">
        <f aca="false">IF(E339&lt;&gt;"",IF(COUNTIF(BS$3:BS338,E339)&gt;0,"",E339),"")</f>
        <v/>
      </c>
      <c r="BT339" s="1" t="str">
        <f aca="false">IF(F339&lt;&gt;"",IF(COUNTIF(BT$3:BT338,F339)&gt;0,"",F339),"")</f>
        <v/>
      </c>
      <c r="BU339" s="1" t="str">
        <f aca="false">IF(G339&lt;&gt;"",IF(COUNTIF(BU$3:BU338,G339)&gt;0,"",G339),"")</f>
        <v/>
      </c>
    </row>
    <row r="340" customFormat="false" ht="15" hidden="false" customHeight="false" outlineLevel="0" collapsed="false">
      <c r="A340" s="972" t="str">
        <f aca="false">IF(B340&lt;&gt;"",CONCATENATE(B340,C340,D340,E340,F340,G340),"")</f>
        <v/>
      </c>
      <c r="B340" s="660"/>
      <c r="C340" s="660"/>
      <c r="D340" s="660"/>
      <c r="E340" s="1008"/>
      <c r="F340" s="660"/>
      <c r="G340" s="660"/>
      <c r="H340" s="1002"/>
      <c r="I340" s="1002"/>
      <c r="J340" s="1003"/>
      <c r="K340" s="1004"/>
      <c r="L340" s="1005"/>
      <c r="M340" s="1005"/>
      <c r="N340" s="1003"/>
      <c r="O340" s="1014"/>
      <c r="P340" s="1008"/>
      <c r="Q340" s="1008"/>
      <c r="R340" s="1008"/>
      <c r="S340" s="1007"/>
      <c r="V340" s="111" t="n">
        <f aca="false">+V339+1</f>
        <v>338</v>
      </c>
      <c r="W340" s="977" t="str">
        <f aca="false">IFERROR(VLOOKUP($V339,AD:AK,8,FALSE()),"")</f>
        <v/>
      </c>
      <c r="X340" s="977" t="str">
        <f aca="false">IFERROR(VLOOKUP($V340,AE:AL,8,FALSE()),"")</f>
        <v/>
      </c>
      <c r="Y340" s="977" t="str">
        <f aca="false">IFERROR(VLOOKUP($V340,AF:AM,8,FALSE()),"")</f>
        <v/>
      </c>
      <c r="Z340" s="977" t="str">
        <f aca="false">IFERROR(VLOOKUP($V340,AG:AN,8,FALSE()),"")</f>
        <v/>
      </c>
      <c r="AA340" s="977" t="str">
        <f aca="false">IFERROR(VLOOKUP($V340,AH:AO,8,FALSE()),"")</f>
        <v/>
      </c>
      <c r="AB340" s="977" t="str">
        <f aca="false">IFERROR(VLOOKUP($V340,AI:AP,8,FALSE()),"")</f>
        <v/>
      </c>
      <c r="AD340" s="111" t="str">
        <f aca="false">IF(AK340&lt;&gt;"",MAX(AD$3:AD339)+1,"")</f>
        <v/>
      </c>
      <c r="AE340" s="111" t="str">
        <f aca="false">IF(AL340&lt;&gt;"",MAX(AE$3:AE339)+1,"")</f>
        <v/>
      </c>
      <c r="AF340" s="111" t="str">
        <f aca="false">IF(AM340&lt;&gt;"",MAX(AF$3:AF339)+1,"")</f>
        <v/>
      </c>
      <c r="AG340" s="111" t="str">
        <f aca="false">IF(AN340&lt;&gt;"",MAX(AG$3:AG339)+1,"")</f>
        <v/>
      </c>
      <c r="AH340" s="111" t="str">
        <f aca="false">IF(AO340&lt;&gt;"",MAX(AH$3:AH339)+1,"")</f>
        <v/>
      </c>
      <c r="AI340" s="111" t="str">
        <f aca="false">IF(AP340&lt;&gt;"",MAX(AI$3:AI339)+1,"")</f>
        <v/>
      </c>
      <c r="AK340" s="111" t="str">
        <f aca="false">IF(B340="","",IF(COUNTIF($AK$3:AL339,B340)=0,B340,""))</f>
        <v/>
      </c>
      <c r="AL340" s="111" t="str">
        <f aca="false">IF(C340="","",IF($B340='Oneri di Urbanizzazione'!$E$33,IF(COUNTIF($AL$3:AL339,$C340)=0,$C340,""),""))</f>
        <v/>
      </c>
      <c r="AM340" s="111" t="str">
        <f aca="false">IF(D340="","",IF(AND($B340='Oneri di Urbanizzazione'!$E$33,$C340='Oneri di Urbanizzazione'!$E$35),IF(COUNTIF(AM$3:AM339,$D340)=0,$D340,""),""))</f>
        <v/>
      </c>
      <c r="AN340" s="111" t="str">
        <f aca="false">IF(E340="","",IF(AND($B340='Oneri di Urbanizzazione'!$E$33,$C340='Oneri di Urbanizzazione'!$E$35,$D340='Oneri di Urbanizzazione'!$E$38),IF(COUNTIF(AN$3:AN339,$E340)=0,$E340,""),""))</f>
        <v/>
      </c>
      <c r="AO340" s="111" t="str">
        <f aca="false">IF(F340="","",IF(AND($B340='Oneri di Urbanizzazione'!$E$33,$C340='Oneri di Urbanizzazione'!$E$35,$D340='Oneri di Urbanizzazione'!$E$38,$E340='Oneri di Urbanizzazione'!$E$40),IF(COUNTIF(AO$3:AO339,$F340)=0,$F340,""),""))</f>
        <v/>
      </c>
      <c r="AP340" s="111" t="str">
        <f aca="false">IF(G340="","",IF(AND($B340='Oneri di Urbanizzazione'!$E$33,$C340='Oneri di Urbanizzazione'!$E$35,$D340='Oneri di Urbanizzazione'!$E$38,$E340='Oneri di Urbanizzazione'!$E$40,$F340='Oneri di Urbanizzazione'!$E$42),IF(COUNTIF(AP$3:AP339,$G340)=0,$G340,""),""))</f>
        <v/>
      </c>
      <c r="AY340" s="1" t="n">
        <f aca="false">+AY339+1</f>
        <v>338</v>
      </c>
      <c r="AZ340" s="978" t="str">
        <f aca="false">IFERROR(VLOOKUP($AY340,BI:BP,8,FALSE()),"")</f>
        <v/>
      </c>
      <c r="BA340" s="978" t="str">
        <f aca="false">IFERROR(VLOOKUP($AY340,BJ:BQ,8,FALSE()),"")</f>
        <v/>
      </c>
      <c r="BB340" s="978" t="str">
        <f aca="false">IFERROR(VLOOKUP($AY340,BK:BR,8,FALSE()),"")</f>
        <v/>
      </c>
      <c r="BC340" s="978" t="str">
        <f aca="false">IFERROR(VLOOKUP($AY340,BL:BS,8,FALSE()),"")</f>
        <v/>
      </c>
      <c r="BD340" s="978" t="str">
        <f aca="false">IFERROR(VLOOKUP($AY340,BM:BT,8,FALSE()),"")</f>
        <v/>
      </c>
      <c r="BE340" s="978" t="str">
        <f aca="false">IFERROR(VLOOKUP($AY340,BN:BU,8,FALSE()),"")</f>
        <v/>
      </c>
      <c r="BI340" s="1" t="str">
        <f aca="false">IF(BP340&lt;&gt;"",MAX(BI$3:BI339)+1,"")</f>
        <v/>
      </c>
      <c r="BJ340" s="1" t="str">
        <f aca="false">IF(BQ340&lt;&gt;"",MAX(BJ$3:BJ339)+1,"")</f>
        <v/>
      </c>
      <c r="BK340" s="1" t="str">
        <f aca="false">IF(BR340&lt;&gt;"",MAX(BK$3:BK339)+1,"")</f>
        <v/>
      </c>
      <c r="BL340" s="1" t="str">
        <f aca="false">IF(BS340&lt;&gt;"",MAX(BL$3:BL339)+1,"")</f>
        <v/>
      </c>
      <c r="BM340" s="1" t="str">
        <f aca="false">IF(BT340&lt;&gt;"",MAX(BM$3:BM339)+1,"")</f>
        <v/>
      </c>
      <c r="BN340" s="1" t="str">
        <f aca="false">IF(BU340&lt;&gt;"",MAX(BN$3:BN339)+1,"")</f>
        <v/>
      </c>
      <c r="BP340" s="1" t="str">
        <f aca="false">IF(B340&lt;&gt;"",IF(COUNTIF(BP$3:BP339,B340)&gt;0,"",B340),"")</f>
        <v/>
      </c>
      <c r="BQ340" s="1" t="str">
        <f aca="false">IF(C340&lt;&gt;"",IF(COUNTIF(BQ$3:BQ339,C340)&gt;0,"",C340),"")</f>
        <v/>
      </c>
      <c r="BR340" s="1" t="str">
        <f aca="false">IF(D340&lt;&gt;"",IF(COUNTIF(BR$3:BR339,D340)&gt;0,"",D340),"")</f>
        <v/>
      </c>
      <c r="BS340" s="1" t="str">
        <f aca="false">IF(E340&lt;&gt;"",IF(COUNTIF(BS$3:BS339,E340)&gt;0,"",E340),"")</f>
        <v/>
      </c>
      <c r="BT340" s="1" t="str">
        <f aca="false">IF(F340&lt;&gt;"",IF(COUNTIF(BT$3:BT339,F340)&gt;0,"",F340),"")</f>
        <v/>
      </c>
      <c r="BU340" s="1" t="str">
        <f aca="false">IF(G340&lt;&gt;"",IF(COUNTIF(BU$3:BU339,G340)&gt;0,"",G340),"")</f>
        <v/>
      </c>
    </row>
    <row r="341" customFormat="false" ht="15" hidden="false" customHeight="false" outlineLevel="0" collapsed="false">
      <c r="A341" s="972" t="str">
        <f aca="false">IF(B341&lt;&gt;"",CONCATENATE(B341,C341,D341,E341,F341,G341),"")</f>
        <v/>
      </c>
      <c r="B341" s="660"/>
      <c r="C341" s="660"/>
      <c r="D341" s="660"/>
      <c r="E341" s="1008"/>
      <c r="F341" s="660"/>
      <c r="G341" s="660"/>
      <c r="H341" s="1002"/>
      <c r="I341" s="1002"/>
      <c r="J341" s="1003"/>
      <c r="K341" s="1004"/>
      <c r="L341" s="1005"/>
      <c r="M341" s="1005"/>
      <c r="N341" s="1003"/>
      <c r="O341" s="1014"/>
      <c r="P341" s="1008"/>
      <c r="Q341" s="1008"/>
      <c r="R341" s="1008"/>
      <c r="S341" s="1007"/>
      <c r="V341" s="111" t="n">
        <f aca="false">+V340+1</f>
        <v>339</v>
      </c>
      <c r="W341" s="977" t="str">
        <f aca="false">IFERROR(VLOOKUP($V340,AD:AK,8,FALSE()),"")</f>
        <v/>
      </c>
      <c r="X341" s="977" t="str">
        <f aca="false">IFERROR(VLOOKUP($V341,AE:AL,8,FALSE()),"")</f>
        <v/>
      </c>
      <c r="Y341" s="977" t="str">
        <f aca="false">IFERROR(VLOOKUP($V341,AF:AM,8,FALSE()),"")</f>
        <v/>
      </c>
      <c r="Z341" s="977" t="str">
        <f aca="false">IFERROR(VLOOKUP($V341,AG:AN,8,FALSE()),"")</f>
        <v/>
      </c>
      <c r="AA341" s="977" t="str">
        <f aca="false">IFERROR(VLOOKUP($V341,AH:AO,8,FALSE()),"")</f>
        <v/>
      </c>
      <c r="AB341" s="977" t="str">
        <f aca="false">IFERROR(VLOOKUP($V341,AI:AP,8,FALSE()),"")</f>
        <v/>
      </c>
      <c r="AD341" s="111" t="str">
        <f aca="false">IF(AK341&lt;&gt;"",MAX(AD$3:AD340)+1,"")</f>
        <v/>
      </c>
      <c r="AE341" s="111" t="str">
        <f aca="false">IF(AL341&lt;&gt;"",MAX(AE$3:AE340)+1,"")</f>
        <v/>
      </c>
      <c r="AF341" s="111" t="str">
        <f aca="false">IF(AM341&lt;&gt;"",MAX(AF$3:AF340)+1,"")</f>
        <v/>
      </c>
      <c r="AG341" s="111" t="str">
        <f aca="false">IF(AN341&lt;&gt;"",MAX(AG$3:AG340)+1,"")</f>
        <v/>
      </c>
      <c r="AH341" s="111" t="str">
        <f aca="false">IF(AO341&lt;&gt;"",MAX(AH$3:AH340)+1,"")</f>
        <v/>
      </c>
      <c r="AI341" s="111" t="str">
        <f aca="false">IF(AP341&lt;&gt;"",MAX(AI$3:AI340)+1,"")</f>
        <v/>
      </c>
      <c r="AK341" s="111" t="str">
        <f aca="false">IF(B341="","",IF(COUNTIF($AK$3:AL340,B341)=0,B341,""))</f>
        <v/>
      </c>
      <c r="AL341" s="111" t="str">
        <f aca="false">IF(C341="","",IF($B341='Oneri di Urbanizzazione'!$E$33,IF(COUNTIF($AL$3:AL340,$C341)=0,$C341,""),""))</f>
        <v/>
      </c>
      <c r="AM341" s="111" t="str">
        <f aca="false">IF(D341="","",IF(AND($B341='Oneri di Urbanizzazione'!$E$33,$C341='Oneri di Urbanizzazione'!$E$35),IF(COUNTIF(AM$3:AM340,$D341)=0,$D341,""),""))</f>
        <v/>
      </c>
      <c r="AN341" s="111" t="str">
        <f aca="false">IF(E341="","",IF(AND($B341='Oneri di Urbanizzazione'!$E$33,$C341='Oneri di Urbanizzazione'!$E$35,$D341='Oneri di Urbanizzazione'!$E$38),IF(COUNTIF(AN$3:AN340,$E341)=0,$E341,""),""))</f>
        <v/>
      </c>
      <c r="AO341" s="111" t="str">
        <f aca="false">IF(F341="","",IF(AND($B341='Oneri di Urbanizzazione'!$E$33,$C341='Oneri di Urbanizzazione'!$E$35,$D341='Oneri di Urbanizzazione'!$E$38,$E341='Oneri di Urbanizzazione'!$E$40),IF(COUNTIF(AO$3:AO340,$F341)=0,$F341,""),""))</f>
        <v/>
      </c>
      <c r="AP341" s="111" t="str">
        <f aca="false">IF(G341="","",IF(AND($B341='Oneri di Urbanizzazione'!$E$33,$C341='Oneri di Urbanizzazione'!$E$35,$D341='Oneri di Urbanizzazione'!$E$38,$E341='Oneri di Urbanizzazione'!$E$40,$F341='Oneri di Urbanizzazione'!$E$42),IF(COUNTIF(AP$3:AP340,$G341)=0,$G341,""),""))</f>
        <v/>
      </c>
      <c r="AY341" s="1" t="n">
        <f aca="false">+AY340+1</f>
        <v>339</v>
      </c>
      <c r="AZ341" s="978" t="str">
        <f aca="false">IFERROR(VLOOKUP($AY341,BI:BP,8,FALSE()),"")</f>
        <v/>
      </c>
      <c r="BA341" s="978" t="str">
        <f aca="false">IFERROR(VLOOKUP($AY341,BJ:BQ,8,FALSE()),"")</f>
        <v/>
      </c>
      <c r="BB341" s="978" t="str">
        <f aca="false">IFERROR(VLOOKUP($AY341,BK:BR,8,FALSE()),"")</f>
        <v/>
      </c>
      <c r="BC341" s="978" t="str">
        <f aca="false">IFERROR(VLOOKUP($AY341,BL:BS,8,FALSE()),"")</f>
        <v/>
      </c>
      <c r="BD341" s="978" t="str">
        <f aca="false">IFERROR(VLOOKUP($AY341,BM:BT,8,FALSE()),"")</f>
        <v/>
      </c>
      <c r="BE341" s="978" t="str">
        <f aca="false">IFERROR(VLOOKUP($AY341,BN:BU,8,FALSE()),"")</f>
        <v/>
      </c>
      <c r="BI341" s="1" t="str">
        <f aca="false">IF(BP341&lt;&gt;"",MAX(BI$3:BI340)+1,"")</f>
        <v/>
      </c>
      <c r="BJ341" s="1" t="str">
        <f aca="false">IF(BQ341&lt;&gt;"",MAX(BJ$3:BJ340)+1,"")</f>
        <v/>
      </c>
      <c r="BK341" s="1" t="str">
        <f aca="false">IF(BR341&lt;&gt;"",MAX(BK$3:BK340)+1,"")</f>
        <v/>
      </c>
      <c r="BL341" s="1" t="str">
        <f aca="false">IF(BS341&lt;&gt;"",MAX(BL$3:BL340)+1,"")</f>
        <v/>
      </c>
      <c r="BM341" s="1" t="str">
        <f aca="false">IF(BT341&lt;&gt;"",MAX(BM$3:BM340)+1,"")</f>
        <v/>
      </c>
      <c r="BN341" s="1" t="str">
        <f aca="false">IF(BU341&lt;&gt;"",MAX(BN$3:BN340)+1,"")</f>
        <v/>
      </c>
      <c r="BP341" s="1" t="str">
        <f aca="false">IF(B341&lt;&gt;"",IF(COUNTIF(BP$3:BP340,B341)&gt;0,"",B341),"")</f>
        <v/>
      </c>
      <c r="BQ341" s="1" t="str">
        <f aca="false">IF(C341&lt;&gt;"",IF(COUNTIF(BQ$3:BQ340,C341)&gt;0,"",C341),"")</f>
        <v/>
      </c>
      <c r="BR341" s="1" t="str">
        <f aca="false">IF(D341&lt;&gt;"",IF(COUNTIF(BR$3:BR340,D341)&gt;0,"",D341),"")</f>
        <v/>
      </c>
      <c r="BS341" s="1" t="str">
        <f aca="false">IF(E341&lt;&gt;"",IF(COUNTIF(BS$3:BS340,E341)&gt;0,"",E341),"")</f>
        <v/>
      </c>
      <c r="BT341" s="1" t="str">
        <f aca="false">IF(F341&lt;&gt;"",IF(COUNTIF(BT$3:BT340,F341)&gt;0,"",F341),"")</f>
        <v/>
      </c>
      <c r="BU341" s="1" t="str">
        <f aca="false">IF(G341&lt;&gt;"",IF(COUNTIF(BU$3:BU340,G341)&gt;0,"",G341),"")</f>
        <v/>
      </c>
    </row>
    <row r="342" customFormat="false" ht="15" hidden="false" customHeight="false" outlineLevel="0" collapsed="false">
      <c r="A342" s="972" t="str">
        <f aca="false">IF(B342&lt;&gt;"",CONCATENATE(B342,C342,D342,E342,F342,G342),"")</f>
        <v/>
      </c>
      <c r="B342" s="660"/>
      <c r="C342" s="660"/>
      <c r="D342" s="660"/>
      <c r="E342" s="1008"/>
      <c r="F342" s="660"/>
      <c r="G342" s="660"/>
      <c r="H342" s="1002"/>
      <c r="I342" s="1002"/>
      <c r="J342" s="1003"/>
      <c r="K342" s="1004"/>
      <c r="L342" s="1005"/>
      <c r="M342" s="1005"/>
      <c r="N342" s="1003"/>
      <c r="O342" s="1014"/>
      <c r="P342" s="1008"/>
      <c r="Q342" s="1008"/>
      <c r="R342" s="1008"/>
      <c r="S342" s="1007"/>
      <c r="V342" s="111" t="n">
        <f aca="false">+V341+1</f>
        <v>340</v>
      </c>
      <c r="W342" s="977" t="str">
        <f aca="false">IFERROR(VLOOKUP($V341,AD:AK,8,FALSE()),"")</f>
        <v/>
      </c>
      <c r="X342" s="977" t="str">
        <f aca="false">IFERROR(VLOOKUP($V342,AE:AL,8,FALSE()),"")</f>
        <v/>
      </c>
      <c r="Y342" s="977" t="str">
        <f aca="false">IFERROR(VLOOKUP($V342,AF:AM,8,FALSE()),"")</f>
        <v/>
      </c>
      <c r="Z342" s="977" t="str">
        <f aca="false">IFERROR(VLOOKUP($V342,AG:AN,8,FALSE()),"")</f>
        <v/>
      </c>
      <c r="AA342" s="977" t="str">
        <f aca="false">IFERROR(VLOOKUP($V342,AH:AO,8,FALSE()),"")</f>
        <v/>
      </c>
      <c r="AB342" s="977" t="str">
        <f aca="false">IFERROR(VLOOKUP($V342,AI:AP,8,FALSE()),"")</f>
        <v/>
      </c>
      <c r="AD342" s="111" t="str">
        <f aca="false">IF(AK342&lt;&gt;"",MAX(AD$3:AD341)+1,"")</f>
        <v/>
      </c>
      <c r="AE342" s="111" t="str">
        <f aca="false">IF(AL342&lt;&gt;"",MAX(AE$3:AE341)+1,"")</f>
        <v/>
      </c>
      <c r="AF342" s="111" t="str">
        <f aca="false">IF(AM342&lt;&gt;"",MAX(AF$3:AF341)+1,"")</f>
        <v/>
      </c>
      <c r="AG342" s="111" t="str">
        <f aca="false">IF(AN342&lt;&gt;"",MAX(AG$3:AG341)+1,"")</f>
        <v/>
      </c>
      <c r="AH342" s="111" t="str">
        <f aca="false">IF(AO342&lt;&gt;"",MAX(AH$3:AH341)+1,"")</f>
        <v/>
      </c>
      <c r="AI342" s="111" t="str">
        <f aca="false">IF(AP342&lt;&gt;"",MAX(AI$3:AI341)+1,"")</f>
        <v/>
      </c>
      <c r="AK342" s="111" t="str">
        <f aca="false">IF(B342="","",IF(COUNTIF($AK$3:AL341,B342)=0,B342,""))</f>
        <v/>
      </c>
      <c r="AL342" s="111" t="str">
        <f aca="false">IF(C342="","",IF($B342='Oneri di Urbanizzazione'!$E$33,IF(COUNTIF($AL$3:AL341,$C342)=0,$C342,""),""))</f>
        <v/>
      </c>
      <c r="AM342" s="111" t="str">
        <f aca="false">IF(D342="","",IF(AND($B342='Oneri di Urbanizzazione'!$E$33,$C342='Oneri di Urbanizzazione'!$E$35),IF(COUNTIF(AM$3:AM341,$D342)=0,$D342,""),""))</f>
        <v/>
      </c>
      <c r="AN342" s="111" t="str">
        <f aca="false">IF(E342="","",IF(AND($B342='Oneri di Urbanizzazione'!$E$33,$C342='Oneri di Urbanizzazione'!$E$35,$D342='Oneri di Urbanizzazione'!$E$38),IF(COUNTIF(AN$3:AN341,$E342)=0,$E342,""),""))</f>
        <v/>
      </c>
      <c r="AO342" s="111" t="str">
        <f aca="false">IF(F342="","",IF(AND($B342='Oneri di Urbanizzazione'!$E$33,$C342='Oneri di Urbanizzazione'!$E$35,$D342='Oneri di Urbanizzazione'!$E$38,$E342='Oneri di Urbanizzazione'!$E$40),IF(COUNTIF(AO$3:AO341,$F342)=0,$F342,""),""))</f>
        <v/>
      </c>
      <c r="AP342" s="111" t="str">
        <f aca="false">IF(G342="","",IF(AND($B342='Oneri di Urbanizzazione'!$E$33,$C342='Oneri di Urbanizzazione'!$E$35,$D342='Oneri di Urbanizzazione'!$E$38,$E342='Oneri di Urbanizzazione'!$E$40,$F342='Oneri di Urbanizzazione'!$E$42),IF(COUNTIF(AP$3:AP341,$G342)=0,$G342,""),""))</f>
        <v/>
      </c>
      <c r="AY342" s="1" t="n">
        <f aca="false">+AY341+1</f>
        <v>340</v>
      </c>
      <c r="AZ342" s="978" t="str">
        <f aca="false">IFERROR(VLOOKUP($AY342,BI:BP,8,FALSE()),"")</f>
        <v/>
      </c>
      <c r="BA342" s="978" t="str">
        <f aca="false">IFERROR(VLOOKUP($AY342,BJ:BQ,8,FALSE()),"")</f>
        <v/>
      </c>
      <c r="BB342" s="978" t="str">
        <f aca="false">IFERROR(VLOOKUP($AY342,BK:BR,8,FALSE()),"")</f>
        <v/>
      </c>
      <c r="BC342" s="978" t="str">
        <f aca="false">IFERROR(VLOOKUP($AY342,BL:BS,8,FALSE()),"")</f>
        <v/>
      </c>
      <c r="BD342" s="978" t="str">
        <f aca="false">IFERROR(VLOOKUP($AY342,BM:BT,8,FALSE()),"")</f>
        <v/>
      </c>
      <c r="BE342" s="978" t="str">
        <f aca="false">IFERROR(VLOOKUP($AY342,BN:BU,8,FALSE()),"")</f>
        <v/>
      </c>
      <c r="BI342" s="1" t="str">
        <f aca="false">IF(BP342&lt;&gt;"",MAX(BI$3:BI341)+1,"")</f>
        <v/>
      </c>
      <c r="BJ342" s="1" t="str">
        <f aca="false">IF(BQ342&lt;&gt;"",MAX(BJ$3:BJ341)+1,"")</f>
        <v/>
      </c>
      <c r="BK342" s="1" t="str">
        <f aca="false">IF(BR342&lt;&gt;"",MAX(BK$3:BK341)+1,"")</f>
        <v/>
      </c>
      <c r="BL342" s="1" t="str">
        <f aca="false">IF(BS342&lt;&gt;"",MAX(BL$3:BL341)+1,"")</f>
        <v/>
      </c>
      <c r="BM342" s="1" t="str">
        <f aca="false">IF(BT342&lt;&gt;"",MAX(BM$3:BM341)+1,"")</f>
        <v/>
      </c>
      <c r="BN342" s="1" t="str">
        <f aca="false">IF(BU342&lt;&gt;"",MAX(BN$3:BN341)+1,"")</f>
        <v/>
      </c>
      <c r="BP342" s="1" t="str">
        <f aca="false">IF(B342&lt;&gt;"",IF(COUNTIF(BP$3:BP341,B342)&gt;0,"",B342),"")</f>
        <v/>
      </c>
      <c r="BQ342" s="1" t="str">
        <f aca="false">IF(C342&lt;&gt;"",IF(COUNTIF(BQ$3:BQ341,C342)&gt;0,"",C342),"")</f>
        <v/>
      </c>
      <c r="BR342" s="1" t="str">
        <f aca="false">IF(D342&lt;&gt;"",IF(COUNTIF(BR$3:BR341,D342)&gt;0,"",D342),"")</f>
        <v/>
      </c>
      <c r="BS342" s="1" t="str">
        <f aca="false">IF(E342&lt;&gt;"",IF(COUNTIF(BS$3:BS341,E342)&gt;0,"",E342),"")</f>
        <v/>
      </c>
      <c r="BT342" s="1" t="str">
        <f aca="false">IF(F342&lt;&gt;"",IF(COUNTIF(BT$3:BT341,F342)&gt;0,"",F342),"")</f>
        <v/>
      </c>
      <c r="BU342" s="1" t="str">
        <f aca="false">IF(G342&lt;&gt;"",IF(COUNTIF(BU$3:BU341,G342)&gt;0,"",G342),"")</f>
        <v/>
      </c>
    </row>
    <row r="343" customFormat="false" ht="15" hidden="false" customHeight="false" outlineLevel="0" collapsed="false">
      <c r="A343" s="972" t="str">
        <f aca="false">IF(B343&lt;&gt;"",CONCATENATE(B343,C343,D343,E343,F343,G343),"")</f>
        <v/>
      </c>
      <c r="B343" s="660"/>
      <c r="C343" s="660"/>
      <c r="D343" s="660"/>
      <c r="E343" s="1008"/>
      <c r="F343" s="660"/>
      <c r="G343" s="660"/>
      <c r="H343" s="1002"/>
      <c r="I343" s="1002"/>
      <c r="J343" s="1003"/>
      <c r="K343" s="1004"/>
      <c r="L343" s="1005"/>
      <c r="M343" s="1005"/>
      <c r="N343" s="1003"/>
      <c r="O343" s="1014"/>
      <c r="P343" s="1008"/>
      <c r="Q343" s="1008"/>
      <c r="R343" s="1008"/>
      <c r="S343" s="1007"/>
      <c r="V343" s="111" t="n">
        <f aca="false">+V342+1</f>
        <v>341</v>
      </c>
      <c r="W343" s="977" t="str">
        <f aca="false">IFERROR(VLOOKUP($V342,AD:AK,8,FALSE()),"")</f>
        <v/>
      </c>
      <c r="X343" s="977" t="str">
        <f aca="false">IFERROR(VLOOKUP($V343,AE:AL,8,FALSE()),"")</f>
        <v/>
      </c>
      <c r="Y343" s="977" t="str">
        <f aca="false">IFERROR(VLOOKUP($V343,AF:AM,8,FALSE()),"")</f>
        <v/>
      </c>
      <c r="Z343" s="977" t="str">
        <f aca="false">IFERROR(VLOOKUP($V343,AG:AN,8,FALSE()),"")</f>
        <v/>
      </c>
      <c r="AA343" s="977" t="str">
        <f aca="false">IFERROR(VLOOKUP($V343,AH:AO,8,FALSE()),"")</f>
        <v/>
      </c>
      <c r="AB343" s="977" t="str">
        <f aca="false">IFERROR(VLOOKUP($V343,AI:AP,8,FALSE()),"")</f>
        <v/>
      </c>
      <c r="AD343" s="111" t="str">
        <f aca="false">IF(AK343&lt;&gt;"",MAX(AD$3:AD342)+1,"")</f>
        <v/>
      </c>
      <c r="AE343" s="111" t="str">
        <f aca="false">IF(AL343&lt;&gt;"",MAX(AE$3:AE342)+1,"")</f>
        <v/>
      </c>
      <c r="AF343" s="111" t="str">
        <f aca="false">IF(AM343&lt;&gt;"",MAX(AF$3:AF342)+1,"")</f>
        <v/>
      </c>
      <c r="AG343" s="111" t="str">
        <f aca="false">IF(AN343&lt;&gt;"",MAX(AG$3:AG342)+1,"")</f>
        <v/>
      </c>
      <c r="AH343" s="111" t="str">
        <f aca="false">IF(AO343&lt;&gt;"",MAX(AH$3:AH342)+1,"")</f>
        <v/>
      </c>
      <c r="AI343" s="111" t="str">
        <f aca="false">IF(AP343&lt;&gt;"",MAX(AI$3:AI342)+1,"")</f>
        <v/>
      </c>
      <c r="AK343" s="111" t="str">
        <f aca="false">IF(B343="","",IF(COUNTIF($AK$3:AL342,B343)=0,B343,""))</f>
        <v/>
      </c>
      <c r="AL343" s="111" t="str">
        <f aca="false">IF(C343="","",IF($B343='Oneri di Urbanizzazione'!$E$33,IF(COUNTIF($AL$3:AL342,$C343)=0,$C343,""),""))</f>
        <v/>
      </c>
      <c r="AM343" s="111" t="str">
        <f aca="false">IF(D343="","",IF(AND($B343='Oneri di Urbanizzazione'!$E$33,$C343='Oneri di Urbanizzazione'!$E$35),IF(COUNTIF(AM$3:AM342,$D343)=0,$D343,""),""))</f>
        <v/>
      </c>
      <c r="AN343" s="111" t="str">
        <f aca="false">IF(E343="","",IF(AND($B343='Oneri di Urbanizzazione'!$E$33,$C343='Oneri di Urbanizzazione'!$E$35,$D343='Oneri di Urbanizzazione'!$E$38),IF(COUNTIF(AN$3:AN342,$E343)=0,$E343,""),""))</f>
        <v/>
      </c>
      <c r="AO343" s="111" t="str">
        <f aca="false">IF(F343="","",IF(AND($B343='Oneri di Urbanizzazione'!$E$33,$C343='Oneri di Urbanizzazione'!$E$35,$D343='Oneri di Urbanizzazione'!$E$38,$E343='Oneri di Urbanizzazione'!$E$40),IF(COUNTIF(AO$3:AO342,$F343)=0,$F343,""),""))</f>
        <v/>
      </c>
      <c r="AP343" s="111" t="str">
        <f aca="false">IF(G343="","",IF(AND($B343='Oneri di Urbanizzazione'!$E$33,$C343='Oneri di Urbanizzazione'!$E$35,$D343='Oneri di Urbanizzazione'!$E$38,$E343='Oneri di Urbanizzazione'!$E$40,$F343='Oneri di Urbanizzazione'!$E$42),IF(COUNTIF(AP$3:AP342,$G343)=0,$G343,""),""))</f>
        <v/>
      </c>
      <c r="AY343" s="1" t="n">
        <f aca="false">+AY342+1</f>
        <v>341</v>
      </c>
      <c r="AZ343" s="978" t="str">
        <f aca="false">IFERROR(VLOOKUP($AY343,BI:BP,8,FALSE()),"")</f>
        <v/>
      </c>
      <c r="BA343" s="978" t="str">
        <f aca="false">IFERROR(VLOOKUP($AY343,BJ:BQ,8,FALSE()),"")</f>
        <v/>
      </c>
      <c r="BB343" s="978" t="str">
        <f aca="false">IFERROR(VLOOKUP($AY343,BK:BR,8,FALSE()),"")</f>
        <v/>
      </c>
      <c r="BC343" s="978" t="str">
        <f aca="false">IFERROR(VLOOKUP($AY343,BL:BS,8,FALSE()),"")</f>
        <v/>
      </c>
      <c r="BD343" s="978" t="str">
        <f aca="false">IFERROR(VLOOKUP($AY343,BM:BT,8,FALSE()),"")</f>
        <v/>
      </c>
      <c r="BE343" s="978" t="str">
        <f aca="false">IFERROR(VLOOKUP($AY343,BN:BU,8,FALSE()),"")</f>
        <v/>
      </c>
      <c r="BI343" s="1" t="str">
        <f aca="false">IF(BP343&lt;&gt;"",MAX(BI$3:BI342)+1,"")</f>
        <v/>
      </c>
      <c r="BJ343" s="1" t="str">
        <f aca="false">IF(BQ343&lt;&gt;"",MAX(BJ$3:BJ342)+1,"")</f>
        <v/>
      </c>
      <c r="BK343" s="1" t="str">
        <f aca="false">IF(BR343&lt;&gt;"",MAX(BK$3:BK342)+1,"")</f>
        <v/>
      </c>
      <c r="BL343" s="1" t="str">
        <f aca="false">IF(BS343&lt;&gt;"",MAX(BL$3:BL342)+1,"")</f>
        <v/>
      </c>
      <c r="BM343" s="1" t="str">
        <f aca="false">IF(BT343&lt;&gt;"",MAX(BM$3:BM342)+1,"")</f>
        <v/>
      </c>
      <c r="BN343" s="1" t="str">
        <f aca="false">IF(BU343&lt;&gt;"",MAX(BN$3:BN342)+1,"")</f>
        <v/>
      </c>
      <c r="BP343" s="1" t="str">
        <f aca="false">IF(B343&lt;&gt;"",IF(COUNTIF(BP$3:BP342,B343)&gt;0,"",B343),"")</f>
        <v/>
      </c>
      <c r="BQ343" s="1" t="str">
        <f aca="false">IF(C343&lt;&gt;"",IF(COUNTIF(BQ$3:BQ342,C343)&gt;0,"",C343),"")</f>
        <v/>
      </c>
      <c r="BR343" s="1" t="str">
        <f aca="false">IF(D343&lt;&gt;"",IF(COUNTIF(BR$3:BR342,D343)&gt;0,"",D343),"")</f>
        <v/>
      </c>
      <c r="BS343" s="1" t="str">
        <f aca="false">IF(E343&lt;&gt;"",IF(COUNTIF(BS$3:BS342,E343)&gt;0,"",E343),"")</f>
        <v/>
      </c>
      <c r="BT343" s="1" t="str">
        <f aca="false">IF(F343&lt;&gt;"",IF(COUNTIF(BT$3:BT342,F343)&gt;0,"",F343),"")</f>
        <v/>
      </c>
      <c r="BU343" s="1" t="str">
        <f aca="false">IF(G343&lt;&gt;"",IF(COUNTIF(BU$3:BU342,G343)&gt;0,"",G343),"")</f>
        <v/>
      </c>
    </row>
    <row r="344" customFormat="false" ht="15" hidden="false" customHeight="false" outlineLevel="0" collapsed="false">
      <c r="A344" s="972" t="str">
        <f aca="false">IF(B344&lt;&gt;"",CONCATENATE(B344,C344,D344,E344,F344,G344),"")</f>
        <v/>
      </c>
      <c r="B344" s="660"/>
      <c r="C344" s="660"/>
      <c r="D344" s="660"/>
      <c r="E344" s="1008"/>
      <c r="F344" s="660"/>
      <c r="G344" s="660"/>
      <c r="H344" s="1002"/>
      <c r="I344" s="1002"/>
      <c r="J344" s="1003"/>
      <c r="K344" s="1004"/>
      <c r="L344" s="1005"/>
      <c r="M344" s="1005"/>
      <c r="N344" s="1003"/>
      <c r="O344" s="1014"/>
      <c r="P344" s="1008"/>
      <c r="Q344" s="1008"/>
      <c r="R344" s="1008"/>
      <c r="S344" s="1007"/>
      <c r="V344" s="111" t="n">
        <f aca="false">+V343+1</f>
        <v>342</v>
      </c>
      <c r="W344" s="977" t="str">
        <f aca="false">IFERROR(VLOOKUP($V343,AD:AK,8,FALSE()),"")</f>
        <v/>
      </c>
      <c r="X344" s="977" t="str">
        <f aca="false">IFERROR(VLOOKUP($V344,AE:AL,8,FALSE()),"")</f>
        <v/>
      </c>
      <c r="Y344" s="977" t="str">
        <f aca="false">IFERROR(VLOOKUP($V344,AF:AM,8,FALSE()),"")</f>
        <v/>
      </c>
      <c r="Z344" s="977" t="str">
        <f aca="false">IFERROR(VLOOKUP($V344,AG:AN,8,FALSE()),"")</f>
        <v/>
      </c>
      <c r="AA344" s="977" t="str">
        <f aca="false">IFERROR(VLOOKUP($V344,AH:AO,8,FALSE()),"")</f>
        <v/>
      </c>
      <c r="AB344" s="977" t="str">
        <f aca="false">IFERROR(VLOOKUP($V344,AI:AP,8,FALSE()),"")</f>
        <v/>
      </c>
      <c r="AD344" s="111" t="str">
        <f aca="false">IF(AK344&lt;&gt;"",MAX(AD$3:AD343)+1,"")</f>
        <v/>
      </c>
      <c r="AE344" s="111" t="str">
        <f aca="false">IF(AL344&lt;&gt;"",MAX(AE$3:AE343)+1,"")</f>
        <v/>
      </c>
      <c r="AF344" s="111" t="str">
        <f aca="false">IF(AM344&lt;&gt;"",MAX(AF$3:AF343)+1,"")</f>
        <v/>
      </c>
      <c r="AG344" s="111" t="str">
        <f aca="false">IF(AN344&lt;&gt;"",MAX(AG$3:AG343)+1,"")</f>
        <v/>
      </c>
      <c r="AH344" s="111" t="str">
        <f aca="false">IF(AO344&lt;&gt;"",MAX(AH$3:AH343)+1,"")</f>
        <v/>
      </c>
      <c r="AI344" s="111" t="str">
        <f aca="false">IF(AP344&lt;&gt;"",MAX(AI$3:AI343)+1,"")</f>
        <v/>
      </c>
      <c r="AK344" s="111" t="str">
        <f aca="false">IF(B344="","",IF(COUNTIF($AK$3:AL343,B344)=0,B344,""))</f>
        <v/>
      </c>
      <c r="AL344" s="111" t="str">
        <f aca="false">IF(C344="","",IF($B344='Oneri di Urbanizzazione'!$E$33,IF(COUNTIF($AL$3:AL343,$C344)=0,$C344,""),""))</f>
        <v/>
      </c>
      <c r="AM344" s="111" t="str">
        <f aca="false">IF(D344="","",IF(AND($B344='Oneri di Urbanizzazione'!$E$33,$C344='Oneri di Urbanizzazione'!$E$35),IF(COUNTIF(AM$3:AM343,$D344)=0,$D344,""),""))</f>
        <v/>
      </c>
      <c r="AN344" s="111" t="str">
        <f aca="false">IF(E344="","",IF(AND($B344='Oneri di Urbanizzazione'!$E$33,$C344='Oneri di Urbanizzazione'!$E$35,$D344='Oneri di Urbanizzazione'!$E$38),IF(COUNTIF(AN$3:AN343,$E344)=0,$E344,""),""))</f>
        <v/>
      </c>
      <c r="AO344" s="111" t="str">
        <f aca="false">IF(F344="","",IF(AND($B344='Oneri di Urbanizzazione'!$E$33,$C344='Oneri di Urbanizzazione'!$E$35,$D344='Oneri di Urbanizzazione'!$E$38,$E344='Oneri di Urbanizzazione'!$E$40),IF(COUNTIF(AO$3:AO343,$F344)=0,$F344,""),""))</f>
        <v/>
      </c>
      <c r="AP344" s="111" t="str">
        <f aca="false">IF(G344="","",IF(AND($B344='Oneri di Urbanizzazione'!$E$33,$C344='Oneri di Urbanizzazione'!$E$35,$D344='Oneri di Urbanizzazione'!$E$38,$E344='Oneri di Urbanizzazione'!$E$40,$F344='Oneri di Urbanizzazione'!$E$42),IF(COUNTIF(AP$3:AP343,$G344)=0,$G344,""),""))</f>
        <v/>
      </c>
      <c r="AY344" s="1" t="n">
        <f aca="false">+AY343+1</f>
        <v>342</v>
      </c>
      <c r="AZ344" s="978" t="str">
        <f aca="false">IFERROR(VLOOKUP($AY344,BI:BP,8,FALSE()),"")</f>
        <v/>
      </c>
      <c r="BA344" s="978" t="str">
        <f aca="false">IFERROR(VLOOKUP($AY344,BJ:BQ,8,FALSE()),"")</f>
        <v/>
      </c>
      <c r="BB344" s="978" t="str">
        <f aca="false">IFERROR(VLOOKUP($AY344,BK:BR,8,FALSE()),"")</f>
        <v/>
      </c>
      <c r="BC344" s="978" t="str">
        <f aca="false">IFERROR(VLOOKUP($AY344,BL:BS,8,FALSE()),"")</f>
        <v/>
      </c>
      <c r="BD344" s="978" t="str">
        <f aca="false">IFERROR(VLOOKUP($AY344,BM:BT,8,FALSE()),"")</f>
        <v/>
      </c>
      <c r="BE344" s="978" t="str">
        <f aca="false">IFERROR(VLOOKUP($AY344,BN:BU,8,FALSE()),"")</f>
        <v/>
      </c>
      <c r="BI344" s="1" t="str">
        <f aca="false">IF(BP344&lt;&gt;"",MAX(BI$3:BI343)+1,"")</f>
        <v/>
      </c>
      <c r="BJ344" s="1" t="str">
        <f aca="false">IF(BQ344&lt;&gt;"",MAX(BJ$3:BJ343)+1,"")</f>
        <v/>
      </c>
      <c r="BK344" s="1" t="str">
        <f aca="false">IF(BR344&lt;&gt;"",MAX(BK$3:BK343)+1,"")</f>
        <v/>
      </c>
      <c r="BL344" s="1" t="str">
        <f aca="false">IF(BS344&lt;&gt;"",MAX(BL$3:BL343)+1,"")</f>
        <v/>
      </c>
      <c r="BM344" s="1" t="str">
        <f aca="false">IF(BT344&lt;&gt;"",MAX(BM$3:BM343)+1,"")</f>
        <v/>
      </c>
      <c r="BN344" s="1" t="str">
        <f aca="false">IF(BU344&lt;&gt;"",MAX(BN$3:BN343)+1,"")</f>
        <v/>
      </c>
      <c r="BP344" s="1" t="str">
        <f aca="false">IF(B344&lt;&gt;"",IF(COUNTIF(BP$3:BP343,B344)&gt;0,"",B344),"")</f>
        <v/>
      </c>
      <c r="BQ344" s="1" t="str">
        <f aca="false">IF(C344&lt;&gt;"",IF(COUNTIF(BQ$3:BQ343,C344)&gt;0,"",C344),"")</f>
        <v/>
      </c>
      <c r="BR344" s="1" t="str">
        <f aca="false">IF(D344&lt;&gt;"",IF(COUNTIF(BR$3:BR343,D344)&gt;0,"",D344),"")</f>
        <v/>
      </c>
      <c r="BS344" s="1" t="str">
        <f aca="false">IF(E344&lt;&gt;"",IF(COUNTIF(BS$3:BS343,E344)&gt;0,"",E344),"")</f>
        <v/>
      </c>
      <c r="BT344" s="1" t="str">
        <f aca="false">IF(F344&lt;&gt;"",IF(COUNTIF(BT$3:BT343,F344)&gt;0,"",F344),"")</f>
        <v/>
      </c>
      <c r="BU344" s="1" t="str">
        <f aca="false">IF(G344&lt;&gt;"",IF(COUNTIF(BU$3:BU343,G344)&gt;0,"",G344),"")</f>
        <v/>
      </c>
    </row>
    <row r="345" customFormat="false" ht="15" hidden="false" customHeight="false" outlineLevel="0" collapsed="false">
      <c r="A345" s="972" t="str">
        <f aca="false">IF(B345&lt;&gt;"",CONCATENATE(B345,C345,D345,E345,F345,G345),"")</f>
        <v/>
      </c>
      <c r="B345" s="660"/>
      <c r="C345" s="660"/>
      <c r="D345" s="660"/>
      <c r="E345" s="1008"/>
      <c r="F345" s="660"/>
      <c r="G345" s="660"/>
      <c r="H345" s="1002"/>
      <c r="I345" s="1002"/>
      <c r="J345" s="1003"/>
      <c r="K345" s="1004"/>
      <c r="L345" s="1005"/>
      <c r="M345" s="1005"/>
      <c r="N345" s="1003"/>
      <c r="O345" s="1014"/>
      <c r="P345" s="1008"/>
      <c r="Q345" s="1008"/>
      <c r="R345" s="1008"/>
      <c r="S345" s="1007"/>
      <c r="V345" s="111" t="n">
        <f aca="false">+V344+1</f>
        <v>343</v>
      </c>
      <c r="W345" s="977" t="str">
        <f aca="false">IFERROR(VLOOKUP($V344,AD:AK,8,FALSE()),"")</f>
        <v/>
      </c>
      <c r="X345" s="977" t="str">
        <f aca="false">IFERROR(VLOOKUP($V345,AE:AL,8,FALSE()),"")</f>
        <v/>
      </c>
      <c r="Y345" s="977" t="str">
        <f aca="false">IFERROR(VLOOKUP($V345,AF:AM,8,FALSE()),"")</f>
        <v/>
      </c>
      <c r="Z345" s="977" t="str">
        <f aca="false">IFERROR(VLOOKUP($V345,AG:AN,8,FALSE()),"")</f>
        <v/>
      </c>
      <c r="AA345" s="977" t="str">
        <f aca="false">IFERROR(VLOOKUP($V345,AH:AO,8,FALSE()),"")</f>
        <v/>
      </c>
      <c r="AB345" s="977" t="str">
        <f aca="false">IFERROR(VLOOKUP($V345,AI:AP,8,FALSE()),"")</f>
        <v/>
      </c>
      <c r="AD345" s="111" t="str">
        <f aca="false">IF(AK345&lt;&gt;"",MAX(AD$3:AD344)+1,"")</f>
        <v/>
      </c>
      <c r="AE345" s="111" t="str">
        <f aca="false">IF(AL345&lt;&gt;"",MAX(AE$3:AE344)+1,"")</f>
        <v/>
      </c>
      <c r="AF345" s="111" t="str">
        <f aca="false">IF(AM345&lt;&gt;"",MAX(AF$3:AF344)+1,"")</f>
        <v/>
      </c>
      <c r="AG345" s="111" t="str">
        <f aca="false">IF(AN345&lt;&gt;"",MAX(AG$3:AG344)+1,"")</f>
        <v/>
      </c>
      <c r="AH345" s="111" t="str">
        <f aca="false">IF(AO345&lt;&gt;"",MAX(AH$3:AH344)+1,"")</f>
        <v/>
      </c>
      <c r="AI345" s="111" t="str">
        <f aca="false">IF(AP345&lt;&gt;"",MAX(AI$3:AI344)+1,"")</f>
        <v/>
      </c>
      <c r="AK345" s="111" t="str">
        <f aca="false">IF(B345="","",IF(COUNTIF($AK$3:AL344,B345)=0,B345,""))</f>
        <v/>
      </c>
      <c r="AL345" s="111" t="str">
        <f aca="false">IF(C345="","",IF($B345='Oneri di Urbanizzazione'!$E$33,IF(COUNTIF($AL$3:AL344,$C345)=0,$C345,""),""))</f>
        <v/>
      </c>
      <c r="AM345" s="111" t="str">
        <f aca="false">IF(D345="","",IF(AND($B345='Oneri di Urbanizzazione'!$E$33,$C345='Oneri di Urbanizzazione'!$E$35),IF(COUNTIF(AM$3:AM344,$D345)=0,$D345,""),""))</f>
        <v/>
      </c>
      <c r="AN345" s="111" t="str">
        <f aca="false">IF(E345="","",IF(AND($B345='Oneri di Urbanizzazione'!$E$33,$C345='Oneri di Urbanizzazione'!$E$35,$D345='Oneri di Urbanizzazione'!$E$38),IF(COUNTIF(AN$3:AN344,$E345)=0,$E345,""),""))</f>
        <v/>
      </c>
      <c r="AO345" s="111" t="str">
        <f aca="false">IF(F345="","",IF(AND($B345='Oneri di Urbanizzazione'!$E$33,$C345='Oneri di Urbanizzazione'!$E$35,$D345='Oneri di Urbanizzazione'!$E$38,$E345='Oneri di Urbanizzazione'!$E$40),IF(COUNTIF(AO$3:AO344,$F345)=0,$F345,""),""))</f>
        <v/>
      </c>
      <c r="AP345" s="111" t="str">
        <f aca="false">IF(G345="","",IF(AND($B345='Oneri di Urbanizzazione'!$E$33,$C345='Oneri di Urbanizzazione'!$E$35,$D345='Oneri di Urbanizzazione'!$E$38,$E345='Oneri di Urbanizzazione'!$E$40,$F345='Oneri di Urbanizzazione'!$E$42),IF(COUNTIF(AP$3:AP344,$G345)=0,$G345,""),""))</f>
        <v/>
      </c>
      <c r="AY345" s="1" t="n">
        <f aca="false">+AY344+1</f>
        <v>343</v>
      </c>
      <c r="AZ345" s="978" t="str">
        <f aca="false">IFERROR(VLOOKUP($AY345,BI:BP,8,FALSE()),"")</f>
        <v/>
      </c>
      <c r="BA345" s="978" t="str">
        <f aca="false">IFERROR(VLOOKUP($AY345,BJ:BQ,8,FALSE()),"")</f>
        <v/>
      </c>
      <c r="BB345" s="978" t="str">
        <f aca="false">IFERROR(VLOOKUP($AY345,BK:BR,8,FALSE()),"")</f>
        <v/>
      </c>
      <c r="BC345" s="978" t="str">
        <f aca="false">IFERROR(VLOOKUP($AY345,BL:BS,8,FALSE()),"")</f>
        <v/>
      </c>
      <c r="BD345" s="978" t="str">
        <f aca="false">IFERROR(VLOOKUP($AY345,BM:BT,8,FALSE()),"")</f>
        <v/>
      </c>
      <c r="BE345" s="978" t="str">
        <f aca="false">IFERROR(VLOOKUP($AY345,BN:BU,8,FALSE()),"")</f>
        <v/>
      </c>
      <c r="BI345" s="1" t="str">
        <f aca="false">IF(BP345&lt;&gt;"",MAX(BI$3:BI344)+1,"")</f>
        <v/>
      </c>
      <c r="BJ345" s="1" t="str">
        <f aca="false">IF(BQ345&lt;&gt;"",MAX(BJ$3:BJ344)+1,"")</f>
        <v/>
      </c>
      <c r="BK345" s="1" t="str">
        <f aca="false">IF(BR345&lt;&gt;"",MAX(BK$3:BK344)+1,"")</f>
        <v/>
      </c>
      <c r="BL345" s="1" t="str">
        <f aca="false">IF(BS345&lt;&gt;"",MAX(BL$3:BL344)+1,"")</f>
        <v/>
      </c>
      <c r="BM345" s="1" t="str">
        <f aca="false">IF(BT345&lt;&gt;"",MAX(BM$3:BM344)+1,"")</f>
        <v/>
      </c>
      <c r="BN345" s="1" t="str">
        <f aca="false">IF(BU345&lt;&gt;"",MAX(BN$3:BN344)+1,"")</f>
        <v/>
      </c>
      <c r="BP345" s="1" t="str">
        <f aca="false">IF(B345&lt;&gt;"",IF(COUNTIF(BP$3:BP344,B345)&gt;0,"",B345),"")</f>
        <v/>
      </c>
      <c r="BQ345" s="1" t="str">
        <f aca="false">IF(C345&lt;&gt;"",IF(COUNTIF(BQ$3:BQ344,C345)&gt;0,"",C345),"")</f>
        <v/>
      </c>
      <c r="BR345" s="1" t="str">
        <f aca="false">IF(D345&lt;&gt;"",IF(COUNTIF(BR$3:BR344,D345)&gt;0,"",D345),"")</f>
        <v/>
      </c>
      <c r="BS345" s="1" t="str">
        <f aca="false">IF(E345&lt;&gt;"",IF(COUNTIF(BS$3:BS344,E345)&gt;0,"",E345),"")</f>
        <v/>
      </c>
      <c r="BT345" s="1" t="str">
        <f aca="false">IF(F345&lt;&gt;"",IF(COUNTIF(BT$3:BT344,F345)&gt;0,"",F345),"")</f>
        <v/>
      </c>
      <c r="BU345" s="1" t="str">
        <f aca="false">IF(G345&lt;&gt;"",IF(COUNTIF(BU$3:BU344,G345)&gt;0,"",G345),"")</f>
        <v/>
      </c>
    </row>
    <row r="346" customFormat="false" ht="15" hidden="false" customHeight="false" outlineLevel="0" collapsed="false">
      <c r="A346" s="972" t="str">
        <f aca="false">IF(B346&lt;&gt;"",CONCATENATE(B346,C346,D346,E346,F346,G346),"")</f>
        <v/>
      </c>
      <c r="B346" s="660"/>
      <c r="C346" s="660"/>
      <c r="D346" s="660"/>
      <c r="E346" s="1008"/>
      <c r="F346" s="660"/>
      <c r="G346" s="660"/>
      <c r="H346" s="1002"/>
      <c r="I346" s="1002"/>
      <c r="J346" s="1003"/>
      <c r="K346" s="1004"/>
      <c r="L346" s="1005"/>
      <c r="M346" s="1005"/>
      <c r="N346" s="1003"/>
      <c r="O346" s="1014"/>
      <c r="P346" s="1008"/>
      <c r="Q346" s="1008"/>
      <c r="R346" s="1008"/>
      <c r="S346" s="1007"/>
      <c r="V346" s="111" t="n">
        <f aca="false">+V345+1</f>
        <v>344</v>
      </c>
      <c r="W346" s="977" t="str">
        <f aca="false">IFERROR(VLOOKUP($V345,AD:AK,8,FALSE()),"")</f>
        <v/>
      </c>
      <c r="X346" s="977" t="str">
        <f aca="false">IFERROR(VLOOKUP($V346,AE:AL,8,FALSE()),"")</f>
        <v/>
      </c>
      <c r="Y346" s="977" t="str">
        <f aca="false">IFERROR(VLOOKUP($V346,AF:AM,8,FALSE()),"")</f>
        <v/>
      </c>
      <c r="Z346" s="977" t="str">
        <f aca="false">IFERROR(VLOOKUP($V346,AG:AN,8,FALSE()),"")</f>
        <v/>
      </c>
      <c r="AA346" s="977" t="str">
        <f aca="false">IFERROR(VLOOKUP($V346,AH:AO,8,FALSE()),"")</f>
        <v/>
      </c>
      <c r="AB346" s="977" t="str">
        <f aca="false">IFERROR(VLOOKUP($V346,AI:AP,8,FALSE()),"")</f>
        <v/>
      </c>
      <c r="AD346" s="111" t="str">
        <f aca="false">IF(AK346&lt;&gt;"",MAX(AD$3:AD345)+1,"")</f>
        <v/>
      </c>
      <c r="AE346" s="111" t="str">
        <f aca="false">IF(AL346&lt;&gt;"",MAX(AE$3:AE345)+1,"")</f>
        <v/>
      </c>
      <c r="AF346" s="111" t="str">
        <f aca="false">IF(AM346&lt;&gt;"",MAX(AF$3:AF345)+1,"")</f>
        <v/>
      </c>
      <c r="AG346" s="111" t="str">
        <f aca="false">IF(AN346&lt;&gt;"",MAX(AG$3:AG345)+1,"")</f>
        <v/>
      </c>
      <c r="AH346" s="111" t="str">
        <f aca="false">IF(AO346&lt;&gt;"",MAX(AH$3:AH345)+1,"")</f>
        <v/>
      </c>
      <c r="AI346" s="111" t="str">
        <f aca="false">IF(AP346&lt;&gt;"",MAX(AI$3:AI345)+1,"")</f>
        <v/>
      </c>
      <c r="AK346" s="111" t="str">
        <f aca="false">IF(B346="","",IF(COUNTIF($AK$3:AL345,B346)=0,B346,""))</f>
        <v/>
      </c>
      <c r="AL346" s="111" t="str">
        <f aca="false">IF(C346="","",IF($B346='Oneri di Urbanizzazione'!$E$33,IF(COUNTIF($AL$3:AL345,$C346)=0,$C346,""),""))</f>
        <v/>
      </c>
      <c r="AM346" s="111" t="str">
        <f aca="false">IF(D346="","",IF(AND($B346='Oneri di Urbanizzazione'!$E$33,$C346='Oneri di Urbanizzazione'!$E$35),IF(COUNTIF(AM$3:AM345,$D346)=0,$D346,""),""))</f>
        <v/>
      </c>
      <c r="AN346" s="111" t="str">
        <f aca="false">IF(E346="","",IF(AND($B346='Oneri di Urbanizzazione'!$E$33,$C346='Oneri di Urbanizzazione'!$E$35,$D346='Oneri di Urbanizzazione'!$E$38),IF(COUNTIF(AN$3:AN345,$E346)=0,$E346,""),""))</f>
        <v/>
      </c>
      <c r="AO346" s="111" t="str">
        <f aca="false">IF(F346="","",IF(AND($B346='Oneri di Urbanizzazione'!$E$33,$C346='Oneri di Urbanizzazione'!$E$35,$D346='Oneri di Urbanizzazione'!$E$38,$E346='Oneri di Urbanizzazione'!$E$40),IF(COUNTIF(AO$3:AO345,$F346)=0,$F346,""),""))</f>
        <v/>
      </c>
      <c r="AP346" s="111" t="str">
        <f aca="false">IF(G346="","",IF(AND($B346='Oneri di Urbanizzazione'!$E$33,$C346='Oneri di Urbanizzazione'!$E$35,$D346='Oneri di Urbanizzazione'!$E$38,$E346='Oneri di Urbanizzazione'!$E$40,$F346='Oneri di Urbanizzazione'!$E$42),IF(COUNTIF(AP$3:AP345,$G346)=0,$G346,""),""))</f>
        <v/>
      </c>
      <c r="AY346" s="1" t="n">
        <f aca="false">+AY345+1</f>
        <v>344</v>
      </c>
      <c r="AZ346" s="978" t="str">
        <f aca="false">IFERROR(VLOOKUP($AY346,BI:BP,8,FALSE()),"")</f>
        <v/>
      </c>
      <c r="BA346" s="978" t="str">
        <f aca="false">IFERROR(VLOOKUP($AY346,BJ:BQ,8,FALSE()),"")</f>
        <v/>
      </c>
      <c r="BB346" s="978" t="str">
        <f aca="false">IFERROR(VLOOKUP($AY346,BK:BR,8,FALSE()),"")</f>
        <v/>
      </c>
      <c r="BC346" s="978" t="str">
        <f aca="false">IFERROR(VLOOKUP($AY346,BL:BS,8,FALSE()),"")</f>
        <v/>
      </c>
      <c r="BD346" s="978" t="str">
        <f aca="false">IFERROR(VLOOKUP($AY346,BM:BT,8,FALSE()),"")</f>
        <v/>
      </c>
      <c r="BE346" s="978" t="str">
        <f aca="false">IFERROR(VLOOKUP($AY346,BN:BU,8,FALSE()),"")</f>
        <v/>
      </c>
      <c r="BI346" s="1" t="str">
        <f aca="false">IF(BP346&lt;&gt;"",MAX(BI$3:BI345)+1,"")</f>
        <v/>
      </c>
      <c r="BJ346" s="1" t="str">
        <f aca="false">IF(BQ346&lt;&gt;"",MAX(BJ$3:BJ345)+1,"")</f>
        <v/>
      </c>
      <c r="BK346" s="1" t="str">
        <f aca="false">IF(BR346&lt;&gt;"",MAX(BK$3:BK345)+1,"")</f>
        <v/>
      </c>
      <c r="BL346" s="1" t="str">
        <f aca="false">IF(BS346&lt;&gt;"",MAX(BL$3:BL345)+1,"")</f>
        <v/>
      </c>
      <c r="BM346" s="1" t="str">
        <f aca="false">IF(BT346&lt;&gt;"",MAX(BM$3:BM345)+1,"")</f>
        <v/>
      </c>
      <c r="BN346" s="1" t="str">
        <f aca="false">IF(BU346&lt;&gt;"",MAX(BN$3:BN345)+1,"")</f>
        <v/>
      </c>
      <c r="BP346" s="1" t="str">
        <f aca="false">IF(B346&lt;&gt;"",IF(COUNTIF(BP$3:BP345,B346)&gt;0,"",B346),"")</f>
        <v/>
      </c>
      <c r="BQ346" s="1" t="str">
        <f aca="false">IF(C346&lt;&gt;"",IF(COUNTIF(BQ$3:BQ345,C346)&gt;0,"",C346),"")</f>
        <v/>
      </c>
      <c r="BR346" s="1" t="str">
        <f aca="false">IF(D346&lt;&gt;"",IF(COUNTIF(BR$3:BR345,D346)&gt;0,"",D346),"")</f>
        <v/>
      </c>
      <c r="BS346" s="1" t="str">
        <f aca="false">IF(E346&lt;&gt;"",IF(COUNTIF(BS$3:BS345,E346)&gt;0,"",E346),"")</f>
        <v/>
      </c>
      <c r="BT346" s="1" t="str">
        <f aca="false">IF(F346&lt;&gt;"",IF(COUNTIF(BT$3:BT345,F346)&gt;0,"",F346),"")</f>
        <v/>
      </c>
      <c r="BU346" s="1" t="str">
        <f aca="false">IF(G346&lt;&gt;"",IF(COUNTIF(BU$3:BU345,G346)&gt;0,"",G346),"")</f>
        <v/>
      </c>
    </row>
    <row r="347" customFormat="false" ht="15" hidden="false" customHeight="false" outlineLevel="0" collapsed="false">
      <c r="A347" s="972" t="str">
        <f aca="false">IF(B347&lt;&gt;"",CONCATENATE(B347,C347,D347,E347,F347,G347),"")</f>
        <v/>
      </c>
      <c r="B347" s="660"/>
      <c r="C347" s="660"/>
      <c r="D347" s="660"/>
      <c r="E347" s="1008"/>
      <c r="F347" s="660"/>
      <c r="G347" s="660"/>
      <c r="H347" s="1002"/>
      <c r="I347" s="1002"/>
      <c r="J347" s="1003"/>
      <c r="K347" s="1004"/>
      <c r="L347" s="1005"/>
      <c r="M347" s="1005"/>
      <c r="N347" s="1003"/>
      <c r="O347" s="1014"/>
      <c r="P347" s="1008"/>
      <c r="Q347" s="1008"/>
      <c r="R347" s="1008"/>
      <c r="S347" s="1007"/>
      <c r="V347" s="111" t="n">
        <f aca="false">+V346+1</f>
        <v>345</v>
      </c>
      <c r="W347" s="977" t="str">
        <f aca="false">IFERROR(VLOOKUP($V346,AD:AK,8,FALSE()),"")</f>
        <v/>
      </c>
      <c r="X347" s="977" t="str">
        <f aca="false">IFERROR(VLOOKUP($V347,AE:AL,8,FALSE()),"")</f>
        <v/>
      </c>
      <c r="Y347" s="977" t="str">
        <f aca="false">IFERROR(VLOOKUP($V347,AF:AM,8,FALSE()),"")</f>
        <v/>
      </c>
      <c r="Z347" s="977" t="str">
        <f aca="false">IFERROR(VLOOKUP($V347,AG:AN,8,FALSE()),"")</f>
        <v/>
      </c>
      <c r="AA347" s="977" t="str">
        <f aca="false">IFERROR(VLOOKUP($V347,AH:AO,8,FALSE()),"")</f>
        <v/>
      </c>
      <c r="AB347" s="977" t="str">
        <f aca="false">IFERROR(VLOOKUP($V347,AI:AP,8,FALSE()),"")</f>
        <v/>
      </c>
      <c r="AD347" s="111" t="str">
        <f aca="false">IF(AK347&lt;&gt;"",MAX(AD$3:AD346)+1,"")</f>
        <v/>
      </c>
      <c r="AE347" s="111" t="str">
        <f aca="false">IF(AL347&lt;&gt;"",MAX(AE$3:AE346)+1,"")</f>
        <v/>
      </c>
      <c r="AF347" s="111" t="str">
        <f aca="false">IF(AM347&lt;&gt;"",MAX(AF$3:AF346)+1,"")</f>
        <v/>
      </c>
      <c r="AG347" s="111" t="str">
        <f aca="false">IF(AN347&lt;&gt;"",MAX(AG$3:AG346)+1,"")</f>
        <v/>
      </c>
      <c r="AH347" s="111" t="str">
        <f aca="false">IF(AO347&lt;&gt;"",MAX(AH$3:AH346)+1,"")</f>
        <v/>
      </c>
      <c r="AI347" s="111" t="str">
        <f aca="false">IF(AP347&lt;&gt;"",MAX(AI$3:AI346)+1,"")</f>
        <v/>
      </c>
      <c r="AK347" s="111" t="str">
        <f aca="false">IF(B347="","",IF(COUNTIF($AK$3:AL346,B347)=0,B347,""))</f>
        <v/>
      </c>
      <c r="AL347" s="111" t="str">
        <f aca="false">IF(C347="","",IF($B347='Oneri di Urbanizzazione'!$E$33,IF(COUNTIF($AL$3:AL346,$C347)=0,$C347,""),""))</f>
        <v/>
      </c>
      <c r="AM347" s="111" t="str">
        <f aca="false">IF(D347="","",IF(AND($B347='Oneri di Urbanizzazione'!$E$33,$C347='Oneri di Urbanizzazione'!$E$35),IF(COUNTIF(AM$3:AM346,$D347)=0,$D347,""),""))</f>
        <v/>
      </c>
      <c r="AN347" s="111" t="str">
        <f aca="false">IF(E347="","",IF(AND($B347='Oneri di Urbanizzazione'!$E$33,$C347='Oneri di Urbanizzazione'!$E$35,$D347='Oneri di Urbanizzazione'!$E$38),IF(COUNTIF(AN$3:AN346,$E347)=0,$E347,""),""))</f>
        <v/>
      </c>
      <c r="AO347" s="111" t="str">
        <f aca="false">IF(F347="","",IF(AND($B347='Oneri di Urbanizzazione'!$E$33,$C347='Oneri di Urbanizzazione'!$E$35,$D347='Oneri di Urbanizzazione'!$E$38,$E347='Oneri di Urbanizzazione'!$E$40),IF(COUNTIF(AO$3:AO346,$F347)=0,$F347,""),""))</f>
        <v/>
      </c>
      <c r="AP347" s="111" t="str">
        <f aca="false">IF(G347="","",IF(AND($B347='Oneri di Urbanizzazione'!$E$33,$C347='Oneri di Urbanizzazione'!$E$35,$D347='Oneri di Urbanizzazione'!$E$38,$E347='Oneri di Urbanizzazione'!$E$40,$F347='Oneri di Urbanizzazione'!$E$42),IF(COUNTIF(AP$3:AP346,$G347)=0,$G347,""),""))</f>
        <v/>
      </c>
      <c r="AY347" s="1" t="n">
        <f aca="false">+AY346+1</f>
        <v>345</v>
      </c>
      <c r="AZ347" s="978" t="str">
        <f aca="false">IFERROR(VLOOKUP($AY347,BI:BP,8,FALSE()),"")</f>
        <v/>
      </c>
      <c r="BA347" s="978" t="str">
        <f aca="false">IFERROR(VLOOKUP($AY347,BJ:BQ,8,FALSE()),"")</f>
        <v/>
      </c>
      <c r="BB347" s="978" t="str">
        <f aca="false">IFERROR(VLOOKUP($AY347,BK:BR,8,FALSE()),"")</f>
        <v/>
      </c>
      <c r="BC347" s="978" t="str">
        <f aca="false">IFERROR(VLOOKUP($AY347,BL:BS,8,FALSE()),"")</f>
        <v/>
      </c>
      <c r="BD347" s="978" t="str">
        <f aca="false">IFERROR(VLOOKUP($AY347,BM:BT,8,FALSE()),"")</f>
        <v/>
      </c>
      <c r="BE347" s="978" t="str">
        <f aca="false">IFERROR(VLOOKUP($AY347,BN:BU,8,FALSE()),"")</f>
        <v/>
      </c>
      <c r="BI347" s="1" t="str">
        <f aca="false">IF(BP347&lt;&gt;"",MAX(BI$3:BI346)+1,"")</f>
        <v/>
      </c>
      <c r="BJ347" s="1" t="str">
        <f aca="false">IF(BQ347&lt;&gt;"",MAX(BJ$3:BJ346)+1,"")</f>
        <v/>
      </c>
      <c r="BK347" s="1" t="str">
        <f aca="false">IF(BR347&lt;&gt;"",MAX(BK$3:BK346)+1,"")</f>
        <v/>
      </c>
      <c r="BL347" s="1" t="str">
        <f aca="false">IF(BS347&lt;&gt;"",MAX(BL$3:BL346)+1,"")</f>
        <v/>
      </c>
      <c r="BM347" s="1" t="str">
        <f aca="false">IF(BT347&lt;&gt;"",MAX(BM$3:BM346)+1,"")</f>
        <v/>
      </c>
      <c r="BN347" s="1" t="str">
        <f aca="false">IF(BU347&lt;&gt;"",MAX(BN$3:BN346)+1,"")</f>
        <v/>
      </c>
      <c r="BP347" s="1" t="str">
        <f aca="false">IF(B347&lt;&gt;"",IF(COUNTIF(BP$3:BP346,B347)&gt;0,"",B347),"")</f>
        <v/>
      </c>
      <c r="BQ347" s="1" t="str">
        <f aca="false">IF(C347&lt;&gt;"",IF(COUNTIF(BQ$3:BQ346,C347)&gt;0,"",C347),"")</f>
        <v/>
      </c>
      <c r="BR347" s="1" t="str">
        <f aca="false">IF(D347&lt;&gt;"",IF(COUNTIF(BR$3:BR346,D347)&gt;0,"",D347),"")</f>
        <v/>
      </c>
      <c r="BS347" s="1" t="str">
        <f aca="false">IF(E347&lt;&gt;"",IF(COUNTIF(BS$3:BS346,E347)&gt;0,"",E347),"")</f>
        <v/>
      </c>
      <c r="BT347" s="1" t="str">
        <f aca="false">IF(F347&lt;&gt;"",IF(COUNTIF(BT$3:BT346,F347)&gt;0,"",F347),"")</f>
        <v/>
      </c>
      <c r="BU347" s="1" t="str">
        <f aca="false">IF(G347&lt;&gt;"",IF(COUNTIF(BU$3:BU346,G347)&gt;0,"",G347),"")</f>
        <v/>
      </c>
    </row>
    <row r="348" customFormat="false" ht="15" hidden="false" customHeight="false" outlineLevel="0" collapsed="false">
      <c r="A348" s="972" t="str">
        <f aca="false">IF(B348&lt;&gt;"",CONCATENATE(B348,C348,D348,E348,F348,G348),"")</f>
        <v/>
      </c>
      <c r="B348" s="660"/>
      <c r="C348" s="660"/>
      <c r="D348" s="660"/>
      <c r="E348" s="1008"/>
      <c r="F348" s="660"/>
      <c r="G348" s="660"/>
      <c r="H348" s="1002"/>
      <c r="I348" s="1002"/>
      <c r="J348" s="1003"/>
      <c r="K348" s="1004"/>
      <c r="L348" s="1005"/>
      <c r="M348" s="1005"/>
      <c r="N348" s="1003"/>
      <c r="O348" s="1014"/>
      <c r="P348" s="1008"/>
      <c r="Q348" s="1008"/>
      <c r="R348" s="1008"/>
      <c r="S348" s="1007"/>
      <c r="V348" s="111" t="n">
        <f aca="false">+V347+1</f>
        <v>346</v>
      </c>
      <c r="W348" s="977" t="str">
        <f aca="false">IFERROR(VLOOKUP($V347,AD:AK,8,FALSE()),"")</f>
        <v/>
      </c>
      <c r="X348" s="977" t="str">
        <f aca="false">IFERROR(VLOOKUP($V348,AE:AL,8,FALSE()),"")</f>
        <v/>
      </c>
      <c r="Y348" s="977" t="str">
        <f aca="false">IFERROR(VLOOKUP($V348,AF:AM,8,FALSE()),"")</f>
        <v/>
      </c>
      <c r="Z348" s="977" t="str">
        <f aca="false">IFERROR(VLOOKUP($V348,AG:AN,8,FALSE()),"")</f>
        <v/>
      </c>
      <c r="AA348" s="977" t="str">
        <f aca="false">IFERROR(VLOOKUP($V348,AH:AO,8,FALSE()),"")</f>
        <v/>
      </c>
      <c r="AB348" s="977" t="str">
        <f aca="false">IFERROR(VLOOKUP($V348,AI:AP,8,FALSE()),"")</f>
        <v/>
      </c>
      <c r="AD348" s="111" t="str">
        <f aca="false">IF(AK348&lt;&gt;"",MAX(AD$3:AD347)+1,"")</f>
        <v/>
      </c>
      <c r="AE348" s="111" t="str">
        <f aca="false">IF(AL348&lt;&gt;"",MAX(AE$3:AE347)+1,"")</f>
        <v/>
      </c>
      <c r="AF348" s="111" t="str">
        <f aca="false">IF(AM348&lt;&gt;"",MAX(AF$3:AF347)+1,"")</f>
        <v/>
      </c>
      <c r="AG348" s="111" t="str">
        <f aca="false">IF(AN348&lt;&gt;"",MAX(AG$3:AG347)+1,"")</f>
        <v/>
      </c>
      <c r="AH348" s="111" t="str">
        <f aca="false">IF(AO348&lt;&gt;"",MAX(AH$3:AH347)+1,"")</f>
        <v/>
      </c>
      <c r="AI348" s="111" t="str">
        <f aca="false">IF(AP348&lt;&gt;"",MAX(AI$3:AI347)+1,"")</f>
        <v/>
      </c>
      <c r="AK348" s="111" t="str">
        <f aca="false">IF(B348="","",IF(COUNTIF($AK$3:AL347,B348)=0,B348,""))</f>
        <v/>
      </c>
      <c r="AL348" s="111" t="str">
        <f aca="false">IF(C348="","",IF($B348='Oneri di Urbanizzazione'!$E$33,IF(COUNTIF($AL$3:AL347,$C348)=0,$C348,""),""))</f>
        <v/>
      </c>
      <c r="AM348" s="111" t="str">
        <f aca="false">IF(D348="","",IF(AND($B348='Oneri di Urbanizzazione'!$E$33,$C348='Oneri di Urbanizzazione'!$E$35),IF(COUNTIF(AM$3:AM347,$D348)=0,$D348,""),""))</f>
        <v/>
      </c>
      <c r="AN348" s="111" t="str">
        <f aca="false">IF(E348="","",IF(AND($B348='Oneri di Urbanizzazione'!$E$33,$C348='Oneri di Urbanizzazione'!$E$35,$D348='Oneri di Urbanizzazione'!$E$38),IF(COUNTIF(AN$3:AN347,$E348)=0,$E348,""),""))</f>
        <v/>
      </c>
      <c r="AO348" s="111" t="str">
        <f aca="false">IF(F348="","",IF(AND($B348='Oneri di Urbanizzazione'!$E$33,$C348='Oneri di Urbanizzazione'!$E$35,$D348='Oneri di Urbanizzazione'!$E$38,$E348='Oneri di Urbanizzazione'!$E$40),IF(COUNTIF(AO$3:AO347,$F348)=0,$F348,""),""))</f>
        <v/>
      </c>
      <c r="AP348" s="111" t="str">
        <f aca="false">IF(G348="","",IF(AND($B348='Oneri di Urbanizzazione'!$E$33,$C348='Oneri di Urbanizzazione'!$E$35,$D348='Oneri di Urbanizzazione'!$E$38,$E348='Oneri di Urbanizzazione'!$E$40,$F348='Oneri di Urbanizzazione'!$E$42),IF(COUNTIF(AP$3:AP347,$G348)=0,$G348,""),""))</f>
        <v/>
      </c>
      <c r="AY348" s="1" t="n">
        <f aca="false">+AY347+1</f>
        <v>346</v>
      </c>
      <c r="AZ348" s="978" t="str">
        <f aca="false">IFERROR(VLOOKUP($AY348,BI:BP,8,FALSE()),"")</f>
        <v/>
      </c>
      <c r="BA348" s="978" t="str">
        <f aca="false">IFERROR(VLOOKUP($AY348,BJ:BQ,8,FALSE()),"")</f>
        <v/>
      </c>
      <c r="BB348" s="978" t="str">
        <f aca="false">IFERROR(VLOOKUP($AY348,BK:BR,8,FALSE()),"")</f>
        <v/>
      </c>
      <c r="BC348" s="978" t="str">
        <f aca="false">IFERROR(VLOOKUP($AY348,BL:BS,8,FALSE()),"")</f>
        <v/>
      </c>
      <c r="BD348" s="978" t="str">
        <f aca="false">IFERROR(VLOOKUP($AY348,BM:BT,8,FALSE()),"")</f>
        <v/>
      </c>
      <c r="BE348" s="978" t="str">
        <f aca="false">IFERROR(VLOOKUP($AY348,BN:BU,8,FALSE()),"")</f>
        <v/>
      </c>
      <c r="BI348" s="1" t="str">
        <f aca="false">IF(BP348&lt;&gt;"",MAX(BI$3:BI347)+1,"")</f>
        <v/>
      </c>
      <c r="BJ348" s="1" t="str">
        <f aca="false">IF(BQ348&lt;&gt;"",MAX(BJ$3:BJ347)+1,"")</f>
        <v/>
      </c>
      <c r="BK348" s="1" t="str">
        <f aca="false">IF(BR348&lt;&gt;"",MAX(BK$3:BK347)+1,"")</f>
        <v/>
      </c>
      <c r="BL348" s="1" t="str">
        <f aca="false">IF(BS348&lt;&gt;"",MAX(BL$3:BL347)+1,"")</f>
        <v/>
      </c>
      <c r="BM348" s="1" t="str">
        <f aca="false">IF(BT348&lt;&gt;"",MAX(BM$3:BM347)+1,"")</f>
        <v/>
      </c>
      <c r="BN348" s="1" t="str">
        <f aca="false">IF(BU348&lt;&gt;"",MAX(BN$3:BN347)+1,"")</f>
        <v/>
      </c>
      <c r="BP348" s="1" t="str">
        <f aca="false">IF(B348&lt;&gt;"",IF(COUNTIF(BP$3:BP347,B348)&gt;0,"",B348),"")</f>
        <v/>
      </c>
      <c r="BQ348" s="1" t="str">
        <f aca="false">IF(C348&lt;&gt;"",IF(COUNTIF(BQ$3:BQ347,C348)&gt;0,"",C348),"")</f>
        <v/>
      </c>
      <c r="BR348" s="1" t="str">
        <f aca="false">IF(D348&lt;&gt;"",IF(COUNTIF(BR$3:BR347,D348)&gt;0,"",D348),"")</f>
        <v/>
      </c>
      <c r="BS348" s="1" t="str">
        <f aca="false">IF(E348&lt;&gt;"",IF(COUNTIF(BS$3:BS347,E348)&gt;0,"",E348),"")</f>
        <v/>
      </c>
      <c r="BT348" s="1" t="str">
        <f aca="false">IF(F348&lt;&gt;"",IF(COUNTIF(BT$3:BT347,F348)&gt;0,"",F348),"")</f>
        <v/>
      </c>
      <c r="BU348" s="1" t="str">
        <f aca="false">IF(G348&lt;&gt;"",IF(COUNTIF(BU$3:BU347,G348)&gt;0,"",G348),"")</f>
        <v/>
      </c>
    </row>
    <row r="349" customFormat="false" ht="15" hidden="false" customHeight="false" outlineLevel="0" collapsed="false">
      <c r="A349" s="972" t="str">
        <f aca="false">IF(B349&lt;&gt;"",CONCATENATE(B349,C349,D349,E349,F349,G349),"")</f>
        <v/>
      </c>
      <c r="B349" s="660"/>
      <c r="C349" s="660"/>
      <c r="D349" s="660"/>
      <c r="E349" s="1008"/>
      <c r="F349" s="660"/>
      <c r="G349" s="660"/>
      <c r="H349" s="1002"/>
      <c r="I349" s="1002"/>
      <c r="J349" s="1003"/>
      <c r="K349" s="1004"/>
      <c r="L349" s="1005"/>
      <c r="M349" s="1005"/>
      <c r="N349" s="1003"/>
      <c r="O349" s="1014"/>
      <c r="P349" s="1008"/>
      <c r="Q349" s="1008"/>
      <c r="R349" s="1008"/>
      <c r="S349" s="1007"/>
      <c r="V349" s="111" t="n">
        <f aca="false">+V348+1</f>
        <v>347</v>
      </c>
      <c r="W349" s="977" t="str">
        <f aca="false">IFERROR(VLOOKUP($V348,AD:AK,8,FALSE()),"")</f>
        <v/>
      </c>
      <c r="X349" s="977" t="str">
        <f aca="false">IFERROR(VLOOKUP($V349,AE:AL,8,FALSE()),"")</f>
        <v/>
      </c>
      <c r="Y349" s="977" t="str">
        <f aca="false">IFERROR(VLOOKUP($V349,AF:AM,8,FALSE()),"")</f>
        <v/>
      </c>
      <c r="Z349" s="977" t="str">
        <f aca="false">IFERROR(VLOOKUP($V349,AG:AN,8,FALSE()),"")</f>
        <v/>
      </c>
      <c r="AA349" s="977" t="str">
        <f aca="false">IFERROR(VLOOKUP($V349,AH:AO,8,FALSE()),"")</f>
        <v/>
      </c>
      <c r="AB349" s="977" t="str">
        <f aca="false">IFERROR(VLOOKUP($V349,AI:AP,8,FALSE()),"")</f>
        <v/>
      </c>
      <c r="AD349" s="111" t="str">
        <f aca="false">IF(AK349&lt;&gt;"",MAX(AD$3:AD348)+1,"")</f>
        <v/>
      </c>
      <c r="AE349" s="111" t="str">
        <f aca="false">IF(AL349&lt;&gt;"",MAX(AE$3:AE348)+1,"")</f>
        <v/>
      </c>
      <c r="AF349" s="111" t="str">
        <f aca="false">IF(AM349&lt;&gt;"",MAX(AF$3:AF348)+1,"")</f>
        <v/>
      </c>
      <c r="AG349" s="111" t="str">
        <f aca="false">IF(AN349&lt;&gt;"",MAX(AG$3:AG348)+1,"")</f>
        <v/>
      </c>
      <c r="AH349" s="111" t="str">
        <f aca="false">IF(AO349&lt;&gt;"",MAX(AH$3:AH348)+1,"")</f>
        <v/>
      </c>
      <c r="AI349" s="111" t="str">
        <f aca="false">IF(AP349&lt;&gt;"",MAX(AI$3:AI348)+1,"")</f>
        <v/>
      </c>
      <c r="AK349" s="111" t="str">
        <f aca="false">IF(B349="","",IF(COUNTIF($AK$3:AL348,B349)=0,B349,""))</f>
        <v/>
      </c>
      <c r="AL349" s="111" t="str">
        <f aca="false">IF(C349="","",IF($B349='Oneri di Urbanizzazione'!$E$33,IF(COUNTIF($AL$3:AL348,$C349)=0,$C349,""),""))</f>
        <v/>
      </c>
      <c r="AM349" s="111" t="str">
        <f aca="false">IF(D349="","",IF(AND($B349='Oneri di Urbanizzazione'!$E$33,$C349='Oneri di Urbanizzazione'!$E$35),IF(COUNTIF(AM$3:AM348,$D349)=0,$D349,""),""))</f>
        <v/>
      </c>
      <c r="AN349" s="111" t="str">
        <f aca="false">IF(E349="","",IF(AND($B349='Oneri di Urbanizzazione'!$E$33,$C349='Oneri di Urbanizzazione'!$E$35,$D349='Oneri di Urbanizzazione'!$E$38),IF(COUNTIF(AN$3:AN348,$E349)=0,$E349,""),""))</f>
        <v/>
      </c>
      <c r="AO349" s="111" t="str">
        <f aca="false">IF(F349="","",IF(AND($B349='Oneri di Urbanizzazione'!$E$33,$C349='Oneri di Urbanizzazione'!$E$35,$D349='Oneri di Urbanizzazione'!$E$38,$E349='Oneri di Urbanizzazione'!$E$40),IF(COUNTIF(AO$3:AO348,$F349)=0,$F349,""),""))</f>
        <v/>
      </c>
      <c r="AP349" s="111" t="str">
        <f aca="false">IF(G349="","",IF(AND($B349='Oneri di Urbanizzazione'!$E$33,$C349='Oneri di Urbanizzazione'!$E$35,$D349='Oneri di Urbanizzazione'!$E$38,$E349='Oneri di Urbanizzazione'!$E$40,$F349='Oneri di Urbanizzazione'!$E$42),IF(COUNTIF(AP$3:AP348,$G349)=0,$G349,""),""))</f>
        <v/>
      </c>
      <c r="AY349" s="1" t="n">
        <f aca="false">+AY348+1</f>
        <v>347</v>
      </c>
      <c r="AZ349" s="978" t="str">
        <f aca="false">IFERROR(VLOOKUP($AY349,BI:BP,8,FALSE()),"")</f>
        <v/>
      </c>
      <c r="BA349" s="978" t="str">
        <f aca="false">IFERROR(VLOOKUP($AY349,BJ:BQ,8,FALSE()),"")</f>
        <v/>
      </c>
      <c r="BB349" s="978" t="str">
        <f aca="false">IFERROR(VLOOKUP($AY349,BK:BR,8,FALSE()),"")</f>
        <v/>
      </c>
      <c r="BC349" s="978" t="str">
        <f aca="false">IFERROR(VLOOKUP($AY349,BL:BS,8,FALSE()),"")</f>
        <v/>
      </c>
      <c r="BD349" s="978" t="str">
        <f aca="false">IFERROR(VLOOKUP($AY349,BM:BT,8,FALSE()),"")</f>
        <v/>
      </c>
      <c r="BE349" s="978" t="str">
        <f aca="false">IFERROR(VLOOKUP($AY349,BN:BU,8,FALSE()),"")</f>
        <v/>
      </c>
      <c r="BI349" s="1" t="str">
        <f aca="false">IF(BP349&lt;&gt;"",MAX(BI$3:BI348)+1,"")</f>
        <v/>
      </c>
      <c r="BJ349" s="1" t="str">
        <f aca="false">IF(BQ349&lt;&gt;"",MAX(BJ$3:BJ348)+1,"")</f>
        <v/>
      </c>
      <c r="BK349" s="1" t="str">
        <f aca="false">IF(BR349&lt;&gt;"",MAX(BK$3:BK348)+1,"")</f>
        <v/>
      </c>
      <c r="BL349" s="1" t="str">
        <f aca="false">IF(BS349&lt;&gt;"",MAX(BL$3:BL348)+1,"")</f>
        <v/>
      </c>
      <c r="BM349" s="1" t="str">
        <f aca="false">IF(BT349&lt;&gt;"",MAX(BM$3:BM348)+1,"")</f>
        <v/>
      </c>
      <c r="BN349" s="1" t="str">
        <f aca="false">IF(BU349&lt;&gt;"",MAX(BN$3:BN348)+1,"")</f>
        <v/>
      </c>
      <c r="BP349" s="1" t="str">
        <f aca="false">IF(B349&lt;&gt;"",IF(COUNTIF(BP$3:BP348,B349)&gt;0,"",B349),"")</f>
        <v/>
      </c>
      <c r="BQ349" s="1" t="str">
        <f aca="false">IF(C349&lt;&gt;"",IF(COUNTIF(BQ$3:BQ348,C349)&gt;0,"",C349),"")</f>
        <v/>
      </c>
      <c r="BR349" s="1" t="str">
        <f aca="false">IF(D349&lt;&gt;"",IF(COUNTIF(BR$3:BR348,D349)&gt;0,"",D349),"")</f>
        <v/>
      </c>
      <c r="BS349" s="1" t="str">
        <f aca="false">IF(E349&lt;&gt;"",IF(COUNTIF(BS$3:BS348,E349)&gt;0,"",E349),"")</f>
        <v/>
      </c>
      <c r="BT349" s="1" t="str">
        <f aca="false">IF(F349&lt;&gt;"",IF(COUNTIF(BT$3:BT348,F349)&gt;0,"",F349),"")</f>
        <v/>
      </c>
      <c r="BU349" s="1" t="str">
        <f aca="false">IF(G349&lt;&gt;"",IF(COUNTIF(BU$3:BU348,G349)&gt;0,"",G349),"")</f>
        <v/>
      </c>
    </row>
    <row r="350" customFormat="false" ht="15" hidden="false" customHeight="false" outlineLevel="0" collapsed="false">
      <c r="A350" s="972" t="str">
        <f aca="false">IF(B350&lt;&gt;"",CONCATENATE(B350,C350,D350,E350,F350,G350),"")</f>
        <v/>
      </c>
      <c r="B350" s="660"/>
      <c r="C350" s="660"/>
      <c r="D350" s="660"/>
      <c r="E350" s="1008"/>
      <c r="F350" s="660"/>
      <c r="G350" s="660"/>
      <c r="H350" s="1002"/>
      <c r="I350" s="1002"/>
      <c r="J350" s="1003"/>
      <c r="K350" s="1004"/>
      <c r="L350" s="1005"/>
      <c r="M350" s="1005"/>
      <c r="N350" s="1003"/>
      <c r="O350" s="1014"/>
      <c r="P350" s="1008"/>
      <c r="Q350" s="1008"/>
      <c r="R350" s="1008"/>
      <c r="S350" s="1007"/>
      <c r="V350" s="111" t="n">
        <f aca="false">+V349+1</f>
        <v>348</v>
      </c>
      <c r="W350" s="977" t="str">
        <f aca="false">IFERROR(VLOOKUP($V349,AD:AK,8,FALSE()),"")</f>
        <v/>
      </c>
      <c r="X350" s="977" t="str">
        <f aca="false">IFERROR(VLOOKUP($V350,AE:AL,8,FALSE()),"")</f>
        <v/>
      </c>
      <c r="Y350" s="977" t="str">
        <f aca="false">IFERROR(VLOOKUP($V350,AF:AM,8,FALSE()),"")</f>
        <v/>
      </c>
      <c r="Z350" s="977" t="str">
        <f aca="false">IFERROR(VLOOKUP($V350,AG:AN,8,FALSE()),"")</f>
        <v/>
      </c>
      <c r="AA350" s="977" t="str">
        <f aca="false">IFERROR(VLOOKUP($V350,AH:AO,8,FALSE()),"")</f>
        <v/>
      </c>
      <c r="AB350" s="977" t="str">
        <f aca="false">IFERROR(VLOOKUP($V350,AI:AP,8,FALSE()),"")</f>
        <v/>
      </c>
      <c r="AD350" s="111" t="str">
        <f aca="false">IF(AK350&lt;&gt;"",MAX(AD$3:AD349)+1,"")</f>
        <v/>
      </c>
      <c r="AE350" s="111" t="str">
        <f aca="false">IF(AL350&lt;&gt;"",MAX(AE$3:AE349)+1,"")</f>
        <v/>
      </c>
      <c r="AF350" s="111" t="str">
        <f aca="false">IF(AM350&lt;&gt;"",MAX(AF$3:AF349)+1,"")</f>
        <v/>
      </c>
      <c r="AG350" s="111" t="str">
        <f aca="false">IF(AN350&lt;&gt;"",MAX(AG$3:AG349)+1,"")</f>
        <v/>
      </c>
      <c r="AH350" s="111" t="str">
        <f aca="false">IF(AO350&lt;&gt;"",MAX(AH$3:AH349)+1,"")</f>
        <v/>
      </c>
      <c r="AI350" s="111" t="str">
        <f aca="false">IF(AP350&lt;&gt;"",MAX(AI$3:AI349)+1,"")</f>
        <v/>
      </c>
      <c r="AK350" s="111" t="str">
        <f aca="false">IF(B350="","",IF(COUNTIF($AK$3:AL349,B350)=0,B350,""))</f>
        <v/>
      </c>
      <c r="AL350" s="111" t="str">
        <f aca="false">IF(C350="","",IF($B350='Oneri di Urbanizzazione'!$E$33,IF(COUNTIF($AL$3:AL349,$C350)=0,$C350,""),""))</f>
        <v/>
      </c>
      <c r="AM350" s="111" t="str">
        <f aca="false">IF(D350="","",IF(AND($B350='Oneri di Urbanizzazione'!$E$33,$C350='Oneri di Urbanizzazione'!$E$35),IF(COUNTIF(AM$3:AM349,$D350)=0,$D350,""),""))</f>
        <v/>
      </c>
      <c r="AN350" s="111" t="str">
        <f aca="false">IF(E350="","",IF(AND($B350='Oneri di Urbanizzazione'!$E$33,$C350='Oneri di Urbanizzazione'!$E$35,$D350='Oneri di Urbanizzazione'!$E$38),IF(COUNTIF(AN$3:AN349,$E350)=0,$E350,""),""))</f>
        <v/>
      </c>
      <c r="AO350" s="111" t="str">
        <f aca="false">IF(F350="","",IF(AND($B350='Oneri di Urbanizzazione'!$E$33,$C350='Oneri di Urbanizzazione'!$E$35,$D350='Oneri di Urbanizzazione'!$E$38,$E350='Oneri di Urbanizzazione'!$E$40),IF(COUNTIF(AO$3:AO349,$F350)=0,$F350,""),""))</f>
        <v/>
      </c>
      <c r="AP350" s="111" t="str">
        <f aca="false">IF(G350="","",IF(AND($B350='Oneri di Urbanizzazione'!$E$33,$C350='Oneri di Urbanizzazione'!$E$35,$D350='Oneri di Urbanizzazione'!$E$38,$E350='Oneri di Urbanizzazione'!$E$40,$F350='Oneri di Urbanizzazione'!$E$42),IF(COUNTIF(AP$3:AP349,$G350)=0,$G350,""),""))</f>
        <v/>
      </c>
      <c r="AY350" s="1" t="n">
        <f aca="false">+AY349+1</f>
        <v>348</v>
      </c>
      <c r="AZ350" s="978" t="str">
        <f aca="false">IFERROR(VLOOKUP($AY350,BI:BP,8,FALSE()),"")</f>
        <v/>
      </c>
      <c r="BA350" s="978" t="str">
        <f aca="false">IFERROR(VLOOKUP($AY350,BJ:BQ,8,FALSE()),"")</f>
        <v/>
      </c>
      <c r="BB350" s="978" t="str">
        <f aca="false">IFERROR(VLOOKUP($AY350,BK:BR,8,FALSE()),"")</f>
        <v/>
      </c>
      <c r="BC350" s="978" t="str">
        <f aca="false">IFERROR(VLOOKUP($AY350,BL:BS,8,FALSE()),"")</f>
        <v/>
      </c>
      <c r="BD350" s="978" t="str">
        <f aca="false">IFERROR(VLOOKUP($AY350,BM:BT,8,FALSE()),"")</f>
        <v/>
      </c>
      <c r="BE350" s="978" t="str">
        <f aca="false">IFERROR(VLOOKUP($AY350,BN:BU,8,FALSE()),"")</f>
        <v/>
      </c>
      <c r="BI350" s="1" t="str">
        <f aca="false">IF(BP350&lt;&gt;"",MAX(BI$3:BI349)+1,"")</f>
        <v/>
      </c>
      <c r="BJ350" s="1" t="str">
        <f aca="false">IF(BQ350&lt;&gt;"",MAX(BJ$3:BJ349)+1,"")</f>
        <v/>
      </c>
      <c r="BK350" s="1" t="str">
        <f aca="false">IF(BR350&lt;&gt;"",MAX(BK$3:BK349)+1,"")</f>
        <v/>
      </c>
      <c r="BL350" s="1" t="str">
        <f aca="false">IF(BS350&lt;&gt;"",MAX(BL$3:BL349)+1,"")</f>
        <v/>
      </c>
      <c r="BM350" s="1" t="str">
        <f aca="false">IF(BT350&lt;&gt;"",MAX(BM$3:BM349)+1,"")</f>
        <v/>
      </c>
      <c r="BN350" s="1" t="str">
        <f aca="false">IF(BU350&lt;&gt;"",MAX(BN$3:BN349)+1,"")</f>
        <v/>
      </c>
      <c r="BP350" s="1" t="str">
        <f aca="false">IF(B350&lt;&gt;"",IF(COUNTIF(BP$3:BP349,B350)&gt;0,"",B350),"")</f>
        <v/>
      </c>
      <c r="BQ350" s="1" t="str">
        <f aca="false">IF(C350&lt;&gt;"",IF(COUNTIF(BQ$3:BQ349,C350)&gt;0,"",C350),"")</f>
        <v/>
      </c>
      <c r="BR350" s="1" t="str">
        <f aca="false">IF(D350&lt;&gt;"",IF(COUNTIF(BR$3:BR349,D350)&gt;0,"",D350),"")</f>
        <v/>
      </c>
      <c r="BS350" s="1" t="str">
        <f aca="false">IF(E350&lt;&gt;"",IF(COUNTIF(BS$3:BS349,E350)&gt;0,"",E350),"")</f>
        <v/>
      </c>
      <c r="BT350" s="1" t="str">
        <f aca="false">IF(F350&lt;&gt;"",IF(COUNTIF(BT$3:BT349,F350)&gt;0,"",F350),"")</f>
        <v/>
      </c>
      <c r="BU350" s="1" t="str">
        <f aca="false">IF(G350&lt;&gt;"",IF(COUNTIF(BU$3:BU349,G350)&gt;0,"",G350),"")</f>
        <v/>
      </c>
    </row>
    <row r="351" customFormat="false" ht="15" hidden="false" customHeight="false" outlineLevel="0" collapsed="false">
      <c r="A351" s="972" t="str">
        <f aca="false">IF(B351&lt;&gt;"",CONCATENATE(B351,C351,D351,E351,F351,G351),"")</f>
        <v/>
      </c>
      <c r="B351" s="660"/>
      <c r="C351" s="660"/>
      <c r="D351" s="660"/>
      <c r="E351" s="1008"/>
      <c r="F351" s="660"/>
      <c r="G351" s="660"/>
      <c r="H351" s="1002"/>
      <c r="I351" s="1002"/>
      <c r="J351" s="1003"/>
      <c r="K351" s="1004"/>
      <c r="L351" s="1005"/>
      <c r="M351" s="1005"/>
      <c r="N351" s="1003"/>
      <c r="O351" s="1014"/>
      <c r="P351" s="1008"/>
      <c r="Q351" s="1008"/>
      <c r="R351" s="1008"/>
      <c r="S351" s="1007"/>
      <c r="V351" s="111" t="n">
        <f aca="false">+V350+1</f>
        <v>349</v>
      </c>
      <c r="W351" s="977" t="str">
        <f aca="false">IFERROR(VLOOKUP($V350,AD:AK,8,FALSE()),"")</f>
        <v/>
      </c>
      <c r="X351" s="977" t="str">
        <f aca="false">IFERROR(VLOOKUP($V351,AE:AL,8,FALSE()),"")</f>
        <v/>
      </c>
      <c r="Y351" s="977" t="str">
        <f aca="false">IFERROR(VLOOKUP($V351,AF:AM,8,FALSE()),"")</f>
        <v/>
      </c>
      <c r="Z351" s="977" t="str">
        <f aca="false">IFERROR(VLOOKUP($V351,AG:AN,8,FALSE()),"")</f>
        <v/>
      </c>
      <c r="AA351" s="977" t="str">
        <f aca="false">IFERROR(VLOOKUP($V351,AH:AO,8,FALSE()),"")</f>
        <v/>
      </c>
      <c r="AB351" s="977" t="str">
        <f aca="false">IFERROR(VLOOKUP($V351,AI:AP,8,FALSE()),"")</f>
        <v/>
      </c>
      <c r="AD351" s="111" t="str">
        <f aca="false">IF(AK351&lt;&gt;"",MAX(AD$3:AD350)+1,"")</f>
        <v/>
      </c>
      <c r="AE351" s="111" t="str">
        <f aca="false">IF(AL351&lt;&gt;"",MAX(AE$3:AE350)+1,"")</f>
        <v/>
      </c>
      <c r="AF351" s="111" t="str">
        <f aca="false">IF(AM351&lt;&gt;"",MAX(AF$3:AF350)+1,"")</f>
        <v/>
      </c>
      <c r="AG351" s="111" t="str">
        <f aca="false">IF(AN351&lt;&gt;"",MAX(AG$3:AG350)+1,"")</f>
        <v/>
      </c>
      <c r="AH351" s="111" t="str">
        <f aca="false">IF(AO351&lt;&gt;"",MAX(AH$3:AH350)+1,"")</f>
        <v/>
      </c>
      <c r="AI351" s="111" t="str">
        <f aca="false">IF(AP351&lt;&gt;"",MAX(AI$3:AI350)+1,"")</f>
        <v/>
      </c>
      <c r="AK351" s="111" t="str">
        <f aca="false">IF(B351="","",IF(COUNTIF($AK$3:AL350,B351)=0,B351,""))</f>
        <v/>
      </c>
      <c r="AL351" s="111" t="str">
        <f aca="false">IF(C351="","",IF($B351='Oneri di Urbanizzazione'!$E$33,IF(COUNTIF($AL$3:AL350,$C351)=0,$C351,""),""))</f>
        <v/>
      </c>
      <c r="AM351" s="111" t="str">
        <f aca="false">IF(D351="","",IF(AND($B351='Oneri di Urbanizzazione'!$E$33,$C351='Oneri di Urbanizzazione'!$E$35),IF(COUNTIF(AM$3:AM350,$D351)=0,$D351,""),""))</f>
        <v/>
      </c>
      <c r="AN351" s="111" t="str">
        <f aca="false">IF(E351="","",IF(AND($B351='Oneri di Urbanizzazione'!$E$33,$C351='Oneri di Urbanizzazione'!$E$35,$D351='Oneri di Urbanizzazione'!$E$38),IF(COUNTIF(AN$3:AN350,$E351)=0,$E351,""),""))</f>
        <v/>
      </c>
      <c r="AO351" s="111" t="str">
        <f aca="false">IF(F351="","",IF(AND($B351='Oneri di Urbanizzazione'!$E$33,$C351='Oneri di Urbanizzazione'!$E$35,$D351='Oneri di Urbanizzazione'!$E$38,$E351='Oneri di Urbanizzazione'!$E$40),IF(COUNTIF(AO$3:AO350,$F351)=0,$F351,""),""))</f>
        <v/>
      </c>
      <c r="AP351" s="111" t="str">
        <f aca="false">IF(G351="","",IF(AND($B351='Oneri di Urbanizzazione'!$E$33,$C351='Oneri di Urbanizzazione'!$E$35,$D351='Oneri di Urbanizzazione'!$E$38,$E351='Oneri di Urbanizzazione'!$E$40,$F351='Oneri di Urbanizzazione'!$E$42),IF(COUNTIF(AP$3:AP350,$G351)=0,$G351,""),""))</f>
        <v/>
      </c>
      <c r="AY351" s="1" t="n">
        <f aca="false">+AY350+1</f>
        <v>349</v>
      </c>
      <c r="AZ351" s="978" t="str">
        <f aca="false">IFERROR(VLOOKUP($AY351,BI:BP,8,FALSE()),"")</f>
        <v/>
      </c>
      <c r="BA351" s="978" t="str">
        <f aca="false">IFERROR(VLOOKUP($AY351,BJ:BQ,8,FALSE()),"")</f>
        <v/>
      </c>
      <c r="BB351" s="978" t="str">
        <f aca="false">IFERROR(VLOOKUP($AY351,BK:BR,8,FALSE()),"")</f>
        <v/>
      </c>
      <c r="BC351" s="978" t="str">
        <f aca="false">IFERROR(VLOOKUP($AY351,BL:BS,8,FALSE()),"")</f>
        <v/>
      </c>
      <c r="BD351" s="978" t="str">
        <f aca="false">IFERROR(VLOOKUP($AY351,BM:BT,8,FALSE()),"")</f>
        <v/>
      </c>
      <c r="BE351" s="978" t="str">
        <f aca="false">IFERROR(VLOOKUP($AY351,BN:BU,8,FALSE()),"")</f>
        <v/>
      </c>
      <c r="BI351" s="1" t="str">
        <f aca="false">IF(BP351&lt;&gt;"",MAX(BI$3:BI350)+1,"")</f>
        <v/>
      </c>
      <c r="BJ351" s="1" t="str">
        <f aca="false">IF(BQ351&lt;&gt;"",MAX(BJ$3:BJ350)+1,"")</f>
        <v/>
      </c>
      <c r="BK351" s="1" t="str">
        <f aca="false">IF(BR351&lt;&gt;"",MAX(BK$3:BK350)+1,"")</f>
        <v/>
      </c>
      <c r="BL351" s="1" t="str">
        <f aca="false">IF(BS351&lt;&gt;"",MAX(BL$3:BL350)+1,"")</f>
        <v/>
      </c>
      <c r="BM351" s="1" t="str">
        <f aca="false">IF(BT351&lt;&gt;"",MAX(BM$3:BM350)+1,"")</f>
        <v/>
      </c>
      <c r="BN351" s="1" t="str">
        <f aca="false">IF(BU351&lt;&gt;"",MAX(BN$3:BN350)+1,"")</f>
        <v/>
      </c>
      <c r="BP351" s="1" t="str">
        <f aca="false">IF(B351&lt;&gt;"",IF(COUNTIF(BP$3:BP350,B351)&gt;0,"",B351),"")</f>
        <v/>
      </c>
      <c r="BQ351" s="1" t="str">
        <f aca="false">IF(C351&lt;&gt;"",IF(COUNTIF(BQ$3:BQ350,C351)&gt;0,"",C351),"")</f>
        <v/>
      </c>
      <c r="BR351" s="1" t="str">
        <f aca="false">IF(D351&lt;&gt;"",IF(COUNTIF(BR$3:BR350,D351)&gt;0,"",D351),"")</f>
        <v/>
      </c>
      <c r="BS351" s="1" t="str">
        <f aca="false">IF(E351&lt;&gt;"",IF(COUNTIF(BS$3:BS350,E351)&gt;0,"",E351),"")</f>
        <v/>
      </c>
      <c r="BT351" s="1" t="str">
        <f aca="false">IF(F351&lt;&gt;"",IF(COUNTIF(BT$3:BT350,F351)&gt;0,"",F351),"")</f>
        <v/>
      </c>
      <c r="BU351" s="1" t="str">
        <f aca="false">IF(G351&lt;&gt;"",IF(COUNTIF(BU$3:BU350,G351)&gt;0,"",G351),"")</f>
        <v/>
      </c>
    </row>
    <row r="352" customFormat="false" ht="15" hidden="false" customHeight="false" outlineLevel="0" collapsed="false">
      <c r="A352" s="972" t="str">
        <f aca="false">IF(B352&lt;&gt;"",CONCATENATE(B352,C352,D352,E352,F352,G352),"")</f>
        <v/>
      </c>
      <c r="B352" s="660"/>
      <c r="C352" s="660"/>
      <c r="D352" s="660"/>
      <c r="E352" s="1008"/>
      <c r="F352" s="660"/>
      <c r="G352" s="660"/>
      <c r="H352" s="1002"/>
      <c r="I352" s="1002"/>
      <c r="J352" s="1003"/>
      <c r="K352" s="1004"/>
      <c r="L352" s="1005"/>
      <c r="M352" s="1005"/>
      <c r="N352" s="1003"/>
      <c r="O352" s="1014"/>
      <c r="P352" s="1008"/>
      <c r="Q352" s="1008"/>
      <c r="R352" s="1008"/>
      <c r="S352" s="1007"/>
      <c r="V352" s="111" t="n">
        <f aca="false">+V351+1</f>
        <v>350</v>
      </c>
      <c r="W352" s="977" t="str">
        <f aca="false">IFERROR(VLOOKUP($V351,AD:AK,8,FALSE()),"")</f>
        <v/>
      </c>
      <c r="X352" s="977" t="str">
        <f aca="false">IFERROR(VLOOKUP($V352,AE:AL,8,FALSE()),"")</f>
        <v/>
      </c>
      <c r="Y352" s="977" t="str">
        <f aca="false">IFERROR(VLOOKUP($V352,AF:AM,8,FALSE()),"")</f>
        <v/>
      </c>
      <c r="Z352" s="977" t="str">
        <f aca="false">IFERROR(VLOOKUP($V352,AG:AN,8,FALSE()),"")</f>
        <v/>
      </c>
      <c r="AA352" s="977" t="str">
        <f aca="false">IFERROR(VLOOKUP($V352,AH:AO,8,FALSE()),"")</f>
        <v/>
      </c>
      <c r="AB352" s="977" t="str">
        <f aca="false">IFERROR(VLOOKUP($V352,AI:AP,8,FALSE()),"")</f>
        <v/>
      </c>
      <c r="AD352" s="111" t="str">
        <f aca="false">IF(AK352&lt;&gt;"",MAX(AD$3:AD351)+1,"")</f>
        <v/>
      </c>
      <c r="AE352" s="111" t="str">
        <f aca="false">IF(AL352&lt;&gt;"",MAX(AE$3:AE351)+1,"")</f>
        <v/>
      </c>
      <c r="AF352" s="111" t="str">
        <f aca="false">IF(AM352&lt;&gt;"",MAX(AF$3:AF351)+1,"")</f>
        <v/>
      </c>
      <c r="AG352" s="111" t="str">
        <f aca="false">IF(AN352&lt;&gt;"",MAX(AG$3:AG351)+1,"")</f>
        <v/>
      </c>
      <c r="AH352" s="111" t="str">
        <f aca="false">IF(AO352&lt;&gt;"",MAX(AH$3:AH351)+1,"")</f>
        <v/>
      </c>
      <c r="AI352" s="111" t="str">
        <f aca="false">IF(AP352&lt;&gt;"",MAX(AI$3:AI351)+1,"")</f>
        <v/>
      </c>
      <c r="AK352" s="111" t="str">
        <f aca="false">IF(B352="","",IF(COUNTIF($AK$3:AL351,B352)=0,B352,""))</f>
        <v/>
      </c>
      <c r="AL352" s="111" t="str">
        <f aca="false">IF(C352="","",IF($B352='Oneri di Urbanizzazione'!$E$33,IF(COUNTIF($AL$3:AL351,$C352)=0,$C352,""),""))</f>
        <v/>
      </c>
      <c r="AM352" s="111" t="str">
        <f aca="false">IF(D352="","",IF(AND($B352='Oneri di Urbanizzazione'!$E$33,$C352='Oneri di Urbanizzazione'!$E$35),IF(COUNTIF(AM$3:AM351,$D352)=0,$D352,""),""))</f>
        <v/>
      </c>
      <c r="AN352" s="111" t="str">
        <f aca="false">IF(E352="","",IF(AND($B352='Oneri di Urbanizzazione'!$E$33,$C352='Oneri di Urbanizzazione'!$E$35,$D352='Oneri di Urbanizzazione'!$E$38),IF(COUNTIF(AN$3:AN351,$E352)=0,$E352,""),""))</f>
        <v/>
      </c>
      <c r="AO352" s="111" t="str">
        <f aca="false">IF(F352="","",IF(AND($B352='Oneri di Urbanizzazione'!$E$33,$C352='Oneri di Urbanizzazione'!$E$35,$D352='Oneri di Urbanizzazione'!$E$38,$E352='Oneri di Urbanizzazione'!$E$40),IF(COUNTIF(AO$3:AO351,$F352)=0,$F352,""),""))</f>
        <v/>
      </c>
      <c r="AP352" s="111" t="str">
        <f aca="false">IF(G352="","",IF(AND($B352='Oneri di Urbanizzazione'!$E$33,$C352='Oneri di Urbanizzazione'!$E$35,$D352='Oneri di Urbanizzazione'!$E$38,$E352='Oneri di Urbanizzazione'!$E$40,$F352='Oneri di Urbanizzazione'!$E$42),IF(COUNTIF(AP$3:AP351,$G352)=0,$G352,""),""))</f>
        <v/>
      </c>
      <c r="AY352" s="1" t="n">
        <f aca="false">+AY351+1</f>
        <v>350</v>
      </c>
      <c r="AZ352" s="978" t="str">
        <f aca="false">IFERROR(VLOOKUP($AY352,BI:BP,8,FALSE()),"")</f>
        <v/>
      </c>
      <c r="BA352" s="978" t="str">
        <f aca="false">IFERROR(VLOOKUP($AY352,BJ:BQ,8,FALSE()),"")</f>
        <v/>
      </c>
      <c r="BB352" s="978" t="str">
        <f aca="false">IFERROR(VLOOKUP($AY352,BK:BR,8,FALSE()),"")</f>
        <v/>
      </c>
      <c r="BC352" s="978" t="str">
        <f aca="false">IFERROR(VLOOKUP($AY352,BL:BS,8,FALSE()),"")</f>
        <v/>
      </c>
      <c r="BD352" s="978" t="str">
        <f aca="false">IFERROR(VLOOKUP($AY352,BM:BT,8,FALSE()),"")</f>
        <v/>
      </c>
      <c r="BE352" s="978" t="str">
        <f aca="false">IFERROR(VLOOKUP($AY352,BN:BU,8,FALSE()),"")</f>
        <v/>
      </c>
      <c r="BI352" s="1" t="str">
        <f aca="false">IF(BP352&lt;&gt;"",MAX(BI$3:BI351)+1,"")</f>
        <v/>
      </c>
      <c r="BJ352" s="1" t="str">
        <f aca="false">IF(BQ352&lt;&gt;"",MAX(BJ$3:BJ351)+1,"")</f>
        <v/>
      </c>
      <c r="BK352" s="1" t="str">
        <f aca="false">IF(BR352&lt;&gt;"",MAX(BK$3:BK351)+1,"")</f>
        <v/>
      </c>
      <c r="BL352" s="1" t="str">
        <f aca="false">IF(BS352&lt;&gt;"",MAX(BL$3:BL351)+1,"")</f>
        <v/>
      </c>
      <c r="BM352" s="1" t="str">
        <f aca="false">IF(BT352&lt;&gt;"",MAX(BM$3:BM351)+1,"")</f>
        <v/>
      </c>
      <c r="BN352" s="1" t="str">
        <f aca="false">IF(BU352&lt;&gt;"",MAX(BN$3:BN351)+1,"")</f>
        <v/>
      </c>
      <c r="BP352" s="1" t="str">
        <f aca="false">IF(B352&lt;&gt;"",IF(COUNTIF(BP$3:BP351,B352)&gt;0,"",B352),"")</f>
        <v/>
      </c>
      <c r="BQ352" s="1" t="str">
        <f aca="false">IF(C352&lt;&gt;"",IF(COUNTIF(BQ$3:BQ351,C352)&gt;0,"",C352),"")</f>
        <v/>
      </c>
      <c r="BR352" s="1" t="str">
        <f aca="false">IF(D352&lt;&gt;"",IF(COUNTIF(BR$3:BR351,D352)&gt;0,"",D352),"")</f>
        <v/>
      </c>
      <c r="BS352" s="1" t="str">
        <f aca="false">IF(E352&lt;&gt;"",IF(COUNTIF(BS$3:BS351,E352)&gt;0,"",E352),"")</f>
        <v/>
      </c>
      <c r="BT352" s="1" t="str">
        <f aca="false">IF(F352&lt;&gt;"",IF(COUNTIF(BT$3:BT351,F352)&gt;0,"",F352),"")</f>
        <v/>
      </c>
      <c r="BU352" s="1" t="str">
        <f aca="false">IF(G352&lt;&gt;"",IF(COUNTIF(BU$3:BU351,G352)&gt;0,"",G352),"")</f>
        <v/>
      </c>
    </row>
    <row r="353" customFormat="false" ht="15" hidden="false" customHeight="false" outlineLevel="0" collapsed="false">
      <c r="A353" s="972" t="str">
        <f aca="false">IF(B353&lt;&gt;"",CONCATENATE(B353,C353,D353,E353,F353,G353),"")</f>
        <v/>
      </c>
      <c r="B353" s="660"/>
      <c r="C353" s="660"/>
      <c r="D353" s="660"/>
      <c r="E353" s="1008"/>
      <c r="F353" s="660"/>
      <c r="G353" s="660"/>
      <c r="H353" s="1002"/>
      <c r="I353" s="1002"/>
      <c r="J353" s="1003"/>
      <c r="K353" s="1004"/>
      <c r="L353" s="1005"/>
      <c r="M353" s="1005"/>
      <c r="N353" s="1003"/>
      <c r="O353" s="1014"/>
      <c r="P353" s="1008"/>
      <c r="Q353" s="1008"/>
      <c r="R353" s="1008"/>
      <c r="S353" s="1007"/>
      <c r="V353" s="111" t="n">
        <f aca="false">+V352+1</f>
        <v>351</v>
      </c>
      <c r="W353" s="977" t="str">
        <f aca="false">IFERROR(VLOOKUP($V352,AD:AK,8,FALSE()),"")</f>
        <v/>
      </c>
      <c r="X353" s="977" t="str">
        <f aca="false">IFERROR(VLOOKUP($V353,AE:AL,8,FALSE()),"")</f>
        <v/>
      </c>
      <c r="Y353" s="977" t="str">
        <f aca="false">IFERROR(VLOOKUP($V353,AF:AM,8,FALSE()),"")</f>
        <v/>
      </c>
      <c r="Z353" s="977" t="str">
        <f aca="false">IFERROR(VLOOKUP($V353,AG:AN,8,FALSE()),"")</f>
        <v/>
      </c>
      <c r="AA353" s="977" t="str">
        <f aca="false">IFERROR(VLOOKUP($V353,AH:AO,8,FALSE()),"")</f>
        <v/>
      </c>
      <c r="AB353" s="977" t="str">
        <f aca="false">IFERROR(VLOOKUP($V353,AI:AP,8,FALSE()),"")</f>
        <v/>
      </c>
      <c r="AD353" s="111" t="str">
        <f aca="false">IF(AK353&lt;&gt;"",MAX(AD$3:AD352)+1,"")</f>
        <v/>
      </c>
      <c r="AE353" s="111" t="str">
        <f aca="false">IF(AL353&lt;&gt;"",MAX(AE$3:AE352)+1,"")</f>
        <v/>
      </c>
      <c r="AF353" s="111" t="str">
        <f aca="false">IF(AM353&lt;&gt;"",MAX(AF$3:AF352)+1,"")</f>
        <v/>
      </c>
      <c r="AG353" s="111" t="str">
        <f aca="false">IF(AN353&lt;&gt;"",MAX(AG$3:AG352)+1,"")</f>
        <v/>
      </c>
      <c r="AH353" s="111" t="str">
        <f aca="false">IF(AO353&lt;&gt;"",MAX(AH$3:AH352)+1,"")</f>
        <v/>
      </c>
      <c r="AI353" s="111" t="str">
        <f aca="false">IF(AP353&lt;&gt;"",MAX(AI$3:AI352)+1,"")</f>
        <v/>
      </c>
      <c r="AK353" s="111" t="str">
        <f aca="false">IF(B353="","",IF(COUNTIF($AK$3:AL352,B353)=0,B353,""))</f>
        <v/>
      </c>
      <c r="AL353" s="111" t="str">
        <f aca="false">IF(C353="","",IF($B353='Oneri di Urbanizzazione'!$E$33,IF(COUNTIF($AL$3:AL352,$C353)=0,$C353,""),""))</f>
        <v/>
      </c>
      <c r="AM353" s="111" t="str">
        <f aca="false">IF(D353="","",IF(AND($B353='Oneri di Urbanizzazione'!$E$33,$C353='Oneri di Urbanizzazione'!$E$35),IF(COUNTIF(AM$3:AM352,$D353)=0,$D353,""),""))</f>
        <v/>
      </c>
      <c r="AN353" s="111" t="str">
        <f aca="false">IF(E353="","",IF(AND($B353='Oneri di Urbanizzazione'!$E$33,$C353='Oneri di Urbanizzazione'!$E$35,$D353='Oneri di Urbanizzazione'!$E$38),IF(COUNTIF(AN$3:AN352,$E353)=0,$E353,""),""))</f>
        <v/>
      </c>
      <c r="AO353" s="111" t="str">
        <f aca="false">IF(F353="","",IF(AND($B353='Oneri di Urbanizzazione'!$E$33,$C353='Oneri di Urbanizzazione'!$E$35,$D353='Oneri di Urbanizzazione'!$E$38,$E353='Oneri di Urbanizzazione'!$E$40),IF(COUNTIF(AO$3:AO352,$F353)=0,$F353,""),""))</f>
        <v/>
      </c>
      <c r="AP353" s="111" t="str">
        <f aca="false">IF(G353="","",IF(AND($B353='Oneri di Urbanizzazione'!$E$33,$C353='Oneri di Urbanizzazione'!$E$35,$D353='Oneri di Urbanizzazione'!$E$38,$E353='Oneri di Urbanizzazione'!$E$40,$F353='Oneri di Urbanizzazione'!$E$42),IF(COUNTIF(AP$3:AP352,$G353)=0,$G353,""),""))</f>
        <v/>
      </c>
      <c r="AY353" s="1" t="n">
        <f aca="false">+AY352+1</f>
        <v>351</v>
      </c>
      <c r="AZ353" s="978" t="str">
        <f aca="false">IFERROR(VLOOKUP($AY353,BI:BP,8,FALSE()),"")</f>
        <v/>
      </c>
      <c r="BA353" s="978" t="str">
        <f aca="false">IFERROR(VLOOKUP($AY353,BJ:BQ,8,FALSE()),"")</f>
        <v/>
      </c>
      <c r="BB353" s="978" t="str">
        <f aca="false">IFERROR(VLOOKUP($AY353,BK:BR,8,FALSE()),"")</f>
        <v/>
      </c>
      <c r="BC353" s="978" t="str">
        <f aca="false">IFERROR(VLOOKUP($AY353,BL:BS,8,FALSE()),"")</f>
        <v/>
      </c>
      <c r="BD353" s="978" t="str">
        <f aca="false">IFERROR(VLOOKUP($AY353,BM:BT,8,FALSE()),"")</f>
        <v/>
      </c>
      <c r="BE353" s="978" t="str">
        <f aca="false">IFERROR(VLOOKUP($AY353,BN:BU,8,FALSE()),"")</f>
        <v/>
      </c>
      <c r="BI353" s="1" t="str">
        <f aca="false">IF(BP353&lt;&gt;"",MAX(BI$3:BI352)+1,"")</f>
        <v/>
      </c>
      <c r="BJ353" s="1" t="str">
        <f aca="false">IF(BQ353&lt;&gt;"",MAX(BJ$3:BJ352)+1,"")</f>
        <v/>
      </c>
      <c r="BK353" s="1" t="str">
        <f aca="false">IF(BR353&lt;&gt;"",MAX(BK$3:BK352)+1,"")</f>
        <v/>
      </c>
      <c r="BL353" s="1" t="str">
        <f aca="false">IF(BS353&lt;&gt;"",MAX(BL$3:BL352)+1,"")</f>
        <v/>
      </c>
      <c r="BM353" s="1" t="str">
        <f aca="false">IF(BT353&lt;&gt;"",MAX(BM$3:BM352)+1,"")</f>
        <v/>
      </c>
      <c r="BN353" s="1" t="str">
        <f aca="false">IF(BU353&lt;&gt;"",MAX(BN$3:BN352)+1,"")</f>
        <v/>
      </c>
      <c r="BP353" s="1" t="str">
        <f aca="false">IF(B353&lt;&gt;"",IF(COUNTIF(BP$3:BP352,B353)&gt;0,"",B353),"")</f>
        <v/>
      </c>
      <c r="BQ353" s="1" t="str">
        <f aca="false">IF(C353&lt;&gt;"",IF(COUNTIF(BQ$3:BQ352,C353)&gt;0,"",C353),"")</f>
        <v/>
      </c>
      <c r="BR353" s="1" t="str">
        <f aca="false">IF(D353&lt;&gt;"",IF(COUNTIF(BR$3:BR352,D353)&gt;0,"",D353),"")</f>
        <v/>
      </c>
      <c r="BS353" s="1" t="str">
        <f aca="false">IF(E353&lt;&gt;"",IF(COUNTIF(BS$3:BS352,E353)&gt;0,"",E353),"")</f>
        <v/>
      </c>
      <c r="BT353" s="1" t="str">
        <f aca="false">IF(F353&lt;&gt;"",IF(COUNTIF(BT$3:BT352,F353)&gt;0,"",F353),"")</f>
        <v/>
      </c>
      <c r="BU353" s="1" t="str">
        <f aca="false">IF(G353&lt;&gt;"",IF(COUNTIF(BU$3:BU352,G353)&gt;0,"",G353),"")</f>
        <v/>
      </c>
    </row>
    <row r="354" customFormat="false" ht="15" hidden="false" customHeight="false" outlineLevel="0" collapsed="false">
      <c r="A354" s="972" t="str">
        <f aca="false">IF(B354&lt;&gt;"",CONCATENATE(B354,C354,D354,E354,F354,G354),"")</f>
        <v/>
      </c>
      <c r="B354" s="660"/>
      <c r="C354" s="660"/>
      <c r="D354" s="660"/>
      <c r="E354" s="1008"/>
      <c r="F354" s="660"/>
      <c r="G354" s="660"/>
      <c r="H354" s="1002"/>
      <c r="I354" s="1002"/>
      <c r="J354" s="1003"/>
      <c r="K354" s="1004"/>
      <c r="L354" s="1005"/>
      <c r="M354" s="1005"/>
      <c r="N354" s="1003"/>
      <c r="O354" s="1014"/>
      <c r="P354" s="1008"/>
      <c r="Q354" s="1008"/>
      <c r="R354" s="1008"/>
      <c r="S354" s="1007"/>
      <c r="V354" s="111" t="n">
        <f aca="false">+V353+1</f>
        <v>352</v>
      </c>
      <c r="W354" s="977" t="str">
        <f aca="false">IFERROR(VLOOKUP($V353,AD:AK,8,FALSE()),"")</f>
        <v/>
      </c>
      <c r="X354" s="977" t="str">
        <f aca="false">IFERROR(VLOOKUP($V354,AE:AL,8,FALSE()),"")</f>
        <v/>
      </c>
      <c r="Y354" s="977" t="str">
        <f aca="false">IFERROR(VLOOKUP($V354,AF:AM,8,FALSE()),"")</f>
        <v/>
      </c>
      <c r="Z354" s="977" t="str">
        <f aca="false">IFERROR(VLOOKUP($V354,AG:AN,8,FALSE()),"")</f>
        <v/>
      </c>
      <c r="AA354" s="977" t="str">
        <f aca="false">IFERROR(VLOOKUP($V354,AH:AO,8,FALSE()),"")</f>
        <v/>
      </c>
      <c r="AB354" s="977" t="str">
        <f aca="false">IFERROR(VLOOKUP($V354,AI:AP,8,FALSE()),"")</f>
        <v/>
      </c>
      <c r="AD354" s="111" t="str">
        <f aca="false">IF(AK354&lt;&gt;"",MAX(AD$3:AD353)+1,"")</f>
        <v/>
      </c>
      <c r="AE354" s="111" t="str">
        <f aca="false">IF(AL354&lt;&gt;"",MAX(AE$3:AE353)+1,"")</f>
        <v/>
      </c>
      <c r="AF354" s="111" t="str">
        <f aca="false">IF(AM354&lt;&gt;"",MAX(AF$3:AF353)+1,"")</f>
        <v/>
      </c>
      <c r="AG354" s="111" t="str">
        <f aca="false">IF(AN354&lt;&gt;"",MAX(AG$3:AG353)+1,"")</f>
        <v/>
      </c>
      <c r="AH354" s="111" t="str">
        <f aca="false">IF(AO354&lt;&gt;"",MAX(AH$3:AH353)+1,"")</f>
        <v/>
      </c>
      <c r="AI354" s="111" t="str">
        <f aca="false">IF(AP354&lt;&gt;"",MAX(AI$3:AI353)+1,"")</f>
        <v/>
      </c>
      <c r="AK354" s="111" t="str">
        <f aca="false">IF(B354="","",IF(COUNTIF($AK$3:AL353,B354)=0,B354,""))</f>
        <v/>
      </c>
      <c r="AL354" s="111" t="str">
        <f aca="false">IF(C354="","",IF($B354='Oneri di Urbanizzazione'!$E$33,IF(COUNTIF($AL$3:AL353,$C354)=0,$C354,""),""))</f>
        <v/>
      </c>
      <c r="AM354" s="111" t="str">
        <f aca="false">IF(D354="","",IF(AND($B354='Oneri di Urbanizzazione'!$E$33,$C354='Oneri di Urbanizzazione'!$E$35),IF(COUNTIF(AM$3:AM353,$D354)=0,$D354,""),""))</f>
        <v/>
      </c>
      <c r="AN354" s="111" t="str">
        <f aca="false">IF(E354="","",IF(AND($B354='Oneri di Urbanizzazione'!$E$33,$C354='Oneri di Urbanizzazione'!$E$35,$D354='Oneri di Urbanizzazione'!$E$38),IF(COUNTIF(AN$3:AN353,$E354)=0,$E354,""),""))</f>
        <v/>
      </c>
      <c r="AO354" s="111" t="str">
        <f aca="false">IF(F354="","",IF(AND($B354='Oneri di Urbanizzazione'!$E$33,$C354='Oneri di Urbanizzazione'!$E$35,$D354='Oneri di Urbanizzazione'!$E$38,$E354='Oneri di Urbanizzazione'!$E$40),IF(COUNTIF(AO$3:AO353,$F354)=0,$F354,""),""))</f>
        <v/>
      </c>
      <c r="AP354" s="111" t="str">
        <f aca="false">IF(G354="","",IF(AND($B354='Oneri di Urbanizzazione'!$E$33,$C354='Oneri di Urbanizzazione'!$E$35,$D354='Oneri di Urbanizzazione'!$E$38,$E354='Oneri di Urbanizzazione'!$E$40,$F354='Oneri di Urbanizzazione'!$E$42),IF(COUNTIF(AP$3:AP353,$G354)=0,$G354,""),""))</f>
        <v/>
      </c>
      <c r="AY354" s="1" t="n">
        <f aca="false">+AY353+1</f>
        <v>352</v>
      </c>
      <c r="AZ354" s="978" t="str">
        <f aca="false">IFERROR(VLOOKUP($AY354,BI:BP,8,FALSE()),"")</f>
        <v/>
      </c>
      <c r="BA354" s="978" t="str">
        <f aca="false">IFERROR(VLOOKUP($AY354,BJ:BQ,8,FALSE()),"")</f>
        <v/>
      </c>
      <c r="BB354" s="978" t="str">
        <f aca="false">IFERROR(VLOOKUP($AY354,BK:BR,8,FALSE()),"")</f>
        <v/>
      </c>
      <c r="BC354" s="978" t="str">
        <f aca="false">IFERROR(VLOOKUP($AY354,BL:BS,8,FALSE()),"")</f>
        <v/>
      </c>
      <c r="BD354" s="978" t="str">
        <f aca="false">IFERROR(VLOOKUP($AY354,BM:BT,8,FALSE()),"")</f>
        <v/>
      </c>
      <c r="BE354" s="978" t="str">
        <f aca="false">IFERROR(VLOOKUP($AY354,BN:BU,8,FALSE()),"")</f>
        <v/>
      </c>
      <c r="BI354" s="1" t="str">
        <f aca="false">IF(BP354&lt;&gt;"",MAX(BI$3:BI353)+1,"")</f>
        <v/>
      </c>
      <c r="BJ354" s="1" t="str">
        <f aca="false">IF(BQ354&lt;&gt;"",MAX(BJ$3:BJ353)+1,"")</f>
        <v/>
      </c>
      <c r="BK354" s="1" t="str">
        <f aca="false">IF(BR354&lt;&gt;"",MAX(BK$3:BK353)+1,"")</f>
        <v/>
      </c>
      <c r="BL354" s="1" t="str">
        <f aca="false">IF(BS354&lt;&gt;"",MAX(BL$3:BL353)+1,"")</f>
        <v/>
      </c>
      <c r="BM354" s="1" t="str">
        <f aca="false">IF(BT354&lt;&gt;"",MAX(BM$3:BM353)+1,"")</f>
        <v/>
      </c>
      <c r="BN354" s="1" t="str">
        <f aca="false">IF(BU354&lt;&gt;"",MAX(BN$3:BN353)+1,"")</f>
        <v/>
      </c>
      <c r="BP354" s="1" t="str">
        <f aca="false">IF(B354&lt;&gt;"",IF(COUNTIF(BP$3:BP353,B354)&gt;0,"",B354),"")</f>
        <v/>
      </c>
      <c r="BQ354" s="1" t="str">
        <f aca="false">IF(C354&lt;&gt;"",IF(COUNTIF(BQ$3:BQ353,C354)&gt;0,"",C354),"")</f>
        <v/>
      </c>
      <c r="BR354" s="1" t="str">
        <f aca="false">IF(D354&lt;&gt;"",IF(COUNTIF(BR$3:BR353,D354)&gt;0,"",D354),"")</f>
        <v/>
      </c>
      <c r="BS354" s="1" t="str">
        <f aca="false">IF(E354&lt;&gt;"",IF(COUNTIF(BS$3:BS353,E354)&gt;0,"",E354),"")</f>
        <v/>
      </c>
      <c r="BT354" s="1" t="str">
        <f aca="false">IF(F354&lt;&gt;"",IF(COUNTIF(BT$3:BT353,F354)&gt;0,"",F354),"")</f>
        <v/>
      </c>
      <c r="BU354" s="1" t="str">
        <f aca="false">IF(G354&lt;&gt;"",IF(COUNTIF(BU$3:BU353,G354)&gt;0,"",G354),"")</f>
        <v/>
      </c>
    </row>
    <row r="355" customFormat="false" ht="15" hidden="false" customHeight="false" outlineLevel="0" collapsed="false">
      <c r="A355" s="972" t="str">
        <f aca="false">IF(B355&lt;&gt;"",CONCATENATE(B355,C355,D355,E355,F355,G355),"")</f>
        <v/>
      </c>
      <c r="B355" s="660"/>
      <c r="C355" s="660"/>
      <c r="D355" s="660"/>
      <c r="E355" s="1008"/>
      <c r="F355" s="660"/>
      <c r="G355" s="660"/>
      <c r="H355" s="1002"/>
      <c r="I355" s="1002"/>
      <c r="J355" s="1003"/>
      <c r="K355" s="1004"/>
      <c r="L355" s="1005"/>
      <c r="M355" s="1005"/>
      <c r="N355" s="1003"/>
      <c r="O355" s="1014"/>
      <c r="P355" s="1008"/>
      <c r="Q355" s="1008"/>
      <c r="R355" s="1008"/>
      <c r="S355" s="1007"/>
      <c r="V355" s="111" t="n">
        <f aca="false">+V354+1</f>
        <v>353</v>
      </c>
      <c r="W355" s="977" t="str">
        <f aca="false">IFERROR(VLOOKUP($V354,AD:AK,8,FALSE()),"")</f>
        <v/>
      </c>
      <c r="X355" s="977" t="str">
        <f aca="false">IFERROR(VLOOKUP($V355,AE:AL,8,FALSE()),"")</f>
        <v/>
      </c>
      <c r="Y355" s="977" t="str">
        <f aca="false">IFERROR(VLOOKUP($V355,AF:AM,8,FALSE()),"")</f>
        <v/>
      </c>
      <c r="Z355" s="977" t="str">
        <f aca="false">IFERROR(VLOOKUP($V355,AG:AN,8,FALSE()),"")</f>
        <v/>
      </c>
      <c r="AA355" s="977" t="str">
        <f aca="false">IFERROR(VLOOKUP($V355,AH:AO,8,FALSE()),"")</f>
        <v/>
      </c>
      <c r="AB355" s="977" t="str">
        <f aca="false">IFERROR(VLOOKUP($V355,AI:AP,8,FALSE()),"")</f>
        <v/>
      </c>
      <c r="AD355" s="111" t="str">
        <f aca="false">IF(AK355&lt;&gt;"",MAX(AD$3:AD354)+1,"")</f>
        <v/>
      </c>
      <c r="AE355" s="111" t="str">
        <f aca="false">IF(AL355&lt;&gt;"",MAX(AE$3:AE354)+1,"")</f>
        <v/>
      </c>
      <c r="AF355" s="111" t="str">
        <f aca="false">IF(AM355&lt;&gt;"",MAX(AF$3:AF354)+1,"")</f>
        <v/>
      </c>
      <c r="AG355" s="111" t="str">
        <f aca="false">IF(AN355&lt;&gt;"",MAX(AG$3:AG354)+1,"")</f>
        <v/>
      </c>
      <c r="AH355" s="111" t="str">
        <f aca="false">IF(AO355&lt;&gt;"",MAX(AH$3:AH354)+1,"")</f>
        <v/>
      </c>
      <c r="AI355" s="111" t="str">
        <f aca="false">IF(AP355&lt;&gt;"",MAX(AI$3:AI354)+1,"")</f>
        <v/>
      </c>
      <c r="AK355" s="111" t="str">
        <f aca="false">IF(B355="","",IF(COUNTIF($AK$3:AL354,B355)=0,B355,""))</f>
        <v/>
      </c>
      <c r="AL355" s="111" t="str">
        <f aca="false">IF(C355="","",IF($B355='Oneri di Urbanizzazione'!$E$33,IF(COUNTIF($AL$3:AL354,$C355)=0,$C355,""),""))</f>
        <v/>
      </c>
      <c r="AM355" s="111" t="str">
        <f aca="false">IF(D355="","",IF(AND($B355='Oneri di Urbanizzazione'!$E$33,$C355='Oneri di Urbanizzazione'!$E$35),IF(COUNTIF(AM$3:AM354,$D355)=0,$D355,""),""))</f>
        <v/>
      </c>
      <c r="AN355" s="111" t="str">
        <f aca="false">IF(E355="","",IF(AND($B355='Oneri di Urbanizzazione'!$E$33,$C355='Oneri di Urbanizzazione'!$E$35,$D355='Oneri di Urbanizzazione'!$E$38),IF(COUNTIF(AN$3:AN354,$E355)=0,$E355,""),""))</f>
        <v/>
      </c>
      <c r="AO355" s="111" t="str">
        <f aca="false">IF(F355="","",IF(AND($B355='Oneri di Urbanizzazione'!$E$33,$C355='Oneri di Urbanizzazione'!$E$35,$D355='Oneri di Urbanizzazione'!$E$38,$E355='Oneri di Urbanizzazione'!$E$40),IF(COUNTIF(AO$3:AO354,$F355)=0,$F355,""),""))</f>
        <v/>
      </c>
      <c r="AP355" s="111" t="str">
        <f aca="false">IF(G355="","",IF(AND($B355='Oneri di Urbanizzazione'!$E$33,$C355='Oneri di Urbanizzazione'!$E$35,$D355='Oneri di Urbanizzazione'!$E$38,$E355='Oneri di Urbanizzazione'!$E$40,$F355='Oneri di Urbanizzazione'!$E$42),IF(COUNTIF(AP$3:AP354,$G355)=0,$G355,""),""))</f>
        <v/>
      </c>
      <c r="AY355" s="1" t="n">
        <f aca="false">+AY354+1</f>
        <v>353</v>
      </c>
      <c r="AZ355" s="978" t="str">
        <f aca="false">IFERROR(VLOOKUP($AY355,BI:BP,8,FALSE()),"")</f>
        <v/>
      </c>
      <c r="BA355" s="978" t="str">
        <f aca="false">IFERROR(VLOOKUP($AY355,BJ:BQ,8,FALSE()),"")</f>
        <v/>
      </c>
      <c r="BB355" s="978" t="str">
        <f aca="false">IFERROR(VLOOKUP($AY355,BK:BR,8,FALSE()),"")</f>
        <v/>
      </c>
      <c r="BC355" s="978" t="str">
        <f aca="false">IFERROR(VLOOKUP($AY355,BL:BS,8,FALSE()),"")</f>
        <v/>
      </c>
      <c r="BD355" s="978" t="str">
        <f aca="false">IFERROR(VLOOKUP($AY355,BM:BT,8,FALSE()),"")</f>
        <v/>
      </c>
      <c r="BE355" s="978" t="str">
        <f aca="false">IFERROR(VLOOKUP($AY355,BN:BU,8,FALSE()),"")</f>
        <v/>
      </c>
      <c r="BI355" s="1" t="str">
        <f aca="false">IF(BP355&lt;&gt;"",MAX(BI$3:BI354)+1,"")</f>
        <v/>
      </c>
      <c r="BJ355" s="1" t="str">
        <f aca="false">IF(BQ355&lt;&gt;"",MAX(BJ$3:BJ354)+1,"")</f>
        <v/>
      </c>
      <c r="BK355" s="1" t="str">
        <f aca="false">IF(BR355&lt;&gt;"",MAX(BK$3:BK354)+1,"")</f>
        <v/>
      </c>
      <c r="BL355" s="1" t="str">
        <f aca="false">IF(BS355&lt;&gt;"",MAX(BL$3:BL354)+1,"")</f>
        <v/>
      </c>
      <c r="BM355" s="1" t="str">
        <f aca="false">IF(BT355&lt;&gt;"",MAX(BM$3:BM354)+1,"")</f>
        <v/>
      </c>
      <c r="BN355" s="1" t="str">
        <f aca="false">IF(BU355&lt;&gt;"",MAX(BN$3:BN354)+1,"")</f>
        <v/>
      </c>
      <c r="BP355" s="1" t="str">
        <f aca="false">IF(B355&lt;&gt;"",IF(COUNTIF(BP$3:BP354,B355)&gt;0,"",B355),"")</f>
        <v/>
      </c>
      <c r="BQ355" s="1" t="str">
        <f aca="false">IF(C355&lt;&gt;"",IF(COUNTIF(BQ$3:BQ354,C355)&gt;0,"",C355),"")</f>
        <v/>
      </c>
      <c r="BR355" s="1" t="str">
        <f aca="false">IF(D355&lt;&gt;"",IF(COUNTIF(BR$3:BR354,D355)&gt;0,"",D355),"")</f>
        <v/>
      </c>
      <c r="BS355" s="1" t="str">
        <f aca="false">IF(E355&lt;&gt;"",IF(COUNTIF(BS$3:BS354,E355)&gt;0,"",E355),"")</f>
        <v/>
      </c>
      <c r="BT355" s="1" t="str">
        <f aca="false">IF(F355&lt;&gt;"",IF(COUNTIF(BT$3:BT354,F355)&gt;0,"",F355),"")</f>
        <v/>
      </c>
      <c r="BU355" s="1" t="str">
        <f aca="false">IF(G355&lt;&gt;"",IF(COUNTIF(BU$3:BU354,G355)&gt;0,"",G355),"")</f>
        <v/>
      </c>
    </row>
    <row r="356" customFormat="false" ht="15" hidden="false" customHeight="false" outlineLevel="0" collapsed="false">
      <c r="A356" s="972" t="str">
        <f aca="false">IF(B356&lt;&gt;"",CONCATENATE(B356,C356,D356,E356,F356,G356),"")</f>
        <v/>
      </c>
      <c r="B356" s="660"/>
      <c r="C356" s="660"/>
      <c r="D356" s="660"/>
      <c r="E356" s="1008"/>
      <c r="F356" s="660"/>
      <c r="G356" s="660"/>
      <c r="H356" s="1002"/>
      <c r="I356" s="1002"/>
      <c r="J356" s="1003"/>
      <c r="K356" s="1004"/>
      <c r="L356" s="1005"/>
      <c r="M356" s="1005"/>
      <c r="N356" s="1003"/>
      <c r="O356" s="1014"/>
      <c r="P356" s="1008"/>
      <c r="Q356" s="1008"/>
      <c r="R356" s="1008"/>
      <c r="S356" s="1007"/>
      <c r="V356" s="111" t="n">
        <f aca="false">+V355+1</f>
        <v>354</v>
      </c>
      <c r="W356" s="977" t="str">
        <f aca="false">IFERROR(VLOOKUP($V355,AD:AK,8,FALSE()),"")</f>
        <v/>
      </c>
      <c r="X356" s="977" t="str">
        <f aca="false">IFERROR(VLOOKUP($V356,AE:AL,8,FALSE()),"")</f>
        <v/>
      </c>
      <c r="Y356" s="977" t="str">
        <f aca="false">IFERROR(VLOOKUP($V356,AF:AM,8,FALSE()),"")</f>
        <v/>
      </c>
      <c r="Z356" s="977" t="str">
        <f aca="false">IFERROR(VLOOKUP($V356,AG:AN,8,FALSE()),"")</f>
        <v/>
      </c>
      <c r="AA356" s="977" t="str">
        <f aca="false">IFERROR(VLOOKUP($V356,AH:AO,8,FALSE()),"")</f>
        <v/>
      </c>
      <c r="AB356" s="977" t="str">
        <f aca="false">IFERROR(VLOOKUP($V356,AI:AP,8,FALSE()),"")</f>
        <v/>
      </c>
      <c r="AD356" s="111" t="str">
        <f aca="false">IF(AK356&lt;&gt;"",MAX(AD$3:AD355)+1,"")</f>
        <v/>
      </c>
      <c r="AE356" s="111" t="str">
        <f aca="false">IF(AL356&lt;&gt;"",MAX(AE$3:AE355)+1,"")</f>
        <v/>
      </c>
      <c r="AF356" s="111" t="str">
        <f aca="false">IF(AM356&lt;&gt;"",MAX(AF$3:AF355)+1,"")</f>
        <v/>
      </c>
      <c r="AG356" s="111" t="str">
        <f aca="false">IF(AN356&lt;&gt;"",MAX(AG$3:AG355)+1,"")</f>
        <v/>
      </c>
      <c r="AH356" s="111" t="str">
        <f aca="false">IF(AO356&lt;&gt;"",MAX(AH$3:AH355)+1,"")</f>
        <v/>
      </c>
      <c r="AI356" s="111" t="str">
        <f aca="false">IF(AP356&lt;&gt;"",MAX(AI$3:AI355)+1,"")</f>
        <v/>
      </c>
      <c r="AK356" s="111" t="str">
        <f aca="false">IF(B356="","",IF(COUNTIF($AK$3:AL355,B356)=0,B356,""))</f>
        <v/>
      </c>
      <c r="AL356" s="111" t="str">
        <f aca="false">IF(C356="","",IF($B356='Oneri di Urbanizzazione'!$E$33,IF(COUNTIF($AL$3:AL355,$C356)=0,$C356,""),""))</f>
        <v/>
      </c>
      <c r="AM356" s="111" t="str">
        <f aca="false">IF(D356="","",IF(AND($B356='Oneri di Urbanizzazione'!$E$33,$C356='Oneri di Urbanizzazione'!$E$35),IF(COUNTIF(AM$3:AM355,$D356)=0,$D356,""),""))</f>
        <v/>
      </c>
      <c r="AN356" s="111" t="str">
        <f aca="false">IF(E356="","",IF(AND($B356='Oneri di Urbanizzazione'!$E$33,$C356='Oneri di Urbanizzazione'!$E$35,$D356='Oneri di Urbanizzazione'!$E$38),IF(COUNTIF(AN$3:AN355,$E356)=0,$E356,""),""))</f>
        <v/>
      </c>
      <c r="AO356" s="111" t="str">
        <f aca="false">IF(F356="","",IF(AND($B356='Oneri di Urbanizzazione'!$E$33,$C356='Oneri di Urbanizzazione'!$E$35,$D356='Oneri di Urbanizzazione'!$E$38,$E356='Oneri di Urbanizzazione'!$E$40),IF(COUNTIF(AO$3:AO355,$F356)=0,$F356,""),""))</f>
        <v/>
      </c>
      <c r="AP356" s="111" t="str">
        <f aca="false">IF(G356="","",IF(AND($B356='Oneri di Urbanizzazione'!$E$33,$C356='Oneri di Urbanizzazione'!$E$35,$D356='Oneri di Urbanizzazione'!$E$38,$E356='Oneri di Urbanizzazione'!$E$40,$F356='Oneri di Urbanizzazione'!$E$42),IF(COUNTIF(AP$3:AP355,$G356)=0,$G356,""),""))</f>
        <v/>
      </c>
      <c r="AY356" s="1" t="n">
        <f aca="false">+AY355+1</f>
        <v>354</v>
      </c>
      <c r="AZ356" s="978" t="str">
        <f aca="false">IFERROR(VLOOKUP($AY356,BI:BP,8,FALSE()),"")</f>
        <v/>
      </c>
      <c r="BA356" s="978" t="str">
        <f aca="false">IFERROR(VLOOKUP($AY356,BJ:BQ,8,FALSE()),"")</f>
        <v/>
      </c>
      <c r="BB356" s="978" t="str">
        <f aca="false">IFERROR(VLOOKUP($AY356,BK:BR,8,FALSE()),"")</f>
        <v/>
      </c>
      <c r="BC356" s="978" t="str">
        <f aca="false">IFERROR(VLOOKUP($AY356,BL:BS,8,FALSE()),"")</f>
        <v/>
      </c>
      <c r="BD356" s="978" t="str">
        <f aca="false">IFERROR(VLOOKUP($AY356,BM:BT,8,FALSE()),"")</f>
        <v/>
      </c>
      <c r="BE356" s="978" t="str">
        <f aca="false">IFERROR(VLOOKUP($AY356,BN:BU,8,FALSE()),"")</f>
        <v/>
      </c>
      <c r="BI356" s="1" t="str">
        <f aca="false">IF(BP356&lt;&gt;"",MAX(BI$3:BI355)+1,"")</f>
        <v/>
      </c>
      <c r="BJ356" s="1" t="str">
        <f aca="false">IF(BQ356&lt;&gt;"",MAX(BJ$3:BJ355)+1,"")</f>
        <v/>
      </c>
      <c r="BK356" s="1" t="str">
        <f aca="false">IF(BR356&lt;&gt;"",MAX(BK$3:BK355)+1,"")</f>
        <v/>
      </c>
      <c r="BL356" s="1" t="str">
        <f aca="false">IF(BS356&lt;&gt;"",MAX(BL$3:BL355)+1,"")</f>
        <v/>
      </c>
      <c r="BM356" s="1" t="str">
        <f aca="false">IF(BT356&lt;&gt;"",MAX(BM$3:BM355)+1,"")</f>
        <v/>
      </c>
      <c r="BN356" s="1" t="str">
        <f aca="false">IF(BU356&lt;&gt;"",MAX(BN$3:BN355)+1,"")</f>
        <v/>
      </c>
      <c r="BP356" s="1" t="str">
        <f aca="false">IF(B356&lt;&gt;"",IF(COUNTIF(BP$3:BP355,B356)&gt;0,"",B356),"")</f>
        <v/>
      </c>
      <c r="BQ356" s="1" t="str">
        <f aca="false">IF(C356&lt;&gt;"",IF(COUNTIF(BQ$3:BQ355,C356)&gt;0,"",C356),"")</f>
        <v/>
      </c>
      <c r="BR356" s="1" t="str">
        <f aca="false">IF(D356&lt;&gt;"",IF(COUNTIF(BR$3:BR355,D356)&gt;0,"",D356),"")</f>
        <v/>
      </c>
      <c r="BS356" s="1" t="str">
        <f aca="false">IF(E356&lt;&gt;"",IF(COUNTIF(BS$3:BS355,E356)&gt;0,"",E356),"")</f>
        <v/>
      </c>
      <c r="BT356" s="1" t="str">
        <f aca="false">IF(F356&lt;&gt;"",IF(COUNTIF(BT$3:BT355,F356)&gt;0,"",F356),"")</f>
        <v/>
      </c>
      <c r="BU356" s="1" t="str">
        <f aca="false">IF(G356&lt;&gt;"",IF(COUNTIF(BU$3:BU355,G356)&gt;0,"",G356),"")</f>
        <v/>
      </c>
    </row>
    <row r="357" customFormat="false" ht="15" hidden="false" customHeight="false" outlineLevel="0" collapsed="false">
      <c r="A357" s="972" t="str">
        <f aca="false">IF(B357&lt;&gt;"",CONCATENATE(B357,C357,D357,E357,F357,G357),"")</f>
        <v/>
      </c>
      <c r="B357" s="660"/>
      <c r="C357" s="660"/>
      <c r="D357" s="660"/>
      <c r="E357" s="1008"/>
      <c r="F357" s="660"/>
      <c r="G357" s="660"/>
      <c r="H357" s="1002"/>
      <c r="I357" s="1002"/>
      <c r="J357" s="1003"/>
      <c r="K357" s="1004"/>
      <c r="L357" s="1005"/>
      <c r="M357" s="1005"/>
      <c r="N357" s="1003"/>
      <c r="O357" s="1014"/>
      <c r="P357" s="1008"/>
      <c r="Q357" s="1008"/>
      <c r="R357" s="1008"/>
      <c r="S357" s="1007"/>
      <c r="V357" s="111" t="n">
        <f aca="false">+V356+1</f>
        <v>355</v>
      </c>
      <c r="W357" s="977" t="str">
        <f aca="false">IFERROR(VLOOKUP($V356,AD:AK,8,FALSE()),"")</f>
        <v/>
      </c>
      <c r="X357" s="977" t="str">
        <f aca="false">IFERROR(VLOOKUP($V357,AE:AL,8,FALSE()),"")</f>
        <v/>
      </c>
      <c r="Y357" s="977" t="str">
        <f aca="false">IFERROR(VLOOKUP($V357,AF:AM,8,FALSE()),"")</f>
        <v/>
      </c>
      <c r="Z357" s="977" t="str">
        <f aca="false">IFERROR(VLOOKUP($V357,AG:AN,8,FALSE()),"")</f>
        <v/>
      </c>
      <c r="AA357" s="977" t="str">
        <f aca="false">IFERROR(VLOOKUP($V357,AH:AO,8,FALSE()),"")</f>
        <v/>
      </c>
      <c r="AB357" s="977" t="str">
        <f aca="false">IFERROR(VLOOKUP($V357,AI:AP,8,FALSE()),"")</f>
        <v/>
      </c>
      <c r="AD357" s="111" t="str">
        <f aca="false">IF(AK357&lt;&gt;"",MAX(AD$3:AD356)+1,"")</f>
        <v/>
      </c>
      <c r="AE357" s="111" t="str">
        <f aca="false">IF(AL357&lt;&gt;"",MAX(AE$3:AE356)+1,"")</f>
        <v/>
      </c>
      <c r="AF357" s="111" t="str">
        <f aca="false">IF(AM357&lt;&gt;"",MAX(AF$3:AF356)+1,"")</f>
        <v/>
      </c>
      <c r="AG357" s="111" t="str">
        <f aca="false">IF(AN357&lt;&gt;"",MAX(AG$3:AG356)+1,"")</f>
        <v/>
      </c>
      <c r="AH357" s="111" t="str">
        <f aca="false">IF(AO357&lt;&gt;"",MAX(AH$3:AH356)+1,"")</f>
        <v/>
      </c>
      <c r="AI357" s="111" t="str">
        <f aca="false">IF(AP357&lt;&gt;"",MAX(AI$3:AI356)+1,"")</f>
        <v/>
      </c>
      <c r="AK357" s="111" t="str">
        <f aca="false">IF(B357="","",IF(COUNTIF($AK$3:AL356,B357)=0,B357,""))</f>
        <v/>
      </c>
      <c r="AL357" s="111" t="str">
        <f aca="false">IF(C357="","",IF($B357='Oneri di Urbanizzazione'!$E$33,IF(COUNTIF($AL$3:AL356,$C357)=0,$C357,""),""))</f>
        <v/>
      </c>
      <c r="AM357" s="111" t="str">
        <f aca="false">IF(D357="","",IF(AND($B357='Oneri di Urbanizzazione'!$E$33,$C357='Oneri di Urbanizzazione'!$E$35),IF(COUNTIF(AM$3:AM356,$D357)=0,$D357,""),""))</f>
        <v/>
      </c>
      <c r="AN357" s="111" t="str">
        <f aca="false">IF(E357="","",IF(AND($B357='Oneri di Urbanizzazione'!$E$33,$C357='Oneri di Urbanizzazione'!$E$35,$D357='Oneri di Urbanizzazione'!$E$38),IF(COUNTIF(AN$3:AN356,$E357)=0,$E357,""),""))</f>
        <v/>
      </c>
      <c r="AO357" s="111" t="str">
        <f aca="false">IF(F357="","",IF(AND($B357='Oneri di Urbanizzazione'!$E$33,$C357='Oneri di Urbanizzazione'!$E$35,$D357='Oneri di Urbanizzazione'!$E$38,$E357='Oneri di Urbanizzazione'!$E$40),IF(COUNTIF(AO$3:AO356,$F357)=0,$F357,""),""))</f>
        <v/>
      </c>
      <c r="AP357" s="111" t="str">
        <f aca="false">IF(G357="","",IF(AND($B357='Oneri di Urbanizzazione'!$E$33,$C357='Oneri di Urbanizzazione'!$E$35,$D357='Oneri di Urbanizzazione'!$E$38,$E357='Oneri di Urbanizzazione'!$E$40,$F357='Oneri di Urbanizzazione'!$E$42),IF(COUNTIF(AP$3:AP356,$G357)=0,$G357,""),""))</f>
        <v/>
      </c>
      <c r="AY357" s="1" t="n">
        <f aca="false">+AY356+1</f>
        <v>355</v>
      </c>
      <c r="AZ357" s="978" t="str">
        <f aca="false">IFERROR(VLOOKUP($AY357,BI:BP,8,FALSE()),"")</f>
        <v/>
      </c>
      <c r="BA357" s="978" t="str">
        <f aca="false">IFERROR(VLOOKUP($AY357,BJ:BQ,8,FALSE()),"")</f>
        <v/>
      </c>
      <c r="BB357" s="978" t="str">
        <f aca="false">IFERROR(VLOOKUP($AY357,BK:BR,8,FALSE()),"")</f>
        <v/>
      </c>
      <c r="BC357" s="978" t="str">
        <f aca="false">IFERROR(VLOOKUP($AY357,BL:BS,8,FALSE()),"")</f>
        <v/>
      </c>
      <c r="BD357" s="978" t="str">
        <f aca="false">IFERROR(VLOOKUP($AY357,BM:BT,8,FALSE()),"")</f>
        <v/>
      </c>
      <c r="BE357" s="978" t="str">
        <f aca="false">IFERROR(VLOOKUP($AY357,BN:BU,8,FALSE()),"")</f>
        <v/>
      </c>
      <c r="BI357" s="1" t="str">
        <f aca="false">IF(BP357&lt;&gt;"",MAX(BI$3:BI356)+1,"")</f>
        <v/>
      </c>
      <c r="BJ357" s="1" t="str">
        <f aca="false">IF(BQ357&lt;&gt;"",MAX(BJ$3:BJ356)+1,"")</f>
        <v/>
      </c>
      <c r="BK357" s="1" t="str">
        <f aca="false">IF(BR357&lt;&gt;"",MAX(BK$3:BK356)+1,"")</f>
        <v/>
      </c>
      <c r="BL357" s="1" t="str">
        <f aca="false">IF(BS357&lt;&gt;"",MAX(BL$3:BL356)+1,"")</f>
        <v/>
      </c>
      <c r="BM357" s="1" t="str">
        <f aca="false">IF(BT357&lt;&gt;"",MAX(BM$3:BM356)+1,"")</f>
        <v/>
      </c>
      <c r="BN357" s="1" t="str">
        <f aca="false">IF(BU357&lt;&gt;"",MAX(BN$3:BN356)+1,"")</f>
        <v/>
      </c>
      <c r="BP357" s="1" t="str">
        <f aca="false">IF(B357&lt;&gt;"",IF(COUNTIF(BP$3:BP356,B357)&gt;0,"",B357),"")</f>
        <v/>
      </c>
      <c r="BQ357" s="1" t="str">
        <f aca="false">IF(C357&lt;&gt;"",IF(COUNTIF(BQ$3:BQ356,C357)&gt;0,"",C357),"")</f>
        <v/>
      </c>
      <c r="BR357" s="1" t="str">
        <f aca="false">IF(D357&lt;&gt;"",IF(COUNTIF(BR$3:BR356,D357)&gt;0,"",D357),"")</f>
        <v/>
      </c>
      <c r="BS357" s="1" t="str">
        <f aca="false">IF(E357&lt;&gt;"",IF(COUNTIF(BS$3:BS356,E357)&gt;0,"",E357),"")</f>
        <v/>
      </c>
      <c r="BT357" s="1" t="str">
        <f aca="false">IF(F357&lt;&gt;"",IF(COUNTIF(BT$3:BT356,F357)&gt;0,"",F357),"")</f>
        <v/>
      </c>
      <c r="BU357" s="1" t="str">
        <f aca="false">IF(G357&lt;&gt;"",IF(COUNTIF(BU$3:BU356,G357)&gt;0,"",G357),"")</f>
        <v/>
      </c>
    </row>
    <row r="358" customFormat="false" ht="15" hidden="false" customHeight="false" outlineLevel="0" collapsed="false">
      <c r="A358" s="972" t="str">
        <f aca="false">IF(B358&lt;&gt;"",CONCATENATE(B358,C358,D358,E358,F358,G358),"")</f>
        <v/>
      </c>
      <c r="B358" s="660"/>
      <c r="C358" s="660"/>
      <c r="D358" s="660"/>
      <c r="E358" s="1008"/>
      <c r="F358" s="660"/>
      <c r="G358" s="660"/>
      <c r="H358" s="1002"/>
      <c r="I358" s="1002"/>
      <c r="J358" s="1003"/>
      <c r="K358" s="1004"/>
      <c r="L358" s="1005"/>
      <c r="M358" s="1005"/>
      <c r="N358" s="1003"/>
      <c r="O358" s="1014"/>
      <c r="P358" s="1008"/>
      <c r="Q358" s="1008"/>
      <c r="R358" s="1008"/>
      <c r="S358" s="1007"/>
      <c r="V358" s="111" t="n">
        <f aca="false">+V357+1</f>
        <v>356</v>
      </c>
      <c r="W358" s="977" t="str">
        <f aca="false">IFERROR(VLOOKUP($V357,AD:AK,8,FALSE()),"")</f>
        <v/>
      </c>
      <c r="X358" s="977" t="str">
        <f aca="false">IFERROR(VLOOKUP($V358,AE:AL,8,FALSE()),"")</f>
        <v/>
      </c>
      <c r="Y358" s="977" t="str">
        <f aca="false">IFERROR(VLOOKUP($V358,AF:AM,8,FALSE()),"")</f>
        <v/>
      </c>
      <c r="Z358" s="977" t="str">
        <f aca="false">IFERROR(VLOOKUP($V358,AG:AN,8,FALSE()),"")</f>
        <v/>
      </c>
      <c r="AA358" s="977" t="str">
        <f aca="false">IFERROR(VLOOKUP($V358,AH:AO,8,FALSE()),"")</f>
        <v/>
      </c>
      <c r="AB358" s="977" t="str">
        <f aca="false">IFERROR(VLOOKUP($V358,AI:AP,8,FALSE()),"")</f>
        <v/>
      </c>
      <c r="AD358" s="111" t="str">
        <f aca="false">IF(AK358&lt;&gt;"",MAX(AD$3:AD357)+1,"")</f>
        <v/>
      </c>
      <c r="AE358" s="111" t="str">
        <f aca="false">IF(AL358&lt;&gt;"",MAX(AE$3:AE357)+1,"")</f>
        <v/>
      </c>
      <c r="AF358" s="111" t="str">
        <f aca="false">IF(AM358&lt;&gt;"",MAX(AF$3:AF357)+1,"")</f>
        <v/>
      </c>
      <c r="AG358" s="111" t="str">
        <f aca="false">IF(AN358&lt;&gt;"",MAX(AG$3:AG357)+1,"")</f>
        <v/>
      </c>
      <c r="AH358" s="111" t="str">
        <f aca="false">IF(AO358&lt;&gt;"",MAX(AH$3:AH357)+1,"")</f>
        <v/>
      </c>
      <c r="AI358" s="111" t="str">
        <f aca="false">IF(AP358&lt;&gt;"",MAX(AI$3:AI357)+1,"")</f>
        <v/>
      </c>
      <c r="AK358" s="111" t="str">
        <f aca="false">IF(B358="","",IF(COUNTIF($AK$3:AL357,B358)=0,B358,""))</f>
        <v/>
      </c>
      <c r="AL358" s="111" t="str">
        <f aca="false">IF(C358="","",IF($B358='Oneri di Urbanizzazione'!$E$33,IF(COUNTIF($AL$3:AL357,$C358)=0,$C358,""),""))</f>
        <v/>
      </c>
      <c r="AM358" s="111" t="str">
        <f aca="false">IF(D358="","",IF(AND($B358='Oneri di Urbanizzazione'!$E$33,$C358='Oneri di Urbanizzazione'!$E$35),IF(COUNTIF(AM$3:AM357,$D358)=0,$D358,""),""))</f>
        <v/>
      </c>
      <c r="AN358" s="111" t="str">
        <f aca="false">IF(E358="","",IF(AND($B358='Oneri di Urbanizzazione'!$E$33,$C358='Oneri di Urbanizzazione'!$E$35,$D358='Oneri di Urbanizzazione'!$E$38),IF(COUNTIF(AN$3:AN357,$E358)=0,$E358,""),""))</f>
        <v/>
      </c>
      <c r="AO358" s="111" t="str">
        <f aca="false">IF(F358="","",IF(AND($B358='Oneri di Urbanizzazione'!$E$33,$C358='Oneri di Urbanizzazione'!$E$35,$D358='Oneri di Urbanizzazione'!$E$38,$E358='Oneri di Urbanizzazione'!$E$40),IF(COUNTIF(AO$3:AO357,$F358)=0,$F358,""),""))</f>
        <v/>
      </c>
      <c r="AP358" s="111" t="str">
        <f aca="false">IF(G358="","",IF(AND($B358='Oneri di Urbanizzazione'!$E$33,$C358='Oneri di Urbanizzazione'!$E$35,$D358='Oneri di Urbanizzazione'!$E$38,$E358='Oneri di Urbanizzazione'!$E$40,$F358='Oneri di Urbanizzazione'!$E$42),IF(COUNTIF(AP$3:AP357,$G358)=0,$G358,""),""))</f>
        <v/>
      </c>
      <c r="AY358" s="1" t="n">
        <f aca="false">+AY357+1</f>
        <v>356</v>
      </c>
      <c r="AZ358" s="978" t="str">
        <f aca="false">IFERROR(VLOOKUP($AY358,BI:BP,8,FALSE()),"")</f>
        <v/>
      </c>
      <c r="BA358" s="978" t="str">
        <f aca="false">IFERROR(VLOOKUP($AY358,BJ:BQ,8,FALSE()),"")</f>
        <v/>
      </c>
      <c r="BB358" s="978" t="str">
        <f aca="false">IFERROR(VLOOKUP($AY358,BK:BR,8,FALSE()),"")</f>
        <v/>
      </c>
      <c r="BC358" s="978" t="str">
        <f aca="false">IFERROR(VLOOKUP($AY358,BL:BS,8,FALSE()),"")</f>
        <v/>
      </c>
      <c r="BD358" s="978" t="str">
        <f aca="false">IFERROR(VLOOKUP($AY358,BM:BT,8,FALSE()),"")</f>
        <v/>
      </c>
      <c r="BE358" s="978" t="str">
        <f aca="false">IFERROR(VLOOKUP($AY358,BN:BU,8,FALSE()),"")</f>
        <v/>
      </c>
      <c r="BI358" s="1" t="str">
        <f aca="false">IF(BP358&lt;&gt;"",MAX(BI$3:BI357)+1,"")</f>
        <v/>
      </c>
      <c r="BJ358" s="1" t="str">
        <f aca="false">IF(BQ358&lt;&gt;"",MAX(BJ$3:BJ357)+1,"")</f>
        <v/>
      </c>
      <c r="BK358" s="1" t="str">
        <f aca="false">IF(BR358&lt;&gt;"",MAX(BK$3:BK357)+1,"")</f>
        <v/>
      </c>
      <c r="BL358" s="1" t="str">
        <f aca="false">IF(BS358&lt;&gt;"",MAX(BL$3:BL357)+1,"")</f>
        <v/>
      </c>
      <c r="BM358" s="1" t="str">
        <f aca="false">IF(BT358&lt;&gt;"",MAX(BM$3:BM357)+1,"")</f>
        <v/>
      </c>
      <c r="BN358" s="1" t="str">
        <f aca="false">IF(BU358&lt;&gt;"",MAX(BN$3:BN357)+1,"")</f>
        <v/>
      </c>
      <c r="BP358" s="1" t="str">
        <f aca="false">IF(B358&lt;&gt;"",IF(COUNTIF(BP$3:BP357,B358)&gt;0,"",B358),"")</f>
        <v/>
      </c>
      <c r="BQ358" s="1" t="str">
        <f aca="false">IF(C358&lt;&gt;"",IF(COUNTIF(BQ$3:BQ357,C358)&gt;0,"",C358),"")</f>
        <v/>
      </c>
      <c r="BR358" s="1" t="str">
        <f aca="false">IF(D358&lt;&gt;"",IF(COUNTIF(BR$3:BR357,D358)&gt;0,"",D358),"")</f>
        <v/>
      </c>
      <c r="BS358" s="1" t="str">
        <f aca="false">IF(E358&lt;&gt;"",IF(COUNTIF(BS$3:BS357,E358)&gt;0,"",E358),"")</f>
        <v/>
      </c>
      <c r="BT358" s="1" t="str">
        <f aca="false">IF(F358&lt;&gt;"",IF(COUNTIF(BT$3:BT357,F358)&gt;0,"",F358),"")</f>
        <v/>
      </c>
      <c r="BU358" s="1" t="str">
        <f aca="false">IF(G358&lt;&gt;"",IF(COUNTIF(BU$3:BU357,G358)&gt;0,"",G358),"")</f>
        <v/>
      </c>
    </row>
    <row r="359" customFormat="false" ht="15" hidden="false" customHeight="false" outlineLevel="0" collapsed="false">
      <c r="A359" s="972" t="str">
        <f aca="false">IF(B359&lt;&gt;"",CONCATENATE(B359,C359,D359,E359,F359,G359),"")</f>
        <v/>
      </c>
      <c r="B359" s="660"/>
      <c r="C359" s="660"/>
      <c r="D359" s="660"/>
      <c r="E359" s="1008"/>
      <c r="F359" s="660"/>
      <c r="G359" s="660"/>
      <c r="H359" s="1002"/>
      <c r="I359" s="1002"/>
      <c r="J359" s="1003"/>
      <c r="K359" s="1004"/>
      <c r="L359" s="1005"/>
      <c r="M359" s="1005"/>
      <c r="N359" s="1003"/>
      <c r="O359" s="1014"/>
      <c r="P359" s="1008"/>
      <c r="Q359" s="1008"/>
      <c r="R359" s="1008"/>
      <c r="S359" s="1007"/>
      <c r="V359" s="111" t="n">
        <f aca="false">+V358+1</f>
        <v>357</v>
      </c>
      <c r="W359" s="977" t="str">
        <f aca="false">IFERROR(VLOOKUP($V358,AD:AK,8,FALSE()),"")</f>
        <v/>
      </c>
      <c r="X359" s="977" t="str">
        <f aca="false">IFERROR(VLOOKUP($V359,AE:AL,8,FALSE()),"")</f>
        <v/>
      </c>
      <c r="Y359" s="977" t="str">
        <f aca="false">IFERROR(VLOOKUP($V359,AF:AM,8,FALSE()),"")</f>
        <v/>
      </c>
      <c r="Z359" s="977" t="str">
        <f aca="false">IFERROR(VLOOKUP($V359,AG:AN,8,FALSE()),"")</f>
        <v/>
      </c>
      <c r="AA359" s="977" t="str">
        <f aca="false">IFERROR(VLOOKUP($V359,AH:AO,8,FALSE()),"")</f>
        <v/>
      </c>
      <c r="AB359" s="977" t="str">
        <f aca="false">IFERROR(VLOOKUP($V359,AI:AP,8,FALSE()),"")</f>
        <v/>
      </c>
      <c r="AD359" s="111" t="str">
        <f aca="false">IF(AK359&lt;&gt;"",MAX(AD$3:AD358)+1,"")</f>
        <v/>
      </c>
      <c r="AE359" s="111" t="str">
        <f aca="false">IF(AL359&lt;&gt;"",MAX(AE$3:AE358)+1,"")</f>
        <v/>
      </c>
      <c r="AF359" s="111" t="str">
        <f aca="false">IF(AM359&lt;&gt;"",MAX(AF$3:AF358)+1,"")</f>
        <v/>
      </c>
      <c r="AG359" s="111" t="str">
        <f aca="false">IF(AN359&lt;&gt;"",MAX(AG$3:AG358)+1,"")</f>
        <v/>
      </c>
      <c r="AH359" s="111" t="str">
        <f aca="false">IF(AO359&lt;&gt;"",MAX(AH$3:AH358)+1,"")</f>
        <v/>
      </c>
      <c r="AI359" s="111" t="str">
        <f aca="false">IF(AP359&lt;&gt;"",MAX(AI$3:AI358)+1,"")</f>
        <v/>
      </c>
      <c r="AK359" s="111" t="str">
        <f aca="false">IF(B359="","",IF(COUNTIF($AK$3:AL358,B359)=0,B359,""))</f>
        <v/>
      </c>
      <c r="AL359" s="111" t="str">
        <f aca="false">IF(C359="","",IF($B359='Oneri di Urbanizzazione'!$E$33,IF(COUNTIF($AL$3:AL358,$C359)=0,$C359,""),""))</f>
        <v/>
      </c>
      <c r="AM359" s="111" t="str">
        <f aca="false">IF(D359="","",IF(AND($B359='Oneri di Urbanizzazione'!$E$33,$C359='Oneri di Urbanizzazione'!$E$35),IF(COUNTIF(AM$3:AM358,$D359)=0,$D359,""),""))</f>
        <v/>
      </c>
      <c r="AN359" s="111" t="str">
        <f aca="false">IF(E359="","",IF(AND($B359='Oneri di Urbanizzazione'!$E$33,$C359='Oneri di Urbanizzazione'!$E$35,$D359='Oneri di Urbanizzazione'!$E$38),IF(COUNTIF(AN$3:AN358,$E359)=0,$E359,""),""))</f>
        <v/>
      </c>
      <c r="AO359" s="111" t="str">
        <f aca="false">IF(F359="","",IF(AND($B359='Oneri di Urbanizzazione'!$E$33,$C359='Oneri di Urbanizzazione'!$E$35,$D359='Oneri di Urbanizzazione'!$E$38,$E359='Oneri di Urbanizzazione'!$E$40),IF(COUNTIF(AO$3:AO358,$F359)=0,$F359,""),""))</f>
        <v/>
      </c>
      <c r="AP359" s="111" t="str">
        <f aca="false">IF(G359="","",IF(AND($B359='Oneri di Urbanizzazione'!$E$33,$C359='Oneri di Urbanizzazione'!$E$35,$D359='Oneri di Urbanizzazione'!$E$38,$E359='Oneri di Urbanizzazione'!$E$40,$F359='Oneri di Urbanizzazione'!$E$42),IF(COUNTIF(AP$3:AP358,$G359)=0,$G359,""),""))</f>
        <v/>
      </c>
      <c r="AY359" s="1" t="n">
        <f aca="false">+AY358+1</f>
        <v>357</v>
      </c>
      <c r="AZ359" s="978" t="str">
        <f aca="false">IFERROR(VLOOKUP($AY359,BI:BP,8,FALSE()),"")</f>
        <v/>
      </c>
      <c r="BA359" s="978" t="str">
        <f aca="false">IFERROR(VLOOKUP($AY359,BJ:BQ,8,FALSE()),"")</f>
        <v/>
      </c>
      <c r="BB359" s="978" t="str">
        <f aca="false">IFERROR(VLOOKUP($AY359,BK:BR,8,FALSE()),"")</f>
        <v/>
      </c>
      <c r="BC359" s="978" t="str">
        <f aca="false">IFERROR(VLOOKUP($AY359,BL:BS,8,FALSE()),"")</f>
        <v/>
      </c>
      <c r="BD359" s="978" t="str">
        <f aca="false">IFERROR(VLOOKUP($AY359,BM:BT,8,FALSE()),"")</f>
        <v/>
      </c>
      <c r="BE359" s="978" t="str">
        <f aca="false">IFERROR(VLOOKUP($AY359,BN:BU,8,FALSE()),"")</f>
        <v/>
      </c>
      <c r="BI359" s="1" t="str">
        <f aca="false">IF(BP359&lt;&gt;"",MAX(BI$3:BI358)+1,"")</f>
        <v/>
      </c>
      <c r="BJ359" s="1" t="str">
        <f aca="false">IF(BQ359&lt;&gt;"",MAX(BJ$3:BJ358)+1,"")</f>
        <v/>
      </c>
      <c r="BK359" s="1" t="str">
        <f aca="false">IF(BR359&lt;&gt;"",MAX(BK$3:BK358)+1,"")</f>
        <v/>
      </c>
      <c r="BL359" s="1" t="str">
        <f aca="false">IF(BS359&lt;&gt;"",MAX(BL$3:BL358)+1,"")</f>
        <v/>
      </c>
      <c r="BM359" s="1" t="str">
        <f aca="false">IF(BT359&lt;&gt;"",MAX(BM$3:BM358)+1,"")</f>
        <v/>
      </c>
      <c r="BN359" s="1" t="str">
        <f aca="false">IF(BU359&lt;&gt;"",MAX(BN$3:BN358)+1,"")</f>
        <v/>
      </c>
      <c r="BP359" s="1" t="str">
        <f aca="false">IF(B359&lt;&gt;"",IF(COUNTIF(BP$3:BP358,B359)&gt;0,"",B359),"")</f>
        <v/>
      </c>
      <c r="BQ359" s="1" t="str">
        <f aca="false">IF(C359&lt;&gt;"",IF(COUNTIF(BQ$3:BQ358,C359)&gt;0,"",C359),"")</f>
        <v/>
      </c>
      <c r="BR359" s="1" t="str">
        <f aca="false">IF(D359&lt;&gt;"",IF(COUNTIF(BR$3:BR358,D359)&gt;0,"",D359),"")</f>
        <v/>
      </c>
      <c r="BS359" s="1" t="str">
        <f aca="false">IF(E359&lt;&gt;"",IF(COUNTIF(BS$3:BS358,E359)&gt;0,"",E359),"")</f>
        <v/>
      </c>
      <c r="BT359" s="1" t="str">
        <f aca="false">IF(F359&lt;&gt;"",IF(COUNTIF(BT$3:BT358,F359)&gt;0,"",F359),"")</f>
        <v/>
      </c>
      <c r="BU359" s="1" t="str">
        <f aca="false">IF(G359&lt;&gt;"",IF(COUNTIF(BU$3:BU358,G359)&gt;0,"",G359),"")</f>
        <v/>
      </c>
    </row>
    <row r="360" customFormat="false" ht="15" hidden="false" customHeight="false" outlineLevel="0" collapsed="false">
      <c r="A360" s="972" t="str">
        <f aca="false">IF(B360&lt;&gt;"",CONCATENATE(B360,C360,D360,E360,F360,G360),"")</f>
        <v/>
      </c>
      <c r="B360" s="660"/>
      <c r="C360" s="660"/>
      <c r="D360" s="660"/>
      <c r="E360" s="1008"/>
      <c r="F360" s="660"/>
      <c r="G360" s="660"/>
      <c r="H360" s="1002"/>
      <c r="I360" s="1002"/>
      <c r="J360" s="1003"/>
      <c r="K360" s="1004"/>
      <c r="L360" s="1005"/>
      <c r="M360" s="1005"/>
      <c r="N360" s="1003"/>
      <c r="O360" s="1014"/>
      <c r="P360" s="1008"/>
      <c r="Q360" s="1008"/>
      <c r="R360" s="1008"/>
      <c r="S360" s="1007"/>
      <c r="V360" s="111" t="n">
        <f aca="false">+V359+1</f>
        <v>358</v>
      </c>
      <c r="W360" s="977" t="str">
        <f aca="false">IFERROR(VLOOKUP($V359,AD:AK,8,FALSE()),"")</f>
        <v/>
      </c>
      <c r="X360" s="977" t="str">
        <f aca="false">IFERROR(VLOOKUP($V360,AE:AL,8,FALSE()),"")</f>
        <v/>
      </c>
      <c r="Y360" s="977" t="str">
        <f aca="false">IFERROR(VLOOKUP($V360,AF:AM,8,FALSE()),"")</f>
        <v/>
      </c>
      <c r="Z360" s="977" t="str">
        <f aca="false">IFERROR(VLOOKUP($V360,AG:AN,8,FALSE()),"")</f>
        <v/>
      </c>
      <c r="AA360" s="977" t="str">
        <f aca="false">IFERROR(VLOOKUP($V360,AH:AO,8,FALSE()),"")</f>
        <v/>
      </c>
      <c r="AB360" s="977" t="str">
        <f aca="false">IFERROR(VLOOKUP($V360,AI:AP,8,FALSE()),"")</f>
        <v/>
      </c>
      <c r="AD360" s="111" t="str">
        <f aca="false">IF(AK360&lt;&gt;"",MAX(AD$3:AD359)+1,"")</f>
        <v/>
      </c>
      <c r="AE360" s="111" t="str">
        <f aca="false">IF(AL360&lt;&gt;"",MAX(AE$3:AE359)+1,"")</f>
        <v/>
      </c>
      <c r="AF360" s="111" t="str">
        <f aca="false">IF(AM360&lt;&gt;"",MAX(AF$3:AF359)+1,"")</f>
        <v/>
      </c>
      <c r="AG360" s="111" t="str">
        <f aca="false">IF(AN360&lt;&gt;"",MAX(AG$3:AG359)+1,"")</f>
        <v/>
      </c>
      <c r="AH360" s="111" t="str">
        <f aca="false">IF(AO360&lt;&gt;"",MAX(AH$3:AH359)+1,"")</f>
        <v/>
      </c>
      <c r="AI360" s="111" t="str">
        <f aca="false">IF(AP360&lt;&gt;"",MAX(AI$3:AI359)+1,"")</f>
        <v/>
      </c>
      <c r="AK360" s="111" t="str">
        <f aca="false">IF(B360="","",IF(COUNTIF($AK$3:AL359,B360)=0,B360,""))</f>
        <v/>
      </c>
      <c r="AL360" s="111" t="str">
        <f aca="false">IF(C360="","",IF($B360='Oneri di Urbanizzazione'!$E$33,IF(COUNTIF($AL$3:AL359,$C360)=0,$C360,""),""))</f>
        <v/>
      </c>
      <c r="AM360" s="111" t="str">
        <f aca="false">IF(D360="","",IF(AND($B360='Oneri di Urbanizzazione'!$E$33,$C360='Oneri di Urbanizzazione'!$E$35),IF(COUNTIF(AM$3:AM359,$D360)=0,$D360,""),""))</f>
        <v/>
      </c>
      <c r="AN360" s="111" t="str">
        <f aca="false">IF(E360="","",IF(AND($B360='Oneri di Urbanizzazione'!$E$33,$C360='Oneri di Urbanizzazione'!$E$35,$D360='Oneri di Urbanizzazione'!$E$38),IF(COUNTIF(AN$3:AN359,$E360)=0,$E360,""),""))</f>
        <v/>
      </c>
      <c r="AO360" s="111" t="str">
        <f aca="false">IF(F360="","",IF(AND($B360='Oneri di Urbanizzazione'!$E$33,$C360='Oneri di Urbanizzazione'!$E$35,$D360='Oneri di Urbanizzazione'!$E$38,$E360='Oneri di Urbanizzazione'!$E$40),IF(COUNTIF(AO$3:AO359,$F360)=0,$F360,""),""))</f>
        <v/>
      </c>
      <c r="AP360" s="111" t="str">
        <f aca="false">IF(G360="","",IF(AND($B360='Oneri di Urbanizzazione'!$E$33,$C360='Oneri di Urbanizzazione'!$E$35,$D360='Oneri di Urbanizzazione'!$E$38,$E360='Oneri di Urbanizzazione'!$E$40,$F360='Oneri di Urbanizzazione'!$E$42),IF(COUNTIF(AP$3:AP359,$G360)=0,$G360,""),""))</f>
        <v/>
      </c>
      <c r="AY360" s="1" t="n">
        <f aca="false">+AY359+1</f>
        <v>358</v>
      </c>
      <c r="AZ360" s="978" t="str">
        <f aca="false">IFERROR(VLOOKUP($AY360,BI:BP,8,FALSE()),"")</f>
        <v/>
      </c>
      <c r="BA360" s="978" t="str">
        <f aca="false">IFERROR(VLOOKUP($AY360,BJ:BQ,8,FALSE()),"")</f>
        <v/>
      </c>
      <c r="BB360" s="978" t="str">
        <f aca="false">IFERROR(VLOOKUP($AY360,BK:BR,8,FALSE()),"")</f>
        <v/>
      </c>
      <c r="BC360" s="978" t="str">
        <f aca="false">IFERROR(VLOOKUP($AY360,BL:BS,8,FALSE()),"")</f>
        <v/>
      </c>
      <c r="BD360" s="978" t="str">
        <f aca="false">IFERROR(VLOOKUP($AY360,BM:BT,8,FALSE()),"")</f>
        <v/>
      </c>
      <c r="BE360" s="978" t="str">
        <f aca="false">IFERROR(VLOOKUP($AY360,BN:BU,8,FALSE()),"")</f>
        <v/>
      </c>
      <c r="BI360" s="1" t="str">
        <f aca="false">IF(BP360&lt;&gt;"",MAX(BI$3:BI359)+1,"")</f>
        <v/>
      </c>
      <c r="BJ360" s="1" t="str">
        <f aca="false">IF(BQ360&lt;&gt;"",MAX(BJ$3:BJ359)+1,"")</f>
        <v/>
      </c>
      <c r="BK360" s="1" t="str">
        <f aca="false">IF(BR360&lt;&gt;"",MAX(BK$3:BK359)+1,"")</f>
        <v/>
      </c>
      <c r="BL360" s="1" t="str">
        <f aca="false">IF(BS360&lt;&gt;"",MAX(BL$3:BL359)+1,"")</f>
        <v/>
      </c>
      <c r="BM360" s="1" t="str">
        <f aca="false">IF(BT360&lt;&gt;"",MAX(BM$3:BM359)+1,"")</f>
        <v/>
      </c>
      <c r="BN360" s="1" t="str">
        <f aca="false">IF(BU360&lt;&gt;"",MAX(BN$3:BN359)+1,"")</f>
        <v/>
      </c>
      <c r="BP360" s="1" t="str">
        <f aca="false">IF(B360&lt;&gt;"",IF(COUNTIF(BP$3:BP359,B360)&gt;0,"",B360),"")</f>
        <v/>
      </c>
      <c r="BQ360" s="1" t="str">
        <f aca="false">IF(C360&lt;&gt;"",IF(COUNTIF(BQ$3:BQ359,C360)&gt;0,"",C360),"")</f>
        <v/>
      </c>
      <c r="BR360" s="1" t="str">
        <f aca="false">IF(D360&lt;&gt;"",IF(COUNTIF(BR$3:BR359,D360)&gt;0,"",D360),"")</f>
        <v/>
      </c>
      <c r="BS360" s="1" t="str">
        <f aca="false">IF(E360&lt;&gt;"",IF(COUNTIF(BS$3:BS359,E360)&gt;0,"",E360),"")</f>
        <v/>
      </c>
      <c r="BT360" s="1" t="str">
        <f aca="false">IF(F360&lt;&gt;"",IF(COUNTIF(BT$3:BT359,F360)&gt;0,"",F360),"")</f>
        <v/>
      </c>
      <c r="BU360" s="1" t="str">
        <f aca="false">IF(G360&lt;&gt;"",IF(COUNTIF(BU$3:BU359,G360)&gt;0,"",G360),"")</f>
        <v/>
      </c>
    </row>
    <row r="361" customFormat="false" ht="15" hidden="false" customHeight="false" outlineLevel="0" collapsed="false">
      <c r="A361" s="972" t="str">
        <f aca="false">IF(B361&lt;&gt;"",CONCATENATE(B361,C361,D361,E361,F361,G361),"")</f>
        <v/>
      </c>
      <c r="B361" s="660"/>
      <c r="C361" s="660"/>
      <c r="D361" s="660"/>
      <c r="E361" s="1008"/>
      <c r="F361" s="660"/>
      <c r="G361" s="660"/>
      <c r="H361" s="1002"/>
      <c r="I361" s="1002"/>
      <c r="J361" s="1003"/>
      <c r="K361" s="1004"/>
      <c r="L361" s="1005"/>
      <c r="M361" s="1005"/>
      <c r="N361" s="1003"/>
      <c r="O361" s="1014"/>
      <c r="P361" s="1008"/>
      <c r="Q361" s="1008"/>
      <c r="R361" s="1008"/>
      <c r="S361" s="1007"/>
      <c r="V361" s="111" t="n">
        <f aca="false">+V360+1</f>
        <v>359</v>
      </c>
      <c r="W361" s="977" t="str">
        <f aca="false">IFERROR(VLOOKUP($V360,AD:AK,8,FALSE()),"")</f>
        <v/>
      </c>
      <c r="X361" s="977" t="str">
        <f aca="false">IFERROR(VLOOKUP($V361,AE:AL,8,FALSE()),"")</f>
        <v/>
      </c>
      <c r="Y361" s="977" t="str">
        <f aca="false">IFERROR(VLOOKUP($V361,AF:AM,8,FALSE()),"")</f>
        <v/>
      </c>
      <c r="Z361" s="977" t="str">
        <f aca="false">IFERROR(VLOOKUP($V361,AG:AN,8,FALSE()),"")</f>
        <v/>
      </c>
      <c r="AA361" s="977" t="str">
        <f aca="false">IFERROR(VLOOKUP($V361,AH:AO,8,FALSE()),"")</f>
        <v/>
      </c>
      <c r="AB361" s="977" t="str">
        <f aca="false">IFERROR(VLOOKUP($V361,AI:AP,8,FALSE()),"")</f>
        <v/>
      </c>
      <c r="AD361" s="111" t="str">
        <f aca="false">IF(AK361&lt;&gt;"",MAX(AD$3:AD360)+1,"")</f>
        <v/>
      </c>
      <c r="AE361" s="111" t="str">
        <f aca="false">IF(AL361&lt;&gt;"",MAX(AE$3:AE360)+1,"")</f>
        <v/>
      </c>
      <c r="AF361" s="111" t="str">
        <f aca="false">IF(AM361&lt;&gt;"",MAX(AF$3:AF360)+1,"")</f>
        <v/>
      </c>
      <c r="AG361" s="111" t="str">
        <f aca="false">IF(AN361&lt;&gt;"",MAX(AG$3:AG360)+1,"")</f>
        <v/>
      </c>
      <c r="AH361" s="111" t="str">
        <f aca="false">IF(AO361&lt;&gt;"",MAX(AH$3:AH360)+1,"")</f>
        <v/>
      </c>
      <c r="AI361" s="111" t="str">
        <f aca="false">IF(AP361&lt;&gt;"",MAX(AI$3:AI360)+1,"")</f>
        <v/>
      </c>
      <c r="AK361" s="111" t="str">
        <f aca="false">IF(B361="","",IF(COUNTIF($AK$3:AL360,B361)=0,B361,""))</f>
        <v/>
      </c>
      <c r="AL361" s="111" t="str">
        <f aca="false">IF(C361="","",IF($B361='Oneri di Urbanizzazione'!$E$33,IF(COUNTIF($AL$3:AL360,$C361)=0,$C361,""),""))</f>
        <v/>
      </c>
      <c r="AM361" s="111" t="str">
        <f aca="false">IF(D361="","",IF(AND($B361='Oneri di Urbanizzazione'!$E$33,$C361='Oneri di Urbanizzazione'!$E$35),IF(COUNTIF(AM$3:AM360,$D361)=0,$D361,""),""))</f>
        <v/>
      </c>
      <c r="AN361" s="111" t="str">
        <f aca="false">IF(E361="","",IF(AND($B361='Oneri di Urbanizzazione'!$E$33,$C361='Oneri di Urbanizzazione'!$E$35,$D361='Oneri di Urbanizzazione'!$E$38),IF(COUNTIF(AN$3:AN360,$E361)=0,$E361,""),""))</f>
        <v/>
      </c>
      <c r="AO361" s="111" t="str">
        <f aca="false">IF(F361="","",IF(AND($B361='Oneri di Urbanizzazione'!$E$33,$C361='Oneri di Urbanizzazione'!$E$35,$D361='Oneri di Urbanizzazione'!$E$38,$E361='Oneri di Urbanizzazione'!$E$40),IF(COUNTIF(AO$3:AO360,$F361)=0,$F361,""),""))</f>
        <v/>
      </c>
      <c r="AP361" s="111" t="str">
        <f aca="false">IF(G361="","",IF(AND($B361='Oneri di Urbanizzazione'!$E$33,$C361='Oneri di Urbanizzazione'!$E$35,$D361='Oneri di Urbanizzazione'!$E$38,$E361='Oneri di Urbanizzazione'!$E$40,$F361='Oneri di Urbanizzazione'!$E$42),IF(COUNTIF(AP$3:AP360,$G361)=0,$G361,""),""))</f>
        <v/>
      </c>
      <c r="AY361" s="1" t="n">
        <f aca="false">+AY360+1</f>
        <v>359</v>
      </c>
      <c r="AZ361" s="978" t="str">
        <f aca="false">IFERROR(VLOOKUP($AY361,BI:BP,8,FALSE()),"")</f>
        <v/>
      </c>
      <c r="BA361" s="978" t="str">
        <f aca="false">IFERROR(VLOOKUP($AY361,BJ:BQ,8,FALSE()),"")</f>
        <v/>
      </c>
      <c r="BB361" s="978" t="str">
        <f aca="false">IFERROR(VLOOKUP($AY361,BK:BR,8,FALSE()),"")</f>
        <v/>
      </c>
      <c r="BC361" s="978" t="str">
        <f aca="false">IFERROR(VLOOKUP($AY361,BL:BS,8,FALSE()),"")</f>
        <v/>
      </c>
      <c r="BD361" s="978" t="str">
        <f aca="false">IFERROR(VLOOKUP($AY361,BM:BT,8,FALSE()),"")</f>
        <v/>
      </c>
      <c r="BE361" s="978" t="str">
        <f aca="false">IFERROR(VLOOKUP($AY361,BN:BU,8,FALSE()),"")</f>
        <v/>
      </c>
      <c r="BI361" s="1" t="str">
        <f aca="false">IF(BP361&lt;&gt;"",MAX(BI$3:BI360)+1,"")</f>
        <v/>
      </c>
      <c r="BJ361" s="1" t="str">
        <f aca="false">IF(BQ361&lt;&gt;"",MAX(BJ$3:BJ360)+1,"")</f>
        <v/>
      </c>
      <c r="BK361" s="1" t="str">
        <f aca="false">IF(BR361&lt;&gt;"",MAX(BK$3:BK360)+1,"")</f>
        <v/>
      </c>
      <c r="BL361" s="1" t="str">
        <f aca="false">IF(BS361&lt;&gt;"",MAX(BL$3:BL360)+1,"")</f>
        <v/>
      </c>
      <c r="BM361" s="1" t="str">
        <f aca="false">IF(BT361&lt;&gt;"",MAX(BM$3:BM360)+1,"")</f>
        <v/>
      </c>
      <c r="BN361" s="1" t="str">
        <f aca="false">IF(BU361&lt;&gt;"",MAX(BN$3:BN360)+1,"")</f>
        <v/>
      </c>
      <c r="BP361" s="1" t="str">
        <f aca="false">IF(B361&lt;&gt;"",IF(COUNTIF(BP$3:BP360,B361)&gt;0,"",B361),"")</f>
        <v/>
      </c>
      <c r="BQ361" s="1" t="str">
        <f aca="false">IF(C361&lt;&gt;"",IF(COUNTIF(BQ$3:BQ360,C361)&gt;0,"",C361),"")</f>
        <v/>
      </c>
      <c r="BR361" s="1" t="str">
        <f aca="false">IF(D361&lt;&gt;"",IF(COUNTIF(BR$3:BR360,D361)&gt;0,"",D361),"")</f>
        <v/>
      </c>
      <c r="BS361" s="1" t="str">
        <f aca="false">IF(E361&lt;&gt;"",IF(COUNTIF(BS$3:BS360,E361)&gt;0,"",E361),"")</f>
        <v/>
      </c>
      <c r="BT361" s="1" t="str">
        <f aca="false">IF(F361&lt;&gt;"",IF(COUNTIF(BT$3:BT360,F361)&gt;0,"",F361),"")</f>
        <v/>
      </c>
      <c r="BU361" s="1" t="str">
        <f aca="false">IF(G361&lt;&gt;"",IF(COUNTIF(BU$3:BU360,G361)&gt;0,"",G361),"")</f>
        <v/>
      </c>
    </row>
    <row r="362" customFormat="false" ht="15" hidden="false" customHeight="false" outlineLevel="0" collapsed="false">
      <c r="A362" s="972" t="str">
        <f aca="false">IF(B362&lt;&gt;"",CONCATENATE(B362,C362,D362,E362,F362,G362),"")</f>
        <v/>
      </c>
      <c r="B362" s="660"/>
      <c r="C362" s="660"/>
      <c r="D362" s="660"/>
      <c r="E362" s="1008"/>
      <c r="F362" s="660"/>
      <c r="G362" s="660"/>
      <c r="H362" s="1002"/>
      <c r="I362" s="1002"/>
      <c r="J362" s="1003"/>
      <c r="K362" s="1004"/>
      <c r="L362" s="1005"/>
      <c r="M362" s="1005"/>
      <c r="N362" s="1003"/>
      <c r="O362" s="1014"/>
      <c r="P362" s="1008"/>
      <c r="Q362" s="1008"/>
      <c r="R362" s="1008"/>
      <c r="S362" s="1007"/>
      <c r="V362" s="111" t="n">
        <f aca="false">+V361+1</f>
        <v>360</v>
      </c>
      <c r="W362" s="977" t="str">
        <f aca="false">IFERROR(VLOOKUP($V361,AD:AK,8,FALSE()),"")</f>
        <v/>
      </c>
      <c r="X362" s="977" t="str">
        <f aca="false">IFERROR(VLOOKUP($V362,AE:AL,8,FALSE()),"")</f>
        <v/>
      </c>
      <c r="Y362" s="977" t="str">
        <f aca="false">IFERROR(VLOOKUP($V362,AF:AM,8,FALSE()),"")</f>
        <v/>
      </c>
      <c r="Z362" s="977" t="str">
        <f aca="false">IFERROR(VLOOKUP($V362,AG:AN,8,FALSE()),"")</f>
        <v/>
      </c>
      <c r="AA362" s="977" t="str">
        <f aca="false">IFERROR(VLOOKUP($V362,AH:AO,8,FALSE()),"")</f>
        <v/>
      </c>
      <c r="AB362" s="977" t="str">
        <f aca="false">IFERROR(VLOOKUP($V362,AI:AP,8,FALSE()),"")</f>
        <v/>
      </c>
      <c r="AD362" s="111" t="str">
        <f aca="false">IF(AK362&lt;&gt;"",MAX(AD$3:AD361)+1,"")</f>
        <v/>
      </c>
      <c r="AE362" s="111" t="str">
        <f aca="false">IF(AL362&lt;&gt;"",MAX(AE$3:AE361)+1,"")</f>
        <v/>
      </c>
      <c r="AF362" s="111" t="str">
        <f aca="false">IF(AM362&lt;&gt;"",MAX(AF$3:AF361)+1,"")</f>
        <v/>
      </c>
      <c r="AG362" s="111" t="str">
        <f aca="false">IF(AN362&lt;&gt;"",MAX(AG$3:AG361)+1,"")</f>
        <v/>
      </c>
      <c r="AH362" s="111" t="str">
        <f aca="false">IF(AO362&lt;&gt;"",MAX(AH$3:AH361)+1,"")</f>
        <v/>
      </c>
      <c r="AI362" s="111" t="str">
        <f aca="false">IF(AP362&lt;&gt;"",MAX(AI$3:AI361)+1,"")</f>
        <v/>
      </c>
      <c r="AK362" s="111" t="str">
        <f aca="false">IF(B362="","",IF(COUNTIF($AK$3:AL361,B362)=0,B362,""))</f>
        <v/>
      </c>
      <c r="AL362" s="111" t="str">
        <f aca="false">IF(C362="","",IF($B362='Oneri di Urbanizzazione'!$E$33,IF(COUNTIF($AL$3:AL361,$C362)=0,$C362,""),""))</f>
        <v/>
      </c>
      <c r="AM362" s="111" t="str">
        <f aca="false">IF(D362="","",IF(AND($B362='Oneri di Urbanizzazione'!$E$33,$C362='Oneri di Urbanizzazione'!$E$35),IF(COUNTIF(AM$3:AM361,$D362)=0,$D362,""),""))</f>
        <v/>
      </c>
      <c r="AN362" s="111" t="str">
        <f aca="false">IF(E362="","",IF(AND($B362='Oneri di Urbanizzazione'!$E$33,$C362='Oneri di Urbanizzazione'!$E$35,$D362='Oneri di Urbanizzazione'!$E$38),IF(COUNTIF(AN$3:AN361,$E362)=0,$E362,""),""))</f>
        <v/>
      </c>
      <c r="AO362" s="111" t="str">
        <f aca="false">IF(F362="","",IF(AND($B362='Oneri di Urbanizzazione'!$E$33,$C362='Oneri di Urbanizzazione'!$E$35,$D362='Oneri di Urbanizzazione'!$E$38,$E362='Oneri di Urbanizzazione'!$E$40),IF(COUNTIF(AO$3:AO361,$F362)=0,$F362,""),""))</f>
        <v/>
      </c>
      <c r="AP362" s="111" t="str">
        <f aca="false">IF(G362="","",IF(AND($B362='Oneri di Urbanizzazione'!$E$33,$C362='Oneri di Urbanizzazione'!$E$35,$D362='Oneri di Urbanizzazione'!$E$38,$E362='Oneri di Urbanizzazione'!$E$40,$F362='Oneri di Urbanizzazione'!$E$42),IF(COUNTIF(AP$3:AP361,$G362)=0,$G362,""),""))</f>
        <v/>
      </c>
      <c r="AY362" s="1" t="n">
        <f aca="false">+AY361+1</f>
        <v>360</v>
      </c>
      <c r="AZ362" s="978" t="str">
        <f aca="false">IFERROR(VLOOKUP($AY362,BI:BP,8,FALSE()),"")</f>
        <v/>
      </c>
      <c r="BA362" s="978" t="str">
        <f aca="false">IFERROR(VLOOKUP($AY362,BJ:BQ,8,FALSE()),"")</f>
        <v/>
      </c>
      <c r="BB362" s="978" t="str">
        <f aca="false">IFERROR(VLOOKUP($AY362,BK:BR,8,FALSE()),"")</f>
        <v/>
      </c>
      <c r="BC362" s="978" t="str">
        <f aca="false">IFERROR(VLOOKUP($AY362,BL:BS,8,FALSE()),"")</f>
        <v/>
      </c>
      <c r="BD362" s="978" t="str">
        <f aca="false">IFERROR(VLOOKUP($AY362,BM:BT,8,FALSE()),"")</f>
        <v/>
      </c>
      <c r="BE362" s="978" t="str">
        <f aca="false">IFERROR(VLOOKUP($AY362,BN:BU,8,FALSE()),"")</f>
        <v/>
      </c>
      <c r="BI362" s="1" t="str">
        <f aca="false">IF(BP362&lt;&gt;"",MAX(BI$3:BI361)+1,"")</f>
        <v/>
      </c>
      <c r="BJ362" s="1" t="str">
        <f aca="false">IF(BQ362&lt;&gt;"",MAX(BJ$3:BJ361)+1,"")</f>
        <v/>
      </c>
      <c r="BK362" s="1" t="str">
        <f aca="false">IF(BR362&lt;&gt;"",MAX(BK$3:BK361)+1,"")</f>
        <v/>
      </c>
      <c r="BL362" s="1" t="str">
        <f aca="false">IF(BS362&lt;&gt;"",MAX(BL$3:BL361)+1,"")</f>
        <v/>
      </c>
      <c r="BM362" s="1" t="str">
        <f aca="false">IF(BT362&lt;&gt;"",MAX(BM$3:BM361)+1,"")</f>
        <v/>
      </c>
      <c r="BN362" s="1" t="str">
        <f aca="false">IF(BU362&lt;&gt;"",MAX(BN$3:BN361)+1,"")</f>
        <v/>
      </c>
      <c r="BP362" s="1" t="str">
        <f aca="false">IF(B362&lt;&gt;"",IF(COUNTIF(BP$3:BP361,B362)&gt;0,"",B362),"")</f>
        <v/>
      </c>
      <c r="BQ362" s="1" t="str">
        <f aca="false">IF(C362&lt;&gt;"",IF(COUNTIF(BQ$3:BQ361,C362)&gt;0,"",C362),"")</f>
        <v/>
      </c>
      <c r="BR362" s="1" t="str">
        <f aca="false">IF(D362&lt;&gt;"",IF(COUNTIF(BR$3:BR361,D362)&gt;0,"",D362),"")</f>
        <v/>
      </c>
      <c r="BS362" s="1" t="str">
        <f aca="false">IF(E362&lt;&gt;"",IF(COUNTIF(BS$3:BS361,E362)&gt;0,"",E362),"")</f>
        <v/>
      </c>
      <c r="BT362" s="1" t="str">
        <f aca="false">IF(F362&lt;&gt;"",IF(COUNTIF(BT$3:BT361,F362)&gt;0,"",F362),"")</f>
        <v/>
      </c>
      <c r="BU362" s="1" t="str">
        <f aca="false">IF(G362&lt;&gt;"",IF(COUNTIF(BU$3:BU361,G362)&gt;0,"",G362),"")</f>
        <v/>
      </c>
    </row>
    <row r="363" customFormat="false" ht="15" hidden="false" customHeight="false" outlineLevel="0" collapsed="false">
      <c r="A363" s="972" t="str">
        <f aca="false">IF(B363&lt;&gt;"",CONCATENATE(B363,C363,D363,E363,F363,G363),"")</f>
        <v/>
      </c>
      <c r="B363" s="660"/>
      <c r="C363" s="660"/>
      <c r="D363" s="660"/>
      <c r="E363" s="1008"/>
      <c r="F363" s="660"/>
      <c r="G363" s="660"/>
      <c r="H363" s="1002"/>
      <c r="I363" s="1002"/>
      <c r="J363" s="1003"/>
      <c r="K363" s="1004"/>
      <c r="L363" s="1005"/>
      <c r="M363" s="1005"/>
      <c r="N363" s="1003"/>
      <c r="O363" s="1014"/>
      <c r="P363" s="1008"/>
      <c r="Q363" s="1008"/>
      <c r="R363" s="1008"/>
      <c r="S363" s="1007"/>
      <c r="V363" s="111" t="n">
        <f aca="false">+V362+1</f>
        <v>361</v>
      </c>
      <c r="W363" s="977" t="str">
        <f aca="false">IFERROR(VLOOKUP($V362,AD:AK,8,FALSE()),"")</f>
        <v/>
      </c>
      <c r="X363" s="977" t="str">
        <f aca="false">IFERROR(VLOOKUP($V363,AE:AL,8,FALSE()),"")</f>
        <v/>
      </c>
      <c r="Y363" s="977" t="str">
        <f aca="false">IFERROR(VLOOKUP($V363,AF:AM,8,FALSE()),"")</f>
        <v/>
      </c>
      <c r="Z363" s="977" t="str">
        <f aca="false">IFERROR(VLOOKUP($V363,AG:AN,8,FALSE()),"")</f>
        <v/>
      </c>
      <c r="AA363" s="977" t="str">
        <f aca="false">IFERROR(VLOOKUP($V363,AH:AO,8,FALSE()),"")</f>
        <v/>
      </c>
      <c r="AB363" s="977" t="str">
        <f aca="false">IFERROR(VLOOKUP($V363,AI:AP,8,FALSE()),"")</f>
        <v/>
      </c>
      <c r="AD363" s="111" t="str">
        <f aca="false">IF(AK363&lt;&gt;"",MAX(AD$3:AD362)+1,"")</f>
        <v/>
      </c>
      <c r="AE363" s="111" t="str">
        <f aca="false">IF(AL363&lt;&gt;"",MAX(AE$3:AE362)+1,"")</f>
        <v/>
      </c>
      <c r="AF363" s="111" t="str">
        <f aca="false">IF(AM363&lt;&gt;"",MAX(AF$3:AF362)+1,"")</f>
        <v/>
      </c>
      <c r="AG363" s="111" t="str">
        <f aca="false">IF(AN363&lt;&gt;"",MAX(AG$3:AG362)+1,"")</f>
        <v/>
      </c>
      <c r="AH363" s="111" t="str">
        <f aca="false">IF(AO363&lt;&gt;"",MAX(AH$3:AH362)+1,"")</f>
        <v/>
      </c>
      <c r="AI363" s="111" t="str">
        <f aca="false">IF(AP363&lt;&gt;"",MAX(AI$3:AI362)+1,"")</f>
        <v/>
      </c>
      <c r="AK363" s="111" t="str">
        <f aca="false">IF(B363="","",IF(COUNTIF($AK$3:AL362,B363)=0,B363,""))</f>
        <v/>
      </c>
      <c r="AL363" s="111" t="str">
        <f aca="false">IF(C363="","",IF($B363='Oneri di Urbanizzazione'!$E$33,IF(COUNTIF($AL$3:AL362,$C363)=0,$C363,""),""))</f>
        <v/>
      </c>
      <c r="AM363" s="111" t="str">
        <f aca="false">IF(D363="","",IF(AND($B363='Oneri di Urbanizzazione'!$E$33,$C363='Oneri di Urbanizzazione'!$E$35),IF(COUNTIF(AM$3:AM362,$D363)=0,$D363,""),""))</f>
        <v/>
      </c>
      <c r="AN363" s="111" t="str">
        <f aca="false">IF(E363="","",IF(AND($B363='Oneri di Urbanizzazione'!$E$33,$C363='Oneri di Urbanizzazione'!$E$35,$D363='Oneri di Urbanizzazione'!$E$38),IF(COUNTIF(AN$3:AN362,$E363)=0,$E363,""),""))</f>
        <v/>
      </c>
      <c r="AO363" s="111" t="str">
        <f aca="false">IF(F363="","",IF(AND($B363='Oneri di Urbanizzazione'!$E$33,$C363='Oneri di Urbanizzazione'!$E$35,$D363='Oneri di Urbanizzazione'!$E$38,$E363='Oneri di Urbanizzazione'!$E$40),IF(COUNTIF(AO$3:AO362,$F363)=0,$F363,""),""))</f>
        <v/>
      </c>
      <c r="AP363" s="111" t="str">
        <f aca="false">IF(G363="","",IF(AND($B363='Oneri di Urbanizzazione'!$E$33,$C363='Oneri di Urbanizzazione'!$E$35,$D363='Oneri di Urbanizzazione'!$E$38,$E363='Oneri di Urbanizzazione'!$E$40,$F363='Oneri di Urbanizzazione'!$E$42),IF(COUNTIF(AP$3:AP362,$G363)=0,$G363,""),""))</f>
        <v/>
      </c>
      <c r="AY363" s="1" t="n">
        <f aca="false">+AY362+1</f>
        <v>361</v>
      </c>
      <c r="AZ363" s="978" t="str">
        <f aca="false">IFERROR(VLOOKUP($AY363,BI:BP,8,FALSE()),"")</f>
        <v/>
      </c>
      <c r="BA363" s="978" t="str">
        <f aca="false">IFERROR(VLOOKUP($AY363,BJ:BQ,8,FALSE()),"")</f>
        <v/>
      </c>
      <c r="BB363" s="978" t="str">
        <f aca="false">IFERROR(VLOOKUP($AY363,BK:BR,8,FALSE()),"")</f>
        <v/>
      </c>
      <c r="BC363" s="978" t="str">
        <f aca="false">IFERROR(VLOOKUP($AY363,BL:BS,8,FALSE()),"")</f>
        <v/>
      </c>
      <c r="BD363" s="978" t="str">
        <f aca="false">IFERROR(VLOOKUP($AY363,BM:BT,8,FALSE()),"")</f>
        <v/>
      </c>
      <c r="BE363" s="978" t="str">
        <f aca="false">IFERROR(VLOOKUP($AY363,BN:BU,8,FALSE()),"")</f>
        <v/>
      </c>
      <c r="BI363" s="1" t="str">
        <f aca="false">IF(BP363&lt;&gt;"",MAX(BI$3:BI362)+1,"")</f>
        <v/>
      </c>
      <c r="BJ363" s="1" t="str">
        <f aca="false">IF(BQ363&lt;&gt;"",MAX(BJ$3:BJ362)+1,"")</f>
        <v/>
      </c>
      <c r="BK363" s="1" t="str">
        <f aca="false">IF(BR363&lt;&gt;"",MAX(BK$3:BK362)+1,"")</f>
        <v/>
      </c>
      <c r="BL363" s="1" t="str">
        <f aca="false">IF(BS363&lt;&gt;"",MAX(BL$3:BL362)+1,"")</f>
        <v/>
      </c>
      <c r="BM363" s="1" t="str">
        <f aca="false">IF(BT363&lt;&gt;"",MAX(BM$3:BM362)+1,"")</f>
        <v/>
      </c>
      <c r="BN363" s="1" t="str">
        <f aca="false">IF(BU363&lt;&gt;"",MAX(BN$3:BN362)+1,"")</f>
        <v/>
      </c>
      <c r="BP363" s="1" t="str">
        <f aca="false">IF(B363&lt;&gt;"",IF(COUNTIF(BP$3:BP362,B363)&gt;0,"",B363),"")</f>
        <v/>
      </c>
      <c r="BQ363" s="1" t="str">
        <f aca="false">IF(C363&lt;&gt;"",IF(COUNTIF(BQ$3:BQ362,C363)&gt;0,"",C363),"")</f>
        <v/>
      </c>
      <c r="BR363" s="1" t="str">
        <f aca="false">IF(D363&lt;&gt;"",IF(COUNTIF(BR$3:BR362,D363)&gt;0,"",D363),"")</f>
        <v/>
      </c>
      <c r="BS363" s="1" t="str">
        <f aca="false">IF(E363&lt;&gt;"",IF(COUNTIF(BS$3:BS362,E363)&gt;0,"",E363),"")</f>
        <v/>
      </c>
      <c r="BT363" s="1" t="str">
        <f aca="false">IF(F363&lt;&gt;"",IF(COUNTIF(BT$3:BT362,F363)&gt;0,"",F363),"")</f>
        <v/>
      </c>
      <c r="BU363" s="1" t="str">
        <f aca="false">IF(G363&lt;&gt;"",IF(COUNTIF(BU$3:BU362,G363)&gt;0,"",G363),"")</f>
        <v/>
      </c>
    </row>
    <row r="364" customFormat="false" ht="15" hidden="false" customHeight="false" outlineLevel="0" collapsed="false">
      <c r="A364" s="972" t="str">
        <f aca="false">IF(B364&lt;&gt;"",CONCATENATE(B364,C364,D364,E364,F364,G364),"")</f>
        <v/>
      </c>
      <c r="B364" s="660"/>
      <c r="C364" s="660"/>
      <c r="D364" s="660"/>
      <c r="E364" s="1008"/>
      <c r="F364" s="660"/>
      <c r="G364" s="660"/>
      <c r="H364" s="1002"/>
      <c r="I364" s="1002"/>
      <c r="J364" s="1003"/>
      <c r="K364" s="1004"/>
      <c r="L364" s="1005"/>
      <c r="M364" s="1005"/>
      <c r="N364" s="1003"/>
      <c r="O364" s="1014"/>
      <c r="P364" s="1008"/>
      <c r="Q364" s="1008"/>
      <c r="R364" s="1008"/>
      <c r="S364" s="1007"/>
      <c r="V364" s="111" t="n">
        <f aca="false">+V363+1</f>
        <v>362</v>
      </c>
      <c r="W364" s="977" t="str">
        <f aca="false">IFERROR(VLOOKUP($V363,AD:AK,8,FALSE()),"")</f>
        <v/>
      </c>
      <c r="X364" s="977" t="str">
        <f aca="false">IFERROR(VLOOKUP($V364,AE:AL,8,FALSE()),"")</f>
        <v/>
      </c>
      <c r="Y364" s="977" t="str">
        <f aca="false">IFERROR(VLOOKUP($V364,AF:AM,8,FALSE()),"")</f>
        <v/>
      </c>
      <c r="Z364" s="977" t="str">
        <f aca="false">IFERROR(VLOOKUP($V364,AG:AN,8,FALSE()),"")</f>
        <v/>
      </c>
      <c r="AA364" s="977" t="str">
        <f aca="false">IFERROR(VLOOKUP($V364,AH:AO,8,FALSE()),"")</f>
        <v/>
      </c>
      <c r="AB364" s="977" t="str">
        <f aca="false">IFERROR(VLOOKUP($V364,AI:AP,8,FALSE()),"")</f>
        <v/>
      </c>
      <c r="AD364" s="111" t="str">
        <f aca="false">IF(AK364&lt;&gt;"",MAX(AD$3:AD363)+1,"")</f>
        <v/>
      </c>
      <c r="AE364" s="111" t="str">
        <f aca="false">IF(AL364&lt;&gt;"",MAX(AE$3:AE363)+1,"")</f>
        <v/>
      </c>
      <c r="AF364" s="111" t="str">
        <f aca="false">IF(AM364&lt;&gt;"",MAX(AF$3:AF363)+1,"")</f>
        <v/>
      </c>
      <c r="AG364" s="111" t="str">
        <f aca="false">IF(AN364&lt;&gt;"",MAX(AG$3:AG363)+1,"")</f>
        <v/>
      </c>
      <c r="AH364" s="111" t="str">
        <f aca="false">IF(AO364&lt;&gt;"",MAX(AH$3:AH363)+1,"")</f>
        <v/>
      </c>
      <c r="AI364" s="111" t="str">
        <f aca="false">IF(AP364&lt;&gt;"",MAX(AI$3:AI363)+1,"")</f>
        <v/>
      </c>
      <c r="AK364" s="111" t="str">
        <f aca="false">IF(B364="","",IF(COUNTIF($AK$3:AL363,B364)=0,B364,""))</f>
        <v/>
      </c>
      <c r="AL364" s="111" t="str">
        <f aca="false">IF(C364="","",IF($B364='Oneri di Urbanizzazione'!$E$33,IF(COUNTIF($AL$3:AL363,$C364)=0,$C364,""),""))</f>
        <v/>
      </c>
      <c r="AM364" s="111" t="str">
        <f aca="false">IF(D364="","",IF(AND($B364='Oneri di Urbanizzazione'!$E$33,$C364='Oneri di Urbanizzazione'!$E$35),IF(COUNTIF(AM$3:AM363,$D364)=0,$D364,""),""))</f>
        <v/>
      </c>
      <c r="AN364" s="111" t="str">
        <f aca="false">IF(E364="","",IF(AND($B364='Oneri di Urbanizzazione'!$E$33,$C364='Oneri di Urbanizzazione'!$E$35,$D364='Oneri di Urbanizzazione'!$E$38),IF(COUNTIF(AN$3:AN363,$E364)=0,$E364,""),""))</f>
        <v/>
      </c>
      <c r="AO364" s="111" t="str">
        <f aca="false">IF(F364="","",IF(AND($B364='Oneri di Urbanizzazione'!$E$33,$C364='Oneri di Urbanizzazione'!$E$35,$D364='Oneri di Urbanizzazione'!$E$38,$E364='Oneri di Urbanizzazione'!$E$40),IF(COUNTIF(AO$3:AO363,$F364)=0,$F364,""),""))</f>
        <v/>
      </c>
      <c r="AP364" s="111" t="str">
        <f aca="false">IF(G364="","",IF(AND($B364='Oneri di Urbanizzazione'!$E$33,$C364='Oneri di Urbanizzazione'!$E$35,$D364='Oneri di Urbanizzazione'!$E$38,$E364='Oneri di Urbanizzazione'!$E$40,$F364='Oneri di Urbanizzazione'!$E$42),IF(COUNTIF(AP$3:AP363,$G364)=0,$G364,""),""))</f>
        <v/>
      </c>
      <c r="AY364" s="1" t="n">
        <f aca="false">+AY363+1</f>
        <v>362</v>
      </c>
      <c r="AZ364" s="978" t="str">
        <f aca="false">IFERROR(VLOOKUP($AY364,BI:BP,8,FALSE()),"")</f>
        <v/>
      </c>
      <c r="BA364" s="978" t="str">
        <f aca="false">IFERROR(VLOOKUP($AY364,BJ:BQ,8,FALSE()),"")</f>
        <v/>
      </c>
      <c r="BB364" s="978" t="str">
        <f aca="false">IFERROR(VLOOKUP($AY364,BK:BR,8,FALSE()),"")</f>
        <v/>
      </c>
      <c r="BC364" s="978" t="str">
        <f aca="false">IFERROR(VLOOKUP($AY364,BL:BS,8,FALSE()),"")</f>
        <v/>
      </c>
      <c r="BD364" s="978" t="str">
        <f aca="false">IFERROR(VLOOKUP($AY364,BM:BT,8,FALSE()),"")</f>
        <v/>
      </c>
      <c r="BE364" s="978" t="str">
        <f aca="false">IFERROR(VLOOKUP($AY364,BN:BU,8,FALSE()),"")</f>
        <v/>
      </c>
      <c r="BI364" s="1" t="str">
        <f aca="false">IF(BP364&lt;&gt;"",MAX(BI$3:BI363)+1,"")</f>
        <v/>
      </c>
      <c r="BJ364" s="1" t="str">
        <f aca="false">IF(BQ364&lt;&gt;"",MAX(BJ$3:BJ363)+1,"")</f>
        <v/>
      </c>
      <c r="BK364" s="1" t="str">
        <f aca="false">IF(BR364&lt;&gt;"",MAX(BK$3:BK363)+1,"")</f>
        <v/>
      </c>
      <c r="BL364" s="1" t="str">
        <f aca="false">IF(BS364&lt;&gt;"",MAX(BL$3:BL363)+1,"")</f>
        <v/>
      </c>
      <c r="BM364" s="1" t="str">
        <f aca="false">IF(BT364&lt;&gt;"",MAX(BM$3:BM363)+1,"")</f>
        <v/>
      </c>
      <c r="BN364" s="1" t="str">
        <f aca="false">IF(BU364&lt;&gt;"",MAX(BN$3:BN363)+1,"")</f>
        <v/>
      </c>
      <c r="BP364" s="1" t="str">
        <f aca="false">IF(B364&lt;&gt;"",IF(COUNTIF(BP$3:BP363,B364)&gt;0,"",B364),"")</f>
        <v/>
      </c>
      <c r="BQ364" s="1" t="str">
        <f aca="false">IF(C364&lt;&gt;"",IF(COUNTIF(BQ$3:BQ363,C364)&gt;0,"",C364),"")</f>
        <v/>
      </c>
      <c r="BR364" s="1" t="str">
        <f aca="false">IF(D364&lt;&gt;"",IF(COUNTIF(BR$3:BR363,D364)&gt;0,"",D364),"")</f>
        <v/>
      </c>
      <c r="BS364" s="1" t="str">
        <f aca="false">IF(E364&lt;&gt;"",IF(COUNTIF(BS$3:BS363,E364)&gt;0,"",E364),"")</f>
        <v/>
      </c>
      <c r="BT364" s="1" t="str">
        <f aca="false">IF(F364&lt;&gt;"",IF(COUNTIF(BT$3:BT363,F364)&gt;0,"",F364),"")</f>
        <v/>
      </c>
      <c r="BU364" s="1" t="str">
        <f aca="false">IF(G364&lt;&gt;"",IF(COUNTIF(BU$3:BU363,G364)&gt;0,"",G364),"")</f>
        <v/>
      </c>
    </row>
    <row r="365" customFormat="false" ht="15" hidden="false" customHeight="false" outlineLevel="0" collapsed="false">
      <c r="A365" s="972" t="str">
        <f aca="false">IF(B365&lt;&gt;"",CONCATENATE(B365,C365,D365,E365,F365,G365),"")</f>
        <v/>
      </c>
      <c r="B365" s="660"/>
      <c r="C365" s="660"/>
      <c r="D365" s="660"/>
      <c r="E365" s="1008"/>
      <c r="F365" s="660"/>
      <c r="G365" s="660"/>
      <c r="H365" s="1002"/>
      <c r="I365" s="1002"/>
      <c r="J365" s="1003"/>
      <c r="K365" s="1004"/>
      <c r="L365" s="1005"/>
      <c r="M365" s="1005"/>
      <c r="N365" s="1003"/>
      <c r="O365" s="1014"/>
      <c r="P365" s="1008"/>
      <c r="Q365" s="1008"/>
      <c r="R365" s="1008"/>
      <c r="S365" s="1007"/>
      <c r="V365" s="111" t="n">
        <f aca="false">+V364+1</f>
        <v>363</v>
      </c>
      <c r="W365" s="977" t="str">
        <f aca="false">IFERROR(VLOOKUP($V364,AD:AK,8,FALSE()),"")</f>
        <v/>
      </c>
      <c r="X365" s="977" t="str">
        <f aca="false">IFERROR(VLOOKUP($V365,AE:AL,8,FALSE()),"")</f>
        <v/>
      </c>
      <c r="Y365" s="977" t="str">
        <f aca="false">IFERROR(VLOOKUP($V365,AF:AM,8,FALSE()),"")</f>
        <v/>
      </c>
      <c r="Z365" s="977" t="str">
        <f aca="false">IFERROR(VLOOKUP($V365,AG:AN,8,FALSE()),"")</f>
        <v/>
      </c>
      <c r="AA365" s="977" t="str">
        <f aca="false">IFERROR(VLOOKUP($V365,AH:AO,8,FALSE()),"")</f>
        <v/>
      </c>
      <c r="AB365" s="977" t="str">
        <f aca="false">IFERROR(VLOOKUP($V365,AI:AP,8,FALSE()),"")</f>
        <v/>
      </c>
      <c r="AD365" s="111" t="str">
        <f aca="false">IF(AK365&lt;&gt;"",MAX(AD$3:AD364)+1,"")</f>
        <v/>
      </c>
      <c r="AE365" s="111" t="str">
        <f aca="false">IF(AL365&lt;&gt;"",MAX(AE$3:AE364)+1,"")</f>
        <v/>
      </c>
      <c r="AF365" s="111" t="str">
        <f aca="false">IF(AM365&lt;&gt;"",MAX(AF$3:AF364)+1,"")</f>
        <v/>
      </c>
      <c r="AG365" s="111" t="str">
        <f aca="false">IF(AN365&lt;&gt;"",MAX(AG$3:AG364)+1,"")</f>
        <v/>
      </c>
      <c r="AH365" s="111" t="str">
        <f aca="false">IF(AO365&lt;&gt;"",MAX(AH$3:AH364)+1,"")</f>
        <v/>
      </c>
      <c r="AI365" s="111" t="str">
        <f aca="false">IF(AP365&lt;&gt;"",MAX(AI$3:AI364)+1,"")</f>
        <v/>
      </c>
      <c r="AK365" s="111" t="str">
        <f aca="false">IF(B365="","",IF(COUNTIF($AK$3:AL364,B365)=0,B365,""))</f>
        <v/>
      </c>
      <c r="AL365" s="111" t="str">
        <f aca="false">IF(C365="","",IF($B365='Oneri di Urbanizzazione'!$E$33,IF(COUNTIF($AL$3:AL364,$C365)=0,$C365,""),""))</f>
        <v/>
      </c>
      <c r="AM365" s="111" t="str">
        <f aca="false">IF(D365="","",IF(AND($B365='Oneri di Urbanizzazione'!$E$33,$C365='Oneri di Urbanizzazione'!$E$35),IF(COUNTIF(AM$3:AM364,$D365)=0,$D365,""),""))</f>
        <v/>
      </c>
      <c r="AN365" s="111" t="str">
        <f aca="false">IF(E365="","",IF(AND($B365='Oneri di Urbanizzazione'!$E$33,$C365='Oneri di Urbanizzazione'!$E$35,$D365='Oneri di Urbanizzazione'!$E$38),IF(COUNTIF(AN$3:AN364,$E365)=0,$E365,""),""))</f>
        <v/>
      </c>
      <c r="AO365" s="111" t="str">
        <f aca="false">IF(F365="","",IF(AND($B365='Oneri di Urbanizzazione'!$E$33,$C365='Oneri di Urbanizzazione'!$E$35,$D365='Oneri di Urbanizzazione'!$E$38,$E365='Oneri di Urbanizzazione'!$E$40),IF(COUNTIF(AO$3:AO364,$F365)=0,$F365,""),""))</f>
        <v/>
      </c>
      <c r="AP365" s="111" t="str">
        <f aca="false">IF(G365="","",IF(AND($B365='Oneri di Urbanizzazione'!$E$33,$C365='Oneri di Urbanizzazione'!$E$35,$D365='Oneri di Urbanizzazione'!$E$38,$E365='Oneri di Urbanizzazione'!$E$40,$F365='Oneri di Urbanizzazione'!$E$42),IF(COUNTIF(AP$3:AP364,$G365)=0,$G365,""),""))</f>
        <v/>
      </c>
      <c r="AY365" s="1" t="n">
        <f aca="false">+AY364+1</f>
        <v>363</v>
      </c>
      <c r="AZ365" s="978" t="str">
        <f aca="false">IFERROR(VLOOKUP($AY365,BI:BP,8,FALSE()),"")</f>
        <v/>
      </c>
      <c r="BA365" s="978" t="str">
        <f aca="false">IFERROR(VLOOKUP($AY365,BJ:BQ,8,FALSE()),"")</f>
        <v/>
      </c>
      <c r="BB365" s="978" t="str">
        <f aca="false">IFERROR(VLOOKUP($AY365,BK:BR,8,FALSE()),"")</f>
        <v/>
      </c>
      <c r="BC365" s="978" t="str">
        <f aca="false">IFERROR(VLOOKUP($AY365,BL:BS,8,FALSE()),"")</f>
        <v/>
      </c>
      <c r="BD365" s="978" t="str">
        <f aca="false">IFERROR(VLOOKUP($AY365,BM:BT,8,FALSE()),"")</f>
        <v/>
      </c>
      <c r="BE365" s="978" t="str">
        <f aca="false">IFERROR(VLOOKUP($AY365,BN:BU,8,FALSE()),"")</f>
        <v/>
      </c>
      <c r="BI365" s="1" t="str">
        <f aca="false">IF(BP365&lt;&gt;"",MAX(BI$3:BI364)+1,"")</f>
        <v/>
      </c>
      <c r="BJ365" s="1" t="str">
        <f aca="false">IF(BQ365&lt;&gt;"",MAX(BJ$3:BJ364)+1,"")</f>
        <v/>
      </c>
      <c r="BK365" s="1" t="str">
        <f aca="false">IF(BR365&lt;&gt;"",MAX(BK$3:BK364)+1,"")</f>
        <v/>
      </c>
      <c r="BL365" s="1" t="str">
        <f aca="false">IF(BS365&lt;&gt;"",MAX(BL$3:BL364)+1,"")</f>
        <v/>
      </c>
      <c r="BM365" s="1" t="str">
        <f aca="false">IF(BT365&lt;&gt;"",MAX(BM$3:BM364)+1,"")</f>
        <v/>
      </c>
      <c r="BN365" s="1" t="str">
        <f aca="false">IF(BU365&lt;&gt;"",MAX(BN$3:BN364)+1,"")</f>
        <v/>
      </c>
      <c r="BP365" s="1" t="str">
        <f aca="false">IF(B365&lt;&gt;"",IF(COUNTIF(BP$3:BP364,B365)&gt;0,"",B365),"")</f>
        <v/>
      </c>
      <c r="BQ365" s="1" t="str">
        <f aca="false">IF(C365&lt;&gt;"",IF(COUNTIF(BQ$3:BQ364,C365)&gt;0,"",C365),"")</f>
        <v/>
      </c>
      <c r="BR365" s="1" t="str">
        <f aca="false">IF(D365&lt;&gt;"",IF(COUNTIF(BR$3:BR364,D365)&gt;0,"",D365),"")</f>
        <v/>
      </c>
      <c r="BS365" s="1" t="str">
        <f aca="false">IF(E365&lt;&gt;"",IF(COUNTIF(BS$3:BS364,E365)&gt;0,"",E365),"")</f>
        <v/>
      </c>
      <c r="BT365" s="1" t="str">
        <f aca="false">IF(F365&lt;&gt;"",IF(COUNTIF(BT$3:BT364,F365)&gt;0,"",F365),"")</f>
        <v/>
      </c>
      <c r="BU365" s="1" t="str">
        <f aca="false">IF(G365&lt;&gt;"",IF(COUNTIF(BU$3:BU364,G365)&gt;0,"",G365),"")</f>
        <v/>
      </c>
    </row>
    <row r="366" customFormat="false" ht="15" hidden="false" customHeight="false" outlineLevel="0" collapsed="false">
      <c r="A366" s="972" t="str">
        <f aca="false">IF(B366&lt;&gt;"",CONCATENATE(B366,C366,D366,E366,F366,G366),"")</f>
        <v/>
      </c>
      <c r="B366" s="660"/>
      <c r="C366" s="660"/>
      <c r="D366" s="660"/>
      <c r="E366" s="1008"/>
      <c r="F366" s="660"/>
      <c r="G366" s="660"/>
      <c r="H366" s="1002"/>
      <c r="I366" s="1002"/>
      <c r="J366" s="1003"/>
      <c r="K366" s="1004"/>
      <c r="L366" s="1005"/>
      <c r="M366" s="1005"/>
      <c r="N366" s="1003"/>
      <c r="O366" s="1014"/>
      <c r="P366" s="1008"/>
      <c r="Q366" s="1008"/>
      <c r="R366" s="1008"/>
      <c r="S366" s="1007"/>
      <c r="V366" s="111" t="n">
        <f aca="false">+V365+1</f>
        <v>364</v>
      </c>
      <c r="W366" s="977" t="str">
        <f aca="false">IFERROR(VLOOKUP($V365,AD:AK,8,FALSE()),"")</f>
        <v/>
      </c>
      <c r="X366" s="977" t="str">
        <f aca="false">IFERROR(VLOOKUP($V366,AE:AL,8,FALSE()),"")</f>
        <v/>
      </c>
      <c r="Y366" s="977" t="str">
        <f aca="false">IFERROR(VLOOKUP($V366,AF:AM,8,FALSE()),"")</f>
        <v/>
      </c>
      <c r="Z366" s="977" t="str">
        <f aca="false">IFERROR(VLOOKUP($V366,AG:AN,8,FALSE()),"")</f>
        <v/>
      </c>
      <c r="AA366" s="977" t="str">
        <f aca="false">IFERROR(VLOOKUP($V366,AH:AO,8,FALSE()),"")</f>
        <v/>
      </c>
      <c r="AB366" s="977" t="str">
        <f aca="false">IFERROR(VLOOKUP($V366,AI:AP,8,FALSE()),"")</f>
        <v/>
      </c>
      <c r="AD366" s="111" t="str">
        <f aca="false">IF(AK366&lt;&gt;"",MAX(AD$3:AD365)+1,"")</f>
        <v/>
      </c>
      <c r="AE366" s="111" t="str">
        <f aca="false">IF(AL366&lt;&gt;"",MAX(AE$3:AE365)+1,"")</f>
        <v/>
      </c>
      <c r="AF366" s="111" t="str">
        <f aca="false">IF(AM366&lt;&gt;"",MAX(AF$3:AF365)+1,"")</f>
        <v/>
      </c>
      <c r="AG366" s="111" t="str">
        <f aca="false">IF(AN366&lt;&gt;"",MAX(AG$3:AG365)+1,"")</f>
        <v/>
      </c>
      <c r="AH366" s="111" t="str">
        <f aca="false">IF(AO366&lt;&gt;"",MAX(AH$3:AH365)+1,"")</f>
        <v/>
      </c>
      <c r="AI366" s="111" t="str">
        <f aca="false">IF(AP366&lt;&gt;"",MAX(AI$3:AI365)+1,"")</f>
        <v/>
      </c>
      <c r="AK366" s="111" t="str">
        <f aca="false">IF(B366="","",IF(COUNTIF($AK$3:AL365,B366)=0,B366,""))</f>
        <v/>
      </c>
      <c r="AL366" s="111" t="str">
        <f aca="false">IF(C366="","",IF($B366='Oneri di Urbanizzazione'!$E$33,IF(COUNTIF($AL$3:AL365,$C366)=0,$C366,""),""))</f>
        <v/>
      </c>
      <c r="AM366" s="111" t="str">
        <f aca="false">IF(D366="","",IF(AND($B366='Oneri di Urbanizzazione'!$E$33,$C366='Oneri di Urbanizzazione'!$E$35),IF(COUNTIF(AM$3:AM365,$D366)=0,$D366,""),""))</f>
        <v/>
      </c>
      <c r="AN366" s="111" t="str">
        <f aca="false">IF(E366="","",IF(AND($B366='Oneri di Urbanizzazione'!$E$33,$C366='Oneri di Urbanizzazione'!$E$35,$D366='Oneri di Urbanizzazione'!$E$38),IF(COUNTIF(AN$3:AN365,$E366)=0,$E366,""),""))</f>
        <v/>
      </c>
      <c r="AO366" s="111" t="str">
        <f aca="false">IF(F366="","",IF(AND($B366='Oneri di Urbanizzazione'!$E$33,$C366='Oneri di Urbanizzazione'!$E$35,$D366='Oneri di Urbanizzazione'!$E$38,$E366='Oneri di Urbanizzazione'!$E$40),IF(COUNTIF(AO$3:AO365,$F366)=0,$F366,""),""))</f>
        <v/>
      </c>
      <c r="AP366" s="111" t="str">
        <f aca="false">IF(G366="","",IF(AND($B366='Oneri di Urbanizzazione'!$E$33,$C366='Oneri di Urbanizzazione'!$E$35,$D366='Oneri di Urbanizzazione'!$E$38,$E366='Oneri di Urbanizzazione'!$E$40,$F366='Oneri di Urbanizzazione'!$E$42),IF(COUNTIF(AP$3:AP365,$G366)=0,$G366,""),""))</f>
        <v/>
      </c>
      <c r="AY366" s="1" t="n">
        <f aca="false">+AY365+1</f>
        <v>364</v>
      </c>
      <c r="AZ366" s="978" t="str">
        <f aca="false">IFERROR(VLOOKUP($AY366,BI:BP,8,FALSE()),"")</f>
        <v/>
      </c>
      <c r="BA366" s="978" t="str">
        <f aca="false">IFERROR(VLOOKUP($AY366,BJ:BQ,8,FALSE()),"")</f>
        <v/>
      </c>
      <c r="BB366" s="978" t="str">
        <f aca="false">IFERROR(VLOOKUP($AY366,BK:BR,8,FALSE()),"")</f>
        <v/>
      </c>
      <c r="BC366" s="978" t="str">
        <f aca="false">IFERROR(VLOOKUP($AY366,BL:BS,8,FALSE()),"")</f>
        <v/>
      </c>
      <c r="BD366" s="978" t="str">
        <f aca="false">IFERROR(VLOOKUP($AY366,BM:BT,8,FALSE()),"")</f>
        <v/>
      </c>
      <c r="BE366" s="978" t="str">
        <f aca="false">IFERROR(VLOOKUP($AY366,BN:BU,8,FALSE()),"")</f>
        <v/>
      </c>
      <c r="BI366" s="1" t="str">
        <f aca="false">IF(BP366&lt;&gt;"",MAX(BI$3:BI365)+1,"")</f>
        <v/>
      </c>
      <c r="BJ366" s="1" t="str">
        <f aca="false">IF(BQ366&lt;&gt;"",MAX(BJ$3:BJ365)+1,"")</f>
        <v/>
      </c>
      <c r="BK366" s="1" t="str">
        <f aca="false">IF(BR366&lt;&gt;"",MAX(BK$3:BK365)+1,"")</f>
        <v/>
      </c>
      <c r="BL366" s="1" t="str">
        <f aca="false">IF(BS366&lt;&gt;"",MAX(BL$3:BL365)+1,"")</f>
        <v/>
      </c>
      <c r="BM366" s="1" t="str">
        <f aca="false">IF(BT366&lt;&gt;"",MAX(BM$3:BM365)+1,"")</f>
        <v/>
      </c>
      <c r="BN366" s="1" t="str">
        <f aca="false">IF(BU366&lt;&gt;"",MAX(BN$3:BN365)+1,"")</f>
        <v/>
      </c>
      <c r="BP366" s="1" t="str">
        <f aca="false">IF(B366&lt;&gt;"",IF(COUNTIF(BP$3:BP365,B366)&gt;0,"",B366),"")</f>
        <v/>
      </c>
      <c r="BQ366" s="1" t="str">
        <f aca="false">IF(C366&lt;&gt;"",IF(COUNTIF(BQ$3:BQ365,C366)&gt;0,"",C366),"")</f>
        <v/>
      </c>
      <c r="BR366" s="1" t="str">
        <f aca="false">IF(D366&lt;&gt;"",IF(COUNTIF(BR$3:BR365,D366)&gt;0,"",D366),"")</f>
        <v/>
      </c>
      <c r="BS366" s="1" t="str">
        <f aca="false">IF(E366&lt;&gt;"",IF(COUNTIF(BS$3:BS365,E366)&gt;0,"",E366),"")</f>
        <v/>
      </c>
      <c r="BT366" s="1" t="str">
        <f aca="false">IF(F366&lt;&gt;"",IF(COUNTIF(BT$3:BT365,F366)&gt;0,"",F366),"")</f>
        <v/>
      </c>
      <c r="BU366" s="1" t="str">
        <f aca="false">IF(G366&lt;&gt;"",IF(COUNTIF(BU$3:BU365,G366)&gt;0,"",G366),"")</f>
        <v/>
      </c>
    </row>
    <row r="367" customFormat="false" ht="15" hidden="false" customHeight="false" outlineLevel="0" collapsed="false">
      <c r="A367" s="972" t="str">
        <f aca="false">IF(B367&lt;&gt;"",CONCATENATE(B367,C367,D367,E367,F367,G367),"")</f>
        <v/>
      </c>
      <c r="B367" s="660"/>
      <c r="C367" s="660"/>
      <c r="D367" s="660"/>
      <c r="E367" s="1008"/>
      <c r="F367" s="660"/>
      <c r="G367" s="660"/>
      <c r="H367" s="1002"/>
      <c r="I367" s="1002"/>
      <c r="J367" s="1003"/>
      <c r="K367" s="1004"/>
      <c r="L367" s="1005"/>
      <c r="M367" s="1005"/>
      <c r="N367" s="1003"/>
      <c r="O367" s="1014"/>
      <c r="P367" s="1008"/>
      <c r="Q367" s="1008"/>
      <c r="R367" s="1008"/>
      <c r="S367" s="1007"/>
      <c r="V367" s="111" t="n">
        <f aca="false">+V366+1</f>
        <v>365</v>
      </c>
      <c r="W367" s="977" t="str">
        <f aca="false">IFERROR(VLOOKUP($V366,AD:AK,8,FALSE()),"")</f>
        <v/>
      </c>
      <c r="X367" s="977" t="str">
        <f aca="false">IFERROR(VLOOKUP($V367,AE:AL,8,FALSE()),"")</f>
        <v/>
      </c>
      <c r="Y367" s="977" t="str">
        <f aca="false">IFERROR(VLOOKUP($V367,AF:AM,8,FALSE()),"")</f>
        <v/>
      </c>
      <c r="Z367" s="977" t="str">
        <f aca="false">IFERROR(VLOOKUP($V367,AG:AN,8,FALSE()),"")</f>
        <v/>
      </c>
      <c r="AA367" s="977" t="str">
        <f aca="false">IFERROR(VLOOKUP($V367,AH:AO,8,FALSE()),"")</f>
        <v/>
      </c>
      <c r="AB367" s="977" t="str">
        <f aca="false">IFERROR(VLOOKUP($V367,AI:AP,8,FALSE()),"")</f>
        <v/>
      </c>
      <c r="AD367" s="111" t="str">
        <f aca="false">IF(AK367&lt;&gt;"",MAX(AD$3:AD366)+1,"")</f>
        <v/>
      </c>
      <c r="AE367" s="111" t="str">
        <f aca="false">IF(AL367&lt;&gt;"",MAX(AE$3:AE366)+1,"")</f>
        <v/>
      </c>
      <c r="AF367" s="111" t="str">
        <f aca="false">IF(AM367&lt;&gt;"",MAX(AF$3:AF366)+1,"")</f>
        <v/>
      </c>
      <c r="AG367" s="111" t="str">
        <f aca="false">IF(AN367&lt;&gt;"",MAX(AG$3:AG366)+1,"")</f>
        <v/>
      </c>
      <c r="AH367" s="111" t="str">
        <f aca="false">IF(AO367&lt;&gt;"",MAX(AH$3:AH366)+1,"")</f>
        <v/>
      </c>
      <c r="AI367" s="111" t="str">
        <f aca="false">IF(AP367&lt;&gt;"",MAX(AI$3:AI366)+1,"")</f>
        <v/>
      </c>
      <c r="AK367" s="111" t="str">
        <f aca="false">IF(B367="","",IF(COUNTIF($AK$3:AL366,B367)=0,B367,""))</f>
        <v/>
      </c>
      <c r="AL367" s="111" t="str">
        <f aca="false">IF(C367="","",IF($B367='Oneri di Urbanizzazione'!$E$33,IF(COUNTIF($AL$3:AL366,$C367)=0,$C367,""),""))</f>
        <v/>
      </c>
      <c r="AM367" s="111" t="str">
        <f aca="false">IF(D367="","",IF(AND($B367='Oneri di Urbanizzazione'!$E$33,$C367='Oneri di Urbanizzazione'!$E$35),IF(COUNTIF(AM$3:AM366,$D367)=0,$D367,""),""))</f>
        <v/>
      </c>
      <c r="AN367" s="111" t="str">
        <f aca="false">IF(E367="","",IF(AND($B367='Oneri di Urbanizzazione'!$E$33,$C367='Oneri di Urbanizzazione'!$E$35,$D367='Oneri di Urbanizzazione'!$E$38),IF(COUNTIF(AN$3:AN366,$E367)=0,$E367,""),""))</f>
        <v/>
      </c>
      <c r="AO367" s="111" t="str">
        <f aca="false">IF(F367="","",IF(AND($B367='Oneri di Urbanizzazione'!$E$33,$C367='Oneri di Urbanizzazione'!$E$35,$D367='Oneri di Urbanizzazione'!$E$38,$E367='Oneri di Urbanizzazione'!$E$40),IF(COUNTIF(AO$3:AO366,$F367)=0,$F367,""),""))</f>
        <v/>
      </c>
      <c r="AP367" s="111" t="str">
        <f aca="false">IF(G367="","",IF(AND($B367='Oneri di Urbanizzazione'!$E$33,$C367='Oneri di Urbanizzazione'!$E$35,$D367='Oneri di Urbanizzazione'!$E$38,$E367='Oneri di Urbanizzazione'!$E$40,$F367='Oneri di Urbanizzazione'!$E$42),IF(COUNTIF(AP$3:AP366,$G367)=0,$G367,""),""))</f>
        <v/>
      </c>
      <c r="AY367" s="1" t="n">
        <f aca="false">+AY366+1</f>
        <v>365</v>
      </c>
      <c r="AZ367" s="978" t="str">
        <f aca="false">IFERROR(VLOOKUP($AY367,BI:BP,8,FALSE()),"")</f>
        <v/>
      </c>
      <c r="BA367" s="978" t="str">
        <f aca="false">IFERROR(VLOOKUP($AY367,BJ:BQ,8,FALSE()),"")</f>
        <v/>
      </c>
      <c r="BB367" s="978" t="str">
        <f aca="false">IFERROR(VLOOKUP($AY367,BK:BR,8,FALSE()),"")</f>
        <v/>
      </c>
      <c r="BC367" s="978" t="str">
        <f aca="false">IFERROR(VLOOKUP($AY367,BL:BS,8,FALSE()),"")</f>
        <v/>
      </c>
      <c r="BD367" s="978" t="str">
        <f aca="false">IFERROR(VLOOKUP($AY367,BM:BT,8,FALSE()),"")</f>
        <v/>
      </c>
      <c r="BE367" s="978" t="str">
        <f aca="false">IFERROR(VLOOKUP($AY367,BN:BU,8,FALSE()),"")</f>
        <v/>
      </c>
      <c r="BI367" s="1" t="str">
        <f aca="false">IF(BP367&lt;&gt;"",MAX(BI$3:BI366)+1,"")</f>
        <v/>
      </c>
      <c r="BJ367" s="1" t="str">
        <f aca="false">IF(BQ367&lt;&gt;"",MAX(BJ$3:BJ366)+1,"")</f>
        <v/>
      </c>
      <c r="BK367" s="1" t="str">
        <f aca="false">IF(BR367&lt;&gt;"",MAX(BK$3:BK366)+1,"")</f>
        <v/>
      </c>
      <c r="BL367" s="1" t="str">
        <f aca="false">IF(BS367&lt;&gt;"",MAX(BL$3:BL366)+1,"")</f>
        <v/>
      </c>
      <c r="BM367" s="1" t="str">
        <f aca="false">IF(BT367&lt;&gt;"",MAX(BM$3:BM366)+1,"")</f>
        <v/>
      </c>
      <c r="BN367" s="1" t="str">
        <f aca="false">IF(BU367&lt;&gt;"",MAX(BN$3:BN366)+1,"")</f>
        <v/>
      </c>
      <c r="BP367" s="1" t="str">
        <f aca="false">IF(B367&lt;&gt;"",IF(COUNTIF(BP$3:BP366,B367)&gt;0,"",B367),"")</f>
        <v/>
      </c>
      <c r="BQ367" s="1" t="str">
        <f aca="false">IF(C367&lt;&gt;"",IF(COUNTIF(BQ$3:BQ366,C367)&gt;0,"",C367),"")</f>
        <v/>
      </c>
      <c r="BR367" s="1" t="str">
        <f aca="false">IF(D367&lt;&gt;"",IF(COUNTIF(BR$3:BR366,D367)&gt;0,"",D367),"")</f>
        <v/>
      </c>
      <c r="BS367" s="1" t="str">
        <f aca="false">IF(E367&lt;&gt;"",IF(COUNTIF(BS$3:BS366,E367)&gt;0,"",E367),"")</f>
        <v/>
      </c>
      <c r="BT367" s="1" t="str">
        <f aca="false">IF(F367&lt;&gt;"",IF(COUNTIF(BT$3:BT366,F367)&gt;0,"",F367),"")</f>
        <v/>
      </c>
      <c r="BU367" s="1" t="str">
        <f aca="false">IF(G367&lt;&gt;"",IF(COUNTIF(BU$3:BU366,G367)&gt;0,"",G367),"")</f>
        <v/>
      </c>
    </row>
    <row r="368" customFormat="false" ht="15" hidden="false" customHeight="false" outlineLevel="0" collapsed="false">
      <c r="A368" s="972" t="str">
        <f aca="false">IF(B368&lt;&gt;"",CONCATENATE(B368,C368,D368,E368,F368,G368),"")</f>
        <v/>
      </c>
      <c r="B368" s="660"/>
      <c r="C368" s="660"/>
      <c r="D368" s="660"/>
      <c r="E368" s="1008"/>
      <c r="F368" s="660"/>
      <c r="G368" s="660"/>
      <c r="H368" s="1002"/>
      <c r="I368" s="1002"/>
      <c r="J368" s="1003"/>
      <c r="K368" s="1004"/>
      <c r="L368" s="1005"/>
      <c r="M368" s="1005"/>
      <c r="N368" s="1003"/>
      <c r="O368" s="1014"/>
      <c r="P368" s="1008"/>
      <c r="Q368" s="1008"/>
      <c r="R368" s="1008"/>
      <c r="S368" s="1007"/>
      <c r="V368" s="111" t="n">
        <f aca="false">+V367+1</f>
        <v>366</v>
      </c>
      <c r="W368" s="977" t="str">
        <f aca="false">IFERROR(VLOOKUP($V367,AD:AK,8,FALSE()),"")</f>
        <v/>
      </c>
      <c r="X368" s="977" t="str">
        <f aca="false">IFERROR(VLOOKUP($V368,AE:AL,8,FALSE()),"")</f>
        <v/>
      </c>
      <c r="Y368" s="977" t="str">
        <f aca="false">IFERROR(VLOOKUP($V368,AF:AM,8,FALSE()),"")</f>
        <v/>
      </c>
      <c r="Z368" s="977" t="str">
        <f aca="false">IFERROR(VLOOKUP($V368,AG:AN,8,FALSE()),"")</f>
        <v/>
      </c>
      <c r="AA368" s="977" t="str">
        <f aca="false">IFERROR(VLOOKUP($V368,AH:AO,8,FALSE()),"")</f>
        <v/>
      </c>
      <c r="AB368" s="977" t="str">
        <f aca="false">IFERROR(VLOOKUP($V368,AI:AP,8,FALSE()),"")</f>
        <v/>
      </c>
      <c r="AD368" s="111" t="str">
        <f aca="false">IF(AK368&lt;&gt;"",MAX(AD$3:AD367)+1,"")</f>
        <v/>
      </c>
      <c r="AE368" s="111" t="str">
        <f aca="false">IF(AL368&lt;&gt;"",MAX(AE$3:AE367)+1,"")</f>
        <v/>
      </c>
      <c r="AF368" s="111" t="str">
        <f aca="false">IF(AM368&lt;&gt;"",MAX(AF$3:AF367)+1,"")</f>
        <v/>
      </c>
      <c r="AG368" s="111" t="str">
        <f aca="false">IF(AN368&lt;&gt;"",MAX(AG$3:AG367)+1,"")</f>
        <v/>
      </c>
      <c r="AH368" s="111" t="str">
        <f aca="false">IF(AO368&lt;&gt;"",MAX(AH$3:AH367)+1,"")</f>
        <v/>
      </c>
      <c r="AI368" s="111" t="str">
        <f aca="false">IF(AP368&lt;&gt;"",MAX(AI$3:AI367)+1,"")</f>
        <v/>
      </c>
      <c r="AK368" s="111" t="str">
        <f aca="false">IF(B368="","",IF(COUNTIF($AK$3:AL367,B368)=0,B368,""))</f>
        <v/>
      </c>
      <c r="AL368" s="111" t="str">
        <f aca="false">IF(C368="","",IF($B368='Oneri di Urbanizzazione'!$E$33,IF(COUNTIF($AL$3:AL367,$C368)=0,$C368,""),""))</f>
        <v/>
      </c>
      <c r="AM368" s="111" t="str">
        <f aca="false">IF(D368="","",IF(AND($B368='Oneri di Urbanizzazione'!$E$33,$C368='Oneri di Urbanizzazione'!$E$35),IF(COUNTIF(AM$3:AM367,$D368)=0,$D368,""),""))</f>
        <v/>
      </c>
      <c r="AN368" s="111" t="str">
        <f aca="false">IF(E368="","",IF(AND($B368='Oneri di Urbanizzazione'!$E$33,$C368='Oneri di Urbanizzazione'!$E$35,$D368='Oneri di Urbanizzazione'!$E$38),IF(COUNTIF(AN$3:AN367,$E368)=0,$E368,""),""))</f>
        <v/>
      </c>
      <c r="AO368" s="111" t="str">
        <f aca="false">IF(F368="","",IF(AND($B368='Oneri di Urbanizzazione'!$E$33,$C368='Oneri di Urbanizzazione'!$E$35,$D368='Oneri di Urbanizzazione'!$E$38,$E368='Oneri di Urbanizzazione'!$E$40),IF(COUNTIF(AO$3:AO367,$F368)=0,$F368,""),""))</f>
        <v/>
      </c>
      <c r="AP368" s="111" t="str">
        <f aca="false">IF(G368="","",IF(AND($B368='Oneri di Urbanizzazione'!$E$33,$C368='Oneri di Urbanizzazione'!$E$35,$D368='Oneri di Urbanizzazione'!$E$38,$E368='Oneri di Urbanizzazione'!$E$40,$F368='Oneri di Urbanizzazione'!$E$42),IF(COUNTIF(AP$3:AP367,$G368)=0,$G368,""),""))</f>
        <v/>
      </c>
      <c r="AY368" s="1" t="n">
        <f aca="false">+AY367+1</f>
        <v>366</v>
      </c>
      <c r="AZ368" s="978" t="str">
        <f aca="false">IFERROR(VLOOKUP($AY368,BI:BP,8,FALSE()),"")</f>
        <v/>
      </c>
      <c r="BA368" s="978" t="str">
        <f aca="false">IFERROR(VLOOKUP($AY368,BJ:BQ,8,FALSE()),"")</f>
        <v/>
      </c>
      <c r="BB368" s="978" t="str">
        <f aca="false">IFERROR(VLOOKUP($AY368,BK:BR,8,FALSE()),"")</f>
        <v/>
      </c>
      <c r="BC368" s="978" t="str">
        <f aca="false">IFERROR(VLOOKUP($AY368,BL:BS,8,FALSE()),"")</f>
        <v/>
      </c>
      <c r="BD368" s="978" t="str">
        <f aca="false">IFERROR(VLOOKUP($AY368,BM:BT,8,FALSE()),"")</f>
        <v/>
      </c>
      <c r="BE368" s="978" t="str">
        <f aca="false">IFERROR(VLOOKUP($AY368,BN:BU,8,FALSE()),"")</f>
        <v/>
      </c>
      <c r="BI368" s="1" t="str">
        <f aca="false">IF(BP368&lt;&gt;"",MAX(BI$3:BI367)+1,"")</f>
        <v/>
      </c>
      <c r="BJ368" s="1" t="str">
        <f aca="false">IF(BQ368&lt;&gt;"",MAX(BJ$3:BJ367)+1,"")</f>
        <v/>
      </c>
      <c r="BK368" s="1" t="str">
        <f aca="false">IF(BR368&lt;&gt;"",MAX(BK$3:BK367)+1,"")</f>
        <v/>
      </c>
      <c r="BL368" s="1" t="str">
        <f aca="false">IF(BS368&lt;&gt;"",MAX(BL$3:BL367)+1,"")</f>
        <v/>
      </c>
      <c r="BM368" s="1" t="str">
        <f aca="false">IF(BT368&lt;&gt;"",MAX(BM$3:BM367)+1,"")</f>
        <v/>
      </c>
      <c r="BN368" s="1" t="str">
        <f aca="false">IF(BU368&lt;&gt;"",MAX(BN$3:BN367)+1,"")</f>
        <v/>
      </c>
      <c r="BP368" s="1" t="str">
        <f aca="false">IF(B368&lt;&gt;"",IF(COUNTIF(BP$3:BP367,B368)&gt;0,"",B368),"")</f>
        <v/>
      </c>
      <c r="BQ368" s="1" t="str">
        <f aca="false">IF(C368&lt;&gt;"",IF(COUNTIF(BQ$3:BQ367,C368)&gt;0,"",C368),"")</f>
        <v/>
      </c>
      <c r="BR368" s="1" t="str">
        <f aca="false">IF(D368&lt;&gt;"",IF(COUNTIF(BR$3:BR367,D368)&gt;0,"",D368),"")</f>
        <v/>
      </c>
      <c r="BS368" s="1" t="str">
        <f aca="false">IF(E368&lt;&gt;"",IF(COUNTIF(BS$3:BS367,E368)&gt;0,"",E368),"")</f>
        <v/>
      </c>
      <c r="BT368" s="1" t="str">
        <f aca="false">IF(F368&lt;&gt;"",IF(COUNTIF(BT$3:BT367,F368)&gt;0,"",F368),"")</f>
        <v/>
      </c>
      <c r="BU368" s="1" t="str">
        <f aca="false">IF(G368&lt;&gt;"",IF(COUNTIF(BU$3:BU367,G368)&gt;0,"",G368),"")</f>
        <v/>
      </c>
    </row>
    <row r="369" customFormat="false" ht="15" hidden="false" customHeight="false" outlineLevel="0" collapsed="false">
      <c r="A369" s="972" t="str">
        <f aca="false">IF(B369&lt;&gt;"",CONCATENATE(B369,C369,D369,E369,F369,G369),"")</f>
        <v/>
      </c>
      <c r="B369" s="660"/>
      <c r="C369" s="660"/>
      <c r="D369" s="660"/>
      <c r="E369" s="1008"/>
      <c r="F369" s="660"/>
      <c r="G369" s="660"/>
      <c r="H369" s="1002"/>
      <c r="I369" s="1002"/>
      <c r="J369" s="1003"/>
      <c r="K369" s="1004"/>
      <c r="L369" s="1005"/>
      <c r="M369" s="1005"/>
      <c r="N369" s="1003"/>
      <c r="O369" s="1014"/>
      <c r="P369" s="1008"/>
      <c r="Q369" s="1008"/>
      <c r="R369" s="1008"/>
      <c r="S369" s="1007"/>
      <c r="V369" s="111" t="n">
        <f aca="false">+V368+1</f>
        <v>367</v>
      </c>
      <c r="W369" s="977" t="str">
        <f aca="false">IFERROR(VLOOKUP($V368,AD:AK,8,FALSE()),"")</f>
        <v/>
      </c>
      <c r="X369" s="977" t="str">
        <f aca="false">IFERROR(VLOOKUP($V369,AE:AL,8,FALSE()),"")</f>
        <v/>
      </c>
      <c r="Y369" s="977" t="str">
        <f aca="false">IFERROR(VLOOKUP($V369,AF:AM,8,FALSE()),"")</f>
        <v/>
      </c>
      <c r="Z369" s="977" t="str">
        <f aca="false">IFERROR(VLOOKUP($V369,AG:AN,8,FALSE()),"")</f>
        <v/>
      </c>
      <c r="AA369" s="977" t="str">
        <f aca="false">IFERROR(VLOOKUP($V369,AH:AO,8,FALSE()),"")</f>
        <v/>
      </c>
      <c r="AB369" s="977" t="str">
        <f aca="false">IFERROR(VLOOKUP($V369,AI:AP,8,FALSE()),"")</f>
        <v/>
      </c>
      <c r="AD369" s="111" t="str">
        <f aca="false">IF(AK369&lt;&gt;"",MAX(AD$3:AD368)+1,"")</f>
        <v/>
      </c>
      <c r="AE369" s="111" t="str">
        <f aca="false">IF(AL369&lt;&gt;"",MAX(AE$3:AE368)+1,"")</f>
        <v/>
      </c>
      <c r="AF369" s="111" t="str">
        <f aca="false">IF(AM369&lt;&gt;"",MAX(AF$3:AF368)+1,"")</f>
        <v/>
      </c>
      <c r="AG369" s="111" t="str">
        <f aca="false">IF(AN369&lt;&gt;"",MAX(AG$3:AG368)+1,"")</f>
        <v/>
      </c>
      <c r="AH369" s="111" t="str">
        <f aca="false">IF(AO369&lt;&gt;"",MAX(AH$3:AH368)+1,"")</f>
        <v/>
      </c>
      <c r="AI369" s="111" t="str">
        <f aca="false">IF(AP369&lt;&gt;"",MAX(AI$3:AI368)+1,"")</f>
        <v/>
      </c>
      <c r="AK369" s="111" t="str">
        <f aca="false">IF(B369="","",IF(COUNTIF($AK$3:AL368,B369)=0,B369,""))</f>
        <v/>
      </c>
      <c r="AL369" s="111" t="str">
        <f aca="false">IF(C369="","",IF($B369='Oneri di Urbanizzazione'!$E$33,IF(COUNTIF($AL$3:AL368,$C369)=0,$C369,""),""))</f>
        <v/>
      </c>
      <c r="AM369" s="111" t="str">
        <f aca="false">IF(D369="","",IF(AND($B369='Oneri di Urbanizzazione'!$E$33,$C369='Oneri di Urbanizzazione'!$E$35),IF(COUNTIF(AM$3:AM368,$D369)=0,$D369,""),""))</f>
        <v/>
      </c>
      <c r="AN369" s="111" t="str">
        <f aca="false">IF(E369="","",IF(AND($B369='Oneri di Urbanizzazione'!$E$33,$C369='Oneri di Urbanizzazione'!$E$35,$D369='Oneri di Urbanizzazione'!$E$38),IF(COUNTIF(AN$3:AN368,$E369)=0,$E369,""),""))</f>
        <v/>
      </c>
      <c r="AO369" s="111" t="str">
        <f aca="false">IF(F369="","",IF(AND($B369='Oneri di Urbanizzazione'!$E$33,$C369='Oneri di Urbanizzazione'!$E$35,$D369='Oneri di Urbanizzazione'!$E$38,$E369='Oneri di Urbanizzazione'!$E$40),IF(COUNTIF(AO$3:AO368,$F369)=0,$F369,""),""))</f>
        <v/>
      </c>
      <c r="AP369" s="111" t="str">
        <f aca="false">IF(G369="","",IF(AND($B369='Oneri di Urbanizzazione'!$E$33,$C369='Oneri di Urbanizzazione'!$E$35,$D369='Oneri di Urbanizzazione'!$E$38,$E369='Oneri di Urbanizzazione'!$E$40,$F369='Oneri di Urbanizzazione'!$E$42),IF(COUNTIF(AP$3:AP368,$G369)=0,$G369,""),""))</f>
        <v/>
      </c>
      <c r="AY369" s="1" t="n">
        <f aca="false">+AY368+1</f>
        <v>367</v>
      </c>
      <c r="AZ369" s="978" t="str">
        <f aca="false">IFERROR(VLOOKUP($AY369,BI:BP,8,FALSE()),"")</f>
        <v/>
      </c>
      <c r="BA369" s="978" t="str">
        <f aca="false">IFERROR(VLOOKUP($AY369,BJ:BQ,8,FALSE()),"")</f>
        <v/>
      </c>
      <c r="BB369" s="978" t="str">
        <f aca="false">IFERROR(VLOOKUP($AY369,BK:BR,8,FALSE()),"")</f>
        <v/>
      </c>
      <c r="BC369" s="978" t="str">
        <f aca="false">IFERROR(VLOOKUP($AY369,BL:BS,8,FALSE()),"")</f>
        <v/>
      </c>
      <c r="BD369" s="978" t="str">
        <f aca="false">IFERROR(VLOOKUP($AY369,BM:BT,8,FALSE()),"")</f>
        <v/>
      </c>
      <c r="BE369" s="978" t="str">
        <f aca="false">IFERROR(VLOOKUP($AY369,BN:BU,8,FALSE()),"")</f>
        <v/>
      </c>
      <c r="BI369" s="1" t="str">
        <f aca="false">IF(BP369&lt;&gt;"",MAX(BI$3:BI368)+1,"")</f>
        <v/>
      </c>
      <c r="BJ369" s="1" t="str">
        <f aca="false">IF(BQ369&lt;&gt;"",MAX(BJ$3:BJ368)+1,"")</f>
        <v/>
      </c>
      <c r="BK369" s="1" t="str">
        <f aca="false">IF(BR369&lt;&gt;"",MAX(BK$3:BK368)+1,"")</f>
        <v/>
      </c>
      <c r="BL369" s="1" t="str">
        <f aca="false">IF(BS369&lt;&gt;"",MAX(BL$3:BL368)+1,"")</f>
        <v/>
      </c>
      <c r="BM369" s="1" t="str">
        <f aca="false">IF(BT369&lt;&gt;"",MAX(BM$3:BM368)+1,"")</f>
        <v/>
      </c>
      <c r="BN369" s="1" t="str">
        <f aca="false">IF(BU369&lt;&gt;"",MAX(BN$3:BN368)+1,"")</f>
        <v/>
      </c>
      <c r="BP369" s="1" t="str">
        <f aca="false">IF(B369&lt;&gt;"",IF(COUNTIF(BP$3:BP368,B369)&gt;0,"",B369),"")</f>
        <v/>
      </c>
      <c r="BQ369" s="1" t="str">
        <f aca="false">IF(C369&lt;&gt;"",IF(COUNTIF(BQ$3:BQ368,C369)&gt;0,"",C369),"")</f>
        <v/>
      </c>
      <c r="BR369" s="1" t="str">
        <f aca="false">IF(D369&lt;&gt;"",IF(COUNTIF(BR$3:BR368,D369)&gt;0,"",D369),"")</f>
        <v/>
      </c>
      <c r="BS369" s="1" t="str">
        <f aca="false">IF(E369&lt;&gt;"",IF(COUNTIF(BS$3:BS368,E369)&gt;0,"",E369),"")</f>
        <v/>
      </c>
      <c r="BT369" s="1" t="str">
        <f aca="false">IF(F369&lt;&gt;"",IF(COUNTIF(BT$3:BT368,F369)&gt;0,"",F369),"")</f>
        <v/>
      </c>
      <c r="BU369" s="1" t="str">
        <f aca="false">IF(G369&lt;&gt;"",IF(COUNTIF(BU$3:BU368,G369)&gt;0,"",G369),"")</f>
        <v/>
      </c>
    </row>
    <row r="370" customFormat="false" ht="15" hidden="false" customHeight="false" outlineLevel="0" collapsed="false">
      <c r="A370" s="972" t="str">
        <f aca="false">IF(B370&lt;&gt;"",CONCATENATE(B370,C370,D370,E370,F370,G370),"")</f>
        <v/>
      </c>
      <c r="B370" s="660"/>
      <c r="C370" s="660"/>
      <c r="D370" s="660"/>
      <c r="E370" s="1008"/>
      <c r="F370" s="660"/>
      <c r="G370" s="660"/>
      <c r="H370" s="1002"/>
      <c r="I370" s="1002"/>
      <c r="J370" s="1003"/>
      <c r="K370" s="1004"/>
      <c r="L370" s="1005"/>
      <c r="M370" s="1005"/>
      <c r="N370" s="1003"/>
      <c r="O370" s="1014"/>
      <c r="P370" s="1008"/>
      <c r="Q370" s="1008"/>
      <c r="R370" s="1008"/>
      <c r="S370" s="1007"/>
      <c r="V370" s="111" t="n">
        <f aca="false">+V369+1</f>
        <v>368</v>
      </c>
      <c r="W370" s="977" t="str">
        <f aca="false">IFERROR(VLOOKUP($V369,AD:AK,8,FALSE()),"")</f>
        <v/>
      </c>
      <c r="X370" s="977" t="str">
        <f aca="false">IFERROR(VLOOKUP($V370,AE:AL,8,FALSE()),"")</f>
        <v/>
      </c>
      <c r="Y370" s="977" t="str">
        <f aca="false">IFERROR(VLOOKUP($V370,AF:AM,8,FALSE()),"")</f>
        <v/>
      </c>
      <c r="Z370" s="977" t="str">
        <f aca="false">IFERROR(VLOOKUP($V370,AG:AN,8,FALSE()),"")</f>
        <v/>
      </c>
      <c r="AA370" s="977" t="str">
        <f aca="false">IFERROR(VLOOKUP($V370,AH:AO,8,FALSE()),"")</f>
        <v/>
      </c>
      <c r="AB370" s="977" t="str">
        <f aca="false">IFERROR(VLOOKUP($V370,AI:AP,8,FALSE()),"")</f>
        <v/>
      </c>
      <c r="AD370" s="111" t="str">
        <f aca="false">IF(AK370&lt;&gt;"",MAX(AD$3:AD369)+1,"")</f>
        <v/>
      </c>
      <c r="AE370" s="111" t="str">
        <f aca="false">IF(AL370&lt;&gt;"",MAX(AE$3:AE369)+1,"")</f>
        <v/>
      </c>
      <c r="AF370" s="111" t="str">
        <f aca="false">IF(AM370&lt;&gt;"",MAX(AF$3:AF369)+1,"")</f>
        <v/>
      </c>
      <c r="AG370" s="111" t="str">
        <f aca="false">IF(AN370&lt;&gt;"",MAX(AG$3:AG369)+1,"")</f>
        <v/>
      </c>
      <c r="AH370" s="111" t="str">
        <f aca="false">IF(AO370&lt;&gt;"",MAX(AH$3:AH369)+1,"")</f>
        <v/>
      </c>
      <c r="AI370" s="111" t="str">
        <f aca="false">IF(AP370&lt;&gt;"",MAX(AI$3:AI369)+1,"")</f>
        <v/>
      </c>
      <c r="AK370" s="111" t="str">
        <f aca="false">IF(B370="","",IF(COUNTIF($AK$3:AL369,B370)=0,B370,""))</f>
        <v/>
      </c>
      <c r="AL370" s="111" t="str">
        <f aca="false">IF(C370="","",IF($B370='Oneri di Urbanizzazione'!$E$33,IF(COUNTIF($AL$3:AL369,$C370)=0,$C370,""),""))</f>
        <v/>
      </c>
      <c r="AM370" s="111" t="str">
        <f aca="false">IF(D370="","",IF(AND($B370='Oneri di Urbanizzazione'!$E$33,$C370='Oneri di Urbanizzazione'!$E$35),IF(COUNTIF(AM$3:AM369,$D370)=0,$D370,""),""))</f>
        <v/>
      </c>
      <c r="AN370" s="111" t="str">
        <f aca="false">IF(E370="","",IF(AND($B370='Oneri di Urbanizzazione'!$E$33,$C370='Oneri di Urbanizzazione'!$E$35,$D370='Oneri di Urbanizzazione'!$E$38),IF(COUNTIF(AN$3:AN369,$E370)=0,$E370,""),""))</f>
        <v/>
      </c>
      <c r="AO370" s="111" t="str">
        <f aca="false">IF(F370="","",IF(AND($B370='Oneri di Urbanizzazione'!$E$33,$C370='Oneri di Urbanizzazione'!$E$35,$D370='Oneri di Urbanizzazione'!$E$38,$E370='Oneri di Urbanizzazione'!$E$40),IF(COUNTIF(AO$3:AO369,$F370)=0,$F370,""),""))</f>
        <v/>
      </c>
      <c r="AP370" s="111" t="str">
        <f aca="false">IF(G370="","",IF(AND($B370='Oneri di Urbanizzazione'!$E$33,$C370='Oneri di Urbanizzazione'!$E$35,$D370='Oneri di Urbanizzazione'!$E$38,$E370='Oneri di Urbanizzazione'!$E$40,$F370='Oneri di Urbanizzazione'!$E$42),IF(COUNTIF(AP$3:AP369,$G370)=0,$G370,""),""))</f>
        <v/>
      </c>
      <c r="AY370" s="1" t="n">
        <f aca="false">+AY369+1</f>
        <v>368</v>
      </c>
      <c r="AZ370" s="978" t="str">
        <f aca="false">IFERROR(VLOOKUP($AY370,BI:BP,8,FALSE()),"")</f>
        <v/>
      </c>
      <c r="BA370" s="978" t="str">
        <f aca="false">IFERROR(VLOOKUP($AY370,BJ:BQ,8,FALSE()),"")</f>
        <v/>
      </c>
      <c r="BB370" s="978" t="str">
        <f aca="false">IFERROR(VLOOKUP($AY370,BK:BR,8,FALSE()),"")</f>
        <v/>
      </c>
      <c r="BC370" s="978" t="str">
        <f aca="false">IFERROR(VLOOKUP($AY370,BL:BS,8,FALSE()),"")</f>
        <v/>
      </c>
      <c r="BD370" s="978" t="str">
        <f aca="false">IFERROR(VLOOKUP($AY370,BM:BT,8,FALSE()),"")</f>
        <v/>
      </c>
      <c r="BE370" s="978" t="str">
        <f aca="false">IFERROR(VLOOKUP($AY370,BN:BU,8,FALSE()),"")</f>
        <v/>
      </c>
      <c r="BI370" s="1" t="str">
        <f aca="false">IF(BP370&lt;&gt;"",MAX(BI$3:BI369)+1,"")</f>
        <v/>
      </c>
      <c r="BJ370" s="1" t="str">
        <f aca="false">IF(BQ370&lt;&gt;"",MAX(BJ$3:BJ369)+1,"")</f>
        <v/>
      </c>
      <c r="BK370" s="1" t="str">
        <f aca="false">IF(BR370&lt;&gt;"",MAX(BK$3:BK369)+1,"")</f>
        <v/>
      </c>
      <c r="BL370" s="1" t="str">
        <f aca="false">IF(BS370&lt;&gt;"",MAX(BL$3:BL369)+1,"")</f>
        <v/>
      </c>
      <c r="BM370" s="1" t="str">
        <f aca="false">IF(BT370&lt;&gt;"",MAX(BM$3:BM369)+1,"")</f>
        <v/>
      </c>
      <c r="BN370" s="1" t="str">
        <f aca="false">IF(BU370&lt;&gt;"",MAX(BN$3:BN369)+1,"")</f>
        <v/>
      </c>
      <c r="BP370" s="1" t="str">
        <f aca="false">IF(B370&lt;&gt;"",IF(COUNTIF(BP$3:BP369,B370)&gt;0,"",B370),"")</f>
        <v/>
      </c>
      <c r="BQ370" s="1" t="str">
        <f aca="false">IF(C370&lt;&gt;"",IF(COUNTIF(BQ$3:BQ369,C370)&gt;0,"",C370),"")</f>
        <v/>
      </c>
      <c r="BR370" s="1" t="str">
        <f aca="false">IF(D370&lt;&gt;"",IF(COUNTIF(BR$3:BR369,D370)&gt;0,"",D370),"")</f>
        <v/>
      </c>
      <c r="BS370" s="1" t="str">
        <f aca="false">IF(E370&lt;&gt;"",IF(COUNTIF(BS$3:BS369,E370)&gt;0,"",E370),"")</f>
        <v/>
      </c>
      <c r="BT370" s="1" t="str">
        <f aca="false">IF(F370&lt;&gt;"",IF(COUNTIF(BT$3:BT369,F370)&gt;0,"",F370),"")</f>
        <v/>
      </c>
      <c r="BU370" s="1" t="str">
        <f aca="false">IF(G370&lt;&gt;"",IF(COUNTIF(BU$3:BU369,G370)&gt;0,"",G370),"")</f>
        <v/>
      </c>
    </row>
    <row r="371" customFormat="false" ht="15" hidden="false" customHeight="false" outlineLevel="0" collapsed="false">
      <c r="A371" s="972" t="str">
        <f aca="false">IF(B371&lt;&gt;"",CONCATENATE(B371,C371,D371,E371,F371,G371),"")</f>
        <v/>
      </c>
      <c r="B371" s="660"/>
      <c r="C371" s="660"/>
      <c r="D371" s="660"/>
      <c r="E371" s="1008"/>
      <c r="F371" s="660"/>
      <c r="G371" s="660"/>
      <c r="H371" s="1002"/>
      <c r="I371" s="1002"/>
      <c r="J371" s="1003"/>
      <c r="K371" s="1004"/>
      <c r="L371" s="1005"/>
      <c r="M371" s="1005"/>
      <c r="N371" s="1003"/>
      <c r="O371" s="1014"/>
      <c r="P371" s="1008"/>
      <c r="Q371" s="1008"/>
      <c r="R371" s="1008"/>
      <c r="S371" s="1007"/>
      <c r="V371" s="111" t="n">
        <f aca="false">+V370+1</f>
        <v>369</v>
      </c>
      <c r="W371" s="977" t="str">
        <f aca="false">IFERROR(VLOOKUP($V370,AD:AK,8,FALSE()),"")</f>
        <v/>
      </c>
      <c r="X371" s="977" t="str">
        <f aca="false">IFERROR(VLOOKUP($V371,AE:AL,8,FALSE()),"")</f>
        <v/>
      </c>
      <c r="Y371" s="977" t="str">
        <f aca="false">IFERROR(VLOOKUP($V371,AF:AM,8,FALSE()),"")</f>
        <v/>
      </c>
      <c r="Z371" s="977" t="str">
        <f aca="false">IFERROR(VLOOKUP($V371,AG:AN,8,FALSE()),"")</f>
        <v/>
      </c>
      <c r="AA371" s="977" t="str">
        <f aca="false">IFERROR(VLOOKUP($V371,AH:AO,8,FALSE()),"")</f>
        <v/>
      </c>
      <c r="AB371" s="977" t="str">
        <f aca="false">IFERROR(VLOOKUP($V371,AI:AP,8,FALSE()),"")</f>
        <v/>
      </c>
      <c r="AD371" s="111" t="str">
        <f aca="false">IF(AK371&lt;&gt;"",MAX(AD$3:AD370)+1,"")</f>
        <v/>
      </c>
      <c r="AE371" s="111" t="str">
        <f aca="false">IF(AL371&lt;&gt;"",MAX(AE$3:AE370)+1,"")</f>
        <v/>
      </c>
      <c r="AF371" s="111" t="str">
        <f aca="false">IF(AM371&lt;&gt;"",MAX(AF$3:AF370)+1,"")</f>
        <v/>
      </c>
      <c r="AG371" s="111" t="str">
        <f aca="false">IF(AN371&lt;&gt;"",MAX(AG$3:AG370)+1,"")</f>
        <v/>
      </c>
      <c r="AH371" s="111" t="str">
        <f aca="false">IF(AO371&lt;&gt;"",MAX(AH$3:AH370)+1,"")</f>
        <v/>
      </c>
      <c r="AI371" s="111" t="str">
        <f aca="false">IF(AP371&lt;&gt;"",MAX(AI$3:AI370)+1,"")</f>
        <v/>
      </c>
      <c r="AK371" s="111" t="str">
        <f aca="false">IF(B371="","",IF(COUNTIF($AK$3:AL370,B371)=0,B371,""))</f>
        <v/>
      </c>
      <c r="AL371" s="111" t="str">
        <f aca="false">IF(C371="","",IF($B371='Oneri di Urbanizzazione'!$E$33,IF(COUNTIF($AL$3:AL370,$C371)=0,$C371,""),""))</f>
        <v/>
      </c>
      <c r="AM371" s="111" t="str">
        <f aca="false">IF(D371="","",IF(AND($B371='Oneri di Urbanizzazione'!$E$33,$C371='Oneri di Urbanizzazione'!$E$35),IF(COUNTIF(AM$3:AM370,$D371)=0,$D371,""),""))</f>
        <v/>
      </c>
      <c r="AN371" s="111" t="str">
        <f aca="false">IF(E371="","",IF(AND($B371='Oneri di Urbanizzazione'!$E$33,$C371='Oneri di Urbanizzazione'!$E$35,$D371='Oneri di Urbanizzazione'!$E$38),IF(COUNTIF(AN$3:AN370,$E371)=0,$E371,""),""))</f>
        <v/>
      </c>
      <c r="AO371" s="111" t="str">
        <f aca="false">IF(F371="","",IF(AND($B371='Oneri di Urbanizzazione'!$E$33,$C371='Oneri di Urbanizzazione'!$E$35,$D371='Oneri di Urbanizzazione'!$E$38,$E371='Oneri di Urbanizzazione'!$E$40),IF(COUNTIF(AO$3:AO370,$F371)=0,$F371,""),""))</f>
        <v/>
      </c>
      <c r="AP371" s="111" t="str">
        <f aca="false">IF(G371="","",IF(AND($B371='Oneri di Urbanizzazione'!$E$33,$C371='Oneri di Urbanizzazione'!$E$35,$D371='Oneri di Urbanizzazione'!$E$38,$E371='Oneri di Urbanizzazione'!$E$40,$F371='Oneri di Urbanizzazione'!$E$42),IF(COUNTIF(AP$3:AP370,$G371)=0,$G371,""),""))</f>
        <v/>
      </c>
      <c r="AY371" s="1" t="n">
        <f aca="false">+AY370+1</f>
        <v>369</v>
      </c>
      <c r="AZ371" s="978" t="str">
        <f aca="false">IFERROR(VLOOKUP($AY371,BI:BP,8,FALSE()),"")</f>
        <v/>
      </c>
      <c r="BA371" s="978" t="str">
        <f aca="false">IFERROR(VLOOKUP($AY371,BJ:BQ,8,FALSE()),"")</f>
        <v/>
      </c>
      <c r="BB371" s="978" t="str">
        <f aca="false">IFERROR(VLOOKUP($AY371,BK:BR,8,FALSE()),"")</f>
        <v/>
      </c>
      <c r="BC371" s="978" t="str">
        <f aca="false">IFERROR(VLOOKUP($AY371,BL:BS,8,FALSE()),"")</f>
        <v/>
      </c>
      <c r="BD371" s="978" t="str">
        <f aca="false">IFERROR(VLOOKUP($AY371,BM:BT,8,FALSE()),"")</f>
        <v/>
      </c>
      <c r="BE371" s="978" t="str">
        <f aca="false">IFERROR(VLOOKUP($AY371,BN:BU,8,FALSE()),"")</f>
        <v/>
      </c>
      <c r="BI371" s="1" t="str">
        <f aca="false">IF(BP371&lt;&gt;"",MAX(BI$3:BI370)+1,"")</f>
        <v/>
      </c>
      <c r="BJ371" s="1" t="str">
        <f aca="false">IF(BQ371&lt;&gt;"",MAX(BJ$3:BJ370)+1,"")</f>
        <v/>
      </c>
      <c r="BK371" s="1" t="str">
        <f aca="false">IF(BR371&lt;&gt;"",MAX(BK$3:BK370)+1,"")</f>
        <v/>
      </c>
      <c r="BL371" s="1" t="str">
        <f aca="false">IF(BS371&lt;&gt;"",MAX(BL$3:BL370)+1,"")</f>
        <v/>
      </c>
      <c r="BM371" s="1" t="str">
        <f aca="false">IF(BT371&lt;&gt;"",MAX(BM$3:BM370)+1,"")</f>
        <v/>
      </c>
      <c r="BN371" s="1" t="str">
        <f aca="false">IF(BU371&lt;&gt;"",MAX(BN$3:BN370)+1,"")</f>
        <v/>
      </c>
      <c r="BP371" s="1" t="str">
        <f aca="false">IF(B371&lt;&gt;"",IF(COUNTIF(BP$3:BP370,B371)&gt;0,"",B371),"")</f>
        <v/>
      </c>
      <c r="BQ371" s="1" t="str">
        <f aca="false">IF(C371&lt;&gt;"",IF(COUNTIF(BQ$3:BQ370,C371)&gt;0,"",C371),"")</f>
        <v/>
      </c>
      <c r="BR371" s="1" t="str">
        <f aca="false">IF(D371&lt;&gt;"",IF(COUNTIF(BR$3:BR370,D371)&gt;0,"",D371),"")</f>
        <v/>
      </c>
      <c r="BS371" s="1" t="str">
        <f aca="false">IF(E371&lt;&gt;"",IF(COUNTIF(BS$3:BS370,E371)&gt;0,"",E371),"")</f>
        <v/>
      </c>
      <c r="BT371" s="1" t="str">
        <f aca="false">IF(F371&lt;&gt;"",IF(COUNTIF(BT$3:BT370,F371)&gt;0,"",F371),"")</f>
        <v/>
      </c>
      <c r="BU371" s="1" t="str">
        <f aca="false">IF(G371&lt;&gt;"",IF(COUNTIF(BU$3:BU370,G371)&gt;0,"",G371),"")</f>
        <v/>
      </c>
    </row>
    <row r="372" customFormat="false" ht="15" hidden="false" customHeight="false" outlineLevel="0" collapsed="false">
      <c r="A372" s="972" t="str">
        <f aca="false">IF(B372&lt;&gt;"",CONCATENATE(B372,C372,D372,E372,F372,G372),"")</f>
        <v/>
      </c>
      <c r="B372" s="660"/>
      <c r="C372" s="660"/>
      <c r="D372" s="660"/>
      <c r="E372" s="1008"/>
      <c r="F372" s="660"/>
      <c r="G372" s="660"/>
      <c r="H372" s="1002"/>
      <c r="I372" s="1002"/>
      <c r="J372" s="1003"/>
      <c r="K372" s="1004"/>
      <c r="L372" s="1005"/>
      <c r="M372" s="1005"/>
      <c r="N372" s="1003"/>
      <c r="O372" s="1014"/>
      <c r="P372" s="1008"/>
      <c r="Q372" s="1008"/>
      <c r="R372" s="1008"/>
      <c r="S372" s="1007"/>
      <c r="V372" s="111" t="n">
        <f aca="false">+V371+1</f>
        <v>370</v>
      </c>
      <c r="W372" s="977" t="str">
        <f aca="false">IFERROR(VLOOKUP($V371,AD:AK,8,FALSE()),"")</f>
        <v/>
      </c>
      <c r="X372" s="977" t="str">
        <f aca="false">IFERROR(VLOOKUP($V372,AE:AL,8,FALSE()),"")</f>
        <v/>
      </c>
      <c r="Y372" s="977" t="str">
        <f aca="false">IFERROR(VLOOKUP($V372,AF:AM,8,FALSE()),"")</f>
        <v/>
      </c>
      <c r="Z372" s="977" t="str">
        <f aca="false">IFERROR(VLOOKUP($V372,AG:AN,8,FALSE()),"")</f>
        <v/>
      </c>
      <c r="AA372" s="977" t="str">
        <f aca="false">IFERROR(VLOOKUP($V372,AH:AO,8,FALSE()),"")</f>
        <v/>
      </c>
      <c r="AB372" s="977" t="str">
        <f aca="false">IFERROR(VLOOKUP($V372,AI:AP,8,FALSE()),"")</f>
        <v/>
      </c>
      <c r="AD372" s="111" t="str">
        <f aca="false">IF(AK372&lt;&gt;"",MAX(AD$3:AD371)+1,"")</f>
        <v/>
      </c>
      <c r="AE372" s="111" t="str">
        <f aca="false">IF(AL372&lt;&gt;"",MAX(AE$3:AE371)+1,"")</f>
        <v/>
      </c>
      <c r="AF372" s="111" t="str">
        <f aca="false">IF(AM372&lt;&gt;"",MAX(AF$3:AF371)+1,"")</f>
        <v/>
      </c>
      <c r="AG372" s="111" t="str">
        <f aca="false">IF(AN372&lt;&gt;"",MAX(AG$3:AG371)+1,"")</f>
        <v/>
      </c>
      <c r="AH372" s="111" t="str">
        <f aca="false">IF(AO372&lt;&gt;"",MAX(AH$3:AH371)+1,"")</f>
        <v/>
      </c>
      <c r="AI372" s="111" t="str">
        <f aca="false">IF(AP372&lt;&gt;"",MAX(AI$3:AI371)+1,"")</f>
        <v/>
      </c>
      <c r="AK372" s="111" t="str">
        <f aca="false">IF(B372="","",IF(COUNTIF($AK$3:AL371,B372)=0,B372,""))</f>
        <v/>
      </c>
      <c r="AL372" s="111" t="str">
        <f aca="false">IF(C372="","",IF($B372='Oneri di Urbanizzazione'!$E$33,IF(COUNTIF($AL$3:AL371,$C372)=0,$C372,""),""))</f>
        <v/>
      </c>
      <c r="AM372" s="111" t="str">
        <f aca="false">IF(D372="","",IF(AND($B372='Oneri di Urbanizzazione'!$E$33,$C372='Oneri di Urbanizzazione'!$E$35),IF(COUNTIF(AM$3:AM371,$D372)=0,$D372,""),""))</f>
        <v/>
      </c>
      <c r="AN372" s="111" t="str">
        <f aca="false">IF(E372="","",IF(AND($B372='Oneri di Urbanizzazione'!$E$33,$C372='Oneri di Urbanizzazione'!$E$35,$D372='Oneri di Urbanizzazione'!$E$38),IF(COUNTIF(AN$3:AN371,$E372)=0,$E372,""),""))</f>
        <v/>
      </c>
      <c r="AO372" s="111" t="str">
        <f aca="false">IF(F372="","",IF(AND($B372='Oneri di Urbanizzazione'!$E$33,$C372='Oneri di Urbanizzazione'!$E$35,$D372='Oneri di Urbanizzazione'!$E$38,$E372='Oneri di Urbanizzazione'!$E$40),IF(COUNTIF(AO$3:AO371,$F372)=0,$F372,""),""))</f>
        <v/>
      </c>
      <c r="AP372" s="111" t="str">
        <f aca="false">IF(G372="","",IF(AND($B372='Oneri di Urbanizzazione'!$E$33,$C372='Oneri di Urbanizzazione'!$E$35,$D372='Oneri di Urbanizzazione'!$E$38,$E372='Oneri di Urbanizzazione'!$E$40,$F372='Oneri di Urbanizzazione'!$E$42),IF(COUNTIF(AP$3:AP371,$G372)=0,$G372,""),""))</f>
        <v/>
      </c>
      <c r="AY372" s="1" t="n">
        <f aca="false">+AY371+1</f>
        <v>370</v>
      </c>
      <c r="AZ372" s="978" t="str">
        <f aca="false">IFERROR(VLOOKUP($AY372,BI:BP,8,FALSE()),"")</f>
        <v/>
      </c>
      <c r="BA372" s="978" t="str">
        <f aca="false">IFERROR(VLOOKUP($AY372,BJ:BQ,8,FALSE()),"")</f>
        <v/>
      </c>
      <c r="BB372" s="978" t="str">
        <f aca="false">IFERROR(VLOOKUP($AY372,BK:BR,8,FALSE()),"")</f>
        <v/>
      </c>
      <c r="BC372" s="978" t="str">
        <f aca="false">IFERROR(VLOOKUP($AY372,BL:BS,8,FALSE()),"")</f>
        <v/>
      </c>
      <c r="BD372" s="978" t="str">
        <f aca="false">IFERROR(VLOOKUP($AY372,BM:BT,8,FALSE()),"")</f>
        <v/>
      </c>
      <c r="BE372" s="978" t="str">
        <f aca="false">IFERROR(VLOOKUP($AY372,BN:BU,8,FALSE()),"")</f>
        <v/>
      </c>
      <c r="BI372" s="1" t="str">
        <f aca="false">IF(BP372&lt;&gt;"",MAX(BI$3:BI371)+1,"")</f>
        <v/>
      </c>
      <c r="BJ372" s="1" t="str">
        <f aca="false">IF(BQ372&lt;&gt;"",MAX(BJ$3:BJ371)+1,"")</f>
        <v/>
      </c>
      <c r="BK372" s="1" t="str">
        <f aca="false">IF(BR372&lt;&gt;"",MAX(BK$3:BK371)+1,"")</f>
        <v/>
      </c>
      <c r="BL372" s="1" t="str">
        <f aca="false">IF(BS372&lt;&gt;"",MAX(BL$3:BL371)+1,"")</f>
        <v/>
      </c>
      <c r="BM372" s="1" t="str">
        <f aca="false">IF(BT372&lt;&gt;"",MAX(BM$3:BM371)+1,"")</f>
        <v/>
      </c>
      <c r="BN372" s="1" t="str">
        <f aca="false">IF(BU372&lt;&gt;"",MAX(BN$3:BN371)+1,"")</f>
        <v/>
      </c>
      <c r="BP372" s="1" t="str">
        <f aca="false">IF(B372&lt;&gt;"",IF(COUNTIF(BP$3:BP371,B372)&gt;0,"",B372),"")</f>
        <v/>
      </c>
      <c r="BQ372" s="1" t="str">
        <f aca="false">IF(C372&lt;&gt;"",IF(COUNTIF(BQ$3:BQ371,C372)&gt;0,"",C372),"")</f>
        <v/>
      </c>
      <c r="BR372" s="1" t="str">
        <f aca="false">IF(D372&lt;&gt;"",IF(COUNTIF(BR$3:BR371,D372)&gt;0,"",D372),"")</f>
        <v/>
      </c>
      <c r="BS372" s="1" t="str">
        <f aca="false">IF(E372&lt;&gt;"",IF(COUNTIF(BS$3:BS371,E372)&gt;0,"",E372),"")</f>
        <v/>
      </c>
      <c r="BT372" s="1" t="str">
        <f aca="false">IF(F372&lt;&gt;"",IF(COUNTIF(BT$3:BT371,F372)&gt;0,"",F372),"")</f>
        <v/>
      </c>
      <c r="BU372" s="1" t="str">
        <f aca="false">IF(G372&lt;&gt;"",IF(COUNTIF(BU$3:BU371,G372)&gt;0,"",G372),"")</f>
        <v/>
      </c>
    </row>
    <row r="373" customFormat="false" ht="15" hidden="false" customHeight="false" outlineLevel="0" collapsed="false">
      <c r="A373" s="972" t="str">
        <f aca="false">IF(B373&lt;&gt;"",CONCATENATE(B373,C373,D373,E373,F373,G373),"")</f>
        <v/>
      </c>
      <c r="B373" s="660"/>
      <c r="C373" s="660"/>
      <c r="D373" s="660"/>
      <c r="E373" s="1008"/>
      <c r="F373" s="660"/>
      <c r="G373" s="660"/>
      <c r="H373" s="1002"/>
      <c r="I373" s="1002"/>
      <c r="J373" s="1003"/>
      <c r="K373" s="1004"/>
      <c r="L373" s="1005"/>
      <c r="M373" s="1005"/>
      <c r="N373" s="1003"/>
      <c r="O373" s="1014"/>
      <c r="P373" s="1008"/>
      <c r="Q373" s="1008"/>
      <c r="R373" s="1008"/>
      <c r="S373" s="1007"/>
      <c r="V373" s="111" t="n">
        <f aca="false">+V372+1</f>
        <v>371</v>
      </c>
      <c r="W373" s="977" t="str">
        <f aca="false">IFERROR(VLOOKUP($V372,AD:AK,8,FALSE()),"")</f>
        <v/>
      </c>
      <c r="X373" s="977" t="str">
        <f aca="false">IFERROR(VLOOKUP($V373,AE:AL,8,FALSE()),"")</f>
        <v/>
      </c>
      <c r="Y373" s="977" t="str">
        <f aca="false">IFERROR(VLOOKUP($V373,AF:AM,8,FALSE()),"")</f>
        <v/>
      </c>
      <c r="Z373" s="977" t="str">
        <f aca="false">IFERROR(VLOOKUP($V373,AG:AN,8,FALSE()),"")</f>
        <v/>
      </c>
      <c r="AA373" s="977" t="str">
        <f aca="false">IFERROR(VLOOKUP($V373,AH:AO,8,FALSE()),"")</f>
        <v/>
      </c>
      <c r="AB373" s="977" t="str">
        <f aca="false">IFERROR(VLOOKUP($V373,AI:AP,8,FALSE()),"")</f>
        <v/>
      </c>
      <c r="AD373" s="111" t="str">
        <f aca="false">IF(AK373&lt;&gt;"",MAX(AD$3:AD372)+1,"")</f>
        <v/>
      </c>
      <c r="AE373" s="111" t="str">
        <f aca="false">IF(AL373&lt;&gt;"",MAX(AE$3:AE372)+1,"")</f>
        <v/>
      </c>
      <c r="AF373" s="111" t="str">
        <f aca="false">IF(AM373&lt;&gt;"",MAX(AF$3:AF372)+1,"")</f>
        <v/>
      </c>
      <c r="AG373" s="111" t="str">
        <f aca="false">IF(AN373&lt;&gt;"",MAX(AG$3:AG372)+1,"")</f>
        <v/>
      </c>
      <c r="AH373" s="111" t="str">
        <f aca="false">IF(AO373&lt;&gt;"",MAX(AH$3:AH372)+1,"")</f>
        <v/>
      </c>
      <c r="AI373" s="111" t="str">
        <f aca="false">IF(AP373&lt;&gt;"",MAX(AI$3:AI372)+1,"")</f>
        <v/>
      </c>
      <c r="AK373" s="111" t="str">
        <f aca="false">IF(B373="","",IF(COUNTIF($AK$3:AL372,B373)=0,B373,""))</f>
        <v/>
      </c>
      <c r="AL373" s="111" t="str">
        <f aca="false">IF(C373="","",IF($B373='Oneri di Urbanizzazione'!$E$33,IF(COUNTIF($AL$3:AL372,$C373)=0,$C373,""),""))</f>
        <v/>
      </c>
      <c r="AM373" s="111" t="str">
        <f aca="false">IF(D373="","",IF(AND($B373='Oneri di Urbanizzazione'!$E$33,$C373='Oneri di Urbanizzazione'!$E$35),IF(COUNTIF(AM$3:AM372,$D373)=0,$D373,""),""))</f>
        <v/>
      </c>
      <c r="AN373" s="111" t="str">
        <f aca="false">IF(E373="","",IF(AND($B373='Oneri di Urbanizzazione'!$E$33,$C373='Oneri di Urbanizzazione'!$E$35,$D373='Oneri di Urbanizzazione'!$E$38),IF(COUNTIF(AN$3:AN372,$E373)=0,$E373,""),""))</f>
        <v/>
      </c>
      <c r="AO373" s="111" t="str">
        <f aca="false">IF(F373="","",IF(AND($B373='Oneri di Urbanizzazione'!$E$33,$C373='Oneri di Urbanizzazione'!$E$35,$D373='Oneri di Urbanizzazione'!$E$38,$E373='Oneri di Urbanizzazione'!$E$40),IF(COUNTIF(AO$3:AO372,$F373)=0,$F373,""),""))</f>
        <v/>
      </c>
      <c r="AP373" s="111" t="str">
        <f aca="false">IF(G373="","",IF(AND($B373='Oneri di Urbanizzazione'!$E$33,$C373='Oneri di Urbanizzazione'!$E$35,$D373='Oneri di Urbanizzazione'!$E$38,$E373='Oneri di Urbanizzazione'!$E$40,$F373='Oneri di Urbanizzazione'!$E$42),IF(COUNTIF(AP$3:AP372,$G373)=0,$G373,""),""))</f>
        <v/>
      </c>
      <c r="AY373" s="1" t="n">
        <f aca="false">+AY372+1</f>
        <v>371</v>
      </c>
      <c r="AZ373" s="978" t="str">
        <f aca="false">IFERROR(VLOOKUP($AY373,BI:BP,8,FALSE()),"")</f>
        <v/>
      </c>
      <c r="BA373" s="978" t="str">
        <f aca="false">IFERROR(VLOOKUP($AY373,BJ:BQ,8,FALSE()),"")</f>
        <v/>
      </c>
      <c r="BB373" s="978" t="str">
        <f aca="false">IFERROR(VLOOKUP($AY373,BK:BR,8,FALSE()),"")</f>
        <v/>
      </c>
      <c r="BC373" s="978" t="str">
        <f aca="false">IFERROR(VLOOKUP($AY373,BL:BS,8,FALSE()),"")</f>
        <v/>
      </c>
      <c r="BD373" s="978" t="str">
        <f aca="false">IFERROR(VLOOKUP($AY373,BM:BT,8,FALSE()),"")</f>
        <v/>
      </c>
      <c r="BE373" s="978" t="str">
        <f aca="false">IFERROR(VLOOKUP($AY373,BN:BU,8,FALSE()),"")</f>
        <v/>
      </c>
      <c r="BI373" s="1" t="str">
        <f aca="false">IF(BP373&lt;&gt;"",MAX(BI$3:BI372)+1,"")</f>
        <v/>
      </c>
      <c r="BJ373" s="1" t="str">
        <f aca="false">IF(BQ373&lt;&gt;"",MAX(BJ$3:BJ372)+1,"")</f>
        <v/>
      </c>
      <c r="BK373" s="1" t="str">
        <f aca="false">IF(BR373&lt;&gt;"",MAX(BK$3:BK372)+1,"")</f>
        <v/>
      </c>
      <c r="BL373" s="1" t="str">
        <f aca="false">IF(BS373&lt;&gt;"",MAX(BL$3:BL372)+1,"")</f>
        <v/>
      </c>
      <c r="BM373" s="1" t="str">
        <f aca="false">IF(BT373&lt;&gt;"",MAX(BM$3:BM372)+1,"")</f>
        <v/>
      </c>
      <c r="BN373" s="1" t="str">
        <f aca="false">IF(BU373&lt;&gt;"",MAX(BN$3:BN372)+1,"")</f>
        <v/>
      </c>
      <c r="BP373" s="1" t="str">
        <f aca="false">IF(B373&lt;&gt;"",IF(COUNTIF(BP$3:BP372,B373)&gt;0,"",B373),"")</f>
        <v/>
      </c>
      <c r="BQ373" s="1" t="str">
        <f aca="false">IF(C373&lt;&gt;"",IF(COUNTIF(BQ$3:BQ372,C373)&gt;0,"",C373),"")</f>
        <v/>
      </c>
      <c r="BR373" s="1" t="str">
        <f aca="false">IF(D373&lt;&gt;"",IF(COUNTIF(BR$3:BR372,D373)&gt;0,"",D373),"")</f>
        <v/>
      </c>
      <c r="BS373" s="1" t="str">
        <f aca="false">IF(E373&lt;&gt;"",IF(COUNTIF(BS$3:BS372,E373)&gt;0,"",E373),"")</f>
        <v/>
      </c>
      <c r="BT373" s="1" t="str">
        <f aca="false">IF(F373&lt;&gt;"",IF(COUNTIF(BT$3:BT372,F373)&gt;0,"",F373),"")</f>
        <v/>
      </c>
      <c r="BU373" s="1" t="str">
        <f aca="false">IF(G373&lt;&gt;"",IF(COUNTIF(BU$3:BU372,G373)&gt;0,"",G373),"")</f>
        <v/>
      </c>
    </row>
    <row r="374" customFormat="false" ht="15" hidden="false" customHeight="false" outlineLevel="0" collapsed="false">
      <c r="A374" s="972" t="str">
        <f aca="false">IF(B374&lt;&gt;"",CONCATENATE(B374,C374,D374,E374,F374,G374),"")</f>
        <v/>
      </c>
      <c r="B374" s="660"/>
      <c r="C374" s="660"/>
      <c r="D374" s="660"/>
      <c r="E374" s="1008"/>
      <c r="F374" s="660"/>
      <c r="G374" s="660"/>
      <c r="H374" s="1002"/>
      <c r="I374" s="1002"/>
      <c r="J374" s="1003"/>
      <c r="K374" s="1004"/>
      <c r="L374" s="1005"/>
      <c r="M374" s="1005"/>
      <c r="N374" s="1003"/>
      <c r="O374" s="1014"/>
      <c r="P374" s="1008"/>
      <c r="Q374" s="1008"/>
      <c r="R374" s="1008"/>
      <c r="S374" s="1007"/>
      <c r="V374" s="111" t="n">
        <f aca="false">+V373+1</f>
        <v>372</v>
      </c>
      <c r="W374" s="977" t="str">
        <f aca="false">IFERROR(VLOOKUP($V373,AD:AK,8,FALSE()),"")</f>
        <v/>
      </c>
      <c r="X374" s="977" t="str">
        <f aca="false">IFERROR(VLOOKUP($V374,AE:AL,8,FALSE()),"")</f>
        <v/>
      </c>
      <c r="Y374" s="977" t="str">
        <f aca="false">IFERROR(VLOOKUP($V374,AF:AM,8,FALSE()),"")</f>
        <v/>
      </c>
      <c r="Z374" s="977" t="str">
        <f aca="false">IFERROR(VLOOKUP($V374,AG:AN,8,FALSE()),"")</f>
        <v/>
      </c>
      <c r="AA374" s="977" t="str">
        <f aca="false">IFERROR(VLOOKUP($V374,AH:AO,8,FALSE()),"")</f>
        <v/>
      </c>
      <c r="AB374" s="977" t="str">
        <f aca="false">IFERROR(VLOOKUP($V374,AI:AP,8,FALSE()),"")</f>
        <v/>
      </c>
      <c r="AD374" s="111" t="str">
        <f aca="false">IF(AK374&lt;&gt;"",MAX(AD$3:AD373)+1,"")</f>
        <v/>
      </c>
      <c r="AE374" s="111" t="str">
        <f aca="false">IF(AL374&lt;&gt;"",MAX(AE$3:AE373)+1,"")</f>
        <v/>
      </c>
      <c r="AF374" s="111" t="str">
        <f aca="false">IF(AM374&lt;&gt;"",MAX(AF$3:AF373)+1,"")</f>
        <v/>
      </c>
      <c r="AG374" s="111" t="str">
        <f aca="false">IF(AN374&lt;&gt;"",MAX(AG$3:AG373)+1,"")</f>
        <v/>
      </c>
      <c r="AH374" s="111" t="str">
        <f aca="false">IF(AO374&lt;&gt;"",MAX(AH$3:AH373)+1,"")</f>
        <v/>
      </c>
      <c r="AI374" s="111" t="str">
        <f aca="false">IF(AP374&lt;&gt;"",MAX(AI$3:AI373)+1,"")</f>
        <v/>
      </c>
      <c r="AK374" s="111" t="str">
        <f aca="false">IF(B374="","",IF(COUNTIF($AK$3:AL373,B374)=0,B374,""))</f>
        <v/>
      </c>
      <c r="AL374" s="111" t="str">
        <f aca="false">IF(C374="","",IF($B374='Oneri di Urbanizzazione'!$E$33,IF(COUNTIF($AL$3:AL373,$C374)=0,$C374,""),""))</f>
        <v/>
      </c>
      <c r="AM374" s="111" t="str">
        <f aca="false">IF(D374="","",IF(AND($B374='Oneri di Urbanizzazione'!$E$33,$C374='Oneri di Urbanizzazione'!$E$35),IF(COUNTIF(AM$3:AM373,$D374)=0,$D374,""),""))</f>
        <v/>
      </c>
      <c r="AN374" s="111" t="str">
        <f aca="false">IF(E374="","",IF(AND($B374='Oneri di Urbanizzazione'!$E$33,$C374='Oneri di Urbanizzazione'!$E$35,$D374='Oneri di Urbanizzazione'!$E$38),IF(COUNTIF(AN$3:AN373,$E374)=0,$E374,""),""))</f>
        <v/>
      </c>
      <c r="AO374" s="111" t="str">
        <f aca="false">IF(F374="","",IF(AND($B374='Oneri di Urbanizzazione'!$E$33,$C374='Oneri di Urbanizzazione'!$E$35,$D374='Oneri di Urbanizzazione'!$E$38,$E374='Oneri di Urbanizzazione'!$E$40),IF(COUNTIF(AO$3:AO373,$F374)=0,$F374,""),""))</f>
        <v/>
      </c>
      <c r="AP374" s="111" t="str">
        <f aca="false">IF(G374="","",IF(AND($B374='Oneri di Urbanizzazione'!$E$33,$C374='Oneri di Urbanizzazione'!$E$35,$D374='Oneri di Urbanizzazione'!$E$38,$E374='Oneri di Urbanizzazione'!$E$40,$F374='Oneri di Urbanizzazione'!$E$42),IF(COUNTIF(AP$3:AP373,$G374)=0,$G374,""),""))</f>
        <v/>
      </c>
      <c r="AY374" s="1" t="n">
        <f aca="false">+AY373+1</f>
        <v>372</v>
      </c>
      <c r="AZ374" s="978" t="str">
        <f aca="false">IFERROR(VLOOKUP($AY374,BI:BP,8,FALSE()),"")</f>
        <v/>
      </c>
      <c r="BA374" s="978" t="str">
        <f aca="false">IFERROR(VLOOKUP($AY374,BJ:BQ,8,FALSE()),"")</f>
        <v/>
      </c>
      <c r="BB374" s="978" t="str">
        <f aca="false">IFERROR(VLOOKUP($AY374,BK:BR,8,FALSE()),"")</f>
        <v/>
      </c>
      <c r="BC374" s="978" t="str">
        <f aca="false">IFERROR(VLOOKUP($AY374,BL:BS,8,FALSE()),"")</f>
        <v/>
      </c>
      <c r="BD374" s="978" t="str">
        <f aca="false">IFERROR(VLOOKUP($AY374,BM:BT,8,FALSE()),"")</f>
        <v/>
      </c>
      <c r="BE374" s="978" t="str">
        <f aca="false">IFERROR(VLOOKUP($AY374,BN:BU,8,FALSE()),"")</f>
        <v/>
      </c>
      <c r="BI374" s="1" t="str">
        <f aca="false">IF(BP374&lt;&gt;"",MAX(BI$3:BI373)+1,"")</f>
        <v/>
      </c>
      <c r="BJ374" s="1" t="str">
        <f aca="false">IF(BQ374&lt;&gt;"",MAX(BJ$3:BJ373)+1,"")</f>
        <v/>
      </c>
      <c r="BK374" s="1" t="str">
        <f aca="false">IF(BR374&lt;&gt;"",MAX(BK$3:BK373)+1,"")</f>
        <v/>
      </c>
      <c r="BL374" s="1" t="str">
        <f aca="false">IF(BS374&lt;&gt;"",MAX(BL$3:BL373)+1,"")</f>
        <v/>
      </c>
      <c r="BM374" s="1" t="str">
        <f aca="false">IF(BT374&lt;&gt;"",MAX(BM$3:BM373)+1,"")</f>
        <v/>
      </c>
      <c r="BN374" s="1" t="str">
        <f aca="false">IF(BU374&lt;&gt;"",MAX(BN$3:BN373)+1,"")</f>
        <v/>
      </c>
      <c r="BP374" s="1" t="str">
        <f aca="false">IF(B374&lt;&gt;"",IF(COUNTIF(BP$3:BP373,B374)&gt;0,"",B374),"")</f>
        <v/>
      </c>
      <c r="BQ374" s="1" t="str">
        <f aca="false">IF(C374&lt;&gt;"",IF(COUNTIF(BQ$3:BQ373,C374)&gt;0,"",C374),"")</f>
        <v/>
      </c>
      <c r="BR374" s="1" t="str">
        <f aca="false">IF(D374&lt;&gt;"",IF(COUNTIF(BR$3:BR373,D374)&gt;0,"",D374),"")</f>
        <v/>
      </c>
      <c r="BS374" s="1" t="str">
        <f aca="false">IF(E374&lt;&gt;"",IF(COUNTIF(BS$3:BS373,E374)&gt;0,"",E374),"")</f>
        <v/>
      </c>
      <c r="BT374" s="1" t="str">
        <f aca="false">IF(F374&lt;&gt;"",IF(COUNTIF(BT$3:BT373,F374)&gt;0,"",F374),"")</f>
        <v/>
      </c>
      <c r="BU374" s="1" t="str">
        <f aca="false">IF(G374&lt;&gt;"",IF(COUNTIF(BU$3:BU373,G374)&gt;0,"",G374),"")</f>
        <v/>
      </c>
    </row>
    <row r="375" customFormat="false" ht="15" hidden="false" customHeight="false" outlineLevel="0" collapsed="false">
      <c r="A375" s="972" t="str">
        <f aca="false">IF(B375&lt;&gt;"",CONCATENATE(B375,C375,D375,E375,F375,G375),"")</f>
        <v/>
      </c>
      <c r="B375" s="660"/>
      <c r="C375" s="660"/>
      <c r="D375" s="660"/>
      <c r="E375" s="1008"/>
      <c r="F375" s="660"/>
      <c r="G375" s="660"/>
      <c r="H375" s="1002"/>
      <c r="I375" s="1002"/>
      <c r="J375" s="1003"/>
      <c r="K375" s="1004"/>
      <c r="L375" s="1005"/>
      <c r="M375" s="1005"/>
      <c r="N375" s="1003"/>
      <c r="O375" s="1014"/>
      <c r="P375" s="1008"/>
      <c r="Q375" s="1008"/>
      <c r="R375" s="1008"/>
      <c r="S375" s="1007"/>
      <c r="V375" s="111" t="n">
        <f aca="false">+V374+1</f>
        <v>373</v>
      </c>
      <c r="W375" s="977" t="str">
        <f aca="false">IFERROR(VLOOKUP($V374,AD:AK,8,FALSE()),"")</f>
        <v/>
      </c>
      <c r="X375" s="977" t="str">
        <f aca="false">IFERROR(VLOOKUP($V375,AE:AL,8,FALSE()),"")</f>
        <v/>
      </c>
      <c r="Y375" s="977" t="str">
        <f aca="false">IFERROR(VLOOKUP($V375,AF:AM,8,FALSE()),"")</f>
        <v/>
      </c>
      <c r="Z375" s="977" t="str">
        <f aca="false">IFERROR(VLOOKUP($V375,AG:AN,8,FALSE()),"")</f>
        <v/>
      </c>
      <c r="AA375" s="977" t="str">
        <f aca="false">IFERROR(VLOOKUP($V375,AH:AO,8,FALSE()),"")</f>
        <v/>
      </c>
      <c r="AB375" s="977" t="str">
        <f aca="false">IFERROR(VLOOKUP($V375,AI:AP,8,FALSE()),"")</f>
        <v/>
      </c>
      <c r="AD375" s="111" t="str">
        <f aca="false">IF(AK375&lt;&gt;"",MAX(AD$3:AD374)+1,"")</f>
        <v/>
      </c>
      <c r="AE375" s="111" t="str">
        <f aca="false">IF(AL375&lt;&gt;"",MAX(AE$3:AE374)+1,"")</f>
        <v/>
      </c>
      <c r="AF375" s="111" t="str">
        <f aca="false">IF(AM375&lt;&gt;"",MAX(AF$3:AF374)+1,"")</f>
        <v/>
      </c>
      <c r="AG375" s="111" t="str">
        <f aca="false">IF(AN375&lt;&gt;"",MAX(AG$3:AG374)+1,"")</f>
        <v/>
      </c>
      <c r="AH375" s="111" t="str">
        <f aca="false">IF(AO375&lt;&gt;"",MAX(AH$3:AH374)+1,"")</f>
        <v/>
      </c>
      <c r="AI375" s="111" t="str">
        <f aca="false">IF(AP375&lt;&gt;"",MAX(AI$3:AI374)+1,"")</f>
        <v/>
      </c>
      <c r="AK375" s="111" t="str">
        <f aca="false">IF(B375="","",IF(COUNTIF($AK$3:AL374,B375)=0,B375,""))</f>
        <v/>
      </c>
      <c r="AL375" s="111" t="str">
        <f aca="false">IF(C375="","",IF($B375='Oneri di Urbanizzazione'!$E$33,IF(COUNTIF($AL$3:AL374,$C375)=0,$C375,""),""))</f>
        <v/>
      </c>
      <c r="AM375" s="111" t="str">
        <f aca="false">IF(D375="","",IF(AND($B375='Oneri di Urbanizzazione'!$E$33,$C375='Oneri di Urbanizzazione'!$E$35),IF(COUNTIF(AM$3:AM374,$D375)=0,$D375,""),""))</f>
        <v/>
      </c>
      <c r="AN375" s="111" t="str">
        <f aca="false">IF(E375="","",IF(AND($B375='Oneri di Urbanizzazione'!$E$33,$C375='Oneri di Urbanizzazione'!$E$35,$D375='Oneri di Urbanizzazione'!$E$38),IF(COUNTIF(AN$3:AN374,$E375)=0,$E375,""),""))</f>
        <v/>
      </c>
      <c r="AO375" s="111" t="str">
        <f aca="false">IF(F375="","",IF(AND($B375='Oneri di Urbanizzazione'!$E$33,$C375='Oneri di Urbanizzazione'!$E$35,$D375='Oneri di Urbanizzazione'!$E$38,$E375='Oneri di Urbanizzazione'!$E$40),IF(COUNTIF(AO$3:AO374,$F375)=0,$F375,""),""))</f>
        <v/>
      </c>
      <c r="AP375" s="111" t="str">
        <f aca="false">IF(G375="","",IF(AND($B375='Oneri di Urbanizzazione'!$E$33,$C375='Oneri di Urbanizzazione'!$E$35,$D375='Oneri di Urbanizzazione'!$E$38,$E375='Oneri di Urbanizzazione'!$E$40,$F375='Oneri di Urbanizzazione'!$E$42),IF(COUNTIF(AP$3:AP374,$G375)=0,$G375,""),""))</f>
        <v/>
      </c>
      <c r="AY375" s="1" t="n">
        <f aca="false">+AY374+1</f>
        <v>373</v>
      </c>
      <c r="AZ375" s="978" t="str">
        <f aca="false">IFERROR(VLOOKUP($AY375,BI:BP,8,FALSE()),"")</f>
        <v/>
      </c>
      <c r="BA375" s="978" t="str">
        <f aca="false">IFERROR(VLOOKUP($AY375,BJ:BQ,8,FALSE()),"")</f>
        <v/>
      </c>
      <c r="BB375" s="978" t="str">
        <f aca="false">IFERROR(VLOOKUP($AY375,BK:BR,8,FALSE()),"")</f>
        <v/>
      </c>
      <c r="BC375" s="978" t="str">
        <f aca="false">IFERROR(VLOOKUP($AY375,BL:BS,8,FALSE()),"")</f>
        <v/>
      </c>
      <c r="BD375" s="978" t="str">
        <f aca="false">IFERROR(VLOOKUP($AY375,BM:BT,8,FALSE()),"")</f>
        <v/>
      </c>
      <c r="BE375" s="978" t="str">
        <f aca="false">IFERROR(VLOOKUP($AY375,BN:BU,8,FALSE()),"")</f>
        <v/>
      </c>
      <c r="BI375" s="1" t="str">
        <f aca="false">IF(BP375&lt;&gt;"",MAX(BI$3:BI374)+1,"")</f>
        <v/>
      </c>
      <c r="BJ375" s="1" t="str">
        <f aca="false">IF(BQ375&lt;&gt;"",MAX(BJ$3:BJ374)+1,"")</f>
        <v/>
      </c>
      <c r="BK375" s="1" t="str">
        <f aca="false">IF(BR375&lt;&gt;"",MAX(BK$3:BK374)+1,"")</f>
        <v/>
      </c>
      <c r="BL375" s="1" t="str">
        <f aca="false">IF(BS375&lt;&gt;"",MAX(BL$3:BL374)+1,"")</f>
        <v/>
      </c>
      <c r="BM375" s="1" t="str">
        <f aca="false">IF(BT375&lt;&gt;"",MAX(BM$3:BM374)+1,"")</f>
        <v/>
      </c>
      <c r="BN375" s="1" t="str">
        <f aca="false">IF(BU375&lt;&gt;"",MAX(BN$3:BN374)+1,"")</f>
        <v/>
      </c>
      <c r="BP375" s="1" t="str">
        <f aca="false">IF(B375&lt;&gt;"",IF(COUNTIF(BP$3:BP374,B375)&gt;0,"",B375),"")</f>
        <v/>
      </c>
      <c r="BQ375" s="1" t="str">
        <f aca="false">IF(C375&lt;&gt;"",IF(COUNTIF(BQ$3:BQ374,C375)&gt;0,"",C375),"")</f>
        <v/>
      </c>
      <c r="BR375" s="1" t="str">
        <f aca="false">IF(D375&lt;&gt;"",IF(COUNTIF(BR$3:BR374,D375)&gt;0,"",D375),"")</f>
        <v/>
      </c>
      <c r="BS375" s="1" t="str">
        <f aca="false">IF(E375&lt;&gt;"",IF(COUNTIF(BS$3:BS374,E375)&gt;0,"",E375),"")</f>
        <v/>
      </c>
      <c r="BT375" s="1" t="str">
        <f aca="false">IF(F375&lt;&gt;"",IF(COUNTIF(BT$3:BT374,F375)&gt;0,"",F375),"")</f>
        <v/>
      </c>
      <c r="BU375" s="1" t="str">
        <f aca="false">IF(G375&lt;&gt;"",IF(COUNTIF(BU$3:BU374,G375)&gt;0,"",G375),"")</f>
        <v/>
      </c>
    </row>
    <row r="376" customFormat="false" ht="15" hidden="false" customHeight="false" outlineLevel="0" collapsed="false">
      <c r="A376" s="972" t="str">
        <f aca="false">IF(B376&lt;&gt;"",CONCATENATE(B376,C376,D376,E376,F376,G376),"")</f>
        <v/>
      </c>
      <c r="B376" s="660"/>
      <c r="C376" s="660"/>
      <c r="D376" s="660"/>
      <c r="E376" s="1008"/>
      <c r="F376" s="660"/>
      <c r="G376" s="660"/>
      <c r="H376" s="1002"/>
      <c r="I376" s="1002"/>
      <c r="J376" s="1003"/>
      <c r="K376" s="1004"/>
      <c r="L376" s="1005"/>
      <c r="M376" s="1005"/>
      <c r="N376" s="1003"/>
      <c r="O376" s="1014"/>
      <c r="P376" s="1008"/>
      <c r="Q376" s="1008"/>
      <c r="R376" s="1008"/>
      <c r="S376" s="1007"/>
      <c r="V376" s="111" t="n">
        <f aca="false">+V375+1</f>
        <v>374</v>
      </c>
      <c r="W376" s="977" t="str">
        <f aca="false">IFERROR(VLOOKUP($V375,AD:AK,8,FALSE()),"")</f>
        <v/>
      </c>
      <c r="X376" s="977" t="str">
        <f aca="false">IFERROR(VLOOKUP($V376,AE:AL,8,FALSE()),"")</f>
        <v/>
      </c>
      <c r="Y376" s="977" t="str">
        <f aca="false">IFERROR(VLOOKUP($V376,AF:AM,8,FALSE()),"")</f>
        <v/>
      </c>
      <c r="Z376" s="977" t="str">
        <f aca="false">IFERROR(VLOOKUP($V376,AG:AN,8,FALSE()),"")</f>
        <v/>
      </c>
      <c r="AA376" s="977" t="str">
        <f aca="false">IFERROR(VLOOKUP($V376,AH:AO,8,FALSE()),"")</f>
        <v/>
      </c>
      <c r="AB376" s="977" t="str">
        <f aca="false">IFERROR(VLOOKUP($V376,AI:AP,8,FALSE()),"")</f>
        <v/>
      </c>
      <c r="AD376" s="111" t="str">
        <f aca="false">IF(AK376&lt;&gt;"",MAX(AD$3:AD375)+1,"")</f>
        <v/>
      </c>
      <c r="AE376" s="111" t="str">
        <f aca="false">IF(AL376&lt;&gt;"",MAX(AE$3:AE375)+1,"")</f>
        <v/>
      </c>
      <c r="AF376" s="111" t="str">
        <f aca="false">IF(AM376&lt;&gt;"",MAX(AF$3:AF375)+1,"")</f>
        <v/>
      </c>
      <c r="AG376" s="111" t="str">
        <f aca="false">IF(AN376&lt;&gt;"",MAX(AG$3:AG375)+1,"")</f>
        <v/>
      </c>
      <c r="AH376" s="111" t="str">
        <f aca="false">IF(AO376&lt;&gt;"",MAX(AH$3:AH375)+1,"")</f>
        <v/>
      </c>
      <c r="AI376" s="111" t="str">
        <f aca="false">IF(AP376&lt;&gt;"",MAX(AI$3:AI375)+1,"")</f>
        <v/>
      </c>
      <c r="AK376" s="111" t="str">
        <f aca="false">IF(B376="","",IF(COUNTIF($AK$3:AL375,B376)=0,B376,""))</f>
        <v/>
      </c>
      <c r="AL376" s="111" t="str">
        <f aca="false">IF(C376="","",IF($B376='Oneri di Urbanizzazione'!$E$33,IF(COUNTIF($AL$3:AL375,$C376)=0,$C376,""),""))</f>
        <v/>
      </c>
      <c r="AM376" s="111" t="str">
        <f aca="false">IF(D376="","",IF(AND($B376='Oneri di Urbanizzazione'!$E$33,$C376='Oneri di Urbanizzazione'!$E$35),IF(COUNTIF(AM$3:AM375,$D376)=0,$D376,""),""))</f>
        <v/>
      </c>
      <c r="AN376" s="111" t="str">
        <f aca="false">IF(E376="","",IF(AND($B376='Oneri di Urbanizzazione'!$E$33,$C376='Oneri di Urbanizzazione'!$E$35,$D376='Oneri di Urbanizzazione'!$E$38),IF(COUNTIF(AN$3:AN375,$E376)=0,$E376,""),""))</f>
        <v/>
      </c>
      <c r="AO376" s="111" t="str">
        <f aca="false">IF(F376="","",IF(AND($B376='Oneri di Urbanizzazione'!$E$33,$C376='Oneri di Urbanizzazione'!$E$35,$D376='Oneri di Urbanizzazione'!$E$38,$E376='Oneri di Urbanizzazione'!$E$40),IF(COUNTIF(AO$3:AO375,$F376)=0,$F376,""),""))</f>
        <v/>
      </c>
      <c r="AP376" s="111" t="str">
        <f aca="false">IF(G376="","",IF(AND($B376='Oneri di Urbanizzazione'!$E$33,$C376='Oneri di Urbanizzazione'!$E$35,$D376='Oneri di Urbanizzazione'!$E$38,$E376='Oneri di Urbanizzazione'!$E$40,$F376='Oneri di Urbanizzazione'!$E$42),IF(COUNTIF(AP$3:AP375,$G376)=0,$G376,""),""))</f>
        <v/>
      </c>
      <c r="AY376" s="1" t="n">
        <f aca="false">+AY375+1</f>
        <v>374</v>
      </c>
      <c r="AZ376" s="978" t="str">
        <f aca="false">IFERROR(VLOOKUP($AY376,BI:BP,8,FALSE()),"")</f>
        <v/>
      </c>
      <c r="BA376" s="978" t="str">
        <f aca="false">IFERROR(VLOOKUP($AY376,BJ:BQ,8,FALSE()),"")</f>
        <v/>
      </c>
      <c r="BB376" s="978" t="str">
        <f aca="false">IFERROR(VLOOKUP($AY376,BK:BR,8,FALSE()),"")</f>
        <v/>
      </c>
      <c r="BC376" s="978" t="str">
        <f aca="false">IFERROR(VLOOKUP($AY376,BL:BS,8,FALSE()),"")</f>
        <v/>
      </c>
      <c r="BD376" s="978" t="str">
        <f aca="false">IFERROR(VLOOKUP($AY376,BM:BT,8,FALSE()),"")</f>
        <v/>
      </c>
      <c r="BE376" s="978" t="str">
        <f aca="false">IFERROR(VLOOKUP($AY376,BN:BU,8,FALSE()),"")</f>
        <v/>
      </c>
      <c r="BI376" s="1" t="str">
        <f aca="false">IF(BP376&lt;&gt;"",MAX(BI$3:BI375)+1,"")</f>
        <v/>
      </c>
      <c r="BJ376" s="1" t="str">
        <f aca="false">IF(BQ376&lt;&gt;"",MAX(BJ$3:BJ375)+1,"")</f>
        <v/>
      </c>
      <c r="BK376" s="1" t="str">
        <f aca="false">IF(BR376&lt;&gt;"",MAX(BK$3:BK375)+1,"")</f>
        <v/>
      </c>
      <c r="BL376" s="1" t="str">
        <f aca="false">IF(BS376&lt;&gt;"",MAX(BL$3:BL375)+1,"")</f>
        <v/>
      </c>
      <c r="BM376" s="1" t="str">
        <f aca="false">IF(BT376&lt;&gt;"",MAX(BM$3:BM375)+1,"")</f>
        <v/>
      </c>
      <c r="BN376" s="1" t="str">
        <f aca="false">IF(BU376&lt;&gt;"",MAX(BN$3:BN375)+1,"")</f>
        <v/>
      </c>
      <c r="BP376" s="1" t="str">
        <f aca="false">IF(B376&lt;&gt;"",IF(COUNTIF(BP$3:BP375,B376)&gt;0,"",B376),"")</f>
        <v/>
      </c>
      <c r="BQ376" s="1" t="str">
        <f aca="false">IF(C376&lt;&gt;"",IF(COUNTIF(BQ$3:BQ375,C376)&gt;0,"",C376),"")</f>
        <v/>
      </c>
      <c r="BR376" s="1" t="str">
        <f aca="false">IF(D376&lt;&gt;"",IF(COUNTIF(BR$3:BR375,D376)&gt;0,"",D376),"")</f>
        <v/>
      </c>
      <c r="BS376" s="1" t="str">
        <f aca="false">IF(E376&lt;&gt;"",IF(COUNTIF(BS$3:BS375,E376)&gt;0,"",E376),"")</f>
        <v/>
      </c>
      <c r="BT376" s="1" t="str">
        <f aca="false">IF(F376&lt;&gt;"",IF(COUNTIF(BT$3:BT375,F376)&gt;0,"",F376),"")</f>
        <v/>
      </c>
      <c r="BU376" s="1" t="str">
        <f aca="false">IF(G376&lt;&gt;"",IF(COUNTIF(BU$3:BU375,G376)&gt;0,"",G376),"")</f>
        <v/>
      </c>
    </row>
    <row r="377" customFormat="false" ht="15" hidden="false" customHeight="false" outlineLevel="0" collapsed="false">
      <c r="A377" s="972" t="str">
        <f aca="false">IF(B377&lt;&gt;"",CONCATENATE(B377,C377,D377,E377,F377,G377),"")</f>
        <v/>
      </c>
      <c r="B377" s="660"/>
      <c r="C377" s="660"/>
      <c r="D377" s="660"/>
      <c r="E377" s="1008"/>
      <c r="F377" s="660"/>
      <c r="G377" s="660"/>
      <c r="H377" s="1002"/>
      <c r="I377" s="1002"/>
      <c r="J377" s="1003"/>
      <c r="K377" s="1004"/>
      <c r="L377" s="1005"/>
      <c r="M377" s="1005"/>
      <c r="N377" s="1003"/>
      <c r="O377" s="1014"/>
      <c r="P377" s="1008"/>
      <c r="Q377" s="1008"/>
      <c r="R377" s="1008"/>
      <c r="S377" s="1007"/>
      <c r="V377" s="111" t="n">
        <f aca="false">+V376+1</f>
        <v>375</v>
      </c>
      <c r="W377" s="977" t="str">
        <f aca="false">IFERROR(VLOOKUP($V376,AD:AK,8,FALSE()),"")</f>
        <v/>
      </c>
      <c r="X377" s="977" t="str">
        <f aca="false">IFERROR(VLOOKUP($V377,AE:AL,8,FALSE()),"")</f>
        <v/>
      </c>
      <c r="Y377" s="977" t="str">
        <f aca="false">IFERROR(VLOOKUP($V377,AF:AM,8,FALSE()),"")</f>
        <v/>
      </c>
      <c r="Z377" s="977" t="str">
        <f aca="false">IFERROR(VLOOKUP($V377,AG:AN,8,FALSE()),"")</f>
        <v/>
      </c>
      <c r="AA377" s="977" t="str">
        <f aca="false">IFERROR(VLOOKUP($V377,AH:AO,8,FALSE()),"")</f>
        <v/>
      </c>
      <c r="AB377" s="977" t="str">
        <f aca="false">IFERROR(VLOOKUP($V377,AI:AP,8,FALSE()),"")</f>
        <v/>
      </c>
      <c r="AD377" s="111" t="str">
        <f aca="false">IF(AK377&lt;&gt;"",MAX(AD$3:AD376)+1,"")</f>
        <v/>
      </c>
      <c r="AE377" s="111" t="str">
        <f aca="false">IF(AL377&lt;&gt;"",MAX(AE$3:AE376)+1,"")</f>
        <v/>
      </c>
      <c r="AF377" s="111" t="str">
        <f aca="false">IF(AM377&lt;&gt;"",MAX(AF$3:AF376)+1,"")</f>
        <v/>
      </c>
      <c r="AG377" s="111" t="str">
        <f aca="false">IF(AN377&lt;&gt;"",MAX(AG$3:AG376)+1,"")</f>
        <v/>
      </c>
      <c r="AH377" s="111" t="str">
        <f aca="false">IF(AO377&lt;&gt;"",MAX(AH$3:AH376)+1,"")</f>
        <v/>
      </c>
      <c r="AI377" s="111" t="str">
        <f aca="false">IF(AP377&lt;&gt;"",MAX(AI$3:AI376)+1,"")</f>
        <v/>
      </c>
      <c r="AK377" s="111" t="str">
        <f aca="false">IF(B377="","",IF(COUNTIF($AK$3:AL376,B377)=0,B377,""))</f>
        <v/>
      </c>
      <c r="AL377" s="111" t="str">
        <f aca="false">IF(C377="","",IF($B377='Oneri di Urbanizzazione'!$E$33,IF(COUNTIF($AL$3:AL376,$C377)=0,$C377,""),""))</f>
        <v/>
      </c>
      <c r="AM377" s="111" t="str">
        <f aca="false">IF(D377="","",IF(AND($B377='Oneri di Urbanizzazione'!$E$33,$C377='Oneri di Urbanizzazione'!$E$35),IF(COUNTIF(AM$3:AM376,$D377)=0,$D377,""),""))</f>
        <v/>
      </c>
      <c r="AN377" s="111" t="str">
        <f aca="false">IF(E377="","",IF(AND($B377='Oneri di Urbanizzazione'!$E$33,$C377='Oneri di Urbanizzazione'!$E$35,$D377='Oneri di Urbanizzazione'!$E$38),IF(COUNTIF(AN$3:AN376,$E377)=0,$E377,""),""))</f>
        <v/>
      </c>
      <c r="AO377" s="111" t="str">
        <f aca="false">IF(F377="","",IF(AND($B377='Oneri di Urbanizzazione'!$E$33,$C377='Oneri di Urbanizzazione'!$E$35,$D377='Oneri di Urbanizzazione'!$E$38,$E377='Oneri di Urbanizzazione'!$E$40),IF(COUNTIF(AO$3:AO376,$F377)=0,$F377,""),""))</f>
        <v/>
      </c>
      <c r="AP377" s="111" t="str">
        <f aca="false">IF(G377="","",IF(AND($B377='Oneri di Urbanizzazione'!$E$33,$C377='Oneri di Urbanizzazione'!$E$35,$D377='Oneri di Urbanizzazione'!$E$38,$E377='Oneri di Urbanizzazione'!$E$40,$F377='Oneri di Urbanizzazione'!$E$42),IF(COUNTIF(AP$3:AP376,$G377)=0,$G377,""),""))</f>
        <v/>
      </c>
      <c r="AY377" s="1" t="n">
        <f aca="false">+AY376+1</f>
        <v>375</v>
      </c>
      <c r="AZ377" s="978" t="str">
        <f aca="false">IFERROR(VLOOKUP($AY377,BI:BP,8,FALSE()),"")</f>
        <v/>
      </c>
      <c r="BA377" s="978" t="str">
        <f aca="false">IFERROR(VLOOKUP($AY377,BJ:BQ,8,FALSE()),"")</f>
        <v/>
      </c>
      <c r="BB377" s="978" t="str">
        <f aca="false">IFERROR(VLOOKUP($AY377,BK:BR,8,FALSE()),"")</f>
        <v/>
      </c>
      <c r="BC377" s="978" t="str">
        <f aca="false">IFERROR(VLOOKUP($AY377,BL:BS,8,FALSE()),"")</f>
        <v/>
      </c>
      <c r="BD377" s="978" t="str">
        <f aca="false">IFERROR(VLOOKUP($AY377,BM:BT,8,FALSE()),"")</f>
        <v/>
      </c>
      <c r="BE377" s="978" t="str">
        <f aca="false">IFERROR(VLOOKUP($AY377,BN:BU,8,FALSE()),"")</f>
        <v/>
      </c>
      <c r="BI377" s="1" t="str">
        <f aca="false">IF(BP377&lt;&gt;"",MAX(BI$3:BI376)+1,"")</f>
        <v/>
      </c>
      <c r="BJ377" s="1" t="str">
        <f aca="false">IF(BQ377&lt;&gt;"",MAX(BJ$3:BJ376)+1,"")</f>
        <v/>
      </c>
      <c r="BK377" s="1" t="str">
        <f aca="false">IF(BR377&lt;&gt;"",MAX(BK$3:BK376)+1,"")</f>
        <v/>
      </c>
      <c r="BL377" s="1" t="str">
        <f aca="false">IF(BS377&lt;&gt;"",MAX(BL$3:BL376)+1,"")</f>
        <v/>
      </c>
      <c r="BM377" s="1" t="str">
        <f aca="false">IF(BT377&lt;&gt;"",MAX(BM$3:BM376)+1,"")</f>
        <v/>
      </c>
      <c r="BN377" s="1" t="str">
        <f aca="false">IF(BU377&lt;&gt;"",MAX(BN$3:BN376)+1,"")</f>
        <v/>
      </c>
      <c r="BP377" s="1" t="str">
        <f aca="false">IF(B377&lt;&gt;"",IF(COUNTIF(BP$3:BP376,B377)&gt;0,"",B377),"")</f>
        <v/>
      </c>
      <c r="BQ377" s="1" t="str">
        <f aca="false">IF(C377&lt;&gt;"",IF(COUNTIF(BQ$3:BQ376,C377)&gt;0,"",C377),"")</f>
        <v/>
      </c>
      <c r="BR377" s="1" t="str">
        <f aca="false">IF(D377&lt;&gt;"",IF(COUNTIF(BR$3:BR376,D377)&gt;0,"",D377),"")</f>
        <v/>
      </c>
      <c r="BS377" s="1" t="str">
        <f aca="false">IF(E377&lt;&gt;"",IF(COUNTIF(BS$3:BS376,E377)&gt;0,"",E377),"")</f>
        <v/>
      </c>
      <c r="BT377" s="1" t="str">
        <f aca="false">IF(F377&lt;&gt;"",IF(COUNTIF(BT$3:BT376,F377)&gt;0,"",F377),"")</f>
        <v/>
      </c>
      <c r="BU377" s="1" t="str">
        <f aca="false">IF(G377&lt;&gt;"",IF(COUNTIF(BU$3:BU376,G377)&gt;0,"",G377),"")</f>
        <v/>
      </c>
    </row>
    <row r="378" customFormat="false" ht="15" hidden="false" customHeight="false" outlineLevel="0" collapsed="false">
      <c r="A378" s="972" t="str">
        <f aca="false">IF(B378&lt;&gt;"",CONCATENATE(B378,C378,D378,E378,F378,G378),"")</f>
        <v/>
      </c>
      <c r="B378" s="660"/>
      <c r="C378" s="660"/>
      <c r="D378" s="660"/>
      <c r="E378" s="1008"/>
      <c r="F378" s="660"/>
      <c r="G378" s="660"/>
      <c r="H378" s="1002"/>
      <c r="I378" s="1002"/>
      <c r="J378" s="1003"/>
      <c r="K378" s="1004"/>
      <c r="L378" s="1005"/>
      <c r="M378" s="1005"/>
      <c r="N378" s="1003"/>
      <c r="O378" s="1014"/>
      <c r="P378" s="1008"/>
      <c r="Q378" s="1008"/>
      <c r="R378" s="1008"/>
      <c r="S378" s="1007"/>
      <c r="V378" s="111" t="n">
        <f aca="false">+V377+1</f>
        <v>376</v>
      </c>
      <c r="W378" s="977" t="str">
        <f aca="false">IFERROR(VLOOKUP($V377,AD:AK,8,FALSE()),"")</f>
        <v/>
      </c>
      <c r="X378" s="977" t="str">
        <f aca="false">IFERROR(VLOOKUP($V378,AE:AL,8,FALSE()),"")</f>
        <v/>
      </c>
      <c r="Y378" s="977" t="str">
        <f aca="false">IFERROR(VLOOKUP($V378,AF:AM,8,FALSE()),"")</f>
        <v/>
      </c>
      <c r="Z378" s="977" t="str">
        <f aca="false">IFERROR(VLOOKUP($V378,AG:AN,8,FALSE()),"")</f>
        <v/>
      </c>
      <c r="AA378" s="977" t="str">
        <f aca="false">IFERROR(VLOOKUP($V378,AH:AO,8,FALSE()),"")</f>
        <v/>
      </c>
      <c r="AB378" s="977" t="str">
        <f aca="false">IFERROR(VLOOKUP($V378,AI:AP,8,FALSE()),"")</f>
        <v/>
      </c>
      <c r="AD378" s="111" t="str">
        <f aca="false">IF(AK378&lt;&gt;"",MAX(AD$3:AD377)+1,"")</f>
        <v/>
      </c>
      <c r="AE378" s="111" t="str">
        <f aca="false">IF(AL378&lt;&gt;"",MAX(AE$3:AE377)+1,"")</f>
        <v/>
      </c>
      <c r="AF378" s="111" t="str">
        <f aca="false">IF(AM378&lt;&gt;"",MAX(AF$3:AF377)+1,"")</f>
        <v/>
      </c>
      <c r="AG378" s="111" t="str">
        <f aca="false">IF(AN378&lt;&gt;"",MAX(AG$3:AG377)+1,"")</f>
        <v/>
      </c>
      <c r="AH378" s="111" t="str">
        <f aca="false">IF(AO378&lt;&gt;"",MAX(AH$3:AH377)+1,"")</f>
        <v/>
      </c>
      <c r="AI378" s="111" t="str">
        <f aca="false">IF(AP378&lt;&gt;"",MAX(AI$3:AI377)+1,"")</f>
        <v/>
      </c>
      <c r="AK378" s="111" t="str">
        <f aca="false">IF(B378="","",IF(COUNTIF($AK$3:AL377,B378)=0,B378,""))</f>
        <v/>
      </c>
      <c r="AL378" s="111" t="str">
        <f aca="false">IF(C378="","",IF($B378='Oneri di Urbanizzazione'!$E$33,IF(COUNTIF($AL$3:AL377,$C378)=0,$C378,""),""))</f>
        <v/>
      </c>
      <c r="AM378" s="111" t="str">
        <f aca="false">IF(D378="","",IF(AND($B378='Oneri di Urbanizzazione'!$E$33,$C378='Oneri di Urbanizzazione'!$E$35),IF(COUNTIF(AM$3:AM377,$D378)=0,$D378,""),""))</f>
        <v/>
      </c>
      <c r="AN378" s="111" t="str">
        <f aca="false">IF(E378="","",IF(AND($B378='Oneri di Urbanizzazione'!$E$33,$C378='Oneri di Urbanizzazione'!$E$35,$D378='Oneri di Urbanizzazione'!$E$38),IF(COUNTIF(AN$3:AN377,$E378)=0,$E378,""),""))</f>
        <v/>
      </c>
      <c r="AO378" s="111" t="str">
        <f aca="false">IF(F378="","",IF(AND($B378='Oneri di Urbanizzazione'!$E$33,$C378='Oneri di Urbanizzazione'!$E$35,$D378='Oneri di Urbanizzazione'!$E$38,$E378='Oneri di Urbanizzazione'!$E$40),IF(COUNTIF(AO$3:AO377,$F378)=0,$F378,""),""))</f>
        <v/>
      </c>
      <c r="AP378" s="111" t="str">
        <f aca="false">IF(G378="","",IF(AND($B378='Oneri di Urbanizzazione'!$E$33,$C378='Oneri di Urbanizzazione'!$E$35,$D378='Oneri di Urbanizzazione'!$E$38,$E378='Oneri di Urbanizzazione'!$E$40,$F378='Oneri di Urbanizzazione'!$E$42),IF(COUNTIF(AP$3:AP377,$G378)=0,$G378,""),""))</f>
        <v/>
      </c>
      <c r="AY378" s="1" t="n">
        <f aca="false">+AY377+1</f>
        <v>376</v>
      </c>
      <c r="AZ378" s="978" t="str">
        <f aca="false">IFERROR(VLOOKUP($AY378,BI:BP,8,FALSE()),"")</f>
        <v/>
      </c>
      <c r="BA378" s="978" t="str">
        <f aca="false">IFERROR(VLOOKUP($AY378,BJ:BQ,8,FALSE()),"")</f>
        <v/>
      </c>
      <c r="BB378" s="978" t="str">
        <f aca="false">IFERROR(VLOOKUP($AY378,BK:BR,8,FALSE()),"")</f>
        <v/>
      </c>
      <c r="BC378" s="978" t="str">
        <f aca="false">IFERROR(VLOOKUP($AY378,BL:BS,8,FALSE()),"")</f>
        <v/>
      </c>
      <c r="BD378" s="978" t="str">
        <f aca="false">IFERROR(VLOOKUP($AY378,BM:BT,8,FALSE()),"")</f>
        <v/>
      </c>
      <c r="BE378" s="978" t="str">
        <f aca="false">IFERROR(VLOOKUP($AY378,BN:BU,8,FALSE()),"")</f>
        <v/>
      </c>
      <c r="BI378" s="1" t="str">
        <f aca="false">IF(BP378&lt;&gt;"",MAX(BI$3:BI377)+1,"")</f>
        <v/>
      </c>
      <c r="BJ378" s="1" t="str">
        <f aca="false">IF(BQ378&lt;&gt;"",MAX(BJ$3:BJ377)+1,"")</f>
        <v/>
      </c>
      <c r="BK378" s="1" t="str">
        <f aca="false">IF(BR378&lt;&gt;"",MAX(BK$3:BK377)+1,"")</f>
        <v/>
      </c>
      <c r="BL378" s="1" t="str">
        <f aca="false">IF(BS378&lt;&gt;"",MAX(BL$3:BL377)+1,"")</f>
        <v/>
      </c>
      <c r="BM378" s="1" t="str">
        <f aca="false">IF(BT378&lt;&gt;"",MAX(BM$3:BM377)+1,"")</f>
        <v/>
      </c>
      <c r="BN378" s="1" t="str">
        <f aca="false">IF(BU378&lt;&gt;"",MAX(BN$3:BN377)+1,"")</f>
        <v/>
      </c>
      <c r="BP378" s="1" t="str">
        <f aca="false">IF(B378&lt;&gt;"",IF(COUNTIF(BP$3:BP377,B378)&gt;0,"",B378),"")</f>
        <v/>
      </c>
      <c r="BQ378" s="1" t="str">
        <f aca="false">IF(C378&lt;&gt;"",IF(COUNTIF(BQ$3:BQ377,C378)&gt;0,"",C378),"")</f>
        <v/>
      </c>
      <c r="BR378" s="1" t="str">
        <f aca="false">IF(D378&lt;&gt;"",IF(COUNTIF(BR$3:BR377,D378)&gt;0,"",D378),"")</f>
        <v/>
      </c>
      <c r="BS378" s="1" t="str">
        <f aca="false">IF(E378&lt;&gt;"",IF(COUNTIF(BS$3:BS377,E378)&gt;0,"",E378),"")</f>
        <v/>
      </c>
      <c r="BT378" s="1" t="str">
        <f aca="false">IF(F378&lt;&gt;"",IF(COUNTIF(BT$3:BT377,F378)&gt;0,"",F378),"")</f>
        <v/>
      </c>
      <c r="BU378" s="1" t="str">
        <f aca="false">IF(G378&lt;&gt;"",IF(COUNTIF(BU$3:BU377,G378)&gt;0,"",G378),"")</f>
        <v/>
      </c>
    </row>
    <row r="379" customFormat="false" ht="15" hidden="false" customHeight="false" outlineLevel="0" collapsed="false">
      <c r="A379" s="972" t="str">
        <f aca="false">IF(B379&lt;&gt;"",CONCATENATE(B379,C379,D379,E379,F379,G379),"")</f>
        <v/>
      </c>
      <c r="B379" s="660"/>
      <c r="C379" s="660"/>
      <c r="D379" s="660"/>
      <c r="E379" s="1008"/>
      <c r="F379" s="660"/>
      <c r="G379" s="660"/>
      <c r="H379" s="1002"/>
      <c r="I379" s="1002"/>
      <c r="J379" s="1003"/>
      <c r="K379" s="1004"/>
      <c r="L379" s="1005"/>
      <c r="M379" s="1005"/>
      <c r="N379" s="1003"/>
      <c r="O379" s="1014"/>
      <c r="P379" s="1008"/>
      <c r="Q379" s="1008"/>
      <c r="R379" s="1008"/>
      <c r="S379" s="1007"/>
      <c r="V379" s="111" t="n">
        <f aca="false">+V378+1</f>
        <v>377</v>
      </c>
      <c r="W379" s="977" t="str">
        <f aca="false">IFERROR(VLOOKUP($V378,AD:AK,8,FALSE()),"")</f>
        <v/>
      </c>
      <c r="X379" s="977" t="str">
        <f aca="false">IFERROR(VLOOKUP($V379,AE:AL,8,FALSE()),"")</f>
        <v/>
      </c>
      <c r="Y379" s="977" t="str">
        <f aca="false">IFERROR(VLOOKUP($V379,AF:AM,8,FALSE()),"")</f>
        <v/>
      </c>
      <c r="Z379" s="977" t="str">
        <f aca="false">IFERROR(VLOOKUP($V379,AG:AN,8,FALSE()),"")</f>
        <v/>
      </c>
      <c r="AA379" s="977" t="str">
        <f aca="false">IFERROR(VLOOKUP($V379,AH:AO,8,FALSE()),"")</f>
        <v/>
      </c>
      <c r="AB379" s="977" t="str">
        <f aca="false">IFERROR(VLOOKUP($V379,AI:AP,8,FALSE()),"")</f>
        <v/>
      </c>
      <c r="AD379" s="111" t="str">
        <f aca="false">IF(AK379&lt;&gt;"",MAX(AD$3:AD378)+1,"")</f>
        <v/>
      </c>
      <c r="AE379" s="111" t="str">
        <f aca="false">IF(AL379&lt;&gt;"",MAX(AE$3:AE378)+1,"")</f>
        <v/>
      </c>
      <c r="AF379" s="111" t="str">
        <f aca="false">IF(AM379&lt;&gt;"",MAX(AF$3:AF378)+1,"")</f>
        <v/>
      </c>
      <c r="AG379" s="111" t="str">
        <f aca="false">IF(AN379&lt;&gt;"",MAX(AG$3:AG378)+1,"")</f>
        <v/>
      </c>
      <c r="AH379" s="111" t="str">
        <f aca="false">IF(AO379&lt;&gt;"",MAX(AH$3:AH378)+1,"")</f>
        <v/>
      </c>
      <c r="AI379" s="111" t="str">
        <f aca="false">IF(AP379&lt;&gt;"",MAX(AI$3:AI378)+1,"")</f>
        <v/>
      </c>
      <c r="AK379" s="111" t="str">
        <f aca="false">IF(B379="","",IF(COUNTIF($AK$3:AL378,B379)=0,B379,""))</f>
        <v/>
      </c>
      <c r="AL379" s="111" t="str">
        <f aca="false">IF(C379="","",IF($B379='Oneri di Urbanizzazione'!$E$33,IF(COUNTIF($AL$3:AL378,$C379)=0,$C379,""),""))</f>
        <v/>
      </c>
      <c r="AM379" s="111" t="str">
        <f aca="false">IF(D379="","",IF(AND($B379='Oneri di Urbanizzazione'!$E$33,$C379='Oneri di Urbanizzazione'!$E$35),IF(COUNTIF(AM$3:AM378,$D379)=0,$D379,""),""))</f>
        <v/>
      </c>
      <c r="AN379" s="111" t="str">
        <f aca="false">IF(E379="","",IF(AND($B379='Oneri di Urbanizzazione'!$E$33,$C379='Oneri di Urbanizzazione'!$E$35,$D379='Oneri di Urbanizzazione'!$E$38),IF(COUNTIF(AN$3:AN378,$E379)=0,$E379,""),""))</f>
        <v/>
      </c>
      <c r="AO379" s="111" t="str">
        <f aca="false">IF(F379="","",IF(AND($B379='Oneri di Urbanizzazione'!$E$33,$C379='Oneri di Urbanizzazione'!$E$35,$D379='Oneri di Urbanizzazione'!$E$38,$E379='Oneri di Urbanizzazione'!$E$40),IF(COUNTIF(AO$3:AO378,$F379)=0,$F379,""),""))</f>
        <v/>
      </c>
      <c r="AP379" s="111" t="str">
        <f aca="false">IF(G379="","",IF(AND($B379='Oneri di Urbanizzazione'!$E$33,$C379='Oneri di Urbanizzazione'!$E$35,$D379='Oneri di Urbanizzazione'!$E$38,$E379='Oneri di Urbanizzazione'!$E$40,$F379='Oneri di Urbanizzazione'!$E$42),IF(COUNTIF(AP$3:AP378,$G379)=0,$G379,""),""))</f>
        <v/>
      </c>
      <c r="AY379" s="1" t="n">
        <f aca="false">+AY378+1</f>
        <v>377</v>
      </c>
      <c r="AZ379" s="978" t="str">
        <f aca="false">IFERROR(VLOOKUP($AY379,BI:BP,8,FALSE()),"")</f>
        <v/>
      </c>
      <c r="BA379" s="978" t="str">
        <f aca="false">IFERROR(VLOOKUP($AY379,BJ:BQ,8,FALSE()),"")</f>
        <v/>
      </c>
      <c r="BB379" s="978" t="str">
        <f aca="false">IFERROR(VLOOKUP($AY379,BK:BR,8,FALSE()),"")</f>
        <v/>
      </c>
      <c r="BC379" s="978" t="str">
        <f aca="false">IFERROR(VLOOKUP($AY379,BL:BS,8,FALSE()),"")</f>
        <v/>
      </c>
      <c r="BD379" s="978" t="str">
        <f aca="false">IFERROR(VLOOKUP($AY379,BM:BT,8,FALSE()),"")</f>
        <v/>
      </c>
      <c r="BE379" s="978" t="str">
        <f aca="false">IFERROR(VLOOKUP($AY379,BN:BU,8,FALSE()),"")</f>
        <v/>
      </c>
      <c r="BI379" s="1" t="str">
        <f aca="false">IF(BP379&lt;&gt;"",MAX(BI$3:BI378)+1,"")</f>
        <v/>
      </c>
      <c r="BJ379" s="1" t="str">
        <f aca="false">IF(BQ379&lt;&gt;"",MAX(BJ$3:BJ378)+1,"")</f>
        <v/>
      </c>
      <c r="BK379" s="1" t="str">
        <f aca="false">IF(BR379&lt;&gt;"",MAX(BK$3:BK378)+1,"")</f>
        <v/>
      </c>
      <c r="BL379" s="1" t="str">
        <f aca="false">IF(BS379&lt;&gt;"",MAX(BL$3:BL378)+1,"")</f>
        <v/>
      </c>
      <c r="BM379" s="1" t="str">
        <f aca="false">IF(BT379&lt;&gt;"",MAX(BM$3:BM378)+1,"")</f>
        <v/>
      </c>
      <c r="BN379" s="1" t="str">
        <f aca="false">IF(BU379&lt;&gt;"",MAX(BN$3:BN378)+1,"")</f>
        <v/>
      </c>
      <c r="BP379" s="1" t="str">
        <f aca="false">IF(B379&lt;&gt;"",IF(COUNTIF(BP$3:BP378,B379)&gt;0,"",B379),"")</f>
        <v/>
      </c>
      <c r="BQ379" s="1" t="str">
        <f aca="false">IF(C379&lt;&gt;"",IF(COUNTIF(BQ$3:BQ378,C379)&gt;0,"",C379),"")</f>
        <v/>
      </c>
      <c r="BR379" s="1" t="str">
        <f aca="false">IF(D379&lt;&gt;"",IF(COUNTIF(BR$3:BR378,D379)&gt;0,"",D379),"")</f>
        <v/>
      </c>
      <c r="BS379" s="1" t="str">
        <f aca="false">IF(E379&lt;&gt;"",IF(COUNTIF(BS$3:BS378,E379)&gt;0,"",E379),"")</f>
        <v/>
      </c>
      <c r="BT379" s="1" t="str">
        <f aca="false">IF(F379&lt;&gt;"",IF(COUNTIF(BT$3:BT378,F379)&gt;0,"",F379),"")</f>
        <v/>
      </c>
      <c r="BU379" s="1" t="str">
        <f aca="false">IF(G379&lt;&gt;"",IF(COUNTIF(BU$3:BU378,G379)&gt;0,"",G379),"")</f>
        <v/>
      </c>
    </row>
    <row r="380" customFormat="false" ht="15" hidden="false" customHeight="false" outlineLevel="0" collapsed="false">
      <c r="A380" s="972" t="str">
        <f aca="false">IF(B380&lt;&gt;"",CONCATENATE(B380,C380,D380,E380,F380,G380),"")</f>
        <v/>
      </c>
      <c r="B380" s="660"/>
      <c r="C380" s="660"/>
      <c r="D380" s="660"/>
      <c r="E380" s="1008"/>
      <c r="F380" s="660"/>
      <c r="G380" s="660"/>
      <c r="H380" s="1002"/>
      <c r="I380" s="1002"/>
      <c r="J380" s="1003"/>
      <c r="K380" s="1004"/>
      <c r="L380" s="1005"/>
      <c r="M380" s="1005"/>
      <c r="N380" s="1003"/>
      <c r="O380" s="1014"/>
      <c r="P380" s="1008"/>
      <c r="Q380" s="1008"/>
      <c r="R380" s="1008"/>
      <c r="S380" s="1007"/>
      <c r="V380" s="111" t="n">
        <f aca="false">+V379+1</f>
        <v>378</v>
      </c>
      <c r="W380" s="977" t="str">
        <f aca="false">IFERROR(VLOOKUP($V379,AD:AK,8,FALSE()),"")</f>
        <v/>
      </c>
      <c r="X380" s="977" t="str">
        <f aca="false">IFERROR(VLOOKUP($V380,AE:AL,8,FALSE()),"")</f>
        <v/>
      </c>
      <c r="Y380" s="977" t="str">
        <f aca="false">IFERROR(VLOOKUP($V380,AF:AM,8,FALSE()),"")</f>
        <v/>
      </c>
      <c r="Z380" s="977" t="str">
        <f aca="false">IFERROR(VLOOKUP($V380,AG:AN,8,FALSE()),"")</f>
        <v/>
      </c>
      <c r="AA380" s="977" t="str">
        <f aca="false">IFERROR(VLOOKUP($V380,AH:AO,8,FALSE()),"")</f>
        <v/>
      </c>
      <c r="AB380" s="977" t="str">
        <f aca="false">IFERROR(VLOOKUP($V380,AI:AP,8,FALSE()),"")</f>
        <v/>
      </c>
      <c r="AD380" s="111" t="str">
        <f aca="false">IF(AK380&lt;&gt;"",MAX(AD$3:AD379)+1,"")</f>
        <v/>
      </c>
      <c r="AE380" s="111" t="str">
        <f aca="false">IF(AL380&lt;&gt;"",MAX(AE$3:AE379)+1,"")</f>
        <v/>
      </c>
      <c r="AF380" s="111" t="str">
        <f aca="false">IF(AM380&lt;&gt;"",MAX(AF$3:AF379)+1,"")</f>
        <v/>
      </c>
      <c r="AG380" s="111" t="str">
        <f aca="false">IF(AN380&lt;&gt;"",MAX(AG$3:AG379)+1,"")</f>
        <v/>
      </c>
      <c r="AH380" s="111" t="str">
        <f aca="false">IF(AO380&lt;&gt;"",MAX(AH$3:AH379)+1,"")</f>
        <v/>
      </c>
      <c r="AI380" s="111" t="str">
        <f aca="false">IF(AP380&lt;&gt;"",MAX(AI$3:AI379)+1,"")</f>
        <v/>
      </c>
      <c r="AK380" s="111" t="str">
        <f aca="false">IF(B380="","",IF(COUNTIF($AK$3:AL379,B380)=0,B380,""))</f>
        <v/>
      </c>
      <c r="AL380" s="111" t="str">
        <f aca="false">IF(C380="","",IF($B380='Oneri di Urbanizzazione'!$E$33,IF(COUNTIF($AL$3:AL379,$C380)=0,$C380,""),""))</f>
        <v/>
      </c>
      <c r="AM380" s="111" t="str">
        <f aca="false">IF(D380="","",IF(AND($B380='Oneri di Urbanizzazione'!$E$33,$C380='Oneri di Urbanizzazione'!$E$35),IF(COUNTIF(AM$3:AM379,$D380)=0,$D380,""),""))</f>
        <v/>
      </c>
      <c r="AN380" s="111" t="str">
        <f aca="false">IF(E380="","",IF(AND($B380='Oneri di Urbanizzazione'!$E$33,$C380='Oneri di Urbanizzazione'!$E$35,$D380='Oneri di Urbanizzazione'!$E$38),IF(COUNTIF(AN$3:AN379,$E380)=0,$E380,""),""))</f>
        <v/>
      </c>
      <c r="AO380" s="111" t="str">
        <f aca="false">IF(F380="","",IF(AND($B380='Oneri di Urbanizzazione'!$E$33,$C380='Oneri di Urbanizzazione'!$E$35,$D380='Oneri di Urbanizzazione'!$E$38,$E380='Oneri di Urbanizzazione'!$E$40),IF(COUNTIF(AO$3:AO379,$F380)=0,$F380,""),""))</f>
        <v/>
      </c>
      <c r="AP380" s="111" t="str">
        <f aca="false">IF(G380="","",IF(AND($B380='Oneri di Urbanizzazione'!$E$33,$C380='Oneri di Urbanizzazione'!$E$35,$D380='Oneri di Urbanizzazione'!$E$38,$E380='Oneri di Urbanizzazione'!$E$40,$F380='Oneri di Urbanizzazione'!$E$42),IF(COUNTIF(AP$3:AP379,$G380)=0,$G380,""),""))</f>
        <v/>
      </c>
      <c r="AY380" s="1" t="n">
        <f aca="false">+AY379+1</f>
        <v>378</v>
      </c>
      <c r="AZ380" s="978" t="str">
        <f aca="false">IFERROR(VLOOKUP($AY380,BI:BP,8,FALSE()),"")</f>
        <v/>
      </c>
      <c r="BA380" s="978" t="str">
        <f aca="false">IFERROR(VLOOKUP($AY380,BJ:BQ,8,FALSE()),"")</f>
        <v/>
      </c>
      <c r="BB380" s="978" t="str">
        <f aca="false">IFERROR(VLOOKUP($AY380,BK:BR,8,FALSE()),"")</f>
        <v/>
      </c>
      <c r="BC380" s="978" t="str">
        <f aca="false">IFERROR(VLOOKUP($AY380,BL:BS,8,FALSE()),"")</f>
        <v/>
      </c>
      <c r="BD380" s="978" t="str">
        <f aca="false">IFERROR(VLOOKUP($AY380,BM:BT,8,FALSE()),"")</f>
        <v/>
      </c>
      <c r="BE380" s="978" t="str">
        <f aca="false">IFERROR(VLOOKUP($AY380,BN:BU,8,FALSE()),"")</f>
        <v/>
      </c>
      <c r="BI380" s="1" t="str">
        <f aca="false">IF(BP380&lt;&gt;"",MAX(BI$3:BI379)+1,"")</f>
        <v/>
      </c>
      <c r="BJ380" s="1" t="str">
        <f aca="false">IF(BQ380&lt;&gt;"",MAX(BJ$3:BJ379)+1,"")</f>
        <v/>
      </c>
      <c r="BK380" s="1" t="str">
        <f aca="false">IF(BR380&lt;&gt;"",MAX(BK$3:BK379)+1,"")</f>
        <v/>
      </c>
      <c r="BL380" s="1" t="str">
        <f aca="false">IF(BS380&lt;&gt;"",MAX(BL$3:BL379)+1,"")</f>
        <v/>
      </c>
      <c r="BM380" s="1" t="str">
        <f aca="false">IF(BT380&lt;&gt;"",MAX(BM$3:BM379)+1,"")</f>
        <v/>
      </c>
      <c r="BN380" s="1" t="str">
        <f aca="false">IF(BU380&lt;&gt;"",MAX(BN$3:BN379)+1,"")</f>
        <v/>
      </c>
      <c r="BP380" s="1" t="str">
        <f aca="false">IF(B380&lt;&gt;"",IF(COUNTIF(BP$3:BP379,B380)&gt;0,"",B380),"")</f>
        <v/>
      </c>
      <c r="BQ380" s="1" t="str">
        <f aca="false">IF(C380&lt;&gt;"",IF(COUNTIF(BQ$3:BQ379,C380)&gt;0,"",C380),"")</f>
        <v/>
      </c>
      <c r="BR380" s="1" t="str">
        <f aca="false">IF(D380&lt;&gt;"",IF(COUNTIF(BR$3:BR379,D380)&gt;0,"",D380),"")</f>
        <v/>
      </c>
      <c r="BS380" s="1" t="str">
        <f aca="false">IF(E380&lt;&gt;"",IF(COUNTIF(BS$3:BS379,E380)&gt;0,"",E380),"")</f>
        <v/>
      </c>
      <c r="BT380" s="1" t="str">
        <f aca="false">IF(F380&lt;&gt;"",IF(COUNTIF(BT$3:BT379,F380)&gt;0,"",F380),"")</f>
        <v/>
      </c>
      <c r="BU380" s="1" t="str">
        <f aca="false">IF(G380&lt;&gt;"",IF(COUNTIF(BU$3:BU379,G380)&gt;0,"",G380),"")</f>
        <v/>
      </c>
    </row>
    <row r="381" customFormat="false" ht="15" hidden="false" customHeight="false" outlineLevel="0" collapsed="false">
      <c r="A381" s="972" t="str">
        <f aca="false">IF(B381&lt;&gt;"",CONCATENATE(B381,C381,D381,E381,F381,G381),"")</f>
        <v/>
      </c>
      <c r="B381" s="660"/>
      <c r="C381" s="660"/>
      <c r="D381" s="660"/>
      <c r="E381" s="1008"/>
      <c r="F381" s="660"/>
      <c r="G381" s="660"/>
      <c r="H381" s="1002"/>
      <c r="I381" s="1002"/>
      <c r="J381" s="1003"/>
      <c r="K381" s="1004"/>
      <c r="L381" s="1005"/>
      <c r="M381" s="1005"/>
      <c r="N381" s="1003"/>
      <c r="O381" s="1014"/>
      <c r="P381" s="1008"/>
      <c r="Q381" s="1008"/>
      <c r="R381" s="1008"/>
      <c r="S381" s="1007"/>
      <c r="V381" s="111" t="n">
        <f aca="false">+V380+1</f>
        <v>379</v>
      </c>
      <c r="W381" s="977" t="str">
        <f aca="false">IFERROR(VLOOKUP($V380,AD:AK,8,FALSE()),"")</f>
        <v/>
      </c>
      <c r="X381" s="977" t="str">
        <f aca="false">IFERROR(VLOOKUP($V381,AE:AL,8,FALSE()),"")</f>
        <v/>
      </c>
      <c r="Y381" s="977" t="str">
        <f aca="false">IFERROR(VLOOKUP($V381,AF:AM,8,FALSE()),"")</f>
        <v/>
      </c>
      <c r="Z381" s="977" t="str">
        <f aca="false">IFERROR(VLOOKUP($V381,AG:AN,8,FALSE()),"")</f>
        <v/>
      </c>
      <c r="AA381" s="977" t="str">
        <f aca="false">IFERROR(VLOOKUP($V381,AH:AO,8,FALSE()),"")</f>
        <v/>
      </c>
      <c r="AB381" s="977" t="str">
        <f aca="false">IFERROR(VLOOKUP($V381,AI:AP,8,FALSE()),"")</f>
        <v/>
      </c>
      <c r="AD381" s="111" t="str">
        <f aca="false">IF(AK381&lt;&gt;"",MAX(AD$3:AD380)+1,"")</f>
        <v/>
      </c>
      <c r="AE381" s="111" t="str">
        <f aca="false">IF(AL381&lt;&gt;"",MAX(AE$3:AE380)+1,"")</f>
        <v/>
      </c>
      <c r="AF381" s="111" t="str">
        <f aca="false">IF(AM381&lt;&gt;"",MAX(AF$3:AF380)+1,"")</f>
        <v/>
      </c>
      <c r="AG381" s="111" t="str">
        <f aca="false">IF(AN381&lt;&gt;"",MAX(AG$3:AG380)+1,"")</f>
        <v/>
      </c>
      <c r="AH381" s="111" t="str">
        <f aca="false">IF(AO381&lt;&gt;"",MAX(AH$3:AH380)+1,"")</f>
        <v/>
      </c>
      <c r="AI381" s="111" t="str">
        <f aca="false">IF(AP381&lt;&gt;"",MAX(AI$3:AI380)+1,"")</f>
        <v/>
      </c>
      <c r="AK381" s="111" t="str">
        <f aca="false">IF(B381="","",IF(COUNTIF($AK$3:AL380,B381)=0,B381,""))</f>
        <v/>
      </c>
      <c r="AL381" s="111" t="str">
        <f aca="false">IF(C381="","",IF($B381='Oneri di Urbanizzazione'!$E$33,IF(COUNTIF($AL$3:AL380,$C381)=0,$C381,""),""))</f>
        <v/>
      </c>
      <c r="AM381" s="111" t="str">
        <f aca="false">IF(D381="","",IF(AND($B381='Oneri di Urbanizzazione'!$E$33,$C381='Oneri di Urbanizzazione'!$E$35),IF(COUNTIF(AM$3:AM380,$D381)=0,$D381,""),""))</f>
        <v/>
      </c>
      <c r="AN381" s="111" t="str">
        <f aca="false">IF(E381="","",IF(AND($B381='Oneri di Urbanizzazione'!$E$33,$C381='Oneri di Urbanizzazione'!$E$35,$D381='Oneri di Urbanizzazione'!$E$38),IF(COUNTIF(AN$3:AN380,$E381)=0,$E381,""),""))</f>
        <v/>
      </c>
      <c r="AO381" s="111" t="str">
        <f aca="false">IF(F381="","",IF(AND($B381='Oneri di Urbanizzazione'!$E$33,$C381='Oneri di Urbanizzazione'!$E$35,$D381='Oneri di Urbanizzazione'!$E$38,$E381='Oneri di Urbanizzazione'!$E$40),IF(COUNTIF(AO$3:AO380,$F381)=0,$F381,""),""))</f>
        <v/>
      </c>
      <c r="AP381" s="111" t="str">
        <f aca="false">IF(G381="","",IF(AND($B381='Oneri di Urbanizzazione'!$E$33,$C381='Oneri di Urbanizzazione'!$E$35,$D381='Oneri di Urbanizzazione'!$E$38,$E381='Oneri di Urbanizzazione'!$E$40,$F381='Oneri di Urbanizzazione'!$E$42),IF(COUNTIF(AP$3:AP380,$G381)=0,$G381,""),""))</f>
        <v/>
      </c>
      <c r="AY381" s="1" t="n">
        <f aca="false">+AY380+1</f>
        <v>379</v>
      </c>
      <c r="AZ381" s="978" t="str">
        <f aca="false">IFERROR(VLOOKUP($AY381,BI:BP,8,FALSE()),"")</f>
        <v/>
      </c>
      <c r="BA381" s="978" t="str">
        <f aca="false">IFERROR(VLOOKUP($AY381,BJ:BQ,8,FALSE()),"")</f>
        <v/>
      </c>
      <c r="BB381" s="978" t="str">
        <f aca="false">IFERROR(VLOOKUP($AY381,BK:BR,8,FALSE()),"")</f>
        <v/>
      </c>
      <c r="BC381" s="978" t="str">
        <f aca="false">IFERROR(VLOOKUP($AY381,BL:BS,8,FALSE()),"")</f>
        <v/>
      </c>
      <c r="BD381" s="978" t="str">
        <f aca="false">IFERROR(VLOOKUP($AY381,BM:BT,8,FALSE()),"")</f>
        <v/>
      </c>
      <c r="BE381" s="978" t="str">
        <f aca="false">IFERROR(VLOOKUP($AY381,BN:BU,8,FALSE()),"")</f>
        <v/>
      </c>
      <c r="BI381" s="1" t="str">
        <f aca="false">IF(BP381&lt;&gt;"",MAX(BI$3:BI380)+1,"")</f>
        <v/>
      </c>
      <c r="BJ381" s="1" t="str">
        <f aca="false">IF(BQ381&lt;&gt;"",MAX(BJ$3:BJ380)+1,"")</f>
        <v/>
      </c>
      <c r="BK381" s="1" t="str">
        <f aca="false">IF(BR381&lt;&gt;"",MAX(BK$3:BK380)+1,"")</f>
        <v/>
      </c>
      <c r="BL381" s="1" t="str">
        <f aca="false">IF(BS381&lt;&gt;"",MAX(BL$3:BL380)+1,"")</f>
        <v/>
      </c>
      <c r="BM381" s="1" t="str">
        <f aca="false">IF(BT381&lt;&gt;"",MAX(BM$3:BM380)+1,"")</f>
        <v/>
      </c>
      <c r="BN381" s="1" t="str">
        <f aca="false">IF(BU381&lt;&gt;"",MAX(BN$3:BN380)+1,"")</f>
        <v/>
      </c>
      <c r="BP381" s="1" t="str">
        <f aca="false">IF(B381&lt;&gt;"",IF(COUNTIF(BP$3:BP380,B381)&gt;0,"",B381),"")</f>
        <v/>
      </c>
      <c r="BQ381" s="1" t="str">
        <f aca="false">IF(C381&lt;&gt;"",IF(COUNTIF(BQ$3:BQ380,C381)&gt;0,"",C381),"")</f>
        <v/>
      </c>
      <c r="BR381" s="1" t="str">
        <f aca="false">IF(D381&lt;&gt;"",IF(COUNTIF(BR$3:BR380,D381)&gt;0,"",D381),"")</f>
        <v/>
      </c>
      <c r="BS381" s="1" t="str">
        <f aca="false">IF(E381&lt;&gt;"",IF(COUNTIF(BS$3:BS380,E381)&gt;0,"",E381),"")</f>
        <v/>
      </c>
      <c r="BT381" s="1" t="str">
        <f aca="false">IF(F381&lt;&gt;"",IF(COUNTIF(BT$3:BT380,F381)&gt;0,"",F381),"")</f>
        <v/>
      </c>
      <c r="BU381" s="1" t="str">
        <f aca="false">IF(G381&lt;&gt;"",IF(COUNTIF(BU$3:BU380,G381)&gt;0,"",G381),"")</f>
        <v/>
      </c>
    </row>
    <row r="382" customFormat="false" ht="15" hidden="false" customHeight="false" outlineLevel="0" collapsed="false">
      <c r="A382" s="972" t="str">
        <f aca="false">IF(B382&lt;&gt;"",CONCATENATE(B382,C382,D382,E382,F382,G382),"")</f>
        <v/>
      </c>
      <c r="B382" s="660"/>
      <c r="C382" s="660"/>
      <c r="D382" s="660"/>
      <c r="E382" s="1008"/>
      <c r="F382" s="660"/>
      <c r="G382" s="660"/>
      <c r="H382" s="1002"/>
      <c r="I382" s="1002"/>
      <c r="J382" s="1003"/>
      <c r="K382" s="1004"/>
      <c r="L382" s="1005"/>
      <c r="M382" s="1005"/>
      <c r="N382" s="1003"/>
      <c r="O382" s="1014"/>
      <c r="P382" s="1008"/>
      <c r="Q382" s="1008"/>
      <c r="R382" s="1008"/>
      <c r="S382" s="1007"/>
      <c r="V382" s="111" t="n">
        <f aca="false">+V381+1</f>
        <v>380</v>
      </c>
      <c r="W382" s="977" t="str">
        <f aca="false">IFERROR(VLOOKUP($V381,AD:AK,8,FALSE()),"")</f>
        <v/>
      </c>
      <c r="X382" s="977" t="str">
        <f aca="false">IFERROR(VLOOKUP($V382,AE:AL,8,FALSE()),"")</f>
        <v/>
      </c>
      <c r="Y382" s="977" t="str">
        <f aca="false">IFERROR(VLOOKUP($V382,AF:AM,8,FALSE()),"")</f>
        <v/>
      </c>
      <c r="Z382" s="977" t="str">
        <f aca="false">IFERROR(VLOOKUP($V382,AG:AN,8,FALSE()),"")</f>
        <v/>
      </c>
      <c r="AA382" s="977" t="str">
        <f aca="false">IFERROR(VLOOKUP($V382,AH:AO,8,FALSE()),"")</f>
        <v/>
      </c>
      <c r="AB382" s="977" t="str">
        <f aca="false">IFERROR(VLOOKUP($V382,AI:AP,8,FALSE()),"")</f>
        <v/>
      </c>
      <c r="AD382" s="111" t="str">
        <f aca="false">IF(AK382&lt;&gt;"",MAX(AD$3:AD381)+1,"")</f>
        <v/>
      </c>
      <c r="AE382" s="111" t="str">
        <f aca="false">IF(AL382&lt;&gt;"",MAX(AE$3:AE381)+1,"")</f>
        <v/>
      </c>
      <c r="AF382" s="111" t="str">
        <f aca="false">IF(AM382&lt;&gt;"",MAX(AF$3:AF381)+1,"")</f>
        <v/>
      </c>
      <c r="AG382" s="111" t="str">
        <f aca="false">IF(AN382&lt;&gt;"",MAX(AG$3:AG381)+1,"")</f>
        <v/>
      </c>
      <c r="AH382" s="111" t="str">
        <f aca="false">IF(AO382&lt;&gt;"",MAX(AH$3:AH381)+1,"")</f>
        <v/>
      </c>
      <c r="AI382" s="111" t="str">
        <f aca="false">IF(AP382&lt;&gt;"",MAX(AI$3:AI381)+1,"")</f>
        <v/>
      </c>
      <c r="AK382" s="111" t="str">
        <f aca="false">IF(B382="","",IF(COUNTIF($AK$3:AL381,B382)=0,B382,""))</f>
        <v/>
      </c>
      <c r="AL382" s="111" t="str">
        <f aca="false">IF(C382="","",IF($B382='Oneri di Urbanizzazione'!$E$33,IF(COUNTIF($AL$3:AL381,$C382)=0,$C382,""),""))</f>
        <v/>
      </c>
      <c r="AM382" s="111" t="str">
        <f aca="false">IF(D382="","",IF(AND($B382='Oneri di Urbanizzazione'!$E$33,$C382='Oneri di Urbanizzazione'!$E$35),IF(COUNTIF(AM$3:AM381,$D382)=0,$D382,""),""))</f>
        <v/>
      </c>
      <c r="AN382" s="111" t="str">
        <f aca="false">IF(E382="","",IF(AND($B382='Oneri di Urbanizzazione'!$E$33,$C382='Oneri di Urbanizzazione'!$E$35,$D382='Oneri di Urbanizzazione'!$E$38),IF(COUNTIF(AN$3:AN381,$E382)=0,$E382,""),""))</f>
        <v/>
      </c>
      <c r="AO382" s="111" t="str">
        <f aca="false">IF(F382="","",IF(AND($B382='Oneri di Urbanizzazione'!$E$33,$C382='Oneri di Urbanizzazione'!$E$35,$D382='Oneri di Urbanizzazione'!$E$38,$E382='Oneri di Urbanizzazione'!$E$40),IF(COUNTIF(AO$3:AO381,$F382)=0,$F382,""),""))</f>
        <v/>
      </c>
      <c r="AP382" s="111" t="str">
        <f aca="false">IF(G382="","",IF(AND($B382='Oneri di Urbanizzazione'!$E$33,$C382='Oneri di Urbanizzazione'!$E$35,$D382='Oneri di Urbanizzazione'!$E$38,$E382='Oneri di Urbanizzazione'!$E$40,$F382='Oneri di Urbanizzazione'!$E$42),IF(COUNTIF(AP$3:AP381,$G382)=0,$G382,""),""))</f>
        <v/>
      </c>
      <c r="AY382" s="1" t="n">
        <f aca="false">+AY381+1</f>
        <v>380</v>
      </c>
      <c r="AZ382" s="978" t="str">
        <f aca="false">IFERROR(VLOOKUP($AY382,BI:BP,8,FALSE()),"")</f>
        <v/>
      </c>
      <c r="BA382" s="978" t="str">
        <f aca="false">IFERROR(VLOOKUP($AY382,BJ:BQ,8,FALSE()),"")</f>
        <v/>
      </c>
      <c r="BB382" s="978" t="str">
        <f aca="false">IFERROR(VLOOKUP($AY382,BK:BR,8,FALSE()),"")</f>
        <v/>
      </c>
      <c r="BC382" s="978" t="str">
        <f aca="false">IFERROR(VLOOKUP($AY382,BL:BS,8,FALSE()),"")</f>
        <v/>
      </c>
      <c r="BD382" s="978" t="str">
        <f aca="false">IFERROR(VLOOKUP($AY382,BM:BT,8,FALSE()),"")</f>
        <v/>
      </c>
      <c r="BE382" s="978" t="str">
        <f aca="false">IFERROR(VLOOKUP($AY382,BN:BU,8,FALSE()),"")</f>
        <v/>
      </c>
      <c r="BI382" s="1" t="str">
        <f aca="false">IF(BP382&lt;&gt;"",MAX(BI$3:BI381)+1,"")</f>
        <v/>
      </c>
      <c r="BJ382" s="1" t="str">
        <f aca="false">IF(BQ382&lt;&gt;"",MAX(BJ$3:BJ381)+1,"")</f>
        <v/>
      </c>
      <c r="BK382" s="1" t="str">
        <f aca="false">IF(BR382&lt;&gt;"",MAX(BK$3:BK381)+1,"")</f>
        <v/>
      </c>
      <c r="BL382" s="1" t="str">
        <f aca="false">IF(BS382&lt;&gt;"",MAX(BL$3:BL381)+1,"")</f>
        <v/>
      </c>
      <c r="BM382" s="1" t="str">
        <f aca="false">IF(BT382&lt;&gt;"",MAX(BM$3:BM381)+1,"")</f>
        <v/>
      </c>
      <c r="BN382" s="1" t="str">
        <f aca="false">IF(BU382&lt;&gt;"",MAX(BN$3:BN381)+1,"")</f>
        <v/>
      </c>
      <c r="BP382" s="1" t="str">
        <f aca="false">IF(B382&lt;&gt;"",IF(COUNTIF(BP$3:BP381,B382)&gt;0,"",B382),"")</f>
        <v/>
      </c>
      <c r="BQ382" s="1" t="str">
        <f aca="false">IF(C382&lt;&gt;"",IF(COUNTIF(BQ$3:BQ381,C382)&gt;0,"",C382),"")</f>
        <v/>
      </c>
      <c r="BR382" s="1" t="str">
        <f aca="false">IF(D382&lt;&gt;"",IF(COUNTIF(BR$3:BR381,D382)&gt;0,"",D382),"")</f>
        <v/>
      </c>
      <c r="BS382" s="1" t="str">
        <f aca="false">IF(E382&lt;&gt;"",IF(COUNTIF(BS$3:BS381,E382)&gt;0,"",E382),"")</f>
        <v/>
      </c>
      <c r="BT382" s="1" t="str">
        <f aca="false">IF(F382&lt;&gt;"",IF(COUNTIF(BT$3:BT381,F382)&gt;0,"",F382),"")</f>
        <v/>
      </c>
      <c r="BU382" s="1" t="str">
        <f aca="false">IF(G382&lt;&gt;"",IF(COUNTIF(BU$3:BU381,G382)&gt;0,"",G382),"")</f>
        <v/>
      </c>
    </row>
    <row r="383" customFormat="false" ht="15" hidden="false" customHeight="false" outlineLevel="0" collapsed="false">
      <c r="A383" s="972" t="str">
        <f aca="false">IF(B383&lt;&gt;"",CONCATENATE(B383,C383,D383,E383,F383,G383),"")</f>
        <v/>
      </c>
      <c r="B383" s="660"/>
      <c r="C383" s="660"/>
      <c r="D383" s="660"/>
      <c r="E383" s="1008"/>
      <c r="F383" s="660"/>
      <c r="G383" s="660"/>
      <c r="H383" s="1002"/>
      <c r="I383" s="1002"/>
      <c r="J383" s="1003"/>
      <c r="K383" s="1004"/>
      <c r="L383" s="1005"/>
      <c r="M383" s="1005"/>
      <c r="N383" s="1003"/>
      <c r="O383" s="1014"/>
      <c r="P383" s="1008"/>
      <c r="Q383" s="1008"/>
      <c r="R383" s="1008"/>
      <c r="S383" s="1007"/>
      <c r="V383" s="111" t="n">
        <f aca="false">+V382+1</f>
        <v>381</v>
      </c>
      <c r="W383" s="977" t="str">
        <f aca="false">IFERROR(VLOOKUP($V382,AD:AK,8,FALSE()),"")</f>
        <v/>
      </c>
      <c r="X383" s="977" t="str">
        <f aca="false">IFERROR(VLOOKUP($V383,AE:AL,8,FALSE()),"")</f>
        <v/>
      </c>
      <c r="Y383" s="977" t="str">
        <f aca="false">IFERROR(VLOOKUP($V383,AF:AM,8,FALSE()),"")</f>
        <v/>
      </c>
      <c r="Z383" s="977" t="str">
        <f aca="false">IFERROR(VLOOKUP($V383,AG:AN,8,FALSE()),"")</f>
        <v/>
      </c>
      <c r="AA383" s="977" t="str">
        <f aca="false">IFERROR(VLOOKUP($V383,AH:AO,8,FALSE()),"")</f>
        <v/>
      </c>
      <c r="AB383" s="977" t="str">
        <f aca="false">IFERROR(VLOOKUP($V383,AI:AP,8,FALSE()),"")</f>
        <v/>
      </c>
      <c r="AD383" s="111" t="str">
        <f aca="false">IF(AK383&lt;&gt;"",MAX(AD$3:AD382)+1,"")</f>
        <v/>
      </c>
      <c r="AE383" s="111" t="str">
        <f aca="false">IF(AL383&lt;&gt;"",MAX(AE$3:AE382)+1,"")</f>
        <v/>
      </c>
      <c r="AF383" s="111" t="str">
        <f aca="false">IF(AM383&lt;&gt;"",MAX(AF$3:AF382)+1,"")</f>
        <v/>
      </c>
      <c r="AG383" s="111" t="str">
        <f aca="false">IF(AN383&lt;&gt;"",MAX(AG$3:AG382)+1,"")</f>
        <v/>
      </c>
      <c r="AH383" s="111" t="str">
        <f aca="false">IF(AO383&lt;&gt;"",MAX(AH$3:AH382)+1,"")</f>
        <v/>
      </c>
      <c r="AI383" s="111" t="str">
        <f aca="false">IF(AP383&lt;&gt;"",MAX(AI$3:AI382)+1,"")</f>
        <v/>
      </c>
      <c r="AK383" s="111" t="str">
        <f aca="false">IF(B383="","",IF(COUNTIF($AK$3:AL382,B383)=0,B383,""))</f>
        <v/>
      </c>
      <c r="AL383" s="111" t="str">
        <f aca="false">IF(C383="","",IF($B383='Oneri di Urbanizzazione'!$E$33,IF(COUNTIF($AL$3:AL382,$C383)=0,$C383,""),""))</f>
        <v/>
      </c>
      <c r="AM383" s="111" t="str">
        <f aca="false">IF(D383="","",IF(AND($B383='Oneri di Urbanizzazione'!$E$33,$C383='Oneri di Urbanizzazione'!$E$35),IF(COUNTIF(AM$3:AM382,$D383)=0,$D383,""),""))</f>
        <v/>
      </c>
      <c r="AN383" s="111" t="str">
        <f aca="false">IF(E383="","",IF(AND($B383='Oneri di Urbanizzazione'!$E$33,$C383='Oneri di Urbanizzazione'!$E$35,$D383='Oneri di Urbanizzazione'!$E$38),IF(COUNTIF(AN$3:AN382,$E383)=0,$E383,""),""))</f>
        <v/>
      </c>
      <c r="AO383" s="111" t="str">
        <f aca="false">IF(F383="","",IF(AND($B383='Oneri di Urbanizzazione'!$E$33,$C383='Oneri di Urbanizzazione'!$E$35,$D383='Oneri di Urbanizzazione'!$E$38,$E383='Oneri di Urbanizzazione'!$E$40),IF(COUNTIF(AO$3:AO382,$F383)=0,$F383,""),""))</f>
        <v/>
      </c>
      <c r="AP383" s="111" t="str">
        <f aca="false">IF(G383="","",IF(AND($B383='Oneri di Urbanizzazione'!$E$33,$C383='Oneri di Urbanizzazione'!$E$35,$D383='Oneri di Urbanizzazione'!$E$38,$E383='Oneri di Urbanizzazione'!$E$40,$F383='Oneri di Urbanizzazione'!$E$42),IF(COUNTIF(AP$3:AP382,$G383)=0,$G383,""),""))</f>
        <v/>
      </c>
      <c r="AY383" s="1" t="n">
        <f aca="false">+AY382+1</f>
        <v>381</v>
      </c>
      <c r="AZ383" s="978" t="str">
        <f aca="false">IFERROR(VLOOKUP($AY383,BI:BP,8,FALSE()),"")</f>
        <v/>
      </c>
      <c r="BA383" s="978" t="str">
        <f aca="false">IFERROR(VLOOKUP($AY383,BJ:BQ,8,FALSE()),"")</f>
        <v/>
      </c>
      <c r="BB383" s="978" t="str">
        <f aca="false">IFERROR(VLOOKUP($AY383,BK:BR,8,FALSE()),"")</f>
        <v/>
      </c>
      <c r="BC383" s="978" t="str">
        <f aca="false">IFERROR(VLOOKUP($AY383,BL:BS,8,FALSE()),"")</f>
        <v/>
      </c>
      <c r="BD383" s="978" t="str">
        <f aca="false">IFERROR(VLOOKUP($AY383,BM:BT,8,FALSE()),"")</f>
        <v/>
      </c>
      <c r="BE383" s="978" t="str">
        <f aca="false">IFERROR(VLOOKUP($AY383,BN:BU,8,FALSE()),"")</f>
        <v/>
      </c>
      <c r="BI383" s="1" t="str">
        <f aca="false">IF(BP383&lt;&gt;"",MAX(BI$3:BI382)+1,"")</f>
        <v/>
      </c>
      <c r="BJ383" s="1" t="str">
        <f aca="false">IF(BQ383&lt;&gt;"",MAX(BJ$3:BJ382)+1,"")</f>
        <v/>
      </c>
      <c r="BK383" s="1" t="str">
        <f aca="false">IF(BR383&lt;&gt;"",MAX(BK$3:BK382)+1,"")</f>
        <v/>
      </c>
      <c r="BL383" s="1" t="str">
        <f aca="false">IF(BS383&lt;&gt;"",MAX(BL$3:BL382)+1,"")</f>
        <v/>
      </c>
      <c r="BM383" s="1" t="str">
        <f aca="false">IF(BT383&lt;&gt;"",MAX(BM$3:BM382)+1,"")</f>
        <v/>
      </c>
      <c r="BN383" s="1" t="str">
        <f aca="false">IF(BU383&lt;&gt;"",MAX(BN$3:BN382)+1,"")</f>
        <v/>
      </c>
      <c r="BP383" s="1" t="str">
        <f aca="false">IF(B383&lt;&gt;"",IF(COUNTIF(BP$3:BP382,B383)&gt;0,"",B383),"")</f>
        <v/>
      </c>
      <c r="BQ383" s="1" t="str">
        <f aca="false">IF(C383&lt;&gt;"",IF(COUNTIF(BQ$3:BQ382,C383)&gt;0,"",C383),"")</f>
        <v/>
      </c>
      <c r="BR383" s="1" t="str">
        <f aca="false">IF(D383&lt;&gt;"",IF(COUNTIF(BR$3:BR382,D383)&gt;0,"",D383),"")</f>
        <v/>
      </c>
      <c r="BS383" s="1" t="str">
        <f aca="false">IF(E383&lt;&gt;"",IF(COUNTIF(BS$3:BS382,E383)&gt;0,"",E383),"")</f>
        <v/>
      </c>
      <c r="BT383" s="1" t="str">
        <f aca="false">IF(F383&lt;&gt;"",IF(COUNTIF(BT$3:BT382,F383)&gt;0,"",F383),"")</f>
        <v/>
      </c>
      <c r="BU383" s="1" t="str">
        <f aca="false">IF(G383&lt;&gt;"",IF(COUNTIF(BU$3:BU382,G383)&gt;0,"",G383),"")</f>
        <v/>
      </c>
    </row>
    <row r="384" customFormat="false" ht="15" hidden="false" customHeight="false" outlineLevel="0" collapsed="false">
      <c r="A384" s="972" t="str">
        <f aca="false">IF(B384&lt;&gt;"",CONCATENATE(B384,C384,D384,E384,F384,G384),"")</f>
        <v/>
      </c>
      <c r="B384" s="660"/>
      <c r="C384" s="660"/>
      <c r="D384" s="660"/>
      <c r="E384" s="1008"/>
      <c r="F384" s="660"/>
      <c r="G384" s="660"/>
      <c r="H384" s="1002"/>
      <c r="I384" s="1002"/>
      <c r="J384" s="1003"/>
      <c r="K384" s="1004"/>
      <c r="L384" s="1005"/>
      <c r="M384" s="1005"/>
      <c r="N384" s="1003"/>
      <c r="O384" s="1014"/>
      <c r="P384" s="1008"/>
      <c r="Q384" s="1008"/>
      <c r="R384" s="1008"/>
      <c r="S384" s="1007"/>
      <c r="V384" s="111" t="n">
        <f aca="false">+V383+1</f>
        <v>382</v>
      </c>
      <c r="W384" s="977" t="str">
        <f aca="false">IFERROR(VLOOKUP($V383,AD:AK,8,FALSE()),"")</f>
        <v/>
      </c>
      <c r="X384" s="977" t="str">
        <f aca="false">IFERROR(VLOOKUP($V384,AE:AL,8,FALSE()),"")</f>
        <v/>
      </c>
      <c r="Y384" s="977" t="str">
        <f aca="false">IFERROR(VLOOKUP($V384,AF:AM,8,FALSE()),"")</f>
        <v/>
      </c>
      <c r="Z384" s="977" t="str">
        <f aca="false">IFERROR(VLOOKUP($V384,AG:AN,8,FALSE()),"")</f>
        <v/>
      </c>
      <c r="AA384" s="977" t="str">
        <f aca="false">IFERROR(VLOOKUP($V384,AH:AO,8,FALSE()),"")</f>
        <v/>
      </c>
      <c r="AB384" s="977" t="str">
        <f aca="false">IFERROR(VLOOKUP($V384,AI:AP,8,FALSE()),"")</f>
        <v/>
      </c>
      <c r="AD384" s="111" t="str">
        <f aca="false">IF(AK384&lt;&gt;"",MAX(AD$3:AD383)+1,"")</f>
        <v/>
      </c>
      <c r="AE384" s="111" t="str">
        <f aca="false">IF(AL384&lt;&gt;"",MAX(AE$3:AE383)+1,"")</f>
        <v/>
      </c>
      <c r="AF384" s="111" t="str">
        <f aca="false">IF(AM384&lt;&gt;"",MAX(AF$3:AF383)+1,"")</f>
        <v/>
      </c>
      <c r="AG384" s="111" t="str">
        <f aca="false">IF(AN384&lt;&gt;"",MAX(AG$3:AG383)+1,"")</f>
        <v/>
      </c>
      <c r="AH384" s="111" t="str">
        <f aca="false">IF(AO384&lt;&gt;"",MAX(AH$3:AH383)+1,"")</f>
        <v/>
      </c>
      <c r="AI384" s="111" t="str">
        <f aca="false">IF(AP384&lt;&gt;"",MAX(AI$3:AI383)+1,"")</f>
        <v/>
      </c>
      <c r="AK384" s="111" t="str">
        <f aca="false">IF(B384="","",IF(COUNTIF($AK$3:AL383,B384)=0,B384,""))</f>
        <v/>
      </c>
      <c r="AL384" s="111" t="str">
        <f aca="false">IF(C384="","",IF($B384='Oneri di Urbanizzazione'!$E$33,IF(COUNTIF($AL$3:AL383,$C384)=0,$C384,""),""))</f>
        <v/>
      </c>
      <c r="AM384" s="111" t="str">
        <f aca="false">IF(D384="","",IF(AND($B384='Oneri di Urbanizzazione'!$E$33,$C384='Oneri di Urbanizzazione'!$E$35),IF(COUNTIF(AM$3:AM383,$D384)=0,$D384,""),""))</f>
        <v/>
      </c>
      <c r="AN384" s="111" t="str">
        <f aca="false">IF(E384="","",IF(AND($B384='Oneri di Urbanizzazione'!$E$33,$C384='Oneri di Urbanizzazione'!$E$35,$D384='Oneri di Urbanizzazione'!$E$38),IF(COUNTIF(AN$3:AN383,$E384)=0,$E384,""),""))</f>
        <v/>
      </c>
      <c r="AO384" s="111" t="str">
        <f aca="false">IF(F384="","",IF(AND($B384='Oneri di Urbanizzazione'!$E$33,$C384='Oneri di Urbanizzazione'!$E$35,$D384='Oneri di Urbanizzazione'!$E$38,$E384='Oneri di Urbanizzazione'!$E$40),IF(COUNTIF(AO$3:AO383,$F384)=0,$F384,""),""))</f>
        <v/>
      </c>
      <c r="AP384" s="111" t="str">
        <f aca="false">IF(G384="","",IF(AND($B384='Oneri di Urbanizzazione'!$E$33,$C384='Oneri di Urbanizzazione'!$E$35,$D384='Oneri di Urbanizzazione'!$E$38,$E384='Oneri di Urbanizzazione'!$E$40,$F384='Oneri di Urbanizzazione'!$E$42),IF(COUNTIF(AP$3:AP383,$G384)=0,$G384,""),""))</f>
        <v/>
      </c>
      <c r="AY384" s="1" t="n">
        <f aca="false">+AY383+1</f>
        <v>382</v>
      </c>
      <c r="AZ384" s="978" t="str">
        <f aca="false">IFERROR(VLOOKUP($AY384,BI:BP,8,FALSE()),"")</f>
        <v/>
      </c>
      <c r="BA384" s="978" t="str">
        <f aca="false">IFERROR(VLOOKUP($AY384,BJ:BQ,8,FALSE()),"")</f>
        <v/>
      </c>
      <c r="BB384" s="978" t="str">
        <f aca="false">IFERROR(VLOOKUP($AY384,BK:BR,8,FALSE()),"")</f>
        <v/>
      </c>
      <c r="BC384" s="978" t="str">
        <f aca="false">IFERROR(VLOOKUP($AY384,BL:BS,8,FALSE()),"")</f>
        <v/>
      </c>
      <c r="BD384" s="978" t="str">
        <f aca="false">IFERROR(VLOOKUP($AY384,BM:BT,8,FALSE()),"")</f>
        <v/>
      </c>
      <c r="BE384" s="978" t="str">
        <f aca="false">IFERROR(VLOOKUP($AY384,BN:BU,8,FALSE()),"")</f>
        <v/>
      </c>
      <c r="BI384" s="1" t="str">
        <f aca="false">IF(BP384&lt;&gt;"",MAX(BI$3:BI383)+1,"")</f>
        <v/>
      </c>
      <c r="BJ384" s="1" t="str">
        <f aca="false">IF(BQ384&lt;&gt;"",MAX(BJ$3:BJ383)+1,"")</f>
        <v/>
      </c>
      <c r="BK384" s="1" t="str">
        <f aca="false">IF(BR384&lt;&gt;"",MAX(BK$3:BK383)+1,"")</f>
        <v/>
      </c>
      <c r="BL384" s="1" t="str">
        <f aca="false">IF(BS384&lt;&gt;"",MAX(BL$3:BL383)+1,"")</f>
        <v/>
      </c>
      <c r="BM384" s="1" t="str">
        <f aca="false">IF(BT384&lt;&gt;"",MAX(BM$3:BM383)+1,"")</f>
        <v/>
      </c>
      <c r="BN384" s="1" t="str">
        <f aca="false">IF(BU384&lt;&gt;"",MAX(BN$3:BN383)+1,"")</f>
        <v/>
      </c>
      <c r="BP384" s="1" t="str">
        <f aca="false">IF(B384&lt;&gt;"",IF(COUNTIF(BP$3:BP383,B384)&gt;0,"",B384),"")</f>
        <v/>
      </c>
      <c r="BQ384" s="1" t="str">
        <f aca="false">IF(C384&lt;&gt;"",IF(COUNTIF(BQ$3:BQ383,C384)&gt;0,"",C384),"")</f>
        <v/>
      </c>
      <c r="BR384" s="1" t="str">
        <f aca="false">IF(D384&lt;&gt;"",IF(COUNTIF(BR$3:BR383,D384)&gt;0,"",D384),"")</f>
        <v/>
      </c>
      <c r="BS384" s="1" t="str">
        <f aca="false">IF(E384&lt;&gt;"",IF(COUNTIF(BS$3:BS383,E384)&gt;0,"",E384),"")</f>
        <v/>
      </c>
      <c r="BT384" s="1" t="str">
        <f aca="false">IF(F384&lt;&gt;"",IF(COUNTIF(BT$3:BT383,F384)&gt;0,"",F384),"")</f>
        <v/>
      </c>
      <c r="BU384" s="1" t="str">
        <f aca="false">IF(G384&lt;&gt;"",IF(COUNTIF(BU$3:BU383,G384)&gt;0,"",G384),"")</f>
        <v/>
      </c>
    </row>
    <row r="385" customFormat="false" ht="15" hidden="false" customHeight="false" outlineLevel="0" collapsed="false">
      <c r="A385" s="972" t="str">
        <f aca="false">IF(B385&lt;&gt;"",CONCATENATE(B385,C385,D385,E385,F385,G385),"")</f>
        <v/>
      </c>
      <c r="B385" s="660"/>
      <c r="C385" s="660"/>
      <c r="D385" s="660"/>
      <c r="E385" s="1008"/>
      <c r="F385" s="660"/>
      <c r="G385" s="660"/>
      <c r="H385" s="1002"/>
      <c r="I385" s="1002"/>
      <c r="J385" s="1003"/>
      <c r="K385" s="1004"/>
      <c r="L385" s="1005"/>
      <c r="M385" s="1005"/>
      <c r="N385" s="1003"/>
      <c r="O385" s="1014"/>
      <c r="P385" s="1008"/>
      <c r="Q385" s="1008"/>
      <c r="R385" s="1008"/>
      <c r="S385" s="1007"/>
      <c r="V385" s="111" t="n">
        <f aca="false">+V384+1</f>
        <v>383</v>
      </c>
      <c r="W385" s="977" t="str">
        <f aca="false">IFERROR(VLOOKUP($V384,AD:AK,8,FALSE()),"")</f>
        <v/>
      </c>
      <c r="X385" s="977" t="str">
        <f aca="false">IFERROR(VLOOKUP($V385,AE:AL,8,FALSE()),"")</f>
        <v/>
      </c>
      <c r="Y385" s="977" t="str">
        <f aca="false">IFERROR(VLOOKUP($V385,AF:AM,8,FALSE()),"")</f>
        <v/>
      </c>
      <c r="Z385" s="977" t="str">
        <f aca="false">IFERROR(VLOOKUP($V385,AG:AN,8,FALSE()),"")</f>
        <v/>
      </c>
      <c r="AA385" s="977" t="str">
        <f aca="false">IFERROR(VLOOKUP($V385,AH:AO,8,FALSE()),"")</f>
        <v/>
      </c>
      <c r="AB385" s="977" t="str">
        <f aca="false">IFERROR(VLOOKUP($V385,AI:AP,8,FALSE()),"")</f>
        <v/>
      </c>
      <c r="AD385" s="111" t="str">
        <f aca="false">IF(AK385&lt;&gt;"",MAX(AD$3:AD384)+1,"")</f>
        <v/>
      </c>
      <c r="AE385" s="111" t="str">
        <f aca="false">IF(AL385&lt;&gt;"",MAX(AE$3:AE384)+1,"")</f>
        <v/>
      </c>
      <c r="AF385" s="111" t="str">
        <f aca="false">IF(AM385&lt;&gt;"",MAX(AF$3:AF384)+1,"")</f>
        <v/>
      </c>
      <c r="AG385" s="111" t="str">
        <f aca="false">IF(AN385&lt;&gt;"",MAX(AG$3:AG384)+1,"")</f>
        <v/>
      </c>
      <c r="AH385" s="111" t="str">
        <f aca="false">IF(AO385&lt;&gt;"",MAX(AH$3:AH384)+1,"")</f>
        <v/>
      </c>
      <c r="AI385" s="111" t="str">
        <f aca="false">IF(AP385&lt;&gt;"",MAX(AI$3:AI384)+1,"")</f>
        <v/>
      </c>
      <c r="AK385" s="111" t="str">
        <f aca="false">IF(B385="","",IF(COUNTIF($AK$3:AL384,B385)=0,B385,""))</f>
        <v/>
      </c>
      <c r="AL385" s="111" t="str">
        <f aca="false">IF(C385="","",IF($B385='Oneri di Urbanizzazione'!$E$33,IF(COUNTIF($AL$3:AL384,$C385)=0,$C385,""),""))</f>
        <v/>
      </c>
      <c r="AM385" s="111" t="str">
        <f aca="false">IF(D385="","",IF(AND($B385='Oneri di Urbanizzazione'!$E$33,$C385='Oneri di Urbanizzazione'!$E$35),IF(COUNTIF(AM$3:AM384,$D385)=0,$D385,""),""))</f>
        <v/>
      </c>
      <c r="AN385" s="111" t="str">
        <f aca="false">IF(E385="","",IF(AND($B385='Oneri di Urbanizzazione'!$E$33,$C385='Oneri di Urbanizzazione'!$E$35,$D385='Oneri di Urbanizzazione'!$E$38),IF(COUNTIF(AN$3:AN384,$E385)=0,$E385,""),""))</f>
        <v/>
      </c>
      <c r="AO385" s="111" t="str">
        <f aca="false">IF(F385="","",IF(AND($B385='Oneri di Urbanizzazione'!$E$33,$C385='Oneri di Urbanizzazione'!$E$35,$D385='Oneri di Urbanizzazione'!$E$38,$E385='Oneri di Urbanizzazione'!$E$40),IF(COUNTIF(AO$3:AO384,$F385)=0,$F385,""),""))</f>
        <v/>
      </c>
      <c r="AP385" s="111" t="str">
        <f aca="false">IF(G385="","",IF(AND($B385='Oneri di Urbanizzazione'!$E$33,$C385='Oneri di Urbanizzazione'!$E$35,$D385='Oneri di Urbanizzazione'!$E$38,$E385='Oneri di Urbanizzazione'!$E$40,$F385='Oneri di Urbanizzazione'!$E$42),IF(COUNTIF(AP$3:AP384,$G385)=0,$G385,""),""))</f>
        <v/>
      </c>
      <c r="AY385" s="1" t="n">
        <f aca="false">+AY384+1</f>
        <v>383</v>
      </c>
      <c r="AZ385" s="978" t="str">
        <f aca="false">IFERROR(VLOOKUP($AY385,BI:BP,8,FALSE()),"")</f>
        <v/>
      </c>
      <c r="BA385" s="978" t="str">
        <f aca="false">IFERROR(VLOOKUP($AY385,BJ:BQ,8,FALSE()),"")</f>
        <v/>
      </c>
      <c r="BB385" s="978" t="str">
        <f aca="false">IFERROR(VLOOKUP($AY385,BK:BR,8,FALSE()),"")</f>
        <v/>
      </c>
      <c r="BC385" s="978" t="str">
        <f aca="false">IFERROR(VLOOKUP($AY385,BL:BS,8,FALSE()),"")</f>
        <v/>
      </c>
      <c r="BD385" s="978" t="str">
        <f aca="false">IFERROR(VLOOKUP($AY385,BM:BT,8,FALSE()),"")</f>
        <v/>
      </c>
      <c r="BE385" s="978" t="str">
        <f aca="false">IFERROR(VLOOKUP($AY385,BN:BU,8,FALSE()),"")</f>
        <v/>
      </c>
      <c r="BI385" s="1" t="str">
        <f aca="false">IF(BP385&lt;&gt;"",MAX(BI$3:BI384)+1,"")</f>
        <v/>
      </c>
      <c r="BJ385" s="1" t="str">
        <f aca="false">IF(BQ385&lt;&gt;"",MAX(BJ$3:BJ384)+1,"")</f>
        <v/>
      </c>
      <c r="BK385" s="1" t="str">
        <f aca="false">IF(BR385&lt;&gt;"",MAX(BK$3:BK384)+1,"")</f>
        <v/>
      </c>
      <c r="BL385" s="1" t="str">
        <f aca="false">IF(BS385&lt;&gt;"",MAX(BL$3:BL384)+1,"")</f>
        <v/>
      </c>
      <c r="BM385" s="1" t="str">
        <f aca="false">IF(BT385&lt;&gt;"",MAX(BM$3:BM384)+1,"")</f>
        <v/>
      </c>
      <c r="BN385" s="1" t="str">
        <f aca="false">IF(BU385&lt;&gt;"",MAX(BN$3:BN384)+1,"")</f>
        <v/>
      </c>
      <c r="BP385" s="1" t="str">
        <f aca="false">IF(B385&lt;&gt;"",IF(COUNTIF(BP$3:BP384,B385)&gt;0,"",B385),"")</f>
        <v/>
      </c>
      <c r="BQ385" s="1" t="str">
        <f aca="false">IF(C385&lt;&gt;"",IF(COUNTIF(BQ$3:BQ384,C385)&gt;0,"",C385),"")</f>
        <v/>
      </c>
      <c r="BR385" s="1" t="str">
        <f aca="false">IF(D385&lt;&gt;"",IF(COUNTIF(BR$3:BR384,D385)&gt;0,"",D385),"")</f>
        <v/>
      </c>
      <c r="BS385" s="1" t="str">
        <f aca="false">IF(E385&lt;&gt;"",IF(COUNTIF(BS$3:BS384,E385)&gt;0,"",E385),"")</f>
        <v/>
      </c>
      <c r="BT385" s="1" t="str">
        <f aca="false">IF(F385&lt;&gt;"",IF(COUNTIF(BT$3:BT384,F385)&gt;0,"",F385),"")</f>
        <v/>
      </c>
      <c r="BU385" s="1" t="str">
        <f aca="false">IF(G385&lt;&gt;"",IF(COUNTIF(BU$3:BU384,G385)&gt;0,"",G385),"")</f>
        <v/>
      </c>
    </row>
    <row r="386" customFormat="false" ht="15" hidden="false" customHeight="false" outlineLevel="0" collapsed="false">
      <c r="A386" s="972" t="str">
        <f aca="false">IF(B386&lt;&gt;"",CONCATENATE(B386,C386,D386,E386,F386,G386),"")</f>
        <v/>
      </c>
      <c r="B386" s="660"/>
      <c r="C386" s="660"/>
      <c r="D386" s="660"/>
      <c r="E386" s="1008"/>
      <c r="F386" s="660"/>
      <c r="G386" s="660"/>
      <c r="H386" s="1002"/>
      <c r="I386" s="1002"/>
      <c r="J386" s="1003"/>
      <c r="K386" s="1004"/>
      <c r="L386" s="1005"/>
      <c r="M386" s="1005"/>
      <c r="N386" s="1003"/>
      <c r="O386" s="1014"/>
      <c r="P386" s="1008"/>
      <c r="Q386" s="1008"/>
      <c r="R386" s="1008"/>
      <c r="S386" s="1007"/>
      <c r="V386" s="111" t="n">
        <f aca="false">+V385+1</f>
        <v>384</v>
      </c>
      <c r="W386" s="977" t="str">
        <f aca="false">IFERROR(VLOOKUP($V385,AD:AK,8,FALSE()),"")</f>
        <v/>
      </c>
      <c r="X386" s="977" t="str">
        <f aca="false">IFERROR(VLOOKUP($V386,AE:AL,8,FALSE()),"")</f>
        <v/>
      </c>
      <c r="Y386" s="977" t="str">
        <f aca="false">IFERROR(VLOOKUP($V386,AF:AM,8,FALSE()),"")</f>
        <v/>
      </c>
      <c r="Z386" s="977" t="str">
        <f aca="false">IFERROR(VLOOKUP($V386,AG:AN,8,FALSE()),"")</f>
        <v/>
      </c>
      <c r="AA386" s="977" t="str">
        <f aca="false">IFERROR(VLOOKUP($V386,AH:AO,8,FALSE()),"")</f>
        <v/>
      </c>
      <c r="AB386" s="977" t="str">
        <f aca="false">IFERROR(VLOOKUP($V386,AI:AP,8,FALSE()),"")</f>
        <v/>
      </c>
      <c r="AD386" s="111" t="str">
        <f aca="false">IF(AK386&lt;&gt;"",MAX(AD$3:AD385)+1,"")</f>
        <v/>
      </c>
      <c r="AE386" s="111" t="str">
        <f aca="false">IF(AL386&lt;&gt;"",MAX(AE$3:AE385)+1,"")</f>
        <v/>
      </c>
      <c r="AF386" s="111" t="str">
        <f aca="false">IF(AM386&lt;&gt;"",MAX(AF$3:AF385)+1,"")</f>
        <v/>
      </c>
      <c r="AG386" s="111" t="str">
        <f aca="false">IF(AN386&lt;&gt;"",MAX(AG$3:AG385)+1,"")</f>
        <v/>
      </c>
      <c r="AH386" s="111" t="str">
        <f aca="false">IF(AO386&lt;&gt;"",MAX(AH$3:AH385)+1,"")</f>
        <v/>
      </c>
      <c r="AI386" s="111" t="str">
        <f aca="false">IF(AP386&lt;&gt;"",MAX(AI$3:AI385)+1,"")</f>
        <v/>
      </c>
      <c r="AK386" s="111" t="str">
        <f aca="false">IF(B386="","",IF(COUNTIF($AK$3:AL385,B386)=0,B386,""))</f>
        <v/>
      </c>
      <c r="AL386" s="111" t="str">
        <f aca="false">IF(C386="","",IF($B386='Oneri di Urbanizzazione'!$E$33,IF(COUNTIF($AL$3:AL385,$C386)=0,$C386,""),""))</f>
        <v/>
      </c>
      <c r="AM386" s="111" t="str">
        <f aca="false">IF(D386="","",IF(AND($B386='Oneri di Urbanizzazione'!$E$33,$C386='Oneri di Urbanizzazione'!$E$35),IF(COUNTIF(AM$3:AM385,$D386)=0,$D386,""),""))</f>
        <v/>
      </c>
      <c r="AN386" s="111" t="str">
        <f aca="false">IF(E386="","",IF(AND($B386='Oneri di Urbanizzazione'!$E$33,$C386='Oneri di Urbanizzazione'!$E$35,$D386='Oneri di Urbanizzazione'!$E$38),IF(COUNTIF(AN$3:AN385,$E386)=0,$E386,""),""))</f>
        <v/>
      </c>
      <c r="AO386" s="111" t="str">
        <f aca="false">IF(F386="","",IF(AND($B386='Oneri di Urbanizzazione'!$E$33,$C386='Oneri di Urbanizzazione'!$E$35,$D386='Oneri di Urbanizzazione'!$E$38,$E386='Oneri di Urbanizzazione'!$E$40),IF(COUNTIF(AO$3:AO385,$F386)=0,$F386,""),""))</f>
        <v/>
      </c>
      <c r="AP386" s="111" t="str">
        <f aca="false">IF(G386="","",IF(AND($B386='Oneri di Urbanizzazione'!$E$33,$C386='Oneri di Urbanizzazione'!$E$35,$D386='Oneri di Urbanizzazione'!$E$38,$E386='Oneri di Urbanizzazione'!$E$40,$F386='Oneri di Urbanizzazione'!$E$42),IF(COUNTIF(AP$3:AP385,$G386)=0,$G386,""),""))</f>
        <v/>
      </c>
      <c r="AY386" s="1" t="n">
        <f aca="false">+AY385+1</f>
        <v>384</v>
      </c>
      <c r="AZ386" s="978" t="str">
        <f aca="false">IFERROR(VLOOKUP($AY386,BI:BP,8,FALSE()),"")</f>
        <v/>
      </c>
      <c r="BA386" s="978" t="str">
        <f aca="false">IFERROR(VLOOKUP($AY386,BJ:BQ,8,FALSE()),"")</f>
        <v/>
      </c>
      <c r="BB386" s="978" t="str">
        <f aca="false">IFERROR(VLOOKUP($AY386,BK:BR,8,FALSE()),"")</f>
        <v/>
      </c>
      <c r="BC386" s="978" t="str">
        <f aca="false">IFERROR(VLOOKUP($AY386,BL:BS,8,FALSE()),"")</f>
        <v/>
      </c>
      <c r="BD386" s="978" t="str">
        <f aca="false">IFERROR(VLOOKUP($AY386,BM:BT,8,FALSE()),"")</f>
        <v/>
      </c>
      <c r="BE386" s="978" t="str">
        <f aca="false">IFERROR(VLOOKUP($AY386,BN:BU,8,FALSE()),"")</f>
        <v/>
      </c>
      <c r="BI386" s="1" t="str">
        <f aca="false">IF(BP386&lt;&gt;"",MAX(BI$3:BI385)+1,"")</f>
        <v/>
      </c>
      <c r="BJ386" s="1" t="str">
        <f aca="false">IF(BQ386&lt;&gt;"",MAX(BJ$3:BJ385)+1,"")</f>
        <v/>
      </c>
      <c r="BK386" s="1" t="str">
        <f aca="false">IF(BR386&lt;&gt;"",MAX(BK$3:BK385)+1,"")</f>
        <v/>
      </c>
      <c r="BL386" s="1" t="str">
        <f aca="false">IF(BS386&lt;&gt;"",MAX(BL$3:BL385)+1,"")</f>
        <v/>
      </c>
      <c r="BM386" s="1" t="str">
        <f aca="false">IF(BT386&lt;&gt;"",MAX(BM$3:BM385)+1,"")</f>
        <v/>
      </c>
      <c r="BN386" s="1" t="str">
        <f aca="false">IF(BU386&lt;&gt;"",MAX(BN$3:BN385)+1,"")</f>
        <v/>
      </c>
      <c r="BP386" s="1" t="str">
        <f aca="false">IF(B386&lt;&gt;"",IF(COUNTIF(BP$3:BP385,B386)&gt;0,"",B386),"")</f>
        <v/>
      </c>
      <c r="BQ386" s="1" t="str">
        <f aca="false">IF(C386&lt;&gt;"",IF(COUNTIF(BQ$3:BQ385,C386)&gt;0,"",C386),"")</f>
        <v/>
      </c>
      <c r="BR386" s="1" t="str">
        <f aca="false">IF(D386&lt;&gt;"",IF(COUNTIF(BR$3:BR385,D386)&gt;0,"",D386),"")</f>
        <v/>
      </c>
      <c r="BS386" s="1" t="str">
        <f aca="false">IF(E386&lt;&gt;"",IF(COUNTIF(BS$3:BS385,E386)&gt;0,"",E386),"")</f>
        <v/>
      </c>
      <c r="BT386" s="1" t="str">
        <f aca="false">IF(F386&lt;&gt;"",IF(COUNTIF(BT$3:BT385,F386)&gt;0,"",F386),"")</f>
        <v/>
      </c>
      <c r="BU386" s="1" t="str">
        <f aca="false">IF(G386&lt;&gt;"",IF(COUNTIF(BU$3:BU385,G386)&gt;0,"",G386),"")</f>
        <v/>
      </c>
    </row>
    <row r="387" customFormat="false" ht="15" hidden="false" customHeight="false" outlineLevel="0" collapsed="false">
      <c r="A387" s="972" t="str">
        <f aca="false">IF(B387&lt;&gt;"",CONCATENATE(B387,C387,D387,E387,F387,G387),"")</f>
        <v/>
      </c>
      <c r="B387" s="660"/>
      <c r="C387" s="660"/>
      <c r="D387" s="660"/>
      <c r="E387" s="1008"/>
      <c r="F387" s="660"/>
      <c r="G387" s="660"/>
      <c r="H387" s="1002"/>
      <c r="I387" s="1002"/>
      <c r="J387" s="1003"/>
      <c r="K387" s="1004"/>
      <c r="L387" s="1005"/>
      <c r="M387" s="1005"/>
      <c r="N387" s="1003"/>
      <c r="O387" s="1014"/>
      <c r="P387" s="1008"/>
      <c r="Q387" s="1008"/>
      <c r="R387" s="1008"/>
      <c r="S387" s="1007"/>
      <c r="V387" s="111" t="n">
        <f aca="false">+V386+1</f>
        <v>385</v>
      </c>
      <c r="W387" s="977" t="str">
        <f aca="false">IFERROR(VLOOKUP($V386,AD:AK,8,FALSE()),"")</f>
        <v/>
      </c>
      <c r="X387" s="977" t="str">
        <f aca="false">IFERROR(VLOOKUP($V387,AE:AL,8,FALSE()),"")</f>
        <v/>
      </c>
      <c r="Y387" s="977" t="str">
        <f aca="false">IFERROR(VLOOKUP($V387,AF:AM,8,FALSE()),"")</f>
        <v/>
      </c>
      <c r="Z387" s="977" t="str">
        <f aca="false">IFERROR(VLOOKUP($V387,AG:AN,8,FALSE()),"")</f>
        <v/>
      </c>
      <c r="AA387" s="977" t="str">
        <f aca="false">IFERROR(VLOOKUP($V387,AH:AO,8,FALSE()),"")</f>
        <v/>
      </c>
      <c r="AB387" s="977" t="str">
        <f aca="false">IFERROR(VLOOKUP($V387,AI:AP,8,FALSE()),"")</f>
        <v/>
      </c>
      <c r="AD387" s="111" t="str">
        <f aca="false">IF(AK387&lt;&gt;"",MAX(AD$3:AD386)+1,"")</f>
        <v/>
      </c>
      <c r="AE387" s="111" t="str">
        <f aca="false">IF(AL387&lt;&gt;"",MAX(AE$3:AE386)+1,"")</f>
        <v/>
      </c>
      <c r="AF387" s="111" t="str">
        <f aca="false">IF(AM387&lt;&gt;"",MAX(AF$3:AF386)+1,"")</f>
        <v/>
      </c>
      <c r="AG387" s="111" t="str">
        <f aca="false">IF(AN387&lt;&gt;"",MAX(AG$3:AG386)+1,"")</f>
        <v/>
      </c>
      <c r="AH387" s="111" t="str">
        <f aca="false">IF(AO387&lt;&gt;"",MAX(AH$3:AH386)+1,"")</f>
        <v/>
      </c>
      <c r="AI387" s="111" t="str">
        <f aca="false">IF(AP387&lt;&gt;"",MAX(AI$3:AI386)+1,"")</f>
        <v/>
      </c>
      <c r="AK387" s="111" t="str">
        <f aca="false">IF(B387="","",IF(COUNTIF($AK$3:AL386,B387)=0,B387,""))</f>
        <v/>
      </c>
      <c r="AL387" s="111" t="str">
        <f aca="false">IF(C387="","",IF($B387='Oneri di Urbanizzazione'!$E$33,IF(COUNTIF($AL$3:AL386,$C387)=0,$C387,""),""))</f>
        <v/>
      </c>
      <c r="AM387" s="111" t="str">
        <f aca="false">IF(D387="","",IF(AND($B387='Oneri di Urbanizzazione'!$E$33,$C387='Oneri di Urbanizzazione'!$E$35),IF(COUNTIF(AM$3:AM386,$D387)=0,$D387,""),""))</f>
        <v/>
      </c>
      <c r="AN387" s="111" t="str">
        <f aca="false">IF(E387="","",IF(AND($B387='Oneri di Urbanizzazione'!$E$33,$C387='Oneri di Urbanizzazione'!$E$35,$D387='Oneri di Urbanizzazione'!$E$38),IF(COUNTIF(AN$3:AN386,$E387)=0,$E387,""),""))</f>
        <v/>
      </c>
      <c r="AO387" s="111" t="str">
        <f aca="false">IF(F387="","",IF(AND($B387='Oneri di Urbanizzazione'!$E$33,$C387='Oneri di Urbanizzazione'!$E$35,$D387='Oneri di Urbanizzazione'!$E$38,$E387='Oneri di Urbanizzazione'!$E$40),IF(COUNTIF(AO$3:AO386,$F387)=0,$F387,""),""))</f>
        <v/>
      </c>
      <c r="AP387" s="111" t="str">
        <f aca="false">IF(G387="","",IF(AND($B387='Oneri di Urbanizzazione'!$E$33,$C387='Oneri di Urbanizzazione'!$E$35,$D387='Oneri di Urbanizzazione'!$E$38,$E387='Oneri di Urbanizzazione'!$E$40,$F387='Oneri di Urbanizzazione'!$E$42),IF(COUNTIF(AP$3:AP386,$G387)=0,$G387,""),""))</f>
        <v/>
      </c>
      <c r="AY387" s="1" t="n">
        <f aca="false">+AY386+1</f>
        <v>385</v>
      </c>
      <c r="AZ387" s="978" t="str">
        <f aca="false">IFERROR(VLOOKUP($AY387,BI:BP,8,FALSE()),"")</f>
        <v/>
      </c>
      <c r="BA387" s="978" t="str">
        <f aca="false">IFERROR(VLOOKUP($AY387,BJ:BQ,8,FALSE()),"")</f>
        <v/>
      </c>
      <c r="BB387" s="978" t="str">
        <f aca="false">IFERROR(VLOOKUP($AY387,BK:BR,8,FALSE()),"")</f>
        <v/>
      </c>
      <c r="BC387" s="978" t="str">
        <f aca="false">IFERROR(VLOOKUP($AY387,BL:BS,8,FALSE()),"")</f>
        <v/>
      </c>
      <c r="BD387" s="978" t="str">
        <f aca="false">IFERROR(VLOOKUP($AY387,BM:BT,8,FALSE()),"")</f>
        <v/>
      </c>
      <c r="BE387" s="978" t="str">
        <f aca="false">IFERROR(VLOOKUP($AY387,BN:BU,8,FALSE()),"")</f>
        <v/>
      </c>
      <c r="BI387" s="1" t="str">
        <f aca="false">IF(BP387&lt;&gt;"",MAX(BI$3:BI386)+1,"")</f>
        <v/>
      </c>
      <c r="BJ387" s="1" t="str">
        <f aca="false">IF(BQ387&lt;&gt;"",MAX(BJ$3:BJ386)+1,"")</f>
        <v/>
      </c>
      <c r="BK387" s="1" t="str">
        <f aca="false">IF(BR387&lt;&gt;"",MAX(BK$3:BK386)+1,"")</f>
        <v/>
      </c>
      <c r="BL387" s="1" t="str">
        <f aca="false">IF(BS387&lt;&gt;"",MAX(BL$3:BL386)+1,"")</f>
        <v/>
      </c>
      <c r="BM387" s="1" t="str">
        <f aca="false">IF(BT387&lt;&gt;"",MAX(BM$3:BM386)+1,"")</f>
        <v/>
      </c>
      <c r="BN387" s="1" t="str">
        <f aca="false">IF(BU387&lt;&gt;"",MAX(BN$3:BN386)+1,"")</f>
        <v/>
      </c>
      <c r="BP387" s="1" t="str">
        <f aca="false">IF(B387&lt;&gt;"",IF(COUNTIF(BP$3:BP386,B387)&gt;0,"",B387),"")</f>
        <v/>
      </c>
      <c r="BQ387" s="1" t="str">
        <f aca="false">IF(C387&lt;&gt;"",IF(COUNTIF(BQ$3:BQ386,C387)&gt;0,"",C387),"")</f>
        <v/>
      </c>
      <c r="BR387" s="1" t="str">
        <f aca="false">IF(D387&lt;&gt;"",IF(COUNTIF(BR$3:BR386,D387)&gt;0,"",D387),"")</f>
        <v/>
      </c>
      <c r="BS387" s="1" t="str">
        <f aca="false">IF(E387&lt;&gt;"",IF(COUNTIF(BS$3:BS386,E387)&gt;0,"",E387),"")</f>
        <v/>
      </c>
      <c r="BT387" s="1" t="str">
        <f aca="false">IF(F387&lt;&gt;"",IF(COUNTIF(BT$3:BT386,F387)&gt;0,"",F387),"")</f>
        <v/>
      </c>
      <c r="BU387" s="1" t="str">
        <f aca="false">IF(G387&lt;&gt;"",IF(COUNTIF(BU$3:BU386,G387)&gt;0,"",G387),"")</f>
        <v/>
      </c>
    </row>
    <row r="388" customFormat="false" ht="15" hidden="false" customHeight="false" outlineLevel="0" collapsed="false">
      <c r="A388" s="972" t="str">
        <f aca="false">IF(B388&lt;&gt;"",CONCATENATE(B388,C388,D388,E388,F388,G388),"")</f>
        <v/>
      </c>
      <c r="B388" s="660"/>
      <c r="C388" s="660"/>
      <c r="D388" s="660"/>
      <c r="E388" s="1008"/>
      <c r="F388" s="660"/>
      <c r="G388" s="660"/>
      <c r="H388" s="1002"/>
      <c r="I388" s="1002"/>
      <c r="J388" s="1003"/>
      <c r="K388" s="1004"/>
      <c r="L388" s="1005"/>
      <c r="M388" s="1005"/>
      <c r="N388" s="1003"/>
      <c r="O388" s="1014"/>
      <c r="P388" s="1008"/>
      <c r="Q388" s="1008"/>
      <c r="R388" s="1008"/>
      <c r="S388" s="1007"/>
      <c r="V388" s="111" t="n">
        <f aca="false">+V387+1</f>
        <v>386</v>
      </c>
      <c r="W388" s="977" t="str">
        <f aca="false">IFERROR(VLOOKUP($V387,AD:AK,8,FALSE()),"")</f>
        <v/>
      </c>
      <c r="X388" s="977" t="str">
        <f aca="false">IFERROR(VLOOKUP($V388,AE:AL,8,FALSE()),"")</f>
        <v/>
      </c>
      <c r="Y388" s="977" t="str">
        <f aca="false">IFERROR(VLOOKUP($V388,AF:AM,8,FALSE()),"")</f>
        <v/>
      </c>
      <c r="Z388" s="977" t="str">
        <f aca="false">IFERROR(VLOOKUP($V388,AG:AN,8,FALSE()),"")</f>
        <v/>
      </c>
      <c r="AA388" s="977" t="str">
        <f aca="false">IFERROR(VLOOKUP($V388,AH:AO,8,FALSE()),"")</f>
        <v/>
      </c>
      <c r="AB388" s="977" t="str">
        <f aca="false">IFERROR(VLOOKUP($V388,AI:AP,8,FALSE()),"")</f>
        <v/>
      </c>
      <c r="AD388" s="111" t="str">
        <f aca="false">IF(AK388&lt;&gt;"",MAX(AD$3:AD387)+1,"")</f>
        <v/>
      </c>
      <c r="AE388" s="111" t="str">
        <f aca="false">IF(AL388&lt;&gt;"",MAX(AE$3:AE387)+1,"")</f>
        <v/>
      </c>
      <c r="AF388" s="111" t="str">
        <f aca="false">IF(AM388&lt;&gt;"",MAX(AF$3:AF387)+1,"")</f>
        <v/>
      </c>
      <c r="AG388" s="111" t="str">
        <f aca="false">IF(AN388&lt;&gt;"",MAX(AG$3:AG387)+1,"")</f>
        <v/>
      </c>
      <c r="AH388" s="111" t="str">
        <f aca="false">IF(AO388&lt;&gt;"",MAX(AH$3:AH387)+1,"")</f>
        <v/>
      </c>
      <c r="AI388" s="111" t="str">
        <f aca="false">IF(AP388&lt;&gt;"",MAX(AI$3:AI387)+1,"")</f>
        <v/>
      </c>
      <c r="AK388" s="111" t="str">
        <f aca="false">IF(B388="","",IF(COUNTIF($AK$3:AL387,B388)=0,B388,""))</f>
        <v/>
      </c>
      <c r="AL388" s="111" t="str">
        <f aca="false">IF(C388="","",IF($B388='Oneri di Urbanizzazione'!$E$33,IF(COUNTIF($AL$3:AL387,$C388)=0,$C388,""),""))</f>
        <v/>
      </c>
      <c r="AM388" s="111" t="str">
        <f aca="false">IF(D388="","",IF(AND($B388='Oneri di Urbanizzazione'!$E$33,$C388='Oneri di Urbanizzazione'!$E$35),IF(COUNTIF(AM$3:AM387,$D388)=0,$D388,""),""))</f>
        <v/>
      </c>
      <c r="AN388" s="111" t="str">
        <f aca="false">IF(E388="","",IF(AND($B388='Oneri di Urbanizzazione'!$E$33,$C388='Oneri di Urbanizzazione'!$E$35,$D388='Oneri di Urbanizzazione'!$E$38),IF(COUNTIF(AN$3:AN387,$E388)=0,$E388,""),""))</f>
        <v/>
      </c>
      <c r="AO388" s="111" t="str">
        <f aca="false">IF(F388="","",IF(AND($B388='Oneri di Urbanizzazione'!$E$33,$C388='Oneri di Urbanizzazione'!$E$35,$D388='Oneri di Urbanizzazione'!$E$38,$E388='Oneri di Urbanizzazione'!$E$40),IF(COUNTIF(AO$3:AO387,$F388)=0,$F388,""),""))</f>
        <v/>
      </c>
      <c r="AP388" s="111" t="str">
        <f aca="false">IF(G388="","",IF(AND($B388='Oneri di Urbanizzazione'!$E$33,$C388='Oneri di Urbanizzazione'!$E$35,$D388='Oneri di Urbanizzazione'!$E$38,$E388='Oneri di Urbanizzazione'!$E$40,$F388='Oneri di Urbanizzazione'!$E$42),IF(COUNTIF(AP$3:AP387,$G388)=0,$G388,""),""))</f>
        <v/>
      </c>
      <c r="AY388" s="1" t="n">
        <f aca="false">+AY387+1</f>
        <v>386</v>
      </c>
      <c r="AZ388" s="978" t="str">
        <f aca="false">IFERROR(VLOOKUP($AY388,BI:BP,8,FALSE()),"")</f>
        <v/>
      </c>
      <c r="BA388" s="978" t="str">
        <f aca="false">IFERROR(VLOOKUP($AY388,BJ:BQ,8,FALSE()),"")</f>
        <v/>
      </c>
      <c r="BB388" s="978" t="str">
        <f aca="false">IFERROR(VLOOKUP($AY388,BK:BR,8,FALSE()),"")</f>
        <v/>
      </c>
      <c r="BC388" s="978" t="str">
        <f aca="false">IFERROR(VLOOKUP($AY388,BL:BS,8,FALSE()),"")</f>
        <v/>
      </c>
      <c r="BD388" s="978" t="str">
        <f aca="false">IFERROR(VLOOKUP($AY388,BM:BT,8,FALSE()),"")</f>
        <v/>
      </c>
      <c r="BE388" s="978" t="str">
        <f aca="false">IFERROR(VLOOKUP($AY388,BN:BU,8,FALSE()),"")</f>
        <v/>
      </c>
      <c r="BI388" s="1" t="str">
        <f aca="false">IF(BP388&lt;&gt;"",MAX(BI$3:BI387)+1,"")</f>
        <v/>
      </c>
      <c r="BJ388" s="1" t="str">
        <f aca="false">IF(BQ388&lt;&gt;"",MAX(BJ$3:BJ387)+1,"")</f>
        <v/>
      </c>
      <c r="BK388" s="1" t="str">
        <f aca="false">IF(BR388&lt;&gt;"",MAX(BK$3:BK387)+1,"")</f>
        <v/>
      </c>
      <c r="BL388" s="1" t="str">
        <f aca="false">IF(BS388&lt;&gt;"",MAX(BL$3:BL387)+1,"")</f>
        <v/>
      </c>
      <c r="BM388" s="1" t="str">
        <f aca="false">IF(BT388&lt;&gt;"",MAX(BM$3:BM387)+1,"")</f>
        <v/>
      </c>
      <c r="BN388" s="1" t="str">
        <f aca="false">IF(BU388&lt;&gt;"",MAX(BN$3:BN387)+1,"")</f>
        <v/>
      </c>
      <c r="BP388" s="1" t="str">
        <f aca="false">IF(B388&lt;&gt;"",IF(COUNTIF(BP$3:BP387,B388)&gt;0,"",B388),"")</f>
        <v/>
      </c>
      <c r="BQ388" s="1" t="str">
        <f aca="false">IF(C388&lt;&gt;"",IF(COUNTIF(BQ$3:BQ387,C388)&gt;0,"",C388),"")</f>
        <v/>
      </c>
      <c r="BR388" s="1" t="str">
        <f aca="false">IF(D388&lt;&gt;"",IF(COUNTIF(BR$3:BR387,D388)&gt;0,"",D388),"")</f>
        <v/>
      </c>
      <c r="BS388" s="1" t="str">
        <f aca="false">IF(E388&lt;&gt;"",IF(COUNTIF(BS$3:BS387,E388)&gt;0,"",E388),"")</f>
        <v/>
      </c>
      <c r="BT388" s="1" t="str">
        <f aca="false">IF(F388&lt;&gt;"",IF(COUNTIF(BT$3:BT387,F388)&gt;0,"",F388),"")</f>
        <v/>
      </c>
      <c r="BU388" s="1" t="str">
        <f aca="false">IF(G388&lt;&gt;"",IF(COUNTIF(BU$3:BU387,G388)&gt;0,"",G388),"")</f>
        <v/>
      </c>
    </row>
    <row r="389" customFormat="false" ht="15" hidden="false" customHeight="false" outlineLevel="0" collapsed="false">
      <c r="A389" s="972" t="str">
        <f aca="false">IF(B389&lt;&gt;"",CONCATENATE(B389,C389,D389,E389,F389,G389),"")</f>
        <v/>
      </c>
      <c r="B389" s="660"/>
      <c r="C389" s="660"/>
      <c r="D389" s="660"/>
      <c r="E389" s="1008"/>
      <c r="F389" s="660"/>
      <c r="G389" s="660"/>
      <c r="H389" s="1002"/>
      <c r="I389" s="1002"/>
      <c r="J389" s="1003"/>
      <c r="K389" s="1004"/>
      <c r="L389" s="1005"/>
      <c r="M389" s="1005"/>
      <c r="N389" s="1003"/>
      <c r="O389" s="1014"/>
      <c r="P389" s="1008"/>
      <c r="Q389" s="1008"/>
      <c r="R389" s="1008"/>
      <c r="S389" s="1007"/>
      <c r="V389" s="111" t="n">
        <f aca="false">+V388+1</f>
        <v>387</v>
      </c>
      <c r="W389" s="977" t="str">
        <f aca="false">IFERROR(VLOOKUP($V388,AD:AK,8,FALSE()),"")</f>
        <v/>
      </c>
      <c r="X389" s="977" t="str">
        <f aca="false">IFERROR(VLOOKUP($V389,AE:AL,8,FALSE()),"")</f>
        <v/>
      </c>
      <c r="Y389" s="977" t="str">
        <f aca="false">IFERROR(VLOOKUP($V389,AF:AM,8,FALSE()),"")</f>
        <v/>
      </c>
      <c r="Z389" s="977" t="str">
        <f aca="false">IFERROR(VLOOKUP($V389,AG:AN,8,FALSE()),"")</f>
        <v/>
      </c>
      <c r="AA389" s="977" t="str">
        <f aca="false">IFERROR(VLOOKUP($V389,AH:AO,8,FALSE()),"")</f>
        <v/>
      </c>
      <c r="AB389" s="977" t="str">
        <f aca="false">IFERROR(VLOOKUP($V389,AI:AP,8,FALSE()),"")</f>
        <v/>
      </c>
      <c r="AD389" s="111" t="str">
        <f aca="false">IF(AK389&lt;&gt;"",MAX(AD$3:AD388)+1,"")</f>
        <v/>
      </c>
      <c r="AE389" s="111" t="str">
        <f aca="false">IF(AL389&lt;&gt;"",MAX(AE$3:AE388)+1,"")</f>
        <v/>
      </c>
      <c r="AF389" s="111" t="str">
        <f aca="false">IF(AM389&lt;&gt;"",MAX(AF$3:AF388)+1,"")</f>
        <v/>
      </c>
      <c r="AG389" s="111" t="str">
        <f aca="false">IF(AN389&lt;&gt;"",MAX(AG$3:AG388)+1,"")</f>
        <v/>
      </c>
      <c r="AH389" s="111" t="str">
        <f aca="false">IF(AO389&lt;&gt;"",MAX(AH$3:AH388)+1,"")</f>
        <v/>
      </c>
      <c r="AI389" s="111" t="str">
        <f aca="false">IF(AP389&lt;&gt;"",MAX(AI$3:AI388)+1,"")</f>
        <v/>
      </c>
      <c r="AK389" s="111" t="str">
        <f aca="false">IF(B389="","",IF(COUNTIF($AK$3:AL388,B389)=0,B389,""))</f>
        <v/>
      </c>
      <c r="AL389" s="111" t="str">
        <f aca="false">IF(C389="","",IF($B389='Oneri di Urbanizzazione'!$E$33,IF(COUNTIF($AL$3:AL388,$C389)=0,$C389,""),""))</f>
        <v/>
      </c>
      <c r="AM389" s="111" t="str">
        <f aca="false">IF(D389="","",IF(AND($B389='Oneri di Urbanizzazione'!$E$33,$C389='Oneri di Urbanizzazione'!$E$35),IF(COUNTIF(AM$3:AM388,$D389)=0,$D389,""),""))</f>
        <v/>
      </c>
      <c r="AN389" s="111" t="str">
        <f aca="false">IF(E389="","",IF(AND($B389='Oneri di Urbanizzazione'!$E$33,$C389='Oneri di Urbanizzazione'!$E$35,$D389='Oneri di Urbanizzazione'!$E$38),IF(COUNTIF(AN$3:AN388,$E389)=0,$E389,""),""))</f>
        <v/>
      </c>
      <c r="AO389" s="111" t="str">
        <f aca="false">IF(F389="","",IF(AND($B389='Oneri di Urbanizzazione'!$E$33,$C389='Oneri di Urbanizzazione'!$E$35,$D389='Oneri di Urbanizzazione'!$E$38,$E389='Oneri di Urbanizzazione'!$E$40),IF(COUNTIF(AO$3:AO388,$F389)=0,$F389,""),""))</f>
        <v/>
      </c>
      <c r="AP389" s="111" t="str">
        <f aca="false">IF(G389="","",IF(AND($B389='Oneri di Urbanizzazione'!$E$33,$C389='Oneri di Urbanizzazione'!$E$35,$D389='Oneri di Urbanizzazione'!$E$38,$E389='Oneri di Urbanizzazione'!$E$40,$F389='Oneri di Urbanizzazione'!$E$42),IF(COUNTIF(AP$3:AP388,$G389)=0,$G389,""),""))</f>
        <v/>
      </c>
      <c r="AY389" s="1" t="n">
        <f aca="false">+AY388+1</f>
        <v>387</v>
      </c>
      <c r="AZ389" s="978" t="str">
        <f aca="false">IFERROR(VLOOKUP($AY389,BI:BP,8,FALSE()),"")</f>
        <v/>
      </c>
      <c r="BA389" s="978" t="str">
        <f aca="false">IFERROR(VLOOKUP($AY389,BJ:BQ,8,FALSE()),"")</f>
        <v/>
      </c>
      <c r="BB389" s="978" t="str">
        <f aca="false">IFERROR(VLOOKUP($AY389,BK:BR,8,FALSE()),"")</f>
        <v/>
      </c>
      <c r="BC389" s="978" t="str">
        <f aca="false">IFERROR(VLOOKUP($AY389,BL:BS,8,FALSE()),"")</f>
        <v/>
      </c>
      <c r="BD389" s="978" t="str">
        <f aca="false">IFERROR(VLOOKUP($AY389,BM:BT,8,FALSE()),"")</f>
        <v/>
      </c>
      <c r="BE389" s="978" t="str">
        <f aca="false">IFERROR(VLOOKUP($AY389,BN:BU,8,FALSE()),"")</f>
        <v/>
      </c>
      <c r="BI389" s="1" t="str">
        <f aca="false">IF(BP389&lt;&gt;"",MAX(BI$3:BI388)+1,"")</f>
        <v/>
      </c>
      <c r="BJ389" s="1" t="str">
        <f aca="false">IF(BQ389&lt;&gt;"",MAX(BJ$3:BJ388)+1,"")</f>
        <v/>
      </c>
      <c r="BK389" s="1" t="str">
        <f aca="false">IF(BR389&lt;&gt;"",MAX(BK$3:BK388)+1,"")</f>
        <v/>
      </c>
      <c r="BL389" s="1" t="str">
        <f aca="false">IF(BS389&lt;&gt;"",MAX(BL$3:BL388)+1,"")</f>
        <v/>
      </c>
      <c r="BM389" s="1" t="str">
        <f aca="false">IF(BT389&lt;&gt;"",MAX(BM$3:BM388)+1,"")</f>
        <v/>
      </c>
      <c r="BN389" s="1" t="str">
        <f aca="false">IF(BU389&lt;&gt;"",MAX(BN$3:BN388)+1,"")</f>
        <v/>
      </c>
      <c r="BP389" s="1" t="str">
        <f aca="false">IF(B389&lt;&gt;"",IF(COUNTIF(BP$3:BP388,B389)&gt;0,"",B389),"")</f>
        <v/>
      </c>
      <c r="BQ389" s="1" t="str">
        <f aca="false">IF(C389&lt;&gt;"",IF(COUNTIF(BQ$3:BQ388,C389)&gt;0,"",C389),"")</f>
        <v/>
      </c>
      <c r="BR389" s="1" t="str">
        <f aca="false">IF(D389&lt;&gt;"",IF(COUNTIF(BR$3:BR388,D389)&gt;0,"",D389),"")</f>
        <v/>
      </c>
      <c r="BS389" s="1" t="str">
        <f aca="false">IF(E389&lt;&gt;"",IF(COUNTIF(BS$3:BS388,E389)&gt;0,"",E389),"")</f>
        <v/>
      </c>
      <c r="BT389" s="1" t="str">
        <f aca="false">IF(F389&lt;&gt;"",IF(COUNTIF(BT$3:BT388,F389)&gt;0,"",F389),"")</f>
        <v/>
      </c>
      <c r="BU389" s="1" t="str">
        <f aca="false">IF(G389&lt;&gt;"",IF(COUNTIF(BU$3:BU388,G389)&gt;0,"",G389),"")</f>
        <v/>
      </c>
    </row>
    <row r="390" customFormat="false" ht="15" hidden="false" customHeight="false" outlineLevel="0" collapsed="false">
      <c r="A390" s="972" t="str">
        <f aca="false">IF(B390&lt;&gt;"",CONCATENATE(B390,C390,D390,E390,F390,G390),"")</f>
        <v/>
      </c>
      <c r="B390" s="660"/>
      <c r="C390" s="660"/>
      <c r="D390" s="660"/>
      <c r="E390" s="1008"/>
      <c r="F390" s="660"/>
      <c r="G390" s="660"/>
      <c r="H390" s="1002"/>
      <c r="I390" s="1002"/>
      <c r="J390" s="1003"/>
      <c r="K390" s="1004"/>
      <c r="L390" s="1005"/>
      <c r="M390" s="1005"/>
      <c r="N390" s="1003"/>
      <c r="O390" s="1014"/>
      <c r="P390" s="1008"/>
      <c r="Q390" s="1008"/>
      <c r="R390" s="1008"/>
      <c r="S390" s="1007"/>
      <c r="V390" s="111" t="n">
        <f aca="false">+V389+1</f>
        <v>388</v>
      </c>
      <c r="W390" s="977" t="str">
        <f aca="false">IFERROR(VLOOKUP($V389,AD:AK,8,FALSE()),"")</f>
        <v/>
      </c>
      <c r="X390" s="977" t="str">
        <f aca="false">IFERROR(VLOOKUP($V390,AE:AL,8,FALSE()),"")</f>
        <v/>
      </c>
      <c r="Y390" s="977" t="str">
        <f aca="false">IFERROR(VLOOKUP($V390,AF:AM,8,FALSE()),"")</f>
        <v/>
      </c>
      <c r="Z390" s="977" t="str">
        <f aca="false">IFERROR(VLOOKUP($V390,AG:AN,8,FALSE()),"")</f>
        <v/>
      </c>
      <c r="AA390" s="977" t="str">
        <f aca="false">IFERROR(VLOOKUP($V390,AH:AO,8,FALSE()),"")</f>
        <v/>
      </c>
      <c r="AB390" s="977" t="str">
        <f aca="false">IFERROR(VLOOKUP($V390,AI:AP,8,FALSE()),"")</f>
        <v/>
      </c>
      <c r="AD390" s="111" t="str">
        <f aca="false">IF(AK390&lt;&gt;"",MAX(AD$3:AD389)+1,"")</f>
        <v/>
      </c>
      <c r="AE390" s="111" t="str">
        <f aca="false">IF(AL390&lt;&gt;"",MAX(AE$3:AE389)+1,"")</f>
        <v/>
      </c>
      <c r="AF390" s="111" t="str">
        <f aca="false">IF(AM390&lt;&gt;"",MAX(AF$3:AF389)+1,"")</f>
        <v/>
      </c>
      <c r="AG390" s="111" t="str">
        <f aca="false">IF(AN390&lt;&gt;"",MAX(AG$3:AG389)+1,"")</f>
        <v/>
      </c>
      <c r="AH390" s="111" t="str">
        <f aca="false">IF(AO390&lt;&gt;"",MAX(AH$3:AH389)+1,"")</f>
        <v/>
      </c>
      <c r="AI390" s="111" t="str">
        <f aca="false">IF(AP390&lt;&gt;"",MAX(AI$3:AI389)+1,"")</f>
        <v/>
      </c>
      <c r="AK390" s="111" t="str">
        <f aca="false">IF(B390="","",IF(COUNTIF($AK$3:AL389,B390)=0,B390,""))</f>
        <v/>
      </c>
      <c r="AL390" s="111" t="str">
        <f aca="false">IF(C390="","",IF($B390='Oneri di Urbanizzazione'!$E$33,IF(COUNTIF($AL$3:AL389,$C390)=0,$C390,""),""))</f>
        <v/>
      </c>
      <c r="AM390" s="111" t="str">
        <f aca="false">IF(D390="","",IF(AND($B390='Oneri di Urbanizzazione'!$E$33,$C390='Oneri di Urbanizzazione'!$E$35),IF(COUNTIF(AM$3:AM389,$D390)=0,$D390,""),""))</f>
        <v/>
      </c>
      <c r="AN390" s="111" t="str">
        <f aca="false">IF(E390="","",IF(AND($B390='Oneri di Urbanizzazione'!$E$33,$C390='Oneri di Urbanizzazione'!$E$35,$D390='Oneri di Urbanizzazione'!$E$38),IF(COUNTIF(AN$3:AN389,$E390)=0,$E390,""),""))</f>
        <v/>
      </c>
      <c r="AO390" s="111" t="str">
        <f aca="false">IF(F390="","",IF(AND($B390='Oneri di Urbanizzazione'!$E$33,$C390='Oneri di Urbanizzazione'!$E$35,$D390='Oneri di Urbanizzazione'!$E$38,$E390='Oneri di Urbanizzazione'!$E$40),IF(COUNTIF(AO$3:AO389,$F390)=0,$F390,""),""))</f>
        <v/>
      </c>
      <c r="AP390" s="111" t="str">
        <f aca="false">IF(G390="","",IF(AND($B390='Oneri di Urbanizzazione'!$E$33,$C390='Oneri di Urbanizzazione'!$E$35,$D390='Oneri di Urbanizzazione'!$E$38,$E390='Oneri di Urbanizzazione'!$E$40,$F390='Oneri di Urbanizzazione'!$E$42),IF(COUNTIF(AP$3:AP389,$G390)=0,$G390,""),""))</f>
        <v/>
      </c>
      <c r="AY390" s="1" t="n">
        <f aca="false">+AY389+1</f>
        <v>388</v>
      </c>
      <c r="AZ390" s="978" t="str">
        <f aca="false">IFERROR(VLOOKUP($AY390,BI:BP,8,FALSE()),"")</f>
        <v/>
      </c>
      <c r="BA390" s="978" t="str">
        <f aca="false">IFERROR(VLOOKUP($AY390,BJ:BQ,8,FALSE()),"")</f>
        <v/>
      </c>
      <c r="BB390" s="978" t="str">
        <f aca="false">IFERROR(VLOOKUP($AY390,BK:BR,8,FALSE()),"")</f>
        <v/>
      </c>
      <c r="BC390" s="978" t="str">
        <f aca="false">IFERROR(VLOOKUP($AY390,BL:BS,8,FALSE()),"")</f>
        <v/>
      </c>
      <c r="BD390" s="978" t="str">
        <f aca="false">IFERROR(VLOOKUP($AY390,BM:BT,8,FALSE()),"")</f>
        <v/>
      </c>
      <c r="BE390" s="978" t="str">
        <f aca="false">IFERROR(VLOOKUP($AY390,BN:BU,8,FALSE()),"")</f>
        <v/>
      </c>
      <c r="BI390" s="1" t="str">
        <f aca="false">IF(BP390&lt;&gt;"",MAX(BI$3:BI389)+1,"")</f>
        <v/>
      </c>
      <c r="BJ390" s="1" t="str">
        <f aca="false">IF(BQ390&lt;&gt;"",MAX(BJ$3:BJ389)+1,"")</f>
        <v/>
      </c>
      <c r="BK390" s="1" t="str">
        <f aca="false">IF(BR390&lt;&gt;"",MAX(BK$3:BK389)+1,"")</f>
        <v/>
      </c>
      <c r="BL390" s="1" t="str">
        <f aca="false">IF(BS390&lt;&gt;"",MAX(BL$3:BL389)+1,"")</f>
        <v/>
      </c>
      <c r="BM390" s="1" t="str">
        <f aca="false">IF(BT390&lt;&gt;"",MAX(BM$3:BM389)+1,"")</f>
        <v/>
      </c>
      <c r="BN390" s="1" t="str">
        <f aca="false">IF(BU390&lt;&gt;"",MAX(BN$3:BN389)+1,"")</f>
        <v/>
      </c>
      <c r="BP390" s="1" t="str">
        <f aca="false">IF(B390&lt;&gt;"",IF(COUNTIF(BP$3:BP389,B390)&gt;0,"",B390),"")</f>
        <v/>
      </c>
      <c r="BQ390" s="1" t="str">
        <f aca="false">IF(C390&lt;&gt;"",IF(COUNTIF(BQ$3:BQ389,C390)&gt;0,"",C390),"")</f>
        <v/>
      </c>
      <c r="BR390" s="1" t="str">
        <f aca="false">IF(D390&lt;&gt;"",IF(COUNTIF(BR$3:BR389,D390)&gt;0,"",D390),"")</f>
        <v/>
      </c>
      <c r="BS390" s="1" t="str">
        <f aca="false">IF(E390&lt;&gt;"",IF(COUNTIF(BS$3:BS389,E390)&gt;0,"",E390),"")</f>
        <v/>
      </c>
      <c r="BT390" s="1" t="str">
        <f aca="false">IF(F390&lt;&gt;"",IF(COUNTIF(BT$3:BT389,F390)&gt;0,"",F390),"")</f>
        <v/>
      </c>
      <c r="BU390" s="1" t="str">
        <f aca="false">IF(G390&lt;&gt;"",IF(COUNTIF(BU$3:BU389,G390)&gt;0,"",G390),"")</f>
        <v/>
      </c>
    </row>
    <row r="391" customFormat="false" ht="15" hidden="false" customHeight="false" outlineLevel="0" collapsed="false">
      <c r="A391" s="972" t="str">
        <f aca="false">IF(B391&lt;&gt;"",CONCATENATE(B391,C391,D391,E391,F391,G391),"")</f>
        <v/>
      </c>
      <c r="B391" s="660"/>
      <c r="C391" s="660"/>
      <c r="D391" s="660"/>
      <c r="E391" s="1008"/>
      <c r="F391" s="660"/>
      <c r="G391" s="660"/>
      <c r="H391" s="1002"/>
      <c r="I391" s="1002"/>
      <c r="J391" s="1003"/>
      <c r="K391" s="1004"/>
      <c r="L391" s="1005"/>
      <c r="M391" s="1005"/>
      <c r="N391" s="1003"/>
      <c r="O391" s="1014"/>
      <c r="P391" s="1008"/>
      <c r="Q391" s="1008"/>
      <c r="R391" s="1008"/>
      <c r="S391" s="1007"/>
      <c r="V391" s="111" t="n">
        <f aca="false">+V390+1</f>
        <v>389</v>
      </c>
      <c r="W391" s="977" t="str">
        <f aca="false">IFERROR(VLOOKUP($V390,AD:AK,8,FALSE()),"")</f>
        <v/>
      </c>
      <c r="X391" s="977" t="str">
        <f aca="false">IFERROR(VLOOKUP($V391,AE:AL,8,FALSE()),"")</f>
        <v/>
      </c>
      <c r="Y391" s="977" t="str">
        <f aca="false">IFERROR(VLOOKUP($V391,AF:AM,8,FALSE()),"")</f>
        <v/>
      </c>
      <c r="Z391" s="977" t="str">
        <f aca="false">IFERROR(VLOOKUP($V391,AG:AN,8,FALSE()),"")</f>
        <v/>
      </c>
      <c r="AA391" s="977" t="str">
        <f aca="false">IFERROR(VLOOKUP($V391,AH:AO,8,FALSE()),"")</f>
        <v/>
      </c>
      <c r="AB391" s="977" t="str">
        <f aca="false">IFERROR(VLOOKUP($V391,AI:AP,8,FALSE()),"")</f>
        <v/>
      </c>
      <c r="AD391" s="111" t="str">
        <f aca="false">IF(AK391&lt;&gt;"",MAX(AD$3:AD390)+1,"")</f>
        <v/>
      </c>
      <c r="AE391" s="111" t="str">
        <f aca="false">IF(AL391&lt;&gt;"",MAX(AE$3:AE390)+1,"")</f>
        <v/>
      </c>
      <c r="AF391" s="111" t="str">
        <f aca="false">IF(AM391&lt;&gt;"",MAX(AF$3:AF390)+1,"")</f>
        <v/>
      </c>
      <c r="AG391" s="111" t="str">
        <f aca="false">IF(AN391&lt;&gt;"",MAX(AG$3:AG390)+1,"")</f>
        <v/>
      </c>
      <c r="AH391" s="111" t="str">
        <f aca="false">IF(AO391&lt;&gt;"",MAX(AH$3:AH390)+1,"")</f>
        <v/>
      </c>
      <c r="AI391" s="111" t="str">
        <f aca="false">IF(AP391&lt;&gt;"",MAX(AI$3:AI390)+1,"")</f>
        <v/>
      </c>
      <c r="AK391" s="111" t="str">
        <f aca="false">IF(B391="","",IF(COUNTIF($AK$3:AL390,B391)=0,B391,""))</f>
        <v/>
      </c>
      <c r="AL391" s="111" t="str">
        <f aca="false">IF(C391="","",IF($B391='Oneri di Urbanizzazione'!$E$33,IF(COUNTIF($AL$3:AL390,$C391)=0,$C391,""),""))</f>
        <v/>
      </c>
      <c r="AM391" s="111" t="str">
        <f aca="false">IF(D391="","",IF(AND($B391='Oneri di Urbanizzazione'!$E$33,$C391='Oneri di Urbanizzazione'!$E$35),IF(COUNTIF(AM$3:AM390,$D391)=0,$D391,""),""))</f>
        <v/>
      </c>
      <c r="AN391" s="111" t="str">
        <f aca="false">IF(E391="","",IF(AND($B391='Oneri di Urbanizzazione'!$E$33,$C391='Oneri di Urbanizzazione'!$E$35,$D391='Oneri di Urbanizzazione'!$E$38),IF(COUNTIF(AN$3:AN390,$E391)=0,$E391,""),""))</f>
        <v/>
      </c>
      <c r="AO391" s="111" t="str">
        <f aca="false">IF(F391="","",IF(AND($B391='Oneri di Urbanizzazione'!$E$33,$C391='Oneri di Urbanizzazione'!$E$35,$D391='Oneri di Urbanizzazione'!$E$38,$E391='Oneri di Urbanizzazione'!$E$40),IF(COUNTIF(AO$3:AO390,$F391)=0,$F391,""),""))</f>
        <v/>
      </c>
      <c r="AP391" s="111" t="str">
        <f aca="false">IF(G391="","",IF(AND($B391='Oneri di Urbanizzazione'!$E$33,$C391='Oneri di Urbanizzazione'!$E$35,$D391='Oneri di Urbanizzazione'!$E$38,$E391='Oneri di Urbanizzazione'!$E$40,$F391='Oneri di Urbanizzazione'!$E$42),IF(COUNTIF(AP$3:AP390,$G391)=0,$G391,""),""))</f>
        <v/>
      </c>
      <c r="AY391" s="1" t="n">
        <f aca="false">+AY390+1</f>
        <v>389</v>
      </c>
      <c r="AZ391" s="978" t="str">
        <f aca="false">IFERROR(VLOOKUP($AY391,BI:BP,8,FALSE()),"")</f>
        <v/>
      </c>
      <c r="BA391" s="978" t="str">
        <f aca="false">IFERROR(VLOOKUP($AY391,BJ:BQ,8,FALSE()),"")</f>
        <v/>
      </c>
      <c r="BB391" s="978" t="str">
        <f aca="false">IFERROR(VLOOKUP($AY391,BK:BR,8,FALSE()),"")</f>
        <v/>
      </c>
      <c r="BC391" s="978" t="str">
        <f aca="false">IFERROR(VLOOKUP($AY391,BL:BS,8,FALSE()),"")</f>
        <v/>
      </c>
      <c r="BD391" s="978" t="str">
        <f aca="false">IFERROR(VLOOKUP($AY391,BM:BT,8,FALSE()),"")</f>
        <v/>
      </c>
      <c r="BE391" s="978" t="str">
        <f aca="false">IFERROR(VLOOKUP($AY391,BN:BU,8,FALSE()),"")</f>
        <v/>
      </c>
      <c r="BI391" s="1" t="str">
        <f aca="false">IF(BP391&lt;&gt;"",MAX(BI$3:BI390)+1,"")</f>
        <v/>
      </c>
      <c r="BJ391" s="1" t="str">
        <f aca="false">IF(BQ391&lt;&gt;"",MAX(BJ$3:BJ390)+1,"")</f>
        <v/>
      </c>
      <c r="BK391" s="1" t="str">
        <f aca="false">IF(BR391&lt;&gt;"",MAX(BK$3:BK390)+1,"")</f>
        <v/>
      </c>
      <c r="BL391" s="1" t="str">
        <f aca="false">IF(BS391&lt;&gt;"",MAX(BL$3:BL390)+1,"")</f>
        <v/>
      </c>
      <c r="BM391" s="1" t="str">
        <f aca="false">IF(BT391&lt;&gt;"",MAX(BM$3:BM390)+1,"")</f>
        <v/>
      </c>
      <c r="BN391" s="1" t="str">
        <f aca="false">IF(BU391&lt;&gt;"",MAX(BN$3:BN390)+1,"")</f>
        <v/>
      </c>
      <c r="BP391" s="1" t="str">
        <f aca="false">IF(B391&lt;&gt;"",IF(COUNTIF(BP$3:BP390,B391)&gt;0,"",B391),"")</f>
        <v/>
      </c>
      <c r="BQ391" s="1" t="str">
        <f aca="false">IF(C391&lt;&gt;"",IF(COUNTIF(BQ$3:BQ390,C391)&gt;0,"",C391),"")</f>
        <v/>
      </c>
      <c r="BR391" s="1" t="str">
        <f aca="false">IF(D391&lt;&gt;"",IF(COUNTIF(BR$3:BR390,D391)&gt;0,"",D391),"")</f>
        <v/>
      </c>
      <c r="BS391" s="1" t="str">
        <f aca="false">IF(E391&lt;&gt;"",IF(COUNTIF(BS$3:BS390,E391)&gt;0,"",E391),"")</f>
        <v/>
      </c>
      <c r="BT391" s="1" t="str">
        <f aca="false">IF(F391&lt;&gt;"",IF(COUNTIF(BT$3:BT390,F391)&gt;0,"",F391),"")</f>
        <v/>
      </c>
      <c r="BU391" s="1" t="str">
        <f aca="false">IF(G391&lt;&gt;"",IF(COUNTIF(BU$3:BU390,G391)&gt;0,"",G391),"")</f>
        <v/>
      </c>
    </row>
    <row r="392" customFormat="false" ht="15" hidden="false" customHeight="false" outlineLevel="0" collapsed="false">
      <c r="A392" s="972" t="str">
        <f aca="false">IF(B392&lt;&gt;"",CONCATENATE(B392,C392,D392,E392,F392,G392),"")</f>
        <v/>
      </c>
      <c r="B392" s="660"/>
      <c r="C392" s="660"/>
      <c r="D392" s="660"/>
      <c r="E392" s="1008"/>
      <c r="F392" s="660"/>
      <c r="G392" s="660"/>
      <c r="H392" s="1002"/>
      <c r="I392" s="1002"/>
      <c r="J392" s="1003"/>
      <c r="K392" s="1004"/>
      <c r="L392" s="1005"/>
      <c r="M392" s="1005"/>
      <c r="N392" s="1003"/>
      <c r="O392" s="1014"/>
      <c r="P392" s="1008"/>
      <c r="Q392" s="1008"/>
      <c r="R392" s="1008"/>
      <c r="S392" s="1007"/>
      <c r="V392" s="111" t="n">
        <f aca="false">+V391+1</f>
        <v>390</v>
      </c>
      <c r="W392" s="977" t="str">
        <f aca="false">IFERROR(VLOOKUP($V391,AD:AK,8,FALSE()),"")</f>
        <v/>
      </c>
      <c r="X392" s="977" t="str">
        <f aca="false">IFERROR(VLOOKUP($V392,AE:AL,8,FALSE()),"")</f>
        <v/>
      </c>
      <c r="Y392" s="977" t="str">
        <f aca="false">IFERROR(VLOOKUP($V392,AF:AM,8,FALSE()),"")</f>
        <v/>
      </c>
      <c r="Z392" s="977" t="str">
        <f aca="false">IFERROR(VLOOKUP($V392,AG:AN,8,FALSE()),"")</f>
        <v/>
      </c>
      <c r="AA392" s="977" t="str">
        <f aca="false">IFERROR(VLOOKUP($V392,AH:AO,8,FALSE()),"")</f>
        <v/>
      </c>
      <c r="AB392" s="977" t="str">
        <f aca="false">IFERROR(VLOOKUP($V392,AI:AP,8,FALSE()),"")</f>
        <v/>
      </c>
      <c r="AD392" s="111" t="str">
        <f aca="false">IF(AK392&lt;&gt;"",MAX(AD$3:AD391)+1,"")</f>
        <v/>
      </c>
      <c r="AE392" s="111" t="str">
        <f aca="false">IF(AL392&lt;&gt;"",MAX(AE$3:AE391)+1,"")</f>
        <v/>
      </c>
      <c r="AF392" s="111" t="str">
        <f aca="false">IF(AM392&lt;&gt;"",MAX(AF$3:AF391)+1,"")</f>
        <v/>
      </c>
      <c r="AG392" s="111" t="str">
        <f aca="false">IF(AN392&lt;&gt;"",MAX(AG$3:AG391)+1,"")</f>
        <v/>
      </c>
      <c r="AH392" s="111" t="str">
        <f aca="false">IF(AO392&lt;&gt;"",MAX(AH$3:AH391)+1,"")</f>
        <v/>
      </c>
      <c r="AI392" s="111" t="str">
        <f aca="false">IF(AP392&lt;&gt;"",MAX(AI$3:AI391)+1,"")</f>
        <v/>
      </c>
      <c r="AK392" s="111" t="str">
        <f aca="false">IF(B392="","",IF(COUNTIF($AK$3:AL391,B392)=0,B392,""))</f>
        <v/>
      </c>
      <c r="AL392" s="111" t="str">
        <f aca="false">IF(C392="","",IF($B392='Oneri di Urbanizzazione'!$E$33,IF(COUNTIF($AL$3:AL391,$C392)=0,$C392,""),""))</f>
        <v/>
      </c>
      <c r="AM392" s="111" t="str">
        <f aca="false">IF(D392="","",IF(AND($B392='Oneri di Urbanizzazione'!$E$33,$C392='Oneri di Urbanizzazione'!$E$35),IF(COUNTIF(AM$3:AM391,$D392)=0,$D392,""),""))</f>
        <v/>
      </c>
      <c r="AN392" s="111" t="str">
        <f aca="false">IF(E392="","",IF(AND($B392='Oneri di Urbanizzazione'!$E$33,$C392='Oneri di Urbanizzazione'!$E$35,$D392='Oneri di Urbanizzazione'!$E$38),IF(COUNTIF(AN$3:AN391,$E392)=0,$E392,""),""))</f>
        <v/>
      </c>
      <c r="AO392" s="111" t="str">
        <f aca="false">IF(F392="","",IF(AND($B392='Oneri di Urbanizzazione'!$E$33,$C392='Oneri di Urbanizzazione'!$E$35,$D392='Oneri di Urbanizzazione'!$E$38,$E392='Oneri di Urbanizzazione'!$E$40),IF(COUNTIF(AO$3:AO391,$F392)=0,$F392,""),""))</f>
        <v/>
      </c>
      <c r="AP392" s="111" t="str">
        <f aca="false">IF(G392="","",IF(AND($B392='Oneri di Urbanizzazione'!$E$33,$C392='Oneri di Urbanizzazione'!$E$35,$D392='Oneri di Urbanizzazione'!$E$38,$E392='Oneri di Urbanizzazione'!$E$40,$F392='Oneri di Urbanizzazione'!$E$42),IF(COUNTIF(AP$3:AP391,$G392)=0,$G392,""),""))</f>
        <v/>
      </c>
      <c r="AY392" s="1" t="n">
        <f aca="false">+AY391+1</f>
        <v>390</v>
      </c>
      <c r="AZ392" s="978" t="str">
        <f aca="false">IFERROR(VLOOKUP($AY392,BI:BP,8,FALSE()),"")</f>
        <v/>
      </c>
      <c r="BA392" s="978" t="str">
        <f aca="false">IFERROR(VLOOKUP($AY392,BJ:BQ,8,FALSE()),"")</f>
        <v/>
      </c>
      <c r="BB392" s="978" t="str">
        <f aca="false">IFERROR(VLOOKUP($AY392,BK:BR,8,FALSE()),"")</f>
        <v/>
      </c>
      <c r="BC392" s="978" t="str">
        <f aca="false">IFERROR(VLOOKUP($AY392,BL:BS,8,FALSE()),"")</f>
        <v/>
      </c>
      <c r="BD392" s="978" t="str">
        <f aca="false">IFERROR(VLOOKUP($AY392,BM:BT,8,FALSE()),"")</f>
        <v/>
      </c>
      <c r="BE392" s="978" t="str">
        <f aca="false">IFERROR(VLOOKUP($AY392,BN:BU,8,FALSE()),"")</f>
        <v/>
      </c>
      <c r="BI392" s="1" t="str">
        <f aca="false">IF(BP392&lt;&gt;"",MAX(BI$3:BI391)+1,"")</f>
        <v/>
      </c>
      <c r="BJ392" s="1" t="str">
        <f aca="false">IF(BQ392&lt;&gt;"",MAX(BJ$3:BJ391)+1,"")</f>
        <v/>
      </c>
      <c r="BK392" s="1" t="str">
        <f aca="false">IF(BR392&lt;&gt;"",MAX(BK$3:BK391)+1,"")</f>
        <v/>
      </c>
      <c r="BL392" s="1" t="str">
        <f aca="false">IF(BS392&lt;&gt;"",MAX(BL$3:BL391)+1,"")</f>
        <v/>
      </c>
      <c r="BM392" s="1" t="str">
        <f aca="false">IF(BT392&lt;&gt;"",MAX(BM$3:BM391)+1,"")</f>
        <v/>
      </c>
      <c r="BN392" s="1" t="str">
        <f aca="false">IF(BU392&lt;&gt;"",MAX(BN$3:BN391)+1,"")</f>
        <v/>
      </c>
      <c r="BP392" s="1" t="str">
        <f aca="false">IF(B392&lt;&gt;"",IF(COUNTIF(BP$3:BP391,B392)&gt;0,"",B392),"")</f>
        <v/>
      </c>
      <c r="BQ392" s="1" t="str">
        <f aca="false">IF(C392&lt;&gt;"",IF(COUNTIF(BQ$3:BQ391,C392)&gt;0,"",C392),"")</f>
        <v/>
      </c>
      <c r="BR392" s="1" t="str">
        <f aca="false">IF(D392&lt;&gt;"",IF(COUNTIF(BR$3:BR391,D392)&gt;0,"",D392),"")</f>
        <v/>
      </c>
      <c r="BS392" s="1" t="str">
        <f aca="false">IF(E392&lt;&gt;"",IF(COUNTIF(BS$3:BS391,E392)&gt;0,"",E392),"")</f>
        <v/>
      </c>
      <c r="BT392" s="1" t="str">
        <f aca="false">IF(F392&lt;&gt;"",IF(COUNTIF(BT$3:BT391,F392)&gt;0,"",F392),"")</f>
        <v/>
      </c>
      <c r="BU392" s="1" t="str">
        <f aca="false">IF(G392&lt;&gt;"",IF(COUNTIF(BU$3:BU391,G392)&gt;0,"",G392),"")</f>
        <v/>
      </c>
    </row>
    <row r="393" customFormat="false" ht="15" hidden="false" customHeight="false" outlineLevel="0" collapsed="false">
      <c r="A393" s="972" t="str">
        <f aca="false">IF(B393&lt;&gt;"",CONCATENATE(B393,C393,D393,E393,F393,G393),"")</f>
        <v/>
      </c>
      <c r="B393" s="660"/>
      <c r="C393" s="660"/>
      <c r="D393" s="660"/>
      <c r="E393" s="1008"/>
      <c r="F393" s="660"/>
      <c r="G393" s="660"/>
      <c r="H393" s="1002"/>
      <c r="I393" s="1002"/>
      <c r="J393" s="1003"/>
      <c r="K393" s="1004"/>
      <c r="L393" s="1005"/>
      <c r="M393" s="1005"/>
      <c r="N393" s="1003"/>
      <c r="O393" s="1014"/>
      <c r="P393" s="1008"/>
      <c r="Q393" s="1008"/>
      <c r="R393" s="1008"/>
      <c r="S393" s="1007"/>
      <c r="V393" s="111" t="n">
        <f aca="false">+V392+1</f>
        <v>391</v>
      </c>
      <c r="W393" s="977" t="str">
        <f aca="false">IFERROR(VLOOKUP($V392,AD:AK,8,FALSE()),"")</f>
        <v/>
      </c>
      <c r="X393" s="977" t="str">
        <f aca="false">IFERROR(VLOOKUP($V393,AE:AL,8,FALSE()),"")</f>
        <v/>
      </c>
      <c r="Y393" s="977" t="str">
        <f aca="false">IFERROR(VLOOKUP($V393,AF:AM,8,FALSE()),"")</f>
        <v/>
      </c>
      <c r="Z393" s="977" t="str">
        <f aca="false">IFERROR(VLOOKUP($V393,AG:AN,8,FALSE()),"")</f>
        <v/>
      </c>
      <c r="AA393" s="977" t="str">
        <f aca="false">IFERROR(VLOOKUP($V393,AH:AO,8,FALSE()),"")</f>
        <v/>
      </c>
      <c r="AB393" s="977" t="str">
        <f aca="false">IFERROR(VLOOKUP($V393,AI:AP,8,FALSE()),"")</f>
        <v/>
      </c>
      <c r="AD393" s="111" t="str">
        <f aca="false">IF(AK393&lt;&gt;"",MAX(AD$3:AD392)+1,"")</f>
        <v/>
      </c>
      <c r="AE393" s="111" t="str">
        <f aca="false">IF(AL393&lt;&gt;"",MAX(AE$3:AE392)+1,"")</f>
        <v/>
      </c>
      <c r="AF393" s="111" t="str">
        <f aca="false">IF(AM393&lt;&gt;"",MAX(AF$3:AF392)+1,"")</f>
        <v/>
      </c>
      <c r="AG393" s="111" t="str">
        <f aca="false">IF(AN393&lt;&gt;"",MAX(AG$3:AG392)+1,"")</f>
        <v/>
      </c>
      <c r="AH393" s="111" t="str">
        <f aca="false">IF(AO393&lt;&gt;"",MAX(AH$3:AH392)+1,"")</f>
        <v/>
      </c>
      <c r="AI393" s="111" t="str">
        <f aca="false">IF(AP393&lt;&gt;"",MAX(AI$3:AI392)+1,"")</f>
        <v/>
      </c>
      <c r="AK393" s="111" t="str">
        <f aca="false">IF(B393="","",IF(COUNTIF($AK$3:AL392,B393)=0,B393,""))</f>
        <v/>
      </c>
      <c r="AL393" s="111" t="str">
        <f aca="false">IF(C393="","",IF($B393='Oneri di Urbanizzazione'!$E$33,IF(COUNTIF($AL$3:AL392,$C393)=0,$C393,""),""))</f>
        <v/>
      </c>
      <c r="AM393" s="111" t="str">
        <f aca="false">IF(D393="","",IF(AND($B393='Oneri di Urbanizzazione'!$E$33,$C393='Oneri di Urbanizzazione'!$E$35),IF(COUNTIF(AM$3:AM392,$D393)=0,$D393,""),""))</f>
        <v/>
      </c>
      <c r="AN393" s="111" t="str">
        <f aca="false">IF(E393="","",IF(AND($B393='Oneri di Urbanizzazione'!$E$33,$C393='Oneri di Urbanizzazione'!$E$35,$D393='Oneri di Urbanizzazione'!$E$38),IF(COUNTIF(AN$3:AN392,$E393)=0,$E393,""),""))</f>
        <v/>
      </c>
      <c r="AO393" s="111" t="str">
        <f aca="false">IF(F393="","",IF(AND($B393='Oneri di Urbanizzazione'!$E$33,$C393='Oneri di Urbanizzazione'!$E$35,$D393='Oneri di Urbanizzazione'!$E$38,$E393='Oneri di Urbanizzazione'!$E$40),IF(COUNTIF(AO$3:AO392,$F393)=0,$F393,""),""))</f>
        <v/>
      </c>
      <c r="AP393" s="111" t="str">
        <f aca="false">IF(G393="","",IF(AND($B393='Oneri di Urbanizzazione'!$E$33,$C393='Oneri di Urbanizzazione'!$E$35,$D393='Oneri di Urbanizzazione'!$E$38,$E393='Oneri di Urbanizzazione'!$E$40,$F393='Oneri di Urbanizzazione'!$E$42),IF(COUNTIF(AP$3:AP392,$G393)=0,$G393,""),""))</f>
        <v/>
      </c>
      <c r="AY393" s="1" t="n">
        <f aca="false">+AY392+1</f>
        <v>391</v>
      </c>
      <c r="AZ393" s="978" t="str">
        <f aca="false">IFERROR(VLOOKUP($AY393,BI:BP,8,FALSE()),"")</f>
        <v/>
      </c>
      <c r="BA393" s="978" t="str">
        <f aca="false">IFERROR(VLOOKUP($AY393,BJ:BQ,8,FALSE()),"")</f>
        <v/>
      </c>
      <c r="BB393" s="978" t="str">
        <f aca="false">IFERROR(VLOOKUP($AY393,BK:BR,8,FALSE()),"")</f>
        <v/>
      </c>
      <c r="BC393" s="978" t="str">
        <f aca="false">IFERROR(VLOOKUP($AY393,BL:BS,8,FALSE()),"")</f>
        <v/>
      </c>
      <c r="BD393" s="978" t="str">
        <f aca="false">IFERROR(VLOOKUP($AY393,BM:BT,8,FALSE()),"")</f>
        <v/>
      </c>
      <c r="BE393" s="978" t="str">
        <f aca="false">IFERROR(VLOOKUP($AY393,BN:BU,8,FALSE()),"")</f>
        <v/>
      </c>
      <c r="BI393" s="1" t="str">
        <f aca="false">IF(BP393&lt;&gt;"",MAX(BI$3:BI392)+1,"")</f>
        <v/>
      </c>
      <c r="BJ393" s="1" t="str">
        <f aca="false">IF(BQ393&lt;&gt;"",MAX(BJ$3:BJ392)+1,"")</f>
        <v/>
      </c>
      <c r="BK393" s="1" t="str">
        <f aca="false">IF(BR393&lt;&gt;"",MAX(BK$3:BK392)+1,"")</f>
        <v/>
      </c>
      <c r="BL393" s="1" t="str">
        <f aca="false">IF(BS393&lt;&gt;"",MAX(BL$3:BL392)+1,"")</f>
        <v/>
      </c>
      <c r="BM393" s="1" t="str">
        <f aca="false">IF(BT393&lt;&gt;"",MAX(BM$3:BM392)+1,"")</f>
        <v/>
      </c>
      <c r="BN393" s="1" t="str">
        <f aca="false">IF(BU393&lt;&gt;"",MAX(BN$3:BN392)+1,"")</f>
        <v/>
      </c>
      <c r="BP393" s="1" t="str">
        <f aca="false">IF(B393&lt;&gt;"",IF(COUNTIF(BP$3:BP392,B393)&gt;0,"",B393),"")</f>
        <v/>
      </c>
      <c r="BQ393" s="1" t="str">
        <f aca="false">IF(C393&lt;&gt;"",IF(COUNTIF(BQ$3:BQ392,C393)&gt;0,"",C393),"")</f>
        <v/>
      </c>
      <c r="BR393" s="1" t="str">
        <f aca="false">IF(D393&lt;&gt;"",IF(COUNTIF(BR$3:BR392,D393)&gt;0,"",D393),"")</f>
        <v/>
      </c>
      <c r="BS393" s="1" t="str">
        <f aca="false">IF(E393&lt;&gt;"",IF(COUNTIF(BS$3:BS392,E393)&gt;0,"",E393),"")</f>
        <v/>
      </c>
      <c r="BT393" s="1" t="str">
        <f aca="false">IF(F393&lt;&gt;"",IF(COUNTIF(BT$3:BT392,F393)&gt;0,"",F393),"")</f>
        <v/>
      </c>
      <c r="BU393" s="1" t="str">
        <f aca="false">IF(G393&lt;&gt;"",IF(COUNTIF(BU$3:BU392,G393)&gt;0,"",G393),"")</f>
        <v/>
      </c>
    </row>
    <row r="394" customFormat="false" ht="15" hidden="false" customHeight="false" outlineLevel="0" collapsed="false">
      <c r="A394" s="972" t="str">
        <f aca="false">IF(B394&lt;&gt;"",CONCATENATE(B394,C394,D394,E394,F394,G394),"")</f>
        <v/>
      </c>
      <c r="B394" s="660"/>
      <c r="C394" s="660"/>
      <c r="D394" s="660"/>
      <c r="E394" s="1008"/>
      <c r="F394" s="660"/>
      <c r="G394" s="660"/>
      <c r="H394" s="1002"/>
      <c r="I394" s="1002"/>
      <c r="J394" s="1003"/>
      <c r="K394" s="1004"/>
      <c r="L394" s="1005"/>
      <c r="M394" s="1005"/>
      <c r="N394" s="1003"/>
      <c r="O394" s="1014"/>
      <c r="P394" s="1008"/>
      <c r="Q394" s="1008"/>
      <c r="R394" s="1008"/>
      <c r="S394" s="1007"/>
      <c r="V394" s="111" t="n">
        <f aca="false">+V393+1</f>
        <v>392</v>
      </c>
      <c r="W394" s="977" t="str">
        <f aca="false">IFERROR(VLOOKUP($V393,AD:AK,8,FALSE()),"")</f>
        <v/>
      </c>
      <c r="X394" s="977" t="str">
        <f aca="false">IFERROR(VLOOKUP($V394,AE:AL,8,FALSE()),"")</f>
        <v/>
      </c>
      <c r="Y394" s="977" t="str">
        <f aca="false">IFERROR(VLOOKUP($V394,AF:AM,8,FALSE()),"")</f>
        <v/>
      </c>
      <c r="Z394" s="977" t="str">
        <f aca="false">IFERROR(VLOOKUP($V394,AG:AN,8,FALSE()),"")</f>
        <v/>
      </c>
      <c r="AA394" s="977" t="str">
        <f aca="false">IFERROR(VLOOKUP($V394,AH:AO,8,FALSE()),"")</f>
        <v/>
      </c>
      <c r="AB394" s="977" t="str">
        <f aca="false">IFERROR(VLOOKUP($V394,AI:AP,8,FALSE()),"")</f>
        <v/>
      </c>
      <c r="AD394" s="111" t="str">
        <f aca="false">IF(AK394&lt;&gt;"",MAX(AD$3:AD393)+1,"")</f>
        <v/>
      </c>
      <c r="AE394" s="111" t="str">
        <f aca="false">IF(AL394&lt;&gt;"",MAX(AE$3:AE393)+1,"")</f>
        <v/>
      </c>
      <c r="AF394" s="111" t="str">
        <f aca="false">IF(AM394&lt;&gt;"",MAX(AF$3:AF393)+1,"")</f>
        <v/>
      </c>
      <c r="AG394" s="111" t="str">
        <f aca="false">IF(AN394&lt;&gt;"",MAX(AG$3:AG393)+1,"")</f>
        <v/>
      </c>
      <c r="AH394" s="111" t="str">
        <f aca="false">IF(AO394&lt;&gt;"",MAX(AH$3:AH393)+1,"")</f>
        <v/>
      </c>
      <c r="AI394" s="111" t="str">
        <f aca="false">IF(AP394&lt;&gt;"",MAX(AI$3:AI393)+1,"")</f>
        <v/>
      </c>
      <c r="AK394" s="111" t="str">
        <f aca="false">IF(B394="","",IF(COUNTIF($AK$3:AL393,B394)=0,B394,""))</f>
        <v/>
      </c>
      <c r="AL394" s="111" t="str">
        <f aca="false">IF(C394="","",IF($B394='Oneri di Urbanizzazione'!$E$33,IF(COUNTIF($AL$3:AL393,$C394)=0,$C394,""),""))</f>
        <v/>
      </c>
      <c r="AM394" s="111" t="str">
        <f aca="false">IF(D394="","",IF(AND($B394='Oneri di Urbanizzazione'!$E$33,$C394='Oneri di Urbanizzazione'!$E$35),IF(COUNTIF(AM$3:AM393,$D394)=0,$D394,""),""))</f>
        <v/>
      </c>
      <c r="AN394" s="111" t="str">
        <f aca="false">IF(E394="","",IF(AND($B394='Oneri di Urbanizzazione'!$E$33,$C394='Oneri di Urbanizzazione'!$E$35,$D394='Oneri di Urbanizzazione'!$E$38),IF(COUNTIF(AN$3:AN393,$E394)=0,$E394,""),""))</f>
        <v/>
      </c>
      <c r="AO394" s="111" t="str">
        <f aca="false">IF(F394="","",IF(AND($B394='Oneri di Urbanizzazione'!$E$33,$C394='Oneri di Urbanizzazione'!$E$35,$D394='Oneri di Urbanizzazione'!$E$38,$E394='Oneri di Urbanizzazione'!$E$40),IF(COUNTIF(AO$3:AO393,$F394)=0,$F394,""),""))</f>
        <v/>
      </c>
      <c r="AP394" s="111" t="str">
        <f aca="false">IF(G394="","",IF(AND($B394='Oneri di Urbanizzazione'!$E$33,$C394='Oneri di Urbanizzazione'!$E$35,$D394='Oneri di Urbanizzazione'!$E$38,$E394='Oneri di Urbanizzazione'!$E$40,$F394='Oneri di Urbanizzazione'!$E$42),IF(COUNTIF(AP$3:AP393,$G394)=0,$G394,""),""))</f>
        <v/>
      </c>
      <c r="AY394" s="1" t="n">
        <f aca="false">+AY393+1</f>
        <v>392</v>
      </c>
      <c r="AZ394" s="978" t="str">
        <f aca="false">IFERROR(VLOOKUP($AY394,BI:BP,8,FALSE()),"")</f>
        <v/>
      </c>
      <c r="BA394" s="978" t="str">
        <f aca="false">IFERROR(VLOOKUP($AY394,BJ:BQ,8,FALSE()),"")</f>
        <v/>
      </c>
      <c r="BB394" s="978" t="str">
        <f aca="false">IFERROR(VLOOKUP($AY394,BK:BR,8,FALSE()),"")</f>
        <v/>
      </c>
      <c r="BC394" s="978" t="str">
        <f aca="false">IFERROR(VLOOKUP($AY394,BL:BS,8,FALSE()),"")</f>
        <v/>
      </c>
      <c r="BD394" s="978" t="str">
        <f aca="false">IFERROR(VLOOKUP($AY394,BM:BT,8,FALSE()),"")</f>
        <v/>
      </c>
      <c r="BE394" s="978" t="str">
        <f aca="false">IFERROR(VLOOKUP($AY394,BN:BU,8,FALSE()),"")</f>
        <v/>
      </c>
      <c r="BI394" s="1" t="str">
        <f aca="false">IF(BP394&lt;&gt;"",MAX(BI$3:BI393)+1,"")</f>
        <v/>
      </c>
      <c r="BJ394" s="1" t="str">
        <f aca="false">IF(BQ394&lt;&gt;"",MAX(BJ$3:BJ393)+1,"")</f>
        <v/>
      </c>
      <c r="BK394" s="1" t="str">
        <f aca="false">IF(BR394&lt;&gt;"",MAX(BK$3:BK393)+1,"")</f>
        <v/>
      </c>
      <c r="BL394" s="1" t="str">
        <f aca="false">IF(BS394&lt;&gt;"",MAX(BL$3:BL393)+1,"")</f>
        <v/>
      </c>
      <c r="BM394" s="1" t="str">
        <f aca="false">IF(BT394&lt;&gt;"",MAX(BM$3:BM393)+1,"")</f>
        <v/>
      </c>
      <c r="BN394" s="1" t="str">
        <f aca="false">IF(BU394&lt;&gt;"",MAX(BN$3:BN393)+1,"")</f>
        <v/>
      </c>
      <c r="BP394" s="1" t="str">
        <f aca="false">IF(B394&lt;&gt;"",IF(COUNTIF(BP$3:BP393,B394)&gt;0,"",B394),"")</f>
        <v/>
      </c>
      <c r="BQ394" s="1" t="str">
        <f aca="false">IF(C394&lt;&gt;"",IF(COUNTIF(BQ$3:BQ393,C394)&gt;0,"",C394),"")</f>
        <v/>
      </c>
      <c r="BR394" s="1" t="str">
        <f aca="false">IF(D394&lt;&gt;"",IF(COUNTIF(BR$3:BR393,D394)&gt;0,"",D394),"")</f>
        <v/>
      </c>
      <c r="BS394" s="1" t="str">
        <f aca="false">IF(E394&lt;&gt;"",IF(COUNTIF(BS$3:BS393,E394)&gt;0,"",E394),"")</f>
        <v/>
      </c>
      <c r="BT394" s="1" t="str">
        <f aca="false">IF(F394&lt;&gt;"",IF(COUNTIF(BT$3:BT393,F394)&gt;0,"",F394),"")</f>
        <v/>
      </c>
      <c r="BU394" s="1" t="str">
        <f aca="false">IF(G394&lt;&gt;"",IF(COUNTIF(BU$3:BU393,G394)&gt;0,"",G394),"")</f>
        <v/>
      </c>
    </row>
    <row r="395" customFormat="false" ht="15" hidden="false" customHeight="false" outlineLevel="0" collapsed="false">
      <c r="A395" s="972" t="str">
        <f aca="false">IF(B395&lt;&gt;"",CONCATENATE(B395,C395,D395,E395,F395,G395),"")</f>
        <v/>
      </c>
      <c r="B395" s="660"/>
      <c r="C395" s="660"/>
      <c r="D395" s="660"/>
      <c r="E395" s="1008"/>
      <c r="F395" s="660"/>
      <c r="G395" s="660"/>
      <c r="H395" s="1002"/>
      <c r="I395" s="1002"/>
      <c r="J395" s="1003"/>
      <c r="K395" s="1004"/>
      <c r="L395" s="1005"/>
      <c r="M395" s="1005"/>
      <c r="N395" s="1003"/>
      <c r="O395" s="1014"/>
      <c r="P395" s="1008"/>
      <c r="Q395" s="1008"/>
      <c r="R395" s="1008"/>
      <c r="S395" s="1007"/>
      <c r="V395" s="111" t="n">
        <f aca="false">+V394+1</f>
        <v>393</v>
      </c>
      <c r="W395" s="977" t="str">
        <f aca="false">IFERROR(VLOOKUP($V394,AD:AK,8,FALSE()),"")</f>
        <v/>
      </c>
      <c r="X395" s="977" t="str">
        <f aca="false">IFERROR(VLOOKUP($V395,AE:AL,8,FALSE()),"")</f>
        <v/>
      </c>
      <c r="Y395" s="977" t="str">
        <f aca="false">IFERROR(VLOOKUP($V395,AF:AM,8,FALSE()),"")</f>
        <v/>
      </c>
      <c r="Z395" s="977" t="str">
        <f aca="false">IFERROR(VLOOKUP($V395,AG:AN,8,FALSE()),"")</f>
        <v/>
      </c>
      <c r="AA395" s="977" t="str">
        <f aca="false">IFERROR(VLOOKUP($V395,AH:AO,8,FALSE()),"")</f>
        <v/>
      </c>
      <c r="AB395" s="977" t="str">
        <f aca="false">IFERROR(VLOOKUP($V395,AI:AP,8,FALSE()),"")</f>
        <v/>
      </c>
      <c r="AD395" s="111" t="str">
        <f aca="false">IF(AK395&lt;&gt;"",MAX(AD$3:AD394)+1,"")</f>
        <v/>
      </c>
      <c r="AE395" s="111" t="str">
        <f aca="false">IF(AL395&lt;&gt;"",MAX(AE$3:AE394)+1,"")</f>
        <v/>
      </c>
      <c r="AF395" s="111" t="str">
        <f aca="false">IF(AM395&lt;&gt;"",MAX(AF$3:AF394)+1,"")</f>
        <v/>
      </c>
      <c r="AG395" s="111" t="str">
        <f aca="false">IF(AN395&lt;&gt;"",MAX(AG$3:AG394)+1,"")</f>
        <v/>
      </c>
      <c r="AH395" s="111" t="str">
        <f aca="false">IF(AO395&lt;&gt;"",MAX(AH$3:AH394)+1,"")</f>
        <v/>
      </c>
      <c r="AI395" s="111" t="str">
        <f aca="false">IF(AP395&lt;&gt;"",MAX(AI$3:AI394)+1,"")</f>
        <v/>
      </c>
      <c r="AK395" s="111" t="str">
        <f aca="false">IF(B395="","",IF(COUNTIF($AK$3:AL394,B395)=0,B395,""))</f>
        <v/>
      </c>
      <c r="AL395" s="111" t="str">
        <f aca="false">IF(C395="","",IF($B395='Oneri di Urbanizzazione'!$E$33,IF(COUNTIF($AL$3:AL394,$C395)=0,$C395,""),""))</f>
        <v/>
      </c>
      <c r="AM395" s="111" t="str">
        <f aca="false">IF(D395="","",IF(AND($B395='Oneri di Urbanizzazione'!$E$33,$C395='Oneri di Urbanizzazione'!$E$35),IF(COUNTIF(AM$3:AM394,$D395)=0,$D395,""),""))</f>
        <v/>
      </c>
      <c r="AN395" s="111" t="str">
        <f aca="false">IF(E395="","",IF(AND($B395='Oneri di Urbanizzazione'!$E$33,$C395='Oneri di Urbanizzazione'!$E$35,$D395='Oneri di Urbanizzazione'!$E$38),IF(COUNTIF(AN$3:AN394,$E395)=0,$E395,""),""))</f>
        <v/>
      </c>
      <c r="AO395" s="111" t="str">
        <f aca="false">IF(F395="","",IF(AND($B395='Oneri di Urbanizzazione'!$E$33,$C395='Oneri di Urbanizzazione'!$E$35,$D395='Oneri di Urbanizzazione'!$E$38,$E395='Oneri di Urbanizzazione'!$E$40),IF(COUNTIF(AO$3:AO394,$F395)=0,$F395,""),""))</f>
        <v/>
      </c>
      <c r="AP395" s="111" t="str">
        <f aca="false">IF(G395="","",IF(AND($B395='Oneri di Urbanizzazione'!$E$33,$C395='Oneri di Urbanizzazione'!$E$35,$D395='Oneri di Urbanizzazione'!$E$38,$E395='Oneri di Urbanizzazione'!$E$40,$F395='Oneri di Urbanizzazione'!$E$42),IF(COUNTIF(AP$3:AP394,$G395)=0,$G395,""),""))</f>
        <v/>
      </c>
      <c r="AY395" s="1" t="n">
        <f aca="false">+AY394+1</f>
        <v>393</v>
      </c>
      <c r="AZ395" s="978" t="str">
        <f aca="false">IFERROR(VLOOKUP($AY395,BI:BP,8,FALSE()),"")</f>
        <v/>
      </c>
      <c r="BA395" s="978" t="str">
        <f aca="false">IFERROR(VLOOKUP($AY395,BJ:BQ,8,FALSE()),"")</f>
        <v/>
      </c>
      <c r="BB395" s="978" t="str">
        <f aca="false">IFERROR(VLOOKUP($AY395,BK:BR,8,FALSE()),"")</f>
        <v/>
      </c>
      <c r="BC395" s="978" t="str">
        <f aca="false">IFERROR(VLOOKUP($AY395,BL:BS,8,FALSE()),"")</f>
        <v/>
      </c>
      <c r="BD395" s="978" t="str">
        <f aca="false">IFERROR(VLOOKUP($AY395,BM:BT,8,FALSE()),"")</f>
        <v/>
      </c>
      <c r="BE395" s="978" t="str">
        <f aca="false">IFERROR(VLOOKUP($AY395,BN:BU,8,FALSE()),"")</f>
        <v/>
      </c>
      <c r="BI395" s="1" t="str">
        <f aca="false">IF(BP395&lt;&gt;"",MAX(BI$3:BI394)+1,"")</f>
        <v/>
      </c>
      <c r="BJ395" s="1" t="str">
        <f aca="false">IF(BQ395&lt;&gt;"",MAX(BJ$3:BJ394)+1,"")</f>
        <v/>
      </c>
      <c r="BK395" s="1" t="str">
        <f aca="false">IF(BR395&lt;&gt;"",MAX(BK$3:BK394)+1,"")</f>
        <v/>
      </c>
      <c r="BL395" s="1" t="str">
        <f aca="false">IF(BS395&lt;&gt;"",MAX(BL$3:BL394)+1,"")</f>
        <v/>
      </c>
      <c r="BM395" s="1" t="str">
        <f aca="false">IF(BT395&lt;&gt;"",MAX(BM$3:BM394)+1,"")</f>
        <v/>
      </c>
      <c r="BN395" s="1" t="str">
        <f aca="false">IF(BU395&lt;&gt;"",MAX(BN$3:BN394)+1,"")</f>
        <v/>
      </c>
      <c r="BP395" s="1" t="str">
        <f aca="false">IF(B395&lt;&gt;"",IF(COUNTIF(BP$3:BP394,B395)&gt;0,"",B395),"")</f>
        <v/>
      </c>
      <c r="BQ395" s="1" t="str">
        <f aca="false">IF(C395&lt;&gt;"",IF(COUNTIF(BQ$3:BQ394,C395)&gt;0,"",C395),"")</f>
        <v/>
      </c>
      <c r="BR395" s="1" t="str">
        <f aca="false">IF(D395&lt;&gt;"",IF(COUNTIF(BR$3:BR394,D395)&gt;0,"",D395),"")</f>
        <v/>
      </c>
      <c r="BS395" s="1" t="str">
        <f aca="false">IF(E395&lt;&gt;"",IF(COUNTIF(BS$3:BS394,E395)&gt;0,"",E395),"")</f>
        <v/>
      </c>
      <c r="BT395" s="1" t="str">
        <f aca="false">IF(F395&lt;&gt;"",IF(COUNTIF(BT$3:BT394,F395)&gt;0,"",F395),"")</f>
        <v/>
      </c>
      <c r="BU395" s="1" t="str">
        <f aca="false">IF(G395&lt;&gt;"",IF(COUNTIF(BU$3:BU394,G395)&gt;0,"",G395),"")</f>
        <v/>
      </c>
    </row>
    <row r="396" customFormat="false" ht="15" hidden="false" customHeight="false" outlineLevel="0" collapsed="false">
      <c r="A396" s="972" t="str">
        <f aca="false">IF(B396&lt;&gt;"",CONCATENATE(B396,C396,D396,E396,F396,G396),"")</f>
        <v/>
      </c>
      <c r="B396" s="660"/>
      <c r="C396" s="660"/>
      <c r="D396" s="660"/>
      <c r="E396" s="1008"/>
      <c r="F396" s="660"/>
      <c r="G396" s="660"/>
      <c r="H396" s="1002"/>
      <c r="I396" s="1002"/>
      <c r="J396" s="1003"/>
      <c r="K396" s="1004"/>
      <c r="L396" s="1005"/>
      <c r="M396" s="1005"/>
      <c r="N396" s="1003"/>
      <c r="O396" s="1014"/>
      <c r="P396" s="1008"/>
      <c r="Q396" s="1008"/>
      <c r="R396" s="1008"/>
      <c r="S396" s="1007"/>
      <c r="V396" s="111" t="n">
        <f aca="false">+V395+1</f>
        <v>394</v>
      </c>
      <c r="W396" s="977" t="str">
        <f aca="false">IFERROR(VLOOKUP($V395,AD:AK,8,FALSE()),"")</f>
        <v/>
      </c>
      <c r="X396" s="977" t="str">
        <f aca="false">IFERROR(VLOOKUP($V396,AE:AL,8,FALSE()),"")</f>
        <v/>
      </c>
      <c r="Y396" s="977" t="str">
        <f aca="false">IFERROR(VLOOKUP($V396,AF:AM,8,FALSE()),"")</f>
        <v/>
      </c>
      <c r="Z396" s="977" t="str">
        <f aca="false">IFERROR(VLOOKUP($V396,AG:AN,8,FALSE()),"")</f>
        <v/>
      </c>
      <c r="AA396" s="977" t="str">
        <f aca="false">IFERROR(VLOOKUP($V396,AH:AO,8,FALSE()),"")</f>
        <v/>
      </c>
      <c r="AB396" s="977" t="str">
        <f aca="false">IFERROR(VLOOKUP($V396,AI:AP,8,FALSE()),"")</f>
        <v/>
      </c>
      <c r="AD396" s="111" t="str">
        <f aca="false">IF(AK396&lt;&gt;"",MAX(AD$3:AD395)+1,"")</f>
        <v/>
      </c>
      <c r="AE396" s="111" t="str">
        <f aca="false">IF(AL396&lt;&gt;"",MAX(AE$3:AE395)+1,"")</f>
        <v/>
      </c>
      <c r="AF396" s="111" t="str">
        <f aca="false">IF(AM396&lt;&gt;"",MAX(AF$3:AF395)+1,"")</f>
        <v/>
      </c>
      <c r="AG396" s="111" t="str">
        <f aca="false">IF(AN396&lt;&gt;"",MAX(AG$3:AG395)+1,"")</f>
        <v/>
      </c>
      <c r="AH396" s="111" t="str">
        <f aca="false">IF(AO396&lt;&gt;"",MAX(AH$3:AH395)+1,"")</f>
        <v/>
      </c>
      <c r="AI396" s="111" t="str">
        <f aca="false">IF(AP396&lt;&gt;"",MAX(AI$3:AI395)+1,"")</f>
        <v/>
      </c>
      <c r="AK396" s="111" t="str">
        <f aca="false">IF(B396="","",IF(COUNTIF($AK$3:AL395,B396)=0,B396,""))</f>
        <v/>
      </c>
      <c r="AL396" s="111" t="str">
        <f aca="false">IF(C396="","",IF($B396='Oneri di Urbanizzazione'!$E$33,IF(COUNTIF($AL$3:AL395,$C396)=0,$C396,""),""))</f>
        <v/>
      </c>
      <c r="AM396" s="111" t="str">
        <f aca="false">IF(D396="","",IF(AND($B396='Oneri di Urbanizzazione'!$E$33,$C396='Oneri di Urbanizzazione'!$E$35),IF(COUNTIF(AM$3:AM395,$D396)=0,$D396,""),""))</f>
        <v/>
      </c>
      <c r="AN396" s="111" t="str">
        <f aca="false">IF(E396="","",IF(AND($B396='Oneri di Urbanizzazione'!$E$33,$C396='Oneri di Urbanizzazione'!$E$35,$D396='Oneri di Urbanizzazione'!$E$38),IF(COUNTIF(AN$3:AN395,$E396)=0,$E396,""),""))</f>
        <v/>
      </c>
      <c r="AO396" s="111" t="str">
        <f aca="false">IF(F396="","",IF(AND($B396='Oneri di Urbanizzazione'!$E$33,$C396='Oneri di Urbanizzazione'!$E$35,$D396='Oneri di Urbanizzazione'!$E$38,$E396='Oneri di Urbanizzazione'!$E$40),IF(COUNTIF(AO$3:AO395,$F396)=0,$F396,""),""))</f>
        <v/>
      </c>
      <c r="AP396" s="111" t="str">
        <f aca="false">IF(G396="","",IF(AND($B396='Oneri di Urbanizzazione'!$E$33,$C396='Oneri di Urbanizzazione'!$E$35,$D396='Oneri di Urbanizzazione'!$E$38,$E396='Oneri di Urbanizzazione'!$E$40,$F396='Oneri di Urbanizzazione'!$E$42),IF(COUNTIF(AP$3:AP395,$G396)=0,$G396,""),""))</f>
        <v/>
      </c>
      <c r="AY396" s="1" t="n">
        <f aca="false">+AY395+1</f>
        <v>394</v>
      </c>
      <c r="AZ396" s="978" t="str">
        <f aca="false">IFERROR(VLOOKUP($AY396,BI:BP,8,FALSE()),"")</f>
        <v/>
      </c>
      <c r="BA396" s="978" t="str">
        <f aca="false">IFERROR(VLOOKUP($AY396,BJ:BQ,8,FALSE()),"")</f>
        <v/>
      </c>
      <c r="BB396" s="978" t="str">
        <f aca="false">IFERROR(VLOOKUP($AY396,BK:BR,8,FALSE()),"")</f>
        <v/>
      </c>
      <c r="BC396" s="978" t="str">
        <f aca="false">IFERROR(VLOOKUP($AY396,BL:BS,8,FALSE()),"")</f>
        <v/>
      </c>
      <c r="BD396" s="978" t="str">
        <f aca="false">IFERROR(VLOOKUP($AY396,BM:BT,8,FALSE()),"")</f>
        <v/>
      </c>
      <c r="BE396" s="978" t="str">
        <f aca="false">IFERROR(VLOOKUP($AY396,BN:BU,8,FALSE()),"")</f>
        <v/>
      </c>
      <c r="BI396" s="1" t="str">
        <f aca="false">IF(BP396&lt;&gt;"",MAX(BI$3:BI395)+1,"")</f>
        <v/>
      </c>
      <c r="BJ396" s="1" t="str">
        <f aca="false">IF(BQ396&lt;&gt;"",MAX(BJ$3:BJ395)+1,"")</f>
        <v/>
      </c>
      <c r="BK396" s="1" t="str">
        <f aca="false">IF(BR396&lt;&gt;"",MAX(BK$3:BK395)+1,"")</f>
        <v/>
      </c>
      <c r="BL396" s="1" t="str">
        <f aca="false">IF(BS396&lt;&gt;"",MAX(BL$3:BL395)+1,"")</f>
        <v/>
      </c>
      <c r="BM396" s="1" t="str">
        <f aca="false">IF(BT396&lt;&gt;"",MAX(BM$3:BM395)+1,"")</f>
        <v/>
      </c>
      <c r="BN396" s="1" t="str">
        <f aca="false">IF(BU396&lt;&gt;"",MAX(BN$3:BN395)+1,"")</f>
        <v/>
      </c>
      <c r="BP396" s="1" t="str">
        <f aca="false">IF(B396&lt;&gt;"",IF(COUNTIF(BP$3:BP395,B396)&gt;0,"",B396),"")</f>
        <v/>
      </c>
      <c r="BQ396" s="1" t="str">
        <f aca="false">IF(C396&lt;&gt;"",IF(COUNTIF(BQ$3:BQ395,C396)&gt;0,"",C396),"")</f>
        <v/>
      </c>
      <c r="BR396" s="1" t="str">
        <f aca="false">IF(D396&lt;&gt;"",IF(COUNTIF(BR$3:BR395,D396)&gt;0,"",D396),"")</f>
        <v/>
      </c>
      <c r="BS396" s="1" t="str">
        <f aca="false">IF(E396&lt;&gt;"",IF(COUNTIF(BS$3:BS395,E396)&gt;0,"",E396),"")</f>
        <v/>
      </c>
      <c r="BT396" s="1" t="str">
        <f aca="false">IF(F396&lt;&gt;"",IF(COUNTIF(BT$3:BT395,F396)&gt;0,"",F396),"")</f>
        <v/>
      </c>
      <c r="BU396" s="1" t="str">
        <f aca="false">IF(G396&lt;&gt;"",IF(COUNTIF(BU$3:BU395,G396)&gt;0,"",G396),"")</f>
        <v/>
      </c>
    </row>
    <row r="397" customFormat="false" ht="15" hidden="false" customHeight="false" outlineLevel="0" collapsed="false">
      <c r="A397" s="972" t="str">
        <f aca="false">IF(B397&lt;&gt;"",CONCATENATE(B397,C397,D397,E397,F397,G397),"")</f>
        <v/>
      </c>
      <c r="B397" s="660"/>
      <c r="C397" s="660"/>
      <c r="D397" s="660"/>
      <c r="E397" s="1008"/>
      <c r="F397" s="660"/>
      <c r="G397" s="660"/>
      <c r="H397" s="1002"/>
      <c r="I397" s="1002"/>
      <c r="J397" s="1003"/>
      <c r="K397" s="1004"/>
      <c r="L397" s="1005"/>
      <c r="M397" s="1005"/>
      <c r="N397" s="1003"/>
      <c r="O397" s="1014"/>
      <c r="P397" s="1008"/>
      <c r="Q397" s="1008"/>
      <c r="R397" s="1008"/>
      <c r="S397" s="1007"/>
      <c r="V397" s="111" t="n">
        <f aca="false">+V396+1</f>
        <v>395</v>
      </c>
      <c r="W397" s="977" t="str">
        <f aca="false">IFERROR(VLOOKUP($V396,AD:AK,8,FALSE()),"")</f>
        <v/>
      </c>
      <c r="X397" s="977" t="str">
        <f aca="false">IFERROR(VLOOKUP($V397,AE:AL,8,FALSE()),"")</f>
        <v/>
      </c>
      <c r="Y397" s="977" t="str">
        <f aca="false">IFERROR(VLOOKUP($V397,AF:AM,8,FALSE()),"")</f>
        <v/>
      </c>
      <c r="Z397" s="977" t="str">
        <f aca="false">IFERROR(VLOOKUP($V397,AG:AN,8,FALSE()),"")</f>
        <v/>
      </c>
      <c r="AA397" s="977" t="str">
        <f aca="false">IFERROR(VLOOKUP($V397,AH:AO,8,FALSE()),"")</f>
        <v/>
      </c>
      <c r="AB397" s="977" t="str">
        <f aca="false">IFERROR(VLOOKUP($V397,AI:AP,8,FALSE()),"")</f>
        <v/>
      </c>
      <c r="AD397" s="111" t="str">
        <f aca="false">IF(AK397&lt;&gt;"",MAX(AD$3:AD396)+1,"")</f>
        <v/>
      </c>
      <c r="AE397" s="111" t="str">
        <f aca="false">IF(AL397&lt;&gt;"",MAX(AE$3:AE396)+1,"")</f>
        <v/>
      </c>
      <c r="AF397" s="111" t="str">
        <f aca="false">IF(AM397&lt;&gt;"",MAX(AF$3:AF396)+1,"")</f>
        <v/>
      </c>
      <c r="AG397" s="111" t="str">
        <f aca="false">IF(AN397&lt;&gt;"",MAX(AG$3:AG396)+1,"")</f>
        <v/>
      </c>
      <c r="AH397" s="111" t="str">
        <f aca="false">IF(AO397&lt;&gt;"",MAX(AH$3:AH396)+1,"")</f>
        <v/>
      </c>
      <c r="AI397" s="111" t="str">
        <f aca="false">IF(AP397&lt;&gt;"",MAX(AI$3:AI396)+1,"")</f>
        <v/>
      </c>
      <c r="AK397" s="111" t="str">
        <f aca="false">IF(B397="","",IF(COUNTIF($AK$3:AL396,B397)=0,B397,""))</f>
        <v/>
      </c>
      <c r="AL397" s="111" t="str">
        <f aca="false">IF(C397="","",IF($B397='Oneri di Urbanizzazione'!$E$33,IF(COUNTIF($AL$3:AL396,$C397)=0,$C397,""),""))</f>
        <v/>
      </c>
      <c r="AM397" s="111" t="str">
        <f aca="false">IF(D397="","",IF(AND($B397='Oneri di Urbanizzazione'!$E$33,$C397='Oneri di Urbanizzazione'!$E$35),IF(COUNTIF(AM$3:AM396,$D397)=0,$D397,""),""))</f>
        <v/>
      </c>
      <c r="AN397" s="111" t="str">
        <f aca="false">IF(E397="","",IF(AND($B397='Oneri di Urbanizzazione'!$E$33,$C397='Oneri di Urbanizzazione'!$E$35,$D397='Oneri di Urbanizzazione'!$E$38),IF(COUNTIF(AN$3:AN396,$E397)=0,$E397,""),""))</f>
        <v/>
      </c>
      <c r="AO397" s="111" t="str">
        <f aca="false">IF(F397="","",IF(AND($B397='Oneri di Urbanizzazione'!$E$33,$C397='Oneri di Urbanizzazione'!$E$35,$D397='Oneri di Urbanizzazione'!$E$38,$E397='Oneri di Urbanizzazione'!$E$40),IF(COUNTIF(AO$3:AO396,$F397)=0,$F397,""),""))</f>
        <v/>
      </c>
      <c r="AP397" s="111" t="str">
        <f aca="false">IF(G397="","",IF(AND($B397='Oneri di Urbanizzazione'!$E$33,$C397='Oneri di Urbanizzazione'!$E$35,$D397='Oneri di Urbanizzazione'!$E$38,$E397='Oneri di Urbanizzazione'!$E$40,$F397='Oneri di Urbanizzazione'!$E$42),IF(COUNTIF(AP$3:AP396,$G397)=0,$G397,""),""))</f>
        <v/>
      </c>
      <c r="AY397" s="1" t="n">
        <f aca="false">+AY396+1</f>
        <v>395</v>
      </c>
      <c r="AZ397" s="978" t="str">
        <f aca="false">IFERROR(VLOOKUP($AY397,BI:BP,8,FALSE()),"")</f>
        <v/>
      </c>
      <c r="BA397" s="978" t="str">
        <f aca="false">IFERROR(VLOOKUP($AY397,BJ:BQ,8,FALSE()),"")</f>
        <v/>
      </c>
      <c r="BB397" s="978" t="str">
        <f aca="false">IFERROR(VLOOKUP($AY397,BK:BR,8,FALSE()),"")</f>
        <v/>
      </c>
      <c r="BC397" s="978" t="str">
        <f aca="false">IFERROR(VLOOKUP($AY397,BL:BS,8,FALSE()),"")</f>
        <v/>
      </c>
      <c r="BD397" s="978" t="str">
        <f aca="false">IFERROR(VLOOKUP($AY397,BM:BT,8,FALSE()),"")</f>
        <v/>
      </c>
      <c r="BE397" s="978" t="str">
        <f aca="false">IFERROR(VLOOKUP($AY397,BN:BU,8,FALSE()),"")</f>
        <v/>
      </c>
      <c r="BI397" s="1" t="str">
        <f aca="false">IF(BP397&lt;&gt;"",MAX(BI$3:BI396)+1,"")</f>
        <v/>
      </c>
      <c r="BJ397" s="1" t="str">
        <f aca="false">IF(BQ397&lt;&gt;"",MAX(BJ$3:BJ396)+1,"")</f>
        <v/>
      </c>
      <c r="BK397" s="1" t="str">
        <f aca="false">IF(BR397&lt;&gt;"",MAX(BK$3:BK396)+1,"")</f>
        <v/>
      </c>
      <c r="BL397" s="1" t="str">
        <f aca="false">IF(BS397&lt;&gt;"",MAX(BL$3:BL396)+1,"")</f>
        <v/>
      </c>
      <c r="BM397" s="1" t="str">
        <f aca="false">IF(BT397&lt;&gt;"",MAX(BM$3:BM396)+1,"")</f>
        <v/>
      </c>
      <c r="BN397" s="1" t="str">
        <f aca="false">IF(BU397&lt;&gt;"",MAX(BN$3:BN396)+1,"")</f>
        <v/>
      </c>
      <c r="BP397" s="1" t="str">
        <f aca="false">IF(B397&lt;&gt;"",IF(COUNTIF(BP$3:BP396,B397)&gt;0,"",B397),"")</f>
        <v/>
      </c>
      <c r="BQ397" s="1" t="str">
        <f aca="false">IF(C397&lt;&gt;"",IF(COUNTIF(BQ$3:BQ396,C397)&gt;0,"",C397),"")</f>
        <v/>
      </c>
      <c r="BR397" s="1" t="str">
        <f aca="false">IF(D397&lt;&gt;"",IF(COUNTIF(BR$3:BR396,D397)&gt;0,"",D397),"")</f>
        <v/>
      </c>
      <c r="BS397" s="1" t="str">
        <f aca="false">IF(E397&lt;&gt;"",IF(COUNTIF(BS$3:BS396,E397)&gt;0,"",E397),"")</f>
        <v/>
      </c>
      <c r="BT397" s="1" t="str">
        <f aca="false">IF(F397&lt;&gt;"",IF(COUNTIF(BT$3:BT396,F397)&gt;0,"",F397),"")</f>
        <v/>
      </c>
      <c r="BU397" s="1" t="str">
        <f aca="false">IF(G397&lt;&gt;"",IF(COUNTIF(BU$3:BU396,G397)&gt;0,"",G397),"")</f>
        <v/>
      </c>
    </row>
    <row r="398" customFormat="false" ht="15" hidden="false" customHeight="false" outlineLevel="0" collapsed="false">
      <c r="A398" s="972" t="str">
        <f aca="false">IF(B398&lt;&gt;"",CONCATENATE(B398,C398,D398,E398,F398,G398),"")</f>
        <v/>
      </c>
      <c r="B398" s="660"/>
      <c r="C398" s="660"/>
      <c r="D398" s="660"/>
      <c r="E398" s="1008"/>
      <c r="F398" s="660"/>
      <c r="G398" s="660"/>
      <c r="H398" s="1002"/>
      <c r="I398" s="1002"/>
      <c r="J398" s="1003"/>
      <c r="K398" s="1004"/>
      <c r="L398" s="1005"/>
      <c r="M398" s="1005"/>
      <c r="N398" s="1003"/>
      <c r="O398" s="1014"/>
      <c r="P398" s="1008"/>
      <c r="Q398" s="1008"/>
      <c r="R398" s="1008"/>
      <c r="S398" s="1007"/>
      <c r="V398" s="111" t="n">
        <f aca="false">+V397+1</f>
        <v>396</v>
      </c>
      <c r="W398" s="977" t="str">
        <f aca="false">IFERROR(VLOOKUP($V397,AD:AK,8,FALSE()),"")</f>
        <v/>
      </c>
      <c r="X398" s="977" t="str">
        <f aca="false">IFERROR(VLOOKUP($V398,AE:AL,8,FALSE()),"")</f>
        <v/>
      </c>
      <c r="Y398" s="977" t="str">
        <f aca="false">IFERROR(VLOOKUP($V398,AF:AM,8,FALSE()),"")</f>
        <v/>
      </c>
      <c r="Z398" s="977" t="str">
        <f aca="false">IFERROR(VLOOKUP($V398,AG:AN,8,FALSE()),"")</f>
        <v/>
      </c>
      <c r="AA398" s="977" t="str">
        <f aca="false">IFERROR(VLOOKUP($V398,AH:AO,8,FALSE()),"")</f>
        <v/>
      </c>
      <c r="AB398" s="977" t="str">
        <f aca="false">IFERROR(VLOOKUP($V398,AI:AP,8,FALSE()),"")</f>
        <v/>
      </c>
      <c r="AD398" s="111" t="str">
        <f aca="false">IF(AK398&lt;&gt;"",MAX(AD$3:AD397)+1,"")</f>
        <v/>
      </c>
      <c r="AE398" s="111" t="str">
        <f aca="false">IF(AL398&lt;&gt;"",MAX(AE$3:AE397)+1,"")</f>
        <v/>
      </c>
      <c r="AF398" s="111" t="str">
        <f aca="false">IF(AM398&lt;&gt;"",MAX(AF$3:AF397)+1,"")</f>
        <v/>
      </c>
      <c r="AG398" s="111" t="str">
        <f aca="false">IF(AN398&lt;&gt;"",MAX(AG$3:AG397)+1,"")</f>
        <v/>
      </c>
      <c r="AH398" s="111" t="str">
        <f aca="false">IF(AO398&lt;&gt;"",MAX(AH$3:AH397)+1,"")</f>
        <v/>
      </c>
      <c r="AI398" s="111" t="str">
        <f aca="false">IF(AP398&lt;&gt;"",MAX(AI$3:AI397)+1,"")</f>
        <v/>
      </c>
      <c r="AK398" s="111" t="str">
        <f aca="false">IF(B398="","",IF(COUNTIF($AK$3:AL397,B398)=0,B398,""))</f>
        <v/>
      </c>
      <c r="AL398" s="111" t="str">
        <f aca="false">IF(C398="","",IF($B398='Oneri di Urbanizzazione'!$E$33,IF(COUNTIF($AL$3:AL397,$C398)=0,$C398,""),""))</f>
        <v/>
      </c>
      <c r="AM398" s="111" t="str">
        <f aca="false">IF(D398="","",IF(AND($B398='Oneri di Urbanizzazione'!$E$33,$C398='Oneri di Urbanizzazione'!$E$35),IF(COUNTIF(AM$3:AM397,$D398)=0,$D398,""),""))</f>
        <v/>
      </c>
      <c r="AN398" s="111" t="str">
        <f aca="false">IF(E398="","",IF(AND($B398='Oneri di Urbanizzazione'!$E$33,$C398='Oneri di Urbanizzazione'!$E$35,$D398='Oneri di Urbanizzazione'!$E$38),IF(COUNTIF(AN$3:AN397,$E398)=0,$E398,""),""))</f>
        <v/>
      </c>
      <c r="AO398" s="111" t="str">
        <f aca="false">IF(F398="","",IF(AND($B398='Oneri di Urbanizzazione'!$E$33,$C398='Oneri di Urbanizzazione'!$E$35,$D398='Oneri di Urbanizzazione'!$E$38,$E398='Oneri di Urbanizzazione'!$E$40),IF(COUNTIF(AO$3:AO397,$F398)=0,$F398,""),""))</f>
        <v/>
      </c>
      <c r="AP398" s="111" t="str">
        <f aca="false">IF(G398="","",IF(AND($B398='Oneri di Urbanizzazione'!$E$33,$C398='Oneri di Urbanizzazione'!$E$35,$D398='Oneri di Urbanizzazione'!$E$38,$E398='Oneri di Urbanizzazione'!$E$40,$F398='Oneri di Urbanizzazione'!$E$42),IF(COUNTIF(AP$3:AP397,$G398)=0,$G398,""),""))</f>
        <v/>
      </c>
      <c r="AY398" s="1" t="n">
        <f aca="false">+AY397+1</f>
        <v>396</v>
      </c>
      <c r="AZ398" s="978" t="str">
        <f aca="false">IFERROR(VLOOKUP($AY398,BI:BP,8,FALSE()),"")</f>
        <v/>
      </c>
      <c r="BA398" s="978" t="str">
        <f aca="false">IFERROR(VLOOKUP($AY398,BJ:BQ,8,FALSE()),"")</f>
        <v/>
      </c>
      <c r="BB398" s="978" t="str">
        <f aca="false">IFERROR(VLOOKUP($AY398,BK:BR,8,FALSE()),"")</f>
        <v/>
      </c>
      <c r="BC398" s="978" t="str">
        <f aca="false">IFERROR(VLOOKUP($AY398,BL:BS,8,FALSE()),"")</f>
        <v/>
      </c>
      <c r="BD398" s="978" t="str">
        <f aca="false">IFERROR(VLOOKUP($AY398,BM:BT,8,FALSE()),"")</f>
        <v/>
      </c>
      <c r="BE398" s="978" t="str">
        <f aca="false">IFERROR(VLOOKUP($AY398,BN:BU,8,FALSE()),"")</f>
        <v/>
      </c>
      <c r="BI398" s="1" t="str">
        <f aca="false">IF(BP398&lt;&gt;"",MAX(BI$3:BI397)+1,"")</f>
        <v/>
      </c>
      <c r="BJ398" s="1" t="str">
        <f aca="false">IF(BQ398&lt;&gt;"",MAX(BJ$3:BJ397)+1,"")</f>
        <v/>
      </c>
      <c r="BK398" s="1" t="str">
        <f aca="false">IF(BR398&lt;&gt;"",MAX(BK$3:BK397)+1,"")</f>
        <v/>
      </c>
      <c r="BL398" s="1" t="str">
        <f aca="false">IF(BS398&lt;&gt;"",MAX(BL$3:BL397)+1,"")</f>
        <v/>
      </c>
      <c r="BM398" s="1" t="str">
        <f aca="false">IF(BT398&lt;&gt;"",MAX(BM$3:BM397)+1,"")</f>
        <v/>
      </c>
      <c r="BN398" s="1" t="str">
        <f aca="false">IF(BU398&lt;&gt;"",MAX(BN$3:BN397)+1,"")</f>
        <v/>
      </c>
      <c r="BP398" s="1" t="str">
        <f aca="false">IF(B398&lt;&gt;"",IF(COUNTIF(BP$3:BP397,B398)&gt;0,"",B398),"")</f>
        <v/>
      </c>
      <c r="BQ398" s="1" t="str">
        <f aca="false">IF(C398&lt;&gt;"",IF(COUNTIF(BQ$3:BQ397,C398)&gt;0,"",C398),"")</f>
        <v/>
      </c>
      <c r="BR398" s="1" t="str">
        <f aca="false">IF(D398&lt;&gt;"",IF(COUNTIF(BR$3:BR397,D398)&gt;0,"",D398),"")</f>
        <v/>
      </c>
      <c r="BS398" s="1" t="str">
        <f aca="false">IF(E398&lt;&gt;"",IF(COUNTIF(BS$3:BS397,E398)&gt;0,"",E398),"")</f>
        <v/>
      </c>
      <c r="BT398" s="1" t="str">
        <f aca="false">IF(F398&lt;&gt;"",IF(COUNTIF(BT$3:BT397,F398)&gt;0,"",F398),"")</f>
        <v/>
      </c>
      <c r="BU398" s="1" t="str">
        <f aca="false">IF(G398&lt;&gt;"",IF(COUNTIF(BU$3:BU397,G398)&gt;0,"",G398),"")</f>
        <v/>
      </c>
    </row>
    <row r="399" customFormat="false" ht="15" hidden="false" customHeight="false" outlineLevel="0" collapsed="false">
      <c r="A399" s="972" t="str">
        <f aca="false">IF(B399&lt;&gt;"",CONCATENATE(B399,C399,D399,E399,F399,G399),"")</f>
        <v/>
      </c>
      <c r="B399" s="660"/>
      <c r="C399" s="660"/>
      <c r="D399" s="660"/>
      <c r="E399" s="1008"/>
      <c r="F399" s="660"/>
      <c r="G399" s="660"/>
      <c r="H399" s="1002"/>
      <c r="I399" s="1002"/>
      <c r="J399" s="1003"/>
      <c r="K399" s="1004"/>
      <c r="L399" s="1005"/>
      <c r="M399" s="1005"/>
      <c r="N399" s="1003"/>
      <c r="O399" s="1014"/>
      <c r="P399" s="1008"/>
      <c r="Q399" s="1008"/>
      <c r="R399" s="1008"/>
      <c r="S399" s="1007"/>
      <c r="V399" s="111" t="n">
        <f aca="false">+V398+1</f>
        <v>397</v>
      </c>
      <c r="W399" s="977" t="str">
        <f aca="false">IFERROR(VLOOKUP($V398,AD:AK,8,FALSE()),"")</f>
        <v/>
      </c>
      <c r="X399" s="977" t="str">
        <f aca="false">IFERROR(VLOOKUP($V399,AE:AL,8,FALSE()),"")</f>
        <v/>
      </c>
      <c r="Y399" s="977" t="str">
        <f aca="false">IFERROR(VLOOKUP($V399,AF:AM,8,FALSE()),"")</f>
        <v/>
      </c>
      <c r="Z399" s="977" t="str">
        <f aca="false">IFERROR(VLOOKUP($V399,AG:AN,8,FALSE()),"")</f>
        <v/>
      </c>
      <c r="AA399" s="977" t="str">
        <f aca="false">IFERROR(VLOOKUP($V399,AH:AO,8,FALSE()),"")</f>
        <v/>
      </c>
      <c r="AB399" s="977" t="str">
        <f aca="false">IFERROR(VLOOKUP($V399,AI:AP,8,FALSE()),"")</f>
        <v/>
      </c>
      <c r="AD399" s="111" t="str">
        <f aca="false">IF(AK399&lt;&gt;"",MAX(AD$3:AD398)+1,"")</f>
        <v/>
      </c>
      <c r="AE399" s="111" t="str">
        <f aca="false">IF(AL399&lt;&gt;"",MAX(AE$3:AE398)+1,"")</f>
        <v/>
      </c>
      <c r="AF399" s="111" t="str">
        <f aca="false">IF(AM399&lt;&gt;"",MAX(AF$3:AF398)+1,"")</f>
        <v/>
      </c>
      <c r="AG399" s="111" t="str">
        <f aca="false">IF(AN399&lt;&gt;"",MAX(AG$3:AG398)+1,"")</f>
        <v/>
      </c>
      <c r="AH399" s="111" t="str">
        <f aca="false">IF(AO399&lt;&gt;"",MAX(AH$3:AH398)+1,"")</f>
        <v/>
      </c>
      <c r="AI399" s="111" t="str">
        <f aca="false">IF(AP399&lt;&gt;"",MAX(AI$3:AI398)+1,"")</f>
        <v/>
      </c>
      <c r="AK399" s="111" t="str">
        <f aca="false">IF(B399="","",IF(COUNTIF($AK$3:AL398,B399)=0,B399,""))</f>
        <v/>
      </c>
      <c r="AL399" s="111" t="str">
        <f aca="false">IF(C399="","",IF($B399='Oneri di Urbanizzazione'!$E$33,IF(COUNTIF($AL$3:AL398,$C399)=0,$C399,""),""))</f>
        <v/>
      </c>
      <c r="AM399" s="111" t="str">
        <f aca="false">IF(D399="","",IF(AND($B399='Oneri di Urbanizzazione'!$E$33,$C399='Oneri di Urbanizzazione'!$E$35),IF(COUNTIF(AM$3:AM398,$D399)=0,$D399,""),""))</f>
        <v/>
      </c>
      <c r="AN399" s="111" t="str">
        <f aca="false">IF(E399="","",IF(AND($B399='Oneri di Urbanizzazione'!$E$33,$C399='Oneri di Urbanizzazione'!$E$35,$D399='Oneri di Urbanizzazione'!$E$38),IF(COUNTIF(AN$3:AN398,$E399)=0,$E399,""),""))</f>
        <v/>
      </c>
      <c r="AO399" s="111" t="str">
        <f aca="false">IF(F399="","",IF(AND($B399='Oneri di Urbanizzazione'!$E$33,$C399='Oneri di Urbanizzazione'!$E$35,$D399='Oneri di Urbanizzazione'!$E$38,$E399='Oneri di Urbanizzazione'!$E$40),IF(COUNTIF(AO$3:AO398,$F399)=0,$F399,""),""))</f>
        <v/>
      </c>
      <c r="AP399" s="111" t="str">
        <f aca="false">IF(G399="","",IF(AND($B399='Oneri di Urbanizzazione'!$E$33,$C399='Oneri di Urbanizzazione'!$E$35,$D399='Oneri di Urbanizzazione'!$E$38,$E399='Oneri di Urbanizzazione'!$E$40,$F399='Oneri di Urbanizzazione'!$E$42),IF(COUNTIF(AP$3:AP398,$G399)=0,$G399,""),""))</f>
        <v/>
      </c>
      <c r="AY399" s="1" t="n">
        <f aca="false">+AY398+1</f>
        <v>397</v>
      </c>
      <c r="AZ399" s="978" t="str">
        <f aca="false">IFERROR(VLOOKUP($AY399,BI:BP,8,FALSE()),"")</f>
        <v/>
      </c>
      <c r="BA399" s="978" t="str">
        <f aca="false">IFERROR(VLOOKUP($AY399,BJ:BQ,8,FALSE()),"")</f>
        <v/>
      </c>
      <c r="BB399" s="978" t="str">
        <f aca="false">IFERROR(VLOOKUP($AY399,BK:BR,8,FALSE()),"")</f>
        <v/>
      </c>
      <c r="BC399" s="978" t="str">
        <f aca="false">IFERROR(VLOOKUP($AY399,BL:BS,8,FALSE()),"")</f>
        <v/>
      </c>
      <c r="BD399" s="978" t="str">
        <f aca="false">IFERROR(VLOOKUP($AY399,BM:BT,8,FALSE()),"")</f>
        <v/>
      </c>
      <c r="BE399" s="978" t="str">
        <f aca="false">IFERROR(VLOOKUP($AY399,BN:BU,8,FALSE()),"")</f>
        <v/>
      </c>
      <c r="BI399" s="1" t="str">
        <f aca="false">IF(BP399&lt;&gt;"",MAX(BI$3:BI398)+1,"")</f>
        <v/>
      </c>
      <c r="BJ399" s="1" t="str">
        <f aca="false">IF(BQ399&lt;&gt;"",MAX(BJ$3:BJ398)+1,"")</f>
        <v/>
      </c>
      <c r="BK399" s="1" t="str">
        <f aca="false">IF(BR399&lt;&gt;"",MAX(BK$3:BK398)+1,"")</f>
        <v/>
      </c>
      <c r="BL399" s="1" t="str">
        <f aca="false">IF(BS399&lt;&gt;"",MAX(BL$3:BL398)+1,"")</f>
        <v/>
      </c>
      <c r="BM399" s="1" t="str">
        <f aca="false">IF(BT399&lt;&gt;"",MAX(BM$3:BM398)+1,"")</f>
        <v/>
      </c>
      <c r="BN399" s="1" t="str">
        <f aca="false">IF(BU399&lt;&gt;"",MAX(BN$3:BN398)+1,"")</f>
        <v/>
      </c>
      <c r="BP399" s="1" t="str">
        <f aca="false">IF(B399&lt;&gt;"",IF(COUNTIF(BP$3:BP398,B399)&gt;0,"",B399),"")</f>
        <v/>
      </c>
      <c r="BQ399" s="1" t="str">
        <f aca="false">IF(C399&lt;&gt;"",IF(COUNTIF(BQ$3:BQ398,C399)&gt;0,"",C399),"")</f>
        <v/>
      </c>
      <c r="BR399" s="1" t="str">
        <f aca="false">IF(D399&lt;&gt;"",IF(COUNTIF(BR$3:BR398,D399)&gt;0,"",D399),"")</f>
        <v/>
      </c>
      <c r="BS399" s="1" t="str">
        <f aca="false">IF(E399&lt;&gt;"",IF(COUNTIF(BS$3:BS398,E399)&gt;0,"",E399),"")</f>
        <v/>
      </c>
      <c r="BT399" s="1" t="str">
        <f aca="false">IF(F399&lt;&gt;"",IF(COUNTIF(BT$3:BT398,F399)&gt;0,"",F399),"")</f>
        <v/>
      </c>
      <c r="BU399" s="1" t="str">
        <f aca="false">IF(G399&lt;&gt;"",IF(COUNTIF(BU$3:BU398,G399)&gt;0,"",G399),"")</f>
        <v/>
      </c>
    </row>
    <row r="400" customFormat="false" ht="15" hidden="false" customHeight="false" outlineLevel="0" collapsed="false">
      <c r="A400" s="972" t="str">
        <f aca="false">IF(B400&lt;&gt;"",CONCATENATE(B400,C400,D400,E400,F400,G400),"")</f>
        <v/>
      </c>
      <c r="B400" s="660"/>
      <c r="C400" s="660"/>
      <c r="D400" s="660"/>
      <c r="E400" s="1008"/>
      <c r="F400" s="660"/>
      <c r="G400" s="660"/>
      <c r="H400" s="1002"/>
      <c r="I400" s="1002"/>
      <c r="J400" s="1003"/>
      <c r="K400" s="1004"/>
      <c r="L400" s="1005"/>
      <c r="M400" s="1005"/>
      <c r="N400" s="1003"/>
      <c r="O400" s="1014"/>
      <c r="P400" s="1008"/>
      <c r="Q400" s="1008"/>
      <c r="R400" s="1008"/>
      <c r="S400" s="1007"/>
      <c r="V400" s="111" t="n">
        <f aca="false">+V399+1</f>
        <v>398</v>
      </c>
      <c r="W400" s="977" t="str">
        <f aca="false">IFERROR(VLOOKUP($V399,AD:AK,8,FALSE()),"")</f>
        <v/>
      </c>
      <c r="X400" s="977" t="str">
        <f aca="false">IFERROR(VLOOKUP($V400,AE:AL,8,FALSE()),"")</f>
        <v/>
      </c>
      <c r="Y400" s="977" t="str">
        <f aca="false">IFERROR(VLOOKUP($V400,AF:AM,8,FALSE()),"")</f>
        <v/>
      </c>
      <c r="Z400" s="977" t="str">
        <f aca="false">IFERROR(VLOOKUP($V400,AG:AN,8,FALSE()),"")</f>
        <v/>
      </c>
      <c r="AA400" s="977" t="str">
        <f aca="false">IFERROR(VLOOKUP($V400,AH:AO,8,FALSE()),"")</f>
        <v/>
      </c>
      <c r="AB400" s="977" t="str">
        <f aca="false">IFERROR(VLOOKUP($V400,AI:AP,8,FALSE()),"")</f>
        <v/>
      </c>
      <c r="AD400" s="111" t="str">
        <f aca="false">IF(AK400&lt;&gt;"",MAX(AD$3:AD399)+1,"")</f>
        <v/>
      </c>
      <c r="AE400" s="111" t="str">
        <f aca="false">IF(AL400&lt;&gt;"",MAX(AE$3:AE399)+1,"")</f>
        <v/>
      </c>
      <c r="AF400" s="111" t="str">
        <f aca="false">IF(AM400&lt;&gt;"",MAX(AF$3:AF399)+1,"")</f>
        <v/>
      </c>
      <c r="AG400" s="111" t="str">
        <f aca="false">IF(AN400&lt;&gt;"",MAX(AG$3:AG399)+1,"")</f>
        <v/>
      </c>
      <c r="AH400" s="111" t="str">
        <f aca="false">IF(AO400&lt;&gt;"",MAX(AH$3:AH399)+1,"")</f>
        <v/>
      </c>
      <c r="AI400" s="111" t="str">
        <f aca="false">IF(AP400&lt;&gt;"",MAX(AI$3:AI399)+1,"")</f>
        <v/>
      </c>
      <c r="AK400" s="111" t="str">
        <f aca="false">IF(B400="","",IF(COUNTIF($AK$3:AL399,B400)=0,B400,""))</f>
        <v/>
      </c>
      <c r="AL400" s="111" t="str">
        <f aca="false">IF(C400="","",IF($B400='Oneri di Urbanizzazione'!$E$33,IF(COUNTIF($AL$3:AL399,$C400)=0,$C400,""),""))</f>
        <v/>
      </c>
      <c r="AM400" s="111" t="str">
        <f aca="false">IF(D400="","",IF(AND($B400='Oneri di Urbanizzazione'!$E$33,$C400='Oneri di Urbanizzazione'!$E$35),IF(COUNTIF(AM$3:AM399,$D400)=0,$D400,""),""))</f>
        <v/>
      </c>
      <c r="AN400" s="111" t="str">
        <f aca="false">IF(E400="","",IF(AND($B400='Oneri di Urbanizzazione'!$E$33,$C400='Oneri di Urbanizzazione'!$E$35,$D400='Oneri di Urbanizzazione'!$E$38),IF(COUNTIF(AN$3:AN399,$E400)=0,$E400,""),""))</f>
        <v/>
      </c>
      <c r="AO400" s="111" t="str">
        <f aca="false">IF(F400="","",IF(AND($B400='Oneri di Urbanizzazione'!$E$33,$C400='Oneri di Urbanizzazione'!$E$35,$D400='Oneri di Urbanizzazione'!$E$38,$E400='Oneri di Urbanizzazione'!$E$40),IF(COUNTIF(AO$3:AO399,$F400)=0,$F400,""),""))</f>
        <v/>
      </c>
      <c r="AP400" s="111" t="str">
        <f aca="false">IF(G400="","",IF(AND($B400='Oneri di Urbanizzazione'!$E$33,$C400='Oneri di Urbanizzazione'!$E$35,$D400='Oneri di Urbanizzazione'!$E$38,$E400='Oneri di Urbanizzazione'!$E$40,$F400='Oneri di Urbanizzazione'!$E$42),IF(COUNTIF(AP$3:AP399,$G400)=0,$G400,""),""))</f>
        <v/>
      </c>
      <c r="AY400" s="1" t="n">
        <f aca="false">+AY399+1</f>
        <v>398</v>
      </c>
      <c r="AZ400" s="978" t="str">
        <f aca="false">IFERROR(VLOOKUP($AY400,BI:BP,8,FALSE()),"")</f>
        <v/>
      </c>
      <c r="BA400" s="978" t="str">
        <f aca="false">IFERROR(VLOOKUP($AY400,BJ:BQ,8,FALSE()),"")</f>
        <v/>
      </c>
      <c r="BB400" s="978" t="str">
        <f aca="false">IFERROR(VLOOKUP($AY400,BK:BR,8,FALSE()),"")</f>
        <v/>
      </c>
      <c r="BC400" s="978" t="str">
        <f aca="false">IFERROR(VLOOKUP($AY400,BL:BS,8,FALSE()),"")</f>
        <v/>
      </c>
      <c r="BD400" s="978" t="str">
        <f aca="false">IFERROR(VLOOKUP($AY400,BM:BT,8,FALSE()),"")</f>
        <v/>
      </c>
      <c r="BE400" s="978" t="str">
        <f aca="false">IFERROR(VLOOKUP($AY400,BN:BU,8,FALSE()),"")</f>
        <v/>
      </c>
      <c r="BI400" s="1" t="str">
        <f aca="false">IF(BP400&lt;&gt;"",MAX(BI$3:BI399)+1,"")</f>
        <v/>
      </c>
      <c r="BJ400" s="1" t="str">
        <f aca="false">IF(BQ400&lt;&gt;"",MAX(BJ$3:BJ399)+1,"")</f>
        <v/>
      </c>
      <c r="BK400" s="1" t="str">
        <f aca="false">IF(BR400&lt;&gt;"",MAX(BK$3:BK399)+1,"")</f>
        <v/>
      </c>
      <c r="BL400" s="1" t="str">
        <f aca="false">IF(BS400&lt;&gt;"",MAX(BL$3:BL399)+1,"")</f>
        <v/>
      </c>
      <c r="BM400" s="1" t="str">
        <f aca="false">IF(BT400&lt;&gt;"",MAX(BM$3:BM399)+1,"")</f>
        <v/>
      </c>
      <c r="BN400" s="1" t="str">
        <f aca="false">IF(BU400&lt;&gt;"",MAX(BN$3:BN399)+1,"")</f>
        <v/>
      </c>
      <c r="BP400" s="1" t="str">
        <f aca="false">IF(B400&lt;&gt;"",IF(COUNTIF(BP$3:BP399,B400)&gt;0,"",B400),"")</f>
        <v/>
      </c>
      <c r="BQ400" s="1" t="str">
        <f aca="false">IF(C400&lt;&gt;"",IF(COUNTIF(BQ$3:BQ399,C400)&gt;0,"",C400),"")</f>
        <v/>
      </c>
      <c r="BR400" s="1" t="str">
        <f aca="false">IF(D400&lt;&gt;"",IF(COUNTIF(BR$3:BR399,D400)&gt;0,"",D400),"")</f>
        <v/>
      </c>
      <c r="BS400" s="1" t="str">
        <f aca="false">IF(E400&lt;&gt;"",IF(COUNTIF(BS$3:BS399,E400)&gt;0,"",E400),"")</f>
        <v/>
      </c>
      <c r="BT400" s="1" t="str">
        <f aca="false">IF(F400&lt;&gt;"",IF(COUNTIF(BT$3:BT399,F400)&gt;0,"",F400),"")</f>
        <v/>
      </c>
      <c r="BU400" s="1" t="str">
        <f aca="false">IF(G400&lt;&gt;"",IF(COUNTIF(BU$3:BU399,G400)&gt;0,"",G400),"")</f>
        <v/>
      </c>
    </row>
    <row r="401" customFormat="false" ht="15" hidden="false" customHeight="false" outlineLevel="0" collapsed="false">
      <c r="A401" s="972" t="str">
        <f aca="false">IF(B401&lt;&gt;"",CONCATENATE(B401,C401,D401,E401,F401,G401),"")</f>
        <v/>
      </c>
      <c r="B401" s="660"/>
      <c r="C401" s="660"/>
      <c r="D401" s="660"/>
      <c r="E401" s="1008"/>
      <c r="F401" s="660"/>
      <c r="G401" s="660"/>
      <c r="H401" s="1002"/>
      <c r="I401" s="1002"/>
      <c r="J401" s="1003"/>
      <c r="K401" s="1004"/>
      <c r="L401" s="1005"/>
      <c r="M401" s="1005"/>
      <c r="N401" s="1003"/>
      <c r="O401" s="1014"/>
      <c r="P401" s="1008"/>
      <c r="Q401" s="1008"/>
      <c r="R401" s="1008"/>
      <c r="S401" s="1007"/>
      <c r="V401" s="111" t="n">
        <f aca="false">+V400+1</f>
        <v>399</v>
      </c>
      <c r="W401" s="977" t="str">
        <f aca="false">IFERROR(VLOOKUP($V400,AD:AK,8,FALSE()),"")</f>
        <v/>
      </c>
      <c r="X401" s="977" t="str">
        <f aca="false">IFERROR(VLOOKUP($V401,AE:AL,8,FALSE()),"")</f>
        <v/>
      </c>
      <c r="Y401" s="977" t="str">
        <f aca="false">IFERROR(VLOOKUP($V401,AF:AM,8,FALSE()),"")</f>
        <v/>
      </c>
      <c r="Z401" s="977" t="str">
        <f aca="false">IFERROR(VLOOKUP($V401,AG:AN,8,FALSE()),"")</f>
        <v/>
      </c>
      <c r="AA401" s="977" t="str">
        <f aca="false">IFERROR(VLOOKUP($V401,AH:AO,8,FALSE()),"")</f>
        <v/>
      </c>
      <c r="AB401" s="977" t="str">
        <f aca="false">IFERROR(VLOOKUP($V401,AI:AP,8,FALSE()),"")</f>
        <v/>
      </c>
      <c r="AD401" s="111" t="str">
        <f aca="false">IF(AK401&lt;&gt;"",MAX(AD$3:AD400)+1,"")</f>
        <v/>
      </c>
      <c r="AE401" s="111" t="str">
        <f aca="false">IF(AL401&lt;&gt;"",MAX(AE$3:AE400)+1,"")</f>
        <v/>
      </c>
      <c r="AF401" s="111" t="str">
        <f aca="false">IF(AM401&lt;&gt;"",MAX(AF$3:AF400)+1,"")</f>
        <v/>
      </c>
      <c r="AG401" s="111" t="str">
        <f aca="false">IF(AN401&lt;&gt;"",MAX(AG$3:AG400)+1,"")</f>
        <v/>
      </c>
      <c r="AH401" s="111" t="str">
        <f aca="false">IF(AO401&lt;&gt;"",MAX(AH$3:AH400)+1,"")</f>
        <v/>
      </c>
      <c r="AI401" s="111" t="str">
        <f aca="false">IF(AP401&lt;&gt;"",MAX(AI$3:AI400)+1,"")</f>
        <v/>
      </c>
      <c r="AK401" s="111" t="str">
        <f aca="false">IF(B401="","",IF(COUNTIF($AK$3:AL400,B401)=0,B401,""))</f>
        <v/>
      </c>
      <c r="AL401" s="111" t="str">
        <f aca="false">IF(C401="","",IF($B401='Oneri di Urbanizzazione'!$E$33,IF(COUNTIF($AL$3:AL400,$C401)=0,$C401,""),""))</f>
        <v/>
      </c>
      <c r="AM401" s="111" t="str">
        <f aca="false">IF(D401="","",IF(AND($B401='Oneri di Urbanizzazione'!$E$33,$C401='Oneri di Urbanizzazione'!$E$35),IF(COUNTIF(AM$3:AM400,$D401)=0,$D401,""),""))</f>
        <v/>
      </c>
      <c r="AN401" s="111" t="str">
        <f aca="false">IF(E401="","",IF(AND($B401='Oneri di Urbanizzazione'!$E$33,$C401='Oneri di Urbanizzazione'!$E$35,$D401='Oneri di Urbanizzazione'!$E$38),IF(COUNTIF(AN$3:AN400,$E401)=0,$E401,""),""))</f>
        <v/>
      </c>
      <c r="AO401" s="111" t="str">
        <f aca="false">IF(F401="","",IF(AND($B401='Oneri di Urbanizzazione'!$E$33,$C401='Oneri di Urbanizzazione'!$E$35,$D401='Oneri di Urbanizzazione'!$E$38,$E401='Oneri di Urbanizzazione'!$E$40),IF(COUNTIF(AO$3:AO400,$F401)=0,$F401,""),""))</f>
        <v/>
      </c>
      <c r="AP401" s="111" t="str">
        <f aca="false">IF(G401="","",IF(AND($B401='Oneri di Urbanizzazione'!$E$33,$C401='Oneri di Urbanizzazione'!$E$35,$D401='Oneri di Urbanizzazione'!$E$38,$E401='Oneri di Urbanizzazione'!$E$40,$F401='Oneri di Urbanizzazione'!$E$42),IF(COUNTIF(AP$3:AP400,$G401)=0,$G401,""),""))</f>
        <v/>
      </c>
      <c r="AY401" s="1" t="n">
        <f aca="false">+AY400+1</f>
        <v>399</v>
      </c>
      <c r="AZ401" s="978" t="str">
        <f aca="false">IFERROR(VLOOKUP($AY401,BI:BP,8,FALSE()),"")</f>
        <v/>
      </c>
      <c r="BA401" s="978" t="str">
        <f aca="false">IFERROR(VLOOKUP($AY401,BJ:BQ,8,FALSE()),"")</f>
        <v/>
      </c>
      <c r="BB401" s="978" t="str">
        <f aca="false">IFERROR(VLOOKUP($AY401,BK:BR,8,FALSE()),"")</f>
        <v/>
      </c>
      <c r="BC401" s="978" t="str">
        <f aca="false">IFERROR(VLOOKUP($AY401,BL:BS,8,FALSE()),"")</f>
        <v/>
      </c>
      <c r="BD401" s="978" t="str">
        <f aca="false">IFERROR(VLOOKUP($AY401,BM:BT,8,FALSE()),"")</f>
        <v/>
      </c>
      <c r="BE401" s="978" t="str">
        <f aca="false">IFERROR(VLOOKUP($AY401,BN:BU,8,FALSE()),"")</f>
        <v/>
      </c>
      <c r="BI401" s="1" t="str">
        <f aca="false">IF(BP401&lt;&gt;"",MAX(BI$3:BI400)+1,"")</f>
        <v/>
      </c>
      <c r="BJ401" s="1" t="str">
        <f aca="false">IF(BQ401&lt;&gt;"",MAX(BJ$3:BJ400)+1,"")</f>
        <v/>
      </c>
      <c r="BK401" s="1" t="str">
        <f aca="false">IF(BR401&lt;&gt;"",MAX(BK$3:BK400)+1,"")</f>
        <v/>
      </c>
      <c r="BL401" s="1" t="str">
        <f aca="false">IF(BS401&lt;&gt;"",MAX(BL$3:BL400)+1,"")</f>
        <v/>
      </c>
      <c r="BM401" s="1" t="str">
        <f aca="false">IF(BT401&lt;&gt;"",MAX(BM$3:BM400)+1,"")</f>
        <v/>
      </c>
      <c r="BN401" s="1" t="str">
        <f aca="false">IF(BU401&lt;&gt;"",MAX(BN$3:BN400)+1,"")</f>
        <v/>
      </c>
      <c r="BP401" s="1" t="str">
        <f aca="false">IF(B401&lt;&gt;"",IF(COUNTIF(BP$3:BP400,B401)&gt;0,"",B401),"")</f>
        <v/>
      </c>
      <c r="BQ401" s="1" t="str">
        <f aca="false">IF(C401&lt;&gt;"",IF(COUNTIF(BQ$3:BQ400,C401)&gt;0,"",C401),"")</f>
        <v/>
      </c>
      <c r="BR401" s="1" t="str">
        <f aca="false">IF(D401&lt;&gt;"",IF(COUNTIF(BR$3:BR400,D401)&gt;0,"",D401),"")</f>
        <v/>
      </c>
      <c r="BS401" s="1" t="str">
        <f aca="false">IF(E401&lt;&gt;"",IF(COUNTIF(BS$3:BS400,E401)&gt;0,"",E401),"")</f>
        <v/>
      </c>
      <c r="BT401" s="1" t="str">
        <f aca="false">IF(F401&lt;&gt;"",IF(COUNTIF(BT$3:BT400,F401)&gt;0,"",F401),"")</f>
        <v/>
      </c>
      <c r="BU401" s="1" t="str">
        <f aca="false">IF(G401&lt;&gt;"",IF(COUNTIF(BU$3:BU400,G401)&gt;0,"",G401),"")</f>
        <v/>
      </c>
    </row>
    <row r="402" customFormat="false" ht="15" hidden="false" customHeight="false" outlineLevel="0" collapsed="false">
      <c r="A402" s="972" t="str">
        <f aca="false">IF(B402&lt;&gt;"",CONCATENATE(B402,C402,D402,E402,F402,G402),"")</f>
        <v/>
      </c>
      <c r="B402" s="660"/>
      <c r="C402" s="660"/>
      <c r="D402" s="660"/>
      <c r="E402" s="1008"/>
      <c r="F402" s="660"/>
      <c r="G402" s="660"/>
      <c r="H402" s="1002"/>
      <c r="I402" s="1002"/>
      <c r="J402" s="1003"/>
      <c r="K402" s="1004"/>
      <c r="L402" s="1005"/>
      <c r="M402" s="1005"/>
      <c r="N402" s="1003"/>
      <c r="O402" s="1014"/>
      <c r="P402" s="1008"/>
      <c r="Q402" s="1008"/>
      <c r="R402" s="1008"/>
      <c r="S402" s="1007"/>
      <c r="V402" s="111" t="n">
        <f aca="false">+V401+1</f>
        <v>400</v>
      </c>
      <c r="W402" s="977" t="str">
        <f aca="false">IFERROR(VLOOKUP($V401,AD:AK,8,FALSE()),"")</f>
        <v/>
      </c>
      <c r="X402" s="977" t="str">
        <f aca="false">IFERROR(VLOOKUP($V402,AE:AL,8,FALSE()),"")</f>
        <v/>
      </c>
      <c r="Y402" s="977" t="str">
        <f aca="false">IFERROR(VLOOKUP($V402,AF:AM,8,FALSE()),"")</f>
        <v/>
      </c>
      <c r="Z402" s="977" t="str">
        <f aca="false">IFERROR(VLOOKUP($V402,AG:AN,8,FALSE()),"")</f>
        <v/>
      </c>
      <c r="AA402" s="977" t="str">
        <f aca="false">IFERROR(VLOOKUP($V402,AH:AO,8,FALSE()),"")</f>
        <v/>
      </c>
      <c r="AB402" s="977" t="str">
        <f aca="false">IFERROR(VLOOKUP($V402,AI:AP,8,FALSE()),"")</f>
        <v/>
      </c>
      <c r="AD402" s="111" t="str">
        <f aca="false">IF(AK402&lt;&gt;"",MAX(AD$3:AD401)+1,"")</f>
        <v/>
      </c>
      <c r="AE402" s="111" t="str">
        <f aca="false">IF(AL402&lt;&gt;"",MAX(AE$3:AE401)+1,"")</f>
        <v/>
      </c>
      <c r="AF402" s="111" t="str">
        <f aca="false">IF(AM402&lt;&gt;"",MAX(AF$3:AF401)+1,"")</f>
        <v/>
      </c>
      <c r="AG402" s="111" t="str">
        <f aca="false">IF(AN402&lt;&gt;"",MAX(AG$3:AG401)+1,"")</f>
        <v/>
      </c>
      <c r="AH402" s="111" t="str">
        <f aca="false">IF(AO402&lt;&gt;"",MAX(AH$3:AH401)+1,"")</f>
        <v/>
      </c>
      <c r="AI402" s="111" t="str">
        <f aca="false">IF(AP402&lt;&gt;"",MAX(AI$3:AI401)+1,"")</f>
        <v/>
      </c>
      <c r="AK402" s="111" t="str">
        <f aca="false">IF(B402="","",IF(COUNTIF($AK$3:AL401,B402)=0,B402,""))</f>
        <v/>
      </c>
      <c r="AL402" s="111" t="str">
        <f aca="false">IF(C402="","",IF($B402='Oneri di Urbanizzazione'!$E$33,IF(COUNTIF($AL$3:AL401,$C402)=0,$C402,""),""))</f>
        <v/>
      </c>
      <c r="AM402" s="111" t="str">
        <f aca="false">IF(D402="","",IF(AND($B402='Oneri di Urbanizzazione'!$E$33,$C402='Oneri di Urbanizzazione'!$E$35),IF(COUNTIF(AM$3:AM401,$D402)=0,$D402,""),""))</f>
        <v/>
      </c>
      <c r="AN402" s="111" t="str">
        <f aca="false">IF(E402="","",IF(AND($B402='Oneri di Urbanizzazione'!$E$33,$C402='Oneri di Urbanizzazione'!$E$35,$D402='Oneri di Urbanizzazione'!$E$38),IF(COUNTIF(AN$3:AN401,$E402)=0,$E402,""),""))</f>
        <v/>
      </c>
      <c r="AO402" s="111" t="str">
        <f aca="false">IF(F402="","",IF(AND($B402='Oneri di Urbanizzazione'!$E$33,$C402='Oneri di Urbanizzazione'!$E$35,$D402='Oneri di Urbanizzazione'!$E$38,$E402='Oneri di Urbanizzazione'!$E$40),IF(COUNTIF(AO$3:AO401,$F402)=0,$F402,""),""))</f>
        <v/>
      </c>
      <c r="AP402" s="111" t="str">
        <f aca="false">IF(G402="","",IF(AND($B402='Oneri di Urbanizzazione'!$E$33,$C402='Oneri di Urbanizzazione'!$E$35,$D402='Oneri di Urbanizzazione'!$E$38,$E402='Oneri di Urbanizzazione'!$E$40,$F402='Oneri di Urbanizzazione'!$E$42),IF(COUNTIF(AP$3:AP401,$G402)=0,$G402,""),""))</f>
        <v/>
      </c>
      <c r="AY402" s="1" t="n">
        <f aca="false">+AY401+1</f>
        <v>400</v>
      </c>
      <c r="AZ402" s="978" t="str">
        <f aca="false">IFERROR(VLOOKUP($AY402,BI:BP,8,FALSE()),"")</f>
        <v/>
      </c>
      <c r="BA402" s="978" t="str">
        <f aca="false">IFERROR(VLOOKUP($AY402,BJ:BQ,8,FALSE()),"")</f>
        <v/>
      </c>
      <c r="BB402" s="978" t="str">
        <f aca="false">IFERROR(VLOOKUP($AY402,BK:BR,8,FALSE()),"")</f>
        <v/>
      </c>
      <c r="BC402" s="978" t="str">
        <f aca="false">IFERROR(VLOOKUP($AY402,BL:BS,8,FALSE()),"")</f>
        <v/>
      </c>
      <c r="BD402" s="978" t="str">
        <f aca="false">IFERROR(VLOOKUP($AY402,BM:BT,8,FALSE()),"")</f>
        <v/>
      </c>
      <c r="BE402" s="978" t="str">
        <f aca="false">IFERROR(VLOOKUP($AY402,BN:BU,8,FALSE()),"")</f>
        <v/>
      </c>
      <c r="BI402" s="1" t="str">
        <f aca="false">IF(BP402&lt;&gt;"",MAX(BI$3:BI401)+1,"")</f>
        <v/>
      </c>
      <c r="BJ402" s="1" t="str">
        <f aca="false">IF(BQ402&lt;&gt;"",MAX(BJ$3:BJ401)+1,"")</f>
        <v/>
      </c>
      <c r="BK402" s="1" t="str">
        <f aca="false">IF(BR402&lt;&gt;"",MAX(BK$3:BK401)+1,"")</f>
        <v/>
      </c>
      <c r="BL402" s="1" t="str">
        <f aca="false">IF(BS402&lt;&gt;"",MAX(BL$3:BL401)+1,"")</f>
        <v/>
      </c>
      <c r="BM402" s="1" t="str">
        <f aca="false">IF(BT402&lt;&gt;"",MAX(BM$3:BM401)+1,"")</f>
        <v/>
      </c>
      <c r="BN402" s="1" t="str">
        <f aca="false">IF(BU402&lt;&gt;"",MAX(BN$3:BN401)+1,"")</f>
        <v/>
      </c>
      <c r="BP402" s="1" t="str">
        <f aca="false">IF(B402&lt;&gt;"",IF(COUNTIF(BP$3:BP401,B402)&gt;0,"",B402),"")</f>
        <v/>
      </c>
      <c r="BQ402" s="1" t="str">
        <f aca="false">IF(C402&lt;&gt;"",IF(COUNTIF(BQ$3:BQ401,C402)&gt;0,"",C402),"")</f>
        <v/>
      </c>
      <c r="BR402" s="1" t="str">
        <f aca="false">IF(D402&lt;&gt;"",IF(COUNTIF(BR$3:BR401,D402)&gt;0,"",D402),"")</f>
        <v/>
      </c>
      <c r="BS402" s="1" t="str">
        <f aca="false">IF(E402&lt;&gt;"",IF(COUNTIF(BS$3:BS401,E402)&gt;0,"",E402),"")</f>
        <v/>
      </c>
      <c r="BT402" s="1" t="str">
        <f aca="false">IF(F402&lt;&gt;"",IF(COUNTIF(BT$3:BT401,F402)&gt;0,"",F402),"")</f>
        <v/>
      </c>
      <c r="BU402" s="1" t="str">
        <f aca="false">IF(G402&lt;&gt;"",IF(COUNTIF(BU$3:BU401,G402)&gt;0,"",G402),"")</f>
        <v/>
      </c>
    </row>
    <row r="403" customFormat="false" ht="15" hidden="false" customHeight="false" outlineLevel="0" collapsed="false">
      <c r="A403" s="972" t="str">
        <f aca="false">IF(B403&lt;&gt;"",CONCATENATE(B403,C403,D403,E403,F403,G403),"")</f>
        <v/>
      </c>
      <c r="B403" s="660"/>
      <c r="C403" s="660"/>
      <c r="D403" s="660"/>
      <c r="E403" s="1008"/>
      <c r="F403" s="660"/>
      <c r="G403" s="660"/>
      <c r="H403" s="1002"/>
      <c r="I403" s="1002"/>
      <c r="J403" s="1003"/>
      <c r="K403" s="1004"/>
      <c r="L403" s="1005"/>
      <c r="M403" s="1005"/>
      <c r="N403" s="1003"/>
      <c r="O403" s="1014"/>
      <c r="P403" s="1008"/>
      <c r="Q403" s="1008"/>
      <c r="R403" s="1008"/>
      <c r="S403" s="1007"/>
      <c r="V403" s="111" t="n">
        <f aca="false">+V402+1</f>
        <v>401</v>
      </c>
      <c r="W403" s="977" t="str">
        <f aca="false">IFERROR(VLOOKUP($V402,AD:AK,8,FALSE()),"")</f>
        <v/>
      </c>
      <c r="X403" s="977" t="str">
        <f aca="false">IFERROR(VLOOKUP($V403,AE:AL,8,FALSE()),"")</f>
        <v/>
      </c>
      <c r="Y403" s="977" t="str">
        <f aca="false">IFERROR(VLOOKUP($V403,AF:AM,8,FALSE()),"")</f>
        <v/>
      </c>
      <c r="Z403" s="977" t="str">
        <f aca="false">IFERROR(VLOOKUP($V403,AG:AN,8,FALSE()),"")</f>
        <v/>
      </c>
      <c r="AA403" s="977" t="str">
        <f aca="false">IFERROR(VLOOKUP($V403,AH:AO,8,FALSE()),"")</f>
        <v/>
      </c>
      <c r="AB403" s="977" t="str">
        <f aca="false">IFERROR(VLOOKUP($V403,AI:AP,8,FALSE()),"")</f>
        <v/>
      </c>
      <c r="AD403" s="111" t="str">
        <f aca="false">IF(AK403&lt;&gt;"",MAX(AD$3:AD402)+1,"")</f>
        <v/>
      </c>
      <c r="AE403" s="111" t="str">
        <f aca="false">IF(AL403&lt;&gt;"",MAX(AE$3:AE402)+1,"")</f>
        <v/>
      </c>
      <c r="AF403" s="111" t="str">
        <f aca="false">IF(AM403&lt;&gt;"",MAX(AF$3:AF402)+1,"")</f>
        <v/>
      </c>
      <c r="AG403" s="111" t="str">
        <f aca="false">IF(AN403&lt;&gt;"",MAX(AG$3:AG402)+1,"")</f>
        <v/>
      </c>
      <c r="AH403" s="111" t="str">
        <f aca="false">IF(AO403&lt;&gt;"",MAX(AH$3:AH402)+1,"")</f>
        <v/>
      </c>
      <c r="AI403" s="111" t="str">
        <f aca="false">IF(AP403&lt;&gt;"",MAX(AI$3:AI402)+1,"")</f>
        <v/>
      </c>
      <c r="AK403" s="111" t="str">
        <f aca="false">IF(B403="","",IF(COUNTIF($AK$3:AL402,B403)=0,B403,""))</f>
        <v/>
      </c>
      <c r="AL403" s="111" t="str">
        <f aca="false">IF(C403="","",IF($B403='Oneri di Urbanizzazione'!$E$33,IF(COUNTIF($AL$3:AL402,$C403)=0,$C403,""),""))</f>
        <v/>
      </c>
      <c r="AM403" s="111" t="str">
        <f aca="false">IF(D403="","",IF(AND($B403='Oneri di Urbanizzazione'!$E$33,$C403='Oneri di Urbanizzazione'!$E$35),IF(COUNTIF(AM$3:AM402,$D403)=0,$D403,""),""))</f>
        <v/>
      </c>
      <c r="AN403" s="111" t="str">
        <f aca="false">IF(E403="","",IF(AND($B403='Oneri di Urbanizzazione'!$E$33,$C403='Oneri di Urbanizzazione'!$E$35,$D403='Oneri di Urbanizzazione'!$E$38),IF(COUNTIF(AN$3:AN402,$E403)=0,$E403,""),""))</f>
        <v/>
      </c>
      <c r="AO403" s="111" t="str">
        <f aca="false">IF(F403="","",IF(AND($B403='Oneri di Urbanizzazione'!$E$33,$C403='Oneri di Urbanizzazione'!$E$35,$D403='Oneri di Urbanizzazione'!$E$38,$E403='Oneri di Urbanizzazione'!$E$40),IF(COUNTIF(AO$3:AO402,$F403)=0,$F403,""),""))</f>
        <v/>
      </c>
      <c r="AP403" s="111" t="str">
        <f aca="false">IF(G403="","",IF(AND($B403='Oneri di Urbanizzazione'!$E$33,$C403='Oneri di Urbanizzazione'!$E$35,$D403='Oneri di Urbanizzazione'!$E$38,$E403='Oneri di Urbanizzazione'!$E$40,$F403='Oneri di Urbanizzazione'!$E$42),IF(COUNTIF(AP$3:AP402,$G403)=0,$G403,""),""))</f>
        <v/>
      </c>
      <c r="AY403" s="1" t="n">
        <f aca="false">+AY402+1</f>
        <v>401</v>
      </c>
      <c r="AZ403" s="978" t="str">
        <f aca="false">IFERROR(VLOOKUP($AY403,BI:BP,8,FALSE()),"")</f>
        <v/>
      </c>
      <c r="BA403" s="978" t="str">
        <f aca="false">IFERROR(VLOOKUP($AY403,BJ:BQ,8,FALSE()),"")</f>
        <v/>
      </c>
      <c r="BB403" s="978" t="str">
        <f aca="false">IFERROR(VLOOKUP($AY403,BK:BR,8,FALSE()),"")</f>
        <v/>
      </c>
      <c r="BC403" s="978" t="str">
        <f aca="false">IFERROR(VLOOKUP($AY403,BL:BS,8,FALSE()),"")</f>
        <v/>
      </c>
      <c r="BD403" s="978" t="str">
        <f aca="false">IFERROR(VLOOKUP($AY403,BM:BT,8,FALSE()),"")</f>
        <v/>
      </c>
      <c r="BE403" s="978" t="str">
        <f aca="false">IFERROR(VLOOKUP($AY403,BN:BU,8,FALSE()),"")</f>
        <v/>
      </c>
      <c r="BI403" s="1" t="str">
        <f aca="false">IF(BP403&lt;&gt;"",MAX(BI$3:BI402)+1,"")</f>
        <v/>
      </c>
      <c r="BJ403" s="1" t="str">
        <f aca="false">IF(BQ403&lt;&gt;"",MAX(BJ$3:BJ402)+1,"")</f>
        <v/>
      </c>
      <c r="BK403" s="1" t="str">
        <f aca="false">IF(BR403&lt;&gt;"",MAX(BK$3:BK402)+1,"")</f>
        <v/>
      </c>
      <c r="BL403" s="1" t="str">
        <f aca="false">IF(BS403&lt;&gt;"",MAX(BL$3:BL402)+1,"")</f>
        <v/>
      </c>
      <c r="BM403" s="1" t="str">
        <f aca="false">IF(BT403&lt;&gt;"",MAX(BM$3:BM402)+1,"")</f>
        <v/>
      </c>
      <c r="BN403" s="1" t="str">
        <f aca="false">IF(BU403&lt;&gt;"",MAX(BN$3:BN402)+1,"")</f>
        <v/>
      </c>
      <c r="BP403" s="1" t="str">
        <f aca="false">IF(B403&lt;&gt;"",IF(COUNTIF(BP$3:BP402,B403)&gt;0,"",B403),"")</f>
        <v/>
      </c>
      <c r="BQ403" s="1" t="str">
        <f aca="false">IF(C403&lt;&gt;"",IF(COUNTIF(BQ$3:BQ402,C403)&gt;0,"",C403),"")</f>
        <v/>
      </c>
      <c r="BR403" s="1" t="str">
        <f aca="false">IF(D403&lt;&gt;"",IF(COUNTIF(BR$3:BR402,D403)&gt;0,"",D403),"")</f>
        <v/>
      </c>
      <c r="BS403" s="1" t="str">
        <f aca="false">IF(E403&lt;&gt;"",IF(COUNTIF(BS$3:BS402,E403)&gt;0,"",E403),"")</f>
        <v/>
      </c>
      <c r="BT403" s="1" t="str">
        <f aca="false">IF(F403&lt;&gt;"",IF(COUNTIF(BT$3:BT402,F403)&gt;0,"",F403),"")</f>
        <v/>
      </c>
      <c r="BU403" s="1" t="str">
        <f aca="false">IF(G403&lt;&gt;"",IF(COUNTIF(BU$3:BU402,G403)&gt;0,"",G403),"")</f>
        <v/>
      </c>
    </row>
    <row r="404" customFormat="false" ht="15" hidden="false" customHeight="false" outlineLevel="0" collapsed="false">
      <c r="A404" s="972" t="str">
        <f aca="false">IF(B404&lt;&gt;"",CONCATENATE(B404,C404,D404,E404,F404,G404),"")</f>
        <v/>
      </c>
      <c r="B404" s="660"/>
      <c r="C404" s="660"/>
      <c r="D404" s="660"/>
      <c r="E404" s="1008"/>
      <c r="F404" s="660"/>
      <c r="G404" s="660"/>
      <c r="H404" s="1002"/>
      <c r="I404" s="1002"/>
      <c r="J404" s="1003"/>
      <c r="K404" s="1004"/>
      <c r="L404" s="1005"/>
      <c r="M404" s="1005"/>
      <c r="N404" s="1003"/>
      <c r="O404" s="1014"/>
      <c r="P404" s="1008"/>
      <c r="Q404" s="1008"/>
      <c r="R404" s="1008"/>
      <c r="S404" s="1007"/>
      <c r="V404" s="111" t="n">
        <f aca="false">+V403+1</f>
        <v>402</v>
      </c>
      <c r="W404" s="977" t="str">
        <f aca="false">IFERROR(VLOOKUP($V403,AD:AK,8,FALSE()),"")</f>
        <v/>
      </c>
      <c r="X404" s="977" t="str">
        <f aca="false">IFERROR(VLOOKUP($V404,AE:AL,8,FALSE()),"")</f>
        <v/>
      </c>
      <c r="Y404" s="977" t="str">
        <f aca="false">IFERROR(VLOOKUP($V404,AF:AM,8,FALSE()),"")</f>
        <v/>
      </c>
      <c r="Z404" s="977" t="str">
        <f aca="false">IFERROR(VLOOKUP($V404,AG:AN,8,FALSE()),"")</f>
        <v/>
      </c>
      <c r="AA404" s="977" t="str">
        <f aca="false">IFERROR(VLOOKUP($V404,AH:AO,8,FALSE()),"")</f>
        <v/>
      </c>
      <c r="AB404" s="977" t="str">
        <f aca="false">IFERROR(VLOOKUP($V404,AI:AP,8,FALSE()),"")</f>
        <v/>
      </c>
      <c r="AD404" s="111" t="str">
        <f aca="false">IF(AK404&lt;&gt;"",MAX(AD$3:AD403)+1,"")</f>
        <v/>
      </c>
      <c r="AE404" s="111" t="str">
        <f aca="false">IF(AL404&lt;&gt;"",MAX(AE$3:AE403)+1,"")</f>
        <v/>
      </c>
      <c r="AF404" s="111" t="str">
        <f aca="false">IF(AM404&lt;&gt;"",MAX(AF$3:AF403)+1,"")</f>
        <v/>
      </c>
      <c r="AG404" s="111" t="str">
        <f aca="false">IF(AN404&lt;&gt;"",MAX(AG$3:AG403)+1,"")</f>
        <v/>
      </c>
      <c r="AH404" s="111" t="str">
        <f aca="false">IF(AO404&lt;&gt;"",MAX(AH$3:AH403)+1,"")</f>
        <v/>
      </c>
      <c r="AI404" s="111" t="str">
        <f aca="false">IF(AP404&lt;&gt;"",MAX(AI$3:AI403)+1,"")</f>
        <v/>
      </c>
      <c r="AK404" s="111" t="str">
        <f aca="false">IF(B404="","",IF(COUNTIF($AK$3:AL403,B404)=0,B404,""))</f>
        <v/>
      </c>
      <c r="AL404" s="111" t="str">
        <f aca="false">IF(C404="","",IF($B404='Oneri di Urbanizzazione'!$E$33,IF(COUNTIF($AL$3:AL403,$C404)=0,$C404,""),""))</f>
        <v/>
      </c>
      <c r="AM404" s="111" t="str">
        <f aca="false">IF(D404="","",IF(AND($B404='Oneri di Urbanizzazione'!$E$33,$C404='Oneri di Urbanizzazione'!$E$35),IF(COUNTIF(AM$3:AM403,$D404)=0,$D404,""),""))</f>
        <v/>
      </c>
      <c r="AN404" s="111" t="str">
        <f aca="false">IF(E404="","",IF(AND($B404='Oneri di Urbanizzazione'!$E$33,$C404='Oneri di Urbanizzazione'!$E$35,$D404='Oneri di Urbanizzazione'!$E$38),IF(COUNTIF(AN$3:AN403,$E404)=0,$E404,""),""))</f>
        <v/>
      </c>
      <c r="AO404" s="111" t="str">
        <f aca="false">IF(F404="","",IF(AND($B404='Oneri di Urbanizzazione'!$E$33,$C404='Oneri di Urbanizzazione'!$E$35,$D404='Oneri di Urbanizzazione'!$E$38,$E404='Oneri di Urbanizzazione'!$E$40),IF(COUNTIF(AO$3:AO403,$F404)=0,$F404,""),""))</f>
        <v/>
      </c>
      <c r="AP404" s="111" t="str">
        <f aca="false">IF(G404="","",IF(AND($B404='Oneri di Urbanizzazione'!$E$33,$C404='Oneri di Urbanizzazione'!$E$35,$D404='Oneri di Urbanizzazione'!$E$38,$E404='Oneri di Urbanizzazione'!$E$40,$F404='Oneri di Urbanizzazione'!$E$42),IF(COUNTIF(AP$3:AP403,$G404)=0,$G404,""),""))</f>
        <v/>
      </c>
      <c r="AY404" s="1" t="n">
        <f aca="false">+AY403+1</f>
        <v>402</v>
      </c>
      <c r="AZ404" s="978" t="str">
        <f aca="false">IFERROR(VLOOKUP($AY404,BI:BP,8,FALSE()),"")</f>
        <v/>
      </c>
      <c r="BA404" s="978" t="str">
        <f aca="false">IFERROR(VLOOKUP($AY404,BJ:BQ,8,FALSE()),"")</f>
        <v/>
      </c>
      <c r="BB404" s="978" t="str">
        <f aca="false">IFERROR(VLOOKUP($AY404,BK:BR,8,FALSE()),"")</f>
        <v/>
      </c>
      <c r="BC404" s="978" t="str">
        <f aca="false">IFERROR(VLOOKUP($AY404,BL:BS,8,FALSE()),"")</f>
        <v/>
      </c>
      <c r="BD404" s="978" t="str">
        <f aca="false">IFERROR(VLOOKUP($AY404,BM:BT,8,FALSE()),"")</f>
        <v/>
      </c>
      <c r="BE404" s="978" t="str">
        <f aca="false">IFERROR(VLOOKUP($AY404,BN:BU,8,FALSE()),"")</f>
        <v/>
      </c>
      <c r="BI404" s="1" t="str">
        <f aca="false">IF(BP404&lt;&gt;"",MAX(BI$3:BI403)+1,"")</f>
        <v/>
      </c>
      <c r="BJ404" s="1" t="str">
        <f aca="false">IF(BQ404&lt;&gt;"",MAX(BJ$3:BJ403)+1,"")</f>
        <v/>
      </c>
      <c r="BK404" s="1" t="str">
        <f aca="false">IF(BR404&lt;&gt;"",MAX(BK$3:BK403)+1,"")</f>
        <v/>
      </c>
      <c r="BL404" s="1" t="str">
        <f aca="false">IF(BS404&lt;&gt;"",MAX(BL$3:BL403)+1,"")</f>
        <v/>
      </c>
      <c r="BM404" s="1" t="str">
        <f aca="false">IF(BT404&lt;&gt;"",MAX(BM$3:BM403)+1,"")</f>
        <v/>
      </c>
      <c r="BN404" s="1" t="str">
        <f aca="false">IF(BU404&lt;&gt;"",MAX(BN$3:BN403)+1,"")</f>
        <v/>
      </c>
      <c r="BP404" s="1" t="str">
        <f aca="false">IF(B404&lt;&gt;"",IF(COUNTIF(BP$3:BP403,B404)&gt;0,"",B404),"")</f>
        <v/>
      </c>
      <c r="BQ404" s="1" t="str">
        <f aca="false">IF(C404&lt;&gt;"",IF(COUNTIF(BQ$3:BQ403,C404)&gt;0,"",C404),"")</f>
        <v/>
      </c>
      <c r="BR404" s="1" t="str">
        <f aca="false">IF(D404&lt;&gt;"",IF(COUNTIF(BR$3:BR403,D404)&gt;0,"",D404),"")</f>
        <v/>
      </c>
      <c r="BS404" s="1" t="str">
        <f aca="false">IF(E404&lt;&gt;"",IF(COUNTIF(BS$3:BS403,E404)&gt;0,"",E404),"")</f>
        <v/>
      </c>
      <c r="BT404" s="1" t="str">
        <f aca="false">IF(F404&lt;&gt;"",IF(COUNTIF(BT$3:BT403,F404)&gt;0,"",F404),"")</f>
        <v/>
      </c>
      <c r="BU404" s="1" t="str">
        <f aca="false">IF(G404&lt;&gt;"",IF(COUNTIF(BU$3:BU403,G404)&gt;0,"",G404),"")</f>
        <v/>
      </c>
    </row>
    <row r="405" customFormat="false" ht="15" hidden="false" customHeight="false" outlineLevel="0" collapsed="false">
      <c r="A405" s="972" t="str">
        <f aca="false">IF(B405&lt;&gt;"",CONCATENATE(B405,C405,D405,E405,F405,G405),"")</f>
        <v/>
      </c>
      <c r="B405" s="660"/>
      <c r="C405" s="660"/>
      <c r="D405" s="660"/>
      <c r="E405" s="1008"/>
      <c r="F405" s="660"/>
      <c r="G405" s="660"/>
      <c r="H405" s="1002"/>
      <c r="I405" s="1002"/>
      <c r="J405" s="1003"/>
      <c r="K405" s="1004"/>
      <c r="L405" s="1005"/>
      <c r="M405" s="1005"/>
      <c r="N405" s="1003"/>
      <c r="O405" s="1014"/>
      <c r="P405" s="1008"/>
      <c r="Q405" s="1008"/>
      <c r="R405" s="1008"/>
      <c r="S405" s="1007"/>
      <c r="V405" s="111" t="n">
        <f aca="false">+V404+1</f>
        <v>403</v>
      </c>
      <c r="W405" s="977" t="str">
        <f aca="false">IFERROR(VLOOKUP($V404,AD:AK,8,FALSE()),"")</f>
        <v/>
      </c>
      <c r="X405" s="977" t="str">
        <f aca="false">IFERROR(VLOOKUP($V405,AE:AL,8,FALSE()),"")</f>
        <v/>
      </c>
      <c r="Y405" s="977" t="str">
        <f aca="false">IFERROR(VLOOKUP($V405,AF:AM,8,FALSE()),"")</f>
        <v/>
      </c>
      <c r="Z405" s="977" t="str">
        <f aca="false">IFERROR(VLOOKUP($V405,AG:AN,8,FALSE()),"")</f>
        <v/>
      </c>
      <c r="AA405" s="977" t="str">
        <f aca="false">IFERROR(VLOOKUP($V405,AH:AO,8,FALSE()),"")</f>
        <v/>
      </c>
      <c r="AB405" s="977" t="str">
        <f aca="false">IFERROR(VLOOKUP($V405,AI:AP,8,FALSE()),"")</f>
        <v/>
      </c>
      <c r="AD405" s="111" t="str">
        <f aca="false">IF(AK405&lt;&gt;"",MAX(AD$3:AD404)+1,"")</f>
        <v/>
      </c>
      <c r="AE405" s="111" t="str">
        <f aca="false">IF(AL405&lt;&gt;"",MAX(AE$3:AE404)+1,"")</f>
        <v/>
      </c>
      <c r="AF405" s="111" t="str">
        <f aca="false">IF(AM405&lt;&gt;"",MAX(AF$3:AF404)+1,"")</f>
        <v/>
      </c>
      <c r="AG405" s="111" t="str">
        <f aca="false">IF(AN405&lt;&gt;"",MAX(AG$3:AG404)+1,"")</f>
        <v/>
      </c>
      <c r="AH405" s="111" t="str">
        <f aca="false">IF(AO405&lt;&gt;"",MAX(AH$3:AH404)+1,"")</f>
        <v/>
      </c>
      <c r="AI405" s="111" t="str">
        <f aca="false">IF(AP405&lt;&gt;"",MAX(AI$3:AI404)+1,"")</f>
        <v/>
      </c>
      <c r="AK405" s="111" t="str">
        <f aca="false">IF(B405="","",IF(COUNTIF($AK$3:AL404,B405)=0,B405,""))</f>
        <v/>
      </c>
      <c r="AL405" s="111" t="str">
        <f aca="false">IF(C405="","",IF($B405='Oneri di Urbanizzazione'!$E$33,IF(COUNTIF($AL$3:AL404,$C405)=0,$C405,""),""))</f>
        <v/>
      </c>
      <c r="AM405" s="111" t="str">
        <f aca="false">IF(D405="","",IF(AND($B405='Oneri di Urbanizzazione'!$E$33,$C405='Oneri di Urbanizzazione'!$E$35),IF(COUNTIF(AM$3:AM404,$D405)=0,$D405,""),""))</f>
        <v/>
      </c>
      <c r="AN405" s="111" t="str">
        <f aca="false">IF(E405="","",IF(AND($B405='Oneri di Urbanizzazione'!$E$33,$C405='Oneri di Urbanizzazione'!$E$35,$D405='Oneri di Urbanizzazione'!$E$38),IF(COUNTIF(AN$3:AN404,$E405)=0,$E405,""),""))</f>
        <v/>
      </c>
      <c r="AO405" s="111" t="str">
        <f aca="false">IF(F405="","",IF(AND($B405='Oneri di Urbanizzazione'!$E$33,$C405='Oneri di Urbanizzazione'!$E$35,$D405='Oneri di Urbanizzazione'!$E$38,$E405='Oneri di Urbanizzazione'!$E$40),IF(COUNTIF(AO$3:AO404,$F405)=0,$F405,""),""))</f>
        <v/>
      </c>
      <c r="AP405" s="111" t="str">
        <f aca="false">IF(G405="","",IF(AND($B405='Oneri di Urbanizzazione'!$E$33,$C405='Oneri di Urbanizzazione'!$E$35,$D405='Oneri di Urbanizzazione'!$E$38,$E405='Oneri di Urbanizzazione'!$E$40,$F405='Oneri di Urbanizzazione'!$E$42),IF(COUNTIF(AP$3:AP404,$G405)=0,$G405,""),""))</f>
        <v/>
      </c>
      <c r="AY405" s="1" t="n">
        <f aca="false">+AY404+1</f>
        <v>403</v>
      </c>
      <c r="AZ405" s="978" t="str">
        <f aca="false">IFERROR(VLOOKUP($AY405,BI:BP,8,FALSE()),"")</f>
        <v/>
      </c>
      <c r="BA405" s="978" t="str">
        <f aca="false">IFERROR(VLOOKUP($AY405,BJ:BQ,8,FALSE()),"")</f>
        <v/>
      </c>
      <c r="BB405" s="978" t="str">
        <f aca="false">IFERROR(VLOOKUP($AY405,BK:BR,8,FALSE()),"")</f>
        <v/>
      </c>
      <c r="BC405" s="978" t="str">
        <f aca="false">IFERROR(VLOOKUP($AY405,BL:BS,8,FALSE()),"")</f>
        <v/>
      </c>
      <c r="BD405" s="978" t="str">
        <f aca="false">IFERROR(VLOOKUP($AY405,BM:BT,8,FALSE()),"")</f>
        <v/>
      </c>
      <c r="BE405" s="978" t="str">
        <f aca="false">IFERROR(VLOOKUP($AY405,BN:BU,8,FALSE()),"")</f>
        <v/>
      </c>
      <c r="BI405" s="1" t="str">
        <f aca="false">IF(BP405&lt;&gt;"",MAX(BI$3:BI404)+1,"")</f>
        <v/>
      </c>
      <c r="BJ405" s="1" t="str">
        <f aca="false">IF(BQ405&lt;&gt;"",MAX(BJ$3:BJ404)+1,"")</f>
        <v/>
      </c>
      <c r="BK405" s="1" t="str">
        <f aca="false">IF(BR405&lt;&gt;"",MAX(BK$3:BK404)+1,"")</f>
        <v/>
      </c>
      <c r="BL405" s="1" t="str">
        <f aca="false">IF(BS405&lt;&gt;"",MAX(BL$3:BL404)+1,"")</f>
        <v/>
      </c>
      <c r="BM405" s="1" t="str">
        <f aca="false">IF(BT405&lt;&gt;"",MAX(BM$3:BM404)+1,"")</f>
        <v/>
      </c>
      <c r="BN405" s="1" t="str">
        <f aca="false">IF(BU405&lt;&gt;"",MAX(BN$3:BN404)+1,"")</f>
        <v/>
      </c>
      <c r="BP405" s="1" t="str">
        <f aca="false">IF(B405&lt;&gt;"",IF(COUNTIF(BP$3:BP404,B405)&gt;0,"",B405),"")</f>
        <v/>
      </c>
      <c r="BQ405" s="1" t="str">
        <f aca="false">IF(C405&lt;&gt;"",IF(COUNTIF(BQ$3:BQ404,C405)&gt;0,"",C405),"")</f>
        <v/>
      </c>
      <c r="BR405" s="1" t="str">
        <f aca="false">IF(D405&lt;&gt;"",IF(COUNTIF(BR$3:BR404,D405)&gt;0,"",D405),"")</f>
        <v/>
      </c>
      <c r="BS405" s="1" t="str">
        <f aca="false">IF(E405&lt;&gt;"",IF(COUNTIF(BS$3:BS404,E405)&gt;0,"",E405),"")</f>
        <v/>
      </c>
      <c r="BT405" s="1" t="str">
        <f aca="false">IF(F405&lt;&gt;"",IF(COUNTIF(BT$3:BT404,F405)&gt;0,"",F405),"")</f>
        <v/>
      </c>
      <c r="BU405" s="1" t="str">
        <f aca="false">IF(G405&lt;&gt;"",IF(COUNTIF(BU$3:BU404,G405)&gt;0,"",G405),"")</f>
        <v/>
      </c>
    </row>
    <row r="406" customFormat="false" ht="15" hidden="false" customHeight="false" outlineLevel="0" collapsed="false">
      <c r="A406" s="972" t="str">
        <f aca="false">IF(B406&lt;&gt;"",CONCATENATE(B406,C406,D406,E406,F406,G406),"")</f>
        <v/>
      </c>
      <c r="B406" s="660"/>
      <c r="C406" s="660"/>
      <c r="D406" s="660"/>
      <c r="E406" s="1008"/>
      <c r="F406" s="660"/>
      <c r="G406" s="660"/>
      <c r="H406" s="1002"/>
      <c r="I406" s="1002"/>
      <c r="J406" s="1003"/>
      <c r="K406" s="1004"/>
      <c r="L406" s="1005"/>
      <c r="M406" s="1005"/>
      <c r="N406" s="1003"/>
      <c r="O406" s="1014"/>
      <c r="P406" s="1008"/>
      <c r="Q406" s="1008"/>
      <c r="R406" s="1008"/>
      <c r="S406" s="1007"/>
      <c r="V406" s="111" t="n">
        <f aca="false">+V405+1</f>
        <v>404</v>
      </c>
      <c r="W406" s="977" t="str">
        <f aca="false">IFERROR(VLOOKUP($V405,AD:AK,8,FALSE()),"")</f>
        <v/>
      </c>
      <c r="X406" s="977" t="str">
        <f aca="false">IFERROR(VLOOKUP($V406,AE:AL,8,FALSE()),"")</f>
        <v/>
      </c>
      <c r="Y406" s="977" t="str">
        <f aca="false">IFERROR(VLOOKUP($V406,AF:AM,8,FALSE()),"")</f>
        <v/>
      </c>
      <c r="Z406" s="977" t="str">
        <f aca="false">IFERROR(VLOOKUP($V406,AG:AN,8,FALSE()),"")</f>
        <v/>
      </c>
      <c r="AA406" s="977" t="str">
        <f aca="false">IFERROR(VLOOKUP($V406,AH:AO,8,FALSE()),"")</f>
        <v/>
      </c>
      <c r="AB406" s="977" t="str">
        <f aca="false">IFERROR(VLOOKUP($V406,AI:AP,8,FALSE()),"")</f>
        <v/>
      </c>
      <c r="AD406" s="111" t="str">
        <f aca="false">IF(AK406&lt;&gt;"",MAX(AD$3:AD405)+1,"")</f>
        <v/>
      </c>
      <c r="AE406" s="111" t="str">
        <f aca="false">IF(AL406&lt;&gt;"",MAX(AE$3:AE405)+1,"")</f>
        <v/>
      </c>
      <c r="AF406" s="111" t="str">
        <f aca="false">IF(AM406&lt;&gt;"",MAX(AF$3:AF405)+1,"")</f>
        <v/>
      </c>
      <c r="AG406" s="111" t="str">
        <f aca="false">IF(AN406&lt;&gt;"",MAX(AG$3:AG405)+1,"")</f>
        <v/>
      </c>
      <c r="AH406" s="111" t="str">
        <f aca="false">IF(AO406&lt;&gt;"",MAX(AH$3:AH405)+1,"")</f>
        <v/>
      </c>
      <c r="AI406" s="111" t="str">
        <f aca="false">IF(AP406&lt;&gt;"",MAX(AI$3:AI405)+1,"")</f>
        <v/>
      </c>
      <c r="AK406" s="111" t="str">
        <f aca="false">IF(B406="","",IF(COUNTIF($AK$3:AL405,B406)=0,B406,""))</f>
        <v/>
      </c>
      <c r="AL406" s="111" t="str">
        <f aca="false">IF(C406="","",IF($B406='Oneri di Urbanizzazione'!$E$33,IF(COUNTIF($AL$3:AL405,$C406)=0,$C406,""),""))</f>
        <v/>
      </c>
      <c r="AM406" s="111" t="str">
        <f aca="false">IF(D406="","",IF(AND($B406='Oneri di Urbanizzazione'!$E$33,$C406='Oneri di Urbanizzazione'!$E$35),IF(COUNTIF(AM$3:AM405,$D406)=0,$D406,""),""))</f>
        <v/>
      </c>
      <c r="AN406" s="111" t="str">
        <f aca="false">IF(E406="","",IF(AND($B406='Oneri di Urbanizzazione'!$E$33,$C406='Oneri di Urbanizzazione'!$E$35,$D406='Oneri di Urbanizzazione'!$E$38),IF(COUNTIF(AN$3:AN405,$E406)=0,$E406,""),""))</f>
        <v/>
      </c>
      <c r="AO406" s="111" t="str">
        <f aca="false">IF(F406="","",IF(AND($B406='Oneri di Urbanizzazione'!$E$33,$C406='Oneri di Urbanizzazione'!$E$35,$D406='Oneri di Urbanizzazione'!$E$38,$E406='Oneri di Urbanizzazione'!$E$40),IF(COUNTIF(AO$3:AO405,$F406)=0,$F406,""),""))</f>
        <v/>
      </c>
      <c r="AP406" s="111" t="str">
        <f aca="false">IF(G406="","",IF(AND($B406='Oneri di Urbanizzazione'!$E$33,$C406='Oneri di Urbanizzazione'!$E$35,$D406='Oneri di Urbanizzazione'!$E$38,$E406='Oneri di Urbanizzazione'!$E$40,$F406='Oneri di Urbanizzazione'!$E$42),IF(COUNTIF(AP$3:AP405,$G406)=0,$G406,""),""))</f>
        <v/>
      </c>
      <c r="AY406" s="1" t="n">
        <f aca="false">+AY405+1</f>
        <v>404</v>
      </c>
      <c r="AZ406" s="978" t="str">
        <f aca="false">IFERROR(VLOOKUP($AY406,BI:BP,8,FALSE()),"")</f>
        <v/>
      </c>
      <c r="BA406" s="978" t="str">
        <f aca="false">IFERROR(VLOOKUP($AY406,BJ:BQ,8,FALSE()),"")</f>
        <v/>
      </c>
      <c r="BB406" s="978" t="str">
        <f aca="false">IFERROR(VLOOKUP($AY406,BK:BR,8,FALSE()),"")</f>
        <v/>
      </c>
      <c r="BC406" s="978" t="str">
        <f aca="false">IFERROR(VLOOKUP($AY406,BL:BS,8,FALSE()),"")</f>
        <v/>
      </c>
      <c r="BD406" s="978" t="str">
        <f aca="false">IFERROR(VLOOKUP($AY406,BM:BT,8,FALSE()),"")</f>
        <v/>
      </c>
      <c r="BE406" s="978" t="str">
        <f aca="false">IFERROR(VLOOKUP($AY406,BN:BU,8,FALSE()),"")</f>
        <v/>
      </c>
      <c r="BI406" s="1" t="str">
        <f aca="false">IF(BP406&lt;&gt;"",MAX(BI$3:BI405)+1,"")</f>
        <v/>
      </c>
      <c r="BJ406" s="1" t="str">
        <f aca="false">IF(BQ406&lt;&gt;"",MAX(BJ$3:BJ405)+1,"")</f>
        <v/>
      </c>
      <c r="BK406" s="1" t="str">
        <f aca="false">IF(BR406&lt;&gt;"",MAX(BK$3:BK405)+1,"")</f>
        <v/>
      </c>
      <c r="BL406" s="1" t="str">
        <f aca="false">IF(BS406&lt;&gt;"",MAX(BL$3:BL405)+1,"")</f>
        <v/>
      </c>
      <c r="BM406" s="1" t="str">
        <f aca="false">IF(BT406&lt;&gt;"",MAX(BM$3:BM405)+1,"")</f>
        <v/>
      </c>
      <c r="BN406" s="1" t="str">
        <f aca="false">IF(BU406&lt;&gt;"",MAX(BN$3:BN405)+1,"")</f>
        <v/>
      </c>
      <c r="BP406" s="1" t="str">
        <f aca="false">IF(B406&lt;&gt;"",IF(COUNTIF(BP$3:BP405,B406)&gt;0,"",B406),"")</f>
        <v/>
      </c>
      <c r="BQ406" s="1" t="str">
        <f aca="false">IF(C406&lt;&gt;"",IF(COUNTIF(BQ$3:BQ405,C406)&gt;0,"",C406),"")</f>
        <v/>
      </c>
      <c r="BR406" s="1" t="str">
        <f aca="false">IF(D406&lt;&gt;"",IF(COUNTIF(BR$3:BR405,D406)&gt;0,"",D406),"")</f>
        <v/>
      </c>
      <c r="BS406" s="1" t="str">
        <f aca="false">IF(E406&lt;&gt;"",IF(COUNTIF(BS$3:BS405,E406)&gt;0,"",E406),"")</f>
        <v/>
      </c>
      <c r="BT406" s="1" t="str">
        <f aca="false">IF(F406&lt;&gt;"",IF(COUNTIF(BT$3:BT405,F406)&gt;0,"",F406),"")</f>
        <v/>
      </c>
      <c r="BU406" s="1" t="str">
        <f aca="false">IF(G406&lt;&gt;"",IF(COUNTIF(BU$3:BU405,G406)&gt;0,"",G406),"")</f>
        <v/>
      </c>
    </row>
    <row r="407" customFormat="false" ht="15" hidden="false" customHeight="false" outlineLevel="0" collapsed="false">
      <c r="A407" s="972" t="str">
        <f aca="false">IF(B407&lt;&gt;"",CONCATENATE(B407,C407,D407,E407,F407,G407),"")</f>
        <v/>
      </c>
      <c r="B407" s="660"/>
      <c r="C407" s="660"/>
      <c r="D407" s="660"/>
      <c r="E407" s="1008"/>
      <c r="F407" s="660"/>
      <c r="G407" s="660"/>
      <c r="H407" s="1002"/>
      <c r="I407" s="1002"/>
      <c r="J407" s="1003"/>
      <c r="K407" s="1004"/>
      <c r="L407" s="1005"/>
      <c r="M407" s="1005"/>
      <c r="N407" s="1003"/>
      <c r="O407" s="1014"/>
      <c r="P407" s="1008"/>
      <c r="Q407" s="1008"/>
      <c r="R407" s="1008"/>
      <c r="S407" s="1007"/>
      <c r="V407" s="111" t="n">
        <f aca="false">+V406+1</f>
        <v>405</v>
      </c>
      <c r="W407" s="977" t="str">
        <f aca="false">IFERROR(VLOOKUP($V406,AD:AK,8,FALSE()),"")</f>
        <v/>
      </c>
      <c r="X407" s="977" t="str">
        <f aca="false">IFERROR(VLOOKUP($V407,AE:AL,8,FALSE()),"")</f>
        <v/>
      </c>
      <c r="Y407" s="977" t="str">
        <f aca="false">IFERROR(VLOOKUP($V407,AF:AM,8,FALSE()),"")</f>
        <v/>
      </c>
      <c r="Z407" s="977" t="str">
        <f aca="false">IFERROR(VLOOKUP($V407,AG:AN,8,FALSE()),"")</f>
        <v/>
      </c>
      <c r="AA407" s="977" t="str">
        <f aca="false">IFERROR(VLOOKUP($V407,AH:AO,8,FALSE()),"")</f>
        <v/>
      </c>
      <c r="AB407" s="977" t="str">
        <f aca="false">IFERROR(VLOOKUP($V407,AI:AP,8,FALSE()),"")</f>
        <v/>
      </c>
      <c r="AD407" s="111" t="str">
        <f aca="false">IF(AK407&lt;&gt;"",MAX(AD$3:AD406)+1,"")</f>
        <v/>
      </c>
      <c r="AE407" s="111" t="str">
        <f aca="false">IF(AL407&lt;&gt;"",MAX(AE$3:AE406)+1,"")</f>
        <v/>
      </c>
      <c r="AF407" s="111" t="str">
        <f aca="false">IF(AM407&lt;&gt;"",MAX(AF$3:AF406)+1,"")</f>
        <v/>
      </c>
      <c r="AG407" s="111" t="str">
        <f aca="false">IF(AN407&lt;&gt;"",MAX(AG$3:AG406)+1,"")</f>
        <v/>
      </c>
      <c r="AH407" s="111" t="str">
        <f aca="false">IF(AO407&lt;&gt;"",MAX(AH$3:AH406)+1,"")</f>
        <v/>
      </c>
      <c r="AI407" s="111" t="str">
        <f aca="false">IF(AP407&lt;&gt;"",MAX(AI$3:AI406)+1,"")</f>
        <v/>
      </c>
      <c r="AK407" s="111" t="str">
        <f aca="false">IF(B407="","",IF(COUNTIF($AK$3:AL406,B407)=0,B407,""))</f>
        <v/>
      </c>
      <c r="AL407" s="111" t="str">
        <f aca="false">IF(C407="","",IF($B407='Oneri di Urbanizzazione'!$E$33,IF(COUNTIF($AL$3:AL406,$C407)=0,$C407,""),""))</f>
        <v/>
      </c>
      <c r="AM407" s="111" t="str">
        <f aca="false">IF(D407="","",IF(AND($B407='Oneri di Urbanizzazione'!$E$33,$C407='Oneri di Urbanizzazione'!$E$35),IF(COUNTIF(AM$3:AM406,$D407)=0,$D407,""),""))</f>
        <v/>
      </c>
      <c r="AN407" s="111" t="str">
        <f aca="false">IF(E407="","",IF(AND($B407='Oneri di Urbanizzazione'!$E$33,$C407='Oneri di Urbanizzazione'!$E$35,$D407='Oneri di Urbanizzazione'!$E$38),IF(COUNTIF(AN$3:AN406,$E407)=0,$E407,""),""))</f>
        <v/>
      </c>
      <c r="AO407" s="111" t="str">
        <f aca="false">IF(F407="","",IF(AND($B407='Oneri di Urbanizzazione'!$E$33,$C407='Oneri di Urbanizzazione'!$E$35,$D407='Oneri di Urbanizzazione'!$E$38,$E407='Oneri di Urbanizzazione'!$E$40),IF(COUNTIF(AO$3:AO406,$F407)=0,$F407,""),""))</f>
        <v/>
      </c>
      <c r="AP407" s="111" t="str">
        <f aca="false">IF(G407="","",IF(AND($B407='Oneri di Urbanizzazione'!$E$33,$C407='Oneri di Urbanizzazione'!$E$35,$D407='Oneri di Urbanizzazione'!$E$38,$E407='Oneri di Urbanizzazione'!$E$40,$F407='Oneri di Urbanizzazione'!$E$42),IF(COUNTIF(AP$3:AP406,$G407)=0,$G407,""),""))</f>
        <v/>
      </c>
      <c r="AY407" s="1" t="n">
        <f aca="false">+AY406+1</f>
        <v>405</v>
      </c>
      <c r="AZ407" s="978" t="str">
        <f aca="false">IFERROR(VLOOKUP($AY407,BI:BP,8,FALSE()),"")</f>
        <v/>
      </c>
      <c r="BA407" s="978" t="str">
        <f aca="false">IFERROR(VLOOKUP($AY407,BJ:BQ,8,FALSE()),"")</f>
        <v/>
      </c>
      <c r="BB407" s="978" t="str">
        <f aca="false">IFERROR(VLOOKUP($AY407,BK:BR,8,FALSE()),"")</f>
        <v/>
      </c>
      <c r="BC407" s="978" t="str">
        <f aca="false">IFERROR(VLOOKUP($AY407,BL:BS,8,FALSE()),"")</f>
        <v/>
      </c>
      <c r="BD407" s="978" t="str">
        <f aca="false">IFERROR(VLOOKUP($AY407,BM:BT,8,FALSE()),"")</f>
        <v/>
      </c>
      <c r="BE407" s="978" t="str">
        <f aca="false">IFERROR(VLOOKUP($AY407,BN:BU,8,FALSE()),"")</f>
        <v/>
      </c>
      <c r="BI407" s="1" t="str">
        <f aca="false">IF(BP407&lt;&gt;"",MAX(BI$3:BI406)+1,"")</f>
        <v/>
      </c>
      <c r="BJ407" s="1" t="str">
        <f aca="false">IF(BQ407&lt;&gt;"",MAX(BJ$3:BJ406)+1,"")</f>
        <v/>
      </c>
      <c r="BK407" s="1" t="str">
        <f aca="false">IF(BR407&lt;&gt;"",MAX(BK$3:BK406)+1,"")</f>
        <v/>
      </c>
      <c r="BL407" s="1" t="str">
        <f aca="false">IF(BS407&lt;&gt;"",MAX(BL$3:BL406)+1,"")</f>
        <v/>
      </c>
      <c r="BM407" s="1" t="str">
        <f aca="false">IF(BT407&lt;&gt;"",MAX(BM$3:BM406)+1,"")</f>
        <v/>
      </c>
      <c r="BN407" s="1" t="str">
        <f aca="false">IF(BU407&lt;&gt;"",MAX(BN$3:BN406)+1,"")</f>
        <v/>
      </c>
      <c r="BP407" s="1" t="str">
        <f aca="false">IF(B407&lt;&gt;"",IF(COUNTIF(BP$3:BP406,B407)&gt;0,"",B407),"")</f>
        <v/>
      </c>
      <c r="BQ407" s="1" t="str">
        <f aca="false">IF(C407&lt;&gt;"",IF(COUNTIF(BQ$3:BQ406,C407)&gt;0,"",C407),"")</f>
        <v/>
      </c>
      <c r="BR407" s="1" t="str">
        <f aca="false">IF(D407&lt;&gt;"",IF(COUNTIF(BR$3:BR406,D407)&gt;0,"",D407),"")</f>
        <v/>
      </c>
      <c r="BS407" s="1" t="str">
        <f aca="false">IF(E407&lt;&gt;"",IF(COUNTIF(BS$3:BS406,E407)&gt;0,"",E407),"")</f>
        <v/>
      </c>
      <c r="BT407" s="1" t="str">
        <f aca="false">IF(F407&lt;&gt;"",IF(COUNTIF(BT$3:BT406,F407)&gt;0,"",F407),"")</f>
        <v/>
      </c>
      <c r="BU407" s="1" t="str">
        <f aca="false">IF(G407&lt;&gt;"",IF(COUNTIF(BU$3:BU406,G407)&gt;0,"",G407),"")</f>
        <v/>
      </c>
    </row>
    <row r="408" customFormat="false" ht="15" hidden="false" customHeight="false" outlineLevel="0" collapsed="false">
      <c r="A408" s="972" t="str">
        <f aca="false">IF(B408&lt;&gt;"",CONCATENATE(B408,C408,D408,E408,F408,G408),"")</f>
        <v/>
      </c>
      <c r="B408" s="660"/>
      <c r="C408" s="660"/>
      <c r="D408" s="660"/>
      <c r="E408" s="1008"/>
      <c r="F408" s="660"/>
      <c r="G408" s="660"/>
      <c r="H408" s="1002"/>
      <c r="I408" s="1002"/>
      <c r="J408" s="1003"/>
      <c r="K408" s="1004"/>
      <c r="L408" s="1005"/>
      <c r="M408" s="1005"/>
      <c r="N408" s="1003"/>
      <c r="O408" s="1014"/>
      <c r="P408" s="1008"/>
      <c r="Q408" s="1008"/>
      <c r="R408" s="1008"/>
      <c r="S408" s="1007"/>
      <c r="V408" s="111" t="n">
        <f aca="false">+V407+1</f>
        <v>406</v>
      </c>
      <c r="W408" s="977" t="str">
        <f aca="false">IFERROR(VLOOKUP($V407,AD:AK,8,FALSE()),"")</f>
        <v/>
      </c>
      <c r="X408" s="977" t="str">
        <f aca="false">IFERROR(VLOOKUP($V408,AE:AL,8,FALSE()),"")</f>
        <v/>
      </c>
      <c r="Y408" s="977" t="str">
        <f aca="false">IFERROR(VLOOKUP($V408,AF:AM,8,FALSE()),"")</f>
        <v/>
      </c>
      <c r="Z408" s="977" t="str">
        <f aca="false">IFERROR(VLOOKUP($V408,AG:AN,8,FALSE()),"")</f>
        <v/>
      </c>
      <c r="AA408" s="977" t="str">
        <f aca="false">IFERROR(VLOOKUP($V408,AH:AO,8,FALSE()),"")</f>
        <v/>
      </c>
      <c r="AB408" s="977" t="str">
        <f aca="false">IFERROR(VLOOKUP($V408,AI:AP,8,FALSE()),"")</f>
        <v/>
      </c>
      <c r="AD408" s="111" t="str">
        <f aca="false">IF(AK408&lt;&gt;"",MAX(AD$3:AD407)+1,"")</f>
        <v/>
      </c>
      <c r="AE408" s="111" t="str">
        <f aca="false">IF(AL408&lt;&gt;"",MAX(AE$3:AE407)+1,"")</f>
        <v/>
      </c>
      <c r="AF408" s="111" t="str">
        <f aca="false">IF(AM408&lt;&gt;"",MAX(AF$3:AF407)+1,"")</f>
        <v/>
      </c>
      <c r="AG408" s="111" t="str">
        <f aca="false">IF(AN408&lt;&gt;"",MAX(AG$3:AG407)+1,"")</f>
        <v/>
      </c>
      <c r="AH408" s="111" t="str">
        <f aca="false">IF(AO408&lt;&gt;"",MAX(AH$3:AH407)+1,"")</f>
        <v/>
      </c>
      <c r="AI408" s="111" t="str">
        <f aca="false">IF(AP408&lt;&gt;"",MAX(AI$3:AI407)+1,"")</f>
        <v/>
      </c>
      <c r="AK408" s="111" t="str">
        <f aca="false">IF(B408="","",IF(COUNTIF($AK$3:AL407,B408)=0,B408,""))</f>
        <v/>
      </c>
      <c r="AL408" s="111" t="str">
        <f aca="false">IF(C408="","",IF($B408='Oneri di Urbanizzazione'!$E$33,IF(COUNTIF($AL$3:AL407,$C408)=0,$C408,""),""))</f>
        <v/>
      </c>
      <c r="AM408" s="111" t="str">
        <f aca="false">IF(D408="","",IF(AND($B408='Oneri di Urbanizzazione'!$E$33,$C408='Oneri di Urbanizzazione'!$E$35),IF(COUNTIF(AM$3:AM407,$D408)=0,$D408,""),""))</f>
        <v/>
      </c>
      <c r="AN408" s="111" t="str">
        <f aca="false">IF(E408="","",IF(AND($B408='Oneri di Urbanizzazione'!$E$33,$C408='Oneri di Urbanizzazione'!$E$35,$D408='Oneri di Urbanizzazione'!$E$38),IF(COUNTIF(AN$3:AN407,$E408)=0,$E408,""),""))</f>
        <v/>
      </c>
      <c r="AO408" s="111" t="str">
        <f aca="false">IF(F408="","",IF(AND($B408='Oneri di Urbanizzazione'!$E$33,$C408='Oneri di Urbanizzazione'!$E$35,$D408='Oneri di Urbanizzazione'!$E$38,$E408='Oneri di Urbanizzazione'!$E$40),IF(COUNTIF(AO$3:AO407,$F408)=0,$F408,""),""))</f>
        <v/>
      </c>
      <c r="AP408" s="111" t="str">
        <f aca="false">IF(G408="","",IF(AND($B408='Oneri di Urbanizzazione'!$E$33,$C408='Oneri di Urbanizzazione'!$E$35,$D408='Oneri di Urbanizzazione'!$E$38,$E408='Oneri di Urbanizzazione'!$E$40,$F408='Oneri di Urbanizzazione'!$E$42),IF(COUNTIF(AP$3:AP407,$G408)=0,$G408,""),""))</f>
        <v/>
      </c>
      <c r="AY408" s="1" t="n">
        <f aca="false">+AY407+1</f>
        <v>406</v>
      </c>
      <c r="AZ408" s="978" t="str">
        <f aca="false">IFERROR(VLOOKUP($AY408,BI:BP,8,FALSE()),"")</f>
        <v/>
      </c>
      <c r="BA408" s="978" t="str">
        <f aca="false">IFERROR(VLOOKUP($AY408,BJ:BQ,8,FALSE()),"")</f>
        <v/>
      </c>
      <c r="BB408" s="978" t="str">
        <f aca="false">IFERROR(VLOOKUP($AY408,BK:BR,8,FALSE()),"")</f>
        <v/>
      </c>
      <c r="BC408" s="978" t="str">
        <f aca="false">IFERROR(VLOOKUP($AY408,BL:BS,8,FALSE()),"")</f>
        <v/>
      </c>
      <c r="BD408" s="978" t="str">
        <f aca="false">IFERROR(VLOOKUP($AY408,BM:BT,8,FALSE()),"")</f>
        <v/>
      </c>
      <c r="BE408" s="978" t="str">
        <f aca="false">IFERROR(VLOOKUP($AY408,BN:BU,8,FALSE()),"")</f>
        <v/>
      </c>
      <c r="BI408" s="1" t="str">
        <f aca="false">IF(BP408&lt;&gt;"",MAX(BI$3:BI407)+1,"")</f>
        <v/>
      </c>
      <c r="BJ408" s="1" t="str">
        <f aca="false">IF(BQ408&lt;&gt;"",MAX(BJ$3:BJ407)+1,"")</f>
        <v/>
      </c>
      <c r="BK408" s="1" t="str">
        <f aca="false">IF(BR408&lt;&gt;"",MAX(BK$3:BK407)+1,"")</f>
        <v/>
      </c>
      <c r="BL408" s="1" t="str">
        <f aca="false">IF(BS408&lt;&gt;"",MAX(BL$3:BL407)+1,"")</f>
        <v/>
      </c>
      <c r="BM408" s="1" t="str">
        <f aca="false">IF(BT408&lt;&gt;"",MAX(BM$3:BM407)+1,"")</f>
        <v/>
      </c>
      <c r="BN408" s="1" t="str">
        <f aca="false">IF(BU408&lt;&gt;"",MAX(BN$3:BN407)+1,"")</f>
        <v/>
      </c>
      <c r="BP408" s="1" t="str">
        <f aca="false">IF(B408&lt;&gt;"",IF(COUNTIF(BP$3:BP407,B408)&gt;0,"",B408),"")</f>
        <v/>
      </c>
      <c r="BQ408" s="1" t="str">
        <f aca="false">IF(C408&lt;&gt;"",IF(COUNTIF(BQ$3:BQ407,C408)&gt;0,"",C408),"")</f>
        <v/>
      </c>
      <c r="BR408" s="1" t="str">
        <f aca="false">IF(D408&lt;&gt;"",IF(COUNTIF(BR$3:BR407,D408)&gt;0,"",D408),"")</f>
        <v/>
      </c>
      <c r="BS408" s="1" t="str">
        <f aca="false">IF(E408&lt;&gt;"",IF(COUNTIF(BS$3:BS407,E408)&gt;0,"",E408),"")</f>
        <v/>
      </c>
      <c r="BT408" s="1" t="str">
        <f aca="false">IF(F408&lt;&gt;"",IF(COUNTIF(BT$3:BT407,F408)&gt;0,"",F408),"")</f>
        <v/>
      </c>
      <c r="BU408" s="1" t="str">
        <f aca="false">IF(G408&lt;&gt;"",IF(COUNTIF(BU$3:BU407,G408)&gt;0,"",G408),"")</f>
        <v/>
      </c>
    </row>
    <row r="409" customFormat="false" ht="15" hidden="false" customHeight="false" outlineLevel="0" collapsed="false">
      <c r="A409" s="972" t="str">
        <f aca="false">IF(B409&lt;&gt;"",CONCATENATE(B409,C409,D409,E409,F409,G409),"")</f>
        <v/>
      </c>
      <c r="B409" s="660"/>
      <c r="C409" s="660"/>
      <c r="D409" s="660"/>
      <c r="E409" s="1008"/>
      <c r="F409" s="660"/>
      <c r="G409" s="660"/>
      <c r="H409" s="1002"/>
      <c r="I409" s="1002"/>
      <c r="J409" s="1003"/>
      <c r="K409" s="1004"/>
      <c r="L409" s="1005"/>
      <c r="M409" s="1005"/>
      <c r="N409" s="1003"/>
      <c r="O409" s="1014"/>
      <c r="P409" s="1008"/>
      <c r="Q409" s="1008"/>
      <c r="R409" s="1008"/>
      <c r="S409" s="1007"/>
      <c r="V409" s="111" t="n">
        <f aca="false">+V408+1</f>
        <v>407</v>
      </c>
      <c r="W409" s="977" t="str">
        <f aca="false">IFERROR(VLOOKUP($V408,AD:AK,8,FALSE()),"")</f>
        <v/>
      </c>
      <c r="X409" s="977" t="str">
        <f aca="false">IFERROR(VLOOKUP($V409,AE:AL,8,FALSE()),"")</f>
        <v/>
      </c>
      <c r="Y409" s="977" t="str">
        <f aca="false">IFERROR(VLOOKUP($V409,AF:AM,8,FALSE()),"")</f>
        <v/>
      </c>
      <c r="Z409" s="977" t="str">
        <f aca="false">IFERROR(VLOOKUP($V409,AG:AN,8,FALSE()),"")</f>
        <v/>
      </c>
      <c r="AA409" s="977" t="str">
        <f aca="false">IFERROR(VLOOKUP($V409,AH:AO,8,FALSE()),"")</f>
        <v/>
      </c>
      <c r="AB409" s="977" t="str">
        <f aca="false">IFERROR(VLOOKUP($V409,AI:AP,8,FALSE()),"")</f>
        <v/>
      </c>
      <c r="AD409" s="111" t="str">
        <f aca="false">IF(AK409&lt;&gt;"",MAX(AD$3:AD408)+1,"")</f>
        <v/>
      </c>
      <c r="AE409" s="111" t="str">
        <f aca="false">IF(AL409&lt;&gt;"",MAX(AE$3:AE408)+1,"")</f>
        <v/>
      </c>
      <c r="AF409" s="111" t="str">
        <f aca="false">IF(AM409&lt;&gt;"",MAX(AF$3:AF408)+1,"")</f>
        <v/>
      </c>
      <c r="AG409" s="111" t="str">
        <f aca="false">IF(AN409&lt;&gt;"",MAX(AG$3:AG408)+1,"")</f>
        <v/>
      </c>
      <c r="AH409" s="111" t="str">
        <f aca="false">IF(AO409&lt;&gt;"",MAX(AH$3:AH408)+1,"")</f>
        <v/>
      </c>
      <c r="AI409" s="111" t="str">
        <f aca="false">IF(AP409&lt;&gt;"",MAX(AI$3:AI408)+1,"")</f>
        <v/>
      </c>
      <c r="AK409" s="111" t="str">
        <f aca="false">IF(B409="","",IF(COUNTIF($AK$3:AL408,B409)=0,B409,""))</f>
        <v/>
      </c>
      <c r="AL409" s="111" t="str">
        <f aca="false">IF(C409="","",IF($B409='Oneri di Urbanizzazione'!$E$33,IF(COUNTIF($AL$3:AL408,$C409)=0,$C409,""),""))</f>
        <v/>
      </c>
      <c r="AM409" s="111" t="str">
        <f aca="false">IF(D409="","",IF(AND($B409='Oneri di Urbanizzazione'!$E$33,$C409='Oneri di Urbanizzazione'!$E$35),IF(COUNTIF(AM$3:AM408,$D409)=0,$D409,""),""))</f>
        <v/>
      </c>
      <c r="AN409" s="111" t="str">
        <f aca="false">IF(E409="","",IF(AND($B409='Oneri di Urbanizzazione'!$E$33,$C409='Oneri di Urbanizzazione'!$E$35,$D409='Oneri di Urbanizzazione'!$E$38),IF(COUNTIF(AN$3:AN408,$E409)=0,$E409,""),""))</f>
        <v/>
      </c>
      <c r="AO409" s="111" t="str">
        <f aca="false">IF(F409="","",IF(AND($B409='Oneri di Urbanizzazione'!$E$33,$C409='Oneri di Urbanizzazione'!$E$35,$D409='Oneri di Urbanizzazione'!$E$38,$E409='Oneri di Urbanizzazione'!$E$40),IF(COUNTIF(AO$3:AO408,$F409)=0,$F409,""),""))</f>
        <v/>
      </c>
      <c r="AP409" s="111" t="str">
        <f aca="false">IF(G409="","",IF(AND($B409='Oneri di Urbanizzazione'!$E$33,$C409='Oneri di Urbanizzazione'!$E$35,$D409='Oneri di Urbanizzazione'!$E$38,$E409='Oneri di Urbanizzazione'!$E$40,$F409='Oneri di Urbanizzazione'!$E$42),IF(COUNTIF(AP$3:AP408,$G409)=0,$G409,""),""))</f>
        <v/>
      </c>
      <c r="AY409" s="1" t="n">
        <f aca="false">+AY408+1</f>
        <v>407</v>
      </c>
      <c r="AZ409" s="978" t="str">
        <f aca="false">IFERROR(VLOOKUP($AY409,BI:BP,8,FALSE()),"")</f>
        <v/>
      </c>
      <c r="BA409" s="978" t="str">
        <f aca="false">IFERROR(VLOOKUP($AY409,BJ:BQ,8,FALSE()),"")</f>
        <v/>
      </c>
      <c r="BB409" s="978" t="str">
        <f aca="false">IFERROR(VLOOKUP($AY409,BK:BR,8,FALSE()),"")</f>
        <v/>
      </c>
      <c r="BC409" s="978" t="str">
        <f aca="false">IFERROR(VLOOKUP($AY409,BL:BS,8,FALSE()),"")</f>
        <v/>
      </c>
      <c r="BD409" s="978" t="str">
        <f aca="false">IFERROR(VLOOKUP($AY409,BM:BT,8,FALSE()),"")</f>
        <v/>
      </c>
      <c r="BE409" s="978" t="str">
        <f aca="false">IFERROR(VLOOKUP($AY409,BN:BU,8,FALSE()),"")</f>
        <v/>
      </c>
      <c r="BI409" s="1" t="str">
        <f aca="false">IF(BP409&lt;&gt;"",MAX(BI$3:BI408)+1,"")</f>
        <v/>
      </c>
      <c r="BJ409" s="1" t="str">
        <f aca="false">IF(BQ409&lt;&gt;"",MAX(BJ$3:BJ408)+1,"")</f>
        <v/>
      </c>
      <c r="BK409" s="1" t="str">
        <f aca="false">IF(BR409&lt;&gt;"",MAX(BK$3:BK408)+1,"")</f>
        <v/>
      </c>
      <c r="BL409" s="1" t="str">
        <f aca="false">IF(BS409&lt;&gt;"",MAX(BL$3:BL408)+1,"")</f>
        <v/>
      </c>
      <c r="BM409" s="1" t="str">
        <f aca="false">IF(BT409&lt;&gt;"",MAX(BM$3:BM408)+1,"")</f>
        <v/>
      </c>
      <c r="BN409" s="1" t="str">
        <f aca="false">IF(BU409&lt;&gt;"",MAX(BN$3:BN408)+1,"")</f>
        <v/>
      </c>
      <c r="BP409" s="1" t="str">
        <f aca="false">IF(B409&lt;&gt;"",IF(COUNTIF(BP$3:BP408,B409)&gt;0,"",B409),"")</f>
        <v/>
      </c>
      <c r="BQ409" s="1" t="str">
        <f aca="false">IF(C409&lt;&gt;"",IF(COUNTIF(BQ$3:BQ408,C409)&gt;0,"",C409),"")</f>
        <v/>
      </c>
      <c r="BR409" s="1" t="str">
        <f aca="false">IF(D409&lt;&gt;"",IF(COUNTIF(BR$3:BR408,D409)&gt;0,"",D409),"")</f>
        <v/>
      </c>
      <c r="BS409" s="1" t="str">
        <f aca="false">IF(E409&lt;&gt;"",IF(COUNTIF(BS$3:BS408,E409)&gt;0,"",E409),"")</f>
        <v/>
      </c>
      <c r="BT409" s="1" t="str">
        <f aca="false">IF(F409&lt;&gt;"",IF(COUNTIF(BT$3:BT408,F409)&gt;0,"",F409),"")</f>
        <v/>
      </c>
      <c r="BU409" s="1" t="str">
        <f aca="false">IF(G409&lt;&gt;"",IF(COUNTIF(BU$3:BU408,G409)&gt;0,"",G409),"")</f>
        <v/>
      </c>
    </row>
    <row r="410" customFormat="false" ht="15" hidden="false" customHeight="false" outlineLevel="0" collapsed="false">
      <c r="A410" s="972" t="str">
        <f aca="false">IF(B410&lt;&gt;"",CONCATENATE(B410,C410,D410,E410,F410,G410),"")</f>
        <v/>
      </c>
      <c r="B410" s="660"/>
      <c r="C410" s="660"/>
      <c r="D410" s="660"/>
      <c r="E410" s="1008"/>
      <c r="F410" s="660"/>
      <c r="G410" s="660"/>
      <c r="H410" s="1002"/>
      <c r="I410" s="1002"/>
      <c r="J410" s="1003"/>
      <c r="K410" s="1004"/>
      <c r="L410" s="1005"/>
      <c r="M410" s="1005"/>
      <c r="N410" s="1003"/>
      <c r="O410" s="1014"/>
      <c r="P410" s="1008"/>
      <c r="Q410" s="1008"/>
      <c r="R410" s="1008"/>
      <c r="S410" s="1007"/>
      <c r="V410" s="111" t="n">
        <f aca="false">+V409+1</f>
        <v>408</v>
      </c>
      <c r="W410" s="977" t="str">
        <f aca="false">IFERROR(VLOOKUP($V409,AD:AK,8,FALSE()),"")</f>
        <v/>
      </c>
      <c r="X410" s="977" t="str">
        <f aca="false">IFERROR(VLOOKUP($V410,AE:AL,8,FALSE()),"")</f>
        <v/>
      </c>
      <c r="Y410" s="977" t="str">
        <f aca="false">IFERROR(VLOOKUP($V410,AF:AM,8,FALSE()),"")</f>
        <v/>
      </c>
      <c r="Z410" s="977" t="str">
        <f aca="false">IFERROR(VLOOKUP($V410,AG:AN,8,FALSE()),"")</f>
        <v/>
      </c>
      <c r="AA410" s="977" t="str">
        <f aca="false">IFERROR(VLOOKUP($V410,AH:AO,8,FALSE()),"")</f>
        <v/>
      </c>
      <c r="AB410" s="977" t="str">
        <f aca="false">IFERROR(VLOOKUP($V410,AI:AP,8,FALSE()),"")</f>
        <v/>
      </c>
      <c r="AD410" s="111" t="str">
        <f aca="false">IF(AK410&lt;&gt;"",MAX(AD$3:AD409)+1,"")</f>
        <v/>
      </c>
      <c r="AE410" s="111" t="str">
        <f aca="false">IF(AL410&lt;&gt;"",MAX(AE$3:AE409)+1,"")</f>
        <v/>
      </c>
      <c r="AF410" s="111" t="str">
        <f aca="false">IF(AM410&lt;&gt;"",MAX(AF$3:AF409)+1,"")</f>
        <v/>
      </c>
      <c r="AG410" s="111" t="str">
        <f aca="false">IF(AN410&lt;&gt;"",MAX(AG$3:AG409)+1,"")</f>
        <v/>
      </c>
      <c r="AH410" s="111" t="str">
        <f aca="false">IF(AO410&lt;&gt;"",MAX(AH$3:AH409)+1,"")</f>
        <v/>
      </c>
      <c r="AI410" s="111" t="str">
        <f aca="false">IF(AP410&lt;&gt;"",MAX(AI$3:AI409)+1,"")</f>
        <v/>
      </c>
      <c r="AK410" s="111" t="str">
        <f aca="false">IF(B410="","",IF(COUNTIF($AK$3:AL409,B410)=0,B410,""))</f>
        <v/>
      </c>
      <c r="AL410" s="111" t="str">
        <f aca="false">IF(C410="","",IF($B410='Oneri di Urbanizzazione'!$E$33,IF(COUNTIF($AL$3:AL409,$C410)=0,$C410,""),""))</f>
        <v/>
      </c>
      <c r="AM410" s="111" t="str">
        <f aca="false">IF(D410="","",IF(AND($B410='Oneri di Urbanizzazione'!$E$33,$C410='Oneri di Urbanizzazione'!$E$35),IF(COUNTIF(AM$3:AM409,$D410)=0,$D410,""),""))</f>
        <v/>
      </c>
      <c r="AN410" s="111" t="str">
        <f aca="false">IF(E410="","",IF(AND($B410='Oneri di Urbanizzazione'!$E$33,$C410='Oneri di Urbanizzazione'!$E$35,$D410='Oneri di Urbanizzazione'!$E$38),IF(COUNTIF(AN$3:AN409,$E410)=0,$E410,""),""))</f>
        <v/>
      </c>
      <c r="AO410" s="111" t="str">
        <f aca="false">IF(F410="","",IF(AND($B410='Oneri di Urbanizzazione'!$E$33,$C410='Oneri di Urbanizzazione'!$E$35,$D410='Oneri di Urbanizzazione'!$E$38,$E410='Oneri di Urbanizzazione'!$E$40),IF(COUNTIF(AO$3:AO409,$F410)=0,$F410,""),""))</f>
        <v/>
      </c>
      <c r="AP410" s="111" t="str">
        <f aca="false">IF(G410="","",IF(AND($B410='Oneri di Urbanizzazione'!$E$33,$C410='Oneri di Urbanizzazione'!$E$35,$D410='Oneri di Urbanizzazione'!$E$38,$E410='Oneri di Urbanizzazione'!$E$40,$F410='Oneri di Urbanizzazione'!$E$42),IF(COUNTIF(AP$3:AP409,$G410)=0,$G410,""),""))</f>
        <v/>
      </c>
      <c r="AY410" s="1" t="n">
        <f aca="false">+AY409+1</f>
        <v>408</v>
      </c>
      <c r="AZ410" s="978" t="str">
        <f aca="false">IFERROR(VLOOKUP($AY410,BI:BP,8,FALSE()),"")</f>
        <v/>
      </c>
      <c r="BA410" s="978" t="str">
        <f aca="false">IFERROR(VLOOKUP($AY410,BJ:BQ,8,FALSE()),"")</f>
        <v/>
      </c>
      <c r="BB410" s="978" t="str">
        <f aca="false">IFERROR(VLOOKUP($AY410,BK:BR,8,FALSE()),"")</f>
        <v/>
      </c>
      <c r="BC410" s="978" t="str">
        <f aca="false">IFERROR(VLOOKUP($AY410,BL:BS,8,FALSE()),"")</f>
        <v/>
      </c>
      <c r="BD410" s="978" t="str">
        <f aca="false">IFERROR(VLOOKUP($AY410,BM:BT,8,FALSE()),"")</f>
        <v/>
      </c>
      <c r="BE410" s="978" t="str">
        <f aca="false">IFERROR(VLOOKUP($AY410,BN:BU,8,FALSE()),"")</f>
        <v/>
      </c>
      <c r="BI410" s="1" t="str">
        <f aca="false">IF(BP410&lt;&gt;"",MAX(BI$3:BI409)+1,"")</f>
        <v/>
      </c>
      <c r="BJ410" s="1" t="str">
        <f aca="false">IF(BQ410&lt;&gt;"",MAX(BJ$3:BJ409)+1,"")</f>
        <v/>
      </c>
      <c r="BK410" s="1" t="str">
        <f aca="false">IF(BR410&lt;&gt;"",MAX(BK$3:BK409)+1,"")</f>
        <v/>
      </c>
      <c r="BL410" s="1" t="str">
        <f aca="false">IF(BS410&lt;&gt;"",MAX(BL$3:BL409)+1,"")</f>
        <v/>
      </c>
      <c r="BM410" s="1" t="str">
        <f aca="false">IF(BT410&lt;&gt;"",MAX(BM$3:BM409)+1,"")</f>
        <v/>
      </c>
      <c r="BN410" s="1" t="str">
        <f aca="false">IF(BU410&lt;&gt;"",MAX(BN$3:BN409)+1,"")</f>
        <v/>
      </c>
      <c r="BP410" s="1" t="str">
        <f aca="false">IF(B410&lt;&gt;"",IF(COUNTIF(BP$3:BP409,B410)&gt;0,"",B410),"")</f>
        <v/>
      </c>
      <c r="BQ410" s="1" t="str">
        <f aca="false">IF(C410&lt;&gt;"",IF(COUNTIF(BQ$3:BQ409,C410)&gt;0,"",C410),"")</f>
        <v/>
      </c>
      <c r="BR410" s="1" t="str">
        <f aca="false">IF(D410&lt;&gt;"",IF(COUNTIF(BR$3:BR409,D410)&gt;0,"",D410),"")</f>
        <v/>
      </c>
      <c r="BS410" s="1" t="str">
        <f aca="false">IF(E410&lt;&gt;"",IF(COUNTIF(BS$3:BS409,E410)&gt;0,"",E410),"")</f>
        <v/>
      </c>
      <c r="BT410" s="1" t="str">
        <f aca="false">IF(F410&lt;&gt;"",IF(COUNTIF(BT$3:BT409,F410)&gt;0,"",F410),"")</f>
        <v/>
      </c>
      <c r="BU410" s="1" t="str">
        <f aca="false">IF(G410&lt;&gt;"",IF(COUNTIF(BU$3:BU409,G410)&gt;0,"",G410),"")</f>
        <v/>
      </c>
    </row>
    <row r="411" customFormat="false" ht="15" hidden="false" customHeight="false" outlineLevel="0" collapsed="false">
      <c r="A411" s="972" t="str">
        <f aca="false">IF(B411&lt;&gt;"",CONCATENATE(B411,C411,D411,E411,F411,G411),"")</f>
        <v/>
      </c>
      <c r="B411" s="660"/>
      <c r="C411" s="660"/>
      <c r="D411" s="660"/>
      <c r="E411" s="1008"/>
      <c r="F411" s="660"/>
      <c r="G411" s="660"/>
      <c r="H411" s="1002"/>
      <c r="I411" s="1002"/>
      <c r="J411" s="1003"/>
      <c r="K411" s="1004"/>
      <c r="L411" s="1005"/>
      <c r="M411" s="1005"/>
      <c r="N411" s="1003"/>
      <c r="O411" s="1014"/>
      <c r="P411" s="1008"/>
      <c r="Q411" s="1008"/>
      <c r="R411" s="1008"/>
      <c r="S411" s="1007"/>
      <c r="V411" s="111" t="n">
        <f aca="false">+V410+1</f>
        <v>409</v>
      </c>
      <c r="W411" s="977" t="str">
        <f aca="false">IFERROR(VLOOKUP($V410,AD:AK,8,FALSE()),"")</f>
        <v/>
      </c>
      <c r="X411" s="977" t="str">
        <f aca="false">IFERROR(VLOOKUP($V411,AE:AL,8,FALSE()),"")</f>
        <v/>
      </c>
      <c r="Y411" s="977" t="str">
        <f aca="false">IFERROR(VLOOKUP($V411,AF:AM,8,FALSE()),"")</f>
        <v/>
      </c>
      <c r="Z411" s="977" t="str">
        <f aca="false">IFERROR(VLOOKUP($V411,AG:AN,8,FALSE()),"")</f>
        <v/>
      </c>
      <c r="AA411" s="977" t="str">
        <f aca="false">IFERROR(VLOOKUP($V411,AH:AO,8,FALSE()),"")</f>
        <v/>
      </c>
      <c r="AB411" s="977" t="str">
        <f aca="false">IFERROR(VLOOKUP($V411,AI:AP,8,FALSE()),"")</f>
        <v/>
      </c>
      <c r="AD411" s="111" t="str">
        <f aca="false">IF(AK411&lt;&gt;"",MAX(AD$3:AD410)+1,"")</f>
        <v/>
      </c>
      <c r="AE411" s="111" t="str">
        <f aca="false">IF(AL411&lt;&gt;"",MAX(AE$3:AE410)+1,"")</f>
        <v/>
      </c>
      <c r="AF411" s="111" t="str">
        <f aca="false">IF(AM411&lt;&gt;"",MAX(AF$3:AF410)+1,"")</f>
        <v/>
      </c>
      <c r="AG411" s="111" t="str">
        <f aca="false">IF(AN411&lt;&gt;"",MAX(AG$3:AG410)+1,"")</f>
        <v/>
      </c>
      <c r="AH411" s="111" t="str">
        <f aca="false">IF(AO411&lt;&gt;"",MAX(AH$3:AH410)+1,"")</f>
        <v/>
      </c>
      <c r="AI411" s="111" t="str">
        <f aca="false">IF(AP411&lt;&gt;"",MAX(AI$3:AI410)+1,"")</f>
        <v/>
      </c>
      <c r="AK411" s="111" t="str">
        <f aca="false">IF(B411="","",IF(COUNTIF($AK$3:AL410,B411)=0,B411,""))</f>
        <v/>
      </c>
      <c r="AL411" s="111" t="str">
        <f aca="false">IF(C411="","",IF($B411='Oneri di Urbanizzazione'!$E$33,IF(COUNTIF($AL$3:AL410,$C411)=0,$C411,""),""))</f>
        <v/>
      </c>
      <c r="AM411" s="111" t="str">
        <f aca="false">IF(D411="","",IF(AND($B411='Oneri di Urbanizzazione'!$E$33,$C411='Oneri di Urbanizzazione'!$E$35),IF(COUNTIF(AM$3:AM410,$D411)=0,$D411,""),""))</f>
        <v/>
      </c>
      <c r="AN411" s="111" t="str">
        <f aca="false">IF(E411="","",IF(AND($B411='Oneri di Urbanizzazione'!$E$33,$C411='Oneri di Urbanizzazione'!$E$35,$D411='Oneri di Urbanizzazione'!$E$38),IF(COUNTIF(AN$3:AN410,$E411)=0,$E411,""),""))</f>
        <v/>
      </c>
      <c r="AO411" s="111" t="str">
        <f aca="false">IF(F411="","",IF(AND($B411='Oneri di Urbanizzazione'!$E$33,$C411='Oneri di Urbanizzazione'!$E$35,$D411='Oneri di Urbanizzazione'!$E$38,$E411='Oneri di Urbanizzazione'!$E$40),IF(COUNTIF(AO$3:AO410,$F411)=0,$F411,""),""))</f>
        <v/>
      </c>
      <c r="AP411" s="111" t="str">
        <f aca="false">IF(G411="","",IF(AND($B411='Oneri di Urbanizzazione'!$E$33,$C411='Oneri di Urbanizzazione'!$E$35,$D411='Oneri di Urbanizzazione'!$E$38,$E411='Oneri di Urbanizzazione'!$E$40,$F411='Oneri di Urbanizzazione'!$E$42),IF(COUNTIF(AP$3:AP410,$G411)=0,$G411,""),""))</f>
        <v/>
      </c>
      <c r="AY411" s="1" t="n">
        <f aca="false">+AY410+1</f>
        <v>409</v>
      </c>
      <c r="AZ411" s="978" t="str">
        <f aca="false">IFERROR(VLOOKUP($AY411,BI:BP,8,FALSE()),"")</f>
        <v/>
      </c>
      <c r="BA411" s="978" t="str">
        <f aca="false">IFERROR(VLOOKUP($AY411,BJ:BQ,8,FALSE()),"")</f>
        <v/>
      </c>
      <c r="BB411" s="978" t="str">
        <f aca="false">IFERROR(VLOOKUP($AY411,BK:BR,8,FALSE()),"")</f>
        <v/>
      </c>
      <c r="BC411" s="978" t="str">
        <f aca="false">IFERROR(VLOOKUP($AY411,BL:BS,8,FALSE()),"")</f>
        <v/>
      </c>
      <c r="BD411" s="978" t="str">
        <f aca="false">IFERROR(VLOOKUP($AY411,BM:BT,8,FALSE()),"")</f>
        <v/>
      </c>
      <c r="BE411" s="978" t="str">
        <f aca="false">IFERROR(VLOOKUP($AY411,BN:BU,8,FALSE()),"")</f>
        <v/>
      </c>
      <c r="BI411" s="1" t="str">
        <f aca="false">IF(BP411&lt;&gt;"",MAX(BI$3:BI410)+1,"")</f>
        <v/>
      </c>
      <c r="BJ411" s="1" t="str">
        <f aca="false">IF(BQ411&lt;&gt;"",MAX(BJ$3:BJ410)+1,"")</f>
        <v/>
      </c>
      <c r="BK411" s="1" t="str">
        <f aca="false">IF(BR411&lt;&gt;"",MAX(BK$3:BK410)+1,"")</f>
        <v/>
      </c>
      <c r="BL411" s="1" t="str">
        <f aca="false">IF(BS411&lt;&gt;"",MAX(BL$3:BL410)+1,"")</f>
        <v/>
      </c>
      <c r="BM411" s="1" t="str">
        <f aca="false">IF(BT411&lt;&gt;"",MAX(BM$3:BM410)+1,"")</f>
        <v/>
      </c>
      <c r="BN411" s="1" t="str">
        <f aca="false">IF(BU411&lt;&gt;"",MAX(BN$3:BN410)+1,"")</f>
        <v/>
      </c>
      <c r="BP411" s="1" t="str">
        <f aca="false">IF(B411&lt;&gt;"",IF(COUNTIF(BP$3:BP410,B411)&gt;0,"",B411),"")</f>
        <v/>
      </c>
      <c r="BQ411" s="1" t="str">
        <f aca="false">IF(C411&lt;&gt;"",IF(COUNTIF(BQ$3:BQ410,C411)&gt;0,"",C411),"")</f>
        <v/>
      </c>
      <c r="BR411" s="1" t="str">
        <f aca="false">IF(D411&lt;&gt;"",IF(COUNTIF(BR$3:BR410,D411)&gt;0,"",D411),"")</f>
        <v/>
      </c>
      <c r="BS411" s="1" t="str">
        <f aca="false">IF(E411&lt;&gt;"",IF(COUNTIF(BS$3:BS410,E411)&gt;0,"",E411),"")</f>
        <v/>
      </c>
      <c r="BT411" s="1" t="str">
        <f aca="false">IF(F411&lt;&gt;"",IF(COUNTIF(BT$3:BT410,F411)&gt;0,"",F411),"")</f>
        <v/>
      </c>
      <c r="BU411" s="1" t="str">
        <f aca="false">IF(G411&lt;&gt;"",IF(COUNTIF(BU$3:BU410,G411)&gt;0,"",G411),"")</f>
        <v/>
      </c>
    </row>
    <row r="412" customFormat="false" ht="15" hidden="false" customHeight="false" outlineLevel="0" collapsed="false">
      <c r="A412" s="972" t="str">
        <f aca="false">IF(B412&lt;&gt;"",CONCATENATE(B412,C412,D412,E412,F412,G412),"")</f>
        <v/>
      </c>
      <c r="B412" s="660"/>
      <c r="C412" s="660"/>
      <c r="D412" s="660"/>
      <c r="E412" s="1008"/>
      <c r="F412" s="660"/>
      <c r="G412" s="660"/>
      <c r="H412" s="1002"/>
      <c r="I412" s="1002"/>
      <c r="J412" s="1003"/>
      <c r="K412" s="1004"/>
      <c r="L412" s="1005"/>
      <c r="M412" s="1005"/>
      <c r="N412" s="1003"/>
      <c r="O412" s="1014"/>
      <c r="P412" s="1008"/>
      <c r="Q412" s="1008"/>
      <c r="R412" s="1008"/>
      <c r="S412" s="1007"/>
      <c r="V412" s="111" t="n">
        <f aca="false">+V411+1</f>
        <v>410</v>
      </c>
      <c r="W412" s="977" t="str">
        <f aca="false">IFERROR(VLOOKUP($V411,AD:AK,8,FALSE()),"")</f>
        <v/>
      </c>
      <c r="X412" s="977" t="str">
        <f aca="false">IFERROR(VLOOKUP($V412,AE:AL,8,FALSE()),"")</f>
        <v/>
      </c>
      <c r="Y412" s="977" t="str">
        <f aca="false">IFERROR(VLOOKUP($V412,AF:AM,8,FALSE()),"")</f>
        <v/>
      </c>
      <c r="Z412" s="977" t="str">
        <f aca="false">IFERROR(VLOOKUP($V412,AG:AN,8,FALSE()),"")</f>
        <v/>
      </c>
      <c r="AA412" s="977" t="str">
        <f aca="false">IFERROR(VLOOKUP($V412,AH:AO,8,FALSE()),"")</f>
        <v/>
      </c>
      <c r="AB412" s="977" t="str">
        <f aca="false">IFERROR(VLOOKUP($V412,AI:AP,8,FALSE()),"")</f>
        <v/>
      </c>
      <c r="AD412" s="111" t="str">
        <f aca="false">IF(AK412&lt;&gt;"",MAX(AD$3:AD411)+1,"")</f>
        <v/>
      </c>
      <c r="AE412" s="111" t="str">
        <f aca="false">IF(AL412&lt;&gt;"",MAX(AE$3:AE411)+1,"")</f>
        <v/>
      </c>
      <c r="AF412" s="111" t="str">
        <f aca="false">IF(AM412&lt;&gt;"",MAX(AF$3:AF411)+1,"")</f>
        <v/>
      </c>
      <c r="AG412" s="111" t="str">
        <f aca="false">IF(AN412&lt;&gt;"",MAX(AG$3:AG411)+1,"")</f>
        <v/>
      </c>
      <c r="AH412" s="111" t="str">
        <f aca="false">IF(AO412&lt;&gt;"",MAX(AH$3:AH411)+1,"")</f>
        <v/>
      </c>
      <c r="AI412" s="111" t="str">
        <f aca="false">IF(AP412&lt;&gt;"",MAX(AI$3:AI411)+1,"")</f>
        <v/>
      </c>
      <c r="AK412" s="111" t="str">
        <f aca="false">IF(B412="","",IF(COUNTIF($AK$3:AL411,B412)=0,B412,""))</f>
        <v/>
      </c>
      <c r="AL412" s="111" t="str">
        <f aca="false">IF(C412="","",IF($B412='Oneri di Urbanizzazione'!$E$33,IF(COUNTIF($AL$3:AL411,$C412)=0,$C412,""),""))</f>
        <v/>
      </c>
      <c r="AM412" s="111" t="str">
        <f aca="false">IF(D412="","",IF(AND($B412='Oneri di Urbanizzazione'!$E$33,$C412='Oneri di Urbanizzazione'!$E$35),IF(COUNTIF(AM$3:AM411,$D412)=0,$D412,""),""))</f>
        <v/>
      </c>
      <c r="AN412" s="111" t="str">
        <f aca="false">IF(E412="","",IF(AND($B412='Oneri di Urbanizzazione'!$E$33,$C412='Oneri di Urbanizzazione'!$E$35,$D412='Oneri di Urbanizzazione'!$E$38),IF(COUNTIF(AN$3:AN411,$E412)=0,$E412,""),""))</f>
        <v/>
      </c>
      <c r="AO412" s="111" t="str">
        <f aca="false">IF(F412="","",IF(AND($B412='Oneri di Urbanizzazione'!$E$33,$C412='Oneri di Urbanizzazione'!$E$35,$D412='Oneri di Urbanizzazione'!$E$38,$E412='Oneri di Urbanizzazione'!$E$40),IF(COUNTIF(AO$3:AO411,$F412)=0,$F412,""),""))</f>
        <v/>
      </c>
      <c r="AP412" s="111" t="str">
        <f aca="false">IF(G412="","",IF(AND($B412='Oneri di Urbanizzazione'!$E$33,$C412='Oneri di Urbanizzazione'!$E$35,$D412='Oneri di Urbanizzazione'!$E$38,$E412='Oneri di Urbanizzazione'!$E$40,$F412='Oneri di Urbanizzazione'!$E$42),IF(COUNTIF(AP$3:AP411,$G412)=0,$G412,""),""))</f>
        <v/>
      </c>
      <c r="AY412" s="1" t="n">
        <f aca="false">+AY411+1</f>
        <v>410</v>
      </c>
      <c r="AZ412" s="978" t="str">
        <f aca="false">IFERROR(VLOOKUP($AY412,BI:BP,8,FALSE()),"")</f>
        <v/>
      </c>
      <c r="BA412" s="978" t="str">
        <f aca="false">IFERROR(VLOOKUP($AY412,BJ:BQ,8,FALSE()),"")</f>
        <v/>
      </c>
      <c r="BB412" s="978" t="str">
        <f aca="false">IFERROR(VLOOKUP($AY412,BK:BR,8,FALSE()),"")</f>
        <v/>
      </c>
      <c r="BC412" s="978" t="str">
        <f aca="false">IFERROR(VLOOKUP($AY412,BL:BS,8,FALSE()),"")</f>
        <v/>
      </c>
      <c r="BD412" s="978" t="str">
        <f aca="false">IFERROR(VLOOKUP($AY412,BM:BT,8,FALSE()),"")</f>
        <v/>
      </c>
      <c r="BE412" s="978" t="str">
        <f aca="false">IFERROR(VLOOKUP($AY412,BN:BU,8,FALSE()),"")</f>
        <v/>
      </c>
      <c r="BI412" s="1" t="str">
        <f aca="false">IF(BP412&lt;&gt;"",MAX(BI$3:BI411)+1,"")</f>
        <v/>
      </c>
      <c r="BJ412" s="1" t="str">
        <f aca="false">IF(BQ412&lt;&gt;"",MAX(BJ$3:BJ411)+1,"")</f>
        <v/>
      </c>
      <c r="BK412" s="1" t="str">
        <f aca="false">IF(BR412&lt;&gt;"",MAX(BK$3:BK411)+1,"")</f>
        <v/>
      </c>
      <c r="BL412" s="1" t="str">
        <f aca="false">IF(BS412&lt;&gt;"",MAX(BL$3:BL411)+1,"")</f>
        <v/>
      </c>
      <c r="BM412" s="1" t="str">
        <f aca="false">IF(BT412&lt;&gt;"",MAX(BM$3:BM411)+1,"")</f>
        <v/>
      </c>
      <c r="BN412" s="1" t="str">
        <f aca="false">IF(BU412&lt;&gt;"",MAX(BN$3:BN411)+1,"")</f>
        <v/>
      </c>
      <c r="BP412" s="1" t="str">
        <f aca="false">IF(B412&lt;&gt;"",IF(COUNTIF(BP$3:BP411,B412)&gt;0,"",B412),"")</f>
        <v/>
      </c>
      <c r="BQ412" s="1" t="str">
        <f aca="false">IF(C412&lt;&gt;"",IF(COUNTIF(BQ$3:BQ411,C412)&gt;0,"",C412),"")</f>
        <v/>
      </c>
      <c r="BR412" s="1" t="str">
        <f aca="false">IF(D412&lt;&gt;"",IF(COUNTIF(BR$3:BR411,D412)&gt;0,"",D412),"")</f>
        <v/>
      </c>
      <c r="BS412" s="1" t="str">
        <f aca="false">IF(E412&lt;&gt;"",IF(COUNTIF(BS$3:BS411,E412)&gt;0,"",E412),"")</f>
        <v/>
      </c>
      <c r="BT412" s="1" t="str">
        <f aca="false">IF(F412&lt;&gt;"",IF(COUNTIF(BT$3:BT411,F412)&gt;0,"",F412),"")</f>
        <v/>
      </c>
      <c r="BU412" s="1" t="str">
        <f aca="false">IF(G412&lt;&gt;"",IF(COUNTIF(BU$3:BU411,G412)&gt;0,"",G412),"")</f>
        <v/>
      </c>
    </row>
    <row r="413" customFormat="false" ht="15" hidden="false" customHeight="false" outlineLevel="0" collapsed="false">
      <c r="A413" s="972" t="str">
        <f aca="false">IF(B413&lt;&gt;"",CONCATENATE(B413,C413,D413,E413,F413,G413),"")</f>
        <v/>
      </c>
      <c r="B413" s="660"/>
      <c r="C413" s="660"/>
      <c r="D413" s="660"/>
      <c r="E413" s="1008"/>
      <c r="F413" s="660"/>
      <c r="G413" s="660"/>
      <c r="H413" s="1002"/>
      <c r="I413" s="1002"/>
      <c r="J413" s="1003"/>
      <c r="K413" s="1004"/>
      <c r="L413" s="1005"/>
      <c r="M413" s="1005"/>
      <c r="N413" s="1003"/>
      <c r="O413" s="1014"/>
      <c r="P413" s="1008"/>
      <c r="Q413" s="1008"/>
      <c r="R413" s="1008"/>
      <c r="S413" s="1007"/>
      <c r="V413" s="111" t="n">
        <f aca="false">+V412+1</f>
        <v>411</v>
      </c>
      <c r="W413" s="977" t="str">
        <f aca="false">IFERROR(VLOOKUP($V412,AD:AK,8,FALSE()),"")</f>
        <v/>
      </c>
      <c r="X413" s="977" t="str">
        <f aca="false">IFERROR(VLOOKUP($V413,AE:AL,8,FALSE()),"")</f>
        <v/>
      </c>
      <c r="Y413" s="977" t="str">
        <f aca="false">IFERROR(VLOOKUP($V413,AF:AM,8,FALSE()),"")</f>
        <v/>
      </c>
      <c r="Z413" s="977" t="str">
        <f aca="false">IFERROR(VLOOKUP($V413,AG:AN,8,FALSE()),"")</f>
        <v/>
      </c>
      <c r="AA413" s="977" t="str">
        <f aca="false">IFERROR(VLOOKUP($V413,AH:AO,8,FALSE()),"")</f>
        <v/>
      </c>
      <c r="AB413" s="977" t="str">
        <f aca="false">IFERROR(VLOOKUP($V413,AI:AP,8,FALSE()),"")</f>
        <v/>
      </c>
      <c r="AD413" s="111" t="str">
        <f aca="false">IF(AK413&lt;&gt;"",MAX(AD$3:AD412)+1,"")</f>
        <v/>
      </c>
      <c r="AE413" s="111" t="str">
        <f aca="false">IF(AL413&lt;&gt;"",MAX(AE$3:AE412)+1,"")</f>
        <v/>
      </c>
      <c r="AF413" s="111" t="str">
        <f aca="false">IF(AM413&lt;&gt;"",MAX(AF$3:AF412)+1,"")</f>
        <v/>
      </c>
      <c r="AG413" s="111" t="str">
        <f aca="false">IF(AN413&lt;&gt;"",MAX(AG$3:AG412)+1,"")</f>
        <v/>
      </c>
      <c r="AH413" s="111" t="str">
        <f aca="false">IF(AO413&lt;&gt;"",MAX(AH$3:AH412)+1,"")</f>
        <v/>
      </c>
      <c r="AI413" s="111" t="str">
        <f aca="false">IF(AP413&lt;&gt;"",MAX(AI$3:AI412)+1,"")</f>
        <v/>
      </c>
      <c r="AK413" s="111" t="str">
        <f aca="false">IF(B413="","",IF(COUNTIF($AK$3:AL412,B413)=0,B413,""))</f>
        <v/>
      </c>
      <c r="AL413" s="111" t="str">
        <f aca="false">IF(C413="","",IF($B413='Oneri di Urbanizzazione'!$E$33,IF(COUNTIF($AL$3:AL412,$C413)=0,$C413,""),""))</f>
        <v/>
      </c>
      <c r="AM413" s="111" t="str">
        <f aca="false">IF(D413="","",IF(AND($B413='Oneri di Urbanizzazione'!$E$33,$C413='Oneri di Urbanizzazione'!$E$35),IF(COUNTIF(AM$3:AM412,$D413)=0,$D413,""),""))</f>
        <v/>
      </c>
      <c r="AN413" s="111" t="str">
        <f aca="false">IF(E413="","",IF(AND($B413='Oneri di Urbanizzazione'!$E$33,$C413='Oneri di Urbanizzazione'!$E$35,$D413='Oneri di Urbanizzazione'!$E$38),IF(COUNTIF(AN$3:AN412,$E413)=0,$E413,""),""))</f>
        <v/>
      </c>
      <c r="AO413" s="111" t="str">
        <f aca="false">IF(F413="","",IF(AND($B413='Oneri di Urbanizzazione'!$E$33,$C413='Oneri di Urbanizzazione'!$E$35,$D413='Oneri di Urbanizzazione'!$E$38,$E413='Oneri di Urbanizzazione'!$E$40),IF(COUNTIF(AO$3:AO412,$F413)=0,$F413,""),""))</f>
        <v/>
      </c>
      <c r="AP413" s="111" t="str">
        <f aca="false">IF(G413="","",IF(AND($B413='Oneri di Urbanizzazione'!$E$33,$C413='Oneri di Urbanizzazione'!$E$35,$D413='Oneri di Urbanizzazione'!$E$38,$E413='Oneri di Urbanizzazione'!$E$40,$F413='Oneri di Urbanizzazione'!$E$42),IF(COUNTIF(AP$3:AP412,$G413)=0,$G413,""),""))</f>
        <v/>
      </c>
      <c r="AY413" s="1" t="n">
        <f aca="false">+AY412+1</f>
        <v>411</v>
      </c>
      <c r="AZ413" s="978" t="str">
        <f aca="false">IFERROR(VLOOKUP($AY413,BI:BP,8,FALSE()),"")</f>
        <v/>
      </c>
      <c r="BA413" s="978" t="str">
        <f aca="false">IFERROR(VLOOKUP($AY413,BJ:BQ,8,FALSE()),"")</f>
        <v/>
      </c>
      <c r="BB413" s="978" t="str">
        <f aca="false">IFERROR(VLOOKUP($AY413,BK:BR,8,FALSE()),"")</f>
        <v/>
      </c>
      <c r="BC413" s="978" t="str">
        <f aca="false">IFERROR(VLOOKUP($AY413,BL:BS,8,FALSE()),"")</f>
        <v/>
      </c>
      <c r="BD413" s="978" t="str">
        <f aca="false">IFERROR(VLOOKUP($AY413,BM:BT,8,FALSE()),"")</f>
        <v/>
      </c>
      <c r="BE413" s="978" t="str">
        <f aca="false">IFERROR(VLOOKUP($AY413,BN:BU,8,FALSE()),"")</f>
        <v/>
      </c>
      <c r="BI413" s="1" t="str">
        <f aca="false">IF(BP413&lt;&gt;"",MAX(BI$3:BI412)+1,"")</f>
        <v/>
      </c>
      <c r="BJ413" s="1" t="str">
        <f aca="false">IF(BQ413&lt;&gt;"",MAX(BJ$3:BJ412)+1,"")</f>
        <v/>
      </c>
      <c r="BK413" s="1" t="str">
        <f aca="false">IF(BR413&lt;&gt;"",MAX(BK$3:BK412)+1,"")</f>
        <v/>
      </c>
      <c r="BL413" s="1" t="str">
        <f aca="false">IF(BS413&lt;&gt;"",MAX(BL$3:BL412)+1,"")</f>
        <v/>
      </c>
      <c r="BM413" s="1" t="str">
        <f aca="false">IF(BT413&lt;&gt;"",MAX(BM$3:BM412)+1,"")</f>
        <v/>
      </c>
      <c r="BN413" s="1" t="str">
        <f aca="false">IF(BU413&lt;&gt;"",MAX(BN$3:BN412)+1,"")</f>
        <v/>
      </c>
      <c r="BP413" s="1" t="str">
        <f aca="false">IF(B413&lt;&gt;"",IF(COUNTIF(BP$3:BP412,B413)&gt;0,"",B413),"")</f>
        <v/>
      </c>
      <c r="BQ413" s="1" t="str">
        <f aca="false">IF(C413&lt;&gt;"",IF(COUNTIF(BQ$3:BQ412,C413)&gt;0,"",C413),"")</f>
        <v/>
      </c>
      <c r="BR413" s="1" t="str">
        <f aca="false">IF(D413&lt;&gt;"",IF(COUNTIF(BR$3:BR412,D413)&gt;0,"",D413),"")</f>
        <v/>
      </c>
      <c r="BS413" s="1" t="str">
        <f aca="false">IF(E413&lt;&gt;"",IF(COUNTIF(BS$3:BS412,E413)&gt;0,"",E413),"")</f>
        <v/>
      </c>
      <c r="BT413" s="1" t="str">
        <f aca="false">IF(F413&lt;&gt;"",IF(COUNTIF(BT$3:BT412,F413)&gt;0,"",F413),"")</f>
        <v/>
      </c>
      <c r="BU413" s="1" t="str">
        <f aca="false">IF(G413&lt;&gt;"",IF(COUNTIF(BU$3:BU412,G413)&gt;0,"",G413),"")</f>
        <v/>
      </c>
    </row>
    <row r="414" customFormat="false" ht="15" hidden="false" customHeight="false" outlineLevel="0" collapsed="false">
      <c r="A414" s="972" t="str">
        <f aca="false">IF(B414&lt;&gt;"",CONCATENATE(B414,C414,D414,E414,F414,G414),"")</f>
        <v/>
      </c>
      <c r="B414" s="660"/>
      <c r="C414" s="660"/>
      <c r="D414" s="660"/>
      <c r="E414" s="1008"/>
      <c r="F414" s="660"/>
      <c r="G414" s="660"/>
      <c r="H414" s="1002"/>
      <c r="I414" s="1002"/>
      <c r="J414" s="1003"/>
      <c r="K414" s="1004"/>
      <c r="L414" s="1005"/>
      <c r="M414" s="1005"/>
      <c r="N414" s="1003"/>
      <c r="O414" s="1014"/>
      <c r="P414" s="1008"/>
      <c r="Q414" s="1008"/>
      <c r="R414" s="1008"/>
      <c r="S414" s="1007"/>
      <c r="V414" s="111" t="n">
        <f aca="false">+V413+1</f>
        <v>412</v>
      </c>
      <c r="W414" s="977" t="str">
        <f aca="false">IFERROR(VLOOKUP($V413,AD:AK,8,FALSE()),"")</f>
        <v/>
      </c>
      <c r="X414" s="977" t="str">
        <f aca="false">IFERROR(VLOOKUP($V414,AE:AL,8,FALSE()),"")</f>
        <v/>
      </c>
      <c r="Y414" s="977" t="str">
        <f aca="false">IFERROR(VLOOKUP($V414,AF:AM,8,FALSE()),"")</f>
        <v/>
      </c>
      <c r="Z414" s="977" t="str">
        <f aca="false">IFERROR(VLOOKUP($V414,AG:AN,8,FALSE()),"")</f>
        <v/>
      </c>
      <c r="AA414" s="977" t="str">
        <f aca="false">IFERROR(VLOOKUP($V414,AH:AO,8,FALSE()),"")</f>
        <v/>
      </c>
      <c r="AB414" s="977" t="str">
        <f aca="false">IFERROR(VLOOKUP($V414,AI:AP,8,FALSE()),"")</f>
        <v/>
      </c>
      <c r="AD414" s="111" t="str">
        <f aca="false">IF(AK414&lt;&gt;"",MAX(AD$3:AD413)+1,"")</f>
        <v/>
      </c>
      <c r="AE414" s="111" t="str">
        <f aca="false">IF(AL414&lt;&gt;"",MAX(AE$3:AE413)+1,"")</f>
        <v/>
      </c>
      <c r="AF414" s="111" t="str">
        <f aca="false">IF(AM414&lt;&gt;"",MAX(AF$3:AF413)+1,"")</f>
        <v/>
      </c>
      <c r="AG414" s="111" t="str">
        <f aca="false">IF(AN414&lt;&gt;"",MAX(AG$3:AG413)+1,"")</f>
        <v/>
      </c>
      <c r="AH414" s="111" t="str">
        <f aca="false">IF(AO414&lt;&gt;"",MAX(AH$3:AH413)+1,"")</f>
        <v/>
      </c>
      <c r="AI414" s="111" t="str">
        <f aca="false">IF(AP414&lt;&gt;"",MAX(AI$3:AI413)+1,"")</f>
        <v/>
      </c>
      <c r="AK414" s="111" t="str">
        <f aca="false">IF(B414="","",IF(COUNTIF($AK$3:AL413,B414)=0,B414,""))</f>
        <v/>
      </c>
      <c r="AL414" s="111" t="str">
        <f aca="false">IF(C414="","",IF($B414='Oneri di Urbanizzazione'!$E$33,IF(COUNTIF($AL$3:AL413,$C414)=0,$C414,""),""))</f>
        <v/>
      </c>
      <c r="AM414" s="111" t="str">
        <f aca="false">IF(D414="","",IF(AND($B414='Oneri di Urbanizzazione'!$E$33,$C414='Oneri di Urbanizzazione'!$E$35),IF(COUNTIF(AM$3:AM413,$D414)=0,$D414,""),""))</f>
        <v/>
      </c>
      <c r="AN414" s="111" t="str">
        <f aca="false">IF(E414="","",IF(AND($B414='Oneri di Urbanizzazione'!$E$33,$C414='Oneri di Urbanizzazione'!$E$35,$D414='Oneri di Urbanizzazione'!$E$38),IF(COUNTIF(AN$3:AN413,$E414)=0,$E414,""),""))</f>
        <v/>
      </c>
      <c r="AO414" s="111" t="str">
        <f aca="false">IF(F414="","",IF(AND($B414='Oneri di Urbanizzazione'!$E$33,$C414='Oneri di Urbanizzazione'!$E$35,$D414='Oneri di Urbanizzazione'!$E$38,$E414='Oneri di Urbanizzazione'!$E$40),IF(COUNTIF(AO$3:AO413,$F414)=0,$F414,""),""))</f>
        <v/>
      </c>
      <c r="AP414" s="111" t="str">
        <f aca="false">IF(G414="","",IF(AND($B414='Oneri di Urbanizzazione'!$E$33,$C414='Oneri di Urbanizzazione'!$E$35,$D414='Oneri di Urbanizzazione'!$E$38,$E414='Oneri di Urbanizzazione'!$E$40,$F414='Oneri di Urbanizzazione'!$E$42),IF(COUNTIF(AP$3:AP413,$G414)=0,$G414,""),""))</f>
        <v/>
      </c>
      <c r="AY414" s="1" t="n">
        <f aca="false">+AY413+1</f>
        <v>412</v>
      </c>
      <c r="AZ414" s="978" t="str">
        <f aca="false">IFERROR(VLOOKUP($AY414,BI:BP,8,FALSE()),"")</f>
        <v/>
      </c>
      <c r="BA414" s="978" t="str">
        <f aca="false">IFERROR(VLOOKUP($AY414,BJ:BQ,8,FALSE()),"")</f>
        <v/>
      </c>
      <c r="BB414" s="978" t="str">
        <f aca="false">IFERROR(VLOOKUP($AY414,BK:BR,8,FALSE()),"")</f>
        <v/>
      </c>
      <c r="BC414" s="978" t="str">
        <f aca="false">IFERROR(VLOOKUP($AY414,BL:BS,8,FALSE()),"")</f>
        <v/>
      </c>
      <c r="BD414" s="978" t="str">
        <f aca="false">IFERROR(VLOOKUP($AY414,BM:BT,8,FALSE()),"")</f>
        <v/>
      </c>
      <c r="BE414" s="978" t="str">
        <f aca="false">IFERROR(VLOOKUP($AY414,BN:BU,8,FALSE()),"")</f>
        <v/>
      </c>
      <c r="BI414" s="1" t="str">
        <f aca="false">IF(BP414&lt;&gt;"",MAX(BI$3:BI413)+1,"")</f>
        <v/>
      </c>
      <c r="BJ414" s="1" t="str">
        <f aca="false">IF(BQ414&lt;&gt;"",MAX(BJ$3:BJ413)+1,"")</f>
        <v/>
      </c>
      <c r="BK414" s="1" t="str">
        <f aca="false">IF(BR414&lt;&gt;"",MAX(BK$3:BK413)+1,"")</f>
        <v/>
      </c>
      <c r="BL414" s="1" t="str">
        <f aca="false">IF(BS414&lt;&gt;"",MAX(BL$3:BL413)+1,"")</f>
        <v/>
      </c>
      <c r="BM414" s="1" t="str">
        <f aca="false">IF(BT414&lt;&gt;"",MAX(BM$3:BM413)+1,"")</f>
        <v/>
      </c>
      <c r="BN414" s="1" t="str">
        <f aca="false">IF(BU414&lt;&gt;"",MAX(BN$3:BN413)+1,"")</f>
        <v/>
      </c>
      <c r="BP414" s="1" t="str">
        <f aca="false">IF(B414&lt;&gt;"",IF(COUNTIF(BP$3:BP413,B414)&gt;0,"",B414),"")</f>
        <v/>
      </c>
      <c r="BQ414" s="1" t="str">
        <f aca="false">IF(C414&lt;&gt;"",IF(COUNTIF(BQ$3:BQ413,C414)&gt;0,"",C414),"")</f>
        <v/>
      </c>
      <c r="BR414" s="1" t="str">
        <f aca="false">IF(D414&lt;&gt;"",IF(COUNTIF(BR$3:BR413,D414)&gt;0,"",D414),"")</f>
        <v/>
      </c>
      <c r="BS414" s="1" t="str">
        <f aca="false">IF(E414&lt;&gt;"",IF(COUNTIF(BS$3:BS413,E414)&gt;0,"",E414),"")</f>
        <v/>
      </c>
      <c r="BT414" s="1" t="str">
        <f aca="false">IF(F414&lt;&gt;"",IF(COUNTIF(BT$3:BT413,F414)&gt;0,"",F414),"")</f>
        <v/>
      </c>
      <c r="BU414" s="1" t="str">
        <f aca="false">IF(G414&lt;&gt;"",IF(COUNTIF(BU$3:BU413,G414)&gt;0,"",G414),"")</f>
        <v/>
      </c>
    </row>
    <row r="415" customFormat="false" ht="15" hidden="false" customHeight="false" outlineLevel="0" collapsed="false">
      <c r="A415" s="972" t="str">
        <f aca="false">IF(B415&lt;&gt;"",CONCATENATE(B415,C415,D415,E415,F415,G415),"")</f>
        <v/>
      </c>
      <c r="B415" s="660"/>
      <c r="C415" s="660"/>
      <c r="D415" s="660"/>
      <c r="E415" s="1008"/>
      <c r="F415" s="660"/>
      <c r="G415" s="660"/>
      <c r="H415" s="1002"/>
      <c r="I415" s="1002"/>
      <c r="J415" s="1003"/>
      <c r="K415" s="1004"/>
      <c r="L415" s="1005"/>
      <c r="M415" s="1005"/>
      <c r="N415" s="1003"/>
      <c r="O415" s="1014"/>
      <c r="P415" s="1008"/>
      <c r="Q415" s="1008"/>
      <c r="R415" s="1008"/>
      <c r="S415" s="1007"/>
      <c r="V415" s="111" t="n">
        <f aca="false">+V414+1</f>
        <v>413</v>
      </c>
      <c r="W415" s="977" t="str">
        <f aca="false">IFERROR(VLOOKUP($V414,AD:AK,8,FALSE()),"")</f>
        <v/>
      </c>
      <c r="X415" s="977" t="str">
        <f aca="false">IFERROR(VLOOKUP($V415,AE:AL,8,FALSE()),"")</f>
        <v/>
      </c>
      <c r="Y415" s="977" t="str">
        <f aca="false">IFERROR(VLOOKUP($V415,AF:AM,8,FALSE()),"")</f>
        <v/>
      </c>
      <c r="Z415" s="977" t="str">
        <f aca="false">IFERROR(VLOOKUP($V415,AG:AN,8,FALSE()),"")</f>
        <v/>
      </c>
      <c r="AA415" s="977" t="str">
        <f aca="false">IFERROR(VLOOKUP($V415,AH:AO,8,FALSE()),"")</f>
        <v/>
      </c>
      <c r="AB415" s="977" t="str">
        <f aca="false">IFERROR(VLOOKUP($V415,AI:AP,8,FALSE()),"")</f>
        <v/>
      </c>
      <c r="AD415" s="111" t="str">
        <f aca="false">IF(AK415&lt;&gt;"",MAX(AD$3:AD414)+1,"")</f>
        <v/>
      </c>
      <c r="AE415" s="111" t="str">
        <f aca="false">IF(AL415&lt;&gt;"",MAX(AE$3:AE414)+1,"")</f>
        <v/>
      </c>
      <c r="AF415" s="111" t="str">
        <f aca="false">IF(AM415&lt;&gt;"",MAX(AF$3:AF414)+1,"")</f>
        <v/>
      </c>
      <c r="AG415" s="111" t="str">
        <f aca="false">IF(AN415&lt;&gt;"",MAX(AG$3:AG414)+1,"")</f>
        <v/>
      </c>
      <c r="AH415" s="111" t="str">
        <f aca="false">IF(AO415&lt;&gt;"",MAX(AH$3:AH414)+1,"")</f>
        <v/>
      </c>
      <c r="AI415" s="111" t="str">
        <f aca="false">IF(AP415&lt;&gt;"",MAX(AI$3:AI414)+1,"")</f>
        <v/>
      </c>
      <c r="AK415" s="111" t="str">
        <f aca="false">IF(B415="","",IF(COUNTIF($AK$3:AL414,B415)=0,B415,""))</f>
        <v/>
      </c>
      <c r="AL415" s="111" t="str">
        <f aca="false">IF(C415="","",IF($B415='Oneri di Urbanizzazione'!$E$33,IF(COUNTIF($AL$3:AL414,$C415)=0,$C415,""),""))</f>
        <v/>
      </c>
      <c r="AM415" s="111" t="str">
        <f aca="false">IF(D415="","",IF(AND($B415='Oneri di Urbanizzazione'!$E$33,$C415='Oneri di Urbanizzazione'!$E$35),IF(COUNTIF(AM$3:AM414,$D415)=0,$D415,""),""))</f>
        <v/>
      </c>
      <c r="AN415" s="111" t="str">
        <f aca="false">IF(E415="","",IF(AND($B415='Oneri di Urbanizzazione'!$E$33,$C415='Oneri di Urbanizzazione'!$E$35,$D415='Oneri di Urbanizzazione'!$E$38),IF(COUNTIF(AN$3:AN414,$E415)=0,$E415,""),""))</f>
        <v/>
      </c>
      <c r="AO415" s="111" t="str">
        <f aca="false">IF(F415="","",IF(AND($B415='Oneri di Urbanizzazione'!$E$33,$C415='Oneri di Urbanizzazione'!$E$35,$D415='Oneri di Urbanizzazione'!$E$38,$E415='Oneri di Urbanizzazione'!$E$40),IF(COUNTIF(AO$3:AO414,$F415)=0,$F415,""),""))</f>
        <v/>
      </c>
      <c r="AP415" s="111" t="str">
        <f aca="false">IF(G415="","",IF(AND($B415='Oneri di Urbanizzazione'!$E$33,$C415='Oneri di Urbanizzazione'!$E$35,$D415='Oneri di Urbanizzazione'!$E$38,$E415='Oneri di Urbanizzazione'!$E$40,$F415='Oneri di Urbanizzazione'!$E$42),IF(COUNTIF(AP$3:AP414,$G415)=0,$G415,""),""))</f>
        <v/>
      </c>
      <c r="AY415" s="1" t="n">
        <f aca="false">+AY414+1</f>
        <v>413</v>
      </c>
      <c r="AZ415" s="978" t="str">
        <f aca="false">IFERROR(VLOOKUP($AY415,BI:BP,8,FALSE()),"")</f>
        <v/>
      </c>
      <c r="BA415" s="978" t="str">
        <f aca="false">IFERROR(VLOOKUP($AY415,BJ:BQ,8,FALSE()),"")</f>
        <v/>
      </c>
      <c r="BB415" s="978" t="str">
        <f aca="false">IFERROR(VLOOKUP($AY415,BK:BR,8,FALSE()),"")</f>
        <v/>
      </c>
      <c r="BC415" s="978" t="str">
        <f aca="false">IFERROR(VLOOKUP($AY415,BL:BS,8,FALSE()),"")</f>
        <v/>
      </c>
      <c r="BD415" s="978" t="str">
        <f aca="false">IFERROR(VLOOKUP($AY415,BM:BT,8,FALSE()),"")</f>
        <v/>
      </c>
      <c r="BE415" s="978" t="str">
        <f aca="false">IFERROR(VLOOKUP($AY415,BN:BU,8,FALSE()),"")</f>
        <v/>
      </c>
      <c r="BI415" s="1" t="str">
        <f aca="false">IF(BP415&lt;&gt;"",MAX(BI$3:BI414)+1,"")</f>
        <v/>
      </c>
      <c r="BJ415" s="1" t="str">
        <f aca="false">IF(BQ415&lt;&gt;"",MAX(BJ$3:BJ414)+1,"")</f>
        <v/>
      </c>
      <c r="BK415" s="1" t="str">
        <f aca="false">IF(BR415&lt;&gt;"",MAX(BK$3:BK414)+1,"")</f>
        <v/>
      </c>
      <c r="BL415" s="1" t="str">
        <f aca="false">IF(BS415&lt;&gt;"",MAX(BL$3:BL414)+1,"")</f>
        <v/>
      </c>
      <c r="BM415" s="1" t="str">
        <f aca="false">IF(BT415&lt;&gt;"",MAX(BM$3:BM414)+1,"")</f>
        <v/>
      </c>
      <c r="BN415" s="1" t="str">
        <f aca="false">IF(BU415&lt;&gt;"",MAX(BN$3:BN414)+1,"")</f>
        <v/>
      </c>
      <c r="BP415" s="1" t="str">
        <f aca="false">IF(B415&lt;&gt;"",IF(COUNTIF(BP$3:BP414,B415)&gt;0,"",B415),"")</f>
        <v/>
      </c>
      <c r="BQ415" s="1" t="str">
        <f aca="false">IF(C415&lt;&gt;"",IF(COUNTIF(BQ$3:BQ414,C415)&gt;0,"",C415),"")</f>
        <v/>
      </c>
      <c r="BR415" s="1" t="str">
        <f aca="false">IF(D415&lt;&gt;"",IF(COUNTIF(BR$3:BR414,D415)&gt;0,"",D415),"")</f>
        <v/>
      </c>
      <c r="BS415" s="1" t="str">
        <f aca="false">IF(E415&lt;&gt;"",IF(COUNTIF(BS$3:BS414,E415)&gt;0,"",E415),"")</f>
        <v/>
      </c>
      <c r="BT415" s="1" t="str">
        <f aca="false">IF(F415&lt;&gt;"",IF(COUNTIF(BT$3:BT414,F415)&gt;0,"",F415),"")</f>
        <v/>
      </c>
      <c r="BU415" s="1" t="str">
        <f aca="false">IF(G415&lt;&gt;"",IF(COUNTIF(BU$3:BU414,G415)&gt;0,"",G415),"")</f>
        <v/>
      </c>
    </row>
    <row r="416" customFormat="false" ht="15" hidden="false" customHeight="false" outlineLevel="0" collapsed="false">
      <c r="A416" s="972" t="str">
        <f aca="false">IF(B416&lt;&gt;"",CONCATENATE(B416,C416,D416,E416,F416,G416),"")</f>
        <v/>
      </c>
      <c r="B416" s="660"/>
      <c r="C416" s="660"/>
      <c r="D416" s="660"/>
      <c r="E416" s="1008"/>
      <c r="F416" s="660"/>
      <c r="G416" s="660"/>
      <c r="H416" s="1002"/>
      <c r="I416" s="1002"/>
      <c r="J416" s="1003"/>
      <c r="K416" s="1004"/>
      <c r="L416" s="1005"/>
      <c r="M416" s="1005"/>
      <c r="N416" s="1003"/>
      <c r="O416" s="1014"/>
      <c r="P416" s="1008"/>
      <c r="Q416" s="1008"/>
      <c r="R416" s="1008"/>
      <c r="S416" s="1007"/>
      <c r="V416" s="111" t="n">
        <f aca="false">+V415+1</f>
        <v>414</v>
      </c>
      <c r="W416" s="977" t="str">
        <f aca="false">IFERROR(VLOOKUP($V415,AD:AK,8,FALSE()),"")</f>
        <v/>
      </c>
      <c r="X416" s="977" t="str">
        <f aca="false">IFERROR(VLOOKUP($V416,AE:AL,8,FALSE()),"")</f>
        <v/>
      </c>
      <c r="Y416" s="977" t="str">
        <f aca="false">IFERROR(VLOOKUP($V416,AF:AM,8,FALSE()),"")</f>
        <v/>
      </c>
      <c r="Z416" s="977" t="str">
        <f aca="false">IFERROR(VLOOKUP($V416,AG:AN,8,FALSE()),"")</f>
        <v/>
      </c>
      <c r="AA416" s="977" t="str">
        <f aca="false">IFERROR(VLOOKUP($V416,AH:AO,8,FALSE()),"")</f>
        <v/>
      </c>
      <c r="AB416" s="977" t="str">
        <f aca="false">IFERROR(VLOOKUP($V416,AI:AP,8,FALSE()),"")</f>
        <v/>
      </c>
      <c r="AD416" s="111" t="str">
        <f aca="false">IF(AK416&lt;&gt;"",MAX(AD$3:AD415)+1,"")</f>
        <v/>
      </c>
      <c r="AE416" s="111" t="str">
        <f aca="false">IF(AL416&lt;&gt;"",MAX(AE$3:AE415)+1,"")</f>
        <v/>
      </c>
      <c r="AF416" s="111" t="str">
        <f aca="false">IF(AM416&lt;&gt;"",MAX(AF$3:AF415)+1,"")</f>
        <v/>
      </c>
      <c r="AG416" s="111" t="str">
        <f aca="false">IF(AN416&lt;&gt;"",MAX(AG$3:AG415)+1,"")</f>
        <v/>
      </c>
      <c r="AH416" s="111" t="str">
        <f aca="false">IF(AO416&lt;&gt;"",MAX(AH$3:AH415)+1,"")</f>
        <v/>
      </c>
      <c r="AI416" s="111" t="str">
        <f aca="false">IF(AP416&lt;&gt;"",MAX(AI$3:AI415)+1,"")</f>
        <v/>
      </c>
      <c r="AK416" s="111" t="str">
        <f aca="false">IF(B416="","",IF(COUNTIF($AK$3:AL415,B416)=0,B416,""))</f>
        <v/>
      </c>
      <c r="AL416" s="111" t="str">
        <f aca="false">IF(C416="","",IF($B416='Oneri di Urbanizzazione'!$E$33,IF(COUNTIF($AL$3:AL415,$C416)=0,$C416,""),""))</f>
        <v/>
      </c>
      <c r="AM416" s="111" t="str">
        <f aca="false">IF(D416="","",IF(AND($B416='Oneri di Urbanizzazione'!$E$33,$C416='Oneri di Urbanizzazione'!$E$35),IF(COUNTIF(AM$3:AM415,$D416)=0,$D416,""),""))</f>
        <v/>
      </c>
      <c r="AN416" s="111" t="str">
        <f aca="false">IF(E416="","",IF(AND($B416='Oneri di Urbanizzazione'!$E$33,$C416='Oneri di Urbanizzazione'!$E$35,$D416='Oneri di Urbanizzazione'!$E$38),IF(COUNTIF(AN$3:AN415,$E416)=0,$E416,""),""))</f>
        <v/>
      </c>
      <c r="AO416" s="111" t="str">
        <f aca="false">IF(F416="","",IF(AND($B416='Oneri di Urbanizzazione'!$E$33,$C416='Oneri di Urbanizzazione'!$E$35,$D416='Oneri di Urbanizzazione'!$E$38,$E416='Oneri di Urbanizzazione'!$E$40),IF(COUNTIF(AO$3:AO415,$F416)=0,$F416,""),""))</f>
        <v/>
      </c>
      <c r="AP416" s="111" t="str">
        <f aca="false">IF(G416="","",IF(AND($B416='Oneri di Urbanizzazione'!$E$33,$C416='Oneri di Urbanizzazione'!$E$35,$D416='Oneri di Urbanizzazione'!$E$38,$E416='Oneri di Urbanizzazione'!$E$40,$F416='Oneri di Urbanizzazione'!$E$42),IF(COUNTIF(AP$3:AP415,$G416)=0,$G416,""),""))</f>
        <v/>
      </c>
      <c r="AY416" s="1" t="n">
        <f aca="false">+AY415+1</f>
        <v>414</v>
      </c>
      <c r="AZ416" s="978" t="str">
        <f aca="false">IFERROR(VLOOKUP($AY416,BI:BP,8,FALSE()),"")</f>
        <v/>
      </c>
      <c r="BA416" s="978" t="str">
        <f aca="false">IFERROR(VLOOKUP($AY416,BJ:BQ,8,FALSE()),"")</f>
        <v/>
      </c>
      <c r="BB416" s="978" t="str">
        <f aca="false">IFERROR(VLOOKUP($AY416,BK:BR,8,FALSE()),"")</f>
        <v/>
      </c>
      <c r="BC416" s="978" t="str">
        <f aca="false">IFERROR(VLOOKUP($AY416,BL:BS,8,FALSE()),"")</f>
        <v/>
      </c>
      <c r="BD416" s="978" t="str">
        <f aca="false">IFERROR(VLOOKUP($AY416,BM:BT,8,FALSE()),"")</f>
        <v/>
      </c>
      <c r="BE416" s="978" t="str">
        <f aca="false">IFERROR(VLOOKUP($AY416,BN:BU,8,FALSE()),"")</f>
        <v/>
      </c>
      <c r="BI416" s="1" t="str">
        <f aca="false">IF(BP416&lt;&gt;"",MAX(BI$3:BI415)+1,"")</f>
        <v/>
      </c>
      <c r="BJ416" s="1" t="str">
        <f aca="false">IF(BQ416&lt;&gt;"",MAX(BJ$3:BJ415)+1,"")</f>
        <v/>
      </c>
      <c r="BK416" s="1" t="str">
        <f aca="false">IF(BR416&lt;&gt;"",MAX(BK$3:BK415)+1,"")</f>
        <v/>
      </c>
      <c r="BL416" s="1" t="str">
        <f aca="false">IF(BS416&lt;&gt;"",MAX(BL$3:BL415)+1,"")</f>
        <v/>
      </c>
      <c r="BM416" s="1" t="str">
        <f aca="false">IF(BT416&lt;&gt;"",MAX(BM$3:BM415)+1,"")</f>
        <v/>
      </c>
      <c r="BN416" s="1" t="str">
        <f aca="false">IF(BU416&lt;&gt;"",MAX(BN$3:BN415)+1,"")</f>
        <v/>
      </c>
      <c r="BP416" s="1" t="str">
        <f aca="false">IF(B416&lt;&gt;"",IF(COUNTIF(BP$3:BP415,B416)&gt;0,"",B416),"")</f>
        <v/>
      </c>
      <c r="BQ416" s="1" t="str">
        <f aca="false">IF(C416&lt;&gt;"",IF(COUNTIF(BQ$3:BQ415,C416)&gt;0,"",C416),"")</f>
        <v/>
      </c>
      <c r="BR416" s="1" t="str">
        <f aca="false">IF(D416&lt;&gt;"",IF(COUNTIF(BR$3:BR415,D416)&gt;0,"",D416),"")</f>
        <v/>
      </c>
      <c r="BS416" s="1" t="str">
        <f aca="false">IF(E416&lt;&gt;"",IF(COUNTIF(BS$3:BS415,E416)&gt;0,"",E416),"")</f>
        <v/>
      </c>
      <c r="BT416" s="1" t="str">
        <f aca="false">IF(F416&lt;&gt;"",IF(COUNTIF(BT$3:BT415,F416)&gt;0,"",F416),"")</f>
        <v/>
      </c>
      <c r="BU416" s="1" t="str">
        <f aca="false">IF(G416&lt;&gt;"",IF(COUNTIF(BU$3:BU415,G416)&gt;0,"",G416),"")</f>
        <v/>
      </c>
    </row>
    <row r="417" customFormat="false" ht="15" hidden="false" customHeight="false" outlineLevel="0" collapsed="false">
      <c r="A417" s="972" t="str">
        <f aca="false">IF(B417&lt;&gt;"",CONCATENATE(B417,C417,D417,E417,F417,G417),"")</f>
        <v/>
      </c>
      <c r="B417" s="660"/>
      <c r="C417" s="660"/>
      <c r="D417" s="660"/>
      <c r="E417" s="1008"/>
      <c r="F417" s="660"/>
      <c r="G417" s="660"/>
      <c r="H417" s="1002"/>
      <c r="I417" s="1002"/>
      <c r="J417" s="1003"/>
      <c r="K417" s="1004"/>
      <c r="L417" s="1005"/>
      <c r="M417" s="1005"/>
      <c r="N417" s="1003"/>
      <c r="O417" s="1014"/>
      <c r="P417" s="1008"/>
      <c r="Q417" s="1008"/>
      <c r="R417" s="1008"/>
      <c r="S417" s="1007"/>
      <c r="V417" s="111" t="n">
        <f aca="false">+V416+1</f>
        <v>415</v>
      </c>
      <c r="W417" s="977" t="str">
        <f aca="false">IFERROR(VLOOKUP($V416,AD:AK,8,FALSE()),"")</f>
        <v/>
      </c>
      <c r="X417" s="977" t="str">
        <f aca="false">IFERROR(VLOOKUP($V417,AE:AL,8,FALSE()),"")</f>
        <v/>
      </c>
      <c r="Y417" s="977" t="str">
        <f aca="false">IFERROR(VLOOKUP($V417,AF:AM,8,FALSE()),"")</f>
        <v/>
      </c>
      <c r="Z417" s="977" t="str">
        <f aca="false">IFERROR(VLOOKUP($V417,AG:AN,8,FALSE()),"")</f>
        <v/>
      </c>
      <c r="AA417" s="977" t="str">
        <f aca="false">IFERROR(VLOOKUP($V417,AH:AO,8,FALSE()),"")</f>
        <v/>
      </c>
      <c r="AB417" s="977" t="str">
        <f aca="false">IFERROR(VLOOKUP($V417,AI:AP,8,FALSE()),"")</f>
        <v/>
      </c>
      <c r="AD417" s="111" t="str">
        <f aca="false">IF(AK417&lt;&gt;"",MAX(AD$3:AD416)+1,"")</f>
        <v/>
      </c>
      <c r="AE417" s="111" t="str">
        <f aca="false">IF(AL417&lt;&gt;"",MAX(AE$3:AE416)+1,"")</f>
        <v/>
      </c>
      <c r="AF417" s="111" t="str">
        <f aca="false">IF(AM417&lt;&gt;"",MAX(AF$3:AF416)+1,"")</f>
        <v/>
      </c>
      <c r="AG417" s="111" t="str">
        <f aca="false">IF(AN417&lt;&gt;"",MAX(AG$3:AG416)+1,"")</f>
        <v/>
      </c>
      <c r="AH417" s="111" t="str">
        <f aca="false">IF(AO417&lt;&gt;"",MAX(AH$3:AH416)+1,"")</f>
        <v/>
      </c>
      <c r="AI417" s="111" t="str">
        <f aca="false">IF(AP417&lt;&gt;"",MAX(AI$3:AI416)+1,"")</f>
        <v/>
      </c>
      <c r="AK417" s="111" t="str">
        <f aca="false">IF(B417="","",IF(COUNTIF($AK$3:AL416,B417)=0,B417,""))</f>
        <v/>
      </c>
      <c r="AL417" s="111" t="str">
        <f aca="false">IF(C417="","",IF($B417='Oneri di Urbanizzazione'!$E$33,IF(COUNTIF($AL$3:AL416,$C417)=0,$C417,""),""))</f>
        <v/>
      </c>
      <c r="AM417" s="111" t="str">
        <f aca="false">IF(D417="","",IF(AND($B417='Oneri di Urbanizzazione'!$E$33,$C417='Oneri di Urbanizzazione'!$E$35),IF(COUNTIF(AM$3:AM416,$D417)=0,$D417,""),""))</f>
        <v/>
      </c>
      <c r="AN417" s="111" t="str">
        <f aca="false">IF(E417="","",IF(AND($B417='Oneri di Urbanizzazione'!$E$33,$C417='Oneri di Urbanizzazione'!$E$35,$D417='Oneri di Urbanizzazione'!$E$38),IF(COUNTIF(AN$3:AN416,$E417)=0,$E417,""),""))</f>
        <v/>
      </c>
      <c r="AO417" s="111" t="str">
        <f aca="false">IF(F417="","",IF(AND($B417='Oneri di Urbanizzazione'!$E$33,$C417='Oneri di Urbanizzazione'!$E$35,$D417='Oneri di Urbanizzazione'!$E$38,$E417='Oneri di Urbanizzazione'!$E$40),IF(COUNTIF(AO$3:AO416,$F417)=0,$F417,""),""))</f>
        <v/>
      </c>
      <c r="AP417" s="111" t="str">
        <f aca="false">IF(G417="","",IF(AND($B417='Oneri di Urbanizzazione'!$E$33,$C417='Oneri di Urbanizzazione'!$E$35,$D417='Oneri di Urbanizzazione'!$E$38,$E417='Oneri di Urbanizzazione'!$E$40,$F417='Oneri di Urbanizzazione'!$E$42),IF(COUNTIF(AP$3:AP416,$G417)=0,$G417,""),""))</f>
        <v/>
      </c>
      <c r="AY417" s="1" t="n">
        <f aca="false">+AY416+1</f>
        <v>415</v>
      </c>
      <c r="AZ417" s="978" t="str">
        <f aca="false">IFERROR(VLOOKUP($AY417,BI:BP,8,FALSE()),"")</f>
        <v/>
      </c>
      <c r="BA417" s="978" t="str">
        <f aca="false">IFERROR(VLOOKUP($AY417,BJ:BQ,8,FALSE()),"")</f>
        <v/>
      </c>
      <c r="BB417" s="978" t="str">
        <f aca="false">IFERROR(VLOOKUP($AY417,BK:BR,8,FALSE()),"")</f>
        <v/>
      </c>
      <c r="BC417" s="978" t="str">
        <f aca="false">IFERROR(VLOOKUP($AY417,BL:BS,8,FALSE()),"")</f>
        <v/>
      </c>
      <c r="BD417" s="978" t="str">
        <f aca="false">IFERROR(VLOOKUP($AY417,BM:BT,8,FALSE()),"")</f>
        <v/>
      </c>
      <c r="BE417" s="978" t="str">
        <f aca="false">IFERROR(VLOOKUP($AY417,BN:BU,8,FALSE()),"")</f>
        <v/>
      </c>
      <c r="BI417" s="1" t="str">
        <f aca="false">IF(BP417&lt;&gt;"",MAX(BI$3:BI416)+1,"")</f>
        <v/>
      </c>
      <c r="BJ417" s="1" t="str">
        <f aca="false">IF(BQ417&lt;&gt;"",MAX(BJ$3:BJ416)+1,"")</f>
        <v/>
      </c>
      <c r="BK417" s="1" t="str">
        <f aca="false">IF(BR417&lt;&gt;"",MAX(BK$3:BK416)+1,"")</f>
        <v/>
      </c>
      <c r="BL417" s="1" t="str">
        <f aca="false">IF(BS417&lt;&gt;"",MAX(BL$3:BL416)+1,"")</f>
        <v/>
      </c>
      <c r="BM417" s="1" t="str">
        <f aca="false">IF(BT417&lt;&gt;"",MAX(BM$3:BM416)+1,"")</f>
        <v/>
      </c>
      <c r="BN417" s="1" t="str">
        <f aca="false">IF(BU417&lt;&gt;"",MAX(BN$3:BN416)+1,"")</f>
        <v/>
      </c>
      <c r="BP417" s="1" t="str">
        <f aca="false">IF(B417&lt;&gt;"",IF(COUNTIF(BP$3:BP416,B417)&gt;0,"",B417),"")</f>
        <v/>
      </c>
      <c r="BQ417" s="1" t="str">
        <f aca="false">IF(C417&lt;&gt;"",IF(COUNTIF(BQ$3:BQ416,C417)&gt;0,"",C417),"")</f>
        <v/>
      </c>
      <c r="BR417" s="1" t="str">
        <f aca="false">IF(D417&lt;&gt;"",IF(COUNTIF(BR$3:BR416,D417)&gt;0,"",D417),"")</f>
        <v/>
      </c>
      <c r="BS417" s="1" t="str">
        <f aca="false">IF(E417&lt;&gt;"",IF(COUNTIF(BS$3:BS416,E417)&gt;0,"",E417),"")</f>
        <v/>
      </c>
      <c r="BT417" s="1" t="str">
        <f aca="false">IF(F417&lt;&gt;"",IF(COUNTIF(BT$3:BT416,F417)&gt;0,"",F417),"")</f>
        <v/>
      </c>
      <c r="BU417" s="1" t="str">
        <f aca="false">IF(G417&lt;&gt;"",IF(COUNTIF(BU$3:BU416,G417)&gt;0,"",G417),"")</f>
        <v/>
      </c>
    </row>
    <row r="418" customFormat="false" ht="15" hidden="false" customHeight="false" outlineLevel="0" collapsed="false">
      <c r="A418" s="972" t="str">
        <f aca="false">IF(B418&lt;&gt;"",CONCATENATE(B418,C418,D418,E418,F418,G418),"")</f>
        <v/>
      </c>
      <c r="B418" s="660"/>
      <c r="C418" s="660"/>
      <c r="D418" s="660"/>
      <c r="E418" s="1008"/>
      <c r="F418" s="660"/>
      <c r="G418" s="660"/>
      <c r="H418" s="1002"/>
      <c r="I418" s="1002"/>
      <c r="J418" s="1003"/>
      <c r="K418" s="1004"/>
      <c r="L418" s="1005"/>
      <c r="M418" s="1005"/>
      <c r="N418" s="1003"/>
      <c r="O418" s="1014"/>
      <c r="P418" s="1008"/>
      <c r="Q418" s="1008"/>
      <c r="R418" s="1008"/>
      <c r="S418" s="1007"/>
      <c r="V418" s="111" t="n">
        <f aca="false">+V417+1</f>
        <v>416</v>
      </c>
      <c r="W418" s="977" t="str">
        <f aca="false">IFERROR(VLOOKUP($V417,AD:AK,8,FALSE()),"")</f>
        <v/>
      </c>
      <c r="X418" s="977" t="str">
        <f aca="false">IFERROR(VLOOKUP($V418,AE:AL,8,FALSE()),"")</f>
        <v/>
      </c>
      <c r="Y418" s="977" t="str">
        <f aca="false">IFERROR(VLOOKUP($V418,AF:AM,8,FALSE()),"")</f>
        <v/>
      </c>
      <c r="Z418" s="977" t="str">
        <f aca="false">IFERROR(VLOOKUP($V418,AG:AN,8,FALSE()),"")</f>
        <v/>
      </c>
      <c r="AA418" s="977" t="str">
        <f aca="false">IFERROR(VLOOKUP($V418,AH:AO,8,FALSE()),"")</f>
        <v/>
      </c>
      <c r="AB418" s="977" t="str">
        <f aca="false">IFERROR(VLOOKUP($V418,AI:AP,8,FALSE()),"")</f>
        <v/>
      </c>
      <c r="AD418" s="111" t="str">
        <f aca="false">IF(AK418&lt;&gt;"",MAX(AD$3:AD417)+1,"")</f>
        <v/>
      </c>
      <c r="AE418" s="111" t="str">
        <f aca="false">IF(AL418&lt;&gt;"",MAX(AE$3:AE417)+1,"")</f>
        <v/>
      </c>
      <c r="AF418" s="111" t="str">
        <f aca="false">IF(AM418&lt;&gt;"",MAX(AF$3:AF417)+1,"")</f>
        <v/>
      </c>
      <c r="AG418" s="111" t="str">
        <f aca="false">IF(AN418&lt;&gt;"",MAX(AG$3:AG417)+1,"")</f>
        <v/>
      </c>
      <c r="AH418" s="111" t="str">
        <f aca="false">IF(AO418&lt;&gt;"",MAX(AH$3:AH417)+1,"")</f>
        <v/>
      </c>
      <c r="AI418" s="111" t="str">
        <f aca="false">IF(AP418&lt;&gt;"",MAX(AI$3:AI417)+1,"")</f>
        <v/>
      </c>
      <c r="AK418" s="111" t="str">
        <f aca="false">IF(B418="","",IF(COUNTIF($AK$3:AL417,B418)=0,B418,""))</f>
        <v/>
      </c>
      <c r="AL418" s="111" t="str">
        <f aca="false">IF(C418="","",IF($B418='Oneri di Urbanizzazione'!$E$33,IF(COUNTIF($AL$3:AL417,$C418)=0,$C418,""),""))</f>
        <v/>
      </c>
      <c r="AM418" s="111" t="str">
        <f aca="false">IF(D418="","",IF(AND($B418='Oneri di Urbanizzazione'!$E$33,$C418='Oneri di Urbanizzazione'!$E$35),IF(COUNTIF(AM$3:AM417,$D418)=0,$D418,""),""))</f>
        <v/>
      </c>
      <c r="AN418" s="111" t="str">
        <f aca="false">IF(E418="","",IF(AND($B418='Oneri di Urbanizzazione'!$E$33,$C418='Oneri di Urbanizzazione'!$E$35,$D418='Oneri di Urbanizzazione'!$E$38),IF(COUNTIF(AN$3:AN417,$E418)=0,$E418,""),""))</f>
        <v/>
      </c>
      <c r="AO418" s="111" t="str">
        <f aca="false">IF(F418="","",IF(AND($B418='Oneri di Urbanizzazione'!$E$33,$C418='Oneri di Urbanizzazione'!$E$35,$D418='Oneri di Urbanizzazione'!$E$38,$E418='Oneri di Urbanizzazione'!$E$40),IF(COUNTIF(AO$3:AO417,$F418)=0,$F418,""),""))</f>
        <v/>
      </c>
      <c r="AP418" s="111" t="str">
        <f aca="false">IF(G418="","",IF(AND($B418='Oneri di Urbanizzazione'!$E$33,$C418='Oneri di Urbanizzazione'!$E$35,$D418='Oneri di Urbanizzazione'!$E$38,$E418='Oneri di Urbanizzazione'!$E$40,$F418='Oneri di Urbanizzazione'!$E$42),IF(COUNTIF(AP$3:AP417,$G418)=0,$G418,""),""))</f>
        <v/>
      </c>
      <c r="AY418" s="1" t="n">
        <f aca="false">+AY417+1</f>
        <v>416</v>
      </c>
      <c r="AZ418" s="978" t="str">
        <f aca="false">IFERROR(VLOOKUP($AY418,BI:BP,8,FALSE()),"")</f>
        <v/>
      </c>
      <c r="BA418" s="978" t="str">
        <f aca="false">IFERROR(VLOOKUP($AY418,BJ:BQ,8,FALSE()),"")</f>
        <v/>
      </c>
      <c r="BB418" s="978" t="str">
        <f aca="false">IFERROR(VLOOKUP($AY418,BK:BR,8,FALSE()),"")</f>
        <v/>
      </c>
      <c r="BC418" s="978" t="str">
        <f aca="false">IFERROR(VLOOKUP($AY418,BL:BS,8,FALSE()),"")</f>
        <v/>
      </c>
      <c r="BD418" s="978" t="str">
        <f aca="false">IFERROR(VLOOKUP($AY418,BM:BT,8,FALSE()),"")</f>
        <v/>
      </c>
      <c r="BE418" s="978" t="str">
        <f aca="false">IFERROR(VLOOKUP($AY418,BN:BU,8,FALSE()),"")</f>
        <v/>
      </c>
      <c r="BI418" s="1" t="str">
        <f aca="false">IF(BP418&lt;&gt;"",MAX(BI$3:BI417)+1,"")</f>
        <v/>
      </c>
      <c r="BJ418" s="1" t="str">
        <f aca="false">IF(BQ418&lt;&gt;"",MAX(BJ$3:BJ417)+1,"")</f>
        <v/>
      </c>
      <c r="BK418" s="1" t="str">
        <f aca="false">IF(BR418&lt;&gt;"",MAX(BK$3:BK417)+1,"")</f>
        <v/>
      </c>
      <c r="BL418" s="1" t="str">
        <f aca="false">IF(BS418&lt;&gt;"",MAX(BL$3:BL417)+1,"")</f>
        <v/>
      </c>
      <c r="BM418" s="1" t="str">
        <f aca="false">IF(BT418&lt;&gt;"",MAX(BM$3:BM417)+1,"")</f>
        <v/>
      </c>
      <c r="BN418" s="1" t="str">
        <f aca="false">IF(BU418&lt;&gt;"",MAX(BN$3:BN417)+1,"")</f>
        <v/>
      </c>
      <c r="BP418" s="1" t="str">
        <f aca="false">IF(B418&lt;&gt;"",IF(COUNTIF(BP$3:BP417,B418)&gt;0,"",B418),"")</f>
        <v/>
      </c>
      <c r="BQ418" s="1" t="str">
        <f aca="false">IF(C418&lt;&gt;"",IF(COUNTIF(BQ$3:BQ417,C418)&gt;0,"",C418),"")</f>
        <v/>
      </c>
      <c r="BR418" s="1" t="str">
        <f aca="false">IF(D418&lt;&gt;"",IF(COUNTIF(BR$3:BR417,D418)&gt;0,"",D418),"")</f>
        <v/>
      </c>
      <c r="BS418" s="1" t="str">
        <f aca="false">IF(E418&lt;&gt;"",IF(COUNTIF(BS$3:BS417,E418)&gt;0,"",E418),"")</f>
        <v/>
      </c>
      <c r="BT418" s="1" t="str">
        <f aca="false">IF(F418&lt;&gt;"",IF(COUNTIF(BT$3:BT417,F418)&gt;0,"",F418),"")</f>
        <v/>
      </c>
      <c r="BU418" s="1" t="str">
        <f aca="false">IF(G418&lt;&gt;"",IF(COUNTIF(BU$3:BU417,G418)&gt;0,"",G418),"")</f>
        <v/>
      </c>
    </row>
    <row r="419" customFormat="false" ht="15" hidden="false" customHeight="false" outlineLevel="0" collapsed="false">
      <c r="A419" s="972" t="str">
        <f aca="false">IF(B419&lt;&gt;"",CONCATENATE(B419,C419,D419,E419,F419,G419),"")</f>
        <v/>
      </c>
      <c r="B419" s="660"/>
      <c r="C419" s="660"/>
      <c r="D419" s="660"/>
      <c r="E419" s="1008"/>
      <c r="F419" s="660"/>
      <c r="G419" s="660"/>
      <c r="H419" s="1002"/>
      <c r="I419" s="1002"/>
      <c r="J419" s="1003"/>
      <c r="K419" s="1004"/>
      <c r="L419" s="1005"/>
      <c r="M419" s="1005"/>
      <c r="N419" s="1003"/>
      <c r="O419" s="1014"/>
      <c r="P419" s="1008"/>
      <c r="Q419" s="1008"/>
      <c r="R419" s="1008"/>
      <c r="S419" s="1007"/>
      <c r="V419" s="111" t="n">
        <f aca="false">+V418+1</f>
        <v>417</v>
      </c>
      <c r="W419" s="977" t="str">
        <f aca="false">IFERROR(VLOOKUP($V418,AD:AK,8,FALSE()),"")</f>
        <v/>
      </c>
      <c r="X419" s="977" t="str">
        <f aca="false">IFERROR(VLOOKUP($V419,AE:AL,8,FALSE()),"")</f>
        <v/>
      </c>
      <c r="Y419" s="977" t="str">
        <f aca="false">IFERROR(VLOOKUP($V419,AF:AM,8,FALSE()),"")</f>
        <v/>
      </c>
      <c r="Z419" s="977" t="str">
        <f aca="false">IFERROR(VLOOKUP($V419,AG:AN,8,FALSE()),"")</f>
        <v/>
      </c>
      <c r="AA419" s="977" t="str">
        <f aca="false">IFERROR(VLOOKUP($V419,AH:AO,8,FALSE()),"")</f>
        <v/>
      </c>
      <c r="AB419" s="977" t="str">
        <f aca="false">IFERROR(VLOOKUP($V419,AI:AP,8,FALSE()),"")</f>
        <v/>
      </c>
      <c r="AD419" s="111" t="str">
        <f aca="false">IF(AK419&lt;&gt;"",MAX(AD$3:AD418)+1,"")</f>
        <v/>
      </c>
      <c r="AE419" s="111" t="str">
        <f aca="false">IF(AL419&lt;&gt;"",MAX(AE$3:AE418)+1,"")</f>
        <v/>
      </c>
      <c r="AF419" s="111" t="str">
        <f aca="false">IF(AM419&lt;&gt;"",MAX(AF$3:AF418)+1,"")</f>
        <v/>
      </c>
      <c r="AG419" s="111" t="str">
        <f aca="false">IF(AN419&lt;&gt;"",MAX(AG$3:AG418)+1,"")</f>
        <v/>
      </c>
      <c r="AH419" s="111" t="str">
        <f aca="false">IF(AO419&lt;&gt;"",MAX(AH$3:AH418)+1,"")</f>
        <v/>
      </c>
      <c r="AI419" s="111" t="str">
        <f aca="false">IF(AP419&lt;&gt;"",MAX(AI$3:AI418)+1,"")</f>
        <v/>
      </c>
      <c r="AK419" s="111" t="str">
        <f aca="false">IF(B419="","",IF(COUNTIF($AK$3:AL418,B419)=0,B419,""))</f>
        <v/>
      </c>
      <c r="AL419" s="111" t="str">
        <f aca="false">IF(C419="","",IF($B419='Oneri di Urbanizzazione'!$E$33,IF(COUNTIF($AL$3:AL418,$C419)=0,$C419,""),""))</f>
        <v/>
      </c>
      <c r="AM419" s="111" t="str">
        <f aca="false">IF(D419="","",IF(AND($B419='Oneri di Urbanizzazione'!$E$33,$C419='Oneri di Urbanizzazione'!$E$35),IF(COUNTIF(AM$3:AM418,$D419)=0,$D419,""),""))</f>
        <v/>
      </c>
      <c r="AN419" s="111" t="str">
        <f aca="false">IF(E419="","",IF(AND($B419='Oneri di Urbanizzazione'!$E$33,$C419='Oneri di Urbanizzazione'!$E$35,$D419='Oneri di Urbanizzazione'!$E$38),IF(COUNTIF(AN$3:AN418,$E419)=0,$E419,""),""))</f>
        <v/>
      </c>
      <c r="AO419" s="111" t="str">
        <f aca="false">IF(F419="","",IF(AND($B419='Oneri di Urbanizzazione'!$E$33,$C419='Oneri di Urbanizzazione'!$E$35,$D419='Oneri di Urbanizzazione'!$E$38,$E419='Oneri di Urbanizzazione'!$E$40),IF(COUNTIF(AO$3:AO418,$F419)=0,$F419,""),""))</f>
        <v/>
      </c>
      <c r="AP419" s="111" t="str">
        <f aca="false">IF(G419="","",IF(AND($B419='Oneri di Urbanizzazione'!$E$33,$C419='Oneri di Urbanizzazione'!$E$35,$D419='Oneri di Urbanizzazione'!$E$38,$E419='Oneri di Urbanizzazione'!$E$40,$F419='Oneri di Urbanizzazione'!$E$42),IF(COUNTIF(AP$3:AP418,$G419)=0,$G419,""),""))</f>
        <v/>
      </c>
      <c r="AY419" s="1" t="n">
        <f aca="false">+AY418+1</f>
        <v>417</v>
      </c>
      <c r="AZ419" s="978" t="str">
        <f aca="false">IFERROR(VLOOKUP($AY419,BI:BP,8,FALSE()),"")</f>
        <v/>
      </c>
      <c r="BA419" s="978" t="str">
        <f aca="false">IFERROR(VLOOKUP($AY419,BJ:BQ,8,FALSE()),"")</f>
        <v/>
      </c>
      <c r="BB419" s="978" t="str">
        <f aca="false">IFERROR(VLOOKUP($AY419,BK:BR,8,FALSE()),"")</f>
        <v/>
      </c>
      <c r="BC419" s="978" t="str">
        <f aca="false">IFERROR(VLOOKUP($AY419,BL:BS,8,FALSE()),"")</f>
        <v/>
      </c>
      <c r="BD419" s="978" t="str">
        <f aca="false">IFERROR(VLOOKUP($AY419,BM:BT,8,FALSE()),"")</f>
        <v/>
      </c>
      <c r="BE419" s="978" t="str">
        <f aca="false">IFERROR(VLOOKUP($AY419,BN:BU,8,FALSE()),"")</f>
        <v/>
      </c>
      <c r="BI419" s="1" t="str">
        <f aca="false">IF(BP419&lt;&gt;"",MAX(BI$3:BI418)+1,"")</f>
        <v/>
      </c>
      <c r="BJ419" s="1" t="str">
        <f aca="false">IF(BQ419&lt;&gt;"",MAX(BJ$3:BJ418)+1,"")</f>
        <v/>
      </c>
      <c r="BK419" s="1" t="str">
        <f aca="false">IF(BR419&lt;&gt;"",MAX(BK$3:BK418)+1,"")</f>
        <v/>
      </c>
      <c r="BL419" s="1" t="str">
        <f aca="false">IF(BS419&lt;&gt;"",MAX(BL$3:BL418)+1,"")</f>
        <v/>
      </c>
      <c r="BM419" s="1" t="str">
        <f aca="false">IF(BT419&lt;&gt;"",MAX(BM$3:BM418)+1,"")</f>
        <v/>
      </c>
      <c r="BN419" s="1" t="str">
        <f aca="false">IF(BU419&lt;&gt;"",MAX(BN$3:BN418)+1,"")</f>
        <v/>
      </c>
      <c r="BP419" s="1" t="str">
        <f aca="false">IF(B419&lt;&gt;"",IF(COUNTIF(BP$3:BP418,B419)&gt;0,"",B419),"")</f>
        <v/>
      </c>
      <c r="BQ419" s="1" t="str">
        <f aca="false">IF(C419&lt;&gt;"",IF(COUNTIF(BQ$3:BQ418,C419)&gt;0,"",C419),"")</f>
        <v/>
      </c>
      <c r="BR419" s="1" t="str">
        <f aca="false">IF(D419&lt;&gt;"",IF(COUNTIF(BR$3:BR418,D419)&gt;0,"",D419),"")</f>
        <v/>
      </c>
      <c r="BS419" s="1" t="str">
        <f aca="false">IF(E419&lt;&gt;"",IF(COUNTIF(BS$3:BS418,E419)&gt;0,"",E419),"")</f>
        <v/>
      </c>
      <c r="BT419" s="1" t="str">
        <f aca="false">IF(F419&lt;&gt;"",IF(COUNTIF(BT$3:BT418,F419)&gt;0,"",F419),"")</f>
        <v/>
      </c>
      <c r="BU419" s="1" t="str">
        <f aca="false">IF(G419&lt;&gt;"",IF(COUNTIF(BU$3:BU418,G419)&gt;0,"",G419),"")</f>
        <v/>
      </c>
    </row>
    <row r="420" customFormat="false" ht="15" hidden="false" customHeight="false" outlineLevel="0" collapsed="false">
      <c r="A420" s="972" t="str">
        <f aca="false">IF(B420&lt;&gt;"",CONCATENATE(B420,C420,D420,E420,F420,G420),"")</f>
        <v/>
      </c>
      <c r="B420" s="660"/>
      <c r="C420" s="660"/>
      <c r="D420" s="660"/>
      <c r="E420" s="1008"/>
      <c r="F420" s="660"/>
      <c r="G420" s="660"/>
      <c r="H420" s="1002"/>
      <c r="I420" s="1002"/>
      <c r="J420" s="1003"/>
      <c r="K420" s="1004"/>
      <c r="L420" s="1005"/>
      <c r="M420" s="1005"/>
      <c r="N420" s="1003"/>
      <c r="O420" s="1014"/>
      <c r="P420" s="1008"/>
      <c r="Q420" s="1008"/>
      <c r="R420" s="1008"/>
      <c r="S420" s="1007"/>
      <c r="V420" s="111" t="n">
        <f aca="false">+V419+1</f>
        <v>418</v>
      </c>
      <c r="W420" s="977" t="str">
        <f aca="false">IFERROR(VLOOKUP($V419,AD:AK,8,FALSE()),"")</f>
        <v/>
      </c>
      <c r="X420" s="977" t="str">
        <f aca="false">IFERROR(VLOOKUP($V420,AE:AL,8,FALSE()),"")</f>
        <v/>
      </c>
      <c r="Y420" s="977" t="str">
        <f aca="false">IFERROR(VLOOKUP($V420,AF:AM,8,FALSE()),"")</f>
        <v/>
      </c>
      <c r="Z420" s="977" t="str">
        <f aca="false">IFERROR(VLOOKUP($V420,AG:AN,8,FALSE()),"")</f>
        <v/>
      </c>
      <c r="AA420" s="977" t="str">
        <f aca="false">IFERROR(VLOOKUP($V420,AH:AO,8,FALSE()),"")</f>
        <v/>
      </c>
      <c r="AB420" s="977" t="str">
        <f aca="false">IFERROR(VLOOKUP($V420,AI:AP,8,FALSE()),"")</f>
        <v/>
      </c>
      <c r="AD420" s="111" t="str">
        <f aca="false">IF(AK420&lt;&gt;"",MAX(AD$3:AD419)+1,"")</f>
        <v/>
      </c>
      <c r="AE420" s="111" t="str">
        <f aca="false">IF(AL420&lt;&gt;"",MAX(AE$3:AE419)+1,"")</f>
        <v/>
      </c>
      <c r="AF420" s="111" t="str">
        <f aca="false">IF(AM420&lt;&gt;"",MAX(AF$3:AF419)+1,"")</f>
        <v/>
      </c>
      <c r="AG420" s="111" t="str">
        <f aca="false">IF(AN420&lt;&gt;"",MAX(AG$3:AG419)+1,"")</f>
        <v/>
      </c>
      <c r="AH420" s="111" t="str">
        <f aca="false">IF(AO420&lt;&gt;"",MAX(AH$3:AH419)+1,"")</f>
        <v/>
      </c>
      <c r="AI420" s="111" t="str">
        <f aca="false">IF(AP420&lt;&gt;"",MAX(AI$3:AI419)+1,"")</f>
        <v/>
      </c>
      <c r="AK420" s="111" t="str">
        <f aca="false">IF(B420="","",IF(COUNTIF($AK$3:AL419,B420)=0,B420,""))</f>
        <v/>
      </c>
      <c r="AL420" s="111" t="str">
        <f aca="false">IF(C420="","",IF($B420='Oneri di Urbanizzazione'!$E$33,IF(COUNTIF($AL$3:AL419,$C420)=0,$C420,""),""))</f>
        <v/>
      </c>
      <c r="AM420" s="111" t="str">
        <f aca="false">IF(D420="","",IF(AND($B420='Oneri di Urbanizzazione'!$E$33,$C420='Oneri di Urbanizzazione'!$E$35),IF(COUNTIF(AM$3:AM419,$D420)=0,$D420,""),""))</f>
        <v/>
      </c>
      <c r="AN420" s="111" t="str">
        <f aca="false">IF(E420="","",IF(AND($B420='Oneri di Urbanizzazione'!$E$33,$C420='Oneri di Urbanizzazione'!$E$35,$D420='Oneri di Urbanizzazione'!$E$38),IF(COUNTIF(AN$3:AN419,$E420)=0,$E420,""),""))</f>
        <v/>
      </c>
      <c r="AO420" s="111" t="str">
        <f aca="false">IF(F420="","",IF(AND($B420='Oneri di Urbanizzazione'!$E$33,$C420='Oneri di Urbanizzazione'!$E$35,$D420='Oneri di Urbanizzazione'!$E$38,$E420='Oneri di Urbanizzazione'!$E$40),IF(COUNTIF(AO$3:AO419,$F420)=0,$F420,""),""))</f>
        <v/>
      </c>
      <c r="AP420" s="111" t="str">
        <f aca="false">IF(G420="","",IF(AND($B420='Oneri di Urbanizzazione'!$E$33,$C420='Oneri di Urbanizzazione'!$E$35,$D420='Oneri di Urbanizzazione'!$E$38,$E420='Oneri di Urbanizzazione'!$E$40,$F420='Oneri di Urbanizzazione'!$E$42),IF(COUNTIF(AP$3:AP419,$G420)=0,$G420,""),""))</f>
        <v/>
      </c>
      <c r="AY420" s="1" t="n">
        <f aca="false">+AY419+1</f>
        <v>418</v>
      </c>
      <c r="AZ420" s="978" t="str">
        <f aca="false">IFERROR(VLOOKUP($AY420,BI:BP,8,FALSE()),"")</f>
        <v/>
      </c>
      <c r="BA420" s="978" t="str">
        <f aca="false">IFERROR(VLOOKUP($AY420,BJ:BQ,8,FALSE()),"")</f>
        <v/>
      </c>
      <c r="BB420" s="978" t="str">
        <f aca="false">IFERROR(VLOOKUP($AY420,BK:BR,8,FALSE()),"")</f>
        <v/>
      </c>
      <c r="BC420" s="978" t="str">
        <f aca="false">IFERROR(VLOOKUP($AY420,BL:BS,8,FALSE()),"")</f>
        <v/>
      </c>
      <c r="BD420" s="978" t="str">
        <f aca="false">IFERROR(VLOOKUP($AY420,BM:BT,8,FALSE()),"")</f>
        <v/>
      </c>
      <c r="BE420" s="978" t="str">
        <f aca="false">IFERROR(VLOOKUP($AY420,BN:BU,8,FALSE()),"")</f>
        <v/>
      </c>
      <c r="BI420" s="1" t="str">
        <f aca="false">IF(BP420&lt;&gt;"",MAX(BI$3:BI419)+1,"")</f>
        <v/>
      </c>
      <c r="BJ420" s="1" t="str">
        <f aca="false">IF(BQ420&lt;&gt;"",MAX(BJ$3:BJ419)+1,"")</f>
        <v/>
      </c>
      <c r="BK420" s="1" t="str">
        <f aca="false">IF(BR420&lt;&gt;"",MAX(BK$3:BK419)+1,"")</f>
        <v/>
      </c>
      <c r="BL420" s="1" t="str">
        <f aca="false">IF(BS420&lt;&gt;"",MAX(BL$3:BL419)+1,"")</f>
        <v/>
      </c>
      <c r="BM420" s="1" t="str">
        <f aca="false">IF(BT420&lt;&gt;"",MAX(BM$3:BM419)+1,"")</f>
        <v/>
      </c>
      <c r="BN420" s="1" t="str">
        <f aca="false">IF(BU420&lt;&gt;"",MAX(BN$3:BN419)+1,"")</f>
        <v/>
      </c>
      <c r="BP420" s="1" t="str">
        <f aca="false">IF(B420&lt;&gt;"",IF(COUNTIF(BP$3:BP419,B420)&gt;0,"",B420),"")</f>
        <v/>
      </c>
      <c r="BQ420" s="1" t="str">
        <f aca="false">IF(C420&lt;&gt;"",IF(COUNTIF(BQ$3:BQ419,C420)&gt;0,"",C420),"")</f>
        <v/>
      </c>
      <c r="BR420" s="1" t="str">
        <f aca="false">IF(D420&lt;&gt;"",IF(COUNTIF(BR$3:BR419,D420)&gt;0,"",D420),"")</f>
        <v/>
      </c>
      <c r="BS420" s="1" t="str">
        <f aca="false">IF(E420&lt;&gt;"",IF(COUNTIF(BS$3:BS419,E420)&gt;0,"",E420),"")</f>
        <v/>
      </c>
      <c r="BT420" s="1" t="str">
        <f aca="false">IF(F420&lt;&gt;"",IF(COUNTIF(BT$3:BT419,F420)&gt;0,"",F420),"")</f>
        <v/>
      </c>
      <c r="BU420" s="1" t="str">
        <f aca="false">IF(G420&lt;&gt;"",IF(COUNTIF(BU$3:BU419,G420)&gt;0,"",G420),"")</f>
        <v/>
      </c>
    </row>
    <row r="421" customFormat="false" ht="15" hidden="false" customHeight="false" outlineLevel="0" collapsed="false">
      <c r="A421" s="972" t="str">
        <f aca="false">IF(B421&lt;&gt;"",CONCATENATE(B421,C421,D421,E421,F421,G421),"")</f>
        <v/>
      </c>
      <c r="B421" s="660"/>
      <c r="C421" s="660"/>
      <c r="D421" s="660"/>
      <c r="E421" s="1008"/>
      <c r="F421" s="660"/>
      <c r="G421" s="660"/>
      <c r="H421" s="1002"/>
      <c r="I421" s="1002"/>
      <c r="J421" s="1003"/>
      <c r="K421" s="1004"/>
      <c r="L421" s="1005"/>
      <c r="M421" s="1005"/>
      <c r="N421" s="1003"/>
      <c r="O421" s="1014"/>
      <c r="P421" s="1008"/>
      <c r="Q421" s="1008"/>
      <c r="R421" s="1008"/>
      <c r="S421" s="1007"/>
      <c r="V421" s="111" t="n">
        <f aca="false">+V420+1</f>
        <v>419</v>
      </c>
      <c r="W421" s="977" t="str">
        <f aca="false">IFERROR(VLOOKUP($V420,AD:AK,8,FALSE()),"")</f>
        <v/>
      </c>
      <c r="X421" s="977" t="str">
        <f aca="false">IFERROR(VLOOKUP($V421,AE:AL,8,FALSE()),"")</f>
        <v/>
      </c>
      <c r="Y421" s="977" t="str">
        <f aca="false">IFERROR(VLOOKUP($V421,AF:AM,8,FALSE()),"")</f>
        <v/>
      </c>
      <c r="Z421" s="977" t="str">
        <f aca="false">IFERROR(VLOOKUP($V421,AG:AN,8,FALSE()),"")</f>
        <v/>
      </c>
      <c r="AA421" s="977" t="str">
        <f aca="false">IFERROR(VLOOKUP($V421,AH:AO,8,FALSE()),"")</f>
        <v/>
      </c>
      <c r="AB421" s="977" t="str">
        <f aca="false">IFERROR(VLOOKUP($V421,AI:AP,8,FALSE()),"")</f>
        <v/>
      </c>
      <c r="AD421" s="111" t="str">
        <f aca="false">IF(AK421&lt;&gt;"",MAX(AD$3:AD420)+1,"")</f>
        <v/>
      </c>
      <c r="AE421" s="111" t="str">
        <f aca="false">IF(AL421&lt;&gt;"",MAX(AE$3:AE420)+1,"")</f>
        <v/>
      </c>
      <c r="AF421" s="111" t="str">
        <f aca="false">IF(AM421&lt;&gt;"",MAX(AF$3:AF420)+1,"")</f>
        <v/>
      </c>
      <c r="AG421" s="111" t="str">
        <f aca="false">IF(AN421&lt;&gt;"",MAX(AG$3:AG420)+1,"")</f>
        <v/>
      </c>
      <c r="AH421" s="111" t="str">
        <f aca="false">IF(AO421&lt;&gt;"",MAX(AH$3:AH420)+1,"")</f>
        <v/>
      </c>
      <c r="AI421" s="111" t="str">
        <f aca="false">IF(AP421&lt;&gt;"",MAX(AI$3:AI420)+1,"")</f>
        <v/>
      </c>
      <c r="AK421" s="111" t="str">
        <f aca="false">IF(B421="","",IF(COUNTIF($AK$3:AL420,B421)=0,B421,""))</f>
        <v/>
      </c>
      <c r="AL421" s="111" t="str">
        <f aca="false">IF(C421="","",IF($B421='Oneri di Urbanizzazione'!$E$33,IF(COUNTIF($AL$3:AL420,$C421)=0,$C421,""),""))</f>
        <v/>
      </c>
      <c r="AM421" s="111" t="str">
        <f aca="false">IF(D421="","",IF(AND($B421='Oneri di Urbanizzazione'!$E$33,$C421='Oneri di Urbanizzazione'!$E$35),IF(COUNTIF(AM$3:AM420,$D421)=0,$D421,""),""))</f>
        <v/>
      </c>
      <c r="AN421" s="111" t="str">
        <f aca="false">IF(E421="","",IF(AND($B421='Oneri di Urbanizzazione'!$E$33,$C421='Oneri di Urbanizzazione'!$E$35,$D421='Oneri di Urbanizzazione'!$E$38),IF(COUNTIF(AN$3:AN420,$E421)=0,$E421,""),""))</f>
        <v/>
      </c>
      <c r="AO421" s="111" t="str">
        <f aca="false">IF(F421="","",IF(AND($B421='Oneri di Urbanizzazione'!$E$33,$C421='Oneri di Urbanizzazione'!$E$35,$D421='Oneri di Urbanizzazione'!$E$38,$E421='Oneri di Urbanizzazione'!$E$40),IF(COUNTIF(AO$3:AO420,$F421)=0,$F421,""),""))</f>
        <v/>
      </c>
      <c r="AP421" s="111" t="str">
        <f aca="false">IF(G421="","",IF(AND($B421='Oneri di Urbanizzazione'!$E$33,$C421='Oneri di Urbanizzazione'!$E$35,$D421='Oneri di Urbanizzazione'!$E$38,$E421='Oneri di Urbanizzazione'!$E$40,$F421='Oneri di Urbanizzazione'!$E$42),IF(COUNTIF(AP$3:AP420,$G421)=0,$G421,""),""))</f>
        <v/>
      </c>
      <c r="AY421" s="1" t="n">
        <f aca="false">+AY420+1</f>
        <v>419</v>
      </c>
      <c r="AZ421" s="978" t="str">
        <f aca="false">IFERROR(VLOOKUP($AY421,BI:BP,8,FALSE()),"")</f>
        <v/>
      </c>
      <c r="BA421" s="978" t="str">
        <f aca="false">IFERROR(VLOOKUP($AY421,BJ:BQ,8,FALSE()),"")</f>
        <v/>
      </c>
      <c r="BB421" s="978" t="str">
        <f aca="false">IFERROR(VLOOKUP($AY421,BK:BR,8,FALSE()),"")</f>
        <v/>
      </c>
      <c r="BC421" s="978" t="str">
        <f aca="false">IFERROR(VLOOKUP($AY421,BL:BS,8,FALSE()),"")</f>
        <v/>
      </c>
      <c r="BD421" s="978" t="str">
        <f aca="false">IFERROR(VLOOKUP($AY421,BM:BT,8,FALSE()),"")</f>
        <v/>
      </c>
      <c r="BE421" s="978" t="str">
        <f aca="false">IFERROR(VLOOKUP($AY421,BN:BU,8,FALSE()),"")</f>
        <v/>
      </c>
      <c r="BI421" s="1" t="str">
        <f aca="false">IF(BP421&lt;&gt;"",MAX(BI$3:BI420)+1,"")</f>
        <v/>
      </c>
      <c r="BJ421" s="1" t="str">
        <f aca="false">IF(BQ421&lt;&gt;"",MAX(BJ$3:BJ420)+1,"")</f>
        <v/>
      </c>
      <c r="BK421" s="1" t="str">
        <f aca="false">IF(BR421&lt;&gt;"",MAX(BK$3:BK420)+1,"")</f>
        <v/>
      </c>
      <c r="BL421" s="1" t="str">
        <f aca="false">IF(BS421&lt;&gt;"",MAX(BL$3:BL420)+1,"")</f>
        <v/>
      </c>
      <c r="BM421" s="1" t="str">
        <f aca="false">IF(BT421&lt;&gt;"",MAX(BM$3:BM420)+1,"")</f>
        <v/>
      </c>
      <c r="BN421" s="1" t="str">
        <f aca="false">IF(BU421&lt;&gt;"",MAX(BN$3:BN420)+1,"")</f>
        <v/>
      </c>
      <c r="BP421" s="1" t="str">
        <f aca="false">IF(B421&lt;&gt;"",IF(COUNTIF(BP$3:BP420,B421)&gt;0,"",B421),"")</f>
        <v/>
      </c>
      <c r="BQ421" s="1" t="str">
        <f aca="false">IF(C421&lt;&gt;"",IF(COUNTIF(BQ$3:BQ420,C421)&gt;0,"",C421),"")</f>
        <v/>
      </c>
      <c r="BR421" s="1" t="str">
        <f aca="false">IF(D421&lt;&gt;"",IF(COUNTIF(BR$3:BR420,D421)&gt;0,"",D421),"")</f>
        <v/>
      </c>
      <c r="BS421" s="1" t="str">
        <f aca="false">IF(E421&lt;&gt;"",IF(COUNTIF(BS$3:BS420,E421)&gt;0,"",E421),"")</f>
        <v/>
      </c>
      <c r="BT421" s="1" t="str">
        <f aca="false">IF(F421&lt;&gt;"",IF(COUNTIF(BT$3:BT420,F421)&gt;0,"",F421),"")</f>
        <v/>
      </c>
      <c r="BU421" s="1" t="str">
        <f aca="false">IF(G421&lt;&gt;"",IF(COUNTIF(BU$3:BU420,G421)&gt;0,"",G421),"")</f>
        <v/>
      </c>
    </row>
    <row r="422" customFormat="false" ht="15" hidden="false" customHeight="false" outlineLevel="0" collapsed="false">
      <c r="A422" s="972" t="str">
        <f aca="false">IF(B422&lt;&gt;"",CONCATENATE(B422,C422,D422,E422,F422,G422),"")</f>
        <v/>
      </c>
      <c r="B422" s="660"/>
      <c r="C422" s="660"/>
      <c r="D422" s="660"/>
      <c r="E422" s="1008"/>
      <c r="F422" s="660"/>
      <c r="G422" s="660"/>
      <c r="H422" s="1002"/>
      <c r="I422" s="1002"/>
      <c r="J422" s="1003"/>
      <c r="K422" s="1004"/>
      <c r="L422" s="1005"/>
      <c r="M422" s="1005"/>
      <c r="N422" s="1003"/>
      <c r="O422" s="1014"/>
      <c r="P422" s="1008"/>
      <c r="Q422" s="1008"/>
      <c r="R422" s="1008"/>
      <c r="S422" s="1007"/>
      <c r="V422" s="111" t="n">
        <f aca="false">+V421+1</f>
        <v>420</v>
      </c>
      <c r="W422" s="977" t="str">
        <f aca="false">IFERROR(VLOOKUP($V421,AD:AK,8,FALSE()),"")</f>
        <v/>
      </c>
      <c r="X422" s="977" t="str">
        <f aca="false">IFERROR(VLOOKUP($V422,AE:AL,8,FALSE()),"")</f>
        <v/>
      </c>
      <c r="Y422" s="977" t="str">
        <f aca="false">IFERROR(VLOOKUP($V422,AF:AM,8,FALSE()),"")</f>
        <v/>
      </c>
      <c r="Z422" s="977" t="str">
        <f aca="false">IFERROR(VLOOKUP($V422,AG:AN,8,FALSE()),"")</f>
        <v/>
      </c>
      <c r="AA422" s="977" t="str">
        <f aca="false">IFERROR(VLOOKUP($V422,AH:AO,8,FALSE()),"")</f>
        <v/>
      </c>
      <c r="AB422" s="977" t="str">
        <f aca="false">IFERROR(VLOOKUP($V422,AI:AP,8,FALSE()),"")</f>
        <v/>
      </c>
      <c r="AD422" s="111" t="str">
        <f aca="false">IF(AK422&lt;&gt;"",MAX(AD$3:AD421)+1,"")</f>
        <v/>
      </c>
      <c r="AE422" s="111" t="str">
        <f aca="false">IF(AL422&lt;&gt;"",MAX(AE$3:AE421)+1,"")</f>
        <v/>
      </c>
      <c r="AF422" s="111" t="str">
        <f aca="false">IF(AM422&lt;&gt;"",MAX(AF$3:AF421)+1,"")</f>
        <v/>
      </c>
      <c r="AG422" s="111" t="str">
        <f aca="false">IF(AN422&lt;&gt;"",MAX(AG$3:AG421)+1,"")</f>
        <v/>
      </c>
      <c r="AH422" s="111" t="str">
        <f aca="false">IF(AO422&lt;&gt;"",MAX(AH$3:AH421)+1,"")</f>
        <v/>
      </c>
      <c r="AI422" s="111" t="str">
        <f aca="false">IF(AP422&lt;&gt;"",MAX(AI$3:AI421)+1,"")</f>
        <v/>
      </c>
      <c r="AK422" s="111" t="str">
        <f aca="false">IF(B422="","",IF(COUNTIF($AK$3:AL421,B422)=0,B422,""))</f>
        <v/>
      </c>
      <c r="AL422" s="111" t="str">
        <f aca="false">IF(C422="","",IF($B422='Oneri di Urbanizzazione'!$E$33,IF(COUNTIF($AL$3:AL421,$C422)=0,$C422,""),""))</f>
        <v/>
      </c>
      <c r="AM422" s="111" t="str">
        <f aca="false">IF(D422="","",IF(AND($B422='Oneri di Urbanizzazione'!$E$33,$C422='Oneri di Urbanizzazione'!$E$35),IF(COUNTIF(AM$3:AM421,$D422)=0,$D422,""),""))</f>
        <v/>
      </c>
      <c r="AN422" s="111" t="str">
        <f aca="false">IF(E422="","",IF(AND($B422='Oneri di Urbanizzazione'!$E$33,$C422='Oneri di Urbanizzazione'!$E$35,$D422='Oneri di Urbanizzazione'!$E$38),IF(COUNTIF(AN$3:AN421,$E422)=0,$E422,""),""))</f>
        <v/>
      </c>
      <c r="AO422" s="111" t="str">
        <f aca="false">IF(F422="","",IF(AND($B422='Oneri di Urbanizzazione'!$E$33,$C422='Oneri di Urbanizzazione'!$E$35,$D422='Oneri di Urbanizzazione'!$E$38,$E422='Oneri di Urbanizzazione'!$E$40),IF(COUNTIF(AO$3:AO421,$F422)=0,$F422,""),""))</f>
        <v/>
      </c>
      <c r="AP422" s="111" t="str">
        <f aca="false">IF(G422="","",IF(AND($B422='Oneri di Urbanizzazione'!$E$33,$C422='Oneri di Urbanizzazione'!$E$35,$D422='Oneri di Urbanizzazione'!$E$38,$E422='Oneri di Urbanizzazione'!$E$40,$F422='Oneri di Urbanizzazione'!$E$42),IF(COUNTIF(AP$3:AP421,$G422)=0,$G422,""),""))</f>
        <v/>
      </c>
      <c r="AY422" s="1" t="n">
        <f aca="false">+AY421+1</f>
        <v>420</v>
      </c>
      <c r="AZ422" s="978" t="str">
        <f aca="false">IFERROR(VLOOKUP($AY422,BI:BP,8,FALSE()),"")</f>
        <v/>
      </c>
      <c r="BA422" s="978" t="str">
        <f aca="false">IFERROR(VLOOKUP($AY422,BJ:BQ,8,FALSE()),"")</f>
        <v/>
      </c>
      <c r="BB422" s="978" t="str">
        <f aca="false">IFERROR(VLOOKUP($AY422,BK:BR,8,FALSE()),"")</f>
        <v/>
      </c>
      <c r="BC422" s="978" t="str">
        <f aca="false">IFERROR(VLOOKUP($AY422,BL:BS,8,FALSE()),"")</f>
        <v/>
      </c>
      <c r="BD422" s="978" t="str">
        <f aca="false">IFERROR(VLOOKUP($AY422,BM:BT,8,FALSE()),"")</f>
        <v/>
      </c>
      <c r="BE422" s="978" t="str">
        <f aca="false">IFERROR(VLOOKUP($AY422,BN:BU,8,FALSE()),"")</f>
        <v/>
      </c>
      <c r="BI422" s="1" t="str">
        <f aca="false">IF(BP422&lt;&gt;"",MAX(BI$3:BI421)+1,"")</f>
        <v/>
      </c>
      <c r="BJ422" s="1" t="str">
        <f aca="false">IF(BQ422&lt;&gt;"",MAX(BJ$3:BJ421)+1,"")</f>
        <v/>
      </c>
      <c r="BK422" s="1" t="str">
        <f aca="false">IF(BR422&lt;&gt;"",MAX(BK$3:BK421)+1,"")</f>
        <v/>
      </c>
      <c r="BL422" s="1" t="str">
        <f aca="false">IF(BS422&lt;&gt;"",MAX(BL$3:BL421)+1,"")</f>
        <v/>
      </c>
      <c r="BM422" s="1" t="str">
        <f aca="false">IF(BT422&lt;&gt;"",MAX(BM$3:BM421)+1,"")</f>
        <v/>
      </c>
      <c r="BN422" s="1" t="str">
        <f aca="false">IF(BU422&lt;&gt;"",MAX(BN$3:BN421)+1,"")</f>
        <v/>
      </c>
      <c r="BP422" s="1" t="str">
        <f aca="false">IF(B422&lt;&gt;"",IF(COUNTIF(BP$3:BP421,B422)&gt;0,"",B422),"")</f>
        <v/>
      </c>
      <c r="BQ422" s="1" t="str">
        <f aca="false">IF(C422&lt;&gt;"",IF(COUNTIF(BQ$3:BQ421,C422)&gt;0,"",C422),"")</f>
        <v/>
      </c>
      <c r="BR422" s="1" t="str">
        <f aca="false">IF(D422&lt;&gt;"",IF(COUNTIF(BR$3:BR421,D422)&gt;0,"",D422),"")</f>
        <v/>
      </c>
      <c r="BS422" s="1" t="str">
        <f aca="false">IF(E422&lt;&gt;"",IF(COUNTIF(BS$3:BS421,E422)&gt;0,"",E422),"")</f>
        <v/>
      </c>
      <c r="BT422" s="1" t="str">
        <f aca="false">IF(F422&lt;&gt;"",IF(COUNTIF(BT$3:BT421,F422)&gt;0,"",F422),"")</f>
        <v/>
      </c>
      <c r="BU422" s="1" t="str">
        <f aca="false">IF(G422&lt;&gt;"",IF(COUNTIF(BU$3:BU421,G422)&gt;0,"",G422),"")</f>
        <v/>
      </c>
    </row>
    <row r="423" customFormat="false" ht="15" hidden="false" customHeight="false" outlineLevel="0" collapsed="false">
      <c r="A423" s="972" t="str">
        <f aca="false">IF(B423&lt;&gt;"",CONCATENATE(B423,C423,D423,E423,F423,G423),"")</f>
        <v/>
      </c>
      <c r="B423" s="660"/>
      <c r="C423" s="660"/>
      <c r="D423" s="660"/>
      <c r="E423" s="1008"/>
      <c r="F423" s="660"/>
      <c r="G423" s="660"/>
      <c r="H423" s="1002"/>
      <c r="I423" s="1002"/>
      <c r="J423" s="1003"/>
      <c r="K423" s="1004"/>
      <c r="L423" s="1005"/>
      <c r="M423" s="1005"/>
      <c r="N423" s="1003"/>
      <c r="O423" s="1014"/>
      <c r="P423" s="1008"/>
      <c r="Q423" s="1008"/>
      <c r="R423" s="1008"/>
      <c r="S423" s="1007"/>
      <c r="V423" s="111" t="n">
        <f aca="false">+V422+1</f>
        <v>421</v>
      </c>
      <c r="W423" s="977" t="str">
        <f aca="false">IFERROR(VLOOKUP($V422,AD:AK,8,FALSE()),"")</f>
        <v/>
      </c>
      <c r="X423" s="977" t="str">
        <f aca="false">IFERROR(VLOOKUP($V423,AE:AL,8,FALSE()),"")</f>
        <v/>
      </c>
      <c r="Y423" s="977" t="str">
        <f aca="false">IFERROR(VLOOKUP($V423,AF:AM,8,FALSE()),"")</f>
        <v/>
      </c>
      <c r="Z423" s="977" t="str">
        <f aca="false">IFERROR(VLOOKUP($V423,AG:AN,8,FALSE()),"")</f>
        <v/>
      </c>
      <c r="AA423" s="977" t="str">
        <f aca="false">IFERROR(VLOOKUP($V423,AH:AO,8,FALSE()),"")</f>
        <v/>
      </c>
      <c r="AB423" s="977" t="str">
        <f aca="false">IFERROR(VLOOKUP($V423,AI:AP,8,FALSE()),"")</f>
        <v/>
      </c>
      <c r="AD423" s="111" t="str">
        <f aca="false">IF(AK423&lt;&gt;"",MAX(AD$3:AD422)+1,"")</f>
        <v/>
      </c>
      <c r="AE423" s="111" t="str">
        <f aca="false">IF(AL423&lt;&gt;"",MAX(AE$3:AE422)+1,"")</f>
        <v/>
      </c>
      <c r="AF423" s="111" t="str">
        <f aca="false">IF(AM423&lt;&gt;"",MAX(AF$3:AF422)+1,"")</f>
        <v/>
      </c>
      <c r="AG423" s="111" t="str">
        <f aca="false">IF(AN423&lt;&gt;"",MAX(AG$3:AG422)+1,"")</f>
        <v/>
      </c>
      <c r="AH423" s="111" t="str">
        <f aca="false">IF(AO423&lt;&gt;"",MAX(AH$3:AH422)+1,"")</f>
        <v/>
      </c>
      <c r="AI423" s="111" t="str">
        <f aca="false">IF(AP423&lt;&gt;"",MAX(AI$3:AI422)+1,"")</f>
        <v/>
      </c>
      <c r="AK423" s="111" t="str">
        <f aca="false">IF(B423="","",IF(COUNTIF($AK$3:AL422,B423)=0,B423,""))</f>
        <v/>
      </c>
      <c r="AL423" s="111" t="str">
        <f aca="false">IF(C423="","",IF($B423='Oneri di Urbanizzazione'!$E$33,IF(COUNTIF($AL$3:AL422,$C423)=0,$C423,""),""))</f>
        <v/>
      </c>
      <c r="AM423" s="111" t="str">
        <f aca="false">IF(D423="","",IF(AND($B423='Oneri di Urbanizzazione'!$E$33,$C423='Oneri di Urbanizzazione'!$E$35),IF(COUNTIF(AM$3:AM422,$D423)=0,$D423,""),""))</f>
        <v/>
      </c>
      <c r="AN423" s="111" t="str">
        <f aca="false">IF(E423="","",IF(AND($B423='Oneri di Urbanizzazione'!$E$33,$C423='Oneri di Urbanizzazione'!$E$35,$D423='Oneri di Urbanizzazione'!$E$38),IF(COUNTIF(AN$3:AN422,$E423)=0,$E423,""),""))</f>
        <v/>
      </c>
      <c r="AO423" s="111" t="str">
        <f aca="false">IF(F423="","",IF(AND($B423='Oneri di Urbanizzazione'!$E$33,$C423='Oneri di Urbanizzazione'!$E$35,$D423='Oneri di Urbanizzazione'!$E$38,$E423='Oneri di Urbanizzazione'!$E$40),IF(COUNTIF(AO$3:AO422,$F423)=0,$F423,""),""))</f>
        <v/>
      </c>
      <c r="AP423" s="111" t="str">
        <f aca="false">IF(G423="","",IF(AND($B423='Oneri di Urbanizzazione'!$E$33,$C423='Oneri di Urbanizzazione'!$E$35,$D423='Oneri di Urbanizzazione'!$E$38,$E423='Oneri di Urbanizzazione'!$E$40,$F423='Oneri di Urbanizzazione'!$E$42),IF(COUNTIF(AP$3:AP422,$G423)=0,$G423,""),""))</f>
        <v/>
      </c>
      <c r="AY423" s="1" t="n">
        <f aca="false">+AY422+1</f>
        <v>421</v>
      </c>
      <c r="AZ423" s="978" t="str">
        <f aca="false">IFERROR(VLOOKUP($AY423,BI:BP,8,FALSE()),"")</f>
        <v/>
      </c>
      <c r="BA423" s="978" t="str">
        <f aca="false">IFERROR(VLOOKUP($AY423,BJ:BQ,8,FALSE()),"")</f>
        <v/>
      </c>
      <c r="BB423" s="978" t="str">
        <f aca="false">IFERROR(VLOOKUP($AY423,BK:BR,8,FALSE()),"")</f>
        <v/>
      </c>
      <c r="BC423" s="978" t="str">
        <f aca="false">IFERROR(VLOOKUP($AY423,BL:BS,8,FALSE()),"")</f>
        <v/>
      </c>
      <c r="BD423" s="978" t="str">
        <f aca="false">IFERROR(VLOOKUP($AY423,BM:BT,8,FALSE()),"")</f>
        <v/>
      </c>
      <c r="BE423" s="978" t="str">
        <f aca="false">IFERROR(VLOOKUP($AY423,BN:BU,8,FALSE()),"")</f>
        <v/>
      </c>
      <c r="BI423" s="1" t="str">
        <f aca="false">IF(BP423&lt;&gt;"",MAX(BI$3:BI422)+1,"")</f>
        <v/>
      </c>
      <c r="BJ423" s="1" t="str">
        <f aca="false">IF(BQ423&lt;&gt;"",MAX(BJ$3:BJ422)+1,"")</f>
        <v/>
      </c>
      <c r="BK423" s="1" t="str">
        <f aca="false">IF(BR423&lt;&gt;"",MAX(BK$3:BK422)+1,"")</f>
        <v/>
      </c>
      <c r="BL423" s="1" t="str">
        <f aca="false">IF(BS423&lt;&gt;"",MAX(BL$3:BL422)+1,"")</f>
        <v/>
      </c>
      <c r="BM423" s="1" t="str">
        <f aca="false">IF(BT423&lt;&gt;"",MAX(BM$3:BM422)+1,"")</f>
        <v/>
      </c>
      <c r="BN423" s="1" t="str">
        <f aca="false">IF(BU423&lt;&gt;"",MAX(BN$3:BN422)+1,"")</f>
        <v/>
      </c>
      <c r="BP423" s="1" t="str">
        <f aca="false">IF(B423&lt;&gt;"",IF(COUNTIF(BP$3:BP422,B423)&gt;0,"",B423),"")</f>
        <v/>
      </c>
      <c r="BQ423" s="1" t="str">
        <f aca="false">IF(C423&lt;&gt;"",IF(COUNTIF(BQ$3:BQ422,C423)&gt;0,"",C423),"")</f>
        <v/>
      </c>
      <c r="BR423" s="1" t="str">
        <f aca="false">IF(D423&lt;&gt;"",IF(COUNTIF(BR$3:BR422,D423)&gt;0,"",D423),"")</f>
        <v/>
      </c>
      <c r="BS423" s="1" t="str">
        <f aca="false">IF(E423&lt;&gt;"",IF(COUNTIF(BS$3:BS422,E423)&gt;0,"",E423),"")</f>
        <v/>
      </c>
      <c r="BT423" s="1" t="str">
        <f aca="false">IF(F423&lt;&gt;"",IF(COUNTIF(BT$3:BT422,F423)&gt;0,"",F423),"")</f>
        <v/>
      </c>
      <c r="BU423" s="1" t="str">
        <f aca="false">IF(G423&lt;&gt;"",IF(COUNTIF(BU$3:BU422,G423)&gt;0,"",G423),"")</f>
        <v/>
      </c>
    </row>
    <row r="424" customFormat="false" ht="15" hidden="false" customHeight="false" outlineLevel="0" collapsed="false">
      <c r="A424" s="972" t="str">
        <f aca="false">IF(B424&lt;&gt;"",CONCATENATE(B424,C424,D424,E424,F424,G424),"")</f>
        <v/>
      </c>
      <c r="B424" s="660"/>
      <c r="C424" s="660"/>
      <c r="D424" s="660"/>
      <c r="E424" s="1008"/>
      <c r="F424" s="660"/>
      <c r="G424" s="660"/>
      <c r="H424" s="1002"/>
      <c r="I424" s="1002"/>
      <c r="J424" s="1003"/>
      <c r="K424" s="1004"/>
      <c r="L424" s="1005"/>
      <c r="M424" s="1005"/>
      <c r="N424" s="1003"/>
      <c r="O424" s="1014"/>
      <c r="P424" s="1008"/>
      <c r="Q424" s="1008"/>
      <c r="R424" s="1008"/>
      <c r="S424" s="1007"/>
      <c r="V424" s="111" t="n">
        <f aca="false">+V423+1</f>
        <v>422</v>
      </c>
      <c r="W424" s="977" t="str">
        <f aca="false">IFERROR(VLOOKUP($V423,AD:AK,8,FALSE()),"")</f>
        <v/>
      </c>
      <c r="X424" s="977" t="str">
        <f aca="false">IFERROR(VLOOKUP($V424,AE:AL,8,FALSE()),"")</f>
        <v/>
      </c>
      <c r="Y424" s="977" t="str">
        <f aca="false">IFERROR(VLOOKUP($V424,AF:AM,8,FALSE()),"")</f>
        <v/>
      </c>
      <c r="Z424" s="977" t="str">
        <f aca="false">IFERROR(VLOOKUP($V424,AG:AN,8,FALSE()),"")</f>
        <v/>
      </c>
      <c r="AA424" s="977" t="str">
        <f aca="false">IFERROR(VLOOKUP($V424,AH:AO,8,FALSE()),"")</f>
        <v/>
      </c>
      <c r="AB424" s="977" t="str">
        <f aca="false">IFERROR(VLOOKUP($V424,AI:AP,8,FALSE()),"")</f>
        <v/>
      </c>
      <c r="AD424" s="111" t="str">
        <f aca="false">IF(AK424&lt;&gt;"",MAX(AD$3:AD423)+1,"")</f>
        <v/>
      </c>
      <c r="AE424" s="111" t="str">
        <f aca="false">IF(AL424&lt;&gt;"",MAX(AE$3:AE423)+1,"")</f>
        <v/>
      </c>
      <c r="AF424" s="111" t="str">
        <f aca="false">IF(AM424&lt;&gt;"",MAX(AF$3:AF423)+1,"")</f>
        <v/>
      </c>
      <c r="AG424" s="111" t="str">
        <f aca="false">IF(AN424&lt;&gt;"",MAX(AG$3:AG423)+1,"")</f>
        <v/>
      </c>
      <c r="AH424" s="111" t="str">
        <f aca="false">IF(AO424&lt;&gt;"",MAX(AH$3:AH423)+1,"")</f>
        <v/>
      </c>
      <c r="AI424" s="111" t="str">
        <f aca="false">IF(AP424&lt;&gt;"",MAX(AI$3:AI423)+1,"")</f>
        <v/>
      </c>
      <c r="AK424" s="111" t="str">
        <f aca="false">IF(B424="","",IF(COUNTIF($AK$3:AL423,B424)=0,B424,""))</f>
        <v/>
      </c>
      <c r="AL424" s="111" t="str">
        <f aca="false">IF(C424="","",IF($B424='Oneri di Urbanizzazione'!$E$33,IF(COUNTIF($AL$3:AL423,$C424)=0,$C424,""),""))</f>
        <v/>
      </c>
      <c r="AM424" s="111" t="str">
        <f aca="false">IF(D424="","",IF(AND($B424='Oneri di Urbanizzazione'!$E$33,$C424='Oneri di Urbanizzazione'!$E$35),IF(COUNTIF(AM$3:AM423,$D424)=0,$D424,""),""))</f>
        <v/>
      </c>
      <c r="AN424" s="111" t="str">
        <f aca="false">IF(E424="","",IF(AND($B424='Oneri di Urbanizzazione'!$E$33,$C424='Oneri di Urbanizzazione'!$E$35,$D424='Oneri di Urbanizzazione'!$E$38),IF(COUNTIF(AN$3:AN423,$E424)=0,$E424,""),""))</f>
        <v/>
      </c>
      <c r="AO424" s="111" t="str">
        <f aca="false">IF(F424="","",IF(AND($B424='Oneri di Urbanizzazione'!$E$33,$C424='Oneri di Urbanizzazione'!$E$35,$D424='Oneri di Urbanizzazione'!$E$38,$E424='Oneri di Urbanizzazione'!$E$40),IF(COUNTIF(AO$3:AO423,$F424)=0,$F424,""),""))</f>
        <v/>
      </c>
      <c r="AP424" s="111" t="str">
        <f aca="false">IF(G424="","",IF(AND($B424='Oneri di Urbanizzazione'!$E$33,$C424='Oneri di Urbanizzazione'!$E$35,$D424='Oneri di Urbanizzazione'!$E$38,$E424='Oneri di Urbanizzazione'!$E$40,$F424='Oneri di Urbanizzazione'!$E$42),IF(COUNTIF(AP$3:AP423,$G424)=0,$G424,""),""))</f>
        <v/>
      </c>
      <c r="AY424" s="1" t="n">
        <f aca="false">+AY423+1</f>
        <v>422</v>
      </c>
      <c r="AZ424" s="978" t="str">
        <f aca="false">IFERROR(VLOOKUP($AY424,BI:BP,8,FALSE()),"")</f>
        <v/>
      </c>
      <c r="BA424" s="978" t="str">
        <f aca="false">IFERROR(VLOOKUP($AY424,BJ:BQ,8,FALSE()),"")</f>
        <v/>
      </c>
      <c r="BB424" s="978" t="str">
        <f aca="false">IFERROR(VLOOKUP($AY424,BK:BR,8,FALSE()),"")</f>
        <v/>
      </c>
      <c r="BC424" s="978" t="str">
        <f aca="false">IFERROR(VLOOKUP($AY424,BL:BS,8,FALSE()),"")</f>
        <v/>
      </c>
      <c r="BD424" s="978" t="str">
        <f aca="false">IFERROR(VLOOKUP($AY424,BM:BT,8,FALSE()),"")</f>
        <v/>
      </c>
      <c r="BE424" s="978" t="str">
        <f aca="false">IFERROR(VLOOKUP($AY424,BN:BU,8,FALSE()),"")</f>
        <v/>
      </c>
      <c r="BI424" s="1" t="str">
        <f aca="false">IF(BP424&lt;&gt;"",MAX(BI$3:BI423)+1,"")</f>
        <v/>
      </c>
      <c r="BJ424" s="1" t="str">
        <f aca="false">IF(BQ424&lt;&gt;"",MAX(BJ$3:BJ423)+1,"")</f>
        <v/>
      </c>
      <c r="BK424" s="1" t="str">
        <f aca="false">IF(BR424&lt;&gt;"",MAX(BK$3:BK423)+1,"")</f>
        <v/>
      </c>
      <c r="BL424" s="1" t="str">
        <f aca="false">IF(BS424&lt;&gt;"",MAX(BL$3:BL423)+1,"")</f>
        <v/>
      </c>
      <c r="BM424" s="1" t="str">
        <f aca="false">IF(BT424&lt;&gt;"",MAX(BM$3:BM423)+1,"")</f>
        <v/>
      </c>
      <c r="BN424" s="1" t="str">
        <f aca="false">IF(BU424&lt;&gt;"",MAX(BN$3:BN423)+1,"")</f>
        <v/>
      </c>
      <c r="BP424" s="1" t="str">
        <f aca="false">IF(B424&lt;&gt;"",IF(COUNTIF(BP$3:BP423,B424)&gt;0,"",B424),"")</f>
        <v/>
      </c>
      <c r="BQ424" s="1" t="str">
        <f aca="false">IF(C424&lt;&gt;"",IF(COUNTIF(BQ$3:BQ423,C424)&gt;0,"",C424),"")</f>
        <v/>
      </c>
      <c r="BR424" s="1" t="str">
        <f aca="false">IF(D424&lt;&gt;"",IF(COUNTIF(BR$3:BR423,D424)&gt;0,"",D424),"")</f>
        <v/>
      </c>
      <c r="BS424" s="1" t="str">
        <f aca="false">IF(E424&lt;&gt;"",IF(COUNTIF(BS$3:BS423,E424)&gt;0,"",E424),"")</f>
        <v/>
      </c>
      <c r="BT424" s="1" t="str">
        <f aca="false">IF(F424&lt;&gt;"",IF(COUNTIF(BT$3:BT423,F424)&gt;0,"",F424),"")</f>
        <v/>
      </c>
      <c r="BU424" s="1" t="str">
        <f aca="false">IF(G424&lt;&gt;"",IF(COUNTIF(BU$3:BU423,G424)&gt;0,"",G424),"")</f>
        <v/>
      </c>
    </row>
    <row r="425" customFormat="false" ht="15" hidden="false" customHeight="false" outlineLevel="0" collapsed="false">
      <c r="A425" s="972" t="str">
        <f aca="false">IF(B425&lt;&gt;"",CONCATENATE(B425,C425,D425,E425,F425,G425),"")</f>
        <v/>
      </c>
      <c r="B425" s="660"/>
      <c r="C425" s="660"/>
      <c r="D425" s="660"/>
      <c r="E425" s="1008"/>
      <c r="F425" s="660"/>
      <c r="G425" s="660"/>
      <c r="H425" s="1002"/>
      <c r="I425" s="1002"/>
      <c r="J425" s="1003"/>
      <c r="K425" s="1004"/>
      <c r="L425" s="1005"/>
      <c r="M425" s="1005"/>
      <c r="N425" s="1003"/>
      <c r="O425" s="1014"/>
      <c r="P425" s="1008"/>
      <c r="Q425" s="1008"/>
      <c r="R425" s="1008"/>
      <c r="S425" s="1007"/>
      <c r="V425" s="111" t="n">
        <f aca="false">+V424+1</f>
        <v>423</v>
      </c>
      <c r="W425" s="977" t="str">
        <f aca="false">IFERROR(VLOOKUP($V424,AD:AK,8,FALSE()),"")</f>
        <v/>
      </c>
      <c r="X425" s="977" t="str">
        <f aca="false">IFERROR(VLOOKUP($V425,AE:AL,8,FALSE()),"")</f>
        <v/>
      </c>
      <c r="Y425" s="977" t="str">
        <f aca="false">IFERROR(VLOOKUP($V425,AF:AM,8,FALSE()),"")</f>
        <v/>
      </c>
      <c r="Z425" s="977" t="str">
        <f aca="false">IFERROR(VLOOKUP($V425,AG:AN,8,FALSE()),"")</f>
        <v/>
      </c>
      <c r="AA425" s="977" t="str">
        <f aca="false">IFERROR(VLOOKUP($V425,AH:AO,8,FALSE()),"")</f>
        <v/>
      </c>
      <c r="AB425" s="977" t="str">
        <f aca="false">IFERROR(VLOOKUP($V425,AI:AP,8,FALSE()),"")</f>
        <v/>
      </c>
      <c r="AD425" s="111" t="str">
        <f aca="false">IF(AK425&lt;&gt;"",MAX(AD$3:AD424)+1,"")</f>
        <v/>
      </c>
      <c r="AE425" s="111" t="str">
        <f aca="false">IF(AL425&lt;&gt;"",MAX(AE$3:AE424)+1,"")</f>
        <v/>
      </c>
      <c r="AF425" s="111" t="str">
        <f aca="false">IF(AM425&lt;&gt;"",MAX(AF$3:AF424)+1,"")</f>
        <v/>
      </c>
      <c r="AG425" s="111" t="str">
        <f aca="false">IF(AN425&lt;&gt;"",MAX(AG$3:AG424)+1,"")</f>
        <v/>
      </c>
      <c r="AH425" s="111" t="str">
        <f aca="false">IF(AO425&lt;&gt;"",MAX(AH$3:AH424)+1,"")</f>
        <v/>
      </c>
      <c r="AI425" s="111" t="str">
        <f aca="false">IF(AP425&lt;&gt;"",MAX(AI$3:AI424)+1,"")</f>
        <v/>
      </c>
      <c r="AK425" s="111" t="str">
        <f aca="false">IF(B425="","",IF(COUNTIF($AK$3:AL424,B425)=0,B425,""))</f>
        <v/>
      </c>
      <c r="AL425" s="111" t="str">
        <f aca="false">IF(C425="","",IF($B425='Oneri di Urbanizzazione'!$E$33,IF(COUNTIF($AL$3:AL424,$C425)=0,$C425,""),""))</f>
        <v/>
      </c>
      <c r="AM425" s="111" t="str">
        <f aca="false">IF(D425="","",IF(AND($B425='Oneri di Urbanizzazione'!$E$33,$C425='Oneri di Urbanizzazione'!$E$35),IF(COUNTIF(AM$3:AM424,$D425)=0,$D425,""),""))</f>
        <v/>
      </c>
      <c r="AN425" s="111" t="str">
        <f aca="false">IF(E425="","",IF(AND($B425='Oneri di Urbanizzazione'!$E$33,$C425='Oneri di Urbanizzazione'!$E$35,$D425='Oneri di Urbanizzazione'!$E$38),IF(COUNTIF(AN$3:AN424,$E425)=0,$E425,""),""))</f>
        <v/>
      </c>
      <c r="AO425" s="111" t="str">
        <f aca="false">IF(F425="","",IF(AND($B425='Oneri di Urbanizzazione'!$E$33,$C425='Oneri di Urbanizzazione'!$E$35,$D425='Oneri di Urbanizzazione'!$E$38,$E425='Oneri di Urbanizzazione'!$E$40),IF(COUNTIF(AO$3:AO424,$F425)=0,$F425,""),""))</f>
        <v/>
      </c>
      <c r="AP425" s="111" t="str">
        <f aca="false">IF(G425="","",IF(AND($B425='Oneri di Urbanizzazione'!$E$33,$C425='Oneri di Urbanizzazione'!$E$35,$D425='Oneri di Urbanizzazione'!$E$38,$E425='Oneri di Urbanizzazione'!$E$40,$F425='Oneri di Urbanizzazione'!$E$42),IF(COUNTIF(AP$3:AP424,$G425)=0,$G425,""),""))</f>
        <v/>
      </c>
      <c r="AY425" s="1" t="n">
        <f aca="false">+AY424+1</f>
        <v>423</v>
      </c>
      <c r="AZ425" s="978" t="str">
        <f aca="false">IFERROR(VLOOKUP($AY425,BI:BP,8,FALSE()),"")</f>
        <v/>
      </c>
      <c r="BA425" s="978" t="str">
        <f aca="false">IFERROR(VLOOKUP($AY425,BJ:BQ,8,FALSE()),"")</f>
        <v/>
      </c>
      <c r="BB425" s="978" t="str">
        <f aca="false">IFERROR(VLOOKUP($AY425,BK:BR,8,FALSE()),"")</f>
        <v/>
      </c>
      <c r="BC425" s="978" t="str">
        <f aca="false">IFERROR(VLOOKUP($AY425,BL:BS,8,FALSE()),"")</f>
        <v/>
      </c>
      <c r="BD425" s="978" t="str">
        <f aca="false">IFERROR(VLOOKUP($AY425,BM:BT,8,FALSE()),"")</f>
        <v/>
      </c>
      <c r="BE425" s="978" t="str">
        <f aca="false">IFERROR(VLOOKUP($AY425,BN:BU,8,FALSE()),"")</f>
        <v/>
      </c>
      <c r="BI425" s="1" t="str">
        <f aca="false">IF(BP425&lt;&gt;"",MAX(BI$3:BI424)+1,"")</f>
        <v/>
      </c>
      <c r="BJ425" s="1" t="str">
        <f aca="false">IF(BQ425&lt;&gt;"",MAX(BJ$3:BJ424)+1,"")</f>
        <v/>
      </c>
      <c r="BK425" s="1" t="str">
        <f aca="false">IF(BR425&lt;&gt;"",MAX(BK$3:BK424)+1,"")</f>
        <v/>
      </c>
      <c r="BL425" s="1" t="str">
        <f aca="false">IF(BS425&lt;&gt;"",MAX(BL$3:BL424)+1,"")</f>
        <v/>
      </c>
      <c r="BM425" s="1" t="str">
        <f aca="false">IF(BT425&lt;&gt;"",MAX(BM$3:BM424)+1,"")</f>
        <v/>
      </c>
      <c r="BN425" s="1" t="str">
        <f aca="false">IF(BU425&lt;&gt;"",MAX(BN$3:BN424)+1,"")</f>
        <v/>
      </c>
      <c r="BP425" s="1" t="str">
        <f aca="false">IF(B425&lt;&gt;"",IF(COUNTIF(BP$3:BP424,B425)&gt;0,"",B425),"")</f>
        <v/>
      </c>
      <c r="BQ425" s="1" t="str">
        <f aca="false">IF(C425&lt;&gt;"",IF(COUNTIF(BQ$3:BQ424,C425)&gt;0,"",C425),"")</f>
        <v/>
      </c>
      <c r="BR425" s="1" t="str">
        <f aca="false">IF(D425&lt;&gt;"",IF(COUNTIF(BR$3:BR424,D425)&gt;0,"",D425),"")</f>
        <v/>
      </c>
      <c r="BS425" s="1" t="str">
        <f aca="false">IF(E425&lt;&gt;"",IF(COUNTIF(BS$3:BS424,E425)&gt;0,"",E425),"")</f>
        <v/>
      </c>
      <c r="BT425" s="1" t="str">
        <f aca="false">IF(F425&lt;&gt;"",IF(COUNTIF(BT$3:BT424,F425)&gt;0,"",F425),"")</f>
        <v/>
      </c>
      <c r="BU425" s="1" t="str">
        <f aca="false">IF(G425&lt;&gt;"",IF(COUNTIF(BU$3:BU424,G425)&gt;0,"",G425),"")</f>
        <v/>
      </c>
    </row>
    <row r="426" customFormat="false" ht="15" hidden="false" customHeight="false" outlineLevel="0" collapsed="false">
      <c r="A426" s="972" t="str">
        <f aca="false">IF(B426&lt;&gt;"",CONCATENATE(B426,C426,D426,E426,F426,G426),"")</f>
        <v/>
      </c>
      <c r="B426" s="660"/>
      <c r="C426" s="660"/>
      <c r="D426" s="660"/>
      <c r="E426" s="1008"/>
      <c r="F426" s="660"/>
      <c r="G426" s="660"/>
      <c r="H426" s="1002"/>
      <c r="I426" s="1002"/>
      <c r="J426" s="1003"/>
      <c r="K426" s="1004"/>
      <c r="L426" s="1005"/>
      <c r="M426" s="1005"/>
      <c r="N426" s="1003"/>
      <c r="O426" s="1014"/>
      <c r="P426" s="1008"/>
      <c r="Q426" s="1008"/>
      <c r="R426" s="1008"/>
      <c r="S426" s="1007"/>
      <c r="V426" s="111" t="n">
        <f aca="false">+V425+1</f>
        <v>424</v>
      </c>
      <c r="W426" s="977" t="str">
        <f aca="false">IFERROR(VLOOKUP($V425,AD:AK,8,FALSE()),"")</f>
        <v/>
      </c>
      <c r="X426" s="977" t="str">
        <f aca="false">IFERROR(VLOOKUP($V426,AE:AL,8,FALSE()),"")</f>
        <v/>
      </c>
      <c r="Y426" s="977" t="str">
        <f aca="false">IFERROR(VLOOKUP($V426,AF:AM,8,FALSE()),"")</f>
        <v/>
      </c>
      <c r="Z426" s="977" t="str">
        <f aca="false">IFERROR(VLOOKUP($V426,AG:AN,8,FALSE()),"")</f>
        <v/>
      </c>
      <c r="AA426" s="977" t="str">
        <f aca="false">IFERROR(VLOOKUP($V426,AH:AO,8,FALSE()),"")</f>
        <v/>
      </c>
      <c r="AB426" s="977" t="str">
        <f aca="false">IFERROR(VLOOKUP($V426,AI:AP,8,FALSE()),"")</f>
        <v/>
      </c>
      <c r="AD426" s="111" t="str">
        <f aca="false">IF(AK426&lt;&gt;"",MAX(AD$3:AD425)+1,"")</f>
        <v/>
      </c>
      <c r="AE426" s="111" t="str">
        <f aca="false">IF(AL426&lt;&gt;"",MAX(AE$3:AE425)+1,"")</f>
        <v/>
      </c>
      <c r="AF426" s="111" t="str">
        <f aca="false">IF(AM426&lt;&gt;"",MAX(AF$3:AF425)+1,"")</f>
        <v/>
      </c>
      <c r="AG426" s="111" t="str">
        <f aca="false">IF(AN426&lt;&gt;"",MAX(AG$3:AG425)+1,"")</f>
        <v/>
      </c>
      <c r="AH426" s="111" t="str">
        <f aca="false">IF(AO426&lt;&gt;"",MAX(AH$3:AH425)+1,"")</f>
        <v/>
      </c>
      <c r="AI426" s="111" t="str">
        <f aca="false">IF(AP426&lt;&gt;"",MAX(AI$3:AI425)+1,"")</f>
        <v/>
      </c>
      <c r="AK426" s="111" t="str">
        <f aca="false">IF(B426="","",IF(COUNTIF($AK$3:AL425,B426)=0,B426,""))</f>
        <v/>
      </c>
      <c r="AL426" s="111" t="str">
        <f aca="false">IF(C426="","",IF($B426='Oneri di Urbanizzazione'!$E$33,IF(COUNTIF($AL$3:AL425,$C426)=0,$C426,""),""))</f>
        <v/>
      </c>
      <c r="AM426" s="111" t="str">
        <f aca="false">IF(D426="","",IF(AND($B426='Oneri di Urbanizzazione'!$E$33,$C426='Oneri di Urbanizzazione'!$E$35),IF(COUNTIF(AM$3:AM425,$D426)=0,$D426,""),""))</f>
        <v/>
      </c>
      <c r="AN426" s="111" t="str">
        <f aca="false">IF(E426="","",IF(AND($B426='Oneri di Urbanizzazione'!$E$33,$C426='Oneri di Urbanizzazione'!$E$35,$D426='Oneri di Urbanizzazione'!$E$38),IF(COUNTIF(AN$3:AN425,$E426)=0,$E426,""),""))</f>
        <v/>
      </c>
      <c r="AO426" s="111" t="str">
        <f aca="false">IF(F426="","",IF(AND($B426='Oneri di Urbanizzazione'!$E$33,$C426='Oneri di Urbanizzazione'!$E$35,$D426='Oneri di Urbanizzazione'!$E$38,$E426='Oneri di Urbanizzazione'!$E$40),IF(COUNTIF(AO$3:AO425,$F426)=0,$F426,""),""))</f>
        <v/>
      </c>
      <c r="AP426" s="111" t="str">
        <f aca="false">IF(G426="","",IF(AND($B426='Oneri di Urbanizzazione'!$E$33,$C426='Oneri di Urbanizzazione'!$E$35,$D426='Oneri di Urbanizzazione'!$E$38,$E426='Oneri di Urbanizzazione'!$E$40,$F426='Oneri di Urbanizzazione'!$E$42),IF(COUNTIF(AP$3:AP425,$G426)=0,$G426,""),""))</f>
        <v/>
      </c>
      <c r="AY426" s="1" t="n">
        <f aca="false">+AY425+1</f>
        <v>424</v>
      </c>
      <c r="AZ426" s="978" t="str">
        <f aca="false">IFERROR(VLOOKUP($AY426,BI:BP,8,FALSE()),"")</f>
        <v/>
      </c>
      <c r="BA426" s="978" t="str">
        <f aca="false">IFERROR(VLOOKUP($AY426,BJ:BQ,8,FALSE()),"")</f>
        <v/>
      </c>
      <c r="BB426" s="978" t="str">
        <f aca="false">IFERROR(VLOOKUP($AY426,BK:BR,8,FALSE()),"")</f>
        <v/>
      </c>
      <c r="BC426" s="978" t="str">
        <f aca="false">IFERROR(VLOOKUP($AY426,BL:BS,8,FALSE()),"")</f>
        <v/>
      </c>
      <c r="BD426" s="978" t="str">
        <f aca="false">IFERROR(VLOOKUP($AY426,BM:BT,8,FALSE()),"")</f>
        <v/>
      </c>
      <c r="BE426" s="978" t="str">
        <f aca="false">IFERROR(VLOOKUP($AY426,BN:BU,8,FALSE()),"")</f>
        <v/>
      </c>
      <c r="BI426" s="1" t="str">
        <f aca="false">IF(BP426&lt;&gt;"",MAX(BI$3:BI425)+1,"")</f>
        <v/>
      </c>
      <c r="BJ426" s="1" t="str">
        <f aca="false">IF(BQ426&lt;&gt;"",MAX(BJ$3:BJ425)+1,"")</f>
        <v/>
      </c>
      <c r="BK426" s="1" t="str">
        <f aca="false">IF(BR426&lt;&gt;"",MAX(BK$3:BK425)+1,"")</f>
        <v/>
      </c>
      <c r="BL426" s="1" t="str">
        <f aca="false">IF(BS426&lt;&gt;"",MAX(BL$3:BL425)+1,"")</f>
        <v/>
      </c>
      <c r="BM426" s="1" t="str">
        <f aca="false">IF(BT426&lt;&gt;"",MAX(BM$3:BM425)+1,"")</f>
        <v/>
      </c>
      <c r="BN426" s="1" t="str">
        <f aca="false">IF(BU426&lt;&gt;"",MAX(BN$3:BN425)+1,"")</f>
        <v/>
      </c>
      <c r="BP426" s="1" t="str">
        <f aca="false">IF(B426&lt;&gt;"",IF(COUNTIF(BP$3:BP425,B426)&gt;0,"",B426),"")</f>
        <v/>
      </c>
      <c r="BQ426" s="1" t="str">
        <f aca="false">IF(C426&lt;&gt;"",IF(COUNTIF(BQ$3:BQ425,C426)&gt;0,"",C426),"")</f>
        <v/>
      </c>
      <c r="BR426" s="1" t="str">
        <f aca="false">IF(D426&lt;&gt;"",IF(COUNTIF(BR$3:BR425,D426)&gt;0,"",D426),"")</f>
        <v/>
      </c>
      <c r="BS426" s="1" t="str">
        <f aca="false">IF(E426&lt;&gt;"",IF(COUNTIF(BS$3:BS425,E426)&gt;0,"",E426),"")</f>
        <v/>
      </c>
      <c r="BT426" s="1" t="str">
        <f aca="false">IF(F426&lt;&gt;"",IF(COUNTIF(BT$3:BT425,F426)&gt;0,"",F426),"")</f>
        <v/>
      </c>
      <c r="BU426" s="1" t="str">
        <f aca="false">IF(G426&lt;&gt;"",IF(COUNTIF(BU$3:BU425,G426)&gt;0,"",G426),"")</f>
        <v/>
      </c>
    </row>
    <row r="427" customFormat="false" ht="15" hidden="false" customHeight="false" outlineLevel="0" collapsed="false">
      <c r="A427" s="972" t="str">
        <f aca="false">IF(B427&lt;&gt;"",CONCATENATE(B427,C427,D427,E427,F427,G427),"")</f>
        <v/>
      </c>
      <c r="B427" s="660"/>
      <c r="C427" s="660"/>
      <c r="D427" s="660"/>
      <c r="E427" s="1008"/>
      <c r="F427" s="660"/>
      <c r="G427" s="660"/>
      <c r="H427" s="1002"/>
      <c r="I427" s="1002"/>
      <c r="J427" s="1003"/>
      <c r="K427" s="1004"/>
      <c r="L427" s="1005"/>
      <c r="M427" s="1005"/>
      <c r="N427" s="1003"/>
      <c r="O427" s="1014"/>
      <c r="P427" s="1008"/>
      <c r="Q427" s="1008"/>
      <c r="R427" s="1008"/>
      <c r="S427" s="1007"/>
      <c r="V427" s="111" t="n">
        <f aca="false">+V426+1</f>
        <v>425</v>
      </c>
      <c r="W427" s="977" t="str">
        <f aca="false">IFERROR(VLOOKUP($V426,AD:AK,8,FALSE()),"")</f>
        <v/>
      </c>
      <c r="X427" s="977" t="str">
        <f aca="false">IFERROR(VLOOKUP($V427,AE:AL,8,FALSE()),"")</f>
        <v/>
      </c>
      <c r="Y427" s="977" t="str">
        <f aca="false">IFERROR(VLOOKUP($V427,AF:AM,8,FALSE()),"")</f>
        <v/>
      </c>
      <c r="Z427" s="977" t="str">
        <f aca="false">IFERROR(VLOOKUP($V427,AG:AN,8,FALSE()),"")</f>
        <v/>
      </c>
      <c r="AA427" s="977" t="str">
        <f aca="false">IFERROR(VLOOKUP($V427,AH:AO,8,FALSE()),"")</f>
        <v/>
      </c>
      <c r="AB427" s="977" t="str">
        <f aca="false">IFERROR(VLOOKUP($V427,AI:AP,8,FALSE()),"")</f>
        <v/>
      </c>
      <c r="AD427" s="111" t="str">
        <f aca="false">IF(AK427&lt;&gt;"",MAX(AD$3:AD426)+1,"")</f>
        <v/>
      </c>
      <c r="AE427" s="111" t="str">
        <f aca="false">IF(AL427&lt;&gt;"",MAX(AE$3:AE426)+1,"")</f>
        <v/>
      </c>
      <c r="AF427" s="111" t="str">
        <f aca="false">IF(AM427&lt;&gt;"",MAX(AF$3:AF426)+1,"")</f>
        <v/>
      </c>
      <c r="AG427" s="111" t="str">
        <f aca="false">IF(AN427&lt;&gt;"",MAX(AG$3:AG426)+1,"")</f>
        <v/>
      </c>
      <c r="AH427" s="111" t="str">
        <f aca="false">IF(AO427&lt;&gt;"",MAX(AH$3:AH426)+1,"")</f>
        <v/>
      </c>
      <c r="AI427" s="111" t="str">
        <f aca="false">IF(AP427&lt;&gt;"",MAX(AI$3:AI426)+1,"")</f>
        <v/>
      </c>
      <c r="AK427" s="111" t="str">
        <f aca="false">IF(B427="","",IF(COUNTIF($AK$3:AL426,B427)=0,B427,""))</f>
        <v/>
      </c>
      <c r="AL427" s="111" t="str">
        <f aca="false">IF(C427="","",IF($B427='Oneri di Urbanizzazione'!$E$33,IF(COUNTIF($AL$3:AL426,$C427)=0,$C427,""),""))</f>
        <v/>
      </c>
      <c r="AM427" s="111" t="str">
        <f aca="false">IF(D427="","",IF(AND($B427='Oneri di Urbanizzazione'!$E$33,$C427='Oneri di Urbanizzazione'!$E$35),IF(COUNTIF(AM$3:AM426,$D427)=0,$D427,""),""))</f>
        <v/>
      </c>
      <c r="AN427" s="111" t="str">
        <f aca="false">IF(E427="","",IF(AND($B427='Oneri di Urbanizzazione'!$E$33,$C427='Oneri di Urbanizzazione'!$E$35,$D427='Oneri di Urbanizzazione'!$E$38),IF(COUNTIF(AN$3:AN426,$E427)=0,$E427,""),""))</f>
        <v/>
      </c>
      <c r="AO427" s="111" t="str">
        <f aca="false">IF(F427="","",IF(AND($B427='Oneri di Urbanizzazione'!$E$33,$C427='Oneri di Urbanizzazione'!$E$35,$D427='Oneri di Urbanizzazione'!$E$38,$E427='Oneri di Urbanizzazione'!$E$40),IF(COUNTIF(AO$3:AO426,$F427)=0,$F427,""),""))</f>
        <v/>
      </c>
      <c r="AP427" s="111" t="str">
        <f aca="false">IF(G427="","",IF(AND($B427='Oneri di Urbanizzazione'!$E$33,$C427='Oneri di Urbanizzazione'!$E$35,$D427='Oneri di Urbanizzazione'!$E$38,$E427='Oneri di Urbanizzazione'!$E$40,$F427='Oneri di Urbanizzazione'!$E$42),IF(COUNTIF(AP$3:AP426,$G427)=0,$G427,""),""))</f>
        <v/>
      </c>
      <c r="AY427" s="1" t="n">
        <f aca="false">+AY426+1</f>
        <v>425</v>
      </c>
      <c r="AZ427" s="978" t="str">
        <f aca="false">IFERROR(VLOOKUP($AY427,BI:BP,8,FALSE()),"")</f>
        <v/>
      </c>
      <c r="BA427" s="978" t="str">
        <f aca="false">IFERROR(VLOOKUP($AY427,BJ:BQ,8,FALSE()),"")</f>
        <v/>
      </c>
      <c r="BB427" s="978" t="str">
        <f aca="false">IFERROR(VLOOKUP($AY427,BK:BR,8,FALSE()),"")</f>
        <v/>
      </c>
      <c r="BC427" s="978" t="str">
        <f aca="false">IFERROR(VLOOKUP($AY427,BL:BS,8,FALSE()),"")</f>
        <v/>
      </c>
      <c r="BD427" s="978" t="str">
        <f aca="false">IFERROR(VLOOKUP($AY427,BM:BT,8,FALSE()),"")</f>
        <v/>
      </c>
      <c r="BE427" s="978" t="str">
        <f aca="false">IFERROR(VLOOKUP($AY427,BN:BU,8,FALSE()),"")</f>
        <v/>
      </c>
      <c r="BI427" s="1" t="str">
        <f aca="false">IF(BP427&lt;&gt;"",MAX(BI$3:BI426)+1,"")</f>
        <v/>
      </c>
      <c r="BJ427" s="1" t="str">
        <f aca="false">IF(BQ427&lt;&gt;"",MAX(BJ$3:BJ426)+1,"")</f>
        <v/>
      </c>
      <c r="BK427" s="1" t="str">
        <f aca="false">IF(BR427&lt;&gt;"",MAX(BK$3:BK426)+1,"")</f>
        <v/>
      </c>
      <c r="BL427" s="1" t="str">
        <f aca="false">IF(BS427&lt;&gt;"",MAX(BL$3:BL426)+1,"")</f>
        <v/>
      </c>
      <c r="BM427" s="1" t="str">
        <f aca="false">IF(BT427&lt;&gt;"",MAX(BM$3:BM426)+1,"")</f>
        <v/>
      </c>
      <c r="BN427" s="1" t="str">
        <f aca="false">IF(BU427&lt;&gt;"",MAX(BN$3:BN426)+1,"")</f>
        <v/>
      </c>
      <c r="BP427" s="1" t="str">
        <f aca="false">IF(B427&lt;&gt;"",IF(COUNTIF(BP$3:BP426,B427)&gt;0,"",B427),"")</f>
        <v/>
      </c>
      <c r="BQ427" s="1" t="str">
        <f aca="false">IF(C427&lt;&gt;"",IF(COUNTIF(BQ$3:BQ426,C427)&gt;0,"",C427),"")</f>
        <v/>
      </c>
      <c r="BR427" s="1" t="str">
        <f aca="false">IF(D427&lt;&gt;"",IF(COUNTIF(BR$3:BR426,D427)&gt;0,"",D427),"")</f>
        <v/>
      </c>
      <c r="BS427" s="1" t="str">
        <f aca="false">IF(E427&lt;&gt;"",IF(COUNTIF(BS$3:BS426,E427)&gt;0,"",E427),"")</f>
        <v/>
      </c>
      <c r="BT427" s="1" t="str">
        <f aca="false">IF(F427&lt;&gt;"",IF(COUNTIF(BT$3:BT426,F427)&gt;0,"",F427),"")</f>
        <v/>
      </c>
      <c r="BU427" s="1" t="str">
        <f aca="false">IF(G427&lt;&gt;"",IF(COUNTIF(BU$3:BU426,G427)&gt;0,"",G427),"")</f>
        <v/>
      </c>
    </row>
    <row r="428" customFormat="false" ht="15" hidden="false" customHeight="false" outlineLevel="0" collapsed="false">
      <c r="A428" s="972" t="str">
        <f aca="false">IF(B428&lt;&gt;"",CONCATENATE(B428,C428,D428,E428,F428,G428),"")</f>
        <v/>
      </c>
      <c r="B428" s="660"/>
      <c r="C428" s="660"/>
      <c r="D428" s="660"/>
      <c r="E428" s="1008"/>
      <c r="F428" s="660"/>
      <c r="G428" s="660"/>
      <c r="H428" s="1002"/>
      <c r="I428" s="1002"/>
      <c r="J428" s="1003"/>
      <c r="K428" s="1004"/>
      <c r="L428" s="1005"/>
      <c r="M428" s="1005"/>
      <c r="N428" s="1003"/>
      <c r="O428" s="1014"/>
      <c r="P428" s="1008"/>
      <c r="Q428" s="1008"/>
      <c r="R428" s="1008"/>
      <c r="S428" s="1007"/>
      <c r="V428" s="111" t="n">
        <f aca="false">+V427+1</f>
        <v>426</v>
      </c>
      <c r="W428" s="977" t="str">
        <f aca="false">IFERROR(VLOOKUP($V427,AD:AK,8,FALSE()),"")</f>
        <v/>
      </c>
      <c r="X428" s="977" t="str">
        <f aca="false">IFERROR(VLOOKUP($V428,AE:AL,8,FALSE()),"")</f>
        <v/>
      </c>
      <c r="Y428" s="977" t="str">
        <f aca="false">IFERROR(VLOOKUP($V428,AF:AM,8,FALSE()),"")</f>
        <v/>
      </c>
      <c r="Z428" s="977" t="str">
        <f aca="false">IFERROR(VLOOKUP($V428,AG:AN,8,FALSE()),"")</f>
        <v/>
      </c>
      <c r="AA428" s="977" t="str">
        <f aca="false">IFERROR(VLOOKUP($V428,AH:AO,8,FALSE()),"")</f>
        <v/>
      </c>
      <c r="AB428" s="977" t="str">
        <f aca="false">IFERROR(VLOOKUP($V428,AI:AP,8,FALSE()),"")</f>
        <v/>
      </c>
      <c r="AD428" s="111" t="str">
        <f aca="false">IF(AK428&lt;&gt;"",MAX(AD$3:AD427)+1,"")</f>
        <v/>
      </c>
      <c r="AE428" s="111" t="str">
        <f aca="false">IF(AL428&lt;&gt;"",MAX(AE$3:AE427)+1,"")</f>
        <v/>
      </c>
      <c r="AF428" s="111" t="str">
        <f aca="false">IF(AM428&lt;&gt;"",MAX(AF$3:AF427)+1,"")</f>
        <v/>
      </c>
      <c r="AG428" s="111" t="str">
        <f aca="false">IF(AN428&lt;&gt;"",MAX(AG$3:AG427)+1,"")</f>
        <v/>
      </c>
      <c r="AH428" s="111" t="str">
        <f aca="false">IF(AO428&lt;&gt;"",MAX(AH$3:AH427)+1,"")</f>
        <v/>
      </c>
      <c r="AI428" s="111" t="str">
        <f aca="false">IF(AP428&lt;&gt;"",MAX(AI$3:AI427)+1,"")</f>
        <v/>
      </c>
      <c r="AK428" s="111" t="str">
        <f aca="false">IF(B428="","",IF(COUNTIF($AK$3:AL427,B428)=0,B428,""))</f>
        <v/>
      </c>
      <c r="AL428" s="111" t="str">
        <f aca="false">IF(C428="","",IF($B428='Oneri di Urbanizzazione'!$E$33,IF(COUNTIF($AL$3:AL427,$C428)=0,$C428,""),""))</f>
        <v/>
      </c>
      <c r="AM428" s="111" t="str">
        <f aca="false">IF(D428="","",IF(AND($B428='Oneri di Urbanizzazione'!$E$33,$C428='Oneri di Urbanizzazione'!$E$35),IF(COUNTIF(AM$3:AM427,$D428)=0,$D428,""),""))</f>
        <v/>
      </c>
      <c r="AN428" s="111" t="str">
        <f aca="false">IF(E428="","",IF(AND($B428='Oneri di Urbanizzazione'!$E$33,$C428='Oneri di Urbanizzazione'!$E$35,$D428='Oneri di Urbanizzazione'!$E$38),IF(COUNTIF(AN$3:AN427,$E428)=0,$E428,""),""))</f>
        <v/>
      </c>
      <c r="AO428" s="111" t="str">
        <f aca="false">IF(F428="","",IF(AND($B428='Oneri di Urbanizzazione'!$E$33,$C428='Oneri di Urbanizzazione'!$E$35,$D428='Oneri di Urbanizzazione'!$E$38,$E428='Oneri di Urbanizzazione'!$E$40),IF(COUNTIF(AO$3:AO427,$F428)=0,$F428,""),""))</f>
        <v/>
      </c>
      <c r="AP428" s="111" t="str">
        <f aca="false">IF(G428="","",IF(AND($B428='Oneri di Urbanizzazione'!$E$33,$C428='Oneri di Urbanizzazione'!$E$35,$D428='Oneri di Urbanizzazione'!$E$38,$E428='Oneri di Urbanizzazione'!$E$40,$F428='Oneri di Urbanizzazione'!$E$42),IF(COUNTIF(AP$3:AP427,$G428)=0,$G428,""),""))</f>
        <v/>
      </c>
      <c r="AY428" s="1" t="n">
        <f aca="false">+AY427+1</f>
        <v>426</v>
      </c>
      <c r="AZ428" s="978" t="str">
        <f aca="false">IFERROR(VLOOKUP($AY428,BI:BP,8,FALSE()),"")</f>
        <v/>
      </c>
      <c r="BA428" s="978" t="str">
        <f aca="false">IFERROR(VLOOKUP($AY428,BJ:BQ,8,FALSE()),"")</f>
        <v/>
      </c>
      <c r="BB428" s="978" t="str">
        <f aca="false">IFERROR(VLOOKUP($AY428,BK:BR,8,FALSE()),"")</f>
        <v/>
      </c>
      <c r="BC428" s="978" t="str">
        <f aca="false">IFERROR(VLOOKUP($AY428,BL:BS,8,FALSE()),"")</f>
        <v/>
      </c>
      <c r="BD428" s="978" t="str">
        <f aca="false">IFERROR(VLOOKUP($AY428,BM:BT,8,FALSE()),"")</f>
        <v/>
      </c>
      <c r="BE428" s="978" t="str">
        <f aca="false">IFERROR(VLOOKUP($AY428,BN:BU,8,FALSE()),"")</f>
        <v/>
      </c>
      <c r="BI428" s="1" t="str">
        <f aca="false">IF(BP428&lt;&gt;"",MAX(BI$3:BI427)+1,"")</f>
        <v/>
      </c>
      <c r="BJ428" s="1" t="str">
        <f aca="false">IF(BQ428&lt;&gt;"",MAX(BJ$3:BJ427)+1,"")</f>
        <v/>
      </c>
      <c r="BK428" s="1" t="str">
        <f aca="false">IF(BR428&lt;&gt;"",MAX(BK$3:BK427)+1,"")</f>
        <v/>
      </c>
      <c r="BL428" s="1" t="str">
        <f aca="false">IF(BS428&lt;&gt;"",MAX(BL$3:BL427)+1,"")</f>
        <v/>
      </c>
      <c r="BM428" s="1" t="str">
        <f aca="false">IF(BT428&lt;&gt;"",MAX(BM$3:BM427)+1,"")</f>
        <v/>
      </c>
      <c r="BN428" s="1" t="str">
        <f aca="false">IF(BU428&lt;&gt;"",MAX(BN$3:BN427)+1,"")</f>
        <v/>
      </c>
      <c r="BP428" s="1" t="str">
        <f aca="false">IF(B428&lt;&gt;"",IF(COUNTIF(BP$3:BP427,B428)&gt;0,"",B428),"")</f>
        <v/>
      </c>
      <c r="BQ428" s="1" t="str">
        <f aca="false">IF(C428&lt;&gt;"",IF(COUNTIF(BQ$3:BQ427,C428)&gt;0,"",C428),"")</f>
        <v/>
      </c>
      <c r="BR428" s="1" t="str">
        <f aca="false">IF(D428&lt;&gt;"",IF(COUNTIF(BR$3:BR427,D428)&gt;0,"",D428),"")</f>
        <v/>
      </c>
      <c r="BS428" s="1" t="str">
        <f aca="false">IF(E428&lt;&gt;"",IF(COUNTIF(BS$3:BS427,E428)&gt;0,"",E428),"")</f>
        <v/>
      </c>
      <c r="BT428" s="1" t="str">
        <f aca="false">IF(F428&lt;&gt;"",IF(COUNTIF(BT$3:BT427,F428)&gt;0,"",F428),"")</f>
        <v/>
      </c>
      <c r="BU428" s="1" t="str">
        <f aca="false">IF(G428&lt;&gt;"",IF(COUNTIF(BU$3:BU427,G428)&gt;0,"",G428),"")</f>
        <v/>
      </c>
    </row>
    <row r="429" customFormat="false" ht="15" hidden="false" customHeight="false" outlineLevel="0" collapsed="false">
      <c r="A429" s="972" t="str">
        <f aca="false">IF(B429&lt;&gt;"",CONCATENATE(B429,C429,D429,E429,F429,G429),"")</f>
        <v/>
      </c>
      <c r="B429" s="660"/>
      <c r="C429" s="660"/>
      <c r="D429" s="660"/>
      <c r="E429" s="1008"/>
      <c r="F429" s="660"/>
      <c r="G429" s="660"/>
      <c r="H429" s="1002"/>
      <c r="I429" s="1002"/>
      <c r="J429" s="1003"/>
      <c r="K429" s="1004"/>
      <c r="L429" s="1005"/>
      <c r="M429" s="1005"/>
      <c r="N429" s="1003"/>
      <c r="O429" s="1014"/>
      <c r="P429" s="1008"/>
      <c r="Q429" s="1008"/>
      <c r="R429" s="1008"/>
      <c r="S429" s="1007"/>
      <c r="V429" s="111" t="n">
        <f aca="false">+V428+1</f>
        <v>427</v>
      </c>
      <c r="W429" s="977" t="str">
        <f aca="false">IFERROR(VLOOKUP($V428,AD:AK,8,FALSE()),"")</f>
        <v/>
      </c>
      <c r="X429" s="977" t="str">
        <f aca="false">IFERROR(VLOOKUP($V429,AE:AL,8,FALSE()),"")</f>
        <v/>
      </c>
      <c r="Y429" s="977" t="str">
        <f aca="false">IFERROR(VLOOKUP($V429,AF:AM,8,FALSE()),"")</f>
        <v/>
      </c>
      <c r="Z429" s="977" t="str">
        <f aca="false">IFERROR(VLOOKUP($V429,AG:AN,8,FALSE()),"")</f>
        <v/>
      </c>
      <c r="AA429" s="977" t="str">
        <f aca="false">IFERROR(VLOOKUP($V429,AH:AO,8,FALSE()),"")</f>
        <v/>
      </c>
      <c r="AB429" s="977" t="str">
        <f aca="false">IFERROR(VLOOKUP($V429,AI:AP,8,FALSE()),"")</f>
        <v/>
      </c>
      <c r="AD429" s="111" t="str">
        <f aca="false">IF(AK429&lt;&gt;"",MAX(AD$3:AD428)+1,"")</f>
        <v/>
      </c>
      <c r="AE429" s="111" t="str">
        <f aca="false">IF(AL429&lt;&gt;"",MAX(AE$3:AE428)+1,"")</f>
        <v/>
      </c>
      <c r="AF429" s="111" t="str">
        <f aca="false">IF(AM429&lt;&gt;"",MAX(AF$3:AF428)+1,"")</f>
        <v/>
      </c>
      <c r="AG429" s="111" t="str">
        <f aca="false">IF(AN429&lt;&gt;"",MAX(AG$3:AG428)+1,"")</f>
        <v/>
      </c>
      <c r="AH429" s="111" t="str">
        <f aca="false">IF(AO429&lt;&gt;"",MAX(AH$3:AH428)+1,"")</f>
        <v/>
      </c>
      <c r="AI429" s="111" t="str">
        <f aca="false">IF(AP429&lt;&gt;"",MAX(AI$3:AI428)+1,"")</f>
        <v/>
      </c>
      <c r="AK429" s="111" t="str">
        <f aca="false">IF(B429="","",IF(COUNTIF($AK$3:AL428,B429)=0,B429,""))</f>
        <v/>
      </c>
      <c r="AL429" s="111" t="str">
        <f aca="false">IF(C429="","",IF($B429='Oneri di Urbanizzazione'!$E$33,IF(COUNTIF($AL$3:AL428,$C429)=0,$C429,""),""))</f>
        <v/>
      </c>
      <c r="AM429" s="111" t="str">
        <f aca="false">IF(D429="","",IF(AND($B429='Oneri di Urbanizzazione'!$E$33,$C429='Oneri di Urbanizzazione'!$E$35),IF(COUNTIF(AM$3:AM428,$D429)=0,$D429,""),""))</f>
        <v/>
      </c>
      <c r="AN429" s="111" t="str">
        <f aca="false">IF(E429="","",IF(AND($B429='Oneri di Urbanizzazione'!$E$33,$C429='Oneri di Urbanizzazione'!$E$35,$D429='Oneri di Urbanizzazione'!$E$38),IF(COUNTIF(AN$3:AN428,$E429)=0,$E429,""),""))</f>
        <v/>
      </c>
      <c r="AO429" s="111" t="str">
        <f aca="false">IF(F429="","",IF(AND($B429='Oneri di Urbanizzazione'!$E$33,$C429='Oneri di Urbanizzazione'!$E$35,$D429='Oneri di Urbanizzazione'!$E$38,$E429='Oneri di Urbanizzazione'!$E$40),IF(COUNTIF(AO$3:AO428,$F429)=0,$F429,""),""))</f>
        <v/>
      </c>
      <c r="AP429" s="111" t="str">
        <f aca="false">IF(G429="","",IF(AND($B429='Oneri di Urbanizzazione'!$E$33,$C429='Oneri di Urbanizzazione'!$E$35,$D429='Oneri di Urbanizzazione'!$E$38,$E429='Oneri di Urbanizzazione'!$E$40,$F429='Oneri di Urbanizzazione'!$E$42),IF(COUNTIF(AP$3:AP428,$G429)=0,$G429,""),""))</f>
        <v/>
      </c>
      <c r="AY429" s="1" t="n">
        <f aca="false">+AY428+1</f>
        <v>427</v>
      </c>
      <c r="AZ429" s="978" t="str">
        <f aca="false">IFERROR(VLOOKUP($AY429,BI:BP,8,FALSE()),"")</f>
        <v/>
      </c>
      <c r="BA429" s="978" t="str">
        <f aca="false">IFERROR(VLOOKUP($AY429,BJ:BQ,8,FALSE()),"")</f>
        <v/>
      </c>
      <c r="BB429" s="978" t="str">
        <f aca="false">IFERROR(VLOOKUP($AY429,BK:BR,8,FALSE()),"")</f>
        <v/>
      </c>
      <c r="BC429" s="978" t="str">
        <f aca="false">IFERROR(VLOOKUP($AY429,BL:BS,8,FALSE()),"")</f>
        <v/>
      </c>
      <c r="BD429" s="978" t="str">
        <f aca="false">IFERROR(VLOOKUP($AY429,BM:BT,8,FALSE()),"")</f>
        <v/>
      </c>
      <c r="BE429" s="978" t="str">
        <f aca="false">IFERROR(VLOOKUP($AY429,BN:BU,8,FALSE()),"")</f>
        <v/>
      </c>
      <c r="BI429" s="1" t="str">
        <f aca="false">IF(BP429&lt;&gt;"",MAX(BI$3:BI428)+1,"")</f>
        <v/>
      </c>
      <c r="BJ429" s="1" t="str">
        <f aca="false">IF(BQ429&lt;&gt;"",MAX(BJ$3:BJ428)+1,"")</f>
        <v/>
      </c>
      <c r="BK429" s="1" t="str">
        <f aca="false">IF(BR429&lt;&gt;"",MAX(BK$3:BK428)+1,"")</f>
        <v/>
      </c>
      <c r="BL429" s="1" t="str">
        <f aca="false">IF(BS429&lt;&gt;"",MAX(BL$3:BL428)+1,"")</f>
        <v/>
      </c>
      <c r="BM429" s="1" t="str">
        <f aca="false">IF(BT429&lt;&gt;"",MAX(BM$3:BM428)+1,"")</f>
        <v/>
      </c>
      <c r="BN429" s="1" t="str">
        <f aca="false">IF(BU429&lt;&gt;"",MAX(BN$3:BN428)+1,"")</f>
        <v/>
      </c>
      <c r="BP429" s="1" t="str">
        <f aca="false">IF(B429&lt;&gt;"",IF(COUNTIF(BP$3:BP428,B429)&gt;0,"",B429),"")</f>
        <v/>
      </c>
      <c r="BQ429" s="1" t="str">
        <f aca="false">IF(C429&lt;&gt;"",IF(COUNTIF(BQ$3:BQ428,C429)&gt;0,"",C429),"")</f>
        <v/>
      </c>
      <c r="BR429" s="1" t="str">
        <f aca="false">IF(D429&lt;&gt;"",IF(COUNTIF(BR$3:BR428,D429)&gt;0,"",D429),"")</f>
        <v/>
      </c>
      <c r="BS429" s="1" t="str">
        <f aca="false">IF(E429&lt;&gt;"",IF(COUNTIF(BS$3:BS428,E429)&gt;0,"",E429),"")</f>
        <v/>
      </c>
      <c r="BT429" s="1" t="str">
        <f aca="false">IF(F429&lt;&gt;"",IF(COUNTIF(BT$3:BT428,F429)&gt;0,"",F429),"")</f>
        <v/>
      </c>
      <c r="BU429" s="1" t="str">
        <f aca="false">IF(G429&lt;&gt;"",IF(COUNTIF(BU$3:BU428,G429)&gt;0,"",G429),"")</f>
        <v/>
      </c>
    </row>
    <row r="430" customFormat="false" ht="15" hidden="false" customHeight="false" outlineLevel="0" collapsed="false">
      <c r="A430" s="972" t="str">
        <f aca="false">IF(B430&lt;&gt;"",CONCATENATE(B430,C430,D430,E430,F430,G430),"")</f>
        <v/>
      </c>
      <c r="B430" s="660"/>
      <c r="C430" s="660"/>
      <c r="D430" s="660"/>
      <c r="E430" s="1008"/>
      <c r="F430" s="660"/>
      <c r="G430" s="660"/>
      <c r="H430" s="1002"/>
      <c r="I430" s="1002"/>
      <c r="J430" s="1003"/>
      <c r="K430" s="1004"/>
      <c r="L430" s="1005"/>
      <c r="M430" s="1005"/>
      <c r="N430" s="1003"/>
      <c r="O430" s="1014"/>
      <c r="P430" s="1008"/>
      <c r="Q430" s="1008"/>
      <c r="R430" s="1008"/>
      <c r="S430" s="1007"/>
      <c r="V430" s="111" t="n">
        <f aca="false">+V429+1</f>
        <v>428</v>
      </c>
      <c r="W430" s="977" t="str">
        <f aca="false">IFERROR(VLOOKUP($V429,AD:AK,8,FALSE()),"")</f>
        <v/>
      </c>
      <c r="X430" s="977" t="str">
        <f aca="false">IFERROR(VLOOKUP($V430,AE:AL,8,FALSE()),"")</f>
        <v/>
      </c>
      <c r="Y430" s="977" t="str">
        <f aca="false">IFERROR(VLOOKUP($V430,AF:AM,8,FALSE()),"")</f>
        <v/>
      </c>
      <c r="Z430" s="977" t="str">
        <f aca="false">IFERROR(VLOOKUP($V430,AG:AN,8,FALSE()),"")</f>
        <v/>
      </c>
      <c r="AA430" s="977" t="str">
        <f aca="false">IFERROR(VLOOKUP($V430,AH:AO,8,FALSE()),"")</f>
        <v/>
      </c>
      <c r="AB430" s="977" t="str">
        <f aca="false">IFERROR(VLOOKUP($V430,AI:AP,8,FALSE()),"")</f>
        <v/>
      </c>
      <c r="AD430" s="111" t="str">
        <f aca="false">IF(AK430&lt;&gt;"",MAX(AD$3:AD429)+1,"")</f>
        <v/>
      </c>
      <c r="AE430" s="111" t="str">
        <f aca="false">IF(AL430&lt;&gt;"",MAX(AE$3:AE429)+1,"")</f>
        <v/>
      </c>
      <c r="AF430" s="111" t="str">
        <f aca="false">IF(AM430&lt;&gt;"",MAX(AF$3:AF429)+1,"")</f>
        <v/>
      </c>
      <c r="AG430" s="111" t="str">
        <f aca="false">IF(AN430&lt;&gt;"",MAX(AG$3:AG429)+1,"")</f>
        <v/>
      </c>
      <c r="AH430" s="111" t="str">
        <f aca="false">IF(AO430&lt;&gt;"",MAX(AH$3:AH429)+1,"")</f>
        <v/>
      </c>
      <c r="AI430" s="111" t="str">
        <f aca="false">IF(AP430&lt;&gt;"",MAX(AI$3:AI429)+1,"")</f>
        <v/>
      </c>
      <c r="AK430" s="111" t="str">
        <f aca="false">IF(B430="","",IF(COUNTIF($AK$3:AL429,B430)=0,B430,""))</f>
        <v/>
      </c>
      <c r="AL430" s="111" t="str">
        <f aca="false">IF(C430="","",IF($B430='Oneri di Urbanizzazione'!$E$33,IF(COUNTIF($AL$3:AL429,$C430)=0,$C430,""),""))</f>
        <v/>
      </c>
      <c r="AM430" s="111" t="str">
        <f aca="false">IF(D430="","",IF(AND($B430='Oneri di Urbanizzazione'!$E$33,$C430='Oneri di Urbanizzazione'!$E$35),IF(COUNTIF(AM$3:AM429,$D430)=0,$D430,""),""))</f>
        <v/>
      </c>
      <c r="AN430" s="111" t="str">
        <f aca="false">IF(E430="","",IF(AND($B430='Oneri di Urbanizzazione'!$E$33,$C430='Oneri di Urbanizzazione'!$E$35,$D430='Oneri di Urbanizzazione'!$E$38),IF(COUNTIF(AN$3:AN429,$E430)=0,$E430,""),""))</f>
        <v/>
      </c>
      <c r="AO430" s="111" t="str">
        <f aca="false">IF(F430="","",IF(AND($B430='Oneri di Urbanizzazione'!$E$33,$C430='Oneri di Urbanizzazione'!$E$35,$D430='Oneri di Urbanizzazione'!$E$38,$E430='Oneri di Urbanizzazione'!$E$40),IF(COUNTIF(AO$3:AO429,$F430)=0,$F430,""),""))</f>
        <v/>
      </c>
      <c r="AP430" s="111" t="str">
        <f aca="false">IF(G430="","",IF(AND($B430='Oneri di Urbanizzazione'!$E$33,$C430='Oneri di Urbanizzazione'!$E$35,$D430='Oneri di Urbanizzazione'!$E$38,$E430='Oneri di Urbanizzazione'!$E$40,$F430='Oneri di Urbanizzazione'!$E$42),IF(COUNTIF(AP$3:AP429,$G430)=0,$G430,""),""))</f>
        <v/>
      </c>
      <c r="AY430" s="1" t="n">
        <f aca="false">+AY429+1</f>
        <v>428</v>
      </c>
      <c r="AZ430" s="978" t="str">
        <f aca="false">IFERROR(VLOOKUP($AY430,BI:BP,8,FALSE()),"")</f>
        <v/>
      </c>
      <c r="BA430" s="978" t="str">
        <f aca="false">IFERROR(VLOOKUP($AY430,BJ:BQ,8,FALSE()),"")</f>
        <v/>
      </c>
      <c r="BB430" s="978" t="str">
        <f aca="false">IFERROR(VLOOKUP($AY430,BK:BR,8,FALSE()),"")</f>
        <v/>
      </c>
      <c r="BC430" s="978" t="str">
        <f aca="false">IFERROR(VLOOKUP($AY430,BL:BS,8,FALSE()),"")</f>
        <v/>
      </c>
      <c r="BD430" s="978" t="str">
        <f aca="false">IFERROR(VLOOKUP($AY430,BM:BT,8,FALSE()),"")</f>
        <v/>
      </c>
      <c r="BE430" s="978" t="str">
        <f aca="false">IFERROR(VLOOKUP($AY430,BN:BU,8,FALSE()),"")</f>
        <v/>
      </c>
      <c r="BI430" s="1" t="str">
        <f aca="false">IF(BP430&lt;&gt;"",MAX(BI$3:BI429)+1,"")</f>
        <v/>
      </c>
      <c r="BJ430" s="1" t="str">
        <f aca="false">IF(BQ430&lt;&gt;"",MAX(BJ$3:BJ429)+1,"")</f>
        <v/>
      </c>
      <c r="BK430" s="1" t="str">
        <f aca="false">IF(BR430&lt;&gt;"",MAX(BK$3:BK429)+1,"")</f>
        <v/>
      </c>
      <c r="BL430" s="1" t="str">
        <f aca="false">IF(BS430&lt;&gt;"",MAX(BL$3:BL429)+1,"")</f>
        <v/>
      </c>
      <c r="BM430" s="1" t="str">
        <f aca="false">IF(BT430&lt;&gt;"",MAX(BM$3:BM429)+1,"")</f>
        <v/>
      </c>
      <c r="BN430" s="1" t="str">
        <f aca="false">IF(BU430&lt;&gt;"",MAX(BN$3:BN429)+1,"")</f>
        <v/>
      </c>
      <c r="BP430" s="1" t="str">
        <f aca="false">IF(B430&lt;&gt;"",IF(COUNTIF(BP$3:BP429,B430)&gt;0,"",B430),"")</f>
        <v/>
      </c>
      <c r="BQ430" s="1" t="str">
        <f aca="false">IF(C430&lt;&gt;"",IF(COUNTIF(BQ$3:BQ429,C430)&gt;0,"",C430),"")</f>
        <v/>
      </c>
      <c r="BR430" s="1" t="str">
        <f aca="false">IF(D430&lt;&gt;"",IF(COUNTIF(BR$3:BR429,D430)&gt;0,"",D430),"")</f>
        <v/>
      </c>
      <c r="BS430" s="1" t="str">
        <f aca="false">IF(E430&lt;&gt;"",IF(COUNTIF(BS$3:BS429,E430)&gt;0,"",E430),"")</f>
        <v/>
      </c>
      <c r="BT430" s="1" t="str">
        <f aca="false">IF(F430&lt;&gt;"",IF(COUNTIF(BT$3:BT429,F430)&gt;0,"",F430),"")</f>
        <v/>
      </c>
      <c r="BU430" s="1" t="str">
        <f aca="false">IF(G430&lt;&gt;"",IF(COUNTIF(BU$3:BU429,G430)&gt;0,"",G430),"")</f>
        <v/>
      </c>
    </row>
    <row r="431" customFormat="false" ht="15" hidden="false" customHeight="false" outlineLevel="0" collapsed="false">
      <c r="A431" s="972" t="str">
        <f aca="false">IF(B431&lt;&gt;"",CONCATENATE(B431,C431,D431,E431,F431,G431),"")</f>
        <v/>
      </c>
      <c r="B431" s="660"/>
      <c r="C431" s="660"/>
      <c r="D431" s="660"/>
      <c r="E431" s="1008"/>
      <c r="F431" s="660"/>
      <c r="G431" s="660"/>
      <c r="H431" s="1002"/>
      <c r="I431" s="1002"/>
      <c r="J431" s="1003"/>
      <c r="K431" s="1004"/>
      <c r="L431" s="1005"/>
      <c r="M431" s="1005"/>
      <c r="N431" s="1003"/>
      <c r="O431" s="1014"/>
      <c r="P431" s="1008"/>
      <c r="Q431" s="1008"/>
      <c r="R431" s="1008"/>
      <c r="S431" s="1007"/>
      <c r="V431" s="111" t="n">
        <f aca="false">+V430+1</f>
        <v>429</v>
      </c>
      <c r="W431" s="977" t="str">
        <f aca="false">IFERROR(VLOOKUP($V430,AD:AK,8,FALSE()),"")</f>
        <v/>
      </c>
      <c r="X431" s="977" t="str">
        <f aca="false">IFERROR(VLOOKUP($V431,AE:AL,8,FALSE()),"")</f>
        <v/>
      </c>
      <c r="Y431" s="977" t="str">
        <f aca="false">IFERROR(VLOOKUP($V431,AF:AM,8,FALSE()),"")</f>
        <v/>
      </c>
      <c r="Z431" s="977" t="str">
        <f aca="false">IFERROR(VLOOKUP($V431,AG:AN,8,FALSE()),"")</f>
        <v/>
      </c>
      <c r="AA431" s="977" t="str">
        <f aca="false">IFERROR(VLOOKUP($V431,AH:AO,8,FALSE()),"")</f>
        <v/>
      </c>
      <c r="AB431" s="977" t="str">
        <f aca="false">IFERROR(VLOOKUP($V431,AI:AP,8,FALSE()),"")</f>
        <v/>
      </c>
      <c r="AD431" s="111" t="str">
        <f aca="false">IF(AK431&lt;&gt;"",MAX(AD$3:AD430)+1,"")</f>
        <v/>
      </c>
      <c r="AE431" s="111" t="str">
        <f aca="false">IF(AL431&lt;&gt;"",MAX(AE$3:AE430)+1,"")</f>
        <v/>
      </c>
      <c r="AF431" s="111" t="str">
        <f aca="false">IF(AM431&lt;&gt;"",MAX(AF$3:AF430)+1,"")</f>
        <v/>
      </c>
      <c r="AG431" s="111" t="str">
        <f aca="false">IF(AN431&lt;&gt;"",MAX(AG$3:AG430)+1,"")</f>
        <v/>
      </c>
      <c r="AH431" s="111" t="str">
        <f aca="false">IF(AO431&lt;&gt;"",MAX(AH$3:AH430)+1,"")</f>
        <v/>
      </c>
      <c r="AI431" s="111" t="str">
        <f aca="false">IF(AP431&lt;&gt;"",MAX(AI$3:AI430)+1,"")</f>
        <v/>
      </c>
      <c r="AK431" s="111" t="str">
        <f aca="false">IF(B431="","",IF(COUNTIF($AK$3:AL430,B431)=0,B431,""))</f>
        <v/>
      </c>
      <c r="AL431" s="111" t="str">
        <f aca="false">IF(C431="","",IF($B431='Oneri di Urbanizzazione'!$E$33,IF(COUNTIF($AL$3:AL430,$C431)=0,$C431,""),""))</f>
        <v/>
      </c>
      <c r="AM431" s="111" t="str">
        <f aca="false">IF(D431="","",IF(AND($B431='Oneri di Urbanizzazione'!$E$33,$C431='Oneri di Urbanizzazione'!$E$35),IF(COUNTIF(AM$3:AM430,$D431)=0,$D431,""),""))</f>
        <v/>
      </c>
      <c r="AN431" s="111" t="str">
        <f aca="false">IF(E431="","",IF(AND($B431='Oneri di Urbanizzazione'!$E$33,$C431='Oneri di Urbanizzazione'!$E$35,$D431='Oneri di Urbanizzazione'!$E$38),IF(COUNTIF(AN$3:AN430,$E431)=0,$E431,""),""))</f>
        <v/>
      </c>
      <c r="AO431" s="111" t="str">
        <f aca="false">IF(F431="","",IF(AND($B431='Oneri di Urbanizzazione'!$E$33,$C431='Oneri di Urbanizzazione'!$E$35,$D431='Oneri di Urbanizzazione'!$E$38,$E431='Oneri di Urbanizzazione'!$E$40),IF(COUNTIF(AO$3:AO430,$F431)=0,$F431,""),""))</f>
        <v/>
      </c>
      <c r="AP431" s="111" t="str">
        <f aca="false">IF(G431="","",IF(AND($B431='Oneri di Urbanizzazione'!$E$33,$C431='Oneri di Urbanizzazione'!$E$35,$D431='Oneri di Urbanizzazione'!$E$38,$E431='Oneri di Urbanizzazione'!$E$40,$F431='Oneri di Urbanizzazione'!$E$42),IF(COUNTIF(AP$3:AP430,$G431)=0,$G431,""),""))</f>
        <v/>
      </c>
      <c r="AY431" s="1" t="n">
        <f aca="false">+AY430+1</f>
        <v>429</v>
      </c>
      <c r="AZ431" s="978" t="str">
        <f aca="false">IFERROR(VLOOKUP($AY431,BI:BP,8,FALSE()),"")</f>
        <v/>
      </c>
      <c r="BA431" s="978" t="str">
        <f aca="false">IFERROR(VLOOKUP($AY431,BJ:BQ,8,FALSE()),"")</f>
        <v/>
      </c>
      <c r="BB431" s="978" t="str">
        <f aca="false">IFERROR(VLOOKUP($AY431,BK:BR,8,FALSE()),"")</f>
        <v/>
      </c>
      <c r="BC431" s="978" t="str">
        <f aca="false">IFERROR(VLOOKUP($AY431,BL:BS,8,FALSE()),"")</f>
        <v/>
      </c>
      <c r="BD431" s="978" t="str">
        <f aca="false">IFERROR(VLOOKUP($AY431,BM:BT,8,FALSE()),"")</f>
        <v/>
      </c>
      <c r="BE431" s="978" t="str">
        <f aca="false">IFERROR(VLOOKUP($AY431,BN:BU,8,FALSE()),"")</f>
        <v/>
      </c>
      <c r="BI431" s="1" t="str">
        <f aca="false">IF(BP431&lt;&gt;"",MAX(BI$3:BI430)+1,"")</f>
        <v/>
      </c>
      <c r="BJ431" s="1" t="str">
        <f aca="false">IF(BQ431&lt;&gt;"",MAX(BJ$3:BJ430)+1,"")</f>
        <v/>
      </c>
      <c r="BK431" s="1" t="str">
        <f aca="false">IF(BR431&lt;&gt;"",MAX(BK$3:BK430)+1,"")</f>
        <v/>
      </c>
      <c r="BL431" s="1" t="str">
        <f aca="false">IF(BS431&lt;&gt;"",MAX(BL$3:BL430)+1,"")</f>
        <v/>
      </c>
      <c r="BM431" s="1" t="str">
        <f aca="false">IF(BT431&lt;&gt;"",MAX(BM$3:BM430)+1,"")</f>
        <v/>
      </c>
      <c r="BN431" s="1" t="str">
        <f aca="false">IF(BU431&lt;&gt;"",MAX(BN$3:BN430)+1,"")</f>
        <v/>
      </c>
      <c r="BP431" s="1" t="str">
        <f aca="false">IF(B431&lt;&gt;"",IF(COUNTIF(BP$3:BP430,B431)&gt;0,"",B431),"")</f>
        <v/>
      </c>
      <c r="BQ431" s="1" t="str">
        <f aca="false">IF(C431&lt;&gt;"",IF(COUNTIF(BQ$3:BQ430,C431)&gt;0,"",C431),"")</f>
        <v/>
      </c>
      <c r="BR431" s="1" t="str">
        <f aca="false">IF(D431&lt;&gt;"",IF(COUNTIF(BR$3:BR430,D431)&gt;0,"",D431),"")</f>
        <v/>
      </c>
      <c r="BS431" s="1" t="str">
        <f aca="false">IF(E431&lt;&gt;"",IF(COUNTIF(BS$3:BS430,E431)&gt;0,"",E431),"")</f>
        <v/>
      </c>
      <c r="BT431" s="1" t="str">
        <f aca="false">IF(F431&lt;&gt;"",IF(COUNTIF(BT$3:BT430,F431)&gt;0,"",F431),"")</f>
        <v/>
      </c>
      <c r="BU431" s="1" t="str">
        <f aca="false">IF(G431&lt;&gt;"",IF(COUNTIF(BU$3:BU430,G431)&gt;0,"",G431),"")</f>
        <v/>
      </c>
    </row>
    <row r="432" customFormat="false" ht="15" hidden="false" customHeight="false" outlineLevel="0" collapsed="false">
      <c r="A432" s="972" t="str">
        <f aca="false">IF(B432&lt;&gt;"",CONCATENATE(B432,C432,D432,E432,F432,G432),"")</f>
        <v/>
      </c>
      <c r="B432" s="660"/>
      <c r="C432" s="660"/>
      <c r="D432" s="660"/>
      <c r="E432" s="1008"/>
      <c r="F432" s="660"/>
      <c r="G432" s="660"/>
      <c r="H432" s="1002"/>
      <c r="I432" s="1002"/>
      <c r="J432" s="1003"/>
      <c r="K432" s="1004"/>
      <c r="L432" s="1005"/>
      <c r="M432" s="1005"/>
      <c r="N432" s="1003"/>
      <c r="O432" s="1014"/>
      <c r="P432" s="1008"/>
      <c r="Q432" s="1008"/>
      <c r="R432" s="1008"/>
      <c r="S432" s="1007"/>
      <c r="V432" s="111" t="n">
        <f aca="false">+V431+1</f>
        <v>430</v>
      </c>
      <c r="W432" s="977" t="str">
        <f aca="false">IFERROR(VLOOKUP($V431,AD:AK,8,FALSE()),"")</f>
        <v/>
      </c>
      <c r="X432" s="977" t="str">
        <f aca="false">IFERROR(VLOOKUP($V432,AE:AL,8,FALSE()),"")</f>
        <v/>
      </c>
      <c r="Y432" s="977" t="str">
        <f aca="false">IFERROR(VLOOKUP($V432,AF:AM,8,FALSE()),"")</f>
        <v/>
      </c>
      <c r="Z432" s="977" t="str">
        <f aca="false">IFERROR(VLOOKUP($V432,AG:AN,8,FALSE()),"")</f>
        <v/>
      </c>
      <c r="AA432" s="977" t="str">
        <f aca="false">IFERROR(VLOOKUP($V432,AH:AO,8,FALSE()),"")</f>
        <v/>
      </c>
      <c r="AB432" s="977" t="str">
        <f aca="false">IFERROR(VLOOKUP($V432,AI:AP,8,FALSE()),"")</f>
        <v/>
      </c>
      <c r="AD432" s="111" t="str">
        <f aca="false">IF(AK432&lt;&gt;"",MAX(AD$3:AD431)+1,"")</f>
        <v/>
      </c>
      <c r="AE432" s="111" t="str">
        <f aca="false">IF(AL432&lt;&gt;"",MAX(AE$3:AE431)+1,"")</f>
        <v/>
      </c>
      <c r="AF432" s="111" t="str">
        <f aca="false">IF(AM432&lt;&gt;"",MAX(AF$3:AF431)+1,"")</f>
        <v/>
      </c>
      <c r="AG432" s="111" t="str">
        <f aca="false">IF(AN432&lt;&gt;"",MAX(AG$3:AG431)+1,"")</f>
        <v/>
      </c>
      <c r="AH432" s="111" t="str">
        <f aca="false">IF(AO432&lt;&gt;"",MAX(AH$3:AH431)+1,"")</f>
        <v/>
      </c>
      <c r="AI432" s="111" t="str">
        <f aca="false">IF(AP432&lt;&gt;"",MAX(AI$3:AI431)+1,"")</f>
        <v/>
      </c>
      <c r="AK432" s="111" t="str">
        <f aca="false">IF(B432="","",IF(COUNTIF($AK$3:AL431,B432)=0,B432,""))</f>
        <v/>
      </c>
      <c r="AL432" s="111" t="str">
        <f aca="false">IF(C432="","",IF($B432='Oneri di Urbanizzazione'!$E$33,IF(COUNTIF($AL$3:AL431,$C432)=0,$C432,""),""))</f>
        <v/>
      </c>
      <c r="AM432" s="111" t="str">
        <f aca="false">IF(D432="","",IF(AND($B432='Oneri di Urbanizzazione'!$E$33,$C432='Oneri di Urbanizzazione'!$E$35),IF(COUNTIF(AM$3:AM431,$D432)=0,$D432,""),""))</f>
        <v/>
      </c>
      <c r="AN432" s="111" t="str">
        <f aca="false">IF(E432="","",IF(AND($B432='Oneri di Urbanizzazione'!$E$33,$C432='Oneri di Urbanizzazione'!$E$35,$D432='Oneri di Urbanizzazione'!$E$38),IF(COUNTIF(AN$3:AN431,$E432)=0,$E432,""),""))</f>
        <v/>
      </c>
      <c r="AO432" s="111" t="str">
        <f aca="false">IF(F432="","",IF(AND($B432='Oneri di Urbanizzazione'!$E$33,$C432='Oneri di Urbanizzazione'!$E$35,$D432='Oneri di Urbanizzazione'!$E$38,$E432='Oneri di Urbanizzazione'!$E$40),IF(COUNTIF(AO$3:AO431,$F432)=0,$F432,""),""))</f>
        <v/>
      </c>
      <c r="AP432" s="111" t="str">
        <f aca="false">IF(G432="","",IF(AND($B432='Oneri di Urbanizzazione'!$E$33,$C432='Oneri di Urbanizzazione'!$E$35,$D432='Oneri di Urbanizzazione'!$E$38,$E432='Oneri di Urbanizzazione'!$E$40,$F432='Oneri di Urbanizzazione'!$E$42),IF(COUNTIF(AP$3:AP431,$G432)=0,$G432,""),""))</f>
        <v/>
      </c>
      <c r="AY432" s="1" t="n">
        <f aca="false">+AY431+1</f>
        <v>430</v>
      </c>
      <c r="AZ432" s="978" t="str">
        <f aca="false">IFERROR(VLOOKUP($AY432,BI:BP,8,FALSE()),"")</f>
        <v/>
      </c>
      <c r="BA432" s="978" t="str">
        <f aca="false">IFERROR(VLOOKUP($AY432,BJ:BQ,8,FALSE()),"")</f>
        <v/>
      </c>
      <c r="BB432" s="978" t="str">
        <f aca="false">IFERROR(VLOOKUP($AY432,BK:BR,8,FALSE()),"")</f>
        <v/>
      </c>
      <c r="BC432" s="978" t="str">
        <f aca="false">IFERROR(VLOOKUP($AY432,BL:BS,8,FALSE()),"")</f>
        <v/>
      </c>
      <c r="BD432" s="978" t="str">
        <f aca="false">IFERROR(VLOOKUP($AY432,BM:BT,8,FALSE()),"")</f>
        <v/>
      </c>
      <c r="BE432" s="978" t="str">
        <f aca="false">IFERROR(VLOOKUP($AY432,BN:BU,8,FALSE()),"")</f>
        <v/>
      </c>
      <c r="BI432" s="1" t="str">
        <f aca="false">IF(BP432&lt;&gt;"",MAX(BI$3:BI431)+1,"")</f>
        <v/>
      </c>
      <c r="BJ432" s="1" t="str">
        <f aca="false">IF(BQ432&lt;&gt;"",MAX(BJ$3:BJ431)+1,"")</f>
        <v/>
      </c>
      <c r="BK432" s="1" t="str">
        <f aca="false">IF(BR432&lt;&gt;"",MAX(BK$3:BK431)+1,"")</f>
        <v/>
      </c>
      <c r="BL432" s="1" t="str">
        <f aca="false">IF(BS432&lt;&gt;"",MAX(BL$3:BL431)+1,"")</f>
        <v/>
      </c>
      <c r="BM432" s="1" t="str">
        <f aca="false">IF(BT432&lt;&gt;"",MAX(BM$3:BM431)+1,"")</f>
        <v/>
      </c>
      <c r="BN432" s="1" t="str">
        <f aca="false">IF(BU432&lt;&gt;"",MAX(BN$3:BN431)+1,"")</f>
        <v/>
      </c>
      <c r="BP432" s="1" t="str">
        <f aca="false">IF(B432&lt;&gt;"",IF(COUNTIF(BP$3:BP431,B432)&gt;0,"",B432),"")</f>
        <v/>
      </c>
      <c r="BQ432" s="1" t="str">
        <f aca="false">IF(C432&lt;&gt;"",IF(COUNTIF(BQ$3:BQ431,C432)&gt;0,"",C432),"")</f>
        <v/>
      </c>
      <c r="BR432" s="1" t="str">
        <f aca="false">IF(D432&lt;&gt;"",IF(COUNTIF(BR$3:BR431,D432)&gt;0,"",D432),"")</f>
        <v/>
      </c>
      <c r="BS432" s="1" t="str">
        <f aca="false">IF(E432&lt;&gt;"",IF(COUNTIF(BS$3:BS431,E432)&gt;0,"",E432),"")</f>
        <v/>
      </c>
      <c r="BT432" s="1" t="str">
        <f aca="false">IF(F432&lt;&gt;"",IF(COUNTIF(BT$3:BT431,F432)&gt;0,"",F432),"")</f>
        <v/>
      </c>
      <c r="BU432" s="1" t="str">
        <f aca="false">IF(G432&lt;&gt;"",IF(COUNTIF(BU$3:BU431,G432)&gt;0,"",G432),"")</f>
        <v/>
      </c>
    </row>
    <row r="433" customFormat="false" ht="15" hidden="false" customHeight="false" outlineLevel="0" collapsed="false">
      <c r="A433" s="972" t="str">
        <f aca="false">IF(B433&lt;&gt;"",CONCATENATE(B433,C433,D433,E433,F433,G433),"")</f>
        <v/>
      </c>
      <c r="B433" s="660"/>
      <c r="C433" s="660"/>
      <c r="D433" s="660"/>
      <c r="E433" s="1008"/>
      <c r="F433" s="660"/>
      <c r="G433" s="660"/>
      <c r="H433" s="1002"/>
      <c r="I433" s="1002"/>
      <c r="J433" s="1003"/>
      <c r="K433" s="1004"/>
      <c r="L433" s="1005"/>
      <c r="M433" s="1005"/>
      <c r="N433" s="1003"/>
      <c r="O433" s="1014"/>
      <c r="P433" s="1008"/>
      <c r="Q433" s="1008"/>
      <c r="R433" s="1008"/>
      <c r="S433" s="1007"/>
      <c r="V433" s="111" t="n">
        <f aca="false">+V432+1</f>
        <v>431</v>
      </c>
      <c r="W433" s="977" t="str">
        <f aca="false">IFERROR(VLOOKUP($V432,AD:AK,8,FALSE()),"")</f>
        <v/>
      </c>
      <c r="X433" s="977" t="str">
        <f aca="false">IFERROR(VLOOKUP($V433,AE:AL,8,FALSE()),"")</f>
        <v/>
      </c>
      <c r="Y433" s="977" t="str">
        <f aca="false">IFERROR(VLOOKUP($V433,AF:AM,8,FALSE()),"")</f>
        <v/>
      </c>
      <c r="Z433" s="977" t="str">
        <f aca="false">IFERROR(VLOOKUP($V433,AG:AN,8,FALSE()),"")</f>
        <v/>
      </c>
      <c r="AA433" s="977" t="str">
        <f aca="false">IFERROR(VLOOKUP($V433,AH:AO,8,FALSE()),"")</f>
        <v/>
      </c>
      <c r="AB433" s="977" t="str">
        <f aca="false">IFERROR(VLOOKUP($V433,AI:AP,8,FALSE()),"")</f>
        <v/>
      </c>
      <c r="AD433" s="111" t="str">
        <f aca="false">IF(AK433&lt;&gt;"",MAX(AD$3:AD432)+1,"")</f>
        <v/>
      </c>
      <c r="AE433" s="111" t="str">
        <f aca="false">IF(AL433&lt;&gt;"",MAX(AE$3:AE432)+1,"")</f>
        <v/>
      </c>
      <c r="AF433" s="111" t="str">
        <f aca="false">IF(AM433&lt;&gt;"",MAX(AF$3:AF432)+1,"")</f>
        <v/>
      </c>
      <c r="AG433" s="111" t="str">
        <f aca="false">IF(AN433&lt;&gt;"",MAX(AG$3:AG432)+1,"")</f>
        <v/>
      </c>
      <c r="AH433" s="111" t="str">
        <f aca="false">IF(AO433&lt;&gt;"",MAX(AH$3:AH432)+1,"")</f>
        <v/>
      </c>
      <c r="AI433" s="111" t="str">
        <f aca="false">IF(AP433&lt;&gt;"",MAX(AI$3:AI432)+1,"")</f>
        <v/>
      </c>
      <c r="AK433" s="111" t="str">
        <f aca="false">IF(B433="","",IF(COUNTIF($AK$3:AL432,B433)=0,B433,""))</f>
        <v/>
      </c>
      <c r="AL433" s="111" t="str">
        <f aca="false">IF(C433="","",IF($B433='Oneri di Urbanizzazione'!$E$33,IF(COUNTIF($AL$3:AL432,$C433)=0,$C433,""),""))</f>
        <v/>
      </c>
      <c r="AM433" s="111" t="str">
        <f aca="false">IF(D433="","",IF(AND($B433='Oneri di Urbanizzazione'!$E$33,$C433='Oneri di Urbanizzazione'!$E$35),IF(COUNTIF(AM$3:AM432,$D433)=0,$D433,""),""))</f>
        <v/>
      </c>
      <c r="AN433" s="111" t="str">
        <f aca="false">IF(E433="","",IF(AND($B433='Oneri di Urbanizzazione'!$E$33,$C433='Oneri di Urbanizzazione'!$E$35,$D433='Oneri di Urbanizzazione'!$E$38),IF(COUNTIF(AN$3:AN432,$E433)=0,$E433,""),""))</f>
        <v/>
      </c>
      <c r="AO433" s="111" t="str">
        <f aca="false">IF(F433="","",IF(AND($B433='Oneri di Urbanizzazione'!$E$33,$C433='Oneri di Urbanizzazione'!$E$35,$D433='Oneri di Urbanizzazione'!$E$38,$E433='Oneri di Urbanizzazione'!$E$40),IF(COUNTIF(AO$3:AO432,$F433)=0,$F433,""),""))</f>
        <v/>
      </c>
      <c r="AP433" s="111" t="str">
        <f aca="false">IF(G433="","",IF(AND($B433='Oneri di Urbanizzazione'!$E$33,$C433='Oneri di Urbanizzazione'!$E$35,$D433='Oneri di Urbanizzazione'!$E$38,$E433='Oneri di Urbanizzazione'!$E$40,$F433='Oneri di Urbanizzazione'!$E$42),IF(COUNTIF(AP$3:AP432,$G433)=0,$G433,""),""))</f>
        <v/>
      </c>
      <c r="AY433" s="1" t="n">
        <f aca="false">+AY432+1</f>
        <v>431</v>
      </c>
      <c r="AZ433" s="978" t="str">
        <f aca="false">IFERROR(VLOOKUP($AY433,BI:BP,8,FALSE()),"")</f>
        <v/>
      </c>
      <c r="BA433" s="978" t="str">
        <f aca="false">IFERROR(VLOOKUP($AY433,BJ:BQ,8,FALSE()),"")</f>
        <v/>
      </c>
      <c r="BB433" s="978" t="str">
        <f aca="false">IFERROR(VLOOKUP($AY433,BK:BR,8,FALSE()),"")</f>
        <v/>
      </c>
      <c r="BC433" s="978" t="str">
        <f aca="false">IFERROR(VLOOKUP($AY433,BL:BS,8,FALSE()),"")</f>
        <v/>
      </c>
      <c r="BD433" s="978" t="str">
        <f aca="false">IFERROR(VLOOKUP($AY433,BM:BT,8,FALSE()),"")</f>
        <v/>
      </c>
      <c r="BE433" s="978" t="str">
        <f aca="false">IFERROR(VLOOKUP($AY433,BN:BU,8,FALSE()),"")</f>
        <v/>
      </c>
      <c r="BI433" s="1" t="str">
        <f aca="false">IF(BP433&lt;&gt;"",MAX(BI$3:BI432)+1,"")</f>
        <v/>
      </c>
      <c r="BJ433" s="1" t="str">
        <f aca="false">IF(BQ433&lt;&gt;"",MAX(BJ$3:BJ432)+1,"")</f>
        <v/>
      </c>
      <c r="BK433" s="1" t="str">
        <f aca="false">IF(BR433&lt;&gt;"",MAX(BK$3:BK432)+1,"")</f>
        <v/>
      </c>
      <c r="BL433" s="1" t="str">
        <f aca="false">IF(BS433&lt;&gt;"",MAX(BL$3:BL432)+1,"")</f>
        <v/>
      </c>
      <c r="BM433" s="1" t="str">
        <f aca="false">IF(BT433&lt;&gt;"",MAX(BM$3:BM432)+1,"")</f>
        <v/>
      </c>
      <c r="BN433" s="1" t="str">
        <f aca="false">IF(BU433&lt;&gt;"",MAX(BN$3:BN432)+1,"")</f>
        <v/>
      </c>
      <c r="BP433" s="1" t="str">
        <f aca="false">IF(B433&lt;&gt;"",IF(COUNTIF(BP$3:BP432,B433)&gt;0,"",B433),"")</f>
        <v/>
      </c>
      <c r="BQ433" s="1" t="str">
        <f aca="false">IF(C433&lt;&gt;"",IF(COUNTIF(BQ$3:BQ432,C433)&gt;0,"",C433),"")</f>
        <v/>
      </c>
      <c r="BR433" s="1" t="str">
        <f aca="false">IF(D433&lt;&gt;"",IF(COUNTIF(BR$3:BR432,D433)&gt;0,"",D433),"")</f>
        <v/>
      </c>
      <c r="BS433" s="1" t="str">
        <f aca="false">IF(E433&lt;&gt;"",IF(COUNTIF(BS$3:BS432,E433)&gt;0,"",E433),"")</f>
        <v/>
      </c>
      <c r="BT433" s="1" t="str">
        <f aca="false">IF(F433&lt;&gt;"",IF(COUNTIF(BT$3:BT432,F433)&gt;0,"",F433),"")</f>
        <v/>
      </c>
      <c r="BU433" s="1" t="str">
        <f aca="false">IF(G433&lt;&gt;"",IF(COUNTIF(BU$3:BU432,G433)&gt;0,"",G433),"")</f>
        <v/>
      </c>
    </row>
    <row r="434" customFormat="false" ht="15" hidden="false" customHeight="false" outlineLevel="0" collapsed="false">
      <c r="A434" s="972" t="str">
        <f aca="false">IF(B434&lt;&gt;"",CONCATENATE(B434,C434,D434,E434,F434,G434),"")</f>
        <v/>
      </c>
      <c r="B434" s="660"/>
      <c r="C434" s="660"/>
      <c r="D434" s="660"/>
      <c r="E434" s="1008"/>
      <c r="F434" s="660"/>
      <c r="G434" s="660"/>
      <c r="H434" s="1002"/>
      <c r="I434" s="1002"/>
      <c r="J434" s="1003"/>
      <c r="K434" s="1004"/>
      <c r="L434" s="1005"/>
      <c r="M434" s="1005"/>
      <c r="N434" s="1003"/>
      <c r="O434" s="1014"/>
      <c r="P434" s="1008"/>
      <c r="Q434" s="1008"/>
      <c r="R434" s="1008"/>
      <c r="S434" s="1007"/>
      <c r="V434" s="111" t="n">
        <f aca="false">+V433+1</f>
        <v>432</v>
      </c>
      <c r="W434" s="977" t="str">
        <f aca="false">IFERROR(VLOOKUP($V433,AD:AK,8,FALSE()),"")</f>
        <v/>
      </c>
      <c r="X434" s="977" t="str">
        <f aca="false">IFERROR(VLOOKUP($V434,AE:AL,8,FALSE()),"")</f>
        <v/>
      </c>
      <c r="Y434" s="977" t="str">
        <f aca="false">IFERROR(VLOOKUP($V434,AF:AM,8,FALSE()),"")</f>
        <v/>
      </c>
      <c r="Z434" s="977" t="str">
        <f aca="false">IFERROR(VLOOKUP($V434,AG:AN,8,FALSE()),"")</f>
        <v/>
      </c>
      <c r="AA434" s="977" t="str">
        <f aca="false">IFERROR(VLOOKUP($V434,AH:AO,8,FALSE()),"")</f>
        <v/>
      </c>
      <c r="AB434" s="977" t="str">
        <f aca="false">IFERROR(VLOOKUP($V434,AI:AP,8,FALSE()),"")</f>
        <v/>
      </c>
      <c r="AD434" s="111" t="str">
        <f aca="false">IF(AK434&lt;&gt;"",MAX(AD$3:AD433)+1,"")</f>
        <v/>
      </c>
      <c r="AE434" s="111" t="str">
        <f aca="false">IF(AL434&lt;&gt;"",MAX(AE$3:AE433)+1,"")</f>
        <v/>
      </c>
      <c r="AF434" s="111" t="str">
        <f aca="false">IF(AM434&lt;&gt;"",MAX(AF$3:AF433)+1,"")</f>
        <v/>
      </c>
      <c r="AG434" s="111" t="str">
        <f aca="false">IF(AN434&lt;&gt;"",MAX(AG$3:AG433)+1,"")</f>
        <v/>
      </c>
      <c r="AH434" s="111" t="str">
        <f aca="false">IF(AO434&lt;&gt;"",MAX(AH$3:AH433)+1,"")</f>
        <v/>
      </c>
      <c r="AI434" s="111" t="str">
        <f aca="false">IF(AP434&lt;&gt;"",MAX(AI$3:AI433)+1,"")</f>
        <v/>
      </c>
      <c r="AK434" s="111" t="str">
        <f aca="false">IF(B434="","",IF(COUNTIF($AK$3:AL433,B434)=0,B434,""))</f>
        <v/>
      </c>
      <c r="AL434" s="111" t="str">
        <f aca="false">IF(C434="","",IF($B434='Oneri di Urbanizzazione'!$E$33,IF(COUNTIF($AL$3:AL433,$C434)=0,$C434,""),""))</f>
        <v/>
      </c>
      <c r="AM434" s="111" t="str">
        <f aca="false">IF(D434="","",IF(AND($B434='Oneri di Urbanizzazione'!$E$33,$C434='Oneri di Urbanizzazione'!$E$35),IF(COUNTIF(AM$3:AM433,$D434)=0,$D434,""),""))</f>
        <v/>
      </c>
      <c r="AN434" s="111" t="str">
        <f aca="false">IF(E434="","",IF(AND($B434='Oneri di Urbanizzazione'!$E$33,$C434='Oneri di Urbanizzazione'!$E$35,$D434='Oneri di Urbanizzazione'!$E$38),IF(COUNTIF(AN$3:AN433,$E434)=0,$E434,""),""))</f>
        <v/>
      </c>
      <c r="AO434" s="111" t="str">
        <f aca="false">IF(F434="","",IF(AND($B434='Oneri di Urbanizzazione'!$E$33,$C434='Oneri di Urbanizzazione'!$E$35,$D434='Oneri di Urbanizzazione'!$E$38,$E434='Oneri di Urbanizzazione'!$E$40),IF(COUNTIF(AO$3:AO433,$F434)=0,$F434,""),""))</f>
        <v/>
      </c>
      <c r="AP434" s="111" t="str">
        <f aca="false">IF(G434="","",IF(AND($B434='Oneri di Urbanizzazione'!$E$33,$C434='Oneri di Urbanizzazione'!$E$35,$D434='Oneri di Urbanizzazione'!$E$38,$E434='Oneri di Urbanizzazione'!$E$40,$F434='Oneri di Urbanizzazione'!$E$42),IF(COUNTIF(AP$3:AP433,$G434)=0,$G434,""),""))</f>
        <v/>
      </c>
      <c r="AY434" s="1" t="n">
        <f aca="false">+AY433+1</f>
        <v>432</v>
      </c>
      <c r="AZ434" s="978" t="str">
        <f aca="false">IFERROR(VLOOKUP($AY434,BI:BP,8,FALSE()),"")</f>
        <v/>
      </c>
      <c r="BA434" s="978" t="str">
        <f aca="false">IFERROR(VLOOKUP($AY434,BJ:BQ,8,FALSE()),"")</f>
        <v/>
      </c>
      <c r="BB434" s="978" t="str">
        <f aca="false">IFERROR(VLOOKUP($AY434,BK:BR,8,FALSE()),"")</f>
        <v/>
      </c>
      <c r="BC434" s="978" t="str">
        <f aca="false">IFERROR(VLOOKUP($AY434,BL:BS,8,FALSE()),"")</f>
        <v/>
      </c>
      <c r="BD434" s="978" t="str">
        <f aca="false">IFERROR(VLOOKUP($AY434,BM:BT,8,FALSE()),"")</f>
        <v/>
      </c>
      <c r="BE434" s="978" t="str">
        <f aca="false">IFERROR(VLOOKUP($AY434,BN:BU,8,FALSE()),"")</f>
        <v/>
      </c>
      <c r="BI434" s="1" t="str">
        <f aca="false">IF(BP434&lt;&gt;"",MAX(BI$3:BI433)+1,"")</f>
        <v/>
      </c>
      <c r="BJ434" s="1" t="str">
        <f aca="false">IF(BQ434&lt;&gt;"",MAX(BJ$3:BJ433)+1,"")</f>
        <v/>
      </c>
      <c r="BK434" s="1" t="str">
        <f aca="false">IF(BR434&lt;&gt;"",MAX(BK$3:BK433)+1,"")</f>
        <v/>
      </c>
      <c r="BL434" s="1" t="str">
        <f aca="false">IF(BS434&lt;&gt;"",MAX(BL$3:BL433)+1,"")</f>
        <v/>
      </c>
      <c r="BM434" s="1" t="str">
        <f aca="false">IF(BT434&lt;&gt;"",MAX(BM$3:BM433)+1,"")</f>
        <v/>
      </c>
      <c r="BN434" s="1" t="str">
        <f aca="false">IF(BU434&lt;&gt;"",MAX(BN$3:BN433)+1,"")</f>
        <v/>
      </c>
      <c r="BP434" s="1" t="str">
        <f aca="false">IF(B434&lt;&gt;"",IF(COUNTIF(BP$3:BP433,B434)&gt;0,"",B434),"")</f>
        <v/>
      </c>
      <c r="BQ434" s="1" t="str">
        <f aca="false">IF(C434&lt;&gt;"",IF(COUNTIF(BQ$3:BQ433,C434)&gt;0,"",C434),"")</f>
        <v/>
      </c>
      <c r="BR434" s="1" t="str">
        <f aca="false">IF(D434&lt;&gt;"",IF(COUNTIF(BR$3:BR433,D434)&gt;0,"",D434),"")</f>
        <v/>
      </c>
      <c r="BS434" s="1" t="str">
        <f aca="false">IF(E434&lt;&gt;"",IF(COUNTIF(BS$3:BS433,E434)&gt;0,"",E434),"")</f>
        <v/>
      </c>
      <c r="BT434" s="1" t="str">
        <f aca="false">IF(F434&lt;&gt;"",IF(COUNTIF(BT$3:BT433,F434)&gt;0,"",F434),"")</f>
        <v/>
      </c>
      <c r="BU434" s="1" t="str">
        <f aca="false">IF(G434&lt;&gt;"",IF(COUNTIF(BU$3:BU433,G434)&gt;0,"",G434),"")</f>
        <v/>
      </c>
    </row>
    <row r="435" customFormat="false" ht="15" hidden="false" customHeight="false" outlineLevel="0" collapsed="false">
      <c r="A435" s="972" t="str">
        <f aca="false">IF(B435&lt;&gt;"",CONCATENATE(B435,C435,D435,E435,F435,G435),"")</f>
        <v/>
      </c>
      <c r="B435" s="660"/>
      <c r="C435" s="660"/>
      <c r="D435" s="660"/>
      <c r="E435" s="1008"/>
      <c r="F435" s="660"/>
      <c r="G435" s="660"/>
      <c r="H435" s="1002"/>
      <c r="I435" s="1002"/>
      <c r="J435" s="1003"/>
      <c r="K435" s="1004"/>
      <c r="L435" s="1005"/>
      <c r="M435" s="1005"/>
      <c r="N435" s="1003"/>
      <c r="O435" s="1014"/>
      <c r="P435" s="1008"/>
      <c r="Q435" s="1008"/>
      <c r="R435" s="1008"/>
      <c r="S435" s="1007"/>
      <c r="V435" s="111" t="n">
        <f aca="false">+V434+1</f>
        <v>433</v>
      </c>
      <c r="W435" s="977" t="str">
        <f aca="false">IFERROR(VLOOKUP($V434,AD:AK,8,FALSE()),"")</f>
        <v/>
      </c>
      <c r="X435" s="977" t="str">
        <f aca="false">IFERROR(VLOOKUP($V435,AE:AL,8,FALSE()),"")</f>
        <v/>
      </c>
      <c r="Y435" s="977" t="str">
        <f aca="false">IFERROR(VLOOKUP($V435,AF:AM,8,FALSE()),"")</f>
        <v/>
      </c>
      <c r="Z435" s="977" t="str">
        <f aca="false">IFERROR(VLOOKUP($V435,AG:AN,8,FALSE()),"")</f>
        <v/>
      </c>
      <c r="AA435" s="977" t="str">
        <f aca="false">IFERROR(VLOOKUP($V435,AH:AO,8,FALSE()),"")</f>
        <v/>
      </c>
      <c r="AB435" s="977" t="str">
        <f aca="false">IFERROR(VLOOKUP($V435,AI:AP,8,FALSE()),"")</f>
        <v/>
      </c>
      <c r="AD435" s="111" t="str">
        <f aca="false">IF(AK435&lt;&gt;"",MAX(AD$3:AD434)+1,"")</f>
        <v/>
      </c>
      <c r="AE435" s="111" t="str">
        <f aca="false">IF(AL435&lt;&gt;"",MAX(AE$3:AE434)+1,"")</f>
        <v/>
      </c>
      <c r="AF435" s="111" t="str">
        <f aca="false">IF(AM435&lt;&gt;"",MAX(AF$3:AF434)+1,"")</f>
        <v/>
      </c>
      <c r="AG435" s="111" t="str">
        <f aca="false">IF(AN435&lt;&gt;"",MAX(AG$3:AG434)+1,"")</f>
        <v/>
      </c>
      <c r="AH435" s="111" t="str">
        <f aca="false">IF(AO435&lt;&gt;"",MAX(AH$3:AH434)+1,"")</f>
        <v/>
      </c>
      <c r="AI435" s="111" t="str">
        <f aca="false">IF(AP435&lt;&gt;"",MAX(AI$3:AI434)+1,"")</f>
        <v/>
      </c>
      <c r="AK435" s="111" t="str">
        <f aca="false">IF(B435="","",IF(COUNTIF($AK$3:AL434,B435)=0,B435,""))</f>
        <v/>
      </c>
      <c r="AL435" s="111" t="str">
        <f aca="false">IF(C435="","",IF($B435='Oneri di Urbanizzazione'!$E$33,IF(COUNTIF($AL$3:AL434,$C435)=0,$C435,""),""))</f>
        <v/>
      </c>
      <c r="AM435" s="111" t="str">
        <f aca="false">IF(D435="","",IF(AND($B435='Oneri di Urbanizzazione'!$E$33,$C435='Oneri di Urbanizzazione'!$E$35),IF(COUNTIF(AM$3:AM434,$D435)=0,$D435,""),""))</f>
        <v/>
      </c>
      <c r="AN435" s="111" t="str">
        <f aca="false">IF(E435="","",IF(AND($B435='Oneri di Urbanizzazione'!$E$33,$C435='Oneri di Urbanizzazione'!$E$35,$D435='Oneri di Urbanizzazione'!$E$38),IF(COUNTIF(AN$3:AN434,$E435)=0,$E435,""),""))</f>
        <v/>
      </c>
      <c r="AO435" s="111" t="str">
        <f aca="false">IF(F435="","",IF(AND($B435='Oneri di Urbanizzazione'!$E$33,$C435='Oneri di Urbanizzazione'!$E$35,$D435='Oneri di Urbanizzazione'!$E$38,$E435='Oneri di Urbanizzazione'!$E$40),IF(COUNTIF(AO$3:AO434,$F435)=0,$F435,""),""))</f>
        <v/>
      </c>
      <c r="AP435" s="111" t="str">
        <f aca="false">IF(G435="","",IF(AND($B435='Oneri di Urbanizzazione'!$E$33,$C435='Oneri di Urbanizzazione'!$E$35,$D435='Oneri di Urbanizzazione'!$E$38,$E435='Oneri di Urbanizzazione'!$E$40,$F435='Oneri di Urbanizzazione'!$E$42),IF(COUNTIF(AP$3:AP434,$G435)=0,$G435,""),""))</f>
        <v/>
      </c>
      <c r="AY435" s="1" t="n">
        <f aca="false">+AY434+1</f>
        <v>433</v>
      </c>
      <c r="AZ435" s="978" t="str">
        <f aca="false">IFERROR(VLOOKUP($AY435,BI:BP,8,FALSE()),"")</f>
        <v/>
      </c>
      <c r="BA435" s="978" t="str">
        <f aca="false">IFERROR(VLOOKUP($AY435,BJ:BQ,8,FALSE()),"")</f>
        <v/>
      </c>
      <c r="BB435" s="978" t="str">
        <f aca="false">IFERROR(VLOOKUP($AY435,BK:BR,8,FALSE()),"")</f>
        <v/>
      </c>
      <c r="BC435" s="978" t="str">
        <f aca="false">IFERROR(VLOOKUP($AY435,BL:BS,8,FALSE()),"")</f>
        <v/>
      </c>
      <c r="BD435" s="978" t="str">
        <f aca="false">IFERROR(VLOOKUP($AY435,BM:BT,8,FALSE()),"")</f>
        <v/>
      </c>
      <c r="BE435" s="978" t="str">
        <f aca="false">IFERROR(VLOOKUP($AY435,BN:BU,8,FALSE()),"")</f>
        <v/>
      </c>
      <c r="BI435" s="1" t="str">
        <f aca="false">IF(BP435&lt;&gt;"",MAX(BI$3:BI434)+1,"")</f>
        <v/>
      </c>
      <c r="BJ435" s="1" t="str">
        <f aca="false">IF(BQ435&lt;&gt;"",MAX(BJ$3:BJ434)+1,"")</f>
        <v/>
      </c>
      <c r="BK435" s="1" t="str">
        <f aca="false">IF(BR435&lt;&gt;"",MAX(BK$3:BK434)+1,"")</f>
        <v/>
      </c>
      <c r="BL435" s="1" t="str">
        <f aca="false">IF(BS435&lt;&gt;"",MAX(BL$3:BL434)+1,"")</f>
        <v/>
      </c>
      <c r="BM435" s="1" t="str">
        <f aca="false">IF(BT435&lt;&gt;"",MAX(BM$3:BM434)+1,"")</f>
        <v/>
      </c>
      <c r="BN435" s="1" t="str">
        <f aca="false">IF(BU435&lt;&gt;"",MAX(BN$3:BN434)+1,"")</f>
        <v/>
      </c>
      <c r="BP435" s="1" t="str">
        <f aca="false">IF(B435&lt;&gt;"",IF(COUNTIF(BP$3:BP434,B435)&gt;0,"",B435),"")</f>
        <v/>
      </c>
      <c r="BQ435" s="1" t="str">
        <f aca="false">IF(C435&lt;&gt;"",IF(COUNTIF(BQ$3:BQ434,C435)&gt;0,"",C435),"")</f>
        <v/>
      </c>
      <c r="BR435" s="1" t="str">
        <f aca="false">IF(D435&lt;&gt;"",IF(COUNTIF(BR$3:BR434,D435)&gt;0,"",D435),"")</f>
        <v/>
      </c>
      <c r="BS435" s="1" t="str">
        <f aca="false">IF(E435&lt;&gt;"",IF(COUNTIF(BS$3:BS434,E435)&gt;0,"",E435),"")</f>
        <v/>
      </c>
      <c r="BT435" s="1" t="str">
        <f aca="false">IF(F435&lt;&gt;"",IF(COUNTIF(BT$3:BT434,F435)&gt;0,"",F435),"")</f>
        <v/>
      </c>
      <c r="BU435" s="1" t="str">
        <f aca="false">IF(G435&lt;&gt;"",IF(COUNTIF(BU$3:BU434,G435)&gt;0,"",G435),"")</f>
        <v/>
      </c>
    </row>
    <row r="436" customFormat="false" ht="15" hidden="false" customHeight="false" outlineLevel="0" collapsed="false">
      <c r="A436" s="972" t="str">
        <f aca="false">IF(B436&lt;&gt;"",CONCATENATE(B436,C436,D436,E436,F436,G436),"")</f>
        <v/>
      </c>
      <c r="B436" s="660"/>
      <c r="C436" s="660"/>
      <c r="D436" s="660"/>
      <c r="E436" s="1008"/>
      <c r="F436" s="660"/>
      <c r="G436" s="660"/>
      <c r="H436" s="1002"/>
      <c r="I436" s="1002"/>
      <c r="J436" s="1003"/>
      <c r="K436" s="1004"/>
      <c r="L436" s="1005"/>
      <c r="M436" s="1005"/>
      <c r="N436" s="1003"/>
      <c r="O436" s="1014"/>
      <c r="P436" s="1008"/>
      <c r="Q436" s="1008"/>
      <c r="R436" s="1008"/>
      <c r="S436" s="1007"/>
      <c r="V436" s="111" t="n">
        <f aca="false">+V435+1</f>
        <v>434</v>
      </c>
      <c r="W436" s="977" t="str">
        <f aca="false">IFERROR(VLOOKUP($V435,AD:AK,8,FALSE()),"")</f>
        <v/>
      </c>
      <c r="X436" s="977" t="str">
        <f aca="false">IFERROR(VLOOKUP($V436,AE:AL,8,FALSE()),"")</f>
        <v/>
      </c>
      <c r="Y436" s="977" t="str">
        <f aca="false">IFERROR(VLOOKUP($V436,AF:AM,8,FALSE()),"")</f>
        <v/>
      </c>
      <c r="Z436" s="977" t="str">
        <f aca="false">IFERROR(VLOOKUP($V436,AG:AN,8,FALSE()),"")</f>
        <v/>
      </c>
      <c r="AA436" s="977" t="str">
        <f aca="false">IFERROR(VLOOKUP($V436,AH:AO,8,FALSE()),"")</f>
        <v/>
      </c>
      <c r="AB436" s="977" t="str">
        <f aca="false">IFERROR(VLOOKUP($V436,AI:AP,8,FALSE()),"")</f>
        <v/>
      </c>
      <c r="AD436" s="111" t="str">
        <f aca="false">IF(AK436&lt;&gt;"",MAX(AD$3:AD435)+1,"")</f>
        <v/>
      </c>
      <c r="AE436" s="111" t="str">
        <f aca="false">IF(AL436&lt;&gt;"",MAX(AE$3:AE435)+1,"")</f>
        <v/>
      </c>
      <c r="AF436" s="111" t="str">
        <f aca="false">IF(AM436&lt;&gt;"",MAX(AF$3:AF435)+1,"")</f>
        <v/>
      </c>
      <c r="AG436" s="111" t="str">
        <f aca="false">IF(AN436&lt;&gt;"",MAX(AG$3:AG435)+1,"")</f>
        <v/>
      </c>
      <c r="AH436" s="111" t="str">
        <f aca="false">IF(AO436&lt;&gt;"",MAX(AH$3:AH435)+1,"")</f>
        <v/>
      </c>
      <c r="AI436" s="111" t="str">
        <f aca="false">IF(AP436&lt;&gt;"",MAX(AI$3:AI435)+1,"")</f>
        <v/>
      </c>
      <c r="AK436" s="111" t="str">
        <f aca="false">IF(B436="","",IF(COUNTIF($AK$3:AL435,B436)=0,B436,""))</f>
        <v/>
      </c>
      <c r="AL436" s="111" t="str">
        <f aca="false">IF(C436="","",IF($B436='Oneri di Urbanizzazione'!$E$33,IF(COUNTIF($AL$3:AL435,$C436)=0,$C436,""),""))</f>
        <v/>
      </c>
      <c r="AM436" s="111" t="str">
        <f aca="false">IF(D436="","",IF(AND($B436='Oneri di Urbanizzazione'!$E$33,$C436='Oneri di Urbanizzazione'!$E$35),IF(COUNTIF(AM$3:AM435,$D436)=0,$D436,""),""))</f>
        <v/>
      </c>
      <c r="AN436" s="111" t="str">
        <f aca="false">IF(E436="","",IF(AND($B436='Oneri di Urbanizzazione'!$E$33,$C436='Oneri di Urbanizzazione'!$E$35,$D436='Oneri di Urbanizzazione'!$E$38),IF(COUNTIF(AN$3:AN435,$E436)=0,$E436,""),""))</f>
        <v/>
      </c>
      <c r="AO436" s="111" t="str">
        <f aca="false">IF(F436="","",IF(AND($B436='Oneri di Urbanizzazione'!$E$33,$C436='Oneri di Urbanizzazione'!$E$35,$D436='Oneri di Urbanizzazione'!$E$38,$E436='Oneri di Urbanizzazione'!$E$40),IF(COUNTIF(AO$3:AO435,$F436)=0,$F436,""),""))</f>
        <v/>
      </c>
      <c r="AP436" s="111" t="str">
        <f aca="false">IF(G436="","",IF(AND($B436='Oneri di Urbanizzazione'!$E$33,$C436='Oneri di Urbanizzazione'!$E$35,$D436='Oneri di Urbanizzazione'!$E$38,$E436='Oneri di Urbanizzazione'!$E$40,$F436='Oneri di Urbanizzazione'!$E$42),IF(COUNTIF(AP$3:AP435,$G436)=0,$G436,""),""))</f>
        <v/>
      </c>
      <c r="AY436" s="1" t="n">
        <f aca="false">+AY435+1</f>
        <v>434</v>
      </c>
      <c r="AZ436" s="978" t="str">
        <f aca="false">IFERROR(VLOOKUP($AY436,BI:BP,8,FALSE()),"")</f>
        <v/>
      </c>
      <c r="BA436" s="978" t="str">
        <f aca="false">IFERROR(VLOOKUP($AY436,BJ:BQ,8,FALSE()),"")</f>
        <v/>
      </c>
      <c r="BB436" s="978" t="str">
        <f aca="false">IFERROR(VLOOKUP($AY436,BK:BR,8,FALSE()),"")</f>
        <v/>
      </c>
      <c r="BC436" s="978" t="str">
        <f aca="false">IFERROR(VLOOKUP($AY436,BL:BS,8,FALSE()),"")</f>
        <v/>
      </c>
      <c r="BD436" s="978" t="str">
        <f aca="false">IFERROR(VLOOKUP($AY436,BM:BT,8,FALSE()),"")</f>
        <v/>
      </c>
      <c r="BE436" s="978" t="str">
        <f aca="false">IFERROR(VLOOKUP($AY436,BN:BU,8,FALSE()),"")</f>
        <v/>
      </c>
      <c r="BI436" s="1" t="str">
        <f aca="false">IF(BP436&lt;&gt;"",MAX(BI$3:BI435)+1,"")</f>
        <v/>
      </c>
      <c r="BJ436" s="1" t="str">
        <f aca="false">IF(BQ436&lt;&gt;"",MAX(BJ$3:BJ435)+1,"")</f>
        <v/>
      </c>
      <c r="BK436" s="1" t="str">
        <f aca="false">IF(BR436&lt;&gt;"",MAX(BK$3:BK435)+1,"")</f>
        <v/>
      </c>
      <c r="BL436" s="1" t="str">
        <f aca="false">IF(BS436&lt;&gt;"",MAX(BL$3:BL435)+1,"")</f>
        <v/>
      </c>
      <c r="BM436" s="1" t="str">
        <f aca="false">IF(BT436&lt;&gt;"",MAX(BM$3:BM435)+1,"")</f>
        <v/>
      </c>
      <c r="BN436" s="1" t="str">
        <f aca="false">IF(BU436&lt;&gt;"",MAX(BN$3:BN435)+1,"")</f>
        <v/>
      </c>
      <c r="BP436" s="1" t="str">
        <f aca="false">IF(B436&lt;&gt;"",IF(COUNTIF(BP$3:BP435,B436)&gt;0,"",B436),"")</f>
        <v/>
      </c>
      <c r="BQ436" s="1" t="str">
        <f aca="false">IF(C436&lt;&gt;"",IF(COUNTIF(BQ$3:BQ435,C436)&gt;0,"",C436),"")</f>
        <v/>
      </c>
      <c r="BR436" s="1" t="str">
        <f aca="false">IF(D436&lt;&gt;"",IF(COUNTIF(BR$3:BR435,D436)&gt;0,"",D436),"")</f>
        <v/>
      </c>
      <c r="BS436" s="1" t="str">
        <f aca="false">IF(E436&lt;&gt;"",IF(COUNTIF(BS$3:BS435,E436)&gt;0,"",E436),"")</f>
        <v/>
      </c>
      <c r="BT436" s="1" t="str">
        <f aca="false">IF(F436&lt;&gt;"",IF(COUNTIF(BT$3:BT435,F436)&gt;0,"",F436),"")</f>
        <v/>
      </c>
      <c r="BU436" s="1" t="str">
        <f aca="false">IF(G436&lt;&gt;"",IF(COUNTIF(BU$3:BU435,G436)&gt;0,"",G436),"")</f>
        <v/>
      </c>
    </row>
    <row r="437" customFormat="false" ht="15" hidden="false" customHeight="false" outlineLevel="0" collapsed="false">
      <c r="A437" s="972" t="str">
        <f aca="false">IF(B437&lt;&gt;"",CONCATENATE(B437,C437,D437,E437,F437,G437),"")</f>
        <v/>
      </c>
      <c r="B437" s="660"/>
      <c r="C437" s="660"/>
      <c r="D437" s="660"/>
      <c r="E437" s="1008"/>
      <c r="F437" s="660"/>
      <c r="G437" s="660"/>
      <c r="H437" s="1002"/>
      <c r="I437" s="1002"/>
      <c r="J437" s="1003"/>
      <c r="K437" s="1004"/>
      <c r="L437" s="1005"/>
      <c r="M437" s="1005"/>
      <c r="N437" s="1003"/>
      <c r="O437" s="1014"/>
      <c r="P437" s="1008"/>
      <c r="Q437" s="1008"/>
      <c r="R437" s="1008"/>
      <c r="S437" s="1007"/>
      <c r="V437" s="111" t="n">
        <f aca="false">+V436+1</f>
        <v>435</v>
      </c>
      <c r="W437" s="977" t="str">
        <f aca="false">IFERROR(VLOOKUP($V436,AD:AK,8,FALSE()),"")</f>
        <v/>
      </c>
      <c r="X437" s="977" t="str">
        <f aca="false">IFERROR(VLOOKUP($V437,AE:AL,8,FALSE()),"")</f>
        <v/>
      </c>
      <c r="Y437" s="977" t="str">
        <f aca="false">IFERROR(VLOOKUP($V437,AF:AM,8,FALSE()),"")</f>
        <v/>
      </c>
      <c r="Z437" s="977" t="str">
        <f aca="false">IFERROR(VLOOKUP($V437,AG:AN,8,FALSE()),"")</f>
        <v/>
      </c>
      <c r="AA437" s="977" t="str">
        <f aca="false">IFERROR(VLOOKUP($V437,AH:AO,8,FALSE()),"")</f>
        <v/>
      </c>
      <c r="AB437" s="977" t="str">
        <f aca="false">IFERROR(VLOOKUP($V437,AI:AP,8,FALSE()),"")</f>
        <v/>
      </c>
      <c r="AD437" s="111" t="str">
        <f aca="false">IF(AK437&lt;&gt;"",MAX(AD$3:AD436)+1,"")</f>
        <v/>
      </c>
      <c r="AE437" s="111" t="str">
        <f aca="false">IF(AL437&lt;&gt;"",MAX(AE$3:AE436)+1,"")</f>
        <v/>
      </c>
      <c r="AF437" s="111" t="str">
        <f aca="false">IF(AM437&lt;&gt;"",MAX(AF$3:AF436)+1,"")</f>
        <v/>
      </c>
      <c r="AG437" s="111" t="str">
        <f aca="false">IF(AN437&lt;&gt;"",MAX(AG$3:AG436)+1,"")</f>
        <v/>
      </c>
      <c r="AH437" s="111" t="str">
        <f aca="false">IF(AO437&lt;&gt;"",MAX(AH$3:AH436)+1,"")</f>
        <v/>
      </c>
      <c r="AI437" s="111" t="str">
        <f aca="false">IF(AP437&lt;&gt;"",MAX(AI$3:AI436)+1,"")</f>
        <v/>
      </c>
      <c r="AK437" s="111" t="str">
        <f aca="false">IF(B437="","",IF(COUNTIF($AK$3:AL436,B437)=0,B437,""))</f>
        <v/>
      </c>
      <c r="AL437" s="111" t="str">
        <f aca="false">IF(C437="","",IF($B437='Oneri di Urbanizzazione'!$E$33,IF(COUNTIF($AL$3:AL436,$C437)=0,$C437,""),""))</f>
        <v/>
      </c>
      <c r="AM437" s="111" t="str">
        <f aca="false">IF(D437="","",IF(AND($B437='Oneri di Urbanizzazione'!$E$33,$C437='Oneri di Urbanizzazione'!$E$35),IF(COUNTIF(AM$3:AM436,$D437)=0,$D437,""),""))</f>
        <v/>
      </c>
      <c r="AN437" s="111" t="str">
        <f aca="false">IF(E437="","",IF(AND($B437='Oneri di Urbanizzazione'!$E$33,$C437='Oneri di Urbanizzazione'!$E$35,$D437='Oneri di Urbanizzazione'!$E$38),IF(COUNTIF(AN$3:AN436,$E437)=0,$E437,""),""))</f>
        <v/>
      </c>
      <c r="AO437" s="111" t="str">
        <f aca="false">IF(F437="","",IF(AND($B437='Oneri di Urbanizzazione'!$E$33,$C437='Oneri di Urbanizzazione'!$E$35,$D437='Oneri di Urbanizzazione'!$E$38,$E437='Oneri di Urbanizzazione'!$E$40),IF(COUNTIF(AO$3:AO436,$F437)=0,$F437,""),""))</f>
        <v/>
      </c>
      <c r="AP437" s="111" t="str">
        <f aca="false">IF(G437="","",IF(AND($B437='Oneri di Urbanizzazione'!$E$33,$C437='Oneri di Urbanizzazione'!$E$35,$D437='Oneri di Urbanizzazione'!$E$38,$E437='Oneri di Urbanizzazione'!$E$40,$F437='Oneri di Urbanizzazione'!$E$42),IF(COUNTIF(AP$3:AP436,$G437)=0,$G437,""),""))</f>
        <v/>
      </c>
      <c r="AY437" s="1" t="n">
        <f aca="false">+AY436+1</f>
        <v>435</v>
      </c>
      <c r="AZ437" s="978" t="str">
        <f aca="false">IFERROR(VLOOKUP($AY437,BI:BP,8,FALSE()),"")</f>
        <v/>
      </c>
      <c r="BA437" s="978" t="str">
        <f aca="false">IFERROR(VLOOKUP($AY437,BJ:BQ,8,FALSE()),"")</f>
        <v/>
      </c>
      <c r="BB437" s="978" t="str">
        <f aca="false">IFERROR(VLOOKUP($AY437,BK:BR,8,FALSE()),"")</f>
        <v/>
      </c>
      <c r="BC437" s="978" t="str">
        <f aca="false">IFERROR(VLOOKUP($AY437,BL:BS,8,FALSE()),"")</f>
        <v/>
      </c>
      <c r="BD437" s="978" t="str">
        <f aca="false">IFERROR(VLOOKUP($AY437,BM:BT,8,FALSE()),"")</f>
        <v/>
      </c>
      <c r="BE437" s="978" t="str">
        <f aca="false">IFERROR(VLOOKUP($AY437,BN:BU,8,FALSE()),"")</f>
        <v/>
      </c>
      <c r="BI437" s="1" t="str">
        <f aca="false">IF(BP437&lt;&gt;"",MAX(BI$3:BI436)+1,"")</f>
        <v/>
      </c>
      <c r="BJ437" s="1" t="str">
        <f aca="false">IF(BQ437&lt;&gt;"",MAX(BJ$3:BJ436)+1,"")</f>
        <v/>
      </c>
      <c r="BK437" s="1" t="str">
        <f aca="false">IF(BR437&lt;&gt;"",MAX(BK$3:BK436)+1,"")</f>
        <v/>
      </c>
      <c r="BL437" s="1" t="str">
        <f aca="false">IF(BS437&lt;&gt;"",MAX(BL$3:BL436)+1,"")</f>
        <v/>
      </c>
      <c r="BM437" s="1" t="str">
        <f aca="false">IF(BT437&lt;&gt;"",MAX(BM$3:BM436)+1,"")</f>
        <v/>
      </c>
      <c r="BN437" s="1" t="str">
        <f aca="false">IF(BU437&lt;&gt;"",MAX(BN$3:BN436)+1,"")</f>
        <v/>
      </c>
      <c r="BP437" s="1" t="str">
        <f aca="false">IF(B437&lt;&gt;"",IF(COUNTIF(BP$3:BP436,B437)&gt;0,"",B437),"")</f>
        <v/>
      </c>
      <c r="BQ437" s="1" t="str">
        <f aca="false">IF(C437&lt;&gt;"",IF(COUNTIF(BQ$3:BQ436,C437)&gt;0,"",C437),"")</f>
        <v/>
      </c>
      <c r="BR437" s="1" t="str">
        <f aca="false">IF(D437&lt;&gt;"",IF(COUNTIF(BR$3:BR436,D437)&gt;0,"",D437),"")</f>
        <v/>
      </c>
      <c r="BS437" s="1" t="str">
        <f aca="false">IF(E437&lt;&gt;"",IF(COUNTIF(BS$3:BS436,E437)&gt;0,"",E437),"")</f>
        <v/>
      </c>
      <c r="BT437" s="1" t="str">
        <f aca="false">IF(F437&lt;&gt;"",IF(COUNTIF(BT$3:BT436,F437)&gt;0,"",F437),"")</f>
        <v/>
      </c>
      <c r="BU437" s="1" t="str">
        <f aca="false">IF(G437&lt;&gt;"",IF(COUNTIF(BU$3:BU436,G437)&gt;0,"",G437),"")</f>
        <v/>
      </c>
    </row>
    <row r="438" customFormat="false" ht="15" hidden="false" customHeight="false" outlineLevel="0" collapsed="false">
      <c r="A438" s="972" t="str">
        <f aca="false">IF(B438&lt;&gt;"",CONCATENATE(B438,C438,D438,E438,F438,G438),"")</f>
        <v/>
      </c>
      <c r="B438" s="660"/>
      <c r="C438" s="660"/>
      <c r="D438" s="660"/>
      <c r="E438" s="1008"/>
      <c r="F438" s="660"/>
      <c r="G438" s="660"/>
      <c r="H438" s="1002"/>
      <c r="I438" s="1002"/>
      <c r="J438" s="1003"/>
      <c r="K438" s="1004"/>
      <c r="L438" s="1005"/>
      <c r="M438" s="1005"/>
      <c r="N438" s="1003"/>
      <c r="O438" s="1014"/>
      <c r="P438" s="1008"/>
      <c r="Q438" s="1008"/>
      <c r="R438" s="1008"/>
      <c r="S438" s="1007"/>
      <c r="V438" s="111" t="n">
        <f aca="false">+V437+1</f>
        <v>436</v>
      </c>
      <c r="W438" s="977" t="str">
        <f aca="false">IFERROR(VLOOKUP($V437,AD:AK,8,FALSE()),"")</f>
        <v/>
      </c>
      <c r="X438" s="977" t="str">
        <f aca="false">IFERROR(VLOOKUP($V438,AE:AL,8,FALSE()),"")</f>
        <v/>
      </c>
      <c r="Y438" s="977" t="str">
        <f aca="false">IFERROR(VLOOKUP($V438,AF:AM,8,FALSE()),"")</f>
        <v/>
      </c>
      <c r="Z438" s="977" t="str">
        <f aca="false">IFERROR(VLOOKUP($V438,AG:AN,8,FALSE()),"")</f>
        <v/>
      </c>
      <c r="AA438" s="977" t="str">
        <f aca="false">IFERROR(VLOOKUP($V438,AH:AO,8,FALSE()),"")</f>
        <v/>
      </c>
      <c r="AB438" s="977" t="str">
        <f aca="false">IFERROR(VLOOKUP($V438,AI:AP,8,FALSE()),"")</f>
        <v/>
      </c>
      <c r="AD438" s="111" t="str">
        <f aca="false">IF(AK438&lt;&gt;"",MAX(AD$3:AD437)+1,"")</f>
        <v/>
      </c>
      <c r="AE438" s="111" t="str">
        <f aca="false">IF(AL438&lt;&gt;"",MAX(AE$3:AE437)+1,"")</f>
        <v/>
      </c>
      <c r="AF438" s="111" t="str">
        <f aca="false">IF(AM438&lt;&gt;"",MAX(AF$3:AF437)+1,"")</f>
        <v/>
      </c>
      <c r="AG438" s="111" t="str">
        <f aca="false">IF(AN438&lt;&gt;"",MAX(AG$3:AG437)+1,"")</f>
        <v/>
      </c>
      <c r="AH438" s="111" t="str">
        <f aca="false">IF(AO438&lt;&gt;"",MAX(AH$3:AH437)+1,"")</f>
        <v/>
      </c>
      <c r="AI438" s="111" t="str">
        <f aca="false">IF(AP438&lt;&gt;"",MAX(AI$3:AI437)+1,"")</f>
        <v/>
      </c>
      <c r="AK438" s="111" t="str">
        <f aca="false">IF(B438="","",IF(COUNTIF($AK$3:AL437,B438)=0,B438,""))</f>
        <v/>
      </c>
      <c r="AL438" s="111" t="str">
        <f aca="false">IF(C438="","",IF($B438='Oneri di Urbanizzazione'!$E$33,IF(COUNTIF($AL$3:AL437,$C438)=0,$C438,""),""))</f>
        <v/>
      </c>
      <c r="AM438" s="111" t="str">
        <f aca="false">IF(D438="","",IF(AND($B438='Oneri di Urbanizzazione'!$E$33,$C438='Oneri di Urbanizzazione'!$E$35),IF(COUNTIF(AM$3:AM437,$D438)=0,$D438,""),""))</f>
        <v/>
      </c>
      <c r="AN438" s="111" t="str">
        <f aca="false">IF(E438="","",IF(AND($B438='Oneri di Urbanizzazione'!$E$33,$C438='Oneri di Urbanizzazione'!$E$35,$D438='Oneri di Urbanizzazione'!$E$38),IF(COUNTIF(AN$3:AN437,$E438)=0,$E438,""),""))</f>
        <v/>
      </c>
      <c r="AO438" s="111" t="str">
        <f aca="false">IF(F438="","",IF(AND($B438='Oneri di Urbanizzazione'!$E$33,$C438='Oneri di Urbanizzazione'!$E$35,$D438='Oneri di Urbanizzazione'!$E$38,$E438='Oneri di Urbanizzazione'!$E$40),IF(COUNTIF(AO$3:AO437,$F438)=0,$F438,""),""))</f>
        <v/>
      </c>
      <c r="AP438" s="111" t="str">
        <f aca="false">IF(G438="","",IF(AND($B438='Oneri di Urbanizzazione'!$E$33,$C438='Oneri di Urbanizzazione'!$E$35,$D438='Oneri di Urbanizzazione'!$E$38,$E438='Oneri di Urbanizzazione'!$E$40,$F438='Oneri di Urbanizzazione'!$E$42),IF(COUNTIF(AP$3:AP437,$G438)=0,$G438,""),""))</f>
        <v/>
      </c>
      <c r="AY438" s="1" t="n">
        <f aca="false">+AY437+1</f>
        <v>436</v>
      </c>
      <c r="AZ438" s="978" t="str">
        <f aca="false">IFERROR(VLOOKUP($AY438,BI:BP,8,FALSE()),"")</f>
        <v/>
      </c>
      <c r="BA438" s="978" t="str">
        <f aca="false">IFERROR(VLOOKUP($AY438,BJ:BQ,8,FALSE()),"")</f>
        <v/>
      </c>
      <c r="BB438" s="978" t="str">
        <f aca="false">IFERROR(VLOOKUP($AY438,BK:BR,8,FALSE()),"")</f>
        <v/>
      </c>
      <c r="BC438" s="978" t="str">
        <f aca="false">IFERROR(VLOOKUP($AY438,BL:BS,8,FALSE()),"")</f>
        <v/>
      </c>
      <c r="BD438" s="978" t="str">
        <f aca="false">IFERROR(VLOOKUP($AY438,BM:BT,8,FALSE()),"")</f>
        <v/>
      </c>
      <c r="BE438" s="978" t="str">
        <f aca="false">IFERROR(VLOOKUP($AY438,BN:BU,8,FALSE()),"")</f>
        <v/>
      </c>
      <c r="BI438" s="1" t="str">
        <f aca="false">IF(BP438&lt;&gt;"",MAX(BI$3:BI437)+1,"")</f>
        <v/>
      </c>
      <c r="BJ438" s="1" t="str">
        <f aca="false">IF(BQ438&lt;&gt;"",MAX(BJ$3:BJ437)+1,"")</f>
        <v/>
      </c>
      <c r="BK438" s="1" t="str">
        <f aca="false">IF(BR438&lt;&gt;"",MAX(BK$3:BK437)+1,"")</f>
        <v/>
      </c>
      <c r="BL438" s="1" t="str">
        <f aca="false">IF(BS438&lt;&gt;"",MAX(BL$3:BL437)+1,"")</f>
        <v/>
      </c>
      <c r="BM438" s="1" t="str">
        <f aca="false">IF(BT438&lt;&gt;"",MAX(BM$3:BM437)+1,"")</f>
        <v/>
      </c>
      <c r="BN438" s="1" t="str">
        <f aca="false">IF(BU438&lt;&gt;"",MAX(BN$3:BN437)+1,"")</f>
        <v/>
      </c>
      <c r="BP438" s="1" t="str">
        <f aca="false">IF(B438&lt;&gt;"",IF(COUNTIF(BP$3:BP437,B438)&gt;0,"",B438),"")</f>
        <v/>
      </c>
      <c r="BQ438" s="1" t="str">
        <f aca="false">IF(C438&lt;&gt;"",IF(COUNTIF(BQ$3:BQ437,C438)&gt;0,"",C438),"")</f>
        <v/>
      </c>
      <c r="BR438" s="1" t="str">
        <f aca="false">IF(D438&lt;&gt;"",IF(COUNTIF(BR$3:BR437,D438)&gt;0,"",D438),"")</f>
        <v/>
      </c>
      <c r="BS438" s="1" t="str">
        <f aca="false">IF(E438&lt;&gt;"",IF(COUNTIF(BS$3:BS437,E438)&gt;0,"",E438),"")</f>
        <v/>
      </c>
      <c r="BT438" s="1" t="str">
        <f aca="false">IF(F438&lt;&gt;"",IF(COUNTIF(BT$3:BT437,F438)&gt;0,"",F438),"")</f>
        <v/>
      </c>
      <c r="BU438" s="1" t="str">
        <f aca="false">IF(G438&lt;&gt;"",IF(COUNTIF(BU$3:BU437,G438)&gt;0,"",G438),"")</f>
        <v/>
      </c>
    </row>
    <row r="439" customFormat="false" ht="15" hidden="false" customHeight="false" outlineLevel="0" collapsed="false">
      <c r="A439" s="972" t="str">
        <f aca="false">IF(B439&lt;&gt;"",CONCATENATE(B439,C439,D439,E439,F439,G439),"")</f>
        <v/>
      </c>
      <c r="B439" s="660"/>
      <c r="C439" s="660"/>
      <c r="D439" s="660"/>
      <c r="E439" s="1008"/>
      <c r="F439" s="660"/>
      <c r="G439" s="660"/>
      <c r="H439" s="1002"/>
      <c r="I439" s="1002"/>
      <c r="J439" s="1003"/>
      <c r="K439" s="1004"/>
      <c r="L439" s="1005"/>
      <c r="M439" s="1005"/>
      <c r="N439" s="1003"/>
      <c r="O439" s="1014"/>
      <c r="P439" s="1008"/>
      <c r="Q439" s="1008"/>
      <c r="R439" s="1008"/>
      <c r="S439" s="1007"/>
      <c r="V439" s="111" t="n">
        <f aca="false">+V438+1</f>
        <v>437</v>
      </c>
      <c r="W439" s="977" t="str">
        <f aca="false">IFERROR(VLOOKUP($V438,AD:AK,8,FALSE()),"")</f>
        <v/>
      </c>
      <c r="X439" s="977" t="str">
        <f aca="false">IFERROR(VLOOKUP($V439,AE:AL,8,FALSE()),"")</f>
        <v/>
      </c>
      <c r="Y439" s="977" t="str">
        <f aca="false">IFERROR(VLOOKUP($V439,AF:AM,8,FALSE()),"")</f>
        <v/>
      </c>
      <c r="Z439" s="977" t="str">
        <f aca="false">IFERROR(VLOOKUP($V439,AG:AN,8,FALSE()),"")</f>
        <v/>
      </c>
      <c r="AA439" s="977" t="str">
        <f aca="false">IFERROR(VLOOKUP($V439,AH:AO,8,FALSE()),"")</f>
        <v/>
      </c>
      <c r="AB439" s="977" t="str">
        <f aca="false">IFERROR(VLOOKUP($V439,AI:AP,8,FALSE()),"")</f>
        <v/>
      </c>
      <c r="AD439" s="111" t="str">
        <f aca="false">IF(AK439&lt;&gt;"",MAX(AD$3:AD438)+1,"")</f>
        <v/>
      </c>
      <c r="AE439" s="111" t="str">
        <f aca="false">IF(AL439&lt;&gt;"",MAX(AE$3:AE438)+1,"")</f>
        <v/>
      </c>
      <c r="AF439" s="111" t="str">
        <f aca="false">IF(AM439&lt;&gt;"",MAX(AF$3:AF438)+1,"")</f>
        <v/>
      </c>
      <c r="AG439" s="111" t="str">
        <f aca="false">IF(AN439&lt;&gt;"",MAX(AG$3:AG438)+1,"")</f>
        <v/>
      </c>
      <c r="AH439" s="111" t="str">
        <f aca="false">IF(AO439&lt;&gt;"",MAX(AH$3:AH438)+1,"")</f>
        <v/>
      </c>
      <c r="AI439" s="111" t="str">
        <f aca="false">IF(AP439&lt;&gt;"",MAX(AI$3:AI438)+1,"")</f>
        <v/>
      </c>
      <c r="AK439" s="111" t="str">
        <f aca="false">IF(B439="","",IF(COUNTIF($AK$3:AL438,B439)=0,B439,""))</f>
        <v/>
      </c>
      <c r="AL439" s="111" t="str">
        <f aca="false">IF(C439="","",IF($B439='Oneri di Urbanizzazione'!$E$33,IF(COUNTIF($AL$3:AL438,$C439)=0,$C439,""),""))</f>
        <v/>
      </c>
      <c r="AM439" s="111" t="str">
        <f aca="false">IF(D439="","",IF(AND($B439='Oneri di Urbanizzazione'!$E$33,$C439='Oneri di Urbanizzazione'!$E$35),IF(COUNTIF(AM$3:AM438,$D439)=0,$D439,""),""))</f>
        <v/>
      </c>
      <c r="AN439" s="111" t="str">
        <f aca="false">IF(E439="","",IF(AND($B439='Oneri di Urbanizzazione'!$E$33,$C439='Oneri di Urbanizzazione'!$E$35,$D439='Oneri di Urbanizzazione'!$E$38),IF(COUNTIF(AN$3:AN438,$E439)=0,$E439,""),""))</f>
        <v/>
      </c>
      <c r="AO439" s="111" t="str">
        <f aca="false">IF(F439="","",IF(AND($B439='Oneri di Urbanizzazione'!$E$33,$C439='Oneri di Urbanizzazione'!$E$35,$D439='Oneri di Urbanizzazione'!$E$38,$E439='Oneri di Urbanizzazione'!$E$40),IF(COUNTIF(AO$3:AO438,$F439)=0,$F439,""),""))</f>
        <v/>
      </c>
      <c r="AP439" s="111" t="str">
        <f aca="false">IF(G439="","",IF(AND($B439='Oneri di Urbanizzazione'!$E$33,$C439='Oneri di Urbanizzazione'!$E$35,$D439='Oneri di Urbanizzazione'!$E$38,$E439='Oneri di Urbanizzazione'!$E$40,$F439='Oneri di Urbanizzazione'!$E$42),IF(COUNTIF(AP$3:AP438,$G439)=0,$G439,""),""))</f>
        <v/>
      </c>
      <c r="AY439" s="1" t="n">
        <f aca="false">+AY438+1</f>
        <v>437</v>
      </c>
      <c r="AZ439" s="978" t="str">
        <f aca="false">IFERROR(VLOOKUP($AY439,BI:BP,8,FALSE()),"")</f>
        <v/>
      </c>
      <c r="BA439" s="978" t="str">
        <f aca="false">IFERROR(VLOOKUP($AY439,BJ:BQ,8,FALSE()),"")</f>
        <v/>
      </c>
      <c r="BB439" s="978" t="str">
        <f aca="false">IFERROR(VLOOKUP($AY439,BK:BR,8,FALSE()),"")</f>
        <v/>
      </c>
      <c r="BC439" s="978" t="str">
        <f aca="false">IFERROR(VLOOKUP($AY439,BL:BS,8,FALSE()),"")</f>
        <v/>
      </c>
      <c r="BD439" s="978" t="str">
        <f aca="false">IFERROR(VLOOKUP($AY439,BM:BT,8,FALSE()),"")</f>
        <v/>
      </c>
      <c r="BE439" s="978" t="str">
        <f aca="false">IFERROR(VLOOKUP($AY439,BN:BU,8,FALSE()),"")</f>
        <v/>
      </c>
      <c r="BI439" s="1" t="str">
        <f aca="false">IF(BP439&lt;&gt;"",MAX(BI$3:BI438)+1,"")</f>
        <v/>
      </c>
      <c r="BJ439" s="1" t="str">
        <f aca="false">IF(BQ439&lt;&gt;"",MAX(BJ$3:BJ438)+1,"")</f>
        <v/>
      </c>
      <c r="BK439" s="1" t="str">
        <f aca="false">IF(BR439&lt;&gt;"",MAX(BK$3:BK438)+1,"")</f>
        <v/>
      </c>
      <c r="BL439" s="1" t="str">
        <f aca="false">IF(BS439&lt;&gt;"",MAX(BL$3:BL438)+1,"")</f>
        <v/>
      </c>
      <c r="BM439" s="1" t="str">
        <f aca="false">IF(BT439&lt;&gt;"",MAX(BM$3:BM438)+1,"")</f>
        <v/>
      </c>
      <c r="BN439" s="1" t="str">
        <f aca="false">IF(BU439&lt;&gt;"",MAX(BN$3:BN438)+1,"")</f>
        <v/>
      </c>
      <c r="BP439" s="1" t="str">
        <f aca="false">IF(B439&lt;&gt;"",IF(COUNTIF(BP$3:BP438,B439)&gt;0,"",B439),"")</f>
        <v/>
      </c>
      <c r="BQ439" s="1" t="str">
        <f aca="false">IF(C439&lt;&gt;"",IF(COUNTIF(BQ$3:BQ438,C439)&gt;0,"",C439),"")</f>
        <v/>
      </c>
      <c r="BR439" s="1" t="str">
        <f aca="false">IF(D439&lt;&gt;"",IF(COUNTIF(BR$3:BR438,D439)&gt;0,"",D439),"")</f>
        <v/>
      </c>
      <c r="BS439" s="1" t="str">
        <f aca="false">IF(E439&lt;&gt;"",IF(COUNTIF(BS$3:BS438,E439)&gt;0,"",E439),"")</f>
        <v/>
      </c>
      <c r="BT439" s="1" t="str">
        <f aca="false">IF(F439&lt;&gt;"",IF(COUNTIF(BT$3:BT438,F439)&gt;0,"",F439),"")</f>
        <v/>
      </c>
      <c r="BU439" s="1" t="str">
        <f aca="false">IF(G439&lt;&gt;"",IF(COUNTIF(BU$3:BU438,G439)&gt;0,"",G439),"")</f>
        <v/>
      </c>
    </row>
    <row r="440" customFormat="false" ht="15" hidden="false" customHeight="false" outlineLevel="0" collapsed="false">
      <c r="A440" s="972" t="str">
        <f aca="false">IF(B440&lt;&gt;"",CONCATENATE(B440,C440,D440,E440,F440,G440),"")</f>
        <v/>
      </c>
      <c r="B440" s="660"/>
      <c r="C440" s="660"/>
      <c r="D440" s="660"/>
      <c r="E440" s="1008"/>
      <c r="F440" s="660"/>
      <c r="G440" s="660"/>
      <c r="H440" s="1002"/>
      <c r="I440" s="1002"/>
      <c r="J440" s="1003"/>
      <c r="K440" s="1004"/>
      <c r="L440" s="1005"/>
      <c r="M440" s="1005"/>
      <c r="N440" s="1003"/>
      <c r="O440" s="1014"/>
      <c r="P440" s="1008"/>
      <c r="Q440" s="1008"/>
      <c r="R440" s="1008"/>
      <c r="S440" s="1007"/>
      <c r="V440" s="111" t="n">
        <f aca="false">+V439+1</f>
        <v>438</v>
      </c>
      <c r="W440" s="977" t="str">
        <f aca="false">IFERROR(VLOOKUP($V439,AD:AK,8,FALSE()),"")</f>
        <v/>
      </c>
      <c r="X440" s="977" t="str">
        <f aca="false">IFERROR(VLOOKUP($V440,AE:AL,8,FALSE()),"")</f>
        <v/>
      </c>
      <c r="Y440" s="977" t="str">
        <f aca="false">IFERROR(VLOOKUP($V440,AF:AM,8,FALSE()),"")</f>
        <v/>
      </c>
      <c r="Z440" s="977" t="str">
        <f aca="false">IFERROR(VLOOKUP($V440,AG:AN,8,FALSE()),"")</f>
        <v/>
      </c>
      <c r="AA440" s="977" t="str">
        <f aca="false">IFERROR(VLOOKUP($V440,AH:AO,8,FALSE()),"")</f>
        <v/>
      </c>
      <c r="AB440" s="977" t="str">
        <f aca="false">IFERROR(VLOOKUP($V440,AI:AP,8,FALSE()),"")</f>
        <v/>
      </c>
      <c r="AD440" s="111" t="str">
        <f aca="false">IF(AK440&lt;&gt;"",MAX(AD$3:AD439)+1,"")</f>
        <v/>
      </c>
      <c r="AE440" s="111" t="str">
        <f aca="false">IF(AL440&lt;&gt;"",MAX(AE$3:AE439)+1,"")</f>
        <v/>
      </c>
      <c r="AF440" s="111" t="str">
        <f aca="false">IF(AM440&lt;&gt;"",MAX(AF$3:AF439)+1,"")</f>
        <v/>
      </c>
      <c r="AG440" s="111" t="str">
        <f aca="false">IF(AN440&lt;&gt;"",MAX(AG$3:AG439)+1,"")</f>
        <v/>
      </c>
      <c r="AH440" s="111" t="str">
        <f aca="false">IF(AO440&lt;&gt;"",MAX(AH$3:AH439)+1,"")</f>
        <v/>
      </c>
      <c r="AI440" s="111" t="str">
        <f aca="false">IF(AP440&lt;&gt;"",MAX(AI$3:AI439)+1,"")</f>
        <v/>
      </c>
      <c r="AK440" s="111" t="str">
        <f aca="false">IF(B440="","",IF(COUNTIF($AK$3:AL439,B440)=0,B440,""))</f>
        <v/>
      </c>
      <c r="AL440" s="111" t="str">
        <f aca="false">IF(C440="","",IF($B440='Oneri di Urbanizzazione'!$E$33,IF(COUNTIF($AL$3:AL439,$C440)=0,$C440,""),""))</f>
        <v/>
      </c>
      <c r="AM440" s="111" t="str">
        <f aca="false">IF(D440="","",IF(AND($B440='Oneri di Urbanizzazione'!$E$33,$C440='Oneri di Urbanizzazione'!$E$35),IF(COUNTIF(AM$3:AM439,$D440)=0,$D440,""),""))</f>
        <v/>
      </c>
      <c r="AN440" s="111" t="str">
        <f aca="false">IF(E440="","",IF(AND($B440='Oneri di Urbanizzazione'!$E$33,$C440='Oneri di Urbanizzazione'!$E$35,$D440='Oneri di Urbanizzazione'!$E$38),IF(COUNTIF(AN$3:AN439,$E440)=0,$E440,""),""))</f>
        <v/>
      </c>
      <c r="AO440" s="111" t="str">
        <f aca="false">IF(F440="","",IF(AND($B440='Oneri di Urbanizzazione'!$E$33,$C440='Oneri di Urbanizzazione'!$E$35,$D440='Oneri di Urbanizzazione'!$E$38,$E440='Oneri di Urbanizzazione'!$E$40),IF(COUNTIF(AO$3:AO439,$F440)=0,$F440,""),""))</f>
        <v/>
      </c>
      <c r="AP440" s="111" t="str">
        <f aca="false">IF(G440="","",IF(AND($B440='Oneri di Urbanizzazione'!$E$33,$C440='Oneri di Urbanizzazione'!$E$35,$D440='Oneri di Urbanizzazione'!$E$38,$E440='Oneri di Urbanizzazione'!$E$40,$F440='Oneri di Urbanizzazione'!$E$42),IF(COUNTIF(AP$3:AP439,$G440)=0,$G440,""),""))</f>
        <v/>
      </c>
      <c r="AY440" s="1" t="n">
        <f aca="false">+AY439+1</f>
        <v>438</v>
      </c>
      <c r="AZ440" s="978" t="str">
        <f aca="false">IFERROR(VLOOKUP($AY440,BI:BP,8,FALSE()),"")</f>
        <v/>
      </c>
      <c r="BA440" s="978" t="str">
        <f aca="false">IFERROR(VLOOKUP($AY440,BJ:BQ,8,FALSE()),"")</f>
        <v/>
      </c>
      <c r="BB440" s="978" t="str">
        <f aca="false">IFERROR(VLOOKUP($AY440,BK:BR,8,FALSE()),"")</f>
        <v/>
      </c>
      <c r="BC440" s="978" t="str">
        <f aca="false">IFERROR(VLOOKUP($AY440,BL:BS,8,FALSE()),"")</f>
        <v/>
      </c>
      <c r="BD440" s="978" t="str">
        <f aca="false">IFERROR(VLOOKUP($AY440,BM:BT,8,FALSE()),"")</f>
        <v/>
      </c>
      <c r="BE440" s="978" t="str">
        <f aca="false">IFERROR(VLOOKUP($AY440,BN:BU,8,FALSE()),"")</f>
        <v/>
      </c>
      <c r="BI440" s="1" t="str">
        <f aca="false">IF(BP440&lt;&gt;"",MAX(BI$3:BI439)+1,"")</f>
        <v/>
      </c>
      <c r="BJ440" s="1" t="str">
        <f aca="false">IF(BQ440&lt;&gt;"",MAX(BJ$3:BJ439)+1,"")</f>
        <v/>
      </c>
      <c r="BK440" s="1" t="str">
        <f aca="false">IF(BR440&lt;&gt;"",MAX(BK$3:BK439)+1,"")</f>
        <v/>
      </c>
      <c r="BL440" s="1" t="str">
        <f aca="false">IF(BS440&lt;&gt;"",MAX(BL$3:BL439)+1,"")</f>
        <v/>
      </c>
      <c r="BM440" s="1" t="str">
        <f aca="false">IF(BT440&lt;&gt;"",MAX(BM$3:BM439)+1,"")</f>
        <v/>
      </c>
      <c r="BN440" s="1" t="str">
        <f aca="false">IF(BU440&lt;&gt;"",MAX(BN$3:BN439)+1,"")</f>
        <v/>
      </c>
      <c r="BP440" s="1" t="str">
        <f aca="false">IF(B440&lt;&gt;"",IF(COUNTIF(BP$3:BP439,B440)&gt;0,"",B440),"")</f>
        <v/>
      </c>
      <c r="BQ440" s="1" t="str">
        <f aca="false">IF(C440&lt;&gt;"",IF(COUNTIF(BQ$3:BQ439,C440)&gt;0,"",C440),"")</f>
        <v/>
      </c>
      <c r="BR440" s="1" t="str">
        <f aca="false">IF(D440&lt;&gt;"",IF(COUNTIF(BR$3:BR439,D440)&gt;0,"",D440),"")</f>
        <v/>
      </c>
      <c r="BS440" s="1" t="str">
        <f aca="false">IF(E440&lt;&gt;"",IF(COUNTIF(BS$3:BS439,E440)&gt;0,"",E440),"")</f>
        <v/>
      </c>
      <c r="BT440" s="1" t="str">
        <f aca="false">IF(F440&lt;&gt;"",IF(COUNTIF(BT$3:BT439,F440)&gt;0,"",F440),"")</f>
        <v/>
      </c>
      <c r="BU440" s="1" t="str">
        <f aca="false">IF(G440&lt;&gt;"",IF(COUNTIF(BU$3:BU439,G440)&gt;0,"",G440),"")</f>
        <v/>
      </c>
    </row>
    <row r="441" customFormat="false" ht="15" hidden="false" customHeight="false" outlineLevel="0" collapsed="false">
      <c r="A441" s="972" t="str">
        <f aca="false">IF(B441&lt;&gt;"",CONCATENATE(B441,C441,D441,E441,F441,G441),"")</f>
        <v/>
      </c>
      <c r="B441" s="660"/>
      <c r="C441" s="660"/>
      <c r="D441" s="660"/>
      <c r="E441" s="1008"/>
      <c r="F441" s="660"/>
      <c r="G441" s="660"/>
      <c r="H441" s="1002"/>
      <c r="I441" s="1002"/>
      <c r="J441" s="1003"/>
      <c r="K441" s="1004"/>
      <c r="L441" s="1005"/>
      <c r="M441" s="1005"/>
      <c r="N441" s="1003"/>
      <c r="O441" s="1014"/>
      <c r="P441" s="1008"/>
      <c r="Q441" s="1008"/>
      <c r="R441" s="1008"/>
      <c r="S441" s="1007"/>
      <c r="V441" s="111" t="n">
        <f aca="false">+V440+1</f>
        <v>439</v>
      </c>
      <c r="W441" s="977" t="str">
        <f aca="false">IFERROR(VLOOKUP($V440,AD:AK,8,FALSE()),"")</f>
        <v/>
      </c>
      <c r="X441" s="977" t="str">
        <f aca="false">IFERROR(VLOOKUP($V441,AE:AL,8,FALSE()),"")</f>
        <v/>
      </c>
      <c r="Y441" s="977" t="str">
        <f aca="false">IFERROR(VLOOKUP($V441,AF:AM,8,FALSE()),"")</f>
        <v/>
      </c>
      <c r="Z441" s="977" t="str">
        <f aca="false">IFERROR(VLOOKUP($V441,AG:AN,8,FALSE()),"")</f>
        <v/>
      </c>
      <c r="AA441" s="977" t="str">
        <f aca="false">IFERROR(VLOOKUP($V441,AH:AO,8,FALSE()),"")</f>
        <v/>
      </c>
      <c r="AB441" s="977" t="str">
        <f aca="false">IFERROR(VLOOKUP($V441,AI:AP,8,FALSE()),"")</f>
        <v/>
      </c>
      <c r="AD441" s="111" t="str">
        <f aca="false">IF(AK441&lt;&gt;"",MAX(AD$3:AD440)+1,"")</f>
        <v/>
      </c>
      <c r="AE441" s="111" t="str">
        <f aca="false">IF(AL441&lt;&gt;"",MAX(AE$3:AE440)+1,"")</f>
        <v/>
      </c>
      <c r="AF441" s="111" t="str">
        <f aca="false">IF(AM441&lt;&gt;"",MAX(AF$3:AF440)+1,"")</f>
        <v/>
      </c>
      <c r="AG441" s="111" t="str">
        <f aca="false">IF(AN441&lt;&gt;"",MAX(AG$3:AG440)+1,"")</f>
        <v/>
      </c>
      <c r="AH441" s="111" t="str">
        <f aca="false">IF(AO441&lt;&gt;"",MAX(AH$3:AH440)+1,"")</f>
        <v/>
      </c>
      <c r="AI441" s="111" t="str">
        <f aca="false">IF(AP441&lt;&gt;"",MAX(AI$3:AI440)+1,"")</f>
        <v/>
      </c>
      <c r="AK441" s="111" t="str">
        <f aca="false">IF(B441="","",IF(COUNTIF($AK$3:AL440,B441)=0,B441,""))</f>
        <v/>
      </c>
      <c r="AL441" s="111" t="str">
        <f aca="false">IF(C441="","",IF($B441='Oneri di Urbanizzazione'!$E$33,IF(COUNTIF($AL$3:AL440,$C441)=0,$C441,""),""))</f>
        <v/>
      </c>
      <c r="AM441" s="111" t="str">
        <f aca="false">IF(D441="","",IF(AND($B441='Oneri di Urbanizzazione'!$E$33,$C441='Oneri di Urbanizzazione'!$E$35),IF(COUNTIF(AM$3:AM440,$D441)=0,$D441,""),""))</f>
        <v/>
      </c>
      <c r="AN441" s="111" t="str">
        <f aca="false">IF(E441="","",IF(AND($B441='Oneri di Urbanizzazione'!$E$33,$C441='Oneri di Urbanizzazione'!$E$35,$D441='Oneri di Urbanizzazione'!$E$38),IF(COUNTIF(AN$3:AN440,$E441)=0,$E441,""),""))</f>
        <v/>
      </c>
      <c r="AO441" s="111" t="str">
        <f aca="false">IF(F441="","",IF(AND($B441='Oneri di Urbanizzazione'!$E$33,$C441='Oneri di Urbanizzazione'!$E$35,$D441='Oneri di Urbanizzazione'!$E$38,$E441='Oneri di Urbanizzazione'!$E$40),IF(COUNTIF(AO$3:AO440,$F441)=0,$F441,""),""))</f>
        <v/>
      </c>
      <c r="AP441" s="111" t="str">
        <f aca="false">IF(G441="","",IF(AND($B441='Oneri di Urbanizzazione'!$E$33,$C441='Oneri di Urbanizzazione'!$E$35,$D441='Oneri di Urbanizzazione'!$E$38,$E441='Oneri di Urbanizzazione'!$E$40,$F441='Oneri di Urbanizzazione'!$E$42),IF(COUNTIF(AP$3:AP440,$G441)=0,$G441,""),""))</f>
        <v/>
      </c>
      <c r="AY441" s="1" t="n">
        <f aca="false">+AY440+1</f>
        <v>439</v>
      </c>
      <c r="AZ441" s="978" t="str">
        <f aca="false">IFERROR(VLOOKUP($AY441,BI:BP,8,FALSE()),"")</f>
        <v/>
      </c>
      <c r="BA441" s="978" t="str">
        <f aca="false">IFERROR(VLOOKUP($AY441,BJ:BQ,8,FALSE()),"")</f>
        <v/>
      </c>
      <c r="BB441" s="978" t="str">
        <f aca="false">IFERROR(VLOOKUP($AY441,BK:BR,8,FALSE()),"")</f>
        <v/>
      </c>
      <c r="BC441" s="978" t="str">
        <f aca="false">IFERROR(VLOOKUP($AY441,BL:BS,8,FALSE()),"")</f>
        <v/>
      </c>
      <c r="BD441" s="978" t="str">
        <f aca="false">IFERROR(VLOOKUP($AY441,BM:BT,8,FALSE()),"")</f>
        <v/>
      </c>
      <c r="BE441" s="978" t="str">
        <f aca="false">IFERROR(VLOOKUP($AY441,BN:BU,8,FALSE()),"")</f>
        <v/>
      </c>
      <c r="BI441" s="1" t="str">
        <f aca="false">IF(BP441&lt;&gt;"",MAX(BI$3:BI440)+1,"")</f>
        <v/>
      </c>
      <c r="BJ441" s="1" t="str">
        <f aca="false">IF(BQ441&lt;&gt;"",MAX(BJ$3:BJ440)+1,"")</f>
        <v/>
      </c>
      <c r="BK441" s="1" t="str">
        <f aca="false">IF(BR441&lt;&gt;"",MAX(BK$3:BK440)+1,"")</f>
        <v/>
      </c>
      <c r="BL441" s="1" t="str">
        <f aca="false">IF(BS441&lt;&gt;"",MAX(BL$3:BL440)+1,"")</f>
        <v/>
      </c>
      <c r="BM441" s="1" t="str">
        <f aca="false">IF(BT441&lt;&gt;"",MAX(BM$3:BM440)+1,"")</f>
        <v/>
      </c>
      <c r="BN441" s="1" t="str">
        <f aca="false">IF(BU441&lt;&gt;"",MAX(BN$3:BN440)+1,"")</f>
        <v/>
      </c>
      <c r="BP441" s="1" t="str">
        <f aca="false">IF(B441&lt;&gt;"",IF(COUNTIF(BP$3:BP440,B441)&gt;0,"",B441),"")</f>
        <v/>
      </c>
      <c r="BQ441" s="1" t="str">
        <f aca="false">IF(C441&lt;&gt;"",IF(COUNTIF(BQ$3:BQ440,C441)&gt;0,"",C441),"")</f>
        <v/>
      </c>
      <c r="BR441" s="1" t="str">
        <f aca="false">IF(D441&lt;&gt;"",IF(COUNTIF(BR$3:BR440,D441)&gt;0,"",D441),"")</f>
        <v/>
      </c>
      <c r="BS441" s="1" t="str">
        <f aca="false">IF(E441&lt;&gt;"",IF(COUNTIF(BS$3:BS440,E441)&gt;0,"",E441),"")</f>
        <v/>
      </c>
      <c r="BT441" s="1" t="str">
        <f aca="false">IF(F441&lt;&gt;"",IF(COUNTIF(BT$3:BT440,F441)&gt;0,"",F441),"")</f>
        <v/>
      </c>
      <c r="BU441" s="1" t="str">
        <f aca="false">IF(G441&lt;&gt;"",IF(COUNTIF(BU$3:BU440,G441)&gt;0,"",G441),"")</f>
        <v/>
      </c>
    </row>
    <row r="442" customFormat="false" ht="15" hidden="false" customHeight="false" outlineLevel="0" collapsed="false">
      <c r="A442" s="972" t="str">
        <f aca="false">IF(B442&lt;&gt;"",CONCATENATE(B442,C442,D442,E442,F442,G442),"")</f>
        <v/>
      </c>
      <c r="B442" s="660"/>
      <c r="C442" s="660"/>
      <c r="D442" s="660"/>
      <c r="E442" s="1008"/>
      <c r="F442" s="660"/>
      <c r="G442" s="660"/>
      <c r="H442" s="1002"/>
      <c r="I442" s="1002"/>
      <c r="J442" s="1003"/>
      <c r="K442" s="1004"/>
      <c r="L442" s="1005"/>
      <c r="M442" s="1005"/>
      <c r="N442" s="1003"/>
      <c r="O442" s="1014"/>
      <c r="P442" s="1008"/>
      <c r="Q442" s="1008"/>
      <c r="R442" s="1008"/>
      <c r="S442" s="1007"/>
      <c r="V442" s="111" t="n">
        <f aca="false">+V441+1</f>
        <v>440</v>
      </c>
      <c r="W442" s="977" t="str">
        <f aca="false">IFERROR(VLOOKUP($V441,AD:AK,8,FALSE()),"")</f>
        <v/>
      </c>
      <c r="X442" s="977" t="str">
        <f aca="false">IFERROR(VLOOKUP($V442,AE:AL,8,FALSE()),"")</f>
        <v/>
      </c>
      <c r="Y442" s="977" t="str">
        <f aca="false">IFERROR(VLOOKUP($V442,AF:AM,8,FALSE()),"")</f>
        <v/>
      </c>
      <c r="Z442" s="977" t="str">
        <f aca="false">IFERROR(VLOOKUP($V442,AG:AN,8,FALSE()),"")</f>
        <v/>
      </c>
      <c r="AA442" s="977" t="str">
        <f aca="false">IFERROR(VLOOKUP($V442,AH:AO,8,FALSE()),"")</f>
        <v/>
      </c>
      <c r="AB442" s="977" t="str">
        <f aca="false">IFERROR(VLOOKUP($V442,AI:AP,8,FALSE()),"")</f>
        <v/>
      </c>
      <c r="AD442" s="111" t="str">
        <f aca="false">IF(AK442&lt;&gt;"",MAX(AD$3:AD441)+1,"")</f>
        <v/>
      </c>
      <c r="AE442" s="111" t="str">
        <f aca="false">IF(AL442&lt;&gt;"",MAX(AE$3:AE441)+1,"")</f>
        <v/>
      </c>
      <c r="AF442" s="111" t="str">
        <f aca="false">IF(AM442&lt;&gt;"",MAX(AF$3:AF441)+1,"")</f>
        <v/>
      </c>
      <c r="AG442" s="111" t="str">
        <f aca="false">IF(AN442&lt;&gt;"",MAX(AG$3:AG441)+1,"")</f>
        <v/>
      </c>
      <c r="AH442" s="111" t="str">
        <f aca="false">IF(AO442&lt;&gt;"",MAX(AH$3:AH441)+1,"")</f>
        <v/>
      </c>
      <c r="AI442" s="111" t="str">
        <f aca="false">IF(AP442&lt;&gt;"",MAX(AI$3:AI441)+1,"")</f>
        <v/>
      </c>
      <c r="AK442" s="111" t="str">
        <f aca="false">IF(B442="","",IF(COUNTIF($AK$3:AL441,B442)=0,B442,""))</f>
        <v/>
      </c>
      <c r="AL442" s="111" t="str">
        <f aca="false">IF(C442="","",IF($B442='Oneri di Urbanizzazione'!$E$33,IF(COUNTIF($AL$3:AL441,$C442)=0,$C442,""),""))</f>
        <v/>
      </c>
      <c r="AM442" s="111" t="str">
        <f aca="false">IF(D442="","",IF(AND($B442='Oneri di Urbanizzazione'!$E$33,$C442='Oneri di Urbanizzazione'!$E$35),IF(COUNTIF(AM$3:AM441,$D442)=0,$D442,""),""))</f>
        <v/>
      </c>
      <c r="AN442" s="111" t="str">
        <f aca="false">IF(E442="","",IF(AND($B442='Oneri di Urbanizzazione'!$E$33,$C442='Oneri di Urbanizzazione'!$E$35,$D442='Oneri di Urbanizzazione'!$E$38),IF(COUNTIF(AN$3:AN441,$E442)=0,$E442,""),""))</f>
        <v/>
      </c>
      <c r="AO442" s="111" t="str">
        <f aca="false">IF(F442="","",IF(AND($B442='Oneri di Urbanizzazione'!$E$33,$C442='Oneri di Urbanizzazione'!$E$35,$D442='Oneri di Urbanizzazione'!$E$38,$E442='Oneri di Urbanizzazione'!$E$40),IF(COUNTIF(AO$3:AO441,$F442)=0,$F442,""),""))</f>
        <v/>
      </c>
      <c r="AP442" s="111" t="str">
        <f aca="false">IF(G442="","",IF(AND($B442='Oneri di Urbanizzazione'!$E$33,$C442='Oneri di Urbanizzazione'!$E$35,$D442='Oneri di Urbanizzazione'!$E$38,$E442='Oneri di Urbanizzazione'!$E$40,$F442='Oneri di Urbanizzazione'!$E$42),IF(COUNTIF(AP$3:AP441,$G442)=0,$G442,""),""))</f>
        <v/>
      </c>
      <c r="AY442" s="1" t="n">
        <f aca="false">+AY441+1</f>
        <v>440</v>
      </c>
      <c r="AZ442" s="978" t="str">
        <f aca="false">IFERROR(VLOOKUP($AY442,BI:BP,8,FALSE()),"")</f>
        <v/>
      </c>
      <c r="BA442" s="978" t="str">
        <f aca="false">IFERROR(VLOOKUP($AY442,BJ:BQ,8,FALSE()),"")</f>
        <v/>
      </c>
      <c r="BB442" s="978" t="str">
        <f aca="false">IFERROR(VLOOKUP($AY442,BK:BR,8,FALSE()),"")</f>
        <v/>
      </c>
      <c r="BC442" s="978" t="str">
        <f aca="false">IFERROR(VLOOKUP($AY442,BL:BS,8,FALSE()),"")</f>
        <v/>
      </c>
      <c r="BD442" s="978" t="str">
        <f aca="false">IFERROR(VLOOKUP($AY442,BM:BT,8,FALSE()),"")</f>
        <v/>
      </c>
      <c r="BE442" s="978" t="str">
        <f aca="false">IFERROR(VLOOKUP($AY442,BN:BU,8,FALSE()),"")</f>
        <v/>
      </c>
      <c r="BI442" s="1" t="str">
        <f aca="false">IF(BP442&lt;&gt;"",MAX(BI$3:BI441)+1,"")</f>
        <v/>
      </c>
      <c r="BJ442" s="1" t="str">
        <f aca="false">IF(BQ442&lt;&gt;"",MAX(BJ$3:BJ441)+1,"")</f>
        <v/>
      </c>
      <c r="BK442" s="1" t="str">
        <f aca="false">IF(BR442&lt;&gt;"",MAX(BK$3:BK441)+1,"")</f>
        <v/>
      </c>
      <c r="BL442" s="1" t="str">
        <f aca="false">IF(BS442&lt;&gt;"",MAX(BL$3:BL441)+1,"")</f>
        <v/>
      </c>
      <c r="BM442" s="1" t="str">
        <f aca="false">IF(BT442&lt;&gt;"",MAX(BM$3:BM441)+1,"")</f>
        <v/>
      </c>
      <c r="BN442" s="1" t="str">
        <f aca="false">IF(BU442&lt;&gt;"",MAX(BN$3:BN441)+1,"")</f>
        <v/>
      </c>
      <c r="BP442" s="1" t="str">
        <f aca="false">IF(B442&lt;&gt;"",IF(COUNTIF(BP$3:BP441,B442)&gt;0,"",B442),"")</f>
        <v/>
      </c>
      <c r="BQ442" s="1" t="str">
        <f aca="false">IF(C442&lt;&gt;"",IF(COUNTIF(BQ$3:BQ441,C442)&gt;0,"",C442),"")</f>
        <v/>
      </c>
      <c r="BR442" s="1" t="str">
        <f aca="false">IF(D442&lt;&gt;"",IF(COUNTIF(BR$3:BR441,D442)&gt;0,"",D442),"")</f>
        <v/>
      </c>
      <c r="BS442" s="1" t="str">
        <f aca="false">IF(E442&lt;&gt;"",IF(COUNTIF(BS$3:BS441,E442)&gt;0,"",E442),"")</f>
        <v/>
      </c>
      <c r="BT442" s="1" t="str">
        <f aca="false">IF(F442&lt;&gt;"",IF(COUNTIF(BT$3:BT441,F442)&gt;0,"",F442),"")</f>
        <v/>
      </c>
      <c r="BU442" s="1" t="str">
        <f aca="false">IF(G442&lt;&gt;"",IF(COUNTIF(BU$3:BU441,G442)&gt;0,"",G442),"")</f>
        <v/>
      </c>
    </row>
    <row r="443" customFormat="false" ht="15" hidden="false" customHeight="false" outlineLevel="0" collapsed="false">
      <c r="A443" s="972" t="str">
        <f aca="false">IF(B443&lt;&gt;"",CONCATENATE(B443,C443,D443,E443,F443,G443),"")</f>
        <v/>
      </c>
      <c r="B443" s="660"/>
      <c r="C443" s="660"/>
      <c r="D443" s="660"/>
      <c r="E443" s="1008"/>
      <c r="F443" s="660"/>
      <c r="G443" s="660"/>
      <c r="H443" s="1002"/>
      <c r="I443" s="1002"/>
      <c r="J443" s="1003"/>
      <c r="K443" s="1004"/>
      <c r="L443" s="1005"/>
      <c r="M443" s="1005"/>
      <c r="N443" s="1003"/>
      <c r="O443" s="1014"/>
      <c r="P443" s="1008"/>
      <c r="Q443" s="1008"/>
      <c r="R443" s="1008"/>
      <c r="S443" s="1007"/>
      <c r="V443" s="111" t="n">
        <f aca="false">+V442+1</f>
        <v>441</v>
      </c>
      <c r="W443" s="977" t="str">
        <f aca="false">IFERROR(VLOOKUP($V442,AD:AK,8,FALSE()),"")</f>
        <v/>
      </c>
      <c r="X443" s="977" t="str">
        <f aca="false">IFERROR(VLOOKUP($V443,AE:AL,8,FALSE()),"")</f>
        <v/>
      </c>
      <c r="Y443" s="977" t="str">
        <f aca="false">IFERROR(VLOOKUP($V443,AF:AM,8,FALSE()),"")</f>
        <v/>
      </c>
      <c r="Z443" s="977" t="str">
        <f aca="false">IFERROR(VLOOKUP($V443,AG:AN,8,FALSE()),"")</f>
        <v/>
      </c>
      <c r="AA443" s="977" t="str">
        <f aca="false">IFERROR(VLOOKUP($V443,AH:AO,8,FALSE()),"")</f>
        <v/>
      </c>
      <c r="AB443" s="977" t="str">
        <f aca="false">IFERROR(VLOOKUP($V443,AI:AP,8,FALSE()),"")</f>
        <v/>
      </c>
      <c r="AD443" s="111" t="str">
        <f aca="false">IF(AK443&lt;&gt;"",MAX(AD$3:AD442)+1,"")</f>
        <v/>
      </c>
      <c r="AE443" s="111" t="str">
        <f aca="false">IF(AL443&lt;&gt;"",MAX(AE$3:AE442)+1,"")</f>
        <v/>
      </c>
      <c r="AF443" s="111" t="str">
        <f aca="false">IF(AM443&lt;&gt;"",MAX(AF$3:AF442)+1,"")</f>
        <v/>
      </c>
      <c r="AG443" s="111" t="str">
        <f aca="false">IF(AN443&lt;&gt;"",MAX(AG$3:AG442)+1,"")</f>
        <v/>
      </c>
      <c r="AH443" s="111" t="str">
        <f aca="false">IF(AO443&lt;&gt;"",MAX(AH$3:AH442)+1,"")</f>
        <v/>
      </c>
      <c r="AI443" s="111" t="str">
        <f aca="false">IF(AP443&lt;&gt;"",MAX(AI$3:AI442)+1,"")</f>
        <v/>
      </c>
      <c r="AK443" s="111" t="str">
        <f aca="false">IF(B443="","",IF(COUNTIF($AK$3:AL442,B443)=0,B443,""))</f>
        <v/>
      </c>
      <c r="AL443" s="111" t="str">
        <f aca="false">IF(C443="","",IF($B443='Oneri di Urbanizzazione'!$E$33,IF(COUNTIF($AL$3:AL442,$C443)=0,$C443,""),""))</f>
        <v/>
      </c>
      <c r="AM443" s="111" t="str">
        <f aca="false">IF(D443="","",IF(AND($B443='Oneri di Urbanizzazione'!$E$33,$C443='Oneri di Urbanizzazione'!$E$35),IF(COUNTIF(AM$3:AM442,$D443)=0,$D443,""),""))</f>
        <v/>
      </c>
      <c r="AN443" s="111" t="str">
        <f aca="false">IF(E443="","",IF(AND($B443='Oneri di Urbanizzazione'!$E$33,$C443='Oneri di Urbanizzazione'!$E$35,$D443='Oneri di Urbanizzazione'!$E$38),IF(COUNTIF(AN$3:AN442,$E443)=0,$E443,""),""))</f>
        <v/>
      </c>
      <c r="AO443" s="111" t="str">
        <f aca="false">IF(F443="","",IF(AND($B443='Oneri di Urbanizzazione'!$E$33,$C443='Oneri di Urbanizzazione'!$E$35,$D443='Oneri di Urbanizzazione'!$E$38,$E443='Oneri di Urbanizzazione'!$E$40),IF(COUNTIF(AO$3:AO442,$F443)=0,$F443,""),""))</f>
        <v/>
      </c>
      <c r="AP443" s="111" t="str">
        <f aca="false">IF(G443="","",IF(AND($B443='Oneri di Urbanizzazione'!$E$33,$C443='Oneri di Urbanizzazione'!$E$35,$D443='Oneri di Urbanizzazione'!$E$38,$E443='Oneri di Urbanizzazione'!$E$40,$F443='Oneri di Urbanizzazione'!$E$42),IF(COUNTIF(AP$3:AP442,$G443)=0,$G443,""),""))</f>
        <v/>
      </c>
      <c r="AY443" s="1" t="n">
        <f aca="false">+AY442+1</f>
        <v>441</v>
      </c>
      <c r="AZ443" s="978" t="str">
        <f aca="false">IFERROR(VLOOKUP($AY443,BI:BP,8,FALSE()),"")</f>
        <v/>
      </c>
      <c r="BA443" s="978" t="str">
        <f aca="false">IFERROR(VLOOKUP($AY443,BJ:BQ,8,FALSE()),"")</f>
        <v/>
      </c>
      <c r="BB443" s="978" t="str">
        <f aca="false">IFERROR(VLOOKUP($AY443,BK:BR,8,FALSE()),"")</f>
        <v/>
      </c>
      <c r="BC443" s="978" t="str">
        <f aca="false">IFERROR(VLOOKUP($AY443,BL:BS,8,FALSE()),"")</f>
        <v/>
      </c>
      <c r="BD443" s="978" t="str">
        <f aca="false">IFERROR(VLOOKUP($AY443,BM:BT,8,FALSE()),"")</f>
        <v/>
      </c>
      <c r="BE443" s="978" t="str">
        <f aca="false">IFERROR(VLOOKUP($AY443,BN:BU,8,FALSE()),"")</f>
        <v/>
      </c>
      <c r="BI443" s="1" t="str">
        <f aca="false">IF(BP443&lt;&gt;"",MAX(BI$3:BI442)+1,"")</f>
        <v/>
      </c>
      <c r="BJ443" s="1" t="str">
        <f aca="false">IF(BQ443&lt;&gt;"",MAX(BJ$3:BJ442)+1,"")</f>
        <v/>
      </c>
      <c r="BK443" s="1" t="str">
        <f aca="false">IF(BR443&lt;&gt;"",MAX(BK$3:BK442)+1,"")</f>
        <v/>
      </c>
      <c r="BL443" s="1" t="str">
        <f aca="false">IF(BS443&lt;&gt;"",MAX(BL$3:BL442)+1,"")</f>
        <v/>
      </c>
      <c r="BM443" s="1" t="str">
        <f aca="false">IF(BT443&lt;&gt;"",MAX(BM$3:BM442)+1,"")</f>
        <v/>
      </c>
      <c r="BN443" s="1" t="str">
        <f aca="false">IF(BU443&lt;&gt;"",MAX(BN$3:BN442)+1,"")</f>
        <v/>
      </c>
      <c r="BP443" s="1" t="str">
        <f aca="false">IF(B443&lt;&gt;"",IF(COUNTIF(BP$3:BP442,B443)&gt;0,"",B443),"")</f>
        <v/>
      </c>
      <c r="BQ443" s="1" t="str">
        <f aca="false">IF(C443&lt;&gt;"",IF(COUNTIF(BQ$3:BQ442,C443)&gt;0,"",C443),"")</f>
        <v/>
      </c>
      <c r="BR443" s="1" t="str">
        <f aca="false">IF(D443&lt;&gt;"",IF(COUNTIF(BR$3:BR442,D443)&gt;0,"",D443),"")</f>
        <v/>
      </c>
      <c r="BS443" s="1" t="str">
        <f aca="false">IF(E443&lt;&gt;"",IF(COUNTIF(BS$3:BS442,E443)&gt;0,"",E443),"")</f>
        <v/>
      </c>
      <c r="BT443" s="1" t="str">
        <f aca="false">IF(F443&lt;&gt;"",IF(COUNTIF(BT$3:BT442,F443)&gt;0,"",F443),"")</f>
        <v/>
      </c>
      <c r="BU443" s="1" t="str">
        <f aca="false">IF(G443&lt;&gt;"",IF(COUNTIF(BU$3:BU442,G443)&gt;0,"",G443),"")</f>
        <v/>
      </c>
    </row>
    <row r="444" customFormat="false" ht="15" hidden="false" customHeight="false" outlineLevel="0" collapsed="false">
      <c r="A444" s="972" t="str">
        <f aca="false">IF(B444&lt;&gt;"",CONCATENATE(B444,C444,D444,E444,F444,G444),"")</f>
        <v/>
      </c>
      <c r="B444" s="660"/>
      <c r="C444" s="660"/>
      <c r="D444" s="660"/>
      <c r="E444" s="1008"/>
      <c r="F444" s="660"/>
      <c r="G444" s="660"/>
      <c r="H444" s="1002"/>
      <c r="I444" s="1002"/>
      <c r="J444" s="1003"/>
      <c r="K444" s="1004"/>
      <c r="L444" s="1005"/>
      <c r="M444" s="1005"/>
      <c r="N444" s="1003"/>
      <c r="O444" s="1014"/>
      <c r="P444" s="1008"/>
      <c r="Q444" s="1008"/>
      <c r="R444" s="1008"/>
      <c r="S444" s="1007"/>
      <c r="V444" s="111" t="n">
        <f aca="false">+V443+1</f>
        <v>442</v>
      </c>
      <c r="W444" s="977" t="str">
        <f aca="false">IFERROR(VLOOKUP($V443,AD:AK,8,FALSE()),"")</f>
        <v/>
      </c>
      <c r="X444" s="977" t="str">
        <f aca="false">IFERROR(VLOOKUP($V444,AE:AL,8,FALSE()),"")</f>
        <v/>
      </c>
      <c r="Y444" s="977" t="str">
        <f aca="false">IFERROR(VLOOKUP($V444,AF:AM,8,FALSE()),"")</f>
        <v/>
      </c>
      <c r="Z444" s="977" t="str">
        <f aca="false">IFERROR(VLOOKUP($V444,AG:AN,8,FALSE()),"")</f>
        <v/>
      </c>
      <c r="AA444" s="977" t="str">
        <f aca="false">IFERROR(VLOOKUP($V444,AH:AO,8,FALSE()),"")</f>
        <v/>
      </c>
      <c r="AB444" s="977" t="str">
        <f aca="false">IFERROR(VLOOKUP($V444,AI:AP,8,FALSE()),"")</f>
        <v/>
      </c>
      <c r="AD444" s="111" t="str">
        <f aca="false">IF(AK444&lt;&gt;"",MAX(AD$3:AD443)+1,"")</f>
        <v/>
      </c>
      <c r="AE444" s="111" t="str">
        <f aca="false">IF(AL444&lt;&gt;"",MAX(AE$3:AE443)+1,"")</f>
        <v/>
      </c>
      <c r="AF444" s="111" t="str">
        <f aca="false">IF(AM444&lt;&gt;"",MAX(AF$3:AF443)+1,"")</f>
        <v/>
      </c>
      <c r="AG444" s="111" t="str">
        <f aca="false">IF(AN444&lt;&gt;"",MAX(AG$3:AG443)+1,"")</f>
        <v/>
      </c>
      <c r="AH444" s="111" t="str">
        <f aca="false">IF(AO444&lt;&gt;"",MAX(AH$3:AH443)+1,"")</f>
        <v/>
      </c>
      <c r="AI444" s="111" t="str">
        <f aca="false">IF(AP444&lt;&gt;"",MAX(AI$3:AI443)+1,"")</f>
        <v/>
      </c>
      <c r="AK444" s="111" t="str">
        <f aca="false">IF(B444="","",IF(COUNTIF($AK$3:AL443,B444)=0,B444,""))</f>
        <v/>
      </c>
      <c r="AL444" s="111" t="str">
        <f aca="false">IF(C444="","",IF($B444='Oneri di Urbanizzazione'!$E$33,IF(COUNTIF($AL$3:AL443,$C444)=0,$C444,""),""))</f>
        <v/>
      </c>
      <c r="AM444" s="111" t="str">
        <f aca="false">IF(D444="","",IF(AND($B444='Oneri di Urbanizzazione'!$E$33,$C444='Oneri di Urbanizzazione'!$E$35),IF(COUNTIF(AM$3:AM443,$D444)=0,$D444,""),""))</f>
        <v/>
      </c>
      <c r="AN444" s="111" t="str">
        <f aca="false">IF(E444="","",IF(AND($B444='Oneri di Urbanizzazione'!$E$33,$C444='Oneri di Urbanizzazione'!$E$35,$D444='Oneri di Urbanizzazione'!$E$38),IF(COUNTIF(AN$3:AN443,$E444)=0,$E444,""),""))</f>
        <v/>
      </c>
      <c r="AO444" s="111" t="str">
        <f aca="false">IF(F444="","",IF(AND($B444='Oneri di Urbanizzazione'!$E$33,$C444='Oneri di Urbanizzazione'!$E$35,$D444='Oneri di Urbanizzazione'!$E$38,$E444='Oneri di Urbanizzazione'!$E$40),IF(COUNTIF(AO$3:AO443,$F444)=0,$F444,""),""))</f>
        <v/>
      </c>
      <c r="AP444" s="111" t="str">
        <f aca="false">IF(G444="","",IF(AND($B444='Oneri di Urbanizzazione'!$E$33,$C444='Oneri di Urbanizzazione'!$E$35,$D444='Oneri di Urbanizzazione'!$E$38,$E444='Oneri di Urbanizzazione'!$E$40,$F444='Oneri di Urbanizzazione'!$E$42),IF(COUNTIF(AP$3:AP443,$G444)=0,$G444,""),""))</f>
        <v/>
      </c>
      <c r="AY444" s="1" t="n">
        <f aca="false">+AY443+1</f>
        <v>442</v>
      </c>
      <c r="AZ444" s="978" t="str">
        <f aca="false">IFERROR(VLOOKUP($AY444,BI:BP,8,FALSE()),"")</f>
        <v/>
      </c>
      <c r="BA444" s="978" t="str">
        <f aca="false">IFERROR(VLOOKUP($AY444,BJ:BQ,8,FALSE()),"")</f>
        <v/>
      </c>
      <c r="BB444" s="978" t="str">
        <f aca="false">IFERROR(VLOOKUP($AY444,BK:BR,8,FALSE()),"")</f>
        <v/>
      </c>
      <c r="BC444" s="978" t="str">
        <f aca="false">IFERROR(VLOOKUP($AY444,BL:BS,8,FALSE()),"")</f>
        <v/>
      </c>
      <c r="BD444" s="978" t="str">
        <f aca="false">IFERROR(VLOOKUP($AY444,BM:BT,8,FALSE()),"")</f>
        <v/>
      </c>
      <c r="BE444" s="978" t="str">
        <f aca="false">IFERROR(VLOOKUP($AY444,BN:BU,8,FALSE()),"")</f>
        <v/>
      </c>
      <c r="BI444" s="1" t="str">
        <f aca="false">IF(BP444&lt;&gt;"",MAX(BI$3:BI443)+1,"")</f>
        <v/>
      </c>
      <c r="BJ444" s="1" t="str">
        <f aca="false">IF(BQ444&lt;&gt;"",MAX(BJ$3:BJ443)+1,"")</f>
        <v/>
      </c>
      <c r="BK444" s="1" t="str">
        <f aca="false">IF(BR444&lt;&gt;"",MAX(BK$3:BK443)+1,"")</f>
        <v/>
      </c>
      <c r="BL444" s="1" t="str">
        <f aca="false">IF(BS444&lt;&gt;"",MAX(BL$3:BL443)+1,"")</f>
        <v/>
      </c>
      <c r="BM444" s="1" t="str">
        <f aca="false">IF(BT444&lt;&gt;"",MAX(BM$3:BM443)+1,"")</f>
        <v/>
      </c>
      <c r="BN444" s="1" t="str">
        <f aca="false">IF(BU444&lt;&gt;"",MAX(BN$3:BN443)+1,"")</f>
        <v/>
      </c>
      <c r="BP444" s="1" t="str">
        <f aca="false">IF(B444&lt;&gt;"",IF(COUNTIF(BP$3:BP443,B444)&gt;0,"",B444),"")</f>
        <v/>
      </c>
      <c r="BQ444" s="1" t="str">
        <f aca="false">IF(C444&lt;&gt;"",IF(COUNTIF(BQ$3:BQ443,C444)&gt;0,"",C444),"")</f>
        <v/>
      </c>
      <c r="BR444" s="1" t="str">
        <f aca="false">IF(D444&lt;&gt;"",IF(COUNTIF(BR$3:BR443,D444)&gt;0,"",D444),"")</f>
        <v/>
      </c>
      <c r="BS444" s="1" t="str">
        <f aca="false">IF(E444&lt;&gt;"",IF(COUNTIF(BS$3:BS443,E444)&gt;0,"",E444),"")</f>
        <v/>
      </c>
      <c r="BT444" s="1" t="str">
        <f aca="false">IF(F444&lt;&gt;"",IF(COUNTIF(BT$3:BT443,F444)&gt;0,"",F444),"")</f>
        <v/>
      </c>
      <c r="BU444" s="1" t="str">
        <f aca="false">IF(G444&lt;&gt;"",IF(COUNTIF(BU$3:BU443,G444)&gt;0,"",G444),"")</f>
        <v/>
      </c>
    </row>
    <row r="445" customFormat="false" ht="15" hidden="false" customHeight="false" outlineLevel="0" collapsed="false">
      <c r="A445" s="972" t="str">
        <f aca="false">IF(B445&lt;&gt;"",CONCATENATE(B445,C445,D445,E445,F445,G445),"")</f>
        <v/>
      </c>
      <c r="B445" s="660"/>
      <c r="C445" s="660"/>
      <c r="D445" s="660"/>
      <c r="E445" s="1008"/>
      <c r="F445" s="660"/>
      <c r="G445" s="660"/>
      <c r="H445" s="1002"/>
      <c r="I445" s="1002"/>
      <c r="J445" s="1003"/>
      <c r="K445" s="1004"/>
      <c r="L445" s="1005"/>
      <c r="M445" s="1005"/>
      <c r="N445" s="1003"/>
      <c r="O445" s="1014"/>
      <c r="P445" s="1008"/>
      <c r="Q445" s="1008"/>
      <c r="R445" s="1008"/>
      <c r="S445" s="1007"/>
      <c r="V445" s="111" t="n">
        <f aca="false">+V444+1</f>
        <v>443</v>
      </c>
      <c r="W445" s="977" t="str">
        <f aca="false">IFERROR(VLOOKUP($V444,AD:AK,8,FALSE()),"")</f>
        <v/>
      </c>
      <c r="X445" s="977" t="str">
        <f aca="false">IFERROR(VLOOKUP($V445,AE:AL,8,FALSE()),"")</f>
        <v/>
      </c>
      <c r="Y445" s="977" t="str">
        <f aca="false">IFERROR(VLOOKUP($V445,AF:AM,8,FALSE()),"")</f>
        <v/>
      </c>
      <c r="Z445" s="977" t="str">
        <f aca="false">IFERROR(VLOOKUP($V445,AG:AN,8,FALSE()),"")</f>
        <v/>
      </c>
      <c r="AA445" s="977" t="str">
        <f aca="false">IFERROR(VLOOKUP($V445,AH:AO,8,FALSE()),"")</f>
        <v/>
      </c>
      <c r="AB445" s="977" t="str">
        <f aca="false">IFERROR(VLOOKUP($V445,AI:AP,8,FALSE()),"")</f>
        <v/>
      </c>
      <c r="AD445" s="111" t="str">
        <f aca="false">IF(AK445&lt;&gt;"",MAX(AD$3:AD444)+1,"")</f>
        <v/>
      </c>
      <c r="AE445" s="111" t="str">
        <f aca="false">IF(AL445&lt;&gt;"",MAX(AE$3:AE444)+1,"")</f>
        <v/>
      </c>
      <c r="AF445" s="111" t="str">
        <f aca="false">IF(AM445&lt;&gt;"",MAX(AF$3:AF444)+1,"")</f>
        <v/>
      </c>
      <c r="AG445" s="111" t="str">
        <f aca="false">IF(AN445&lt;&gt;"",MAX(AG$3:AG444)+1,"")</f>
        <v/>
      </c>
      <c r="AH445" s="111" t="str">
        <f aca="false">IF(AO445&lt;&gt;"",MAX(AH$3:AH444)+1,"")</f>
        <v/>
      </c>
      <c r="AI445" s="111" t="str">
        <f aca="false">IF(AP445&lt;&gt;"",MAX(AI$3:AI444)+1,"")</f>
        <v/>
      </c>
      <c r="AK445" s="111" t="str">
        <f aca="false">IF(B445="","",IF(COUNTIF($AK$3:AL444,B445)=0,B445,""))</f>
        <v/>
      </c>
      <c r="AL445" s="111" t="str">
        <f aca="false">IF(C445="","",IF($B445='Oneri di Urbanizzazione'!$E$33,IF(COUNTIF($AL$3:AL444,$C445)=0,$C445,""),""))</f>
        <v/>
      </c>
      <c r="AM445" s="111" t="str">
        <f aca="false">IF(D445="","",IF(AND($B445='Oneri di Urbanizzazione'!$E$33,$C445='Oneri di Urbanizzazione'!$E$35),IF(COUNTIF(AM$3:AM444,$D445)=0,$D445,""),""))</f>
        <v/>
      </c>
      <c r="AN445" s="111" t="str">
        <f aca="false">IF(E445="","",IF(AND($B445='Oneri di Urbanizzazione'!$E$33,$C445='Oneri di Urbanizzazione'!$E$35,$D445='Oneri di Urbanizzazione'!$E$38),IF(COUNTIF(AN$3:AN444,$E445)=0,$E445,""),""))</f>
        <v/>
      </c>
      <c r="AO445" s="111" t="str">
        <f aca="false">IF(F445="","",IF(AND($B445='Oneri di Urbanizzazione'!$E$33,$C445='Oneri di Urbanizzazione'!$E$35,$D445='Oneri di Urbanizzazione'!$E$38,$E445='Oneri di Urbanizzazione'!$E$40),IF(COUNTIF(AO$3:AO444,$F445)=0,$F445,""),""))</f>
        <v/>
      </c>
      <c r="AP445" s="111" t="str">
        <f aca="false">IF(G445="","",IF(AND($B445='Oneri di Urbanizzazione'!$E$33,$C445='Oneri di Urbanizzazione'!$E$35,$D445='Oneri di Urbanizzazione'!$E$38,$E445='Oneri di Urbanizzazione'!$E$40,$F445='Oneri di Urbanizzazione'!$E$42),IF(COUNTIF(AP$3:AP444,$G445)=0,$G445,""),""))</f>
        <v/>
      </c>
      <c r="AY445" s="1" t="n">
        <f aca="false">+AY444+1</f>
        <v>443</v>
      </c>
      <c r="AZ445" s="978" t="str">
        <f aca="false">IFERROR(VLOOKUP($AY445,BI:BP,8,FALSE()),"")</f>
        <v/>
      </c>
      <c r="BA445" s="978" t="str">
        <f aca="false">IFERROR(VLOOKUP($AY445,BJ:BQ,8,FALSE()),"")</f>
        <v/>
      </c>
      <c r="BB445" s="978" t="str">
        <f aca="false">IFERROR(VLOOKUP($AY445,BK:BR,8,FALSE()),"")</f>
        <v/>
      </c>
      <c r="BC445" s="978" t="str">
        <f aca="false">IFERROR(VLOOKUP($AY445,BL:BS,8,FALSE()),"")</f>
        <v/>
      </c>
      <c r="BD445" s="978" t="str">
        <f aca="false">IFERROR(VLOOKUP($AY445,BM:BT,8,FALSE()),"")</f>
        <v/>
      </c>
      <c r="BE445" s="978" t="str">
        <f aca="false">IFERROR(VLOOKUP($AY445,BN:BU,8,FALSE()),"")</f>
        <v/>
      </c>
      <c r="BI445" s="1" t="str">
        <f aca="false">IF(BP445&lt;&gt;"",MAX(BI$3:BI444)+1,"")</f>
        <v/>
      </c>
      <c r="BJ445" s="1" t="str">
        <f aca="false">IF(BQ445&lt;&gt;"",MAX(BJ$3:BJ444)+1,"")</f>
        <v/>
      </c>
      <c r="BK445" s="1" t="str">
        <f aca="false">IF(BR445&lt;&gt;"",MAX(BK$3:BK444)+1,"")</f>
        <v/>
      </c>
      <c r="BL445" s="1" t="str">
        <f aca="false">IF(BS445&lt;&gt;"",MAX(BL$3:BL444)+1,"")</f>
        <v/>
      </c>
      <c r="BM445" s="1" t="str">
        <f aca="false">IF(BT445&lt;&gt;"",MAX(BM$3:BM444)+1,"")</f>
        <v/>
      </c>
      <c r="BN445" s="1" t="str">
        <f aca="false">IF(BU445&lt;&gt;"",MAX(BN$3:BN444)+1,"")</f>
        <v/>
      </c>
      <c r="BP445" s="1" t="str">
        <f aca="false">IF(B445&lt;&gt;"",IF(COUNTIF(BP$3:BP444,B445)&gt;0,"",B445),"")</f>
        <v/>
      </c>
      <c r="BQ445" s="1" t="str">
        <f aca="false">IF(C445&lt;&gt;"",IF(COUNTIF(BQ$3:BQ444,C445)&gt;0,"",C445),"")</f>
        <v/>
      </c>
      <c r="BR445" s="1" t="str">
        <f aca="false">IF(D445&lt;&gt;"",IF(COUNTIF(BR$3:BR444,D445)&gt;0,"",D445),"")</f>
        <v/>
      </c>
      <c r="BS445" s="1" t="str">
        <f aca="false">IF(E445&lt;&gt;"",IF(COUNTIF(BS$3:BS444,E445)&gt;0,"",E445),"")</f>
        <v/>
      </c>
      <c r="BT445" s="1" t="str">
        <f aca="false">IF(F445&lt;&gt;"",IF(COUNTIF(BT$3:BT444,F445)&gt;0,"",F445),"")</f>
        <v/>
      </c>
      <c r="BU445" s="1" t="str">
        <f aca="false">IF(G445&lt;&gt;"",IF(COUNTIF(BU$3:BU444,G445)&gt;0,"",G445),"")</f>
        <v/>
      </c>
    </row>
    <row r="446" customFormat="false" ht="15" hidden="false" customHeight="false" outlineLevel="0" collapsed="false">
      <c r="A446" s="972" t="str">
        <f aca="false">IF(B446&lt;&gt;"",CONCATENATE(B446,C446,D446,E446,F446,G446),"")</f>
        <v/>
      </c>
      <c r="B446" s="660"/>
      <c r="C446" s="660"/>
      <c r="D446" s="660"/>
      <c r="E446" s="1008"/>
      <c r="F446" s="660"/>
      <c r="G446" s="660"/>
      <c r="H446" s="1002"/>
      <c r="I446" s="1002"/>
      <c r="J446" s="1003"/>
      <c r="K446" s="1004"/>
      <c r="L446" s="1005"/>
      <c r="M446" s="1005"/>
      <c r="N446" s="1003"/>
      <c r="O446" s="1014"/>
      <c r="P446" s="1008"/>
      <c r="Q446" s="1008"/>
      <c r="R446" s="1008"/>
      <c r="S446" s="1007"/>
      <c r="V446" s="111" t="n">
        <f aca="false">+V445+1</f>
        <v>444</v>
      </c>
      <c r="W446" s="977" t="str">
        <f aca="false">IFERROR(VLOOKUP($V445,AD:AK,8,FALSE()),"")</f>
        <v/>
      </c>
      <c r="X446" s="977" t="str">
        <f aca="false">IFERROR(VLOOKUP($V446,AE:AL,8,FALSE()),"")</f>
        <v/>
      </c>
      <c r="Y446" s="977" t="str">
        <f aca="false">IFERROR(VLOOKUP($V446,AF:AM,8,FALSE()),"")</f>
        <v/>
      </c>
      <c r="Z446" s="977" t="str">
        <f aca="false">IFERROR(VLOOKUP($V446,AG:AN,8,FALSE()),"")</f>
        <v/>
      </c>
      <c r="AA446" s="977" t="str">
        <f aca="false">IFERROR(VLOOKUP($V446,AH:AO,8,FALSE()),"")</f>
        <v/>
      </c>
      <c r="AB446" s="977" t="str">
        <f aca="false">IFERROR(VLOOKUP($V446,AI:AP,8,FALSE()),"")</f>
        <v/>
      </c>
      <c r="AD446" s="111" t="str">
        <f aca="false">IF(AK446&lt;&gt;"",MAX(AD$3:AD445)+1,"")</f>
        <v/>
      </c>
      <c r="AE446" s="111" t="str">
        <f aca="false">IF(AL446&lt;&gt;"",MAX(AE$3:AE445)+1,"")</f>
        <v/>
      </c>
      <c r="AF446" s="111" t="str">
        <f aca="false">IF(AM446&lt;&gt;"",MAX(AF$3:AF445)+1,"")</f>
        <v/>
      </c>
      <c r="AG446" s="111" t="str">
        <f aca="false">IF(AN446&lt;&gt;"",MAX(AG$3:AG445)+1,"")</f>
        <v/>
      </c>
      <c r="AH446" s="111" t="str">
        <f aca="false">IF(AO446&lt;&gt;"",MAX(AH$3:AH445)+1,"")</f>
        <v/>
      </c>
      <c r="AI446" s="111" t="str">
        <f aca="false">IF(AP446&lt;&gt;"",MAX(AI$3:AI445)+1,"")</f>
        <v/>
      </c>
      <c r="AK446" s="111" t="str">
        <f aca="false">IF(B446="","",IF(COUNTIF($AK$3:AL445,B446)=0,B446,""))</f>
        <v/>
      </c>
      <c r="AL446" s="111" t="str">
        <f aca="false">IF(C446="","",IF($B446='Oneri di Urbanizzazione'!$E$33,IF(COUNTIF($AL$3:AL445,$C446)=0,$C446,""),""))</f>
        <v/>
      </c>
      <c r="AM446" s="111" t="str">
        <f aca="false">IF(D446="","",IF(AND($B446='Oneri di Urbanizzazione'!$E$33,$C446='Oneri di Urbanizzazione'!$E$35),IF(COUNTIF(AM$3:AM445,$D446)=0,$D446,""),""))</f>
        <v/>
      </c>
      <c r="AN446" s="111" t="str">
        <f aca="false">IF(E446="","",IF(AND($B446='Oneri di Urbanizzazione'!$E$33,$C446='Oneri di Urbanizzazione'!$E$35,$D446='Oneri di Urbanizzazione'!$E$38),IF(COUNTIF(AN$3:AN445,$E446)=0,$E446,""),""))</f>
        <v/>
      </c>
      <c r="AO446" s="111" t="str">
        <f aca="false">IF(F446="","",IF(AND($B446='Oneri di Urbanizzazione'!$E$33,$C446='Oneri di Urbanizzazione'!$E$35,$D446='Oneri di Urbanizzazione'!$E$38,$E446='Oneri di Urbanizzazione'!$E$40),IF(COUNTIF(AO$3:AO445,$F446)=0,$F446,""),""))</f>
        <v/>
      </c>
      <c r="AP446" s="111" t="str">
        <f aca="false">IF(G446="","",IF(AND($B446='Oneri di Urbanizzazione'!$E$33,$C446='Oneri di Urbanizzazione'!$E$35,$D446='Oneri di Urbanizzazione'!$E$38,$E446='Oneri di Urbanizzazione'!$E$40,$F446='Oneri di Urbanizzazione'!$E$42),IF(COUNTIF(AP$3:AP445,$G446)=0,$G446,""),""))</f>
        <v/>
      </c>
      <c r="AY446" s="1" t="n">
        <f aca="false">+AY445+1</f>
        <v>444</v>
      </c>
      <c r="AZ446" s="978" t="str">
        <f aca="false">IFERROR(VLOOKUP($AY446,BI:BP,8,FALSE()),"")</f>
        <v/>
      </c>
      <c r="BA446" s="978" t="str">
        <f aca="false">IFERROR(VLOOKUP($AY446,BJ:BQ,8,FALSE()),"")</f>
        <v/>
      </c>
      <c r="BB446" s="978" t="str">
        <f aca="false">IFERROR(VLOOKUP($AY446,BK:BR,8,FALSE()),"")</f>
        <v/>
      </c>
      <c r="BC446" s="978" t="str">
        <f aca="false">IFERROR(VLOOKUP($AY446,BL:BS,8,FALSE()),"")</f>
        <v/>
      </c>
      <c r="BD446" s="978" t="str">
        <f aca="false">IFERROR(VLOOKUP($AY446,BM:BT,8,FALSE()),"")</f>
        <v/>
      </c>
      <c r="BE446" s="978" t="str">
        <f aca="false">IFERROR(VLOOKUP($AY446,BN:BU,8,FALSE()),"")</f>
        <v/>
      </c>
      <c r="BI446" s="1" t="str">
        <f aca="false">IF(BP446&lt;&gt;"",MAX(BI$3:BI445)+1,"")</f>
        <v/>
      </c>
      <c r="BJ446" s="1" t="str">
        <f aca="false">IF(BQ446&lt;&gt;"",MAX(BJ$3:BJ445)+1,"")</f>
        <v/>
      </c>
      <c r="BK446" s="1" t="str">
        <f aca="false">IF(BR446&lt;&gt;"",MAX(BK$3:BK445)+1,"")</f>
        <v/>
      </c>
      <c r="BL446" s="1" t="str">
        <f aca="false">IF(BS446&lt;&gt;"",MAX(BL$3:BL445)+1,"")</f>
        <v/>
      </c>
      <c r="BM446" s="1" t="str">
        <f aca="false">IF(BT446&lt;&gt;"",MAX(BM$3:BM445)+1,"")</f>
        <v/>
      </c>
      <c r="BN446" s="1" t="str">
        <f aca="false">IF(BU446&lt;&gt;"",MAX(BN$3:BN445)+1,"")</f>
        <v/>
      </c>
      <c r="BP446" s="1" t="str">
        <f aca="false">IF(B446&lt;&gt;"",IF(COUNTIF(BP$3:BP445,B446)&gt;0,"",B446),"")</f>
        <v/>
      </c>
      <c r="BQ446" s="1" t="str">
        <f aca="false">IF(C446&lt;&gt;"",IF(COUNTIF(BQ$3:BQ445,C446)&gt;0,"",C446),"")</f>
        <v/>
      </c>
      <c r="BR446" s="1" t="str">
        <f aca="false">IF(D446&lt;&gt;"",IF(COUNTIF(BR$3:BR445,D446)&gt;0,"",D446),"")</f>
        <v/>
      </c>
      <c r="BS446" s="1" t="str">
        <f aca="false">IF(E446&lt;&gt;"",IF(COUNTIF(BS$3:BS445,E446)&gt;0,"",E446),"")</f>
        <v/>
      </c>
      <c r="BT446" s="1" t="str">
        <f aca="false">IF(F446&lt;&gt;"",IF(COUNTIF(BT$3:BT445,F446)&gt;0,"",F446),"")</f>
        <v/>
      </c>
      <c r="BU446" s="1" t="str">
        <f aca="false">IF(G446&lt;&gt;"",IF(COUNTIF(BU$3:BU445,G446)&gt;0,"",G446),"")</f>
        <v/>
      </c>
    </row>
    <row r="447" customFormat="false" ht="15" hidden="false" customHeight="false" outlineLevel="0" collapsed="false">
      <c r="A447" s="972" t="str">
        <f aca="false">IF(B447&lt;&gt;"",CONCATENATE(B447,C447,D447,E447,F447,G447),"")</f>
        <v/>
      </c>
      <c r="B447" s="660"/>
      <c r="C447" s="660"/>
      <c r="D447" s="660"/>
      <c r="E447" s="1008"/>
      <c r="F447" s="660"/>
      <c r="G447" s="660"/>
      <c r="H447" s="1002"/>
      <c r="I447" s="1002"/>
      <c r="J447" s="1003"/>
      <c r="K447" s="1004"/>
      <c r="L447" s="1005"/>
      <c r="M447" s="1005"/>
      <c r="N447" s="1003"/>
      <c r="O447" s="1014"/>
      <c r="P447" s="1008"/>
      <c r="Q447" s="1008"/>
      <c r="R447" s="1008"/>
      <c r="S447" s="1007"/>
      <c r="V447" s="111" t="n">
        <f aca="false">+V446+1</f>
        <v>445</v>
      </c>
      <c r="W447" s="977" t="str">
        <f aca="false">IFERROR(VLOOKUP($V446,AD:AK,8,FALSE()),"")</f>
        <v/>
      </c>
      <c r="X447" s="977" t="str">
        <f aca="false">IFERROR(VLOOKUP($V447,AE:AL,8,FALSE()),"")</f>
        <v/>
      </c>
      <c r="Y447" s="977" t="str">
        <f aca="false">IFERROR(VLOOKUP($V447,AF:AM,8,FALSE()),"")</f>
        <v/>
      </c>
      <c r="Z447" s="977" t="str">
        <f aca="false">IFERROR(VLOOKUP($V447,AG:AN,8,FALSE()),"")</f>
        <v/>
      </c>
      <c r="AA447" s="977" t="str">
        <f aca="false">IFERROR(VLOOKUP($V447,AH:AO,8,FALSE()),"")</f>
        <v/>
      </c>
      <c r="AB447" s="977" t="str">
        <f aca="false">IFERROR(VLOOKUP($V447,AI:AP,8,FALSE()),"")</f>
        <v/>
      </c>
      <c r="AD447" s="111" t="str">
        <f aca="false">IF(AK447&lt;&gt;"",MAX(AD$3:AD446)+1,"")</f>
        <v/>
      </c>
      <c r="AE447" s="111" t="str">
        <f aca="false">IF(AL447&lt;&gt;"",MAX(AE$3:AE446)+1,"")</f>
        <v/>
      </c>
      <c r="AF447" s="111" t="str">
        <f aca="false">IF(AM447&lt;&gt;"",MAX(AF$3:AF446)+1,"")</f>
        <v/>
      </c>
      <c r="AG447" s="111" t="str">
        <f aca="false">IF(AN447&lt;&gt;"",MAX(AG$3:AG446)+1,"")</f>
        <v/>
      </c>
      <c r="AH447" s="111" t="str">
        <f aca="false">IF(AO447&lt;&gt;"",MAX(AH$3:AH446)+1,"")</f>
        <v/>
      </c>
      <c r="AI447" s="111" t="str">
        <f aca="false">IF(AP447&lt;&gt;"",MAX(AI$3:AI446)+1,"")</f>
        <v/>
      </c>
      <c r="AK447" s="111" t="str">
        <f aca="false">IF(B447="","",IF(COUNTIF($AK$3:AL446,B447)=0,B447,""))</f>
        <v/>
      </c>
      <c r="AL447" s="111" t="str">
        <f aca="false">IF(C447="","",IF($B447='Oneri di Urbanizzazione'!$E$33,IF(COUNTIF($AL$3:AL446,$C447)=0,$C447,""),""))</f>
        <v/>
      </c>
      <c r="AM447" s="111" t="str">
        <f aca="false">IF(D447="","",IF(AND($B447='Oneri di Urbanizzazione'!$E$33,$C447='Oneri di Urbanizzazione'!$E$35),IF(COUNTIF(AM$3:AM446,$D447)=0,$D447,""),""))</f>
        <v/>
      </c>
      <c r="AN447" s="111" t="str">
        <f aca="false">IF(E447="","",IF(AND($B447='Oneri di Urbanizzazione'!$E$33,$C447='Oneri di Urbanizzazione'!$E$35,$D447='Oneri di Urbanizzazione'!$E$38),IF(COUNTIF(AN$3:AN446,$E447)=0,$E447,""),""))</f>
        <v/>
      </c>
      <c r="AO447" s="111" t="str">
        <f aca="false">IF(F447="","",IF(AND($B447='Oneri di Urbanizzazione'!$E$33,$C447='Oneri di Urbanizzazione'!$E$35,$D447='Oneri di Urbanizzazione'!$E$38,$E447='Oneri di Urbanizzazione'!$E$40),IF(COUNTIF(AO$3:AO446,$F447)=0,$F447,""),""))</f>
        <v/>
      </c>
      <c r="AP447" s="111" t="str">
        <f aca="false">IF(G447="","",IF(AND($B447='Oneri di Urbanizzazione'!$E$33,$C447='Oneri di Urbanizzazione'!$E$35,$D447='Oneri di Urbanizzazione'!$E$38,$E447='Oneri di Urbanizzazione'!$E$40,$F447='Oneri di Urbanizzazione'!$E$42),IF(COUNTIF(AP$3:AP446,$G447)=0,$G447,""),""))</f>
        <v/>
      </c>
      <c r="AY447" s="1" t="n">
        <f aca="false">+AY446+1</f>
        <v>445</v>
      </c>
      <c r="AZ447" s="978" t="str">
        <f aca="false">IFERROR(VLOOKUP($AY447,BI:BP,8,FALSE()),"")</f>
        <v/>
      </c>
      <c r="BA447" s="978" t="str">
        <f aca="false">IFERROR(VLOOKUP($AY447,BJ:BQ,8,FALSE()),"")</f>
        <v/>
      </c>
      <c r="BB447" s="978" t="str">
        <f aca="false">IFERROR(VLOOKUP($AY447,BK:BR,8,FALSE()),"")</f>
        <v/>
      </c>
      <c r="BC447" s="978" t="str">
        <f aca="false">IFERROR(VLOOKUP($AY447,BL:BS,8,FALSE()),"")</f>
        <v/>
      </c>
      <c r="BD447" s="978" t="str">
        <f aca="false">IFERROR(VLOOKUP($AY447,BM:BT,8,FALSE()),"")</f>
        <v/>
      </c>
      <c r="BE447" s="978" t="str">
        <f aca="false">IFERROR(VLOOKUP($AY447,BN:BU,8,FALSE()),"")</f>
        <v/>
      </c>
      <c r="BI447" s="1" t="str">
        <f aca="false">IF(BP447&lt;&gt;"",MAX(BI$3:BI446)+1,"")</f>
        <v/>
      </c>
      <c r="BJ447" s="1" t="str">
        <f aca="false">IF(BQ447&lt;&gt;"",MAX(BJ$3:BJ446)+1,"")</f>
        <v/>
      </c>
      <c r="BK447" s="1" t="str">
        <f aca="false">IF(BR447&lt;&gt;"",MAX(BK$3:BK446)+1,"")</f>
        <v/>
      </c>
      <c r="BL447" s="1" t="str">
        <f aca="false">IF(BS447&lt;&gt;"",MAX(BL$3:BL446)+1,"")</f>
        <v/>
      </c>
      <c r="BM447" s="1" t="str">
        <f aca="false">IF(BT447&lt;&gt;"",MAX(BM$3:BM446)+1,"")</f>
        <v/>
      </c>
      <c r="BN447" s="1" t="str">
        <f aca="false">IF(BU447&lt;&gt;"",MAX(BN$3:BN446)+1,"")</f>
        <v/>
      </c>
      <c r="BP447" s="1" t="str">
        <f aca="false">IF(B447&lt;&gt;"",IF(COUNTIF(BP$3:BP446,B447)&gt;0,"",B447),"")</f>
        <v/>
      </c>
      <c r="BQ447" s="1" t="str">
        <f aca="false">IF(C447&lt;&gt;"",IF(COUNTIF(BQ$3:BQ446,C447)&gt;0,"",C447),"")</f>
        <v/>
      </c>
      <c r="BR447" s="1" t="str">
        <f aca="false">IF(D447&lt;&gt;"",IF(COUNTIF(BR$3:BR446,D447)&gt;0,"",D447),"")</f>
        <v/>
      </c>
      <c r="BS447" s="1" t="str">
        <f aca="false">IF(E447&lt;&gt;"",IF(COUNTIF(BS$3:BS446,E447)&gt;0,"",E447),"")</f>
        <v/>
      </c>
      <c r="BT447" s="1" t="str">
        <f aca="false">IF(F447&lt;&gt;"",IF(COUNTIF(BT$3:BT446,F447)&gt;0,"",F447),"")</f>
        <v/>
      </c>
      <c r="BU447" s="1" t="str">
        <f aca="false">IF(G447&lt;&gt;"",IF(COUNTIF(BU$3:BU446,G447)&gt;0,"",G447),"")</f>
        <v/>
      </c>
    </row>
    <row r="448" customFormat="false" ht="15" hidden="false" customHeight="false" outlineLevel="0" collapsed="false">
      <c r="A448" s="972" t="str">
        <f aca="false">IF(B448&lt;&gt;"",CONCATENATE(B448,C448,D448,E448,F448,G448),"")</f>
        <v/>
      </c>
      <c r="B448" s="660"/>
      <c r="C448" s="660"/>
      <c r="D448" s="660"/>
      <c r="E448" s="1008"/>
      <c r="F448" s="660"/>
      <c r="G448" s="660"/>
      <c r="H448" s="1002"/>
      <c r="I448" s="1002"/>
      <c r="J448" s="1003"/>
      <c r="K448" s="1004"/>
      <c r="L448" s="1005"/>
      <c r="M448" s="1005"/>
      <c r="N448" s="1003"/>
      <c r="O448" s="1014"/>
      <c r="P448" s="1008"/>
      <c r="Q448" s="1008"/>
      <c r="R448" s="1008"/>
      <c r="S448" s="1007"/>
      <c r="V448" s="111" t="n">
        <f aca="false">+V447+1</f>
        <v>446</v>
      </c>
      <c r="W448" s="977" t="str">
        <f aca="false">IFERROR(VLOOKUP($V447,AD:AK,8,FALSE()),"")</f>
        <v/>
      </c>
      <c r="X448" s="977" t="str">
        <f aca="false">IFERROR(VLOOKUP($V448,AE:AL,8,FALSE()),"")</f>
        <v/>
      </c>
      <c r="Y448" s="977" t="str">
        <f aca="false">IFERROR(VLOOKUP($V448,AF:AM,8,FALSE()),"")</f>
        <v/>
      </c>
      <c r="Z448" s="977" t="str">
        <f aca="false">IFERROR(VLOOKUP($V448,AG:AN,8,FALSE()),"")</f>
        <v/>
      </c>
      <c r="AA448" s="977" t="str">
        <f aca="false">IFERROR(VLOOKUP($V448,AH:AO,8,FALSE()),"")</f>
        <v/>
      </c>
      <c r="AB448" s="977" t="str">
        <f aca="false">IFERROR(VLOOKUP($V448,AI:AP,8,FALSE()),"")</f>
        <v/>
      </c>
      <c r="AD448" s="111" t="str">
        <f aca="false">IF(AK448&lt;&gt;"",MAX(AD$3:AD447)+1,"")</f>
        <v/>
      </c>
      <c r="AE448" s="111" t="str">
        <f aca="false">IF(AL448&lt;&gt;"",MAX(AE$3:AE447)+1,"")</f>
        <v/>
      </c>
      <c r="AF448" s="111" t="str">
        <f aca="false">IF(AM448&lt;&gt;"",MAX(AF$3:AF447)+1,"")</f>
        <v/>
      </c>
      <c r="AG448" s="111" t="str">
        <f aca="false">IF(AN448&lt;&gt;"",MAX(AG$3:AG447)+1,"")</f>
        <v/>
      </c>
      <c r="AH448" s="111" t="str">
        <f aca="false">IF(AO448&lt;&gt;"",MAX(AH$3:AH447)+1,"")</f>
        <v/>
      </c>
      <c r="AI448" s="111" t="str">
        <f aca="false">IF(AP448&lt;&gt;"",MAX(AI$3:AI447)+1,"")</f>
        <v/>
      </c>
      <c r="AK448" s="111" t="str">
        <f aca="false">IF(B448="","",IF(COUNTIF($AK$3:AL447,B448)=0,B448,""))</f>
        <v/>
      </c>
      <c r="AL448" s="111" t="str">
        <f aca="false">IF(C448="","",IF($B448='Oneri di Urbanizzazione'!$E$33,IF(COUNTIF($AL$3:AL447,$C448)=0,$C448,""),""))</f>
        <v/>
      </c>
      <c r="AM448" s="111" t="str">
        <f aca="false">IF(D448="","",IF(AND($B448='Oneri di Urbanizzazione'!$E$33,$C448='Oneri di Urbanizzazione'!$E$35),IF(COUNTIF(AM$3:AM447,$D448)=0,$D448,""),""))</f>
        <v/>
      </c>
      <c r="AN448" s="111" t="str">
        <f aca="false">IF(E448="","",IF(AND($B448='Oneri di Urbanizzazione'!$E$33,$C448='Oneri di Urbanizzazione'!$E$35,$D448='Oneri di Urbanizzazione'!$E$38),IF(COUNTIF(AN$3:AN447,$E448)=0,$E448,""),""))</f>
        <v/>
      </c>
      <c r="AO448" s="111" t="str">
        <f aca="false">IF(F448="","",IF(AND($B448='Oneri di Urbanizzazione'!$E$33,$C448='Oneri di Urbanizzazione'!$E$35,$D448='Oneri di Urbanizzazione'!$E$38,$E448='Oneri di Urbanizzazione'!$E$40),IF(COUNTIF(AO$3:AO447,$F448)=0,$F448,""),""))</f>
        <v/>
      </c>
      <c r="AP448" s="111" t="str">
        <f aca="false">IF(G448="","",IF(AND($B448='Oneri di Urbanizzazione'!$E$33,$C448='Oneri di Urbanizzazione'!$E$35,$D448='Oneri di Urbanizzazione'!$E$38,$E448='Oneri di Urbanizzazione'!$E$40,$F448='Oneri di Urbanizzazione'!$E$42),IF(COUNTIF(AP$3:AP447,$G448)=0,$G448,""),""))</f>
        <v/>
      </c>
      <c r="AY448" s="1" t="n">
        <f aca="false">+AY447+1</f>
        <v>446</v>
      </c>
      <c r="AZ448" s="978" t="str">
        <f aca="false">IFERROR(VLOOKUP($AY448,BI:BP,8,FALSE()),"")</f>
        <v/>
      </c>
      <c r="BA448" s="978" t="str">
        <f aca="false">IFERROR(VLOOKUP($AY448,BJ:BQ,8,FALSE()),"")</f>
        <v/>
      </c>
      <c r="BB448" s="978" t="str">
        <f aca="false">IFERROR(VLOOKUP($AY448,BK:BR,8,FALSE()),"")</f>
        <v/>
      </c>
      <c r="BC448" s="978" t="str">
        <f aca="false">IFERROR(VLOOKUP($AY448,BL:BS,8,FALSE()),"")</f>
        <v/>
      </c>
      <c r="BD448" s="978" t="str">
        <f aca="false">IFERROR(VLOOKUP($AY448,BM:BT,8,FALSE()),"")</f>
        <v/>
      </c>
      <c r="BE448" s="978" t="str">
        <f aca="false">IFERROR(VLOOKUP($AY448,BN:BU,8,FALSE()),"")</f>
        <v/>
      </c>
      <c r="BI448" s="1" t="str">
        <f aca="false">IF(BP448&lt;&gt;"",MAX(BI$3:BI447)+1,"")</f>
        <v/>
      </c>
      <c r="BJ448" s="1" t="str">
        <f aca="false">IF(BQ448&lt;&gt;"",MAX(BJ$3:BJ447)+1,"")</f>
        <v/>
      </c>
      <c r="BK448" s="1" t="str">
        <f aca="false">IF(BR448&lt;&gt;"",MAX(BK$3:BK447)+1,"")</f>
        <v/>
      </c>
      <c r="BL448" s="1" t="str">
        <f aca="false">IF(BS448&lt;&gt;"",MAX(BL$3:BL447)+1,"")</f>
        <v/>
      </c>
      <c r="BM448" s="1" t="str">
        <f aca="false">IF(BT448&lt;&gt;"",MAX(BM$3:BM447)+1,"")</f>
        <v/>
      </c>
      <c r="BN448" s="1" t="str">
        <f aca="false">IF(BU448&lt;&gt;"",MAX(BN$3:BN447)+1,"")</f>
        <v/>
      </c>
      <c r="BP448" s="1" t="str">
        <f aca="false">IF(B448&lt;&gt;"",IF(COUNTIF(BP$3:BP447,B448)&gt;0,"",B448),"")</f>
        <v/>
      </c>
      <c r="BQ448" s="1" t="str">
        <f aca="false">IF(C448&lt;&gt;"",IF(COUNTIF(BQ$3:BQ447,C448)&gt;0,"",C448),"")</f>
        <v/>
      </c>
      <c r="BR448" s="1" t="str">
        <f aca="false">IF(D448&lt;&gt;"",IF(COUNTIF(BR$3:BR447,D448)&gt;0,"",D448),"")</f>
        <v/>
      </c>
      <c r="BS448" s="1" t="str">
        <f aca="false">IF(E448&lt;&gt;"",IF(COUNTIF(BS$3:BS447,E448)&gt;0,"",E448),"")</f>
        <v/>
      </c>
      <c r="BT448" s="1" t="str">
        <f aca="false">IF(F448&lt;&gt;"",IF(COUNTIF(BT$3:BT447,F448)&gt;0,"",F448),"")</f>
        <v/>
      </c>
      <c r="BU448" s="1" t="str">
        <f aca="false">IF(G448&lt;&gt;"",IF(COUNTIF(BU$3:BU447,G448)&gt;0,"",G448),"")</f>
        <v/>
      </c>
    </row>
    <row r="449" customFormat="false" ht="15" hidden="false" customHeight="false" outlineLevel="0" collapsed="false">
      <c r="A449" s="972" t="str">
        <f aca="false">IF(B449&lt;&gt;"",CONCATENATE(B449,C449,D449,E449,F449,G449),"")</f>
        <v/>
      </c>
      <c r="B449" s="660"/>
      <c r="C449" s="660"/>
      <c r="D449" s="660"/>
      <c r="E449" s="1008"/>
      <c r="F449" s="660"/>
      <c r="G449" s="660"/>
      <c r="H449" s="1002"/>
      <c r="I449" s="1002"/>
      <c r="J449" s="1003"/>
      <c r="K449" s="1004"/>
      <c r="L449" s="1005"/>
      <c r="M449" s="1005"/>
      <c r="N449" s="1003"/>
      <c r="O449" s="1014"/>
      <c r="P449" s="1008"/>
      <c r="Q449" s="1008"/>
      <c r="R449" s="1008"/>
      <c r="S449" s="1007"/>
      <c r="V449" s="111" t="n">
        <f aca="false">+V448+1</f>
        <v>447</v>
      </c>
      <c r="W449" s="977" t="str">
        <f aca="false">IFERROR(VLOOKUP($V448,AD:AK,8,FALSE()),"")</f>
        <v/>
      </c>
      <c r="X449" s="977" t="str">
        <f aca="false">IFERROR(VLOOKUP($V449,AE:AL,8,FALSE()),"")</f>
        <v/>
      </c>
      <c r="Y449" s="977" t="str">
        <f aca="false">IFERROR(VLOOKUP($V449,AF:AM,8,FALSE()),"")</f>
        <v/>
      </c>
      <c r="Z449" s="977" t="str">
        <f aca="false">IFERROR(VLOOKUP($V449,AG:AN,8,FALSE()),"")</f>
        <v/>
      </c>
      <c r="AA449" s="977" t="str">
        <f aca="false">IFERROR(VLOOKUP($V449,AH:AO,8,FALSE()),"")</f>
        <v/>
      </c>
      <c r="AB449" s="977" t="str">
        <f aca="false">IFERROR(VLOOKUP($V449,AI:AP,8,FALSE()),"")</f>
        <v/>
      </c>
      <c r="AD449" s="111" t="str">
        <f aca="false">IF(AK449&lt;&gt;"",MAX(AD$3:AD448)+1,"")</f>
        <v/>
      </c>
      <c r="AE449" s="111" t="str">
        <f aca="false">IF(AL449&lt;&gt;"",MAX(AE$3:AE448)+1,"")</f>
        <v/>
      </c>
      <c r="AF449" s="111" t="str">
        <f aca="false">IF(AM449&lt;&gt;"",MAX(AF$3:AF448)+1,"")</f>
        <v/>
      </c>
      <c r="AG449" s="111" t="str">
        <f aca="false">IF(AN449&lt;&gt;"",MAX(AG$3:AG448)+1,"")</f>
        <v/>
      </c>
      <c r="AH449" s="111" t="str">
        <f aca="false">IF(AO449&lt;&gt;"",MAX(AH$3:AH448)+1,"")</f>
        <v/>
      </c>
      <c r="AI449" s="111" t="str">
        <f aca="false">IF(AP449&lt;&gt;"",MAX(AI$3:AI448)+1,"")</f>
        <v/>
      </c>
      <c r="AK449" s="111" t="str">
        <f aca="false">IF(B449="","",IF(COUNTIF($AK$3:AL448,B449)=0,B449,""))</f>
        <v/>
      </c>
      <c r="AL449" s="111" t="str">
        <f aca="false">IF(C449="","",IF($B449='Oneri di Urbanizzazione'!$E$33,IF(COUNTIF($AL$3:AL448,$C449)=0,$C449,""),""))</f>
        <v/>
      </c>
      <c r="AM449" s="111" t="str">
        <f aca="false">IF(D449="","",IF(AND($B449='Oneri di Urbanizzazione'!$E$33,$C449='Oneri di Urbanizzazione'!$E$35),IF(COUNTIF(AM$3:AM448,$D449)=0,$D449,""),""))</f>
        <v/>
      </c>
      <c r="AN449" s="111" t="str">
        <f aca="false">IF(E449="","",IF(AND($B449='Oneri di Urbanizzazione'!$E$33,$C449='Oneri di Urbanizzazione'!$E$35,$D449='Oneri di Urbanizzazione'!$E$38),IF(COUNTIF(AN$3:AN448,$E449)=0,$E449,""),""))</f>
        <v/>
      </c>
      <c r="AO449" s="111" t="str">
        <f aca="false">IF(F449="","",IF(AND($B449='Oneri di Urbanizzazione'!$E$33,$C449='Oneri di Urbanizzazione'!$E$35,$D449='Oneri di Urbanizzazione'!$E$38,$E449='Oneri di Urbanizzazione'!$E$40),IF(COUNTIF(AO$3:AO448,$F449)=0,$F449,""),""))</f>
        <v/>
      </c>
      <c r="AP449" s="111" t="str">
        <f aca="false">IF(G449="","",IF(AND($B449='Oneri di Urbanizzazione'!$E$33,$C449='Oneri di Urbanizzazione'!$E$35,$D449='Oneri di Urbanizzazione'!$E$38,$E449='Oneri di Urbanizzazione'!$E$40,$F449='Oneri di Urbanizzazione'!$E$42),IF(COUNTIF(AP$3:AP448,$G449)=0,$G449,""),""))</f>
        <v/>
      </c>
      <c r="AY449" s="1" t="n">
        <f aca="false">+AY448+1</f>
        <v>447</v>
      </c>
      <c r="AZ449" s="978" t="str">
        <f aca="false">IFERROR(VLOOKUP($AY449,BI:BP,8,FALSE()),"")</f>
        <v/>
      </c>
      <c r="BA449" s="978" t="str">
        <f aca="false">IFERROR(VLOOKUP($AY449,BJ:BQ,8,FALSE()),"")</f>
        <v/>
      </c>
      <c r="BB449" s="978" t="str">
        <f aca="false">IFERROR(VLOOKUP($AY449,BK:BR,8,FALSE()),"")</f>
        <v/>
      </c>
      <c r="BC449" s="978" t="str">
        <f aca="false">IFERROR(VLOOKUP($AY449,BL:BS,8,FALSE()),"")</f>
        <v/>
      </c>
      <c r="BD449" s="978" t="str">
        <f aca="false">IFERROR(VLOOKUP($AY449,BM:BT,8,FALSE()),"")</f>
        <v/>
      </c>
      <c r="BE449" s="978" t="str">
        <f aca="false">IFERROR(VLOOKUP($AY449,BN:BU,8,FALSE()),"")</f>
        <v/>
      </c>
      <c r="BI449" s="1" t="str">
        <f aca="false">IF(BP449&lt;&gt;"",MAX(BI$3:BI448)+1,"")</f>
        <v/>
      </c>
      <c r="BJ449" s="1" t="str">
        <f aca="false">IF(BQ449&lt;&gt;"",MAX(BJ$3:BJ448)+1,"")</f>
        <v/>
      </c>
      <c r="BK449" s="1" t="str">
        <f aca="false">IF(BR449&lt;&gt;"",MAX(BK$3:BK448)+1,"")</f>
        <v/>
      </c>
      <c r="BL449" s="1" t="str">
        <f aca="false">IF(BS449&lt;&gt;"",MAX(BL$3:BL448)+1,"")</f>
        <v/>
      </c>
      <c r="BM449" s="1" t="str">
        <f aca="false">IF(BT449&lt;&gt;"",MAX(BM$3:BM448)+1,"")</f>
        <v/>
      </c>
      <c r="BN449" s="1" t="str">
        <f aca="false">IF(BU449&lt;&gt;"",MAX(BN$3:BN448)+1,"")</f>
        <v/>
      </c>
      <c r="BP449" s="1" t="str">
        <f aca="false">IF(B449&lt;&gt;"",IF(COUNTIF(BP$3:BP448,B449)&gt;0,"",B449),"")</f>
        <v/>
      </c>
      <c r="BQ449" s="1" t="str">
        <f aca="false">IF(C449&lt;&gt;"",IF(COUNTIF(BQ$3:BQ448,C449)&gt;0,"",C449),"")</f>
        <v/>
      </c>
      <c r="BR449" s="1" t="str">
        <f aca="false">IF(D449&lt;&gt;"",IF(COUNTIF(BR$3:BR448,D449)&gt;0,"",D449),"")</f>
        <v/>
      </c>
      <c r="BS449" s="1" t="str">
        <f aca="false">IF(E449&lt;&gt;"",IF(COUNTIF(BS$3:BS448,E449)&gt;0,"",E449),"")</f>
        <v/>
      </c>
      <c r="BT449" s="1" t="str">
        <f aca="false">IF(F449&lt;&gt;"",IF(COUNTIF(BT$3:BT448,F449)&gt;0,"",F449),"")</f>
        <v/>
      </c>
      <c r="BU449" s="1" t="str">
        <f aca="false">IF(G449&lt;&gt;"",IF(COUNTIF(BU$3:BU448,G449)&gt;0,"",G449),"")</f>
        <v/>
      </c>
    </row>
    <row r="450" customFormat="false" ht="15" hidden="false" customHeight="false" outlineLevel="0" collapsed="false">
      <c r="A450" s="972" t="str">
        <f aca="false">IF(B450&lt;&gt;"",CONCATENATE(B450,C450,D450,E450,F450,G450),"")</f>
        <v/>
      </c>
      <c r="B450" s="660"/>
      <c r="C450" s="660"/>
      <c r="D450" s="660"/>
      <c r="E450" s="1008"/>
      <c r="F450" s="660"/>
      <c r="G450" s="660"/>
      <c r="H450" s="1002"/>
      <c r="I450" s="1002"/>
      <c r="J450" s="1003"/>
      <c r="K450" s="1004"/>
      <c r="L450" s="1005"/>
      <c r="M450" s="1005"/>
      <c r="N450" s="1003"/>
      <c r="O450" s="1014"/>
      <c r="P450" s="1008"/>
      <c r="Q450" s="1008"/>
      <c r="R450" s="1008"/>
      <c r="S450" s="1007"/>
      <c r="V450" s="111" t="n">
        <f aca="false">+V449+1</f>
        <v>448</v>
      </c>
      <c r="W450" s="977" t="str">
        <f aca="false">IFERROR(VLOOKUP($V449,AD:AK,8,FALSE()),"")</f>
        <v/>
      </c>
      <c r="X450" s="977" t="str">
        <f aca="false">IFERROR(VLOOKUP($V450,AE:AL,8,FALSE()),"")</f>
        <v/>
      </c>
      <c r="Y450" s="977" t="str">
        <f aca="false">IFERROR(VLOOKUP($V450,AF:AM,8,FALSE()),"")</f>
        <v/>
      </c>
      <c r="Z450" s="977" t="str">
        <f aca="false">IFERROR(VLOOKUP($V450,AG:AN,8,FALSE()),"")</f>
        <v/>
      </c>
      <c r="AA450" s="977" t="str">
        <f aca="false">IFERROR(VLOOKUP($V450,AH:AO,8,FALSE()),"")</f>
        <v/>
      </c>
      <c r="AB450" s="977" t="str">
        <f aca="false">IFERROR(VLOOKUP($V450,AI:AP,8,FALSE()),"")</f>
        <v/>
      </c>
      <c r="AD450" s="111" t="str">
        <f aca="false">IF(AK450&lt;&gt;"",MAX(AD$3:AD449)+1,"")</f>
        <v/>
      </c>
      <c r="AE450" s="111" t="str">
        <f aca="false">IF(AL450&lt;&gt;"",MAX(AE$3:AE449)+1,"")</f>
        <v/>
      </c>
      <c r="AF450" s="111" t="str">
        <f aca="false">IF(AM450&lt;&gt;"",MAX(AF$3:AF449)+1,"")</f>
        <v/>
      </c>
      <c r="AG450" s="111" t="str">
        <f aca="false">IF(AN450&lt;&gt;"",MAX(AG$3:AG449)+1,"")</f>
        <v/>
      </c>
      <c r="AH450" s="111" t="str">
        <f aca="false">IF(AO450&lt;&gt;"",MAX(AH$3:AH449)+1,"")</f>
        <v/>
      </c>
      <c r="AI450" s="111" t="str">
        <f aca="false">IF(AP450&lt;&gt;"",MAX(AI$3:AI449)+1,"")</f>
        <v/>
      </c>
      <c r="AK450" s="111" t="str">
        <f aca="false">IF(B450="","",IF(COUNTIF($AK$3:AL449,B450)=0,B450,""))</f>
        <v/>
      </c>
      <c r="AL450" s="111" t="str">
        <f aca="false">IF(C450="","",IF($B450='Oneri di Urbanizzazione'!$E$33,IF(COUNTIF($AL$3:AL449,$C450)=0,$C450,""),""))</f>
        <v/>
      </c>
      <c r="AM450" s="111" t="str">
        <f aca="false">IF(D450="","",IF(AND($B450='Oneri di Urbanizzazione'!$E$33,$C450='Oneri di Urbanizzazione'!$E$35),IF(COUNTIF(AM$3:AM449,$D450)=0,$D450,""),""))</f>
        <v/>
      </c>
      <c r="AN450" s="111" t="str">
        <f aca="false">IF(E450="","",IF(AND($B450='Oneri di Urbanizzazione'!$E$33,$C450='Oneri di Urbanizzazione'!$E$35,$D450='Oneri di Urbanizzazione'!$E$38),IF(COUNTIF(AN$3:AN449,$E450)=0,$E450,""),""))</f>
        <v/>
      </c>
      <c r="AO450" s="111" t="str">
        <f aca="false">IF(F450="","",IF(AND($B450='Oneri di Urbanizzazione'!$E$33,$C450='Oneri di Urbanizzazione'!$E$35,$D450='Oneri di Urbanizzazione'!$E$38,$E450='Oneri di Urbanizzazione'!$E$40),IF(COUNTIF(AO$3:AO449,$F450)=0,$F450,""),""))</f>
        <v/>
      </c>
      <c r="AP450" s="111" t="str">
        <f aca="false">IF(G450="","",IF(AND($B450='Oneri di Urbanizzazione'!$E$33,$C450='Oneri di Urbanizzazione'!$E$35,$D450='Oneri di Urbanizzazione'!$E$38,$E450='Oneri di Urbanizzazione'!$E$40,$F450='Oneri di Urbanizzazione'!$E$42),IF(COUNTIF(AP$3:AP449,$G450)=0,$G450,""),""))</f>
        <v/>
      </c>
      <c r="AY450" s="1" t="n">
        <f aca="false">+AY449+1</f>
        <v>448</v>
      </c>
      <c r="AZ450" s="978" t="str">
        <f aca="false">IFERROR(VLOOKUP($AY450,BI:BP,8,FALSE()),"")</f>
        <v/>
      </c>
      <c r="BA450" s="978" t="str">
        <f aca="false">IFERROR(VLOOKUP($AY450,BJ:BQ,8,FALSE()),"")</f>
        <v/>
      </c>
      <c r="BB450" s="978" t="str">
        <f aca="false">IFERROR(VLOOKUP($AY450,BK:BR,8,FALSE()),"")</f>
        <v/>
      </c>
      <c r="BC450" s="978" t="str">
        <f aca="false">IFERROR(VLOOKUP($AY450,BL:BS,8,FALSE()),"")</f>
        <v/>
      </c>
      <c r="BD450" s="978" t="str">
        <f aca="false">IFERROR(VLOOKUP($AY450,BM:BT,8,FALSE()),"")</f>
        <v/>
      </c>
      <c r="BE450" s="978" t="str">
        <f aca="false">IFERROR(VLOOKUP($AY450,BN:BU,8,FALSE()),"")</f>
        <v/>
      </c>
      <c r="BI450" s="1" t="str">
        <f aca="false">IF(BP450&lt;&gt;"",MAX(BI$3:BI449)+1,"")</f>
        <v/>
      </c>
      <c r="BJ450" s="1" t="str">
        <f aca="false">IF(BQ450&lt;&gt;"",MAX(BJ$3:BJ449)+1,"")</f>
        <v/>
      </c>
      <c r="BK450" s="1" t="str">
        <f aca="false">IF(BR450&lt;&gt;"",MAX(BK$3:BK449)+1,"")</f>
        <v/>
      </c>
      <c r="BL450" s="1" t="str">
        <f aca="false">IF(BS450&lt;&gt;"",MAX(BL$3:BL449)+1,"")</f>
        <v/>
      </c>
      <c r="BM450" s="1" t="str">
        <f aca="false">IF(BT450&lt;&gt;"",MAX(BM$3:BM449)+1,"")</f>
        <v/>
      </c>
      <c r="BN450" s="1" t="str">
        <f aca="false">IF(BU450&lt;&gt;"",MAX(BN$3:BN449)+1,"")</f>
        <v/>
      </c>
      <c r="BP450" s="1" t="str">
        <f aca="false">IF(B450&lt;&gt;"",IF(COUNTIF(BP$3:BP449,B450)&gt;0,"",B450),"")</f>
        <v/>
      </c>
      <c r="BQ450" s="1" t="str">
        <f aca="false">IF(C450&lt;&gt;"",IF(COUNTIF(BQ$3:BQ449,C450)&gt;0,"",C450),"")</f>
        <v/>
      </c>
      <c r="BR450" s="1" t="str">
        <f aca="false">IF(D450&lt;&gt;"",IF(COUNTIF(BR$3:BR449,D450)&gt;0,"",D450),"")</f>
        <v/>
      </c>
      <c r="BS450" s="1" t="str">
        <f aca="false">IF(E450&lt;&gt;"",IF(COUNTIF(BS$3:BS449,E450)&gt;0,"",E450),"")</f>
        <v/>
      </c>
      <c r="BT450" s="1" t="str">
        <f aca="false">IF(F450&lt;&gt;"",IF(COUNTIF(BT$3:BT449,F450)&gt;0,"",F450),"")</f>
        <v/>
      </c>
      <c r="BU450" s="1" t="str">
        <f aca="false">IF(G450&lt;&gt;"",IF(COUNTIF(BU$3:BU449,G450)&gt;0,"",G450),"")</f>
        <v/>
      </c>
    </row>
    <row r="451" customFormat="false" ht="15" hidden="false" customHeight="false" outlineLevel="0" collapsed="false">
      <c r="A451" s="972" t="str">
        <f aca="false">IF(B451&lt;&gt;"",CONCATENATE(B451,C451,D451,E451,F451,G451),"")</f>
        <v/>
      </c>
      <c r="B451" s="660"/>
      <c r="C451" s="660"/>
      <c r="D451" s="660"/>
      <c r="E451" s="1008"/>
      <c r="F451" s="660"/>
      <c r="G451" s="660"/>
      <c r="H451" s="1002"/>
      <c r="I451" s="1002"/>
      <c r="J451" s="1003"/>
      <c r="K451" s="1004"/>
      <c r="L451" s="1005"/>
      <c r="M451" s="1005"/>
      <c r="N451" s="1003"/>
      <c r="O451" s="1014"/>
      <c r="P451" s="1008"/>
      <c r="Q451" s="1008"/>
      <c r="R451" s="1008"/>
      <c r="S451" s="1007"/>
      <c r="V451" s="111" t="n">
        <f aca="false">+V450+1</f>
        <v>449</v>
      </c>
      <c r="W451" s="977" t="str">
        <f aca="false">IFERROR(VLOOKUP($V450,AD:AK,8,FALSE()),"")</f>
        <v/>
      </c>
      <c r="X451" s="977" t="str">
        <f aca="false">IFERROR(VLOOKUP($V451,AE:AL,8,FALSE()),"")</f>
        <v/>
      </c>
      <c r="Y451" s="977" t="str">
        <f aca="false">IFERROR(VLOOKUP($V451,AF:AM,8,FALSE()),"")</f>
        <v/>
      </c>
      <c r="Z451" s="977" t="str">
        <f aca="false">IFERROR(VLOOKUP($V451,AG:AN,8,FALSE()),"")</f>
        <v/>
      </c>
      <c r="AA451" s="977" t="str">
        <f aca="false">IFERROR(VLOOKUP($V451,AH:AO,8,FALSE()),"")</f>
        <v/>
      </c>
      <c r="AB451" s="977" t="str">
        <f aca="false">IFERROR(VLOOKUP($V451,AI:AP,8,FALSE()),"")</f>
        <v/>
      </c>
      <c r="AD451" s="111" t="str">
        <f aca="false">IF(AK451&lt;&gt;"",MAX(AD$3:AD450)+1,"")</f>
        <v/>
      </c>
      <c r="AE451" s="111" t="str">
        <f aca="false">IF(AL451&lt;&gt;"",MAX(AE$3:AE450)+1,"")</f>
        <v/>
      </c>
      <c r="AF451" s="111" t="str">
        <f aca="false">IF(AM451&lt;&gt;"",MAX(AF$3:AF450)+1,"")</f>
        <v/>
      </c>
      <c r="AG451" s="111" t="str">
        <f aca="false">IF(AN451&lt;&gt;"",MAX(AG$3:AG450)+1,"")</f>
        <v/>
      </c>
      <c r="AH451" s="111" t="str">
        <f aca="false">IF(AO451&lt;&gt;"",MAX(AH$3:AH450)+1,"")</f>
        <v/>
      </c>
      <c r="AI451" s="111" t="str">
        <f aca="false">IF(AP451&lt;&gt;"",MAX(AI$3:AI450)+1,"")</f>
        <v/>
      </c>
      <c r="AK451" s="111" t="str">
        <f aca="false">IF(B451="","",IF(COUNTIF($AK$3:AL450,B451)=0,B451,""))</f>
        <v/>
      </c>
      <c r="AL451" s="111" t="str">
        <f aca="false">IF(C451="","",IF($B451='Oneri di Urbanizzazione'!$E$33,IF(COUNTIF($AL$3:AL450,$C451)=0,$C451,""),""))</f>
        <v/>
      </c>
      <c r="AM451" s="111" t="str">
        <f aca="false">IF(D451="","",IF(AND($B451='Oneri di Urbanizzazione'!$E$33,$C451='Oneri di Urbanizzazione'!$E$35),IF(COUNTIF(AM$3:AM450,$D451)=0,$D451,""),""))</f>
        <v/>
      </c>
      <c r="AN451" s="111" t="str">
        <f aca="false">IF(E451="","",IF(AND($B451='Oneri di Urbanizzazione'!$E$33,$C451='Oneri di Urbanizzazione'!$E$35,$D451='Oneri di Urbanizzazione'!$E$38),IF(COUNTIF(AN$3:AN450,$E451)=0,$E451,""),""))</f>
        <v/>
      </c>
      <c r="AO451" s="111" t="str">
        <f aca="false">IF(F451="","",IF(AND($B451='Oneri di Urbanizzazione'!$E$33,$C451='Oneri di Urbanizzazione'!$E$35,$D451='Oneri di Urbanizzazione'!$E$38,$E451='Oneri di Urbanizzazione'!$E$40),IF(COUNTIF(AO$3:AO450,$F451)=0,$F451,""),""))</f>
        <v/>
      </c>
      <c r="AP451" s="111" t="str">
        <f aca="false">IF(G451="","",IF(AND($B451='Oneri di Urbanizzazione'!$E$33,$C451='Oneri di Urbanizzazione'!$E$35,$D451='Oneri di Urbanizzazione'!$E$38,$E451='Oneri di Urbanizzazione'!$E$40,$F451='Oneri di Urbanizzazione'!$E$42),IF(COUNTIF(AP$3:AP450,$G451)=0,$G451,""),""))</f>
        <v/>
      </c>
      <c r="AY451" s="1" t="n">
        <f aca="false">+AY450+1</f>
        <v>449</v>
      </c>
      <c r="AZ451" s="978" t="str">
        <f aca="false">IFERROR(VLOOKUP($AY451,BI:BP,8,FALSE()),"")</f>
        <v/>
      </c>
      <c r="BA451" s="978" t="str">
        <f aca="false">IFERROR(VLOOKUP($AY451,BJ:BQ,8,FALSE()),"")</f>
        <v/>
      </c>
      <c r="BB451" s="978" t="str">
        <f aca="false">IFERROR(VLOOKUP($AY451,BK:BR,8,FALSE()),"")</f>
        <v/>
      </c>
      <c r="BC451" s="978" t="str">
        <f aca="false">IFERROR(VLOOKUP($AY451,BL:BS,8,FALSE()),"")</f>
        <v/>
      </c>
      <c r="BD451" s="978" t="str">
        <f aca="false">IFERROR(VLOOKUP($AY451,BM:BT,8,FALSE()),"")</f>
        <v/>
      </c>
      <c r="BE451" s="978" t="str">
        <f aca="false">IFERROR(VLOOKUP($AY451,BN:BU,8,FALSE()),"")</f>
        <v/>
      </c>
      <c r="BI451" s="1" t="str">
        <f aca="false">IF(BP451&lt;&gt;"",MAX(BI$3:BI450)+1,"")</f>
        <v/>
      </c>
      <c r="BJ451" s="1" t="str">
        <f aca="false">IF(BQ451&lt;&gt;"",MAX(BJ$3:BJ450)+1,"")</f>
        <v/>
      </c>
      <c r="BK451" s="1" t="str">
        <f aca="false">IF(BR451&lt;&gt;"",MAX(BK$3:BK450)+1,"")</f>
        <v/>
      </c>
      <c r="BL451" s="1" t="str">
        <f aca="false">IF(BS451&lt;&gt;"",MAX(BL$3:BL450)+1,"")</f>
        <v/>
      </c>
      <c r="BM451" s="1" t="str">
        <f aca="false">IF(BT451&lt;&gt;"",MAX(BM$3:BM450)+1,"")</f>
        <v/>
      </c>
      <c r="BN451" s="1" t="str">
        <f aca="false">IF(BU451&lt;&gt;"",MAX(BN$3:BN450)+1,"")</f>
        <v/>
      </c>
      <c r="BP451" s="1" t="str">
        <f aca="false">IF(B451&lt;&gt;"",IF(COUNTIF(BP$3:BP450,B451)&gt;0,"",B451),"")</f>
        <v/>
      </c>
      <c r="BQ451" s="1" t="str">
        <f aca="false">IF(C451&lt;&gt;"",IF(COUNTIF(BQ$3:BQ450,C451)&gt;0,"",C451),"")</f>
        <v/>
      </c>
      <c r="BR451" s="1" t="str">
        <f aca="false">IF(D451&lt;&gt;"",IF(COUNTIF(BR$3:BR450,D451)&gt;0,"",D451),"")</f>
        <v/>
      </c>
      <c r="BS451" s="1" t="str">
        <f aca="false">IF(E451&lt;&gt;"",IF(COUNTIF(BS$3:BS450,E451)&gt;0,"",E451),"")</f>
        <v/>
      </c>
      <c r="BT451" s="1" t="str">
        <f aca="false">IF(F451&lt;&gt;"",IF(COUNTIF(BT$3:BT450,F451)&gt;0,"",F451),"")</f>
        <v/>
      </c>
      <c r="BU451" s="1" t="str">
        <f aca="false">IF(G451&lt;&gt;"",IF(COUNTIF(BU$3:BU450,G451)&gt;0,"",G451),"")</f>
        <v/>
      </c>
    </row>
    <row r="452" customFormat="false" ht="15" hidden="false" customHeight="false" outlineLevel="0" collapsed="false">
      <c r="A452" s="972" t="str">
        <f aca="false">IF(B452&lt;&gt;"",CONCATENATE(B452,C452,D452,E452,F452,G452),"")</f>
        <v/>
      </c>
      <c r="B452" s="660"/>
      <c r="C452" s="660"/>
      <c r="D452" s="660"/>
      <c r="E452" s="1008"/>
      <c r="F452" s="660"/>
      <c r="G452" s="660"/>
      <c r="H452" s="1002"/>
      <c r="I452" s="1002"/>
      <c r="J452" s="1003"/>
      <c r="K452" s="1004"/>
      <c r="L452" s="1005"/>
      <c r="M452" s="1005"/>
      <c r="N452" s="1003"/>
      <c r="O452" s="1014"/>
      <c r="P452" s="1008"/>
      <c r="Q452" s="1008"/>
      <c r="R452" s="1008"/>
      <c r="S452" s="1007"/>
      <c r="V452" s="111" t="n">
        <f aca="false">+V451+1</f>
        <v>450</v>
      </c>
      <c r="W452" s="977" t="str">
        <f aca="false">IFERROR(VLOOKUP($V451,AD:AK,8,FALSE()),"")</f>
        <v/>
      </c>
      <c r="X452" s="977" t="str">
        <f aca="false">IFERROR(VLOOKUP($V452,AE:AL,8,FALSE()),"")</f>
        <v/>
      </c>
      <c r="Y452" s="977" t="str">
        <f aca="false">IFERROR(VLOOKUP($V452,AF:AM,8,FALSE()),"")</f>
        <v/>
      </c>
      <c r="Z452" s="977" t="str">
        <f aca="false">IFERROR(VLOOKUP($V452,AG:AN,8,FALSE()),"")</f>
        <v/>
      </c>
      <c r="AA452" s="977" t="str">
        <f aca="false">IFERROR(VLOOKUP($V452,AH:AO,8,FALSE()),"")</f>
        <v/>
      </c>
      <c r="AB452" s="977" t="str">
        <f aca="false">IFERROR(VLOOKUP($V452,AI:AP,8,FALSE()),"")</f>
        <v/>
      </c>
      <c r="AD452" s="111" t="str">
        <f aca="false">IF(AK452&lt;&gt;"",MAX(AD$3:AD451)+1,"")</f>
        <v/>
      </c>
      <c r="AE452" s="111" t="str">
        <f aca="false">IF(AL452&lt;&gt;"",MAX(AE$3:AE451)+1,"")</f>
        <v/>
      </c>
      <c r="AF452" s="111" t="str">
        <f aca="false">IF(AM452&lt;&gt;"",MAX(AF$3:AF451)+1,"")</f>
        <v/>
      </c>
      <c r="AG452" s="111" t="str">
        <f aca="false">IF(AN452&lt;&gt;"",MAX(AG$3:AG451)+1,"")</f>
        <v/>
      </c>
      <c r="AH452" s="111" t="str">
        <f aca="false">IF(AO452&lt;&gt;"",MAX(AH$3:AH451)+1,"")</f>
        <v/>
      </c>
      <c r="AI452" s="111" t="str">
        <f aca="false">IF(AP452&lt;&gt;"",MAX(AI$3:AI451)+1,"")</f>
        <v/>
      </c>
      <c r="AK452" s="111" t="str">
        <f aca="false">IF(B452="","",IF(COUNTIF($AK$3:AL451,B452)=0,B452,""))</f>
        <v/>
      </c>
      <c r="AL452" s="111" t="str">
        <f aca="false">IF(C452="","",IF($B452='Oneri di Urbanizzazione'!$E$33,IF(COUNTIF($AL$3:AL451,$C452)=0,$C452,""),""))</f>
        <v/>
      </c>
      <c r="AM452" s="111" t="str">
        <f aca="false">IF(D452="","",IF(AND($B452='Oneri di Urbanizzazione'!$E$33,$C452='Oneri di Urbanizzazione'!$E$35),IF(COUNTIF(AM$3:AM451,$D452)=0,$D452,""),""))</f>
        <v/>
      </c>
      <c r="AN452" s="111" t="str">
        <f aca="false">IF(E452="","",IF(AND($B452='Oneri di Urbanizzazione'!$E$33,$C452='Oneri di Urbanizzazione'!$E$35,$D452='Oneri di Urbanizzazione'!$E$38),IF(COUNTIF(AN$3:AN451,$E452)=0,$E452,""),""))</f>
        <v/>
      </c>
      <c r="AO452" s="111" t="str">
        <f aca="false">IF(F452="","",IF(AND($B452='Oneri di Urbanizzazione'!$E$33,$C452='Oneri di Urbanizzazione'!$E$35,$D452='Oneri di Urbanizzazione'!$E$38,$E452='Oneri di Urbanizzazione'!$E$40),IF(COUNTIF(AO$3:AO451,$F452)=0,$F452,""),""))</f>
        <v/>
      </c>
      <c r="AP452" s="111" t="str">
        <f aca="false">IF(G452="","",IF(AND($B452='Oneri di Urbanizzazione'!$E$33,$C452='Oneri di Urbanizzazione'!$E$35,$D452='Oneri di Urbanizzazione'!$E$38,$E452='Oneri di Urbanizzazione'!$E$40,$F452='Oneri di Urbanizzazione'!$E$42),IF(COUNTIF(AP$3:AP451,$G452)=0,$G452,""),""))</f>
        <v/>
      </c>
      <c r="AY452" s="1" t="n">
        <f aca="false">+AY451+1</f>
        <v>450</v>
      </c>
      <c r="AZ452" s="978" t="str">
        <f aca="false">IFERROR(VLOOKUP($AY452,BI:BP,8,FALSE()),"")</f>
        <v/>
      </c>
      <c r="BA452" s="978" t="str">
        <f aca="false">IFERROR(VLOOKUP($AY452,BJ:BQ,8,FALSE()),"")</f>
        <v/>
      </c>
      <c r="BB452" s="978" t="str">
        <f aca="false">IFERROR(VLOOKUP($AY452,BK:BR,8,FALSE()),"")</f>
        <v/>
      </c>
      <c r="BC452" s="978" t="str">
        <f aca="false">IFERROR(VLOOKUP($AY452,BL:BS,8,FALSE()),"")</f>
        <v/>
      </c>
      <c r="BD452" s="978" t="str">
        <f aca="false">IFERROR(VLOOKUP($AY452,BM:BT,8,FALSE()),"")</f>
        <v/>
      </c>
      <c r="BE452" s="978" t="str">
        <f aca="false">IFERROR(VLOOKUP($AY452,BN:BU,8,FALSE()),"")</f>
        <v/>
      </c>
      <c r="BI452" s="1" t="str">
        <f aca="false">IF(BP452&lt;&gt;"",MAX(BI$3:BI451)+1,"")</f>
        <v/>
      </c>
      <c r="BJ452" s="1" t="str">
        <f aca="false">IF(BQ452&lt;&gt;"",MAX(BJ$3:BJ451)+1,"")</f>
        <v/>
      </c>
      <c r="BK452" s="1" t="str">
        <f aca="false">IF(BR452&lt;&gt;"",MAX(BK$3:BK451)+1,"")</f>
        <v/>
      </c>
      <c r="BL452" s="1" t="str">
        <f aca="false">IF(BS452&lt;&gt;"",MAX(BL$3:BL451)+1,"")</f>
        <v/>
      </c>
      <c r="BM452" s="1" t="str">
        <f aca="false">IF(BT452&lt;&gt;"",MAX(BM$3:BM451)+1,"")</f>
        <v/>
      </c>
      <c r="BN452" s="1" t="str">
        <f aca="false">IF(BU452&lt;&gt;"",MAX(BN$3:BN451)+1,"")</f>
        <v/>
      </c>
      <c r="BP452" s="1" t="str">
        <f aca="false">IF(B452&lt;&gt;"",IF(COUNTIF(BP$3:BP451,B452)&gt;0,"",B452),"")</f>
        <v/>
      </c>
      <c r="BQ452" s="1" t="str">
        <f aca="false">IF(C452&lt;&gt;"",IF(COUNTIF(BQ$3:BQ451,C452)&gt;0,"",C452),"")</f>
        <v/>
      </c>
      <c r="BR452" s="1" t="str">
        <f aca="false">IF(D452&lt;&gt;"",IF(COUNTIF(BR$3:BR451,D452)&gt;0,"",D452),"")</f>
        <v/>
      </c>
      <c r="BS452" s="1" t="str">
        <f aca="false">IF(E452&lt;&gt;"",IF(COUNTIF(BS$3:BS451,E452)&gt;0,"",E452),"")</f>
        <v/>
      </c>
      <c r="BT452" s="1" t="str">
        <f aca="false">IF(F452&lt;&gt;"",IF(COUNTIF(BT$3:BT451,F452)&gt;0,"",F452),"")</f>
        <v/>
      </c>
      <c r="BU452" s="1" t="str">
        <f aca="false">IF(G452&lt;&gt;"",IF(COUNTIF(BU$3:BU451,G452)&gt;0,"",G452),"")</f>
        <v/>
      </c>
    </row>
    <row r="453" customFormat="false" ht="15" hidden="false" customHeight="false" outlineLevel="0" collapsed="false">
      <c r="A453" s="972" t="str">
        <f aca="false">IF(B453&lt;&gt;"",CONCATENATE(B453,C453,D453,E453,F453,G453),"")</f>
        <v/>
      </c>
      <c r="B453" s="660"/>
      <c r="C453" s="660"/>
      <c r="D453" s="660"/>
      <c r="E453" s="1008"/>
      <c r="F453" s="660"/>
      <c r="G453" s="660"/>
      <c r="H453" s="1002"/>
      <c r="I453" s="1002"/>
      <c r="J453" s="1003"/>
      <c r="K453" s="1004"/>
      <c r="L453" s="1005"/>
      <c r="M453" s="1005"/>
      <c r="N453" s="1003"/>
      <c r="O453" s="1014"/>
      <c r="P453" s="1008"/>
      <c r="Q453" s="1008"/>
      <c r="R453" s="1008"/>
      <c r="S453" s="1007"/>
      <c r="V453" s="111" t="n">
        <f aca="false">+V452+1</f>
        <v>451</v>
      </c>
      <c r="W453" s="977" t="str">
        <f aca="false">IFERROR(VLOOKUP($V452,AD:AK,8,FALSE()),"")</f>
        <v/>
      </c>
      <c r="X453" s="977" t="str">
        <f aca="false">IFERROR(VLOOKUP($V453,AE:AL,8,FALSE()),"")</f>
        <v/>
      </c>
      <c r="Y453" s="977" t="str">
        <f aca="false">IFERROR(VLOOKUP($V453,AF:AM,8,FALSE()),"")</f>
        <v/>
      </c>
      <c r="Z453" s="977" t="str">
        <f aca="false">IFERROR(VLOOKUP($V453,AG:AN,8,FALSE()),"")</f>
        <v/>
      </c>
      <c r="AA453" s="977" t="str">
        <f aca="false">IFERROR(VLOOKUP($V453,AH:AO,8,FALSE()),"")</f>
        <v/>
      </c>
      <c r="AB453" s="977" t="str">
        <f aca="false">IFERROR(VLOOKUP($V453,AI:AP,8,FALSE()),"")</f>
        <v/>
      </c>
      <c r="AD453" s="111" t="str">
        <f aca="false">IF(AK453&lt;&gt;"",MAX(AD$3:AD452)+1,"")</f>
        <v/>
      </c>
      <c r="AE453" s="111" t="str">
        <f aca="false">IF(AL453&lt;&gt;"",MAX(AE$3:AE452)+1,"")</f>
        <v/>
      </c>
      <c r="AF453" s="111" t="str">
        <f aca="false">IF(AM453&lt;&gt;"",MAX(AF$3:AF452)+1,"")</f>
        <v/>
      </c>
      <c r="AG453" s="111" t="str">
        <f aca="false">IF(AN453&lt;&gt;"",MAX(AG$3:AG452)+1,"")</f>
        <v/>
      </c>
      <c r="AH453" s="111" t="str">
        <f aca="false">IF(AO453&lt;&gt;"",MAX(AH$3:AH452)+1,"")</f>
        <v/>
      </c>
      <c r="AI453" s="111" t="str">
        <f aca="false">IF(AP453&lt;&gt;"",MAX(AI$3:AI452)+1,"")</f>
        <v/>
      </c>
      <c r="AK453" s="111" t="str">
        <f aca="false">IF(B453="","",IF(COUNTIF($AK$3:AL452,B453)=0,B453,""))</f>
        <v/>
      </c>
      <c r="AL453" s="111" t="str">
        <f aca="false">IF(C453="","",IF($B453='Oneri di Urbanizzazione'!$E$33,IF(COUNTIF($AL$3:AL452,$C453)=0,$C453,""),""))</f>
        <v/>
      </c>
      <c r="AM453" s="111" t="str">
        <f aca="false">IF(D453="","",IF(AND($B453='Oneri di Urbanizzazione'!$E$33,$C453='Oneri di Urbanizzazione'!$E$35),IF(COUNTIF(AM$3:AM452,$D453)=0,$D453,""),""))</f>
        <v/>
      </c>
      <c r="AN453" s="111" t="str">
        <f aca="false">IF(E453="","",IF(AND($B453='Oneri di Urbanizzazione'!$E$33,$C453='Oneri di Urbanizzazione'!$E$35,$D453='Oneri di Urbanizzazione'!$E$38),IF(COUNTIF(AN$3:AN452,$E453)=0,$E453,""),""))</f>
        <v/>
      </c>
      <c r="AO453" s="111" t="str">
        <f aca="false">IF(F453="","",IF(AND($B453='Oneri di Urbanizzazione'!$E$33,$C453='Oneri di Urbanizzazione'!$E$35,$D453='Oneri di Urbanizzazione'!$E$38,$E453='Oneri di Urbanizzazione'!$E$40),IF(COUNTIF(AO$3:AO452,$F453)=0,$F453,""),""))</f>
        <v/>
      </c>
      <c r="AP453" s="111" t="str">
        <f aca="false">IF(G453="","",IF(AND($B453='Oneri di Urbanizzazione'!$E$33,$C453='Oneri di Urbanizzazione'!$E$35,$D453='Oneri di Urbanizzazione'!$E$38,$E453='Oneri di Urbanizzazione'!$E$40,$F453='Oneri di Urbanizzazione'!$E$42),IF(COUNTIF(AP$3:AP452,$G453)=0,$G453,""),""))</f>
        <v/>
      </c>
      <c r="AY453" s="1" t="n">
        <f aca="false">+AY452+1</f>
        <v>451</v>
      </c>
      <c r="AZ453" s="978" t="str">
        <f aca="false">IFERROR(VLOOKUP($AY453,BI:BP,8,FALSE()),"")</f>
        <v/>
      </c>
      <c r="BA453" s="978" t="str">
        <f aca="false">IFERROR(VLOOKUP($AY453,BJ:BQ,8,FALSE()),"")</f>
        <v/>
      </c>
      <c r="BB453" s="978" t="str">
        <f aca="false">IFERROR(VLOOKUP($AY453,BK:BR,8,FALSE()),"")</f>
        <v/>
      </c>
      <c r="BC453" s="978" t="str">
        <f aca="false">IFERROR(VLOOKUP($AY453,BL:BS,8,FALSE()),"")</f>
        <v/>
      </c>
      <c r="BD453" s="978" t="str">
        <f aca="false">IFERROR(VLOOKUP($AY453,BM:BT,8,FALSE()),"")</f>
        <v/>
      </c>
      <c r="BE453" s="978" t="str">
        <f aca="false">IFERROR(VLOOKUP($AY453,BN:BU,8,FALSE()),"")</f>
        <v/>
      </c>
      <c r="BI453" s="1" t="str">
        <f aca="false">IF(BP453&lt;&gt;"",MAX(BI$3:BI452)+1,"")</f>
        <v/>
      </c>
      <c r="BJ453" s="1" t="str">
        <f aca="false">IF(BQ453&lt;&gt;"",MAX(BJ$3:BJ452)+1,"")</f>
        <v/>
      </c>
      <c r="BK453" s="1" t="str">
        <f aca="false">IF(BR453&lt;&gt;"",MAX(BK$3:BK452)+1,"")</f>
        <v/>
      </c>
      <c r="BL453" s="1" t="str">
        <f aca="false">IF(BS453&lt;&gt;"",MAX(BL$3:BL452)+1,"")</f>
        <v/>
      </c>
      <c r="BM453" s="1" t="str">
        <f aca="false">IF(BT453&lt;&gt;"",MAX(BM$3:BM452)+1,"")</f>
        <v/>
      </c>
      <c r="BN453" s="1" t="str">
        <f aca="false">IF(BU453&lt;&gt;"",MAX(BN$3:BN452)+1,"")</f>
        <v/>
      </c>
      <c r="BP453" s="1" t="str">
        <f aca="false">IF(B453&lt;&gt;"",IF(COUNTIF(BP$3:BP452,B453)&gt;0,"",B453),"")</f>
        <v/>
      </c>
      <c r="BQ453" s="1" t="str">
        <f aca="false">IF(C453&lt;&gt;"",IF(COUNTIF(BQ$3:BQ452,C453)&gt;0,"",C453),"")</f>
        <v/>
      </c>
      <c r="BR453" s="1" t="str">
        <f aca="false">IF(D453&lt;&gt;"",IF(COUNTIF(BR$3:BR452,D453)&gt;0,"",D453),"")</f>
        <v/>
      </c>
      <c r="BS453" s="1" t="str">
        <f aca="false">IF(E453&lt;&gt;"",IF(COUNTIF(BS$3:BS452,E453)&gt;0,"",E453),"")</f>
        <v/>
      </c>
      <c r="BT453" s="1" t="str">
        <f aca="false">IF(F453&lt;&gt;"",IF(COUNTIF(BT$3:BT452,F453)&gt;0,"",F453),"")</f>
        <v/>
      </c>
      <c r="BU453" s="1" t="str">
        <f aca="false">IF(G453&lt;&gt;"",IF(COUNTIF(BU$3:BU452,G453)&gt;0,"",G453),"")</f>
        <v/>
      </c>
    </row>
    <row r="454" customFormat="false" ht="15" hidden="false" customHeight="false" outlineLevel="0" collapsed="false">
      <c r="A454" s="972" t="str">
        <f aca="false">IF(B454&lt;&gt;"",CONCATENATE(B454,C454,D454,E454,F454,G454),"")</f>
        <v/>
      </c>
      <c r="B454" s="660"/>
      <c r="C454" s="660"/>
      <c r="D454" s="660"/>
      <c r="E454" s="1008"/>
      <c r="F454" s="660"/>
      <c r="G454" s="660"/>
      <c r="H454" s="1002"/>
      <c r="I454" s="1002"/>
      <c r="J454" s="1003"/>
      <c r="K454" s="1004"/>
      <c r="L454" s="1005"/>
      <c r="M454" s="1005"/>
      <c r="N454" s="1003"/>
      <c r="O454" s="1014"/>
      <c r="P454" s="1008"/>
      <c r="Q454" s="1008"/>
      <c r="R454" s="1008"/>
      <c r="S454" s="1007"/>
      <c r="V454" s="111" t="n">
        <f aca="false">+V453+1</f>
        <v>452</v>
      </c>
      <c r="W454" s="977" t="str">
        <f aca="false">IFERROR(VLOOKUP($V453,AD:AK,8,FALSE()),"")</f>
        <v/>
      </c>
      <c r="X454" s="977" t="str">
        <f aca="false">IFERROR(VLOOKUP($V454,AE:AL,8,FALSE()),"")</f>
        <v/>
      </c>
      <c r="Y454" s="977" t="str">
        <f aca="false">IFERROR(VLOOKUP($V454,AF:AM,8,FALSE()),"")</f>
        <v/>
      </c>
      <c r="Z454" s="977" t="str">
        <f aca="false">IFERROR(VLOOKUP($V454,AG:AN,8,FALSE()),"")</f>
        <v/>
      </c>
      <c r="AA454" s="977" t="str">
        <f aca="false">IFERROR(VLOOKUP($V454,AH:AO,8,FALSE()),"")</f>
        <v/>
      </c>
      <c r="AB454" s="977" t="str">
        <f aca="false">IFERROR(VLOOKUP($V454,AI:AP,8,FALSE()),"")</f>
        <v/>
      </c>
      <c r="AD454" s="111" t="str">
        <f aca="false">IF(AK454&lt;&gt;"",MAX(AD$3:AD453)+1,"")</f>
        <v/>
      </c>
      <c r="AE454" s="111" t="str">
        <f aca="false">IF(AL454&lt;&gt;"",MAX(AE$3:AE453)+1,"")</f>
        <v/>
      </c>
      <c r="AF454" s="111" t="str">
        <f aca="false">IF(AM454&lt;&gt;"",MAX(AF$3:AF453)+1,"")</f>
        <v/>
      </c>
      <c r="AG454" s="111" t="str">
        <f aca="false">IF(AN454&lt;&gt;"",MAX(AG$3:AG453)+1,"")</f>
        <v/>
      </c>
      <c r="AH454" s="111" t="str">
        <f aca="false">IF(AO454&lt;&gt;"",MAX(AH$3:AH453)+1,"")</f>
        <v/>
      </c>
      <c r="AI454" s="111" t="str">
        <f aca="false">IF(AP454&lt;&gt;"",MAX(AI$3:AI453)+1,"")</f>
        <v/>
      </c>
      <c r="AK454" s="111" t="str">
        <f aca="false">IF(B454="","",IF(COUNTIF($AK$3:AL453,B454)=0,B454,""))</f>
        <v/>
      </c>
      <c r="AL454" s="111" t="str">
        <f aca="false">IF(C454="","",IF($B454='Oneri di Urbanizzazione'!$E$33,IF(COUNTIF($AL$3:AL453,$C454)=0,$C454,""),""))</f>
        <v/>
      </c>
      <c r="AM454" s="111" t="str">
        <f aca="false">IF(D454="","",IF(AND($B454='Oneri di Urbanizzazione'!$E$33,$C454='Oneri di Urbanizzazione'!$E$35),IF(COUNTIF(AM$3:AM453,$D454)=0,$D454,""),""))</f>
        <v/>
      </c>
      <c r="AN454" s="111" t="str">
        <f aca="false">IF(E454="","",IF(AND($B454='Oneri di Urbanizzazione'!$E$33,$C454='Oneri di Urbanizzazione'!$E$35,$D454='Oneri di Urbanizzazione'!$E$38),IF(COUNTIF(AN$3:AN453,$E454)=0,$E454,""),""))</f>
        <v/>
      </c>
      <c r="AO454" s="111" t="str">
        <f aca="false">IF(F454="","",IF(AND($B454='Oneri di Urbanizzazione'!$E$33,$C454='Oneri di Urbanizzazione'!$E$35,$D454='Oneri di Urbanizzazione'!$E$38,$E454='Oneri di Urbanizzazione'!$E$40),IF(COUNTIF(AO$3:AO453,$F454)=0,$F454,""),""))</f>
        <v/>
      </c>
      <c r="AP454" s="111" t="str">
        <f aca="false">IF(G454="","",IF(AND($B454='Oneri di Urbanizzazione'!$E$33,$C454='Oneri di Urbanizzazione'!$E$35,$D454='Oneri di Urbanizzazione'!$E$38,$E454='Oneri di Urbanizzazione'!$E$40,$F454='Oneri di Urbanizzazione'!$E$42),IF(COUNTIF(AP$3:AP453,$G454)=0,$G454,""),""))</f>
        <v/>
      </c>
      <c r="AY454" s="1" t="n">
        <f aca="false">+AY453+1</f>
        <v>452</v>
      </c>
      <c r="AZ454" s="978" t="str">
        <f aca="false">IFERROR(VLOOKUP($AY454,BI:BP,8,FALSE()),"")</f>
        <v/>
      </c>
      <c r="BA454" s="978" t="str">
        <f aca="false">IFERROR(VLOOKUP($AY454,BJ:BQ,8,FALSE()),"")</f>
        <v/>
      </c>
      <c r="BB454" s="978" t="str">
        <f aca="false">IFERROR(VLOOKUP($AY454,BK:BR,8,FALSE()),"")</f>
        <v/>
      </c>
      <c r="BC454" s="978" t="str">
        <f aca="false">IFERROR(VLOOKUP($AY454,BL:BS,8,FALSE()),"")</f>
        <v/>
      </c>
      <c r="BD454" s="978" t="str">
        <f aca="false">IFERROR(VLOOKUP($AY454,BM:BT,8,FALSE()),"")</f>
        <v/>
      </c>
      <c r="BE454" s="978" t="str">
        <f aca="false">IFERROR(VLOOKUP($AY454,BN:BU,8,FALSE()),"")</f>
        <v/>
      </c>
      <c r="BI454" s="1" t="str">
        <f aca="false">IF(BP454&lt;&gt;"",MAX(BI$3:BI453)+1,"")</f>
        <v/>
      </c>
      <c r="BJ454" s="1" t="str">
        <f aca="false">IF(BQ454&lt;&gt;"",MAX(BJ$3:BJ453)+1,"")</f>
        <v/>
      </c>
      <c r="BK454" s="1" t="str">
        <f aca="false">IF(BR454&lt;&gt;"",MAX(BK$3:BK453)+1,"")</f>
        <v/>
      </c>
      <c r="BL454" s="1" t="str">
        <f aca="false">IF(BS454&lt;&gt;"",MAX(BL$3:BL453)+1,"")</f>
        <v/>
      </c>
      <c r="BM454" s="1" t="str">
        <f aca="false">IF(BT454&lt;&gt;"",MAX(BM$3:BM453)+1,"")</f>
        <v/>
      </c>
      <c r="BN454" s="1" t="str">
        <f aca="false">IF(BU454&lt;&gt;"",MAX(BN$3:BN453)+1,"")</f>
        <v/>
      </c>
      <c r="BP454" s="1" t="str">
        <f aca="false">IF(B454&lt;&gt;"",IF(COUNTIF(BP$3:BP453,B454)&gt;0,"",B454),"")</f>
        <v/>
      </c>
      <c r="BQ454" s="1" t="str">
        <f aca="false">IF(C454&lt;&gt;"",IF(COUNTIF(BQ$3:BQ453,C454)&gt;0,"",C454),"")</f>
        <v/>
      </c>
      <c r="BR454" s="1" t="str">
        <f aca="false">IF(D454&lt;&gt;"",IF(COUNTIF(BR$3:BR453,D454)&gt;0,"",D454),"")</f>
        <v/>
      </c>
      <c r="BS454" s="1" t="str">
        <f aca="false">IF(E454&lt;&gt;"",IF(COUNTIF(BS$3:BS453,E454)&gt;0,"",E454),"")</f>
        <v/>
      </c>
      <c r="BT454" s="1" t="str">
        <f aca="false">IF(F454&lt;&gt;"",IF(COUNTIF(BT$3:BT453,F454)&gt;0,"",F454),"")</f>
        <v/>
      </c>
      <c r="BU454" s="1" t="str">
        <f aca="false">IF(G454&lt;&gt;"",IF(COUNTIF(BU$3:BU453,G454)&gt;0,"",G454),"")</f>
        <v/>
      </c>
    </row>
    <row r="455" customFormat="false" ht="15" hidden="false" customHeight="false" outlineLevel="0" collapsed="false">
      <c r="A455" s="972" t="str">
        <f aca="false">IF(B455&lt;&gt;"",CONCATENATE(B455,C455,D455,E455,F455,G455),"")</f>
        <v/>
      </c>
      <c r="B455" s="660"/>
      <c r="C455" s="660"/>
      <c r="D455" s="660"/>
      <c r="E455" s="1008"/>
      <c r="F455" s="660"/>
      <c r="G455" s="660"/>
      <c r="H455" s="1002"/>
      <c r="I455" s="1002"/>
      <c r="J455" s="1003"/>
      <c r="K455" s="1004"/>
      <c r="L455" s="1005"/>
      <c r="M455" s="1005"/>
      <c r="N455" s="1003"/>
      <c r="O455" s="1014"/>
      <c r="P455" s="1008"/>
      <c r="Q455" s="1008"/>
      <c r="R455" s="1008"/>
      <c r="S455" s="1007"/>
      <c r="V455" s="111" t="n">
        <f aca="false">+V454+1</f>
        <v>453</v>
      </c>
      <c r="W455" s="977" t="str">
        <f aca="false">IFERROR(VLOOKUP($V454,AD:AK,8,FALSE()),"")</f>
        <v/>
      </c>
      <c r="X455" s="977" t="str">
        <f aca="false">IFERROR(VLOOKUP($V455,AE:AL,8,FALSE()),"")</f>
        <v/>
      </c>
      <c r="Y455" s="977" t="str">
        <f aca="false">IFERROR(VLOOKUP($V455,AF:AM,8,FALSE()),"")</f>
        <v/>
      </c>
      <c r="Z455" s="977" t="str">
        <f aca="false">IFERROR(VLOOKUP($V455,AG:AN,8,FALSE()),"")</f>
        <v/>
      </c>
      <c r="AA455" s="977" t="str">
        <f aca="false">IFERROR(VLOOKUP($V455,AH:AO,8,FALSE()),"")</f>
        <v/>
      </c>
      <c r="AB455" s="977" t="str">
        <f aca="false">IFERROR(VLOOKUP($V455,AI:AP,8,FALSE()),"")</f>
        <v/>
      </c>
      <c r="AD455" s="111" t="str">
        <f aca="false">IF(AK455&lt;&gt;"",MAX(AD$3:AD454)+1,"")</f>
        <v/>
      </c>
      <c r="AE455" s="111" t="str">
        <f aca="false">IF(AL455&lt;&gt;"",MAX(AE$3:AE454)+1,"")</f>
        <v/>
      </c>
      <c r="AF455" s="111" t="str">
        <f aca="false">IF(AM455&lt;&gt;"",MAX(AF$3:AF454)+1,"")</f>
        <v/>
      </c>
      <c r="AG455" s="111" t="str">
        <f aca="false">IF(AN455&lt;&gt;"",MAX(AG$3:AG454)+1,"")</f>
        <v/>
      </c>
      <c r="AH455" s="111" t="str">
        <f aca="false">IF(AO455&lt;&gt;"",MAX(AH$3:AH454)+1,"")</f>
        <v/>
      </c>
      <c r="AI455" s="111" t="str">
        <f aca="false">IF(AP455&lt;&gt;"",MAX(AI$3:AI454)+1,"")</f>
        <v/>
      </c>
      <c r="AK455" s="111" t="str">
        <f aca="false">IF(B455="","",IF(COUNTIF($AK$3:AL454,B455)=0,B455,""))</f>
        <v/>
      </c>
      <c r="AL455" s="111" t="str">
        <f aca="false">IF(C455="","",IF($B455='Oneri di Urbanizzazione'!$E$33,IF(COUNTIF($AL$3:AL454,$C455)=0,$C455,""),""))</f>
        <v/>
      </c>
      <c r="AM455" s="111" t="str">
        <f aca="false">IF(D455="","",IF(AND($B455='Oneri di Urbanizzazione'!$E$33,$C455='Oneri di Urbanizzazione'!$E$35),IF(COUNTIF(AM$3:AM454,$D455)=0,$D455,""),""))</f>
        <v/>
      </c>
      <c r="AN455" s="111" t="str">
        <f aca="false">IF(E455="","",IF(AND($B455='Oneri di Urbanizzazione'!$E$33,$C455='Oneri di Urbanizzazione'!$E$35,$D455='Oneri di Urbanizzazione'!$E$38),IF(COUNTIF(AN$3:AN454,$E455)=0,$E455,""),""))</f>
        <v/>
      </c>
      <c r="AO455" s="111" t="str">
        <f aca="false">IF(F455="","",IF(AND($B455='Oneri di Urbanizzazione'!$E$33,$C455='Oneri di Urbanizzazione'!$E$35,$D455='Oneri di Urbanizzazione'!$E$38,$E455='Oneri di Urbanizzazione'!$E$40),IF(COUNTIF(AO$3:AO454,$F455)=0,$F455,""),""))</f>
        <v/>
      </c>
      <c r="AP455" s="111" t="str">
        <f aca="false">IF(G455="","",IF(AND($B455='Oneri di Urbanizzazione'!$E$33,$C455='Oneri di Urbanizzazione'!$E$35,$D455='Oneri di Urbanizzazione'!$E$38,$E455='Oneri di Urbanizzazione'!$E$40,$F455='Oneri di Urbanizzazione'!$E$42),IF(COUNTIF(AP$3:AP454,$G455)=0,$G455,""),""))</f>
        <v/>
      </c>
      <c r="AY455" s="1" t="n">
        <f aca="false">+AY454+1</f>
        <v>453</v>
      </c>
      <c r="AZ455" s="978" t="str">
        <f aca="false">IFERROR(VLOOKUP($AY455,BI:BP,8,FALSE()),"")</f>
        <v/>
      </c>
      <c r="BA455" s="978" t="str">
        <f aca="false">IFERROR(VLOOKUP($AY455,BJ:BQ,8,FALSE()),"")</f>
        <v/>
      </c>
      <c r="BB455" s="978" t="str">
        <f aca="false">IFERROR(VLOOKUP($AY455,BK:BR,8,FALSE()),"")</f>
        <v/>
      </c>
      <c r="BC455" s="978" t="str">
        <f aca="false">IFERROR(VLOOKUP($AY455,BL:BS,8,FALSE()),"")</f>
        <v/>
      </c>
      <c r="BD455" s="978" t="str">
        <f aca="false">IFERROR(VLOOKUP($AY455,BM:BT,8,FALSE()),"")</f>
        <v/>
      </c>
      <c r="BE455" s="978" t="str">
        <f aca="false">IFERROR(VLOOKUP($AY455,BN:BU,8,FALSE()),"")</f>
        <v/>
      </c>
      <c r="BI455" s="1" t="str">
        <f aca="false">IF(BP455&lt;&gt;"",MAX(BI$3:BI454)+1,"")</f>
        <v/>
      </c>
      <c r="BJ455" s="1" t="str">
        <f aca="false">IF(BQ455&lt;&gt;"",MAX(BJ$3:BJ454)+1,"")</f>
        <v/>
      </c>
      <c r="BK455" s="1" t="str">
        <f aca="false">IF(BR455&lt;&gt;"",MAX(BK$3:BK454)+1,"")</f>
        <v/>
      </c>
      <c r="BL455" s="1" t="str">
        <f aca="false">IF(BS455&lt;&gt;"",MAX(BL$3:BL454)+1,"")</f>
        <v/>
      </c>
      <c r="BM455" s="1" t="str">
        <f aca="false">IF(BT455&lt;&gt;"",MAX(BM$3:BM454)+1,"")</f>
        <v/>
      </c>
      <c r="BN455" s="1" t="str">
        <f aca="false">IF(BU455&lt;&gt;"",MAX(BN$3:BN454)+1,"")</f>
        <v/>
      </c>
      <c r="BP455" s="1" t="str">
        <f aca="false">IF(B455&lt;&gt;"",IF(COUNTIF(BP$3:BP454,B455)&gt;0,"",B455),"")</f>
        <v/>
      </c>
      <c r="BQ455" s="1" t="str">
        <f aca="false">IF(C455&lt;&gt;"",IF(COUNTIF(BQ$3:BQ454,C455)&gt;0,"",C455),"")</f>
        <v/>
      </c>
      <c r="BR455" s="1" t="str">
        <f aca="false">IF(D455&lt;&gt;"",IF(COUNTIF(BR$3:BR454,D455)&gt;0,"",D455),"")</f>
        <v/>
      </c>
      <c r="BS455" s="1" t="str">
        <f aca="false">IF(E455&lt;&gt;"",IF(COUNTIF(BS$3:BS454,E455)&gt;0,"",E455),"")</f>
        <v/>
      </c>
      <c r="BT455" s="1" t="str">
        <f aca="false">IF(F455&lt;&gt;"",IF(COUNTIF(BT$3:BT454,F455)&gt;0,"",F455),"")</f>
        <v/>
      </c>
      <c r="BU455" s="1" t="str">
        <f aca="false">IF(G455&lt;&gt;"",IF(COUNTIF(BU$3:BU454,G455)&gt;0,"",G455),"")</f>
        <v/>
      </c>
    </row>
    <row r="456" customFormat="false" ht="15" hidden="false" customHeight="false" outlineLevel="0" collapsed="false">
      <c r="A456" s="972" t="str">
        <f aca="false">IF(B456&lt;&gt;"",CONCATENATE(B456,C456,D456,E456,F456,G456),"")</f>
        <v/>
      </c>
      <c r="B456" s="660"/>
      <c r="C456" s="660"/>
      <c r="D456" s="660"/>
      <c r="E456" s="1008"/>
      <c r="F456" s="660"/>
      <c r="G456" s="660"/>
      <c r="H456" s="1002"/>
      <c r="I456" s="1002"/>
      <c r="J456" s="1003"/>
      <c r="K456" s="1004"/>
      <c r="L456" s="1005"/>
      <c r="M456" s="1005"/>
      <c r="N456" s="1003"/>
      <c r="O456" s="1014"/>
      <c r="P456" s="1008"/>
      <c r="Q456" s="1008"/>
      <c r="R456" s="1008"/>
      <c r="S456" s="1007"/>
      <c r="V456" s="111" t="n">
        <f aca="false">+V455+1</f>
        <v>454</v>
      </c>
      <c r="W456" s="977" t="str">
        <f aca="false">IFERROR(VLOOKUP($V455,AD:AK,8,FALSE()),"")</f>
        <v/>
      </c>
      <c r="X456" s="977" t="str">
        <f aca="false">IFERROR(VLOOKUP($V456,AE:AL,8,FALSE()),"")</f>
        <v/>
      </c>
      <c r="Y456" s="977" t="str">
        <f aca="false">IFERROR(VLOOKUP($V456,AF:AM,8,FALSE()),"")</f>
        <v/>
      </c>
      <c r="Z456" s="977" t="str">
        <f aca="false">IFERROR(VLOOKUP($V456,AG:AN,8,FALSE()),"")</f>
        <v/>
      </c>
      <c r="AA456" s="977" t="str">
        <f aca="false">IFERROR(VLOOKUP($V456,AH:AO,8,FALSE()),"")</f>
        <v/>
      </c>
      <c r="AB456" s="977" t="str">
        <f aca="false">IFERROR(VLOOKUP($V456,AI:AP,8,FALSE()),"")</f>
        <v/>
      </c>
      <c r="AD456" s="111" t="str">
        <f aca="false">IF(AK456&lt;&gt;"",MAX(AD$3:AD455)+1,"")</f>
        <v/>
      </c>
      <c r="AE456" s="111" t="str">
        <f aca="false">IF(AL456&lt;&gt;"",MAX(AE$3:AE455)+1,"")</f>
        <v/>
      </c>
      <c r="AF456" s="111" t="str">
        <f aca="false">IF(AM456&lt;&gt;"",MAX(AF$3:AF455)+1,"")</f>
        <v/>
      </c>
      <c r="AG456" s="111" t="str">
        <f aca="false">IF(AN456&lt;&gt;"",MAX(AG$3:AG455)+1,"")</f>
        <v/>
      </c>
      <c r="AH456" s="111" t="str">
        <f aca="false">IF(AO456&lt;&gt;"",MAX(AH$3:AH455)+1,"")</f>
        <v/>
      </c>
      <c r="AI456" s="111" t="str">
        <f aca="false">IF(AP456&lt;&gt;"",MAX(AI$3:AI455)+1,"")</f>
        <v/>
      </c>
      <c r="AK456" s="111" t="str">
        <f aca="false">IF(B456="","",IF(COUNTIF($AK$3:AL455,B456)=0,B456,""))</f>
        <v/>
      </c>
      <c r="AL456" s="111" t="str">
        <f aca="false">IF(C456="","",IF($B456='Oneri di Urbanizzazione'!$E$33,IF(COUNTIF($AL$3:AL455,$C456)=0,$C456,""),""))</f>
        <v/>
      </c>
      <c r="AM456" s="111" t="str">
        <f aca="false">IF(D456="","",IF(AND($B456='Oneri di Urbanizzazione'!$E$33,$C456='Oneri di Urbanizzazione'!$E$35),IF(COUNTIF(AM$3:AM455,$D456)=0,$D456,""),""))</f>
        <v/>
      </c>
      <c r="AN456" s="111" t="str">
        <f aca="false">IF(E456="","",IF(AND($B456='Oneri di Urbanizzazione'!$E$33,$C456='Oneri di Urbanizzazione'!$E$35,$D456='Oneri di Urbanizzazione'!$E$38),IF(COUNTIF(AN$3:AN455,$E456)=0,$E456,""),""))</f>
        <v/>
      </c>
      <c r="AO456" s="111" t="str">
        <f aca="false">IF(F456="","",IF(AND($B456='Oneri di Urbanizzazione'!$E$33,$C456='Oneri di Urbanizzazione'!$E$35,$D456='Oneri di Urbanizzazione'!$E$38,$E456='Oneri di Urbanizzazione'!$E$40),IF(COUNTIF(AO$3:AO455,$F456)=0,$F456,""),""))</f>
        <v/>
      </c>
      <c r="AP456" s="111" t="str">
        <f aca="false">IF(G456="","",IF(AND($B456='Oneri di Urbanizzazione'!$E$33,$C456='Oneri di Urbanizzazione'!$E$35,$D456='Oneri di Urbanizzazione'!$E$38,$E456='Oneri di Urbanizzazione'!$E$40,$F456='Oneri di Urbanizzazione'!$E$42),IF(COUNTIF(AP$3:AP455,$G456)=0,$G456,""),""))</f>
        <v/>
      </c>
      <c r="AY456" s="1" t="n">
        <f aca="false">+AY455+1</f>
        <v>454</v>
      </c>
      <c r="AZ456" s="978" t="str">
        <f aca="false">IFERROR(VLOOKUP($AY456,BI:BP,8,FALSE()),"")</f>
        <v/>
      </c>
      <c r="BA456" s="978" t="str">
        <f aca="false">IFERROR(VLOOKUP($AY456,BJ:BQ,8,FALSE()),"")</f>
        <v/>
      </c>
      <c r="BB456" s="978" t="str">
        <f aca="false">IFERROR(VLOOKUP($AY456,BK:BR,8,FALSE()),"")</f>
        <v/>
      </c>
      <c r="BC456" s="978" t="str">
        <f aca="false">IFERROR(VLOOKUP($AY456,BL:BS,8,FALSE()),"")</f>
        <v/>
      </c>
      <c r="BD456" s="978" t="str">
        <f aca="false">IFERROR(VLOOKUP($AY456,BM:BT,8,FALSE()),"")</f>
        <v/>
      </c>
      <c r="BE456" s="978" t="str">
        <f aca="false">IFERROR(VLOOKUP($AY456,BN:BU,8,FALSE()),"")</f>
        <v/>
      </c>
      <c r="BI456" s="1" t="str">
        <f aca="false">IF(BP456&lt;&gt;"",MAX(BI$3:BI455)+1,"")</f>
        <v/>
      </c>
      <c r="BJ456" s="1" t="str">
        <f aca="false">IF(BQ456&lt;&gt;"",MAX(BJ$3:BJ455)+1,"")</f>
        <v/>
      </c>
      <c r="BK456" s="1" t="str">
        <f aca="false">IF(BR456&lt;&gt;"",MAX(BK$3:BK455)+1,"")</f>
        <v/>
      </c>
      <c r="BL456" s="1" t="str">
        <f aca="false">IF(BS456&lt;&gt;"",MAX(BL$3:BL455)+1,"")</f>
        <v/>
      </c>
      <c r="BM456" s="1" t="str">
        <f aca="false">IF(BT456&lt;&gt;"",MAX(BM$3:BM455)+1,"")</f>
        <v/>
      </c>
      <c r="BN456" s="1" t="str">
        <f aca="false">IF(BU456&lt;&gt;"",MAX(BN$3:BN455)+1,"")</f>
        <v/>
      </c>
      <c r="BP456" s="1" t="str">
        <f aca="false">IF(B456&lt;&gt;"",IF(COUNTIF(BP$3:BP455,B456)&gt;0,"",B456),"")</f>
        <v/>
      </c>
      <c r="BQ456" s="1" t="str">
        <f aca="false">IF(C456&lt;&gt;"",IF(COUNTIF(BQ$3:BQ455,C456)&gt;0,"",C456),"")</f>
        <v/>
      </c>
      <c r="BR456" s="1" t="str">
        <f aca="false">IF(D456&lt;&gt;"",IF(COUNTIF(BR$3:BR455,D456)&gt;0,"",D456),"")</f>
        <v/>
      </c>
      <c r="BS456" s="1" t="str">
        <f aca="false">IF(E456&lt;&gt;"",IF(COUNTIF(BS$3:BS455,E456)&gt;0,"",E456),"")</f>
        <v/>
      </c>
      <c r="BT456" s="1" t="str">
        <f aca="false">IF(F456&lt;&gt;"",IF(COUNTIF(BT$3:BT455,F456)&gt;0,"",F456),"")</f>
        <v/>
      </c>
      <c r="BU456" s="1" t="str">
        <f aca="false">IF(G456&lt;&gt;"",IF(COUNTIF(BU$3:BU455,G456)&gt;0,"",G456),"")</f>
        <v/>
      </c>
    </row>
    <row r="457" customFormat="false" ht="15" hidden="false" customHeight="false" outlineLevel="0" collapsed="false">
      <c r="A457" s="972" t="str">
        <f aca="false">IF(B457&lt;&gt;"",CONCATENATE(B457,C457,D457,E457,F457,G457),"")</f>
        <v/>
      </c>
      <c r="B457" s="660"/>
      <c r="C457" s="660"/>
      <c r="D457" s="660"/>
      <c r="E457" s="1008"/>
      <c r="F457" s="660"/>
      <c r="G457" s="660"/>
      <c r="H457" s="1002"/>
      <c r="I457" s="1002"/>
      <c r="J457" s="1003"/>
      <c r="K457" s="1004"/>
      <c r="L457" s="1005"/>
      <c r="M457" s="1005"/>
      <c r="N457" s="1003"/>
      <c r="O457" s="1014"/>
      <c r="P457" s="1008"/>
      <c r="Q457" s="1008"/>
      <c r="R457" s="1008"/>
      <c r="S457" s="1007"/>
      <c r="V457" s="111" t="n">
        <f aca="false">+V456+1</f>
        <v>455</v>
      </c>
      <c r="W457" s="977" t="str">
        <f aca="false">IFERROR(VLOOKUP($V456,AD:AK,8,FALSE()),"")</f>
        <v/>
      </c>
      <c r="X457" s="977" t="str">
        <f aca="false">IFERROR(VLOOKUP($V457,AE:AL,8,FALSE()),"")</f>
        <v/>
      </c>
      <c r="Y457" s="977" t="str">
        <f aca="false">IFERROR(VLOOKUP($V457,AF:AM,8,FALSE()),"")</f>
        <v/>
      </c>
      <c r="Z457" s="977" t="str">
        <f aca="false">IFERROR(VLOOKUP($V457,AG:AN,8,FALSE()),"")</f>
        <v/>
      </c>
      <c r="AA457" s="977" t="str">
        <f aca="false">IFERROR(VLOOKUP($V457,AH:AO,8,FALSE()),"")</f>
        <v/>
      </c>
      <c r="AB457" s="977" t="str">
        <f aca="false">IFERROR(VLOOKUP($V457,AI:AP,8,FALSE()),"")</f>
        <v/>
      </c>
      <c r="AD457" s="111" t="str">
        <f aca="false">IF(AK457&lt;&gt;"",MAX(AD$3:AD456)+1,"")</f>
        <v/>
      </c>
      <c r="AE457" s="111" t="str">
        <f aca="false">IF(AL457&lt;&gt;"",MAX(AE$3:AE456)+1,"")</f>
        <v/>
      </c>
      <c r="AF457" s="111" t="str">
        <f aca="false">IF(AM457&lt;&gt;"",MAX(AF$3:AF456)+1,"")</f>
        <v/>
      </c>
      <c r="AG457" s="111" t="str">
        <f aca="false">IF(AN457&lt;&gt;"",MAX(AG$3:AG456)+1,"")</f>
        <v/>
      </c>
      <c r="AH457" s="111" t="str">
        <f aca="false">IF(AO457&lt;&gt;"",MAX(AH$3:AH456)+1,"")</f>
        <v/>
      </c>
      <c r="AI457" s="111" t="str">
        <f aca="false">IF(AP457&lt;&gt;"",MAX(AI$3:AI456)+1,"")</f>
        <v/>
      </c>
      <c r="AK457" s="111" t="str">
        <f aca="false">IF(B457="","",IF(COUNTIF($AK$3:AL456,B457)=0,B457,""))</f>
        <v/>
      </c>
      <c r="AL457" s="111" t="str">
        <f aca="false">IF(C457="","",IF($B457='Oneri di Urbanizzazione'!$E$33,IF(COUNTIF($AL$3:AL456,$C457)=0,$C457,""),""))</f>
        <v/>
      </c>
      <c r="AM457" s="111" t="str">
        <f aca="false">IF(D457="","",IF(AND($B457='Oneri di Urbanizzazione'!$E$33,$C457='Oneri di Urbanizzazione'!$E$35),IF(COUNTIF(AM$3:AM456,$D457)=0,$D457,""),""))</f>
        <v/>
      </c>
      <c r="AN457" s="111" t="str">
        <f aca="false">IF(E457="","",IF(AND($B457='Oneri di Urbanizzazione'!$E$33,$C457='Oneri di Urbanizzazione'!$E$35,$D457='Oneri di Urbanizzazione'!$E$38),IF(COUNTIF(AN$3:AN456,$E457)=0,$E457,""),""))</f>
        <v/>
      </c>
      <c r="AO457" s="111" t="str">
        <f aca="false">IF(F457="","",IF(AND($B457='Oneri di Urbanizzazione'!$E$33,$C457='Oneri di Urbanizzazione'!$E$35,$D457='Oneri di Urbanizzazione'!$E$38,$E457='Oneri di Urbanizzazione'!$E$40),IF(COUNTIF(AO$3:AO456,$F457)=0,$F457,""),""))</f>
        <v/>
      </c>
      <c r="AP457" s="111" t="str">
        <f aca="false">IF(G457="","",IF(AND($B457='Oneri di Urbanizzazione'!$E$33,$C457='Oneri di Urbanizzazione'!$E$35,$D457='Oneri di Urbanizzazione'!$E$38,$E457='Oneri di Urbanizzazione'!$E$40,$F457='Oneri di Urbanizzazione'!$E$42),IF(COUNTIF(AP$3:AP456,$G457)=0,$G457,""),""))</f>
        <v/>
      </c>
      <c r="AY457" s="1" t="n">
        <f aca="false">+AY456+1</f>
        <v>455</v>
      </c>
      <c r="AZ457" s="978" t="str">
        <f aca="false">IFERROR(VLOOKUP($AY457,BI:BP,8,FALSE()),"")</f>
        <v/>
      </c>
      <c r="BA457" s="978" t="str">
        <f aca="false">IFERROR(VLOOKUP($AY457,BJ:BQ,8,FALSE()),"")</f>
        <v/>
      </c>
      <c r="BB457" s="978" t="str">
        <f aca="false">IFERROR(VLOOKUP($AY457,BK:BR,8,FALSE()),"")</f>
        <v/>
      </c>
      <c r="BC457" s="978" t="str">
        <f aca="false">IFERROR(VLOOKUP($AY457,BL:BS,8,FALSE()),"")</f>
        <v/>
      </c>
      <c r="BD457" s="978" t="str">
        <f aca="false">IFERROR(VLOOKUP($AY457,BM:BT,8,FALSE()),"")</f>
        <v/>
      </c>
      <c r="BE457" s="978" t="str">
        <f aca="false">IFERROR(VLOOKUP($AY457,BN:BU,8,FALSE()),"")</f>
        <v/>
      </c>
      <c r="BI457" s="1" t="str">
        <f aca="false">IF(BP457&lt;&gt;"",MAX(BI$3:BI456)+1,"")</f>
        <v/>
      </c>
      <c r="BJ457" s="1" t="str">
        <f aca="false">IF(BQ457&lt;&gt;"",MAX(BJ$3:BJ456)+1,"")</f>
        <v/>
      </c>
      <c r="BK457" s="1" t="str">
        <f aca="false">IF(BR457&lt;&gt;"",MAX(BK$3:BK456)+1,"")</f>
        <v/>
      </c>
      <c r="BL457" s="1" t="str">
        <f aca="false">IF(BS457&lt;&gt;"",MAX(BL$3:BL456)+1,"")</f>
        <v/>
      </c>
      <c r="BM457" s="1" t="str">
        <f aca="false">IF(BT457&lt;&gt;"",MAX(BM$3:BM456)+1,"")</f>
        <v/>
      </c>
      <c r="BN457" s="1" t="str">
        <f aca="false">IF(BU457&lt;&gt;"",MAX(BN$3:BN456)+1,"")</f>
        <v/>
      </c>
      <c r="BP457" s="1" t="str">
        <f aca="false">IF(B457&lt;&gt;"",IF(COUNTIF(BP$3:BP456,B457)&gt;0,"",B457),"")</f>
        <v/>
      </c>
      <c r="BQ457" s="1" t="str">
        <f aca="false">IF(C457&lt;&gt;"",IF(COUNTIF(BQ$3:BQ456,C457)&gt;0,"",C457),"")</f>
        <v/>
      </c>
      <c r="BR457" s="1" t="str">
        <f aca="false">IF(D457&lt;&gt;"",IF(COUNTIF(BR$3:BR456,D457)&gt;0,"",D457),"")</f>
        <v/>
      </c>
      <c r="BS457" s="1" t="str">
        <f aca="false">IF(E457&lt;&gt;"",IF(COUNTIF(BS$3:BS456,E457)&gt;0,"",E457),"")</f>
        <v/>
      </c>
      <c r="BT457" s="1" t="str">
        <f aca="false">IF(F457&lt;&gt;"",IF(COUNTIF(BT$3:BT456,F457)&gt;0,"",F457),"")</f>
        <v/>
      </c>
      <c r="BU457" s="1" t="str">
        <f aca="false">IF(G457&lt;&gt;"",IF(COUNTIF(BU$3:BU456,G457)&gt;0,"",G457),"")</f>
        <v/>
      </c>
    </row>
    <row r="458" customFormat="false" ht="15" hidden="false" customHeight="false" outlineLevel="0" collapsed="false">
      <c r="A458" s="972" t="str">
        <f aca="false">IF(B458&lt;&gt;"",CONCATENATE(B458,C458,D458,E458,F458,G458),"")</f>
        <v/>
      </c>
      <c r="B458" s="660"/>
      <c r="C458" s="660"/>
      <c r="D458" s="660"/>
      <c r="E458" s="1008"/>
      <c r="F458" s="660"/>
      <c r="G458" s="660"/>
      <c r="H458" s="1002"/>
      <c r="I458" s="1002"/>
      <c r="J458" s="1003"/>
      <c r="K458" s="1004"/>
      <c r="L458" s="1005"/>
      <c r="M458" s="1005"/>
      <c r="N458" s="1003"/>
      <c r="O458" s="1014"/>
      <c r="P458" s="1008"/>
      <c r="Q458" s="1008"/>
      <c r="R458" s="1008"/>
      <c r="S458" s="1007"/>
      <c r="V458" s="111" t="n">
        <f aca="false">+V457+1</f>
        <v>456</v>
      </c>
      <c r="W458" s="977" t="str">
        <f aca="false">IFERROR(VLOOKUP($V457,AD:AK,8,FALSE()),"")</f>
        <v/>
      </c>
      <c r="X458" s="977" t="str">
        <f aca="false">IFERROR(VLOOKUP($V458,AE:AL,8,FALSE()),"")</f>
        <v/>
      </c>
      <c r="Y458" s="977" t="str">
        <f aca="false">IFERROR(VLOOKUP($V458,AF:AM,8,FALSE()),"")</f>
        <v/>
      </c>
      <c r="Z458" s="977" t="str">
        <f aca="false">IFERROR(VLOOKUP($V458,AG:AN,8,FALSE()),"")</f>
        <v/>
      </c>
      <c r="AA458" s="977" t="str">
        <f aca="false">IFERROR(VLOOKUP($V458,AH:AO,8,FALSE()),"")</f>
        <v/>
      </c>
      <c r="AB458" s="977" t="str">
        <f aca="false">IFERROR(VLOOKUP($V458,AI:AP,8,FALSE()),"")</f>
        <v/>
      </c>
      <c r="AD458" s="111" t="str">
        <f aca="false">IF(AK458&lt;&gt;"",MAX(AD$3:AD457)+1,"")</f>
        <v/>
      </c>
      <c r="AE458" s="111" t="str">
        <f aca="false">IF(AL458&lt;&gt;"",MAX(AE$3:AE457)+1,"")</f>
        <v/>
      </c>
      <c r="AF458" s="111" t="str">
        <f aca="false">IF(AM458&lt;&gt;"",MAX(AF$3:AF457)+1,"")</f>
        <v/>
      </c>
      <c r="AG458" s="111" t="str">
        <f aca="false">IF(AN458&lt;&gt;"",MAX(AG$3:AG457)+1,"")</f>
        <v/>
      </c>
      <c r="AH458" s="111" t="str">
        <f aca="false">IF(AO458&lt;&gt;"",MAX(AH$3:AH457)+1,"")</f>
        <v/>
      </c>
      <c r="AI458" s="111" t="str">
        <f aca="false">IF(AP458&lt;&gt;"",MAX(AI$3:AI457)+1,"")</f>
        <v/>
      </c>
      <c r="AK458" s="111" t="str">
        <f aca="false">IF(B458="","",IF(COUNTIF($AK$3:AL457,B458)=0,B458,""))</f>
        <v/>
      </c>
      <c r="AL458" s="111" t="str">
        <f aca="false">IF(C458="","",IF($B458='Oneri di Urbanizzazione'!$E$33,IF(COUNTIF($AL$3:AL457,$C458)=0,$C458,""),""))</f>
        <v/>
      </c>
      <c r="AM458" s="111" t="str">
        <f aca="false">IF(D458="","",IF(AND($B458='Oneri di Urbanizzazione'!$E$33,$C458='Oneri di Urbanizzazione'!$E$35),IF(COUNTIF(AM$3:AM457,$D458)=0,$D458,""),""))</f>
        <v/>
      </c>
      <c r="AN458" s="111" t="str">
        <f aca="false">IF(E458="","",IF(AND($B458='Oneri di Urbanizzazione'!$E$33,$C458='Oneri di Urbanizzazione'!$E$35,$D458='Oneri di Urbanizzazione'!$E$38),IF(COUNTIF(AN$3:AN457,$E458)=0,$E458,""),""))</f>
        <v/>
      </c>
      <c r="AO458" s="111" t="str">
        <f aca="false">IF(F458="","",IF(AND($B458='Oneri di Urbanizzazione'!$E$33,$C458='Oneri di Urbanizzazione'!$E$35,$D458='Oneri di Urbanizzazione'!$E$38,$E458='Oneri di Urbanizzazione'!$E$40),IF(COUNTIF(AO$3:AO457,$F458)=0,$F458,""),""))</f>
        <v/>
      </c>
      <c r="AP458" s="111" t="str">
        <f aca="false">IF(G458="","",IF(AND($B458='Oneri di Urbanizzazione'!$E$33,$C458='Oneri di Urbanizzazione'!$E$35,$D458='Oneri di Urbanizzazione'!$E$38,$E458='Oneri di Urbanizzazione'!$E$40,$F458='Oneri di Urbanizzazione'!$E$42),IF(COUNTIF(AP$3:AP457,$G458)=0,$G458,""),""))</f>
        <v/>
      </c>
      <c r="AY458" s="1" t="n">
        <f aca="false">+AY457+1</f>
        <v>456</v>
      </c>
      <c r="AZ458" s="978" t="str">
        <f aca="false">IFERROR(VLOOKUP($AY458,BI:BP,8,FALSE()),"")</f>
        <v/>
      </c>
      <c r="BA458" s="978" t="str">
        <f aca="false">IFERROR(VLOOKUP($AY458,BJ:BQ,8,FALSE()),"")</f>
        <v/>
      </c>
      <c r="BB458" s="978" t="str">
        <f aca="false">IFERROR(VLOOKUP($AY458,BK:BR,8,FALSE()),"")</f>
        <v/>
      </c>
      <c r="BC458" s="978" t="str">
        <f aca="false">IFERROR(VLOOKUP($AY458,BL:BS,8,FALSE()),"")</f>
        <v/>
      </c>
      <c r="BD458" s="978" t="str">
        <f aca="false">IFERROR(VLOOKUP($AY458,BM:BT,8,FALSE()),"")</f>
        <v/>
      </c>
      <c r="BE458" s="978" t="str">
        <f aca="false">IFERROR(VLOOKUP($AY458,BN:BU,8,FALSE()),"")</f>
        <v/>
      </c>
      <c r="BI458" s="1" t="str">
        <f aca="false">IF(BP458&lt;&gt;"",MAX(BI$3:BI457)+1,"")</f>
        <v/>
      </c>
      <c r="BJ458" s="1" t="str">
        <f aca="false">IF(BQ458&lt;&gt;"",MAX(BJ$3:BJ457)+1,"")</f>
        <v/>
      </c>
      <c r="BK458" s="1" t="str">
        <f aca="false">IF(BR458&lt;&gt;"",MAX(BK$3:BK457)+1,"")</f>
        <v/>
      </c>
      <c r="BL458" s="1" t="str">
        <f aca="false">IF(BS458&lt;&gt;"",MAX(BL$3:BL457)+1,"")</f>
        <v/>
      </c>
      <c r="BM458" s="1" t="str">
        <f aca="false">IF(BT458&lt;&gt;"",MAX(BM$3:BM457)+1,"")</f>
        <v/>
      </c>
      <c r="BN458" s="1" t="str">
        <f aca="false">IF(BU458&lt;&gt;"",MAX(BN$3:BN457)+1,"")</f>
        <v/>
      </c>
      <c r="BP458" s="1" t="str">
        <f aca="false">IF(B458&lt;&gt;"",IF(COUNTIF(BP$3:BP457,B458)&gt;0,"",B458),"")</f>
        <v/>
      </c>
      <c r="BQ458" s="1" t="str">
        <f aca="false">IF(C458&lt;&gt;"",IF(COUNTIF(BQ$3:BQ457,C458)&gt;0,"",C458),"")</f>
        <v/>
      </c>
      <c r="BR458" s="1" t="str">
        <f aca="false">IF(D458&lt;&gt;"",IF(COUNTIF(BR$3:BR457,D458)&gt;0,"",D458),"")</f>
        <v/>
      </c>
      <c r="BS458" s="1" t="str">
        <f aca="false">IF(E458&lt;&gt;"",IF(COUNTIF(BS$3:BS457,E458)&gt;0,"",E458),"")</f>
        <v/>
      </c>
      <c r="BT458" s="1" t="str">
        <f aca="false">IF(F458&lt;&gt;"",IF(COUNTIF(BT$3:BT457,F458)&gt;0,"",F458),"")</f>
        <v/>
      </c>
      <c r="BU458" s="1" t="str">
        <f aca="false">IF(G458&lt;&gt;"",IF(COUNTIF(BU$3:BU457,G458)&gt;0,"",G458),"")</f>
        <v/>
      </c>
    </row>
    <row r="459" customFormat="false" ht="15" hidden="false" customHeight="false" outlineLevel="0" collapsed="false">
      <c r="A459" s="972" t="str">
        <f aca="false">IF(B459&lt;&gt;"",CONCATENATE(B459,C459,D459,E459,F459,G459),"")</f>
        <v/>
      </c>
      <c r="B459" s="660"/>
      <c r="C459" s="660"/>
      <c r="D459" s="660"/>
      <c r="E459" s="1008"/>
      <c r="F459" s="660"/>
      <c r="G459" s="660"/>
      <c r="H459" s="1002"/>
      <c r="I459" s="1002"/>
      <c r="J459" s="1003"/>
      <c r="K459" s="1004"/>
      <c r="L459" s="1005"/>
      <c r="M459" s="1005"/>
      <c r="N459" s="1003"/>
      <c r="O459" s="1014"/>
      <c r="P459" s="1008"/>
      <c r="Q459" s="1008"/>
      <c r="R459" s="1008"/>
      <c r="S459" s="1007"/>
      <c r="V459" s="111" t="n">
        <f aca="false">+V458+1</f>
        <v>457</v>
      </c>
      <c r="W459" s="977" t="str">
        <f aca="false">IFERROR(VLOOKUP($V458,AD:AK,8,FALSE()),"")</f>
        <v/>
      </c>
      <c r="X459" s="977" t="str">
        <f aca="false">IFERROR(VLOOKUP($V459,AE:AL,8,FALSE()),"")</f>
        <v/>
      </c>
      <c r="Y459" s="977" t="str">
        <f aca="false">IFERROR(VLOOKUP($V459,AF:AM,8,FALSE()),"")</f>
        <v/>
      </c>
      <c r="Z459" s="977" t="str">
        <f aca="false">IFERROR(VLOOKUP($V459,AG:AN,8,FALSE()),"")</f>
        <v/>
      </c>
      <c r="AA459" s="977" t="str">
        <f aca="false">IFERROR(VLOOKUP($V459,AH:AO,8,FALSE()),"")</f>
        <v/>
      </c>
      <c r="AB459" s="977" t="str">
        <f aca="false">IFERROR(VLOOKUP($V459,AI:AP,8,FALSE()),"")</f>
        <v/>
      </c>
      <c r="AD459" s="111" t="str">
        <f aca="false">IF(AK459&lt;&gt;"",MAX(AD$3:AD458)+1,"")</f>
        <v/>
      </c>
      <c r="AE459" s="111" t="str">
        <f aca="false">IF(AL459&lt;&gt;"",MAX(AE$3:AE458)+1,"")</f>
        <v/>
      </c>
      <c r="AF459" s="111" t="str">
        <f aca="false">IF(AM459&lt;&gt;"",MAX(AF$3:AF458)+1,"")</f>
        <v/>
      </c>
      <c r="AG459" s="111" t="str">
        <f aca="false">IF(AN459&lt;&gt;"",MAX(AG$3:AG458)+1,"")</f>
        <v/>
      </c>
      <c r="AH459" s="111" t="str">
        <f aca="false">IF(AO459&lt;&gt;"",MAX(AH$3:AH458)+1,"")</f>
        <v/>
      </c>
      <c r="AI459" s="111" t="str">
        <f aca="false">IF(AP459&lt;&gt;"",MAX(AI$3:AI458)+1,"")</f>
        <v/>
      </c>
      <c r="AK459" s="111" t="str">
        <f aca="false">IF(B459="","",IF(COUNTIF($AK$3:AL458,B459)=0,B459,""))</f>
        <v/>
      </c>
      <c r="AL459" s="111" t="str">
        <f aca="false">IF(C459="","",IF($B459='Oneri di Urbanizzazione'!$E$33,IF(COUNTIF($AL$3:AL458,$C459)=0,$C459,""),""))</f>
        <v/>
      </c>
      <c r="AM459" s="111" t="str">
        <f aca="false">IF(D459="","",IF(AND($B459='Oneri di Urbanizzazione'!$E$33,$C459='Oneri di Urbanizzazione'!$E$35),IF(COUNTIF(AM$3:AM458,$D459)=0,$D459,""),""))</f>
        <v/>
      </c>
      <c r="AN459" s="111" t="str">
        <f aca="false">IF(E459="","",IF(AND($B459='Oneri di Urbanizzazione'!$E$33,$C459='Oneri di Urbanizzazione'!$E$35,$D459='Oneri di Urbanizzazione'!$E$38),IF(COUNTIF(AN$3:AN458,$E459)=0,$E459,""),""))</f>
        <v/>
      </c>
      <c r="AO459" s="111" t="str">
        <f aca="false">IF(F459="","",IF(AND($B459='Oneri di Urbanizzazione'!$E$33,$C459='Oneri di Urbanizzazione'!$E$35,$D459='Oneri di Urbanizzazione'!$E$38,$E459='Oneri di Urbanizzazione'!$E$40),IF(COUNTIF(AO$3:AO458,$F459)=0,$F459,""),""))</f>
        <v/>
      </c>
      <c r="AP459" s="111" t="str">
        <f aca="false">IF(G459="","",IF(AND($B459='Oneri di Urbanizzazione'!$E$33,$C459='Oneri di Urbanizzazione'!$E$35,$D459='Oneri di Urbanizzazione'!$E$38,$E459='Oneri di Urbanizzazione'!$E$40,$F459='Oneri di Urbanizzazione'!$E$42),IF(COUNTIF(AP$3:AP458,$G459)=0,$G459,""),""))</f>
        <v/>
      </c>
      <c r="AY459" s="1" t="n">
        <f aca="false">+AY458+1</f>
        <v>457</v>
      </c>
      <c r="AZ459" s="978" t="str">
        <f aca="false">IFERROR(VLOOKUP($AY459,BI:BP,8,FALSE()),"")</f>
        <v/>
      </c>
      <c r="BA459" s="978" t="str">
        <f aca="false">IFERROR(VLOOKUP($AY459,BJ:BQ,8,FALSE()),"")</f>
        <v/>
      </c>
      <c r="BB459" s="978" t="str">
        <f aca="false">IFERROR(VLOOKUP($AY459,BK:BR,8,FALSE()),"")</f>
        <v/>
      </c>
      <c r="BC459" s="978" t="str">
        <f aca="false">IFERROR(VLOOKUP($AY459,BL:BS,8,FALSE()),"")</f>
        <v/>
      </c>
      <c r="BD459" s="978" t="str">
        <f aca="false">IFERROR(VLOOKUP($AY459,BM:BT,8,FALSE()),"")</f>
        <v/>
      </c>
      <c r="BE459" s="978" t="str">
        <f aca="false">IFERROR(VLOOKUP($AY459,BN:BU,8,FALSE()),"")</f>
        <v/>
      </c>
      <c r="BI459" s="1" t="str">
        <f aca="false">IF(BP459&lt;&gt;"",MAX(BI$3:BI458)+1,"")</f>
        <v/>
      </c>
      <c r="BJ459" s="1" t="str">
        <f aca="false">IF(BQ459&lt;&gt;"",MAX(BJ$3:BJ458)+1,"")</f>
        <v/>
      </c>
      <c r="BK459" s="1" t="str">
        <f aca="false">IF(BR459&lt;&gt;"",MAX(BK$3:BK458)+1,"")</f>
        <v/>
      </c>
      <c r="BL459" s="1" t="str">
        <f aca="false">IF(BS459&lt;&gt;"",MAX(BL$3:BL458)+1,"")</f>
        <v/>
      </c>
      <c r="BM459" s="1" t="str">
        <f aca="false">IF(BT459&lt;&gt;"",MAX(BM$3:BM458)+1,"")</f>
        <v/>
      </c>
      <c r="BN459" s="1" t="str">
        <f aca="false">IF(BU459&lt;&gt;"",MAX(BN$3:BN458)+1,"")</f>
        <v/>
      </c>
      <c r="BP459" s="1" t="str">
        <f aca="false">IF(B459&lt;&gt;"",IF(COUNTIF(BP$3:BP458,B459)&gt;0,"",B459),"")</f>
        <v/>
      </c>
      <c r="BQ459" s="1" t="str">
        <f aca="false">IF(C459&lt;&gt;"",IF(COUNTIF(BQ$3:BQ458,C459)&gt;0,"",C459),"")</f>
        <v/>
      </c>
      <c r="BR459" s="1" t="str">
        <f aca="false">IF(D459&lt;&gt;"",IF(COUNTIF(BR$3:BR458,D459)&gt;0,"",D459),"")</f>
        <v/>
      </c>
      <c r="BS459" s="1" t="str">
        <f aca="false">IF(E459&lt;&gt;"",IF(COUNTIF(BS$3:BS458,E459)&gt;0,"",E459),"")</f>
        <v/>
      </c>
      <c r="BT459" s="1" t="str">
        <f aca="false">IF(F459&lt;&gt;"",IF(COUNTIF(BT$3:BT458,F459)&gt;0,"",F459),"")</f>
        <v/>
      </c>
      <c r="BU459" s="1" t="str">
        <f aca="false">IF(G459&lt;&gt;"",IF(COUNTIF(BU$3:BU458,G459)&gt;0,"",G459),"")</f>
        <v/>
      </c>
    </row>
    <row r="460" customFormat="false" ht="15" hidden="false" customHeight="false" outlineLevel="0" collapsed="false">
      <c r="A460" s="972" t="str">
        <f aca="false">IF(B460&lt;&gt;"",CONCATENATE(B460,C460,D460,E460,F460,G460),"")</f>
        <v/>
      </c>
      <c r="B460" s="660"/>
      <c r="C460" s="660"/>
      <c r="D460" s="660"/>
      <c r="E460" s="1008"/>
      <c r="F460" s="660"/>
      <c r="G460" s="660"/>
      <c r="H460" s="1002"/>
      <c r="I460" s="1002"/>
      <c r="J460" s="1003"/>
      <c r="K460" s="1004"/>
      <c r="L460" s="1005"/>
      <c r="M460" s="1005"/>
      <c r="N460" s="1003"/>
      <c r="O460" s="1014"/>
      <c r="P460" s="1008"/>
      <c r="Q460" s="1008"/>
      <c r="R460" s="1008"/>
      <c r="S460" s="1007"/>
      <c r="V460" s="111" t="n">
        <f aca="false">+V459+1</f>
        <v>458</v>
      </c>
      <c r="W460" s="977" t="str">
        <f aca="false">IFERROR(VLOOKUP($V459,AD:AK,8,FALSE()),"")</f>
        <v/>
      </c>
      <c r="X460" s="977" t="str">
        <f aca="false">IFERROR(VLOOKUP($V460,AE:AL,8,FALSE()),"")</f>
        <v/>
      </c>
      <c r="Y460" s="977" t="str">
        <f aca="false">IFERROR(VLOOKUP($V460,AF:AM,8,FALSE()),"")</f>
        <v/>
      </c>
      <c r="Z460" s="977" t="str">
        <f aca="false">IFERROR(VLOOKUP($V460,AG:AN,8,FALSE()),"")</f>
        <v/>
      </c>
      <c r="AA460" s="977" t="str">
        <f aca="false">IFERROR(VLOOKUP($V460,AH:AO,8,FALSE()),"")</f>
        <v/>
      </c>
      <c r="AB460" s="977" t="str">
        <f aca="false">IFERROR(VLOOKUP($V460,AI:AP,8,FALSE()),"")</f>
        <v/>
      </c>
      <c r="AD460" s="111" t="str">
        <f aca="false">IF(AK460&lt;&gt;"",MAX(AD$3:AD459)+1,"")</f>
        <v/>
      </c>
      <c r="AE460" s="111" t="str">
        <f aca="false">IF(AL460&lt;&gt;"",MAX(AE$3:AE459)+1,"")</f>
        <v/>
      </c>
      <c r="AF460" s="111" t="str">
        <f aca="false">IF(AM460&lt;&gt;"",MAX(AF$3:AF459)+1,"")</f>
        <v/>
      </c>
      <c r="AG460" s="111" t="str">
        <f aca="false">IF(AN460&lt;&gt;"",MAX(AG$3:AG459)+1,"")</f>
        <v/>
      </c>
      <c r="AH460" s="111" t="str">
        <f aca="false">IF(AO460&lt;&gt;"",MAX(AH$3:AH459)+1,"")</f>
        <v/>
      </c>
      <c r="AI460" s="111" t="str">
        <f aca="false">IF(AP460&lt;&gt;"",MAX(AI$3:AI459)+1,"")</f>
        <v/>
      </c>
      <c r="AK460" s="111" t="str">
        <f aca="false">IF(B460="","",IF(COUNTIF($AK$3:AL459,B460)=0,B460,""))</f>
        <v/>
      </c>
      <c r="AL460" s="111" t="str">
        <f aca="false">IF(C460="","",IF($B460='Oneri di Urbanizzazione'!$E$33,IF(COUNTIF($AL$3:AL459,$C460)=0,$C460,""),""))</f>
        <v/>
      </c>
      <c r="AM460" s="111" t="str">
        <f aca="false">IF(D460="","",IF(AND($B460='Oneri di Urbanizzazione'!$E$33,$C460='Oneri di Urbanizzazione'!$E$35),IF(COUNTIF(AM$3:AM459,$D460)=0,$D460,""),""))</f>
        <v/>
      </c>
      <c r="AN460" s="111" t="str">
        <f aca="false">IF(E460="","",IF(AND($B460='Oneri di Urbanizzazione'!$E$33,$C460='Oneri di Urbanizzazione'!$E$35,$D460='Oneri di Urbanizzazione'!$E$38),IF(COUNTIF(AN$3:AN459,$E460)=0,$E460,""),""))</f>
        <v/>
      </c>
      <c r="AO460" s="111" t="str">
        <f aca="false">IF(F460="","",IF(AND($B460='Oneri di Urbanizzazione'!$E$33,$C460='Oneri di Urbanizzazione'!$E$35,$D460='Oneri di Urbanizzazione'!$E$38,$E460='Oneri di Urbanizzazione'!$E$40),IF(COUNTIF(AO$3:AO459,$F460)=0,$F460,""),""))</f>
        <v/>
      </c>
      <c r="AP460" s="111" t="str">
        <f aca="false">IF(G460="","",IF(AND($B460='Oneri di Urbanizzazione'!$E$33,$C460='Oneri di Urbanizzazione'!$E$35,$D460='Oneri di Urbanizzazione'!$E$38,$E460='Oneri di Urbanizzazione'!$E$40,$F460='Oneri di Urbanizzazione'!$E$42),IF(COUNTIF(AP$3:AP459,$G460)=0,$G460,""),""))</f>
        <v/>
      </c>
      <c r="AY460" s="1" t="n">
        <f aca="false">+AY459+1</f>
        <v>458</v>
      </c>
      <c r="AZ460" s="978" t="str">
        <f aca="false">IFERROR(VLOOKUP($AY460,BI:BP,8,FALSE()),"")</f>
        <v/>
      </c>
      <c r="BA460" s="978" t="str">
        <f aca="false">IFERROR(VLOOKUP($AY460,BJ:BQ,8,FALSE()),"")</f>
        <v/>
      </c>
      <c r="BB460" s="978" t="str">
        <f aca="false">IFERROR(VLOOKUP($AY460,BK:BR,8,FALSE()),"")</f>
        <v/>
      </c>
      <c r="BC460" s="978" t="str">
        <f aca="false">IFERROR(VLOOKUP($AY460,BL:BS,8,FALSE()),"")</f>
        <v/>
      </c>
      <c r="BD460" s="978" t="str">
        <f aca="false">IFERROR(VLOOKUP($AY460,BM:BT,8,FALSE()),"")</f>
        <v/>
      </c>
      <c r="BE460" s="978" t="str">
        <f aca="false">IFERROR(VLOOKUP($AY460,BN:BU,8,FALSE()),"")</f>
        <v/>
      </c>
      <c r="BI460" s="1" t="str">
        <f aca="false">IF(BP460&lt;&gt;"",MAX(BI$3:BI459)+1,"")</f>
        <v/>
      </c>
      <c r="BJ460" s="1" t="str">
        <f aca="false">IF(BQ460&lt;&gt;"",MAX(BJ$3:BJ459)+1,"")</f>
        <v/>
      </c>
      <c r="BK460" s="1" t="str">
        <f aca="false">IF(BR460&lt;&gt;"",MAX(BK$3:BK459)+1,"")</f>
        <v/>
      </c>
      <c r="BL460" s="1" t="str">
        <f aca="false">IF(BS460&lt;&gt;"",MAX(BL$3:BL459)+1,"")</f>
        <v/>
      </c>
      <c r="BM460" s="1" t="str">
        <f aca="false">IF(BT460&lt;&gt;"",MAX(BM$3:BM459)+1,"")</f>
        <v/>
      </c>
      <c r="BN460" s="1" t="str">
        <f aca="false">IF(BU460&lt;&gt;"",MAX(BN$3:BN459)+1,"")</f>
        <v/>
      </c>
      <c r="BP460" s="1" t="str">
        <f aca="false">IF(B460&lt;&gt;"",IF(COUNTIF(BP$3:BP459,B460)&gt;0,"",B460),"")</f>
        <v/>
      </c>
      <c r="BQ460" s="1" t="str">
        <f aca="false">IF(C460&lt;&gt;"",IF(COUNTIF(BQ$3:BQ459,C460)&gt;0,"",C460),"")</f>
        <v/>
      </c>
      <c r="BR460" s="1" t="str">
        <f aca="false">IF(D460&lt;&gt;"",IF(COUNTIF(BR$3:BR459,D460)&gt;0,"",D460),"")</f>
        <v/>
      </c>
      <c r="BS460" s="1" t="str">
        <f aca="false">IF(E460&lt;&gt;"",IF(COUNTIF(BS$3:BS459,E460)&gt;0,"",E460),"")</f>
        <v/>
      </c>
      <c r="BT460" s="1" t="str">
        <f aca="false">IF(F460&lt;&gt;"",IF(COUNTIF(BT$3:BT459,F460)&gt;0,"",F460),"")</f>
        <v/>
      </c>
      <c r="BU460" s="1" t="str">
        <f aca="false">IF(G460&lt;&gt;"",IF(COUNTIF(BU$3:BU459,G460)&gt;0,"",G460),"")</f>
        <v/>
      </c>
    </row>
    <row r="461" customFormat="false" ht="15" hidden="false" customHeight="false" outlineLevel="0" collapsed="false">
      <c r="A461" s="972" t="str">
        <f aca="false">IF(B461&lt;&gt;"",CONCATENATE(B461,C461,D461,E461,F461,G461),"")</f>
        <v/>
      </c>
      <c r="B461" s="660"/>
      <c r="C461" s="660"/>
      <c r="D461" s="660"/>
      <c r="E461" s="1008"/>
      <c r="F461" s="660"/>
      <c r="G461" s="660"/>
      <c r="H461" s="1002"/>
      <c r="I461" s="1002"/>
      <c r="J461" s="1003"/>
      <c r="K461" s="1004"/>
      <c r="L461" s="1005"/>
      <c r="M461" s="1005"/>
      <c r="N461" s="1003"/>
      <c r="O461" s="1014"/>
      <c r="P461" s="1008"/>
      <c r="Q461" s="1008"/>
      <c r="R461" s="1008"/>
      <c r="S461" s="1007"/>
      <c r="V461" s="111" t="n">
        <f aca="false">+V460+1</f>
        <v>459</v>
      </c>
      <c r="W461" s="977" t="str">
        <f aca="false">IFERROR(VLOOKUP($V460,AD:AK,8,FALSE()),"")</f>
        <v/>
      </c>
      <c r="X461" s="977" t="str">
        <f aca="false">IFERROR(VLOOKUP($V461,AE:AL,8,FALSE()),"")</f>
        <v/>
      </c>
      <c r="Y461" s="977" t="str">
        <f aca="false">IFERROR(VLOOKUP($V461,AF:AM,8,FALSE()),"")</f>
        <v/>
      </c>
      <c r="Z461" s="977" t="str">
        <f aca="false">IFERROR(VLOOKUP($V461,AG:AN,8,FALSE()),"")</f>
        <v/>
      </c>
      <c r="AA461" s="977" t="str">
        <f aca="false">IFERROR(VLOOKUP($V461,AH:AO,8,FALSE()),"")</f>
        <v/>
      </c>
      <c r="AB461" s="977" t="str">
        <f aca="false">IFERROR(VLOOKUP($V461,AI:AP,8,FALSE()),"")</f>
        <v/>
      </c>
      <c r="AD461" s="111" t="str">
        <f aca="false">IF(AK461&lt;&gt;"",MAX(AD$3:AD460)+1,"")</f>
        <v/>
      </c>
      <c r="AE461" s="111" t="str">
        <f aca="false">IF(AL461&lt;&gt;"",MAX(AE$3:AE460)+1,"")</f>
        <v/>
      </c>
      <c r="AF461" s="111" t="str">
        <f aca="false">IF(AM461&lt;&gt;"",MAX(AF$3:AF460)+1,"")</f>
        <v/>
      </c>
      <c r="AG461" s="111" t="str">
        <f aca="false">IF(AN461&lt;&gt;"",MAX(AG$3:AG460)+1,"")</f>
        <v/>
      </c>
      <c r="AH461" s="111" t="str">
        <f aca="false">IF(AO461&lt;&gt;"",MAX(AH$3:AH460)+1,"")</f>
        <v/>
      </c>
      <c r="AI461" s="111" t="str">
        <f aca="false">IF(AP461&lt;&gt;"",MAX(AI$3:AI460)+1,"")</f>
        <v/>
      </c>
      <c r="AK461" s="111" t="str">
        <f aca="false">IF(B461="","",IF(COUNTIF($AK$3:AL460,B461)=0,B461,""))</f>
        <v/>
      </c>
      <c r="AL461" s="111" t="str">
        <f aca="false">IF(C461="","",IF($B461='Oneri di Urbanizzazione'!$E$33,IF(COUNTIF($AL$3:AL460,$C461)=0,$C461,""),""))</f>
        <v/>
      </c>
      <c r="AM461" s="111" t="str">
        <f aca="false">IF(D461="","",IF(AND($B461='Oneri di Urbanizzazione'!$E$33,$C461='Oneri di Urbanizzazione'!$E$35),IF(COUNTIF(AM$3:AM460,$D461)=0,$D461,""),""))</f>
        <v/>
      </c>
      <c r="AN461" s="111" t="str">
        <f aca="false">IF(E461="","",IF(AND($B461='Oneri di Urbanizzazione'!$E$33,$C461='Oneri di Urbanizzazione'!$E$35,$D461='Oneri di Urbanizzazione'!$E$38),IF(COUNTIF(AN$3:AN460,$E461)=0,$E461,""),""))</f>
        <v/>
      </c>
      <c r="AO461" s="111" t="str">
        <f aca="false">IF(F461="","",IF(AND($B461='Oneri di Urbanizzazione'!$E$33,$C461='Oneri di Urbanizzazione'!$E$35,$D461='Oneri di Urbanizzazione'!$E$38,$E461='Oneri di Urbanizzazione'!$E$40),IF(COUNTIF(AO$3:AO460,$F461)=0,$F461,""),""))</f>
        <v/>
      </c>
      <c r="AP461" s="111" t="str">
        <f aca="false">IF(G461="","",IF(AND($B461='Oneri di Urbanizzazione'!$E$33,$C461='Oneri di Urbanizzazione'!$E$35,$D461='Oneri di Urbanizzazione'!$E$38,$E461='Oneri di Urbanizzazione'!$E$40,$F461='Oneri di Urbanizzazione'!$E$42),IF(COUNTIF(AP$3:AP460,$G461)=0,$G461,""),""))</f>
        <v/>
      </c>
      <c r="AY461" s="1" t="n">
        <f aca="false">+AY460+1</f>
        <v>459</v>
      </c>
      <c r="AZ461" s="978" t="str">
        <f aca="false">IFERROR(VLOOKUP($AY461,BI:BP,8,FALSE()),"")</f>
        <v/>
      </c>
      <c r="BA461" s="978" t="str">
        <f aca="false">IFERROR(VLOOKUP($AY461,BJ:BQ,8,FALSE()),"")</f>
        <v/>
      </c>
      <c r="BB461" s="978" t="str">
        <f aca="false">IFERROR(VLOOKUP($AY461,BK:BR,8,FALSE()),"")</f>
        <v/>
      </c>
      <c r="BC461" s="978" t="str">
        <f aca="false">IFERROR(VLOOKUP($AY461,BL:BS,8,FALSE()),"")</f>
        <v/>
      </c>
      <c r="BD461" s="978" t="str">
        <f aca="false">IFERROR(VLOOKUP($AY461,BM:BT,8,FALSE()),"")</f>
        <v/>
      </c>
      <c r="BE461" s="978" t="str">
        <f aca="false">IFERROR(VLOOKUP($AY461,BN:BU,8,FALSE()),"")</f>
        <v/>
      </c>
      <c r="BI461" s="1" t="str">
        <f aca="false">IF(BP461&lt;&gt;"",MAX(BI$3:BI460)+1,"")</f>
        <v/>
      </c>
      <c r="BJ461" s="1" t="str">
        <f aca="false">IF(BQ461&lt;&gt;"",MAX(BJ$3:BJ460)+1,"")</f>
        <v/>
      </c>
      <c r="BK461" s="1" t="str">
        <f aca="false">IF(BR461&lt;&gt;"",MAX(BK$3:BK460)+1,"")</f>
        <v/>
      </c>
      <c r="BL461" s="1" t="str">
        <f aca="false">IF(BS461&lt;&gt;"",MAX(BL$3:BL460)+1,"")</f>
        <v/>
      </c>
      <c r="BM461" s="1" t="str">
        <f aca="false">IF(BT461&lt;&gt;"",MAX(BM$3:BM460)+1,"")</f>
        <v/>
      </c>
      <c r="BN461" s="1" t="str">
        <f aca="false">IF(BU461&lt;&gt;"",MAX(BN$3:BN460)+1,"")</f>
        <v/>
      </c>
      <c r="BP461" s="1" t="str">
        <f aca="false">IF(B461&lt;&gt;"",IF(COUNTIF(BP$3:BP460,B461)&gt;0,"",B461),"")</f>
        <v/>
      </c>
      <c r="BQ461" s="1" t="str">
        <f aca="false">IF(C461&lt;&gt;"",IF(COUNTIF(BQ$3:BQ460,C461)&gt;0,"",C461),"")</f>
        <v/>
      </c>
      <c r="BR461" s="1" t="str">
        <f aca="false">IF(D461&lt;&gt;"",IF(COUNTIF(BR$3:BR460,D461)&gt;0,"",D461),"")</f>
        <v/>
      </c>
      <c r="BS461" s="1" t="str">
        <f aca="false">IF(E461&lt;&gt;"",IF(COUNTIF(BS$3:BS460,E461)&gt;0,"",E461),"")</f>
        <v/>
      </c>
      <c r="BT461" s="1" t="str">
        <f aca="false">IF(F461&lt;&gt;"",IF(COUNTIF(BT$3:BT460,F461)&gt;0,"",F461),"")</f>
        <v/>
      </c>
      <c r="BU461" s="1" t="str">
        <f aca="false">IF(G461&lt;&gt;"",IF(COUNTIF(BU$3:BU460,G461)&gt;0,"",G461),"")</f>
        <v/>
      </c>
    </row>
    <row r="462" customFormat="false" ht="15" hidden="false" customHeight="false" outlineLevel="0" collapsed="false">
      <c r="A462" s="972" t="str">
        <f aca="false">IF(B462&lt;&gt;"",CONCATENATE(B462,C462,D462,E462,F462,G462),"")</f>
        <v/>
      </c>
      <c r="B462" s="660"/>
      <c r="C462" s="660"/>
      <c r="D462" s="660"/>
      <c r="E462" s="1008"/>
      <c r="F462" s="660"/>
      <c r="G462" s="660"/>
      <c r="H462" s="1002"/>
      <c r="I462" s="1002"/>
      <c r="J462" s="1003"/>
      <c r="K462" s="1004"/>
      <c r="L462" s="1005"/>
      <c r="M462" s="1005"/>
      <c r="N462" s="1003"/>
      <c r="O462" s="1014"/>
      <c r="P462" s="1008"/>
      <c r="Q462" s="1008"/>
      <c r="R462" s="1008"/>
      <c r="S462" s="1007"/>
      <c r="V462" s="111" t="n">
        <f aca="false">+V461+1</f>
        <v>460</v>
      </c>
      <c r="W462" s="977" t="str">
        <f aca="false">IFERROR(VLOOKUP($V461,AD:AK,8,FALSE()),"")</f>
        <v/>
      </c>
      <c r="X462" s="977" t="str">
        <f aca="false">IFERROR(VLOOKUP($V462,AE:AL,8,FALSE()),"")</f>
        <v/>
      </c>
      <c r="Y462" s="977" t="str">
        <f aca="false">IFERROR(VLOOKUP($V462,AF:AM,8,FALSE()),"")</f>
        <v/>
      </c>
      <c r="Z462" s="977" t="str">
        <f aca="false">IFERROR(VLOOKUP($V462,AG:AN,8,FALSE()),"")</f>
        <v/>
      </c>
      <c r="AA462" s="977" t="str">
        <f aca="false">IFERROR(VLOOKUP($V462,AH:AO,8,FALSE()),"")</f>
        <v/>
      </c>
      <c r="AB462" s="977" t="str">
        <f aca="false">IFERROR(VLOOKUP($V462,AI:AP,8,FALSE()),"")</f>
        <v/>
      </c>
      <c r="AD462" s="111" t="str">
        <f aca="false">IF(AK462&lt;&gt;"",MAX(AD$3:AD461)+1,"")</f>
        <v/>
      </c>
      <c r="AE462" s="111" t="str">
        <f aca="false">IF(AL462&lt;&gt;"",MAX(AE$3:AE461)+1,"")</f>
        <v/>
      </c>
      <c r="AF462" s="111" t="str">
        <f aca="false">IF(AM462&lt;&gt;"",MAX(AF$3:AF461)+1,"")</f>
        <v/>
      </c>
      <c r="AG462" s="111" t="str">
        <f aca="false">IF(AN462&lt;&gt;"",MAX(AG$3:AG461)+1,"")</f>
        <v/>
      </c>
      <c r="AH462" s="111" t="str">
        <f aca="false">IF(AO462&lt;&gt;"",MAX(AH$3:AH461)+1,"")</f>
        <v/>
      </c>
      <c r="AI462" s="111" t="str">
        <f aca="false">IF(AP462&lt;&gt;"",MAX(AI$3:AI461)+1,"")</f>
        <v/>
      </c>
      <c r="AK462" s="111" t="str">
        <f aca="false">IF(B462="","",IF(COUNTIF($AK$3:AL461,B462)=0,B462,""))</f>
        <v/>
      </c>
      <c r="AL462" s="111" t="str">
        <f aca="false">IF(C462="","",IF($B462='Oneri di Urbanizzazione'!$E$33,IF(COUNTIF($AL$3:AL461,$C462)=0,$C462,""),""))</f>
        <v/>
      </c>
      <c r="AM462" s="111" t="str">
        <f aca="false">IF(D462="","",IF(AND($B462='Oneri di Urbanizzazione'!$E$33,$C462='Oneri di Urbanizzazione'!$E$35),IF(COUNTIF(AM$3:AM461,$D462)=0,$D462,""),""))</f>
        <v/>
      </c>
      <c r="AN462" s="111" t="str">
        <f aca="false">IF(E462="","",IF(AND($B462='Oneri di Urbanizzazione'!$E$33,$C462='Oneri di Urbanizzazione'!$E$35,$D462='Oneri di Urbanizzazione'!$E$38),IF(COUNTIF(AN$3:AN461,$E462)=0,$E462,""),""))</f>
        <v/>
      </c>
      <c r="AO462" s="111" t="str">
        <f aca="false">IF(F462="","",IF(AND($B462='Oneri di Urbanizzazione'!$E$33,$C462='Oneri di Urbanizzazione'!$E$35,$D462='Oneri di Urbanizzazione'!$E$38,$E462='Oneri di Urbanizzazione'!$E$40),IF(COUNTIF(AO$3:AO461,$F462)=0,$F462,""),""))</f>
        <v/>
      </c>
      <c r="AP462" s="111" t="str">
        <f aca="false">IF(G462="","",IF(AND($B462='Oneri di Urbanizzazione'!$E$33,$C462='Oneri di Urbanizzazione'!$E$35,$D462='Oneri di Urbanizzazione'!$E$38,$E462='Oneri di Urbanizzazione'!$E$40,$F462='Oneri di Urbanizzazione'!$E$42),IF(COUNTIF(AP$3:AP461,$G462)=0,$G462,""),""))</f>
        <v/>
      </c>
      <c r="AY462" s="1" t="n">
        <f aca="false">+AY461+1</f>
        <v>460</v>
      </c>
      <c r="AZ462" s="978" t="str">
        <f aca="false">IFERROR(VLOOKUP($AY462,BI:BP,8,FALSE()),"")</f>
        <v/>
      </c>
      <c r="BA462" s="978" t="str">
        <f aca="false">IFERROR(VLOOKUP($AY462,BJ:BQ,8,FALSE()),"")</f>
        <v/>
      </c>
      <c r="BB462" s="978" t="str">
        <f aca="false">IFERROR(VLOOKUP($AY462,BK:BR,8,FALSE()),"")</f>
        <v/>
      </c>
      <c r="BC462" s="978" t="str">
        <f aca="false">IFERROR(VLOOKUP($AY462,BL:BS,8,FALSE()),"")</f>
        <v/>
      </c>
      <c r="BD462" s="978" t="str">
        <f aca="false">IFERROR(VLOOKUP($AY462,BM:BT,8,FALSE()),"")</f>
        <v/>
      </c>
      <c r="BE462" s="978" t="str">
        <f aca="false">IFERROR(VLOOKUP($AY462,BN:BU,8,FALSE()),"")</f>
        <v/>
      </c>
      <c r="BI462" s="1" t="str">
        <f aca="false">IF(BP462&lt;&gt;"",MAX(BI$3:BI461)+1,"")</f>
        <v/>
      </c>
      <c r="BJ462" s="1" t="str">
        <f aca="false">IF(BQ462&lt;&gt;"",MAX(BJ$3:BJ461)+1,"")</f>
        <v/>
      </c>
      <c r="BK462" s="1" t="str">
        <f aca="false">IF(BR462&lt;&gt;"",MAX(BK$3:BK461)+1,"")</f>
        <v/>
      </c>
      <c r="BL462" s="1" t="str">
        <f aca="false">IF(BS462&lt;&gt;"",MAX(BL$3:BL461)+1,"")</f>
        <v/>
      </c>
      <c r="BM462" s="1" t="str">
        <f aca="false">IF(BT462&lt;&gt;"",MAX(BM$3:BM461)+1,"")</f>
        <v/>
      </c>
      <c r="BN462" s="1" t="str">
        <f aca="false">IF(BU462&lt;&gt;"",MAX(BN$3:BN461)+1,"")</f>
        <v/>
      </c>
      <c r="BP462" s="1" t="str">
        <f aca="false">IF(B462&lt;&gt;"",IF(COUNTIF(BP$3:BP461,B462)&gt;0,"",B462),"")</f>
        <v/>
      </c>
      <c r="BQ462" s="1" t="str">
        <f aca="false">IF(C462&lt;&gt;"",IF(COUNTIF(BQ$3:BQ461,C462)&gt;0,"",C462),"")</f>
        <v/>
      </c>
      <c r="BR462" s="1" t="str">
        <f aca="false">IF(D462&lt;&gt;"",IF(COUNTIF(BR$3:BR461,D462)&gt;0,"",D462),"")</f>
        <v/>
      </c>
      <c r="BS462" s="1" t="str">
        <f aca="false">IF(E462&lt;&gt;"",IF(COUNTIF(BS$3:BS461,E462)&gt;0,"",E462),"")</f>
        <v/>
      </c>
      <c r="BT462" s="1" t="str">
        <f aca="false">IF(F462&lt;&gt;"",IF(COUNTIF(BT$3:BT461,F462)&gt;0,"",F462),"")</f>
        <v/>
      </c>
      <c r="BU462" s="1" t="str">
        <f aca="false">IF(G462&lt;&gt;"",IF(COUNTIF(BU$3:BU461,G462)&gt;0,"",G462),"")</f>
        <v/>
      </c>
    </row>
    <row r="463" customFormat="false" ht="15" hidden="false" customHeight="false" outlineLevel="0" collapsed="false">
      <c r="A463" s="972" t="str">
        <f aca="false">IF(B463&lt;&gt;"",CONCATENATE(B463,C463,D463,E463,F463,G463),"")</f>
        <v/>
      </c>
      <c r="B463" s="660"/>
      <c r="C463" s="660"/>
      <c r="D463" s="660"/>
      <c r="E463" s="1008"/>
      <c r="F463" s="660"/>
      <c r="G463" s="660"/>
      <c r="H463" s="1002"/>
      <c r="I463" s="1002"/>
      <c r="J463" s="1003"/>
      <c r="K463" s="1004"/>
      <c r="L463" s="1005"/>
      <c r="M463" s="1005"/>
      <c r="N463" s="1003"/>
      <c r="O463" s="1014"/>
      <c r="P463" s="1008"/>
      <c r="Q463" s="1008"/>
      <c r="R463" s="1008"/>
      <c r="S463" s="1007"/>
      <c r="V463" s="111" t="n">
        <f aca="false">+V462+1</f>
        <v>461</v>
      </c>
      <c r="W463" s="977" t="str">
        <f aca="false">IFERROR(VLOOKUP($V462,AD:AK,8,FALSE()),"")</f>
        <v/>
      </c>
      <c r="X463" s="977" t="str">
        <f aca="false">IFERROR(VLOOKUP($V463,AE:AL,8,FALSE()),"")</f>
        <v/>
      </c>
      <c r="Y463" s="977" t="str">
        <f aca="false">IFERROR(VLOOKUP($V463,AF:AM,8,FALSE()),"")</f>
        <v/>
      </c>
      <c r="Z463" s="977" t="str">
        <f aca="false">IFERROR(VLOOKUP($V463,AG:AN,8,FALSE()),"")</f>
        <v/>
      </c>
      <c r="AA463" s="977" t="str">
        <f aca="false">IFERROR(VLOOKUP($V463,AH:AO,8,FALSE()),"")</f>
        <v/>
      </c>
      <c r="AB463" s="977" t="str">
        <f aca="false">IFERROR(VLOOKUP($V463,AI:AP,8,FALSE()),"")</f>
        <v/>
      </c>
      <c r="AD463" s="111" t="str">
        <f aca="false">IF(AK463&lt;&gt;"",MAX(AD$3:AD462)+1,"")</f>
        <v/>
      </c>
      <c r="AE463" s="111" t="str">
        <f aca="false">IF(AL463&lt;&gt;"",MAX(AE$3:AE462)+1,"")</f>
        <v/>
      </c>
      <c r="AF463" s="111" t="str">
        <f aca="false">IF(AM463&lt;&gt;"",MAX(AF$3:AF462)+1,"")</f>
        <v/>
      </c>
      <c r="AG463" s="111" t="str">
        <f aca="false">IF(AN463&lt;&gt;"",MAX(AG$3:AG462)+1,"")</f>
        <v/>
      </c>
      <c r="AH463" s="111" t="str">
        <f aca="false">IF(AO463&lt;&gt;"",MAX(AH$3:AH462)+1,"")</f>
        <v/>
      </c>
      <c r="AI463" s="111" t="str">
        <f aca="false">IF(AP463&lt;&gt;"",MAX(AI$3:AI462)+1,"")</f>
        <v/>
      </c>
      <c r="AK463" s="111" t="str">
        <f aca="false">IF(B463="","",IF(COUNTIF($AK$3:AL462,B463)=0,B463,""))</f>
        <v/>
      </c>
      <c r="AL463" s="111" t="str">
        <f aca="false">IF(C463="","",IF($B463='Oneri di Urbanizzazione'!$E$33,IF(COUNTIF($AL$3:AL462,$C463)=0,$C463,""),""))</f>
        <v/>
      </c>
      <c r="AM463" s="111" t="str">
        <f aca="false">IF(D463="","",IF(AND($B463='Oneri di Urbanizzazione'!$E$33,$C463='Oneri di Urbanizzazione'!$E$35),IF(COUNTIF(AM$3:AM462,$D463)=0,$D463,""),""))</f>
        <v/>
      </c>
      <c r="AN463" s="111" t="str">
        <f aca="false">IF(E463="","",IF(AND($B463='Oneri di Urbanizzazione'!$E$33,$C463='Oneri di Urbanizzazione'!$E$35,$D463='Oneri di Urbanizzazione'!$E$38),IF(COUNTIF(AN$3:AN462,$E463)=0,$E463,""),""))</f>
        <v/>
      </c>
      <c r="AO463" s="111" t="str">
        <f aca="false">IF(F463="","",IF(AND($B463='Oneri di Urbanizzazione'!$E$33,$C463='Oneri di Urbanizzazione'!$E$35,$D463='Oneri di Urbanizzazione'!$E$38,$E463='Oneri di Urbanizzazione'!$E$40),IF(COUNTIF(AO$3:AO462,$F463)=0,$F463,""),""))</f>
        <v/>
      </c>
      <c r="AP463" s="111" t="str">
        <f aca="false">IF(G463="","",IF(AND($B463='Oneri di Urbanizzazione'!$E$33,$C463='Oneri di Urbanizzazione'!$E$35,$D463='Oneri di Urbanizzazione'!$E$38,$E463='Oneri di Urbanizzazione'!$E$40,$F463='Oneri di Urbanizzazione'!$E$42),IF(COUNTIF(AP$3:AP462,$G463)=0,$G463,""),""))</f>
        <v/>
      </c>
      <c r="AY463" s="1" t="n">
        <f aca="false">+AY462+1</f>
        <v>461</v>
      </c>
      <c r="AZ463" s="978" t="str">
        <f aca="false">IFERROR(VLOOKUP($AY463,BI:BP,8,FALSE()),"")</f>
        <v/>
      </c>
      <c r="BA463" s="978" t="str">
        <f aca="false">IFERROR(VLOOKUP($AY463,BJ:BQ,8,FALSE()),"")</f>
        <v/>
      </c>
      <c r="BB463" s="978" t="str">
        <f aca="false">IFERROR(VLOOKUP($AY463,BK:BR,8,FALSE()),"")</f>
        <v/>
      </c>
      <c r="BC463" s="978" t="str">
        <f aca="false">IFERROR(VLOOKUP($AY463,BL:BS,8,FALSE()),"")</f>
        <v/>
      </c>
      <c r="BD463" s="978" t="str">
        <f aca="false">IFERROR(VLOOKUP($AY463,BM:BT,8,FALSE()),"")</f>
        <v/>
      </c>
      <c r="BE463" s="978" t="str">
        <f aca="false">IFERROR(VLOOKUP($AY463,BN:BU,8,FALSE()),"")</f>
        <v/>
      </c>
      <c r="BI463" s="1" t="str">
        <f aca="false">IF(BP463&lt;&gt;"",MAX(BI$3:BI462)+1,"")</f>
        <v/>
      </c>
      <c r="BJ463" s="1" t="str">
        <f aca="false">IF(BQ463&lt;&gt;"",MAX(BJ$3:BJ462)+1,"")</f>
        <v/>
      </c>
      <c r="BK463" s="1" t="str">
        <f aca="false">IF(BR463&lt;&gt;"",MAX(BK$3:BK462)+1,"")</f>
        <v/>
      </c>
      <c r="BL463" s="1" t="str">
        <f aca="false">IF(BS463&lt;&gt;"",MAX(BL$3:BL462)+1,"")</f>
        <v/>
      </c>
      <c r="BM463" s="1" t="str">
        <f aca="false">IF(BT463&lt;&gt;"",MAX(BM$3:BM462)+1,"")</f>
        <v/>
      </c>
      <c r="BN463" s="1" t="str">
        <f aca="false">IF(BU463&lt;&gt;"",MAX(BN$3:BN462)+1,"")</f>
        <v/>
      </c>
      <c r="BP463" s="1" t="str">
        <f aca="false">IF(B463&lt;&gt;"",IF(COUNTIF(BP$3:BP462,B463)&gt;0,"",B463),"")</f>
        <v/>
      </c>
      <c r="BQ463" s="1" t="str">
        <f aca="false">IF(C463&lt;&gt;"",IF(COUNTIF(BQ$3:BQ462,C463)&gt;0,"",C463),"")</f>
        <v/>
      </c>
      <c r="BR463" s="1" t="str">
        <f aca="false">IF(D463&lt;&gt;"",IF(COUNTIF(BR$3:BR462,D463)&gt;0,"",D463),"")</f>
        <v/>
      </c>
      <c r="BS463" s="1" t="str">
        <f aca="false">IF(E463&lt;&gt;"",IF(COUNTIF(BS$3:BS462,E463)&gt;0,"",E463),"")</f>
        <v/>
      </c>
      <c r="BT463" s="1" t="str">
        <f aca="false">IF(F463&lt;&gt;"",IF(COUNTIF(BT$3:BT462,F463)&gt;0,"",F463),"")</f>
        <v/>
      </c>
      <c r="BU463" s="1" t="str">
        <f aca="false">IF(G463&lt;&gt;"",IF(COUNTIF(BU$3:BU462,G463)&gt;0,"",G463),"")</f>
        <v/>
      </c>
    </row>
    <row r="464" customFormat="false" ht="15" hidden="false" customHeight="false" outlineLevel="0" collapsed="false">
      <c r="A464" s="972" t="str">
        <f aca="false">IF(B464&lt;&gt;"",CONCATENATE(B464,C464,D464,E464,F464,G464),"")</f>
        <v/>
      </c>
      <c r="B464" s="660"/>
      <c r="C464" s="660"/>
      <c r="D464" s="660"/>
      <c r="E464" s="1008"/>
      <c r="F464" s="660"/>
      <c r="G464" s="660"/>
      <c r="H464" s="1002"/>
      <c r="I464" s="1002"/>
      <c r="J464" s="1003"/>
      <c r="K464" s="1004"/>
      <c r="L464" s="1005"/>
      <c r="M464" s="1005"/>
      <c r="N464" s="1003"/>
      <c r="O464" s="1014"/>
      <c r="P464" s="1008"/>
      <c r="Q464" s="1008"/>
      <c r="R464" s="1008"/>
      <c r="S464" s="1007"/>
      <c r="V464" s="111" t="n">
        <f aca="false">+V463+1</f>
        <v>462</v>
      </c>
      <c r="W464" s="977" t="str">
        <f aca="false">IFERROR(VLOOKUP($V463,AD:AK,8,FALSE()),"")</f>
        <v/>
      </c>
      <c r="X464" s="977" t="str">
        <f aca="false">IFERROR(VLOOKUP($V464,AE:AL,8,FALSE()),"")</f>
        <v/>
      </c>
      <c r="Y464" s="977" t="str">
        <f aca="false">IFERROR(VLOOKUP($V464,AF:AM,8,FALSE()),"")</f>
        <v/>
      </c>
      <c r="Z464" s="977" t="str">
        <f aca="false">IFERROR(VLOOKUP($V464,AG:AN,8,FALSE()),"")</f>
        <v/>
      </c>
      <c r="AA464" s="977" t="str">
        <f aca="false">IFERROR(VLOOKUP($V464,AH:AO,8,FALSE()),"")</f>
        <v/>
      </c>
      <c r="AB464" s="977" t="str">
        <f aca="false">IFERROR(VLOOKUP($V464,AI:AP,8,FALSE()),"")</f>
        <v/>
      </c>
      <c r="AD464" s="111" t="str">
        <f aca="false">IF(AK464&lt;&gt;"",MAX(AD$3:AD463)+1,"")</f>
        <v/>
      </c>
      <c r="AE464" s="111" t="str">
        <f aca="false">IF(AL464&lt;&gt;"",MAX(AE$3:AE463)+1,"")</f>
        <v/>
      </c>
      <c r="AF464" s="111" t="str">
        <f aca="false">IF(AM464&lt;&gt;"",MAX(AF$3:AF463)+1,"")</f>
        <v/>
      </c>
      <c r="AG464" s="111" t="str">
        <f aca="false">IF(AN464&lt;&gt;"",MAX(AG$3:AG463)+1,"")</f>
        <v/>
      </c>
      <c r="AH464" s="111" t="str">
        <f aca="false">IF(AO464&lt;&gt;"",MAX(AH$3:AH463)+1,"")</f>
        <v/>
      </c>
      <c r="AI464" s="111" t="str">
        <f aca="false">IF(AP464&lt;&gt;"",MAX(AI$3:AI463)+1,"")</f>
        <v/>
      </c>
      <c r="AK464" s="111" t="str">
        <f aca="false">IF(B464="","",IF(COUNTIF($AK$3:AL463,B464)=0,B464,""))</f>
        <v/>
      </c>
      <c r="AL464" s="111" t="str">
        <f aca="false">IF(C464="","",IF($B464='Oneri di Urbanizzazione'!$E$33,IF(COUNTIF($AL$3:AL463,$C464)=0,$C464,""),""))</f>
        <v/>
      </c>
      <c r="AM464" s="111" t="str">
        <f aca="false">IF(D464="","",IF(AND($B464='Oneri di Urbanizzazione'!$E$33,$C464='Oneri di Urbanizzazione'!$E$35),IF(COUNTIF(AM$3:AM463,$D464)=0,$D464,""),""))</f>
        <v/>
      </c>
      <c r="AN464" s="111" t="str">
        <f aca="false">IF(E464="","",IF(AND($B464='Oneri di Urbanizzazione'!$E$33,$C464='Oneri di Urbanizzazione'!$E$35,$D464='Oneri di Urbanizzazione'!$E$38),IF(COUNTIF(AN$3:AN463,$E464)=0,$E464,""),""))</f>
        <v/>
      </c>
      <c r="AO464" s="111" t="str">
        <f aca="false">IF(F464="","",IF(AND($B464='Oneri di Urbanizzazione'!$E$33,$C464='Oneri di Urbanizzazione'!$E$35,$D464='Oneri di Urbanizzazione'!$E$38,$E464='Oneri di Urbanizzazione'!$E$40),IF(COUNTIF(AO$3:AO463,$F464)=0,$F464,""),""))</f>
        <v/>
      </c>
      <c r="AP464" s="111" t="str">
        <f aca="false">IF(G464="","",IF(AND($B464='Oneri di Urbanizzazione'!$E$33,$C464='Oneri di Urbanizzazione'!$E$35,$D464='Oneri di Urbanizzazione'!$E$38,$E464='Oneri di Urbanizzazione'!$E$40,$F464='Oneri di Urbanizzazione'!$E$42),IF(COUNTIF(AP$3:AP463,$G464)=0,$G464,""),""))</f>
        <v/>
      </c>
      <c r="AY464" s="1" t="n">
        <f aca="false">+AY463+1</f>
        <v>462</v>
      </c>
      <c r="AZ464" s="978" t="str">
        <f aca="false">IFERROR(VLOOKUP($AY464,BI:BP,8,FALSE()),"")</f>
        <v/>
      </c>
      <c r="BA464" s="978" t="str">
        <f aca="false">IFERROR(VLOOKUP($AY464,BJ:BQ,8,FALSE()),"")</f>
        <v/>
      </c>
      <c r="BB464" s="978" t="str">
        <f aca="false">IFERROR(VLOOKUP($AY464,BK:BR,8,FALSE()),"")</f>
        <v/>
      </c>
      <c r="BC464" s="978" t="str">
        <f aca="false">IFERROR(VLOOKUP($AY464,BL:BS,8,FALSE()),"")</f>
        <v/>
      </c>
      <c r="BD464" s="978" t="str">
        <f aca="false">IFERROR(VLOOKUP($AY464,BM:BT,8,FALSE()),"")</f>
        <v/>
      </c>
      <c r="BE464" s="978" t="str">
        <f aca="false">IFERROR(VLOOKUP($AY464,BN:BU,8,FALSE()),"")</f>
        <v/>
      </c>
      <c r="BI464" s="1" t="str">
        <f aca="false">IF(BP464&lt;&gt;"",MAX(BI$3:BI463)+1,"")</f>
        <v/>
      </c>
      <c r="BJ464" s="1" t="str">
        <f aca="false">IF(BQ464&lt;&gt;"",MAX(BJ$3:BJ463)+1,"")</f>
        <v/>
      </c>
      <c r="BK464" s="1" t="str">
        <f aca="false">IF(BR464&lt;&gt;"",MAX(BK$3:BK463)+1,"")</f>
        <v/>
      </c>
      <c r="BL464" s="1" t="str">
        <f aca="false">IF(BS464&lt;&gt;"",MAX(BL$3:BL463)+1,"")</f>
        <v/>
      </c>
      <c r="BM464" s="1" t="str">
        <f aca="false">IF(BT464&lt;&gt;"",MAX(BM$3:BM463)+1,"")</f>
        <v/>
      </c>
      <c r="BN464" s="1" t="str">
        <f aca="false">IF(BU464&lt;&gt;"",MAX(BN$3:BN463)+1,"")</f>
        <v/>
      </c>
      <c r="BP464" s="1" t="str">
        <f aca="false">IF(B464&lt;&gt;"",IF(COUNTIF(BP$3:BP463,B464)&gt;0,"",B464),"")</f>
        <v/>
      </c>
      <c r="BQ464" s="1" t="str">
        <f aca="false">IF(C464&lt;&gt;"",IF(COUNTIF(BQ$3:BQ463,C464)&gt;0,"",C464),"")</f>
        <v/>
      </c>
      <c r="BR464" s="1" t="str">
        <f aca="false">IF(D464&lt;&gt;"",IF(COUNTIF(BR$3:BR463,D464)&gt;0,"",D464),"")</f>
        <v/>
      </c>
      <c r="BS464" s="1" t="str">
        <f aca="false">IF(E464&lt;&gt;"",IF(COUNTIF(BS$3:BS463,E464)&gt;0,"",E464),"")</f>
        <v/>
      </c>
      <c r="BT464" s="1" t="str">
        <f aca="false">IF(F464&lt;&gt;"",IF(COUNTIF(BT$3:BT463,F464)&gt;0,"",F464),"")</f>
        <v/>
      </c>
      <c r="BU464" s="1" t="str">
        <f aca="false">IF(G464&lt;&gt;"",IF(COUNTIF(BU$3:BU463,G464)&gt;0,"",G464),"")</f>
        <v/>
      </c>
    </row>
    <row r="465" customFormat="false" ht="15" hidden="false" customHeight="false" outlineLevel="0" collapsed="false">
      <c r="A465" s="972" t="str">
        <f aca="false">IF(B465&lt;&gt;"",CONCATENATE(B465,C465,D465,E465,F465,G465),"")</f>
        <v/>
      </c>
      <c r="B465" s="660"/>
      <c r="C465" s="660"/>
      <c r="D465" s="660"/>
      <c r="E465" s="1008"/>
      <c r="F465" s="660"/>
      <c r="G465" s="660"/>
      <c r="H465" s="1002"/>
      <c r="I465" s="1002"/>
      <c r="J465" s="1003"/>
      <c r="K465" s="1004"/>
      <c r="L465" s="1005"/>
      <c r="M465" s="1005"/>
      <c r="N465" s="1003"/>
      <c r="O465" s="1014"/>
      <c r="P465" s="1008"/>
      <c r="Q465" s="1008"/>
      <c r="R465" s="1008"/>
      <c r="S465" s="1007"/>
      <c r="V465" s="111" t="n">
        <f aca="false">+V464+1</f>
        <v>463</v>
      </c>
      <c r="W465" s="977" t="str">
        <f aca="false">IFERROR(VLOOKUP($V464,AD:AK,8,FALSE()),"")</f>
        <v/>
      </c>
      <c r="X465" s="977" t="str">
        <f aca="false">IFERROR(VLOOKUP($V465,AE:AL,8,FALSE()),"")</f>
        <v/>
      </c>
      <c r="Y465" s="977" t="str">
        <f aca="false">IFERROR(VLOOKUP($V465,AF:AM,8,FALSE()),"")</f>
        <v/>
      </c>
      <c r="Z465" s="977" t="str">
        <f aca="false">IFERROR(VLOOKUP($V465,AG:AN,8,FALSE()),"")</f>
        <v/>
      </c>
      <c r="AA465" s="977" t="str">
        <f aca="false">IFERROR(VLOOKUP($V465,AH:AO,8,FALSE()),"")</f>
        <v/>
      </c>
      <c r="AB465" s="977" t="str">
        <f aca="false">IFERROR(VLOOKUP($V465,AI:AP,8,FALSE()),"")</f>
        <v/>
      </c>
      <c r="AD465" s="111" t="str">
        <f aca="false">IF(AK465&lt;&gt;"",MAX(AD$3:AD464)+1,"")</f>
        <v/>
      </c>
      <c r="AE465" s="111" t="str">
        <f aca="false">IF(AL465&lt;&gt;"",MAX(AE$3:AE464)+1,"")</f>
        <v/>
      </c>
      <c r="AF465" s="111" t="str">
        <f aca="false">IF(AM465&lt;&gt;"",MAX(AF$3:AF464)+1,"")</f>
        <v/>
      </c>
      <c r="AG465" s="111" t="str">
        <f aca="false">IF(AN465&lt;&gt;"",MAX(AG$3:AG464)+1,"")</f>
        <v/>
      </c>
      <c r="AH465" s="111" t="str">
        <f aca="false">IF(AO465&lt;&gt;"",MAX(AH$3:AH464)+1,"")</f>
        <v/>
      </c>
      <c r="AI465" s="111" t="str">
        <f aca="false">IF(AP465&lt;&gt;"",MAX(AI$3:AI464)+1,"")</f>
        <v/>
      </c>
      <c r="AK465" s="111" t="str">
        <f aca="false">IF(B465="","",IF(COUNTIF($AK$3:AL464,B465)=0,B465,""))</f>
        <v/>
      </c>
      <c r="AL465" s="111" t="str">
        <f aca="false">IF(C465="","",IF($B465='Oneri di Urbanizzazione'!$E$33,IF(COUNTIF($AL$3:AL464,$C465)=0,$C465,""),""))</f>
        <v/>
      </c>
      <c r="AM465" s="111" t="str">
        <f aca="false">IF(D465="","",IF(AND($B465='Oneri di Urbanizzazione'!$E$33,$C465='Oneri di Urbanizzazione'!$E$35),IF(COUNTIF(AM$3:AM464,$D465)=0,$D465,""),""))</f>
        <v/>
      </c>
      <c r="AN465" s="111" t="str">
        <f aca="false">IF(E465="","",IF(AND($B465='Oneri di Urbanizzazione'!$E$33,$C465='Oneri di Urbanizzazione'!$E$35,$D465='Oneri di Urbanizzazione'!$E$38),IF(COUNTIF(AN$3:AN464,$E465)=0,$E465,""),""))</f>
        <v/>
      </c>
      <c r="AO465" s="111" t="str">
        <f aca="false">IF(F465="","",IF(AND($B465='Oneri di Urbanizzazione'!$E$33,$C465='Oneri di Urbanizzazione'!$E$35,$D465='Oneri di Urbanizzazione'!$E$38,$E465='Oneri di Urbanizzazione'!$E$40),IF(COUNTIF(AO$3:AO464,$F465)=0,$F465,""),""))</f>
        <v/>
      </c>
      <c r="AP465" s="111" t="str">
        <f aca="false">IF(G465="","",IF(AND($B465='Oneri di Urbanizzazione'!$E$33,$C465='Oneri di Urbanizzazione'!$E$35,$D465='Oneri di Urbanizzazione'!$E$38,$E465='Oneri di Urbanizzazione'!$E$40,$F465='Oneri di Urbanizzazione'!$E$42),IF(COUNTIF(AP$3:AP464,$G465)=0,$G465,""),""))</f>
        <v/>
      </c>
      <c r="AY465" s="1" t="n">
        <f aca="false">+AY464+1</f>
        <v>463</v>
      </c>
      <c r="AZ465" s="978" t="str">
        <f aca="false">IFERROR(VLOOKUP($AY465,BI:BP,8,FALSE()),"")</f>
        <v/>
      </c>
      <c r="BA465" s="978" t="str">
        <f aca="false">IFERROR(VLOOKUP($AY465,BJ:BQ,8,FALSE()),"")</f>
        <v/>
      </c>
      <c r="BB465" s="978" t="str">
        <f aca="false">IFERROR(VLOOKUP($AY465,BK:BR,8,FALSE()),"")</f>
        <v/>
      </c>
      <c r="BC465" s="978" t="str">
        <f aca="false">IFERROR(VLOOKUP($AY465,BL:BS,8,FALSE()),"")</f>
        <v/>
      </c>
      <c r="BD465" s="978" t="str">
        <f aca="false">IFERROR(VLOOKUP($AY465,BM:BT,8,FALSE()),"")</f>
        <v/>
      </c>
      <c r="BE465" s="978" t="str">
        <f aca="false">IFERROR(VLOOKUP($AY465,BN:BU,8,FALSE()),"")</f>
        <v/>
      </c>
      <c r="BI465" s="1" t="str">
        <f aca="false">IF(BP465&lt;&gt;"",MAX(BI$3:BI464)+1,"")</f>
        <v/>
      </c>
      <c r="BJ465" s="1" t="str">
        <f aca="false">IF(BQ465&lt;&gt;"",MAX(BJ$3:BJ464)+1,"")</f>
        <v/>
      </c>
      <c r="BK465" s="1" t="str">
        <f aca="false">IF(BR465&lt;&gt;"",MAX(BK$3:BK464)+1,"")</f>
        <v/>
      </c>
      <c r="BL465" s="1" t="str">
        <f aca="false">IF(BS465&lt;&gt;"",MAX(BL$3:BL464)+1,"")</f>
        <v/>
      </c>
      <c r="BM465" s="1" t="str">
        <f aca="false">IF(BT465&lt;&gt;"",MAX(BM$3:BM464)+1,"")</f>
        <v/>
      </c>
      <c r="BN465" s="1" t="str">
        <f aca="false">IF(BU465&lt;&gt;"",MAX(BN$3:BN464)+1,"")</f>
        <v/>
      </c>
      <c r="BP465" s="1" t="str">
        <f aca="false">IF(B465&lt;&gt;"",IF(COUNTIF(BP$3:BP464,B465)&gt;0,"",B465),"")</f>
        <v/>
      </c>
      <c r="BQ465" s="1" t="str">
        <f aca="false">IF(C465&lt;&gt;"",IF(COUNTIF(BQ$3:BQ464,C465)&gt;0,"",C465),"")</f>
        <v/>
      </c>
      <c r="BR465" s="1" t="str">
        <f aca="false">IF(D465&lt;&gt;"",IF(COUNTIF(BR$3:BR464,D465)&gt;0,"",D465),"")</f>
        <v/>
      </c>
      <c r="BS465" s="1" t="str">
        <f aca="false">IF(E465&lt;&gt;"",IF(COUNTIF(BS$3:BS464,E465)&gt;0,"",E465),"")</f>
        <v/>
      </c>
      <c r="BT465" s="1" t="str">
        <f aca="false">IF(F465&lt;&gt;"",IF(COUNTIF(BT$3:BT464,F465)&gt;0,"",F465),"")</f>
        <v/>
      </c>
      <c r="BU465" s="1" t="str">
        <f aca="false">IF(G465&lt;&gt;"",IF(COUNTIF(BU$3:BU464,G465)&gt;0,"",G465),"")</f>
        <v/>
      </c>
    </row>
    <row r="466" customFormat="false" ht="15" hidden="false" customHeight="false" outlineLevel="0" collapsed="false">
      <c r="A466" s="972" t="str">
        <f aca="false">IF(B466&lt;&gt;"",CONCATENATE(B466,C466,D466,E466,F466,G466),"")</f>
        <v/>
      </c>
      <c r="B466" s="660"/>
      <c r="C466" s="660"/>
      <c r="D466" s="660"/>
      <c r="E466" s="1008"/>
      <c r="F466" s="660"/>
      <c r="G466" s="660"/>
      <c r="H466" s="1002"/>
      <c r="I466" s="1002"/>
      <c r="J466" s="1003"/>
      <c r="K466" s="1004"/>
      <c r="L466" s="1005"/>
      <c r="M466" s="1005"/>
      <c r="N466" s="1003"/>
      <c r="O466" s="1014"/>
      <c r="P466" s="1008"/>
      <c r="Q466" s="1008"/>
      <c r="R466" s="1008"/>
      <c r="S466" s="1007"/>
      <c r="V466" s="111" t="n">
        <f aca="false">+V465+1</f>
        <v>464</v>
      </c>
      <c r="W466" s="977" t="str">
        <f aca="false">IFERROR(VLOOKUP($V465,AD:AK,8,FALSE()),"")</f>
        <v/>
      </c>
      <c r="X466" s="977" t="str">
        <f aca="false">IFERROR(VLOOKUP($V466,AE:AL,8,FALSE()),"")</f>
        <v/>
      </c>
      <c r="Y466" s="977" t="str">
        <f aca="false">IFERROR(VLOOKUP($V466,AF:AM,8,FALSE()),"")</f>
        <v/>
      </c>
      <c r="Z466" s="977" t="str">
        <f aca="false">IFERROR(VLOOKUP($V466,AG:AN,8,FALSE()),"")</f>
        <v/>
      </c>
      <c r="AA466" s="977" t="str">
        <f aca="false">IFERROR(VLOOKUP($V466,AH:AO,8,FALSE()),"")</f>
        <v/>
      </c>
      <c r="AB466" s="977" t="str">
        <f aca="false">IFERROR(VLOOKUP($V466,AI:AP,8,FALSE()),"")</f>
        <v/>
      </c>
      <c r="AD466" s="111" t="str">
        <f aca="false">IF(AK466&lt;&gt;"",MAX(AD$3:AD465)+1,"")</f>
        <v/>
      </c>
      <c r="AE466" s="111" t="str">
        <f aca="false">IF(AL466&lt;&gt;"",MAX(AE$3:AE465)+1,"")</f>
        <v/>
      </c>
      <c r="AF466" s="111" t="str">
        <f aca="false">IF(AM466&lt;&gt;"",MAX(AF$3:AF465)+1,"")</f>
        <v/>
      </c>
      <c r="AG466" s="111" t="str">
        <f aca="false">IF(AN466&lt;&gt;"",MAX(AG$3:AG465)+1,"")</f>
        <v/>
      </c>
      <c r="AH466" s="111" t="str">
        <f aca="false">IF(AO466&lt;&gt;"",MAX(AH$3:AH465)+1,"")</f>
        <v/>
      </c>
      <c r="AI466" s="111" t="str">
        <f aca="false">IF(AP466&lt;&gt;"",MAX(AI$3:AI465)+1,"")</f>
        <v/>
      </c>
      <c r="AK466" s="111" t="str">
        <f aca="false">IF(B466="","",IF(COUNTIF($AK$3:AL465,B466)=0,B466,""))</f>
        <v/>
      </c>
      <c r="AL466" s="111" t="str">
        <f aca="false">IF(C466="","",IF($B466='Oneri di Urbanizzazione'!$E$33,IF(COUNTIF($AL$3:AL465,$C466)=0,$C466,""),""))</f>
        <v/>
      </c>
      <c r="AM466" s="111" t="str">
        <f aca="false">IF(D466="","",IF(AND($B466='Oneri di Urbanizzazione'!$E$33,$C466='Oneri di Urbanizzazione'!$E$35),IF(COUNTIF(AM$3:AM465,$D466)=0,$D466,""),""))</f>
        <v/>
      </c>
      <c r="AN466" s="111" t="str">
        <f aca="false">IF(E466="","",IF(AND($B466='Oneri di Urbanizzazione'!$E$33,$C466='Oneri di Urbanizzazione'!$E$35,$D466='Oneri di Urbanizzazione'!$E$38),IF(COUNTIF(AN$3:AN465,$E466)=0,$E466,""),""))</f>
        <v/>
      </c>
      <c r="AO466" s="111" t="str">
        <f aca="false">IF(F466="","",IF(AND($B466='Oneri di Urbanizzazione'!$E$33,$C466='Oneri di Urbanizzazione'!$E$35,$D466='Oneri di Urbanizzazione'!$E$38,$E466='Oneri di Urbanizzazione'!$E$40),IF(COUNTIF(AO$3:AO465,$F466)=0,$F466,""),""))</f>
        <v/>
      </c>
      <c r="AP466" s="111" t="str">
        <f aca="false">IF(G466="","",IF(AND($B466='Oneri di Urbanizzazione'!$E$33,$C466='Oneri di Urbanizzazione'!$E$35,$D466='Oneri di Urbanizzazione'!$E$38,$E466='Oneri di Urbanizzazione'!$E$40,$F466='Oneri di Urbanizzazione'!$E$42),IF(COUNTIF(AP$3:AP465,$G466)=0,$G466,""),""))</f>
        <v/>
      </c>
      <c r="AY466" s="1" t="n">
        <f aca="false">+AY465+1</f>
        <v>464</v>
      </c>
      <c r="AZ466" s="978" t="str">
        <f aca="false">IFERROR(VLOOKUP($AY466,BI:BP,8,FALSE()),"")</f>
        <v/>
      </c>
      <c r="BA466" s="978" t="str">
        <f aca="false">IFERROR(VLOOKUP($AY466,BJ:BQ,8,FALSE()),"")</f>
        <v/>
      </c>
      <c r="BB466" s="978" t="str">
        <f aca="false">IFERROR(VLOOKUP($AY466,BK:BR,8,FALSE()),"")</f>
        <v/>
      </c>
      <c r="BC466" s="978" t="str">
        <f aca="false">IFERROR(VLOOKUP($AY466,BL:BS,8,FALSE()),"")</f>
        <v/>
      </c>
      <c r="BD466" s="978" t="str">
        <f aca="false">IFERROR(VLOOKUP($AY466,BM:BT,8,FALSE()),"")</f>
        <v/>
      </c>
      <c r="BE466" s="978" t="str">
        <f aca="false">IFERROR(VLOOKUP($AY466,BN:BU,8,FALSE()),"")</f>
        <v/>
      </c>
      <c r="BI466" s="1" t="str">
        <f aca="false">IF(BP466&lt;&gt;"",MAX(BI$3:BI465)+1,"")</f>
        <v/>
      </c>
      <c r="BJ466" s="1" t="str">
        <f aca="false">IF(BQ466&lt;&gt;"",MAX(BJ$3:BJ465)+1,"")</f>
        <v/>
      </c>
      <c r="BK466" s="1" t="str">
        <f aca="false">IF(BR466&lt;&gt;"",MAX(BK$3:BK465)+1,"")</f>
        <v/>
      </c>
      <c r="BL466" s="1" t="str">
        <f aca="false">IF(BS466&lt;&gt;"",MAX(BL$3:BL465)+1,"")</f>
        <v/>
      </c>
      <c r="BM466" s="1" t="str">
        <f aca="false">IF(BT466&lt;&gt;"",MAX(BM$3:BM465)+1,"")</f>
        <v/>
      </c>
      <c r="BN466" s="1" t="str">
        <f aca="false">IF(BU466&lt;&gt;"",MAX(BN$3:BN465)+1,"")</f>
        <v/>
      </c>
      <c r="BP466" s="1" t="str">
        <f aca="false">IF(B466&lt;&gt;"",IF(COUNTIF(BP$3:BP465,B466)&gt;0,"",B466),"")</f>
        <v/>
      </c>
      <c r="BQ466" s="1" t="str">
        <f aca="false">IF(C466&lt;&gt;"",IF(COUNTIF(BQ$3:BQ465,C466)&gt;0,"",C466),"")</f>
        <v/>
      </c>
      <c r="BR466" s="1" t="str">
        <f aca="false">IF(D466&lt;&gt;"",IF(COUNTIF(BR$3:BR465,D466)&gt;0,"",D466),"")</f>
        <v/>
      </c>
      <c r="BS466" s="1" t="str">
        <f aca="false">IF(E466&lt;&gt;"",IF(COUNTIF(BS$3:BS465,E466)&gt;0,"",E466),"")</f>
        <v/>
      </c>
      <c r="BT466" s="1" t="str">
        <f aca="false">IF(F466&lt;&gt;"",IF(COUNTIF(BT$3:BT465,F466)&gt;0,"",F466),"")</f>
        <v/>
      </c>
      <c r="BU466" s="1" t="str">
        <f aca="false">IF(G466&lt;&gt;"",IF(COUNTIF(BU$3:BU465,G466)&gt;0,"",G466),"")</f>
        <v/>
      </c>
    </row>
    <row r="467" customFormat="false" ht="15" hidden="false" customHeight="false" outlineLevel="0" collapsed="false">
      <c r="A467" s="972" t="str">
        <f aca="false">IF(B467&lt;&gt;"",CONCATENATE(B467,C467,D467,E467,F467,G467),"")</f>
        <v/>
      </c>
      <c r="B467" s="660"/>
      <c r="C467" s="660"/>
      <c r="D467" s="660"/>
      <c r="E467" s="1008"/>
      <c r="F467" s="660"/>
      <c r="G467" s="660"/>
      <c r="H467" s="1002"/>
      <c r="I467" s="1002"/>
      <c r="J467" s="1003"/>
      <c r="K467" s="1004"/>
      <c r="L467" s="1005"/>
      <c r="M467" s="1005"/>
      <c r="N467" s="1003"/>
      <c r="O467" s="1014"/>
      <c r="P467" s="1008"/>
      <c r="Q467" s="1008"/>
      <c r="R467" s="1008"/>
      <c r="S467" s="1007"/>
      <c r="V467" s="111" t="n">
        <f aca="false">+V466+1</f>
        <v>465</v>
      </c>
      <c r="W467" s="977" t="str">
        <f aca="false">IFERROR(VLOOKUP($V466,AD:AK,8,FALSE()),"")</f>
        <v/>
      </c>
      <c r="X467" s="977" t="str">
        <f aca="false">IFERROR(VLOOKUP($V467,AE:AL,8,FALSE()),"")</f>
        <v/>
      </c>
      <c r="Y467" s="977" t="str">
        <f aca="false">IFERROR(VLOOKUP($V467,AF:AM,8,FALSE()),"")</f>
        <v/>
      </c>
      <c r="Z467" s="977" t="str">
        <f aca="false">IFERROR(VLOOKUP($V467,AG:AN,8,FALSE()),"")</f>
        <v/>
      </c>
      <c r="AA467" s="977" t="str">
        <f aca="false">IFERROR(VLOOKUP($V467,AH:AO,8,FALSE()),"")</f>
        <v/>
      </c>
      <c r="AB467" s="977" t="str">
        <f aca="false">IFERROR(VLOOKUP($V467,AI:AP,8,FALSE()),"")</f>
        <v/>
      </c>
      <c r="AD467" s="111" t="str">
        <f aca="false">IF(AK467&lt;&gt;"",MAX(AD$3:AD466)+1,"")</f>
        <v/>
      </c>
      <c r="AE467" s="111" t="str">
        <f aca="false">IF(AL467&lt;&gt;"",MAX(AE$3:AE466)+1,"")</f>
        <v/>
      </c>
      <c r="AF467" s="111" t="str">
        <f aca="false">IF(AM467&lt;&gt;"",MAX(AF$3:AF466)+1,"")</f>
        <v/>
      </c>
      <c r="AG467" s="111" t="str">
        <f aca="false">IF(AN467&lt;&gt;"",MAX(AG$3:AG466)+1,"")</f>
        <v/>
      </c>
      <c r="AH467" s="111" t="str">
        <f aca="false">IF(AO467&lt;&gt;"",MAX(AH$3:AH466)+1,"")</f>
        <v/>
      </c>
      <c r="AI467" s="111" t="str">
        <f aca="false">IF(AP467&lt;&gt;"",MAX(AI$3:AI466)+1,"")</f>
        <v/>
      </c>
      <c r="AK467" s="111" t="str">
        <f aca="false">IF(B467="","",IF(COUNTIF($AK$3:AL466,B467)=0,B467,""))</f>
        <v/>
      </c>
      <c r="AL467" s="111" t="str">
        <f aca="false">IF(C467="","",IF($B467='Oneri di Urbanizzazione'!$E$33,IF(COUNTIF($AL$3:AL466,$C467)=0,$C467,""),""))</f>
        <v/>
      </c>
      <c r="AM467" s="111" t="str">
        <f aca="false">IF(D467="","",IF(AND($B467='Oneri di Urbanizzazione'!$E$33,$C467='Oneri di Urbanizzazione'!$E$35),IF(COUNTIF(AM$3:AM466,$D467)=0,$D467,""),""))</f>
        <v/>
      </c>
      <c r="AN467" s="111" t="str">
        <f aca="false">IF(E467="","",IF(AND($B467='Oneri di Urbanizzazione'!$E$33,$C467='Oneri di Urbanizzazione'!$E$35,$D467='Oneri di Urbanizzazione'!$E$38),IF(COUNTIF(AN$3:AN466,$E467)=0,$E467,""),""))</f>
        <v/>
      </c>
      <c r="AO467" s="111" t="str">
        <f aca="false">IF(F467="","",IF(AND($B467='Oneri di Urbanizzazione'!$E$33,$C467='Oneri di Urbanizzazione'!$E$35,$D467='Oneri di Urbanizzazione'!$E$38,$E467='Oneri di Urbanizzazione'!$E$40),IF(COUNTIF(AO$3:AO466,$F467)=0,$F467,""),""))</f>
        <v/>
      </c>
      <c r="AP467" s="111" t="str">
        <f aca="false">IF(G467="","",IF(AND($B467='Oneri di Urbanizzazione'!$E$33,$C467='Oneri di Urbanizzazione'!$E$35,$D467='Oneri di Urbanizzazione'!$E$38,$E467='Oneri di Urbanizzazione'!$E$40,$F467='Oneri di Urbanizzazione'!$E$42),IF(COUNTIF(AP$3:AP466,$G467)=0,$G467,""),""))</f>
        <v/>
      </c>
      <c r="AY467" s="1" t="n">
        <f aca="false">+AY466+1</f>
        <v>465</v>
      </c>
      <c r="AZ467" s="978" t="str">
        <f aca="false">IFERROR(VLOOKUP($AY467,BI:BP,8,FALSE()),"")</f>
        <v/>
      </c>
      <c r="BA467" s="978" t="str">
        <f aca="false">IFERROR(VLOOKUP($AY467,BJ:BQ,8,FALSE()),"")</f>
        <v/>
      </c>
      <c r="BB467" s="978" t="str">
        <f aca="false">IFERROR(VLOOKUP($AY467,BK:BR,8,FALSE()),"")</f>
        <v/>
      </c>
      <c r="BC467" s="978" t="str">
        <f aca="false">IFERROR(VLOOKUP($AY467,BL:BS,8,FALSE()),"")</f>
        <v/>
      </c>
      <c r="BD467" s="978" t="str">
        <f aca="false">IFERROR(VLOOKUP($AY467,BM:BT,8,FALSE()),"")</f>
        <v/>
      </c>
      <c r="BE467" s="978" t="str">
        <f aca="false">IFERROR(VLOOKUP($AY467,BN:BU,8,FALSE()),"")</f>
        <v/>
      </c>
      <c r="BI467" s="1" t="str">
        <f aca="false">IF(BP467&lt;&gt;"",MAX(BI$3:BI466)+1,"")</f>
        <v/>
      </c>
      <c r="BJ467" s="1" t="str">
        <f aca="false">IF(BQ467&lt;&gt;"",MAX(BJ$3:BJ466)+1,"")</f>
        <v/>
      </c>
      <c r="BK467" s="1" t="str">
        <f aca="false">IF(BR467&lt;&gt;"",MAX(BK$3:BK466)+1,"")</f>
        <v/>
      </c>
      <c r="BL467" s="1" t="str">
        <f aca="false">IF(BS467&lt;&gt;"",MAX(BL$3:BL466)+1,"")</f>
        <v/>
      </c>
      <c r="BM467" s="1" t="str">
        <f aca="false">IF(BT467&lt;&gt;"",MAX(BM$3:BM466)+1,"")</f>
        <v/>
      </c>
      <c r="BN467" s="1" t="str">
        <f aca="false">IF(BU467&lt;&gt;"",MAX(BN$3:BN466)+1,"")</f>
        <v/>
      </c>
      <c r="BP467" s="1" t="str">
        <f aca="false">IF(B467&lt;&gt;"",IF(COUNTIF(BP$3:BP466,B467)&gt;0,"",B467),"")</f>
        <v/>
      </c>
      <c r="BQ467" s="1" t="str">
        <f aca="false">IF(C467&lt;&gt;"",IF(COUNTIF(BQ$3:BQ466,C467)&gt;0,"",C467),"")</f>
        <v/>
      </c>
      <c r="BR467" s="1" t="str">
        <f aca="false">IF(D467&lt;&gt;"",IF(COUNTIF(BR$3:BR466,D467)&gt;0,"",D467),"")</f>
        <v/>
      </c>
      <c r="BS467" s="1" t="str">
        <f aca="false">IF(E467&lt;&gt;"",IF(COUNTIF(BS$3:BS466,E467)&gt;0,"",E467),"")</f>
        <v/>
      </c>
      <c r="BT467" s="1" t="str">
        <f aca="false">IF(F467&lt;&gt;"",IF(COUNTIF(BT$3:BT466,F467)&gt;0,"",F467),"")</f>
        <v/>
      </c>
      <c r="BU467" s="1" t="str">
        <f aca="false">IF(G467&lt;&gt;"",IF(COUNTIF(BU$3:BU466,G467)&gt;0,"",G467),"")</f>
        <v/>
      </c>
    </row>
    <row r="468" customFormat="false" ht="15" hidden="false" customHeight="false" outlineLevel="0" collapsed="false">
      <c r="A468" s="972" t="str">
        <f aca="false">IF(B468&lt;&gt;"",CONCATENATE(B468,C468,D468,E468,F468,G468),"")</f>
        <v/>
      </c>
      <c r="B468" s="660"/>
      <c r="C468" s="660"/>
      <c r="D468" s="660"/>
      <c r="E468" s="1008"/>
      <c r="F468" s="660"/>
      <c r="G468" s="660"/>
      <c r="H468" s="1002"/>
      <c r="I468" s="1002"/>
      <c r="J468" s="1003"/>
      <c r="K468" s="1004"/>
      <c r="L468" s="1005"/>
      <c r="M468" s="1005"/>
      <c r="N468" s="1003"/>
      <c r="O468" s="1014"/>
      <c r="P468" s="1008"/>
      <c r="Q468" s="1008"/>
      <c r="R468" s="1008"/>
      <c r="S468" s="1007"/>
      <c r="V468" s="111" t="n">
        <f aca="false">+V467+1</f>
        <v>466</v>
      </c>
      <c r="W468" s="977" t="str">
        <f aca="false">IFERROR(VLOOKUP($V467,AD:AK,8,FALSE()),"")</f>
        <v/>
      </c>
      <c r="X468" s="977" t="str">
        <f aca="false">IFERROR(VLOOKUP($V468,AE:AL,8,FALSE()),"")</f>
        <v/>
      </c>
      <c r="Y468" s="977" t="str">
        <f aca="false">IFERROR(VLOOKUP($V468,AF:AM,8,FALSE()),"")</f>
        <v/>
      </c>
      <c r="Z468" s="977" t="str">
        <f aca="false">IFERROR(VLOOKUP($V468,AG:AN,8,FALSE()),"")</f>
        <v/>
      </c>
      <c r="AA468" s="977" t="str">
        <f aca="false">IFERROR(VLOOKUP($V468,AH:AO,8,FALSE()),"")</f>
        <v/>
      </c>
      <c r="AB468" s="977" t="str">
        <f aca="false">IFERROR(VLOOKUP($V468,AI:AP,8,FALSE()),"")</f>
        <v/>
      </c>
      <c r="AD468" s="111" t="str">
        <f aca="false">IF(AK468&lt;&gt;"",MAX(AD$3:AD467)+1,"")</f>
        <v/>
      </c>
      <c r="AE468" s="111" t="str">
        <f aca="false">IF(AL468&lt;&gt;"",MAX(AE$3:AE467)+1,"")</f>
        <v/>
      </c>
      <c r="AF468" s="111" t="str">
        <f aca="false">IF(AM468&lt;&gt;"",MAX(AF$3:AF467)+1,"")</f>
        <v/>
      </c>
      <c r="AG468" s="111" t="str">
        <f aca="false">IF(AN468&lt;&gt;"",MAX(AG$3:AG467)+1,"")</f>
        <v/>
      </c>
      <c r="AH468" s="111" t="str">
        <f aca="false">IF(AO468&lt;&gt;"",MAX(AH$3:AH467)+1,"")</f>
        <v/>
      </c>
      <c r="AI468" s="111" t="str">
        <f aca="false">IF(AP468&lt;&gt;"",MAX(AI$3:AI467)+1,"")</f>
        <v/>
      </c>
      <c r="AK468" s="111" t="str">
        <f aca="false">IF(B468="","",IF(COUNTIF($AK$3:AL467,B468)=0,B468,""))</f>
        <v/>
      </c>
      <c r="AL468" s="111" t="str">
        <f aca="false">IF(C468="","",IF($B468='Oneri di Urbanizzazione'!$E$33,IF(COUNTIF($AL$3:AL467,$C468)=0,$C468,""),""))</f>
        <v/>
      </c>
      <c r="AM468" s="111" t="str">
        <f aca="false">IF(D468="","",IF(AND($B468='Oneri di Urbanizzazione'!$E$33,$C468='Oneri di Urbanizzazione'!$E$35),IF(COUNTIF(AM$3:AM467,$D468)=0,$D468,""),""))</f>
        <v/>
      </c>
      <c r="AN468" s="111" t="str">
        <f aca="false">IF(E468="","",IF(AND($B468='Oneri di Urbanizzazione'!$E$33,$C468='Oneri di Urbanizzazione'!$E$35,$D468='Oneri di Urbanizzazione'!$E$38),IF(COUNTIF(AN$3:AN467,$E468)=0,$E468,""),""))</f>
        <v/>
      </c>
      <c r="AO468" s="111" t="str">
        <f aca="false">IF(F468="","",IF(AND($B468='Oneri di Urbanizzazione'!$E$33,$C468='Oneri di Urbanizzazione'!$E$35,$D468='Oneri di Urbanizzazione'!$E$38,$E468='Oneri di Urbanizzazione'!$E$40),IF(COUNTIF(AO$3:AO467,$F468)=0,$F468,""),""))</f>
        <v/>
      </c>
      <c r="AP468" s="111" t="str">
        <f aca="false">IF(G468="","",IF(AND($B468='Oneri di Urbanizzazione'!$E$33,$C468='Oneri di Urbanizzazione'!$E$35,$D468='Oneri di Urbanizzazione'!$E$38,$E468='Oneri di Urbanizzazione'!$E$40,$F468='Oneri di Urbanizzazione'!$E$42),IF(COUNTIF(AP$3:AP467,$G468)=0,$G468,""),""))</f>
        <v/>
      </c>
      <c r="AY468" s="1" t="n">
        <f aca="false">+AY467+1</f>
        <v>466</v>
      </c>
      <c r="AZ468" s="978" t="str">
        <f aca="false">IFERROR(VLOOKUP($AY468,BI:BP,8,FALSE()),"")</f>
        <v/>
      </c>
      <c r="BA468" s="978" t="str">
        <f aca="false">IFERROR(VLOOKUP($AY468,BJ:BQ,8,FALSE()),"")</f>
        <v/>
      </c>
      <c r="BB468" s="978" t="str">
        <f aca="false">IFERROR(VLOOKUP($AY468,BK:BR,8,FALSE()),"")</f>
        <v/>
      </c>
      <c r="BC468" s="978" t="str">
        <f aca="false">IFERROR(VLOOKUP($AY468,BL:BS,8,FALSE()),"")</f>
        <v/>
      </c>
      <c r="BD468" s="978" t="str">
        <f aca="false">IFERROR(VLOOKUP($AY468,BM:BT,8,FALSE()),"")</f>
        <v/>
      </c>
      <c r="BE468" s="978" t="str">
        <f aca="false">IFERROR(VLOOKUP($AY468,BN:BU,8,FALSE()),"")</f>
        <v/>
      </c>
      <c r="BI468" s="1" t="str">
        <f aca="false">IF(BP468&lt;&gt;"",MAX(BI$3:BI467)+1,"")</f>
        <v/>
      </c>
      <c r="BJ468" s="1" t="str">
        <f aca="false">IF(BQ468&lt;&gt;"",MAX(BJ$3:BJ467)+1,"")</f>
        <v/>
      </c>
      <c r="BK468" s="1" t="str">
        <f aca="false">IF(BR468&lt;&gt;"",MAX(BK$3:BK467)+1,"")</f>
        <v/>
      </c>
      <c r="BL468" s="1" t="str">
        <f aca="false">IF(BS468&lt;&gt;"",MAX(BL$3:BL467)+1,"")</f>
        <v/>
      </c>
      <c r="BM468" s="1" t="str">
        <f aca="false">IF(BT468&lt;&gt;"",MAX(BM$3:BM467)+1,"")</f>
        <v/>
      </c>
      <c r="BN468" s="1" t="str">
        <f aca="false">IF(BU468&lt;&gt;"",MAX(BN$3:BN467)+1,"")</f>
        <v/>
      </c>
      <c r="BP468" s="1" t="str">
        <f aca="false">IF(B468&lt;&gt;"",IF(COUNTIF(BP$3:BP467,B468)&gt;0,"",B468),"")</f>
        <v/>
      </c>
      <c r="BQ468" s="1" t="str">
        <f aca="false">IF(C468&lt;&gt;"",IF(COUNTIF(BQ$3:BQ467,C468)&gt;0,"",C468),"")</f>
        <v/>
      </c>
      <c r="BR468" s="1" t="str">
        <f aca="false">IF(D468&lt;&gt;"",IF(COUNTIF(BR$3:BR467,D468)&gt;0,"",D468),"")</f>
        <v/>
      </c>
      <c r="BS468" s="1" t="str">
        <f aca="false">IF(E468&lt;&gt;"",IF(COUNTIF(BS$3:BS467,E468)&gt;0,"",E468),"")</f>
        <v/>
      </c>
      <c r="BT468" s="1" t="str">
        <f aca="false">IF(F468&lt;&gt;"",IF(COUNTIF(BT$3:BT467,F468)&gt;0,"",F468),"")</f>
        <v/>
      </c>
      <c r="BU468" s="1" t="str">
        <f aca="false">IF(G468&lt;&gt;"",IF(COUNTIF(BU$3:BU467,G468)&gt;0,"",G468),"")</f>
        <v/>
      </c>
    </row>
    <row r="469" customFormat="false" ht="15" hidden="false" customHeight="false" outlineLevel="0" collapsed="false">
      <c r="A469" s="972" t="str">
        <f aca="false">IF(B469&lt;&gt;"",CONCATENATE(B469,C469,D469,E469,F469,G469),"")</f>
        <v/>
      </c>
      <c r="B469" s="660"/>
      <c r="C469" s="660"/>
      <c r="D469" s="660"/>
      <c r="E469" s="1008"/>
      <c r="F469" s="660"/>
      <c r="G469" s="660"/>
      <c r="H469" s="1002"/>
      <c r="I469" s="1002"/>
      <c r="J469" s="1003"/>
      <c r="K469" s="1004"/>
      <c r="L469" s="1005"/>
      <c r="M469" s="1005"/>
      <c r="N469" s="1003"/>
      <c r="O469" s="1014"/>
      <c r="P469" s="1008"/>
      <c r="Q469" s="1008"/>
      <c r="R469" s="1008"/>
      <c r="S469" s="1007"/>
      <c r="V469" s="111" t="n">
        <f aca="false">+V468+1</f>
        <v>467</v>
      </c>
      <c r="W469" s="977" t="str">
        <f aca="false">IFERROR(VLOOKUP($V468,AD:AK,8,FALSE()),"")</f>
        <v/>
      </c>
      <c r="X469" s="977" t="str">
        <f aca="false">IFERROR(VLOOKUP($V469,AE:AL,8,FALSE()),"")</f>
        <v/>
      </c>
      <c r="Y469" s="977" t="str">
        <f aca="false">IFERROR(VLOOKUP($V469,AF:AM,8,FALSE()),"")</f>
        <v/>
      </c>
      <c r="Z469" s="977" t="str">
        <f aca="false">IFERROR(VLOOKUP($V469,AG:AN,8,FALSE()),"")</f>
        <v/>
      </c>
      <c r="AA469" s="977" t="str">
        <f aca="false">IFERROR(VLOOKUP($V469,AH:AO,8,FALSE()),"")</f>
        <v/>
      </c>
      <c r="AB469" s="977" t="str">
        <f aca="false">IFERROR(VLOOKUP($V469,AI:AP,8,FALSE()),"")</f>
        <v/>
      </c>
      <c r="AD469" s="111" t="str">
        <f aca="false">IF(AK469&lt;&gt;"",MAX(AD$3:AD468)+1,"")</f>
        <v/>
      </c>
      <c r="AE469" s="111" t="str">
        <f aca="false">IF(AL469&lt;&gt;"",MAX(AE$3:AE468)+1,"")</f>
        <v/>
      </c>
      <c r="AF469" s="111" t="str">
        <f aca="false">IF(AM469&lt;&gt;"",MAX(AF$3:AF468)+1,"")</f>
        <v/>
      </c>
      <c r="AG469" s="111" t="str">
        <f aca="false">IF(AN469&lt;&gt;"",MAX(AG$3:AG468)+1,"")</f>
        <v/>
      </c>
      <c r="AH469" s="111" t="str">
        <f aca="false">IF(AO469&lt;&gt;"",MAX(AH$3:AH468)+1,"")</f>
        <v/>
      </c>
      <c r="AI469" s="111" t="str">
        <f aca="false">IF(AP469&lt;&gt;"",MAX(AI$3:AI468)+1,"")</f>
        <v/>
      </c>
      <c r="AK469" s="111" t="str">
        <f aca="false">IF(B469="","",IF(COUNTIF($AK$3:AL468,B469)=0,B469,""))</f>
        <v/>
      </c>
      <c r="AL469" s="111" t="str">
        <f aca="false">IF(C469="","",IF($B469='Oneri di Urbanizzazione'!$E$33,IF(COUNTIF($AL$3:AL468,$C469)=0,$C469,""),""))</f>
        <v/>
      </c>
      <c r="AM469" s="111" t="str">
        <f aca="false">IF(D469="","",IF(AND($B469='Oneri di Urbanizzazione'!$E$33,$C469='Oneri di Urbanizzazione'!$E$35),IF(COUNTIF(AM$3:AM468,$D469)=0,$D469,""),""))</f>
        <v/>
      </c>
      <c r="AN469" s="111" t="str">
        <f aca="false">IF(E469="","",IF(AND($B469='Oneri di Urbanizzazione'!$E$33,$C469='Oneri di Urbanizzazione'!$E$35,$D469='Oneri di Urbanizzazione'!$E$38),IF(COUNTIF(AN$3:AN468,$E469)=0,$E469,""),""))</f>
        <v/>
      </c>
      <c r="AO469" s="111" t="str">
        <f aca="false">IF(F469="","",IF(AND($B469='Oneri di Urbanizzazione'!$E$33,$C469='Oneri di Urbanizzazione'!$E$35,$D469='Oneri di Urbanizzazione'!$E$38,$E469='Oneri di Urbanizzazione'!$E$40),IF(COUNTIF(AO$3:AO468,$F469)=0,$F469,""),""))</f>
        <v/>
      </c>
      <c r="AP469" s="111" t="str">
        <f aca="false">IF(G469="","",IF(AND($B469='Oneri di Urbanizzazione'!$E$33,$C469='Oneri di Urbanizzazione'!$E$35,$D469='Oneri di Urbanizzazione'!$E$38,$E469='Oneri di Urbanizzazione'!$E$40,$F469='Oneri di Urbanizzazione'!$E$42),IF(COUNTIF(AP$3:AP468,$G469)=0,$G469,""),""))</f>
        <v/>
      </c>
      <c r="AY469" s="1" t="n">
        <f aca="false">+AY468+1</f>
        <v>467</v>
      </c>
      <c r="AZ469" s="978" t="str">
        <f aca="false">IFERROR(VLOOKUP($AY469,BI:BP,8,FALSE()),"")</f>
        <v/>
      </c>
      <c r="BA469" s="978" t="str">
        <f aca="false">IFERROR(VLOOKUP($AY469,BJ:BQ,8,FALSE()),"")</f>
        <v/>
      </c>
      <c r="BB469" s="978" t="str">
        <f aca="false">IFERROR(VLOOKUP($AY469,BK:BR,8,FALSE()),"")</f>
        <v/>
      </c>
      <c r="BC469" s="978" t="str">
        <f aca="false">IFERROR(VLOOKUP($AY469,BL:BS,8,FALSE()),"")</f>
        <v/>
      </c>
      <c r="BD469" s="978" t="str">
        <f aca="false">IFERROR(VLOOKUP($AY469,BM:BT,8,FALSE()),"")</f>
        <v/>
      </c>
      <c r="BE469" s="978" t="str">
        <f aca="false">IFERROR(VLOOKUP($AY469,BN:BU,8,FALSE()),"")</f>
        <v/>
      </c>
      <c r="BI469" s="1" t="str">
        <f aca="false">IF(BP469&lt;&gt;"",MAX(BI$3:BI468)+1,"")</f>
        <v/>
      </c>
      <c r="BJ469" s="1" t="str">
        <f aca="false">IF(BQ469&lt;&gt;"",MAX(BJ$3:BJ468)+1,"")</f>
        <v/>
      </c>
      <c r="BK469" s="1" t="str">
        <f aca="false">IF(BR469&lt;&gt;"",MAX(BK$3:BK468)+1,"")</f>
        <v/>
      </c>
      <c r="BL469" s="1" t="str">
        <f aca="false">IF(BS469&lt;&gt;"",MAX(BL$3:BL468)+1,"")</f>
        <v/>
      </c>
      <c r="BM469" s="1" t="str">
        <f aca="false">IF(BT469&lt;&gt;"",MAX(BM$3:BM468)+1,"")</f>
        <v/>
      </c>
      <c r="BN469" s="1" t="str">
        <f aca="false">IF(BU469&lt;&gt;"",MAX(BN$3:BN468)+1,"")</f>
        <v/>
      </c>
      <c r="BP469" s="1" t="str">
        <f aca="false">IF(B469&lt;&gt;"",IF(COUNTIF(BP$3:BP468,B469)&gt;0,"",B469),"")</f>
        <v/>
      </c>
      <c r="BQ469" s="1" t="str">
        <f aca="false">IF(C469&lt;&gt;"",IF(COUNTIF(BQ$3:BQ468,C469)&gt;0,"",C469),"")</f>
        <v/>
      </c>
      <c r="BR469" s="1" t="str">
        <f aca="false">IF(D469&lt;&gt;"",IF(COUNTIF(BR$3:BR468,D469)&gt;0,"",D469),"")</f>
        <v/>
      </c>
      <c r="BS469" s="1" t="str">
        <f aca="false">IF(E469&lt;&gt;"",IF(COUNTIF(BS$3:BS468,E469)&gt;0,"",E469),"")</f>
        <v/>
      </c>
      <c r="BT469" s="1" t="str">
        <f aca="false">IF(F469&lt;&gt;"",IF(COUNTIF(BT$3:BT468,F469)&gt;0,"",F469),"")</f>
        <v/>
      </c>
      <c r="BU469" s="1" t="str">
        <f aca="false">IF(G469&lt;&gt;"",IF(COUNTIF(BU$3:BU468,G469)&gt;0,"",G469),"")</f>
        <v/>
      </c>
    </row>
    <row r="470" customFormat="false" ht="15" hidden="false" customHeight="false" outlineLevel="0" collapsed="false">
      <c r="A470" s="972" t="str">
        <f aca="false">IF(B470&lt;&gt;"",CONCATENATE(B470,C470,D470,E470,F470,G470),"")</f>
        <v/>
      </c>
      <c r="B470" s="660"/>
      <c r="C470" s="660"/>
      <c r="D470" s="660"/>
      <c r="E470" s="1008"/>
      <c r="F470" s="660"/>
      <c r="G470" s="660"/>
      <c r="H470" s="1002"/>
      <c r="I470" s="1002"/>
      <c r="J470" s="1003"/>
      <c r="K470" s="1004"/>
      <c r="L470" s="1005"/>
      <c r="M470" s="1005"/>
      <c r="N470" s="1003"/>
      <c r="O470" s="1014"/>
      <c r="P470" s="1008"/>
      <c r="Q470" s="1008"/>
      <c r="R470" s="1008"/>
      <c r="S470" s="1007"/>
      <c r="V470" s="111" t="n">
        <f aca="false">+V469+1</f>
        <v>468</v>
      </c>
      <c r="W470" s="977" t="str">
        <f aca="false">IFERROR(VLOOKUP($V469,AD:AK,8,FALSE()),"")</f>
        <v/>
      </c>
      <c r="X470" s="977" t="str">
        <f aca="false">IFERROR(VLOOKUP($V470,AE:AL,8,FALSE()),"")</f>
        <v/>
      </c>
      <c r="Y470" s="977" t="str">
        <f aca="false">IFERROR(VLOOKUP($V470,AF:AM,8,FALSE()),"")</f>
        <v/>
      </c>
      <c r="Z470" s="977" t="str">
        <f aca="false">IFERROR(VLOOKUP($V470,AG:AN,8,FALSE()),"")</f>
        <v/>
      </c>
      <c r="AA470" s="977" t="str">
        <f aca="false">IFERROR(VLOOKUP($V470,AH:AO,8,FALSE()),"")</f>
        <v/>
      </c>
      <c r="AB470" s="977" t="str">
        <f aca="false">IFERROR(VLOOKUP($V470,AI:AP,8,FALSE()),"")</f>
        <v/>
      </c>
      <c r="AD470" s="111" t="str">
        <f aca="false">IF(AK470&lt;&gt;"",MAX(AD$3:AD469)+1,"")</f>
        <v/>
      </c>
      <c r="AE470" s="111" t="str">
        <f aca="false">IF(AL470&lt;&gt;"",MAX(AE$3:AE469)+1,"")</f>
        <v/>
      </c>
      <c r="AF470" s="111" t="str">
        <f aca="false">IF(AM470&lt;&gt;"",MAX(AF$3:AF469)+1,"")</f>
        <v/>
      </c>
      <c r="AG470" s="111" t="str">
        <f aca="false">IF(AN470&lt;&gt;"",MAX(AG$3:AG469)+1,"")</f>
        <v/>
      </c>
      <c r="AH470" s="111" t="str">
        <f aca="false">IF(AO470&lt;&gt;"",MAX(AH$3:AH469)+1,"")</f>
        <v/>
      </c>
      <c r="AI470" s="111" t="str">
        <f aca="false">IF(AP470&lt;&gt;"",MAX(AI$3:AI469)+1,"")</f>
        <v/>
      </c>
      <c r="AK470" s="111" t="str">
        <f aca="false">IF(B470="","",IF(COUNTIF($AK$3:AL469,B470)=0,B470,""))</f>
        <v/>
      </c>
      <c r="AL470" s="111" t="str">
        <f aca="false">IF(C470="","",IF($B470='Oneri di Urbanizzazione'!$E$33,IF(COUNTIF($AL$3:AL469,$C470)=0,$C470,""),""))</f>
        <v/>
      </c>
      <c r="AM470" s="111" t="str">
        <f aca="false">IF(D470="","",IF(AND($B470='Oneri di Urbanizzazione'!$E$33,$C470='Oneri di Urbanizzazione'!$E$35),IF(COUNTIF(AM$3:AM469,$D470)=0,$D470,""),""))</f>
        <v/>
      </c>
      <c r="AN470" s="111" t="str">
        <f aca="false">IF(E470="","",IF(AND($B470='Oneri di Urbanizzazione'!$E$33,$C470='Oneri di Urbanizzazione'!$E$35,$D470='Oneri di Urbanizzazione'!$E$38),IF(COUNTIF(AN$3:AN469,$E470)=0,$E470,""),""))</f>
        <v/>
      </c>
      <c r="AO470" s="111" t="str">
        <f aca="false">IF(F470="","",IF(AND($B470='Oneri di Urbanizzazione'!$E$33,$C470='Oneri di Urbanizzazione'!$E$35,$D470='Oneri di Urbanizzazione'!$E$38,$E470='Oneri di Urbanizzazione'!$E$40),IF(COUNTIF(AO$3:AO469,$F470)=0,$F470,""),""))</f>
        <v/>
      </c>
      <c r="AP470" s="111" t="str">
        <f aca="false">IF(G470="","",IF(AND($B470='Oneri di Urbanizzazione'!$E$33,$C470='Oneri di Urbanizzazione'!$E$35,$D470='Oneri di Urbanizzazione'!$E$38,$E470='Oneri di Urbanizzazione'!$E$40,$F470='Oneri di Urbanizzazione'!$E$42),IF(COUNTIF(AP$3:AP469,$G470)=0,$G470,""),""))</f>
        <v/>
      </c>
      <c r="AY470" s="1" t="n">
        <f aca="false">+AY469+1</f>
        <v>468</v>
      </c>
      <c r="AZ470" s="978" t="str">
        <f aca="false">IFERROR(VLOOKUP($AY470,BI:BP,8,FALSE()),"")</f>
        <v/>
      </c>
      <c r="BA470" s="978" t="str">
        <f aca="false">IFERROR(VLOOKUP($AY470,BJ:BQ,8,FALSE()),"")</f>
        <v/>
      </c>
      <c r="BB470" s="978" t="str">
        <f aca="false">IFERROR(VLOOKUP($AY470,BK:BR,8,FALSE()),"")</f>
        <v/>
      </c>
      <c r="BC470" s="978" t="str">
        <f aca="false">IFERROR(VLOOKUP($AY470,BL:BS,8,FALSE()),"")</f>
        <v/>
      </c>
      <c r="BD470" s="978" t="str">
        <f aca="false">IFERROR(VLOOKUP($AY470,BM:BT,8,FALSE()),"")</f>
        <v/>
      </c>
      <c r="BE470" s="978" t="str">
        <f aca="false">IFERROR(VLOOKUP($AY470,BN:BU,8,FALSE()),"")</f>
        <v/>
      </c>
      <c r="BI470" s="1" t="str">
        <f aca="false">IF(BP470&lt;&gt;"",MAX(BI$3:BI469)+1,"")</f>
        <v/>
      </c>
      <c r="BJ470" s="1" t="str">
        <f aca="false">IF(BQ470&lt;&gt;"",MAX(BJ$3:BJ469)+1,"")</f>
        <v/>
      </c>
      <c r="BK470" s="1" t="str">
        <f aca="false">IF(BR470&lt;&gt;"",MAX(BK$3:BK469)+1,"")</f>
        <v/>
      </c>
      <c r="BL470" s="1" t="str">
        <f aca="false">IF(BS470&lt;&gt;"",MAX(BL$3:BL469)+1,"")</f>
        <v/>
      </c>
      <c r="BM470" s="1" t="str">
        <f aca="false">IF(BT470&lt;&gt;"",MAX(BM$3:BM469)+1,"")</f>
        <v/>
      </c>
      <c r="BN470" s="1" t="str">
        <f aca="false">IF(BU470&lt;&gt;"",MAX(BN$3:BN469)+1,"")</f>
        <v/>
      </c>
      <c r="BP470" s="1" t="str">
        <f aca="false">IF(B470&lt;&gt;"",IF(COUNTIF(BP$3:BP469,B470)&gt;0,"",B470),"")</f>
        <v/>
      </c>
      <c r="BQ470" s="1" t="str">
        <f aca="false">IF(C470&lt;&gt;"",IF(COUNTIF(BQ$3:BQ469,C470)&gt;0,"",C470),"")</f>
        <v/>
      </c>
      <c r="BR470" s="1" t="str">
        <f aca="false">IF(D470&lt;&gt;"",IF(COUNTIF(BR$3:BR469,D470)&gt;0,"",D470),"")</f>
        <v/>
      </c>
      <c r="BS470" s="1" t="str">
        <f aca="false">IF(E470&lt;&gt;"",IF(COUNTIF(BS$3:BS469,E470)&gt;0,"",E470),"")</f>
        <v/>
      </c>
      <c r="BT470" s="1" t="str">
        <f aca="false">IF(F470&lt;&gt;"",IF(COUNTIF(BT$3:BT469,F470)&gt;0,"",F470),"")</f>
        <v/>
      </c>
      <c r="BU470" s="1" t="str">
        <f aca="false">IF(G470&lt;&gt;"",IF(COUNTIF(BU$3:BU469,G470)&gt;0,"",G470),"")</f>
        <v/>
      </c>
    </row>
    <row r="471" customFormat="false" ht="15" hidden="false" customHeight="false" outlineLevel="0" collapsed="false">
      <c r="A471" s="972" t="str">
        <f aca="false">IF(B471&lt;&gt;"",CONCATENATE(B471,C471,D471,E471,F471,G471),"")</f>
        <v/>
      </c>
      <c r="B471" s="660"/>
      <c r="C471" s="660"/>
      <c r="D471" s="660"/>
      <c r="E471" s="1008"/>
      <c r="F471" s="660"/>
      <c r="G471" s="660"/>
      <c r="H471" s="1002"/>
      <c r="I471" s="1002"/>
      <c r="J471" s="1003"/>
      <c r="K471" s="1004"/>
      <c r="L471" s="1005"/>
      <c r="M471" s="1005"/>
      <c r="N471" s="1003"/>
      <c r="O471" s="1014"/>
      <c r="P471" s="1008"/>
      <c r="Q471" s="1008"/>
      <c r="R471" s="1008"/>
      <c r="S471" s="1007"/>
      <c r="V471" s="111" t="n">
        <f aca="false">+V470+1</f>
        <v>469</v>
      </c>
      <c r="W471" s="977" t="str">
        <f aca="false">IFERROR(VLOOKUP($V470,AD:AK,8,FALSE()),"")</f>
        <v/>
      </c>
      <c r="X471" s="977" t="str">
        <f aca="false">IFERROR(VLOOKUP($V471,AE:AL,8,FALSE()),"")</f>
        <v/>
      </c>
      <c r="Y471" s="977" t="str">
        <f aca="false">IFERROR(VLOOKUP($V471,AF:AM,8,FALSE()),"")</f>
        <v/>
      </c>
      <c r="Z471" s="977" t="str">
        <f aca="false">IFERROR(VLOOKUP($V471,AG:AN,8,FALSE()),"")</f>
        <v/>
      </c>
      <c r="AA471" s="977" t="str">
        <f aca="false">IFERROR(VLOOKUP($V471,AH:AO,8,FALSE()),"")</f>
        <v/>
      </c>
      <c r="AB471" s="977" t="str">
        <f aca="false">IFERROR(VLOOKUP($V471,AI:AP,8,FALSE()),"")</f>
        <v/>
      </c>
      <c r="AD471" s="111" t="str">
        <f aca="false">IF(AK471&lt;&gt;"",MAX(AD$3:AD470)+1,"")</f>
        <v/>
      </c>
      <c r="AE471" s="111" t="str">
        <f aca="false">IF(AL471&lt;&gt;"",MAX(AE$3:AE470)+1,"")</f>
        <v/>
      </c>
      <c r="AF471" s="111" t="str">
        <f aca="false">IF(AM471&lt;&gt;"",MAX(AF$3:AF470)+1,"")</f>
        <v/>
      </c>
      <c r="AG471" s="111" t="str">
        <f aca="false">IF(AN471&lt;&gt;"",MAX(AG$3:AG470)+1,"")</f>
        <v/>
      </c>
      <c r="AH471" s="111" t="str">
        <f aca="false">IF(AO471&lt;&gt;"",MAX(AH$3:AH470)+1,"")</f>
        <v/>
      </c>
      <c r="AI471" s="111" t="str">
        <f aca="false">IF(AP471&lt;&gt;"",MAX(AI$3:AI470)+1,"")</f>
        <v/>
      </c>
      <c r="AK471" s="111" t="str">
        <f aca="false">IF(B471="","",IF(COUNTIF($AK$3:AL470,B471)=0,B471,""))</f>
        <v/>
      </c>
      <c r="AL471" s="111" t="str">
        <f aca="false">IF(C471="","",IF($B471='Oneri di Urbanizzazione'!$E$33,IF(COUNTIF($AL$3:AL470,$C471)=0,$C471,""),""))</f>
        <v/>
      </c>
      <c r="AM471" s="111" t="str">
        <f aca="false">IF(D471="","",IF(AND($B471='Oneri di Urbanizzazione'!$E$33,$C471='Oneri di Urbanizzazione'!$E$35),IF(COUNTIF(AM$3:AM470,$D471)=0,$D471,""),""))</f>
        <v/>
      </c>
      <c r="AN471" s="111" t="str">
        <f aca="false">IF(E471="","",IF(AND($B471='Oneri di Urbanizzazione'!$E$33,$C471='Oneri di Urbanizzazione'!$E$35,$D471='Oneri di Urbanizzazione'!$E$38),IF(COUNTIF(AN$3:AN470,$E471)=0,$E471,""),""))</f>
        <v/>
      </c>
      <c r="AO471" s="111" t="str">
        <f aca="false">IF(F471="","",IF(AND($B471='Oneri di Urbanizzazione'!$E$33,$C471='Oneri di Urbanizzazione'!$E$35,$D471='Oneri di Urbanizzazione'!$E$38,$E471='Oneri di Urbanizzazione'!$E$40),IF(COUNTIF(AO$3:AO470,$F471)=0,$F471,""),""))</f>
        <v/>
      </c>
      <c r="AP471" s="111" t="str">
        <f aca="false">IF(G471="","",IF(AND($B471='Oneri di Urbanizzazione'!$E$33,$C471='Oneri di Urbanizzazione'!$E$35,$D471='Oneri di Urbanizzazione'!$E$38,$E471='Oneri di Urbanizzazione'!$E$40,$F471='Oneri di Urbanizzazione'!$E$42),IF(COUNTIF(AP$3:AP470,$G471)=0,$G471,""),""))</f>
        <v/>
      </c>
      <c r="AY471" s="1" t="n">
        <f aca="false">+AY470+1</f>
        <v>469</v>
      </c>
      <c r="AZ471" s="978" t="str">
        <f aca="false">IFERROR(VLOOKUP($AY471,BI:BP,8,FALSE()),"")</f>
        <v/>
      </c>
      <c r="BA471" s="978" t="str">
        <f aca="false">IFERROR(VLOOKUP($AY471,BJ:BQ,8,FALSE()),"")</f>
        <v/>
      </c>
      <c r="BB471" s="978" t="str">
        <f aca="false">IFERROR(VLOOKUP($AY471,BK:BR,8,FALSE()),"")</f>
        <v/>
      </c>
      <c r="BC471" s="978" t="str">
        <f aca="false">IFERROR(VLOOKUP($AY471,BL:BS,8,FALSE()),"")</f>
        <v/>
      </c>
      <c r="BD471" s="978" t="str">
        <f aca="false">IFERROR(VLOOKUP($AY471,BM:BT,8,FALSE()),"")</f>
        <v/>
      </c>
      <c r="BE471" s="978" t="str">
        <f aca="false">IFERROR(VLOOKUP($AY471,BN:BU,8,FALSE()),"")</f>
        <v/>
      </c>
      <c r="BI471" s="1" t="str">
        <f aca="false">IF(BP471&lt;&gt;"",MAX(BI$3:BI470)+1,"")</f>
        <v/>
      </c>
      <c r="BJ471" s="1" t="str">
        <f aca="false">IF(BQ471&lt;&gt;"",MAX(BJ$3:BJ470)+1,"")</f>
        <v/>
      </c>
      <c r="BK471" s="1" t="str">
        <f aca="false">IF(BR471&lt;&gt;"",MAX(BK$3:BK470)+1,"")</f>
        <v/>
      </c>
      <c r="BL471" s="1" t="str">
        <f aca="false">IF(BS471&lt;&gt;"",MAX(BL$3:BL470)+1,"")</f>
        <v/>
      </c>
      <c r="BM471" s="1" t="str">
        <f aca="false">IF(BT471&lt;&gt;"",MAX(BM$3:BM470)+1,"")</f>
        <v/>
      </c>
      <c r="BN471" s="1" t="str">
        <f aca="false">IF(BU471&lt;&gt;"",MAX(BN$3:BN470)+1,"")</f>
        <v/>
      </c>
      <c r="BP471" s="1" t="str">
        <f aca="false">IF(B471&lt;&gt;"",IF(COUNTIF(BP$3:BP470,B471)&gt;0,"",B471),"")</f>
        <v/>
      </c>
      <c r="BQ471" s="1" t="str">
        <f aca="false">IF(C471&lt;&gt;"",IF(COUNTIF(BQ$3:BQ470,C471)&gt;0,"",C471),"")</f>
        <v/>
      </c>
      <c r="BR471" s="1" t="str">
        <f aca="false">IF(D471&lt;&gt;"",IF(COUNTIF(BR$3:BR470,D471)&gt;0,"",D471),"")</f>
        <v/>
      </c>
      <c r="BS471" s="1" t="str">
        <f aca="false">IF(E471&lt;&gt;"",IF(COUNTIF(BS$3:BS470,E471)&gt;0,"",E471),"")</f>
        <v/>
      </c>
      <c r="BT471" s="1" t="str">
        <f aca="false">IF(F471&lt;&gt;"",IF(COUNTIF(BT$3:BT470,F471)&gt;0,"",F471),"")</f>
        <v/>
      </c>
      <c r="BU471" s="1" t="str">
        <f aca="false">IF(G471&lt;&gt;"",IF(COUNTIF(BU$3:BU470,G471)&gt;0,"",G471),"")</f>
        <v/>
      </c>
    </row>
    <row r="472" customFormat="false" ht="15" hidden="false" customHeight="false" outlineLevel="0" collapsed="false">
      <c r="A472" s="972" t="str">
        <f aca="false">IF(B472&lt;&gt;"",CONCATENATE(B472,C472,D472,E472,F472,G472),"")</f>
        <v/>
      </c>
      <c r="B472" s="660"/>
      <c r="C472" s="660"/>
      <c r="D472" s="660"/>
      <c r="E472" s="1008"/>
      <c r="F472" s="660"/>
      <c r="G472" s="660"/>
      <c r="H472" s="1002"/>
      <c r="I472" s="1002"/>
      <c r="J472" s="1003"/>
      <c r="K472" s="1004"/>
      <c r="L472" s="1005"/>
      <c r="M472" s="1005"/>
      <c r="N472" s="1003"/>
      <c r="O472" s="1014"/>
      <c r="P472" s="1008"/>
      <c r="Q472" s="1008"/>
      <c r="R472" s="1008"/>
      <c r="S472" s="1007"/>
      <c r="V472" s="111" t="n">
        <f aca="false">+V471+1</f>
        <v>470</v>
      </c>
      <c r="W472" s="977" t="str">
        <f aca="false">IFERROR(VLOOKUP($V471,AD:AK,8,FALSE()),"")</f>
        <v/>
      </c>
      <c r="X472" s="977" t="str">
        <f aca="false">IFERROR(VLOOKUP($V472,AE:AL,8,FALSE()),"")</f>
        <v/>
      </c>
      <c r="Y472" s="977" t="str">
        <f aca="false">IFERROR(VLOOKUP($V472,AF:AM,8,FALSE()),"")</f>
        <v/>
      </c>
      <c r="Z472" s="977" t="str">
        <f aca="false">IFERROR(VLOOKUP($V472,AG:AN,8,FALSE()),"")</f>
        <v/>
      </c>
      <c r="AA472" s="977" t="str">
        <f aca="false">IFERROR(VLOOKUP($V472,AH:AO,8,FALSE()),"")</f>
        <v/>
      </c>
      <c r="AB472" s="977" t="str">
        <f aca="false">IFERROR(VLOOKUP($V472,AI:AP,8,FALSE()),"")</f>
        <v/>
      </c>
      <c r="AD472" s="111" t="str">
        <f aca="false">IF(AK472&lt;&gt;"",MAX(AD$3:AD471)+1,"")</f>
        <v/>
      </c>
      <c r="AE472" s="111" t="str">
        <f aca="false">IF(AL472&lt;&gt;"",MAX(AE$3:AE471)+1,"")</f>
        <v/>
      </c>
      <c r="AF472" s="111" t="str">
        <f aca="false">IF(AM472&lt;&gt;"",MAX(AF$3:AF471)+1,"")</f>
        <v/>
      </c>
      <c r="AG472" s="111" t="str">
        <f aca="false">IF(AN472&lt;&gt;"",MAX(AG$3:AG471)+1,"")</f>
        <v/>
      </c>
      <c r="AH472" s="111" t="str">
        <f aca="false">IF(AO472&lt;&gt;"",MAX(AH$3:AH471)+1,"")</f>
        <v/>
      </c>
      <c r="AI472" s="111" t="str">
        <f aca="false">IF(AP472&lt;&gt;"",MAX(AI$3:AI471)+1,"")</f>
        <v/>
      </c>
      <c r="AK472" s="111" t="str">
        <f aca="false">IF(B472="","",IF(COUNTIF($AK$3:AL471,B472)=0,B472,""))</f>
        <v/>
      </c>
      <c r="AL472" s="111" t="str">
        <f aca="false">IF(C472="","",IF($B472='Oneri di Urbanizzazione'!$E$33,IF(COUNTIF($AL$3:AL471,$C472)=0,$C472,""),""))</f>
        <v/>
      </c>
      <c r="AM472" s="111" t="str">
        <f aca="false">IF(D472="","",IF(AND($B472='Oneri di Urbanizzazione'!$E$33,$C472='Oneri di Urbanizzazione'!$E$35),IF(COUNTIF(AM$3:AM471,$D472)=0,$D472,""),""))</f>
        <v/>
      </c>
      <c r="AN472" s="111" t="str">
        <f aca="false">IF(E472="","",IF(AND($B472='Oneri di Urbanizzazione'!$E$33,$C472='Oneri di Urbanizzazione'!$E$35,$D472='Oneri di Urbanizzazione'!$E$38),IF(COUNTIF(AN$3:AN471,$E472)=0,$E472,""),""))</f>
        <v/>
      </c>
      <c r="AO472" s="111" t="str">
        <f aca="false">IF(F472="","",IF(AND($B472='Oneri di Urbanizzazione'!$E$33,$C472='Oneri di Urbanizzazione'!$E$35,$D472='Oneri di Urbanizzazione'!$E$38,$E472='Oneri di Urbanizzazione'!$E$40),IF(COUNTIF(AO$3:AO471,$F472)=0,$F472,""),""))</f>
        <v/>
      </c>
      <c r="AP472" s="111" t="str">
        <f aca="false">IF(G472="","",IF(AND($B472='Oneri di Urbanizzazione'!$E$33,$C472='Oneri di Urbanizzazione'!$E$35,$D472='Oneri di Urbanizzazione'!$E$38,$E472='Oneri di Urbanizzazione'!$E$40,$F472='Oneri di Urbanizzazione'!$E$42),IF(COUNTIF(AP$3:AP471,$G472)=0,$G472,""),""))</f>
        <v/>
      </c>
      <c r="AY472" s="1" t="n">
        <f aca="false">+AY471+1</f>
        <v>470</v>
      </c>
      <c r="AZ472" s="978" t="str">
        <f aca="false">IFERROR(VLOOKUP($AY472,BI:BP,8,FALSE()),"")</f>
        <v/>
      </c>
      <c r="BA472" s="978" t="str">
        <f aca="false">IFERROR(VLOOKUP($AY472,BJ:BQ,8,FALSE()),"")</f>
        <v/>
      </c>
      <c r="BB472" s="978" t="str">
        <f aca="false">IFERROR(VLOOKUP($AY472,BK:BR,8,FALSE()),"")</f>
        <v/>
      </c>
      <c r="BC472" s="978" t="str">
        <f aca="false">IFERROR(VLOOKUP($AY472,BL:BS,8,FALSE()),"")</f>
        <v/>
      </c>
      <c r="BD472" s="978" t="str">
        <f aca="false">IFERROR(VLOOKUP($AY472,BM:BT,8,FALSE()),"")</f>
        <v/>
      </c>
      <c r="BE472" s="978" t="str">
        <f aca="false">IFERROR(VLOOKUP($AY472,BN:BU,8,FALSE()),"")</f>
        <v/>
      </c>
      <c r="BI472" s="1" t="str">
        <f aca="false">IF(BP472&lt;&gt;"",MAX(BI$3:BI471)+1,"")</f>
        <v/>
      </c>
      <c r="BJ472" s="1" t="str">
        <f aca="false">IF(BQ472&lt;&gt;"",MAX(BJ$3:BJ471)+1,"")</f>
        <v/>
      </c>
      <c r="BK472" s="1" t="str">
        <f aca="false">IF(BR472&lt;&gt;"",MAX(BK$3:BK471)+1,"")</f>
        <v/>
      </c>
      <c r="BL472" s="1" t="str">
        <f aca="false">IF(BS472&lt;&gt;"",MAX(BL$3:BL471)+1,"")</f>
        <v/>
      </c>
      <c r="BM472" s="1" t="str">
        <f aca="false">IF(BT472&lt;&gt;"",MAX(BM$3:BM471)+1,"")</f>
        <v/>
      </c>
      <c r="BN472" s="1" t="str">
        <f aca="false">IF(BU472&lt;&gt;"",MAX(BN$3:BN471)+1,"")</f>
        <v/>
      </c>
      <c r="BP472" s="1" t="str">
        <f aca="false">IF(B472&lt;&gt;"",IF(COUNTIF(BP$3:BP471,B472)&gt;0,"",B472),"")</f>
        <v/>
      </c>
      <c r="BQ472" s="1" t="str">
        <f aca="false">IF(C472&lt;&gt;"",IF(COUNTIF(BQ$3:BQ471,C472)&gt;0,"",C472),"")</f>
        <v/>
      </c>
      <c r="BR472" s="1" t="str">
        <f aca="false">IF(D472&lt;&gt;"",IF(COUNTIF(BR$3:BR471,D472)&gt;0,"",D472),"")</f>
        <v/>
      </c>
      <c r="BS472" s="1" t="str">
        <f aca="false">IF(E472&lt;&gt;"",IF(COUNTIF(BS$3:BS471,E472)&gt;0,"",E472),"")</f>
        <v/>
      </c>
      <c r="BT472" s="1" t="str">
        <f aca="false">IF(F472&lt;&gt;"",IF(COUNTIF(BT$3:BT471,F472)&gt;0,"",F472),"")</f>
        <v/>
      </c>
      <c r="BU472" s="1" t="str">
        <f aca="false">IF(G472&lt;&gt;"",IF(COUNTIF(BU$3:BU471,G472)&gt;0,"",G472),"")</f>
        <v/>
      </c>
    </row>
    <row r="473" customFormat="false" ht="15" hidden="false" customHeight="false" outlineLevel="0" collapsed="false">
      <c r="A473" s="972" t="str">
        <f aca="false">IF(B473&lt;&gt;"",CONCATENATE(B473,C473,D473,E473,F473,G473),"")</f>
        <v/>
      </c>
      <c r="B473" s="660"/>
      <c r="C473" s="660"/>
      <c r="D473" s="660"/>
      <c r="E473" s="1008"/>
      <c r="F473" s="660"/>
      <c r="G473" s="660"/>
      <c r="H473" s="1002"/>
      <c r="I473" s="1002"/>
      <c r="J473" s="1003"/>
      <c r="K473" s="1004"/>
      <c r="L473" s="1005"/>
      <c r="M473" s="1005"/>
      <c r="N473" s="1003"/>
      <c r="O473" s="1014"/>
      <c r="P473" s="1008"/>
      <c r="Q473" s="1008"/>
      <c r="R473" s="1008"/>
      <c r="S473" s="1007"/>
      <c r="V473" s="111" t="n">
        <f aca="false">+V472+1</f>
        <v>471</v>
      </c>
      <c r="W473" s="977" t="str">
        <f aca="false">IFERROR(VLOOKUP($V472,AD:AK,8,FALSE()),"")</f>
        <v/>
      </c>
      <c r="X473" s="977" t="str">
        <f aca="false">IFERROR(VLOOKUP($V473,AE:AL,8,FALSE()),"")</f>
        <v/>
      </c>
      <c r="Y473" s="977" t="str">
        <f aca="false">IFERROR(VLOOKUP($V473,AF:AM,8,FALSE()),"")</f>
        <v/>
      </c>
      <c r="Z473" s="977" t="str">
        <f aca="false">IFERROR(VLOOKUP($V473,AG:AN,8,FALSE()),"")</f>
        <v/>
      </c>
      <c r="AA473" s="977" t="str">
        <f aca="false">IFERROR(VLOOKUP($V473,AH:AO,8,FALSE()),"")</f>
        <v/>
      </c>
      <c r="AB473" s="977" t="str">
        <f aca="false">IFERROR(VLOOKUP($V473,AI:AP,8,FALSE()),"")</f>
        <v/>
      </c>
      <c r="AD473" s="111" t="str">
        <f aca="false">IF(AK473&lt;&gt;"",MAX(AD$3:AD472)+1,"")</f>
        <v/>
      </c>
      <c r="AE473" s="111" t="str">
        <f aca="false">IF(AL473&lt;&gt;"",MAX(AE$3:AE472)+1,"")</f>
        <v/>
      </c>
      <c r="AF473" s="111" t="str">
        <f aca="false">IF(AM473&lt;&gt;"",MAX(AF$3:AF472)+1,"")</f>
        <v/>
      </c>
      <c r="AG473" s="111" t="str">
        <f aca="false">IF(AN473&lt;&gt;"",MAX(AG$3:AG472)+1,"")</f>
        <v/>
      </c>
      <c r="AH473" s="111" t="str">
        <f aca="false">IF(AO473&lt;&gt;"",MAX(AH$3:AH472)+1,"")</f>
        <v/>
      </c>
      <c r="AI473" s="111" t="str">
        <f aca="false">IF(AP473&lt;&gt;"",MAX(AI$3:AI472)+1,"")</f>
        <v/>
      </c>
      <c r="AK473" s="111" t="str">
        <f aca="false">IF(B473="","",IF(COUNTIF($AK$3:AL472,B473)=0,B473,""))</f>
        <v/>
      </c>
      <c r="AL473" s="111" t="str">
        <f aca="false">IF(C473="","",IF($B473='Oneri di Urbanizzazione'!$E$33,IF(COUNTIF($AL$3:AL472,$C473)=0,$C473,""),""))</f>
        <v/>
      </c>
      <c r="AM473" s="111" t="str">
        <f aca="false">IF(D473="","",IF(AND($B473='Oneri di Urbanizzazione'!$E$33,$C473='Oneri di Urbanizzazione'!$E$35),IF(COUNTIF(AM$3:AM472,$D473)=0,$D473,""),""))</f>
        <v/>
      </c>
      <c r="AN473" s="111" t="str">
        <f aca="false">IF(E473="","",IF(AND($B473='Oneri di Urbanizzazione'!$E$33,$C473='Oneri di Urbanizzazione'!$E$35,$D473='Oneri di Urbanizzazione'!$E$38),IF(COUNTIF(AN$3:AN472,$E473)=0,$E473,""),""))</f>
        <v/>
      </c>
      <c r="AO473" s="111" t="str">
        <f aca="false">IF(F473="","",IF(AND($B473='Oneri di Urbanizzazione'!$E$33,$C473='Oneri di Urbanizzazione'!$E$35,$D473='Oneri di Urbanizzazione'!$E$38,$E473='Oneri di Urbanizzazione'!$E$40),IF(COUNTIF(AO$3:AO472,$F473)=0,$F473,""),""))</f>
        <v/>
      </c>
      <c r="AP473" s="111" t="str">
        <f aca="false">IF(G473="","",IF(AND($B473='Oneri di Urbanizzazione'!$E$33,$C473='Oneri di Urbanizzazione'!$E$35,$D473='Oneri di Urbanizzazione'!$E$38,$E473='Oneri di Urbanizzazione'!$E$40,$F473='Oneri di Urbanizzazione'!$E$42),IF(COUNTIF(AP$3:AP472,$G473)=0,$G473,""),""))</f>
        <v/>
      </c>
      <c r="AY473" s="1" t="n">
        <f aca="false">+AY472+1</f>
        <v>471</v>
      </c>
      <c r="AZ473" s="978" t="str">
        <f aca="false">IFERROR(VLOOKUP($AY473,BI:BP,8,FALSE()),"")</f>
        <v/>
      </c>
      <c r="BA473" s="978" t="str">
        <f aca="false">IFERROR(VLOOKUP($AY473,BJ:BQ,8,FALSE()),"")</f>
        <v/>
      </c>
      <c r="BB473" s="978" t="str">
        <f aca="false">IFERROR(VLOOKUP($AY473,BK:BR,8,FALSE()),"")</f>
        <v/>
      </c>
      <c r="BC473" s="978" t="str">
        <f aca="false">IFERROR(VLOOKUP($AY473,BL:BS,8,FALSE()),"")</f>
        <v/>
      </c>
      <c r="BD473" s="978" t="str">
        <f aca="false">IFERROR(VLOOKUP($AY473,BM:BT,8,FALSE()),"")</f>
        <v/>
      </c>
      <c r="BE473" s="978" t="str">
        <f aca="false">IFERROR(VLOOKUP($AY473,BN:BU,8,FALSE()),"")</f>
        <v/>
      </c>
      <c r="BI473" s="1" t="str">
        <f aca="false">IF(BP473&lt;&gt;"",MAX(BI$3:BI472)+1,"")</f>
        <v/>
      </c>
      <c r="BJ473" s="1" t="str">
        <f aca="false">IF(BQ473&lt;&gt;"",MAX(BJ$3:BJ472)+1,"")</f>
        <v/>
      </c>
      <c r="BK473" s="1" t="str">
        <f aca="false">IF(BR473&lt;&gt;"",MAX(BK$3:BK472)+1,"")</f>
        <v/>
      </c>
      <c r="BL473" s="1" t="str">
        <f aca="false">IF(BS473&lt;&gt;"",MAX(BL$3:BL472)+1,"")</f>
        <v/>
      </c>
      <c r="BM473" s="1" t="str">
        <f aca="false">IF(BT473&lt;&gt;"",MAX(BM$3:BM472)+1,"")</f>
        <v/>
      </c>
      <c r="BN473" s="1" t="str">
        <f aca="false">IF(BU473&lt;&gt;"",MAX(BN$3:BN472)+1,"")</f>
        <v/>
      </c>
      <c r="BP473" s="1" t="str">
        <f aca="false">IF(B473&lt;&gt;"",IF(COUNTIF(BP$3:BP472,B473)&gt;0,"",B473),"")</f>
        <v/>
      </c>
      <c r="BQ473" s="1" t="str">
        <f aca="false">IF(C473&lt;&gt;"",IF(COUNTIF(BQ$3:BQ472,C473)&gt;0,"",C473),"")</f>
        <v/>
      </c>
      <c r="BR473" s="1" t="str">
        <f aca="false">IF(D473&lt;&gt;"",IF(COUNTIF(BR$3:BR472,D473)&gt;0,"",D473),"")</f>
        <v/>
      </c>
      <c r="BS473" s="1" t="str">
        <f aca="false">IF(E473&lt;&gt;"",IF(COUNTIF(BS$3:BS472,E473)&gt;0,"",E473),"")</f>
        <v/>
      </c>
      <c r="BT473" s="1" t="str">
        <f aca="false">IF(F473&lt;&gt;"",IF(COUNTIF(BT$3:BT472,F473)&gt;0,"",F473),"")</f>
        <v/>
      </c>
      <c r="BU473" s="1" t="str">
        <f aca="false">IF(G473&lt;&gt;"",IF(COUNTIF(BU$3:BU472,G473)&gt;0,"",G473),"")</f>
        <v/>
      </c>
    </row>
    <row r="474" customFormat="false" ht="15" hidden="false" customHeight="false" outlineLevel="0" collapsed="false">
      <c r="A474" s="972" t="str">
        <f aca="false">IF(B474&lt;&gt;"",CONCATENATE(B474,C474,D474,E474,F474,G474),"")</f>
        <v/>
      </c>
      <c r="B474" s="660"/>
      <c r="C474" s="660"/>
      <c r="D474" s="660"/>
      <c r="E474" s="1008"/>
      <c r="F474" s="660"/>
      <c r="G474" s="660"/>
      <c r="H474" s="1002"/>
      <c r="I474" s="1002"/>
      <c r="J474" s="1003"/>
      <c r="K474" s="1004"/>
      <c r="L474" s="1005"/>
      <c r="M474" s="1005"/>
      <c r="N474" s="1003"/>
      <c r="O474" s="1014"/>
      <c r="P474" s="1008"/>
      <c r="Q474" s="1008"/>
      <c r="R474" s="1008"/>
      <c r="S474" s="1007"/>
      <c r="V474" s="111" t="n">
        <f aca="false">+V473+1</f>
        <v>472</v>
      </c>
      <c r="W474" s="977" t="str">
        <f aca="false">IFERROR(VLOOKUP($V473,AD:AK,8,FALSE()),"")</f>
        <v/>
      </c>
      <c r="X474" s="977" t="str">
        <f aca="false">IFERROR(VLOOKUP($V474,AE:AL,8,FALSE()),"")</f>
        <v/>
      </c>
      <c r="Y474" s="977" t="str">
        <f aca="false">IFERROR(VLOOKUP($V474,AF:AM,8,FALSE()),"")</f>
        <v/>
      </c>
      <c r="Z474" s="977" t="str">
        <f aca="false">IFERROR(VLOOKUP($V474,AG:AN,8,FALSE()),"")</f>
        <v/>
      </c>
      <c r="AA474" s="977" t="str">
        <f aca="false">IFERROR(VLOOKUP($V474,AH:AO,8,FALSE()),"")</f>
        <v/>
      </c>
      <c r="AB474" s="977" t="str">
        <f aca="false">IFERROR(VLOOKUP($V474,AI:AP,8,FALSE()),"")</f>
        <v/>
      </c>
      <c r="AD474" s="111" t="str">
        <f aca="false">IF(AK474&lt;&gt;"",MAX(AD$3:AD473)+1,"")</f>
        <v/>
      </c>
      <c r="AE474" s="111" t="str">
        <f aca="false">IF(AL474&lt;&gt;"",MAX(AE$3:AE473)+1,"")</f>
        <v/>
      </c>
      <c r="AF474" s="111" t="str">
        <f aca="false">IF(AM474&lt;&gt;"",MAX(AF$3:AF473)+1,"")</f>
        <v/>
      </c>
      <c r="AG474" s="111" t="str">
        <f aca="false">IF(AN474&lt;&gt;"",MAX(AG$3:AG473)+1,"")</f>
        <v/>
      </c>
      <c r="AH474" s="111" t="str">
        <f aca="false">IF(AO474&lt;&gt;"",MAX(AH$3:AH473)+1,"")</f>
        <v/>
      </c>
      <c r="AI474" s="111" t="str">
        <f aca="false">IF(AP474&lt;&gt;"",MAX(AI$3:AI473)+1,"")</f>
        <v/>
      </c>
      <c r="AK474" s="111" t="str">
        <f aca="false">IF(B474="","",IF(COUNTIF($AK$3:AL473,B474)=0,B474,""))</f>
        <v/>
      </c>
      <c r="AL474" s="111" t="str">
        <f aca="false">IF(C474="","",IF($B474='Oneri di Urbanizzazione'!$E$33,IF(COUNTIF($AL$3:AL473,$C474)=0,$C474,""),""))</f>
        <v/>
      </c>
      <c r="AM474" s="111" t="str">
        <f aca="false">IF(D474="","",IF(AND($B474='Oneri di Urbanizzazione'!$E$33,$C474='Oneri di Urbanizzazione'!$E$35),IF(COUNTIF(AM$3:AM473,$D474)=0,$D474,""),""))</f>
        <v/>
      </c>
      <c r="AN474" s="111" t="str">
        <f aca="false">IF(E474="","",IF(AND($B474='Oneri di Urbanizzazione'!$E$33,$C474='Oneri di Urbanizzazione'!$E$35,$D474='Oneri di Urbanizzazione'!$E$38),IF(COUNTIF(AN$3:AN473,$E474)=0,$E474,""),""))</f>
        <v/>
      </c>
      <c r="AO474" s="111" t="str">
        <f aca="false">IF(F474="","",IF(AND($B474='Oneri di Urbanizzazione'!$E$33,$C474='Oneri di Urbanizzazione'!$E$35,$D474='Oneri di Urbanizzazione'!$E$38,$E474='Oneri di Urbanizzazione'!$E$40),IF(COUNTIF(AO$3:AO473,$F474)=0,$F474,""),""))</f>
        <v/>
      </c>
      <c r="AP474" s="111" t="str">
        <f aca="false">IF(G474="","",IF(AND($B474='Oneri di Urbanizzazione'!$E$33,$C474='Oneri di Urbanizzazione'!$E$35,$D474='Oneri di Urbanizzazione'!$E$38,$E474='Oneri di Urbanizzazione'!$E$40,$F474='Oneri di Urbanizzazione'!$E$42),IF(COUNTIF(AP$3:AP473,$G474)=0,$G474,""),""))</f>
        <v/>
      </c>
      <c r="AY474" s="1" t="n">
        <f aca="false">+AY473+1</f>
        <v>472</v>
      </c>
      <c r="AZ474" s="978" t="str">
        <f aca="false">IFERROR(VLOOKUP($AY474,BI:BP,8,FALSE()),"")</f>
        <v/>
      </c>
      <c r="BA474" s="978" t="str">
        <f aca="false">IFERROR(VLOOKUP($AY474,BJ:BQ,8,FALSE()),"")</f>
        <v/>
      </c>
      <c r="BB474" s="978" t="str">
        <f aca="false">IFERROR(VLOOKUP($AY474,BK:BR,8,FALSE()),"")</f>
        <v/>
      </c>
      <c r="BC474" s="978" t="str">
        <f aca="false">IFERROR(VLOOKUP($AY474,BL:BS,8,FALSE()),"")</f>
        <v/>
      </c>
      <c r="BD474" s="978" t="str">
        <f aca="false">IFERROR(VLOOKUP($AY474,BM:BT,8,FALSE()),"")</f>
        <v/>
      </c>
      <c r="BE474" s="978" t="str">
        <f aca="false">IFERROR(VLOOKUP($AY474,BN:BU,8,FALSE()),"")</f>
        <v/>
      </c>
      <c r="BI474" s="1" t="str">
        <f aca="false">IF(BP474&lt;&gt;"",MAX(BI$3:BI473)+1,"")</f>
        <v/>
      </c>
      <c r="BJ474" s="1" t="str">
        <f aca="false">IF(BQ474&lt;&gt;"",MAX(BJ$3:BJ473)+1,"")</f>
        <v/>
      </c>
      <c r="BK474" s="1" t="str">
        <f aca="false">IF(BR474&lt;&gt;"",MAX(BK$3:BK473)+1,"")</f>
        <v/>
      </c>
      <c r="BL474" s="1" t="str">
        <f aca="false">IF(BS474&lt;&gt;"",MAX(BL$3:BL473)+1,"")</f>
        <v/>
      </c>
      <c r="BM474" s="1" t="str">
        <f aca="false">IF(BT474&lt;&gt;"",MAX(BM$3:BM473)+1,"")</f>
        <v/>
      </c>
      <c r="BN474" s="1" t="str">
        <f aca="false">IF(BU474&lt;&gt;"",MAX(BN$3:BN473)+1,"")</f>
        <v/>
      </c>
      <c r="BP474" s="1" t="str">
        <f aca="false">IF(B474&lt;&gt;"",IF(COUNTIF(BP$3:BP473,B474)&gt;0,"",B474),"")</f>
        <v/>
      </c>
      <c r="BQ474" s="1" t="str">
        <f aca="false">IF(C474&lt;&gt;"",IF(COUNTIF(BQ$3:BQ473,C474)&gt;0,"",C474),"")</f>
        <v/>
      </c>
      <c r="BR474" s="1" t="str">
        <f aca="false">IF(D474&lt;&gt;"",IF(COUNTIF(BR$3:BR473,D474)&gt;0,"",D474),"")</f>
        <v/>
      </c>
      <c r="BS474" s="1" t="str">
        <f aca="false">IF(E474&lt;&gt;"",IF(COUNTIF(BS$3:BS473,E474)&gt;0,"",E474),"")</f>
        <v/>
      </c>
      <c r="BT474" s="1" t="str">
        <f aca="false">IF(F474&lt;&gt;"",IF(COUNTIF(BT$3:BT473,F474)&gt;0,"",F474),"")</f>
        <v/>
      </c>
      <c r="BU474" s="1" t="str">
        <f aca="false">IF(G474&lt;&gt;"",IF(COUNTIF(BU$3:BU473,G474)&gt;0,"",G474),"")</f>
        <v/>
      </c>
    </row>
    <row r="475" customFormat="false" ht="15" hidden="false" customHeight="false" outlineLevel="0" collapsed="false">
      <c r="A475" s="972" t="str">
        <f aca="false">IF(B475&lt;&gt;"",CONCATENATE(B475,C475,D475,E475,F475,G475),"")</f>
        <v/>
      </c>
      <c r="B475" s="660"/>
      <c r="C475" s="660"/>
      <c r="D475" s="660"/>
      <c r="E475" s="1008"/>
      <c r="F475" s="660"/>
      <c r="G475" s="660"/>
      <c r="H475" s="1002"/>
      <c r="I475" s="1002"/>
      <c r="J475" s="1003"/>
      <c r="K475" s="1004"/>
      <c r="L475" s="1005"/>
      <c r="M475" s="1005"/>
      <c r="N475" s="1003"/>
      <c r="O475" s="1014"/>
      <c r="P475" s="1008"/>
      <c r="Q475" s="1008"/>
      <c r="R475" s="1008"/>
      <c r="S475" s="1007"/>
      <c r="V475" s="111" t="n">
        <f aca="false">+V474+1</f>
        <v>473</v>
      </c>
      <c r="W475" s="977" t="str">
        <f aca="false">IFERROR(VLOOKUP($V474,AD:AK,8,FALSE()),"")</f>
        <v/>
      </c>
      <c r="X475" s="977" t="str">
        <f aca="false">IFERROR(VLOOKUP($V475,AE:AL,8,FALSE()),"")</f>
        <v/>
      </c>
      <c r="Y475" s="977" t="str">
        <f aca="false">IFERROR(VLOOKUP($V475,AF:AM,8,FALSE()),"")</f>
        <v/>
      </c>
      <c r="Z475" s="977" t="str">
        <f aca="false">IFERROR(VLOOKUP($V475,AG:AN,8,FALSE()),"")</f>
        <v/>
      </c>
      <c r="AA475" s="977" t="str">
        <f aca="false">IFERROR(VLOOKUP($V475,AH:AO,8,FALSE()),"")</f>
        <v/>
      </c>
      <c r="AB475" s="977" t="str">
        <f aca="false">IFERROR(VLOOKUP($V475,AI:AP,8,FALSE()),"")</f>
        <v/>
      </c>
      <c r="AD475" s="111" t="str">
        <f aca="false">IF(AK475&lt;&gt;"",MAX(AD$3:AD474)+1,"")</f>
        <v/>
      </c>
      <c r="AE475" s="111" t="str">
        <f aca="false">IF(AL475&lt;&gt;"",MAX(AE$3:AE474)+1,"")</f>
        <v/>
      </c>
      <c r="AF475" s="111" t="str">
        <f aca="false">IF(AM475&lt;&gt;"",MAX(AF$3:AF474)+1,"")</f>
        <v/>
      </c>
      <c r="AG475" s="111" t="str">
        <f aca="false">IF(AN475&lt;&gt;"",MAX(AG$3:AG474)+1,"")</f>
        <v/>
      </c>
      <c r="AH475" s="111" t="str">
        <f aca="false">IF(AO475&lt;&gt;"",MAX(AH$3:AH474)+1,"")</f>
        <v/>
      </c>
      <c r="AI475" s="111" t="str">
        <f aca="false">IF(AP475&lt;&gt;"",MAX(AI$3:AI474)+1,"")</f>
        <v/>
      </c>
      <c r="AK475" s="111" t="str">
        <f aca="false">IF(B475="","",IF(COUNTIF($AK$3:AL474,B475)=0,B475,""))</f>
        <v/>
      </c>
      <c r="AL475" s="111" t="str">
        <f aca="false">IF(C475="","",IF($B475='Oneri di Urbanizzazione'!$E$33,IF(COUNTIF($AL$3:AL474,$C475)=0,$C475,""),""))</f>
        <v/>
      </c>
      <c r="AM475" s="111" t="str">
        <f aca="false">IF(D475="","",IF(AND($B475='Oneri di Urbanizzazione'!$E$33,$C475='Oneri di Urbanizzazione'!$E$35),IF(COUNTIF(AM$3:AM474,$D475)=0,$D475,""),""))</f>
        <v/>
      </c>
      <c r="AN475" s="111" t="str">
        <f aca="false">IF(E475="","",IF(AND($B475='Oneri di Urbanizzazione'!$E$33,$C475='Oneri di Urbanizzazione'!$E$35,$D475='Oneri di Urbanizzazione'!$E$38),IF(COUNTIF(AN$3:AN474,$E475)=0,$E475,""),""))</f>
        <v/>
      </c>
      <c r="AO475" s="111" t="str">
        <f aca="false">IF(F475="","",IF(AND($B475='Oneri di Urbanizzazione'!$E$33,$C475='Oneri di Urbanizzazione'!$E$35,$D475='Oneri di Urbanizzazione'!$E$38,$E475='Oneri di Urbanizzazione'!$E$40),IF(COUNTIF(AO$3:AO474,$F475)=0,$F475,""),""))</f>
        <v/>
      </c>
      <c r="AP475" s="111" t="str">
        <f aca="false">IF(G475="","",IF(AND($B475='Oneri di Urbanizzazione'!$E$33,$C475='Oneri di Urbanizzazione'!$E$35,$D475='Oneri di Urbanizzazione'!$E$38,$E475='Oneri di Urbanizzazione'!$E$40,$F475='Oneri di Urbanizzazione'!$E$42),IF(COUNTIF(AP$3:AP474,$G475)=0,$G475,""),""))</f>
        <v/>
      </c>
      <c r="AY475" s="1" t="n">
        <f aca="false">+AY474+1</f>
        <v>473</v>
      </c>
      <c r="AZ475" s="978" t="str">
        <f aca="false">IFERROR(VLOOKUP($AY475,BI:BP,8,FALSE()),"")</f>
        <v/>
      </c>
      <c r="BA475" s="978" t="str">
        <f aca="false">IFERROR(VLOOKUP($AY475,BJ:BQ,8,FALSE()),"")</f>
        <v/>
      </c>
      <c r="BB475" s="978" t="str">
        <f aca="false">IFERROR(VLOOKUP($AY475,BK:BR,8,FALSE()),"")</f>
        <v/>
      </c>
      <c r="BC475" s="978" t="str">
        <f aca="false">IFERROR(VLOOKUP($AY475,BL:BS,8,FALSE()),"")</f>
        <v/>
      </c>
      <c r="BD475" s="978" t="str">
        <f aca="false">IFERROR(VLOOKUP($AY475,BM:BT,8,FALSE()),"")</f>
        <v/>
      </c>
      <c r="BE475" s="978" t="str">
        <f aca="false">IFERROR(VLOOKUP($AY475,BN:BU,8,FALSE()),"")</f>
        <v/>
      </c>
      <c r="BI475" s="1" t="str">
        <f aca="false">IF(BP475&lt;&gt;"",MAX(BI$3:BI474)+1,"")</f>
        <v/>
      </c>
      <c r="BJ475" s="1" t="str">
        <f aca="false">IF(BQ475&lt;&gt;"",MAX(BJ$3:BJ474)+1,"")</f>
        <v/>
      </c>
      <c r="BK475" s="1" t="str">
        <f aca="false">IF(BR475&lt;&gt;"",MAX(BK$3:BK474)+1,"")</f>
        <v/>
      </c>
      <c r="BL475" s="1" t="str">
        <f aca="false">IF(BS475&lt;&gt;"",MAX(BL$3:BL474)+1,"")</f>
        <v/>
      </c>
      <c r="BM475" s="1" t="str">
        <f aca="false">IF(BT475&lt;&gt;"",MAX(BM$3:BM474)+1,"")</f>
        <v/>
      </c>
      <c r="BN475" s="1" t="str">
        <f aca="false">IF(BU475&lt;&gt;"",MAX(BN$3:BN474)+1,"")</f>
        <v/>
      </c>
      <c r="BP475" s="1" t="str">
        <f aca="false">IF(B475&lt;&gt;"",IF(COUNTIF(BP$3:BP474,B475)&gt;0,"",B475),"")</f>
        <v/>
      </c>
      <c r="BQ475" s="1" t="str">
        <f aca="false">IF(C475&lt;&gt;"",IF(COUNTIF(BQ$3:BQ474,C475)&gt;0,"",C475),"")</f>
        <v/>
      </c>
      <c r="BR475" s="1" t="str">
        <f aca="false">IF(D475&lt;&gt;"",IF(COUNTIF(BR$3:BR474,D475)&gt;0,"",D475),"")</f>
        <v/>
      </c>
      <c r="BS475" s="1" t="str">
        <f aca="false">IF(E475&lt;&gt;"",IF(COUNTIF(BS$3:BS474,E475)&gt;0,"",E475),"")</f>
        <v/>
      </c>
      <c r="BT475" s="1" t="str">
        <f aca="false">IF(F475&lt;&gt;"",IF(COUNTIF(BT$3:BT474,F475)&gt;0,"",F475),"")</f>
        <v/>
      </c>
      <c r="BU475" s="1" t="str">
        <f aca="false">IF(G475&lt;&gt;"",IF(COUNTIF(BU$3:BU474,G475)&gt;0,"",G475),"")</f>
        <v/>
      </c>
    </row>
    <row r="476" customFormat="false" ht="15" hidden="false" customHeight="false" outlineLevel="0" collapsed="false">
      <c r="A476" s="972" t="str">
        <f aca="false">IF(B476&lt;&gt;"",CONCATENATE(B476,C476,D476,E476,F476,G476),"")</f>
        <v/>
      </c>
      <c r="B476" s="660"/>
      <c r="C476" s="660"/>
      <c r="D476" s="660"/>
      <c r="E476" s="1008"/>
      <c r="F476" s="660"/>
      <c r="G476" s="660"/>
      <c r="H476" s="1002"/>
      <c r="I476" s="1002"/>
      <c r="J476" s="1003"/>
      <c r="K476" s="1004"/>
      <c r="L476" s="1005"/>
      <c r="M476" s="1005"/>
      <c r="N476" s="1003"/>
      <c r="O476" s="1014"/>
      <c r="P476" s="1008"/>
      <c r="Q476" s="1008"/>
      <c r="R476" s="1008"/>
      <c r="S476" s="1007"/>
      <c r="V476" s="111" t="n">
        <f aca="false">+V475+1</f>
        <v>474</v>
      </c>
      <c r="W476" s="977" t="str">
        <f aca="false">IFERROR(VLOOKUP($V475,AD:AK,8,FALSE()),"")</f>
        <v/>
      </c>
      <c r="X476" s="977" t="str">
        <f aca="false">IFERROR(VLOOKUP($V476,AE:AL,8,FALSE()),"")</f>
        <v/>
      </c>
      <c r="Y476" s="977" t="str">
        <f aca="false">IFERROR(VLOOKUP($V476,AF:AM,8,FALSE()),"")</f>
        <v/>
      </c>
      <c r="Z476" s="977" t="str">
        <f aca="false">IFERROR(VLOOKUP($V476,AG:AN,8,FALSE()),"")</f>
        <v/>
      </c>
      <c r="AA476" s="977" t="str">
        <f aca="false">IFERROR(VLOOKUP($V476,AH:AO,8,FALSE()),"")</f>
        <v/>
      </c>
      <c r="AB476" s="977" t="str">
        <f aca="false">IFERROR(VLOOKUP($V476,AI:AP,8,FALSE()),"")</f>
        <v/>
      </c>
      <c r="AD476" s="111" t="str">
        <f aca="false">IF(AK476&lt;&gt;"",MAX(AD$3:AD475)+1,"")</f>
        <v/>
      </c>
      <c r="AE476" s="111" t="str">
        <f aca="false">IF(AL476&lt;&gt;"",MAX(AE$3:AE475)+1,"")</f>
        <v/>
      </c>
      <c r="AF476" s="111" t="str">
        <f aca="false">IF(AM476&lt;&gt;"",MAX(AF$3:AF475)+1,"")</f>
        <v/>
      </c>
      <c r="AG476" s="111" t="str">
        <f aca="false">IF(AN476&lt;&gt;"",MAX(AG$3:AG475)+1,"")</f>
        <v/>
      </c>
      <c r="AH476" s="111" t="str">
        <f aca="false">IF(AO476&lt;&gt;"",MAX(AH$3:AH475)+1,"")</f>
        <v/>
      </c>
      <c r="AI476" s="111" t="str">
        <f aca="false">IF(AP476&lt;&gt;"",MAX(AI$3:AI475)+1,"")</f>
        <v/>
      </c>
      <c r="AK476" s="111" t="str">
        <f aca="false">IF(B476="","",IF(COUNTIF($AK$3:AL475,B476)=0,B476,""))</f>
        <v/>
      </c>
      <c r="AL476" s="111" t="str">
        <f aca="false">IF(C476="","",IF($B476='Oneri di Urbanizzazione'!$E$33,IF(COUNTIF($AL$3:AL475,$C476)=0,$C476,""),""))</f>
        <v/>
      </c>
      <c r="AM476" s="111" t="str">
        <f aca="false">IF(D476="","",IF(AND($B476='Oneri di Urbanizzazione'!$E$33,$C476='Oneri di Urbanizzazione'!$E$35),IF(COUNTIF(AM$3:AM475,$D476)=0,$D476,""),""))</f>
        <v/>
      </c>
      <c r="AN476" s="111" t="str">
        <f aca="false">IF(E476="","",IF(AND($B476='Oneri di Urbanizzazione'!$E$33,$C476='Oneri di Urbanizzazione'!$E$35,$D476='Oneri di Urbanizzazione'!$E$38),IF(COUNTIF(AN$3:AN475,$E476)=0,$E476,""),""))</f>
        <v/>
      </c>
      <c r="AO476" s="111" t="str">
        <f aca="false">IF(F476="","",IF(AND($B476='Oneri di Urbanizzazione'!$E$33,$C476='Oneri di Urbanizzazione'!$E$35,$D476='Oneri di Urbanizzazione'!$E$38,$E476='Oneri di Urbanizzazione'!$E$40),IF(COUNTIF(AO$3:AO475,$F476)=0,$F476,""),""))</f>
        <v/>
      </c>
      <c r="AP476" s="111" t="str">
        <f aca="false">IF(G476="","",IF(AND($B476='Oneri di Urbanizzazione'!$E$33,$C476='Oneri di Urbanizzazione'!$E$35,$D476='Oneri di Urbanizzazione'!$E$38,$E476='Oneri di Urbanizzazione'!$E$40,$F476='Oneri di Urbanizzazione'!$E$42),IF(COUNTIF(AP$3:AP475,$G476)=0,$G476,""),""))</f>
        <v/>
      </c>
      <c r="AY476" s="1" t="n">
        <f aca="false">+AY475+1</f>
        <v>474</v>
      </c>
      <c r="AZ476" s="978" t="str">
        <f aca="false">IFERROR(VLOOKUP($AY476,BI:BP,8,FALSE()),"")</f>
        <v/>
      </c>
      <c r="BA476" s="978" t="str">
        <f aca="false">IFERROR(VLOOKUP($AY476,BJ:BQ,8,FALSE()),"")</f>
        <v/>
      </c>
      <c r="BB476" s="978" t="str">
        <f aca="false">IFERROR(VLOOKUP($AY476,BK:BR,8,FALSE()),"")</f>
        <v/>
      </c>
      <c r="BC476" s="978" t="str">
        <f aca="false">IFERROR(VLOOKUP($AY476,BL:BS,8,FALSE()),"")</f>
        <v/>
      </c>
      <c r="BD476" s="978" t="str">
        <f aca="false">IFERROR(VLOOKUP($AY476,BM:BT,8,FALSE()),"")</f>
        <v/>
      </c>
      <c r="BE476" s="978" t="str">
        <f aca="false">IFERROR(VLOOKUP($AY476,BN:BU,8,FALSE()),"")</f>
        <v/>
      </c>
      <c r="BI476" s="1" t="str">
        <f aca="false">IF(BP476&lt;&gt;"",MAX(BI$3:BI475)+1,"")</f>
        <v/>
      </c>
      <c r="BJ476" s="1" t="str">
        <f aca="false">IF(BQ476&lt;&gt;"",MAX(BJ$3:BJ475)+1,"")</f>
        <v/>
      </c>
      <c r="BK476" s="1" t="str">
        <f aca="false">IF(BR476&lt;&gt;"",MAX(BK$3:BK475)+1,"")</f>
        <v/>
      </c>
      <c r="BL476" s="1" t="str">
        <f aca="false">IF(BS476&lt;&gt;"",MAX(BL$3:BL475)+1,"")</f>
        <v/>
      </c>
      <c r="BM476" s="1" t="str">
        <f aca="false">IF(BT476&lt;&gt;"",MAX(BM$3:BM475)+1,"")</f>
        <v/>
      </c>
      <c r="BN476" s="1" t="str">
        <f aca="false">IF(BU476&lt;&gt;"",MAX(BN$3:BN475)+1,"")</f>
        <v/>
      </c>
      <c r="BP476" s="1" t="str">
        <f aca="false">IF(B476&lt;&gt;"",IF(COUNTIF(BP$3:BP475,B476)&gt;0,"",B476),"")</f>
        <v/>
      </c>
      <c r="BQ476" s="1" t="str">
        <f aca="false">IF(C476&lt;&gt;"",IF(COUNTIF(BQ$3:BQ475,C476)&gt;0,"",C476),"")</f>
        <v/>
      </c>
      <c r="BR476" s="1" t="str">
        <f aca="false">IF(D476&lt;&gt;"",IF(COUNTIF(BR$3:BR475,D476)&gt;0,"",D476),"")</f>
        <v/>
      </c>
      <c r="BS476" s="1" t="str">
        <f aca="false">IF(E476&lt;&gt;"",IF(COUNTIF(BS$3:BS475,E476)&gt;0,"",E476),"")</f>
        <v/>
      </c>
      <c r="BT476" s="1" t="str">
        <f aca="false">IF(F476&lt;&gt;"",IF(COUNTIF(BT$3:BT475,F476)&gt;0,"",F476),"")</f>
        <v/>
      </c>
      <c r="BU476" s="1" t="str">
        <f aca="false">IF(G476&lt;&gt;"",IF(COUNTIF(BU$3:BU475,G476)&gt;0,"",G476),"")</f>
        <v/>
      </c>
    </row>
    <row r="477" customFormat="false" ht="15" hidden="false" customHeight="false" outlineLevel="0" collapsed="false">
      <c r="A477" s="972" t="str">
        <f aca="false">IF(B477&lt;&gt;"",CONCATENATE(B477,C477,D477,E477,F477,G477),"")</f>
        <v/>
      </c>
      <c r="B477" s="660"/>
      <c r="C477" s="660"/>
      <c r="D477" s="660"/>
      <c r="E477" s="1008"/>
      <c r="F477" s="660"/>
      <c r="G477" s="660"/>
      <c r="H477" s="1002"/>
      <c r="I477" s="1002"/>
      <c r="J477" s="1003"/>
      <c r="K477" s="1004"/>
      <c r="L477" s="1005"/>
      <c r="M477" s="1005"/>
      <c r="N477" s="1003"/>
      <c r="O477" s="1014"/>
      <c r="P477" s="1008"/>
      <c r="Q477" s="1008"/>
      <c r="R477" s="1008"/>
      <c r="S477" s="1007"/>
      <c r="V477" s="111" t="n">
        <f aca="false">+V476+1</f>
        <v>475</v>
      </c>
      <c r="W477" s="977" t="str">
        <f aca="false">IFERROR(VLOOKUP($V476,AD:AK,8,FALSE()),"")</f>
        <v/>
      </c>
      <c r="X477" s="977" t="str">
        <f aca="false">IFERROR(VLOOKUP($V477,AE:AL,8,FALSE()),"")</f>
        <v/>
      </c>
      <c r="Y477" s="977" t="str">
        <f aca="false">IFERROR(VLOOKUP($V477,AF:AM,8,FALSE()),"")</f>
        <v/>
      </c>
      <c r="Z477" s="977" t="str">
        <f aca="false">IFERROR(VLOOKUP($V477,AG:AN,8,FALSE()),"")</f>
        <v/>
      </c>
      <c r="AA477" s="977" t="str">
        <f aca="false">IFERROR(VLOOKUP($V477,AH:AO,8,FALSE()),"")</f>
        <v/>
      </c>
      <c r="AB477" s="977" t="str">
        <f aca="false">IFERROR(VLOOKUP($V477,AI:AP,8,FALSE()),"")</f>
        <v/>
      </c>
      <c r="AD477" s="111" t="str">
        <f aca="false">IF(AK477&lt;&gt;"",MAX(AD$3:AD476)+1,"")</f>
        <v/>
      </c>
      <c r="AE477" s="111" t="str">
        <f aca="false">IF(AL477&lt;&gt;"",MAX(AE$3:AE476)+1,"")</f>
        <v/>
      </c>
      <c r="AF477" s="111" t="str">
        <f aca="false">IF(AM477&lt;&gt;"",MAX(AF$3:AF476)+1,"")</f>
        <v/>
      </c>
      <c r="AG477" s="111" t="str">
        <f aca="false">IF(AN477&lt;&gt;"",MAX(AG$3:AG476)+1,"")</f>
        <v/>
      </c>
      <c r="AH477" s="111" t="str">
        <f aca="false">IF(AO477&lt;&gt;"",MAX(AH$3:AH476)+1,"")</f>
        <v/>
      </c>
      <c r="AI477" s="111" t="str">
        <f aca="false">IF(AP477&lt;&gt;"",MAX(AI$3:AI476)+1,"")</f>
        <v/>
      </c>
      <c r="AK477" s="111" t="str">
        <f aca="false">IF(B477="","",IF(COUNTIF($AK$3:AL476,B477)=0,B477,""))</f>
        <v/>
      </c>
      <c r="AL477" s="111" t="str">
        <f aca="false">IF(C477="","",IF($B477='Oneri di Urbanizzazione'!$E$33,IF(COUNTIF($AL$3:AL476,$C477)=0,$C477,""),""))</f>
        <v/>
      </c>
      <c r="AM477" s="111" t="str">
        <f aca="false">IF(D477="","",IF(AND($B477='Oneri di Urbanizzazione'!$E$33,$C477='Oneri di Urbanizzazione'!$E$35),IF(COUNTIF(AM$3:AM476,$D477)=0,$D477,""),""))</f>
        <v/>
      </c>
      <c r="AN477" s="111" t="str">
        <f aca="false">IF(E477="","",IF(AND($B477='Oneri di Urbanizzazione'!$E$33,$C477='Oneri di Urbanizzazione'!$E$35,$D477='Oneri di Urbanizzazione'!$E$38),IF(COUNTIF(AN$3:AN476,$E477)=0,$E477,""),""))</f>
        <v/>
      </c>
      <c r="AO477" s="111" t="str">
        <f aca="false">IF(F477="","",IF(AND($B477='Oneri di Urbanizzazione'!$E$33,$C477='Oneri di Urbanizzazione'!$E$35,$D477='Oneri di Urbanizzazione'!$E$38,$E477='Oneri di Urbanizzazione'!$E$40),IF(COUNTIF(AO$3:AO476,$F477)=0,$F477,""),""))</f>
        <v/>
      </c>
      <c r="AP477" s="111" t="str">
        <f aca="false">IF(G477="","",IF(AND($B477='Oneri di Urbanizzazione'!$E$33,$C477='Oneri di Urbanizzazione'!$E$35,$D477='Oneri di Urbanizzazione'!$E$38,$E477='Oneri di Urbanizzazione'!$E$40,$F477='Oneri di Urbanizzazione'!$E$42),IF(COUNTIF(AP$3:AP476,$G477)=0,$G477,""),""))</f>
        <v/>
      </c>
      <c r="AY477" s="1" t="n">
        <f aca="false">+AY476+1</f>
        <v>475</v>
      </c>
      <c r="AZ477" s="978" t="str">
        <f aca="false">IFERROR(VLOOKUP($AY477,BI:BP,8,FALSE()),"")</f>
        <v/>
      </c>
      <c r="BA477" s="978" t="str">
        <f aca="false">IFERROR(VLOOKUP($AY477,BJ:BQ,8,FALSE()),"")</f>
        <v/>
      </c>
      <c r="BB477" s="978" t="str">
        <f aca="false">IFERROR(VLOOKUP($AY477,BK:BR,8,FALSE()),"")</f>
        <v/>
      </c>
      <c r="BC477" s="978" t="str">
        <f aca="false">IFERROR(VLOOKUP($AY477,BL:BS,8,FALSE()),"")</f>
        <v/>
      </c>
      <c r="BD477" s="978" t="str">
        <f aca="false">IFERROR(VLOOKUP($AY477,BM:BT,8,FALSE()),"")</f>
        <v/>
      </c>
      <c r="BE477" s="978" t="str">
        <f aca="false">IFERROR(VLOOKUP($AY477,BN:BU,8,FALSE()),"")</f>
        <v/>
      </c>
      <c r="BI477" s="1" t="str">
        <f aca="false">IF(BP477&lt;&gt;"",MAX(BI$3:BI476)+1,"")</f>
        <v/>
      </c>
      <c r="BJ477" s="1" t="str">
        <f aca="false">IF(BQ477&lt;&gt;"",MAX(BJ$3:BJ476)+1,"")</f>
        <v/>
      </c>
      <c r="BK477" s="1" t="str">
        <f aca="false">IF(BR477&lt;&gt;"",MAX(BK$3:BK476)+1,"")</f>
        <v/>
      </c>
      <c r="BL477" s="1" t="str">
        <f aca="false">IF(BS477&lt;&gt;"",MAX(BL$3:BL476)+1,"")</f>
        <v/>
      </c>
      <c r="BM477" s="1" t="str">
        <f aca="false">IF(BT477&lt;&gt;"",MAX(BM$3:BM476)+1,"")</f>
        <v/>
      </c>
      <c r="BN477" s="1" t="str">
        <f aca="false">IF(BU477&lt;&gt;"",MAX(BN$3:BN476)+1,"")</f>
        <v/>
      </c>
      <c r="BP477" s="1" t="str">
        <f aca="false">IF(B477&lt;&gt;"",IF(COUNTIF(BP$3:BP476,B477)&gt;0,"",B477),"")</f>
        <v/>
      </c>
      <c r="BQ477" s="1" t="str">
        <f aca="false">IF(C477&lt;&gt;"",IF(COUNTIF(BQ$3:BQ476,C477)&gt;0,"",C477),"")</f>
        <v/>
      </c>
      <c r="BR477" s="1" t="str">
        <f aca="false">IF(D477&lt;&gt;"",IF(COUNTIF(BR$3:BR476,D477)&gt;0,"",D477),"")</f>
        <v/>
      </c>
      <c r="BS477" s="1" t="str">
        <f aca="false">IF(E477&lt;&gt;"",IF(COUNTIF(BS$3:BS476,E477)&gt;0,"",E477),"")</f>
        <v/>
      </c>
      <c r="BT477" s="1" t="str">
        <f aca="false">IF(F477&lt;&gt;"",IF(COUNTIF(BT$3:BT476,F477)&gt;0,"",F477),"")</f>
        <v/>
      </c>
      <c r="BU477" s="1" t="str">
        <f aca="false">IF(G477&lt;&gt;"",IF(COUNTIF(BU$3:BU476,G477)&gt;0,"",G477),"")</f>
        <v/>
      </c>
    </row>
    <row r="478" customFormat="false" ht="15" hidden="false" customHeight="false" outlineLevel="0" collapsed="false">
      <c r="A478" s="972" t="str">
        <f aca="false">IF(B478&lt;&gt;"",CONCATENATE(B478,C478,D478,E478,F478,G478),"")</f>
        <v/>
      </c>
      <c r="B478" s="660"/>
      <c r="C478" s="660"/>
      <c r="D478" s="660"/>
      <c r="E478" s="1008"/>
      <c r="F478" s="660"/>
      <c r="G478" s="660"/>
      <c r="H478" s="1002"/>
      <c r="I478" s="1002"/>
      <c r="J478" s="1003"/>
      <c r="K478" s="1004"/>
      <c r="L478" s="1005"/>
      <c r="M478" s="1005"/>
      <c r="N478" s="1003"/>
      <c r="O478" s="1014"/>
      <c r="P478" s="1008"/>
      <c r="Q478" s="1008"/>
      <c r="R478" s="1008"/>
      <c r="S478" s="1007"/>
      <c r="V478" s="111" t="n">
        <f aca="false">+V477+1</f>
        <v>476</v>
      </c>
      <c r="W478" s="977" t="str">
        <f aca="false">IFERROR(VLOOKUP($V477,AD:AK,8,FALSE()),"")</f>
        <v/>
      </c>
      <c r="X478" s="977" t="str">
        <f aca="false">IFERROR(VLOOKUP($V478,AE:AL,8,FALSE()),"")</f>
        <v/>
      </c>
      <c r="Y478" s="977" t="str">
        <f aca="false">IFERROR(VLOOKUP($V478,AF:AM,8,FALSE()),"")</f>
        <v/>
      </c>
      <c r="Z478" s="977" t="str">
        <f aca="false">IFERROR(VLOOKUP($V478,AG:AN,8,FALSE()),"")</f>
        <v/>
      </c>
      <c r="AA478" s="977" t="str">
        <f aca="false">IFERROR(VLOOKUP($V478,AH:AO,8,FALSE()),"")</f>
        <v/>
      </c>
      <c r="AB478" s="977" t="str">
        <f aca="false">IFERROR(VLOOKUP($V478,AI:AP,8,FALSE()),"")</f>
        <v/>
      </c>
      <c r="AD478" s="111" t="str">
        <f aca="false">IF(AK478&lt;&gt;"",MAX(AD$3:AD477)+1,"")</f>
        <v/>
      </c>
      <c r="AE478" s="111" t="str">
        <f aca="false">IF(AL478&lt;&gt;"",MAX(AE$3:AE477)+1,"")</f>
        <v/>
      </c>
      <c r="AF478" s="111" t="str">
        <f aca="false">IF(AM478&lt;&gt;"",MAX(AF$3:AF477)+1,"")</f>
        <v/>
      </c>
      <c r="AG478" s="111" t="str">
        <f aca="false">IF(AN478&lt;&gt;"",MAX(AG$3:AG477)+1,"")</f>
        <v/>
      </c>
      <c r="AH478" s="111" t="str">
        <f aca="false">IF(AO478&lt;&gt;"",MAX(AH$3:AH477)+1,"")</f>
        <v/>
      </c>
      <c r="AI478" s="111" t="str">
        <f aca="false">IF(AP478&lt;&gt;"",MAX(AI$3:AI477)+1,"")</f>
        <v/>
      </c>
      <c r="AK478" s="111" t="str">
        <f aca="false">IF(B478="","",IF(COUNTIF($AK$3:AL477,B478)=0,B478,""))</f>
        <v/>
      </c>
      <c r="AL478" s="111" t="str">
        <f aca="false">IF(C478="","",IF($B478='Oneri di Urbanizzazione'!$E$33,IF(COUNTIF($AL$3:AL477,$C478)=0,$C478,""),""))</f>
        <v/>
      </c>
      <c r="AM478" s="111" t="str">
        <f aca="false">IF(D478="","",IF(AND($B478='Oneri di Urbanizzazione'!$E$33,$C478='Oneri di Urbanizzazione'!$E$35),IF(COUNTIF(AM$3:AM477,$D478)=0,$D478,""),""))</f>
        <v/>
      </c>
      <c r="AN478" s="111" t="str">
        <f aca="false">IF(E478="","",IF(AND($B478='Oneri di Urbanizzazione'!$E$33,$C478='Oneri di Urbanizzazione'!$E$35,$D478='Oneri di Urbanizzazione'!$E$38),IF(COUNTIF(AN$3:AN477,$E478)=0,$E478,""),""))</f>
        <v/>
      </c>
      <c r="AO478" s="111" t="str">
        <f aca="false">IF(F478="","",IF(AND($B478='Oneri di Urbanizzazione'!$E$33,$C478='Oneri di Urbanizzazione'!$E$35,$D478='Oneri di Urbanizzazione'!$E$38,$E478='Oneri di Urbanizzazione'!$E$40),IF(COUNTIF(AO$3:AO477,$F478)=0,$F478,""),""))</f>
        <v/>
      </c>
      <c r="AP478" s="111" t="str">
        <f aca="false">IF(G478="","",IF(AND($B478='Oneri di Urbanizzazione'!$E$33,$C478='Oneri di Urbanizzazione'!$E$35,$D478='Oneri di Urbanizzazione'!$E$38,$E478='Oneri di Urbanizzazione'!$E$40,$F478='Oneri di Urbanizzazione'!$E$42),IF(COUNTIF(AP$3:AP477,$G478)=0,$G478,""),""))</f>
        <v/>
      </c>
      <c r="AY478" s="1" t="n">
        <f aca="false">+AY477+1</f>
        <v>476</v>
      </c>
      <c r="AZ478" s="978" t="str">
        <f aca="false">IFERROR(VLOOKUP($AY478,BI:BP,8,FALSE()),"")</f>
        <v/>
      </c>
      <c r="BA478" s="978" t="str">
        <f aca="false">IFERROR(VLOOKUP($AY478,BJ:BQ,8,FALSE()),"")</f>
        <v/>
      </c>
      <c r="BB478" s="978" t="str">
        <f aca="false">IFERROR(VLOOKUP($AY478,BK:BR,8,FALSE()),"")</f>
        <v/>
      </c>
      <c r="BC478" s="978" t="str">
        <f aca="false">IFERROR(VLOOKUP($AY478,BL:BS,8,FALSE()),"")</f>
        <v/>
      </c>
      <c r="BD478" s="978" t="str">
        <f aca="false">IFERROR(VLOOKUP($AY478,BM:BT,8,FALSE()),"")</f>
        <v/>
      </c>
      <c r="BE478" s="978" t="str">
        <f aca="false">IFERROR(VLOOKUP($AY478,BN:BU,8,FALSE()),"")</f>
        <v/>
      </c>
      <c r="BI478" s="1" t="str">
        <f aca="false">IF(BP478&lt;&gt;"",MAX(BI$3:BI477)+1,"")</f>
        <v/>
      </c>
      <c r="BJ478" s="1" t="str">
        <f aca="false">IF(BQ478&lt;&gt;"",MAX(BJ$3:BJ477)+1,"")</f>
        <v/>
      </c>
      <c r="BK478" s="1" t="str">
        <f aca="false">IF(BR478&lt;&gt;"",MAX(BK$3:BK477)+1,"")</f>
        <v/>
      </c>
      <c r="BL478" s="1" t="str">
        <f aca="false">IF(BS478&lt;&gt;"",MAX(BL$3:BL477)+1,"")</f>
        <v/>
      </c>
      <c r="BM478" s="1" t="str">
        <f aca="false">IF(BT478&lt;&gt;"",MAX(BM$3:BM477)+1,"")</f>
        <v/>
      </c>
      <c r="BN478" s="1" t="str">
        <f aca="false">IF(BU478&lt;&gt;"",MAX(BN$3:BN477)+1,"")</f>
        <v/>
      </c>
      <c r="BP478" s="1" t="str">
        <f aca="false">IF(B478&lt;&gt;"",IF(COUNTIF(BP$3:BP477,B478)&gt;0,"",B478),"")</f>
        <v/>
      </c>
      <c r="BQ478" s="1" t="str">
        <f aca="false">IF(C478&lt;&gt;"",IF(COUNTIF(BQ$3:BQ477,C478)&gt;0,"",C478),"")</f>
        <v/>
      </c>
      <c r="BR478" s="1" t="str">
        <f aca="false">IF(D478&lt;&gt;"",IF(COUNTIF(BR$3:BR477,D478)&gt;0,"",D478),"")</f>
        <v/>
      </c>
      <c r="BS478" s="1" t="str">
        <f aca="false">IF(E478&lt;&gt;"",IF(COUNTIF(BS$3:BS477,E478)&gt;0,"",E478),"")</f>
        <v/>
      </c>
      <c r="BT478" s="1" t="str">
        <f aca="false">IF(F478&lt;&gt;"",IF(COUNTIF(BT$3:BT477,F478)&gt;0,"",F478),"")</f>
        <v/>
      </c>
      <c r="BU478" s="1" t="str">
        <f aca="false">IF(G478&lt;&gt;"",IF(COUNTIF(BU$3:BU477,G478)&gt;0,"",G478),"")</f>
        <v/>
      </c>
    </row>
    <row r="479" customFormat="false" ht="15" hidden="false" customHeight="false" outlineLevel="0" collapsed="false">
      <c r="A479" s="972" t="str">
        <f aca="false">IF(B479&lt;&gt;"",CONCATENATE(B479,C479,D479,E479,F479,G479),"")</f>
        <v/>
      </c>
      <c r="B479" s="660"/>
      <c r="C479" s="660"/>
      <c r="D479" s="660"/>
      <c r="E479" s="1008"/>
      <c r="F479" s="660"/>
      <c r="G479" s="660"/>
      <c r="H479" s="1002"/>
      <c r="I479" s="1002"/>
      <c r="J479" s="1003"/>
      <c r="K479" s="1004"/>
      <c r="L479" s="1005"/>
      <c r="M479" s="1005"/>
      <c r="N479" s="1003"/>
      <c r="O479" s="1014"/>
      <c r="P479" s="1008"/>
      <c r="Q479" s="1008"/>
      <c r="R479" s="1008"/>
      <c r="S479" s="1007"/>
      <c r="V479" s="111" t="n">
        <f aca="false">+V478+1</f>
        <v>477</v>
      </c>
      <c r="W479" s="977" t="str">
        <f aca="false">IFERROR(VLOOKUP($V478,AD:AK,8,FALSE()),"")</f>
        <v/>
      </c>
      <c r="X479" s="977" t="str">
        <f aca="false">IFERROR(VLOOKUP($V479,AE:AL,8,FALSE()),"")</f>
        <v/>
      </c>
      <c r="Y479" s="977" t="str">
        <f aca="false">IFERROR(VLOOKUP($V479,AF:AM,8,FALSE()),"")</f>
        <v/>
      </c>
      <c r="Z479" s="977" t="str">
        <f aca="false">IFERROR(VLOOKUP($V479,AG:AN,8,FALSE()),"")</f>
        <v/>
      </c>
      <c r="AA479" s="977" t="str">
        <f aca="false">IFERROR(VLOOKUP($V479,AH:AO,8,FALSE()),"")</f>
        <v/>
      </c>
      <c r="AB479" s="977" t="str">
        <f aca="false">IFERROR(VLOOKUP($V479,AI:AP,8,FALSE()),"")</f>
        <v/>
      </c>
      <c r="AD479" s="111" t="str">
        <f aca="false">IF(AK479&lt;&gt;"",MAX(AD$3:AD478)+1,"")</f>
        <v/>
      </c>
      <c r="AE479" s="111" t="str">
        <f aca="false">IF(AL479&lt;&gt;"",MAX(AE$3:AE478)+1,"")</f>
        <v/>
      </c>
      <c r="AF479" s="111" t="str">
        <f aca="false">IF(AM479&lt;&gt;"",MAX(AF$3:AF478)+1,"")</f>
        <v/>
      </c>
      <c r="AG479" s="111" t="str">
        <f aca="false">IF(AN479&lt;&gt;"",MAX(AG$3:AG478)+1,"")</f>
        <v/>
      </c>
      <c r="AH479" s="111" t="str">
        <f aca="false">IF(AO479&lt;&gt;"",MAX(AH$3:AH478)+1,"")</f>
        <v/>
      </c>
      <c r="AI479" s="111" t="str">
        <f aca="false">IF(AP479&lt;&gt;"",MAX(AI$3:AI478)+1,"")</f>
        <v/>
      </c>
      <c r="AK479" s="111" t="str">
        <f aca="false">IF(B479="","",IF(COUNTIF($AK$3:AL478,B479)=0,B479,""))</f>
        <v/>
      </c>
      <c r="AL479" s="111" t="str">
        <f aca="false">IF(C479="","",IF($B479='Oneri di Urbanizzazione'!$E$33,IF(COUNTIF($AL$3:AL478,$C479)=0,$C479,""),""))</f>
        <v/>
      </c>
      <c r="AM479" s="111" t="str">
        <f aca="false">IF(D479="","",IF(AND($B479='Oneri di Urbanizzazione'!$E$33,$C479='Oneri di Urbanizzazione'!$E$35),IF(COUNTIF(AM$3:AM478,$D479)=0,$D479,""),""))</f>
        <v/>
      </c>
      <c r="AN479" s="111" t="str">
        <f aca="false">IF(E479="","",IF(AND($B479='Oneri di Urbanizzazione'!$E$33,$C479='Oneri di Urbanizzazione'!$E$35,$D479='Oneri di Urbanizzazione'!$E$38),IF(COUNTIF(AN$3:AN478,$E479)=0,$E479,""),""))</f>
        <v/>
      </c>
      <c r="AO479" s="111" t="str">
        <f aca="false">IF(F479="","",IF(AND($B479='Oneri di Urbanizzazione'!$E$33,$C479='Oneri di Urbanizzazione'!$E$35,$D479='Oneri di Urbanizzazione'!$E$38,$E479='Oneri di Urbanizzazione'!$E$40),IF(COUNTIF(AO$3:AO478,$F479)=0,$F479,""),""))</f>
        <v/>
      </c>
      <c r="AP479" s="111" t="str">
        <f aca="false">IF(G479="","",IF(AND($B479='Oneri di Urbanizzazione'!$E$33,$C479='Oneri di Urbanizzazione'!$E$35,$D479='Oneri di Urbanizzazione'!$E$38,$E479='Oneri di Urbanizzazione'!$E$40,$F479='Oneri di Urbanizzazione'!$E$42),IF(COUNTIF(AP$3:AP478,$G479)=0,$G479,""),""))</f>
        <v/>
      </c>
      <c r="AY479" s="1" t="n">
        <f aca="false">+AY478+1</f>
        <v>477</v>
      </c>
      <c r="AZ479" s="978" t="str">
        <f aca="false">IFERROR(VLOOKUP($AY479,BI:BP,8,FALSE()),"")</f>
        <v/>
      </c>
      <c r="BA479" s="978" t="str">
        <f aca="false">IFERROR(VLOOKUP($AY479,BJ:BQ,8,FALSE()),"")</f>
        <v/>
      </c>
      <c r="BB479" s="978" t="str">
        <f aca="false">IFERROR(VLOOKUP($AY479,BK:BR,8,FALSE()),"")</f>
        <v/>
      </c>
      <c r="BC479" s="978" t="str">
        <f aca="false">IFERROR(VLOOKUP($AY479,BL:BS,8,FALSE()),"")</f>
        <v/>
      </c>
      <c r="BD479" s="978" t="str">
        <f aca="false">IFERROR(VLOOKUP($AY479,BM:BT,8,FALSE()),"")</f>
        <v/>
      </c>
      <c r="BE479" s="978" t="str">
        <f aca="false">IFERROR(VLOOKUP($AY479,BN:BU,8,FALSE()),"")</f>
        <v/>
      </c>
      <c r="BI479" s="1" t="str">
        <f aca="false">IF(BP479&lt;&gt;"",MAX(BI$3:BI478)+1,"")</f>
        <v/>
      </c>
      <c r="BJ479" s="1" t="str">
        <f aca="false">IF(BQ479&lt;&gt;"",MAX(BJ$3:BJ478)+1,"")</f>
        <v/>
      </c>
      <c r="BK479" s="1" t="str">
        <f aca="false">IF(BR479&lt;&gt;"",MAX(BK$3:BK478)+1,"")</f>
        <v/>
      </c>
      <c r="BL479" s="1" t="str">
        <f aca="false">IF(BS479&lt;&gt;"",MAX(BL$3:BL478)+1,"")</f>
        <v/>
      </c>
      <c r="BM479" s="1" t="str">
        <f aca="false">IF(BT479&lt;&gt;"",MAX(BM$3:BM478)+1,"")</f>
        <v/>
      </c>
      <c r="BN479" s="1" t="str">
        <f aca="false">IF(BU479&lt;&gt;"",MAX(BN$3:BN478)+1,"")</f>
        <v/>
      </c>
      <c r="BP479" s="1" t="str">
        <f aca="false">IF(B479&lt;&gt;"",IF(COUNTIF(BP$3:BP478,B479)&gt;0,"",B479),"")</f>
        <v/>
      </c>
      <c r="BQ479" s="1" t="str">
        <f aca="false">IF(C479&lt;&gt;"",IF(COUNTIF(BQ$3:BQ478,C479)&gt;0,"",C479),"")</f>
        <v/>
      </c>
      <c r="BR479" s="1" t="str">
        <f aca="false">IF(D479&lt;&gt;"",IF(COUNTIF(BR$3:BR478,D479)&gt;0,"",D479),"")</f>
        <v/>
      </c>
      <c r="BS479" s="1" t="str">
        <f aca="false">IF(E479&lt;&gt;"",IF(COUNTIF(BS$3:BS478,E479)&gt;0,"",E479),"")</f>
        <v/>
      </c>
      <c r="BT479" s="1" t="str">
        <f aca="false">IF(F479&lt;&gt;"",IF(COUNTIF(BT$3:BT478,F479)&gt;0,"",F479),"")</f>
        <v/>
      </c>
      <c r="BU479" s="1" t="str">
        <f aca="false">IF(G479&lt;&gt;"",IF(COUNTIF(BU$3:BU478,G479)&gt;0,"",G479),"")</f>
        <v/>
      </c>
    </row>
    <row r="480" customFormat="false" ht="15" hidden="false" customHeight="false" outlineLevel="0" collapsed="false">
      <c r="A480" s="972" t="str">
        <f aca="false">IF(B480&lt;&gt;"",CONCATENATE(B480,C480,D480,E480,F480,G480),"")</f>
        <v/>
      </c>
      <c r="B480" s="660"/>
      <c r="C480" s="660"/>
      <c r="D480" s="660"/>
      <c r="E480" s="1008"/>
      <c r="F480" s="660"/>
      <c r="G480" s="660"/>
      <c r="H480" s="1002"/>
      <c r="I480" s="1002"/>
      <c r="J480" s="1003"/>
      <c r="K480" s="1004"/>
      <c r="L480" s="1005"/>
      <c r="M480" s="1005"/>
      <c r="N480" s="1003"/>
      <c r="O480" s="1014"/>
      <c r="P480" s="1008"/>
      <c r="Q480" s="1008"/>
      <c r="R480" s="1008"/>
      <c r="S480" s="1007"/>
      <c r="V480" s="111" t="n">
        <f aca="false">+V479+1</f>
        <v>478</v>
      </c>
      <c r="W480" s="977" t="str">
        <f aca="false">IFERROR(VLOOKUP($V479,AD:AK,8,FALSE()),"")</f>
        <v/>
      </c>
      <c r="X480" s="977" t="str">
        <f aca="false">IFERROR(VLOOKUP($V480,AE:AL,8,FALSE()),"")</f>
        <v/>
      </c>
      <c r="Y480" s="977" t="str">
        <f aca="false">IFERROR(VLOOKUP($V480,AF:AM,8,FALSE()),"")</f>
        <v/>
      </c>
      <c r="Z480" s="977" t="str">
        <f aca="false">IFERROR(VLOOKUP($V480,AG:AN,8,FALSE()),"")</f>
        <v/>
      </c>
      <c r="AA480" s="977" t="str">
        <f aca="false">IFERROR(VLOOKUP($V480,AH:AO,8,FALSE()),"")</f>
        <v/>
      </c>
      <c r="AB480" s="977" t="str">
        <f aca="false">IFERROR(VLOOKUP($V480,AI:AP,8,FALSE()),"")</f>
        <v/>
      </c>
      <c r="AD480" s="111" t="str">
        <f aca="false">IF(AK480&lt;&gt;"",MAX(AD$3:AD479)+1,"")</f>
        <v/>
      </c>
      <c r="AE480" s="111" t="str">
        <f aca="false">IF(AL480&lt;&gt;"",MAX(AE$3:AE479)+1,"")</f>
        <v/>
      </c>
      <c r="AF480" s="111" t="str">
        <f aca="false">IF(AM480&lt;&gt;"",MAX(AF$3:AF479)+1,"")</f>
        <v/>
      </c>
      <c r="AG480" s="111" t="str">
        <f aca="false">IF(AN480&lt;&gt;"",MAX(AG$3:AG479)+1,"")</f>
        <v/>
      </c>
      <c r="AH480" s="111" t="str">
        <f aca="false">IF(AO480&lt;&gt;"",MAX(AH$3:AH479)+1,"")</f>
        <v/>
      </c>
      <c r="AI480" s="111" t="str">
        <f aca="false">IF(AP480&lt;&gt;"",MAX(AI$3:AI479)+1,"")</f>
        <v/>
      </c>
      <c r="AK480" s="111" t="str">
        <f aca="false">IF(B480="","",IF(COUNTIF($AK$3:AL479,B480)=0,B480,""))</f>
        <v/>
      </c>
      <c r="AL480" s="111" t="str">
        <f aca="false">IF(C480="","",IF($B480='Oneri di Urbanizzazione'!$E$33,IF(COUNTIF($AL$3:AL479,$C480)=0,$C480,""),""))</f>
        <v/>
      </c>
      <c r="AM480" s="111" t="str">
        <f aca="false">IF(D480="","",IF(AND($B480='Oneri di Urbanizzazione'!$E$33,$C480='Oneri di Urbanizzazione'!$E$35),IF(COUNTIF(AM$3:AM479,$D480)=0,$D480,""),""))</f>
        <v/>
      </c>
      <c r="AN480" s="111" t="str">
        <f aca="false">IF(E480="","",IF(AND($B480='Oneri di Urbanizzazione'!$E$33,$C480='Oneri di Urbanizzazione'!$E$35,$D480='Oneri di Urbanizzazione'!$E$38),IF(COUNTIF(AN$3:AN479,$E480)=0,$E480,""),""))</f>
        <v/>
      </c>
      <c r="AO480" s="111" t="str">
        <f aca="false">IF(F480="","",IF(AND($B480='Oneri di Urbanizzazione'!$E$33,$C480='Oneri di Urbanizzazione'!$E$35,$D480='Oneri di Urbanizzazione'!$E$38,$E480='Oneri di Urbanizzazione'!$E$40),IF(COUNTIF(AO$3:AO479,$F480)=0,$F480,""),""))</f>
        <v/>
      </c>
      <c r="AP480" s="111" t="str">
        <f aca="false">IF(G480="","",IF(AND($B480='Oneri di Urbanizzazione'!$E$33,$C480='Oneri di Urbanizzazione'!$E$35,$D480='Oneri di Urbanizzazione'!$E$38,$E480='Oneri di Urbanizzazione'!$E$40,$F480='Oneri di Urbanizzazione'!$E$42),IF(COUNTIF(AP$3:AP479,$G480)=0,$G480,""),""))</f>
        <v/>
      </c>
      <c r="AY480" s="1" t="n">
        <f aca="false">+AY479+1</f>
        <v>478</v>
      </c>
      <c r="AZ480" s="978" t="str">
        <f aca="false">IFERROR(VLOOKUP($AY480,BI:BP,8,FALSE()),"")</f>
        <v/>
      </c>
      <c r="BA480" s="978" t="str">
        <f aca="false">IFERROR(VLOOKUP($AY480,BJ:BQ,8,FALSE()),"")</f>
        <v/>
      </c>
      <c r="BB480" s="978" t="str">
        <f aca="false">IFERROR(VLOOKUP($AY480,BK:BR,8,FALSE()),"")</f>
        <v/>
      </c>
      <c r="BC480" s="978" t="str">
        <f aca="false">IFERROR(VLOOKUP($AY480,BL:BS,8,FALSE()),"")</f>
        <v/>
      </c>
      <c r="BD480" s="978" t="str">
        <f aca="false">IFERROR(VLOOKUP($AY480,BM:BT,8,FALSE()),"")</f>
        <v/>
      </c>
      <c r="BE480" s="978" t="str">
        <f aca="false">IFERROR(VLOOKUP($AY480,BN:BU,8,FALSE()),"")</f>
        <v/>
      </c>
      <c r="BI480" s="1" t="str">
        <f aca="false">IF(BP480&lt;&gt;"",MAX(BI$3:BI479)+1,"")</f>
        <v/>
      </c>
      <c r="BJ480" s="1" t="str">
        <f aca="false">IF(BQ480&lt;&gt;"",MAX(BJ$3:BJ479)+1,"")</f>
        <v/>
      </c>
      <c r="BK480" s="1" t="str">
        <f aca="false">IF(BR480&lt;&gt;"",MAX(BK$3:BK479)+1,"")</f>
        <v/>
      </c>
      <c r="BL480" s="1" t="str">
        <f aca="false">IF(BS480&lt;&gt;"",MAX(BL$3:BL479)+1,"")</f>
        <v/>
      </c>
      <c r="BM480" s="1" t="str">
        <f aca="false">IF(BT480&lt;&gt;"",MAX(BM$3:BM479)+1,"")</f>
        <v/>
      </c>
      <c r="BN480" s="1" t="str">
        <f aca="false">IF(BU480&lt;&gt;"",MAX(BN$3:BN479)+1,"")</f>
        <v/>
      </c>
      <c r="BP480" s="1" t="str">
        <f aca="false">IF(B480&lt;&gt;"",IF(COUNTIF(BP$3:BP479,B480)&gt;0,"",B480),"")</f>
        <v/>
      </c>
      <c r="BQ480" s="1" t="str">
        <f aca="false">IF(C480&lt;&gt;"",IF(COUNTIF(BQ$3:BQ479,C480)&gt;0,"",C480),"")</f>
        <v/>
      </c>
      <c r="BR480" s="1" t="str">
        <f aca="false">IF(D480&lt;&gt;"",IF(COUNTIF(BR$3:BR479,D480)&gt;0,"",D480),"")</f>
        <v/>
      </c>
      <c r="BS480" s="1" t="str">
        <f aca="false">IF(E480&lt;&gt;"",IF(COUNTIF(BS$3:BS479,E480)&gt;0,"",E480),"")</f>
        <v/>
      </c>
      <c r="BT480" s="1" t="str">
        <f aca="false">IF(F480&lt;&gt;"",IF(COUNTIF(BT$3:BT479,F480)&gt;0,"",F480),"")</f>
        <v/>
      </c>
      <c r="BU480" s="1" t="str">
        <f aca="false">IF(G480&lt;&gt;"",IF(COUNTIF(BU$3:BU479,G480)&gt;0,"",G480),"")</f>
        <v/>
      </c>
    </row>
    <row r="481" customFormat="false" ht="15" hidden="false" customHeight="false" outlineLevel="0" collapsed="false">
      <c r="A481" s="972" t="str">
        <f aca="false">IF(B481&lt;&gt;"",CONCATENATE(B481,C481,D481,E481,F481,G481),"")</f>
        <v/>
      </c>
      <c r="B481" s="660"/>
      <c r="C481" s="660"/>
      <c r="D481" s="660"/>
      <c r="E481" s="1008"/>
      <c r="F481" s="660"/>
      <c r="G481" s="660"/>
      <c r="H481" s="1002"/>
      <c r="I481" s="1002"/>
      <c r="J481" s="1003"/>
      <c r="K481" s="1004"/>
      <c r="L481" s="1005"/>
      <c r="M481" s="1005"/>
      <c r="N481" s="1003"/>
      <c r="O481" s="1014"/>
      <c r="P481" s="1008"/>
      <c r="Q481" s="1008"/>
      <c r="R481" s="1008"/>
      <c r="S481" s="1007"/>
      <c r="V481" s="111" t="n">
        <f aca="false">+V480+1</f>
        <v>479</v>
      </c>
      <c r="W481" s="977" t="str">
        <f aca="false">IFERROR(VLOOKUP($V480,AD:AK,8,FALSE()),"")</f>
        <v/>
      </c>
      <c r="X481" s="977" t="str">
        <f aca="false">IFERROR(VLOOKUP($V481,AE:AL,8,FALSE()),"")</f>
        <v/>
      </c>
      <c r="Y481" s="977" t="str">
        <f aca="false">IFERROR(VLOOKUP($V481,AF:AM,8,FALSE()),"")</f>
        <v/>
      </c>
      <c r="Z481" s="977" t="str">
        <f aca="false">IFERROR(VLOOKUP($V481,AG:AN,8,FALSE()),"")</f>
        <v/>
      </c>
      <c r="AA481" s="977" t="str">
        <f aca="false">IFERROR(VLOOKUP($V481,AH:AO,8,FALSE()),"")</f>
        <v/>
      </c>
      <c r="AB481" s="977" t="str">
        <f aca="false">IFERROR(VLOOKUP($V481,AI:AP,8,FALSE()),"")</f>
        <v/>
      </c>
      <c r="AD481" s="111" t="str">
        <f aca="false">IF(AK481&lt;&gt;"",MAX(AD$3:AD480)+1,"")</f>
        <v/>
      </c>
      <c r="AE481" s="111" t="str">
        <f aca="false">IF(AL481&lt;&gt;"",MAX(AE$3:AE480)+1,"")</f>
        <v/>
      </c>
      <c r="AF481" s="111" t="str">
        <f aca="false">IF(AM481&lt;&gt;"",MAX(AF$3:AF480)+1,"")</f>
        <v/>
      </c>
      <c r="AG481" s="111" t="str">
        <f aca="false">IF(AN481&lt;&gt;"",MAX(AG$3:AG480)+1,"")</f>
        <v/>
      </c>
      <c r="AH481" s="111" t="str">
        <f aca="false">IF(AO481&lt;&gt;"",MAX(AH$3:AH480)+1,"")</f>
        <v/>
      </c>
      <c r="AI481" s="111" t="str">
        <f aca="false">IF(AP481&lt;&gt;"",MAX(AI$3:AI480)+1,"")</f>
        <v/>
      </c>
      <c r="AK481" s="111" t="str">
        <f aca="false">IF(B481="","",IF(COUNTIF($AK$3:AL480,B481)=0,B481,""))</f>
        <v/>
      </c>
      <c r="AL481" s="111" t="str">
        <f aca="false">IF(C481="","",IF($B481='Oneri di Urbanizzazione'!$E$33,IF(COUNTIF($AL$3:AL480,$C481)=0,$C481,""),""))</f>
        <v/>
      </c>
      <c r="AM481" s="111" t="str">
        <f aca="false">IF(D481="","",IF(AND($B481='Oneri di Urbanizzazione'!$E$33,$C481='Oneri di Urbanizzazione'!$E$35),IF(COUNTIF(AM$3:AM480,$D481)=0,$D481,""),""))</f>
        <v/>
      </c>
      <c r="AN481" s="111" t="str">
        <f aca="false">IF(E481="","",IF(AND($B481='Oneri di Urbanizzazione'!$E$33,$C481='Oneri di Urbanizzazione'!$E$35,$D481='Oneri di Urbanizzazione'!$E$38),IF(COUNTIF(AN$3:AN480,$E481)=0,$E481,""),""))</f>
        <v/>
      </c>
      <c r="AO481" s="111" t="str">
        <f aca="false">IF(F481="","",IF(AND($B481='Oneri di Urbanizzazione'!$E$33,$C481='Oneri di Urbanizzazione'!$E$35,$D481='Oneri di Urbanizzazione'!$E$38,$E481='Oneri di Urbanizzazione'!$E$40),IF(COUNTIF(AO$3:AO480,$F481)=0,$F481,""),""))</f>
        <v/>
      </c>
      <c r="AP481" s="111" t="str">
        <f aca="false">IF(G481="","",IF(AND($B481='Oneri di Urbanizzazione'!$E$33,$C481='Oneri di Urbanizzazione'!$E$35,$D481='Oneri di Urbanizzazione'!$E$38,$E481='Oneri di Urbanizzazione'!$E$40,$F481='Oneri di Urbanizzazione'!$E$42),IF(COUNTIF(AP$3:AP480,$G481)=0,$G481,""),""))</f>
        <v/>
      </c>
      <c r="AY481" s="1" t="n">
        <f aca="false">+AY480+1</f>
        <v>479</v>
      </c>
      <c r="AZ481" s="978" t="str">
        <f aca="false">IFERROR(VLOOKUP($AY481,BI:BP,8,FALSE()),"")</f>
        <v/>
      </c>
      <c r="BA481" s="978" t="str">
        <f aca="false">IFERROR(VLOOKUP($AY481,BJ:BQ,8,FALSE()),"")</f>
        <v/>
      </c>
      <c r="BB481" s="978" t="str">
        <f aca="false">IFERROR(VLOOKUP($AY481,BK:BR,8,FALSE()),"")</f>
        <v/>
      </c>
      <c r="BC481" s="978" t="str">
        <f aca="false">IFERROR(VLOOKUP($AY481,BL:BS,8,FALSE()),"")</f>
        <v/>
      </c>
      <c r="BD481" s="978" t="str">
        <f aca="false">IFERROR(VLOOKUP($AY481,BM:BT,8,FALSE()),"")</f>
        <v/>
      </c>
      <c r="BE481" s="978" t="str">
        <f aca="false">IFERROR(VLOOKUP($AY481,BN:BU,8,FALSE()),"")</f>
        <v/>
      </c>
      <c r="BI481" s="1" t="str">
        <f aca="false">IF(BP481&lt;&gt;"",MAX(BI$3:BI480)+1,"")</f>
        <v/>
      </c>
      <c r="BJ481" s="1" t="str">
        <f aca="false">IF(BQ481&lt;&gt;"",MAX(BJ$3:BJ480)+1,"")</f>
        <v/>
      </c>
      <c r="BK481" s="1" t="str">
        <f aca="false">IF(BR481&lt;&gt;"",MAX(BK$3:BK480)+1,"")</f>
        <v/>
      </c>
      <c r="BL481" s="1" t="str">
        <f aca="false">IF(BS481&lt;&gt;"",MAX(BL$3:BL480)+1,"")</f>
        <v/>
      </c>
      <c r="BM481" s="1" t="str">
        <f aca="false">IF(BT481&lt;&gt;"",MAX(BM$3:BM480)+1,"")</f>
        <v/>
      </c>
      <c r="BN481" s="1" t="str">
        <f aca="false">IF(BU481&lt;&gt;"",MAX(BN$3:BN480)+1,"")</f>
        <v/>
      </c>
      <c r="BP481" s="1" t="str">
        <f aca="false">IF(B481&lt;&gt;"",IF(COUNTIF(BP$3:BP480,B481)&gt;0,"",B481),"")</f>
        <v/>
      </c>
      <c r="BQ481" s="1" t="str">
        <f aca="false">IF(C481&lt;&gt;"",IF(COUNTIF(BQ$3:BQ480,C481)&gt;0,"",C481),"")</f>
        <v/>
      </c>
      <c r="BR481" s="1" t="str">
        <f aca="false">IF(D481&lt;&gt;"",IF(COUNTIF(BR$3:BR480,D481)&gt;0,"",D481),"")</f>
        <v/>
      </c>
      <c r="BS481" s="1" t="str">
        <f aca="false">IF(E481&lt;&gt;"",IF(COUNTIF(BS$3:BS480,E481)&gt;0,"",E481),"")</f>
        <v/>
      </c>
      <c r="BT481" s="1" t="str">
        <f aca="false">IF(F481&lt;&gt;"",IF(COUNTIF(BT$3:BT480,F481)&gt;0,"",F481),"")</f>
        <v/>
      </c>
      <c r="BU481" s="1" t="str">
        <f aca="false">IF(G481&lt;&gt;"",IF(COUNTIF(BU$3:BU480,G481)&gt;0,"",G481),"")</f>
        <v/>
      </c>
    </row>
    <row r="482" customFormat="false" ht="15" hidden="false" customHeight="false" outlineLevel="0" collapsed="false">
      <c r="A482" s="972" t="str">
        <f aca="false">IF(B482&lt;&gt;"",CONCATENATE(B482,C482,D482,E482,F482,G482),"")</f>
        <v/>
      </c>
      <c r="B482" s="660"/>
      <c r="C482" s="660"/>
      <c r="D482" s="660"/>
      <c r="E482" s="1008"/>
      <c r="F482" s="660"/>
      <c r="G482" s="660"/>
      <c r="H482" s="1002"/>
      <c r="I482" s="1002"/>
      <c r="J482" s="1003"/>
      <c r="K482" s="1004"/>
      <c r="L482" s="1005"/>
      <c r="M482" s="1005"/>
      <c r="N482" s="1003"/>
      <c r="O482" s="1014"/>
      <c r="P482" s="1008"/>
      <c r="Q482" s="1008"/>
      <c r="R482" s="1008"/>
      <c r="S482" s="1007"/>
      <c r="V482" s="111" t="n">
        <f aca="false">+V481+1</f>
        <v>480</v>
      </c>
      <c r="W482" s="977" t="str">
        <f aca="false">IFERROR(VLOOKUP($V481,AD:AK,8,FALSE()),"")</f>
        <v/>
      </c>
      <c r="X482" s="977" t="str">
        <f aca="false">IFERROR(VLOOKUP($V482,AE:AL,8,FALSE()),"")</f>
        <v/>
      </c>
      <c r="Y482" s="977" t="str">
        <f aca="false">IFERROR(VLOOKUP($V482,AF:AM,8,FALSE()),"")</f>
        <v/>
      </c>
      <c r="Z482" s="977" t="str">
        <f aca="false">IFERROR(VLOOKUP($V482,AG:AN,8,FALSE()),"")</f>
        <v/>
      </c>
      <c r="AA482" s="977" t="str">
        <f aca="false">IFERROR(VLOOKUP($V482,AH:AO,8,FALSE()),"")</f>
        <v/>
      </c>
      <c r="AB482" s="977" t="str">
        <f aca="false">IFERROR(VLOOKUP($V482,AI:AP,8,FALSE()),"")</f>
        <v/>
      </c>
      <c r="AD482" s="111" t="str">
        <f aca="false">IF(AK482&lt;&gt;"",MAX(AD$3:AD481)+1,"")</f>
        <v/>
      </c>
      <c r="AE482" s="111" t="str">
        <f aca="false">IF(AL482&lt;&gt;"",MAX(AE$3:AE481)+1,"")</f>
        <v/>
      </c>
      <c r="AF482" s="111" t="str">
        <f aca="false">IF(AM482&lt;&gt;"",MAX(AF$3:AF481)+1,"")</f>
        <v/>
      </c>
      <c r="AG482" s="111" t="str">
        <f aca="false">IF(AN482&lt;&gt;"",MAX(AG$3:AG481)+1,"")</f>
        <v/>
      </c>
      <c r="AH482" s="111" t="str">
        <f aca="false">IF(AO482&lt;&gt;"",MAX(AH$3:AH481)+1,"")</f>
        <v/>
      </c>
      <c r="AI482" s="111" t="str">
        <f aca="false">IF(AP482&lt;&gt;"",MAX(AI$3:AI481)+1,"")</f>
        <v/>
      </c>
      <c r="AK482" s="111" t="str">
        <f aca="false">IF(B482="","",IF(COUNTIF($AK$3:AL481,B482)=0,B482,""))</f>
        <v/>
      </c>
      <c r="AL482" s="111" t="str">
        <f aca="false">IF(C482="","",IF($B482='Oneri di Urbanizzazione'!$E$33,IF(COUNTIF($AL$3:AL481,$C482)=0,$C482,""),""))</f>
        <v/>
      </c>
      <c r="AM482" s="111" t="str">
        <f aca="false">IF(D482="","",IF(AND($B482='Oneri di Urbanizzazione'!$E$33,$C482='Oneri di Urbanizzazione'!$E$35),IF(COUNTIF(AM$3:AM481,$D482)=0,$D482,""),""))</f>
        <v/>
      </c>
      <c r="AN482" s="111" t="str">
        <f aca="false">IF(E482="","",IF(AND($B482='Oneri di Urbanizzazione'!$E$33,$C482='Oneri di Urbanizzazione'!$E$35,$D482='Oneri di Urbanizzazione'!$E$38),IF(COUNTIF(AN$3:AN481,$E482)=0,$E482,""),""))</f>
        <v/>
      </c>
      <c r="AO482" s="111" t="str">
        <f aca="false">IF(F482="","",IF(AND($B482='Oneri di Urbanizzazione'!$E$33,$C482='Oneri di Urbanizzazione'!$E$35,$D482='Oneri di Urbanizzazione'!$E$38,$E482='Oneri di Urbanizzazione'!$E$40),IF(COUNTIF(AO$3:AO481,$F482)=0,$F482,""),""))</f>
        <v/>
      </c>
      <c r="AP482" s="111" t="str">
        <f aca="false">IF(G482="","",IF(AND($B482='Oneri di Urbanizzazione'!$E$33,$C482='Oneri di Urbanizzazione'!$E$35,$D482='Oneri di Urbanizzazione'!$E$38,$E482='Oneri di Urbanizzazione'!$E$40,$F482='Oneri di Urbanizzazione'!$E$42),IF(COUNTIF(AP$3:AP481,$G482)=0,$G482,""),""))</f>
        <v/>
      </c>
      <c r="AY482" s="1" t="n">
        <f aca="false">+AY481+1</f>
        <v>480</v>
      </c>
      <c r="AZ482" s="978" t="str">
        <f aca="false">IFERROR(VLOOKUP($AY482,BI:BP,8,FALSE()),"")</f>
        <v/>
      </c>
      <c r="BA482" s="978" t="str">
        <f aca="false">IFERROR(VLOOKUP($AY482,BJ:BQ,8,FALSE()),"")</f>
        <v/>
      </c>
      <c r="BB482" s="978" t="str">
        <f aca="false">IFERROR(VLOOKUP($AY482,BK:BR,8,FALSE()),"")</f>
        <v/>
      </c>
      <c r="BC482" s="978" t="str">
        <f aca="false">IFERROR(VLOOKUP($AY482,BL:BS,8,FALSE()),"")</f>
        <v/>
      </c>
      <c r="BD482" s="978" t="str">
        <f aca="false">IFERROR(VLOOKUP($AY482,BM:BT,8,FALSE()),"")</f>
        <v/>
      </c>
      <c r="BE482" s="978" t="str">
        <f aca="false">IFERROR(VLOOKUP($AY482,BN:BU,8,FALSE()),"")</f>
        <v/>
      </c>
      <c r="BI482" s="1" t="str">
        <f aca="false">IF(BP482&lt;&gt;"",MAX(BI$3:BI481)+1,"")</f>
        <v/>
      </c>
      <c r="BJ482" s="1" t="str">
        <f aca="false">IF(BQ482&lt;&gt;"",MAX(BJ$3:BJ481)+1,"")</f>
        <v/>
      </c>
      <c r="BK482" s="1" t="str">
        <f aca="false">IF(BR482&lt;&gt;"",MAX(BK$3:BK481)+1,"")</f>
        <v/>
      </c>
      <c r="BL482" s="1" t="str">
        <f aca="false">IF(BS482&lt;&gt;"",MAX(BL$3:BL481)+1,"")</f>
        <v/>
      </c>
      <c r="BM482" s="1" t="str">
        <f aca="false">IF(BT482&lt;&gt;"",MAX(BM$3:BM481)+1,"")</f>
        <v/>
      </c>
      <c r="BN482" s="1" t="str">
        <f aca="false">IF(BU482&lt;&gt;"",MAX(BN$3:BN481)+1,"")</f>
        <v/>
      </c>
      <c r="BP482" s="1" t="str">
        <f aca="false">IF(B482&lt;&gt;"",IF(COUNTIF(BP$3:BP481,B482)&gt;0,"",B482),"")</f>
        <v/>
      </c>
      <c r="BQ482" s="1" t="str">
        <f aca="false">IF(C482&lt;&gt;"",IF(COUNTIF(BQ$3:BQ481,C482)&gt;0,"",C482),"")</f>
        <v/>
      </c>
      <c r="BR482" s="1" t="str">
        <f aca="false">IF(D482&lt;&gt;"",IF(COUNTIF(BR$3:BR481,D482)&gt;0,"",D482),"")</f>
        <v/>
      </c>
      <c r="BS482" s="1" t="str">
        <f aca="false">IF(E482&lt;&gt;"",IF(COUNTIF(BS$3:BS481,E482)&gt;0,"",E482),"")</f>
        <v/>
      </c>
      <c r="BT482" s="1" t="str">
        <f aca="false">IF(F482&lt;&gt;"",IF(COUNTIF(BT$3:BT481,F482)&gt;0,"",F482),"")</f>
        <v/>
      </c>
      <c r="BU482" s="1" t="str">
        <f aca="false">IF(G482&lt;&gt;"",IF(COUNTIF(BU$3:BU481,G482)&gt;0,"",G482),"")</f>
        <v/>
      </c>
    </row>
    <row r="483" customFormat="false" ht="15" hidden="false" customHeight="false" outlineLevel="0" collapsed="false">
      <c r="A483" s="972" t="str">
        <f aca="false">IF(B483&lt;&gt;"",CONCATENATE(B483,C483,D483,E483,F483,G483),"")</f>
        <v/>
      </c>
      <c r="B483" s="660"/>
      <c r="C483" s="660"/>
      <c r="D483" s="660"/>
      <c r="E483" s="1008"/>
      <c r="F483" s="660"/>
      <c r="G483" s="660"/>
      <c r="H483" s="1002"/>
      <c r="I483" s="1002"/>
      <c r="J483" s="1003"/>
      <c r="K483" s="1004"/>
      <c r="L483" s="1005"/>
      <c r="M483" s="1005"/>
      <c r="N483" s="1003"/>
      <c r="O483" s="1014"/>
      <c r="P483" s="1008"/>
      <c r="Q483" s="1008"/>
      <c r="R483" s="1008"/>
      <c r="S483" s="1007"/>
      <c r="V483" s="111" t="n">
        <f aca="false">+V482+1</f>
        <v>481</v>
      </c>
      <c r="W483" s="977" t="str">
        <f aca="false">IFERROR(VLOOKUP($V482,AD:AK,8,FALSE()),"")</f>
        <v/>
      </c>
      <c r="X483" s="977" t="str">
        <f aca="false">IFERROR(VLOOKUP($V483,AE:AL,8,FALSE()),"")</f>
        <v/>
      </c>
      <c r="Y483" s="977" t="str">
        <f aca="false">IFERROR(VLOOKUP($V483,AF:AM,8,FALSE()),"")</f>
        <v/>
      </c>
      <c r="Z483" s="977" t="str">
        <f aca="false">IFERROR(VLOOKUP($V483,AG:AN,8,FALSE()),"")</f>
        <v/>
      </c>
      <c r="AA483" s="977" t="str">
        <f aca="false">IFERROR(VLOOKUP($V483,AH:AO,8,FALSE()),"")</f>
        <v/>
      </c>
      <c r="AB483" s="977" t="str">
        <f aca="false">IFERROR(VLOOKUP($V483,AI:AP,8,FALSE()),"")</f>
        <v/>
      </c>
      <c r="AD483" s="111" t="str">
        <f aca="false">IF(AK483&lt;&gt;"",MAX(AD$3:AD482)+1,"")</f>
        <v/>
      </c>
      <c r="AE483" s="111" t="str">
        <f aca="false">IF(AL483&lt;&gt;"",MAX(AE$3:AE482)+1,"")</f>
        <v/>
      </c>
      <c r="AF483" s="111" t="str">
        <f aca="false">IF(AM483&lt;&gt;"",MAX(AF$3:AF482)+1,"")</f>
        <v/>
      </c>
      <c r="AG483" s="111" t="str">
        <f aca="false">IF(AN483&lt;&gt;"",MAX(AG$3:AG482)+1,"")</f>
        <v/>
      </c>
      <c r="AH483" s="111" t="str">
        <f aca="false">IF(AO483&lt;&gt;"",MAX(AH$3:AH482)+1,"")</f>
        <v/>
      </c>
      <c r="AI483" s="111" t="str">
        <f aca="false">IF(AP483&lt;&gt;"",MAX(AI$3:AI482)+1,"")</f>
        <v/>
      </c>
      <c r="AK483" s="111" t="str">
        <f aca="false">IF(B483="","",IF(COUNTIF($AK$3:AL482,B483)=0,B483,""))</f>
        <v/>
      </c>
      <c r="AL483" s="111" t="str">
        <f aca="false">IF(C483="","",IF($B483='Oneri di Urbanizzazione'!$E$33,IF(COUNTIF($AL$3:AL482,$C483)=0,$C483,""),""))</f>
        <v/>
      </c>
      <c r="AM483" s="111" t="str">
        <f aca="false">IF(D483="","",IF(AND($B483='Oneri di Urbanizzazione'!$E$33,$C483='Oneri di Urbanizzazione'!$E$35),IF(COUNTIF(AM$3:AM482,$D483)=0,$D483,""),""))</f>
        <v/>
      </c>
      <c r="AN483" s="111" t="str">
        <f aca="false">IF(E483="","",IF(AND($B483='Oneri di Urbanizzazione'!$E$33,$C483='Oneri di Urbanizzazione'!$E$35,$D483='Oneri di Urbanizzazione'!$E$38),IF(COUNTIF(AN$3:AN482,$E483)=0,$E483,""),""))</f>
        <v/>
      </c>
      <c r="AO483" s="111" t="str">
        <f aca="false">IF(F483="","",IF(AND($B483='Oneri di Urbanizzazione'!$E$33,$C483='Oneri di Urbanizzazione'!$E$35,$D483='Oneri di Urbanizzazione'!$E$38,$E483='Oneri di Urbanizzazione'!$E$40),IF(COUNTIF(AO$3:AO482,$F483)=0,$F483,""),""))</f>
        <v/>
      </c>
      <c r="AP483" s="111" t="str">
        <f aca="false">IF(G483="","",IF(AND($B483='Oneri di Urbanizzazione'!$E$33,$C483='Oneri di Urbanizzazione'!$E$35,$D483='Oneri di Urbanizzazione'!$E$38,$E483='Oneri di Urbanizzazione'!$E$40,$F483='Oneri di Urbanizzazione'!$E$42),IF(COUNTIF(AP$3:AP482,$G483)=0,$G483,""),""))</f>
        <v/>
      </c>
      <c r="AY483" s="1" t="n">
        <f aca="false">+AY482+1</f>
        <v>481</v>
      </c>
      <c r="AZ483" s="978" t="str">
        <f aca="false">IFERROR(VLOOKUP($AY483,BI:BP,8,FALSE()),"")</f>
        <v/>
      </c>
      <c r="BA483" s="978" t="str">
        <f aca="false">IFERROR(VLOOKUP($AY483,BJ:BQ,8,FALSE()),"")</f>
        <v/>
      </c>
      <c r="BB483" s="978" t="str">
        <f aca="false">IFERROR(VLOOKUP($AY483,BK:BR,8,FALSE()),"")</f>
        <v/>
      </c>
      <c r="BC483" s="978" t="str">
        <f aca="false">IFERROR(VLOOKUP($AY483,BL:BS,8,FALSE()),"")</f>
        <v/>
      </c>
      <c r="BD483" s="978" t="str">
        <f aca="false">IFERROR(VLOOKUP($AY483,BM:BT,8,FALSE()),"")</f>
        <v/>
      </c>
      <c r="BE483" s="978" t="str">
        <f aca="false">IFERROR(VLOOKUP($AY483,BN:BU,8,FALSE()),"")</f>
        <v/>
      </c>
      <c r="BI483" s="1" t="str">
        <f aca="false">IF(BP483&lt;&gt;"",MAX(BI$3:BI482)+1,"")</f>
        <v/>
      </c>
      <c r="BJ483" s="1" t="str">
        <f aca="false">IF(BQ483&lt;&gt;"",MAX(BJ$3:BJ482)+1,"")</f>
        <v/>
      </c>
      <c r="BK483" s="1" t="str">
        <f aca="false">IF(BR483&lt;&gt;"",MAX(BK$3:BK482)+1,"")</f>
        <v/>
      </c>
      <c r="BL483" s="1" t="str">
        <f aca="false">IF(BS483&lt;&gt;"",MAX(BL$3:BL482)+1,"")</f>
        <v/>
      </c>
      <c r="BM483" s="1" t="str">
        <f aca="false">IF(BT483&lt;&gt;"",MAX(BM$3:BM482)+1,"")</f>
        <v/>
      </c>
      <c r="BN483" s="1" t="str">
        <f aca="false">IF(BU483&lt;&gt;"",MAX(BN$3:BN482)+1,"")</f>
        <v/>
      </c>
      <c r="BP483" s="1" t="str">
        <f aca="false">IF(B483&lt;&gt;"",IF(COUNTIF(BP$3:BP482,B483)&gt;0,"",B483),"")</f>
        <v/>
      </c>
      <c r="BQ483" s="1" t="str">
        <f aca="false">IF(C483&lt;&gt;"",IF(COUNTIF(BQ$3:BQ482,C483)&gt;0,"",C483),"")</f>
        <v/>
      </c>
      <c r="BR483" s="1" t="str">
        <f aca="false">IF(D483&lt;&gt;"",IF(COUNTIF(BR$3:BR482,D483)&gt;0,"",D483),"")</f>
        <v/>
      </c>
      <c r="BS483" s="1" t="str">
        <f aca="false">IF(E483&lt;&gt;"",IF(COUNTIF(BS$3:BS482,E483)&gt;0,"",E483),"")</f>
        <v/>
      </c>
      <c r="BT483" s="1" t="str">
        <f aca="false">IF(F483&lt;&gt;"",IF(COUNTIF(BT$3:BT482,F483)&gt;0,"",F483),"")</f>
        <v/>
      </c>
      <c r="BU483" s="1" t="str">
        <f aca="false">IF(G483&lt;&gt;"",IF(COUNTIF(BU$3:BU482,G483)&gt;0,"",G483),"")</f>
        <v/>
      </c>
    </row>
    <row r="484" customFormat="false" ht="15" hidden="false" customHeight="false" outlineLevel="0" collapsed="false">
      <c r="A484" s="972" t="str">
        <f aca="false">IF(B484&lt;&gt;"",CONCATENATE(B484,C484,D484,E484,F484,G484),"")</f>
        <v/>
      </c>
      <c r="B484" s="660"/>
      <c r="C484" s="660"/>
      <c r="D484" s="660"/>
      <c r="E484" s="1008"/>
      <c r="F484" s="660"/>
      <c r="G484" s="660"/>
      <c r="H484" s="1002"/>
      <c r="I484" s="1002"/>
      <c r="J484" s="1003"/>
      <c r="K484" s="1004"/>
      <c r="L484" s="1005"/>
      <c r="M484" s="1005"/>
      <c r="N484" s="1003"/>
      <c r="O484" s="1014"/>
      <c r="P484" s="1008"/>
      <c r="Q484" s="1008"/>
      <c r="R484" s="1008"/>
      <c r="S484" s="1007"/>
      <c r="V484" s="111" t="n">
        <f aca="false">+V483+1</f>
        <v>482</v>
      </c>
      <c r="W484" s="977" t="str">
        <f aca="false">IFERROR(VLOOKUP($V483,AD:AK,8,FALSE()),"")</f>
        <v/>
      </c>
      <c r="X484" s="977" t="str">
        <f aca="false">IFERROR(VLOOKUP($V484,AE:AL,8,FALSE()),"")</f>
        <v/>
      </c>
      <c r="Y484" s="977" t="str">
        <f aca="false">IFERROR(VLOOKUP($V484,AF:AM,8,FALSE()),"")</f>
        <v/>
      </c>
      <c r="Z484" s="977" t="str">
        <f aca="false">IFERROR(VLOOKUP($V484,AG:AN,8,FALSE()),"")</f>
        <v/>
      </c>
      <c r="AA484" s="977" t="str">
        <f aca="false">IFERROR(VLOOKUP($V484,AH:AO,8,FALSE()),"")</f>
        <v/>
      </c>
      <c r="AB484" s="977" t="str">
        <f aca="false">IFERROR(VLOOKUP($V484,AI:AP,8,FALSE()),"")</f>
        <v/>
      </c>
      <c r="AD484" s="111" t="str">
        <f aca="false">IF(AK484&lt;&gt;"",MAX(AD$3:AD483)+1,"")</f>
        <v/>
      </c>
      <c r="AE484" s="111" t="str">
        <f aca="false">IF(AL484&lt;&gt;"",MAX(AE$3:AE483)+1,"")</f>
        <v/>
      </c>
      <c r="AF484" s="111" t="str">
        <f aca="false">IF(AM484&lt;&gt;"",MAX(AF$3:AF483)+1,"")</f>
        <v/>
      </c>
      <c r="AG484" s="111" t="str">
        <f aca="false">IF(AN484&lt;&gt;"",MAX(AG$3:AG483)+1,"")</f>
        <v/>
      </c>
      <c r="AH484" s="111" t="str">
        <f aca="false">IF(AO484&lt;&gt;"",MAX(AH$3:AH483)+1,"")</f>
        <v/>
      </c>
      <c r="AI484" s="111" t="str">
        <f aca="false">IF(AP484&lt;&gt;"",MAX(AI$3:AI483)+1,"")</f>
        <v/>
      </c>
      <c r="AK484" s="111" t="str">
        <f aca="false">IF(B484="","",IF(COUNTIF($AK$3:AL483,B484)=0,B484,""))</f>
        <v/>
      </c>
      <c r="AL484" s="111" t="str">
        <f aca="false">IF(C484="","",IF($B484='Oneri di Urbanizzazione'!$E$33,IF(COUNTIF($AL$3:AL483,$C484)=0,$C484,""),""))</f>
        <v/>
      </c>
      <c r="AM484" s="111" t="str">
        <f aca="false">IF(D484="","",IF(AND($B484='Oneri di Urbanizzazione'!$E$33,$C484='Oneri di Urbanizzazione'!$E$35),IF(COUNTIF(AM$3:AM483,$D484)=0,$D484,""),""))</f>
        <v/>
      </c>
      <c r="AN484" s="111" t="str">
        <f aca="false">IF(E484="","",IF(AND($B484='Oneri di Urbanizzazione'!$E$33,$C484='Oneri di Urbanizzazione'!$E$35,$D484='Oneri di Urbanizzazione'!$E$38),IF(COUNTIF(AN$3:AN483,$E484)=0,$E484,""),""))</f>
        <v/>
      </c>
      <c r="AO484" s="111" t="str">
        <f aca="false">IF(F484="","",IF(AND($B484='Oneri di Urbanizzazione'!$E$33,$C484='Oneri di Urbanizzazione'!$E$35,$D484='Oneri di Urbanizzazione'!$E$38,$E484='Oneri di Urbanizzazione'!$E$40),IF(COUNTIF(AO$3:AO483,$F484)=0,$F484,""),""))</f>
        <v/>
      </c>
      <c r="AP484" s="111" t="str">
        <f aca="false">IF(G484="","",IF(AND($B484='Oneri di Urbanizzazione'!$E$33,$C484='Oneri di Urbanizzazione'!$E$35,$D484='Oneri di Urbanizzazione'!$E$38,$E484='Oneri di Urbanizzazione'!$E$40,$F484='Oneri di Urbanizzazione'!$E$42),IF(COUNTIF(AP$3:AP483,$G484)=0,$G484,""),""))</f>
        <v/>
      </c>
      <c r="AY484" s="1" t="n">
        <f aca="false">+AY483+1</f>
        <v>482</v>
      </c>
      <c r="AZ484" s="978" t="str">
        <f aca="false">IFERROR(VLOOKUP($AY484,BI:BP,8,FALSE()),"")</f>
        <v/>
      </c>
      <c r="BA484" s="978" t="str">
        <f aca="false">IFERROR(VLOOKUP($AY484,BJ:BQ,8,FALSE()),"")</f>
        <v/>
      </c>
      <c r="BB484" s="978" t="str">
        <f aca="false">IFERROR(VLOOKUP($AY484,BK:BR,8,FALSE()),"")</f>
        <v/>
      </c>
      <c r="BC484" s="978" t="str">
        <f aca="false">IFERROR(VLOOKUP($AY484,BL:BS,8,FALSE()),"")</f>
        <v/>
      </c>
      <c r="BD484" s="978" t="str">
        <f aca="false">IFERROR(VLOOKUP($AY484,BM:BT,8,FALSE()),"")</f>
        <v/>
      </c>
      <c r="BE484" s="978" t="str">
        <f aca="false">IFERROR(VLOOKUP($AY484,BN:BU,8,FALSE()),"")</f>
        <v/>
      </c>
      <c r="BI484" s="1" t="str">
        <f aca="false">IF(BP484&lt;&gt;"",MAX(BI$3:BI483)+1,"")</f>
        <v/>
      </c>
      <c r="BJ484" s="1" t="str">
        <f aca="false">IF(BQ484&lt;&gt;"",MAX(BJ$3:BJ483)+1,"")</f>
        <v/>
      </c>
      <c r="BK484" s="1" t="str">
        <f aca="false">IF(BR484&lt;&gt;"",MAX(BK$3:BK483)+1,"")</f>
        <v/>
      </c>
      <c r="BL484" s="1" t="str">
        <f aca="false">IF(BS484&lt;&gt;"",MAX(BL$3:BL483)+1,"")</f>
        <v/>
      </c>
      <c r="BM484" s="1" t="str">
        <f aca="false">IF(BT484&lt;&gt;"",MAX(BM$3:BM483)+1,"")</f>
        <v/>
      </c>
      <c r="BN484" s="1" t="str">
        <f aca="false">IF(BU484&lt;&gt;"",MAX(BN$3:BN483)+1,"")</f>
        <v/>
      </c>
      <c r="BP484" s="1" t="str">
        <f aca="false">IF(B484&lt;&gt;"",IF(COUNTIF(BP$3:BP483,B484)&gt;0,"",B484),"")</f>
        <v/>
      </c>
      <c r="BQ484" s="1" t="str">
        <f aca="false">IF(C484&lt;&gt;"",IF(COUNTIF(BQ$3:BQ483,C484)&gt;0,"",C484),"")</f>
        <v/>
      </c>
      <c r="BR484" s="1" t="str">
        <f aca="false">IF(D484&lt;&gt;"",IF(COUNTIF(BR$3:BR483,D484)&gt;0,"",D484),"")</f>
        <v/>
      </c>
      <c r="BS484" s="1" t="str">
        <f aca="false">IF(E484&lt;&gt;"",IF(COUNTIF(BS$3:BS483,E484)&gt;0,"",E484),"")</f>
        <v/>
      </c>
      <c r="BT484" s="1" t="str">
        <f aca="false">IF(F484&lt;&gt;"",IF(COUNTIF(BT$3:BT483,F484)&gt;0,"",F484),"")</f>
        <v/>
      </c>
      <c r="BU484" s="1" t="str">
        <f aca="false">IF(G484&lt;&gt;"",IF(COUNTIF(BU$3:BU483,G484)&gt;0,"",G484),"")</f>
        <v/>
      </c>
    </row>
    <row r="485" customFormat="false" ht="15" hidden="false" customHeight="false" outlineLevel="0" collapsed="false">
      <c r="A485" s="972" t="str">
        <f aca="false">IF(B485&lt;&gt;"",CONCATENATE(B485,C485,D485,E485,F485,G485),"")</f>
        <v/>
      </c>
      <c r="B485" s="660"/>
      <c r="C485" s="660"/>
      <c r="D485" s="660"/>
      <c r="E485" s="1008"/>
      <c r="F485" s="660"/>
      <c r="G485" s="660"/>
      <c r="H485" s="1002"/>
      <c r="I485" s="1002"/>
      <c r="J485" s="1003"/>
      <c r="K485" s="1004"/>
      <c r="L485" s="1005"/>
      <c r="M485" s="1005"/>
      <c r="N485" s="1003"/>
      <c r="O485" s="1014"/>
      <c r="P485" s="1008"/>
      <c r="Q485" s="1008"/>
      <c r="R485" s="1008"/>
      <c r="S485" s="1007"/>
      <c r="V485" s="111" t="n">
        <f aca="false">+V484+1</f>
        <v>483</v>
      </c>
      <c r="W485" s="977" t="str">
        <f aca="false">IFERROR(VLOOKUP($V484,AD:AK,8,FALSE()),"")</f>
        <v/>
      </c>
      <c r="X485" s="977" t="str">
        <f aca="false">IFERROR(VLOOKUP($V485,AE:AL,8,FALSE()),"")</f>
        <v/>
      </c>
      <c r="Y485" s="977" t="str">
        <f aca="false">IFERROR(VLOOKUP($V485,AF:AM,8,FALSE()),"")</f>
        <v/>
      </c>
      <c r="Z485" s="977" t="str">
        <f aca="false">IFERROR(VLOOKUP($V485,AG:AN,8,FALSE()),"")</f>
        <v/>
      </c>
      <c r="AA485" s="977" t="str">
        <f aca="false">IFERROR(VLOOKUP($V485,AH:AO,8,FALSE()),"")</f>
        <v/>
      </c>
      <c r="AB485" s="977" t="str">
        <f aca="false">IFERROR(VLOOKUP($V485,AI:AP,8,FALSE()),"")</f>
        <v/>
      </c>
      <c r="AD485" s="111" t="str">
        <f aca="false">IF(AK485&lt;&gt;"",MAX(AD$3:AD484)+1,"")</f>
        <v/>
      </c>
      <c r="AE485" s="111" t="str">
        <f aca="false">IF(AL485&lt;&gt;"",MAX(AE$3:AE484)+1,"")</f>
        <v/>
      </c>
      <c r="AF485" s="111" t="str">
        <f aca="false">IF(AM485&lt;&gt;"",MAX(AF$3:AF484)+1,"")</f>
        <v/>
      </c>
      <c r="AG485" s="111" t="str">
        <f aca="false">IF(AN485&lt;&gt;"",MAX(AG$3:AG484)+1,"")</f>
        <v/>
      </c>
      <c r="AH485" s="111" t="str">
        <f aca="false">IF(AO485&lt;&gt;"",MAX(AH$3:AH484)+1,"")</f>
        <v/>
      </c>
      <c r="AI485" s="111" t="str">
        <f aca="false">IF(AP485&lt;&gt;"",MAX(AI$3:AI484)+1,"")</f>
        <v/>
      </c>
      <c r="AK485" s="111" t="str">
        <f aca="false">IF(B485="","",IF(COUNTIF($AK$3:AL484,B485)=0,B485,""))</f>
        <v/>
      </c>
      <c r="AL485" s="111" t="str">
        <f aca="false">IF(C485="","",IF($B485='Oneri di Urbanizzazione'!$E$33,IF(COUNTIF($AL$3:AL484,$C485)=0,$C485,""),""))</f>
        <v/>
      </c>
      <c r="AM485" s="111" t="str">
        <f aca="false">IF(D485="","",IF(AND($B485='Oneri di Urbanizzazione'!$E$33,$C485='Oneri di Urbanizzazione'!$E$35),IF(COUNTIF(AM$3:AM484,$D485)=0,$D485,""),""))</f>
        <v/>
      </c>
      <c r="AN485" s="111" t="str">
        <f aca="false">IF(E485="","",IF(AND($B485='Oneri di Urbanizzazione'!$E$33,$C485='Oneri di Urbanizzazione'!$E$35,$D485='Oneri di Urbanizzazione'!$E$38),IF(COUNTIF(AN$3:AN484,$E485)=0,$E485,""),""))</f>
        <v/>
      </c>
      <c r="AO485" s="111" t="str">
        <f aca="false">IF(F485="","",IF(AND($B485='Oneri di Urbanizzazione'!$E$33,$C485='Oneri di Urbanizzazione'!$E$35,$D485='Oneri di Urbanizzazione'!$E$38,$E485='Oneri di Urbanizzazione'!$E$40),IF(COUNTIF(AO$3:AO484,$F485)=0,$F485,""),""))</f>
        <v/>
      </c>
      <c r="AP485" s="111" t="str">
        <f aca="false">IF(G485="","",IF(AND($B485='Oneri di Urbanizzazione'!$E$33,$C485='Oneri di Urbanizzazione'!$E$35,$D485='Oneri di Urbanizzazione'!$E$38,$E485='Oneri di Urbanizzazione'!$E$40,$F485='Oneri di Urbanizzazione'!$E$42),IF(COUNTIF(AP$3:AP484,$G485)=0,$G485,""),""))</f>
        <v/>
      </c>
      <c r="AY485" s="1" t="n">
        <f aca="false">+AY484+1</f>
        <v>483</v>
      </c>
      <c r="AZ485" s="978" t="str">
        <f aca="false">IFERROR(VLOOKUP($AY485,BI:BP,8,FALSE()),"")</f>
        <v/>
      </c>
      <c r="BA485" s="978" t="str">
        <f aca="false">IFERROR(VLOOKUP($AY485,BJ:BQ,8,FALSE()),"")</f>
        <v/>
      </c>
      <c r="BB485" s="978" t="str">
        <f aca="false">IFERROR(VLOOKUP($AY485,BK:BR,8,FALSE()),"")</f>
        <v/>
      </c>
      <c r="BC485" s="978" t="str">
        <f aca="false">IFERROR(VLOOKUP($AY485,BL:BS,8,FALSE()),"")</f>
        <v/>
      </c>
      <c r="BD485" s="978" t="str">
        <f aca="false">IFERROR(VLOOKUP($AY485,BM:BT,8,FALSE()),"")</f>
        <v/>
      </c>
      <c r="BE485" s="978" t="str">
        <f aca="false">IFERROR(VLOOKUP($AY485,BN:BU,8,FALSE()),"")</f>
        <v/>
      </c>
      <c r="BI485" s="1" t="str">
        <f aca="false">IF(BP485&lt;&gt;"",MAX(BI$3:BI484)+1,"")</f>
        <v/>
      </c>
      <c r="BJ485" s="1" t="str">
        <f aca="false">IF(BQ485&lt;&gt;"",MAX(BJ$3:BJ484)+1,"")</f>
        <v/>
      </c>
      <c r="BK485" s="1" t="str">
        <f aca="false">IF(BR485&lt;&gt;"",MAX(BK$3:BK484)+1,"")</f>
        <v/>
      </c>
      <c r="BL485" s="1" t="str">
        <f aca="false">IF(BS485&lt;&gt;"",MAX(BL$3:BL484)+1,"")</f>
        <v/>
      </c>
      <c r="BM485" s="1" t="str">
        <f aca="false">IF(BT485&lt;&gt;"",MAX(BM$3:BM484)+1,"")</f>
        <v/>
      </c>
      <c r="BN485" s="1" t="str">
        <f aca="false">IF(BU485&lt;&gt;"",MAX(BN$3:BN484)+1,"")</f>
        <v/>
      </c>
      <c r="BP485" s="1" t="str">
        <f aca="false">IF(B485&lt;&gt;"",IF(COUNTIF(BP$3:BP484,B485)&gt;0,"",B485),"")</f>
        <v/>
      </c>
      <c r="BQ485" s="1" t="str">
        <f aca="false">IF(C485&lt;&gt;"",IF(COUNTIF(BQ$3:BQ484,C485)&gt;0,"",C485),"")</f>
        <v/>
      </c>
      <c r="BR485" s="1" t="str">
        <f aca="false">IF(D485&lt;&gt;"",IF(COUNTIF(BR$3:BR484,D485)&gt;0,"",D485),"")</f>
        <v/>
      </c>
      <c r="BS485" s="1" t="str">
        <f aca="false">IF(E485&lt;&gt;"",IF(COUNTIF(BS$3:BS484,E485)&gt;0,"",E485),"")</f>
        <v/>
      </c>
      <c r="BT485" s="1" t="str">
        <f aca="false">IF(F485&lt;&gt;"",IF(COUNTIF(BT$3:BT484,F485)&gt;0,"",F485),"")</f>
        <v/>
      </c>
      <c r="BU485" s="1" t="str">
        <f aca="false">IF(G485&lt;&gt;"",IF(COUNTIF(BU$3:BU484,G485)&gt;0,"",G485),"")</f>
        <v/>
      </c>
    </row>
    <row r="486" customFormat="false" ht="15" hidden="false" customHeight="false" outlineLevel="0" collapsed="false">
      <c r="A486" s="972" t="str">
        <f aca="false">IF(B486&lt;&gt;"",CONCATENATE(B486,C486,D486,E486,F486,G486),"")</f>
        <v/>
      </c>
      <c r="B486" s="660"/>
      <c r="C486" s="660"/>
      <c r="D486" s="660"/>
      <c r="E486" s="1008"/>
      <c r="F486" s="660"/>
      <c r="G486" s="660"/>
      <c r="H486" s="1002"/>
      <c r="I486" s="1002"/>
      <c r="J486" s="1003"/>
      <c r="K486" s="1004"/>
      <c r="L486" s="1005"/>
      <c r="M486" s="1005"/>
      <c r="N486" s="1003"/>
      <c r="O486" s="1014"/>
      <c r="P486" s="1008"/>
      <c r="Q486" s="1008"/>
      <c r="R486" s="1008"/>
      <c r="S486" s="1007"/>
      <c r="V486" s="111" t="n">
        <f aca="false">+V485+1</f>
        <v>484</v>
      </c>
      <c r="W486" s="977" t="str">
        <f aca="false">IFERROR(VLOOKUP($V485,AD:AK,8,FALSE()),"")</f>
        <v/>
      </c>
      <c r="X486" s="977" t="str">
        <f aca="false">IFERROR(VLOOKUP($V486,AE:AL,8,FALSE()),"")</f>
        <v/>
      </c>
      <c r="Y486" s="977" t="str">
        <f aca="false">IFERROR(VLOOKUP($V486,AF:AM,8,FALSE()),"")</f>
        <v/>
      </c>
      <c r="Z486" s="977" t="str">
        <f aca="false">IFERROR(VLOOKUP($V486,AG:AN,8,FALSE()),"")</f>
        <v/>
      </c>
      <c r="AA486" s="977" t="str">
        <f aca="false">IFERROR(VLOOKUP($V486,AH:AO,8,FALSE()),"")</f>
        <v/>
      </c>
      <c r="AB486" s="977" t="str">
        <f aca="false">IFERROR(VLOOKUP($V486,AI:AP,8,FALSE()),"")</f>
        <v/>
      </c>
      <c r="AD486" s="111" t="str">
        <f aca="false">IF(AK486&lt;&gt;"",MAX(AD$3:AD485)+1,"")</f>
        <v/>
      </c>
      <c r="AE486" s="111" t="str">
        <f aca="false">IF(AL486&lt;&gt;"",MAX(AE$3:AE485)+1,"")</f>
        <v/>
      </c>
      <c r="AF486" s="111" t="str">
        <f aca="false">IF(AM486&lt;&gt;"",MAX(AF$3:AF485)+1,"")</f>
        <v/>
      </c>
      <c r="AG486" s="111" t="str">
        <f aca="false">IF(AN486&lt;&gt;"",MAX(AG$3:AG485)+1,"")</f>
        <v/>
      </c>
      <c r="AH486" s="111" t="str">
        <f aca="false">IF(AO486&lt;&gt;"",MAX(AH$3:AH485)+1,"")</f>
        <v/>
      </c>
      <c r="AI486" s="111" t="str">
        <f aca="false">IF(AP486&lt;&gt;"",MAX(AI$3:AI485)+1,"")</f>
        <v/>
      </c>
      <c r="AK486" s="111" t="str">
        <f aca="false">IF(B486="","",IF(COUNTIF($AK$3:AL485,B486)=0,B486,""))</f>
        <v/>
      </c>
      <c r="AL486" s="111" t="str">
        <f aca="false">IF(C486="","",IF($B486='Oneri di Urbanizzazione'!$E$33,IF(COUNTIF($AL$3:AL485,$C486)=0,$C486,""),""))</f>
        <v/>
      </c>
      <c r="AM486" s="111" t="str">
        <f aca="false">IF(D486="","",IF(AND($B486='Oneri di Urbanizzazione'!$E$33,$C486='Oneri di Urbanizzazione'!$E$35),IF(COUNTIF(AM$3:AM485,$D486)=0,$D486,""),""))</f>
        <v/>
      </c>
      <c r="AN486" s="111" t="str">
        <f aca="false">IF(E486="","",IF(AND($B486='Oneri di Urbanizzazione'!$E$33,$C486='Oneri di Urbanizzazione'!$E$35,$D486='Oneri di Urbanizzazione'!$E$38),IF(COUNTIF(AN$3:AN485,$E486)=0,$E486,""),""))</f>
        <v/>
      </c>
      <c r="AO486" s="111" t="str">
        <f aca="false">IF(F486="","",IF(AND($B486='Oneri di Urbanizzazione'!$E$33,$C486='Oneri di Urbanizzazione'!$E$35,$D486='Oneri di Urbanizzazione'!$E$38,$E486='Oneri di Urbanizzazione'!$E$40),IF(COUNTIF(AO$3:AO485,$F486)=0,$F486,""),""))</f>
        <v/>
      </c>
      <c r="AP486" s="111" t="str">
        <f aca="false">IF(G486="","",IF(AND($B486='Oneri di Urbanizzazione'!$E$33,$C486='Oneri di Urbanizzazione'!$E$35,$D486='Oneri di Urbanizzazione'!$E$38,$E486='Oneri di Urbanizzazione'!$E$40,$F486='Oneri di Urbanizzazione'!$E$42),IF(COUNTIF(AP$3:AP485,$G486)=0,$G486,""),""))</f>
        <v/>
      </c>
      <c r="AY486" s="1" t="n">
        <f aca="false">+AY485+1</f>
        <v>484</v>
      </c>
      <c r="AZ486" s="978" t="str">
        <f aca="false">IFERROR(VLOOKUP($AY486,BI:BP,8,FALSE()),"")</f>
        <v/>
      </c>
      <c r="BA486" s="978" t="str">
        <f aca="false">IFERROR(VLOOKUP($AY486,BJ:BQ,8,FALSE()),"")</f>
        <v/>
      </c>
      <c r="BB486" s="978" t="str">
        <f aca="false">IFERROR(VLOOKUP($AY486,BK:BR,8,FALSE()),"")</f>
        <v/>
      </c>
      <c r="BC486" s="978" t="str">
        <f aca="false">IFERROR(VLOOKUP($AY486,BL:BS,8,FALSE()),"")</f>
        <v/>
      </c>
      <c r="BD486" s="978" t="str">
        <f aca="false">IFERROR(VLOOKUP($AY486,BM:BT,8,FALSE()),"")</f>
        <v/>
      </c>
      <c r="BE486" s="978" t="str">
        <f aca="false">IFERROR(VLOOKUP($AY486,BN:BU,8,FALSE()),"")</f>
        <v/>
      </c>
      <c r="BI486" s="1" t="str">
        <f aca="false">IF(BP486&lt;&gt;"",MAX(BI$3:BI485)+1,"")</f>
        <v/>
      </c>
      <c r="BJ486" s="1" t="str">
        <f aca="false">IF(BQ486&lt;&gt;"",MAX(BJ$3:BJ485)+1,"")</f>
        <v/>
      </c>
      <c r="BK486" s="1" t="str">
        <f aca="false">IF(BR486&lt;&gt;"",MAX(BK$3:BK485)+1,"")</f>
        <v/>
      </c>
      <c r="BL486" s="1" t="str">
        <f aca="false">IF(BS486&lt;&gt;"",MAX(BL$3:BL485)+1,"")</f>
        <v/>
      </c>
      <c r="BM486" s="1" t="str">
        <f aca="false">IF(BT486&lt;&gt;"",MAX(BM$3:BM485)+1,"")</f>
        <v/>
      </c>
      <c r="BN486" s="1" t="str">
        <f aca="false">IF(BU486&lt;&gt;"",MAX(BN$3:BN485)+1,"")</f>
        <v/>
      </c>
      <c r="BP486" s="1" t="str">
        <f aca="false">IF(B486&lt;&gt;"",IF(COUNTIF(BP$3:BP485,B486)&gt;0,"",B486),"")</f>
        <v/>
      </c>
      <c r="BQ486" s="1" t="str">
        <f aca="false">IF(C486&lt;&gt;"",IF(COUNTIF(BQ$3:BQ485,C486)&gt;0,"",C486),"")</f>
        <v/>
      </c>
      <c r="BR486" s="1" t="str">
        <f aca="false">IF(D486&lt;&gt;"",IF(COUNTIF(BR$3:BR485,D486)&gt;0,"",D486),"")</f>
        <v/>
      </c>
      <c r="BS486" s="1" t="str">
        <f aca="false">IF(E486&lt;&gt;"",IF(COUNTIF(BS$3:BS485,E486)&gt;0,"",E486),"")</f>
        <v/>
      </c>
      <c r="BT486" s="1" t="str">
        <f aca="false">IF(F486&lt;&gt;"",IF(COUNTIF(BT$3:BT485,F486)&gt;0,"",F486),"")</f>
        <v/>
      </c>
      <c r="BU486" s="1" t="str">
        <f aca="false">IF(G486&lt;&gt;"",IF(COUNTIF(BU$3:BU485,G486)&gt;0,"",G486),"")</f>
        <v/>
      </c>
    </row>
    <row r="487" customFormat="false" ht="15" hidden="false" customHeight="false" outlineLevel="0" collapsed="false">
      <c r="A487" s="972" t="str">
        <f aca="false">IF(B487&lt;&gt;"",CONCATENATE(B487,C487,D487,E487,F487,G487),"")</f>
        <v/>
      </c>
      <c r="B487" s="660"/>
      <c r="C487" s="660"/>
      <c r="D487" s="660"/>
      <c r="E487" s="1008"/>
      <c r="F487" s="660"/>
      <c r="G487" s="660"/>
      <c r="H487" s="1002"/>
      <c r="I487" s="1002"/>
      <c r="J487" s="1003"/>
      <c r="K487" s="1004"/>
      <c r="L487" s="1005"/>
      <c r="M487" s="1005"/>
      <c r="N487" s="1003"/>
      <c r="O487" s="1014"/>
      <c r="P487" s="1008"/>
      <c r="Q487" s="1008"/>
      <c r="R487" s="1008"/>
      <c r="S487" s="1007"/>
      <c r="V487" s="111" t="n">
        <f aca="false">+V486+1</f>
        <v>485</v>
      </c>
      <c r="W487" s="977" t="str">
        <f aca="false">IFERROR(VLOOKUP($V486,AD:AK,8,FALSE()),"")</f>
        <v/>
      </c>
      <c r="X487" s="977" t="str">
        <f aca="false">IFERROR(VLOOKUP($V487,AE:AL,8,FALSE()),"")</f>
        <v/>
      </c>
      <c r="Y487" s="977" t="str">
        <f aca="false">IFERROR(VLOOKUP($V487,AF:AM,8,FALSE()),"")</f>
        <v/>
      </c>
      <c r="Z487" s="977" t="str">
        <f aca="false">IFERROR(VLOOKUP($V487,AG:AN,8,FALSE()),"")</f>
        <v/>
      </c>
      <c r="AA487" s="977" t="str">
        <f aca="false">IFERROR(VLOOKUP($V487,AH:AO,8,FALSE()),"")</f>
        <v/>
      </c>
      <c r="AB487" s="977" t="str">
        <f aca="false">IFERROR(VLOOKUP($V487,AI:AP,8,FALSE()),"")</f>
        <v/>
      </c>
      <c r="AD487" s="111" t="str">
        <f aca="false">IF(AK487&lt;&gt;"",MAX(AD$3:AD486)+1,"")</f>
        <v/>
      </c>
      <c r="AE487" s="111" t="str">
        <f aca="false">IF(AL487&lt;&gt;"",MAX(AE$3:AE486)+1,"")</f>
        <v/>
      </c>
      <c r="AF487" s="111" t="str">
        <f aca="false">IF(AM487&lt;&gt;"",MAX(AF$3:AF486)+1,"")</f>
        <v/>
      </c>
      <c r="AG487" s="111" t="str">
        <f aca="false">IF(AN487&lt;&gt;"",MAX(AG$3:AG486)+1,"")</f>
        <v/>
      </c>
      <c r="AH487" s="111" t="str">
        <f aca="false">IF(AO487&lt;&gt;"",MAX(AH$3:AH486)+1,"")</f>
        <v/>
      </c>
      <c r="AI487" s="111" t="str">
        <f aca="false">IF(AP487&lt;&gt;"",MAX(AI$3:AI486)+1,"")</f>
        <v/>
      </c>
      <c r="AK487" s="111" t="str">
        <f aca="false">IF(B487="","",IF(COUNTIF($AK$3:AL486,B487)=0,B487,""))</f>
        <v/>
      </c>
      <c r="AL487" s="111" t="str">
        <f aca="false">IF(C487="","",IF($B487='Oneri di Urbanizzazione'!$E$33,IF(COUNTIF($AL$3:AL486,$C487)=0,$C487,""),""))</f>
        <v/>
      </c>
      <c r="AM487" s="111" t="str">
        <f aca="false">IF(D487="","",IF(AND($B487='Oneri di Urbanizzazione'!$E$33,$C487='Oneri di Urbanizzazione'!$E$35),IF(COUNTIF(AM$3:AM486,$D487)=0,$D487,""),""))</f>
        <v/>
      </c>
      <c r="AN487" s="111" t="str">
        <f aca="false">IF(E487="","",IF(AND($B487='Oneri di Urbanizzazione'!$E$33,$C487='Oneri di Urbanizzazione'!$E$35,$D487='Oneri di Urbanizzazione'!$E$38),IF(COUNTIF(AN$3:AN486,$E487)=0,$E487,""),""))</f>
        <v/>
      </c>
      <c r="AO487" s="111" t="str">
        <f aca="false">IF(F487="","",IF(AND($B487='Oneri di Urbanizzazione'!$E$33,$C487='Oneri di Urbanizzazione'!$E$35,$D487='Oneri di Urbanizzazione'!$E$38,$E487='Oneri di Urbanizzazione'!$E$40),IF(COUNTIF(AO$3:AO486,$F487)=0,$F487,""),""))</f>
        <v/>
      </c>
      <c r="AP487" s="111" t="str">
        <f aca="false">IF(G487="","",IF(AND($B487='Oneri di Urbanizzazione'!$E$33,$C487='Oneri di Urbanizzazione'!$E$35,$D487='Oneri di Urbanizzazione'!$E$38,$E487='Oneri di Urbanizzazione'!$E$40,$F487='Oneri di Urbanizzazione'!$E$42),IF(COUNTIF(AP$3:AP486,$G487)=0,$G487,""),""))</f>
        <v/>
      </c>
      <c r="AY487" s="1" t="n">
        <f aca="false">+AY486+1</f>
        <v>485</v>
      </c>
      <c r="AZ487" s="978" t="str">
        <f aca="false">IFERROR(VLOOKUP($AY487,BI:BP,8,FALSE()),"")</f>
        <v/>
      </c>
      <c r="BA487" s="978" t="str">
        <f aca="false">IFERROR(VLOOKUP($AY487,BJ:BQ,8,FALSE()),"")</f>
        <v/>
      </c>
      <c r="BB487" s="978" t="str">
        <f aca="false">IFERROR(VLOOKUP($AY487,BK:BR,8,FALSE()),"")</f>
        <v/>
      </c>
      <c r="BC487" s="978" t="str">
        <f aca="false">IFERROR(VLOOKUP($AY487,BL:BS,8,FALSE()),"")</f>
        <v/>
      </c>
      <c r="BD487" s="978" t="str">
        <f aca="false">IFERROR(VLOOKUP($AY487,BM:BT,8,FALSE()),"")</f>
        <v/>
      </c>
      <c r="BE487" s="978" t="str">
        <f aca="false">IFERROR(VLOOKUP($AY487,BN:BU,8,FALSE()),"")</f>
        <v/>
      </c>
      <c r="BI487" s="1" t="str">
        <f aca="false">IF(BP487&lt;&gt;"",MAX(BI$3:BI486)+1,"")</f>
        <v/>
      </c>
      <c r="BJ487" s="1" t="str">
        <f aca="false">IF(BQ487&lt;&gt;"",MAX(BJ$3:BJ486)+1,"")</f>
        <v/>
      </c>
      <c r="BK487" s="1" t="str">
        <f aca="false">IF(BR487&lt;&gt;"",MAX(BK$3:BK486)+1,"")</f>
        <v/>
      </c>
      <c r="BL487" s="1" t="str">
        <f aca="false">IF(BS487&lt;&gt;"",MAX(BL$3:BL486)+1,"")</f>
        <v/>
      </c>
      <c r="BM487" s="1" t="str">
        <f aca="false">IF(BT487&lt;&gt;"",MAX(BM$3:BM486)+1,"")</f>
        <v/>
      </c>
      <c r="BN487" s="1" t="str">
        <f aca="false">IF(BU487&lt;&gt;"",MAX(BN$3:BN486)+1,"")</f>
        <v/>
      </c>
      <c r="BP487" s="1" t="str">
        <f aca="false">IF(B487&lt;&gt;"",IF(COUNTIF(BP$3:BP486,B487)&gt;0,"",B487),"")</f>
        <v/>
      </c>
      <c r="BQ487" s="1" t="str">
        <f aca="false">IF(C487&lt;&gt;"",IF(COUNTIF(BQ$3:BQ486,C487)&gt;0,"",C487),"")</f>
        <v/>
      </c>
      <c r="BR487" s="1" t="str">
        <f aca="false">IF(D487&lt;&gt;"",IF(COUNTIF(BR$3:BR486,D487)&gt;0,"",D487),"")</f>
        <v/>
      </c>
      <c r="BS487" s="1" t="str">
        <f aca="false">IF(E487&lt;&gt;"",IF(COUNTIF(BS$3:BS486,E487)&gt;0,"",E487),"")</f>
        <v/>
      </c>
      <c r="BT487" s="1" t="str">
        <f aca="false">IF(F487&lt;&gt;"",IF(COUNTIF(BT$3:BT486,F487)&gt;0,"",F487),"")</f>
        <v/>
      </c>
      <c r="BU487" s="1" t="str">
        <f aca="false">IF(G487&lt;&gt;"",IF(COUNTIF(BU$3:BU486,G487)&gt;0,"",G487),"")</f>
        <v/>
      </c>
    </row>
    <row r="488" customFormat="false" ht="15" hidden="false" customHeight="false" outlineLevel="0" collapsed="false">
      <c r="A488" s="972" t="str">
        <f aca="false">IF(B488&lt;&gt;"",CONCATENATE(B488,C488,D488,E488,F488,G488),"")</f>
        <v/>
      </c>
      <c r="B488" s="660"/>
      <c r="C488" s="660"/>
      <c r="D488" s="660"/>
      <c r="E488" s="1008"/>
      <c r="F488" s="660"/>
      <c r="G488" s="660"/>
      <c r="H488" s="1002"/>
      <c r="I488" s="1002"/>
      <c r="J488" s="1003"/>
      <c r="K488" s="1004"/>
      <c r="L488" s="1005"/>
      <c r="M488" s="1005"/>
      <c r="N488" s="1003"/>
      <c r="O488" s="1014"/>
      <c r="P488" s="1008"/>
      <c r="Q488" s="1008"/>
      <c r="R488" s="1008"/>
      <c r="S488" s="1007"/>
      <c r="V488" s="111" t="n">
        <f aca="false">+V487+1</f>
        <v>486</v>
      </c>
      <c r="W488" s="977" t="str">
        <f aca="false">IFERROR(VLOOKUP($V487,AD:AK,8,FALSE()),"")</f>
        <v/>
      </c>
      <c r="X488" s="977" t="str">
        <f aca="false">IFERROR(VLOOKUP($V488,AE:AL,8,FALSE()),"")</f>
        <v/>
      </c>
      <c r="Y488" s="977" t="str">
        <f aca="false">IFERROR(VLOOKUP($V488,AF:AM,8,FALSE()),"")</f>
        <v/>
      </c>
      <c r="Z488" s="977" t="str">
        <f aca="false">IFERROR(VLOOKUP($V488,AG:AN,8,FALSE()),"")</f>
        <v/>
      </c>
      <c r="AA488" s="977" t="str">
        <f aca="false">IFERROR(VLOOKUP($V488,AH:AO,8,FALSE()),"")</f>
        <v/>
      </c>
      <c r="AB488" s="977" t="str">
        <f aca="false">IFERROR(VLOOKUP($V488,AI:AP,8,FALSE()),"")</f>
        <v/>
      </c>
      <c r="AD488" s="111" t="str">
        <f aca="false">IF(AK488&lt;&gt;"",MAX(AD$3:AD487)+1,"")</f>
        <v/>
      </c>
      <c r="AE488" s="111" t="str">
        <f aca="false">IF(AL488&lt;&gt;"",MAX(AE$3:AE487)+1,"")</f>
        <v/>
      </c>
      <c r="AF488" s="111" t="str">
        <f aca="false">IF(AM488&lt;&gt;"",MAX(AF$3:AF487)+1,"")</f>
        <v/>
      </c>
      <c r="AG488" s="111" t="str">
        <f aca="false">IF(AN488&lt;&gt;"",MAX(AG$3:AG487)+1,"")</f>
        <v/>
      </c>
      <c r="AH488" s="111" t="str">
        <f aca="false">IF(AO488&lt;&gt;"",MAX(AH$3:AH487)+1,"")</f>
        <v/>
      </c>
      <c r="AI488" s="111" t="str">
        <f aca="false">IF(AP488&lt;&gt;"",MAX(AI$3:AI487)+1,"")</f>
        <v/>
      </c>
      <c r="AK488" s="111" t="str">
        <f aca="false">IF(B488="","",IF(COUNTIF($AK$3:AL487,B488)=0,B488,""))</f>
        <v/>
      </c>
      <c r="AL488" s="111" t="str">
        <f aca="false">IF(C488="","",IF($B488='Oneri di Urbanizzazione'!$E$33,IF(COUNTIF($AL$3:AL487,$C488)=0,$C488,""),""))</f>
        <v/>
      </c>
      <c r="AM488" s="111" t="str">
        <f aca="false">IF(D488="","",IF(AND($B488='Oneri di Urbanizzazione'!$E$33,$C488='Oneri di Urbanizzazione'!$E$35),IF(COUNTIF(AM$3:AM487,$D488)=0,$D488,""),""))</f>
        <v/>
      </c>
      <c r="AN488" s="111" t="str">
        <f aca="false">IF(E488="","",IF(AND($B488='Oneri di Urbanizzazione'!$E$33,$C488='Oneri di Urbanizzazione'!$E$35,$D488='Oneri di Urbanizzazione'!$E$38),IF(COUNTIF(AN$3:AN487,$E488)=0,$E488,""),""))</f>
        <v/>
      </c>
      <c r="AO488" s="111" t="str">
        <f aca="false">IF(F488="","",IF(AND($B488='Oneri di Urbanizzazione'!$E$33,$C488='Oneri di Urbanizzazione'!$E$35,$D488='Oneri di Urbanizzazione'!$E$38,$E488='Oneri di Urbanizzazione'!$E$40),IF(COUNTIF(AO$3:AO487,$F488)=0,$F488,""),""))</f>
        <v/>
      </c>
      <c r="AP488" s="111" t="str">
        <f aca="false">IF(G488="","",IF(AND($B488='Oneri di Urbanizzazione'!$E$33,$C488='Oneri di Urbanizzazione'!$E$35,$D488='Oneri di Urbanizzazione'!$E$38,$E488='Oneri di Urbanizzazione'!$E$40,$F488='Oneri di Urbanizzazione'!$E$42),IF(COUNTIF(AP$3:AP487,$G488)=0,$G488,""),""))</f>
        <v/>
      </c>
      <c r="AY488" s="1" t="n">
        <f aca="false">+AY487+1</f>
        <v>486</v>
      </c>
      <c r="AZ488" s="978" t="str">
        <f aca="false">IFERROR(VLOOKUP($AY488,BI:BP,8,FALSE()),"")</f>
        <v/>
      </c>
      <c r="BA488" s="978" t="str">
        <f aca="false">IFERROR(VLOOKUP($AY488,BJ:BQ,8,FALSE()),"")</f>
        <v/>
      </c>
      <c r="BB488" s="978" t="str">
        <f aca="false">IFERROR(VLOOKUP($AY488,BK:BR,8,FALSE()),"")</f>
        <v/>
      </c>
      <c r="BC488" s="978" t="str">
        <f aca="false">IFERROR(VLOOKUP($AY488,BL:BS,8,FALSE()),"")</f>
        <v/>
      </c>
      <c r="BD488" s="978" t="str">
        <f aca="false">IFERROR(VLOOKUP($AY488,BM:BT,8,FALSE()),"")</f>
        <v/>
      </c>
      <c r="BE488" s="978" t="str">
        <f aca="false">IFERROR(VLOOKUP($AY488,BN:BU,8,FALSE()),"")</f>
        <v/>
      </c>
      <c r="BI488" s="1" t="str">
        <f aca="false">IF(BP488&lt;&gt;"",MAX(BI$3:BI487)+1,"")</f>
        <v/>
      </c>
      <c r="BJ488" s="1" t="str">
        <f aca="false">IF(BQ488&lt;&gt;"",MAX(BJ$3:BJ487)+1,"")</f>
        <v/>
      </c>
      <c r="BK488" s="1" t="str">
        <f aca="false">IF(BR488&lt;&gt;"",MAX(BK$3:BK487)+1,"")</f>
        <v/>
      </c>
      <c r="BL488" s="1" t="str">
        <f aca="false">IF(BS488&lt;&gt;"",MAX(BL$3:BL487)+1,"")</f>
        <v/>
      </c>
      <c r="BM488" s="1" t="str">
        <f aca="false">IF(BT488&lt;&gt;"",MAX(BM$3:BM487)+1,"")</f>
        <v/>
      </c>
      <c r="BN488" s="1" t="str">
        <f aca="false">IF(BU488&lt;&gt;"",MAX(BN$3:BN487)+1,"")</f>
        <v/>
      </c>
      <c r="BP488" s="1" t="str">
        <f aca="false">IF(B488&lt;&gt;"",IF(COUNTIF(BP$3:BP487,B488)&gt;0,"",B488),"")</f>
        <v/>
      </c>
      <c r="BQ488" s="1" t="str">
        <f aca="false">IF(C488&lt;&gt;"",IF(COUNTIF(BQ$3:BQ487,C488)&gt;0,"",C488),"")</f>
        <v/>
      </c>
      <c r="BR488" s="1" t="str">
        <f aca="false">IF(D488&lt;&gt;"",IF(COUNTIF(BR$3:BR487,D488)&gt;0,"",D488),"")</f>
        <v/>
      </c>
      <c r="BS488" s="1" t="str">
        <f aca="false">IF(E488&lt;&gt;"",IF(COUNTIF(BS$3:BS487,E488)&gt;0,"",E488),"")</f>
        <v/>
      </c>
      <c r="BT488" s="1" t="str">
        <f aca="false">IF(F488&lt;&gt;"",IF(COUNTIF(BT$3:BT487,F488)&gt;0,"",F488),"")</f>
        <v/>
      </c>
      <c r="BU488" s="1" t="str">
        <f aca="false">IF(G488&lt;&gt;"",IF(COUNTIF(BU$3:BU487,G488)&gt;0,"",G488),"")</f>
        <v/>
      </c>
    </row>
    <row r="489" customFormat="false" ht="15" hidden="false" customHeight="false" outlineLevel="0" collapsed="false">
      <c r="A489" s="972" t="str">
        <f aca="false">IF(B489&lt;&gt;"",CONCATENATE(B489,C489,D489,E489,F489,G489),"")</f>
        <v/>
      </c>
      <c r="B489" s="660"/>
      <c r="C489" s="660"/>
      <c r="D489" s="660"/>
      <c r="E489" s="1008"/>
      <c r="F489" s="660"/>
      <c r="G489" s="660"/>
      <c r="H489" s="1002"/>
      <c r="I489" s="1002"/>
      <c r="J489" s="1003"/>
      <c r="K489" s="1004"/>
      <c r="L489" s="1005"/>
      <c r="M489" s="1005"/>
      <c r="N489" s="1003"/>
      <c r="O489" s="1014"/>
      <c r="P489" s="1008"/>
      <c r="Q489" s="1008"/>
      <c r="R489" s="1008"/>
      <c r="S489" s="1007"/>
      <c r="V489" s="111" t="n">
        <f aca="false">+V488+1</f>
        <v>487</v>
      </c>
      <c r="W489" s="977" t="str">
        <f aca="false">IFERROR(VLOOKUP($V488,AD:AK,8,FALSE()),"")</f>
        <v/>
      </c>
      <c r="X489" s="977" t="str">
        <f aca="false">IFERROR(VLOOKUP($V489,AE:AL,8,FALSE()),"")</f>
        <v/>
      </c>
      <c r="Y489" s="977" t="str">
        <f aca="false">IFERROR(VLOOKUP($V489,AF:AM,8,FALSE()),"")</f>
        <v/>
      </c>
      <c r="Z489" s="977" t="str">
        <f aca="false">IFERROR(VLOOKUP($V489,AG:AN,8,FALSE()),"")</f>
        <v/>
      </c>
      <c r="AA489" s="977" t="str">
        <f aca="false">IFERROR(VLOOKUP($V489,AH:AO,8,FALSE()),"")</f>
        <v/>
      </c>
      <c r="AB489" s="977" t="str">
        <f aca="false">IFERROR(VLOOKUP($V489,AI:AP,8,FALSE()),"")</f>
        <v/>
      </c>
      <c r="AD489" s="111" t="str">
        <f aca="false">IF(AK489&lt;&gt;"",MAX(AD$3:AD488)+1,"")</f>
        <v/>
      </c>
      <c r="AE489" s="111" t="str">
        <f aca="false">IF(AL489&lt;&gt;"",MAX(AE$3:AE488)+1,"")</f>
        <v/>
      </c>
      <c r="AF489" s="111" t="str">
        <f aca="false">IF(AM489&lt;&gt;"",MAX(AF$3:AF488)+1,"")</f>
        <v/>
      </c>
      <c r="AG489" s="111" t="str">
        <f aca="false">IF(AN489&lt;&gt;"",MAX(AG$3:AG488)+1,"")</f>
        <v/>
      </c>
      <c r="AH489" s="111" t="str">
        <f aca="false">IF(AO489&lt;&gt;"",MAX(AH$3:AH488)+1,"")</f>
        <v/>
      </c>
      <c r="AI489" s="111" t="str">
        <f aca="false">IF(AP489&lt;&gt;"",MAX(AI$3:AI488)+1,"")</f>
        <v/>
      </c>
      <c r="AK489" s="111" t="str">
        <f aca="false">IF(B489="","",IF(COUNTIF($AK$3:AL488,B489)=0,B489,""))</f>
        <v/>
      </c>
      <c r="AL489" s="111" t="str">
        <f aca="false">IF(C489="","",IF($B489='Oneri di Urbanizzazione'!$E$33,IF(COUNTIF($AL$3:AL488,$C489)=0,$C489,""),""))</f>
        <v/>
      </c>
      <c r="AM489" s="111" t="str">
        <f aca="false">IF(D489="","",IF(AND($B489='Oneri di Urbanizzazione'!$E$33,$C489='Oneri di Urbanizzazione'!$E$35),IF(COUNTIF(AM$3:AM488,$D489)=0,$D489,""),""))</f>
        <v/>
      </c>
      <c r="AN489" s="111" t="str">
        <f aca="false">IF(E489="","",IF(AND($B489='Oneri di Urbanizzazione'!$E$33,$C489='Oneri di Urbanizzazione'!$E$35,$D489='Oneri di Urbanizzazione'!$E$38),IF(COUNTIF(AN$3:AN488,$E489)=0,$E489,""),""))</f>
        <v/>
      </c>
      <c r="AO489" s="111" t="str">
        <f aca="false">IF(F489="","",IF(AND($B489='Oneri di Urbanizzazione'!$E$33,$C489='Oneri di Urbanizzazione'!$E$35,$D489='Oneri di Urbanizzazione'!$E$38,$E489='Oneri di Urbanizzazione'!$E$40),IF(COUNTIF(AO$3:AO488,$F489)=0,$F489,""),""))</f>
        <v/>
      </c>
      <c r="AP489" s="111" t="str">
        <f aca="false">IF(G489="","",IF(AND($B489='Oneri di Urbanizzazione'!$E$33,$C489='Oneri di Urbanizzazione'!$E$35,$D489='Oneri di Urbanizzazione'!$E$38,$E489='Oneri di Urbanizzazione'!$E$40,$F489='Oneri di Urbanizzazione'!$E$42),IF(COUNTIF(AP$3:AP488,$G489)=0,$G489,""),""))</f>
        <v/>
      </c>
      <c r="AY489" s="1" t="n">
        <f aca="false">+AY488+1</f>
        <v>487</v>
      </c>
      <c r="AZ489" s="978" t="str">
        <f aca="false">IFERROR(VLOOKUP($AY489,BI:BP,8,FALSE()),"")</f>
        <v/>
      </c>
      <c r="BA489" s="978" t="str">
        <f aca="false">IFERROR(VLOOKUP($AY489,BJ:BQ,8,FALSE()),"")</f>
        <v/>
      </c>
      <c r="BB489" s="978" t="str">
        <f aca="false">IFERROR(VLOOKUP($AY489,BK:BR,8,FALSE()),"")</f>
        <v/>
      </c>
      <c r="BC489" s="978" t="str">
        <f aca="false">IFERROR(VLOOKUP($AY489,BL:BS,8,FALSE()),"")</f>
        <v/>
      </c>
      <c r="BD489" s="978" t="str">
        <f aca="false">IFERROR(VLOOKUP($AY489,BM:BT,8,FALSE()),"")</f>
        <v/>
      </c>
      <c r="BE489" s="978" t="str">
        <f aca="false">IFERROR(VLOOKUP($AY489,BN:BU,8,FALSE()),"")</f>
        <v/>
      </c>
      <c r="BI489" s="1" t="str">
        <f aca="false">IF(BP489&lt;&gt;"",MAX(BI$3:BI488)+1,"")</f>
        <v/>
      </c>
      <c r="BJ489" s="1" t="str">
        <f aca="false">IF(BQ489&lt;&gt;"",MAX(BJ$3:BJ488)+1,"")</f>
        <v/>
      </c>
      <c r="BK489" s="1" t="str">
        <f aca="false">IF(BR489&lt;&gt;"",MAX(BK$3:BK488)+1,"")</f>
        <v/>
      </c>
      <c r="BL489" s="1" t="str">
        <f aca="false">IF(BS489&lt;&gt;"",MAX(BL$3:BL488)+1,"")</f>
        <v/>
      </c>
      <c r="BM489" s="1" t="str">
        <f aca="false">IF(BT489&lt;&gt;"",MAX(BM$3:BM488)+1,"")</f>
        <v/>
      </c>
      <c r="BN489" s="1" t="str">
        <f aca="false">IF(BU489&lt;&gt;"",MAX(BN$3:BN488)+1,"")</f>
        <v/>
      </c>
      <c r="BP489" s="1" t="str">
        <f aca="false">IF(B489&lt;&gt;"",IF(COUNTIF(BP$3:BP488,B489)&gt;0,"",B489),"")</f>
        <v/>
      </c>
      <c r="BQ489" s="1" t="str">
        <f aca="false">IF(C489&lt;&gt;"",IF(COUNTIF(BQ$3:BQ488,C489)&gt;0,"",C489),"")</f>
        <v/>
      </c>
      <c r="BR489" s="1" t="str">
        <f aca="false">IF(D489&lt;&gt;"",IF(COUNTIF(BR$3:BR488,D489)&gt;0,"",D489),"")</f>
        <v/>
      </c>
      <c r="BS489" s="1" t="str">
        <f aca="false">IF(E489&lt;&gt;"",IF(COUNTIF(BS$3:BS488,E489)&gt;0,"",E489),"")</f>
        <v/>
      </c>
      <c r="BT489" s="1" t="str">
        <f aca="false">IF(F489&lt;&gt;"",IF(COUNTIF(BT$3:BT488,F489)&gt;0,"",F489),"")</f>
        <v/>
      </c>
      <c r="BU489" s="1" t="str">
        <f aca="false">IF(G489&lt;&gt;"",IF(COUNTIF(BU$3:BU488,G489)&gt;0,"",G489),"")</f>
        <v/>
      </c>
    </row>
    <row r="490" customFormat="false" ht="15" hidden="false" customHeight="false" outlineLevel="0" collapsed="false">
      <c r="A490" s="972" t="str">
        <f aca="false">IF(B490&lt;&gt;"",CONCATENATE(B490,C490,D490,E490,F490,G490),"")</f>
        <v/>
      </c>
      <c r="B490" s="660"/>
      <c r="C490" s="660"/>
      <c r="D490" s="660"/>
      <c r="E490" s="1008"/>
      <c r="F490" s="660"/>
      <c r="G490" s="660"/>
      <c r="H490" s="1002"/>
      <c r="I490" s="1002"/>
      <c r="J490" s="1003"/>
      <c r="K490" s="1004"/>
      <c r="L490" s="1005"/>
      <c r="M490" s="1005"/>
      <c r="N490" s="1003"/>
      <c r="O490" s="1014"/>
      <c r="P490" s="1008"/>
      <c r="Q490" s="1008"/>
      <c r="R490" s="1008"/>
      <c r="S490" s="1007"/>
      <c r="V490" s="111" t="n">
        <f aca="false">+V489+1</f>
        <v>488</v>
      </c>
      <c r="W490" s="977" t="str">
        <f aca="false">IFERROR(VLOOKUP($V489,AD:AK,8,FALSE()),"")</f>
        <v/>
      </c>
      <c r="X490" s="977" t="str">
        <f aca="false">IFERROR(VLOOKUP($V490,AE:AL,8,FALSE()),"")</f>
        <v/>
      </c>
      <c r="Y490" s="977" t="str">
        <f aca="false">IFERROR(VLOOKUP($V490,AF:AM,8,FALSE()),"")</f>
        <v/>
      </c>
      <c r="Z490" s="977" t="str">
        <f aca="false">IFERROR(VLOOKUP($V490,AG:AN,8,FALSE()),"")</f>
        <v/>
      </c>
      <c r="AA490" s="977" t="str">
        <f aca="false">IFERROR(VLOOKUP($V490,AH:AO,8,FALSE()),"")</f>
        <v/>
      </c>
      <c r="AB490" s="977" t="str">
        <f aca="false">IFERROR(VLOOKUP($V490,AI:AP,8,FALSE()),"")</f>
        <v/>
      </c>
      <c r="AD490" s="111" t="str">
        <f aca="false">IF(AK490&lt;&gt;"",MAX(AD$3:AD489)+1,"")</f>
        <v/>
      </c>
      <c r="AE490" s="111" t="str">
        <f aca="false">IF(AL490&lt;&gt;"",MAX(AE$3:AE489)+1,"")</f>
        <v/>
      </c>
      <c r="AF490" s="111" t="str">
        <f aca="false">IF(AM490&lt;&gt;"",MAX(AF$3:AF489)+1,"")</f>
        <v/>
      </c>
      <c r="AG490" s="111" t="str">
        <f aca="false">IF(AN490&lt;&gt;"",MAX(AG$3:AG489)+1,"")</f>
        <v/>
      </c>
      <c r="AH490" s="111" t="str">
        <f aca="false">IF(AO490&lt;&gt;"",MAX(AH$3:AH489)+1,"")</f>
        <v/>
      </c>
      <c r="AI490" s="111" t="str">
        <f aca="false">IF(AP490&lt;&gt;"",MAX(AI$3:AI489)+1,"")</f>
        <v/>
      </c>
      <c r="AK490" s="111" t="str">
        <f aca="false">IF(B490="","",IF(COUNTIF($AK$3:AL489,B490)=0,B490,""))</f>
        <v/>
      </c>
      <c r="AL490" s="111" t="str">
        <f aca="false">IF(C490="","",IF($B490='Oneri di Urbanizzazione'!$E$33,IF(COUNTIF($AL$3:AL489,$C490)=0,$C490,""),""))</f>
        <v/>
      </c>
      <c r="AM490" s="111" t="str">
        <f aca="false">IF(D490="","",IF(AND($B490='Oneri di Urbanizzazione'!$E$33,$C490='Oneri di Urbanizzazione'!$E$35),IF(COUNTIF(AM$3:AM489,$D490)=0,$D490,""),""))</f>
        <v/>
      </c>
      <c r="AN490" s="111" t="str">
        <f aca="false">IF(E490="","",IF(AND($B490='Oneri di Urbanizzazione'!$E$33,$C490='Oneri di Urbanizzazione'!$E$35,$D490='Oneri di Urbanizzazione'!$E$38),IF(COUNTIF(AN$3:AN489,$E490)=0,$E490,""),""))</f>
        <v/>
      </c>
      <c r="AO490" s="111" t="str">
        <f aca="false">IF(F490="","",IF(AND($B490='Oneri di Urbanizzazione'!$E$33,$C490='Oneri di Urbanizzazione'!$E$35,$D490='Oneri di Urbanizzazione'!$E$38,$E490='Oneri di Urbanizzazione'!$E$40),IF(COUNTIF(AO$3:AO489,$F490)=0,$F490,""),""))</f>
        <v/>
      </c>
      <c r="AP490" s="111" t="str">
        <f aca="false">IF(G490="","",IF(AND($B490='Oneri di Urbanizzazione'!$E$33,$C490='Oneri di Urbanizzazione'!$E$35,$D490='Oneri di Urbanizzazione'!$E$38,$E490='Oneri di Urbanizzazione'!$E$40,$F490='Oneri di Urbanizzazione'!$E$42),IF(COUNTIF(AP$3:AP489,$G490)=0,$G490,""),""))</f>
        <v/>
      </c>
      <c r="AY490" s="1" t="n">
        <f aca="false">+AY489+1</f>
        <v>488</v>
      </c>
      <c r="AZ490" s="978" t="str">
        <f aca="false">IFERROR(VLOOKUP($AY490,BI:BP,8,FALSE()),"")</f>
        <v/>
      </c>
      <c r="BA490" s="978" t="str">
        <f aca="false">IFERROR(VLOOKUP($AY490,BJ:BQ,8,FALSE()),"")</f>
        <v/>
      </c>
      <c r="BB490" s="978" t="str">
        <f aca="false">IFERROR(VLOOKUP($AY490,BK:BR,8,FALSE()),"")</f>
        <v/>
      </c>
      <c r="BC490" s="978" t="str">
        <f aca="false">IFERROR(VLOOKUP($AY490,BL:BS,8,FALSE()),"")</f>
        <v/>
      </c>
      <c r="BD490" s="978" t="str">
        <f aca="false">IFERROR(VLOOKUP($AY490,BM:BT,8,FALSE()),"")</f>
        <v/>
      </c>
      <c r="BE490" s="978" t="str">
        <f aca="false">IFERROR(VLOOKUP($AY490,BN:BU,8,FALSE()),"")</f>
        <v/>
      </c>
      <c r="BI490" s="1" t="str">
        <f aca="false">IF(BP490&lt;&gt;"",MAX(BI$3:BI489)+1,"")</f>
        <v/>
      </c>
      <c r="BJ490" s="1" t="str">
        <f aca="false">IF(BQ490&lt;&gt;"",MAX(BJ$3:BJ489)+1,"")</f>
        <v/>
      </c>
      <c r="BK490" s="1" t="str">
        <f aca="false">IF(BR490&lt;&gt;"",MAX(BK$3:BK489)+1,"")</f>
        <v/>
      </c>
      <c r="BL490" s="1" t="str">
        <f aca="false">IF(BS490&lt;&gt;"",MAX(BL$3:BL489)+1,"")</f>
        <v/>
      </c>
      <c r="BM490" s="1" t="str">
        <f aca="false">IF(BT490&lt;&gt;"",MAX(BM$3:BM489)+1,"")</f>
        <v/>
      </c>
      <c r="BN490" s="1" t="str">
        <f aca="false">IF(BU490&lt;&gt;"",MAX(BN$3:BN489)+1,"")</f>
        <v/>
      </c>
      <c r="BP490" s="1" t="str">
        <f aca="false">IF(B490&lt;&gt;"",IF(COUNTIF(BP$3:BP489,B490)&gt;0,"",B490),"")</f>
        <v/>
      </c>
      <c r="BQ490" s="1" t="str">
        <f aca="false">IF(C490&lt;&gt;"",IF(COUNTIF(BQ$3:BQ489,C490)&gt;0,"",C490),"")</f>
        <v/>
      </c>
      <c r="BR490" s="1" t="str">
        <f aca="false">IF(D490&lt;&gt;"",IF(COUNTIF(BR$3:BR489,D490)&gt;0,"",D490),"")</f>
        <v/>
      </c>
      <c r="BS490" s="1" t="str">
        <f aca="false">IF(E490&lt;&gt;"",IF(COUNTIF(BS$3:BS489,E490)&gt;0,"",E490),"")</f>
        <v/>
      </c>
      <c r="BT490" s="1" t="str">
        <f aca="false">IF(F490&lt;&gt;"",IF(COUNTIF(BT$3:BT489,F490)&gt;0,"",F490),"")</f>
        <v/>
      </c>
      <c r="BU490" s="1" t="str">
        <f aca="false">IF(G490&lt;&gt;"",IF(COUNTIF(BU$3:BU489,G490)&gt;0,"",G490),"")</f>
        <v/>
      </c>
    </row>
    <row r="491" customFormat="false" ht="15" hidden="false" customHeight="false" outlineLevel="0" collapsed="false">
      <c r="A491" s="972" t="str">
        <f aca="false">IF(B491&lt;&gt;"",CONCATENATE(B491,C491,D491,E491,F491,G491),"")</f>
        <v/>
      </c>
      <c r="B491" s="660"/>
      <c r="C491" s="660"/>
      <c r="D491" s="660"/>
      <c r="E491" s="1008"/>
      <c r="F491" s="660"/>
      <c r="G491" s="660"/>
      <c r="H491" s="1002"/>
      <c r="I491" s="1002"/>
      <c r="J491" s="1003"/>
      <c r="K491" s="1004"/>
      <c r="L491" s="1005"/>
      <c r="M491" s="1005"/>
      <c r="N491" s="1003"/>
      <c r="O491" s="1014"/>
      <c r="P491" s="1008"/>
      <c r="Q491" s="1008"/>
      <c r="R491" s="1008"/>
      <c r="S491" s="1007"/>
      <c r="V491" s="111" t="n">
        <f aca="false">+V490+1</f>
        <v>489</v>
      </c>
      <c r="W491" s="977" t="str">
        <f aca="false">IFERROR(VLOOKUP($V490,AD:AK,8,FALSE()),"")</f>
        <v/>
      </c>
      <c r="X491" s="977" t="str">
        <f aca="false">IFERROR(VLOOKUP($V491,AE:AL,8,FALSE()),"")</f>
        <v/>
      </c>
      <c r="Y491" s="977" t="str">
        <f aca="false">IFERROR(VLOOKUP($V491,AF:AM,8,FALSE()),"")</f>
        <v/>
      </c>
      <c r="Z491" s="977" t="str">
        <f aca="false">IFERROR(VLOOKUP($V491,AG:AN,8,FALSE()),"")</f>
        <v/>
      </c>
      <c r="AA491" s="977" t="str">
        <f aca="false">IFERROR(VLOOKUP($V491,AH:AO,8,FALSE()),"")</f>
        <v/>
      </c>
      <c r="AB491" s="977" t="str">
        <f aca="false">IFERROR(VLOOKUP($V491,AI:AP,8,FALSE()),"")</f>
        <v/>
      </c>
      <c r="AD491" s="111" t="str">
        <f aca="false">IF(AK491&lt;&gt;"",MAX(AD$3:AD490)+1,"")</f>
        <v/>
      </c>
      <c r="AE491" s="111" t="str">
        <f aca="false">IF(AL491&lt;&gt;"",MAX(AE$3:AE490)+1,"")</f>
        <v/>
      </c>
      <c r="AF491" s="111" t="str">
        <f aca="false">IF(AM491&lt;&gt;"",MAX(AF$3:AF490)+1,"")</f>
        <v/>
      </c>
      <c r="AG491" s="111" t="str">
        <f aca="false">IF(AN491&lt;&gt;"",MAX(AG$3:AG490)+1,"")</f>
        <v/>
      </c>
      <c r="AH491" s="111" t="str">
        <f aca="false">IF(AO491&lt;&gt;"",MAX(AH$3:AH490)+1,"")</f>
        <v/>
      </c>
      <c r="AI491" s="111" t="str">
        <f aca="false">IF(AP491&lt;&gt;"",MAX(AI$3:AI490)+1,"")</f>
        <v/>
      </c>
      <c r="AK491" s="111" t="str">
        <f aca="false">IF(B491="","",IF(COUNTIF($AK$3:AL490,B491)=0,B491,""))</f>
        <v/>
      </c>
      <c r="AL491" s="111" t="str">
        <f aca="false">IF(C491="","",IF($B491='Oneri di Urbanizzazione'!$E$33,IF(COUNTIF($AL$3:AL490,$C491)=0,$C491,""),""))</f>
        <v/>
      </c>
      <c r="AM491" s="111" t="str">
        <f aca="false">IF(D491="","",IF(AND($B491='Oneri di Urbanizzazione'!$E$33,$C491='Oneri di Urbanizzazione'!$E$35),IF(COUNTIF(AM$3:AM490,$D491)=0,$D491,""),""))</f>
        <v/>
      </c>
      <c r="AN491" s="111" t="str">
        <f aca="false">IF(E491="","",IF(AND($B491='Oneri di Urbanizzazione'!$E$33,$C491='Oneri di Urbanizzazione'!$E$35,$D491='Oneri di Urbanizzazione'!$E$38),IF(COUNTIF(AN$3:AN490,$E491)=0,$E491,""),""))</f>
        <v/>
      </c>
      <c r="AO491" s="111" t="str">
        <f aca="false">IF(F491="","",IF(AND($B491='Oneri di Urbanizzazione'!$E$33,$C491='Oneri di Urbanizzazione'!$E$35,$D491='Oneri di Urbanizzazione'!$E$38,$E491='Oneri di Urbanizzazione'!$E$40),IF(COUNTIF(AO$3:AO490,$F491)=0,$F491,""),""))</f>
        <v/>
      </c>
      <c r="AP491" s="111" t="str">
        <f aca="false">IF(G491="","",IF(AND($B491='Oneri di Urbanizzazione'!$E$33,$C491='Oneri di Urbanizzazione'!$E$35,$D491='Oneri di Urbanizzazione'!$E$38,$E491='Oneri di Urbanizzazione'!$E$40,$F491='Oneri di Urbanizzazione'!$E$42),IF(COUNTIF(AP$3:AP490,$G491)=0,$G491,""),""))</f>
        <v/>
      </c>
      <c r="AY491" s="1" t="n">
        <f aca="false">+AY490+1</f>
        <v>489</v>
      </c>
      <c r="AZ491" s="978" t="str">
        <f aca="false">IFERROR(VLOOKUP($AY491,BI:BP,8,FALSE()),"")</f>
        <v/>
      </c>
      <c r="BA491" s="978" t="str">
        <f aca="false">IFERROR(VLOOKUP($AY491,BJ:BQ,8,FALSE()),"")</f>
        <v/>
      </c>
      <c r="BB491" s="978" t="str">
        <f aca="false">IFERROR(VLOOKUP($AY491,BK:BR,8,FALSE()),"")</f>
        <v/>
      </c>
      <c r="BC491" s="978" t="str">
        <f aca="false">IFERROR(VLOOKUP($AY491,BL:BS,8,FALSE()),"")</f>
        <v/>
      </c>
      <c r="BD491" s="978" t="str">
        <f aca="false">IFERROR(VLOOKUP($AY491,BM:BT,8,FALSE()),"")</f>
        <v/>
      </c>
      <c r="BE491" s="978" t="str">
        <f aca="false">IFERROR(VLOOKUP($AY491,BN:BU,8,FALSE()),"")</f>
        <v/>
      </c>
      <c r="BI491" s="1" t="str">
        <f aca="false">IF(BP491&lt;&gt;"",MAX(BI$3:BI490)+1,"")</f>
        <v/>
      </c>
      <c r="BJ491" s="1" t="str">
        <f aca="false">IF(BQ491&lt;&gt;"",MAX(BJ$3:BJ490)+1,"")</f>
        <v/>
      </c>
      <c r="BK491" s="1" t="str">
        <f aca="false">IF(BR491&lt;&gt;"",MAX(BK$3:BK490)+1,"")</f>
        <v/>
      </c>
      <c r="BL491" s="1" t="str">
        <f aca="false">IF(BS491&lt;&gt;"",MAX(BL$3:BL490)+1,"")</f>
        <v/>
      </c>
      <c r="BM491" s="1" t="str">
        <f aca="false">IF(BT491&lt;&gt;"",MAX(BM$3:BM490)+1,"")</f>
        <v/>
      </c>
      <c r="BN491" s="1" t="str">
        <f aca="false">IF(BU491&lt;&gt;"",MAX(BN$3:BN490)+1,"")</f>
        <v/>
      </c>
      <c r="BP491" s="1" t="str">
        <f aca="false">IF(B491&lt;&gt;"",IF(COUNTIF(BP$3:BP490,B491)&gt;0,"",B491),"")</f>
        <v/>
      </c>
      <c r="BQ491" s="1" t="str">
        <f aca="false">IF(C491&lt;&gt;"",IF(COUNTIF(BQ$3:BQ490,C491)&gt;0,"",C491),"")</f>
        <v/>
      </c>
      <c r="BR491" s="1" t="str">
        <f aca="false">IF(D491&lt;&gt;"",IF(COUNTIF(BR$3:BR490,D491)&gt;0,"",D491),"")</f>
        <v/>
      </c>
      <c r="BS491" s="1" t="str">
        <f aca="false">IF(E491&lt;&gt;"",IF(COUNTIF(BS$3:BS490,E491)&gt;0,"",E491),"")</f>
        <v/>
      </c>
      <c r="BT491" s="1" t="str">
        <f aca="false">IF(F491&lt;&gt;"",IF(COUNTIF(BT$3:BT490,F491)&gt;0,"",F491),"")</f>
        <v/>
      </c>
      <c r="BU491" s="1" t="str">
        <f aca="false">IF(G491&lt;&gt;"",IF(COUNTIF(BU$3:BU490,G491)&gt;0,"",G491),"")</f>
        <v/>
      </c>
    </row>
    <row r="492" customFormat="false" ht="15" hidden="false" customHeight="false" outlineLevel="0" collapsed="false">
      <c r="A492" s="972" t="str">
        <f aca="false">IF(B492&lt;&gt;"",CONCATENATE(B492,C492,D492,E492,F492,G492),"")</f>
        <v/>
      </c>
      <c r="B492" s="660"/>
      <c r="C492" s="660"/>
      <c r="D492" s="660"/>
      <c r="E492" s="1008"/>
      <c r="F492" s="660"/>
      <c r="G492" s="660"/>
      <c r="H492" s="1002"/>
      <c r="I492" s="1002"/>
      <c r="J492" s="1003"/>
      <c r="K492" s="1004"/>
      <c r="L492" s="1005"/>
      <c r="M492" s="1005"/>
      <c r="N492" s="1003"/>
      <c r="O492" s="1014"/>
      <c r="P492" s="1008"/>
      <c r="Q492" s="1008"/>
      <c r="R492" s="1008"/>
      <c r="S492" s="1007"/>
      <c r="V492" s="111" t="n">
        <f aca="false">+V491+1</f>
        <v>490</v>
      </c>
      <c r="W492" s="977" t="str">
        <f aca="false">IFERROR(VLOOKUP($V491,AD:AK,8,FALSE()),"")</f>
        <v/>
      </c>
      <c r="X492" s="977" t="str">
        <f aca="false">IFERROR(VLOOKUP($V492,AE:AL,8,FALSE()),"")</f>
        <v/>
      </c>
      <c r="Y492" s="977" t="str">
        <f aca="false">IFERROR(VLOOKUP($V492,AF:AM,8,FALSE()),"")</f>
        <v/>
      </c>
      <c r="Z492" s="977" t="str">
        <f aca="false">IFERROR(VLOOKUP($V492,AG:AN,8,FALSE()),"")</f>
        <v/>
      </c>
      <c r="AA492" s="977" t="str">
        <f aca="false">IFERROR(VLOOKUP($V492,AH:AO,8,FALSE()),"")</f>
        <v/>
      </c>
      <c r="AB492" s="977" t="str">
        <f aca="false">IFERROR(VLOOKUP($V492,AI:AP,8,FALSE()),"")</f>
        <v/>
      </c>
      <c r="AD492" s="111" t="str">
        <f aca="false">IF(AK492&lt;&gt;"",MAX(AD$3:AD491)+1,"")</f>
        <v/>
      </c>
      <c r="AE492" s="111" t="str">
        <f aca="false">IF(AL492&lt;&gt;"",MAX(AE$3:AE491)+1,"")</f>
        <v/>
      </c>
      <c r="AF492" s="111" t="str">
        <f aca="false">IF(AM492&lt;&gt;"",MAX(AF$3:AF491)+1,"")</f>
        <v/>
      </c>
      <c r="AG492" s="111" t="str">
        <f aca="false">IF(AN492&lt;&gt;"",MAX(AG$3:AG491)+1,"")</f>
        <v/>
      </c>
      <c r="AH492" s="111" t="str">
        <f aca="false">IF(AO492&lt;&gt;"",MAX(AH$3:AH491)+1,"")</f>
        <v/>
      </c>
      <c r="AI492" s="111" t="str">
        <f aca="false">IF(AP492&lt;&gt;"",MAX(AI$3:AI491)+1,"")</f>
        <v/>
      </c>
      <c r="AK492" s="111" t="str">
        <f aca="false">IF(B492="","",IF(COUNTIF($AK$3:AL491,B492)=0,B492,""))</f>
        <v/>
      </c>
      <c r="AL492" s="111" t="str">
        <f aca="false">IF(C492="","",IF($B492='Oneri di Urbanizzazione'!$E$33,IF(COUNTIF($AL$3:AL491,$C492)=0,$C492,""),""))</f>
        <v/>
      </c>
      <c r="AM492" s="111" t="str">
        <f aca="false">IF(D492="","",IF(AND($B492='Oneri di Urbanizzazione'!$E$33,$C492='Oneri di Urbanizzazione'!$E$35),IF(COUNTIF(AM$3:AM491,$D492)=0,$D492,""),""))</f>
        <v/>
      </c>
      <c r="AN492" s="111" t="str">
        <f aca="false">IF(E492="","",IF(AND($B492='Oneri di Urbanizzazione'!$E$33,$C492='Oneri di Urbanizzazione'!$E$35,$D492='Oneri di Urbanizzazione'!$E$38),IF(COUNTIF(AN$3:AN491,$E492)=0,$E492,""),""))</f>
        <v/>
      </c>
      <c r="AO492" s="111" t="str">
        <f aca="false">IF(F492="","",IF(AND($B492='Oneri di Urbanizzazione'!$E$33,$C492='Oneri di Urbanizzazione'!$E$35,$D492='Oneri di Urbanizzazione'!$E$38,$E492='Oneri di Urbanizzazione'!$E$40),IF(COUNTIF(AO$3:AO491,$F492)=0,$F492,""),""))</f>
        <v/>
      </c>
      <c r="AP492" s="111" t="str">
        <f aca="false">IF(G492="","",IF(AND($B492='Oneri di Urbanizzazione'!$E$33,$C492='Oneri di Urbanizzazione'!$E$35,$D492='Oneri di Urbanizzazione'!$E$38,$E492='Oneri di Urbanizzazione'!$E$40,$F492='Oneri di Urbanizzazione'!$E$42),IF(COUNTIF(AP$3:AP491,$G492)=0,$G492,""),""))</f>
        <v/>
      </c>
      <c r="AY492" s="1" t="n">
        <f aca="false">+AY491+1</f>
        <v>490</v>
      </c>
      <c r="AZ492" s="978" t="str">
        <f aca="false">IFERROR(VLOOKUP($AY492,BI:BP,8,FALSE()),"")</f>
        <v/>
      </c>
      <c r="BA492" s="978" t="str">
        <f aca="false">IFERROR(VLOOKUP($AY492,BJ:BQ,8,FALSE()),"")</f>
        <v/>
      </c>
      <c r="BB492" s="978" t="str">
        <f aca="false">IFERROR(VLOOKUP($AY492,BK:BR,8,FALSE()),"")</f>
        <v/>
      </c>
      <c r="BC492" s="978" t="str">
        <f aca="false">IFERROR(VLOOKUP($AY492,BL:BS,8,FALSE()),"")</f>
        <v/>
      </c>
      <c r="BD492" s="978" t="str">
        <f aca="false">IFERROR(VLOOKUP($AY492,BM:BT,8,FALSE()),"")</f>
        <v/>
      </c>
      <c r="BE492" s="978" t="str">
        <f aca="false">IFERROR(VLOOKUP($AY492,BN:BU,8,FALSE()),"")</f>
        <v/>
      </c>
      <c r="BI492" s="1" t="str">
        <f aca="false">IF(BP492&lt;&gt;"",MAX(BI$3:BI491)+1,"")</f>
        <v/>
      </c>
      <c r="BJ492" s="1" t="str">
        <f aca="false">IF(BQ492&lt;&gt;"",MAX(BJ$3:BJ491)+1,"")</f>
        <v/>
      </c>
      <c r="BK492" s="1" t="str">
        <f aca="false">IF(BR492&lt;&gt;"",MAX(BK$3:BK491)+1,"")</f>
        <v/>
      </c>
      <c r="BL492" s="1" t="str">
        <f aca="false">IF(BS492&lt;&gt;"",MAX(BL$3:BL491)+1,"")</f>
        <v/>
      </c>
      <c r="BM492" s="1" t="str">
        <f aca="false">IF(BT492&lt;&gt;"",MAX(BM$3:BM491)+1,"")</f>
        <v/>
      </c>
      <c r="BN492" s="1" t="str">
        <f aca="false">IF(BU492&lt;&gt;"",MAX(BN$3:BN491)+1,"")</f>
        <v/>
      </c>
      <c r="BP492" s="1" t="str">
        <f aca="false">IF(B492&lt;&gt;"",IF(COUNTIF(BP$3:BP491,B492)&gt;0,"",B492),"")</f>
        <v/>
      </c>
      <c r="BQ492" s="1" t="str">
        <f aca="false">IF(C492&lt;&gt;"",IF(COUNTIF(BQ$3:BQ491,C492)&gt;0,"",C492),"")</f>
        <v/>
      </c>
      <c r="BR492" s="1" t="str">
        <f aca="false">IF(D492&lt;&gt;"",IF(COUNTIF(BR$3:BR491,D492)&gt;0,"",D492),"")</f>
        <v/>
      </c>
      <c r="BS492" s="1" t="str">
        <f aca="false">IF(E492&lt;&gt;"",IF(COUNTIF(BS$3:BS491,E492)&gt;0,"",E492),"")</f>
        <v/>
      </c>
      <c r="BT492" s="1" t="str">
        <f aca="false">IF(F492&lt;&gt;"",IF(COUNTIF(BT$3:BT491,F492)&gt;0,"",F492),"")</f>
        <v/>
      </c>
      <c r="BU492" s="1" t="str">
        <f aca="false">IF(G492&lt;&gt;"",IF(COUNTIF(BU$3:BU491,G492)&gt;0,"",G492),"")</f>
        <v/>
      </c>
    </row>
    <row r="493" customFormat="false" ht="15" hidden="false" customHeight="false" outlineLevel="0" collapsed="false">
      <c r="A493" s="972" t="str">
        <f aca="false">IF(B493&lt;&gt;"",CONCATENATE(B493,C493,D493,E493,F493,G493),"")</f>
        <v/>
      </c>
      <c r="B493" s="660"/>
      <c r="C493" s="660"/>
      <c r="D493" s="660"/>
      <c r="E493" s="1008"/>
      <c r="F493" s="660"/>
      <c r="G493" s="660"/>
      <c r="H493" s="1002"/>
      <c r="I493" s="1002"/>
      <c r="J493" s="1003"/>
      <c r="K493" s="1004"/>
      <c r="L493" s="1005"/>
      <c r="M493" s="1005"/>
      <c r="N493" s="1003"/>
      <c r="O493" s="1014"/>
      <c r="P493" s="1008"/>
      <c r="Q493" s="1008"/>
      <c r="R493" s="1008"/>
      <c r="S493" s="1007"/>
      <c r="V493" s="111" t="n">
        <f aca="false">+V492+1</f>
        <v>491</v>
      </c>
      <c r="W493" s="977" t="str">
        <f aca="false">IFERROR(VLOOKUP($V492,AD:AK,8,FALSE()),"")</f>
        <v/>
      </c>
      <c r="X493" s="977" t="str">
        <f aca="false">IFERROR(VLOOKUP($V493,AE:AL,8,FALSE()),"")</f>
        <v/>
      </c>
      <c r="Y493" s="977" t="str">
        <f aca="false">IFERROR(VLOOKUP($V493,AF:AM,8,FALSE()),"")</f>
        <v/>
      </c>
      <c r="Z493" s="977" t="str">
        <f aca="false">IFERROR(VLOOKUP($V493,AG:AN,8,FALSE()),"")</f>
        <v/>
      </c>
      <c r="AA493" s="977" t="str">
        <f aca="false">IFERROR(VLOOKUP($V493,AH:AO,8,FALSE()),"")</f>
        <v/>
      </c>
      <c r="AB493" s="977" t="str">
        <f aca="false">IFERROR(VLOOKUP($V493,AI:AP,8,FALSE()),"")</f>
        <v/>
      </c>
      <c r="AD493" s="111" t="str">
        <f aca="false">IF(AK493&lt;&gt;"",MAX(AD$3:AD492)+1,"")</f>
        <v/>
      </c>
      <c r="AE493" s="111" t="str">
        <f aca="false">IF(AL493&lt;&gt;"",MAX(AE$3:AE492)+1,"")</f>
        <v/>
      </c>
      <c r="AF493" s="111" t="str">
        <f aca="false">IF(AM493&lt;&gt;"",MAX(AF$3:AF492)+1,"")</f>
        <v/>
      </c>
      <c r="AG493" s="111" t="str">
        <f aca="false">IF(AN493&lt;&gt;"",MAX(AG$3:AG492)+1,"")</f>
        <v/>
      </c>
      <c r="AH493" s="111" t="str">
        <f aca="false">IF(AO493&lt;&gt;"",MAX(AH$3:AH492)+1,"")</f>
        <v/>
      </c>
      <c r="AI493" s="111" t="str">
        <f aca="false">IF(AP493&lt;&gt;"",MAX(AI$3:AI492)+1,"")</f>
        <v/>
      </c>
      <c r="AK493" s="111" t="str">
        <f aca="false">IF(B493="","",IF(COUNTIF($AK$3:AL492,B493)=0,B493,""))</f>
        <v/>
      </c>
      <c r="AL493" s="111" t="str">
        <f aca="false">IF(C493="","",IF($B493='Oneri di Urbanizzazione'!$E$33,IF(COUNTIF($AL$3:AL492,$C493)=0,$C493,""),""))</f>
        <v/>
      </c>
      <c r="AM493" s="111" t="str">
        <f aca="false">IF(D493="","",IF(AND($B493='Oneri di Urbanizzazione'!$E$33,$C493='Oneri di Urbanizzazione'!$E$35),IF(COUNTIF(AM$3:AM492,$D493)=0,$D493,""),""))</f>
        <v/>
      </c>
      <c r="AN493" s="111" t="str">
        <f aca="false">IF(E493="","",IF(AND($B493='Oneri di Urbanizzazione'!$E$33,$C493='Oneri di Urbanizzazione'!$E$35,$D493='Oneri di Urbanizzazione'!$E$38),IF(COUNTIF(AN$3:AN492,$E493)=0,$E493,""),""))</f>
        <v/>
      </c>
      <c r="AO493" s="111" t="str">
        <f aca="false">IF(F493="","",IF(AND($B493='Oneri di Urbanizzazione'!$E$33,$C493='Oneri di Urbanizzazione'!$E$35,$D493='Oneri di Urbanizzazione'!$E$38,$E493='Oneri di Urbanizzazione'!$E$40),IF(COUNTIF(AO$3:AO492,$F493)=0,$F493,""),""))</f>
        <v/>
      </c>
      <c r="AP493" s="111" t="str">
        <f aca="false">IF(G493="","",IF(AND($B493='Oneri di Urbanizzazione'!$E$33,$C493='Oneri di Urbanizzazione'!$E$35,$D493='Oneri di Urbanizzazione'!$E$38,$E493='Oneri di Urbanizzazione'!$E$40,$F493='Oneri di Urbanizzazione'!$E$42),IF(COUNTIF(AP$3:AP492,$G493)=0,$G493,""),""))</f>
        <v/>
      </c>
      <c r="AY493" s="1" t="n">
        <f aca="false">+AY492+1</f>
        <v>491</v>
      </c>
      <c r="AZ493" s="978" t="str">
        <f aca="false">IFERROR(VLOOKUP($AY493,BI:BP,8,FALSE()),"")</f>
        <v/>
      </c>
      <c r="BA493" s="978" t="str">
        <f aca="false">IFERROR(VLOOKUP($AY493,BJ:BQ,8,FALSE()),"")</f>
        <v/>
      </c>
      <c r="BB493" s="978" t="str">
        <f aca="false">IFERROR(VLOOKUP($AY493,BK:BR,8,FALSE()),"")</f>
        <v/>
      </c>
      <c r="BC493" s="978" t="str">
        <f aca="false">IFERROR(VLOOKUP($AY493,BL:BS,8,FALSE()),"")</f>
        <v/>
      </c>
      <c r="BD493" s="978" t="str">
        <f aca="false">IFERROR(VLOOKUP($AY493,BM:BT,8,FALSE()),"")</f>
        <v/>
      </c>
      <c r="BE493" s="978" t="str">
        <f aca="false">IFERROR(VLOOKUP($AY493,BN:BU,8,FALSE()),"")</f>
        <v/>
      </c>
      <c r="BI493" s="1" t="str">
        <f aca="false">IF(BP493&lt;&gt;"",MAX(BI$3:BI492)+1,"")</f>
        <v/>
      </c>
      <c r="BJ493" s="1" t="str">
        <f aca="false">IF(BQ493&lt;&gt;"",MAX(BJ$3:BJ492)+1,"")</f>
        <v/>
      </c>
      <c r="BK493" s="1" t="str">
        <f aca="false">IF(BR493&lt;&gt;"",MAX(BK$3:BK492)+1,"")</f>
        <v/>
      </c>
      <c r="BL493" s="1" t="str">
        <f aca="false">IF(BS493&lt;&gt;"",MAX(BL$3:BL492)+1,"")</f>
        <v/>
      </c>
      <c r="BM493" s="1" t="str">
        <f aca="false">IF(BT493&lt;&gt;"",MAX(BM$3:BM492)+1,"")</f>
        <v/>
      </c>
      <c r="BN493" s="1" t="str">
        <f aca="false">IF(BU493&lt;&gt;"",MAX(BN$3:BN492)+1,"")</f>
        <v/>
      </c>
      <c r="BP493" s="1" t="str">
        <f aca="false">IF(B493&lt;&gt;"",IF(COUNTIF(BP$3:BP492,B493)&gt;0,"",B493),"")</f>
        <v/>
      </c>
      <c r="BQ493" s="1" t="str">
        <f aca="false">IF(C493&lt;&gt;"",IF(COUNTIF(BQ$3:BQ492,C493)&gt;0,"",C493),"")</f>
        <v/>
      </c>
      <c r="BR493" s="1" t="str">
        <f aca="false">IF(D493&lt;&gt;"",IF(COUNTIF(BR$3:BR492,D493)&gt;0,"",D493),"")</f>
        <v/>
      </c>
      <c r="BS493" s="1" t="str">
        <f aca="false">IF(E493&lt;&gt;"",IF(COUNTIF(BS$3:BS492,E493)&gt;0,"",E493),"")</f>
        <v/>
      </c>
      <c r="BT493" s="1" t="str">
        <f aca="false">IF(F493&lt;&gt;"",IF(COUNTIF(BT$3:BT492,F493)&gt;0,"",F493),"")</f>
        <v/>
      </c>
      <c r="BU493" s="1" t="str">
        <f aca="false">IF(G493&lt;&gt;"",IF(COUNTIF(BU$3:BU492,G493)&gt;0,"",G493),"")</f>
        <v/>
      </c>
    </row>
    <row r="494" customFormat="false" ht="15" hidden="false" customHeight="false" outlineLevel="0" collapsed="false">
      <c r="A494" s="972" t="str">
        <f aca="false">IF(B494&lt;&gt;"",CONCATENATE(B494,C494,D494,E494,F494,G494),"")</f>
        <v/>
      </c>
      <c r="B494" s="660"/>
      <c r="C494" s="660"/>
      <c r="D494" s="660"/>
      <c r="E494" s="1008"/>
      <c r="F494" s="660"/>
      <c r="G494" s="660"/>
      <c r="H494" s="1002"/>
      <c r="I494" s="1002"/>
      <c r="J494" s="1003"/>
      <c r="K494" s="1004"/>
      <c r="L494" s="1005"/>
      <c r="M494" s="1005"/>
      <c r="N494" s="1003"/>
      <c r="O494" s="1014"/>
      <c r="P494" s="1008"/>
      <c r="Q494" s="1008"/>
      <c r="R494" s="1008"/>
      <c r="S494" s="1007"/>
      <c r="V494" s="111" t="n">
        <f aca="false">+V493+1</f>
        <v>492</v>
      </c>
      <c r="W494" s="977" t="str">
        <f aca="false">IFERROR(VLOOKUP($V493,AD:AK,8,FALSE()),"")</f>
        <v/>
      </c>
      <c r="X494" s="977" t="str">
        <f aca="false">IFERROR(VLOOKUP($V494,AE:AL,8,FALSE()),"")</f>
        <v/>
      </c>
      <c r="Y494" s="977" t="str">
        <f aca="false">IFERROR(VLOOKUP($V494,AF:AM,8,FALSE()),"")</f>
        <v/>
      </c>
      <c r="Z494" s="977" t="str">
        <f aca="false">IFERROR(VLOOKUP($V494,AG:AN,8,FALSE()),"")</f>
        <v/>
      </c>
      <c r="AA494" s="977" t="str">
        <f aca="false">IFERROR(VLOOKUP($V494,AH:AO,8,FALSE()),"")</f>
        <v/>
      </c>
      <c r="AB494" s="977" t="str">
        <f aca="false">IFERROR(VLOOKUP($V494,AI:AP,8,FALSE()),"")</f>
        <v/>
      </c>
      <c r="AD494" s="111" t="str">
        <f aca="false">IF(AK494&lt;&gt;"",MAX(AD$3:AD493)+1,"")</f>
        <v/>
      </c>
      <c r="AE494" s="111" t="str">
        <f aca="false">IF(AL494&lt;&gt;"",MAX(AE$3:AE493)+1,"")</f>
        <v/>
      </c>
      <c r="AF494" s="111" t="str">
        <f aca="false">IF(AM494&lt;&gt;"",MAX(AF$3:AF493)+1,"")</f>
        <v/>
      </c>
      <c r="AG494" s="111" t="str">
        <f aca="false">IF(AN494&lt;&gt;"",MAX(AG$3:AG493)+1,"")</f>
        <v/>
      </c>
      <c r="AH494" s="111" t="str">
        <f aca="false">IF(AO494&lt;&gt;"",MAX(AH$3:AH493)+1,"")</f>
        <v/>
      </c>
      <c r="AI494" s="111" t="str">
        <f aca="false">IF(AP494&lt;&gt;"",MAX(AI$3:AI493)+1,"")</f>
        <v/>
      </c>
      <c r="AK494" s="111" t="str">
        <f aca="false">IF(B494="","",IF(COUNTIF($AK$3:AL493,B494)=0,B494,""))</f>
        <v/>
      </c>
      <c r="AL494" s="111" t="str">
        <f aca="false">IF(C494="","",IF($B494='Oneri di Urbanizzazione'!$E$33,IF(COUNTIF($AL$3:AL493,$C494)=0,$C494,""),""))</f>
        <v/>
      </c>
      <c r="AM494" s="111" t="str">
        <f aca="false">IF(D494="","",IF(AND($B494='Oneri di Urbanizzazione'!$E$33,$C494='Oneri di Urbanizzazione'!$E$35),IF(COUNTIF(AM$3:AM493,$D494)=0,$D494,""),""))</f>
        <v/>
      </c>
      <c r="AN494" s="111" t="str">
        <f aca="false">IF(E494="","",IF(AND($B494='Oneri di Urbanizzazione'!$E$33,$C494='Oneri di Urbanizzazione'!$E$35,$D494='Oneri di Urbanizzazione'!$E$38),IF(COUNTIF(AN$3:AN493,$E494)=0,$E494,""),""))</f>
        <v/>
      </c>
      <c r="AO494" s="111" t="str">
        <f aca="false">IF(F494="","",IF(AND($B494='Oneri di Urbanizzazione'!$E$33,$C494='Oneri di Urbanizzazione'!$E$35,$D494='Oneri di Urbanizzazione'!$E$38,$E494='Oneri di Urbanizzazione'!$E$40),IF(COUNTIF(AO$3:AO493,$F494)=0,$F494,""),""))</f>
        <v/>
      </c>
      <c r="AP494" s="111" t="str">
        <f aca="false">IF(G494="","",IF(AND($B494='Oneri di Urbanizzazione'!$E$33,$C494='Oneri di Urbanizzazione'!$E$35,$D494='Oneri di Urbanizzazione'!$E$38,$E494='Oneri di Urbanizzazione'!$E$40,$F494='Oneri di Urbanizzazione'!$E$42),IF(COUNTIF(AP$3:AP493,$G494)=0,$G494,""),""))</f>
        <v/>
      </c>
      <c r="AY494" s="1" t="n">
        <f aca="false">+AY493+1</f>
        <v>492</v>
      </c>
      <c r="AZ494" s="978" t="str">
        <f aca="false">IFERROR(VLOOKUP($AY494,BI:BP,8,FALSE()),"")</f>
        <v/>
      </c>
      <c r="BA494" s="978" t="str">
        <f aca="false">IFERROR(VLOOKUP($AY494,BJ:BQ,8,FALSE()),"")</f>
        <v/>
      </c>
      <c r="BB494" s="978" t="str">
        <f aca="false">IFERROR(VLOOKUP($AY494,BK:BR,8,FALSE()),"")</f>
        <v/>
      </c>
      <c r="BC494" s="978" t="str">
        <f aca="false">IFERROR(VLOOKUP($AY494,BL:BS,8,FALSE()),"")</f>
        <v/>
      </c>
      <c r="BD494" s="978" t="str">
        <f aca="false">IFERROR(VLOOKUP($AY494,BM:BT,8,FALSE()),"")</f>
        <v/>
      </c>
      <c r="BE494" s="978" t="str">
        <f aca="false">IFERROR(VLOOKUP($AY494,BN:BU,8,FALSE()),"")</f>
        <v/>
      </c>
      <c r="BI494" s="1" t="str">
        <f aca="false">IF(BP494&lt;&gt;"",MAX(BI$3:BI493)+1,"")</f>
        <v/>
      </c>
      <c r="BJ494" s="1" t="str">
        <f aca="false">IF(BQ494&lt;&gt;"",MAX(BJ$3:BJ493)+1,"")</f>
        <v/>
      </c>
      <c r="BK494" s="1" t="str">
        <f aca="false">IF(BR494&lt;&gt;"",MAX(BK$3:BK493)+1,"")</f>
        <v/>
      </c>
      <c r="BL494" s="1" t="str">
        <f aca="false">IF(BS494&lt;&gt;"",MAX(BL$3:BL493)+1,"")</f>
        <v/>
      </c>
      <c r="BM494" s="1" t="str">
        <f aca="false">IF(BT494&lt;&gt;"",MAX(BM$3:BM493)+1,"")</f>
        <v/>
      </c>
      <c r="BN494" s="1" t="str">
        <f aca="false">IF(BU494&lt;&gt;"",MAX(BN$3:BN493)+1,"")</f>
        <v/>
      </c>
      <c r="BP494" s="1" t="str">
        <f aca="false">IF(B494&lt;&gt;"",IF(COUNTIF(BP$3:BP493,B494)&gt;0,"",B494),"")</f>
        <v/>
      </c>
      <c r="BQ494" s="1" t="str">
        <f aca="false">IF(C494&lt;&gt;"",IF(COUNTIF(BQ$3:BQ493,C494)&gt;0,"",C494),"")</f>
        <v/>
      </c>
      <c r="BR494" s="1" t="str">
        <f aca="false">IF(D494&lt;&gt;"",IF(COUNTIF(BR$3:BR493,D494)&gt;0,"",D494),"")</f>
        <v/>
      </c>
      <c r="BS494" s="1" t="str">
        <f aca="false">IF(E494&lt;&gt;"",IF(COUNTIF(BS$3:BS493,E494)&gt;0,"",E494),"")</f>
        <v/>
      </c>
      <c r="BT494" s="1" t="str">
        <f aca="false">IF(F494&lt;&gt;"",IF(COUNTIF(BT$3:BT493,F494)&gt;0,"",F494),"")</f>
        <v/>
      </c>
      <c r="BU494" s="1" t="str">
        <f aca="false">IF(G494&lt;&gt;"",IF(COUNTIF(BU$3:BU493,G494)&gt;0,"",G494),"")</f>
        <v/>
      </c>
    </row>
    <row r="495" customFormat="false" ht="15" hidden="false" customHeight="false" outlineLevel="0" collapsed="false">
      <c r="A495" s="972" t="str">
        <f aca="false">IF(B495&lt;&gt;"",CONCATENATE(B495,C495,D495,E495,F495,G495),"")</f>
        <v/>
      </c>
      <c r="B495" s="660"/>
      <c r="C495" s="660"/>
      <c r="D495" s="660"/>
      <c r="E495" s="1008"/>
      <c r="F495" s="660"/>
      <c r="G495" s="660"/>
      <c r="H495" s="1002"/>
      <c r="I495" s="1002"/>
      <c r="J495" s="1003"/>
      <c r="K495" s="1004"/>
      <c r="L495" s="1005"/>
      <c r="M495" s="1005"/>
      <c r="N495" s="1003"/>
      <c r="O495" s="1014"/>
      <c r="P495" s="1008"/>
      <c r="Q495" s="1008"/>
      <c r="R495" s="1008"/>
      <c r="S495" s="1007"/>
      <c r="V495" s="111" t="n">
        <f aca="false">+V494+1</f>
        <v>493</v>
      </c>
      <c r="W495" s="977" t="str">
        <f aca="false">IFERROR(VLOOKUP($V494,AD:AK,8,FALSE()),"")</f>
        <v/>
      </c>
      <c r="X495" s="977" t="str">
        <f aca="false">IFERROR(VLOOKUP($V495,AE:AL,8,FALSE()),"")</f>
        <v/>
      </c>
      <c r="Y495" s="977" t="str">
        <f aca="false">IFERROR(VLOOKUP($V495,AF:AM,8,FALSE()),"")</f>
        <v/>
      </c>
      <c r="Z495" s="977" t="str">
        <f aca="false">IFERROR(VLOOKUP($V495,AG:AN,8,FALSE()),"")</f>
        <v/>
      </c>
      <c r="AA495" s="977" t="str">
        <f aca="false">IFERROR(VLOOKUP($V495,AH:AO,8,FALSE()),"")</f>
        <v/>
      </c>
      <c r="AB495" s="977" t="str">
        <f aca="false">IFERROR(VLOOKUP($V495,AI:AP,8,FALSE()),"")</f>
        <v/>
      </c>
      <c r="AD495" s="111" t="str">
        <f aca="false">IF(AK495&lt;&gt;"",MAX(AD$3:AD494)+1,"")</f>
        <v/>
      </c>
      <c r="AE495" s="111" t="str">
        <f aca="false">IF(AL495&lt;&gt;"",MAX(AE$3:AE494)+1,"")</f>
        <v/>
      </c>
      <c r="AF495" s="111" t="str">
        <f aca="false">IF(AM495&lt;&gt;"",MAX(AF$3:AF494)+1,"")</f>
        <v/>
      </c>
      <c r="AG495" s="111" t="str">
        <f aca="false">IF(AN495&lt;&gt;"",MAX(AG$3:AG494)+1,"")</f>
        <v/>
      </c>
      <c r="AH495" s="111" t="str">
        <f aca="false">IF(AO495&lt;&gt;"",MAX(AH$3:AH494)+1,"")</f>
        <v/>
      </c>
      <c r="AI495" s="111" t="str">
        <f aca="false">IF(AP495&lt;&gt;"",MAX(AI$3:AI494)+1,"")</f>
        <v/>
      </c>
      <c r="AK495" s="111" t="str">
        <f aca="false">IF(B495="","",IF(COUNTIF($AK$3:AL494,B495)=0,B495,""))</f>
        <v/>
      </c>
      <c r="AL495" s="111" t="str">
        <f aca="false">IF(C495="","",IF($B495='Oneri di Urbanizzazione'!$E$33,IF(COUNTIF($AL$3:AL494,$C495)=0,$C495,""),""))</f>
        <v/>
      </c>
      <c r="AM495" s="111" t="str">
        <f aca="false">IF(D495="","",IF(AND($B495='Oneri di Urbanizzazione'!$E$33,$C495='Oneri di Urbanizzazione'!$E$35),IF(COUNTIF(AM$3:AM494,$D495)=0,$D495,""),""))</f>
        <v/>
      </c>
      <c r="AN495" s="111" t="str">
        <f aca="false">IF(E495="","",IF(AND($B495='Oneri di Urbanizzazione'!$E$33,$C495='Oneri di Urbanizzazione'!$E$35,$D495='Oneri di Urbanizzazione'!$E$38),IF(COUNTIF(AN$3:AN494,$E495)=0,$E495,""),""))</f>
        <v/>
      </c>
      <c r="AO495" s="111" t="str">
        <f aca="false">IF(F495="","",IF(AND($B495='Oneri di Urbanizzazione'!$E$33,$C495='Oneri di Urbanizzazione'!$E$35,$D495='Oneri di Urbanizzazione'!$E$38,$E495='Oneri di Urbanizzazione'!$E$40),IF(COUNTIF(AO$3:AO494,$F495)=0,$F495,""),""))</f>
        <v/>
      </c>
      <c r="AP495" s="111" t="str">
        <f aca="false">IF(G495="","",IF(AND($B495='Oneri di Urbanizzazione'!$E$33,$C495='Oneri di Urbanizzazione'!$E$35,$D495='Oneri di Urbanizzazione'!$E$38,$E495='Oneri di Urbanizzazione'!$E$40,$F495='Oneri di Urbanizzazione'!$E$42),IF(COUNTIF(AP$3:AP494,$G495)=0,$G495,""),""))</f>
        <v/>
      </c>
      <c r="AY495" s="1" t="n">
        <f aca="false">+AY494+1</f>
        <v>493</v>
      </c>
      <c r="AZ495" s="978" t="str">
        <f aca="false">IFERROR(VLOOKUP($AY495,BI:BP,8,FALSE()),"")</f>
        <v/>
      </c>
      <c r="BA495" s="978" t="str">
        <f aca="false">IFERROR(VLOOKUP($AY495,BJ:BQ,8,FALSE()),"")</f>
        <v/>
      </c>
      <c r="BB495" s="978" t="str">
        <f aca="false">IFERROR(VLOOKUP($AY495,BK:BR,8,FALSE()),"")</f>
        <v/>
      </c>
      <c r="BC495" s="978" t="str">
        <f aca="false">IFERROR(VLOOKUP($AY495,BL:BS,8,FALSE()),"")</f>
        <v/>
      </c>
      <c r="BD495" s="978" t="str">
        <f aca="false">IFERROR(VLOOKUP($AY495,BM:BT,8,FALSE()),"")</f>
        <v/>
      </c>
      <c r="BE495" s="978" t="str">
        <f aca="false">IFERROR(VLOOKUP($AY495,BN:BU,8,FALSE()),"")</f>
        <v/>
      </c>
      <c r="BI495" s="1" t="str">
        <f aca="false">IF(BP495&lt;&gt;"",MAX(BI$3:BI494)+1,"")</f>
        <v/>
      </c>
      <c r="BJ495" s="1" t="str">
        <f aca="false">IF(BQ495&lt;&gt;"",MAX(BJ$3:BJ494)+1,"")</f>
        <v/>
      </c>
      <c r="BK495" s="1" t="str">
        <f aca="false">IF(BR495&lt;&gt;"",MAX(BK$3:BK494)+1,"")</f>
        <v/>
      </c>
      <c r="BL495" s="1" t="str">
        <f aca="false">IF(BS495&lt;&gt;"",MAX(BL$3:BL494)+1,"")</f>
        <v/>
      </c>
      <c r="BM495" s="1" t="str">
        <f aca="false">IF(BT495&lt;&gt;"",MAX(BM$3:BM494)+1,"")</f>
        <v/>
      </c>
      <c r="BN495" s="1" t="str">
        <f aca="false">IF(BU495&lt;&gt;"",MAX(BN$3:BN494)+1,"")</f>
        <v/>
      </c>
      <c r="BP495" s="1" t="str">
        <f aca="false">IF(B495&lt;&gt;"",IF(COUNTIF(BP$3:BP494,B495)&gt;0,"",B495),"")</f>
        <v/>
      </c>
      <c r="BQ495" s="1" t="str">
        <f aca="false">IF(C495&lt;&gt;"",IF(COUNTIF(BQ$3:BQ494,C495)&gt;0,"",C495),"")</f>
        <v/>
      </c>
      <c r="BR495" s="1" t="str">
        <f aca="false">IF(D495&lt;&gt;"",IF(COUNTIF(BR$3:BR494,D495)&gt;0,"",D495),"")</f>
        <v/>
      </c>
      <c r="BS495" s="1" t="str">
        <f aca="false">IF(E495&lt;&gt;"",IF(COUNTIF(BS$3:BS494,E495)&gt;0,"",E495),"")</f>
        <v/>
      </c>
      <c r="BT495" s="1" t="str">
        <f aca="false">IF(F495&lt;&gt;"",IF(COUNTIF(BT$3:BT494,F495)&gt;0,"",F495),"")</f>
        <v/>
      </c>
      <c r="BU495" s="1" t="str">
        <f aca="false">IF(G495&lt;&gt;"",IF(COUNTIF(BU$3:BU494,G495)&gt;0,"",G495),"")</f>
        <v/>
      </c>
    </row>
    <row r="496" customFormat="false" ht="15" hidden="false" customHeight="false" outlineLevel="0" collapsed="false">
      <c r="A496" s="972" t="str">
        <f aca="false">IF(B496&lt;&gt;"",CONCATENATE(B496,C496,D496,E496,F496,G496),"")</f>
        <v/>
      </c>
      <c r="B496" s="660"/>
      <c r="C496" s="660"/>
      <c r="D496" s="660"/>
      <c r="E496" s="1008"/>
      <c r="F496" s="660"/>
      <c r="G496" s="660"/>
      <c r="H496" s="1002"/>
      <c r="I496" s="1002"/>
      <c r="J496" s="1003"/>
      <c r="K496" s="1004"/>
      <c r="L496" s="1005"/>
      <c r="M496" s="1005"/>
      <c r="N496" s="1003"/>
      <c r="O496" s="1014"/>
      <c r="P496" s="1008"/>
      <c r="Q496" s="1008"/>
      <c r="R496" s="1008"/>
      <c r="S496" s="1007"/>
      <c r="V496" s="111" t="n">
        <f aca="false">+V495+1</f>
        <v>494</v>
      </c>
      <c r="W496" s="977" t="str">
        <f aca="false">IFERROR(VLOOKUP($V495,AD:AK,8,FALSE()),"")</f>
        <v/>
      </c>
      <c r="X496" s="977" t="str">
        <f aca="false">IFERROR(VLOOKUP($V496,AE:AL,8,FALSE()),"")</f>
        <v/>
      </c>
      <c r="Y496" s="977" t="str">
        <f aca="false">IFERROR(VLOOKUP($V496,AF:AM,8,FALSE()),"")</f>
        <v/>
      </c>
      <c r="Z496" s="977" t="str">
        <f aca="false">IFERROR(VLOOKUP($V496,AG:AN,8,FALSE()),"")</f>
        <v/>
      </c>
      <c r="AA496" s="977" t="str">
        <f aca="false">IFERROR(VLOOKUP($V496,AH:AO,8,FALSE()),"")</f>
        <v/>
      </c>
      <c r="AB496" s="977" t="str">
        <f aca="false">IFERROR(VLOOKUP($V496,AI:AP,8,FALSE()),"")</f>
        <v/>
      </c>
      <c r="AD496" s="111" t="str">
        <f aca="false">IF(AK496&lt;&gt;"",MAX(AD$3:AD495)+1,"")</f>
        <v/>
      </c>
      <c r="AE496" s="111" t="str">
        <f aca="false">IF(AL496&lt;&gt;"",MAX(AE$3:AE495)+1,"")</f>
        <v/>
      </c>
      <c r="AF496" s="111" t="str">
        <f aca="false">IF(AM496&lt;&gt;"",MAX(AF$3:AF495)+1,"")</f>
        <v/>
      </c>
      <c r="AG496" s="111" t="str">
        <f aca="false">IF(AN496&lt;&gt;"",MAX(AG$3:AG495)+1,"")</f>
        <v/>
      </c>
      <c r="AH496" s="111" t="str">
        <f aca="false">IF(AO496&lt;&gt;"",MAX(AH$3:AH495)+1,"")</f>
        <v/>
      </c>
      <c r="AI496" s="111" t="str">
        <f aca="false">IF(AP496&lt;&gt;"",MAX(AI$3:AI495)+1,"")</f>
        <v/>
      </c>
      <c r="AK496" s="111" t="str">
        <f aca="false">IF(B496="","",IF(COUNTIF($AK$3:AL495,B496)=0,B496,""))</f>
        <v/>
      </c>
      <c r="AL496" s="111" t="str">
        <f aca="false">IF(C496="","",IF($B496='Oneri di Urbanizzazione'!$E$33,IF(COUNTIF($AL$3:AL495,$C496)=0,$C496,""),""))</f>
        <v/>
      </c>
      <c r="AM496" s="111" t="str">
        <f aca="false">IF(D496="","",IF(AND($B496='Oneri di Urbanizzazione'!$E$33,$C496='Oneri di Urbanizzazione'!$E$35),IF(COUNTIF(AM$3:AM495,$D496)=0,$D496,""),""))</f>
        <v/>
      </c>
      <c r="AN496" s="111" t="str">
        <f aca="false">IF(E496="","",IF(AND($B496='Oneri di Urbanizzazione'!$E$33,$C496='Oneri di Urbanizzazione'!$E$35,$D496='Oneri di Urbanizzazione'!$E$38),IF(COUNTIF(AN$3:AN495,$E496)=0,$E496,""),""))</f>
        <v/>
      </c>
      <c r="AO496" s="111" t="str">
        <f aca="false">IF(F496="","",IF(AND($B496='Oneri di Urbanizzazione'!$E$33,$C496='Oneri di Urbanizzazione'!$E$35,$D496='Oneri di Urbanizzazione'!$E$38,$E496='Oneri di Urbanizzazione'!$E$40),IF(COUNTIF(AO$3:AO495,$F496)=0,$F496,""),""))</f>
        <v/>
      </c>
      <c r="AP496" s="111" t="str">
        <f aca="false">IF(G496="","",IF(AND($B496='Oneri di Urbanizzazione'!$E$33,$C496='Oneri di Urbanizzazione'!$E$35,$D496='Oneri di Urbanizzazione'!$E$38,$E496='Oneri di Urbanizzazione'!$E$40,$F496='Oneri di Urbanizzazione'!$E$42),IF(COUNTIF(AP$3:AP495,$G496)=0,$G496,""),""))</f>
        <v/>
      </c>
      <c r="AY496" s="1" t="n">
        <f aca="false">+AY495+1</f>
        <v>494</v>
      </c>
      <c r="AZ496" s="978" t="str">
        <f aca="false">IFERROR(VLOOKUP($AY496,BI:BP,8,FALSE()),"")</f>
        <v/>
      </c>
      <c r="BA496" s="978" t="str">
        <f aca="false">IFERROR(VLOOKUP($AY496,BJ:BQ,8,FALSE()),"")</f>
        <v/>
      </c>
      <c r="BB496" s="978" t="str">
        <f aca="false">IFERROR(VLOOKUP($AY496,BK:BR,8,FALSE()),"")</f>
        <v/>
      </c>
      <c r="BC496" s="978" t="str">
        <f aca="false">IFERROR(VLOOKUP($AY496,BL:BS,8,FALSE()),"")</f>
        <v/>
      </c>
      <c r="BD496" s="978" t="str">
        <f aca="false">IFERROR(VLOOKUP($AY496,BM:BT,8,FALSE()),"")</f>
        <v/>
      </c>
      <c r="BE496" s="978" t="str">
        <f aca="false">IFERROR(VLOOKUP($AY496,BN:BU,8,FALSE()),"")</f>
        <v/>
      </c>
      <c r="BI496" s="1" t="str">
        <f aca="false">IF(BP496&lt;&gt;"",MAX(BI$3:BI495)+1,"")</f>
        <v/>
      </c>
      <c r="BJ496" s="1" t="str">
        <f aca="false">IF(BQ496&lt;&gt;"",MAX(BJ$3:BJ495)+1,"")</f>
        <v/>
      </c>
      <c r="BK496" s="1" t="str">
        <f aca="false">IF(BR496&lt;&gt;"",MAX(BK$3:BK495)+1,"")</f>
        <v/>
      </c>
      <c r="BL496" s="1" t="str">
        <f aca="false">IF(BS496&lt;&gt;"",MAX(BL$3:BL495)+1,"")</f>
        <v/>
      </c>
      <c r="BM496" s="1" t="str">
        <f aca="false">IF(BT496&lt;&gt;"",MAX(BM$3:BM495)+1,"")</f>
        <v/>
      </c>
      <c r="BN496" s="1" t="str">
        <f aca="false">IF(BU496&lt;&gt;"",MAX(BN$3:BN495)+1,"")</f>
        <v/>
      </c>
      <c r="BP496" s="1" t="str">
        <f aca="false">IF(B496&lt;&gt;"",IF(COUNTIF(BP$3:BP495,B496)&gt;0,"",B496),"")</f>
        <v/>
      </c>
      <c r="BQ496" s="1" t="str">
        <f aca="false">IF(C496&lt;&gt;"",IF(COUNTIF(BQ$3:BQ495,C496)&gt;0,"",C496),"")</f>
        <v/>
      </c>
      <c r="BR496" s="1" t="str">
        <f aca="false">IF(D496&lt;&gt;"",IF(COUNTIF(BR$3:BR495,D496)&gt;0,"",D496),"")</f>
        <v/>
      </c>
      <c r="BS496" s="1" t="str">
        <f aca="false">IF(E496&lt;&gt;"",IF(COUNTIF(BS$3:BS495,E496)&gt;0,"",E496),"")</f>
        <v/>
      </c>
      <c r="BT496" s="1" t="str">
        <f aca="false">IF(F496&lt;&gt;"",IF(COUNTIF(BT$3:BT495,F496)&gt;0,"",F496),"")</f>
        <v/>
      </c>
      <c r="BU496" s="1" t="str">
        <f aca="false">IF(G496&lt;&gt;"",IF(COUNTIF(BU$3:BU495,G496)&gt;0,"",G496),"")</f>
        <v/>
      </c>
    </row>
    <row r="497" customFormat="false" ht="15" hidden="false" customHeight="false" outlineLevel="0" collapsed="false">
      <c r="A497" s="972" t="str">
        <f aca="false">IF(B497&lt;&gt;"",CONCATENATE(B497,C497,D497,E497,F497,G497),"")</f>
        <v/>
      </c>
      <c r="B497" s="660"/>
      <c r="C497" s="660"/>
      <c r="D497" s="660"/>
      <c r="E497" s="1008"/>
      <c r="F497" s="660"/>
      <c r="G497" s="660"/>
      <c r="H497" s="1002"/>
      <c r="I497" s="1002"/>
      <c r="J497" s="1003"/>
      <c r="K497" s="1004"/>
      <c r="L497" s="1005"/>
      <c r="M497" s="1005"/>
      <c r="N497" s="1003"/>
      <c r="O497" s="1014"/>
      <c r="P497" s="1008"/>
      <c r="Q497" s="1008"/>
      <c r="R497" s="1008"/>
      <c r="S497" s="1007"/>
      <c r="V497" s="111" t="n">
        <f aca="false">+V496+1</f>
        <v>495</v>
      </c>
      <c r="W497" s="977" t="str">
        <f aca="false">IFERROR(VLOOKUP($V496,AD:AK,8,FALSE()),"")</f>
        <v/>
      </c>
      <c r="X497" s="977" t="str">
        <f aca="false">IFERROR(VLOOKUP($V497,AE:AL,8,FALSE()),"")</f>
        <v/>
      </c>
      <c r="Y497" s="977" t="str">
        <f aca="false">IFERROR(VLOOKUP($V497,AF:AM,8,FALSE()),"")</f>
        <v/>
      </c>
      <c r="Z497" s="977" t="str">
        <f aca="false">IFERROR(VLOOKUP($V497,AG:AN,8,FALSE()),"")</f>
        <v/>
      </c>
      <c r="AA497" s="977" t="str">
        <f aca="false">IFERROR(VLOOKUP($V497,AH:AO,8,FALSE()),"")</f>
        <v/>
      </c>
      <c r="AB497" s="977" t="str">
        <f aca="false">IFERROR(VLOOKUP($V497,AI:AP,8,FALSE()),"")</f>
        <v/>
      </c>
      <c r="AD497" s="111" t="str">
        <f aca="false">IF(AK497&lt;&gt;"",MAX(AD$3:AD496)+1,"")</f>
        <v/>
      </c>
      <c r="AE497" s="111" t="str">
        <f aca="false">IF(AL497&lt;&gt;"",MAX(AE$3:AE496)+1,"")</f>
        <v/>
      </c>
      <c r="AF497" s="111" t="str">
        <f aca="false">IF(AM497&lt;&gt;"",MAX(AF$3:AF496)+1,"")</f>
        <v/>
      </c>
      <c r="AG497" s="111" t="str">
        <f aca="false">IF(AN497&lt;&gt;"",MAX(AG$3:AG496)+1,"")</f>
        <v/>
      </c>
      <c r="AH497" s="111" t="str">
        <f aca="false">IF(AO497&lt;&gt;"",MAX(AH$3:AH496)+1,"")</f>
        <v/>
      </c>
      <c r="AI497" s="111" t="str">
        <f aca="false">IF(AP497&lt;&gt;"",MAX(AI$3:AI496)+1,"")</f>
        <v/>
      </c>
      <c r="AK497" s="111" t="str">
        <f aca="false">IF(B497="","",IF(COUNTIF($AK$3:AL496,B497)=0,B497,""))</f>
        <v/>
      </c>
      <c r="AL497" s="111" t="str">
        <f aca="false">IF(C497="","",IF($B497='Oneri di Urbanizzazione'!$E$33,IF(COUNTIF($AL$3:AL496,$C497)=0,$C497,""),""))</f>
        <v/>
      </c>
      <c r="AM497" s="111" t="str">
        <f aca="false">IF(D497="","",IF(AND($B497='Oneri di Urbanizzazione'!$E$33,$C497='Oneri di Urbanizzazione'!$E$35),IF(COUNTIF(AM$3:AM496,$D497)=0,$D497,""),""))</f>
        <v/>
      </c>
      <c r="AN497" s="111" t="str">
        <f aca="false">IF(E497="","",IF(AND($B497='Oneri di Urbanizzazione'!$E$33,$C497='Oneri di Urbanizzazione'!$E$35,$D497='Oneri di Urbanizzazione'!$E$38),IF(COUNTIF(AN$3:AN496,$E497)=0,$E497,""),""))</f>
        <v/>
      </c>
      <c r="AO497" s="111" t="str">
        <f aca="false">IF(F497="","",IF(AND($B497='Oneri di Urbanizzazione'!$E$33,$C497='Oneri di Urbanizzazione'!$E$35,$D497='Oneri di Urbanizzazione'!$E$38,$E497='Oneri di Urbanizzazione'!$E$40),IF(COUNTIF(AO$3:AO496,$F497)=0,$F497,""),""))</f>
        <v/>
      </c>
      <c r="AP497" s="111" t="str">
        <f aca="false">IF(G497="","",IF(AND($B497='Oneri di Urbanizzazione'!$E$33,$C497='Oneri di Urbanizzazione'!$E$35,$D497='Oneri di Urbanizzazione'!$E$38,$E497='Oneri di Urbanizzazione'!$E$40,$F497='Oneri di Urbanizzazione'!$E$42),IF(COUNTIF(AP$3:AP496,$G497)=0,$G497,""),""))</f>
        <v/>
      </c>
      <c r="AY497" s="1" t="n">
        <f aca="false">+AY496+1</f>
        <v>495</v>
      </c>
      <c r="AZ497" s="978" t="str">
        <f aca="false">IFERROR(VLOOKUP($AY497,BI:BP,8,FALSE()),"")</f>
        <v/>
      </c>
      <c r="BA497" s="978" t="str">
        <f aca="false">IFERROR(VLOOKUP($AY497,BJ:BQ,8,FALSE()),"")</f>
        <v/>
      </c>
      <c r="BB497" s="978" t="str">
        <f aca="false">IFERROR(VLOOKUP($AY497,BK:BR,8,FALSE()),"")</f>
        <v/>
      </c>
      <c r="BC497" s="978" t="str">
        <f aca="false">IFERROR(VLOOKUP($AY497,BL:BS,8,FALSE()),"")</f>
        <v/>
      </c>
      <c r="BD497" s="978" t="str">
        <f aca="false">IFERROR(VLOOKUP($AY497,BM:BT,8,FALSE()),"")</f>
        <v/>
      </c>
      <c r="BE497" s="978" t="str">
        <f aca="false">IFERROR(VLOOKUP($AY497,BN:BU,8,FALSE()),"")</f>
        <v/>
      </c>
      <c r="BI497" s="1" t="str">
        <f aca="false">IF(BP497&lt;&gt;"",MAX(BI$3:BI496)+1,"")</f>
        <v/>
      </c>
      <c r="BJ497" s="1" t="str">
        <f aca="false">IF(BQ497&lt;&gt;"",MAX(BJ$3:BJ496)+1,"")</f>
        <v/>
      </c>
      <c r="BK497" s="1" t="str">
        <f aca="false">IF(BR497&lt;&gt;"",MAX(BK$3:BK496)+1,"")</f>
        <v/>
      </c>
      <c r="BL497" s="1" t="str">
        <f aca="false">IF(BS497&lt;&gt;"",MAX(BL$3:BL496)+1,"")</f>
        <v/>
      </c>
      <c r="BM497" s="1" t="str">
        <f aca="false">IF(BT497&lt;&gt;"",MAX(BM$3:BM496)+1,"")</f>
        <v/>
      </c>
      <c r="BN497" s="1" t="str">
        <f aca="false">IF(BU497&lt;&gt;"",MAX(BN$3:BN496)+1,"")</f>
        <v/>
      </c>
      <c r="BP497" s="1" t="str">
        <f aca="false">IF(B497&lt;&gt;"",IF(COUNTIF(BP$3:BP496,B497)&gt;0,"",B497),"")</f>
        <v/>
      </c>
      <c r="BQ497" s="1" t="str">
        <f aca="false">IF(C497&lt;&gt;"",IF(COUNTIF(BQ$3:BQ496,C497)&gt;0,"",C497),"")</f>
        <v/>
      </c>
      <c r="BR497" s="1" t="str">
        <f aca="false">IF(D497&lt;&gt;"",IF(COUNTIF(BR$3:BR496,D497)&gt;0,"",D497),"")</f>
        <v/>
      </c>
      <c r="BS497" s="1" t="str">
        <f aca="false">IF(E497&lt;&gt;"",IF(COUNTIF(BS$3:BS496,E497)&gt;0,"",E497),"")</f>
        <v/>
      </c>
      <c r="BT497" s="1" t="str">
        <f aca="false">IF(F497&lt;&gt;"",IF(COUNTIF(BT$3:BT496,F497)&gt;0,"",F497),"")</f>
        <v/>
      </c>
      <c r="BU497" s="1" t="str">
        <f aca="false">IF(G497&lt;&gt;"",IF(COUNTIF(BU$3:BU496,G497)&gt;0,"",G497),"")</f>
        <v/>
      </c>
    </row>
    <row r="498" customFormat="false" ht="15" hidden="false" customHeight="false" outlineLevel="0" collapsed="false">
      <c r="A498" s="972" t="str">
        <f aca="false">IF(B498&lt;&gt;"",CONCATENATE(B498,C498,D498,E498,F498,G498),"")</f>
        <v/>
      </c>
      <c r="B498" s="660"/>
      <c r="C498" s="660"/>
      <c r="D498" s="660"/>
      <c r="E498" s="1008"/>
      <c r="F498" s="660"/>
      <c r="G498" s="660"/>
      <c r="H498" s="1002"/>
      <c r="I498" s="1002"/>
      <c r="J498" s="1003"/>
      <c r="K498" s="1004"/>
      <c r="L498" s="1005"/>
      <c r="M498" s="1005"/>
      <c r="N498" s="1003"/>
      <c r="O498" s="1014"/>
      <c r="P498" s="1008"/>
      <c r="Q498" s="1008"/>
      <c r="R498" s="1008"/>
      <c r="S498" s="1007"/>
      <c r="V498" s="111" t="n">
        <f aca="false">+V497+1</f>
        <v>496</v>
      </c>
      <c r="W498" s="977" t="str">
        <f aca="false">IFERROR(VLOOKUP($V497,AD:AK,8,FALSE()),"")</f>
        <v/>
      </c>
      <c r="X498" s="977" t="str">
        <f aca="false">IFERROR(VLOOKUP($V498,AE:AL,8,FALSE()),"")</f>
        <v/>
      </c>
      <c r="Y498" s="977" t="str">
        <f aca="false">IFERROR(VLOOKUP($V498,AF:AM,8,FALSE()),"")</f>
        <v/>
      </c>
      <c r="Z498" s="977" t="str">
        <f aca="false">IFERROR(VLOOKUP($V498,AG:AN,8,FALSE()),"")</f>
        <v/>
      </c>
      <c r="AA498" s="977" t="str">
        <f aca="false">IFERROR(VLOOKUP($V498,AH:AO,8,FALSE()),"")</f>
        <v/>
      </c>
      <c r="AB498" s="977" t="str">
        <f aca="false">IFERROR(VLOOKUP($V498,AI:AP,8,FALSE()),"")</f>
        <v/>
      </c>
      <c r="AD498" s="111" t="str">
        <f aca="false">IF(AK498&lt;&gt;"",MAX(AD$3:AD497)+1,"")</f>
        <v/>
      </c>
      <c r="AE498" s="111" t="str">
        <f aca="false">IF(AL498&lt;&gt;"",MAX(AE$3:AE497)+1,"")</f>
        <v/>
      </c>
      <c r="AF498" s="111" t="str">
        <f aca="false">IF(AM498&lt;&gt;"",MAX(AF$3:AF497)+1,"")</f>
        <v/>
      </c>
      <c r="AG498" s="111" t="str">
        <f aca="false">IF(AN498&lt;&gt;"",MAX(AG$3:AG497)+1,"")</f>
        <v/>
      </c>
      <c r="AH498" s="111" t="str">
        <f aca="false">IF(AO498&lt;&gt;"",MAX(AH$3:AH497)+1,"")</f>
        <v/>
      </c>
      <c r="AI498" s="111" t="str">
        <f aca="false">IF(AP498&lt;&gt;"",MAX(AI$3:AI497)+1,"")</f>
        <v/>
      </c>
      <c r="AK498" s="111" t="str">
        <f aca="false">IF(B498="","",IF(COUNTIF($AK$3:AL497,B498)=0,B498,""))</f>
        <v/>
      </c>
      <c r="AL498" s="111" t="str">
        <f aca="false">IF(C498="","",IF($B498='Oneri di Urbanizzazione'!$E$33,IF(COUNTIF($AL$3:AL497,$C498)=0,$C498,""),""))</f>
        <v/>
      </c>
      <c r="AM498" s="111" t="str">
        <f aca="false">IF(D498="","",IF(AND($B498='Oneri di Urbanizzazione'!$E$33,$C498='Oneri di Urbanizzazione'!$E$35),IF(COUNTIF(AM$3:AM497,$D498)=0,$D498,""),""))</f>
        <v/>
      </c>
      <c r="AN498" s="111" t="str">
        <f aca="false">IF(E498="","",IF(AND($B498='Oneri di Urbanizzazione'!$E$33,$C498='Oneri di Urbanizzazione'!$E$35,$D498='Oneri di Urbanizzazione'!$E$38),IF(COUNTIF(AN$3:AN497,$E498)=0,$E498,""),""))</f>
        <v/>
      </c>
      <c r="AO498" s="111" t="str">
        <f aca="false">IF(F498="","",IF(AND($B498='Oneri di Urbanizzazione'!$E$33,$C498='Oneri di Urbanizzazione'!$E$35,$D498='Oneri di Urbanizzazione'!$E$38,$E498='Oneri di Urbanizzazione'!$E$40),IF(COUNTIF(AO$3:AO497,$F498)=0,$F498,""),""))</f>
        <v/>
      </c>
      <c r="AP498" s="111" t="str">
        <f aca="false">IF(G498="","",IF(AND($B498='Oneri di Urbanizzazione'!$E$33,$C498='Oneri di Urbanizzazione'!$E$35,$D498='Oneri di Urbanizzazione'!$E$38,$E498='Oneri di Urbanizzazione'!$E$40,$F498='Oneri di Urbanizzazione'!$E$42),IF(COUNTIF(AP$3:AP497,$G498)=0,$G498,""),""))</f>
        <v/>
      </c>
      <c r="AY498" s="1" t="n">
        <f aca="false">+AY497+1</f>
        <v>496</v>
      </c>
      <c r="AZ498" s="978" t="str">
        <f aca="false">IFERROR(VLOOKUP($AY498,BI:BP,8,FALSE()),"")</f>
        <v/>
      </c>
      <c r="BA498" s="978" t="str">
        <f aca="false">IFERROR(VLOOKUP($AY498,BJ:BQ,8,FALSE()),"")</f>
        <v/>
      </c>
      <c r="BB498" s="978" t="str">
        <f aca="false">IFERROR(VLOOKUP($AY498,BK:BR,8,FALSE()),"")</f>
        <v/>
      </c>
      <c r="BC498" s="978" t="str">
        <f aca="false">IFERROR(VLOOKUP($AY498,BL:BS,8,FALSE()),"")</f>
        <v/>
      </c>
      <c r="BD498" s="978" t="str">
        <f aca="false">IFERROR(VLOOKUP($AY498,BM:BT,8,FALSE()),"")</f>
        <v/>
      </c>
      <c r="BE498" s="978" t="str">
        <f aca="false">IFERROR(VLOOKUP($AY498,BN:BU,8,FALSE()),"")</f>
        <v/>
      </c>
      <c r="BI498" s="1" t="str">
        <f aca="false">IF(BP498&lt;&gt;"",MAX(BI$3:BI497)+1,"")</f>
        <v/>
      </c>
      <c r="BJ498" s="1" t="str">
        <f aca="false">IF(BQ498&lt;&gt;"",MAX(BJ$3:BJ497)+1,"")</f>
        <v/>
      </c>
      <c r="BK498" s="1" t="str">
        <f aca="false">IF(BR498&lt;&gt;"",MAX(BK$3:BK497)+1,"")</f>
        <v/>
      </c>
      <c r="BL498" s="1" t="str">
        <f aca="false">IF(BS498&lt;&gt;"",MAX(BL$3:BL497)+1,"")</f>
        <v/>
      </c>
      <c r="BM498" s="1" t="str">
        <f aca="false">IF(BT498&lt;&gt;"",MAX(BM$3:BM497)+1,"")</f>
        <v/>
      </c>
      <c r="BN498" s="1" t="str">
        <f aca="false">IF(BU498&lt;&gt;"",MAX(BN$3:BN497)+1,"")</f>
        <v/>
      </c>
      <c r="BP498" s="1" t="str">
        <f aca="false">IF(B498&lt;&gt;"",IF(COUNTIF(BP$3:BP497,B498)&gt;0,"",B498),"")</f>
        <v/>
      </c>
      <c r="BQ498" s="1" t="str">
        <f aca="false">IF(C498&lt;&gt;"",IF(COUNTIF(BQ$3:BQ497,C498)&gt;0,"",C498),"")</f>
        <v/>
      </c>
      <c r="BR498" s="1" t="str">
        <f aca="false">IF(D498&lt;&gt;"",IF(COUNTIF(BR$3:BR497,D498)&gt;0,"",D498),"")</f>
        <v/>
      </c>
      <c r="BS498" s="1" t="str">
        <f aca="false">IF(E498&lt;&gt;"",IF(COUNTIF(BS$3:BS497,E498)&gt;0,"",E498),"")</f>
        <v/>
      </c>
      <c r="BT498" s="1" t="str">
        <f aca="false">IF(F498&lt;&gt;"",IF(COUNTIF(BT$3:BT497,F498)&gt;0,"",F498),"")</f>
        <v/>
      </c>
      <c r="BU498" s="1" t="str">
        <f aca="false">IF(G498&lt;&gt;"",IF(COUNTIF(BU$3:BU497,G498)&gt;0,"",G498),"")</f>
        <v/>
      </c>
    </row>
    <row r="499" customFormat="false" ht="15" hidden="false" customHeight="false" outlineLevel="0" collapsed="false">
      <c r="A499" s="972" t="str">
        <f aca="false">IF(B499&lt;&gt;"",CONCATENATE(B499,C499,D499,E499,F499,G499),"")</f>
        <v/>
      </c>
      <c r="B499" s="660"/>
      <c r="C499" s="660"/>
      <c r="D499" s="660"/>
      <c r="E499" s="1008"/>
      <c r="F499" s="660"/>
      <c r="G499" s="660"/>
      <c r="H499" s="1002"/>
      <c r="I499" s="1002"/>
      <c r="J499" s="1003"/>
      <c r="K499" s="1004"/>
      <c r="L499" s="1005"/>
      <c r="M499" s="1005"/>
      <c r="N499" s="1003"/>
      <c r="O499" s="1014"/>
      <c r="P499" s="1008"/>
      <c r="Q499" s="1008"/>
      <c r="R499" s="1008"/>
      <c r="S499" s="1007"/>
      <c r="V499" s="111" t="n">
        <f aca="false">+V498+1</f>
        <v>497</v>
      </c>
      <c r="W499" s="977" t="str">
        <f aca="false">IFERROR(VLOOKUP($V498,AD:AK,8,FALSE()),"")</f>
        <v/>
      </c>
      <c r="X499" s="977" t="str">
        <f aca="false">IFERROR(VLOOKUP($V499,AE:AL,8,FALSE()),"")</f>
        <v/>
      </c>
      <c r="Y499" s="977" t="str">
        <f aca="false">IFERROR(VLOOKUP($V499,AF:AM,8,FALSE()),"")</f>
        <v/>
      </c>
      <c r="Z499" s="977" t="str">
        <f aca="false">IFERROR(VLOOKUP($V499,AG:AN,8,FALSE()),"")</f>
        <v/>
      </c>
      <c r="AA499" s="977" t="str">
        <f aca="false">IFERROR(VLOOKUP($V499,AH:AO,8,FALSE()),"")</f>
        <v/>
      </c>
      <c r="AB499" s="977" t="str">
        <f aca="false">IFERROR(VLOOKUP($V499,AI:AP,8,FALSE()),"")</f>
        <v/>
      </c>
      <c r="AD499" s="111" t="str">
        <f aca="false">IF(AK499&lt;&gt;"",MAX(AD$3:AD498)+1,"")</f>
        <v/>
      </c>
      <c r="AE499" s="111" t="str">
        <f aca="false">IF(AL499&lt;&gt;"",MAX(AE$3:AE498)+1,"")</f>
        <v/>
      </c>
      <c r="AF499" s="111" t="str">
        <f aca="false">IF(AM499&lt;&gt;"",MAX(AF$3:AF498)+1,"")</f>
        <v/>
      </c>
      <c r="AG499" s="111" t="str">
        <f aca="false">IF(AN499&lt;&gt;"",MAX(AG$3:AG498)+1,"")</f>
        <v/>
      </c>
      <c r="AH499" s="111" t="str">
        <f aca="false">IF(AO499&lt;&gt;"",MAX(AH$3:AH498)+1,"")</f>
        <v/>
      </c>
      <c r="AI499" s="111" t="str">
        <f aca="false">IF(AP499&lt;&gt;"",MAX(AI$3:AI498)+1,"")</f>
        <v/>
      </c>
      <c r="AK499" s="111" t="str">
        <f aca="false">IF(B499="","",IF(COUNTIF($AK$3:AL498,B499)=0,B499,""))</f>
        <v/>
      </c>
      <c r="AL499" s="111" t="str">
        <f aca="false">IF(C499="","",IF($B499='Oneri di Urbanizzazione'!$E$33,IF(COUNTIF($AL$3:AL498,$C499)=0,$C499,""),""))</f>
        <v/>
      </c>
      <c r="AM499" s="111" t="str">
        <f aca="false">IF(D499="","",IF(AND($B499='Oneri di Urbanizzazione'!$E$33,$C499='Oneri di Urbanizzazione'!$E$35),IF(COUNTIF(AM$3:AM498,$D499)=0,$D499,""),""))</f>
        <v/>
      </c>
      <c r="AN499" s="111" t="str">
        <f aca="false">IF(E499="","",IF(AND($B499='Oneri di Urbanizzazione'!$E$33,$C499='Oneri di Urbanizzazione'!$E$35,$D499='Oneri di Urbanizzazione'!$E$38),IF(COUNTIF(AN$3:AN498,$E499)=0,$E499,""),""))</f>
        <v/>
      </c>
      <c r="AO499" s="111" t="str">
        <f aca="false">IF(F499="","",IF(AND($B499='Oneri di Urbanizzazione'!$E$33,$C499='Oneri di Urbanizzazione'!$E$35,$D499='Oneri di Urbanizzazione'!$E$38,$E499='Oneri di Urbanizzazione'!$E$40),IF(COUNTIF(AO$3:AO498,$F499)=0,$F499,""),""))</f>
        <v/>
      </c>
      <c r="AP499" s="111" t="str">
        <f aca="false">IF(G499="","",IF(AND($B499='Oneri di Urbanizzazione'!$E$33,$C499='Oneri di Urbanizzazione'!$E$35,$D499='Oneri di Urbanizzazione'!$E$38,$E499='Oneri di Urbanizzazione'!$E$40,$F499='Oneri di Urbanizzazione'!$E$42),IF(COUNTIF(AP$3:AP498,$G499)=0,$G499,""),""))</f>
        <v/>
      </c>
      <c r="AY499" s="1" t="n">
        <f aca="false">+AY498+1</f>
        <v>497</v>
      </c>
      <c r="AZ499" s="978" t="str">
        <f aca="false">IFERROR(VLOOKUP($AY499,BI:BP,8,FALSE()),"")</f>
        <v/>
      </c>
      <c r="BA499" s="978" t="str">
        <f aca="false">IFERROR(VLOOKUP($AY499,BJ:BQ,8,FALSE()),"")</f>
        <v/>
      </c>
      <c r="BB499" s="978" t="str">
        <f aca="false">IFERROR(VLOOKUP($AY499,BK:BR,8,FALSE()),"")</f>
        <v/>
      </c>
      <c r="BC499" s="978" t="str">
        <f aca="false">IFERROR(VLOOKUP($AY499,BL:BS,8,FALSE()),"")</f>
        <v/>
      </c>
      <c r="BD499" s="978" t="str">
        <f aca="false">IFERROR(VLOOKUP($AY499,BM:BT,8,FALSE()),"")</f>
        <v/>
      </c>
      <c r="BE499" s="978" t="str">
        <f aca="false">IFERROR(VLOOKUP($AY499,BN:BU,8,FALSE()),"")</f>
        <v/>
      </c>
      <c r="BI499" s="1" t="str">
        <f aca="false">IF(BP499&lt;&gt;"",MAX(BI$3:BI498)+1,"")</f>
        <v/>
      </c>
      <c r="BJ499" s="1" t="str">
        <f aca="false">IF(BQ499&lt;&gt;"",MAX(BJ$3:BJ498)+1,"")</f>
        <v/>
      </c>
      <c r="BK499" s="1" t="str">
        <f aca="false">IF(BR499&lt;&gt;"",MAX(BK$3:BK498)+1,"")</f>
        <v/>
      </c>
      <c r="BL499" s="1" t="str">
        <f aca="false">IF(BS499&lt;&gt;"",MAX(BL$3:BL498)+1,"")</f>
        <v/>
      </c>
      <c r="BM499" s="1" t="str">
        <f aca="false">IF(BT499&lt;&gt;"",MAX(BM$3:BM498)+1,"")</f>
        <v/>
      </c>
      <c r="BN499" s="1" t="str">
        <f aca="false">IF(BU499&lt;&gt;"",MAX(BN$3:BN498)+1,"")</f>
        <v/>
      </c>
      <c r="BP499" s="1" t="str">
        <f aca="false">IF(B499&lt;&gt;"",IF(COUNTIF(BP$3:BP498,B499)&gt;0,"",B499),"")</f>
        <v/>
      </c>
      <c r="BQ499" s="1" t="str">
        <f aca="false">IF(C499&lt;&gt;"",IF(COUNTIF(BQ$3:BQ498,C499)&gt;0,"",C499),"")</f>
        <v/>
      </c>
      <c r="BR499" s="1" t="str">
        <f aca="false">IF(D499&lt;&gt;"",IF(COUNTIF(BR$3:BR498,D499)&gt;0,"",D499),"")</f>
        <v/>
      </c>
      <c r="BS499" s="1" t="str">
        <f aca="false">IF(E499&lt;&gt;"",IF(COUNTIF(BS$3:BS498,E499)&gt;0,"",E499),"")</f>
        <v/>
      </c>
      <c r="BT499" s="1" t="str">
        <f aca="false">IF(F499&lt;&gt;"",IF(COUNTIF(BT$3:BT498,F499)&gt;0,"",F499),"")</f>
        <v/>
      </c>
      <c r="BU499" s="1" t="str">
        <f aca="false">IF(G499&lt;&gt;"",IF(COUNTIF(BU$3:BU498,G499)&gt;0,"",G499),"")</f>
        <v/>
      </c>
    </row>
    <row r="500" customFormat="false" ht="15" hidden="false" customHeight="false" outlineLevel="0" collapsed="false">
      <c r="A500" s="972" t="str">
        <f aca="false">IF(B500&lt;&gt;"",CONCATENATE(B500,C500,D500,E500,F500,G500),"")</f>
        <v/>
      </c>
      <c r="B500" s="660"/>
      <c r="C500" s="660"/>
      <c r="D500" s="660"/>
      <c r="E500" s="1008"/>
      <c r="F500" s="660"/>
      <c r="G500" s="660"/>
      <c r="H500" s="1002"/>
      <c r="I500" s="1002"/>
      <c r="J500" s="1003"/>
      <c r="K500" s="1004"/>
      <c r="L500" s="1005"/>
      <c r="M500" s="1005"/>
      <c r="N500" s="1003"/>
      <c r="O500" s="1014"/>
      <c r="P500" s="1008"/>
      <c r="Q500" s="1008"/>
      <c r="R500" s="1008"/>
      <c r="S500" s="1007"/>
      <c r="V500" s="111" t="n">
        <f aca="false">+V499+1</f>
        <v>498</v>
      </c>
      <c r="W500" s="977" t="str">
        <f aca="false">IFERROR(VLOOKUP($V499,AD:AK,8,FALSE()),"")</f>
        <v/>
      </c>
      <c r="X500" s="977" t="str">
        <f aca="false">IFERROR(VLOOKUP($V500,AE:AL,8,FALSE()),"")</f>
        <v/>
      </c>
      <c r="Y500" s="977" t="str">
        <f aca="false">IFERROR(VLOOKUP($V500,AF:AM,8,FALSE()),"")</f>
        <v/>
      </c>
      <c r="Z500" s="977" t="str">
        <f aca="false">IFERROR(VLOOKUP($V500,AG:AN,8,FALSE()),"")</f>
        <v/>
      </c>
      <c r="AA500" s="977" t="str">
        <f aca="false">IFERROR(VLOOKUP($V500,AH:AO,8,FALSE()),"")</f>
        <v/>
      </c>
      <c r="AB500" s="977" t="str">
        <f aca="false">IFERROR(VLOOKUP($V500,AI:AP,8,FALSE()),"")</f>
        <v/>
      </c>
      <c r="AD500" s="111" t="str">
        <f aca="false">IF(AK500&lt;&gt;"",MAX(AD$3:AD499)+1,"")</f>
        <v/>
      </c>
      <c r="AE500" s="111" t="str">
        <f aca="false">IF(AL500&lt;&gt;"",MAX(AE$3:AE499)+1,"")</f>
        <v/>
      </c>
      <c r="AF500" s="111" t="str">
        <f aca="false">IF(AM500&lt;&gt;"",MAX(AF$3:AF499)+1,"")</f>
        <v/>
      </c>
      <c r="AG500" s="111" t="str">
        <f aca="false">IF(AN500&lt;&gt;"",MAX(AG$3:AG499)+1,"")</f>
        <v/>
      </c>
      <c r="AH500" s="111" t="str">
        <f aca="false">IF(AO500&lt;&gt;"",MAX(AH$3:AH499)+1,"")</f>
        <v/>
      </c>
      <c r="AI500" s="111" t="str">
        <f aca="false">IF(AP500&lt;&gt;"",MAX(AI$3:AI499)+1,"")</f>
        <v/>
      </c>
      <c r="AK500" s="111" t="str">
        <f aca="false">IF(B500="","",IF(COUNTIF($AK$3:AL499,B500)=0,B500,""))</f>
        <v/>
      </c>
      <c r="AL500" s="111" t="str">
        <f aca="false">IF(C500="","",IF($B500='Oneri di Urbanizzazione'!$E$33,IF(COUNTIF($AL$3:AL499,$C500)=0,$C500,""),""))</f>
        <v/>
      </c>
      <c r="AM500" s="111" t="str">
        <f aca="false">IF(D500="","",IF(AND($B500='Oneri di Urbanizzazione'!$E$33,$C500='Oneri di Urbanizzazione'!$E$35),IF(COUNTIF(AM$3:AM499,$D500)=0,$D500,""),""))</f>
        <v/>
      </c>
      <c r="AN500" s="111" t="str">
        <f aca="false">IF(E500="","",IF(AND($B500='Oneri di Urbanizzazione'!$E$33,$C500='Oneri di Urbanizzazione'!$E$35,$D500='Oneri di Urbanizzazione'!$E$38),IF(COUNTIF(AN$3:AN499,$E500)=0,$E500,""),""))</f>
        <v/>
      </c>
      <c r="AO500" s="111" t="str">
        <f aca="false">IF(F500="","",IF(AND($B500='Oneri di Urbanizzazione'!$E$33,$C500='Oneri di Urbanizzazione'!$E$35,$D500='Oneri di Urbanizzazione'!$E$38,$E500='Oneri di Urbanizzazione'!$E$40),IF(COUNTIF(AO$3:AO499,$F500)=0,$F500,""),""))</f>
        <v/>
      </c>
      <c r="AP500" s="111" t="str">
        <f aca="false">IF(G500="","",IF(AND($B500='Oneri di Urbanizzazione'!$E$33,$C500='Oneri di Urbanizzazione'!$E$35,$D500='Oneri di Urbanizzazione'!$E$38,$E500='Oneri di Urbanizzazione'!$E$40,$F500='Oneri di Urbanizzazione'!$E$42),IF(COUNTIF(AP$3:AP499,$G500)=0,$G500,""),""))</f>
        <v/>
      </c>
      <c r="AY500" s="1" t="n">
        <f aca="false">+AY499+1</f>
        <v>498</v>
      </c>
      <c r="AZ500" s="978" t="str">
        <f aca="false">IFERROR(VLOOKUP($AY500,BI:BP,8,FALSE()),"")</f>
        <v/>
      </c>
      <c r="BA500" s="978" t="str">
        <f aca="false">IFERROR(VLOOKUP($AY500,BJ:BQ,8,FALSE()),"")</f>
        <v/>
      </c>
      <c r="BB500" s="978" t="str">
        <f aca="false">IFERROR(VLOOKUP($AY500,BK:BR,8,FALSE()),"")</f>
        <v/>
      </c>
      <c r="BC500" s="978" t="str">
        <f aca="false">IFERROR(VLOOKUP($AY500,BL:BS,8,FALSE()),"")</f>
        <v/>
      </c>
      <c r="BD500" s="978" t="str">
        <f aca="false">IFERROR(VLOOKUP($AY500,BM:BT,8,FALSE()),"")</f>
        <v/>
      </c>
      <c r="BE500" s="978" t="str">
        <f aca="false">IFERROR(VLOOKUP($AY500,BN:BU,8,FALSE()),"")</f>
        <v/>
      </c>
      <c r="BI500" s="1" t="str">
        <f aca="false">IF(BP500&lt;&gt;"",MAX(BI$3:BI499)+1,"")</f>
        <v/>
      </c>
      <c r="BJ500" s="1" t="str">
        <f aca="false">IF(BQ500&lt;&gt;"",MAX(BJ$3:BJ499)+1,"")</f>
        <v/>
      </c>
      <c r="BK500" s="1" t="str">
        <f aca="false">IF(BR500&lt;&gt;"",MAX(BK$3:BK499)+1,"")</f>
        <v/>
      </c>
      <c r="BL500" s="1" t="str">
        <f aca="false">IF(BS500&lt;&gt;"",MAX(BL$3:BL499)+1,"")</f>
        <v/>
      </c>
      <c r="BM500" s="1" t="str">
        <f aca="false">IF(BT500&lt;&gt;"",MAX(BM$3:BM499)+1,"")</f>
        <v/>
      </c>
      <c r="BN500" s="1" t="str">
        <f aca="false">IF(BU500&lt;&gt;"",MAX(BN$3:BN499)+1,"")</f>
        <v/>
      </c>
      <c r="BP500" s="1" t="str">
        <f aca="false">IF(B500&lt;&gt;"",IF(COUNTIF(BP$3:BP499,B500)&gt;0,"",B500),"")</f>
        <v/>
      </c>
      <c r="BQ500" s="1" t="str">
        <f aca="false">IF(C500&lt;&gt;"",IF(COUNTIF(BQ$3:BQ499,C500)&gt;0,"",C500),"")</f>
        <v/>
      </c>
      <c r="BR500" s="1" t="str">
        <f aca="false">IF(D500&lt;&gt;"",IF(COUNTIF(BR$3:BR499,D500)&gt;0,"",D500),"")</f>
        <v/>
      </c>
      <c r="BS500" s="1" t="str">
        <f aca="false">IF(E500&lt;&gt;"",IF(COUNTIF(BS$3:BS499,E500)&gt;0,"",E500),"")</f>
        <v/>
      </c>
      <c r="BT500" s="1" t="str">
        <f aca="false">IF(F500&lt;&gt;"",IF(COUNTIF(BT$3:BT499,F500)&gt;0,"",F500),"")</f>
        <v/>
      </c>
      <c r="BU500" s="1" t="str">
        <f aca="false">IF(G500&lt;&gt;"",IF(COUNTIF(BU$3:BU499,G500)&gt;0,"",G500),"")</f>
        <v/>
      </c>
    </row>
    <row r="501" customFormat="false" ht="15" hidden="false" customHeight="false" outlineLevel="0" collapsed="false">
      <c r="A501" s="972" t="str">
        <f aca="false">IF(B501&lt;&gt;"",CONCATENATE(B501,C501,D501,E501,F501,G501),"")</f>
        <v/>
      </c>
      <c r="B501" s="660"/>
      <c r="C501" s="660"/>
      <c r="D501" s="660"/>
      <c r="E501" s="1008"/>
      <c r="F501" s="660"/>
      <c r="G501" s="660"/>
      <c r="H501" s="1002"/>
      <c r="I501" s="1002"/>
      <c r="J501" s="1003"/>
      <c r="K501" s="1004"/>
      <c r="L501" s="1005"/>
      <c r="M501" s="1005"/>
      <c r="N501" s="1003"/>
      <c r="O501" s="1014"/>
      <c r="P501" s="1008"/>
      <c r="Q501" s="1008"/>
      <c r="R501" s="1008"/>
      <c r="S501" s="1007"/>
      <c r="V501" s="111" t="n">
        <f aca="false">+V500+1</f>
        <v>499</v>
      </c>
      <c r="W501" s="977" t="str">
        <f aca="false">IFERROR(VLOOKUP($V500,AD:AK,8,FALSE()),"")</f>
        <v/>
      </c>
      <c r="X501" s="977" t="str">
        <f aca="false">IFERROR(VLOOKUP($V501,AE:AL,8,FALSE()),"")</f>
        <v/>
      </c>
      <c r="Y501" s="977" t="str">
        <f aca="false">IFERROR(VLOOKUP($V501,AF:AM,8,FALSE()),"")</f>
        <v/>
      </c>
      <c r="Z501" s="977" t="str">
        <f aca="false">IFERROR(VLOOKUP($V501,AG:AN,8,FALSE()),"")</f>
        <v/>
      </c>
      <c r="AA501" s="977" t="str">
        <f aca="false">IFERROR(VLOOKUP($V501,AH:AO,8,FALSE()),"")</f>
        <v/>
      </c>
      <c r="AB501" s="977" t="str">
        <f aca="false">IFERROR(VLOOKUP($V501,AI:AP,8,FALSE()),"")</f>
        <v/>
      </c>
      <c r="AD501" s="111" t="str">
        <f aca="false">IF(AK501&lt;&gt;"",MAX(AD$3:AD500)+1,"")</f>
        <v/>
      </c>
      <c r="AE501" s="111" t="str">
        <f aca="false">IF(AL501&lt;&gt;"",MAX(AE$3:AE500)+1,"")</f>
        <v/>
      </c>
      <c r="AF501" s="111" t="str">
        <f aca="false">IF(AM501&lt;&gt;"",MAX(AF$3:AF500)+1,"")</f>
        <v/>
      </c>
      <c r="AG501" s="111" t="str">
        <f aca="false">IF(AN501&lt;&gt;"",MAX(AG$3:AG500)+1,"")</f>
        <v/>
      </c>
      <c r="AH501" s="111" t="str">
        <f aca="false">IF(AO501&lt;&gt;"",MAX(AH$3:AH500)+1,"")</f>
        <v/>
      </c>
      <c r="AI501" s="111" t="str">
        <f aca="false">IF(AP501&lt;&gt;"",MAX(AI$3:AI500)+1,"")</f>
        <v/>
      </c>
      <c r="AK501" s="111" t="str">
        <f aca="false">IF(B501="","",IF(COUNTIF($AK$3:AL500,B501)=0,B501,""))</f>
        <v/>
      </c>
      <c r="AL501" s="111" t="str">
        <f aca="false">IF(C501="","",IF($B501='Oneri di Urbanizzazione'!$E$33,IF(COUNTIF($AL$3:AL500,$C501)=0,$C501,""),""))</f>
        <v/>
      </c>
      <c r="AM501" s="111" t="str">
        <f aca="false">IF(D501="","",IF(AND($B501='Oneri di Urbanizzazione'!$E$33,$C501='Oneri di Urbanizzazione'!$E$35),IF(COUNTIF(AM$3:AM500,$D501)=0,$D501,""),""))</f>
        <v/>
      </c>
      <c r="AN501" s="111" t="str">
        <f aca="false">IF(E501="","",IF(AND($B501='Oneri di Urbanizzazione'!$E$33,$C501='Oneri di Urbanizzazione'!$E$35,$D501='Oneri di Urbanizzazione'!$E$38),IF(COUNTIF(AN$3:AN500,$E501)=0,$E501,""),""))</f>
        <v/>
      </c>
      <c r="AO501" s="111" t="str">
        <f aca="false">IF(F501="","",IF(AND($B501='Oneri di Urbanizzazione'!$E$33,$C501='Oneri di Urbanizzazione'!$E$35,$D501='Oneri di Urbanizzazione'!$E$38,$E501='Oneri di Urbanizzazione'!$E$40),IF(COUNTIF(AO$3:AO500,$F501)=0,$F501,""),""))</f>
        <v/>
      </c>
      <c r="AP501" s="111" t="str">
        <f aca="false">IF(G501="","",IF(AND($B501='Oneri di Urbanizzazione'!$E$33,$C501='Oneri di Urbanizzazione'!$E$35,$D501='Oneri di Urbanizzazione'!$E$38,$E501='Oneri di Urbanizzazione'!$E$40,$F501='Oneri di Urbanizzazione'!$E$42),IF(COUNTIF(AP$3:AP500,$G501)=0,$G501,""),""))</f>
        <v/>
      </c>
      <c r="AY501" s="1" t="n">
        <f aca="false">+AY500+1</f>
        <v>499</v>
      </c>
      <c r="AZ501" s="978" t="str">
        <f aca="false">IFERROR(VLOOKUP($AY501,BI:BP,8,FALSE()),"")</f>
        <v/>
      </c>
      <c r="BA501" s="978" t="str">
        <f aca="false">IFERROR(VLOOKUP($AY501,BJ:BQ,8,FALSE()),"")</f>
        <v/>
      </c>
      <c r="BB501" s="978" t="str">
        <f aca="false">IFERROR(VLOOKUP($AY501,BK:BR,8,FALSE()),"")</f>
        <v/>
      </c>
      <c r="BC501" s="978" t="str">
        <f aca="false">IFERROR(VLOOKUP($AY501,BL:BS,8,FALSE()),"")</f>
        <v/>
      </c>
      <c r="BD501" s="978" t="str">
        <f aca="false">IFERROR(VLOOKUP($AY501,BM:BT,8,FALSE()),"")</f>
        <v/>
      </c>
      <c r="BE501" s="978" t="str">
        <f aca="false">IFERROR(VLOOKUP($AY501,BN:BU,8,FALSE()),"")</f>
        <v/>
      </c>
      <c r="BI501" s="1" t="str">
        <f aca="false">IF(BP501&lt;&gt;"",MAX(BI$3:BI500)+1,"")</f>
        <v/>
      </c>
      <c r="BJ501" s="1" t="str">
        <f aca="false">IF(BQ501&lt;&gt;"",MAX(BJ$3:BJ500)+1,"")</f>
        <v/>
      </c>
      <c r="BK501" s="1" t="str">
        <f aca="false">IF(BR501&lt;&gt;"",MAX(BK$3:BK500)+1,"")</f>
        <v/>
      </c>
      <c r="BL501" s="1" t="str">
        <f aca="false">IF(BS501&lt;&gt;"",MAX(BL$3:BL500)+1,"")</f>
        <v/>
      </c>
      <c r="BM501" s="1" t="str">
        <f aca="false">IF(BT501&lt;&gt;"",MAX(BM$3:BM500)+1,"")</f>
        <v/>
      </c>
      <c r="BN501" s="1" t="str">
        <f aca="false">IF(BU501&lt;&gt;"",MAX(BN$3:BN500)+1,"")</f>
        <v/>
      </c>
      <c r="BP501" s="1" t="str">
        <f aca="false">IF(B501&lt;&gt;"",IF(COUNTIF(BP$3:BP500,B501)&gt;0,"",B501),"")</f>
        <v/>
      </c>
      <c r="BQ501" s="1" t="str">
        <f aca="false">IF(C501&lt;&gt;"",IF(COUNTIF(BQ$3:BQ500,C501)&gt;0,"",C501),"")</f>
        <v/>
      </c>
      <c r="BR501" s="1" t="str">
        <f aca="false">IF(D501&lt;&gt;"",IF(COUNTIF(BR$3:BR500,D501)&gt;0,"",D501),"")</f>
        <v/>
      </c>
      <c r="BS501" s="1" t="str">
        <f aca="false">IF(E501&lt;&gt;"",IF(COUNTIF(BS$3:BS500,E501)&gt;0,"",E501),"")</f>
        <v/>
      </c>
      <c r="BT501" s="1" t="str">
        <f aca="false">IF(F501&lt;&gt;"",IF(COUNTIF(BT$3:BT500,F501)&gt;0,"",F501),"")</f>
        <v/>
      </c>
      <c r="BU501" s="1" t="str">
        <f aca="false">IF(G501&lt;&gt;"",IF(COUNTIF(BU$3:BU500,G501)&gt;0,"",G501),"")</f>
        <v/>
      </c>
    </row>
    <row r="502" customFormat="false" ht="15" hidden="false" customHeight="false" outlineLevel="0" collapsed="false">
      <c r="B502" s="660"/>
      <c r="C502" s="660"/>
      <c r="D502" s="660"/>
      <c r="E502" s="1008"/>
      <c r="F502" s="660"/>
      <c r="G502" s="660"/>
      <c r="H502" s="1003"/>
      <c r="I502" s="1003"/>
      <c r="J502" s="1003"/>
      <c r="K502" s="1004"/>
      <c r="L502" s="660"/>
      <c r="M502" s="660"/>
      <c r="N502" s="1003"/>
      <c r="O502" s="1014"/>
      <c r="P502" s="1008"/>
      <c r="Q502" s="1008"/>
      <c r="R502" s="1008"/>
      <c r="S502" s="1007"/>
      <c r="BI502" s="1" t="str">
        <f aca="false">IF(BP502&lt;&gt;"",MAX(BI$3:BI501)+1,"")</f>
        <v/>
      </c>
      <c r="BJ502" s="1" t="str">
        <f aca="false">IF(BQ502&lt;&gt;"",MAX(BJ$3:BJ501)+1,"")</f>
        <v/>
      </c>
      <c r="BK502" s="1" t="str">
        <f aca="false">IF(BR502&lt;&gt;"",MAX(BK$3:BK501)+1,"")</f>
        <v/>
      </c>
      <c r="BL502" s="1" t="str">
        <f aca="false">IF(BS502&lt;&gt;"",MAX(BL$3:BL501)+1,"")</f>
        <v/>
      </c>
      <c r="BM502" s="1" t="str">
        <f aca="false">IF(BT502&lt;&gt;"",MAX(BM$3:BM501)+1,"")</f>
        <v/>
      </c>
      <c r="BN502" s="1" t="str">
        <f aca="false">IF(BU502&lt;&gt;"",MAX(BN$3:BN501)+1,"")</f>
        <v/>
      </c>
      <c r="BP502" s="1" t="str">
        <f aca="false">IF(B502&lt;&gt;"",IF(COUNTIF(BP$3:BP501,B502)&gt;0,"",B502),"")</f>
        <v/>
      </c>
      <c r="BQ502" s="1" t="str">
        <f aca="false">IF(C502&lt;&gt;"",IF(COUNTIF(BQ$3:BQ501,C502)&gt;0,"",C502),"")</f>
        <v/>
      </c>
      <c r="BR502" s="1" t="str">
        <f aca="false">IF(D502&lt;&gt;"",IF(COUNTIF(BR$3:BR501,D502)&gt;0,"",D502),"")</f>
        <v/>
      </c>
      <c r="BS502" s="1" t="str">
        <f aca="false">IF(E502&lt;&gt;"",IF(COUNTIF(BS$3:BS501,E502)&gt;0,"",E502),"")</f>
        <v/>
      </c>
      <c r="BT502" s="1" t="str">
        <f aca="false">IF(F502&lt;&gt;"",IF(COUNTIF(BT$3:BT501,F502)&gt;0,"",F502),"")</f>
        <v/>
      </c>
      <c r="BU502" s="1" t="str">
        <f aca="false">IF(G502&lt;&gt;"",IF(COUNTIF(BU$3:BU501,G502)&gt;0,"",G502),"")</f>
        <v/>
      </c>
    </row>
    <row r="503" customFormat="false" ht="12.75" hidden="false" customHeight="false" outlineLevel="0" collapsed="false">
      <c r="B503" s="660"/>
      <c r="C503" s="660"/>
      <c r="D503" s="660"/>
      <c r="E503" s="1008"/>
      <c r="F503" s="660"/>
      <c r="G503" s="660"/>
      <c r="H503" s="1003"/>
      <c r="I503" s="1003"/>
      <c r="J503" s="1003"/>
      <c r="K503" s="1004"/>
      <c r="L503" s="660"/>
      <c r="M503" s="660"/>
      <c r="N503" s="1003"/>
      <c r="O503" s="1014"/>
      <c r="P503" s="1008"/>
      <c r="Q503" s="1008"/>
      <c r="R503" s="1008"/>
    </row>
    <row r="504" customFormat="false" ht="12.75" hidden="false" customHeight="false" outlineLevel="0" collapsed="false">
      <c r="B504" s="660"/>
      <c r="C504" s="660"/>
      <c r="D504" s="660"/>
      <c r="E504" s="1008"/>
      <c r="F504" s="660"/>
      <c r="G504" s="660"/>
      <c r="H504" s="1003"/>
      <c r="I504" s="1003"/>
      <c r="J504" s="1003"/>
      <c r="K504" s="1004"/>
      <c r="L504" s="660"/>
      <c r="M504" s="660"/>
      <c r="N504" s="1003"/>
      <c r="O504" s="1014"/>
      <c r="P504" s="1008"/>
      <c r="Q504" s="1008"/>
      <c r="R504" s="1008"/>
    </row>
    <row r="505" customFormat="false" ht="12.75" hidden="false" customHeight="false" outlineLevel="0" collapsed="false">
      <c r="B505" s="660"/>
      <c r="C505" s="660"/>
      <c r="D505" s="660"/>
      <c r="E505" s="1008"/>
      <c r="F505" s="660"/>
      <c r="G505" s="660"/>
      <c r="H505" s="1003"/>
      <c r="I505" s="1003"/>
      <c r="J505" s="1003"/>
      <c r="K505" s="1004"/>
      <c r="L505" s="660"/>
      <c r="M505" s="660"/>
      <c r="N505" s="1003"/>
      <c r="O505" s="1014"/>
      <c r="P505" s="1008"/>
      <c r="Q505" s="1008"/>
      <c r="R505" s="1008"/>
    </row>
    <row r="506" customFormat="false" ht="12.75" hidden="false" customHeight="false" outlineLevel="0" collapsed="false">
      <c r="B506" s="660"/>
      <c r="C506" s="660"/>
      <c r="D506" s="660"/>
      <c r="E506" s="1008"/>
      <c r="F506" s="660"/>
      <c r="G506" s="660"/>
      <c r="H506" s="1003"/>
      <c r="I506" s="1003"/>
      <c r="J506" s="1003"/>
      <c r="K506" s="1004"/>
      <c r="L506" s="660"/>
      <c r="M506" s="660"/>
      <c r="N506" s="1003"/>
      <c r="O506" s="1014"/>
      <c r="P506" s="1008"/>
      <c r="Q506" s="1008"/>
      <c r="R506" s="1008"/>
    </row>
    <row r="507" customFormat="false" ht="12.75" hidden="false" customHeight="false" outlineLevel="0" collapsed="false">
      <c r="B507" s="660"/>
      <c r="C507" s="660"/>
      <c r="D507" s="660"/>
      <c r="E507" s="1008"/>
      <c r="F507" s="660"/>
      <c r="G507" s="660"/>
      <c r="H507" s="1003"/>
      <c r="I507" s="1003"/>
      <c r="J507" s="1003"/>
      <c r="K507" s="1004"/>
      <c r="L507" s="660"/>
      <c r="M507" s="660"/>
      <c r="N507" s="1003"/>
      <c r="O507" s="1014"/>
      <c r="P507" s="1008"/>
      <c r="Q507" s="1008"/>
      <c r="R507" s="1008"/>
    </row>
    <row r="508" customFormat="false" ht="12.75" hidden="false" customHeight="false" outlineLevel="0" collapsed="false">
      <c r="B508" s="660"/>
      <c r="C508" s="660"/>
      <c r="D508" s="660"/>
      <c r="E508" s="1008"/>
      <c r="F508" s="660"/>
      <c r="G508" s="660"/>
      <c r="H508" s="1003"/>
      <c r="I508" s="1003"/>
      <c r="J508" s="1003"/>
      <c r="K508" s="1004"/>
      <c r="L508" s="660"/>
      <c r="M508" s="660"/>
      <c r="N508" s="1003"/>
      <c r="O508" s="1014"/>
      <c r="P508" s="1008"/>
      <c r="Q508" s="1008"/>
      <c r="R508" s="1008"/>
    </row>
    <row r="509" customFormat="false" ht="12.75" hidden="false" customHeight="false" outlineLevel="0" collapsed="false">
      <c r="B509" s="660"/>
      <c r="C509" s="660"/>
      <c r="D509" s="660"/>
      <c r="E509" s="1008"/>
      <c r="F509" s="660"/>
      <c r="G509" s="660"/>
      <c r="H509" s="1003"/>
      <c r="I509" s="1003"/>
      <c r="J509" s="1003"/>
      <c r="K509" s="1004"/>
      <c r="L509" s="660"/>
      <c r="M509" s="660"/>
      <c r="N509" s="1003"/>
      <c r="O509" s="1014"/>
      <c r="P509" s="1008"/>
      <c r="Q509" s="1008"/>
      <c r="R509" s="1008"/>
    </row>
    <row r="510" customFormat="false" ht="12.75" hidden="false" customHeight="false" outlineLevel="0" collapsed="false">
      <c r="B510" s="660"/>
      <c r="C510" s="660"/>
      <c r="D510" s="660"/>
      <c r="E510" s="1008"/>
      <c r="F510" s="660"/>
      <c r="G510" s="660"/>
      <c r="H510" s="1003"/>
      <c r="I510" s="1003"/>
      <c r="J510" s="1003"/>
      <c r="K510" s="1004"/>
      <c r="L510" s="660"/>
      <c r="M510" s="660"/>
      <c r="N510" s="1003"/>
      <c r="O510" s="1014"/>
      <c r="P510" s="1008"/>
      <c r="Q510" s="1008"/>
      <c r="R510" s="1008"/>
    </row>
    <row r="511" customFormat="false" ht="12.75" hidden="false" customHeight="false" outlineLevel="0" collapsed="false">
      <c r="B511" s="660"/>
      <c r="C511" s="660"/>
      <c r="D511" s="660"/>
      <c r="E511" s="1008"/>
      <c r="F511" s="660"/>
      <c r="G511" s="660"/>
      <c r="H511" s="1003"/>
      <c r="I511" s="1003"/>
      <c r="J511" s="1003"/>
      <c r="K511" s="1004"/>
      <c r="L511" s="660"/>
      <c r="M511" s="660"/>
      <c r="N511" s="1003"/>
      <c r="O511" s="1014"/>
      <c r="P511" s="1008"/>
      <c r="Q511" s="1008"/>
      <c r="R511" s="1008"/>
    </row>
    <row r="512" customFormat="false" ht="12.75" hidden="false" customHeight="false" outlineLevel="0" collapsed="false">
      <c r="B512" s="660"/>
      <c r="C512" s="660"/>
      <c r="D512" s="660"/>
      <c r="E512" s="1008"/>
      <c r="F512" s="660"/>
      <c r="G512" s="660"/>
      <c r="H512" s="1003"/>
      <c r="I512" s="1003"/>
      <c r="J512" s="1003"/>
      <c r="K512" s="1004"/>
      <c r="L512" s="660"/>
      <c r="M512" s="660"/>
      <c r="N512" s="1003"/>
      <c r="O512" s="1014"/>
      <c r="P512" s="1008"/>
      <c r="Q512" s="1008"/>
      <c r="R512" s="1008"/>
    </row>
    <row r="513" customFormat="false" ht="12.75" hidden="false" customHeight="false" outlineLevel="0" collapsed="false">
      <c r="B513" s="660"/>
      <c r="C513" s="660"/>
      <c r="D513" s="660"/>
      <c r="E513" s="1008"/>
      <c r="F513" s="660"/>
      <c r="G513" s="660"/>
      <c r="H513" s="1003"/>
      <c r="I513" s="1003"/>
      <c r="J513" s="1003"/>
      <c r="K513" s="1004"/>
      <c r="L513" s="660"/>
      <c r="M513" s="660"/>
      <c r="N513" s="1003"/>
      <c r="O513" s="1014"/>
      <c r="P513" s="1008"/>
      <c r="Q513" s="1008"/>
      <c r="R513" s="1008"/>
    </row>
    <row r="514" customFormat="false" ht="12.75" hidden="false" customHeight="false" outlineLevel="0" collapsed="false">
      <c r="B514" s="660"/>
      <c r="C514" s="660"/>
      <c r="D514" s="660"/>
      <c r="E514" s="1008"/>
      <c r="F514" s="660"/>
      <c r="G514" s="660"/>
      <c r="H514" s="1003"/>
      <c r="I514" s="1003"/>
      <c r="J514" s="1003"/>
      <c r="K514" s="1004"/>
      <c r="L514" s="660"/>
      <c r="M514" s="660"/>
      <c r="N514" s="1003"/>
      <c r="O514" s="1014"/>
      <c r="P514" s="1008"/>
      <c r="Q514" s="1008"/>
      <c r="R514" s="1008"/>
    </row>
    <row r="515" customFormat="false" ht="12.75" hidden="false" customHeight="false" outlineLevel="0" collapsed="false">
      <c r="B515" s="660"/>
      <c r="C515" s="660"/>
      <c r="D515" s="660"/>
      <c r="E515" s="1008"/>
      <c r="F515" s="660"/>
      <c r="G515" s="660"/>
      <c r="H515" s="1003"/>
      <c r="I515" s="1003"/>
      <c r="J515" s="1003"/>
      <c r="K515" s="1004"/>
      <c r="L515" s="660"/>
      <c r="M515" s="660"/>
      <c r="N515" s="1003"/>
      <c r="O515" s="1014"/>
      <c r="P515" s="1008"/>
      <c r="Q515" s="1008"/>
      <c r="R515" s="1008"/>
    </row>
    <row r="516" customFormat="false" ht="12.75" hidden="false" customHeight="false" outlineLevel="0" collapsed="false">
      <c r="B516" s="660"/>
      <c r="C516" s="660"/>
      <c r="D516" s="660"/>
      <c r="E516" s="1008"/>
      <c r="F516" s="660"/>
      <c r="G516" s="660"/>
      <c r="H516" s="1003"/>
      <c r="I516" s="1003"/>
      <c r="J516" s="1003"/>
      <c r="K516" s="1004"/>
      <c r="L516" s="660"/>
      <c r="M516" s="660"/>
      <c r="N516" s="1003"/>
      <c r="O516" s="1014"/>
      <c r="P516" s="1008"/>
      <c r="Q516" s="1008"/>
      <c r="R516" s="1008"/>
    </row>
    <row r="517" customFormat="false" ht="12.75" hidden="false" customHeight="false" outlineLevel="0" collapsed="false">
      <c r="B517" s="660"/>
      <c r="C517" s="660"/>
      <c r="D517" s="660"/>
      <c r="E517" s="1008"/>
      <c r="F517" s="660"/>
      <c r="G517" s="660"/>
      <c r="H517" s="1003"/>
      <c r="I517" s="1003"/>
      <c r="J517" s="1003"/>
      <c r="K517" s="1004"/>
      <c r="L517" s="660"/>
      <c r="M517" s="660"/>
      <c r="N517" s="1003"/>
      <c r="O517" s="1014"/>
      <c r="P517" s="1008"/>
      <c r="Q517" s="1008"/>
      <c r="R517" s="1008"/>
    </row>
    <row r="518" customFormat="false" ht="12.75" hidden="false" customHeight="false" outlineLevel="0" collapsed="false">
      <c r="B518" s="660"/>
      <c r="C518" s="660"/>
      <c r="D518" s="660"/>
      <c r="E518" s="1008"/>
      <c r="F518" s="660"/>
      <c r="G518" s="660"/>
      <c r="H518" s="1003"/>
      <c r="I518" s="1003"/>
      <c r="J518" s="1003"/>
      <c r="K518" s="1004"/>
      <c r="L518" s="660"/>
      <c r="M518" s="660"/>
      <c r="N518" s="1003"/>
      <c r="O518" s="1014"/>
      <c r="P518" s="1008"/>
      <c r="Q518" s="1008"/>
      <c r="R518" s="1008"/>
    </row>
    <row r="519" customFormat="false" ht="12.75" hidden="false" customHeight="false" outlineLevel="0" collapsed="false">
      <c r="B519" s="660"/>
      <c r="C519" s="660"/>
      <c r="D519" s="660"/>
      <c r="E519" s="1008"/>
      <c r="F519" s="660"/>
      <c r="G519" s="660"/>
      <c r="H519" s="1003"/>
      <c r="I519" s="1003"/>
      <c r="J519" s="1003"/>
      <c r="K519" s="1004"/>
      <c r="L519" s="660"/>
      <c r="M519" s="660"/>
      <c r="N519" s="1003"/>
      <c r="O519" s="1014"/>
      <c r="P519" s="1008"/>
      <c r="Q519" s="1008"/>
      <c r="R519" s="1008"/>
    </row>
    <row r="520" customFormat="false" ht="12.75" hidden="false" customHeight="false" outlineLevel="0" collapsed="false">
      <c r="B520" s="660"/>
      <c r="C520" s="660"/>
      <c r="D520" s="660"/>
      <c r="E520" s="1008"/>
      <c r="F520" s="660"/>
      <c r="G520" s="660"/>
      <c r="H520" s="1003"/>
      <c r="I520" s="1003"/>
      <c r="J520" s="1003"/>
      <c r="K520" s="1004"/>
      <c r="L520" s="660"/>
      <c r="M520" s="660"/>
      <c r="N520" s="1003"/>
      <c r="O520" s="1014"/>
      <c r="P520" s="1008"/>
      <c r="Q520" s="1008"/>
      <c r="R520" s="1008"/>
    </row>
    <row r="521" customFormat="false" ht="12.75" hidden="false" customHeight="false" outlineLevel="0" collapsed="false">
      <c r="B521" s="660"/>
      <c r="C521" s="660"/>
      <c r="D521" s="660"/>
      <c r="E521" s="1008"/>
      <c r="F521" s="660"/>
      <c r="G521" s="660"/>
      <c r="H521" s="1003"/>
      <c r="I521" s="1003"/>
      <c r="J521" s="1003"/>
      <c r="K521" s="1004"/>
      <c r="L521" s="660"/>
      <c r="M521" s="660"/>
      <c r="N521" s="1003"/>
      <c r="O521" s="1014"/>
      <c r="P521" s="1008"/>
      <c r="Q521" s="1008"/>
      <c r="R521" s="1008"/>
    </row>
    <row r="522" customFormat="false" ht="12.75" hidden="false" customHeight="false" outlineLevel="0" collapsed="false">
      <c r="B522" s="660"/>
      <c r="C522" s="660"/>
      <c r="D522" s="660"/>
      <c r="E522" s="1008"/>
      <c r="F522" s="660"/>
      <c r="G522" s="660"/>
      <c r="H522" s="1003"/>
      <c r="I522" s="1003"/>
      <c r="J522" s="1003"/>
      <c r="K522" s="1004"/>
      <c r="L522" s="660"/>
      <c r="M522" s="660"/>
      <c r="N522" s="1003"/>
      <c r="O522" s="1014"/>
      <c r="P522" s="1008"/>
      <c r="Q522" s="1008"/>
      <c r="R522" s="1008"/>
    </row>
    <row r="523" customFormat="false" ht="12.75" hidden="false" customHeight="false" outlineLevel="0" collapsed="false">
      <c r="B523" s="660"/>
      <c r="C523" s="660"/>
      <c r="D523" s="660"/>
      <c r="E523" s="1008"/>
      <c r="F523" s="660"/>
      <c r="G523" s="660"/>
      <c r="H523" s="1003"/>
      <c r="I523" s="1003"/>
      <c r="J523" s="1003"/>
      <c r="K523" s="1004"/>
      <c r="L523" s="660"/>
      <c r="M523" s="660"/>
      <c r="N523" s="1003"/>
      <c r="O523" s="1014"/>
      <c r="P523" s="1008"/>
      <c r="Q523" s="1008"/>
      <c r="R523" s="1008"/>
    </row>
    <row r="524" customFormat="false" ht="12.75" hidden="false" customHeight="false" outlineLevel="0" collapsed="false">
      <c r="B524" s="660"/>
      <c r="C524" s="660"/>
      <c r="D524" s="660"/>
      <c r="E524" s="1008"/>
      <c r="F524" s="660"/>
      <c r="G524" s="660"/>
      <c r="H524" s="1003"/>
      <c r="I524" s="1003"/>
      <c r="J524" s="1003"/>
      <c r="K524" s="1004"/>
      <c r="L524" s="660"/>
      <c r="M524" s="660"/>
      <c r="N524" s="1003"/>
      <c r="O524" s="1014"/>
      <c r="P524" s="1008"/>
      <c r="Q524" s="1008"/>
      <c r="R524" s="1008"/>
    </row>
    <row r="525" customFormat="false" ht="12.75" hidden="false" customHeight="false" outlineLevel="0" collapsed="false">
      <c r="B525" s="660"/>
      <c r="C525" s="660"/>
      <c r="D525" s="660"/>
      <c r="E525" s="1008"/>
      <c r="F525" s="660"/>
      <c r="G525" s="660"/>
      <c r="H525" s="1003"/>
      <c r="I525" s="1003"/>
      <c r="J525" s="1003"/>
      <c r="K525" s="1004"/>
      <c r="L525" s="660"/>
      <c r="M525" s="660"/>
      <c r="N525" s="1003"/>
      <c r="O525" s="1014"/>
      <c r="P525" s="1008"/>
      <c r="Q525" s="1008"/>
      <c r="R525" s="1008"/>
    </row>
    <row r="526" customFormat="false" ht="12.75" hidden="false" customHeight="false" outlineLevel="0" collapsed="false">
      <c r="B526" s="660"/>
      <c r="C526" s="660"/>
      <c r="D526" s="660"/>
      <c r="E526" s="1008"/>
      <c r="F526" s="660"/>
      <c r="G526" s="660"/>
      <c r="H526" s="1003"/>
      <c r="I526" s="1003"/>
      <c r="J526" s="1003"/>
      <c r="K526" s="1004"/>
      <c r="L526" s="660"/>
      <c r="M526" s="660"/>
      <c r="N526" s="1003"/>
      <c r="O526" s="1014"/>
      <c r="P526" s="1008"/>
      <c r="Q526" s="1008"/>
      <c r="R526" s="1008"/>
    </row>
    <row r="527" customFormat="false" ht="12.75" hidden="false" customHeight="false" outlineLevel="0" collapsed="false">
      <c r="B527" s="660"/>
      <c r="C527" s="660"/>
      <c r="D527" s="660"/>
      <c r="E527" s="1008"/>
      <c r="F527" s="660"/>
      <c r="G527" s="660"/>
      <c r="H527" s="1003"/>
      <c r="I527" s="1003"/>
      <c r="J527" s="1003"/>
      <c r="K527" s="1004"/>
      <c r="L527" s="660"/>
      <c r="M527" s="660"/>
      <c r="N527" s="1003"/>
      <c r="O527" s="1014"/>
      <c r="P527" s="1008"/>
      <c r="Q527" s="1008"/>
      <c r="R527" s="1008"/>
    </row>
    <row r="528" customFormat="false" ht="12.75" hidden="false" customHeight="false" outlineLevel="0" collapsed="false">
      <c r="B528" s="660"/>
      <c r="C528" s="660"/>
      <c r="D528" s="660"/>
      <c r="E528" s="1008"/>
      <c r="F528" s="660"/>
      <c r="G528" s="660"/>
      <c r="H528" s="1003"/>
      <c r="I528" s="1003"/>
      <c r="J528" s="1003"/>
      <c r="K528" s="1004"/>
      <c r="L528" s="660"/>
      <c r="M528" s="660"/>
      <c r="N528" s="1003"/>
      <c r="O528" s="1014"/>
      <c r="P528" s="1008"/>
      <c r="Q528" s="1008"/>
      <c r="R528" s="1008"/>
    </row>
    <row r="529" customFormat="false" ht="12.75" hidden="false" customHeight="false" outlineLevel="0" collapsed="false">
      <c r="B529" s="660"/>
      <c r="C529" s="660"/>
      <c r="D529" s="660"/>
      <c r="E529" s="1008"/>
      <c r="F529" s="660"/>
      <c r="G529" s="660"/>
      <c r="H529" s="1003"/>
      <c r="I529" s="1003"/>
      <c r="J529" s="1003"/>
      <c r="K529" s="1004"/>
      <c r="L529" s="660"/>
      <c r="M529" s="660"/>
      <c r="N529" s="1003"/>
      <c r="O529" s="1014"/>
      <c r="P529" s="1008"/>
      <c r="Q529" s="1008"/>
      <c r="R529" s="1008"/>
    </row>
    <row r="530" customFormat="false" ht="12.75" hidden="false" customHeight="false" outlineLevel="0" collapsed="false">
      <c r="B530" s="660"/>
      <c r="C530" s="660"/>
      <c r="D530" s="660"/>
      <c r="E530" s="1008"/>
      <c r="F530" s="660"/>
      <c r="G530" s="660"/>
      <c r="H530" s="1003"/>
      <c r="I530" s="1003"/>
      <c r="J530" s="1003"/>
      <c r="K530" s="1004"/>
      <c r="L530" s="660"/>
      <c r="M530" s="660"/>
      <c r="N530" s="1003"/>
      <c r="O530" s="1014"/>
      <c r="P530" s="1008"/>
      <c r="Q530" s="1008"/>
      <c r="R530" s="1008"/>
    </row>
    <row r="531" customFormat="false" ht="12.75" hidden="false" customHeight="false" outlineLevel="0" collapsed="false">
      <c r="B531" s="660"/>
      <c r="C531" s="660"/>
      <c r="D531" s="660"/>
      <c r="E531" s="1008"/>
      <c r="F531" s="660"/>
      <c r="G531" s="660"/>
      <c r="H531" s="1003"/>
      <c r="I531" s="1003"/>
      <c r="J531" s="1003"/>
      <c r="K531" s="1004"/>
      <c r="L531" s="660"/>
      <c r="M531" s="660"/>
      <c r="N531" s="1003"/>
      <c r="O531" s="1014"/>
      <c r="P531" s="1008"/>
      <c r="Q531" s="1008"/>
      <c r="R531" s="1008"/>
    </row>
    <row r="532" customFormat="false" ht="12.75" hidden="false" customHeight="false" outlineLevel="0" collapsed="false">
      <c r="B532" s="660"/>
      <c r="C532" s="660"/>
      <c r="D532" s="660"/>
      <c r="E532" s="1008"/>
      <c r="F532" s="660"/>
      <c r="G532" s="660"/>
      <c r="H532" s="1003"/>
      <c r="I532" s="1003"/>
      <c r="J532" s="1003"/>
      <c r="K532" s="1004"/>
      <c r="L532" s="660"/>
      <c r="M532" s="660"/>
      <c r="N532" s="1003"/>
      <c r="O532" s="1014"/>
      <c r="P532" s="1008"/>
      <c r="Q532" s="1008"/>
      <c r="R532" s="1008"/>
    </row>
    <row r="533" customFormat="false" ht="12.75" hidden="false" customHeight="false" outlineLevel="0" collapsed="false">
      <c r="B533" s="660"/>
      <c r="C533" s="660"/>
      <c r="D533" s="660"/>
      <c r="E533" s="1008"/>
      <c r="F533" s="660"/>
      <c r="G533" s="660"/>
      <c r="H533" s="1003"/>
      <c r="I533" s="1003"/>
      <c r="J533" s="1003"/>
      <c r="K533" s="1004"/>
      <c r="L533" s="660"/>
      <c r="M533" s="660"/>
      <c r="N533" s="1003"/>
      <c r="O533" s="1014"/>
      <c r="P533" s="1008"/>
      <c r="Q533" s="1008"/>
      <c r="R533" s="1008"/>
    </row>
    <row r="534" customFormat="false" ht="12.75" hidden="false" customHeight="false" outlineLevel="0" collapsed="false">
      <c r="B534" s="660"/>
      <c r="C534" s="660"/>
      <c r="D534" s="660"/>
      <c r="E534" s="1008"/>
      <c r="F534" s="660"/>
      <c r="G534" s="660"/>
      <c r="H534" s="1003"/>
      <c r="I534" s="1003"/>
      <c r="J534" s="1003"/>
      <c r="K534" s="1004"/>
      <c r="L534" s="660"/>
      <c r="M534" s="660"/>
      <c r="N534" s="1003"/>
      <c r="O534" s="1014"/>
      <c r="P534" s="1008"/>
      <c r="Q534" s="1008"/>
      <c r="R534" s="1008"/>
    </row>
    <row r="535" customFormat="false" ht="12.75" hidden="false" customHeight="false" outlineLevel="0" collapsed="false">
      <c r="B535" s="660"/>
      <c r="C535" s="660"/>
      <c r="D535" s="660"/>
      <c r="E535" s="1008"/>
      <c r="F535" s="660"/>
      <c r="G535" s="660"/>
      <c r="H535" s="1003"/>
      <c r="I535" s="1003"/>
      <c r="J535" s="1003"/>
      <c r="K535" s="1004"/>
      <c r="L535" s="660"/>
      <c r="M535" s="660"/>
      <c r="N535" s="1003"/>
      <c r="O535" s="1014"/>
      <c r="P535" s="1008"/>
      <c r="Q535" s="1008"/>
      <c r="R535" s="1008"/>
    </row>
    <row r="536" customFormat="false" ht="12.75" hidden="false" customHeight="false" outlineLevel="0" collapsed="false">
      <c r="B536" s="660"/>
      <c r="C536" s="660"/>
      <c r="D536" s="660"/>
      <c r="E536" s="1008"/>
      <c r="F536" s="660"/>
      <c r="G536" s="660"/>
      <c r="H536" s="1003"/>
      <c r="I536" s="1003"/>
      <c r="J536" s="1003"/>
      <c r="K536" s="1004"/>
      <c r="L536" s="660"/>
      <c r="M536" s="660"/>
      <c r="N536" s="1003"/>
      <c r="O536" s="1014"/>
      <c r="P536" s="1008"/>
      <c r="Q536" s="1008"/>
      <c r="R536" s="1008"/>
    </row>
    <row r="537" customFormat="false" ht="12.75" hidden="false" customHeight="false" outlineLevel="0" collapsed="false">
      <c r="B537" s="660"/>
      <c r="C537" s="660"/>
      <c r="D537" s="660"/>
      <c r="E537" s="1008"/>
      <c r="F537" s="660"/>
      <c r="G537" s="660"/>
      <c r="H537" s="1003"/>
      <c r="I537" s="1003"/>
      <c r="J537" s="1003"/>
      <c r="K537" s="1004"/>
      <c r="L537" s="660"/>
      <c r="M537" s="660"/>
      <c r="N537" s="1003"/>
      <c r="O537" s="1014"/>
      <c r="P537" s="1008"/>
      <c r="Q537" s="1008"/>
      <c r="R537" s="1008"/>
    </row>
    <row r="538" customFormat="false" ht="12.75" hidden="false" customHeight="false" outlineLevel="0" collapsed="false">
      <c r="B538" s="660"/>
      <c r="C538" s="660"/>
      <c r="D538" s="660"/>
      <c r="E538" s="1008"/>
      <c r="F538" s="660"/>
      <c r="G538" s="660"/>
      <c r="H538" s="1003"/>
      <c r="I538" s="1003"/>
      <c r="J538" s="1003"/>
      <c r="K538" s="1004"/>
      <c r="L538" s="660"/>
      <c r="M538" s="660"/>
      <c r="N538" s="1003"/>
      <c r="O538" s="1014"/>
      <c r="P538" s="1008"/>
      <c r="Q538" s="1008"/>
      <c r="R538" s="1008"/>
    </row>
    <row r="539" customFormat="false" ht="12.75" hidden="false" customHeight="false" outlineLevel="0" collapsed="false">
      <c r="B539" s="660"/>
      <c r="C539" s="660"/>
      <c r="D539" s="660"/>
      <c r="E539" s="1008"/>
      <c r="F539" s="660"/>
      <c r="G539" s="660"/>
      <c r="H539" s="1003"/>
      <c r="I539" s="1003"/>
      <c r="J539" s="1003"/>
      <c r="K539" s="1004"/>
      <c r="L539" s="660"/>
      <c r="M539" s="660"/>
      <c r="N539" s="1003"/>
      <c r="O539" s="1014"/>
      <c r="P539" s="1008"/>
      <c r="Q539" s="1008"/>
      <c r="R539" s="1008"/>
    </row>
    <row r="540" customFormat="false" ht="12.75" hidden="false" customHeight="false" outlineLevel="0" collapsed="false">
      <c r="B540" s="660"/>
      <c r="C540" s="660"/>
      <c r="D540" s="660"/>
      <c r="E540" s="1008"/>
      <c r="F540" s="660"/>
      <c r="G540" s="660"/>
      <c r="H540" s="1003"/>
      <c r="I540" s="1003"/>
      <c r="J540" s="1003"/>
      <c r="K540" s="1004"/>
      <c r="L540" s="660"/>
      <c r="M540" s="660"/>
      <c r="N540" s="1003"/>
      <c r="O540" s="1014"/>
      <c r="P540" s="1008"/>
      <c r="Q540" s="1008"/>
      <c r="R540" s="1008"/>
    </row>
    <row r="541" customFormat="false" ht="12.75" hidden="false" customHeight="false" outlineLevel="0" collapsed="false">
      <c r="B541" s="660"/>
      <c r="C541" s="660"/>
      <c r="D541" s="660"/>
      <c r="E541" s="1008"/>
      <c r="F541" s="660"/>
      <c r="G541" s="660"/>
      <c r="H541" s="1003"/>
      <c r="I541" s="1003"/>
      <c r="J541" s="1003"/>
      <c r="K541" s="1004"/>
      <c r="L541" s="660"/>
      <c r="M541" s="660"/>
      <c r="N541" s="1003"/>
      <c r="O541" s="1014"/>
      <c r="P541" s="1008"/>
      <c r="Q541" s="1008"/>
      <c r="R541" s="1008"/>
    </row>
    <row r="542" customFormat="false" ht="12.75" hidden="false" customHeight="false" outlineLevel="0" collapsed="false">
      <c r="B542" s="660"/>
      <c r="C542" s="660"/>
      <c r="D542" s="660"/>
      <c r="E542" s="1008"/>
      <c r="F542" s="660"/>
      <c r="G542" s="660"/>
      <c r="H542" s="1003"/>
      <c r="I542" s="1003"/>
      <c r="J542" s="1003"/>
      <c r="K542" s="1004"/>
      <c r="L542" s="660"/>
      <c r="M542" s="660"/>
      <c r="N542" s="1003"/>
      <c r="O542" s="1014"/>
      <c r="P542" s="1008"/>
      <c r="Q542" s="1008"/>
      <c r="R542" s="1008"/>
    </row>
    <row r="543" customFormat="false" ht="12.75" hidden="false" customHeight="false" outlineLevel="0" collapsed="false">
      <c r="B543" s="660"/>
      <c r="C543" s="660"/>
      <c r="D543" s="660"/>
      <c r="E543" s="1008"/>
      <c r="F543" s="660"/>
      <c r="G543" s="660"/>
      <c r="H543" s="1003"/>
      <c r="I543" s="1003"/>
      <c r="J543" s="1003"/>
      <c r="K543" s="1004"/>
      <c r="L543" s="660"/>
      <c r="M543" s="660"/>
      <c r="N543" s="1003"/>
      <c r="O543" s="1014"/>
      <c r="P543" s="1008"/>
      <c r="Q543" s="1008"/>
      <c r="R543" s="1008"/>
    </row>
    <row r="544" customFormat="false" ht="12.75" hidden="false" customHeight="false" outlineLevel="0" collapsed="false">
      <c r="B544" s="660"/>
      <c r="C544" s="660"/>
      <c r="D544" s="660"/>
      <c r="E544" s="1008"/>
      <c r="F544" s="660"/>
      <c r="G544" s="660"/>
      <c r="H544" s="1003"/>
      <c r="I544" s="1003"/>
      <c r="J544" s="1003"/>
      <c r="K544" s="1004"/>
      <c r="L544" s="660"/>
      <c r="M544" s="660"/>
      <c r="N544" s="1003"/>
      <c r="O544" s="1014"/>
      <c r="P544" s="1008"/>
      <c r="Q544" s="1008"/>
      <c r="R544" s="1008"/>
    </row>
    <row r="545" customFormat="false" ht="12.75" hidden="false" customHeight="false" outlineLevel="0" collapsed="false">
      <c r="B545" s="660"/>
      <c r="C545" s="660"/>
      <c r="D545" s="660"/>
      <c r="E545" s="1008"/>
      <c r="F545" s="660"/>
      <c r="G545" s="660"/>
      <c r="H545" s="1003"/>
      <c r="I545" s="1003"/>
      <c r="J545" s="1003"/>
      <c r="K545" s="1004"/>
      <c r="L545" s="660"/>
      <c r="M545" s="660"/>
      <c r="N545" s="1003"/>
      <c r="O545" s="1014"/>
      <c r="P545" s="1008"/>
      <c r="Q545" s="1008"/>
      <c r="R545" s="1008"/>
    </row>
    <row r="546" customFormat="false" ht="12.75" hidden="false" customHeight="false" outlineLevel="0" collapsed="false">
      <c r="B546" s="660"/>
      <c r="C546" s="660"/>
      <c r="D546" s="660"/>
      <c r="E546" s="1008"/>
      <c r="F546" s="660"/>
      <c r="G546" s="660"/>
      <c r="H546" s="1003"/>
      <c r="I546" s="1003"/>
      <c r="J546" s="1003"/>
      <c r="K546" s="1004"/>
      <c r="L546" s="660"/>
      <c r="M546" s="660"/>
      <c r="N546" s="1003"/>
      <c r="O546" s="1014"/>
      <c r="P546" s="1008"/>
      <c r="Q546" s="1008"/>
      <c r="R546" s="1008"/>
    </row>
    <row r="547" customFormat="false" ht="12.75" hidden="false" customHeight="false" outlineLevel="0" collapsed="false">
      <c r="B547" s="660"/>
      <c r="C547" s="660"/>
      <c r="D547" s="660"/>
      <c r="E547" s="1008"/>
      <c r="F547" s="660"/>
      <c r="G547" s="660"/>
      <c r="H547" s="1003"/>
      <c r="I547" s="1003"/>
      <c r="J547" s="1003"/>
      <c r="K547" s="1004"/>
      <c r="L547" s="660"/>
      <c r="M547" s="660"/>
      <c r="N547" s="1003"/>
      <c r="O547" s="1014"/>
      <c r="P547" s="1008"/>
      <c r="Q547" s="1008"/>
      <c r="R547" s="1008"/>
    </row>
    <row r="548" customFormat="false" ht="12.75" hidden="false" customHeight="false" outlineLevel="0" collapsed="false">
      <c r="B548" s="660"/>
      <c r="C548" s="660"/>
      <c r="D548" s="660"/>
      <c r="E548" s="1008"/>
      <c r="F548" s="660"/>
      <c r="G548" s="660"/>
      <c r="H548" s="1003"/>
      <c r="I548" s="1003"/>
      <c r="J548" s="1003"/>
      <c r="K548" s="1004"/>
      <c r="L548" s="660"/>
      <c r="M548" s="660"/>
      <c r="N548" s="1003"/>
      <c r="O548" s="1014"/>
      <c r="P548" s="1008"/>
      <c r="Q548" s="1008"/>
      <c r="R548" s="1008"/>
    </row>
    <row r="549" customFormat="false" ht="12.75" hidden="false" customHeight="false" outlineLevel="0" collapsed="false">
      <c r="B549" s="660"/>
      <c r="C549" s="660"/>
      <c r="D549" s="660"/>
      <c r="E549" s="1008"/>
      <c r="F549" s="660"/>
      <c r="G549" s="660"/>
      <c r="H549" s="1003"/>
      <c r="I549" s="1003"/>
      <c r="J549" s="1003"/>
      <c r="K549" s="1004"/>
      <c r="L549" s="660"/>
      <c r="M549" s="660"/>
      <c r="N549" s="1003"/>
      <c r="O549" s="1014"/>
      <c r="P549" s="1008"/>
      <c r="Q549" s="1008"/>
      <c r="R549" s="1008"/>
    </row>
    <row r="550" customFormat="false" ht="12.75" hidden="false" customHeight="false" outlineLevel="0" collapsed="false">
      <c r="B550" s="660"/>
      <c r="C550" s="660"/>
      <c r="D550" s="660"/>
      <c r="E550" s="1008"/>
      <c r="F550" s="660"/>
      <c r="G550" s="660"/>
      <c r="H550" s="1003"/>
      <c r="I550" s="1003"/>
      <c r="J550" s="1003"/>
      <c r="K550" s="1004"/>
      <c r="L550" s="660"/>
      <c r="M550" s="660"/>
      <c r="N550" s="1003"/>
      <c r="O550" s="1014"/>
      <c r="P550" s="1008"/>
      <c r="Q550" s="1008"/>
      <c r="R550" s="1008"/>
    </row>
    <row r="551" customFormat="false" ht="12.75" hidden="false" customHeight="false" outlineLevel="0" collapsed="false">
      <c r="B551" s="660"/>
      <c r="C551" s="660"/>
      <c r="D551" s="660"/>
      <c r="E551" s="1008"/>
      <c r="F551" s="660"/>
      <c r="G551" s="660"/>
      <c r="H551" s="1003"/>
      <c r="I551" s="1003"/>
      <c r="J551" s="1003"/>
      <c r="K551" s="1004"/>
      <c r="L551" s="660"/>
      <c r="M551" s="660"/>
      <c r="N551" s="1003"/>
      <c r="O551" s="1014"/>
      <c r="P551" s="1008"/>
      <c r="Q551" s="1008"/>
      <c r="R551" s="1008"/>
    </row>
    <row r="552" customFormat="false" ht="12.75" hidden="false" customHeight="false" outlineLevel="0" collapsed="false">
      <c r="B552" s="660"/>
      <c r="C552" s="660"/>
      <c r="D552" s="660"/>
      <c r="E552" s="1008"/>
      <c r="F552" s="660"/>
      <c r="G552" s="660"/>
      <c r="H552" s="1003"/>
      <c r="I552" s="1003"/>
      <c r="J552" s="1003"/>
      <c r="K552" s="1004"/>
      <c r="L552" s="660"/>
      <c r="M552" s="660"/>
      <c r="N552" s="1003"/>
      <c r="O552" s="1014"/>
      <c r="P552" s="1008"/>
      <c r="Q552" s="1008"/>
      <c r="R552" s="1008"/>
    </row>
    <row r="553" customFormat="false" ht="12.75" hidden="false" customHeight="false" outlineLevel="0" collapsed="false">
      <c r="B553" s="660"/>
      <c r="C553" s="660"/>
      <c r="D553" s="660"/>
      <c r="E553" s="1008"/>
      <c r="F553" s="660"/>
      <c r="G553" s="660"/>
      <c r="H553" s="1003"/>
      <c r="I553" s="1003"/>
      <c r="J553" s="1003"/>
      <c r="K553" s="1004"/>
      <c r="L553" s="660"/>
      <c r="M553" s="660"/>
      <c r="N553" s="1003"/>
      <c r="O553" s="1014"/>
      <c r="P553" s="1008"/>
      <c r="Q553" s="1008"/>
      <c r="R553" s="1008"/>
    </row>
    <row r="554" customFormat="false" ht="12.75" hidden="false" customHeight="false" outlineLevel="0" collapsed="false">
      <c r="B554" s="660"/>
      <c r="C554" s="660"/>
      <c r="D554" s="660"/>
      <c r="E554" s="1008"/>
      <c r="F554" s="660"/>
      <c r="G554" s="660"/>
      <c r="H554" s="1003"/>
      <c r="I554" s="1003"/>
      <c r="J554" s="1003"/>
      <c r="K554" s="1004"/>
      <c r="L554" s="660"/>
      <c r="M554" s="660"/>
      <c r="N554" s="1003"/>
      <c r="O554" s="1014"/>
      <c r="P554" s="1008"/>
      <c r="Q554" s="1008"/>
      <c r="R554" s="1008"/>
    </row>
    <row r="555" customFormat="false" ht="12.75" hidden="false" customHeight="false" outlineLevel="0" collapsed="false">
      <c r="B555" s="660"/>
      <c r="C555" s="660"/>
      <c r="D555" s="660"/>
      <c r="E555" s="1008"/>
      <c r="F555" s="660"/>
      <c r="G555" s="660"/>
      <c r="H555" s="1003"/>
      <c r="I555" s="1003"/>
      <c r="J555" s="1003"/>
      <c r="K555" s="1004"/>
      <c r="L555" s="660"/>
      <c r="M555" s="660"/>
      <c r="N555" s="1003"/>
      <c r="O555" s="1014"/>
      <c r="P555" s="1008"/>
      <c r="Q555" s="1008"/>
      <c r="R555" s="1008"/>
    </row>
    <row r="556" customFormat="false" ht="12.75" hidden="false" customHeight="false" outlineLevel="0" collapsed="false">
      <c r="B556" s="660"/>
      <c r="C556" s="660"/>
      <c r="D556" s="660"/>
      <c r="E556" s="1008"/>
      <c r="F556" s="660"/>
      <c r="G556" s="660"/>
      <c r="H556" s="1003"/>
      <c r="I556" s="1003"/>
      <c r="J556" s="1003"/>
      <c r="K556" s="1004"/>
      <c r="L556" s="660"/>
      <c r="M556" s="660"/>
      <c r="N556" s="1003"/>
      <c r="O556" s="1014"/>
      <c r="P556" s="1008"/>
      <c r="Q556" s="1008"/>
      <c r="R556" s="1008"/>
    </row>
    <row r="557" customFormat="false" ht="12.75" hidden="false" customHeight="false" outlineLevel="0" collapsed="false">
      <c r="B557" s="660"/>
      <c r="C557" s="660"/>
      <c r="D557" s="660"/>
      <c r="E557" s="1008"/>
      <c r="F557" s="660"/>
      <c r="G557" s="660"/>
      <c r="H557" s="1003"/>
      <c r="I557" s="1003"/>
      <c r="J557" s="1003"/>
      <c r="K557" s="1004"/>
      <c r="L557" s="660"/>
      <c r="M557" s="660"/>
      <c r="N557" s="1003"/>
      <c r="O557" s="1014"/>
      <c r="P557" s="1008"/>
      <c r="Q557" s="1008"/>
      <c r="R557" s="1008"/>
    </row>
    <row r="558" customFormat="false" ht="12.75" hidden="false" customHeight="false" outlineLevel="0" collapsed="false">
      <c r="B558" s="660"/>
      <c r="C558" s="660"/>
      <c r="D558" s="660"/>
      <c r="E558" s="1008"/>
      <c r="F558" s="660"/>
      <c r="G558" s="660"/>
      <c r="H558" s="1003"/>
      <c r="I558" s="1003"/>
      <c r="J558" s="1003"/>
      <c r="K558" s="1004"/>
      <c r="L558" s="660"/>
      <c r="M558" s="660"/>
      <c r="N558" s="1003"/>
      <c r="O558" s="1014"/>
      <c r="P558" s="1008"/>
      <c r="Q558" s="1008"/>
      <c r="R558" s="1008"/>
    </row>
    <row r="559" customFormat="false" ht="12.75" hidden="false" customHeight="false" outlineLevel="0" collapsed="false">
      <c r="B559" s="660"/>
      <c r="C559" s="660"/>
      <c r="D559" s="660"/>
      <c r="E559" s="1008"/>
      <c r="F559" s="660"/>
      <c r="G559" s="660"/>
      <c r="H559" s="1003"/>
      <c r="I559" s="1003"/>
      <c r="J559" s="1003"/>
      <c r="K559" s="1004"/>
      <c r="L559" s="660"/>
      <c r="M559" s="660"/>
      <c r="N559" s="1003"/>
      <c r="O559" s="1014"/>
      <c r="P559" s="1008"/>
      <c r="Q559" s="1008"/>
      <c r="R559" s="1008"/>
    </row>
    <row r="560" customFormat="false" ht="12.75" hidden="false" customHeight="false" outlineLevel="0" collapsed="false">
      <c r="B560" s="660"/>
      <c r="C560" s="660"/>
      <c r="D560" s="660"/>
      <c r="E560" s="1008"/>
      <c r="F560" s="660"/>
      <c r="G560" s="660"/>
      <c r="H560" s="1003"/>
      <c r="I560" s="1003"/>
      <c r="J560" s="1003"/>
      <c r="K560" s="1004"/>
      <c r="L560" s="660"/>
      <c r="M560" s="660"/>
      <c r="N560" s="1003"/>
      <c r="O560" s="1014"/>
      <c r="P560" s="1008"/>
      <c r="Q560" s="1008"/>
      <c r="R560" s="1008"/>
    </row>
    <row r="561" customFormat="false" ht="12.75" hidden="false" customHeight="false" outlineLevel="0" collapsed="false">
      <c r="B561" s="660"/>
      <c r="C561" s="660"/>
      <c r="D561" s="660"/>
      <c r="E561" s="1008"/>
      <c r="F561" s="660"/>
      <c r="G561" s="660"/>
      <c r="H561" s="1003"/>
      <c r="I561" s="1003"/>
      <c r="J561" s="1003"/>
      <c r="K561" s="1004"/>
      <c r="L561" s="660"/>
      <c r="M561" s="660"/>
      <c r="N561" s="1003"/>
      <c r="O561" s="1014"/>
      <c r="P561" s="1008"/>
      <c r="Q561" s="1008"/>
      <c r="R561" s="1008"/>
    </row>
    <row r="562" customFormat="false" ht="12.75" hidden="false" customHeight="false" outlineLevel="0" collapsed="false">
      <c r="B562" s="660"/>
      <c r="C562" s="660"/>
      <c r="D562" s="660"/>
      <c r="E562" s="1008"/>
      <c r="F562" s="660"/>
      <c r="G562" s="660"/>
      <c r="H562" s="1003"/>
      <c r="I562" s="1003"/>
      <c r="J562" s="1003"/>
      <c r="K562" s="1004"/>
      <c r="L562" s="660"/>
      <c r="M562" s="660"/>
      <c r="N562" s="1003"/>
      <c r="O562" s="1014"/>
      <c r="P562" s="1008"/>
      <c r="Q562" s="1008"/>
      <c r="R562" s="1008"/>
    </row>
    <row r="563" customFormat="false" ht="12.75" hidden="false" customHeight="false" outlineLevel="0" collapsed="false">
      <c r="B563" s="660"/>
      <c r="C563" s="660"/>
      <c r="D563" s="660"/>
      <c r="E563" s="1008"/>
      <c r="F563" s="660"/>
      <c r="G563" s="660"/>
      <c r="H563" s="1003"/>
      <c r="I563" s="1003"/>
      <c r="J563" s="1003"/>
      <c r="K563" s="1004"/>
      <c r="L563" s="660"/>
      <c r="M563" s="660"/>
      <c r="N563" s="1003"/>
      <c r="O563" s="1014"/>
      <c r="P563" s="1008"/>
      <c r="Q563" s="1008"/>
      <c r="R563" s="1008"/>
    </row>
    <row r="564" customFormat="false" ht="12.75" hidden="false" customHeight="false" outlineLevel="0" collapsed="false">
      <c r="B564" s="660"/>
      <c r="C564" s="660"/>
      <c r="D564" s="660"/>
      <c r="E564" s="1008"/>
      <c r="F564" s="660"/>
      <c r="G564" s="660"/>
      <c r="H564" s="1003"/>
      <c r="I564" s="1003"/>
      <c r="J564" s="1003"/>
      <c r="K564" s="1004"/>
      <c r="L564" s="660"/>
      <c r="M564" s="660"/>
      <c r="N564" s="1003"/>
      <c r="O564" s="1014"/>
      <c r="P564" s="1008"/>
      <c r="Q564" s="1008"/>
      <c r="R564" s="1008"/>
    </row>
    <row r="565" customFormat="false" ht="12.75" hidden="false" customHeight="false" outlineLevel="0" collapsed="false">
      <c r="B565" s="660"/>
      <c r="C565" s="660"/>
      <c r="D565" s="660"/>
      <c r="E565" s="1008"/>
      <c r="F565" s="660"/>
      <c r="G565" s="660"/>
      <c r="H565" s="1003"/>
      <c r="I565" s="1003"/>
      <c r="J565" s="1003"/>
      <c r="K565" s="1004"/>
      <c r="L565" s="660"/>
      <c r="M565" s="660"/>
      <c r="N565" s="1003"/>
      <c r="O565" s="1014"/>
      <c r="P565" s="1008"/>
      <c r="Q565" s="1008"/>
      <c r="R565" s="1008"/>
    </row>
    <row r="566" customFormat="false" ht="12.75" hidden="false" customHeight="false" outlineLevel="0" collapsed="false">
      <c r="B566" s="660"/>
      <c r="C566" s="660"/>
      <c r="D566" s="660"/>
      <c r="E566" s="1008"/>
      <c r="F566" s="660"/>
      <c r="G566" s="660"/>
      <c r="H566" s="1003"/>
      <c r="I566" s="1003"/>
      <c r="J566" s="1003"/>
      <c r="K566" s="1004"/>
      <c r="L566" s="660"/>
      <c r="M566" s="660"/>
      <c r="N566" s="1003"/>
      <c r="O566" s="1014"/>
      <c r="P566" s="1008"/>
      <c r="Q566" s="1008"/>
      <c r="R566" s="1008"/>
    </row>
    <row r="567" customFormat="false" ht="12.75" hidden="false" customHeight="false" outlineLevel="0" collapsed="false">
      <c r="B567" s="660"/>
      <c r="C567" s="660"/>
      <c r="D567" s="660"/>
      <c r="E567" s="1008"/>
      <c r="F567" s="660"/>
      <c r="G567" s="660"/>
      <c r="H567" s="1003"/>
      <c r="I567" s="1003"/>
      <c r="J567" s="1003"/>
      <c r="K567" s="1004"/>
      <c r="L567" s="660"/>
      <c r="M567" s="660"/>
      <c r="N567" s="1003"/>
      <c r="O567" s="1014"/>
      <c r="P567" s="1008"/>
      <c r="Q567" s="1008"/>
      <c r="R567" s="1008"/>
    </row>
    <row r="568" customFormat="false" ht="12.75" hidden="false" customHeight="false" outlineLevel="0" collapsed="false">
      <c r="B568" s="660"/>
      <c r="C568" s="660"/>
      <c r="D568" s="660"/>
      <c r="E568" s="1008"/>
      <c r="F568" s="660"/>
      <c r="G568" s="660"/>
      <c r="H568" s="1003"/>
      <c r="I568" s="1003"/>
      <c r="J568" s="1003"/>
      <c r="K568" s="1004"/>
      <c r="L568" s="660"/>
      <c r="M568" s="660"/>
      <c r="N568" s="1003"/>
      <c r="O568" s="1014"/>
      <c r="P568" s="1008"/>
      <c r="Q568" s="1008"/>
      <c r="R568" s="1008"/>
    </row>
    <row r="569" customFormat="false" ht="12.75" hidden="false" customHeight="false" outlineLevel="0" collapsed="false">
      <c r="B569" s="660"/>
      <c r="C569" s="660"/>
      <c r="D569" s="660"/>
      <c r="E569" s="1008"/>
      <c r="F569" s="660"/>
      <c r="G569" s="660"/>
      <c r="H569" s="1003"/>
      <c r="I569" s="1003"/>
      <c r="J569" s="1003"/>
      <c r="K569" s="1004"/>
      <c r="L569" s="660"/>
      <c r="M569" s="660"/>
      <c r="N569" s="1003"/>
      <c r="O569" s="1014"/>
      <c r="P569" s="1008"/>
      <c r="Q569" s="1008"/>
      <c r="R569" s="1008"/>
    </row>
    <row r="570" customFormat="false" ht="12.75" hidden="false" customHeight="false" outlineLevel="0" collapsed="false">
      <c r="B570" s="660"/>
      <c r="C570" s="660"/>
      <c r="D570" s="660"/>
      <c r="E570" s="1008"/>
      <c r="F570" s="660"/>
      <c r="G570" s="660"/>
      <c r="H570" s="1003"/>
      <c r="I570" s="1003"/>
      <c r="J570" s="1003"/>
      <c r="K570" s="1004"/>
      <c r="L570" s="660"/>
      <c r="M570" s="660"/>
      <c r="N570" s="1003"/>
      <c r="O570" s="1014"/>
      <c r="P570" s="1008"/>
      <c r="Q570" s="1008"/>
      <c r="R570" s="1008"/>
    </row>
    <row r="571" customFormat="false" ht="12.75" hidden="false" customHeight="false" outlineLevel="0" collapsed="false">
      <c r="B571" s="660"/>
      <c r="C571" s="660"/>
      <c r="D571" s="660"/>
      <c r="E571" s="1008"/>
      <c r="F571" s="660"/>
      <c r="G571" s="660"/>
      <c r="H571" s="1003"/>
      <c r="I571" s="1003"/>
      <c r="J571" s="1003"/>
      <c r="K571" s="1004"/>
      <c r="L571" s="660"/>
      <c r="M571" s="660"/>
      <c r="N571" s="1003"/>
      <c r="O571" s="1014"/>
      <c r="P571" s="1008"/>
      <c r="Q571" s="1008"/>
      <c r="R571" s="1008"/>
    </row>
    <row r="572" customFormat="false" ht="12.75" hidden="false" customHeight="false" outlineLevel="0" collapsed="false">
      <c r="B572" s="660"/>
      <c r="C572" s="660"/>
      <c r="D572" s="660"/>
      <c r="E572" s="1008"/>
      <c r="F572" s="660"/>
      <c r="G572" s="660"/>
      <c r="H572" s="1003"/>
      <c r="I572" s="1003"/>
      <c r="J572" s="1003"/>
      <c r="K572" s="1004"/>
      <c r="L572" s="660"/>
      <c r="M572" s="660"/>
      <c r="N572" s="1003"/>
      <c r="O572" s="1014"/>
      <c r="P572" s="1008"/>
      <c r="Q572" s="1008"/>
      <c r="R572" s="1008"/>
    </row>
    <row r="573" customFormat="false" ht="12.75" hidden="false" customHeight="false" outlineLevel="0" collapsed="false">
      <c r="B573" s="660"/>
      <c r="C573" s="660"/>
      <c r="D573" s="660"/>
      <c r="E573" s="1008"/>
      <c r="F573" s="660"/>
      <c r="G573" s="660"/>
      <c r="H573" s="1003"/>
      <c r="I573" s="1003"/>
      <c r="J573" s="1003"/>
      <c r="K573" s="1004"/>
      <c r="L573" s="660"/>
      <c r="M573" s="660"/>
      <c r="N573" s="1003"/>
      <c r="O573" s="1014"/>
      <c r="P573" s="1008"/>
      <c r="Q573" s="1008"/>
      <c r="R573" s="1008"/>
    </row>
    <row r="574" customFormat="false" ht="12.75" hidden="false" customHeight="false" outlineLevel="0" collapsed="false">
      <c r="B574" s="660"/>
      <c r="C574" s="660"/>
      <c r="D574" s="660"/>
      <c r="E574" s="1008"/>
      <c r="F574" s="660"/>
      <c r="G574" s="660"/>
      <c r="H574" s="1003"/>
      <c r="I574" s="1003"/>
      <c r="J574" s="1003"/>
      <c r="K574" s="1004"/>
      <c r="L574" s="660"/>
      <c r="M574" s="660"/>
      <c r="N574" s="1003"/>
      <c r="O574" s="1014"/>
      <c r="P574" s="1008"/>
      <c r="Q574" s="1008"/>
      <c r="R574" s="1008"/>
    </row>
    <row r="575" customFormat="false" ht="12.75" hidden="false" customHeight="false" outlineLevel="0" collapsed="false">
      <c r="B575" s="660"/>
      <c r="C575" s="660"/>
      <c r="D575" s="660"/>
      <c r="E575" s="1008"/>
      <c r="F575" s="660"/>
      <c r="G575" s="660"/>
      <c r="H575" s="1003"/>
      <c r="I575" s="1003"/>
      <c r="J575" s="1003"/>
      <c r="K575" s="1004"/>
      <c r="L575" s="660"/>
      <c r="M575" s="660"/>
      <c r="N575" s="1003"/>
      <c r="O575" s="1014"/>
      <c r="P575" s="1008"/>
      <c r="Q575" s="1008"/>
      <c r="R575" s="1008"/>
    </row>
    <row r="576" customFormat="false" ht="12.75" hidden="false" customHeight="false" outlineLevel="0" collapsed="false">
      <c r="B576" s="660"/>
      <c r="C576" s="660"/>
      <c r="D576" s="660"/>
      <c r="E576" s="1008"/>
      <c r="F576" s="660"/>
      <c r="G576" s="660"/>
      <c r="H576" s="1003"/>
      <c r="I576" s="1003"/>
      <c r="J576" s="1003"/>
      <c r="K576" s="1004"/>
      <c r="L576" s="660"/>
      <c r="M576" s="660"/>
      <c r="N576" s="1003"/>
      <c r="O576" s="1014"/>
      <c r="P576" s="1008"/>
      <c r="Q576" s="1008"/>
      <c r="R576" s="1008"/>
    </row>
    <row r="577" customFormat="false" ht="12.75" hidden="false" customHeight="false" outlineLevel="0" collapsed="false">
      <c r="B577" s="660"/>
      <c r="C577" s="660"/>
      <c r="D577" s="660"/>
      <c r="E577" s="1008"/>
      <c r="F577" s="660"/>
      <c r="G577" s="660"/>
      <c r="H577" s="1003"/>
      <c r="I577" s="1003"/>
      <c r="J577" s="1003"/>
      <c r="K577" s="1004"/>
      <c r="L577" s="660"/>
      <c r="M577" s="660"/>
      <c r="N577" s="1003"/>
      <c r="O577" s="1014"/>
      <c r="P577" s="1008"/>
      <c r="Q577" s="1008"/>
      <c r="R577" s="1008"/>
    </row>
    <row r="578" customFormat="false" ht="12.75" hidden="false" customHeight="false" outlineLevel="0" collapsed="false">
      <c r="B578" s="660"/>
      <c r="C578" s="660"/>
      <c r="D578" s="660"/>
      <c r="E578" s="1008"/>
      <c r="F578" s="660"/>
      <c r="G578" s="660"/>
      <c r="H578" s="1003"/>
      <c r="I578" s="1003"/>
      <c r="J578" s="1003"/>
      <c r="K578" s="1004"/>
      <c r="L578" s="660"/>
      <c r="M578" s="660"/>
      <c r="N578" s="1003"/>
      <c r="O578" s="1014"/>
      <c r="P578" s="1008"/>
      <c r="Q578" s="1008"/>
      <c r="R578" s="1008"/>
    </row>
    <row r="579" customFormat="false" ht="12.75" hidden="false" customHeight="false" outlineLevel="0" collapsed="false">
      <c r="B579" s="660"/>
      <c r="C579" s="660"/>
      <c r="D579" s="660"/>
      <c r="E579" s="1008"/>
      <c r="F579" s="660"/>
      <c r="G579" s="660"/>
      <c r="H579" s="1003"/>
      <c r="I579" s="1003"/>
      <c r="J579" s="1003"/>
      <c r="K579" s="1004"/>
      <c r="L579" s="660"/>
      <c r="M579" s="660"/>
      <c r="N579" s="1003"/>
      <c r="O579" s="1014"/>
      <c r="P579" s="1008"/>
      <c r="Q579" s="1008"/>
      <c r="R579" s="1008"/>
    </row>
    <row r="580" customFormat="false" ht="12.75" hidden="false" customHeight="false" outlineLevel="0" collapsed="false">
      <c r="B580" s="660"/>
      <c r="C580" s="660"/>
      <c r="D580" s="660"/>
      <c r="E580" s="1008"/>
      <c r="F580" s="660"/>
      <c r="G580" s="660"/>
      <c r="H580" s="1003"/>
      <c r="I580" s="1003"/>
      <c r="J580" s="1003"/>
      <c r="K580" s="1004"/>
      <c r="L580" s="660"/>
      <c r="M580" s="660"/>
      <c r="N580" s="1003"/>
      <c r="O580" s="1014"/>
      <c r="P580" s="1008"/>
      <c r="Q580" s="1008"/>
      <c r="R580" s="1008"/>
    </row>
    <row r="581" customFormat="false" ht="12.75" hidden="false" customHeight="false" outlineLevel="0" collapsed="false">
      <c r="B581" s="660"/>
      <c r="C581" s="660"/>
      <c r="D581" s="660"/>
      <c r="E581" s="1008"/>
      <c r="F581" s="660"/>
      <c r="G581" s="660"/>
      <c r="H581" s="1003"/>
      <c r="I581" s="1003"/>
      <c r="J581" s="1003"/>
      <c r="K581" s="1004"/>
      <c r="L581" s="660"/>
      <c r="M581" s="660"/>
      <c r="N581" s="1003"/>
      <c r="O581" s="1014"/>
      <c r="P581" s="1008"/>
      <c r="Q581" s="1008"/>
      <c r="R581" s="1008"/>
    </row>
    <row r="582" customFormat="false" ht="12.75" hidden="false" customHeight="false" outlineLevel="0" collapsed="false">
      <c r="B582" s="660"/>
      <c r="C582" s="660"/>
      <c r="D582" s="660"/>
      <c r="E582" s="1008"/>
      <c r="F582" s="660"/>
      <c r="G582" s="660"/>
      <c r="H582" s="1003"/>
      <c r="I582" s="1003"/>
      <c r="J582" s="1003"/>
      <c r="K582" s="1004"/>
      <c r="L582" s="660"/>
      <c r="M582" s="660"/>
      <c r="N582" s="1003"/>
      <c r="O582" s="1014"/>
      <c r="P582" s="1008"/>
      <c r="Q582" s="1008"/>
      <c r="R582" s="1008"/>
    </row>
    <row r="583" customFormat="false" ht="12.75" hidden="false" customHeight="false" outlineLevel="0" collapsed="false">
      <c r="B583" s="660"/>
      <c r="C583" s="660"/>
      <c r="D583" s="660"/>
      <c r="E583" s="1008"/>
      <c r="F583" s="660"/>
      <c r="G583" s="660"/>
      <c r="H583" s="1003"/>
      <c r="I583" s="1003"/>
      <c r="J583" s="1003"/>
      <c r="K583" s="1004"/>
      <c r="L583" s="660"/>
      <c r="M583" s="660"/>
      <c r="N583" s="1003"/>
      <c r="O583" s="1014"/>
      <c r="P583" s="1008"/>
      <c r="Q583" s="1008"/>
      <c r="R583" s="1008"/>
    </row>
    <row r="584" customFormat="false" ht="12.75" hidden="false" customHeight="false" outlineLevel="0" collapsed="false">
      <c r="B584" s="660"/>
      <c r="C584" s="660"/>
      <c r="D584" s="660"/>
      <c r="E584" s="1008"/>
      <c r="F584" s="660"/>
      <c r="G584" s="660"/>
      <c r="H584" s="1003"/>
      <c r="I584" s="1003"/>
      <c r="J584" s="1003"/>
      <c r="K584" s="1004"/>
      <c r="L584" s="660"/>
      <c r="M584" s="660"/>
      <c r="N584" s="1003"/>
      <c r="O584" s="1014"/>
      <c r="P584" s="1008"/>
      <c r="Q584" s="1008"/>
      <c r="R584" s="1008"/>
    </row>
    <row r="585" customFormat="false" ht="12.75" hidden="false" customHeight="false" outlineLevel="0" collapsed="false">
      <c r="B585" s="660"/>
      <c r="C585" s="660"/>
      <c r="D585" s="660"/>
      <c r="E585" s="1008"/>
      <c r="F585" s="660"/>
      <c r="G585" s="660"/>
      <c r="H585" s="1003"/>
      <c r="I585" s="1003"/>
      <c r="J585" s="1003"/>
      <c r="K585" s="1004"/>
      <c r="L585" s="660"/>
      <c r="M585" s="660"/>
      <c r="N585" s="1003"/>
      <c r="O585" s="1014"/>
      <c r="P585" s="1008"/>
      <c r="Q585" s="1008"/>
      <c r="R585" s="1008"/>
    </row>
    <row r="586" customFormat="false" ht="12.75" hidden="false" customHeight="false" outlineLevel="0" collapsed="false">
      <c r="B586" s="660"/>
      <c r="C586" s="660"/>
      <c r="D586" s="660"/>
      <c r="E586" s="1008"/>
      <c r="F586" s="660"/>
      <c r="G586" s="660"/>
      <c r="H586" s="1003"/>
      <c r="I586" s="1003"/>
      <c r="J586" s="1003"/>
      <c r="K586" s="1004"/>
      <c r="L586" s="660"/>
      <c r="M586" s="660"/>
      <c r="N586" s="1003"/>
      <c r="O586" s="1014"/>
      <c r="P586" s="1008"/>
      <c r="Q586" s="1008"/>
      <c r="R586" s="1008"/>
    </row>
    <row r="587" customFormat="false" ht="12.75" hidden="false" customHeight="false" outlineLevel="0" collapsed="false">
      <c r="B587" s="660"/>
      <c r="C587" s="660"/>
      <c r="D587" s="660"/>
      <c r="E587" s="1008"/>
      <c r="F587" s="660"/>
      <c r="G587" s="660"/>
      <c r="H587" s="1003"/>
      <c r="I587" s="1003"/>
      <c r="J587" s="1003"/>
      <c r="K587" s="1004"/>
      <c r="L587" s="660"/>
      <c r="M587" s="660"/>
      <c r="N587" s="1003"/>
      <c r="O587" s="1014"/>
      <c r="P587" s="1008"/>
      <c r="Q587" s="1008"/>
      <c r="R587" s="1008"/>
    </row>
    <row r="588" customFormat="false" ht="12.75" hidden="false" customHeight="false" outlineLevel="0" collapsed="false">
      <c r="B588" s="660"/>
      <c r="C588" s="660"/>
      <c r="D588" s="660"/>
      <c r="E588" s="1008"/>
      <c r="F588" s="660"/>
      <c r="G588" s="660"/>
      <c r="H588" s="1003"/>
      <c r="I588" s="1003"/>
      <c r="J588" s="1003"/>
      <c r="K588" s="1004"/>
      <c r="L588" s="660"/>
      <c r="M588" s="660"/>
      <c r="N588" s="1003"/>
      <c r="O588" s="1014"/>
      <c r="P588" s="1008"/>
      <c r="Q588" s="1008"/>
      <c r="R588" s="1008"/>
    </row>
    <row r="589" customFormat="false" ht="12.75" hidden="false" customHeight="false" outlineLevel="0" collapsed="false">
      <c r="B589" s="660"/>
      <c r="C589" s="660"/>
      <c r="D589" s="660"/>
      <c r="E589" s="1008"/>
      <c r="F589" s="660"/>
      <c r="G589" s="660"/>
      <c r="H589" s="1003"/>
      <c r="I589" s="1003"/>
      <c r="J589" s="1003"/>
      <c r="K589" s="1004"/>
      <c r="L589" s="660"/>
      <c r="M589" s="660"/>
      <c r="N589" s="1003"/>
      <c r="O589" s="1014"/>
      <c r="P589" s="1008"/>
      <c r="Q589" s="1008"/>
      <c r="R589" s="1008"/>
    </row>
    <row r="590" customFormat="false" ht="12.75" hidden="false" customHeight="false" outlineLevel="0" collapsed="false">
      <c r="B590" s="660"/>
      <c r="C590" s="660"/>
      <c r="D590" s="660"/>
      <c r="E590" s="1008"/>
      <c r="F590" s="660"/>
      <c r="G590" s="660"/>
      <c r="H590" s="1003"/>
      <c r="I590" s="1003"/>
      <c r="J590" s="1003"/>
      <c r="K590" s="1004"/>
      <c r="L590" s="660"/>
      <c r="M590" s="660"/>
      <c r="N590" s="1003"/>
      <c r="O590" s="1014"/>
      <c r="P590" s="1008"/>
      <c r="Q590" s="1008"/>
      <c r="R590" s="1008"/>
    </row>
    <row r="591" customFormat="false" ht="12.75" hidden="false" customHeight="false" outlineLevel="0" collapsed="false">
      <c r="B591" s="660"/>
      <c r="C591" s="660"/>
      <c r="D591" s="660"/>
      <c r="E591" s="1008"/>
      <c r="F591" s="660"/>
      <c r="G591" s="660"/>
      <c r="H591" s="1003"/>
      <c r="I591" s="1003"/>
      <c r="J591" s="1003"/>
      <c r="K591" s="1004"/>
      <c r="L591" s="660"/>
      <c r="M591" s="660"/>
      <c r="N591" s="1003"/>
      <c r="O591" s="1014"/>
      <c r="P591" s="1008"/>
      <c r="Q591" s="1008"/>
      <c r="R591" s="1008"/>
    </row>
    <row r="592" customFormat="false" ht="12.75" hidden="false" customHeight="false" outlineLevel="0" collapsed="false">
      <c r="B592" s="660"/>
      <c r="C592" s="660"/>
      <c r="D592" s="660"/>
      <c r="E592" s="1008"/>
      <c r="F592" s="660"/>
      <c r="G592" s="660"/>
      <c r="H592" s="1003"/>
      <c r="I592" s="1003"/>
      <c r="J592" s="1003"/>
      <c r="K592" s="1004"/>
      <c r="L592" s="660"/>
      <c r="M592" s="660"/>
      <c r="N592" s="1003"/>
      <c r="O592" s="1014"/>
      <c r="P592" s="1008"/>
      <c r="Q592" s="1008"/>
      <c r="R592" s="1008"/>
    </row>
    <row r="593" customFormat="false" ht="12.75" hidden="false" customHeight="false" outlineLevel="0" collapsed="false">
      <c r="B593" s="660"/>
      <c r="C593" s="660"/>
      <c r="D593" s="660"/>
      <c r="E593" s="1008"/>
      <c r="F593" s="660"/>
      <c r="G593" s="660"/>
      <c r="H593" s="1003"/>
      <c r="I593" s="1003"/>
      <c r="J593" s="1003"/>
      <c r="K593" s="1004"/>
      <c r="L593" s="660"/>
      <c r="M593" s="660"/>
      <c r="N593" s="1003"/>
      <c r="O593" s="1014"/>
      <c r="P593" s="1008"/>
      <c r="Q593" s="1008"/>
      <c r="R593" s="1008"/>
    </row>
    <row r="594" customFormat="false" ht="12.75" hidden="false" customHeight="false" outlineLevel="0" collapsed="false">
      <c r="B594" s="660"/>
      <c r="C594" s="660"/>
      <c r="D594" s="660"/>
      <c r="E594" s="1008"/>
      <c r="F594" s="660"/>
      <c r="G594" s="660"/>
      <c r="H594" s="1003"/>
      <c r="I594" s="1003"/>
      <c r="J594" s="1003"/>
      <c r="K594" s="1004"/>
      <c r="L594" s="660"/>
      <c r="M594" s="660"/>
      <c r="N594" s="1003"/>
      <c r="O594" s="1014"/>
      <c r="P594" s="1008"/>
      <c r="Q594" s="1008"/>
      <c r="R594" s="1008"/>
    </row>
    <row r="595" customFormat="false" ht="12.75" hidden="false" customHeight="false" outlineLevel="0" collapsed="false">
      <c r="B595" s="660"/>
      <c r="C595" s="660"/>
      <c r="D595" s="660"/>
      <c r="E595" s="1008"/>
      <c r="F595" s="660"/>
      <c r="G595" s="660"/>
      <c r="H595" s="1003"/>
      <c r="I595" s="1003"/>
      <c r="J595" s="1003"/>
      <c r="K595" s="1004"/>
      <c r="L595" s="660"/>
      <c r="M595" s="660"/>
      <c r="N595" s="1003"/>
      <c r="O595" s="1014"/>
      <c r="P595" s="1008"/>
      <c r="Q595" s="1008"/>
      <c r="R595" s="1008"/>
    </row>
    <row r="596" customFormat="false" ht="12.75" hidden="false" customHeight="false" outlineLevel="0" collapsed="false">
      <c r="B596" s="660"/>
      <c r="C596" s="660"/>
      <c r="D596" s="660"/>
      <c r="E596" s="1008"/>
      <c r="F596" s="660"/>
      <c r="G596" s="660"/>
      <c r="H596" s="1003"/>
      <c r="I596" s="1003"/>
      <c r="J596" s="1003"/>
      <c r="K596" s="1004"/>
      <c r="L596" s="660"/>
      <c r="M596" s="660"/>
      <c r="N596" s="1003"/>
      <c r="O596" s="1014"/>
      <c r="P596" s="1008"/>
      <c r="Q596" s="1008"/>
      <c r="R596" s="1008"/>
    </row>
    <row r="597" customFormat="false" ht="12.75" hidden="false" customHeight="false" outlineLevel="0" collapsed="false">
      <c r="B597" s="660"/>
      <c r="C597" s="660"/>
      <c r="D597" s="660"/>
      <c r="E597" s="1008"/>
      <c r="F597" s="660"/>
      <c r="G597" s="660"/>
      <c r="H597" s="1003"/>
      <c r="I597" s="1003"/>
      <c r="J597" s="1003"/>
      <c r="K597" s="1004"/>
      <c r="L597" s="660"/>
      <c r="M597" s="660"/>
      <c r="N597" s="1003"/>
      <c r="O597" s="1014"/>
      <c r="P597" s="1008"/>
      <c r="Q597" s="1008"/>
      <c r="R597" s="1008"/>
    </row>
    <row r="598" customFormat="false" ht="12.75" hidden="false" customHeight="false" outlineLevel="0" collapsed="false">
      <c r="B598" s="660"/>
      <c r="C598" s="660"/>
      <c r="D598" s="660"/>
      <c r="E598" s="1008"/>
      <c r="F598" s="660"/>
      <c r="G598" s="660"/>
      <c r="H598" s="1003"/>
      <c r="I598" s="1003"/>
      <c r="J598" s="1003"/>
      <c r="K598" s="1004"/>
      <c r="L598" s="660"/>
      <c r="M598" s="660"/>
      <c r="N598" s="1003"/>
      <c r="O598" s="1014"/>
      <c r="P598" s="1008"/>
      <c r="Q598" s="1008"/>
      <c r="R598" s="1008"/>
    </row>
    <row r="599" customFormat="false" ht="12.75" hidden="false" customHeight="false" outlineLevel="0" collapsed="false">
      <c r="B599" s="660"/>
      <c r="C599" s="660"/>
      <c r="D599" s="660"/>
      <c r="E599" s="1008"/>
      <c r="F599" s="660"/>
      <c r="G599" s="660"/>
      <c r="H599" s="1003"/>
      <c r="I599" s="1003"/>
      <c r="J599" s="1003"/>
      <c r="K599" s="1004"/>
      <c r="L599" s="660"/>
      <c r="M599" s="660"/>
      <c r="N599" s="1003"/>
      <c r="O599" s="1014"/>
      <c r="P599" s="1008"/>
      <c r="Q599" s="1008"/>
      <c r="R599" s="1008"/>
    </row>
    <row r="600" customFormat="false" ht="12.75" hidden="false" customHeight="false" outlineLevel="0" collapsed="false">
      <c r="B600" s="660"/>
      <c r="C600" s="660"/>
      <c r="D600" s="660"/>
      <c r="E600" s="1008"/>
      <c r="F600" s="660"/>
      <c r="G600" s="660"/>
      <c r="H600" s="1003"/>
      <c r="I600" s="1003"/>
      <c r="J600" s="1003"/>
      <c r="K600" s="1004"/>
      <c r="L600" s="660"/>
      <c r="M600" s="660"/>
      <c r="N600" s="1003"/>
      <c r="O600" s="1014"/>
      <c r="P600" s="1008"/>
      <c r="Q600" s="1008"/>
      <c r="R600" s="1008"/>
    </row>
    <row r="601" customFormat="false" ht="12.75" hidden="false" customHeight="false" outlineLevel="0" collapsed="false">
      <c r="B601" s="660"/>
      <c r="C601" s="660"/>
      <c r="D601" s="660"/>
      <c r="E601" s="1008"/>
      <c r="F601" s="660"/>
      <c r="G601" s="660"/>
      <c r="H601" s="1003"/>
      <c r="I601" s="1003"/>
      <c r="J601" s="1003"/>
      <c r="K601" s="1004"/>
      <c r="L601" s="660"/>
      <c r="M601" s="660"/>
      <c r="N601" s="1003"/>
      <c r="O601" s="1014"/>
      <c r="P601" s="1008"/>
      <c r="Q601" s="1008"/>
      <c r="R601" s="1008"/>
    </row>
    <row r="602" customFormat="false" ht="12.75" hidden="false" customHeight="false" outlineLevel="0" collapsed="false">
      <c r="B602" s="660"/>
      <c r="C602" s="660"/>
      <c r="D602" s="660"/>
      <c r="E602" s="1008"/>
      <c r="F602" s="660"/>
      <c r="G602" s="660"/>
      <c r="H602" s="1003"/>
      <c r="I602" s="1003"/>
      <c r="J602" s="1003"/>
      <c r="K602" s="1004"/>
      <c r="L602" s="660"/>
      <c r="M602" s="660"/>
      <c r="N602" s="1003"/>
      <c r="O602" s="1014"/>
      <c r="P602" s="1008"/>
      <c r="Q602" s="1008"/>
      <c r="R602" s="1008"/>
    </row>
    <row r="603" customFormat="false" ht="12.75" hidden="false" customHeight="false" outlineLevel="0" collapsed="false">
      <c r="B603" s="660"/>
      <c r="C603" s="660"/>
      <c r="D603" s="660"/>
      <c r="E603" s="1008"/>
      <c r="F603" s="660"/>
      <c r="G603" s="660"/>
      <c r="H603" s="1003"/>
      <c r="I603" s="1003"/>
      <c r="J603" s="1003"/>
      <c r="K603" s="1004"/>
      <c r="L603" s="660"/>
      <c r="M603" s="660"/>
      <c r="N603" s="1003"/>
      <c r="O603" s="1014"/>
      <c r="P603" s="1008"/>
      <c r="Q603" s="1008"/>
      <c r="R603" s="1008"/>
    </row>
    <row r="604" customFormat="false" ht="12.75" hidden="false" customHeight="false" outlineLevel="0" collapsed="false">
      <c r="B604" s="660"/>
      <c r="C604" s="660"/>
      <c r="D604" s="660"/>
      <c r="E604" s="1008"/>
      <c r="F604" s="660"/>
      <c r="G604" s="660"/>
      <c r="H604" s="1003"/>
      <c r="I604" s="1003"/>
      <c r="J604" s="1003"/>
      <c r="K604" s="1004"/>
      <c r="L604" s="660"/>
      <c r="M604" s="660"/>
      <c r="N604" s="1003"/>
      <c r="O604" s="1014"/>
      <c r="P604" s="1008"/>
      <c r="Q604" s="1008"/>
      <c r="R604" s="1008"/>
    </row>
    <row r="605" customFormat="false" ht="12.75" hidden="false" customHeight="false" outlineLevel="0" collapsed="false">
      <c r="B605" s="660"/>
      <c r="C605" s="660"/>
      <c r="D605" s="660"/>
      <c r="E605" s="1008"/>
      <c r="F605" s="660"/>
      <c r="G605" s="660"/>
      <c r="H605" s="1003"/>
      <c r="I605" s="1003"/>
      <c r="J605" s="1003"/>
      <c r="K605" s="1004"/>
      <c r="L605" s="660"/>
      <c r="M605" s="660"/>
      <c r="N605" s="1003"/>
      <c r="O605" s="1014"/>
      <c r="P605" s="1008"/>
      <c r="Q605" s="1008"/>
      <c r="R605" s="1008"/>
    </row>
    <row r="606" customFormat="false" ht="12.75" hidden="false" customHeight="false" outlineLevel="0" collapsed="false">
      <c r="B606" s="660"/>
      <c r="C606" s="660"/>
      <c r="D606" s="660"/>
      <c r="E606" s="1008"/>
      <c r="F606" s="660"/>
      <c r="G606" s="660"/>
      <c r="H606" s="1003"/>
      <c r="I606" s="1003"/>
      <c r="J606" s="1003"/>
      <c r="K606" s="1004"/>
      <c r="L606" s="660"/>
      <c r="M606" s="660"/>
      <c r="N606" s="1003"/>
      <c r="O606" s="1014"/>
      <c r="P606" s="1008"/>
      <c r="Q606" s="1008"/>
      <c r="R606" s="1008"/>
    </row>
    <row r="607" customFormat="false" ht="12.75" hidden="false" customHeight="false" outlineLevel="0" collapsed="false">
      <c r="B607" s="660"/>
      <c r="C607" s="660"/>
      <c r="D607" s="660"/>
      <c r="E607" s="1008"/>
      <c r="F607" s="660"/>
      <c r="G607" s="660"/>
      <c r="H607" s="1003"/>
      <c r="I607" s="1003"/>
      <c r="J607" s="1003"/>
      <c r="K607" s="1004"/>
      <c r="L607" s="660"/>
      <c r="M607" s="660"/>
      <c r="N607" s="1003"/>
      <c r="O607" s="1014"/>
      <c r="P607" s="1008"/>
      <c r="Q607" s="1008"/>
      <c r="R607" s="1008"/>
    </row>
    <row r="608" customFormat="false" ht="12.75" hidden="false" customHeight="false" outlineLevel="0" collapsed="false">
      <c r="B608" s="660"/>
      <c r="C608" s="660"/>
      <c r="D608" s="660"/>
      <c r="E608" s="1008"/>
      <c r="F608" s="660"/>
      <c r="G608" s="660"/>
      <c r="H608" s="1003"/>
      <c r="I608" s="1003"/>
      <c r="J608" s="1003"/>
      <c r="K608" s="1004"/>
      <c r="L608" s="660"/>
      <c r="M608" s="660"/>
      <c r="N608" s="1003"/>
      <c r="O608" s="1014"/>
      <c r="P608" s="1008"/>
      <c r="Q608" s="1008"/>
      <c r="R608" s="1008"/>
    </row>
    <row r="609" customFormat="false" ht="12.75" hidden="false" customHeight="false" outlineLevel="0" collapsed="false">
      <c r="B609" s="660"/>
      <c r="C609" s="660"/>
      <c r="D609" s="660"/>
      <c r="E609" s="1008"/>
      <c r="F609" s="660"/>
      <c r="G609" s="660"/>
      <c r="H609" s="1003"/>
      <c r="I609" s="1003"/>
      <c r="J609" s="1003"/>
      <c r="K609" s="1004"/>
      <c r="L609" s="660"/>
      <c r="M609" s="660"/>
      <c r="N609" s="1003"/>
      <c r="O609" s="1014"/>
      <c r="P609" s="1008"/>
      <c r="Q609" s="1008"/>
      <c r="R609" s="1008"/>
    </row>
    <row r="610" customFormat="false" ht="12.75" hidden="false" customHeight="false" outlineLevel="0" collapsed="false">
      <c r="B610" s="660"/>
      <c r="C610" s="660"/>
      <c r="D610" s="660"/>
      <c r="E610" s="1008"/>
      <c r="F610" s="660"/>
      <c r="G610" s="660"/>
      <c r="H610" s="1003"/>
      <c r="I610" s="1003"/>
      <c r="J610" s="1003"/>
      <c r="K610" s="1004"/>
      <c r="L610" s="660"/>
      <c r="M610" s="660"/>
      <c r="N610" s="1003"/>
      <c r="O610" s="1014"/>
      <c r="P610" s="1008"/>
      <c r="Q610" s="1008"/>
      <c r="R610" s="1008"/>
    </row>
    <row r="611" customFormat="false" ht="12.75" hidden="false" customHeight="false" outlineLevel="0" collapsed="false">
      <c r="B611" s="660"/>
      <c r="C611" s="660"/>
      <c r="D611" s="660"/>
      <c r="E611" s="1008"/>
      <c r="F611" s="660"/>
      <c r="G611" s="660"/>
      <c r="H611" s="1003"/>
      <c r="I611" s="1003"/>
      <c r="J611" s="1003"/>
      <c r="K611" s="1004"/>
      <c r="L611" s="660"/>
      <c r="M611" s="660"/>
      <c r="N611" s="1003"/>
      <c r="O611" s="1014"/>
      <c r="P611" s="1008"/>
      <c r="Q611" s="1008"/>
      <c r="R611" s="1008"/>
    </row>
    <row r="612" customFormat="false" ht="12.75" hidden="false" customHeight="false" outlineLevel="0" collapsed="false">
      <c r="B612" s="660"/>
      <c r="C612" s="660"/>
      <c r="D612" s="660"/>
      <c r="E612" s="1008"/>
      <c r="F612" s="660"/>
      <c r="G612" s="660"/>
      <c r="H612" s="1003"/>
      <c r="I612" s="1003"/>
      <c r="J612" s="1003"/>
      <c r="K612" s="1004"/>
      <c r="L612" s="660"/>
      <c r="M612" s="660"/>
      <c r="N612" s="1003"/>
      <c r="O612" s="1014"/>
      <c r="P612" s="1008"/>
      <c r="Q612" s="1008"/>
      <c r="R612" s="1008"/>
    </row>
    <row r="613" customFormat="false" ht="12.75" hidden="false" customHeight="false" outlineLevel="0" collapsed="false">
      <c r="B613" s="660"/>
      <c r="C613" s="660"/>
      <c r="D613" s="660"/>
      <c r="E613" s="1008"/>
      <c r="F613" s="660"/>
      <c r="G613" s="660"/>
      <c r="H613" s="1003"/>
      <c r="I613" s="1003"/>
      <c r="J613" s="1003"/>
      <c r="K613" s="1004"/>
      <c r="L613" s="660"/>
      <c r="M613" s="660"/>
      <c r="N613" s="1003"/>
      <c r="O613" s="1014"/>
      <c r="P613" s="1008"/>
      <c r="Q613" s="1008"/>
      <c r="R613" s="1008"/>
    </row>
    <row r="614" customFormat="false" ht="12.75" hidden="false" customHeight="false" outlineLevel="0" collapsed="false">
      <c r="B614" s="660"/>
      <c r="C614" s="660"/>
      <c r="D614" s="660"/>
      <c r="E614" s="1008"/>
      <c r="F614" s="660"/>
      <c r="G614" s="660"/>
      <c r="H614" s="1003"/>
      <c r="I614" s="1003"/>
      <c r="J614" s="1003"/>
      <c r="K614" s="1004"/>
      <c r="L614" s="660"/>
      <c r="M614" s="660"/>
      <c r="N614" s="1003"/>
      <c r="O614" s="1014"/>
      <c r="P614" s="1008"/>
      <c r="Q614" s="1008"/>
      <c r="R614" s="1008"/>
    </row>
    <row r="615" customFormat="false" ht="12.75" hidden="false" customHeight="false" outlineLevel="0" collapsed="false">
      <c r="B615" s="660"/>
      <c r="C615" s="660"/>
      <c r="D615" s="660"/>
      <c r="E615" s="1008"/>
      <c r="F615" s="660"/>
      <c r="G615" s="660"/>
      <c r="H615" s="1003"/>
      <c r="I615" s="1003"/>
      <c r="J615" s="1003"/>
      <c r="K615" s="1004"/>
      <c r="L615" s="660"/>
      <c r="M615" s="660"/>
      <c r="N615" s="1003"/>
      <c r="O615" s="1014"/>
      <c r="P615" s="1008"/>
      <c r="Q615" s="1008"/>
      <c r="R615" s="1008"/>
    </row>
    <row r="616" customFormat="false" ht="12.75" hidden="false" customHeight="false" outlineLevel="0" collapsed="false">
      <c r="B616" s="660"/>
      <c r="C616" s="660"/>
      <c r="D616" s="660"/>
      <c r="E616" s="1008"/>
      <c r="F616" s="660"/>
      <c r="G616" s="660"/>
      <c r="H616" s="1003"/>
      <c r="I616" s="1003"/>
      <c r="J616" s="1003"/>
      <c r="K616" s="1004"/>
      <c r="L616" s="660"/>
      <c r="M616" s="660"/>
      <c r="N616" s="1003"/>
      <c r="O616" s="1014"/>
      <c r="P616" s="1008"/>
      <c r="Q616" s="1008"/>
      <c r="R616" s="1008"/>
    </row>
    <row r="617" customFormat="false" ht="12.75" hidden="false" customHeight="false" outlineLevel="0" collapsed="false">
      <c r="B617" s="660"/>
      <c r="C617" s="660"/>
      <c r="D617" s="660"/>
      <c r="E617" s="1008"/>
      <c r="F617" s="660"/>
      <c r="G617" s="660"/>
      <c r="H617" s="1003"/>
      <c r="I617" s="1003"/>
      <c r="J617" s="1003"/>
      <c r="K617" s="1004"/>
      <c r="L617" s="660"/>
      <c r="M617" s="660"/>
      <c r="N617" s="1003"/>
      <c r="O617" s="1014"/>
      <c r="P617" s="1008"/>
      <c r="Q617" s="1008"/>
      <c r="R617" s="1008"/>
    </row>
    <row r="618" customFormat="false" ht="12.75" hidden="false" customHeight="false" outlineLevel="0" collapsed="false">
      <c r="B618" s="660"/>
      <c r="C618" s="660"/>
      <c r="D618" s="660"/>
      <c r="E618" s="1008"/>
      <c r="F618" s="660"/>
      <c r="G618" s="660"/>
      <c r="H618" s="1003"/>
      <c r="I618" s="1003"/>
      <c r="J618" s="1003"/>
      <c r="K618" s="1004"/>
      <c r="L618" s="660"/>
      <c r="M618" s="660"/>
      <c r="N618" s="1003"/>
      <c r="O618" s="1014"/>
      <c r="P618" s="1008"/>
      <c r="Q618" s="1008"/>
      <c r="R618" s="1008"/>
    </row>
    <row r="619" customFormat="false" ht="12.75" hidden="false" customHeight="false" outlineLevel="0" collapsed="false">
      <c r="B619" s="660"/>
      <c r="C619" s="660"/>
      <c r="D619" s="660"/>
      <c r="E619" s="1008"/>
      <c r="F619" s="660"/>
      <c r="G619" s="660"/>
      <c r="H619" s="1003"/>
      <c r="I619" s="1003"/>
      <c r="J619" s="1003"/>
      <c r="K619" s="1004"/>
      <c r="L619" s="660"/>
      <c r="M619" s="660"/>
      <c r="N619" s="1003"/>
      <c r="O619" s="1014"/>
      <c r="P619" s="1008"/>
      <c r="Q619" s="1008"/>
      <c r="R619" s="1008"/>
    </row>
    <row r="620" customFormat="false" ht="12.75" hidden="false" customHeight="false" outlineLevel="0" collapsed="false">
      <c r="B620" s="660"/>
      <c r="C620" s="660"/>
      <c r="D620" s="660"/>
      <c r="E620" s="1008"/>
      <c r="F620" s="660"/>
      <c r="G620" s="660"/>
      <c r="H620" s="1003"/>
      <c r="I620" s="1003"/>
      <c r="J620" s="1003"/>
      <c r="K620" s="1004"/>
      <c r="L620" s="660"/>
      <c r="M620" s="660"/>
      <c r="N620" s="1003"/>
      <c r="O620" s="1014"/>
      <c r="P620" s="1008"/>
      <c r="Q620" s="1008"/>
      <c r="R620" s="1008"/>
    </row>
    <row r="621" customFormat="false" ht="12.75" hidden="false" customHeight="false" outlineLevel="0" collapsed="false">
      <c r="B621" s="660"/>
      <c r="C621" s="660"/>
      <c r="D621" s="660"/>
      <c r="E621" s="1008"/>
      <c r="F621" s="660"/>
      <c r="G621" s="660"/>
      <c r="H621" s="1003"/>
      <c r="I621" s="1003"/>
      <c r="J621" s="1003"/>
      <c r="K621" s="1004"/>
      <c r="L621" s="660"/>
      <c r="M621" s="660"/>
      <c r="N621" s="1003"/>
      <c r="O621" s="1014"/>
      <c r="P621" s="1008"/>
      <c r="Q621" s="1008"/>
      <c r="R621" s="1008"/>
    </row>
    <row r="622" customFormat="false" ht="12.75" hidden="false" customHeight="false" outlineLevel="0" collapsed="false">
      <c r="B622" s="660"/>
      <c r="C622" s="660"/>
      <c r="D622" s="660"/>
      <c r="E622" s="1008"/>
      <c r="F622" s="660"/>
      <c r="G622" s="660"/>
      <c r="H622" s="1003"/>
      <c r="I622" s="1003"/>
      <c r="J622" s="1003"/>
      <c r="K622" s="1004"/>
      <c r="L622" s="660"/>
      <c r="M622" s="660"/>
      <c r="N622" s="1003"/>
      <c r="O622" s="1014"/>
      <c r="P622" s="1008"/>
      <c r="Q622" s="1008"/>
      <c r="R622" s="1008"/>
    </row>
    <row r="623" customFormat="false" ht="12.75" hidden="false" customHeight="false" outlineLevel="0" collapsed="false">
      <c r="B623" s="660"/>
      <c r="C623" s="660"/>
      <c r="D623" s="660"/>
      <c r="E623" s="1008"/>
      <c r="F623" s="660"/>
      <c r="G623" s="660"/>
      <c r="H623" s="1003"/>
      <c r="I623" s="1003"/>
      <c r="J623" s="1003"/>
      <c r="K623" s="1004"/>
      <c r="L623" s="660"/>
      <c r="M623" s="660"/>
      <c r="N623" s="1003"/>
      <c r="O623" s="1014"/>
      <c r="P623" s="1008"/>
      <c r="Q623" s="1008"/>
      <c r="R623" s="1008"/>
    </row>
    <row r="624" customFormat="false" ht="12.75" hidden="false" customHeight="false" outlineLevel="0" collapsed="false">
      <c r="B624" s="660"/>
      <c r="C624" s="660"/>
      <c r="D624" s="660"/>
      <c r="E624" s="1008"/>
      <c r="F624" s="660"/>
      <c r="G624" s="660"/>
      <c r="H624" s="1003"/>
      <c r="I624" s="1003"/>
      <c r="J624" s="1003"/>
      <c r="K624" s="1004"/>
      <c r="L624" s="660"/>
      <c r="M624" s="660"/>
      <c r="N624" s="1003"/>
      <c r="O624" s="1014"/>
      <c r="P624" s="1008"/>
      <c r="Q624" s="1008"/>
      <c r="R624" s="1008"/>
    </row>
    <row r="625" customFormat="false" ht="12.75" hidden="false" customHeight="false" outlineLevel="0" collapsed="false">
      <c r="B625" s="660"/>
      <c r="C625" s="660"/>
      <c r="D625" s="660"/>
      <c r="E625" s="1008"/>
      <c r="F625" s="660"/>
      <c r="G625" s="660"/>
      <c r="H625" s="1003"/>
      <c r="I625" s="1003"/>
      <c r="J625" s="1003"/>
      <c r="K625" s="1004"/>
      <c r="L625" s="660"/>
      <c r="M625" s="660"/>
      <c r="N625" s="1003"/>
      <c r="O625" s="1014"/>
      <c r="P625" s="1008"/>
      <c r="Q625" s="1008"/>
      <c r="R625" s="1008"/>
    </row>
    <row r="626" customFormat="false" ht="12.75" hidden="false" customHeight="false" outlineLevel="0" collapsed="false">
      <c r="B626" s="660"/>
      <c r="C626" s="660"/>
      <c r="D626" s="660"/>
      <c r="E626" s="1008"/>
      <c r="F626" s="660"/>
      <c r="G626" s="660"/>
      <c r="H626" s="1003"/>
      <c r="I626" s="1003"/>
      <c r="J626" s="1003"/>
      <c r="K626" s="1004"/>
      <c r="L626" s="660"/>
      <c r="M626" s="660"/>
      <c r="N626" s="1003"/>
      <c r="O626" s="1014"/>
      <c r="P626" s="1008"/>
      <c r="Q626" s="1008"/>
      <c r="R626" s="1008"/>
    </row>
    <row r="627" customFormat="false" ht="12.75" hidden="false" customHeight="false" outlineLevel="0" collapsed="false">
      <c r="B627" s="660"/>
      <c r="C627" s="660"/>
      <c r="D627" s="660"/>
      <c r="E627" s="1008"/>
      <c r="F627" s="660"/>
      <c r="G627" s="660"/>
      <c r="H627" s="1003"/>
      <c r="I627" s="1003"/>
      <c r="J627" s="1003"/>
      <c r="K627" s="1004"/>
      <c r="L627" s="660"/>
      <c r="M627" s="660"/>
      <c r="N627" s="1003"/>
      <c r="O627" s="1014"/>
      <c r="P627" s="1008"/>
      <c r="Q627" s="1008"/>
      <c r="R627" s="1008"/>
    </row>
    <row r="628" customFormat="false" ht="12.75" hidden="false" customHeight="false" outlineLevel="0" collapsed="false">
      <c r="B628" s="660"/>
      <c r="C628" s="660"/>
      <c r="D628" s="660"/>
      <c r="E628" s="1008"/>
      <c r="F628" s="660"/>
      <c r="G628" s="660"/>
      <c r="H628" s="1003"/>
      <c r="I628" s="1003"/>
      <c r="J628" s="1003"/>
      <c r="K628" s="1004"/>
      <c r="L628" s="660"/>
      <c r="M628" s="660"/>
      <c r="N628" s="1003"/>
      <c r="O628" s="1014"/>
      <c r="P628" s="1008"/>
      <c r="Q628" s="1008"/>
      <c r="R628" s="1008"/>
    </row>
    <row r="629" customFormat="false" ht="12.75" hidden="false" customHeight="false" outlineLevel="0" collapsed="false">
      <c r="B629" s="660"/>
      <c r="C629" s="660"/>
      <c r="D629" s="660"/>
      <c r="E629" s="1008"/>
      <c r="F629" s="660"/>
      <c r="G629" s="660"/>
      <c r="H629" s="1003"/>
      <c r="I629" s="1003"/>
      <c r="J629" s="1003"/>
      <c r="K629" s="1004"/>
      <c r="L629" s="660"/>
      <c r="M629" s="660"/>
      <c r="N629" s="1003"/>
      <c r="O629" s="1014"/>
      <c r="P629" s="1008"/>
      <c r="Q629" s="1008"/>
      <c r="R629" s="1008"/>
    </row>
    <row r="630" customFormat="false" ht="12.75" hidden="false" customHeight="false" outlineLevel="0" collapsed="false">
      <c r="B630" s="660"/>
      <c r="C630" s="660"/>
      <c r="D630" s="660"/>
      <c r="E630" s="1008"/>
      <c r="F630" s="660"/>
      <c r="G630" s="660"/>
      <c r="H630" s="1003"/>
      <c r="I630" s="1003"/>
      <c r="J630" s="1003"/>
      <c r="K630" s="1004"/>
      <c r="L630" s="660"/>
      <c r="M630" s="660"/>
      <c r="N630" s="1003"/>
      <c r="O630" s="1014"/>
      <c r="P630" s="1008"/>
      <c r="Q630" s="1008"/>
      <c r="R630" s="1008"/>
    </row>
    <row r="631" customFormat="false" ht="12.75" hidden="false" customHeight="false" outlineLevel="0" collapsed="false">
      <c r="B631" s="660"/>
      <c r="C631" s="660"/>
      <c r="D631" s="660"/>
      <c r="E631" s="1008"/>
      <c r="F631" s="660"/>
      <c r="G631" s="660"/>
      <c r="H631" s="1003"/>
      <c r="I631" s="1003"/>
      <c r="J631" s="1003"/>
      <c r="K631" s="1004"/>
      <c r="L631" s="660"/>
      <c r="M631" s="660"/>
      <c r="N631" s="1003"/>
      <c r="O631" s="1014"/>
      <c r="P631" s="1008"/>
      <c r="Q631" s="1008"/>
      <c r="R631" s="1008"/>
    </row>
    <row r="632" customFormat="false" ht="12.75" hidden="false" customHeight="false" outlineLevel="0" collapsed="false">
      <c r="B632" s="660"/>
      <c r="C632" s="660"/>
      <c r="D632" s="660"/>
      <c r="E632" s="1008"/>
      <c r="F632" s="660"/>
      <c r="G632" s="660"/>
      <c r="H632" s="1003"/>
      <c r="I632" s="1003"/>
      <c r="J632" s="1003"/>
      <c r="K632" s="1004"/>
      <c r="L632" s="660"/>
      <c r="M632" s="660"/>
      <c r="N632" s="1003"/>
      <c r="O632" s="1014"/>
      <c r="P632" s="1008"/>
      <c r="Q632" s="1008"/>
      <c r="R632" s="1008"/>
    </row>
  </sheetData>
  <autoFilter ref="A2:AO501"/>
  <dataValidations count="2">
    <dataValidation allowBlank="true" errorStyle="stop" operator="between" showDropDown="false" showErrorMessage="true" showInputMessage="true" sqref="S51:S502" type="list">
      <formula1>"m³,m²"</formula1>
      <formula2>0</formula2>
    </dataValidation>
    <dataValidation allowBlank="true" errorStyle="stop" operator="between" showDropDown="false" showErrorMessage="true" showInputMessage="true" sqref="S3:S50" type="list">
      <formula1>"m³,m²,cad."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0000"/>
    <pageSetUpPr fitToPage="false"/>
  </sheetPr>
  <dimension ref="A1:BQ5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2" activeCellId="0" sqref="D2"/>
    </sheetView>
  </sheetViews>
  <sheetFormatPr defaultColWidth="8.6796875" defaultRowHeight="12.75" zeroHeight="false" outlineLevelRow="0" outlineLevelCol="0"/>
  <cols>
    <col collapsed="false" customWidth="true" hidden="false" outlineLevel="0" max="1" min="1" style="1" width="60"/>
    <col collapsed="false" customWidth="true" hidden="false" outlineLevel="0" max="2" min="2" style="1" width="41.29"/>
    <col collapsed="false" customWidth="true" hidden="false" outlineLevel="0" max="3" min="3" style="1" width="32"/>
    <col collapsed="false" customWidth="true" hidden="false" outlineLevel="0" max="4" min="4" style="1" width="40.57"/>
    <col collapsed="false" customWidth="true" hidden="false" outlineLevel="0" max="8" min="5" style="1" width="18.71"/>
    <col collapsed="false" customWidth="true" hidden="false" outlineLevel="0" max="9" min="9" style="1015" width="10.85"/>
    <col collapsed="false" customWidth="true" hidden="false" outlineLevel="0" max="11" min="10" style="631" width="13.86"/>
    <col collapsed="false" customWidth="true" hidden="false" outlineLevel="0" max="12" min="12" style="631" width="20.85"/>
    <col collapsed="false" customWidth="true" hidden="false" outlineLevel="0" max="13" min="13" style="631" width="18.71"/>
    <col collapsed="false" customWidth="true" hidden="false" outlineLevel="0" max="16" min="16" style="978" width="30.85"/>
    <col collapsed="false" customWidth="true" hidden="false" outlineLevel="0" max="17" min="17" style="978" width="22.15"/>
    <col collapsed="false" customWidth="true" hidden="false" outlineLevel="0" max="18" min="18" style="978" width="31.42"/>
    <col collapsed="false" customWidth="true" hidden="false" outlineLevel="0" max="19" min="19" style="978" width="16.71"/>
    <col collapsed="false" customWidth="true" hidden="false" outlineLevel="0" max="22" min="20" style="979" width="16.71"/>
    <col collapsed="false" customWidth="true" hidden="false" outlineLevel="0" max="30" min="24" style="1" width="3.15"/>
    <col collapsed="false" customWidth="true" hidden="false" outlineLevel="0" max="35" min="32" style="1" width="11.43"/>
    <col collapsed="false" customWidth="true" hidden="false" outlineLevel="0" max="45" min="45" style="978" width="30.85"/>
    <col collapsed="false" customWidth="true" hidden="false" outlineLevel="0" max="46" min="46" style="978" width="22.15"/>
    <col collapsed="false" customWidth="true" hidden="false" outlineLevel="0" max="47" min="47" style="978" width="31.42"/>
    <col collapsed="false" customWidth="true" hidden="false" outlineLevel="0" max="48" min="48" style="978" width="16.71"/>
    <col collapsed="false" customWidth="true" hidden="false" outlineLevel="0" max="51" min="49" style="979" width="16.71"/>
  </cols>
  <sheetData>
    <row r="1" customFormat="false" ht="12.75" hidden="false" customHeight="false" outlineLevel="0" collapsed="false">
      <c r="O1" s="591"/>
      <c r="P1" s="989" t="s">
        <v>484</v>
      </c>
      <c r="Q1" s="989"/>
      <c r="R1" s="989"/>
      <c r="S1" s="989"/>
      <c r="T1" s="989"/>
      <c r="U1" s="989"/>
      <c r="V1" s="989"/>
      <c r="W1" s="591"/>
      <c r="X1" s="591" t="s">
        <v>485</v>
      </c>
      <c r="Y1" s="591"/>
      <c r="Z1" s="591"/>
      <c r="AA1" s="591"/>
      <c r="AB1" s="591"/>
      <c r="AC1" s="591"/>
      <c r="AD1" s="591"/>
      <c r="AE1" s="591"/>
      <c r="AF1" s="591" t="s">
        <v>486</v>
      </c>
      <c r="AG1" s="591"/>
      <c r="AR1" s="591"/>
      <c r="AS1" s="989" t="s">
        <v>484</v>
      </c>
      <c r="AT1" s="989"/>
      <c r="AU1" s="989"/>
      <c r="AV1" s="989"/>
      <c r="AW1" s="989"/>
      <c r="AX1" s="989"/>
      <c r="AY1" s="989"/>
    </row>
    <row r="2" customFormat="false" ht="28.5" hidden="false" customHeight="true" outlineLevel="0" collapsed="false">
      <c r="A2" s="1016" t="s">
        <v>519</v>
      </c>
      <c r="B2" s="991" t="s">
        <v>520</v>
      </c>
      <c r="C2" s="991" t="s">
        <v>521</v>
      </c>
      <c r="D2" s="991" t="s">
        <v>522</v>
      </c>
      <c r="E2" s="991" t="s">
        <v>522</v>
      </c>
      <c r="F2" s="991" t="s">
        <v>522</v>
      </c>
      <c r="G2" s="991" t="s">
        <v>522</v>
      </c>
      <c r="H2" s="991" t="s">
        <v>522</v>
      </c>
      <c r="I2" s="992" t="s">
        <v>523</v>
      </c>
      <c r="J2" s="991" t="s">
        <v>524</v>
      </c>
      <c r="K2" s="991" t="s">
        <v>330</v>
      </c>
      <c r="L2" s="991" t="s">
        <v>525</v>
      </c>
      <c r="M2" s="991" t="s">
        <v>526</v>
      </c>
      <c r="O2" s="998"/>
      <c r="P2" s="997" t="str">
        <f aca="false">B2</f>
        <v>Tipo Intervento</v>
      </c>
      <c r="Q2" s="997" t="str">
        <f aca="false">C2</f>
        <v>Destinazione D'uso</v>
      </c>
      <c r="R2" s="997" t="str">
        <f aca="false">D2</f>
        <v>ND</v>
      </c>
      <c r="S2" s="997" t="str">
        <f aca="false">E2</f>
        <v>ND</v>
      </c>
      <c r="T2" s="997" t="str">
        <f aca="false">F2</f>
        <v>ND</v>
      </c>
      <c r="U2" s="997" t="str">
        <f aca="false">G2</f>
        <v>ND</v>
      </c>
      <c r="V2" s="997" t="str">
        <f aca="false">H2</f>
        <v>ND</v>
      </c>
      <c r="W2" s="998"/>
      <c r="X2" s="998" t="str">
        <f aca="false">B2</f>
        <v>Tipo Intervento</v>
      </c>
      <c r="Y2" s="998" t="str">
        <f aca="false">C2</f>
        <v>Destinazione D'uso</v>
      </c>
      <c r="Z2" s="998" t="str">
        <f aca="false">D2</f>
        <v>ND</v>
      </c>
      <c r="AA2" s="998" t="str">
        <f aca="false">E2</f>
        <v>ND</v>
      </c>
      <c r="AB2" s="998" t="str">
        <f aca="false">F2</f>
        <v>ND</v>
      </c>
      <c r="AC2" s="998" t="str">
        <f aca="false">G2</f>
        <v>ND</v>
      </c>
      <c r="AD2" s="998" t="str">
        <f aca="false">H2</f>
        <v>ND</v>
      </c>
      <c r="AE2" s="998"/>
      <c r="AF2" s="998" t="str">
        <f aca="false">B2</f>
        <v>Tipo Intervento</v>
      </c>
      <c r="AG2" s="998" t="str">
        <f aca="false">C2</f>
        <v>Destinazione D'uso</v>
      </c>
      <c r="AH2" s="998" t="str">
        <f aca="false">D2</f>
        <v>ND</v>
      </c>
      <c r="AI2" s="998" t="str">
        <f aca="false">E2</f>
        <v>ND</v>
      </c>
      <c r="AJ2" s="998" t="str">
        <f aca="false">F2</f>
        <v>ND</v>
      </c>
      <c r="AK2" s="998" t="str">
        <f aca="false">G2</f>
        <v>ND</v>
      </c>
      <c r="AL2" s="998" t="str">
        <f aca="false">H2</f>
        <v>ND</v>
      </c>
      <c r="AR2" s="998"/>
      <c r="AS2" s="997" t="str">
        <f aca="false">B2</f>
        <v>Tipo Intervento</v>
      </c>
      <c r="AT2" s="997" t="str">
        <f aca="false">C2</f>
        <v>Destinazione D'uso</v>
      </c>
      <c r="AU2" s="997" t="str">
        <f aca="false">D2</f>
        <v>ND</v>
      </c>
      <c r="AV2" s="997" t="str">
        <f aca="false">E2</f>
        <v>ND</v>
      </c>
      <c r="AW2" s="997" t="str">
        <f aca="false">F2</f>
        <v>ND</v>
      </c>
      <c r="AX2" s="997" t="str">
        <f aca="false">G2</f>
        <v>ND</v>
      </c>
      <c r="AY2" s="997" t="str">
        <f aca="false">H2</f>
        <v>ND</v>
      </c>
      <c r="BC2" s="998" t="str">
        <f aca="false">X2</f>
        <v>Tipo Intervento</v>
      </c>
      <c r="BD2" s="998" t="str">
        <f aca="false">Y2</f>
        <v>Destinazione D'uso</v>
      </c>
      <c r="BE2" s="998" t="str">
        <f aca="false">Z2</f>
        <v>ND</v>
      </c>
      <c r="BF2" s="998" t="str">
        <f aca="false">AA2</f>
        <v>ND</v>
      </c>
      <c r="BG2" s="998" t="str">
        <f aca="false">AB2</f>
        <v>ND</v>
      </c>
      <c r="BH2" s="998" t="str">
        <f aca="false">AC2</f>
        <v>ND</v>
      </c>
      <c r="BI2" s="998" t="str">
        <f aca="false">AD2</f>
        <v>ND</v>
      </c>
      <c r="BK2" s="998" t="str">
        <f aca="false">B2</f>
        <v>Tipo Intervento</v>
      </c>
      <c r="BL2" s="998" t="str">
        <f aca="false">C2</f>
        <v>Destinazione D'uso</v>
      </c>
      <c r="BM2" s="998" t="str">
        <f aca="false">D2</f>
        <v>ND</v>
      </c>
      <c r="BN2" s="998" t="str">
        <f aca="false">E2</f>
        <v>ND</v>
      </c>
      <c r="BO2" s="998" t="str">
        <f aca="false">F2</f>
        <v>ND</v>
      </c>
      <c r="BP2" s="998" t="str">
        <f aca="false">G2</f>
        <v>ND</v>
      </c>
      <c r="BQ2" s="998" t="str">
        <f aca="false">H2</f>
        <v>ND</v>
      </c>
    </row>
    <row r="3" customFormat="false" ht="13.8" hidden="false" customHeight="false" outlineLevel="0" collapsed="false">
      <c r="A3" s="1017" t="str">
        <f aca="false">CONCATENATE(B3,C3,D3,E3,F3,G3,H3)</f>
        <v>Costruzione e RicostruzioneResidenziale</v>
      </c>
      <c r="B3" s="662" t="s">
        <v>155</v>
      </c>
      <c r="C3" s="662" t="s">
        <v>157</v>
      </c>
      <c r="D3" s="1018"/>
      <c r="E3" s="1019"/>
      <c r="F3" s="1001"/>
      <c r="G3" s="1001"/>
      <c r="H3" s="1001"/>
      <c r="I3" s="1020" t="n">
        <v>218.76</v>
      </c>
      <c r="J3" s="1021" t="s">
        <v>131</v>
      </c>
      <c r="K3" s="1022"/>
      <c r="L3" s="1023" t="s">
        <v>357</v>
      </c>
      <c r="M3" s="1024" t="s">
        <v>157</v>
      </c>
      <c r="O3" s="1" t="n">
        <v>1</v>
      </c>
      <c r="P3" s="978" t="s">
        <v>71</v>
      </c>
      <c r="Q3" s="978" t="str">
        <f aca="false">IFERROR(VLOOKUP($O3,Y:AG,9,FALSE()),"")</f>
        <v>Residenziale</v>
      </c>
      <c r="R3" s="978" t="str">
        <f aca="false">IFERROR(VLOOKUP($O3,Z:AH,9,FALSE()),"")</f>
        <v/>
      </c>
      <c r="S3" s="978" t="str">
        <f aca="false">IFERROR(VLOOKUP($O3,AA:AI,9,FALSE()),"")</f>
        <v/>
      </c>
      <c r="T3" s="978" t="str">
        <f aca="false">IFERROR(VLOOKUP($O3,AB:AJ,9,FALSE()),"")</f>
        <v/>
      </c>
      <c r="U3" s="978" t="str">
        <f aca="false">IFERROR(VLOOKUP($O3,AC:AK,9,FALSE()),"")</f>
        <v/>
      </c>
      <c r="V3" s="978" t="str">
        <f aca="false">IFERROR(VLOOKUP($O3,AD:AL,9,FALSE()),"")</f>
        <v/>
      </c>
      <c r="X3" s="1" t="n">
        <f aca="false">IF(AF3&lt;&gt;"",1,"")</f>
        <v>1</v>
      </c>
      <c r="Y3" s="1" t="n">
        <f aca="false">IF(AG3&lt;&gt;"",1,"")</f>
        <v>1</v>
      </c>
      <c r="Z3" s="1" t="str">
        <f aca="false">IF(AH3&lt;&gt;"",1,"")</f>
        <v/>
      </c>
      <c r="AA3" s="1" t="str">
        <f aca="false">IF(AI3&lt;&gt;"",1,"")</f>
        <v/>
      </c>
      <c r="AB3" s="1" t="str">
        <f aca="false">IF(AJ3&lt;&gt;"",1,"")</f>
        <v/>
      </c>
      <c r="AC3" s="1" t="str">
        <f aca="false">IF(AK3&lt;&gt;"",1,"")</f>
        <v/>
      </c>
      <c r="AD3" s="1" t="str">
        <f aca="false">IF(AL3&lt;&gt;"",1,"")</f>
        <v/>
      </c>
      <c r="AF3" s="591" t="str">
        <f aca="false">B3</f>
        <v>Costruzione e Ricostruzione</v>
      </c>
      <c r="AG3" s="1" t="str">
        <f aca="false">IF(C3&lt;&gt;"",IF($B3='Determinazione classe'!$D$57,CC_Parametri!C3,""),"")</f>
        <v>Residenziale</v>
      </c>
      <c r="AH3" s="1" t="str">
        <f aca="false">IF(D3&lt;&gt;"",IF(AND($B3='Determinazione classe'!$D$57,$C3='Determinazione classe'!$D$58),D3,""),"")</f>
        <v/>
      </c>
      <c r="AI3" s="1" t="str">
        <f aca="false">IF(E3&lt;&gt;"",IF(AND($B3='Determinazione classe'!$D$57,$C3='Determinazione classe'!$D$58,$D3='Determinazione classe'!$D$59),E3,""),"")</f>
        <v/>
      </c>
      <c r="AJ3" s="1" t="str">
        <f aca="false">IF(F3&lt;&gt;"",IF(AND($B3='Determinazione classe'!$D$57,$C3='Determinazione classe'!$D$58,$D3='Determinazione classe'!$D$59,$E3='Determinazione classe'!$D$60),F3,""),"")</f>
        <v/>
      </c>
      <c r="AK3" s="1" t="str">
        <f aca="false">IF(G3&lt;&gt;"",IF(AND($B3='Determinazione classe'!$D$57,$C3='Determinazione classe'!$D$58,$D3='Determinazione classe'!$D$59,$E3='Determinazione classe'!$D$60,$F3='Determinazione classe'!$D$61),G3,""),"")</f>
        <v/>
      </c>
      <c r="AL3" s="1" t="str">
        <f aca="false">IF(H3&lt;&gt;"",IF(AND($B3='Determinazione classe'!$D$57,$C3='Determinazione classe'!$D$58,$D3='Determinazione classe'!$D$59,$E3='Determinazione classe'!$D$60,$F3='Determinazione classe'!$D$61,$G3='Determinazione classe'!$D$62),H3,""),"")</f>
        <v/>
      </c>
      <c r="AR3" s="1" t="n">
        <v>1</v>
      </c>
      <c r="AS3" s="978" t="str">
        <f aca="false">IFERROR(VLOOKUP(AR3,BC:BK,9,FALSE()),"")</f>
        <v>Costruzione e Ricostruzione</v>
      </c>
      <c r="AT3" s="978" t="str">
        <f aca="false">IFERROR(VLOOKUP($O3,BD:BL,9,FALSE()),"")</f>
        <v>Residenziale</v>
      </c>
      <c r="AU3" s="978" t="str">
        <f aca="false">IFERROR(VLOOKUP($O3,BE:BM,9,FALSE()),"")</f>
        <v/>
      </c>
      <c r="AV3" s="978" t="str">
        <f aca="false">IFERROR(VLOOKUP($O3,BF:BN,9,FALSE()),"")</f>
        <v/>
      </c>
      <c r="AW3" s="978" t="str">
        <f aca="false">IFERROR(VLOOKUP($O3,BG:BO,9,FALSE()),"")</f>
        <v/>
      </c>
      <c r="AX3" s="978" t="str">
        <f aca="false">IFERROR(VLOOKUP($O3,BH:BP,9,FALSE()),"")</f>
        <v/>
      </c>
      <c r="AY3" s="978" t="str">
        <f aca="false">IFERROR(VLOOKUP($O3,BI:BQ,9,FALSE()),"")</f>
        <v/>
      </c>
      <c r="BC3" s="1" t="n">
        <f aca="false">IF(BK3&lt;&gt;"",1,"")</f>
        <v>1</v>
      </c>
      <c r="BD3" s="1" t="n">
        <f aca="false">IF(BL3&lt;&gt;"",1,"")</f>
        <v>1</v>
      </c>
      <c r="BE3" s="1" t="str">
        <f aca="false">IF(BM3&lt;&gt;"",1,"")</f>
        <v/>
      </c>
      <c r="BF3" s="1" t="str">
        <f aca="false">IF(BN3&lt;&gt;"",1,"")</f>
        <v/>
      </c>
      <c r="BG3" s="1" t="str">
        <f aca="false">IF(BO3&lt;&gt;"",1,"")</f>
        <v/>
      </c>
      <c r="BH3" s="1" t="str">
        <f aca="false">IF(BP3&lt;&gt;"",1,"")</f>
        <v/>
      </c>
      <c r="BI3" s="1" t="str">
        <f aca="false">IF(BQ3&lt;&gt;"",1,"")</f>
        <v/>
      </c>
      <c r="BK3" s="1" t="str">
        <f aca="false">IF(B3&lt;&gt;"",B3,"")</f>
        <v>Costruzione e Ricostruzione</v>
      </c>
      <c r="BL3" s="1" t="str">
        <f aca="false">IF(C3&lt;&gt;"",C3,"")</f>
        <v>Residenziale</v>
      </c>
      <c r="BM3" s="1" t="str">
        <f aca="false">IF(D3&lt;&gt;"",D3,"")</f>
        <v/>
      </c>
      <c r="BN3" s="1" t="str">
        <f aca="false">IF(E3&lt;&gt;"",E3,"")</f>
        <v/>
      </c>
      <c r="BO3" s="1" t="str">
        <f aca="false">IF(F3&lt;&gt;"",F3,"")</f>
        <v/>
      </c>
      <c r="BP3" s="1" t="str">
        <f aca="false">IF(G3&lt;&gt;"",G3,"")</f>
        <v/>
      </c>
      <c r="BQ3" s="1" t="str">
        <f aca="false">IF(H3&lt;&gt;"",H3,"")</f>
        <v/>
      </c>
    </row>
    <row r="4" customFormat="false" ht="13.8" hidden="false" customHeight="false" outlineLevel="0" collapsed="false">
      <c r="A4" s="1017" t="str">
        <f aca="false">CONCATENATE(B4,C4,D4,E4,F4,G4,H4)</f>
        <v>RistrutturazioneResidenziale</v>
      </c>
      <c r="B4" s="662" t="s">
        <v>453</v>
      </c>
      <c r="C4" s="662" t="s">
        <v>157</v>
      </c>
      <c r="D4" s="1018"/>
      <c r="E4" s="1019"/>
      <c r="F4" s="1001"/>
      <c r="G4" s="1001"/>
      <c r="H4" s="1001"/>
      <c r="I4" s="1020" t="n">
        <v>218.76</v>
      </c>
      <c r="J4" s="1021" t="s">
        <v>131</v>
      </c>
      <c r="K4" s="1021"/>
      <c r="L4" s="1023" t="s">
        <v>453</v>
      </c>
      <c r="M4" s="1024" t="s">
        <v>157</v>
      </c>
      <c r="O4" s="1" t="n">
        <f aca="false">+O3+1</f>
        <v>2</v>
      </c>
      <c r="P4" s="978" t="str">
        <f aca="false">IFERROR(VLOOKUP(O3,X:AF,9,FALSE()),"")</f>
        <v>Costruzione e Ricostruzione</v>
      </c>
      <c r="Q4" s="978" t="str">
        <f aca="false">IFERROR(VLOOKUP(O4,Y:AG,9,FALSE()),"")</f>
        <v/>
      </c>
      <c r="R4" s="978" t="str">
        <f aca="false">IFERROR(VLOOKUP(O4,Z:AH,9,FALSE()),"")</f>
        <v/>
      </c>
      <c r="S4" s="978" t="str">
        <f aca="false">IFERROR(VLOOKUP($O4,AA:AI,9,FALSE()),"")</f>
        <v/>
      </c>
      <c r="T4" s="978" t="str">
        <f aca="false">IFERROR(VLOOKUP($O4,AB:AJ,9,FALSE()),"")</f>
        <v/>
      </c>
      <c r="U4" s="978" t="str">
        <f aca="false">IFERROR(VLOOKUP($O4,AC:AK,9,FALSE()),"")</f>
        <v/>
      </c>
      <c r="V4" s="978" t="str">
        <f aca="false">IFERROR(VLOOKUP($O4,AD:AL,9,FALSE()),"")</f>
        <v/>
      </c>
      <c r="X4" s="1" t="n">
        <f aca="false">IF(AF4&lt;&gt;"",MAX(X$3:X3)+1,"")</f>
        <v>2</v>
      </c>
      <c r="Y4" s="1" t="str">
        <f aca="false">IF(AG4&lt;&gt;"",MAX(Y$3:Y3)+1,"")</f>
        <v/>
      </c>
      <c r="Z4" s="1" t="str">
        <f aca="false">IF(AH4&lt;&gt;"",MAX(Z$3:Z3)+1,"")</f>
        <v/>
      </c>
      <c r="AA4" s="1" t="str">
        <f aca="false">IF(AI4&lt;&gt;"",MAX(AA$3:AA3)+1,"")</f>
        <v/>
      </c>
      <c r="AB4" s="1" t="str">
        <f aca="false">IF(AJ4&lt;&gt;"",MAX(AB$3:AB3)+1,"")</f>
        <v/>
      </c>
      <c r="AC4" s="1" t="str">
        <f aca="false">IF(AK4&lt;&gt;"",MAX(AC$3:AC3)+1,"")</f>
        <v/>
      </c>
      <c r="AD4" s="1" t="str">
        <f aca="false">IF(AL4&lt;&gt;"",MAX(AD$3:AD3)+1,"")</f>
        <v/>
      </c>
      <c r="AF4" s="1" t="str">
        <f aca="false">IF(B4="","",IF(COUNTIF(AF$3:$AI3,B4)=0,B4,""))</f>
        <v>Ristrutturazione</v>
      </c>
      <c r="AG4" s="1" t="str">
        <f aca="false">IF(C4&lt;&gt;"",IF(B4="","",IF($B4='Determinazione classe'!$D$57,IF(COUNTIF(AG$3:$AG3,$C4)=0,$C4,""),"")),"")</f>
        <v/>
      </c>
      <c r="AH4" s="1" t="str">
        <f aca="false">IF(D4&lt;&gt;"",IF(B4="","",IF(AND($B4='Determinazione classe'!$D$57,$C4='Determinazione classe'!$D$58),IF(COUNTIF(AH$3:AH3,$D4)=0,$D4,""),"")),"")</f>
        <v/>
      </c>
      <c r="AI4" s="1" t="str">
        <f aca="false">IF(E4&lt;&gt;"",IF(B4="","",IF(AND($B4='Determinazione classe'!$D$57,$C4='Determinazione classe'!$D$58,$D4='Determinazione classe'!$D$59),IF(COUNTIF(AI$3:AI3,$E4)=0,$E4,""),"")),"")</f>
        <v/>
      </c>
      <c r="AJ4" s="1" t="str">
        <f aca="false">IF(F4&lt;&gt;"",IF(B4="","",IF(AND($B4='Determinazione classe'!$D$57,$C4='Determinazione classe'!$D$58,$D4='Determinazione classe'!$D$59,$E4='Determinazione classe'!$D$60),IF(COUNTIF(AJ$3:AJ3,$F4)=0,$F4,""),"")),"")</f>
        <v/>
      </c>
      <c r="AK4" s="1" t="str">
        <f aca="false">IF(G4&lt;&gt;"",IF(B4="","",IF(AND($B4='Determinazione classe'!$D$57,$C4='Determinazione classe'!$D$58,$D4='Determinazione classe'!$D$59,$E4='Determinazione classe'!$D$60,$F4='Determinazione classe'!$D$61),IF(COUNTIF(AK$3:AK3,$G4)=0,$G4,""),"")),"")</f>
        <v/>
      </c>
      <c r="AL4" s="1" t="str">
        <f aca="false">IF(H4&lt;&gt;"",IF(B4="","",IF(AND($B4='Determinazione classe'!$D$57,$C4='Determinazione classe'!$D$58,$D4='Determinazione classe'!$D$59,$E4='Determinazione classe'!$D$60,$F4='Determinazione classe'!$D$61,$G4='Determinazione classe'!$D$62),IF(COUNTIF(AL$3:AL3,$H4)=0,$H4,""),"")),"")</f>
        <v/>
      </c>
      <c r="AR4" s="1" t="n">
        <f aca="false">+AR3+1</f>
        <v>2</v>
      </c>
      <c r="AS4" s="978" t="str">
        <f aca="false">IFERROR(VLOOKUP(AR4,BC:BK,9,FALSE()),"")</f>
        <v>Ristrutturazione</v>
      </c>
      <c r="AT4" s="978" t="str">
        <f aca="false">IFERROR(VLOOKUP($O4,BD:BL,9,FALSE()),"")</f>
        <v/>
      </c>
      <c r="AU4" s="978" t="str">
        <f aca="false">IFERROR(VLOOKUP($O4,BE:BM,9,FALSE()),"")</f>
        <v/>
      </c>
      <c r="AV4" s="978" t="str">
        <f aca="false">IFERROR(VLOOKUP($O4,BF:BN,9,FALSE()),"")</f>
        <v/>
      </c>
      <c r="AW4" s="978" t="str">
        <f aca="false">IFERROR(VLOOKUP($O4,BG:BO,9,FALSE()),"")</f>
        <v/>
      </c>
      <c r="AX4" s="978" t="str">
        <f aca="false">IFERROR(VLOOKUP($O4,BH:BP,9,FALSE()),"")</f>
        <v/>
      </c>
      <c r="AY4" s="978" t="str">
        <f aca="false">IFERROR(VLOOKUP($O4,BI:BQ,9,FALSE()),"")</f>
        <v/>
      </c>
      <c r="BC4" s="1" t="n">
        <f aca="false">IF(BK4&lt;&gt;"",MAX(BC$3:BC3)+1,"")</f>
        <v>2</v>
      </c>
      <c r="BD4" s="1" t="str">
        <f aca="false">IF(BL4&lt;&gt;"",MAX(BD$3:BD3)+1,"")</f>
        <v/>
      </c>
      <c r="BE4" s="1" t="str">
        <f aca="false">IF(BM4&lt;&gt;"",MAX(BE$3:BE3)+1,"")</f>
        <v/>
      </c>
      <c r="BF4" s="1" t="str">
        <f aca="false">IF(BN4&lt;&gt;"",MAX(BF$3:BF3)+1,"")</f>
        <v/>
      </c>
      <c r="BG4" s="1" t="str">
        <f aca="false">IF(BO4&lt;&gt;"",MAX(BG$3:BG3)+1,"")</f>
        <v/>
      </c>
      <c r="BH4" s="1" t="str">
        <f aca="false">IF(BP4&lt;&gt;"",MAX(BH$3:BH3)+1,"")</f>
        <v/>
      </c>
      <c r="BI4" s="1" t="str">
        <f aca="false">IF(BQ4&lt;&gt;"",MAX(BI$3:BI3)+1,"")</f>
        <v/>
      </c>
      <c r="BK4" s="1" t="str">
        <f aca="false">IF(B4&lt;&gt;"",IF(COUNTIF(BK$3:BK3,B4)&gt;0,"",B4),"")</f>
        <v>Ristrutturazione</v>
      </c>
      <c r="BL4" s="1" t="str">
        <f aca="false">IF(C4&lt;&gt;"",IF(COUNTIF(BL$3:BL3,C4)&gt;0,"",C4),"")</f>
        <v/>
      </c>
      <c r="BM4" s="1" t="str">
        <f aca="false">IF(D4&lt;&gt;"",IF(COUNTIF(BM$3:BM3,D4)&gt;0,"",D4),"")</f>
        <v/>
      </c>
      <c r="BN4" s="1" t="str">
        <f aca="false">IF(E4&lt;&gt;"",IF(COUNTIF(BN$3:BN3,E4)&gt;0,"",E4),"")</f>
        <v/>
      </c>
      <c r="BO4" s="1" t="str">
        <f aca="false">IF(F4&lt;&gt;"",IF(COUNTIF(BO$3:BO3,F4)&gt;0,"",F4),"")</f>
        <v/>
      </c>
      <c r="BP4" s="1" t="str">
        <f aca="false">IF(G4&lt;&gt;"",IF(COUNTIF(BP$3:BP3,G4)&gt;0,"",G4),"")</f>
        <v/>
      </c>
      <c r="BQ4" s="1" t="str">
        <f aca="false">IF(H4&lt;&gt;"",IF(COUNTIF(BQ$3:BQ3,H4)&gt;0,"",H4),"")</f>
        <v/>
      </c>
    </row>
    <row r="5" customFormat="false" ht="13.8" hidden="false" customHeight="false" outlineLevel="0" collapsed="false">
      <c r="A5" s="1017" t="str">
        <f aca="false">CONCATENATE(B5,C5,D5,E5,F5,G5,H5)</f>
        <v/>
      </c>
      <c r="B5" s="662"/>
      <c r="C5" s="662"/>
      <c r="D5" s="1018"/>
      <c r="E5" s="1019"/>
      <c r="F5" s="1001"/>
      <c r="G5" s="1001"/>
      <c r="H5" s="1001"/>
      <c r="I5" s="1020"/>
      <c r="J5" s="1021"/>
      <c r="K5" s="1021"/>
      <c r="L5" s="1023"/>
      <c r="M5" s="1024"/>
      <c r="O5" s="1" t="n">
        <f aca="false">+O4+1</f>
        <v>3</v>
      </c>
      <c r="P5" s="978" t="str">
        <f aca="false">IFERROR(VLOOKUP(O4,X:AF,9,FALSE()),"")</f>
        <v>Ristrutturazione</v>
      </c>
      <c r="Q5" s="978" t="str">
        <f aca="false">IFERROR(VLOOKUP(O5,Y:AG,9,FALSE()),"")</f>
        <v/>
      </c>
      <c r="R5" s="978" t="str">
        <f aca="false">IFERROR(VLOOKUP(O5,Z:AH,9,FALSE()),"")</f>
        <v/>
      </c>
      <c r="S5" s="978" t="str">
        <f aca="false">IFERROR(VLOOKUP($O5,AA:AI,9,FALSE()),"")</f>
        <v/>
      </c>
      <c r="T5" s="978" t="str">
        <f aca="false">IFERROR(VLOOKUP($O5,AB:AJ,9,FALSE()),"")</f>
        <v/>
      </c>
      <c r="U5" s="978" t="str">
        <f aca="false">IFERROR(VLOOKUP($O5,AC:AK,9,FALSE()),"")</f>
        <v/>
      </c>
      <c r="V5" s="978" t="str">
        <f aca="false">IFERROR(VLOOKUP($O5,AD:AL,9,FALSE()),"")</f>
        <v/>
      </c>
      <c r="X5" s="1" t="str">
        <f aca="false">IF(AF5&lt;&gt;"",MAX(X$3:X4)+1,"")</f>
        <v/>
      </c>
      <c r="Y5" s="1" t="str">
        <f aca="false">IF(AG5&lt;&gt;"",MAX(Y$3:Y4)+1,"")</f>
        <v/>
      </c>
      <c r="Z5" s="1" t="str">
        <f aca="false">IF(AH5&lt;&gt;"",MAX(Z$3:Z4)+1,"")</f>
        <v/>
      </c>
      <c r="AA5" s="1" t="str">
        <f aca="false">IF(AI5&lt;&gt;"",MAX(AA$3:AA4)+1,"")</f>
        <v/>
      </c>
      <c r="AB5" s="1" t="str">
        <f aca="false">IF(AJ5&lt;&gt;"",MAX(AB$3:AB4)+1,"")</f>
        <v/>
      </c>
      <c r="AC5" s="1" t="str">
        <f aca="false">IF(AK5&lt;&gt;"",MAX(AC$3:AC4)+1,"")</f>
        <v/>
      </c>
      <c r="AD5" s="1" t="str">
        <f aca="false">IF(AL5&lt;&gt;"",MAX(AD$3:AD4)+1,"")</f>
        <v/>
      </c>
      <c r="AF5" s="1" t="str">
        <f aca="false">IF(B5="","",IF(COUNTIF(AF$3:$AI4,B5)=0,B5,""))</f>
        <v/>
      </c>
      <c r="AG5" s="1" t="str">
        <f aca="false">IF(C5&lt;&gt;"",IF(B5="","",IF($B5='Determinazione classe'!$D$57,IF(COUNTIF(AG$3:$AG4,$C5)=0,$C5,""),"")),"")</f>
        <v/>
      </c>
      <c r="AH5" s="1" t="str">
        <f aca="false">IF(D5&lt;&gt;"",IF(B5="","",IF(AND($B5='Determinazione classe'!$D$57,$C5='Determinazione classe'!$D$58),IF(COUNTIF(AH$3:AH4,$D5)=0,$D5,""),"")),"")</f>
        <v/>
      </c>
      <c r="AI5" s="1" t="str">
        <f aca="false">IF(E5&lt;&gt;"",IF(B5="","",IF(AND($B5='Determinazione classe'!$D$57,$C5='Determinazione classe'!$D$58,$D5='Determinazione classe'!$D$59),IF(COUNTIF(AI$3:AI4,$E5)=0,$E5,""),"")),"")</f>
        <v/>
      </c>
      <c r="AJ5" s="1" t="str">
        <f aca="false">IF(F5&lt;&gt;"",IF(B5="","",IF(AND($B5='Determinazione classe'!$D$57,$C5='Determinazione classe'!$D$58,$D5='Determinazione classe'!$D$59,$E5='Determinazione classe'!$D$60),IF(COUNTIF(AJ$3:AJ4,$F5)=0,$F5,""),"")),"")</f>
        <v/>
      </c>
      <c r="AK5" s="1" t="str">
        <f aca="false">IF(G5&lt;&gt;"",IF(B5="","",IF(AND($B5='Determinazione classe'!$D$57,$C5='Determinazione classe'!$D$58,$D5='Determinazione classe'!$D$59,$E5='Determinazione classe'!$D$60,$F5='Determinazione classe'!$D$61),IF(COUNTIF(AK$3:AK4,$G5)=0,$G5,""),"")),"")</f>
        <v/>
      </c>
      <c r="AL5" s="1" t="str">
        <f aca="false">IF(H5&lt;&gt;"",IF(B5="","",IF(AND($B5='Determinazione classe'!$D$57,$C5='Determinazione classe'!$D$58,$D5='Determinazione classe'!$D$59,$E5='Determinazione classe'!$D$60,$F5='Determinazione classe'!$D$61,$G5='Determinazione classe'!$D$62),IF(COUNTIF(AL$3:AL4,$H5)=0,$H5,""),"")),"")</f>
        <v/>
      </c>
      <c r="AR5" s="1" t="n">
        <f aca="false">+AR4+1</f>
        <v>3</v>
      </c>
      <c r="AS5" s="978" t="str">
        <f aca="false">IFERROR(VLOOKUP(AR5,BC:BK,9,FALSE()),"")</f>
        <v/>
      </c>
      <c r="AT5" s="978" t="str">
        <f aca="false">IFERROR(VLOOKUP($O5,BD:BL,9,FALSE()),"")</f>
        <v/>
      </c>
      <c r="AU5" s="978" t="str">
        <f aca="false">IFERROR(VLOOKUP($O5,BE:BM,9,FALSE()),"")</f>
        <v/>
      </c>
      <c r="AV5" s="978" t="str">
        <f aca="false">IFERROR(VLOOKUP($O5,BF:BN,9,FALSE()),"")</f>
        <v/>
      </c>
      <c r="AW5" s="978" t="str">
        <f aca="false">IFERROR(VLOOKUP($O5,BG:BO,9,FALSE()),"")</f>
        <v/>
      </c>
      <c r="AX5" s="978" t="str">
        <f aca="false">IFERROR(VLOOKUP($O5,BH:BP,9,FALSE()),"")</f>
        <v/>
      </c>
      <c r="AY5" s="978" t="str">
        <f aca="false">IFERROR(VLOOKUP($O5,BI:BQ,9,FALSE()),"")</f>
        <v/>
      </c>
      <c r="BC5" s="1" t="str">
        <f aca="false">IF(BK5&lt;&gt;"",MAX(BC$3:BC4)+1,"")</f>
        <v/>
      </c>
      <c r="BD5" s="1" t="str">
        <f aca="false">IF(BL5&lt;&gt;"",MAX(BD$3:BD4)+1,"")</f>
        <v/>
      </c>
      <c r="BE5" s="1" t="str">
        <f aca="false">IF(BM5&lt;&gt;"",MAX(BE$3:BE4)+1,"")</f>
        <v/>
      </c>
      <c r="BF5" s="1" t="str">
        <f aca="false">IF(BN5&lt;&gt;"",MAX(BF$3:BF4)+1,"")</f>
        <v/>
      </c>
      <c r="BG5" s="1" t="str">
        <f aca="false">IF(BO5&lt;&gt;"",MAX(BG$3:BG4)+1,"")</f>
        <v/>
      </c>
      <c r="BH5" s="1" t="str">
        <f aca="false">IF(BP5&lt;&gt;"",MAX(BH$3:BH4)+1,"")</f>
        <v/>
      </c>
      <c r="BI5" s="1" t="str">
        <f aca="false">IF(BQ5&lt;&gt;"",MAX(BI$3:BI4)+1,"")</f>
        <v/>
      </c>
      <c r="BK5" s="1" t="str">
        <f aca="false">IF(B5&lt;&gt;"",IF(COUNTIF(BK$3:BK4,B5)&gt;0,"",B5),"")</f>
        <v/>
      </c>
      <c r="BL5" s="1" t="str">
        <f aca="false">IF(C5&lt;&gt;"",IF(COUNTIF(BL$3:BL4,C5)&gt;0,"",C5),"")</f>
        <v/>
      </c>
      <c r="BM5" s="1" t="str">
        <f aca="false">IF(D5&lt;&gt;"",IF(COUNTIF(BM$3:BM4,D5)&gt;0,"",D5),"")</f>
        <v/>
      </c>
      <c r="BN5" s="1" t="str">
        <f aca="false">IF(E5&lt;&gt;"",IF(COUNTIF(BN$3:BN4,E5)&gt;0,"",E5),"")</f>
        <v/>
      </c>
      <c r="BO5" s="1" t="str">
        <f aca="false">IF(F5&lt;&gt;"",IF(COUNTIF(BO$3:BO4,F5)&gt;0,"",F5),"")</f>
        <v/>
      </c>
      <c r="BP5" s="1" t="str">
        <f aca="false">IF(G5&lt;&gt;"",IF(COUNTIF(BP$3:BP4,G5)&gt;0,"",G5),"")</f>
        <v/>
      </c>
      <c r="BQ5" s="1" t="str">
        <f aca="false">IF(H5&lt;&gt;"",IF(COUNTIF(BQ$3:BQ4,H5)&gt;0,"",H5),"")</f>
        <v/>
      </c>
    </row>
    <row r="6" customFormat="false" ht="13.8" hidden="false" customHeight="false" outlineLevel="0" collapsed="false">
      <c r="A6" s="1017" t="str">
        <f aca="false">CONCATENATE(B6,C6,D6,E6,F6,G6,H6)</f>
        <v/>
      </c>
      <c r="B6" s="662"/>
      <c r="C6" s="662"/>
      <c r="D6" s="1018"/>
      <c r="E6" s="1019"/>
      <c r="F6" s="1001"/>
      <c r="G6" s="1001"/>
      <c r="H6" s="1001"/>
      <c r="I6" s="1020"/>
      <c r="J6" s="1021"/>
      <c r="K6" s="1022"/>
      <c r="L6" s="1023"/>
      <c r="M6" s="1024"/>
      <c r="O6" s="1" t="n">
        <f aca="false">+O5+1</f>
        <v>4</v>
      </c>
      <c r="P6" s="978" t="str">
        <f aca="false">IFERROR(VLOOKUP(O5,X:AF,9,FALSE()),"")</f>
        <v/>
      </c>
      <c r="Q6" s="978" t="str">
        <f aca="false">IFERROR(VLOOKUP(O6,Y:AG,9,FALSE()),"")</f>
        <v/>
      </c>
      <c r="R6" s="978" t="str">
        <f aca="false">IFERROR(VLOOKUP(O6,Z:AH,9,FALSE()),"")</f>
        <v/>
      </c>
      <c r="S6" s="978" t="str">
        <f aca="false">IFERROR(VLOOKUP($O6,AA:AI,9,FALSE()),"")</f>
        <v/>
      </c>
      <c r="T6" s="978" t="str">
        <f aca="false">IFERROR(VLOOKUP($O6,AB:AJ,9,FALSE()),"")</f>
        <v/>
      </c>
      <c r="U6" s="978" t="str">
        <f aca="false">IFERROR(VLOOKUP($O6,AC:AK,9,FALSE()),"")</f>
        <v/>
      </c>
      <c r="V6" s="978" t="str">
        <f aca="false">IFERROR(VLOOKUP($O6,AD:AL,9,FALSE()),"")</f>
        <v/>
      </c>
      <c r="X6" s="1" t="str">
        <f aca="false">IF(AF6&lt;&gt;"",MAX(X$3:X5)+1,"")</f>
        <v/>
      </c>
      <c r="Y6" s="1" t="str">
        <f aca="false">IF(AG6&lt;&gt;"",MAX(Y$3:Y5)+1,"")</f>
        <v/>
      </c>
      <c r="Z6" s="1" t="str">
        <f aca="false">IF(AH6&lt;&gt;"",MAX(Z$3:Z5)+1,"")</f>
        <v/>
      </c>
      <c r="AA6" s="1" t="str">
        <f aca="false">IF(AI6&lt;&gt;"",MAX(AA$3:AA5)+1,"")</f>
        <v/>
      </c>
      <c r="AB6" s="1" t="str">
        <f aca="false">IF(AJ6&lt;&gt;"",MAX(AB$3:AB5)+1,"")</f>
        <v/>
      </c>
      <c r="AC6" s="1" t="str">
        <f aca="false">IF(AK6&lt;&gt;"",MAX(AC$3:AC5)+1,"")</f>
        <v/>
      </c>
      <c r="AD6" s="1" t="str">
        <f aca="false">IF(AL6&lt;&gt;"",MAX(AD$3:AD5)+1,"")</f>
        <v/>
      </c>
      <c r="AF6" s="1" t="str">
        <f aca="false">IF(B6="","",IF(COUNTIF(AF$3:$AI5,B6)=0,B6,""))</f>
        <v/>
      </c>
      <c r="AG6" s="1" t="str">
        <f aca="false">IF(C6&lt;&gt;"",IF(B6="","",IF($B6='Determinazione classe'!$D$57,IF(COUNTIF(AG$3:$AG5,$C6)=0,$C6,""),"")),"")</f>
        <v/>
      </c>
      <c r="AH6" s="1" t="str">
        <f aca="false">IF(D6&lt;&gt;"",IF(B6="","",IF(AND($B6='Determinazione classe'!$D$57,$C6='Determinazione classe'!$D$58),IF(COUNTIF(AH$3:AH5,$D6)=0,$D6,""),"")),"")</f>
        <v/>
      </c>
      <c r="AI6" s="1" t="str">
        <f aca="false">IF(E6&lt;&gt;"",IF(B6="","",IF(AND($B6='Determinazione classe'!$D$57,$C6='Determinazione classe'!$D$58,$D6='Determinazione classe'!$D$59),IF(COUNTIF(AI$3:AI5,$E6)=0,$E6,""),"")),"")</f>
        <v/>
      </c>
      <c r="AJ6" s="1" t="str">
        <f aca="false">IF(F6&lt;&gt;"",IF(B6="","",IF(AND($B6='Determinazione classe'!$D$57,$C6='Determinazione classe'!$D$58,$D6='Determinazione classe'!$D$59,$E6='Determinazione classe'!$D$60),IF(COUNTIF(AJ$3:AJ5,$F6)=0,$F6,""),"")),"")</f>
        <v/>
      </c>
      <c r="AK6" s="1" t="str">
        <f aca="false">IF(G6&lt;&gt;"",IF(B6="","",IF(AND($B6='Determinazione classe'!$D$57,$C6='Determinazione classe'!$D$58,$D6='Determinazione classe'!$D$59,$E6='Determinazione classe'!$D$60,$F6='Determinazione classe'!$D$61),IF(COUNTIF(AK$3:AK5,$G6)=0,$G6,""),"")),"")</f>
        <v/>
      </c>
      <c r="AL6" s="1" t="str">
        <f aca="false">IF(H6&lt;&gt;"",IF(B6="","",IF(AND($B6='Determinazione classe'!$D$57,$C6='Determinazione classe'!$D$58,$D6='Determinazione classe'!$D$59,$E6='Determinazione classe'!$D$60,$F6='Determinazione classe'!$D$61,$G6='Determinazione classe'!$D$62),IF(COUNTIF(AL$3:AL5,$H6)=0,$H6,""),"")),"")</f>
        <v/>
      </c>
      <c r="AR6" s="1" t="n">
        <f aca="false">+AR5+1</f>
        <v>4</v>
      </c>
      <c r="AS6" s="978" t="str">
        <f aca="false">IFERROR(VLOOKUP(AR6,BC:BK,9,FALSE()),"")</f>
        <v/>
      </c>
      <c r="AT6" s="978" t="str">
        <f aca="false">IFERROR(VLOOKUP($O6,BD:BL,9,FALSE()),"")</f>
        <v/>
      </c>
      <c r="AU6" s="978" t="str">
        <f aca="false">IFERROR(VLOOKUP($O6,BE:BM,9,FALSE()),"")</f>
        <v/>
      </c>
      <c r="AV6" s="978" t="str">
        <f aca="false">IFERROR(VLOOKUP($O6,BF:BN,9,FALSE()),"")</f>
        <v/>
      </c>
      <c r="AW6" s="978" t="str">
        <f aca="false">IFERROR(VLOOKUP($O6,BG:BO,9,FALSE()),"")</f>
        <v/>
      </c>
      <c r="AX6" s="978" t="str">
        <f aca="false">IFERROR(VLOOKUP($O6,BH:BP,9,FALSE()),"")</f>
        <v/>
      </c>
      <c r="AY6" s="978" t="str">
        <f aca="false">IFERROR(VLOOKUP($O6,BI:BQ,9,FALSE()),"")</f>
        <v/>
      </c>
      <c r="BC6" s="1" t="str">
        <f aca="false">IF(BK6&lt;&gt;"",MAX(BC$3:BC5)+1,"")</f>
        <v/>
      </c>
      <c r="BD6" s="1" t="str">
        <f aca="false">IF(BL6&lt;&gt;"",MAX(BD$3:BD5)+1,"")</f>
        <v/>
      </c>
      <c r="BE6" s="1" t="str">
        <f aca="false">IF(BM6&lt;&gt;"",MAX(BE$3:BE5)+1,"")</f>
        <v/>
      </c>
      <c r="BF6" s="1" t="str">
        <f aca="false">IF(BN6&lt;&gt;"",MAX(BF$3:BF5)+1,"")</f>
        <v/>
      </c>
      <c r="BG6" s="1" t="str">
        <f aca="false">IF(BO6&lt;&gt;"",MAX(BG$3:BG5)+1,"")</f>
        <v/>
      </c>
      <c r="BH6" s="1" t="str">
        <f aca="false">IF(BP6&lt;&gt;"",MAX(BH$3:BH5)+1,"")</f>
        <v/>
      </c>
      <c r="BI6" s="1" t="str">
        <f aca="false">IF(BQ6&lt;&gt;"",MAX(BI$3:BI5)+1,"")</f>
        <v/>
      </c>
      <c r="BK6" s="1" t="str">
        <f aca="false">IF(B6&lt;&gt;"",IF(COUNTIF(BK$3:BK5,B6)&gt;0,"",B6),"")</f>
        <v/>
      </c>
      <c r="BL6" s="1" t="str">
        <f aca="false">IF(C6&lt;&gt;"",IF(COUNTIF(BL$3:BL5,C6)&gt;0,"",C6),"")</f>
        <v/>
      </c>
      <c r="BM6" s="1" t="str">
        <f aca="false">IF(D6&lt;&gt;"",IF(COUNTIF(BM$3:BM5,D6)&gt;0,"",D6),"")</f>
        <v/>
      </c>
      <c r="BN6" s="1" t="str">
        <f aca="false">IF(E6&lt;&gt;"",IF(COUNTIF(BN$3:BN5,E6)&gt;0,"",E6),"")</f>
        <v/>
      </c>
      <c r="BO6" s="1" t="str">
        <f aca="false">IF(F6&lt;&gt;"",IF(COUNTIF(BO$3:BO5,F6)&gt;0,"",F6),"")</f>
        <v/>
      </c>
      <c r="BP6" s="1" t="str">
        <f aca="false">IF(G6&lt;&gt;"",IF(COUNTIF(BP$3:BP5,G6)&gt;0,"",G6),"")</f>
        <v/>
      </c>
      <c r="BQ6" s="1" t="str">
        <f aca="false">IF(H6&lt;&gt;"",IF(COUNTIF(BQ$3:BQ5,H6)&gt;0,"",H6),"")</f>
        <v/>
      </c>
    </row>
    <row r="7" customFormat="false" ht="13.8" hidden="false" customHeight="false" outlineLevel="0" collapsed="false">
      <c r="A7" s="1017" t="str">
        <f aca="false">CONCATENATE(B7,C7,D7,E7,F7,G7,H7)</f>
        <v/>
      </c>
      <c r="B7" s="662"/>
      <c r="C7" s="662"/>
      <c r="D7" s="1025"/>
      <c r="E7" s="1019"/>
      <c r="F7" s="662"/>
      <c r="G7" s="662"/>
      <c r="H7" s="662"/>
      <c r="I7" s="1020"/>
      <c r="J7" s="1021"/>
      <c r="K7" s="1022"/>
      <c r="L7" s="1023"/>
      <c r="M7" s="1024"/>
      <c r="O7" s="1" t="n">
        <f aca="false">+O6+1</f>
        <v>5</v>
      </c>
      <c r="P7" s="978" t="str">
        <f aca="false">IFERROR(VLOOKUP(O6,X:AF,9,FALSE()),"")</f>
        <v/>
      </c>
      <c r="Q7" s="978" t="str">
        <f aca="false">IFERROR(VLOOKUP(O7,Y:AG,9,FALSE()),"")</f>
        <v/>
      </c>
      <c r="R7" s="978" t="str">
        <f aca="false">IFERROR(VLOOKUP(O7,Z:AH,9,FALSE()),"")</f>
        <v/>
      </c>
      <c r="S7" s="978" t="str">
        <f aca="false">IFERROR(VLOOKUP($O7,AA:AI,9,FALSE()),"")</f>
        <v/>
      </c>
      <c r="T7" s="978" t="str">
        <f aca="false">IFERROR(VLOOKUP($O7,AB:AJ,9,FALSE()),"")</f>
        <v/>
      </c>
      <c r="U7" s="978" t="str">
        <f aca="false">IFERROR(VLOOKUP($O7,AC:AK,9,FALSE()),"")</f>
        <v/>
      </c>
      <c r="V7" s="978" t="str">
        <f aca="false">IFERROR(VLOOKUP($O7,AD:AL,9,FALSE()),"")</f>
        <v/>
      </c>
      <c r="X7" s="1" t="str">
        <f aca="false">IF(AF7&lt;&gt;"",MAX(X$3:X6)+1,"")</f>
        <v/>
      </c>
      <c r="Y7" s="1" t="str">
        <f aca="false">IF(AG7&lt;&gt;"",MAX(Y$3:Y6)+1,"")</f>
        <v/>
      </c>
      <c r="Z7" s="1" t="str">
        <f aca="false">IF(AH7&lt;&gt;"",MAX(Z$3:Z6)+1,"")</f>
        <v/>
      </c>
      <c r="AA7" s="1" t="str">
        <f aca="false">IF(AI7&lt;&gt;"",MAX(AA$3:AA6)+1,"")</f>
        <v/>
      </c>
      <c r="AB7" s="1" t="str">
        <f aca="false">IF(AJ7&lt;&gt;"",MAX(AB$3:AB6)+1,"")</f>
        <v/>
      </c>
      <c r="AC7" s="1" t="str">
        <f aca="false">IF(AK7&lt;&gt;"",MAX(AC$3:AC6)+1,"")</f>
        <v/>
      </c>
      <c r="AD7" s="1" t="str">
        <f aca="false">IF(AL7&lt;&gt;"",MAX(AD$3:AD6)+1,"")</f>
        <v/>
      </c>
      <c r="AF7" s="1" t="str">
        <f aca="false">IF(B7="","",IF(COUNTIF(AF$3:$AI6,B7)=0,B7,""))</f>
        <v/>
      </c>
      <c r="AG7" s="1" t="str">
        <f aca="false">IF(C7&lt;&gt;"",IF(B7="","",IF($B7='Determinazione classe'!$D$57,IF(COUNTIF(AG$3:$AG6,$C7)=0,$C7,""),"")),"")</f>
        <v/>
      </c>
      <c r="AH7" s="1" t="str">
        <f aca="false">IF(D7&lt;&gt;"",IF(B7="","",IF(AND($B7='Determinazione classe'!$D$57,$C7='Determinazione classe'!$D$58),IF(COUNTIF(AH$3:AH6,$D7)=0,$D7,""),"")),"")</f>
        <v/>
      </c>
      <c r="AI7" s="1" t="str">
        <f aca="false">IF(E7&lt;&gt;"",IF(B7="","",IF(AND($B7='Determinazione classe'!$D$57,$C7='Determinazione classe'!$D$58,$D7='Determinazione classe'!$D$59),IF(COUNTIF(AI$3:AI6,$E7)=0,$E7,""),"")),"")</f>
        <v/>
      </c>
      <c r="AJ7" s="1" t="str">
        <f aca="false">IF(F7&lt;&gt;"",IF(B7="","",IF(AND($B7='Determinazione classe'!$D$57,$C7='Determinazione classe'!$D$58,$D7='Determinazione classe'!$D$59,$E7='Determinazione classe'!$D$60),IF(COUNTIF(AJ$3:AJ6,$F7)=0,$F7,""),"")),"")</f>
        <v/>
      </c>
      <c r="AK7" s="1" t="str">
        <f aca="false">IF(G7&lt;&gt;"",IF(B7="","",IF(AND($B7='Determinazione classe'!$D$57,$C7='Determinazione classe'!$D$58,$D7='Determinazione classe'!$D$59,$E7='Determinazione classe'!$D$60,$F7='Determinazione classe'!$D$61),IF(COUNTIF(AK$3:AK6,$G7)=0,$G7,""),"")),"")</f>
        <v/>
      </c>
      <c r="AL7" s="1" t="str">
        <f aca="false">IF(H7&lt;&gt;"",IF(B7="","",IF(AND($B7='Determinazione classe'!$D$57,$C7='Determinazione classe'!$D$58,$D7='Determinazione classe'!$D$59,$E7='Determinazione classe'!$D$60,$F7='Determinazione classe'!$D$61,$G7='Determinazione classe'!$D$62),IF(COUNTIF(AL$3:AL6,$H7)=0,$H7,""),"")),"")</f>
        <v/>
      </c>
      <c r="AR7" s="1" t="n">
        <f aca="false">+AR6+1</f>
        <v>5</v>
      </c>
      <c r="AS7" s="978" t="str">
        <f aca="false">IFERROR(VLOOKUP(AR7,BC:BK,9,FALSE()),"")</f>
        <v/>
      </c>
      <c r="AT7" s="978" t="str">
        <f aca="false">IFERROR(VLOOKUP($O7,BD:BL,9,FALSE()),"")</f>
        <v/>
      </c>
      <c r="AU7" s="978" t="str">
        <f aca="false">IFERROR(VLOOKUP($O7,BE:BM,9,FALSE()),"")</f>
        <v/>
      </c>
      <c r="AV7" s="978" t="str">
        <f aca="false">IFERROR(VLOOKUP($O7,BF:BN,9,FALSE()),"")</f>
        <v/>
      </c>
      <c r="AW7" s="978" t="str">
        <f aca="false">IFERROR(VLOOKUP($O7,BG:BO,9,FALSE()),"")</f>
        <v/>
      </c>
      <c r="AX7" s="978" t="str">
        <f aca="false">IFERROR(VLOOKUP($O7,BH:BP,9,FALSE()),"")</f>
        <v/>
      </c>
      <c r="AY7" s="978" t="str">
        <f aca="false">IFERROR(VLOOKUP($O7,BI:BQ,9,FALSE()),"")</f>
        <v/>
      </c>
      <c r="BC7" s="1" t="str">
        <f aca="false">IF(BK7&lt;&gt;"",MAX(BC$3:BC6)+1,"")</f>
        <v/>
      </c>
      <c r="BD7" s="1" t="str">
        <f aca="false">IF(BL7&lt;&gt;"",MAX(BD$3:BD6)+1,"")</f>
        <v/>
      </c>
      <c r="BE7" s="1" t="str">
        <f aca="false">IF(BM7&lt;&gt;"",MAX(BE$3:BE6)+1,"")</f>
        <v/>
      </c>
      <c r="BF7" s="1" t="str">
        <f aca="false">IF(BN7&lt;&gt;"",MAX(BF$3:BF6)+1,"")</f>
        <v/>
      </c>
      <c r="BG7" s="1" t="str">
        <f aca="false">IF(BO7&lt;&gt;"",MAX(BG$3:BG6)+1,"")</f>
        <v/>
      </c>
      <c r="BH7" s="1" t="str">
        <f aca="false">IF(BP7&lt;&gt;"",MAX(BH$3:BH6)+1,"")</f>
        <v/>
      </c>
      <c r="BI7" s="1" t="str">
        <f aca="false">IF(BQ7&lt;&gt;"",MAX(BI$3:BI6)+1,"")</f>
        <v/>
      </c>
      <c r="BK7" s="1" t="str">
        <f aca="false">IF(B7&lt;&gt;"",IF(COUNTIF(BK$3:BK6,B7)&gt;0,"",B7),"")</f>
        <v/>
      </c>
      <c r="BL7" s="1" t="str">
        <f aca="false">IF(C7&lt;&gt;"",IF(COUNTIF(BL$3:BL6,C7)&gt;0,"",C7),"")</f>
        <v/>
      </c>
      <c r="BM7" s="1" t="str">
        <f aca="false">IF(D7&lt;&gt;"",IF(COUNTIF(BM$3:BM6,D7)&gt;0,"",D7),"")</f>
        <v/>
      </c>
      <c r="BN7" s="1" t="str">
        <f aca="false">IF(E7&lt;&gt;"",IF(COUNTIF(BN$3:BN6,E7)&gt;0,"",E7),"")</f>
        <v/>
      </c>
      <c r="BO7" s="1" t="str">
        <f aca="false">IF(F7&lt;&gt;"",IF(COUNTIF(BO$3:BO6,F7)&gt;0,"",F7),"")</f>
        <v/>
      </c>
      <c r="BP7" s="1" t="str">
        <f aca="false">IF(G7&lt;&gt;"",IF(COUNTIF(BP$3:BP6,G7)&gt;0,"",G7),"")</f>
        <v/>
      </c>
      <c r="BQ7" s="1" t="str">
        <f aca="false">IF(H7&lt;&gt;"",IF(COUNTIF(BQ$3:BQ6,H7)&gt;0,"",H7),"")</f>
        <v/>
      </c>
    </row>
    <row r="8" customFormat="false" ht="13.8" hidden="false" customHeight="false" outlineLevel="0" collapsed="false">
      <c r="A8" s="1017" t="str">
        <f aca="false">CONCATENATE(B8,C8,D8,E8,F8,G8,H8)</f>
        <v/>
      </c>
      <c r="B8" s="662"/>
      <c r="C8" s="662"/>
      <c r="D8" s="1025"/>
      <c r="E8" s="1019"/>
      <c r="F8" s="1001"/>
      <c r="G8" s="1001"/>
      <c r="H8" s="1001"/>
      <c r="I8" s="1020"/>
      <c r="J8" s="1021"/>
      <c r="K8" s="1022"/>
      <c r="L8" s="1023"/>
      <c r="M8" s="1024"/>
      <c r="O8" s="1" t="n">
        <f aca="false">+O7+1</f>
        <v>6</v>
      </c>
      <c r="P8" s="978" t="str">
        <f aca="false">IFERROR(VLOOKUP(O7,X:AF,9,FALSE()),"")</f>
        <v/>
      </c>
      <c r="Q8" s="978" t="str">
        <f aca="false">IFERROR(VLOOKUP(O8,Y:AG,9,FALSE()),"")</f>
        <v/>
      </c>
      <c r="R8" s="978" t="str">
        <f aca="false">IFERROR(VLOOKUP(O8,Z:AH,9,FALSE()),"")</f>
        <v/>
      </c>
      <c r="S8" s="978" t="str">
        <f aca="false">IFERROR(VLOOKUP($O8,AA:AI,9,FALSE()),"")</f>
        <v/>
      </c>
      <c r="T8" s="978" t="str">
        <f aca="false">IFERROR(VLOOKUP($O8,AB:AJ,9,FALSE()),"")</f>
        <v/>
      </c>
      <c r="U8" s="978" t="str">
        <f aca="false">IFERROR(VLOOKUP($O8,AC:AK,9,FALSE()),"")</f>
        <v/>
      </c>
      <c r="V8" s="978" t="str">
        <f aca="false">IFERROR(VLOOKUP($O8,AD:AL,9,FALSE()),"")</f>
        <v/>
      </c>
      <c r="X8" s="1" t="str">
        <f aca="false">IF(AF8&lt;&gt;"",MAX(X$3:X7)+1,"")</f>
        <v/>
      </c>
      <c r="Y8" s="1" t="str">
        <f aca="false">IF(AG8&lt;&gt;"",MAX(Y$3:Y7)+1,"")</f>
        <v/>
      </c>
      <c r="Z8" s="1" t="str">
        <f aca="false">IF(AH8&lt;&gt;"",MAX(Z$3:Z7)+1,"")</f>
        <v/>
      </c>
      <c r="AA8" s="1" t="str">
        <f aca="false">IF(AI8&lt;&gt;"",MAX(AA$3:AA7)+1,"")</f>
        <v/>
      </c>
      <c r="AB8" s="1" t="str">
        <f aca="false">IF(AJ8&lt;&gt;"",MAX(AB$3:AB7)+1,"")</f>
        <v/>
      </c>
      <c r="AC8" s="1" t="str">
        <f aca="false">IF(AK8&lt;&gt;"",MAX(AC$3:AC7)+1,"")</f>
        <v/>
      </c>
      <c r="AD8" s="1" t="str">
        <f aca="false">IF(AL8&lt;&gt;"",MAX(AD$3:AD7)+1,"")</f>
        <v/>
      </c>
      <c r="AF8" s="1" t="str">
        <f aca="false">IF(B8="","",IF(COUNTIF(AF$3:$AI7,B8)=0,B8,""))</f>
        <v/>
      </c>
      <c r="AG8" s="1" t="str">
        <f aca="false">IF(C8&lt;&gt;"",IF(B8="","",IF($B8='Determinazione classe'!$D$57,IF(COUNTIF(AG$3:$AG7,$C8)=0,$C8,""),"")),"")</f>
        <v/>
      </c>
      <c r="AH8" s="1" t="str">
        <f aca="false">IF(D8&lt;&gt;"",IF(B8="","",IF(AND($B8='Determinazione classe'!$D$57,$C8='Determinazione classe'!$D$58),IF(COUNTIF(AH$3:AH7,$D8)=0,$D8,""),"")),"")</f>
        <v/>
      </c>
      <c r="AI8" s="1" t="str">
        <f aca="false">IF(E8&lt;&gt;"",IF(B8="","",IF(AND($B8='Determinazione classe'!$D$57,$C8='Determinazione classe'!$D$58,$D8='Determinazione classe'!$D$59),IF(COUNTIF(AI$3:AI7,$E8)=0,$E8,""),"")),"")</f>
        <v/>
      </c>
      <c r="AJ8" s="1" t="str">
        <f aca="false">IF(F8&lt;&gt;"",IF(B8="","",IF(AND($B8='Determinazione classe'!$D$57,$C8='Determinazione classe'!$D$58,$D8='Determinazione classe'!$D$59,$E8='Determinazione classe'!$D$60),IF(COUNTIF(AJ$3:AJ7,$F8)=0,$F8,""),"")),"")</f>
        <v/>
      </c>
      <c r="AK8" s="1" t="str">
        <f aca="false">IF(G8&lt;&gt;"",IF(B8="","",IF(AND($B8='Determinazione classe'!$D$57,$C8='Determinazione classe'!$D$58,$D8='Determinazione classe'!$D$59,$E8='Determinazione classe'!$D$60,$F8='Determinazione classe'!$D$61),IF(COUNTIF(AK$3:AK7,$G8)=0,$G8,""),"")),"")</f>
        <v/>
      </c>
      <c r="AL8" s="1" t="str">
        <f aca="false">IF(H8&lt;&gt;"",IF(B8="","",IF(AND($B8='Determinazione classe'!$D$57,$C8='Determinazione classe'!$D$58,$D8='Determinazione classe'!$D$59,$E8='Determinazione classe'!$D$60,$F8='Determinazione classe'!$D$61,$G8='Determinazione classe'!$D$62),IF(COUNTIF(AL$3:AL7,$H8)=0,$H8,""),"")),"")</f>
        <v/>
      </c>
      <c r="AR8" s="1" t="n">
        <f aca="false">+AR7+1</f>
        <v>6</v>
      </c>
      <c r="AS8" s="978" t="str">
        <f aca="false">IFERROR(VLOOKUP(AR8,BC:BK,9,FALSE()),"")</f>
        <v/>
      </c>
      <c r="AT8" s="978" t="str">
        <f aca="false">IFERROR(VLOOKUP($O8,BD:BL,9,FALSE()),"")</f>
        <v/>
      </c>
      <c r="AU8" s="978" t="str">
        <f aca="false">IFERROR(VLOOKUP($O8,BE:BM,9,FALSE()),"")</f>
        <v/>
      </c>
      <c r="AV8" s="978" t="str">
        <f aca="false">IFERROR(VLOOKUP($O8,BF:BN,9,FALSE()),"")</f>
        <v/>
      </c>
      <c r="AW8" s="978" t="str">
        <f aca="false">IFERROR(VLOOKUP($O8,BG:BO,9,FALSE()),"")</f>
        <v/>
      </c>
      <c r="AX8" s="978" t="str">
        <f aca="false">IFERROR(VLOOKUP($O8,BH:BP,9,FALSE()),"")</f>
        <v/>
      </c>
      <c r="AY8" s="978" t="str">
        <f aca="false">IFERROR(VLOOKUP($O8,BI:BQ,9,FALSE()),"")</f>
        <v/>
      </c>
      <c r="BC8" s="1" t="str">
        <f aca="false">IF(BK8&lt;&gt;"",MAX(BC$3:BC7)+1,"")</f>
        <v/>
      </c>
      <c r="BD8" s="1" t="str">
        <f aca="false">IF(BL8&lt;&gt;"",MAX(BD$3:BD7)+1,"")</f>
        <v/>
      </c>
      <c r="BE8" s="1" t="str">
        <f aca="false">IF(BM8&lt;&gt;"",MAX(BE$3:BE7)+1,"")</f>
        <v/>
      </c>
      <c r="BF8" s="1" t="str">
        <f aca="false">IF(BN8&lt;&gt;"",MAX(BF$3:BF7)+1,"")</f>
        <v/>
      </c>
      <c r="BG8" s="1" t="str">
        <f aca="false">IF(BO8&lt;&gt;"",MAX(BG$3:BG7)+1,"")</f>
        <v/>
      </c>
      <c r="BH8" s="1" t="str">
        <f aca="false">IF(BP8&lt;&gt;"",MAX(BH$3:BH7)+1,"")</f>
        <v/>
      </c>
      <c r="BI8" s="1" t="str">
        <f aca="false">IF(BQ8&lt;&gt;"",MAX(BI$3:BI7)+1,"")</f>
        <v/>
      </c>
      <c r="BK8" s="1" t="str">
        <f aca="false">IF(B8&lt;&gt;"",IF(COUNTIF(BK$3:BK7,B8)&gt;0,"",B8),"")</f>
        <v/>
      </c>
      <c r="BL8" s="1" t="str">
        <f aca="false">IF(C8&lt;&gt;"",IF(COUNTIF(BL$3:BL7,C8)&gt;0,"",C8),"")</f>
        <v/>
      </c>
      <c r="BM8" s="1" t="str">
        <f aca="false">IF(D8&lt;&gt;"",IF(COUNTIF(BM$3:BM7,D8)&gt;0,"",D8),"")</f>
        <v/>
      </c>
      <c r="BN8" s="1" t="str">
        <f aca="false">IF(E8&lt;&gt;"",IF(COUNTIF(BN$3:BN7,E8)&gt;0,"",E8),"")</f>
        <v/>
      </c>
      <c r="BO8" s="1" t="str">
        <f aca="false">IF(F8&lt;&gt;"",IF(COUNTIF(BO$3:BO7,F8)&gt;0,"",F8),"")</f>
        <v/>
      </c>
      <c r="BP8" s="1" t="str">
        <f aca="false">IF(G8&lt;&gt;"",IF(COUNTIF(BP$3:BP7,G8)&gt;0,"",G8),"")</f>
        <v/>
      </c>
      <c r="BQ8" s="1" t="str">
        <f aca="false">IF(H8&lt;&gt;"",IF(COUNTIF(BQ$3:BQ7,H8)&gt;0,"",H8),"")</f>
        <v/>
      </c>
    </row>
    <row r="9" customFormat="false" ht="13.8" hidden="false" customHeight="false" outlineLevel="0" collapsed="false">
      <c r="A9" s="1017" t="str">
        <f aca="false">CONCATENATE(B9,C9,D9,E9,F9,G9,H9)</f>
        <v/>
      </c>
      <c r="B9" s="662"/>
      <c r="C9" s="662"/>
      <c r="D9" s="1025"/>
      <c r="E9" s="1019"/>
      <c r="F9" s="1001"/>
      <c r="G9" s="1001"/>
      <c r="H9" s="1001"/>
      <c r="I9" s="1020"/>
      <c r="J9" s="1021"/>
      <c r="K9" s="1021"/>
      <c r="L9" s="1023"/>
      <c r="M9" s="1024"/>
      <c r="O9" s="1" t="n">
        <f aca="false">+O8+1</f>
        <v>7</v>
      </c>
      <c r="P9" s="978" t="str">
        <f aca="false">IFERROR(VLOOKUP(O8,X:AF,9,FALSE()),"")</f>
        <v/>
      </c>
      <c r="Q9" s="978" t="str">
        <f aca="false">IFERROR(VLOOKUP(O9,Y:AG,9,FALSE()),"")</f>
        <v/>
      </c>
      <c r="R9" s="978" t="str">
        <f aca="false">IFERROR(VLOOKUP(O9,Z:AH,9,FALSE()),"")</f>
        <v/>
      </c>
      <c r="S9" s="978" t="str">
        <f aca="false">IFERROR(VLOOKUP($O9,AA:AI,9,FALSE()),"")</f>
        <v/>
      </c>
      <c r="T9" s="978" t="str">
        <f aca="false">IFERROR(VLOOKUP($O9,AB:AJ,9,FALSE()),"")</f>
        <v/>
      </c>
      <c r="U9" s="978" t="str">
        <f aca="false">IFERROR(VLOOKUP($O9,AC:AK,9,FALSE()),"")</f>
        <v/>
      </c>
      <c r="V9" s="978" t="str">
        <f aca="false">IFERROR(VLOOKUP($O9,AD:AL,9,FALSE()),"")</f>
        <v/>
      </c>
      <c r="X9" s="1" t="str">
        <f aca="false">IF(AF9&lt;&gt;"",MAX(X$3:X8)+1,"")</f>
        <v/>
      </c>
      <c r="Y9" s="1" t="str">
        <f aca="false">IF(AG9&lt;&gt;"",MAX(Y$3:Y8)+1,"")</f>
        <v/>
      </c>
      <c r="Z9" s="1" t="str">
        <f aca="false">IF(AH9&lt;&gt;"",MAX(Z$3:Z8)+1,"")</f>
        <v/>
      </c>
      <c r="AA9" s="1" t="str">
        <f aca="false">IF(AI9&lt;&gt;"",MAX(AA$3:AA8)+1,"")</f>
        <v/>
      </c>
      <c r="AB9" s="1" t="str">
        <f aca="false">IF(AJ9&lt;&gt;"",MAX(AB$3:AB8)+1,"")</f>
        <v/>
      </c>
      <c r="AC9" s="1" t="str">
        <f aca="false">IF(AK9&lt;&gt;"",MAX(AC$3:AC8)+1,"")</f>
        <v/>
      </c>
      <c r="AD9" s="1" t="str">
        <f aca="false">IF(AL9&lt;&gt;"",MAX(AD$3:AD8)+1,"")</f>
        <v/>
      </c>
      <c r="AF9" s="1" t="str">
        <f aca="false">IF(B9="","",IF(COUNTIF(AF$3:$AI8,B9)=0,B9,""))</f>
        <v/>
      </c>
      <c r="AG9" s="1" t="str">
        <f aca="false">IF(C9&lt;&gt;"",IF(B9="","",IF($B9='Determinazione classe'!$D$57,IF(COUNTIF(AG$3:$AG8,$C9)=0,$C9,""),"")),"")</f>
        <v/>
      </c>
      <c r="AH9" s="1" t="str">
        <f aca="false">IF(D9&lt;&gt;"",IF(B9="","",IF(AND($B9='Determinazione classe'!$D$57,$C9='Determinazione classe'!$D$58),IF(COUNTIF(AH$3:AH8,$D9)=0,$D9,""),"")),"")</f>
        <v/>
      </c>
      <c r="AI9" s="1" t="str">
        <f aca="false">IF(E9&lt;&gt;"",IF(B9="","",IF(AND($B9='Determinazione classe'!$D$57,$C9='Determinazione classe'!$D$58,$D9='Determinazione classe'!$D$59),IF(COUNTIF(AI$3:AI8,$E9)=0,$E9,""),"")),"")</f>
        <v/>
      </c>
      <c r="AJ9" s="1" t="str">
        <f aca="false">IF(F9&lt;&gt;"",IF(B9="","",IF(AND($B9='Determinazione classe'!$D$57,$C9='Determinazione classe'!$D$58,$D9='Determinazione classe'!$D$59,$E9='Determinazione classe'!$D$60),IF(COUNTIF(AJ$3:AJ8,$F9)=0,$F9,""),"")),"")</f>
        <v/>
      </c>
      <c r="AK9" s="1" t="str">
        <f aca="false">IF(G9&lt;&gt;"",IF(B9="","",IF(AND($B9='Determinazione classe'!$D$57,$C9='Determinazione classe'!$D$58,$D9='Determinazione classe'!$D$59,$E9='Determinazione classe'!$D$60,$F9='Determinazione classe'!$D$61),IF(COUNTIF(AK$3:AK8,$G9)=0,$G9,""),"")),"")</f>
        <v/>
      </c>
      <c r="AL9" s="1" t="str">
        <f aca="false">IF(H9&lt;&gt;"",IF(B9="","",IF(AND($B9='Determinazione classe'!$D$57,$C9='Determinazione classe'!$D$58,$D9='Determinazione classe'!$D$59,$E9='Determinazione classe'!$D$60,$F9='Determinazione classe'!$D$61,$G9='Determinazione classe'!$D$62),IF(COUNTIF(AL$3:AL8,$H9)=0,$H9,""),"")),"")</f>
        <v/>
      </c>
      <c r="AR9" s="1" t="n">
        <f aca="false">+AR8+1</f>
        <v>7</v>
      </c>
      <c r="AS9" s="978" t="str">
        <f aca="false">IFERROR(VLOOKUP(AR9,BC:BK,9,FALSE()),"")</f>
        <v/>
      </c>
      <c r="AT9" s="978" t="str">
        <f aca="false">IFERROR(VLOOKUP($O9,BD:BL,9,FALSE()),"")</f>
        <v/>
      </c>
      <c r="AU9" s="978" t="str">
        <f aca="false">IFERROR(VLOOKUP($O9,BE:BM,9,FALSE()),"")</f>
        <v/>
      </c>
      <c r="AV9" s="978" t="str">
        <f aca="false">IFERROR(VLOOKUP($O9,BF:BN,9,FALSE()),"")</f>
        <v/>
      </c>
      <c r="AW9" s="978" t="str">
        <f aca="false">IFERROR(VLOOKUP($O9,BG:BO,9,FALSE()),"")</f>
        <v/>
      </c>
      <c r="AX9" s="978" t="str">
        <f aca="false">IFERROR(VLOOKUP($O9,BH:BP,9,FALSE()),"")</f>
        <v/>
      </c>
      <c r="AY9" s="978" t="str">
        <f aca="false">IFERROR(VLOOKUP($O9,BI:BQ,9,FALSE()),"")</f>
        <v/>
      </c>
      <c r="BC9" s="1" t="str">
        <f aca="false">IF(BK9&lt;&gt;"",MAX(BC$3:BC8)+1,"")</f>
        <v/>
      </c>
      <c r="BD9" s="1" t="str">
        <f aca="false">IF(BL9&lt;&gt;"",MAX(BD$3:BD8)+1,"")</f>
        <v/>
      </c>
      <c r="BE9" s="1" t="str">
        <f aca="false">IF(BM9&lt;&gt;"",MAX(BE$3:BE8)+1,"")</f>
        <v/>
      </c>
      <c r="BF9" s="1" t="str">
        <f aca="false">IF(BN9&lt;&gt;"",MAX(BF$3:BF8)+1,"")</f>
        <v/>
      </c>
      <c r="BG9" s="1" t="str">
        <f aca="false">IF(BO9&lt;&gt;"",MAX(BG$3:BG8)+1,"")</f>
        <v/>
      </c>
      <c r="BH9" s="1" t="str">
        <f aca="false">IF(BP9&lt;&gt;"",MAX(BH$3:BH8)+1,"")</f>
        <v/>
      </c>
      <c r="BI9" s="1" t="str">
        <f aca="false">IF(BQ9&lt;&gt;"",MAX(BI$3:BI8)+1,"")</f>
        <v/>
      </c>
      <c r="BK9" s="1" t="str">
        <f aca="false">IF(B9&lt;&gt;"",IF(COUNTIF(BK$3:BK8,B9)&gt;0,"",B9),"")</f>
        <v/>
      </c>
      <c r="BL9" s="1" t="str">
        <f aca="false">IF(C9&lt;&gt;"",IF(COUNTIF(BL$3:BL8,C9)&gt;0,"",C9),"")</f>
        <v/>
      </c>
      <c r="BM9" s="1" t="str">
        <f aca="false">IF(D9&lt;&gt;"",IF(COUNTIF(BM$3:BM8,D9)&gt;0,"",D9),"")</f>
        <v/>
      </c>
      <c r="BN9" s="1" t="str">
        <f aca="false">IF(E9&lt;&gt;"",IF(COUNTIF(BN$3:BN8,E9)&gt;0,"",E9),"")</f>
        <v/>
      </c>
      <c r="BO9" s="1" t="str">
        <f aca="false">IF(F9&lt;&gt;"",IF(COUNTIF(BO$3:BO8,F9)&gt;0,"",F9),"")</f>
        <v/>
      </c>
      <c r="BP9" s="1" t="str">
        <f aca="false">IF(G9&lt;&gt;"",IF(COUNTIF(BP$3:BP8,G9)&gt;0,"",G9),"")</f>
        <v/>
      </c>
      <c r="BQ9" s="1" t="str">
        <f aca="false">IF(H9&lt;&gt;"",IF(COUNTIF(BQ$3:BQ8,H9)&gt;0,"",H9),"")</f>
        <v/>
      </c>
    </row>
    <row r="10" customFormat="false" ht="13.8" hidden="false" customHeight="false" outlineLevel="0" collapsed="false">
      <c r="A10" s="1017" t="str">
        <f aca="false">CONCATENATE(B10,C10,D10,E10,F10,G10,H10)</f>
        <v/>
      </c>
      <c r="B10" s="662"/>
      <c r="C10" s="662"/>
      <c r="D10" s="1025"/>
      <c r="E10" s="1019"/>
      <c r="F10" s="1001"/>
      <c r="G10" s="1001"/>
      <c r="H10" s="1001"/>
      <c r="I10" s="1020"/>
      <c r="J10" s="1021"/>
      <c r="K10" s="1021"/>
      <c r="L10" s="1023"/>
      <c r="M10" s="1024"/>
      <c r="O10" s="1" t="n">
        <f aca="false">+O9+1</f>
        <v>8</v>
      </c>
      <c r="P10" s="978" t="str">
        <f aca="false">IFERROR(VLOOKUP(O9,X:AF,9,FALSE()),"")</f>
        <v/>
      </c>
      <c r="Q10" s="978" t="str">
        <f aca="false">IFERROR(VLOOKUP(O10,Y:AG,9,FALSE()),"")</f>
        <v/>
      </c>
      <c r="R10" s="978" t="str">
        <f aca="false">IFERROR(VLOOKUP(O10,Z:AH,9,FALSE()),"")</f>
        <v/>
      </c>
      <c r="S10" s="978" t="str">
        <f aca="false">IFERROR(VLOOKUP($O10,AA:AI,9,FALSE()),"")</f>
        <v/>
      </c>
      <c r="T10" s="978" t="str">
        <f aca="false">IFERROR(VLOOKUP($O10,AB:AJ,9,FALSE()),"")</f>
        <v/>
      </c>
      <c r="U10" s="978" t="str">
        <f aca="false">IFERROR(VLOOKUP($O10,AC:AK,9,FALSE()),"")</f>
        <v/>
      </c>
      <c r="V10" s="978" t="str">
        <f aca="false">IFERROR(VLOOKUP($O10,AD:AL,9,FALSE()),"")</f>
        <v/>
      </c>
      <c r="X10" s="1" t="str">
        <f aca="false">IF(AF10&lt;&gt;"",MAX(X$3:X9)+1,"")</f>
        <v/>
      </c>
      <c r="Y10" s="1" t="str">
        <f aca="false">IF(AG10&lt;&gt;"",MAX(Y$3:Y9)+1,"")</f>
        <v/>
      </c>
      <c r="Z10" s="1" t="str">
        <f aca="false">IF(AH10&lt;&gt;"",MAX(Z$3:Z9)+1,"")</f>
        <v/>
      </c>
      <c r="AA10" s="1" t="str">
        <f aca="false">IF(AI10&lt;&gt;"",MAX(AA$3:AA9)+1,"")</f>
        <v/>
      </c>
      <c r="AB10" s="1" t="str">
        <f aca="false">IF(AJ10&lt;&gt;"",MAX(AB$3:AB9)+1,"")</f>
        <v/>
      </c>
      <c r="AC10" s="1" t="str">
        <f aca="false">IF(AK10&lt;&gt;"",MAX(AC$3:AC9)+1,"")</f>
        <v/>
      </c>
      <c r="AD10" s="1" t="str">
        <f aca="false">IF(AL10&lt;&gt;"",MAX(AD$3:AD9)+1,"")</f>
        <v/>
      </c>
      <c r="AF10" s="1" t="str">
        <f aca="false">IF(B10="","",IF(COUNTIF(AF$3:$AI9,B10)=0,B10,""))</f>
        <v/>
      </c>
      <c r="AG10" s="1" t="str">
        <f aca="false">IF(C10&lt;&gt;"",IF(B10="","",IF($B10='Determinazione classe'!$D$57,IF(COUNTIF(AG$3:$AG9,$C10)=0,$C10,""),"")),"")</f>
        <v/>
      </c>
      <c r="AH10" s="1" t="str">
        <f aca="false">IF(D10&lt;&gt;"",IF(B10="","",IF(AND($B10='Determinazione classe'!$D$57,$C10='Determinazione classe'!$D$58),IF(COUNTIF(AH$3:AH9,$D10)=0,$D10,""),"")),"")</f>
        <v/>
      </c>
      <c r="AI10" s="1" t="str">
        <f aca="false">IF(E10&lt;&gt;"",IF(B10="","",IF(AND($B10='Determinazione classe'!$D$57,$C10='Determinazione classe'!$D$58,$D10='Determinazione classe'!$D$59),IF(COUNTIF(AI$3:AI9,$E10)=0,$E10,""),"")),"")</f>
        <v/>
      </c>
      <c r="AJ10" s="1" t="str">
        <f aca="false">IF(F10&lt;&gt;"",IF(B10="","",IF(AND($B10='Determinazione classe'!$D$57,$C10='Determinazione classe'!$D$58,$D10='Determinazione classe'!$D$59,$E10='Determinazione classe'!$D$60),IF(COUNTIF(AJ$3:AJ9,$F10)=0,$F10,""),"")),"")</f>
        <v/>
      </c>
      <c r="AK10" s="1" t="str">
        <f aca="false">IF(G10&lt;&gt;"",IF(B10="","",IF(AND($B10='Determinazione classe'!$D$57,$C10='Determinazione classe'!$D$58,$D10='Determinazione classe'!$D$59,$E10='Determinazione classe'!$D$60,$F10='Determinazione classe'!$D$61),IF(COUNTIF(AK$3:AK9,$G10)=0,$G10,""),"")),"")</f>
        <v/>
      </c>
      <c r="AL10" s="1" t="str">
        <f aca="false">IF(H10&lt;&gt;"",IF(B10="","",IF(AND($B10='Determinazione classe'!$D$57,$C10='Determinazione classe'!$D$58,$D10='Determinazione classe'!$D$59,$E10='Determinazione classe'!$D$60,$F10='Determinazione classe'!$D$61,$G10='Determinazione classe'!$D$62),IF(COUNTIF(AL$3:AL9,$H10)=0,$H10,""),"")),"")</f>
        <v/>
      </c>
      <c r="AR10" s="1" t="n">
        <f aca="false">+AR9+1</f>
        <v>8</v>
      </c>
      <c r="AS10" s="978" t="str">
        <f aca="false">IFERROR(VLOOKUP(AR10,BC:BK,9,FALSE()),"")</f>
        <v/>
      </c>
      <c r="AT10" s="978" t="str">
        <f aca="false">IFERROR(VLOOKUP($O10,BD:BL,9,FALSE()),"")</f>
        <v/>
      </c>
      <c r="AU10" s="978" t="str">
        <f aca="false">IFERROR(VLOOKUP($O10,BE:BM,9,FALSE()),"")</f>
        <v/>
      </c>
      <c r="AV10" s="978" t="str">
        <f aca="false">IFERROR(VLOOKUP($O10,BF:BN,9,FALSE()),"")</f>
        <v/>
      </c>
      <c r="AW10" s="978" t="str">
        <f aca="false">IFERROR(VLOOKUP($O10,BG:BO,9,FALSE()),"")</f>
        <v/>
      </c>
      <c r="AX10" s="978" t="str">
        <f aca="false">IFERROR(VLOOKUP($O10,BH:BP,9,FALSE()),"")</f>
        <v/>
      </c>
      <c r="AY10" s="978" t="str">
        <f aca="false">IFERROR(VLOOKUP($O10,BI:BQ,9,FALSE()),"")</f>
        <v/>
      </c>
      <c r="BC10" s="1" t="str">
        <f aca="false">IF(BK10&lt;&gt;"",MAX(BC$3:BC9)+1,"")</f>
        <v/>
      </c>
      <c r="BD10" s="1" t="str">
        <f aca="false">IF(BL10&lt;&gt;"",MAX(BD$3:BD9)+1,"")</f>
        <v/>
      </c>
      <c r="BE10" s="1" t="str">
        <f aca="false">IF(BM10&lt;&gt;"",MAX(BE$3:BE9)+1,"")</f>
        <v/>
      </c>
      <c r="BF10" s="1" t="str">
        <f aca="false">IF(BN10&lt;&gt;"",MAX(BF$3:BF9)+1,"")</f>
        <v/>
      </c>
      <c r="BG10" s="1" t="str">
        <f aca="false">IF(BO10&lt;&gt;"",MAX(BG$3:BG9)+1,"")</f>
        <v/>
      </c>
      <c r="BH10" s="1" t="str">
        <f aca="false">IF(BP10&lt;&gt;"",MAX(BH$3:BH9)+1,"")</f>
        <v/>
      </c>
      <c r="BI10" s="1" t="str">
        <f aca="false">IF(BQ10&lt;&gt;"",MAX(BI$3:BI9)+1,"")</f>
        <v/>
      </c>
      <c r="BK10" s="1" t="str">
        <f aca="false">IF(B10&lt;&gt;"",IF(COUNTIF(BK$3:BK9,B10)&gt;0,"",B10),"")</f>
        <v/>
      </c>
      <c r="BL10" s="1" t="str">
        <f aca="false">IF(C10&lt;&gt;"",IF(COUNTIF(BL$3:BL9,C10)&gt;0,"",C10),"")</f>
        <v/>
      </c>
      <c r="BM10" s="1" t="str">
        <f aca="false">IF(D10&lt;&gt;"",IF(COUNTIF(BM$3:BM9,D10)&gt;0,"",D10),"")</f>
        <v/>
      </c>
      <c r="BN10" s="1" t="str">
        <f aca="false">IF(E10&lt;&gt;"",IF(COUNTIF(BN$3:BN9,E10)&gt;0,"",E10),"")</f>
        <v/>
      </c>
      <c r="BO10" s="1" t="str">
        <f aca="false">IF(F10&lt;&gt;"",IF(COUNTIF(BO$3:BO9,F10)&gt;0,"",F10),"")</f>
        <v/>
      </c>
      <c r="BP10" s="1" t="str">
        <f aca="false">IF(G10&lt;&gt;"",IF(COUNTIF(BP$3:BP9,G10)&gt;0,"",G10),"")</f>
        <v/>
      </c>
      <c r="BQ10" s="1" t="str">
        <f aca="false">IF(H10&lt;&gt;"",IF(COUNTIF(BQ$3:BQ9,H10)&gt;0,"",H10),"")</f>
        <v/>
      </c>
    </row>
    <row r="11" customFormat="false" ht="13.8" hidden="false" customHeight="false" outlineLevel="0" collapsed="false">
      <c r="A11" s="1017" t="str">
        <f aca="false">CONCATENATE(B11,C11,D11,E11,F11,G11,H11)</f>
        <v/>
      </c>
      <c r="B11" s="662"/>
      <c r="C11" s="662"/>
      <c r="D11" s="1019"/>
      <c r="E11" s="1019"/>
      <c r="F11" s="1001"/>
      <c r="G11" s="1001"/>
      <c r="H11" s="1001"/>
      <c r="I11" s="1020"/>
      <c r="J11" s="1021"/>
      <c r="K11" s="1022"/>
      <c r="L11" s="1023"/>
      <c r="M11" s="1024"/>
      <c r="O11" s="1" t="n">
        <f aca="false">+O10+1</f>
        <v>9</v>
      </c>
      <c r="P11" s="978" t="str">
        <f aca="false">IFERROR(VLOOKUP(O10,X:AF,9,FALSE()),"")</f>
        <v/>
      </c>
      <c r="Q11" s="978" t="str">
        <f aca="false">IFERROR(VLOOKUP(O11,Y:AG,9,FALSE()),"")</f>
        <v/>
      </c>
      <c r="R11" s="978" t="str">
        <f aca="false">IFERROR(VLOOKUP(O11,Z:AH,9,FALSE()),"")</f>
        <v/>
      </c>
      <c r="S11" s="978" t="str">
        <f aca="false">IFERROR(VLOOKUP($O11,AA:AI,9,FALSE()),"")</f>
        <v/>
      </c>
      <c r="T11" s="978" t="str">
        <f aca="false">IFERROR(VLOOKUP($O11,AB:AJ,9,FALSE()),"")</f>
        <v/>
      </c>
      <c r="U11" s="978" t="str">
        <f aca="false">IFERROR(VLOOKUP($O11,AC:AK,9,FALSE()),"")</f>
        <v/>
      </c>
      <c r="V11" s="978" t="str">
        <f aca="false">IFERROR(VLOOKUP($O11,AD:AL,9,FALSE()),"")</f>
        <v/>
      </c>
      <c r="X11" s="1" t="str">
        <f aca="false">IF(AF11&lt;&gt;"",MAX(X$3:X10)+1,"")</f>
        <v/>
      </c>
      <c r="Y11" s="1" t="str">
        <f aca="false">IF(AG11&lt;&gt;"",MAX(Y$3:Y10)+1,"")</f>
        <v/>
      </c>
      <c r="Z11" s="1" t="str">
        <f aca="false">IF(AH11&lt;&gt;"",MAX(Z$3:Z10)+1,"")</f>
        <v/>
      </c>
      <c r="AA11" s="1" t="str">
        <f aca="false">IF(AI11&lt;&gt;"",MAX(AA$3:AA10)+1,"")</f>
        <v/>
      </c>
      <c r="AB11" s="1" t="str">
        <f aca="false">IF(AJ11&lt;&gt;"",MAX(AB$3:AB10)+1,"")</f>
        <v/>
      </c>
      <c r="AC11" s="1" t="str">
        <f aca="false">IF(AK11&lt;&gt;"",MAX(AC$3:AC10)+1,"")</f>
        <v/>
      </c>
      <c r="AD11" s="1" t="str">
        <f aca="false">IF(AL11&lt;&gt;"",MAX(AD$3:AD10)+1,"")</f>
        <v/>
      </c>
      <c r="AF11" s="1" t="str">
        <f aca="false">IF(B11="","",IF(COUNTIF(AF$3:$AI10,B11)=0,B11,""))</f>
        <v/>
      </c>
      <c r="AG11" s="1" t="str">
        <f aca="false">IF(C11&lt;&gt;"",IF(B11="","",IF($B11='Determinazione classe'!$D$57,IF(COUNTIF(AG$3:$AG10,$C11)=0,$C11,""),"")),"")</f>
        <v/>
      </c>
      <c r="AH11" s="1" t="str">
        <f aca="false">IF(D11&lt;&gt;"",IF(B11="","",IF(AND($B11='Determinazione classe'!$D$57,$C11='Determinazione classe'!$D$58),IF(COUNTIF(AH$3:AH10,$D11)=0,$D11,""),"")),"")</f>
        <v/>
      </c>
      <c r="AI11" s="1" t="str">
        <f aca="false">IF(E11&lt;&gt;"",IF(B11="","",IF(AND($B11='Determinazione classe'!$D$57,$C11='Determinazione classe'!$D$58,$D11='Determinazione classe'!$D$59),IF(COUNTIF(AI$3:AI10,$E11)=0,$E11,""),"")),"")</f>
        <v/>
      </c>
      <c r="AJ11" s="1" t="str">
        <f aca="false">IF(F11&lt;&gt;"",IF(B11="","",IF(AND($B11='Determinazione classe'!$D$57,$C11='Determinazione classe'!$D$58,$D11='Determinazione classe'!$D$59,$E11='Determinazione classe'!$D$60),IF(COUNTIF(AJ$3:AJ10,$F11)=0,$F11,""),"")),"")</f>
        <v/>
      </c>
      <c r="AK11" s="1" t="str">
        <f aca="false">IF(G11&lt;&gt;"",IF(B11="","",IF(AND($B11='Determinazione classe'!$D$57,$C11='Determinazione classe'!$D$58,$D11='Determinazione classe'!$D$59,$E11='Determinazione classe'!$D$60,$F11='Determinazione classe'!$D$61),IF(COUNTIF(AK$3:AK10,$G11)=0,$G11,""),"")),"")</f>
        <v/>
      </c>
      <c r="AL11" s="1" t="str">
        <f aca="false">IF(H11&lt;&gt;"",IF(B11="","",IF(AND($B11='Determinazione classe'!$D$57,$C11='Determinazione classe'!$D$58,$D11='Determinazione classe'!$D$59,$E11='Determinazione classe'!$D$60,$F11='Determinazione classe'!$D$61,$G11='Determinazione classe'!$D$62),IF(COUNTIF(AL$3:AL10,$H11)=0,$H11,""),"")),"")</f>
        <v/>
      </c>
      <c r="AR11" s="1" t="n">
        <f aca="false">+AR10+1</f>
        <v>9</v>
      </c>
      <c r="AS11" s="978" t="str">
        <f aca="false">IFERROR(VLOOKUP(AR11,BC:BK,9,FALSE()),"")</f>
        <v/>
      </c>
      <c r="AT11" s="978" t="str">
        <f aca="false">IFERROR(VLOOKUP($O11,BD:BL,9,FALSE()),"")</f>
        <v/>
      </c>
      <c r="AU11" s="978" t="str">
        <f aca="false">IFERROR(VLOOKUP($O11,BE:BM,9,FALSE()),"")</f>
        <v/>
      </c>
      <c r="AV11" s="978" t="str">
        <f aca="false">IFERROR(VLOOKUP($O11,BF:BN,9,FALSE()),"")</f>
        <v/>
      </c>
      <c r="AW11" s="978" t="str">
        <f aca="false">IFERROR(VLOOKUP($O11,BG:BO,9,FALSE()),"")</f>
        <v/>
      </c>
      <c r="AX11" s="978" t="str">
        <f aca="false">IFERROR(VLOOKUP($O11,BH:BP,9,FALSE()),"")</f>
        <v/>
      </c>
      <c r="AY11" s="978" t="str">
        <f aca="false">IFERROR(VLOOKUP($O11,BI:BQ,9,FALSE()),"")</f>
        <v/>
      </c>
      <c r="BC11" s="1" t="str">
        <f aca="false">IF(BK11&lt;&gt;"",MAX(BC$3:BC10)+1,"")</f>
        <v/>
      </c>
      <c r="BD11" s="1" t="str">
        <f aca="false">IF(BL11&lt;&gt;"",MAX(BD$3:BD10)+1,"")</f>
        <v/>
      </c>
      <c r="BE11" s="1" t="str">
        <f aca="false">IF(BM11&lt;&gt;"",MAX(BE$3:BE10)+1,"")</f>
        <v/>
      </c>
      <c r="BF11" s="1" t="str">
        <f aca="false">IF(BN11&lt;&gt;"",MAX(BF$3:BF10)+1,"")</f>
        <v/>
      </c>
      <c r="BG11" s="1" t="str">
        <f aca="false">IF(BO11&lt;&gt;"",MAX(BG$3:BG10)+1,"")</f>
        <v/>
      </c>
      <c r="BH11" s="1" t="str">
        <f aca="false">IF(BP11&lt;&gt;"",MAX(BH$3:BH10)+1,"")</f>
        <v/>
      </c>
      <c r="BI11" s="1" t="str">
        <f aca="false">IF(BQ11&lt;&gt;"",MAX(BI$3:BI10)+1,"")</f>
        <v/>
      </c>
      <c r="BK11" s="1" t="str">
        <f aca="false">IF(B11&lt;&gt;"",IF(COUNTIF(BK$3:BK10,B11)&gt;0,"",B11),"")</f>
        <v/>
      </c>
      <c r="BL11" s="1" t="str">
        <f aca="false">IF(C11&lt;&gt;"",IF(COUNTIF(BL$3:BL10,C11)&gt;0,"",C11),"")</f>
        <v/>
      </c>
      <c r="BM11" s="1" t="str">
        <f aca="false">IF(D11&lt;&gt;"",IF(COUNTIF(BM$3:BM10,D11)&gt;0,"",D11),"")</f>
        <v/>
      </c>
      <c r="BN11" s="1" t="str">
        <f aca="false">IF(E11&lt;&gt;"",IF(COUNTIF(BN$3:BN10,E11)&gt;0,"",E11),"")</f>
        <v/>
      </c>
      <c r="BO11" s="1" t="str">
        <f aca="false">IF(F11&lt;&gt;"",IF(COUNTIF(BO$3:BO10,F11)&gt;0,"",F11),"")</f>
        <v/>
      </c>
      <c r="BP11" s="1" t="str">
        <f aca="false">IF(G11&lt;&gt;"",IF(COUNTIF(BP$3:BP10,G11)&gt;0,"",G11),"")</f>
        <v/>
      </c>
      <c r="BQ11" s="1" t="str">
        <f aca="false">IF(H11&lt;&gt;"",IF(COUNTIF(BQ$3:BQ10,H11)&gt;0,"",H11),"")</f>
        <v/>
      </c>
    </row>
    <row r="12" customFormat="false" ht="13.8" hidden="false" customHeight="false" outlineLevel="0" collapsed="false">
      <c r="A12" s="1017" t="str">
        <f aca="false">CONCATENATE(B12,C12,D12,E12,F12,G12,H12)</f>
        <v/>
      </c>
      <c r="B12" s="662"/>
      <c r="C12" s="662"/>
      <c r="D12" s="1019"/>
      <c r="E12" s="1019"/>
      <c r="F12" s="1001"/>
      <c r="G12" s="1001"/>
      <c r="H12" s="1001"/>
      <c r="I12" s="1020"/>
      <c r="J12" s="1021"/>
      <c r="K12" s="1022"/>
      <c r="L12" s="1023"/>
      <c r="M12" s="1024"/>
      <c r="O12" s="1" t="n">
        <f aca="false">+O11+1</f>
        <v>10</v>
      </c>
      <c r="P12" s="978" t="str">
        <f aca="false">IFERROR(VLOOKUP(O11,X:AF,9,FALSE()),"")</f>
        <v/>
      </c>
      <c r="Q12" s="978" t="str">
        <f aca="false">IFERROR(VLOOKUP(O12,Y:AG,9,FALSE()),"")</f>
        <v/>
      </c>
      <c r="R12" s="978" t="str">
        <f aca="false">IFERROR(VLOOKUP(O12,Z:AH,9,FALSE()),"")</f>
        <v/>
      </c>
      <c r="S12" s="978" t="str">
        <f aca="false">IFERROR(VLOOKUP($O12,AA:AI,9,FALSE()),"")</f>
        <v/>
      </c>
      <c r="T12" s="978" t="str">
        <f aca="false">IFERROR(VLOOKUP($O12,AB:AJ,9,FALSE()),"")</f>
        <v/>
      </c>
      <c r="U12" s="978" t="str">
        <f aca="false">IFERROR(VLOOKUP($O12,AC:AK,9,FALSE()),"")</f>
        <v/>
      </c>
      <c r="V12" s="978" t="str">
        <f aca="false">IFERROR(VLOOKUP($O12,AD:AL,9,FALSE()),"")</f>
        <v/>
      </c>
      <c r="X12" s="1" t="str">
        <f aca="false">IF(AF12&lt;&gt;"",MAX(X$3:X11)+1,"")</f>
        <v/>
      </c>
      <c r="Y12" s="1" t="str">
        <f aca="false">IF(AG12&lt;&gt;"",MAX(Y$3:Y11)+1,"")</f>
        <v/>
      </c>
      <c r="Z12" s="1" t="str">
        <f aca="false">IF(AH12&lt;&gt;"",MAX(Z$3:Z11)+1,"")</f>
        <v/>
      </c>
      <c r="AA12" s="1" t="str">
        <f aca="false">IF(AI12&lt;&gt;"",MAX(AA$3:AA11)+1,"")</f>
        <v/>
      </c>
      <c r="AB12" s="1" t="str">
        <f aca="false">IF(AJ12&lt;&gt;"",MAX(AB$3:AB11)+1,"")</f>
        <v/>
      </c>
      <c r="AC12" s="1" t="str">
        <f aca="false">IF(AK12&lt;&gt;"",MAX(AC$3:AC11)+1,"")</f>
        <v/>
      </c>
      <c r="AD12" s="1" t="str">
        <f aca="false">IF(AL12&lt;&gt;"",MAX(AD$3:AD11)+1,"")</f>
        <v/>
      </c>
      <c r="AF12" s="1" t="str">
        <f aca="false">IF(B12="","",IF(COUNTIF(AF$3:$AI11,B12)=0,B12,""))</f>
        <v/>
      </c>
      <c r="AG12" s="1" t="str">
        <f aca="false">IF(C12&lt;&gt;"",IF(B12="","",IF($B12='Determinazione classe'!$D$57,IF(COUNTIF(AG$3:$AG11,$C12)=0,$C12,""),"")),"")</f>
        <v/>
      </c>
      <c r="AH12" s="1" t="str">
        <f aca="false">IF(D12&lt;&gt;"",IF(B12="","",IF(AND($B12='Determinazione classe'!$D$57,$C12='Determinazione classe'!$D$58),IF(COUNTIF(AH$3:AH11,$D12)=0,$D12,""),"")),"")</f>
        <v/>
      </c>
      <c r="AI12" s="1" t="str">
        <f aca="false">IF(E12&lt;&gt;"",IF(B12="","",IF(AND($B12='Determinazione classe'!$D$57,$C12='Determinazione classe'!$D$58,$D12='Determinazione classe'!$D$59),IF(COUNTIF(AI$3:AI11,$E12)=0,$E12,""),"")),"")</f>
        <v/>
      </c>
      <c r="AJ12" s="1" t="str">
        <f aca="false">IF(F12&lt;&gt;"",IF(B12="","",IF(AND($B12='Determinazione classe'!$D$57,$C12='Determinazione classe'!$D$58,$D12='Determinazione classe'!$D$59,$E12='Determinazione classe'!$D$60),IF(COUNTIF(AJ$3:AJ11,$F12)=0,$F12,""),"")),"")</f>
        <v/>
      </c>
      <c r="AK12" s="1" t="str">
        <f aca="false">IF(G12&lt;&gt;"",IF(B12="","",IF(AND($B12='Determinazione classe'!$D$57,$C12='Determinazione classe'!$D$58,$D12='Determinazione classe'!$D$59,$E12='Determinazione classe'!$D$60,$F12='Determinazione classe'!$D$61),IF(COUNTIF(AK$3:AK11,$G12)=0,$G12,""),"")),"")</f>
        <v/>
      </c>
      <c r="AL12" s="1" t="str">
        <f aca="false">IF(H12&lt;&gt;"",IF(B12="","",IF(AND($B12='Determinazione classe'!$D$57,$C12='Determinazione classe'!$D$58,$D12='Determinazione classe'!$D$59,$E12='Determinazione classe'!$D$60,$F12='Determinazione classe'!$D$61,$G12='Determinazione classe'!$D$62),IF(COUNTIF(AL$3:AL11,$H12)=0,$H12,""),"")),"")</f>
        <v/>
      </c>
      <c r="AR12" s="1" t="n">
        <f aca="false">+AR11+1</f>
        <v>10</v>
      </c>
      <c r="AS12" s="978" t="str">
        <f aca="false">IFERROR(VLOOKUP(AR12,BC:BK,9,FALSE()),"")</f>
        <v/>
      </c>
      <c r="AT12" s="978" t="str">
        <f aca="false">IFERROR(VLOOKUP($O12,BD:BL,9,FALSE()),"")</f>
        <v/>
      </c>
      <c r="AU12" s="978" t="str">
        <f aca="false">IFERROR(VLOOKUP($O12,BE:BM,9,FALSE()),"")</f>
        <v/>
      </c>
      <c r="AV12" s="978" t="str">
        <f aca="false">IFERROR(VLOOKUP($O12,BF:BN,9,FALSE()),"")</f>
        <v/>
      </c>
      <c r="AW12" s="978" t="str">
        <f aca="false">IFERROR(VLOOKUP($O12,BG:BO,9,FALSE()),"")</f>
        <v/>
      </c>
      <c r="AX12" s="978" t="str">
        <f aca="false">IFERROR(VLOOKUP($O12,BH:BP,9,FALSE()),"")</f>
        <v/>
      </c>
      <c r="AY12" s="978" t="str">
        <f aca="false">IFERROR(VLOOKUP($O12,BI:BQ,9,FALSE()),"")</f>
        <v/>
      </c>
      <c r="BC12" s="1" t="str">
        <f aca="false">IF(BK12&lt;&gt;"",MAX(BC$3:BC11)+1,"")</f>
        <v/>
      </c>
      <c r="BD12" s="1" t="str">
        <f aca="false">IF(BL12&lt;&gt;"",MAX(BD$3:BD11)+1,"")</f>
        <v/>
      </c>
      <c r="BE12" s="1" t="str">
        <f aca="false">IF(BM12&lt;&gt;"",MAX(BE$3:BE11)+1,"")</f>
        <v/>
      </c>
      <c r="BF12" s="1" t="str">
        <f aca="false">IF(BN12&lt;&gt;"",MAX(BF$3:BF11)+1,"")</f>
        <v/>
      </c>
      <c r="BG12" s="1" t="str">
        <f aca="false">IF(BO12&lt;&gt;"",MAX(BG$3:BG11)+1,"")</f>
        <v/>
      </c>
      <c r="BH12" s="1" t="str">
        <f aca="false">IF(BP12&lt;&gt;"",MAX(BH$3:BH11)+1,"")</f>
        <v/>
      </c>
      <c r="BI12" s="1" t="str">
        <f aca="false">IF(BQ12&lt;&gt;"",MAX(BI$3:BI11)+1,"")</f>
        <v/>
      </c>
      <c r="BK12" s="1" t="str">
        <f aca="false">IF(B12&lt;&gt;"",IF(COUNTIF(BK$3:BK11,B12)&gt;0,"",B12),"")</f>
        <v/>
      </c>
      <c r="BL12" s="1" t="str">
        <f aca="false">IF(C12&lt;&gt;"",IF(COUNTIF(BL$3:BL11,C12)&gt;0,"",C12),"")</f>
        <v/>
      </c>
      <c r="BM12" s="1" t="str">
        <f aca="false">IF(D12&lt;&gt;"",IF(COUNTIF(BM$3:BM11,D12)&gt;0,"",D12),"")</f>
        <v/>
      </c>
      <c r="BN12" s="1" t="str">
        <f aca="false">IF(E12&lt;&gt;"",IF(COUNTIF(BN$3:BN11,E12)&gt;0,"",E12),"")</f>
        <v/>
      </c>
      <c r="BO12" s="1" t="str">
        <f aca="false">IF(F12&lt;&gt;"",IF(COUNTIF(BO$3:BO11,F12)&gt;0,"",F12),"")</f>
        <v/>
      </c>
      <c r="BP12" s="1" t="str">
        <f aca="false">IF(G12&lt;&gt;"",IF(COUNTIF(BP$3:BP11,G12)&gt;0,"",G12),"")</f>
        <v/>
      </c>
      <c r="BQ12" s="1" t="str">
        <f aca="false">IF(H12&lt;&gt;"",IF(COUNTIF(BQ$3:BQ11,H12)&gt;0,"",H12),"")</f>
        <v/>
      </c>
    </row>
    <row r="13" customFormat="false" ht="13.8" hidden="false" customHeight="false" outlineLevel="0" collapsed="false">
      <c r="A13" s="1017" t="str">
        <f aca="false">CONCATENATE(B13,C13,D13,E13,F13,G13,H13)</f>
        <v/>
      </c>
      <c r="B13" s="662"/>
      <c r="C13" s="662"/>
      <c r="D13" s="1019"/>
      <c r="E13" s="1019"/>
      <c r="F13" s="1001"/>
      <c r="G13" s="1001"/>
      <c r="H13" s="1001"/>
      <c r="I13" s="1020"/>
      <c r="J13" s="1021"/>
      <c r="K13" s="1021"/>
      <c r="L13" s="1023"/>
      <c r="M13" s="1024"/>
      <c r="O13" s="1" t="n">
        <f aca="false">+O12+1</f>
        <v>11</v>
      </c>
      <c r="P13" s="978" t="str">
        <f aca="false">IFERROR(VLOOKUP(O12,X:AF,9,FALSE()),"")</f>
        <v/>
      </c>
      <c r="Q13" s="978" t="str">
        <f aca="false">IFERROR(VLOOKUP(O13,Y:AG,9,FALSE()),"")</f>
        <v/>
      </c>
      <c r="R13" s="978" t="str">
        <f aca="false">IFERROR(VLOOKUP(O13,Z:AH,9,FALSE()),"")</f>
        <v/>
      </c>
      <c r="S13" s="978" t="str">
        <f aca="false">IFERROR(VLOOKUP($O13,AA:AI,9,FALSE()),"")</f>
        <v/>
      </c>
      <c r="T13" s="978" t="str">
        <f aca="false">IFERROR(VLOOKUP($O13,AB:AJ,9,FALSE()),"")</f>
        <v/>
      </c>
      <c r="U13" s="978" t="str">
        <f aca="false">IFERROR(VLOOKUP($O13,AC:AK,9,FALSE()),"")</f>
        <v/>
      </c>
      <c r="V13" s="978" t="str">
        <f aca="false">IFERROR(VLOOKUP($O13,AD:AL,9,FALSE()),"")</f>
        <v/>
      </c>
      <c r="X13" s="1" t="str">
        <f aca="false">IF(AF13&lt;&gt;"",MAX(X$3:X12)+1,"")</f>
        <v/>
      </c>
      <c r="Y13" s="1" t="str">
        <f aca="false">IF(AG13&lt;&gt;"",MAX(Y$3:Y12)+1,"")</f>
        <v/>
      </c>
      <c r="Z13" s="1" t="str">
        <f aca="false">IF(AH13&lt;&gt;"",MAX(Z$3:Z12)+1,"")</f>
        <v/>
      </c>
      <c r="AA13" s="1" t="str">
        <f aca="false">IF(AI13&lt;&gt;"",MAX(AA$3:AA12)+1,"")</f>
        <v/>
      </c>
      <c r="AB13" s="1" t="str">
        <f aca="false">IF(AJ13&lt;&gt;"",MAX(AB$3:AB12)+1,"")</f>
        <v/>
      </c>
      <c r="AC13" s="1" t="str">
        <f aca="false">IF(AK13&lt;&gt;"",MAX(AC$3:AC12)+1,"")</f>
        <v/>
      </c>
      <c r="AD13" s="1" t="str">
        <f aca="false">IF(AL13&lt;&gt;"",MAX(AD$3:AD12)+1,"")</f>
        <v/>
      </c>
      <c r="AF13" s="1" t="str">
        <f aca="false">IF(B13="","",IF(COUNTIF(AF$3:$AI12,B13)=0,B13,""))</f>
        <v/>
      </c>
      <c r="AG13" s="1" t="str">
        <f aca="false">IF(C13&lt;&gt;"",IF(B13="","",IF($B13='Determinazione classe'!$D$57,IF(COUNTIF(AG$3:$AG12,$C13)=0,$C13,""),"")),"")</f>
        <v/>
      </c>
      <c r="AH13" s="1" t="str">
        <f aca="false">IF(D13&lt;&gt;"",IF(B13="","",IF(AND($B13='Determinazione classe'!$D$57,$C13='Determinazione classe'!$D$58),IF(COUNTIF(AH$3:AH12,$D13)=0,$D13,""),"")),"")</f>
        <v/>
      </c>
      <c r="AI13" s="1" t="str">
        <f aca="false">IF(E13&lt;&gt;"",IF(B13="","",IF(AND($B13='Determinazione classe'!$D$57,$C13='Determinazione classe'!$D$58,$D13='Determinazione classe'!$D$59),IF(COUNTIF(AI$3:AI12,$E13)=0,$E13,""),"")),"")</f>
        <v/>
      </c>
      <c r="AJ13" s="1" t="str">
        <f aca="false">IF(F13&lt;&gt;"",IF(B13="","",IF(AND($B13='Determinazione classe'!$D$57,$C13='Determinazione classe'!$D$58,$D13='Determinazione classe'!$D$59,$E13='Determinazione classe'!$D$60),IF(COUNTIF(AJ$3:AJ12,$F13)=0,$F13,""),"")),"")</f>
        <v/>
      </c>
      <c r="AK13" s="1" t="str">
        <f aca="false">IF(G13&lt;&gt;"",IF(B13="","",IF(AND($B13='Determinazione classe'!$D$57,$C13='Determinazione classe'!$D$58,$D13='Determinazione classe'!$D$59,$E13='Determinazione classe'!$D$60,$F13='Determinazione classe'!$D$61),IF(COUNTIF(AK$3:AK12,$G13)=0,$G13,""),"")),"")</f>
        <v/>
      </c>
      <c r="AL13" s="1" t="str">
        <f aca="false">IF(H13&lt;&gt;"",IF(B13="","",IF(AND($B13='Determinazione classe'!$D$57,$C13='Determinazione classe'!$D$58,$D13='Determinazione classe'!$D$59,$E13='Determinazione classe'!$D$60,$F13='Determinazione classe'!$D$61,$G13='Determinazione classe'!$D$62),IF(COUNTIF(AL$3:AL12,$H13)=0,$H13,""),"")),"")</f>
        <v/>
      </c>
      <c r="AR13" s="1" t="n">
        <f aca="false">+AR12+1</f>
        <v>11</v>
      </c>
      <c r="AS13" s="978" t="str">
        <f aca="false">IFERROR(VLOOKUP(AR13,BC:BK,9,FALSE()),"")</f>
        <v/>
      </c>
      <c r="AT13" s="978" t="str">
        <f aca="false">IFERROR(VLOOKUP($O13,BD:BL,9,FALSE()),"")</f>
        <v/>
      </c>
      <c r="AU13" s="978" t="str">
        <f aca="false">IFERROR(VLOOKUP($O13,BE:BM,9,FALSE()),"")</f>
        <v/>
      </c>
      <c r="AV13" s="978" t="str">
        <f aca="false">IFERROR(VLOOKUP($O13,BF:BN,9,FALSE()),"")</f>
        <v/>
      </c>
      <c r="AW13" s="978" t="str">
        <f aca="false">IFERROR(VLOOKUP($O13,BG:BO,9,FALSE()),"")</f>
        <v/>
      </c>
      <c r="AX13" s="978" t="str">
        <f aca="false">IFERROR(VLOOKUP($O13,BH:BP,9,FALSE()),"")</f>
        <v/>
      </c>
      <c r="AY13" s="978" t="str">
        <f aca="false">IFERROR(VLOOKUP($O13,BI:BQ,9,FALSE()),"")</f>
        <v/>
      </c>
      <c r="BC13" s="1" t="str">
        <f aca="false">IF(BK13&lt;&gt;"",MAX(BC$3:BC12)+1,"")</f>
        <v/>
      </c>
      <c r="BD13" s="1" t="str">
        <f aca="false">IF(BL13&lt;&gt;"",MAX(BD$3:BD12)+1,"")</f>
        <v/>
      </c>
      <c r="BE13" s="1" t="str">
        <f aca="false">IF(BM13&lt;&gt;"",MAX(BE$3:BE12)+1,"")</f>
        <v/>
      </c>
      <c r="BF13" s="1" t="str">
        <f aca="false">IF(BN13&lt;&gt;"",MAX(BF$3:BF12)+1,"")</f>
        <v/>
      </c>
      <c r="BG13" s="1" t="str">
        <f aca="false">IF(BO13&lt;&gt;"",MAX(BG$3:BG12)+1,"")</f>
        <v/>
      </c>
      <c r="BH13" s="1" t="str">
        <f aca="false">IF(BP13&lt;&gt;"",MAX(BH$3:BH12)+1,"")</f>
        <v/>
      </c>
      <c r="BI13" s="1" t="str">
        <f aca="false">IF(BQ13&lt;&gt;"",MAX(BI$3:BI12)+1,"")</f>
        <v/>
      </c>
      <c r="BK13" s="1" t="str">
        <f aca="false">IF(B13&lt;&gt;"",IF(COUNTIF(BK$3:BK12,B13)&gt;0,"",B13),"")</f>
        <v/>
      </c>
      <c r="BL13" s="1" t="str">
        <f aca="false">IF(C13&lt;&gt;"",IF(COUNTIF(BL$3:BL12,C13)&gt;0,"",C13),"")</f>
        <v/>
      </c>
      <c r="BM13" s="1" t="str">
        <f aca="false">IF(D13&lt;&gt;"",IF(COUNTIF(BM$3:BM12,D13)&gt;0,"",D13),"")</f>
        <v/>
      </c>
      <c r="BN13" s="1" t="str">
        <f aca="false">IF(E13&lt;&gt;"",IF(COUNTIF(BN$3:BN12,E13)&gt;0,"",E13),"")</f>
        <v/>
      </c>
      <c r="BO13" s="1" t="str">
        <f aca="false">IF(F13&lt;&gt;"",IF(COUNTIF(BO$3:BO12,F13)&gt;0,"",F13),"")</f>
        <v/>
      </c>
      <c r="BP13" s="1" t="str">
        <f aca="false">IF(G13&lt;&gt;"",IF(COUNTIF(BP$3:BP12,G13)&gt;0,"",G13),"")</f>
        <v/>
      </c>
      <c r="BQ13" s="1" t="str">
        <f aca="false">IF(H13&lt;&gt;"",IF(COUNTIF(BQ$3:BQ12,H13)&gt;0,"",H13),"")</f>
        <v/>
      </c>
    </row>
    <row r="14" customFormat="false" ht="13.8" hidden="false" customHeight="false" outlineLevel="0" collapsed="false">
      <c r="A14" s="1017" t="str">
        <f aca="false">CONCATENATE(B14,C14,D14,E14,F14,G14,H14)</f>
        <v/>
      </c>
      <c r="B14" s="662"/>
      <c r="C14" s="662"/>
      <c r="D14" s="1019"/>
      <c r="E14" s="1019"/>
      <c r="F14" s="1001"/>
      <c r="G14" s="1001"/>
      <c r="H14" s="1001"/>
      <c r="I14" s="1020"/>
      <c r="J14" s="1021"/>
      <c r="K14" s="1021"/>
      <c r="L14" s="1023"/>
      <c r="M14" s="1024"/>
      <c r="O14" s="1" t="n">
        <f aca="false">+O13+1</f>
        <v>12</v>
      </c>
      <c r="P14" s="978" t="str">
        <f aca="false">IFERROR(VLOOKUP(O13,X:AF,9,FALSE()),"")</f>
        <v/>
      </c>
      <c r="Q14" s="978" t="str">
        <f aca="false">IFERROR(VLOOKUP(O14,Y:AG,9,FALSE()),"")</f>
        <v/>
      </c>
      <c r="R14" s="978" t="str">
        <f aca="false">IFERROR(VLOOKUP(O14,Z:AH,9,FALSE()),"")</f>
        <v/>
      </c>
      <c r="S14" s="978" t="str">
        <f aca="false">IFERROR(VLOOKUP($O14,AA:AI,9,FALSE()),"")</f>
        <v/>
      </c>
      <c r="T14" s="978" t="str">
        <f aca="false">IFERROR(VLOOKUP($O14,AB:AJ,9,FALSE()),"")</f>
        <v/>
      </c>
      <c r="U14" s="978" t="str">
        <f aca="false">IFERROR(VLOOKUP($O14,AC:AK,9,FALSE()),"")</f>
        <v/>
      </c>
      <c r="V14" s="978" t="str">
        <f aca="false">IFERROR(VLOOKUP($O14,AD:AL,9,FALSE()),"")</f>
        <v/>
      </c>
      <c r="X14" s="1" t="str">
        <f aca="false">IF(AF14&lt;&gt;"",MAX(X$3:X13)+1,"")</f>
        <v/>
      </c>
      <c r="Y14" s="1" t="str">
        <f aca="false">IF(AG14&lt;&gt;"",MAX(Y$3:Y13)+1,"")</f>
        <v/>
      </c>
      <c r="Z14" s="1" t="str">
        <f aca="false">IF(AH14&lt;&gt;"",MAX(Z$3:Z13)+1,"")</f>
        <v/>
      </c>
      <c r="AA14" s="1" t="str">
        <f aca="false">IF(AI14&lt;&gt;"",MAX(AA$3:AA13)+1,"")</f>
        <v/>
      </c>
      <c r="AB14" s="1" t="str">
        <f aca="false">IF(AJ14&lt;&gt;"",MAX(AB$3:AB13)+1,"")</f>
        <v/>
      </c>
      <c r="AC14" s="1" t="str">
        <f aca="false">IF(AK14&lt;&gt;"",MAX(AC$3:AC13)+1,"")</f>
        <v/>
      </c>
      <c r="AD14" s="1" t="str">
        <f aca="false">IF(AL14&lt;&gt;"",MAX(AD$3:AD13)+1,"")</f>
        <v/>
      </c>
      <c r="AF14" s="1" t="str">
        <f aca="false">IF(B14="","",IF(COUNTIF(AF$3:$AI13,B14)=0,B14,""))</f>
        <v/>
      </c>
      <c r="AG14" s="1" t="str">
        <f aca="false">IF(C14&lt;&gt;"",IF(B14="","",IF($B14='Determinazione classe'!$D$57,IF(COUNTIF(AG$3:$AG13,$C14)=0,$C14,""),"")),"")</f>
        <v/>
      </c>
      <c r="AH14" s="1" t="str">
        <f aca="false">IF(D14&lt;&gt;"",IF(B14="","",IF(AND($B14='Determinazione classe'!$D$57,$C14='Determinazione classe'!$D$58),IF(COUNTIF(AH$3:AH13,$D14)=0,$D14,""),"")),"")</f>
        <v/>
      </c>
      <c r="AI14" s="1" t="str">
        <f aca="false">IF(E14&lt;&gt;"",IF(B14="","",IF(AND($B14='Determinazione classe'!$D$57,$C14='Determinazione classe'!$D$58,$D14='Determinazione classe'!$D$59),IF(COUNTIF(AI$3:AI13,$E14)=0,$E14,""),"")),"")</f>
        <v/>
      </c>
      <c r="AJ14" s="1" t="str">
        <f aca="false">IF(F14&lt;&gt;"",IF(B14="","",IF(AND($B14='Determinazione classe'!$D$57,$C14='Determinazione classe'!$D$58,$D14='Determinazione classe'!$D$59,$E14='Determinazione classe'!$D$60),IF(COUNTIF(AJ$3:AJ13,$F14)=0,$F14,""),"")),"")</f>
        <v/>
      </c>
      <c r="AK14" s="1" t="str">
        <f aca="false">IF(G14&lt;&gt;"",IF(B14="","",IF(AND($B14='Determinazione classe'!$D$57,$C14='Determinazione classe'!$D$58,$D14='Determinazione classe'!$D$59,$E14='Determinazione classe'!$D$60,$F14='Determinazione classe'!$D$61),IF(COUNTIF(AK$3:AK13,$G14)=0,$G14,""),"")),"")</f>
        <v/>
      </c>
      <c r="AL14" s="1" t="str">
        <f aca="false">IF(H14&lt;&gt;"",IF(B14="","",IF(AND($B14='Determinazione classe'!$D$57,$C14='Determinazione classe'!$D$58,$D14='Determinazione classe'!$D$59,$E14='Determinazione classe'!$D$60,$F14='Determinazione classe'!$D$61,$G14='Determinazione classe'!$D$62),IF(COUNTIF(AL$3:AL13,$H14)=0,$H14,""),"")),"")</f>
        <v/>
      </c>
      <c r="AR14" s="1" t="n">
        <f aca="false">+AR13+1</f>
        <v>12</v>
      </c>
      <c r="AS14" s="978" t="str">
        <f aca="false">IFERROR(VLOOKUP(AR14,BC:BK,9,FALSE()),"")</f>
        <v/>
      </c>
      <c r="AT14" s="978" t="str">
        <f aca="false">IFERROR(VLOOKUP($O14,BD:BL,9,FALSE()),"")</f>
        <v/>
      </c>
      <c r="AU14" s="978" t="str">
        <f aca="false">IFERROR(VLOOKUP($O14,BE:BM,9,FALSE()),"")</f>
        <v/>
      </c>
      <c r="AV14" s="978" t="str">
        <f aca="false">IFERROR(VLOOKUP($O14,BF:BN,9,FALSE()),"")</f>
        <v/>
      </c>
      <c r="AW14" s="978" t="str">
        <f aca="false">IFERROR(VLOOKUP($O14,BG:BO,9,FALSE()),"")</f>
        <v/>
      </c>
      <c r="AX14" s="978" t="str">
        <f aca="false">IFERROR(VLOOKUP($O14,BH:BP,9,FALSE()),"")</f>
        <v/>
      </c>
      <c r="AY14" s="978" t="str">
        <f aca="false">IFERROR(VLOOKUP($O14,BI:BQ,9,FALSE()),"")</f>
        <v/>
      </c>
      <c r="BC14" s="1" t="str">
        <f aca="false">IF(BK14&lt;&gt;"",MAX(BC$3:BC13)+1,"")</f>
        <v/>
      </c>
      <c r="BD14" s="1" t="str">
        <f aca="false">IF(BL14&lt;&gt;"",MAX(BD$3:BD13)+1,"")</f>
        <v/>
      </c>
      <c r="BE14" s="1" t="str">
        <f aca="false">IF(BM14&lt;&gt;"",MAX(BE$3:BE13)+1,"")</f>
        <v/>
      </c>
      <c r="BF14" s="1" t="str">
        <f aca="false">IF(BN14&lt;&gt;"",MAX(BF$3:BF13)+1,"")</f>
        <v/>
      </c>
      <c r="BG14" s="1" t="str">
        <f aca="false">IF(BO14&lt;&gt;"",MAX(BG$3:BG13)+1,"")</f>
        <v/>
      </c>
      <c r="BH14" s="1" t="str">
        <f aca="false">IF(BP14&lt;&gt;"",MAX(BH$3:BH13)+1,"")</f>
        <v/>
      </c>
      <c r="BI14" s="1" t="str">
        <f aca="false">IF(BQ14&lt;&gt;"",MAX(BI$3:BI13)+1,"")</f>
        <v/>
      </c>
      <c r="BK14" s="1" t="str">
        <f aca="false">IF(B14&lt;&gt;"",IF(COUNTIF(BK$3:BK13,B14)&gt;0,"",B14),"")</f>
        <v/>
      </c>
      <c r="BL14" s="1" t="str">
        <f aca="false">IF(C14&lt;&gt;"",IF(COUNTIF(BL$3:BL13,C14)&gt;0,"",C14),"")</f>
        <v/>
      </c>
      <c r="BM14" s="1" t="str">
        <f aca="false">IF(D14&lt;&gt;"",IF(COUNTIF(BM$3:BM13,D14)&gt;0,"",D14),"")</f>
        <v/>
      </c>
      <c r="BN14" s="1" t="str">
        <f aca="false">IF(E14&lt;&gt;"",IF(COUNTIF(BN$3:BN13,E14)&gt;0,"",E14),"")</f>
        <v/>
      </c>
      <c r="BO14" s="1" t="str">
        <f aca="false">IF(F14&lt;&gt;"",IF(COUNTIF(BO$3:BO13,F14)&gt;0,"",F14),"")</f>
        <v/>
      </c>
      <c r="BP14" s="1" t="str">
        <f aca="false">IF(G14&lt;&gt;"",IF(COUNTIF(BP$3:BP13,G14)&gt;0,"",G14),"")</f>
        <v/>
      </c>
      <c r="BQ14" s="1" t="str">
        <f aca="false">IF(H14&lt;&gt;"",IF(COUNTIF(BQ$3:BQ13,H14)&gt;0,"",H14),"")</f>
        <v/>
      </c>
    </row>
    <row r="15" customFormat="false" ht="13.8" hidden="false" customHeight="false" outlineLevel="0" collapsed="false">
      <c r="A15" s="1017" t="str">
        <f aca="false">CONCATENATE(B15,C15,D15,E15,F15,G15,H15)</f>
        <v/>
      </c>
      <c r="B15" s="662"/>
      <c r="C15" s="662"/>
      <c r="D15" s="1019"/>
      <c r="E15" s="1019"/>
      <c r="F15" s="1001"/>
      <c r="G15" s="1001"/>
      <c r="H15" s="1001"/>
      <c r="I15" s="1020"/>
      <c r="J15" s="1021"/>
      <c r="K15" s="1021"/>
      <c r="L15" s="1023"/>
      <c r="M15" s="1024"/>
      <c r="O15" s="1" t="n">
        <f aca="false">+O14+1</f>
        <v>13</v>
      </c>
      <c r="P15" s="978" t="str">
        <f aca="false">IFERROR(VLOOKUP(O14,X:AF,9,FALSE()),"")</f>
        <v/>
      </c>
      <c r="Q15" s="978" t="str">
        <f aca="false">IFERROR(VLOOKUP(O15,Y:AG,9,FALSE()),"")</f>
        <v/>
      </c>
      <c r="R15" s="978" t="str">
        <f aca="false">IFERROR(VLOOKUP(O15,Z:AH,9,FALSE()),"")</f>
        <v/>
      </c>
      <c r="S15" s="978" t="str">
        <f aca="false">IFERROR(VLOOKUP($O15,AA:AI,9,FALSE()),"")</f>
        <v/>
      </c>
      <c r="T15" s="978" t="str">
        <f aca="false">IFERROR(VLOOKUP($O15,AB:AJ,9,FALSE()),"")</f>
        <v/>
      </c>
      <c r="U15" s="978" t="str">
        <f aca="false">IFERROR(VLOOKUP($O15,AC:AK,9,FALSE()),"")</f>
        <v/>
      </c>
      <c r="V15" s="978" t="str">
        <f aca="false">IFERROR(VLOOKUP($O15,AD:AL,9,FALSE()),"")</f>
        <v/>
      </c>
      <c r="X15" s="1" t="str">
        <f aca="false">IF(AF15&lt;&gt;"",MAX(X$3:X14)+1,"")</f>
        <v/>
      </c>
      <c r="Y15" s="1" t="str">
        <f aca="false">IF(AG15&lt;&gt;"",MAX(Y$3:Y14)+1,"")</f>
        <v/>
      </c>
      <c r="Z15" s="1" t="str">
        <f aca="false">IF(AH15&lt;&gt;"",MAX(Z$3:Z14)+1,"")</f>
        <v/>
      </c>
      <c r="AA15" s="1" t="str">
        <f aca="false">IF(AI15&lt;&gt;"",MAX(AA$3:AA14)+1,"")</f>
        <v/>
      </c>
      <c r="AB15" s="1" t="str">
        <f aca="false">IF(AJ15&lt;&gt;"",MAX(AB$3:AB14)+1,"")</f>
        <v/>
      </c>
      <c r="AC15" s="1" t="str">
        <f aca="false">IF(AK15&lt;&gt;"",MAX(AC$3:AC14)+1,"")</f>
        <v/>
      </c>
      <c r="AD15" s="1" t="str">
        <f aca="false">IF(AL15&lt;&gt;"",MAX(AD$3:AD14)+1,"")</f>
        <v/>
      </c>
      <c r="AF15" s="1" t="str">
        <f aca="false">IF(B15="","",IF(COUNTIF(AF$3:$AI14,B15)=0,B15,""))</f>
        <v/>
      </c>
      <c r="AG15" s="1" t="str">
        <f aca="false">IF(C15&lt;&gt;"",IF(B15="","",IF($B15='Determinazione classe'!$D$57,IF(COUNTIF(AG$3:$AG14,$C15)=0,$C15,""),"")),"")</f>
        <v/>
      </c>
      <c r="AH15" s="1" t="str">
        <f aca="false">IF(D15&lt;&gt;"",IF(B15="","",IF(AND($B15='Determinazione classe'!$D$57,$C15='Determinazione classe'!$D$58),IF(COUNTIF(AH$3:AH14,$D15)=0,$D15,""),"")),"")</f>
        <v/>
      </c>
      <c r="AI15" s="1" t="str">
        <f aca="false">IF(E15&lt;&gt;"",IF(B15="","",IF(AND($B15='Determinazione classe'!$D$57,$C15='Determinazione classe'!$D$58,$D15='Determinazione classe'!$D$59),IF(COUNTIF(AI$3:AI14,$E15)=0,$E15,""),"")),"")</f>
        <v/>
      </c>
      <c r="AJ15" s="1" t="str">
        <f aca="false">IF(F15&lt;&gt;"",IF(B15="","",IF(AND($B15='Determinazione classe'!$D$57,$C15='Determinazione classe'!$D$58,$D15='Determinazione classe'!$D$59,$E15='Determinazione classe'!$D$60),IF(COUNTIF(AJ$3:AJ14,$F15)=0,$F15,""),"")),"")</f>
        <v/>
      </c>
      <c r="AK15" s="1" t="str">
        <f aca="false">IF(G15&lt;&gt;"",IF(B15="","",IF(AND($B15='Determinazione classe'!$D$57,$C15='Determinazione classe'!$D$58,$D15='Determinazione classe'!$D$59,$E15='Determinazione classe'!$D$60,$F15='Determinazione classe'!$D$61),IF(COUNTIF(AK$3:AK14,$G15)=0,$G15,""),"")),"")</f>
        <v/>
      </c>
      <c r="AL15" s="1" t="str">
        <f aca="false">IF(H15&lt;&gt;"",IF(B15="","",IF(AND($B15='Determinazione classe'!$D$57,$C15='Determinazione classe'!$D$58,$D15='Determinazione classe'!$D$59,$E15='Determinazione classe'!$D$60,$F15='Determinazione classe'!$D$61,$G15='Determinazione classe'!$D$62),IF(COUNTIF(AL$3:AL14,$H15)=0,$H15,""),"")),"")</f>
        <v/>
      </c>
      <c r="AR15" s="1" t="n">
        <f aca="false">+AR14+1</f>
        <v>13</v>
      </c>
      <c r="AS15" s="978" t="str">
        <f aca="false">IFERROR(VLOOKUP(AR15,BC:BK,9,FALSE()),"")</f>
        <v/>
      </c>
      <c r="AT15" s="978" t="str">
        <f aca="false">IFERROR(VLOOKUP($O15,BD:BL,9,FALSE()),"")</f>
        <v/>
      </c>
      <c r="AU15" s="978" t="str">
        <f aca="false">IFERROR(VLOOKUP($O15,BE:BM,9,FALSE()),"")</f>
        <v/>
      </c>
      <c r="AV15" s="978" t="str">
        <f aca="false">IFERROR(VLOOKUP($O15,BF:BN,9,FALSE()),"")</f>
        <v/>
      </c>
      <c r="AW15" s="978" t="str">
        <f aca="false">IFERROR(VLOOKUP($O15,BG:BO,9,FALSE()),"")</f>
        <v/>
      </c>
      <c r="AX15" s="978" t="str">
        <f aca="false">IFERROR(VLOOKUP($O15,BH:BP,9,FALSE()),"")</f>
        <v/>
      </c>
      <c r="AY15" s="978" t="str">
        <f aca="false">IFERROR(VLOOKUP($O15,BI:BQ,9,FALSE()),"")</f>
        <v/>
      </c>
      <c r="BC15" s="1" t="str">
        <f aca="false">IF(BK15&lt;&gt;"",MAX(BC$3:BC14)+1,"")</f>
        <v/>
      </c>
      <c r="BD15" s="1" t="str">
        <f aca="false">IF(BL15&lt;&gt;"",MAX(BD$3:BD14)+1,"")</f>
        <v/>
      </c>
      <c r="BE15" s="1" t="str">
        <f aca="false">IF(BM15&lt;&gt;"",MAX(BE$3:BE14)+1,"")</f>
        <v/>
      </c>
      <c r="BF15" s="1" t="str">
        <f aca="false">IF(BN15&lt;&gt;"",MAX(BF$3:BF14)+1,"")</f>
        <v/>
      </c>
      <c r="BG15" s="1" t="str">
        <f aca="false">IF(BO15&lt;&gt;"",MAX(BG$3:BG14)+1,"")</f>
        <v/>
      </c>
      <c r="BH15" s="1" t="str">
        <f aca="false">IF(BP15&lt;&gt;"",MAX(BH$3:BH14)+1,"")</f>
        <v/>
      </c>
      <c r="BI15" s="1" t="str">
        <f aca="false">IF(BQ15&lt;&gt;"",MAX(BI$3:BI14)+1,"")</f>
        <v/>
      </c>
      <c r="BK15" s="1" t="str">
        <f aca="false">IF(B15&lt;&gt;"",IF(COUNTIF(BK$3:BK14,B15)&gt;0,"",B15),"")</f>
        <v/>
      </c>
      <c r="BL15" s="1" t="str">
        <f aca="false">IF(C15&lt;&gt;"",IF(COUNTIF(BL$3:BL14,C15)&gt;0,"",C15),"")</f>
        <v/>
      </c>
      <c r="BM15" s="1" t="str">
        <f aca="false">IF(D15&lt;&gt;"",IF(COUNTIF(BM$3:BM14,D15)&gt;0,"",D15),"")</f>
        <v/>
      </c>
      <c r="BN15" s="1" t="str">
        <f aca="false">IF(E15&lt;&gt;"",IF(COUNTIF(BN$3:BN14,E15)&gt;0,"",E15),"")</f>
        <v/>
      </c>
      <c r="BO15" s="1" t="str">
        <f aca="false">IF(F15&lt;&gt;"",IF(COUNTIF(BO$3:BO14,F15)&gt;0,"",F15),"")</f>
        <v/>
      </c>
      <c r="BP15" s="1" t="str">
        <f aca="false">IF(G15&lt;&gt;"",IF(COUNTIF(BP$3:BP14,G15)&gt;0,"",G15),"")</f>
        <v/>
      </c>
      <c r="BQ15" s="1" t="str">
        <f aca="false">IF(H15&lt;&gt;"",IF(COUNTIF(BQ$3:BQ14,H15)&gt;0,"",H15),"")</f>
        <v/>
      </c>
    </row>
    <row r="16" customFormat="false" ht="13.8" hidden="false" customHeight="false" outlineLevel="0" collapsed="false">
      <c r="A16" s="1017" t="str">
        <f aca="false">CONCATENATE(B16,C16,D16,E16,F16,G16,H16)</f>
        <v/>
      </c>
      <c r="B16" s="662"/>
      <c r="C16" s="662"/>
      <c r="D16" s="1019"/>
      <c r="E16" s="1019"/>
      <c r="F16" s="1001"/>
      <c r="G16" s="1001"/>
      <c r="H16" s="1001"/>
      <c r="I16" s="1020"/>
      <c r="J16" s="1021"/>
      <c r="K16" s="1021"/>
      <c r="L16" s="1023"/>
      <c r="M16" s="1024"/>
      <c r="O16" s="1" t="n">
        <f aca="false">+O15+1</f>
        <v>14</v>
      </c>
      <c r="P16" s="978" t="str">
        <f aca="false">IFERROR(VLOOKUP(O15,X:AF,9,FALSE()),"")</f>
        <v/>
      </c>
      <c r="Q16" s="978" t="str">
        <f aca="false">IFERROR(VLOOKUP(O16,Y:AG,9,FALSE()),"")</f>
        <v/>
      </c>
      <c r="R16" s="978" t="str">
        <f aca="false">IFERROR(VLOOKUP(O16,Z:AH,9,FALSE()),"")</f>
        <v/>
      </c>
      <c r="S16" s="978" t="str">
        <f aca="false">IFERROR(VLOOKUP($O16,AA:AI,9,FALSE()),"")</f>
        <v/>
      </c>
      <c r="T16" s="978" t="str">
        <f aca="false">IFERROR(VLOOKUP($O16,AB:AJ,9,FALSE()),"")</f>
        <v/>
      </c>
      <c r="U16" s="978" t="str">
        <f aca="false">IFERROR(VLOOKUP($O16,AC:AK,9,FALSE()),"")</f>
        <v/>
      </c>
      <c r="V16" s="978" t="str">
        <f aca="false">IFERROR(VLOOKUP($O16,AD:AL,9,FALSE()),"")</f>
        <v/>
      </c>
      <c r="X16" s="1" t="str">
        <f aca="false">IF(AF16&lt;&gt;"",MAX(X$3:X15)+1,"")</f>
        <v/>
      </c>
      <c r="Y16" s="1" t="str">
        <f aca="false">IF(AG16&lt;&gt;"",MAX(Y$3:Y15)+1,"")</f>
        <v/>
      </c>
      <c r="Z16" s="1" t="str">
        <f aca="false">IF(AH16&lt;&gt;"",MAX(Z$3:Z15)+1,"")</f>
        <v/>
      </c>
      <c r="AA16" s="1" t="str">
        <f aca="false">IF(AI16&lt;&gt;"",MAX(AA$3:AA15)+1,"")</f>
        <v/>
      </c>
      <c r="AB16" s="1" t="str">
        <f aca="false">IF(AJ16&lt;&gt;"",MAX(AB$3:AB15)+1,"")</f>
        <v/>
      </c>
      <c r="AC16" s="1" t="str">
        <f aca="false">IF(AK16&lt;&gt;"",MAX(AC$3:AC15)+1,"")</f>
        <v/>
      </c>
      <c r="AD16" s="1" t="str">
        <f aca="false">IF(AL16&lt;&gt;"",MAX(AD$3:AD15)+1,"")</f>
        <v/>
      </c>
      <c r="AF16" s="1" t="str">
        <f aca="false">IF(B16="","",IF(COUNTIF(AF$3:$AI15,B16)=0,B16,""))</f>
        <v/>
      </c>
      <c r="AG16" s="1" t="str">
        <f aca="false">IF(C16&lt;&gt;"",IF(B16="","",IF($B16='Determinazione classe'!$D$57,IF(COUNTIF(AG$3:$AG15,$C16)=0,$C16,""),"")),"")</f>
        <v/>
      </c>
      <c r="AH16" s="1" t="str">
        <f aca="false">IF(D16&lt;&gt;"",IF(B16="","",IF(AND($B16='Determinazione classe'!$D$57,$C16='Determinazione classe'!$D$58),IF(COUNTIF(AH$3:AH15,$D16)=0,$D16,""),"")),"")</f>
        <v/>
      </c>
      <c r="AI16" s="1" t="str">
        <f aca="false">IF(E16&lt;&gt;"",IF(B16="","",IF(AND($B16='Determinazione classe'!$D$57,$C16='Determinazione classe'!$D$58,$D16='Determinazione classe'!$D$59),IF(COUNTIF(AI$3:AI15,$E16)=0,$E16,""),"")),"")</f>
        <v/>
      </c>
      <c r="AJ16" s="1" t="str">
        <f aca="false">IF(F16&lt;&gt;"",IF(B16="","",IF(AND($B16='Determinazione classe'!$D$57,$C16='Determinazione classe'!$D$58,$D16='Determinazione classe'!$D$59,$E16='Determinazione classe'!$D$60),IF(COUNTIF(AJ$3:AJ15,$F16)=0,$F16,""),"")),"")</f>
        <v/>
      </c>
      <c r="AK16" s="1" t="str">
        <f aca="false">IF(G16&lt;&gt;"",IF(B16="","",IF(AND($B16='Determinazione classe'!$D$57,$C16='Determinazione classe'!$D$58,$D16='Determinazione classe'!$D$59,$E16='Determinazione classe'!$D$60,$F16='Determinazione classe'!$D$61),IF(COUNTIF(AK$3:AK15,$G16)=0,$G16,""),"")),"")</f>
        <v/>
      </c>
      <c r="AL16" s="1" t="str">
        <f aca="false">IF(H16&lt;&gt;"",IF(B16="","",IF(AND($B16='Determinazione classe'!$D$57,$C16='Determinazione classe'!$D$58,$D16='Determinazione classe'!$D$59,$E16='Determinazione classe'!$D$60,$F16='Determinazione classe'!$D$61,$G16='Determinazione classe'!$D$62),IF(COUNTIF(AL$3:AL15,$H16)=0,$H16,""),"")),"")</f>
        <v/>
      </c>
      <c r="AR16" s="1" t="n">
        <f aca="false">+AR15+1</f>
        <v>14</v>
      </c>
      <c r="AS16" s="978" t="str">
        <f aca="false">IFERROR(VLOOKUP(AR16,BC:BK,9,FALSE()),"")</f>
        <v/>
      </c>
      <c r="AT16" s="978" t="str">
        <f aca="false">IFERROR(VLOOKUP($O16,BD:BL,9,FALSE()),"")</f>
        <v/>
      </c>
      <c r="AU16" s="978" t="str">
        <f aca="false">IFERROR(VLOOKUP($O16,BE:BM,9,FALSE()),"")</f>
        <v/>
      </c>
      <c r="AV16" s="978" t="str">
        <f aca="false">IFERROR(VLOOKUP($O16,BF:BN,9,FALSE()),"")</f>
        <v/>
      </c>
      <c r="AW16" s="978" t="str">
        <f aca="false">IFERROR(VLOOKUP($O16,BG:BO,9,FALSE()),"")</f>
        <v/>
      </c>
      <c r="AX16" s="978" t="str">
        <f aca="false">IFERROR(VLOOKUP($O16,BH:BP,9,FALSE()),"")</f>
        <v/>
      </c>
      <c r="AY16" s="978" t="str">
        <f aca="false">IFERROR(VLOOKUP($O16,BI:BQ,9,FALSE()),"")</f>
        <v/>
      </c>
      <c r="BC16" s="1" t="str">
        <f aca="false">IF(BK16&lt;&gt;"",MAX(BC$3:BC15)+1,"")</f>
        <v/>
      </c>
      <c r="BD16" s="1" t="str">
        <f aca="false">IF(BL16&lt;&gt;"",MAX(BD$3:BD15)+1,"")</f>
        <v/>
      </c>
      <c r="BE16" s="1" t="str">
        <f aca="false">IF(BM16&lt;&gt;"",MAX(BE$3:BE15)+1,"")</f>
        <v/>
      </c>
      <c r="BF16" s="1" t="str">
        <f aca="false">IF(BN16&lt;&gt;"",MAX(BF$3:BF15)+1,"")</f>
        <v/>
      </c>
      <c r="BG16" s="1" t="str">
        <f aca="false">IF(BO16&lt;&gt;"",MAX(BG$3:BG15)+1,"")</f>
        <v/>
      </c>
      <c r="BH16" s="1" t="str">
        <f aca="false">IF(BP16&lt;&gt;"",MAX(BH$3:BH15)+1,"")</f>
        <v/>
      </c>
      <c r="BI16" s="1" t="str">
        <f aca="false">IF(BQ16&lt;&gt;"",MAX(BI$3:BI15)+1,"")</f>
        <v/>
      </c>
      <c r="BK16" s="1" t="str">
        <f aca="false">IF(B16&lt;&gt;"",IF(COUNTIF(BK$3:BK15,B16)&gt;0,"",B16),"")</f>
        <v/>
      </c>
      <c r="BL16" s="1" t="str">
        <f aca="false">IF(C16&lt;&gt;"",IF(COUNTIF(BL$3:BL15,C16)&gt;0,"",C16),"")</f>
        <v/>
      </c>
      <c r="BM16" s="1" t="str">
        <f aca="false">IF(D16&lt;&gt;"",IF(COUNTIF(BM$3:BM15,D16)&gt;0,"",D16),"")</f>
        <v/>
      </c>
      <c r="BN16" s="1" t="str">
        <f aca="false">IF(E16&lt;&gt;"",IF(COUNTIF(BN$3:BN15,E16)&gt;0,"",E16),"")</f>
        <v/>
      </c>
      <c r="BO16" s="1" t="str">
        <f aca="false">IF(F16&lt;&gt;"",IF(COUNTIF(BO$3:BO15,F16)&gt;0,"",F16),"")</f>
        <v/>
      </c>
      <c r="BP16" s="1" t="str">
        <f aca="false">IF(G16&lt;&gt;"",IF(COUNTIF(BP$3:BP15,G16)&gt;0,"",G16),"")</f>
        <v/>
      </c>
      <c r="BQ16" s="1" t="str">
        <f aca="false">IF(H16&lt;&gt;"",IF(COUNTIF(BQ$3:BQ15,H16)&gt;0,"",H16),"")</f>
        <v/>
      </c>
    </row>
    <row r="17" customFormat="false" ht="13.8" hidden="false" customHeight="false" outlineLevel="0" collapsed="false">
      <c r="A17" s="1017" t="str">
        <f aca="false">CONCATENATE(B17,C17,D17,E17,F17,G17,H17)</f>
        <v/>
      </c>
      <c r="B17" s="662"/>
      <c r="C17" s="662"/>
      <c r="D17" s="1019"/>
      <c r="E17" s="1019"/>
      <c r="F17" s="1001"/>
      <c r="G17" s="1001"/>
      <c r="H17" s="1001"/>
      <c r="I17" s="1020"/>
      <c r="J17" s="1021"/>
      <c r="K17" s="1021"/>
      <c r="L17" s="1023"/>
      <c r="M17" s="1024"/>
      <c r="O17" s="1" t="n">
        <f aca="false">+O16+1</f>
        <v>15</v>
      </c>
      <c r="P17" s="978" t="str">
        <f aca="false">IFERROR(VLOOKUP(O16,X:AF,9,FALSE()),"")</f>
        <v/>
      </c>
      <c r="Q17" s="978" t="str">
        <f aca="false">IFERROR(VLOOKUP(O17,Y:AG,9,FALSE()),"")</f>
        <v/>
      </c>
      <c r="R17" s="978" t="str">
        <f aca="false">IFERROR(VLOOKUP(O17,Z:AH,9,FALSE()),"")</f>
        <v/>
      </c>
      <c r="S17" s="978" t="str">
        <f aca="false">IFERROR(VLOOKUP($O17,AA:AI,9,FALSE()),"")</f>
        <v/>
      </c>
      <c r="T17" s="978" t="str">
        <f aca="false">IFERROR(VLOOKUP($O17,AB:AJ,9,FALSE()),"")</f>
        <v/>
      </c>
      <c r="U17" s="978" t="str">
        <f aca="false">IFERROR(VLOOKUP($O17,AC:AK,9,FALSE()),"")</f>
        <v/>
      </c>
      <c r="V17" s="978" t="str">
        <f aca="false">IFERROR(VLOOKUP($O17,AD:AL,9,FALSE()),"")</f>
        <v/>
      </c>
      <c r="X17" s="1" t="str">
        <f aca="false">IF(AF17&lt;&gt;"",MAX(X$3:X16)+1,"")</f>
        <v/>
      </c>
      <c r="Y17" s="1" t="str">
        <f aca="false">IF(AG17&lt;&gt;"",MAX(Y$3:Y16)+1,"")</f>
        <v/>
      </c>
      <c r="Z17" s="1" t="str">
        <f aca="false">IF(AH17&lt;&gt;"",MAX(Z$3:Z16)+1,"")</f>
        <v/>
      </c>
      <c r="AA17" s="1" t="str">
        <f aca="false">IF(AI17&lt;&gt;"",MAX(AA$3:AA16)+1,"")</f>
        <v/>
      </c>
      <c r="AB17" s="1" t="str">
        <f aca="false">IF(AJ17&lt;&gt;"",MAX(AB$3:AB16)+1,"")</f>
        <v/>
      </c>
      <c r="AC17" s="1" t="str">
        <f aca="false">IF(AK17&lt;&gt;"",MAX(AC$3:AC16)+1,"")</f>
        <v/>
      </c>
      <c r="AD17" s="1" t="str">
        <f aca="false">IF(AL17&lt;&gt;"",MAX(AD$3:AD16)+1,"")</f>
        <v/>
      </c>
      <c r="AF17" s="1" t="str">
        <f aca="false">IF(B17="","",IF(COUNTIF(AF$3:$AI16,B17)=0,B17,""))</f>
        <v/>
      </c>
      <c r="AG17" s="1" t="str">
        <f aca="false">IF(C17&lt;&gt;"",IF(B17="","",IF($B17='Determinazione classe'!$D$57,IF(COUNTIF(AG$3:$AG16,$C17)=0,$C17,""),"")),"")</f>
        <v/>
      </c>
      <c r="AH17" s="1" t="str">
        <f aca="false">IF(D17&lt;&gt;"",IF(B17="","",IF(AND($B17='Determinazione classe'!$D$57,$C17='Determinazione classe'!$D$58),IF(COUNTIF(AH$3:AH16,$D17)=0,$D17,""),"")),"")</f>
        <v/>
      </c>
      <c r="AI17" s="1" t="str">
        <f aca="false">IF(E17&lt;&gt;"",IF(B17="","",IF(AND($B17='Determinazione classe'!$D$57,$C17='Determinazione classe'!$D$58,$D17='Determinazione classe'!$D$59),IF(COUNTIF(AI$3:AI16,$E17)=0,$E17,""),"")),"")</f>
        <v/>
      </c>
      <c r="AJ17" s="1" t="str">
        <f aca="false">IF(F17&lt;&gt;"",IF(B17="","",IF(AND($B17='Determinazione classe'!$D$57,$C17='Determinazione classe'!$D$58,$D17='Determinazione classe'!$D$59,$E17='Determinazione classe'!$D$60),IF(COUNTIF(AJ$3:AJ16,$F17)=0,$F17,""),"")),"")</f>
        <v/>
      </c>
      <c r="AK17" s="1" t="str">
        <f aca="false">IF(G17&lt;&gt;"",IF(B17="","",IF(AND($B17='Determinazione classe'!$D$57,$C17='Determinazione classe'!$D$58,$D17='Determinazione classe'!$D$59,$E17='Determinazione classe'!$D$60,$F17='Determinazione classe'!$D$61),IF(COUNTIF(AK$3:AK16,$G17)=0,$G17,""),"")),"")</f>
        <v/>
      </c>
      <c r="AL17" s="1" t="str">
        <f aca="false">IF(H17&lt;&gt;"",IF(B17="","",IF(AND($B17='Determinazione classe'!$D$57,$C17='Determinazione classe'!$D$58,$D17='Determinazione classe'!$D$59,$E17='Determinazione classe'!$D$60,$F17='Determinazione classe'!$D$61,$G17='Determinazione classe'!$D$62),IF(COUNTIF(AL$3:AL16,$H17)=0,$H17,""),"")),"")</f>
        <v/>
      </c>
      <c r="AR17" s="1" t="n">
        <f aca="false">+AR16+1</f>
        <v>15</v>
      </c>
      <c r="AS17" s="978" t="str">
        <f aca="false">IFERROR(VLOOKUP(AR17,BC:BK,9,FALSE()),"")</f>
        <v/>
      </c>
      <c r="AT17" s="978" t="str">
        <f aca="false">IFERROR(VLOOKUP($O17,BD:BL,9,FALSE()),"")</f>
        <v/>
      </c>
      <c r="AU17" s="978" t="str">
        <f aca="false">IFERROR(VLOOKUP($O17,BE:BM,9,FALSE()),"")</f>
        <v/>
      </c>
      <c r="AV17" s="978" t="str">
        <f aca="false">IFERROR(VLOOKUP($O17,BF:BN,9,FALSE()),"")</f>
        <v/>
      </c>
      <c r="AW17" s="978" t="str">
        <f aca="false">IFERROR(VLOOKUP($O17,BG:BO,9,FALSE()),"")</f>
        <v/>
      </c>
      <c r="AX17" s="978" t="str">
        <f aca="false">IFERROR(VLOOKUP($O17,BH:BP,9,FALSE()),"")</f>
        <v/>
      </c>
      <c r="AY17" s="978" t="str">
        <f aca="false">IFERROR(VLOOKUP($O17,BI:BQ,9,FALSE()),"")</f>
        <v/>
      </c>
      <c r="BC17" s="1" t="str">
        <f aca="false">IF(BK17&lt;&gt;"",MAX(BC$3:BC16)+1,"")</f>
        <v/>
      </c>
      <c r="BD17" s="1" t="str">
        <f aca="false">IF(BL17&lt;&gt;"",MAX(BD$3:BD16)+1,"")</f>
        <v/>
      </c>
      <c r="BE17" s="1" t="str">
        <f aca="false">IF(BM17&lt;&gt;"",MAX(BE$3:BE16)+1,"")</f>
        <v/>
      </c>
      <c r="BF17" s="1" t="str">
        <f aca="false">IF(BN17&lt;&gt;"",MAX(BF$3:BF16)+1,"")</f>
        <v/>
      </c>
      <c r="BG17" s="1" t="str">
        <f aca="false">IF(BO17&lt;&gt;"",MAX(BG$3:BG16)+1,"")</f>
        <v/>
      </c>
      <c r="BH17" s="1" t="str">
        <f aca="false">IF(BP17&lt;&gt;"",MAX(BH$3:BH16)+1,"")</f>
        <v/>
      </c>
      <c r="BI17" s="1" t="str">
        <f aca="false">IF(BQ17&lt;&gt;"",MAX(BI$3:BI16)+1,"")</f>
        <v/>
      </c>
      <c r="BK17" s="1" t="str">
        <f aca="false">IF(B17&lt;&gt;"",IF(COUNTIF(BK$3:BK16,B17)&gt;0,"",B17),"")</f>
        <v/>
      </c>
      <c r="BL17" s="1" t="str">
        <f aca="false">IF(C17&lt;&gt;"",IF(COUNTIF(BL$3:BL16,C17)&gt;0,"",C17),"")</f>
        <v/>
      </c>
      <c r="BM17" s="1" t="str">
        <f aca="false">IF(D17&lt;&gt;"",IF(COUNTIF(BM$3:BM16,D17)&gt;0,"",D17),"")</f>
        <v/>
      </c>
      <c r="BN17" s="1" t="str">
        <f aca="false">IF(E17&lt;&gt;"",IF(COUNTIF(BN$3:BN16,E17)&gt;0,"",E17),"")</f>
        <v/>
      </c>
      <c r="BO17" s="1" t="str">
        <f aca="false">IF(F17&lt;&gt;"",IF(COUNTIF(BO$3:BO16,F17)&gt;0,"",F17),"")</f>
        <v/>
      </c>
      <c r="BP17" s="1" t="str">
        <f aca="false">IF(G17&lt;&gt;"",IF(COUNTIF(BP$3:BP16,G17)&gt;0,"",G17),"")</f>
        <v/>
      </c>
      <c r="BQ17" s="1" t="str">
        <f aca="false">IF(H17&lt;&gt;"",IF(COUNTIF(BQ$3:BQ16,H17)&gt;0,"",H17),"")</f>
        <v/>
      </c>
    </row>
    <row r="18" customFormat="false" ht="13.8" hidden="false" customHeight="false" outlineLevel="0" collapsed="false">
      <c r="A18" s="1017" t="str">
        <f aca="false">CONCATENATE(B18,C18,D18,E18,F18,G18,H18)</f>
        <v/>
      </c>
      <c r="B18" s="662"/>
      <c r="C18" s="662"/>
      <c r="D18" s="1019"/>
      <c r="E18" s="1019"/>
      <c r="F18" s="1001"/>
      <c r="G18" s="1001"/>
      <c r="H18" s="1001"/>
      <c r="I18" s="1020"/>
      <c r="J18" s="1021"/>
      <c r="K18" s="1021"/>
      <c r="L18" s="1023"/>
      <c r="M18" s="1024"/>
      <c r="O18" s="1" t="n">
        <f aca="false">+O17+1</f>
        <v>16</v>
      </c>
      <c r="P18" s="978" t="str">
        <f aca="false">IFERROR(VLOOKUP(O17,X:AF,9,FALSE()),"")</f>
        <v/>
      </c>
      <c r="Q18" s="978" t="str">
        <f aca="false">IFERROR(VLOOKUP(O18,Y:AG,9,FALSE()),"")</f>
        <v/>
      </c>
      <c r="R18" s="978" t="str">
        <f aca="false">IFERROR(VLOOKUP(O18,Z:AH,9,FALSE()),"")</f>
        <v/>
      </c>
      <c r="S18" s="978" t="str">
        <f aca="false">IFERROR(VLOOKUP($O18,AA:AI,9,FALSE()),"")</f>
        <v/>
      </c>
      <c r="T18" s="978" t="str">
        <f aca="false">IFERROR(VLOOKUP($O18,AB:AJ,9,FALSE()),"")</f>
        <v/>
      </c>
      <c r="U18" s="978" t="str">
        <f aca="false">IFERROR(VLOOKUP($O18,AC:AK,9,FALSE()),"")</f>
        <v/>
      </c>
      <c r="V18" s="978" t="str">
        <f aca="false">IFERROR(VLOOKUP($O18,AD:AL,9,FALSE()),"")</f>
        <v/>
      </c>
      <c r="X18" s="1" t="str">
        <f aca="false">IF(AF18&lt;&gt;"",MAX(X$3:X17)+1,"")</f>
        <v/>
      </c>
      <c r="Y18" s="1" t="str">
        <f aca="false">IF(AG18&lt;&gt;"",MAX(Y$3:Y17)+1,"")</f>
        <v/>
      </c>
      <c r="Z18" s="1" t="str">
        <f aca="false">IF(AH18&lt;&gt;"",MAX(Z$3:Z17)+1,"")</f>
        <v/>
      </c>
      <c r="AA18" s="1" t="str">
        <f aca="false">IF(AI18&lt;&gt;"",MAX(AA$3:AA17)+1,"")</f>
        <v/>
      </c>
      <c r="AB18" s="1" t="str">
        <f aca="false">IF(AJ18&lt;&gt;"",MAX(AB$3:AB17)+1,"")</f>
        <v/>
      </c>
      <c r="AC18" s="1" t="str">
        <f aca="false">IF(AK18&lt;&gt;"",MAX(AC$3:AC17)+1,"")</f>
        <v/>
      </c>
      <c r="AD18" s="1" t="str">
        <f aca="false">IF(AL18&lt;&gt;"",MAX(AD$3:AD17)+1,"")</f>
        <v/>
      </c>
      <c r="AF18" s="1" t="str">
        <f aca="false">IF(B18="","",IF(COUNTIF(AF$3:$AI17,B18)=0,B18,""))</f>
        <v/>
      </c>
      <c r="AG18" s="1" t="str">
        <f aca="false">IF(C18&lt;&gt;"",IF(B18="","",IF($B18='Determinazione classe'!$D$57,IF(COUNTIF(AG$3:$AG17,$C18)=0,$C18,""),"")),"")</f>
        <v/>
      </c>
      <c r="AH18" s="1" t="str">
        <f aca="false">IF(D18&lt;&gt;"",IF(B18="","",IF(AND($B18='Determinazione classe'!$D$57,$C18='Determinazione classe'!$D$58),IF(COUNTIF(AH$3:AH17,$D18)=0,$D18,""),"")),"")</f>
        <v/>
      </c>
      <c r="AI18" s="1" t="str">
        <f aca="false">IF(E18&lt;&gt;"",IF(B18="","",IF(AND($B18='Determinazione classe'!$D$57,$C18='Determinazione classe'!$D$58,$D18='Determinazione classe'!$D$59),IF(COUNTIF(AI$3:AI17,$E18)=0,$E18,""),"")),"")</f>
        <v/>
      </c>
      <c r="AJ18" s="1" t="str">
        <f aca="false">IF(F18&lt;&gt;"",IF(B18="","",IF(AND($B18='Determinazione classe'!$D$57,$C18='Determinazione classe'!$D$58,$D18='Determinazione classe'!$D$59,$E18='Determinazione classe'!$D$60),IF(COUNTIF(AJ$3:AJ17,$F18)=0,$F18,""),"")),"")</f>
        <v/>
      </c>
      <c r="AK18" s="1" t="str">
        <f aca="false">IF(G18&lt;&gt;"",IF(B18="","",IF(AND($B18='Determinazione classe'!$D$57,$C18='Determinazione classe'!$D$58,$D18='Determinazione classe'!$D$59,$E18='Determinazione classe'!$D$60,$F18='Determinazione classe'!$D$61),IF(COUNTIF(AK$3:AK17,$G18)=0,$G18,""),"")),"")</f>
        <v/>
      </c>
      <c r="AL18" s="1" t="str">
        <f aca="false">IF(H18&lt;&gt;"",IF(B18="","",IF(AND($B18='Determinazione classe'!$D$57,$C18='Determinazione classe'!$D$58,$D18='Determinazione classe'!$D$59,$E18='Determinazione classe'!$D$60,$F18='Determinazione classe'!$D$61,$G18='Determinazione classe'!$D$62),IF(COUNTIF(AL$3:AL17,$H18)=0,$H18,""),"")),"")</f>
        <v/>
      </c>
      <c r="AR18" s="1" t="n">
        <f aca="false">+AR17+1</f>
        <v>16</v>
      </c>
      <c r="AS18" s="978" t="str">
        <f aca="false">IFERROR(VLOOKUP(AR18,BC:BK,9,FALSE()),"")</f>
        <v/>
      </c>
      <c r="AT18" s="978" t="str">
        <f aca="false">IFERROR(VLOOKUP($O18,BD:BL,9,FALSE()),"")</f>
        <v/>
      </c>
      <c r="AU18" s="978" t="str">
        <f aca="false">IFERROR(VLOOKUP($O18,BE:BM,9,FALSE()),"")</f>
        <v/>
      </c>
      <c r="AV18" s="978" t="str">
        <f aca="false">IFERROR(VLOOKUP($O18,BF:BN,9,FALSE()),"")</f>
        <v/>
      </c>
      <c r="AW18" s="978" t="str">
        <f aca="false">IFERROR(VLOOKUP($O18,BG:BO,9,FALSE()),"")</f>
        <v/>
      </c>
      <c r="AX18" s="978" t="str">
        <f aca="false">IFERROR(VLOOKUP($O18,BH:BP,9,FALSE()),"")</f>
        <v/>
      </c>
      <c r="AY18" s="978" t="str">
        <f aca="false">IFERROR(VLOOKUP($O18,BI:BQ,9,FALSE()),"")</f>
        <v/>
      </c>
      <c r="BC18" s="1" t="str">
        <f aca="false">IF(BK18&lt;&gt;"",MAX(BC$3:BC17)+1,"")</f>
        <v/>
      </c>
      <c r="BD18" s="1" t="str">
        <f aca="false">IF(BL18&lt;&gt;"",MAX(BD$3:BD17)+1,"")</f>
        <v/>
      </c>
      <c r="BE18" s="1" t="str">
        <f aca="false">IF(BM18&lt;&gt;"",MAX(BE$3:BE17)+1,"")</f>
        <v/>
      </c>
      <c r="BF18" s="1" t="str">
        <f aca="false">IF(BN18&lt;&gt;"",MAX(BF$3:BF17)+1,"")</f>
        <v/>
      </c>
      <c r="BG18" s="1" t="str">
        <f aca="false">IF(BO18&lt;&gt;"",MAX(BG$3:BG17)+1,"")</f>
        <v/>
      </c>
      <c r="BH18" s="1" t="str">
        <f aca="false">IF(BP18&lt;&gt;"",MAX(BH$3:BH17)+1,"")</f>
        <v/>
      </c>
      <c r="BI18" s="1" t="str">
        <f aca="false">IF(BQ18&lt;&gt;"",MAX(BI$3:BI17)+1,"")</f>
        <v/>
      </c>
      <c r="BK18" s="1" t="str">
        <f aca="false">IF(B18&lt;&gt;"",IF(COUNTIF(BK$3:BK17,B18)&gt;0,"",B18),"")</f>
        <v/>
      </c>
      <c r="BL18" s="1" t="str">
        <f aca="false">IF(C18&lt;&gt;"",IF(COUNTIF(BL$3:BL17,C18)&gt;0,"",C18),"")</f>
        <v/>
      </c>
      <c r="BM18" s="1" t="str">
        <f aca="false">IF(D18&lt;&gt;"",IF(COUNTIF(BM$3:BM17,D18)&gt;0,"",D18),"")</f>
        <v/>
      </c>
      <c r="BN18" s="1" t="str">
        <f aca="false">IF(E18&lt;&gt;"",IF(COUNTIF(BN$3:BN17,E18)&gt;0,"",E18),"")</f>
        <v/>
      </c>
      <c r="BO18" s="1" t="str">
        <f aca="false">IF(F18&lt;&gt;"",IF(COUNTIF(BO$3:BO17,F18)&gt;0,"",F18),"")</f>
        <v/>
      </c>
      <c r="BP18" s="1" t="str">
        <f aca="false">IF(G18&lt;&gt;"",IF(COUNTIF(BP$3:BP17,G18)&gt;0,"",G18),"")</f>
        <v/>
      </c>
      <c r="BQ18" s="1" t="str">
        <f aca="false">IF(H18&lt;&gt;"",IF(COUNTIF(BQ$3:BQ17,H18)&gt;0,"",H18),"")</f>
        <v/>
      </c>
    </row>
    <row r="19" customFormat="false" ht="13.8" hidden="false" customHeight="false" outlineLevel="0" collapsed="false">
      <c r="A19" s="1017" t="str">
        <f aca="false">CONCATENATE(B19,C19,D19,E19,F19,G19,H19)</f>
        <v/>
      </c>
      <c r="B19" s="662"/>
      <c r="C19" s="662"/>
      <c r="D19" s="1018"/>
      <c r="E19" s="1019"/>
      <c r="F19" s="1001"/>
      <c r="G19" s="1001"/>
      <c r="H19" s="1001"/>
      <c r="I19" s="1020"/>
      <c r="J19" s="1021"/>
      <c r="K19" s="1021"/>
      <c r="L19" s="1023"/>
      <c r="M19" s="1024"/>
      <c r="O19" s="1" t="n">
        <f aca="false">+O18+1</f>
        <v>17</v>
      </c>
      <c r="P19" s="978" t="str">
        <f aca="false">IFERROR(VLOOKUP(O18,X:AF,9,FALSE()),"")</f>
        <v/>
      </c>
      <c r="Q19" s="978" t="str">
        <f aca="false">IFERROR(VLOOKUP(O19,Y:AG,9,FALSE()),"")</f>
        <v/>
      </c>
      <c r="R19" s="978" t="str">
        <f aca="false">IFERROR(VLOOKUP(O19,Z:AH,9,FALSE()),"")</f>
        <v/>
      </c>
      <c r="S19" s="978" t="str">
        <f aca="false">IFERROR(VLOOKUP($O19,AA:AI,9,FALSE()),"")</f>
        <v/>
      </c>
      <c r="T19" s="978" t="str">
        <f aca="false">IFERROR(VLOOKUP($O19,AB:AJ,9,FALSE()),"")</f>
        <v/>
      </c>
      <c r="U19" s="978" t="str">
        <f aca="false">IFERROR(VLOOKUP($O19,AC:AK,9,FALSE()),"")</f>
        <v/>
      </c>
      <c r="V19" s="978" t="str">
        <f aca="false">IFERROR(VLOOKUP($O19,AD:AL,9,FALSE()),"")</f>
        <v/>
      </c>
      <c r="X19" s="1" t="str">
        <f aca="false">IF(AF19&lt;&gt;"",MAX(X$3:X18)+1,"")</f>
        <v/>
      </c>
      <c r="Y19" s="1" t="str">
        <f aca="false">IF(AG19&lt;&gt;"",MAX(Y$3:Y18)+1,"")</f>
        <v/>
      </c>
      <c r="Z19" s="1" t="str">
        <f aca="false">IF(AH19&lt;&gt;"",MAX(Z$3:Z18)+1,"")</f>
        <v/>
      </c>
      <c r="AA19" s="1" t="str">
        <f aca="false">IF(AI19&lt;&gt;"",MAX(AA$3:AA18)+1,"")</f>
        <v/>
      </c>
      <c r="AB19" s="1" t="str">
        <f aca="false">IF(AJ19&lt;&gt;"",MAX(AB$3:AB18)+1,"")</f>
        <v/>
      </c>
      <c r="AC19" s="1" t="str">
        <f aca="false">IF(AK19&lt;&gt;"",MAX(AC$3:AC18)+1,"")</f>
        <v/>
      </c>
      <c r="AD19" s="1" t="str">
        <f aca="false">IF(AL19&lt;&gt;"",MAX(AD$3:AD18)+1,"")</f>
        <v/>
      </c>
      <c r="AF19" s="1" t="str">
        <f aca="false">IF(B19="","",IF(COUNTIF(AF$3:$AI18,B19)=0,B19,""))</f>
        <v/>
      </c>
      <c r="AG19" s="1" t="str">
        <f aca="false">IF(C19&lt;&gt;"",IF(B19="","",IF($B19='Determinazione classe'!$D$57,IF(COUNTIF(AG$3:$AG18,$C19)=0,$C19,""),"")),"")</f>
        <v/>
      </c>
      <c r="AH19" s="1" t="str">
        <f aca="false">IF(D19&lt;&gt;"",IF(B19="","",IF(AND($B19='Determinazione classe'!$D$57,$C19='Determinazione classe'!$D$58),IF(COUNTIF(AH$3:AH18,$D19)=0,$D19,""),"")),"")</f>
        <v/>
      </c>
      <c r="AI19" s="1" t="str">
        <f aca="false">IF(E19&lt;&gt;"",IF(B19="","",IF(AND($B19='Determinazione classe'!$D$57,$C19='Determinazione classe'!$D$58,$D19='Determinazione classe'!$D$59),IF(COUNTIF(AI$3:AI18,$E19)=0,$E19,""),"")),"")</f>
        <v/>
      </c>
      <c r="AJ19" s="1" t="str">
        <f aca="false">IF(F19&lt;&gt;"",IF(B19="","",IF(AND($B19='Determinazione classe'!$D$57,$C19='Determinazione classe'!$D$58,$D19='Determinazione classe'!$D$59,$E19='Determinazione classe'!$D$60),IF(COUNTIF(AJ$3:AJ18,$F19)=0,$F19,""),"")),"")</f>
        <v/>
      </c>
      <c r="AK19" s="1" t="str">
        <f aca="false">IF(G19&lt;&gt;"",IF(B19="","",IF(AND($B19='Determinazione classe'!$D$57,$C19='Determinazione classe'!$D$58,$D19='Determinazione classe'!$D$59,$E19='Determinazione classe'!$D$60,$F19='Determinazione classe'!$D$61),IF(COUNTIF(AK$3:AK18,$G19)=0,$G19,""),"")),"")</f>
        <v/>
      </c>
      <c r="AL19" s="1" t="str">
        <f aca="false">IF(H19&lt;&gt;"",IF(B19="","",IF(AND($B19='Determinazione classe'!$D$57,$C19='Determinazione classe'!$D$58,$D19='Determinazione classe'!$D$59,$E19='Determinazione classe'!$D$60,$F19='Determinazione classe'!$D$61,$G19='Determinazione classe'!$D$62),IF(COUNTIF(AL$3:AL18,$H19)=0,$H19,""),"")),"")</f>
        <v/>
      </c>
      <c r="AR19" s="1" t="n">
        <f aca="false">+AR18+1</f>
        <v>17</v>
      </c>
      <c r="AS19" s="978" t="str">
        <f aca="false">IFERROR(VLOOKUP(AR19,BC:BK,9,FALSE()),"")</f>
        <v/>
      </c>
      <c r="AT19" s="978" t="str">
        <f aca="false">IFERROR(VLOOKUP($O19,BD:BL,9,FALSE()),"")</f>
        <v/>
      </c>
      <c r="AU19" s="978" t="str">
        <f aca="false">IFERROR(VLOOKUP($O19,BE:BM,9,FALSE()),"")</f>
        <v/>
      </c>
      <c r="AV19" s="978" t="str">
        <f aca="false">IFERROR(VLOOKUP($O19,BF:BN,9,FALSE()),"")</f>
        <v/>
      </c>
      <c r="AW19" s="978" t="str">
        <f aca="false">IFERROR(VLOOKUP($O19,BG:BO,9,FALSE()),"")</f>
        <v/>
      </c>
      <c r="AX19" s="978" t="str">
        <f aca="false">IFERROR(VLOOKUP($O19,BH:BP,9,FALSE()),"")</f>
        <v/>
      </c>
      <c r="AY19" s="978" t="str">
        <f aca="false">IFERROR(VLOOKUP($O19,BI:BQ,9,FALSE()),"")</f>
        <v/>
      </c>
      <c r="BC19" s="1" t="str">
        <f aca="false">IF(BK19&lt;&gt;"",MAX(BC$3:BC18)+1,"")</f>
        <v/>
      </c>
      <c r="BD19" s="1" t="str">
        <f aca="false">IF(BL19&lt;&gt;"",MAX(BD$3:BD18)+1,"")</f>
        <v/>
      </c>
      <c r="BE19" s="1" t="str">
        <f aca="false">IF(BM19&lt;&gt;"",MAX(BE$3:BE18)+1,"")</f>
        <v/>
      </c>
      <c r="BF19" s="1" t="str">
        <f aca="false">IF(BN19&lt;&gt;"",MAX(BF$3:BF18)+1,"")</f>
        <v/>
      </c>
      <c r="BG19" s="1" t="str">
        <f aca="false">IF(BO19&lt;&gt;"",MAX(BG$3:BG18)+1,"")</f>
        <v/>
      </c>
      <c r="BH19" s="1" t="str">
        <f aca="false">IF(BP19&lt;&gt;"",MAX(BH$3:BH18)+1,"")</f>
        <v/>
      </c>
      <c r="BI19" s="1" t="str">
        <f aca="false">IF(BQ19&lt;&gt;"",MAX(BI$3:BI18)+1,"")</f>
        <v/>
      </c>
      <c r="BK19" s="1" t="str">
        <f aca="false">IF(B19&lt;&gt;"",IF(COUNTIF(BK$3:BK18,B19)&gt;0,"",B19),"")</f>
        <v/>
      </c>
      <c r="BL19" s="1" t="str">
        <f aca="false">IF(C19&lt;&gt;"",IF(COUNTIF(BL$3:BL18,C19)&gt;0,"",C19),"")</f>
        <v/>
      </c>
      <c r="BM19" s="1" t="str">
        <f aca="false">IF(D19&lt;&gt;"",IF(COUNTIF(BM$3:BM18,D19)&gt;0,"",D19),"")</f>
        <v/>
      </c>
      <c r="BN19" s="1" t="str">
        <f aca="false">IF(E19&lt;&gt;"",IF(COUNTIF(BN$3:BN18,E19)&gt;0,"",E19),"")</f>
        <v/>
      </c>
      <c r="BO19" s="1" t="str">
        <f aca="false">IF(F19&lt;&gt;"",IF(COUNTIF(BO$3:BO18,F19)&gt;0,"",F19),"")</f>
        <v/>
      </c>
      <c r="BP19" s="1" t="str">
        <f aca="false">IF(G19&lt;&gt;"",IF(COUNTIF(BP$3:BP18,G19)&gt;0,"",G19),"")</f>
        <v/>
      </c>
      <c r="BQ19" s="1" t="str">
        <f aca="false">IF(H19&lt;&gt;"",IF(COUNTIF(BQ$3:BQ18,H19)&gt;0,"",H19),"")</f>
        <v/>
      </c>
    </row>
    <row r="20" customFormat="false" ht="13.8" hidden="false" customHeight="false" outlineLevel="0" collapsed="false">
      <c r="A20" s="1017" t="str">
        <f aca="false">CONCATENATE(B20,C20,D20,E20,F20,G20,H20)</f>
        <v/>
      </c>
      <c r="B20" s="662"/>
      <c r="C20" s="662"/>
      <c r="D20" s="1018"/>
      <c r="E20" s="1019"/>
      <c r="F20" s="1001"/>
      <c r="G20" s="1001"/>
      <c r="H20" s="1001"/>
      <c r="I20" s="1020"/>
      <c r="J20" s="1021"/>
      <c r="K20" s="1021"/>
      <c r="L20" s="1023"/>
      <c r="M20" s="1024"/>
      <c r="O20" s="1" t="n">
        <f aca="false">+O19+1</f>
        <v>18</v>
      </c>
      <c r="P20" s="978" t="str">
        <f aca="false">IFERROR(VLOOKUP(O19,X:AF,9,FALSE()),"")</f>
        <v/>
      </c>
      <c r="Q20" s="978" t="str">
        <f aca="false">IFERROR(VLOOKUP(O20,Y:AG,9,FALSE()),"")</f>
        <v/>
      </c>
      <c r="R20" s="978" t="str">
        <f aca="false">IFERROR(VLOOKUP(O20,Z:AH,9,FALSE()),"")</f>
        <v/>
      </c>
      <c r="S20" s="978" t="str">
        <f aca="false">IFERROR(VLOOKUP($O20,AA:AI,9,FALSE()),"")</f>
        <v/>
      </c>
      <c r="T20" s="978" t="str">
        <f aca="false">IFERROR(VLOOKUP($O20,AB:AJ,9,FALSE()),"")</f>
        <v/>
      </c>
      <c r="U20" s="978" t="str">
        <f aca="false">IFERROR(VLOOKUP($O20,AC:AK,9,FALSE()),"")</f>
        <v/>
      </c>
      <c r="V20" s="978" t="str">
        <f aca="false">IFERROR(VLOOKUP($O20,AD:AL,9,FALSE()),"")</f>
        <v/>
      </c>
      <c r="X20" s="1" t="str">
        <f aca="false">IF(AF20&lt;&gt;"",MAX(X$3:X19)+1,"")</f>
        <v/>
      </c>
      <c r="Y20" s="1" t="str">
        <f aca="false">IF(AG20&lt;&gt;"",MAX(Y$3:Y19)+1,"")</f>
        <v/>
      </c>
      <c r="Z20" s="1" t="str">
        <f aca="false">IF(AH20&lt;&gt;"",MAX(Z$3:Z19)+1,"")</f>
        <v/>
      </c>
      <c r="AA20" s="1" t="str">
        <f aca="false">IF(AI20&lt;&gt;"",MAX(AA$3:AA19)+1,"")</f>
        <v/>
      </c>
      <c r="AB20" s="1" t="str">
        <f aca="false">IF(AJ20&lt;&gt;"",MAX(AB$3:AB19)+1,"")</f>
        <v/>
      </c>
      <c r="AC20" s="1" t="str">
        <f aca="false">IF(AK20&lt;&gt;"",MAX(AC$3:AC19)+1,"")</f>
        <v/>
      </c>
      <c r="AD20" s="1" t="str">
        <f aca="false">IF(AL20&lt;&gt;"",MAX(AD$3:AD19)+1,"")</f>
        <v/>
      </c>
      <c r="AF20" s="1" t="str">
        <f aca="false">IF(B20="","",IF(COUNTIF(AF$3:$AI19,B20)=0,B20,""))</f>
        <v/>
      </c>
      <c r="AG20" s="1" t="str">
        <f aca="false">IF(C20&lt;&gt;"",IF(B20="","",IF($B20='Determinazione classe'!$D$57,IF(COUNTIF(AG$3:$AG19,$C20)=0,$C20,""),"")),"")</f>
        <v/>
      </c>
      <c r="AH20" s="1" t="str">
        <f aca="false">IF(D20&lt;&gt;"",IF(B20="","",IF(AND($B20='Determinazione classe'!$D$57,$C20='Determinazione classe'!$D$58),IF(COUNTIF(AH$3:AH19,$D20)=0,$D20,""),"")),"")</f>
        <v/>
      </c>
      <c r="AI20" s="1" t="str">
        <f aca="false">IF(E20&lt;&gt;"",IF(B20="","",IF(AND($B20='Determinazione classe'!$D$57,$C20='Determinazione classe'!$D$58,$D20='Determinazione classe'!$D$59),IF(COUNTIF(AI$3:AI19,$E20)=0,$E20,""),"")),"")</f>
        <v/>
      </c>
      <c r="AJ20" s="1" t="str">
        <f aca="false">IF(F20&lt;&gt;"",IF(B20="","",IF(AND($B20='Determinazione classe'!$D$57,$C20='Determinazione classe'!$D$58,$D20='Determinazione classe'!$D$59,$E20='Determinazione classe'!$D$60),IF(COUNTIF(AJ$3:AJ19,$F20)=0,$F20,""),"")),"")</f>
        <v/>
      </c>
      <c r="AK20" s="1" t="str">
        <f aca="false">IF(G20&lt;&gt;"",IF(B20="","",IF(AND($B20='Determinazione classe'!$D$57,$C20='Determinazione classe'!$D$58,$D20='Determinazione classe'!$D$59,$E20='Determinazione classe'!$D$60,$F20='Determinazione classe'!$D$61),IF(COUNTIF(AK$3:AK19,$G20)=0,$G20,""),"")),"")</f>
        <v/>
      </c>
      <c r="AL20" s="1" t="str">
        <f aca="false">IF(H20&lt;&gt;"",IF(B20="","",IF(AND($B20='Determinazione classe'!$D$57,$C20='Determinazione classe'!$D$58,$D20='Determinazione classe'!$D$59,$E20='Determinazione classe'!$D$60,$F20='Determinazione classe'!$D$61,$G20='Determinazione classe'!$D$62),IF(COUNTIF(AL$3:AL19,$H20)=0,$H20,""),"")),"")</f>
        <v/>
      </c>
      <c r="AR20" s="1" t="n">
        <f aca="false">+AR19+1</f>
        <v>18</v>
      </c>
      <c r="AS20" s="978" t="str">
        <f aca="false">IFERROR(VLOOKUP(AR20,BC:BK,9,FALSE()),"")</f>
        <v/>
      </c>
      <c r="AT20" s="978" t="str">
        <f aca="false">IFERROR(VLOOKUP($O20,BD:BL,9,FALSE()),"")</f>
        <v/>
      </c>
      <c r="AU20" s="978" t="str">
        <f aca="false">IFERROR(VLOOKUP($O20,BE:BM,9,FALSE()),"")</f>
        <v/>
      </c>
      <c r="AV20" s="978" t="str">
        <f aca="false">IFERROR(VLOOKUP($O20,BF:BN,9,FALSE()),"")</f>
        <v/>
      </c>
      <c r="AW20" s="978" t="str">
        <f aca="false">IFERROR(VLOOKUP($O20,BG:BO,9,FALSE()),"")</f>
        <v/>
      </c>
      <c r="AX20" s="978" t="str">
        <f aca="false">IFERROR(VLOOKUP($O20,BH:BP,9,FALSE()),"")</f>
        <v/>
      </c>
      <c r="AY20" s="978" t="str">
        <f aca="false">IFERROR(VLOOKUP($O20,BI:BQ,9,FALSE()),"")</f>
        <v/>
      </c>
      <c r="BC20" s="1" t="str">
        <f aca="false">IF(BK20&lt;&gt;"",MAX(BC$3:BC19)+1,"")</f>
        <v/>
      </c>
      <c r="BD20" s="1" t="str">
        <f aca="false">IF(BL20&lt;&gt;"",MAX(BD$3:BD19)+1,"")</f>
        <v/>
      </c>
      <c r="BE20" s="1" t="str">
        <f aca="false">IF(BM20&lt;&gt;"",MAX(BE$3:BE19)+1,"")</f>
        <v/>
      </c>
      <c r="BF20" s="1" t="str">
        <f aca="false">IF(BN20&lt;&gt;"",MAX(BF$3:BF19)+1,"")</f>
        <v/>
      </c>
      <c r="BG20" s="1" t="str">
        <f aca="false">IF(BO20&lt;&gt;"",MAX(BG$3:BG19)+1,"")</f>
        <v/>
      </c>
      <c r="BH20" s="1" t="str">
        <f aca="false">IF(BP20&lt;&gt;"",MAX(BH$3:BH19)+1,"")</f>
        <v/>
      </c>
      <c r="BI20" s="1" t="str">
        <f aca="false">IF(BQ20&lt;&gt;"",MAX(BI$3:BI19)+1,"")</f>
        <v/>
      </c>
      <c r="BK20" s="1" t="str">
        <f aca="false">IF(B20&lt;&gt;"",IF(COUNTIF(BK$3:BK19,B20)&gt;0,"",B20),"")</f>
        <v/>
      </c>
      <c r="BL20" s="1" t="str">
        <f aca="false">IF(C20&lt;&gt;"",IF(COUNTIF(BL$3:BL19,C20)&gt;0,"",C20),"")</f>
        <v/>
      </c>
      <c r="BM20" s="1" t="str">
        <f aca="false">IF(D20&lt;&gt;"",IF(COUNTIF(BM$3:BM19,D20)&gt;0,"",D20),"")</f>
        <v/>
      </c>
      <c r="BN20" s="1" t="str">
        <f aca="false">IF(E20&lt;&gt;"",IF(COUNTIF(BN$3:BN19,E20)&gt;0,"",E20),"")</f>
        <v/>
      </c>
      <c r="BO20" s="1" t="str">
        <f aca="false">IF(F20&lt;&gt;"",IF(COUNTIF(BO$3:BO19,F20)&gt;0,"",F20),"")</f>
        <v/>
      </c>
      <c r="BP20" s="1" t="str">
        <f aca="false">IF(G20&lt;&gt;"",IF(COUNTIF(BP$3:BP19,G20)&gt;0,"",G20),"")</f>
        <v/>
      </c>
      <c r="BQ20" s="1" t="str">
        <f aca="false">IF(H20&lt;&gt;"",IF(COUNTIF(BQ$3:BQ19,H20)&gt;0,"",H20),"")</f>
        <v/>
      </c>
    </row>
    <row r="21" customFormat="false" ht="13.8" hidden="false" customHeight="false" outlineLevel="0" collapsed="false">
      <c r="A21" s="1017" t="str">
        <f aca="false">CONCATENATE(B21,C21,D21,E21,F21,G21,H21)</f>
        <v/>
      </c>
      <c r="B21" s="662"/>
      <c r="C21" s="662"/>
      <c r="D21" s="1018"/>
      <c r="E21" s="1019"/>
      <c r="F21" s="1001"/>
      <c r="G21" s="1001"/>
      <c r="H21" s="1001"/>
      <c r="I21" s="1020"/>
      <c r="J21" s="1021"/>
      <c r="K21" s="1021"/>
      <c r="L21" s="1023"/>
      <c r="M21" s="1024"/>
      <c r="O21" s="1" t="n">
        <f aca="false">+O20+1</f>
        <v>19</v>
      </c>
      <c r="P21" s="978" t="str">
        <f aca="false">IFERROR(VLOOKUP(O20,X:AF,9,FALSE()),"")</f>
        <v/>
      </c>
      <c r="Q21" s="978" t="str">
        <f aca="false">IFERROR(VLOOKUP(O21,Y:AG,9,FALSE()),"")</f>
        <v/>
      </c>
      <c r="R21" s="978" t="str">
        <f aca="false">IFERROR(VLOOKUP(O21,Z:AH,9,FALSE()),"")</f>
        <v/>
      </c>
      <c r="S21" s="978" t="str">
        <f aca="false">IFERROR(VLOOKUP($O21,AA:AI,9,FALSE()),"")</f>
        <v/>
      </c>
      <c r="T21" s="978" t="str">
        <f aca="false">IFERROR(VLOOKUP($O21,AB:AJ,9,FALSE()),"")</f>
        <v/>
      </c>
      <c r="U21" s="978" t="str">
        <f aca="false">IFERROR(VLOOKUP($O21,AC:AK,9,FALSE()),"")</f>
        <v/>
      </c>
      <c r="V21" s="978" t="str">
        <f aca="false">IFERROR(VLOOKUP($O21,AD:AL,9,FALSE()),"")</f>
        <v/>
      </c>
      <c r="X21" s="1" t="str">
        <f aca="false">IF(AF21&lt;&gt;"",MAX(X$3:X20)+1,"")</f>
        <v/>
      </c>
      <c r="Y21" s="1" t="str">
        <f aca="false">IF(AG21&lt;&gt;"",MAX(Y$3:Y20)+1,"")</f>
        <v/>
      </c>
      <c r="Z21" s="1" t="str">
        <f aca="false">IF(AH21&lt;&gt;"",MAX(Z$3:Z20)+1,"")</f>
        <v/>
      </c>
      <c r="AA21" s="1" t="str">
        <f aca="false">IF(AI21&lt;&gt;"",MAX(AA$3:AA20)+1,"")</f>
        <v/>
      </c>
      <c r="AB21" s="1" t="str">
        <f aca="false">IF(AJ21&lt;&gt;"",MAX(AB$3:AB20)+1,"")</f>
        <v/>
      </c>
      <c r="AC21" s="1" t="str">
        <f aca="false">IF(AK21&lt;&gt;"",MAX(AC$3:AC20)+1,"")</f>
        <v/>
      </c>
      <c r="AD21" s="1" t="str">
        <f aca="false">IF(AL21&lt;&gt;"",MAX(AD$3:AD20)+1,"")</f>
        <v/>
      </c>
      <c r="AF21" s="1" t="str">
        <f aca="false">IF(B21="","",IF(COUNTIF(AF$3:$AI20,B21)=0,B21,""))</f>
        <v/>
      </c>
      <c r="AG21" s="1" t="str">
        <f aca="false">IF(C21&lt;&gt;"",IF(B21="","",IF($B21='Determinazione classe'!$D$57,IF(COUNTIF(AG$3:$AG20,$C21)=0,$C21,""),"")),"")</f>
        <v/>
      </c>
      <c r="AH21" s="1" t="str">
        <f aca="false">IF(D21&lt;&gt;"",IF(B21="","",IF(AND($B21='Determinazione classe'!$D$57,$C21='Determinazione classe'!$D$58),IF(COUNTIF(AH$3:AH20,$D21)=0,$D21,""),"")),"")</f>
        <v/>
      </c>
      <c r="AI21" s="1" t="str">
        <f aca="false">IF(E21&lt;&gt;"",IF(B21="","",IF(AND($B21='Determinazione classe'!$D$57,$C21='Determinazione classe'!$D$58,$D21='Determinazione classe'!$D$59),IF(COUNTIF(AI$3:AI20,$E21)=0,$E21,""),"")),"")</f>
        <v/>
      </c>
      <c r="AJ21" s="1" t="str">
        <f aca="false">IF(F21&lt;&gt;"",IF(B21="","",IF(AND($B21='Determinazione classe'!$D$57,$C21='Determinazione classe'!$D$58,$D21='Determinazione classe'!$D$59,$E21='Determinazione classe'!$D$60),IF(COUNTIF(AJ$3:AJ20,$F21)=0,$F21,""),"")),"")</f>
        <v/>
      </c>
      <c r="AK21" s="1" t="str">
        <f aca="false">IF(G21&lt;&gt;"",IF(B21="","",IF(AND($B21='Determinazione classe'!$D$57,$C21='Determinazione classe'!$D$58,$D21='Determinazione classe'!$D$59,$E21='Determinazione classe'!$D$60,$F21='Determinazione classe'!$D$61),IF(COUNTIF(AK$3:AK20,$G21)=0,$G21,""),"")),"")</f>
        <v/>
      </c>
      <c r="AL21" s="1" t="str">
        <f aca="false">IF(H21&lt;&gt;"",IF(B21="","",IF(AND($B21='Determinazione classe'!$D$57,$C21='Determinazione classe'!$D$58,$D21='Determinazione classe'!$D$59,$E21='Determinazione classe'!$D$60,$F21='Determinazione classe'!$D$61,$G21='Determinazione classe'!$D$62),IF(COUNTIF(AL$3:AL20,$H21)=0,$H21,""),"")),"")</f>
        <v/>
      </c>
      <c r="AR21" s="1" t="n">
        <f aca="false">+AR20+1</f>
        <v>19</v>
      </c>
      <c r="AS21" s="978" t="str">
        <f aca="false">IFERROR(VLOOKUP(AR21,BC:BK,9,FALSE()),"")</f>
        <v/>
      </c>
      <c r="AT21" s="978" t="str">
        <f aca="false">IFERROR(VLOOKUP($O21,BD:BL,9,FALSE()),"")</f>
        <v/>
      </c>
      <c r="AU21" s="978" t="str">
        <f aca="false">IFERROR(VLOOKUP($O21,BE:BM,9,FALSE()),"")</f>
        <v/>
      </c>
      <c r="AV21" s="978" t="str">
        <f aca="false">IFERROR(VLOOKUP($O21,BF:BN,9,FALSE()),"")</f>
        <v/>
      </c>
      <c r="AW21" s="978" t="str">
        <f aca="false">IFERROR(VLOOKUP($O21,BG:BO,9,FALSE()),"")</f>
        <v/>
      </c>
      <c r="AX21" s="978" t="str">
        <f aca="false">IFERROR(VLOOKUP($O21,BH:BP,9,FALSE()),"")</f>
        <v/>
      </c>
      <c r="AY21" s="978" t="str">
        <f aca="false">IFERROR(VLOOKUP($O21,BI:BQ,9,FALSE()),"")</f>
        <v/>
      </c>
      <c r="BC21" s="1" t="str">
        <f aca="false">IF(BK21&lt;&gt;"",MAX(BC$3:BC20)+1,"")</f>
        <v/>
      </c>
      <c r="BD21" s="1" t="str">
        <f aca="false">IF(BL21&lt;&gt;"",MAX(BD$3:BD20)+1,"")</f>
        <v/>
      </c>
      <c r="BE21" s="1" t="str">
        <f aca="false">IF(BM21&lt;&gt;"",MAX(BE$3:BE20)+1,"")</f>
        <v/>
      </c>
      <c r="BF21" s="1" t="str">
        <f aca="false">IF(BN21&lt;&gt;"",MAX(BF$3:BF20)+1,"")</f>
        <v/>
      </c>
      <c r="BG21" s="1" t="str">
        <f aca="false">IF(BO21&lt;&gt;"",MAX(BG$3:BG20)+1,"")</f>
        <v/>
      </c>
      <c r="BH21" s="1" t="str">
        <f aca="false">IF(BP21&lt;&gt;"",MAX(BH$3:BH20)+1,"")</f>
        <v/>
      </c>
      <c r="BI21" s="1" t="str">
        <f aca="false">IF(BQ21&lt;&gt;"",MAX(BI$3:BI20)+1,"")</f>
        <v/>
      </c>
      <c r="BK21" s="1" t="str">
        <f aca="false">IF(B21&lt;&gt;"",IF(COUNTIF(BK$3:BK20,B21)&gt;0,"",B21),"")</f>
        <v/>
      </c>
      <c r="BL21" s="1" t="str">
        <f aca="false">IF(C21&lt;&gt;"",IF(COUNTIF(BL$3:BL20,C21)&gt;0,"",C21),"")</f>
        <v/>
      </c>
      <c r="BM21" s="1" t="str">
        <f aca="false">IF(D21&lt;&gt;"",IF(COUNTIF(BM$3:BM20,D21)&gt;0,"",D21),"")</f>
        <v/>
      </c>
      <c r="BN21" s="1" t="str">
        <f aca="false">IF(E21&lt;&gt;"",IF(COUNTIF(BN$3:BN20,E21)&gt;0,"",E21),"")</f>
        <v/>
      </c>
      <c r="BO21" s="1" t="str">
        <f aca="false">IF(F21&lt;&gt;"",IF(COUNTIF(BO$3:BO20,F21)&gt;0,"",F21),"")</f>
        <v/>
      </c>
      <c r="BP21" s="1" t="str">
        <f aca="false">IF(G21&lt;&gt;"",IF(COUNTIF(BP$3:BP20,G21)&gt;0,"",G21),"")</f>
        <v/>
      </c>
      <c r="BQ21" s="1" t="str">
        <f aca="false">IF(H21&lt;&gt;"",IF(COUNTIF(BQ$3:BQ20,H21)&gt;0,"",H21),"")</f>
        <v/>
      </c>
    </row>
    <row r="22" customFormat="false" ht="13.8" hidden="false" customHeight="false" outlineLevel="0" collapsed="false">
      <c r="A22" s="1017" t="str">
        <f aca="false">CONCATENATE(B22,C22,D22,E22,F22,G22,H22)</f>
        <v/>
      </c>
      <c r="B22" s="662"/>
      <c r="C22" s="662"/>
      <c r="D22" s="1018"/>
      <c r="E22" s="1019"/>
      <c r="F22" s="1001"/>
      <c r="G22" s="1001"/>
      <c r="H22" s="1001"/>
      <c r="I22" s="1020"/>
      <c r="J22" s="1021"/>
      <c r="K22" s="1021"/>
      <c r="L22" s="1023"/>
      <c r="M22" s="1024"/>
      <c r="O22" s="1" t="n">
        <f aca="false">+O21+1</f>
        <v>20</v>
      </c>
      <c r="P22" s="978" t="str">
        <f aca="false">IFERROR(VLOOKUP(O21,X:AF,9,FALSE()),"")</f>
        <v/>
      </c>
      <c r="Q22" s="978" t="str">
        <f aca="false">IFERROR(VLOOKUP(O22,Y:AG,9,FALSE()),"")</f>
        <v/>
      </c>
      <c r="R22" s="978" t="str">
        <f aca="false">IFERROR(VLOOKUP(O22,Z:AH,9,FALSE()),"")</f>
        <v/>
      </c>
      <c r="S22" s="978" t="str">
        <f aca="false">IFERROR(VLOOKUP($O22,AA:AI,9,FALSE()),"")</f>
        <v/>
      </c>
      <c r="T22" s="978" t="str">
        <f aca="false">IFERROR(VLOOKUP($O22,AB:AJ,9,FALSE()),"")</f>
        <v/>
      </c>
      <c r="U22" s="978" t="str">
        <f aca="false">IFERROR(VLOOKUP($O22,AC:AK,9,FALSE()),"")</f>
        <v/>
      </c>
      <c r="V22" s="978" t="str">
        <f aca="false">IFERROR(VLOOKUP($O22,AD:AL,9,FALSE()),"")</f>
        <v/>
      </c>
      <c r="X22" s="1" t="str">
        <f aca="false">IF(AF22&lt;&gt;"",MAX(X$3:X21)+1,"")</f>
        <v/>
      </c>
      <c r="Y22" s="1" t="str">
        <f aca="false">IF(AG22&lt;&gt;"",MAX(Y$3:Y21)+1,"")</f>
        <v/>
      </c>
      <c r="Z22" s="1" t="str">
        <f aca="false">IF(AH22&lt;&gt;"",MAX(Z$3:Z21)+1,"")</f>
        <v/>
      </c>
      <c r="AA22" s="1" t="str">
        <f aca="false">IF(AI22&lt;&gt;"",MAX(AA$3:AA21)+1,"")</f>
        <v/>
      </c>
      <c r="AB22" s="1" t="str">
        <f aca="false">IF(AJ22&lt;&gt;"",MAX(AB$3:AB21)+1,"")</f>
        <v/>
      </c>
      <c r="AC22" s="1" t="str">
        <f aca="false">IF(AK22&lt;&gt;"",MAX(AC$3:AC21)+1,"")</f>
        <v/>
      </c>
      <c r="AD22" s="1" t="str">
        <f aca="false">IF(AL22&lt;&gt;"",MAX(AD$3:AD21)+1,"")</f>
        <v/>
      </c>
      <c r="AF22" s="1" t="str">
        <f aca="false">IF(B22="","",IF(COUNTIF(AF$3:$AI21,B22)=0,B22,""))</f>
        <v/>
      </c>
      <c r="AG22" s="1" t="str">
        <f aca="false">IF(C22&lt;&gt;"",IF(B22="","",IF($B22='Determinazione classe'!$D$57,IF(COUNTIF(AG$3:$AG21,$C22)=0,$C22,""),"")),"")</f>
        <v/>
      </c>
      <c r="AH22" s="1" t="str">
        <f aca="false">IF(D22&lt;&gt;"",IF(B22="","",IF(AND($B22='Determinazione classe'!$D$57,$C22='Determinazione classe'!$D$58),IF(COUNTIF(AH$3:AH21,$D22)=0,$D22,""),"")),"")</f>
        <v/>
      </c>
      <c r="AI22" s="1" t="str">
        <f aca="false">IF(E22&lt;&gt;"",IF(B22="","",IF(AND($B22='Determinazione classe'!$D$57,$C22='Determinazione classe'!$D$58,$D22='Determinazione classe'!$D$59),IF(COUNTIF(AI$3:AI21,$E22)=0,$E22,""),"")),"")</f>
        <v/>
      </c>
      <c r="AJ22" s="1" t="str">
        <f aca="false">IF(F22&lt;&gt;"",IF(B22="","",IF(AND($B22='Determinazione classe'!$D$57,$C22='Determinazione classe'!$D$58,$D22='Determinazione classe'!$D$59,$E22='Determinazione classe'!$D$60),IF(COUNTIF(AJ$3:AJ21,$F22)=0,$F22,""),"")),"")</f>
        <v/>
      </c>
      <c r="AK22" s="1" t="str">
        <f aca="false">IF(G22&lt;&gt;"",IF(B22="","",IF(AND($B22='Determinazione classe'!$D$57,$C22='Determinazione classe'!$D$58,$D22='Determinazione classe'!$D$59,$E22='Determinazione classe'!$D$60,$F22='Determinazione classe'!$D$61),IF(COUNTIF(AK$3:AK21,$G22)=0,$G22,""),"")),"")</f>
        <v/>
      </c>
      <c r="AL22" s="1" t="str">
        <f aca="false">IF(H22&lt;&gt;"",IF(B22="","",IF(AND($B22='Determinazione classe'!$D$57,$C22='Determinazione classe'!$D$58,$D22='Determinazione classe'!$D$59,$E22='Determinazione classe'!$D$60,$F22='Determinazione classe'!$D$61,$G22='Determinazione classe'!$D$62),IF(COUNTIF(AL$3:AL21,$H22)=0,$H22,""),"")),"")</f>
        <v/>
      </c>
      <c r="AR22" s="1" t="n">
        <f aca="false">+AR21+1</f>
        <v>20</v>
      </c>
      <c r="AS22" s="978" t="str">
        <f aca="false">IFERROR(VLOOKUP(AR22,BC:BK,9,FALSE()),"")</f>
        <v/>
      </c>
      <c r="AT22" s="978" t="str">
        <f aca="false">IFERROR(VLOOKUP($O22,BD:BL,9,FALSE()),"")</f>
        <v/>
      </c>
      <c r="AU22" s="978" t="str">
        <f aca="false">IFERROR(VLOOKUP($O22,BE:BM,9,FALSE()),"")</f>
        <v/>
      </c>
      <c r="AV22" s="978" t="str">
        <f aca="false">IFERROR(VLOOKUP($O22,BF:BN,9,FALSE()),"")</f>
        <v/>
      </c>
      <c r="AW22" s="978" t="str">
        <f aca="false">IFERROR(VLOOKUP($O22,BG:BO,9,FALSE()),"")</f>
        <v/>
      </c>
      <c r="AX22" s="978" t="str">
        <f aca="false">IFERROR(VLOOKUP($O22,BH:BP,9,FALSE()),"")</f>
        <v/>
      </c>
      <c r="AY22" s="978" t="str">
        <f aca="false">IFERROR(VLOOKUP($O22,BI:BQ,9,FALSE()),"")</f>
        <v/>
      </c>
      <c r="BC22" s="1" t="str">
        <f aca="false">IF(BK22&lt;&gt;"",MAX(BC$3:BC21)+1,"")</f>
        <v/>
      </c>
      <c r="BD22" s="1" t="str">
        <f aca="false">IF(BL22&lt;&gt;"",MAX(BD$3:BD21)+1,"")</f>
        <v/>
      </c>
      <c r="BE22" s="1" t="str">
        <f aca="false">IF(BM22&lt;&gt;"",MAX(BE$3:BE21)+1,"")</f>
        <v/>
      </c>
      <c r="BF22" s="1" t="str">
        <f aca="false">IF(BN22&lt;&gt;"",MAX(BF$3:BF21)+1,"")</f>
        <v/>
      </c>
      <c r="BG22" s="1" t="str">
        <f aca="false">IF(BO22&lt;&gt;"",MAX(BG$3:BG21)+1,"")</f>
        <v/>
      </c>
      <c r="BH22" s="1" t="str">
        <f aca="false">IF(BP22&lt;&gt;"",MAX(BH$3:BH21)+1,"")</f>
        <v/>
      </c>
      <c r="BI22" s="1" t="str">
        <f aca="false">IF(BQ22&lt;&gt;"",MAX(BI$3:BI21)+1,"")</f>
        <v/>
      </c>
      <c r="BK22" s="1" t="str">
        <f aca="false">IF(B22&lt;&gt;"",IF(COUNTIF(BK$3:BK21,B22)&gt;0,"",B22),"")</f>
        <v/>
      </c>
      <c r="BL22" s="1" t="str">
        <f aca="false">IF(C22&lt;&gt;"",IF(COUNTIF(BL$3:BL21,C22)&gt;0,"",C22),"")</f>
        <v/>
      </c>
      <c r="BM22" s="1" t="str">
        <f aca="false">IF(D22&lt;&gt;"",IF(COUNTIF(BM$3:BM21,D22)&gt;0,"",D22),"")</f>
        <v/>
      </c>
      <c r="BN22" s="1" t="str">
        <f aca="false">IF(E22&lt;&gt;"",IF(COUNTIF(BN$3:BN21,E22)&gt;0,"",E22),"")</f>
        <v/>
      </c>
      <c r="BO22" s="1" t="str">
        <f aca="false">IF(F22&lt;&gt;"",IF(COUNTIF(BO$3:BO21,F22)&gt;0,"",F22),"")</f>
        <v/>
      </c>
      <c r="BP22" s="1" t="str">
        <f aca="false">IF(G22&lt;&gt;"",IF(COUNTIF(BP$3:BP21,G22)&gt;0,"",G22),"")</f>
        <v/>
      </c>
      <c r="BQ22" s="1" t="str">
        <f aca="false">IF(H22&lt;&gt;"",IF(COUNTIF(BQ$3:BQ21,H22)&gt;0,"",H22),"")</f>
        <v/>
      </c>
    </row>
    <row r="23" customFormat="false" ht="13.8" hidden="false" customHeight="false" outlineLevel="0" collapsed="false">
      <c r="A23" s="1017" t="str">
        <f aca="false">CONCATENATE(B23,C23,D23,E23,F23,G23,H23)</f>
        <v/>
      </c>
      <c r="B23" s="662"/>
      <c r="C23" s="662"/>
      <c r="D23" s="1025"/>
      <c r="E23" s="1019"/>
      <c r="F23" s="1001"/>
      <c r="G23" s="1001"/>
      <c r="H23" s="1001"/>
      <c r="I23" s="1020"/>
      <c r="J23" s="1021"/>
      <c r="K23" s="1021"/>
      <c r="L23" s="1023"/>
      <c r="M23" s="1024"/>
      <c r="O23" s="1" t="n">
        <f aca="false">+O22+1</f>
        <v>21</v>
      </c>
      <c r="P23" s="978" t="str">
        <f aca="false">IFERROR(VLOOKUP(O22,X:AF,9,FALSE()),"")</f>
        <v/>
      </c>
      <c r="Q23" s="978" t="str">
        <f aca="false">IFERROR(VLOOKUP(O23,Y:AG,9,FALSE()),"")</f>
        <v/>
      </c>
      <c r="R23" s="978" t="str">
        <f aca="false">IFERROR(VLOOKUP(O23,Z:AH,9,FALSE()),"")</f>
        <v/>
      </c>
      <c r="S23" s="978" t="str">
        <f aca="false">IFERROR(VLOOKUP($O23,AA:AI,9,FALSE()),"")</f>
        <v/>
      </c>
      <c r="T23" s="978" t="str">
        <f aca="false">IFERROR(VLOOKUP($O23,AB:AJ,9,FALSE()),"")</f>
        <v/>
      </c>
      <c r="U23" s="978" t="str">
        <f aca="false">IFERROR(VLOOKUP($O23,AC:AK,9,FALSE()),"")</f>
        <v/>
      </c>
      <c r="V23" s="978" t="str">
        <f aca="false">IFERROR(VLOOKUP($O23,AD:AL,9,FALSE()),"")</f>
        <v/>
      </c>
      <c r="X23" s="1" t="str">
        <f aca="false">IF(AF23&lt;&gt;"",MAX(X$3:X22)+1,"")</f>
        <v/>
      </c>
      <c r="Y23" s="1" t="str">
        <f aca="false">IF(AG23&lt;&gt;"",MAX(Y$3:Y22)+1,"")</f>
        <v/>
      </c>
      <c r="Z23" s="1" t="str">
        <f aca="false">IF(AH23&lt;&gt;"",MAX(Z$3:Z22)+1,"")</f>
        <v/>
      </c>
      <c r="AA23" s="1" t="str">
        <f aca="false">IF(AI23&lt;&gt;"",MAX(AA$3:AA22)+1,"")</f>
        <v/>
      </c>
      <c r="AB23" s="1" t="str">
        <f aca="false">IF(AJ23&lt;&gt;"",MAX(AB$3:AB22)+1,"")</f>
        <v/>
      </c>
      <c r="AC23" s="1" t="str">
        <f aca="false">IF(AK23&lt;&gt;"",MAX(AC$3:AC22)+1,"")</f>
        <v/>
      </c>
      <c r="AD23" s="1" t="str">
        <f aca="false">IF(AL23&lt;&gt;"",MAX(AD$3:AD22)+1,"")</f>
        <v/>
      </c>
      <c r="AF23" s="1" t="str">
        <f aca="false">IF(B23="","",IF(COUNTIF(AF$3:$AI22,B23)=0,B23,""))</f>
        <v/>
      </c>
      <c r="AG23" s="1" t="str">
        <f aca="false">IF(C23&lt;&gt;"",IF(B23="","",IF($B23='Determinazione classe'!$D$57,IF(COUNTIF(AG$3:$AG22,$C23)=0,$C23,""),"")),"")</f>
        <v/>
      </c>
      <c r="AH23" s="1" t="str">
        <f aca="false">IF(D23&lt;&gt;"",IF(B23="","",IF(AND($B23='Determinazione classe'!$D$57,$C23='Determinazione classe'!$D$58),IF(COUNTIF(AH$3:AH22,$D23)=0,$D23,""),"")),"")</f>
        <v/>
      </c>
      <c r="AI23" s="1" t="str">
        <f aca="false">IF(E23&lt;&gt;"",IF(B23="","",IF(AND($B23='Determinazione classe'!$D$57,$C23='Determinazione classe'!$D$58,$D23='Determinazione classe'!$D$59),IF(COUNTIF(AI$3:AI22,$E23)=0,$E23,""),"")),"")</f>
        <v/>
      </c>
      <c r="AJ23" s="1" t="str">
        <f aca="false">IF(F23&lt;&gt;"",IF(B23="","",IF(AND($B23='Determinazione classe'!$D$57,$C23='Determinazione classe'!$D$58,$D23='Determinazione classe'!$D$59,$E23='Determinazione classe'!$D$60),IF(COUNTIF(AJ$3:AJ22,$F23)=0,$F23,""),"")),"")</f>
        <v/>
      </c>
      <c r="AK23" s="1" t="str">
        <f aca="false">IF(G23&lt;&gt;"",IF(B23="","",IF(AND($B23='Determinazione classe'!$D$57,$C23='Determinazione classe'!$D$58,$D23='Determinazione classe'!$D$59,$E23='Determinazione classe'!$D$60,$F23='Determinazione classe'!$D$61),IF(COUNTIF(AK$3:AK22,$G23)=0,$G23,""),"")),"")</f>
        <v/>
      </c>
      <c r="AL23" s="1" t="str">
        <f aca="false">IF(H23&lt;&gt;"",IF(B23="","",IF(AND($B23='Determinazione classe'!$D$57,$C23='Determinazione classe'!$D$58,$D23='Determinazione classe'!$D$59,$E23='Determinazione classe'!$D$60,$F23='Determinazione classe'!$D$61,$G23='Determinazione classe'!$D$62),IF(COUNTIF(AL$3:AL22,$H23)=0,$H23,""),"")),"")</f>
        <v/>
      </c>
      <c r="AR23" s="1" t="n">
        <f aca="false">+AR22+1</f>
        <v>21</v>
      </c>
      <c r="AS23" s="978" t="str">
        <f aca="false">IFERROR(VLOOKUP(AR23,BC:BK,9,FALSE()),"")</f>
        <v/>
      </c>
      <c r="AT23" s="978" t="str">
        <f aca="false">IFERROR(VLOOKUP($O23,BD:BL,9,FALSE()),"")</f>
        <v/>
      </c>
      <c r="AU23" s="978" t="str">
        <f aca="false">IFERROR(VLOOKUP($O23,BE:BM,9,FALSE()),"")</f>
        <v/>
      </c>
      <c r="AV23" s="978" t="str">
        <f aca="false">IFERROR(VLOOKUP($O23,BF:BN,9,FALSE()),"")</f>
        <v/>
      </c>
      <c r="AW23" s="978" t="str">
        <f aca="false">IFERROR(VLOOKUP($O23,BG:BO,9,FALSE()),"")</f>
        <v/>
      </c>
      <c r="AX23" s="978" t="str">
        <f aca="false">IFERROR(VLOOKUP($O23,BH:BP,9,FALSE()),"")</f>
        <v/>
      </c>
      <c r="AY23" s="978" t="str">
        <f aca="false">IFERROR(VLOOKUP($O23,BI:BQ,9,FALSE()),"")</f>
        <v/>
      </c>
      <c r="BC23" s="1" t="str">
        <f aca="false">IF(BK23&lt;&gt;"",MAX(BC$3:BC22)+1,"")</f>
        <v/>
      </c>
      <c r="BD23" s="1" t="str">
        <f aca="false">IF(BL23&lt;&gt;"",MAX(BD$3:BD22)+1,"")</f>
        <v/>
      </c>
      <c r="BE23" s="1" t="str">
        <f aca="false">IF(BM23&lt;&gt;"",MAX(BE$3:BE22)+1,"")</f>
        <v/>
      </c>
      <c r="BF23" s="1" t="str">
        <f aca="false">IF(BN23&lt;&gt;"",MAX(BF$3:BF22)+1,"")</f>
        <v/>
      </c>
      <c r="BG23" s="1" t="str">
        <f aca="false">IF(BO23&lt;&gt;"",MAX(BG$3:BG22)+1,"")</f>
        <v/>
      </c>
      <c r="BH23" s="1" t="str">
        <f aca="false">IF(BP23&lt;&gt;"",MAX(BH$3:BH22)+1,"")</f>
        <v/>
      </c>
      <c r="BI23" s="1" t="str">
        <f aca="false">IF(BQ23&lt;&gt;"",MAX(BI$3:BI22)+1,"")</f>
        <v/>
      </c>
      <c r="BK23" s="1" t="str">
        <f aca="false">IF(B23&lt;&gt;"",IF(COUNTIF(BK$3:BK22,B23)&gt;0,"",B23),"")</f>
        <v/>
      </c>
      <c r="BL23" s="1" t="str">
        <f aca="false">IF(C23&lt;&gt;"",IF(COUNTIF(BL$3:BL22,C23)&gt;0,"",C23),"")</f>
        <v/>
      </c>
      <c r="BM23" s="1" t="str">
        <f aca="false">IF(D23&lt;&gt;"",IF(COUNTIF(BM$3:BM22,D23)&gt;0,"",D23),"")</f>
        <v/>
      </c>
      <c r="BN23" s="1" t="str">
        <f aca="false">IF(E23&lt;&gt;"",IF(COUNTIF(BN$3:BN22,E23)&gt;0,"",E23),"")</f>
        <v/>
      </c>
      <c r="BO23" s="1" t="str">
        <f aca="false">IF(F23&lt;&gt;"",IF(COUNTIF(BO$3:BO22,F23)&gt;0,"",F23),"")</f>
        <v/>
      </c>
      <c r="BP23" s="1" t="str">
        <f aca="false">IF(G23&lt;&gt;"",IF(COUNTIF(BP$3:BP22,G23)&gt;0,"",G23),"")</f>
        <v/>
      </c>
      <c r="BQ23" s="1" t="str">
        <f aca="false">IF(H23&lt;&gt;"",IF(COUNTIF(BQ$3:BQ22,H23)&gt;0,"",H23),"")</f>
        <v/>
      </c>
    </row>
    <row r="24" customFormat="false" ht="13.8" hidden="false" customHeight="false" outlineLevel="0" collapsed="false">
      <c r="A24" s="1017" t="str">
        <f aca="false">CONCATENATE(B24,C24,D24,E24,F24,G24,H24)</f>
        <v/>
      </c>
      <c r="B24" s="662"/>
      <c r="C24" s="662"/>
      <c r="D24" s="1025"/>
      <c r="E24" s="1019"/>
      <c r="F24" s="1001"/>
      <c r="G24" s="1001"/>
      <c r="H24" s="1001"/>
      <c r="I24" s="1020"/>
      <c r="J24" s="1021"/>
      <c r="K24" s="1021"/>
      <c r="L24" s="1023"/>
      <c r="M24" s="1024"/>
      <c r="O24" s="1" t="n">
        <f aca="false">+O23+1</f>
        <v>22</v>
      </c>
      <c r="P24" s="978" t="str">
        <f aca="false">IFERROR(VLOOKUP(O23,X:AF,9,FALSE()),"")</f>
        <v/>
      </c>
      <c r="Q24" s="978" t="str">
        <f aca="false">IFERROR(VLOOKUP(O24,Y:AG,9,FALSE()),"")</f>
        <v/>
      </c>
      <c r="R24" s="978" t="str">
        <f aca="false">IFERROR(VLOOKUP(O24,Z:AH,9,FALSE()),"")</f>
        <v/>
      </c>
      <c r="S24" s="978" t="str">
        <f aca="false">IFERROR(VLOOKUP($O24,AA:AI,9,FALSE()),"")</f>
        <v/>
      </c>
      <c r="T24" s="978" t="str">
        <f aca="false">IFERROR(VLOOKUP($O24,AB:AJ,9,FALSE()),"")</f>
        <v/>
      </c>
      <c r="U24" s="978" t="str">
        <f aca="false">IFERROR(VLOOKUP($O24,AC:AK,9,FALSE()),"")</f>
        <v/>
      </c>
      <c r="V24" s="978" t="str">
        <f aca="false">IFERROR(VLOOKUP($O24,AD:AL,9,FALSE()),"")</f>
        <v/>
      </c>
      <c r="X24" s="1" t="str">
        <f aca="false">IF(AF24&lt;&gt;"",MAX(X$3:X23)+1,"")</f>
        <v/>
      </c>
      <c r="Y24" s="1" t="str">
        <f aca="false">IF(AG24&lt;&gt;"",MAX(Y$3:Y23)+1,"")</f>
        <v/>
      </c>
      <c r="Z24" s="1" t="str">
        <f aca="false">IF(AH24&lt;&gt;"",MAX(Z$3:Z23)+1,"")</f>
        <v/>
      </c>
      <c r="AA24" s="1" t="str">
        <f aca="false">IF(AI24&lt;&gt;"",MAX(AA$3:AA23)+1,"")</f>
        <v/>
      </c>
      <c r="AB24" s="1" t="str">
        <f aca="false">IF(AJ24&lt;&gt;"",MAX(AB$3:AB23)+1,"")</f>
        <v/>
      </c>
      <c r="AC24" s="1" t="str">
        <f aca="false">IF(AK24&lt;&gt;"",MAX(AC$3:AC23)+1,"")</f>
        <v/>
      </c>
      <c r="AD24" s="1" t="str">
        <f aca="false">IF(AL24&lt;&gt;"",MAX(AD$3:AD23)+1,"")</f>
        <v/>
      </c>
      <c r="AF24" s="1" t="str">
        <f aca="false">IF(B24="","",IF(COUNTIF(AF$3:$AI23,B24)=0,B24,""))</f>
        <v/>
      </c>
      <c r="AG24" s="1" t="str">
        <f aca="false">IF(C24&lt;&gt;"",IF(B24="","",IF($B24='Determinazione classe'!$D$57,IF(COUNTIF(AG$3:$AG23,$C24)=0,$C24,""),"")),"")</f>
        <v/>
      </c>
      <c r="AH24" s="1" t="str">
        <f aca="false">IF(D24&lt;&gt;"",IF(B24="","",IF(AND($B24='Determinazione classe'!$D$57,$C24='Determinazione classe'!$D$58),IF(COUNTIF(AH$3:AH23,$D24)=0,$D24,""),"")),"")</f>
        <v/>
      </c>
      <c r="AI24" s="1" t="str">
        <f aca="false">IF(E24&lt;&gt;"",IF(B24="","",IF(AND($B24='Determinazione classe'!$D$57,$C24='Determinazione classe'!$D$58,$D24='Determinazione classe'!$D$59),IF(COUNTIF(AI$3:AI23,$E24)=0,$E24,""),"")),"")</f>
        <v/>
      </c>
      <c r="AJ24" s="1" t="str">
        <f aca="false">IF(F24&lt;&gt;"",IF(B24="","",IF(AND($B24='Determinazione classe'!$D$57,$C24='Determinazione classe'!$D$58,$D24='Determinazione classe'!$D$59,$E24='Determinazione classe'!$D$60),IF(COUNTIF(AJ$3:AJ23,$F24)=0,$F24,""),"")),"")</f>
        <v/>
      </c>
      <c r="AK24" s="1" t="str">
        <f aca="false">IF(G24&lt;&gt;"",IF(B24="","",IF(AND($B24='Determinazione classe'!$D$57,$C24='Determinazione classe'!$D$58,$D24='Determinazione classe'!$D$59,$E24='Determinazione classe'!$D$60,$F24='Determinazione classe'!$D$61),IF(COUNTIF(AK$3:AK23,$G24)=0,$G24,""),"")),"")</f>
        <v/>
      </c>
      <c r="AL24" s="1" t="str">
        <f aca="false">IF(H24&lt;&gt;"",IF(B24="","",IF(AND($B24='Determinazione classe'!$D$57,$C24='Determinazione classe'!$D$58,$D24='Determinazione classe'!$D$59,$E24='Determinazione classe'!$D$60,$F24='Determinazione classe'!$D$61,$G24='Determinazione classe'!$D$62),IF(COUNTIF(AL$3:AL23,$H24)=0,$H24,""),"")),"")</f>
        <v/>
      </c>
      <c r="AR24" s="1" t="n">
        <f aca="false">+AR23+1</f>
        <v>22</v>
      </c>
      <c r="AS24" s="978" t="str">
        <f aca="false">IFERROR(VLOOKUP(AR24,BC:BK,9,FALSE()),"")</f>
        <v/>
      </c>
      <c r="AT24" s="978" t="str">
        <f aca="false">IFERROR(VLOOKUP($O24,BD:BL,9,FALSE()),"")</f>
        <v/>
      </c>
      <c r="AU24" s="978" t="str">
        <f aca="false">IFERROR(VLOOKUP($O24,BE:BM,9,FALSE()),"")</f>
        <v/>
      </c>
      <c r="AV24" s="978" t="str">
        <f aca="false">IFERROR(VLOOKUP($O24,BF:BN,9,FALSE()),"")</f>
        <v/>
      </c>
      <c r="AW24" s="978" t="str">
        <f aca="false">IFERROR(VLOOKUP($O24,BG:BO,9,FALSE()),"")</f>
        <v/>
      </c>
      <c r="AX24" s="978" t="str">
        <f aca="false">IFERROR(VLOOKUP($O24,BH:BP,9,FALSE()),"")</f>
        <v/>
      </c>
      <c r="AY24" s="978" t="str">
        <f aca="false">IFERROR(VLOOKUP($O24,BI:BQ,9,FALSE()),"")</f>
        <v/>
      </c>
      <c r="BC24" s="1" t="str">
        <f aca="false">IF(BK24&lt;&gt;"",MAX(BC$3:BC23)+1,"")</f>
        <v/>
      </c>
      <c r="BD24" s="1" t="str">
        <f aca="false">IF(BL24&lt;&gt;"",MAX(BD$3:BD23)+1,"")</f>
        <v/>
      </c>
      <c r="BE24" s="1" t="str">
        <f aca="false">IF(BM24&lt;&gt;"",MAX(BE$3:BE23)+1,"")</f>
        <v/>
      </c>
      <c r="BF24" s="1" t="str">
        <f aca="false">IF(BN24&lt;&gt;"",MAX(BF$3:BF23)+1,"")</f>
        <v/>
      </c>
      <c r="BG24" s="1" t="str">
        <f aca="false">IF(BO24&lt;&gt;"",MAX(BG$3:BG23)+1,"")</f>
        <v/>
      </c>
      <c r="BH24" s="1" t="str">
        <f aca="false">IF(BP24&lt;&gt;"",MAX(BH$3:BH23)+1,"")</f>
        <v/>
      </c>
      <c r="BI24" s="1" t="str">
        <f aca="false">IF(BQ24&lt;&gt;"",MAX(BI$3:BI23)+1,"")</f>
        <v/>
      </c>
      <c r="BK24" s="1" t="str">
        <f aca="false">IF(B24&lt;&gt;"",IF(COUNTIF(BK$3:BK23,B24)&gt;0,"",B24),"")</f>
        <v/>
      </c>
      <c r="BL24" s="1" t="str">
        <f aca="false">IF(C24&lt;&gt;"",IF(COUNTIF(BL$3:BL23,C24)&gt;0,"",C24),"")</f>
        <v/>
      </c>
      <c r="BM24" s="1" t="str">
        <f aca="false">IF(D24&lt;&gt;"",IF(COUNTIF(BM$3:BM23,D24)&gt;0,"",D24),"")</f>
        <v/>
      </c>
      <c r="BN24" s="1" t="str">
        <f aca="false">IF(E24&lt;&gt;"",IF(COUNTIF(BN$3:BN23,E24)&gt;0,"",E24),"")</f>
        <v/>
      </c>
      <c r="BO24" s="1" t="str">
        <f aca="false">IF(F24&lt;&gt;"",IF(COUNTIF(BO$3:BO23,F24)&gt;0,"",F24),"")</f>
        <v/>
      </c>
      <c r="BP24" s="1" t="str">
        <f aca="false">IF(G24&lt;&gt;"",IF(COUNTIF(BP$3:BP23,G24)&gt;0,"",G24),"")</f>
        <v/>
      </c>
      <c r="BQ24" s="1" t="str">
        <f aca="false">IF(H24&lt;&gt;"",IF(COUNTIF(BQ$3:BQ23,H24)&gt;0,"",H24),"")</f>
        <v/>
      </c>
    </row>
    <row r="25" customFormat="false" ht="13.8" hidden="false" customHeight="false" outlineLevel="0" collapsed="false">
      <c r="A25" s="1017" t="str">
        <f aca="false">CONCATENATE(B25,C25,D25,E25,F25,G25,H25)</f>
        <v/>
      </c>
      <c r="B25" s="662"/>
      <c r="C25" s="662"/>
      <c r="D25" s="1025"/>
      <c r="E25" s="1019"/>
      <c r="F25" s="1001"/>
      <c r="G25" s="1001"/>
      <c r="H25" s="1001"/>
      <c r="I25" s="1020"/>
      <c r="J25" s="1021"/>
      <c r="K25" s="1021"/>
      <c r="L25" s="1023"/>
      <c r="M25" s="1024"/>
      <c r="O25" s="1" t="n">
        <f aca="false">+O24+1</f>
        <v>23</v>
      </c>
      <c r="P25" s="978" t="str">
        <f aca="false">IFERROR(VLOOKUP(O24,X:AF,9,FALSE()),"")</f>
        <v/>
      </c>
      <c r="Q25" s="978" t="str">
        <f aca="false">IFERROR(VLOOKUP(O25,Y:AG,9,FALSE()),"")</f>
        <v/>
      </c>
      <c r="R25" s="978" t="str">
        <f aca="false">IFERROR(VLOOKUP(O25,Z:AH,9,FALSE()),"")</f>
        <v/>
      </c>
      <c r="S25" s="978" t="str">
        <f aca="false">IFERROR(VLOOKUP($O25,AA:AI,9,FALSE()),"")</f>
        <v/>
      </c>
      <c r="T25" s="978" t="str">
        <f aca="false">IFERROR(VLOOKUP($O25,AB:AJ,9,FALSE()),"")</f>
        <v/>
      </c>
      <c r="U25" s="978" t="str">
        <f aca="false">IFERROR(VLOOKUP($O25,AC:AK,9,FALSE()),"")</f>
        <v/>
      </c>
      <c r="V25" s="978" t="str">
        <f aca="false">IFERROR(VLOOKUP($O25,AD:AL,9,FALSE()),"")</f>
        <v/>
      </c>
      <c r="X25" s="1" t="str">
        <f aca="false">IF(AF25&lt;&gt;"",MAX(X$3:X24)+1,"")</f>
        <v/>
      </c>
      <c r="Y25" s="1" t="str">
        <f aca="false">IF(AG25&lt;&gt;"",MAX(Y$3:Y24)+1,"")</f>
        <v/>
      </c>
      <c r="Z25" s="1" t="str">
        <f aca="false">IF(AH25&lt;&gt;"",MAX(Z$3:Z24)+1,"")</f>
        <v/>
      </c>
      <c r="AA25" s="1" t="str">
        <f aca="false">IF(AI25&lt;&gt;"",MAX(AA$3:AA24)+1,"")</f>
        <v/>
      </c>
      <c r="AB25" s="1" t="str">
        <f aca="false">IF(AJ25&lt;&gt;"",MAX(AB$3:AB24)+1,"")</f>
        <v/>
      </c>
      <c r="AC25" s="1" t="str">
        <f aca="false">IF(AK25&lt;&gt;"",MAX(AC$3:AC24)+1,"")</f>
        <v/>
      </c>
      <c r="AD25" s="1" t="str">
        <f aca="false">IF(AL25&lt;&gt;"",MAX(AD$3:AD24)+1,"")</f>
        <v/>
      </c>
      <c r="AF25" s="1" t="str">
        <f aca="false">IF(B25="","",IF(COUNTIF(AF$3:$AI24,B25)=0,B25,""))</f>
        <v/>
      </c>
      <c r="AG25" s="1" t="str">
        <f aca="false">IF(C25&lt;&gt;"",IF(B25="","",IF($B25='Determinazione classe'!$D$57,IF(COUNTIF(AG$3:$AG24,$C25)=0,$C25,""),"")),"")</f>
        <v/>
      </c>
      <c r="AH25" s="1" t="str">
        <f aca="false">IF(D25&lt;&gt;"",IF(B25="","",IF(AND($B25='Determinazione classe'!$D$57,$C25='Determinazione classe'!$D$58),IF(COUNTIF(AH$3:AH24,$D25)=0,$D25,""),"")),"")</f>
        <v/>
      </c>
      <c r="AI25" s="1" t="str">
        <f aca="false">IF(E25&lt;&gt;"",IF(B25="","",IF(AND($B25='Determinazione classe'!$D$57,$C25='Determinazione classe'!$D$58,$D25='Determinazione classe'!$D$59),IF(COUNTIF(AI$3:AI24,$E25)=0,$E25,""),"")),"")</f>
        <v/>
      </c>
      <c r="AJ25" s="1" t="str">
        <f aca="false">IF(F25&lt;&gt;"",IF(B25="","",IF(AND($B25='Determinazione classe'!$D$57,$C25='Determinazione classe'!$D$58,$D25='Determinazione classe'!$D$59,$E25='Determinazione classe'!$D$60),IF(COUNTIF(AJ$3:AJ24,$F25)=0,$F25,""),"")),"")</f>
        <v/>
      </c>
      <c r="AK25" s="1" t="str">
        <f aca="false">IF(G25&lt;&gt;"",IF(B25="","",IF(AND($B25='Determinazione classe'!$D$57,$C25='Determinazione classe'!$D$58,$D25='Determinazione classe'!$D$59,$E25='Determinazione classe'!$D$60,$F25='Determinazione classe'!$D$61),IF(COUNTIF(AK$3:AK24,$G25)=0,$G25,""),"")),"")</f>
        <v/>
      </c>
      <c r="AL25" s="1" t="str">
        <f aca="false">IF(H25&lt;&gt;"",IF(B25="","",IF(AND($B25='Determinazione classe'!$D$57,$C25='Determinazione classe'!$D$58,$D25='Determinazione classe'!$D$59,$E25='Determinazione classe'!$D$60,$F25='Determinazione classe'!$D$61,$G25='Determinazione classe'!$D$62),IF(COUNTIF(AL$3:AL24,$H25)=0,$H25,""),"")),"")</f>
        <v/>
      </c>
      <c r="AR25" s="1" t="n">
        <f aca="false">+AR24+1</f>
        <v>23</v>
      </c>
      <c r="AS25" s="978" t="str">
        <f aca="false">IFERROR(VLOOKUP(AR25,BC:BK,9,FALSE()),"")</f>
        <v/>
      </c>
      <c r="AT25" s="978" t="str">
        <f aca="false">IFERROR(VLOOKUP($O25,BD:BL,9,FALSE()),"")</f>
        <v/>
      </c>
      <c r="AU25" s="978" t="str">
        <f aca="false">IFERROR(VLOOKUP($O25,BE:BM,9,FALSE()),"")</f>
        <v/>
      </c>
      <c r="AV25" s="978" t="str">
        <f aca="false">IFERROR(VLOOKUP($O25,BF:BN,9,FALSE()),"")</f>
        <v/>
      </c>
      <c r="AW25" s="978" t="str">
        <f aca="false">IFERROR(VLOOKUP($O25,BG:BO,9,FALSE()),"")</f>
        <v/>
      </c>
      <c r="AX25" s="978" t="str">
        <f aca="false">IFERROR(VLOOKUP($O25,BH:BP,9,FALSE()),"")</f>
        <v/>
      </c>
      <c r="AY25" s="978" t="str">
        <f aca="false">IFERROR(VLOOKUP($O25,BI:BQ,9,FALSE()),"")</f>
        <v/>
      </c>
      <c r="BC25" s="1" t="str">
        <f aca="false">IF(BK25&lt;&gt;"",MAX(BC$3:BC24)+1,"")</f>
        <v/>
      </c>
      <c r="BD25" s="1" t="str">
        <f aca="false">IF(BL25&lt;&gt;"",MAX(BD$3:BD24)+1,"")</f>
        <v/>
      </c>
      <c r="BE25" s="1" t="str">
        <f aca="false">IF(BM25&lt;&gt;"",MAX(BE$3:BE24)+1,"")</f>
        <v/>
      </c>
      <c r="BF25" s="1" t="str">
        <f aca="false">IF(BN25&lt;&gt;"",MAX(BF$3:BF24)+1,"")</f>
        <v/>
      </c>
      <c r="BG25" s="1" t="str">
        <f aca="false">IF(BO25&lt;&gt;"",MAX(BG$3:BG24)+1,"")</f>
        <v/>
      </c>
      <c r="BH25" s="1" t="str">
        <f aca="false">IF(BP25&lt;&gt;"",MAX(BH$3:BH24)+1,"")</f>
        <v/>
      </c>
      <c r="BI25" s="1" t="str">
        <f aca="false">IF(BQ25&lt;&gt;"",MAX(BI$3:BI24)+1,"")</f>
        <v/>
      </c>
      <c r="BK25" s="1" t="str">
        <f aca="false">IF(B25&lt;&gt;"",IF(COUNTIF(BK$3:BK24,B25)&gt;0,"",B25),"")</f>
        <v/>
      </c>
      <c r="BL25" s="1" t="str">
        <f aca="false">IF(C25&lt;&gt;"",IF(COUNTIF(BL$3:BL24,C25)&gt;0,"",C25),"")</f>
        <v/>
      </c>
      <c r="BM25" s="1" t="str">
        <f aca="false">IF(D25&lt;&gt;"",IF(COUNTIF(BM$3:BM24,D25)&gt;0,"",D25),"")</f>
        <v/>
      </c>
      <c r="BN25" s="1" t="str">
        <f aca="false">IF(E25&lt;&gt;"",IF(COUNTIF(BN$3:BN24,E25)&gt;0,"",E25),"")</f>
        <v/>
      </c>
      <c r="BO25" s="1" t="str">
        <f aca="false">IF(F25&lt;&gt;"",IF(COUNTIF(BO$3:BO24,F25)&gt;0,"",F25),"")</f>
        <v/>
      </c>
      <c r="BP25" s="1" t="str">
        <f aca="false">IF(G25&lt;&gt;"",IF(COUNTIF(BP$3:BP24,G25)&gt;0,"",G25),"")</f>
        <v/>
      </c>
      <c r="BQ25" s="1" t="str">
        <f aca="false">IF(H25&lt;&gt;"",IF(COUNTIF(BQ$3:BQ24,H25)&gt;0,"",H25),"")</f>
        <v/>
      </c>
    </row>
    <row r="26" customFormat="false" ht="13.8" hidden="false" customHeight="false" outlineLevel="0" collapsed="false">
      <c r="A26" s="1017" t="str">
        <f aca="false">CONCATENATE(B26,C26,D26,E26,F26,G26,H26)</f>
        <v/>
      </c>
      <c r="B26" s="662"/>
      <c r="C26" s="662"/>
      <c r="D26" s="1025"/>
      <c r="E26" s="1019"/>
      <c r="F26" s="1001"/>
      <c r="G26" s="1001"/>
      <c r="H26" s="1001"/>
      <c r="I26" s="1020"/>
      <c r="J26" s="1021"/>
      <c r="K26" s="1021"/>
      <c r="L26" s="1023"/>
      <c r="M26" s="1024"/>
      <c r="O26" s="1" t="n">
        <f aca="false">+O25+1</f>
        <v>24</v>
      </c>
      <c r="P26" s="978" t="str">
        <f aca="false">IFERROR(VLOOKUP(O25,X:AF,9,FALSE()),"")</f>
        <v/>
      </c>
      <c r="Q26" s="978" t="str">
        <f aca="false">IFERROR(VLOOKUP(O26,Y:AG,9,FALSE()),"")</f>
        <v/>
      </c>
      <c r="R26" s="978" t="str">
        <f aca="false">IFERROR(VLOOKUP(O26,Z:AH,9,FALSE()),"")</f>
        <v/>
      </c>
      <c r="S26" s="978" t="str">
        <f aca="false">IFERROR(VLOOKUP($O26,AA:AI,9,FALSE()),"")</f>
        <v/>
      </c>
      <c r="T26" s="978" t="str">
        <f aca="false">IFERROR(VLOOKUP($O26,AB:AJ,9,FALSE()),"")</f>
        <v/>
      </c>
      <c r="U26" s="978" t="str">
        <f aca="false">IFERROR(VLOOKUP($O26,AC:AK,9,FALSE()),"")</f>
        <v/>
      </c>
      <c r="V26" s="978" t="str">
        <f aca="false">IFERROR(VLOOKUP($O26,AD:AL,9,FALSE()),"")</f>
        <v/>
      </c>
      <c r="X26" s="1" t="str">
        <f aca="false">IF(AF26&lt;&gt;"",MAX(X$3:X25)+1,"")</f>
        <v/>
      </c>
      <c r="Y26" s="1" t="str">
        <f aca="false">IF(AG26&lt;&gt;"",MAX(Y$3:Y25)+1,"")</f>
        <v/>
      </c>
      <c r="Z26" s="1" t="str">
        <f aca="false">IF(AH26&lt;&gt;"",MAX(Z$3:Z25)+1,"")</f>
        <v/>
      </c>
      <c r="AA26" s="1" t="str">
        <f aca="false">IF(AI26&lt;&gt;"",MAX(AA$3:AA25)+1,"")</f>
        <v/>
      </c>
      <c r="AB26" s="1" t="str">
        <f aca="false">IF(AJ26&lt;&gt;"",MAX(AB$3:AB25)+1,"")</f>
        <v/>
      </c>
      <c r="AC26" s="1" t="str">
        <f aca="false">IF(AK26&lt;&gt;"",MAX(AC$3:AC25)+1,"")</f>
        <v/>
      </c>
      <c r="AD26" s="1" t="str">
        <f aca="false">IF(AL26&lt;&gt;"",MAX(AD$3:AD25)+1,"")</f>
        <v/>
      </c>
      <c r="AF26" s="1" t="str">
        <f aca="false">IF(B26="","",IF(COUNTIF(AF$3:$AI25,B26)=0,B26,""))</f>
        <v/>
      </c>
      <c r="AG26" s="1" t="str">
        <f aca="false">IF(C26&lt;&gt;"",IF(B26="","",IF($B26='Determinazione classe'!$D$57,IF(COUNTIF(AG$3:$AG25,$C26)=0,$C26,""),"")),"")</f>
        <v/>
      </c>
      <c r="AH26" s="1" t="str">
        <f aca="false">IF(D26&lt;&gt;"",IF(B26="","",IF(AND($B26='Determinazione classe'!$D$57,$C26='Determinazione classe'!$D$58),IF(COUNTIF(AH$3:AH25,$D26)=0,$D26,""),"")),"")</f>
        <v/>
      </c>
      <c r="AI26" s="1" t="str">
        <f aca="false">IF(E26&lt;&gt;"",IF(B26="","",IF(AND($B26='Determinazione classe'!$D$57,$C26='Determinazione classe'!$D$58,$D26='Determinazione classe'!$D$59),IF(COUNTIF(AI$3:AI25,$E26)=0,$E26,""),"")),"")</f>
        <v/>
      </c>
      <c r="AJ26" s="1" t="str">
        <f aca="false">IF(F26&lt;&gt;"",IF(B26="","",IF(AND($B26='Determinazione classe'!$D$57,$C26='Determinazione classe'!$D$58,$D26='Determinazione classe'!$D$59,$E26='Determinazione classe'!$D$60),IF(COUNTIF(AJ$3:AJ25,$F26)=0,$F26,""),"")),"")</f>
        <v/>
      </c>
      <c r="AK26" s="1" t="str">
        <f aca="false">IF(G26&lt;&gt;"",IF(B26="","",IF(AND($B26='Determinazione classe'!$D$57,$C26='Determinazione classe'!$D$58,$D26='Determinazione classe'!$D$59,$E26='Determinazione classe'!$D$60,$F26='Determinazione classe'!$D$61),IF(COUNTIF(AK$3:AK25,$G26)=0,$G26,""),"")),"")</f>
        <v/>
      </c>
      <c r="AL26" s="1" t="str">
        <f aca="false">IF(H26&lt;&gt;"",IF(B26="","",IF(AND($B26='Determinazione classe'!$D$57,$C26='Determinazione classe'!$D$58,$D26='Determinazione classe'!$D$59,$E26='Determinazione classe'!$D$60,$F26='Determinazione classe'!$D$61,$G26='Determinazione classe'!$D$62),IF(COUNTIF(AL$3:AL25,$H26)=0,$H26,""),"")),"")</f>
        <v/>
      </c>
      <c r="AR26" s="1" t="n">
        <f aca="false">+AR25+1</f>
        <v>24</v>
      </c>
      <c r="AS26" s="978" t="str">
        <f aca="false">IFERROR(VLOOKUP(AR26,BC:BK,9,FALSE()),"")</f>
        <v/>
      </c>
      <c r="AT26" s="978" t="str">
        <f aca="false">IFERROR(VLOOKUP($O26,BD:BL,9,FALSE()),"")</f>
        <v/>
      </c>
      <c r="AU26" s="978" t="str">
        <f aca="false">IFERROR(VLOOKUP($O26,BE:BM,9,FALSE()),"")</f>
        <v/>
      </c>
      <c r="AV26" s="978" t="str">
        <f aca="false">IFERROR(VLOOKUP($O26,BF:BN,9,FALSE()),"")</f>
        <v/>
      </c>
      <c r="AW26" s="978" t="str">
        <f aca="false">IFERROR(VLOOKUP($O26,BG:BO,9,FALSE()),"")</f>
        <v/>
      </c>
      <c r="AX26" s="978" t="str">
        <f aca="false">IFERROR(VLOOKUP($O26,BH:BP,9,FALSE()),"")</f>
        <v/>
      </c>
      <c r="AY26" s="978" t="str">
        <f aca="false">IFERROR(VLOOKUP($O26,BI:BQ,9,FALSE()),"")</f>
        <v/>
      </c>
      <c r="BC26" s="1" t="str">
        <f aca="false">IF(BK26&lt;&gt;"",MAX(BC$3:BC25)+1,"")</f>
        <v/>
      </c>
      <c r="BD26" s="1" t="str">
        <f aca="false">IF(BL26&lt;&gt;"",MAX(BD$3:BD25)+1,"")</f>
        <v/>
      </c>
      <c r="BE26" s="1" t="str">
        <f aca="false">IF(BM26&lt;&gt;"",MAX(BE$3:BE25)+1,"")</f>
        <v/>
      </c>
      <c r="BF26" s="1" t="str">
        <f aca="false">IF(BN26&lt;&gt;"",MAX(BF$3:BF25)+1,"")</f>
        <v/>
      </c>
      <c r="BG26" s="1" t="str">
        <f aca="false">IF(BO26&lt;&gt;"",MAX(BG$3:BG25)+1,"")</f>
        <v/>
      </c>
      <c r="BH26" s="1" t="str">
        <f aca="false">IF(BP26&lt;&gt;"",MAX(BH$3:BH25)+1,"")</f>
        <v/>
      </c>
      <c r="BI26" s="1" t="str">
        <f aca="false">IF(BQ26&lt;&gt;"",MAX(BI$3:BI25)+1,"")</f>
        <v/>
      </c>
      <c r="BK26" s="1" t="str">
        <f aca="false">IF(B26&lt;&gt;"",IF(COUNTIF(BK$3:BK25,B26)&gt;0,"",B26),"")</f>
        <v/>
      </c>
      <c r="BL26" s="1" t="str">
        <f aca="false">IF(C26&lt;&gt;"",IF(COUNTIF(BL$3:BL25,C26)&gt;0,"",C26),"")</f>
        <v/>
      </c>
      <c r="BM26" s="1" t="str">
        <f aca="false">IF(D26&lt;&gt;"",IF(COUNTIF(BM$3:BM25,D26)&gt;0,"",D26),"")</f>
        <v/>
      </c>
      <c r="BN26" s="1" t="str">
        <f aca="false">IF(E26&lt;&gt;"",IF(COUNTIF(BN$3:BN25,E26)&gt;0,"",E26),"")</f>
        <v/>
      </c>
      <c r="BO26" s="1" t="str">
        <f aca="false">IF(F26&lt;&gt;"",IF(COUNTIF(BO$3:BO25,F26)&gt;0,"",F26),"")</f>
        <v/>
      </c>
      <c r="BP26" s="1" t="str">
        <f aca="false">IF(G26&lt;&gt;"",IF(COUNTIF(BP$3:BP25,G26)&gt;0,"",G26),"")</f>
        <v/>
      </c>
      <c r="BQ26" s="1" t="str">
        <f aca="false">IF(H26&lt;&gt;"",IF(COUNTIF(BQ$3:BQ25,H26)&gt;0,"",H26),"")</f>
        <v/>
      </c>
    </row>
    <row r="27" customFormat="false" ht="13.8" hidden="false" customHeight="false" outlineLevel="0" collapsed="false">
      <c r="A27" s="1017" t="str">
        <f aca="false">CONCATENATE(B27,C27,D27,E27,F27,G27,H27)</f>
        <v/>
      </c>
      <c r="B27" s="662"/>
      <c r="C27" s="662"/>
      <c r="D27" s="1019"/>
      <c r="E27" s="1019"/>
      <c r="F27" s="1001"/>
      <c r="G27" s="1001"/>
      <c r="H27" s="1001"/>
      <c r="I27" s="1020"/>
      <c r="J27" s="1021"/>
      <c r="K27" s="1021"/>
      <c r="L27" s="1023"/>
      <c r="M27" s="1024"/>
      <c r="O27" s="1" t="n">
        <f aca="false">+O26+1</f>
        <v>25</v>
      </c>
      <c r="P27" s="978" t="str">
        <f aca="false">IFERROR(VLOOKUP(O26,X:AF,9,FALSE()),"")</f>
        <v/>
      </c>
      <c r="Q27" s="978" t="str">
        <f aca="false">IFERROR(VLOOKUP(O27,Y:AG,9,FALSE()),"")</f>
        <v/>
      </c>
      <c r="R27" s="978" t="str">
        <f aca="false">IFERROR(VLOOKUP(O27,Z:AH,9,FALSE()),"")</f>
        <v/>
      </c>
      <c r="S27" s="978" t="str">
        <f aca="false">IFERROR(VLOOKUP($O27,AA:AI,9,FALSE()),"")</f>
        <v/>
      </c>
      <c r="T27" s="978" t="str">
        <f aca="false">IFERROR(VLOOKUP($O27,AB:AJ,9,FALSE()),"")</f>
        <v/>
      </c>
      <c r="U27" s="978" t="str">
        <f aca="false">IFERROR(VLOOKUP($O27,AC:AK,9,FALSE()),"")</f>
        <v/>
      </c>
      <c r="V27" s="978" t="str">
        <f aca="false">IFERROR(VLOOKUP($O27,AD:AL,9,FALSE()),"")</f>
        <v/>
      </c>
      <c r="X27" s="1" t="str">
        <f aca="false">IF(AF27&lt;&gt;"",MAX(X$3:X26)+1,"")</f>
        <v/>
      </c>
      <c r="Y27" s="1" t="str">
        <f aca="false">IF(AG27&lt;&gt;"",MAX(Y$3:Y26)+1,"")</f>
        <v/>
      </c>
      <c r="Z27" s="1" t="str">
        <f aca="false">IF(AH27&lt;&gt;"",MAX(Z$3:Z26)+1,"")</f>
        <v/>
      </c>
      <c r="AA27" s="1" t="str">
        <f aca="false">IF(AI27&lt;&gt;"",MAX(AA$3:AA26)+1,"")</f>
        <v/>
      </c>
      <c r="AB27" s="1" t="str">
        <f aca="false">IF(AJ27&lt;&gt;"",MAX(AB$3:AB26)+1,"")</f>
        <v/>
      </c>
      <c r="AC27" s="1" t="str">
        <f aca="false">IF(AK27&lt;&gt;"",MAX(AC$3:AC26)+1,"")</f>
        <v/>
      </c>
      <c r="AD27" s="1" t="str">
        <f aca="false">IF(AL27&lt;&gt;"",MAX(AD$3:AD26)+1,"")</f>
        <v/>
      </c>
      <c r="AF27" s="1" t="str">
        <f aca="false">IF(B27="","",IF(COUNTIF(AF$3:$AI26,B27)=0,B27,""))</f>
        <v/>
      </c>
      <c r="AG27" s="1" t="str">
        <f aca="false">IF(C27&lt;&gt;"",IF(B27="","",IF($B27='Determinazione classe'!$D$57,IF(COUNTIF(AG$3:$AG26,$C27)=0,$C27,""),"")),"")</f>
        <v/>
      </c>
      <c r="AH27" s="1" t="str">
        <f aca="false">IF(D27&lt;&gt;"",IF(B27="","",IF(AND($B27='Determinazione classe'!$D$57,$C27='Determinazione classe'!$D$58),IF(COUNTIF(AH$3:AH26,$D27)=0,$D27,""),"")),"")</f>
        <v/>
      </c>
      <c r="AI27" s="1" t="str">
        <f aca="false">IF(E27&lt;&gt;"",IF(B27="","",IF(AND($B27='Determinazione classe'!$D$57,$C27='Determinazione classe'!$D$58,$D27='Determinazione classe'!$D$59),IF(COUNTIF(AI$3:AI26,$E27)=0,$E27,""),"")),"")</f>
        <v/>
      </c>
      <c r="AJ27" s="1" t="str">
        <f aca="false">IF(F27&lt;&gt;"",IF(B27="","",IF(AND($B27='Determinazione classe'!$D$57,$C27='Determinazione classe'!$D$58,$D27='Determinazione classe'!$D$59,$E27='Determinazione classe'!$D$60),IF(COUNTIF(AJ$3:AJ26,$F27)=0,$F27,""),"")),"")</f>
        <v/>
      </c>
      <c r="AK27" s="1" t="str">
        <f aca="false">IF(G27&lt;&gt;"",IF(B27="","",IF(AND($B27='Determinazione classe'!$D$57,$C27='Determinazione classe'!$D$58,$D27='Determinazione classe'!$D$59,$E27='Determinazione classe'!$D$60,$F27='Determinazione classe'!$D$61),IF(COUNTIF(AK$3:AK26,$G27)=0,$G27,""),"")),"")</f>
        <v/>
      </c>
      <c r="AL27" s="1" t="str">
        <f aca="false">IF(H27&lt;&gt;"",IF(B27="","",IF(AND($B27='Determinazione classe'!$D$57,$C27='Determinazione classe'!$D$58,$D27='Determinazione classe'!$D$59,$E27='Determinazione classe'!$D$60,$F27='Determinazione classe'!$D$61,$G27='Determinazione classe'!$D$62),IF(COUNTIF(AL$3:AL26,$H27)=0,$H27,""),"")),"")</f>
        <v/>
      </c>
      <c r="AR27" s="1" t="n">
        <f aca="false">+AR26+1</f>
        <v>25</v>
      </c>
      <c r="AS27" s="978" t="str">
        <f aca="false">IFERROR(VLOOKUP(AR27,BC:BK,9,FALSE()),"")</f>
        <v/>
      </c>
      <c r="AT27" s="978" t="str">
        <f aca="false">IFERROR(VLOOKUP($O27,BD:BL,9,FALSE()),"")</f>
        <v/>
      </c>
      <c r="AU27" s="978" t="str">
        <f aca="false">IFERROR(VLOOKUP($O27,BE:BM,9,FALSE()),"")</f>
        <v/>
      </c>
      <c r="AV27" s="978" t="str">
        <f aca="false">IFERROR(VLOOKUP($O27,BF:BN,9,FALSE()),"")</f>
        <v/>
      </c>
      <c r="AW27" s="978" t="str">
        <f aca="false">IFERROR(VLOOKUP($O27,BG:BO,9,FALSE()),"")</f>
        <v/>
      </c>
      <c r="AX27" s="978" t="str">
        <f aca="false">IFERROR(VLOOKUP($O27,BH:BP,9,FALSE()),"")</f>
        <v/>
      </c>
      <c r="AY27" s="978" t="str">
        <f aca="false">IFERROR(VLOOKUP($O27,BI:BQ,9,FALSE()),"")</f>
        <v/>
      </c>
      <c r="BC27" s="1" t="str">
        <f aca="false">IF(BK27&lt;&gt;"",MAX(BC$3:BC26)+1,"")</f>
        <v/>
      </c>
      <c r="BD27" s="1" t="str">
        <f aca="false">IF(BL27&lt;&gt;"",MAX(BD$3:BD26)+1,"")</f>
        <v/>
      </c>
      <c r="BE27" s="1" t="str">
        <f aca="false">IF(BM27&lt;&gt;"",MAX(BE$3:BE26)+1,"")</f>
        <v/>
      </c>
      <c r="BF27" s="1" t="str">
        <f aca="false">IF(BN27&lt;&gt;"",MAX(BF$3:BF26)+1,"")</f>
        <v/>
      </c>
      <c r="BG27" s="1" t="str">
        <f aca="false">IF(BO27&lt;&gt;"",MAX(BG$3:BG26)+1,"")</f>
        <v/>
      </c>
      <c r="BH27" s="1" t="str">
        <f aca="false">IF(BP27&lt;&gt;"",MAX(BH$3:BH26)+1,"")</f>
        <v/>
      </c>
      <c r="BI27" s="1" t="str">
        <f aca="false">IF(BQ27&lt;&gt;"",MAX(BI$3:BI26)+1,"")</f>
        <v/>
      </c>
      <c r="BK27" s="1" t="str">
        <f aca="false">IF(B27&lt;&gt;"",IF(COUNTIF(BK$3:BK26,B27)&gt;0,"",B27),"")</f>
        <v/>
      </c>
      <c r="BL27" s="1" t="str">
        <f aca="false">IF(C27&lt;&gt;"",IF(COUNTIF(BL$3:BL26,C27)&gt;0,"",C27),"")</f>
        <v/>
      </c>
      <c r="BM27" s="1" t="str">
        <f aca="false">IF(D27&lt;&gt;"",IF(COUNTIF(BM$3:BM26,D27)&gt;0,"",D27),"")</f>
        <v/>
      </c>
      <c r="BN27" s="1" t="str">
        <f aca="false">IF(E27&lt;&gt;"",IF(COUNTIF(BN$3:BN26,E27)&gt;0,"",E27),"")</f>
        <v/>
      </c>
      <c r="BO27" s="1" t="str">
        <f aca="false">IF(F27&lt;&gt;"",IF(COUNTIF(BO$3:BO26,F27)&gt;0,"",F27),"")</f>
        <v/>
      </c>
      <c r="BP27" s="1" t="str">
        <f aca="false">IF(G27&lt;&gt;"",IF(COUNTIF(BP$3:BP26,G27)&gt;0,"",G27),"")</f>
        <v/>
      </c>
      <c r="BQ27" s="1" t="str">
        <f aca="false">IF(H27&lt;&gt;"",IF(COUNTIF(BQ$3:BQ26,H27)&gt;0,"",H27),"")</f>
        <v/>
      </c>
    </row>
    <row r="28" customFormat="false" ht="13.8" hidden="false" customHeight="false" outlineLevel="0" collapsed="false">
      <c r="A28" s="1017" t="str">
        <f aca="false">CONCATENATE(B28,C28,D28,E28,F28,G28,H28)</f>
        <v/>
      </c>
      <c r="B28" s="662"/>
      <c r="C28" s="662"/>
      <c r="D28" s="1019"/>
      <c r="E28" s="1019"/>
      <c r="F28" s="1001"/>
      <c r="G28" s="1001"/>
      <c r="H28" s="1001"/>
      <c r="I28" s="1020"/>
      <c r="J28" s="1021"/>
      <c r="K28" s="1021"/>
      <c r="L28" s="1023"/>
      <c r="M28" s="1024"/>
      <c r="O28" s="1" t="n">
        <f aca="false">+O27+1</f>
        <v>26</v>
      </c>
      <c r="P28" s="978" t="str">
        <f aca="false">IFERROR(VLOOKUP(O27,X:AF,9,FALSE()),"")</f>
        <v/>
      </c>
      <c r="Q28" s="978" t="str">
        <f aca="false">IFERROR(VLOOKUP(O28,Y:AG,9,FALSE()),"")</f>
        <v/>
      </c>
      <c r="R28" s="978" t="str">
        <f aca="false">IFERROR(VLOOKUP(O28,Z:AH,9,FALSE()),"")</f>
        <v/>
      </c>
      <c r="S28" s="978" t="str">
        <f aca="false">IFERROR(VLOOKUP($O28,AA:AI,9,FALSE()),"")</f>
        <v/>
      </c>
      <c r="T28" s="978" t="str">
        <f aca="false">IFERROR(VLOOKUP($O28,AB:AJ,9,FALSE()),"")</f>
        <v/>
      </c>
      <c r="U28" s="978" t="str">
        <f aca="false">IFERROR(VLOOKUP($O28,AC:AK,9,FALSE()),"")</f>
        <v/>
      </c>
      <c r="V28" s="978" t="str">
        <f aca="false">IFERROR(VLOOKUP($O28,AD:AL,9,FALSE()),"")</f>
        <v/>
      </c>
      <c r="X28" s="1" t="str">
        <f aca="false">IF(AF28&lt;&gt;"",MAX(X$3:X27)+1,"")</f>
        <v/>
      </c>
      <c r="Y28" s="1" t="str">
        <f aca="false">IF(AG28&lt;&gt;"",MAX(Y$3:Y27)+1,"")</f>
        <v/>
      </c>
      <c r="Z28" s="1" t="str">
        <f aca="false">IF(AH28&lt;&gt;"",MAX(Z$3:Z27)+1,"")</f>
        <v/>
      </c>
      <c r="AA28" s="1" t="str">
        <f aca="false">IF(AI28&lt;&gt;"",MAX(AA$3:AA27)+1,"")</f>
        <v/>
      </c>
      <c r="AB28" s="1" t="str">
        <f aca="false">IF(AJ28&lt;&gt;"",MAX(AB$3:AB27)+1,"")</f>
        <v/>
      </c>
      <c r="AC28" s="1" t="str">
        <f aca="false">IF(AK28&lt;&gt;"",MAX(AC$3:AC27)+1,"")</f>
        <v/>
      </c>
      <c r="AD28" s="1" t="str">
        <f aca="false">IF(AL28&lt;&gt;"",MAX(AD$3:AD27)+1,"")</f>
        <v/>
      </c>
      <c r="AF28" s="1" t="str">
        <f aca="false">IF(B28="","",IF(COUNTIF(AF$3:$AI27,B28)=0,B28,""))</f>
        <v/>
      </c>
      <c r="AG28" s="1" t="str">
        <f aca="false">IF(C28&lt;&gt;"",IF(B28="","",IF($B28='Determinazione classe'!$D$57,IF(COUNTIF(AG$3:$AG27,$C28)=0,$C28,""),"")),"")</f>
        <v/>
      </c>
      <c r="AH28" s="1" t="str">
        <f aca="false">IF(D28&lt;&gt;"",IF(B28="","",IF(AND($B28='Determinazione classe'!$D$57,$C28='Determinazione classe'!$D$58),IF(COUNTIF(AH$3:AH27,$D28)=0,$D28,""),"")),"")</f>
        <v/>
      </c>
      <c r="AI28" s="1" t="str">
        <f aca="false">IF(E28&lt;&gt;"",IF(B28="","",IF(AND($B28='Determinazione classe'!$D$57,$C28='Determinazione classe'!$D$58,$D28='Determinazione classe'!$D$59),IF(COUNTIF(AI$3:AI27,$E28)=0,$E28,""),"")),"")</f>
        <v/>
      </c>
      <c r="AJ28" s="1" t="str">
        <f aca="false">IF(F28&lt;&gt;"",IF(B28="","",IF(AND($B28='Determinazione classe'!$D$57,$C28='Determinazione classe'!$D$58,$D28='Determinazione classe'!$D$59,$E28='Determinazione classe'!$D$60),IF(COUNTIF(AJ$3:AJ27,$F28)=0,$F28,""),"")),"")</f>
        <v/>
      </c>
      <c r="AK28" s="1" t="str">
        <f aca="false">IF(G28&lt;&gt;"",IF(B28="","",IF(AND($B28='Determinazione classe'!$D$57,$C28='Determinazione classe'!$D$58,$D28='Determinazione classe'!$D$59,$E28='Determinazione classe'!$D$60,$F28='Determinazione classe'!$D$61),IF(COUNTIF(AK$3:AK27,$G28)=0,$G28,""),"")),"")</f>
        <v/>
      </c>
      <c r="AL28" s="1" t="str">
        <f aca="false">IF(H28&lt;&gt;"",IF(B28="","",IF(AND($B28='Determinazione classe'!$D$57,$C28='Determinazione classe'!$D$58,$D28='Determinazione classe'!$D$59,$E28='Determinazione classe'!$D$60,$F28='Determinazione classe'!$D$61,$G28='Determinazione classe'!$D$62),IF(COUNTIF(AL$3:AL27,$H28)=0,$H28,""),"")),"")</f>
        <v/>
      </c>
      <c r="AR28" s="1" t="n">
        <f aca="false">+AR27+1</f>
        <v>26</v>
      </c>
      <c r="AS28" s="978" t="str">
        <f aca="false">IFERROR(VLOOKUP(AR28,BC:BK,9,FALSE()),"")</f>
        <v/>
      </c>
      <c r="AT28" s="978" t="str">
        <f aca="false">IFERROR(VLOOKUP($O28,BD:BL,9,FALSE()),"")</f>
        <v/>
      </c>
      <c r="AU28" s="978" t="str">
        <f aca="false">IFERROR(VLOOKUP($O28,BE:BM,9,FALSE()),"")</f>
        <v/>
      </c>
      <c r="AV28" s="978" t="str">
        <f aca="false">IFERROR(VLOOKUP($O28,BF:BN,9,FALSE()),"")</f>
        <v/>
      </c>
      <c r="AW28" s="978" t="str">
        <f aca="false">IFERROR(VLOOKUP($O28,BG:BO,9,FALSE()),"")</f>
        <v/>
      </c>
      <c r="AX28" s="978" t="str">
        <f aca="false">IFERROR(VLOOKUP($O28,BH:BP,9,FALSE()),"")</f>
        <v/>
      </c>
      <c r="AY28" s="978" t="str">
        <f aca="false">IFERROR(VLOOKUP($O28,BI:BQ,9,FALSE()),"")</f>
        <v/>
      </c>
      <c r="BC28" s="1" t="str">
        <f aca="false">IF(BK28&lt;&gt;"",MAX(BC$3:BC27)+1,"")</f>
        <v/>
      </c>
      <c r="BD28" s="1" t="str">
        <f aca="false">IF(BL28&lt;&gt;"",MAX(BD$3:BD27)+1,"")</f>
        <v/>
      </c>
      <c r="BE28" s="1" t="str">
        <f aca="false">IF(BM28&lt;&gt;"",MAX(BE$3:BE27)+1,"")</f>
        <v/>
      </c>
      <c r="BF28" s="1" t="str">
        <f aca="false">IF(BN28&lt;&gt;"",MAX(BF$3:BF27)+1,"")</f>
        <v/>
      </c>
      <c r="BG28" s="1" t="str">
        <f aca="false">IF(BO28&lt;&gt;"",MAX(BG$3:BG27)+1,"")</f>
        <v/>
      </c>
      <c r="BH28" s="1" t="str">
        <f aca="false">IF(BP28&lt;&gt;"",MAX(BH$3:BH27)+1,"")</f>
        <v/>
      </c>
      <c r="BI28" s="1" t="str">
        <f aca="false">IF(BQ28&lt;&gt;"",MAX(BI$3:BI27)+1,"")</f>
        <v/>
      </c>
      <c r="BK28" s="1" t="str">
        <f aca="false">IF(B28&lt;&gt;"",IF(COUNTIF(BK$3:BK27,B28)&gt;0,"",B28),"")</f>
        <v/>
      </c>
      <c r="BL28" s="1" t="str">
        <f aca="false">IF(C28&lt;&gt;"",IF(COUNTIF(BL$3:BL27,C28)&gt;0,"",C28),"")</f>
        <v/>
      </c>
      <c r="BM28" s="1" t="str">
        <f aca="false">IF(D28&lt;&gt;"",IF(COUNTIF(BM$3:BM27,D28)&gt;0,"",D28),"")</f>
        <v/>
      </c>
      <c r="BN28" s="1" t="str">
        <f aca="false">IF(E28&lt;&gt;"",IF(COUNTIF(BN$3:BN27,E28)&gt;0,"",E28),"")</f>
        <v/>
      </c>
      <c r="BO28" s="1" t="str">
        <f aca="false">IF(F28&lt;&gt;"",IF(COUNTIF(BO$3:BO27,F28)&gt;0,"",F28),"")</f>
        <v/>
      </c>
      <c r="BP28" s="1" t="str">
        <f aca="false">IF(G28&lt;&gt;"",IF(COUNTIF(BP$3:BP27,G28)&gt;0,"",G28),"")</f>
        <v/>
      </c>
      <c r="BQ28" s="1" t="str">
        <f aca="false">IF(H28&lt;&gt;"",IF(COUNTIF(BQ$3:BQ27,H28)&gt;0,"",H28),"")</f>
        <v/>
      </c>
    </row>
    <row r="29" customFormat="false" ht="13.8" hidden="false" customHeight="false" outlineLevel="0" collapsed="false">
      <c r="A29" s="1017" t="str">
        <f aca="false">CONCATENATE(B29,C29,D29,E29,F29,G29,H29)</f>
        <v/>
      </c>
      <c r="B29" s="662"/>
      <c r="C29" s="662"/>
      <c r="D29" s="1019"/>
      <c r="E29" s="1019"/>
      <c r="F29" s="1001"/>
      <c r="G29" s="1001"/>
      <c r="H29" s="1001"/>
      <c r="I29" s="1020"/>
      <c r="J29" s="1021"/>
      <c r="K29" s="1021"/>
      <c r="L29" s="1023"/>
      <c r="M29" s="1024"/>
      <c r="O29" s="1" t="n">
        <f aca="false">+O28+1</f>
        <v>27</v>
      </c>
      <c r="P29" s="978" t="str">
        <f aca="false">IFERROR(VLOOKUP(O28,X:AF,9,FALSE()),"")</f>
        <v/>
      </c>
      <c r="Q29" s="978" t="str">
        <f aca="false">IFERROR(VLOOKUP(O29,Y:AG,9,FALSE()),"")</f>
        <v/>
      </c>
      <c r="R29" s="978" t="str">
        <f aca="false">IFERROR(VLOOKUP(O29,Z:AH,9,FALSE()),"")</f>
        <v/>
      </c>
      <c r="S29" s="978" t="str">
        <f aca="false">IFERROR(VLOOKUP($O29,AA:AI,9,FALSE()),"")</f>
        <v/>
      </c>
      <c r="T29" s="978" t="str">
        <f aca="false">IFERROR(VLOOKUP($O29,AB:AJ,9,FALSE()),"")</f>
        <v/>
      </c>
      <c r="U29" s="978" t="str">
        <f aca="false">IFERROR(VLOOKUP($O29,AC:AK,9,FALSE()),"")</f>
        <v/>
      </c>
      <c r="V29" s="978" t="str">
        <f aca="false">IFERROR(VLOOKUP($O29,AD:AL,9,FALSE()),"")</f>
        <v/>
      </c>
      <c r="X29" s="1" t="str">
        <f aca="false">IF(AF29&lt;&gt;"",MAX(X$3:X28)+1,"")</f>
        <v/>
      </c>
      <c r="Y29" s="1" t="str">
        <f aca="false">IF(AG29&lt;&gt;"",MAX(Y$3:Y28)+1,"")</f>
        <v/>
      </c>
      <c r="Z29" s="1" t="str">
        <f aca="false">IF(AH29&lt;&gt;"",MAX(Z$3:Z28)+1,"")</f>
        <v/>
      </c>
      <c r="AA29" s="1" t="str">
        <f aca="false">IF(AI29&lt;&gt;"",MAX(AA$3:AA28)+1,"")</f>
        <v/>
      </c>
      <c r="AB29" s="1" t="str">
        <f aca="false">IF(AJ29&lt;&gt;"",MAX(AB$3:AB28)+1,"")</f>
        <v/>
      </c>
      <c r="AC29" s="1" t="str">
        <f aca="false">IF(AK29&lt;&gt;"",MAX(AC$3:AC28)+1,"")</f>
        <v/>
      </c>
      <c r="AD29" s="1" t="str">
        <f aca="false">IF(AL29&lt;&gt;"",MAX(AD$3:AD28)+1,"")</f>
        <v/>
      </c>
      <c r="AF29" s="1" t="str">
        <f aca="false">IF(B29="","",IF(COUNTIF(AF$3:$AI28,B29)=0,B29,""))</f>
        <v/>
      </c>
      <c r="AG29" s="1" t="str">
        <f aca="false">IF(C29&lt;&gt;"",IF(B29="","",IF($B29='Determinazione classe'!$D$57,IF(COUNTIF(AG$3:$AG28,$C29)=0,$C29,""),"")),"")</f>
        <v/>
      </c>
      <c r="AH29" s="1" t="str">
        <f aca="false">IF(D29&lt;&gt;"",IF(B29="","",IF(AND($B29='Determinazione classe'!$D$57,$C29='Determinazione classe'!$D$58),IF(COUNTIF(AH$3:AH28,$D29)=0,$D29,""),"")),"")</f>
        <v/>
      </c>
      <c r="AI29" s="1" t="str">
        <f aca="false">IF(E29&lt;&gt;"",IF(B29="","",IF(AND($B29='Determinazione classe'!$D$57,$C29='Determinazione classe'!$D$58,$D29='Determinazione classe'!$D$59),IF(COUNTIF(AI$3:AI28,$E29)=0,$E29,""),"")),"")</f>
        <v/>
      </c>
      <c r="AJ29" s="1" t="str">
        <f aca="false">IF(F29&lt;&gt;"",IF(B29="","",IF(AND($B29='Determinazione classe'!$D$57,$C29='Determinazione classe'!$D$58,$D29='Determinazione classe'!$D$59,$E29='Determinazione classe'!$D$60),IF(COUNTIF(AJ$3:AJ28,$F29)=0,$F29,""),"")),"")</f>
        <v/>
      </c>
      <c r="AK29" s="1" t="str">
        <f aca="false">IF(G29&lt;&gt;"",IF(B29="","",IF(AND($B29='Determinazione classe'!$D$57,$C29='Determinazione classe'!$D$58,$D29='Determinazione classe'!$D$59,$E29='Determinazione classe'!$D$60,$F29='Determinazione classe'!$D$61),IF(COUNTIF(AK$3:AK28,$G29)=0,$G29,""),"")),"")</f>
        <v/>
      </c>
      <c r="AL29" s="1" t="str">
        <f aca="false">IF(H29&lt;&gt;"",IF(B29="","",IF(AND($B29='Determinazione classe'!$D$57,$C29='Determinazione classe'!$D$58,$D29='Determinazione classe'!$D$59,$E29='Determinazione classe'!$D$60,$F29='Determinazione classe'!$D$61,$G29='Determinazione classe'!$D$62),IF(COUNTIF(AL$3:AL28,$H29)=0,$H29,""),"")),"")</f>
        <v/>
      </c>
      <c r="AR29" s="1" t="n">
        <f aca="false">+AR28+1</f>
        <v>27</v>
      </c>
      <c r="AS29" s="978" t="str">
        <f aca="false">IFERROR(VLOOKUP(AR29,BC:BK,9,FALSE()),"")</f>
        <v/>
      </c>
      <c r="AT29" s="978" t="str">
        <f aca="false">IFERROR(VLOOKUP($O29,BD:BL,9,FALSE()),"")</f>
        <v/>
      </c>
      <c r="AU29" s="978" t="str">
        <f aca="false">IFERROR(VLOOKUP($O29,BE:BM,9,FALSE()),"")</f>
        <v/>
      </c>
      <c r="AV29" s="978" t="str">
        <f aca="false">IFERROR(VLOOKUP($O29,BF:BN,9,FALSE()),"")</f>
        <v/>
      </c>
      <c r="AW29" s="978" t="str">
        <f aca="false">IFERROR(VLOOKUP($O29,BG:BO,9,FALSE()),"")</f>
        <v/>
      </c>
      <c r="AX29" s="978" t="str">
        <f aca="false">IFERROR(VLOOKUP($O29,BH:BP,9,FALSE()),"")</f>
        <v/>
      </c>
      <c r="AY29" s="978" t="str">
        <f aca="false">IFERROR(VLOOKUP($O29,BI:BQ,9,FALSE()),"")</f>
        <v/>
      </c>
      <c r="BC29" s="1" t="str">
        <f aca="false">IF(BK29&lt;&gt;"",MAX(BC$3:BC28)+1,"")</f>
        <v/>
      </c>
      <c r="BD29" s="1" t="str">
        <f aca="false">IF(BL29&lt;&gt;"",MAX(BD$3:BD28)+1,"")</f>
        <v/>
      </c>
      <c r="BE29" s="1" t="str">
        <f aca="false">IF(BM29&lt;&gt;"",MAX(BE$3:BE28)+1,"")</f>
        <v/>
      </c>
      <c r="BF29" s="1" t="str">
        <f aca="false">IF(BN29&lt;&gt;"",MAX(BF$3:BF28)+1,"")</f>
        <v/>
      </c>
      <c r="BG29" s="1" t="str">
        <f aca="false">IF(BO29&lt;&gt;"",MAX(BG$3:BG28)+1,"")</f>
        <v/>
      </c>
      <c r="BH29" s="1" t="str">
        <f aca="false">IF(BP29&lt;&gt;"",MAX(BH$3:BH28)+1,"")</f>
        <v/>
      </c>
      <c r="BI29" s="1" t="str">
        <f aca="false">IF(BQ29&lt;&gt;"",MAX(BI$3:BI28)+1,"")</f>
        <v/>
      </c>
      <c r="BK29" s="1" t="str">
        <f aca="false">IF(B29&lt;&gt;"",IF(COUNTIF(BK$3:BK28,B29)&gt;0,"",B29),"")</f>
        <v/>
      </c>
      <c r="BL29" s="1" t="str">
        <f aca="false">IF(C29&lt;&gt;"",IF(COUNTIF(BL$3:BL28,C29)&gt;0,"",C29),"")</f>
        <v/>
      </c>
      <c r="BM29" s="1" t="str">
        <f aca="false">IF(D29&lt;&gt;"",IF(COUNTIF(BM$3:BM28,D29)&gt;0,"",D29),"")</f>
        <v/>
      </c>
      <c r="BN29" s="1" t="str">
        <f aca="false">IF(E29&lt;&gt;"",IF(COUNTIF(BN$3:BN28,E29)&gt;0,"",E29),"")</f>
        <v/>
      </c>
      <c r="BO29" s="1" t="str">
        <f aca="false">IF(F29&lt;&gt;"",IF(COUNTIF(BO$3:BO28,F29)&gt;0,"",F29),"")</f>
        <v/>
      </c>
      <c r="BP29" s="1" t="str">
        <f aca="false">IF(G29&lt;&gt;"",IF(COUNTIF(BP$3:BP28,G29)&gt;0,"",G29),"")</f>
        <v/>
      </c>
      <c r="BQ29" s="1" t="str">
        <f aca="false">IF(H29&lt;&gt;"",IF(COUNTIF(BQ$3:BQ28,H29)&gt;0,"",H29),"")</f>
        <v/>
      </c>
    </row>
    <row r="30" customFormat="false" ht="13.8" hidden="false" customHeight="false" outlineLevel="0" collapsed="false">
      <c r="A30" s="1017" t="str">
        <f aca="false">CONCATENATE(B30,C30,D30,E30,F30,G30,H30)</f>
        <v/>
      </c>
      <c r="B30" s="662"/>
      <c r="C30" s="662"/>
      <c r="D30" s="1019"/>
      <c r="E30" s="1019"/>
      <c r="F30" s="1001"/>
      <c r="G30" s="1001"/>
      <c r="H30" s="1001"/>
      <c r="I30" s="1020"/>
      <c r="J30" s="1021"/>
      <c r="K30" s="1021"/>
      <c r="L30" s="1023"/>
      <c r="M30" s="1024"/>
      <c r="O30" s="1" t="n">
        <f aca="false">+O29+1</f>
        <v>28</v>
      </c>
      <c r="P30" s="978" t="str">
        <f aca="false">IFERROR(VLOOKUP(O29,X:AF,9,FALSE()),"")</f>
        <v/>
      </c>
      <c r="Q30" s="978" t="str">
        <f aca="false">IFERROR(VLOOKUP(O30,Y:AG,9,FALSE()),"")</f>
        <v/>
      </c>
      <c r="R30" s="978" t="str">
        <f aca="false">IFERROR(VLOOKUP(O30,Z:AH,9,FALSE()),"")</f>
        <v/>
      </c>
      <c r="S30" s="978" t="str">
        <f aca="false">IFERROR(VLOOKUP($O30,AA:AI,9,FALSE()),"")</f>
        <v/>
      </c>
      <c r="T30" s="978" t="str">
        <f aca="false">IFERROR(VLOOKUP($O30,AB:AJ,9,FALSE()),"")</f>
        <v/>
      </c>
      <c r="U30" s="978" t="str">
        <f aca="false">IFERROR(VLOOKUP($O30,AC:AK,9,FALSE()),"")</f>
        <v/>
      </c>
      <c r="V30" s="978" t="str">
        <f aca="false">IFERROR(VLOOKUP($O30,AD:AL,9,FALSE()),"")</f>
        <v/>
      </c>
      <c r="X30" s="1" t="str">
        <f aca="false">IF(AF30&lt;&gt;"",MAX(X$3:X29)+1,"")</f>
        <v/>
      </c>
      <c r="Y30" s="1" t="str">
        <f aca="false">IF(AG30&lt;&gt;"",MAX(Y$3:Y29)+1,"")</f>
        <v/>
      </c>
      <c r="Z30" s="1" t="str">
        <f aca="false">IF(AH30&lt;&gt;"",MAX(Z$3:Z29)+1,"")</f>
        <v/>
      </c>
      <c r="AA30" s="1" t="str">
        <f aca="false">IF(AI30&lt;&gt;"",MAX(AA$3:AA29)+1,"")</f>
        <v/>
      </c>
      <c r="AB30" s="1" t="str">
        <f aca="false">IF(AJ30&lt;&gt;"",MAX(AB$3:AB29)+1,"")</f>
        <v/>
      </c>
      <c r="AC30" s="1" t="str">
        <f aca="false">IF(AK30&lt;&gt;"",MAX(AC$3:AC29)+1,"")</f>
        <v/>
      </c>
      <c r="AD30" s="1" t="str">
        <f aca="false">IF(AL30&lt;&gt;"",MAX(AD$3:AD29)+1,"")</f>
        <v/>
      </c>
      <c r="AF30" s="1" t="str">
        <f aca="false">IF(B30="","",IF(COUNTIF(AF$3:$AI29,B30)=0,B30,""))</f>
        <v/>
      </c>
      <c r="AG30" s="1" t="str">
        <f aca="false">IF(C30&lt;&gt;"",IF(B30="","",IF($B30='Determinazione classe'!$D$57,IF(COUNTIF(AG$3:$AG29,$C30)=0,$C30,""),"")),"")</f>
        <v/>
      </c>
      <c r="AH30" s="1" t="str">
        <f aca="false">IF(D30&lt;&gt;"",IF(B30="","",IF(AND($B30='Determinazione classe'!$D$57,$C30='Determinazione classe'!$D$58),IF(COUNTIF(AH$3:AH29,$D30)=0,$D30,""),"")),"")</f>
        <v/>
      </c>
      <c r="AI30" s="1" t="str">
        <f aca="false">IF(E30&lt;&gt;"",IF(B30="","",IF(AND($B30='Determinazione classe'!$D$57,$C30='Determinazione classe'!$D$58,$D30='Determinazione classe'!$D$59),IF(COUNTIF(AI$3:AI29,$E30)=0,$E30,""),"")),"")</f>
        <v/>
      </c>
      <c r="AJ30" s="1" t="str">
        <f aca="false">IF(F30&lt;&gt;"",IF(B30="","",IF(AND($B30='Determinazione classe'!$D$57,$C30='Determinazione classe'!$D$58,$D30='Determinazione classe'!$D$59,$E30='Determinazione classe'!$D$60),IF(COUNTIF(AJ$3:AJ29,$F30)=0,$F30,""),"")),"")</f>
        <v/>
      </c>
      <c r="AK30" s="1" t="str">
        <f aca="false">IF(G30&lt;&gt;"",IF(B30="","",IF(AND($B30='Determinazione classe'!$D$57,$C30='Determinazione classe'!$D$58,$D30='Determinazione classe'!$D$59,$E30='Determinazione classe'!$D$60,$F30='Determinazione classe'!$D$61),IF(COUNTIF(AK$3:AK29,$G30)=0,$G30,""),"")),"")</f>
        <v/>
      </c>
      <c r="AL30" s="1" t="str">
        <f aca="false">IF(H30&lt;&gt;"",IF(B30="","",IF(AND($B30='Determinazione classe'!$D$57,$C30='Determinazione classe'!$D$58,$D30='Determinazione classe'!$D$59,$E30='Determinazione classe'!$D$60,$F30='Determinazione classe'!$D$61,$G30='Determinazione classe'!$D$62),IF(COUNTIF(AL$3:AL29,$H30)=0,$H30,""),"")),"")</f>
        <v/>
      </c>
      <c r="AR30" s="1" t="n">
        <f aca="false">+AR29+1</f>
        <v>28</v>
      </c>
      <c r="AS30" s="978" t="str">
        <f aca="false">IFERROR(VLOOKUP(AR30,BC:BK,9,FALSE()),"")</f>
        <v/>
      </c>
      <c r="AT30" s="978" t="str">
        <f aca="false">IFERROR(VLOOKUP($O30,BD:BL,9,FALSE()),"")</f>
        <v/>
      </c>
      <c r="AU30" s="978" t="str">
        <f aca="false">IFERROR(VLOOKUP($O30,BE:BM,9,FALSE()),"")</f>
        <v/>
      </c>
      <c r="AV30" s="978" t="str">
        <f aca="false">IFERROR(VLOOKUP($O30,BF:BN,9,FALSE()),"")</f>
        <v/>
      </c>
      <c r="AW30" s="978" t="str">
        <f aca="false">IFERROR(VLOOKUP($O30,BG:BO,9,FALSE()),"")</f>
        <v/>
      </c>
      <c r="AX30" s="978" t="str">
        <f aca="false">IFERROR(VLOOKUP($O30,BH:BP,9,FALSE()),"")</f>
        <v/>
      </c>
      <c r="AY30" s="978" t="str">
        <f aca="false">IFERROR(VLOOKUP($O30,BI:BQ,9,FALSE()),"")</f>
        <v/>
      </c>
      <c r="BC30" s="1" t="str">
        <f aca="false">IF(BK30&lt;&gt;"",MAX(BC$3:BC29)+1,"")</f>
        <v/>
      </c>
      <c r="BD30" s="1" t="str">
        <f aca="false">IF(BL30&lt;&gt;"",MAX(BD$3:BD29)+1,"")</f>
        <v/>
      </c>
      <c r="BE30" s="1" t="str">
        <f aca="false">IF(BM30&lt;&gt;"",MAX(BE$3:BE29)+1,"")</f>
        <v/>
      </c>
      <c r="BF30" s="1" t="str">
        <f aca="false">IF(BN30&lt;&gt;"",MAX(BF$3:BF29)+1,"")</f>
        <v/>
      </c>
      <c r="BG30" s="1" t="str">
        <f aca="false">IF(BO30&lt;&gt;"",MAX(BG$3:BG29)+1,"")</f>
        <v/>
      </c>
      <c r="BH30" s="1" t="str">
        <f aca="false">IF(BP30&lt;&gt;"",MAX(BH$3:BH29)+1,"")</f>
        <v/>
      </c>
      <c r="BI30" s="1" t="str">
        <f aca="false">IF(BQ30&lt;&gt;"",MAX(BI$3:BI29)+1,"")</f>
        <v/>
      </c>
      <c r="BK30" s="1" t="str">
        <f aca="false">IF(B30&lt;&gt;"",IF(COUNTIF(BK$3:BK29,B30)&gt;0,"",B30),"")</f>
        <v/>
      </c>
      <c r="BL30" s="1" t="str">
        <f aca="false">IF(C30&lt;&gt;"",IF(COUNTIF(BL$3:BL29,C30)&gt;0,"",C30),"")</f>
        <v/>
      </c>
      <c r="BM30" s="1" t="str">
        <f aca="false">IF(D30&lt;&gt;"",IF(COUNTIF(BM$3:BM29,D30)&gt;0,"",D30),"")</f>
        <v/>
      </c>
      <c r="BN30" s="1" t="str">
        <f aca="false">IF(E30&lt;&gt;"",IF(COUNTIF(BN$3:BN29,E30)&gt;0,"",E30),"")</f>
        <v/>
      </c>
      <c r="BO30" s="1" t="str">
        <f aca="false">IF(F30&lt;&gt;"",IF(COUNTIF(BO$3:BO29,F30)&gt;0,"",F30),"")</f>
        <v/>
      </c>
      <c r="BP30" s="1" t="str">
        <f aca="false">IF(G30&lt;&gt;"",IF(COUNTIF(BP$3:BP29,G30)&gt;0,"",G30),"")</f>
        <v/>
      </c>
      <c r="BQ30" s="1" t="str">
        <f aca="false">IF(H30&lt;&gt;"",IF(COUNTIF(BQ$3:BQ29,H30)&gt;0,"",H30),"")</f>
        <v/>
      </c>
    </row>
    <row r="31" customFormat="false" ht="13.8" hidden="false" customHeight="false" outlineLevel="0" collapsed="false">
      <c r="A31" s="1017" t="str">
        <f aca="false">CONCATENATE(B31,C31,D31,E31,F31,G31,H31)</f>
        <v/>
      </c>
      <c r="B31" s="662"/>
      <c r="C31" s="662"/>
      <c r="D31" s="1019"/>
      <c r="E31" s="1019"/>
      <c r="F31" s="1001"/>
      <c r="G31" s="1001"/>
      <c r="H31" s="1001"/>
      <c r="I31" s="1020"/>
      <c r="J31" s="1021"/>
      <c r="K31" s="1021"/>
      <c r="L31" s="1023"/>
      <c r="M31" s="1024"/>
      <c r="O31" s="1" t="n">
        <f aca="false">+O30+1</f>
        <v>29</v>
      </c>
      <c r="P31" s="978" t="str">
        <f aca="false">IFERROR(VLOOKUP(O30,X:AF,9,FALSE()),"")</f>
        <v/>
      </c>
      <c r="Q31" s="978" t="str">
        <f aca="false">IFERROR(VLOOKUP(O31,Y:AG,9,FALSE()),"")</f>
        <v/>
      </c>
      <c r="R31" s="978" t="str">
        <f aca="false">IFERROR(VLOOKUP(O31,Z:AH,9,FALSE()),"")</f>
        <v/>
      </c>
      <c r="S31" s="978" t="str">
        <f aca="false">IFERROR(VLOOKUP($O31,AA:AI,9,FALSE()),"")</f>
        <v/>
      </c>
      <c r="T31" s="978" t="str">
        <f aca="false">IFERROR(VLOOKUP($O31,AB:AJ,9,FALSE()),"")</f>
        <v/>
      </c>
      <c r="U31" s="978" t="str">
        <f aca="false">IFERROR(VLOOKUP($O31,AC:AK,9,FALSE()),"")</f>
        <v/>
      </c>
      <c r="V31" s="978" t="str">
        <f aca="false">IFERROR(VLOOKUP($O31,AD:AL,9,FALSE()),"")</f>
        <v/>
      </c>
      <c r="X31" s="1" t="str">
        <f aca="false">IF(AF31&lt;&gt;"",MAX(X$3:X30)+1,"")</f>
        <v/>
      </c>
      <c r="Y31" s="1" t="str">
        <f aca="false">IF(AG31&lt;&gt;"",MAX(Y$3:Y30)+1,"")</f>
        <v/>
      </c>
      <c r="Z31" s="1" t="str">
        <f aca="false">IF(AH31&lt;&gt;"",MAX(Z$3:Z30)+1,"")</f>
        <v/>
      </c>
      <c r="AA31" s="1" t="str">
        <f aca="false">IF(AI31&lt;&gt;"",MAX(AA$3:AA30)+1,"")</f>
        <v/>
      </c>
      <c r="AB31" s="1" t="str">
        <f aca="false">IF(AJ31&lt;&gt;"",MAX(AB$3:AB30)+1,"")</f>
        <v/>
      </c>
      <c r="AC31" s="1" t="str">
        <f aca="false">IF(AK31&lt;&gt;"",MAX(AC$3:AC30)+1,"")</f>
        <v/>
      </c>
      <c r="AD31" s="1" t="str">
        <f aca="false">IF(AL31&lt;&gt;"",MAX(AD$3:AD30)+1,"")</f>
        <v/>
      </c>
      <c r="AF31" s="1" t="str">
        <f aca="false">IF(B31="","",IF(COUNTIF(AF$3:$AI30,B31)=0,B31,""))</f>
        <v/>
      </c>
      <c r="AG31" s="1" t="str">
        <f aca="false">IF(C31&lt;&gt;"",IF(B31="","",IF($B31='Determinazione classe'!$D$57,IF(COUNTIF(AG$3:$AG30,$C31)=0,$C31,""),"")),"")</f>
        <v/>
      </c>
      <c r="AH31" s="1" t="str">
        <f aca="false">IF(D31&lt;&gt;"",IF(B31="","",IF(AND($B31='Determinazione classe'!$D$57,$C31='Determinazione classe'!$D$58),IF(COUNTIF(AH$3:AH30,$D31)=0,$D31,""),"")),"")</f>
        <v/>
      </c>
      <c r="AI31" s="1" t="str">
        <f aca="false">IF(E31&lt;&gt;"",IF(B31="","",IF(AND($B31='Determinazione classe'!$D$57,$C31='Determinazione classe'!$D$58,$D31='Determinazione classe'!$D$59),IF(COUNTIF(AI$3:AI30,$E31)=0,$E31,""),"")),"")</f>
        <v/>
      </c>
      <c r="AJ31" s="1" t="str">
        <f aca="false">IF(F31&lt;&gt;"",IF(B31="","",IF(AND($B31='Determinazione classe'!$D$57,$C31='Determinazione classe'!$D$58,$D31='Determinazione classe'!$D$59,$E31='Determinazione classe'!$D$60),IF(COUNTIF(AJ$3:AJ30,$F31)=0,$F31,""),"")),"")</f>
        <v/>
      </c>
      <c r="AK31" s="1" t="str">
        <f aca="false">IF(G31&lt;&gt;"",IF(B31="","",IF(AND($B31='Determinazione classe'!$D$57,$C31='Determinazione classe'!$D$58,$D31='Determinazione classe'!$D$59,$E31='Determinazione classe'!$D$60,$F31='Determinazione classe'!$D$61),IF(COUNTIF(AK$3:AK30,$G31)=0,$G31,""),"")),"")</f>
        <v/>
      </c>
      <c r="AL31" s="1" t="str">
        <f aca="false">IF(H31&lt;&gt;"",IF(B31="","",IF(AND($B31='Determinazione classe'!$D$57,$C31='Determinazione classe'!$D$58,$D31='Determinazione classe'!$D$59,$E31='Determinazione classe'!$D$60,$F31='Determinazione classe'!$D$61,$G31='Determinazione classe'!$D$62),IF(COUNTIF(AL$3:AL30,$H31)=0,$H31,""),"")),"")</f>
        <v/>
      </c>
      <c r="AR31" s="1" t="n">
        <f aca="false">+AR30+1</f>
        <v>29</v>
      </c>
      <c r="AS31" s="978" t="str">
        <f aca="false">IFERROR(VLOOKUP(AR31,BC:BK,9,FALSE()),"")</f>
        <v/>
      </c>
      <c r="AT31" s="978" t="str">
        <f aca="false">IFERROR(VLOOKUP($O31,BD:BL,9,FALSE()),"")</f>
        <v/>
      </c>
      <c r="AU31" s="978" t="str">
        <f aca="false">IFERROR(VLOOKUP($O31,BE:BM,9,FALSE()),"")</f>
        <v/>
      </c>
      <c r="AV31" s="978" t="str">
        <f aca="false">IFERROR(VLOOKUP($O31,BF:BN,9,FALSE()),"")</f>
        <v/>
      </c>
      <c r="AW31" s="978" t="str">
        <f aca="false">IFERROR(VLOOKUP($O31,BG:BO,9,FALSE()),"")</f>
        <v/>
      </c>
      <c r="AX31" s="978" t="str">
        <f aca="false">IFERROR(VLOOKUP($O31,BH:BP,9,FALSE()),"")</f>
        <v/>
      </c>
      <c r="AY31" s="978" t="str">
        <f aca="false">IFERROR(VLOOKUP($O31,BI:BQ,9,FALSE()),"")</f>
        <v/>
      </c>
      <c r="BC31" s="1" t="str">
        <f aca="false">IF(BK31&lt;&gt;"",MAX(BC$3:BC30)+1,"")</f>
        <v/>
      </c>
      <c r="BD31" s="1" t="str">
        <f aca="false">IF(BL31&lt;&gt;"",MAX(BD$3:BD30)+1,"")</f>
        <v/>
      </c>
      <c r="BE31" s="1" t="str">
        <f aca="false">IF(BM31&lt;&gt;"",MAX(BE$3:BE30)+1,"")</f>
        <v/>
      </c>
      <c r="BF31" s="1" t="str">
        <f aca="false">IF(BN31&lt;&gt;"",MAX(BF$3:BF30)+1,"")</f>
        <v/>
      </c>
      <c r="BG31" s="1" t="str">
        <f aca="false">IF(BO31&lt;&gt;"",MAX(BG$3:BG30)+1,"")</f>
        <v/>
      </c>
      <c r="BH31" s="1" t="str">
        <f aca="false">IF(BP31&lt;&gt;"",MAX(BH$3:BH30)+1,"")</f>
        <v/>
      </c>
      <c r="BI31" s="1" t="str">
        <f aca="false">IF(BQ31&lt;&gt;"",MAX(BI$3:BI30)+1,"")</f>
        <v/>
      </c>
      <c r="BK31" s="1" t="str">
        <f aca="false">IF(B31&lt;&gt;"",IF(COUNTIF(BK$3:BK30,B31)&gt;0,"",B31),"")</f>
        <v/>
      </c>
      <c r="BL31" s="1" t="str">
        <f aca="false">IF(C31&lt;&gt;"",IF(COUNTIF(BL$3:BL30,C31)&gt;0,"",C31),"")</f>
        <v/>
      </c>
      <c r="BM31" s="1" t="str">
        <f aca="false">IF(D31&lt;&gt;"",IF(COUNTIF(BM$3:BM30,D31)&gt;0,"",D31),"")</f>
        <v/>
      </c>
      <c r="BN31" s="1" t="str">
        <f aca="false">IF(E31&lt;&gt;"",IF(COUNTIF(BN$3:BN30,E31)&gt;0,"",E31),"")</f>
        <v/>
      </c>
      <c r="BO31" s="1" t="str">
        <f aca="false">IF(F31&lt;&gt;"",IF(COUNTIF(BO$3:BO30,F31)&gt;0,"",F31),"")</f>
        <v/>
      </c>
      <c r="BP31" s="1" t="str">
        <f aca="false">IF(G31&lt;&gt;"",IF(COUNTIF(BP$3:BP30,G31)&gt;0,"",G31),"")</f>
        <v/>
      </c>
      <c r="BQ31" s="1" t="str">
        <f aca="false">IF(H31&lt;&gt;"",IF(COUNTIF(BQ$3:BQ30,H31)&gt;0,"",H31),"")</f>
        <v/>
      </c>
    </row>
    <row r="32" customFormat="false" ht="13.8" hidden="false" customHeight="false" outlineLevel="0" collapsed="false">
      <c r="A32" s="1017" t="str">
        <f aca="false">CONCATENATE(B32,C32,D32,E32,F32,G32,H32)</f>
        <v/>
      </c>
      <c r="B32" s="662"/>
      <c r="C32" s="662"/>
      <c r="D32" s="1019"/>
      <c r="E32" s="1019"/>
      <c r="F32" s="1001"/>
      <c r="G32" s="1001"/>
      <c r="H32" s="1001"/>
      <c r="I32" s="1020"/>
      <c r="J32" s="1021"/>
      <c r="K32" s="1021"/>
      <c r="L32" s="1023"/>
      <c r="M32" s="1024"/>
      <c r="O32" s="1" t="n">
        <f aca="false">+O31+1</f>
        <v>30</v>
      </c>
      <c r="P32" s="978" t="str">
        <f aca="false">IFERROR(VLOOKUP(O31,X:AF,9,FALSE()),"")</f>
        <v/>
      </c>
      <c r="Q32" s="978" t="str">
        <f aca="false">IFERROR(VLOOKUP(O32,Y:AG,9,FALSE()),"")</f>
        <v/>
      </c>
      <c r="R32" s="978" t="str">
        <f aca="false">IFERROR(VLOOKUP(O32,Z:AH,9,FALSE()),"")</f>
        <v/>
      </c>
      <c r="S32" s="978" t="str">
        <f aca="false">IFERROR(VLOOKUP($O32,AA:AI,9,FALSE()),"")</f>
        <v/>
      </c>
      <c r="T32" s="978" t="str">
        <f aca="false">IFERROR(VLOOKUP($O32,AB:AJ,9,FALSE()),"")</f>
        <v/>
      </c>
      <c r="U32" s="978" t="str">
        <f aca="false">IFERROR(VLOOKUP($O32,AC:AK,9,FALSE()),"")</f>
        <v/>
      </c>
      <c r="V32" s="978" t="str">
        <f aca="false">IFERROR(VLOOKUP($O32,AD:AL,9,FALSE()),"")</f>
        <v/>
      </c>
      <c r="X32" s="1" t="str">
        <f aca="false">IF(AF32&lt;&gt;"",MAX(X$3:X31)+1,"")</f>
        <v/>
      </c>
      <c r="Y32" s="1" t="str">
        <f aca="false">IF(AG32&lt;&gt;"",MAX(Y$3:Y31)+1,"")</f>
        <v/>
      </c>
      <c r="Z32" s="1" t="str">
        <f aca="false">IF(AH32&lt;&gt;"",MAX(Z$3:Z31)+1,"")</f>
        <v/>
      </c>
      <c r="AA32" s="1" t="str">
        <f aca="false">IF(AI32&lt;&gt;"",MAX(AA$3:AA31)+1,"")</f>
        <v/>
      </c>
      <c r="AB32" s="1" t="str">
        <f aca="false">IF(AJ32&lt;&gt;"",MAX(AB$3:AB31)+1,"")</f>
        <v/>
      </c>
      <c r="AC32" s="1" t="str">
        <f aca="false">IF(AK32&lt;&gt;"",MAX(AC$3:AC31)+1,"")</f>
        <v/>
      </c>
      <c r="AD32" s="1" t="str">
        <f aca="false">IF(AL32&lt;&gt;"",MAX(AD$3:AD31)+1,"")</f>
        <v/>
      </c>
      <c r="AF32" s="1" t="str">
        <f aca="false">IF(B32="","",IF(COUNTIF(AF$3:$AI31,B32)=0,B32,""))</f>
        <v/>
      </c>
      <c r="AG32" s="1" t="str">
        <f aca="false">IF(C32&lt;&gt;"",IF(B32="","",IF($B32='Determinazione classe'!$D$57,IF(COUNTIF(AG$3:$AG31,$C32)=0,$C32,""),"")),"")</f>
        <v/>
      </c>
      <c r="AH32" s="1" t="str">
        <f aca="false">IF(D32&lt;&gt;"",IF(B32="","",IF(AND($B32='Determinazione classe'!$D$57,$C32='Determinazione classe'!$D$58),IF(COUNTIF(AH$3:AH31,$D32)=0,$D32,""),"")),"")</f>
        <v/>
      </c>
      <c r="AI32" s="1" t="str">
        <f aca="false">IF(E32&lt;&gt;"",IF(B32="","",IF(AND($B32='Determinazione classe'!$D$57,$C32='Determinazione classe'!$D$58,$D32='Determinazione classe'!$D$59),IF(COUNTIF(AI$3:AI31,$E32)=0,$E32,""),"")),"")</f>
        <v/>
      </c>
      <c r="AJ32" s="1" t="str">
        <f aca="false">IF(F32&lt;&gt;"",IF(B32="","",IF(AND($B32='Determinazione classe'!$D$57,$C32='Determinazione classe'!$D$58,$D32='Determinazione classe'!$D$59,$E32='Determinazione classe'!$D$60),IF(COUNTIF(AJ$3:AJ31,$F32)=0,$F32,""),"")),"")</f>
        <v/>
      </c>
      <c r="AK32" s="1" t="str">
        <f aca="false">IF(G32&lt;&gt;"",IF(B32="","",IF(AND($B32='Determinazione classe'!$D$57,$C32='Determinazione classe'!$D$58,$D32='Determinazione classe'!$D$59,$E32='Determinazione classe'!$D$60,$F32='Determinazione classe'!$D$61),IF(COUNTIF(AK$3:AK31,$G32)=0,$G32,""),"")),"")</f>
        <v/>
      </c>
      <c r="AL32" s="1" t="str">
        <f aca="false">IF(H32&lt;&gt;"",IF(B32="","",IF(AND($B32='Determinazione classe'!$D$57,$C32='Determinazione classe'!$D$58,$D32='Determinazione classe'!$D$59,$E32='Determinazione classe'!$D$60,$F32='Determinazione classe'!$D$61,$G32='Determinazione classe'!$D$62),IF(COUNTIF(AL$3:AL31,$H32)=0,$H32,""),"")),"")</f>
        <v/>
      </c>
      <c r="AR32" s="1" t="n">
        <f aca="false">+AR31+1</f>
        <v>30</v>
      </c>
      <c r="AS32" s="978" t="str">
        <f aca="false">IFERROR(VLOOKUP(AR32,BC:BK,9,FALSE()),"")</f>
        <v/>
      </c>
      <c r="AT32" s="978" t="str">
        <f aca="false">IFERROR(VLOOKUP($O32,BD:BL,9,FALSE()),"")</f>
        <v/>
      </c>
      <c r="AU32" s="978" t="str">
        <f aca="false">IFERROR(VLOOKUP($O32,BE:BM,9,FALSE()),"")</f>
        <v/>
      </c>
      <c r="AV32" s="978" t="str">
        <f aca="false">IFERROR(VLOOKUP($O32,BF:BN,9,FALSE()),"")</f>
        <v/>
      </c>
      <c r="AW32" s="978" t="str">
        <f aca="false">IFERROR(VLOOKUP($O32,BG:BO,9,FALSE()),"")</f>
        <v/>
      </c>
      <c r="AX32" s="978" t="str">
        <f aca="false">IFERROR(VLOOKUP($O32,BH:BP,9,FALSE()),"")</f>
        <v/>
      </c>
      <c r="AY32" s="978" t="str">
        <f aca="false">IFERROR(VLOOKUP($O32,BI:BQ,9,FALSE()),"")</f>
        <v/>
      </c>
      <c r="BC32" s="1" t="str">
        <f aca="false">IF(BK32&lt;&gt;"",MAX(BC$3:BC31)+1,"")</f>
        <v/>
      </c>
      <c r="BD32" s="1" t="str">
        <f aca="false">IF(BL32&lt;&gt;"",MAX(BD$3:BD31)+1,"")</f>
        <v/>
      </c>
      <c r="BE32" s="1" t="str">
        <f aca="false">IF(BM32&lt;&gt;"",MAX(BE$3:BE31)+1,"")</f>
        <v/>
      </c>
      <c r="BF32" s="1" t="str">
        <f aca="false">IF(BN32&lt;&gt;"",MAX(BF$3:BF31)+1,"")</f>
        <v/>
      </c>
      <c r="BG32" s="1" t="str">
        <f aca="false">IF(BO32&lt;&gt;"",MAX(BG$3:BG31)+1,"")</f>
        <v/>
      </c>
      <c r="BH32" s="1" t="str">
        <f aca="false">IF(BP32&lt;&gt;"",MAX(BH$3:BH31)+1,"")</f>
        <v/>
      </c>
      <c r="BI32" s="1" t="str">
        <f aca="false">IF(BQ32&lt;&gt;"",MAX(BI$3:BI31)+1,"")</f>
        <v/>
      </c>
      <c r="BK32" s="1" t="str">
        <f aca="false">IF(B32&lt;&gt;"",IF(COUNTIF(BK$3:BK31,B32)&gt;0,"",B32),"")</f>
        <v/>
      </c>
      <c r="BL32" s="1" t="str">
        <f aca="false">IF(C32&lt;&gt;"",IF(COUNTIF(BL$3:BL31,C32)&gt;0,"",C32),"")</f>
        <v/>
      </c>
      <c r="BM32" s="1" t="str">
        <f aca="false">IF(D32&lt;&gt;"",IF(COUNTIF(BM$3:BM31,D32)&gt;0,"",D32),"")</f>
        <v/>
      </c>
      <c r="BN32" s="1" t="str">
        <f aca="false">IF(E32&lt;&gt;"",IF(COUNTIF(BN$3:BN31,E32)&gt;0,"",E32),"")</f>
        <v/>
      </c>
      <c r="BO32" s="1" t="str">
        <f aca="false">IF(F32&lt;&gt;"",IF(COUNTIF(BO$3:BO31,F32)&gt;0,"",F32),"")</f>
        <v/>
      </c>
      <c r="BP32" s="1" t="str">
        <f aca="false">IF(G32&lt;&gt;"",IF(COUNTIF(BP$3:BP31,G32)&gt;0,"",G32),"")</f>
        <v/>
      </c>
      <c r="BQ32" s="1" t="str">
        <f aca="false">IF(H32&lt;&gt;"",IF(COUNTIF(BQ$3:BQ31,H32)&gt;0,"",H32),"")</f>
        <v/>
      </c>
    </row>
    <row r="33" customFormat="false" ht="13.8" hidden="false" customHeight="false" outlineLevel="0" collapsed="false">
      <c r="A33" s="1017" t="str">
        <f aca="false">CONCATENATE(B33,C33,D33,E33,F33,G33,H33)</f>
        <v/>
      </c>
      <c r="B33" s="662"/>
      <c r="C33" s="662"/>
      <c r="D33" s="1019"/>
      <c r="E33" s="1019"/>
      <c r="F33" s="1001"/>
      <c r="G33" s="1001"/>
      <c r="H33" s="1001"/>
      <c r="I33" s="1020"/>
      <c r="J33" s="1021"/>
      <c r="K33" s="1021"/>
      <c r="L33" s="1023"/>
      <c r="M33" s="1024"/>
      <c r="O33" s="1" t="n">
        <f aca="false">+O32+1</f>
        <v>31</v>
      </c>
      <c r="P33" s="978" t="str">
        <f aca="false">IFERROR(VLOOKUP(O32,X:AF,9,FALSE()),"")</f>
        <v/>
      </c>
      <c r="Q33" s="978" t="str">
        <f aca="false">IFERROR(VLOOKUP(O33,Y:AG,9,FALSE()),"")</f>
        <v/>
      </c>
      <c r="R33" s="978" t="str">
        <f aca="false">IFERROR(VLOOKUP(O33,Z:AH,9,FALSE()),"")</f>
        <v/>
      </c>
      <c r="S33" s="978" t="str">
        <f aca="false">IFERROR(VLOOKUP($O33,AA:AI,9,FALSE()),"")</f>
        <v/>
      </c>
      <c r="T33" s="978" t="str">
        <f aca="false">IFERROR(VLOOKUP($O33,AB:AJ,9,FALSE()),"")</f>
        <v/>
      </c>
      <c r="U33" s="978" t="str">
        <f aca="false">IFERROR(VLOOKUP($O33,AC:AK,9,FALSE()),"")</f>
        <v/>
      </c>
      <c r="V33" s="978" t="str">
        <f aca="false">IFERROR(VLOOKUP($O33,AD:AL,9,FALSE()),"")</f>
        <v/>
      </c>
      <c r="X33" s="1" t="str">
        <f aca="false">IF(AF33&lt;&gt;"",MAX(X$3:X32)+1,"")</f>
        <v/>
      </c>
      <c r="Y33" s="1" t="str">
        <f aca="false">IF(AG33&lt;&gt;"",MAX(Y$3:Y32)+1,"")</f>
        <v/>
      </c>
      <c r="Z33" s="1" t="str">
        <f aca="false">IF(AH33&lt;&gt;"",MAX(Z$3:Z32)+1,"")</f>
        <v/>
      </c>
      <c r="AA33" s="1" t="str">
        <f aca="false">IF(AI33&lt;&gt;"",MAX(AA$3:AA32)+1,"")</f>
        <v/>
      </c>
      <c r="AB33" s="1" t="str">
        <f aca="false">IF(AJ33&lt;&gt;"",MAX(AB$3:AB32)+1,"")</f>
        <v/>
      </c>
      <c r="AC33" s="1" t="str">
        <f aca="false">IF(AK33&lt;&gt;"",MAX(AC$3:AC32)+1,"")</f>
        <v/>
      </c>
      <c r="AD33" s="1" t="str">
        <f aca="false">IF(AL33&lt;&gt;"",MAX(AD$3:AD32)+1,"")</f>
        <v/>
      </c>
      <c r="AF33" s="1" t="str">
        <f aca="false">IF(B33="","",IF(COUNTIF(AF$3:$AI32,B33)=0,B33,""))</f>
        <v/>
      </c>
      <c r="AG33" s="1" t="str">
        <f aca="false">IF(C33&lt;&gt;"",IF(B33="","",IF($B33='Determinazione classe'!$D$57,IF(COUNTIF(AG$3:$AG32,$C33)=0,$C33,""),"")),"")</f>
        <v/>
      </c>
      <c r="AH33" s="1" t="str">
        <f aca="false">IF(D33&lt;&gt;"",IF(B33="","",IF(AND($B33='Determinazione classe'!$D$57,$C33='Determinazione classe'!$D$58),IF(COUNTIF(AH$3:AH32,$D33)=0,$D33,""),"")),"")</f>
        <v/>
      </c>
      <c r="AI33" s="1" t="str">
        <f aca="false">IF(E33&lt;&gt;"",IF(B33="","",IF(AND($B33='Determinazione classe'!$D$57,$C33='Determinazione classe'!$D$58,$D33='Determinazione classe'!$D$59),IF(COUNTIF(AI$3:AI32,$E33)=0,$E33,""),"")),"")</f>
        <v/>
      </c>
      <c r="AJ33" s="1" t="str">
        <f aca="false">IF(F33&lt;&gt;"",IF(B33="","",IF(AND($B33='Determinazione classe'!$D$57,$C33='Determinazione classe'!$D$58,$D33='Determinazione classe'!$D$59,$E33='Determinazione classe'!$D$60),IF(COUNTIF(AJ$3:AJ32,$F33)=0,$F33,""),"")),"")</f>
        <v/>
      </c>
      <c r="AK33" s="1" t="str">
        <f aca="false">IF(G33&lt;&gt;"",IF(B33="","",IF(AND($B33='Determinazione classe'!$D$57,$C33='Determinazione classe'!$D$58,$D33='Determinazione classe'!$D$59,$E33='Determinazione classe'!$D$60,$F33='Determinazione classe'!$D$61),IF(COUNTIF(AK$3:AK32,$G33)=0,$G33,""),"")),"")</f>
        <v/>
      </c>
      <c r="AL33" s="1" t="str">
        <f aca="false">IF(H33&lt;&gt;"",IF(B33="","",IF(AND($B33='Determinazione classe'!$D$57,$C33='Determinazione classe'!$D$58,$D33='Determinazione classe'!$D$59,$E33='Determinazione classe'!$D$60,$F33='Determinazione classe'!$D$61,$G33='Determinazione classe'!$D$62),IF(COUNTIF(AL$3:AL32,$H33)=0,$H33,""),"")),"")</f>
        <v/>
      </c>
      <c r="AR33" s="1" t="n">
        <f aca="false">+AR32+1</f>
        <v>31</v>
      </c>
      <c r="AS33" s="978" t="str">
        <f aca="false">IFERROR(VLOOKUP(AR33,BC:BK,9,FALSE()),"")</f>
        <v/>
      </c>
      <c r="AT33" s="978" t="str">
        <f aca="false">IFERROR(VLOOKUP($O33,BD:BL,9,FALSE()),"")</f>
        <v/>
      </c>
      <c r="AU33" s="978" t="str">
        <f aca="false">IFERROR(VLOOKUP($O33,BE:BM,9,FALSE()),"")</f>
        <v/>
      </c>
      <c r="AV33" s="978" t="str">
        <f aca="false">IFERROR(VLOOKUP($O33,BF:BN,9,FALSE()),"")</f>
        <v/>
      </c>
      <c r="AW33" s="978" t="str">
        <f aca="false">IFERROR(VLOOKUP($O33,BG:BO,9,FALSE()),"")</f>
        <v/>
      </c>
      <c r="AX33" s="978" t="str">
        <f aca="false">IFERROR(VLOOKUP($O33,BH:BP,9,FALSE()),"")</f>
        <v/>
      </c>
      <c r="AY33" s="978" t="str">
        <f aca="false">IFERROR(VLOOKUP($O33,BI:BQ,9,FALSE()),"")</f>
        <v/>
      </c>
      <c r="BC33" s="1" t="str">
        <f aca="false">IF(BK33&lt;&gt;"",MAX(BC$3:BC32)+1,"")</f>
        <v/>
      </c>
      <c r="BD33" s="1" t="str">
        <f aca="false">IF(BL33&lt;&gt;"",MAX(BD$3:BD32)+1,"")</f>
        <v/>
      </c>
      <c r="BE33" s="1" t="str">
        <f aca="false">IF(BM33&lt;&gt;"",MAX(BE$3:BE32)+1,"")</f>
        <v/>
      </c>
      <c r="BF33" s="1" t="str">
        <f aca="false">IF(BN33&lt;&gt;"",MAX(BF$3:BF32)+1,"")</f>
        <v/>
      </c>
      <c r="BG33" s="1" t="str">
        <f aca="false">IF(BO33&lt;&gt;"",MAX(BG$3:BG32)+1,"")</f>
        <v/>
      </c>
      <c r="BH33" s="1" t="str">
        <f aca="false">IF(BP33&lt;&gt;"",MAX(BH$3:BH32)+1,"")</f>
        <v/>
      </c>
      <c r="BI33" s="1" t="str">
        <f aca="false">IF(BQ33&lt;&gt;"",MAX(BI$3:BI32)+1,"")</f>
        <v/>
      </c>
      <c r="BK33" s="1" t="str">
        <f aca="false">IF(B33&lt;&gt;"",IF(COUNTIF(BK$3:BK32,B33)&gt;0,"",B33),"")</f>
        <v/>
      </c>
      <c r="BL33" s="1" t="str">
        <f aca="false">IF(C33&lt;&gt;"",IF(COUNTIF(BL$3:BL32,C33)&gt;0,"",C33),"")</f>
        <v/>
      </c>
      <c r="BM33" s="1" t="str">
        <f aca="false">IF(D33&lt;&gt;"",IF(COUNTIF(BM$3:BM32,D33)&gt;0,"",D33),"")</f>
        <v/>
      </c>
      <c r="BN33" s="1" t="str">
        <f aca="false">IF(E33&lt;&gt;"",IF(COUNTIF(BN$3:BN32,E33)&gt;0,"",E33),"")</f>
        <v/>
      </c>
      <c r="BO33" s="1" t="str">
        <f aca="false">IF(F33&lt;&gt;"",IF(COUNTIF(BO$3:BO32,F33)&gt;0,"",F33),"")</f>
        <v/>
      </c>
      <c r="BP33" s="1" t="str">
        <f aca="false">IF(G33&lt;&gt;"",IF(COUNTIF(BP$3:BP32,G33)&gt;0,"",G33),"")</f>
        <v/>
      </c>
      <c r="BQ33" s="1" t="str">
        <f aca="false">IF(H33&lt;&gt;"",IF(COUNTIF(BQ$3:BQ32,H33)&gt;0,"",H33),"")</f>
        <v/>
      </c>
    </row>
    <row r="34" customFormat="false" ht="13.8" hidden="false" customHeight="false" outlineLevel="0" collapsed="false">
      <c r="A34" s="1017" t="str">
        <f aca="false">CONCATENATE(B34,C34,D34,E34,F34,G34,H34)</f>
        <v/>
      </c>
      <c r="B34" s="662"/>
      <c r="C34" s="662"/>
      <c r="D34" s="1019"/>
      <c r="E34" s="1019"/>
      <c r="F34" s="1001"/>
      <c r="G34" s="1001"/>
      <c r="H34" s="1001"/>
      <c r="I34" s="1020"/>
      <c r="J34" s="1021"/>
      <c r="K34" s="1021"/>
      <c r="L34" s="1023"/>
      <c r="M34" s="1024"/>
      <c r="O34" s="1" t="n">
        <f aca="false">+O33+1</f>
        <v>32</v>
      </c>
      <c r="P34" s="978" t="str">
        <f aca="false">IFERROR(VLOOKUP(O33,X:AF,9,FALSE()),"")</f>
        <v/>
      </c>
      <c r="Q34" s="978" t="str">
        <f aca="false">IFERROR(VLOOKUP(O34,Y:AG,9,FALSE()),"")</f>
        <v/>
      </c>
      <c r="R34" s="978" t="str">
        <f aca="false">IFERROR(VLOOKUP(O34,Z:AH,9,FALSE()),"")</f>
        <v/>
      </c>
      <c r="S34" s="978" t="str">
        <f aca="false">IFERROR(VLOOKUP($O34,AA:AI,9,FALSE()),"")</f>
        <v/>
      </c>
      <c r="T34" s="978" t="str">
        <f aca="false">IFERROR(VLOOKUP($O34,AB:AJ,9,FALSE()),"")</f>
        <v/>
      </c>
      <c r="U34" s="978" t="str">
        <f aca="false">IFERROR(VLOOKUP($O34,AC:AK,9,FALSE()),"")</f>
        <v/>
      </c>
      <c r="V34" s="978" t="str">
        <f aca="false">IFERROR(VLOOKUP($O34,AD:AL,9,FALSE()),"")</f>
        <v/>
      </c>
      <c r="X34" s="1" t="str">
        <f aca="false">IF(AF34&lt;&gt;"",MAX(X$3:X33)+1,"")</f>
        <v/>
      </c>
      <c r="Y34" s="1" t="str">
        <f aca="false">IF(AG34&lt;&gt;"",MAX(Y$3:Y33)+1,"")</f>
        <v/>
      </c>
      <c r="Z34" s="1" t="str">
        <f aca="false">IF(AH34&lt;&gt;"",MAX(Z$3:Z33)+1,"")</f>
        <v/>
      </c>
      <c r="AA34" s="1" t="str">
        <f aca="false">IF(AI34&lt;&gt;"",MAX(AA$3:AA33)+1,"")</f>
        <v/>
      </c>
      <c r="AB34" s="1" t="str">
        <f aca="false">IF(AJ34&lt;&gt;"",MAX(AB$3:AB33)+1,"")</f>
        <v/>
      </c>
      <c r="AC34" s="1" t="str">
        <f aca="false">IF(AK34&lt;&gt;"",MAX(AC$3:AC33)+1,"")</f>
        <v/>
      </c>
      <c r="AD34" s="1" t="str">
        <f aca="false">IF(AL34&lt;&gt;"",MAX(AD$3:AD33)+1,"")</f>
        <v/>
      </c>
      <c r="AF34" s="1" t="str">
        <f aca="false">IF(B34="","",IF(COUNTIF(AF$3:$AI33,B34)=0,B34,""))</f>
        <v/>
      </c>
      <c r="AG34" s="1" t="str">
        <f aca="false">IF(C34&lt;&gt;"",IF(B34="","",IF($B34='Determinazione classe'!$D$57,IF(COUNTIF(AG$3:$AG33,$C34)=0,$C34,""),"")),"")</f>
        <v/>
      </c>
      <c r="AH34" s="1" t="str">
        <f aca="false">IF(D34&lt;&gt;"",IF(B34="","",IF(AND($B34='Determinazione classe'!$D$57,$C34='Determinazione classe'!$D$58),IF(COUNTIF(AH$3:AH33,$D34)=0,$D34,""),"")),"")</f>
        <v/>
      </c>
      <c r="AI34" s="1" t="str">
        <f aca="false">IF(E34&lt;&gt;"",IF(B34="","",IF(AND($B34='Determinazione classe'!$D$57,$C34='Determinazione classe'!$D$58,$D34='Determinazione classe'!$D$59),IF(COUNTIF(AI$3:AI33,$E34)=0,$E34,""),"")),"")</f>
        <v/>
      </c>
      <c r="AJ34" s="1" t="str">
        <f aca="false">IF(F34&lt;&gt;"",IF(B34="","",IF(AND($B34='Determinazione classe'!$D$57,$C34='Determinazione classe'!$D$58,$D34='Determinazione classe'!$D$59,$E34='Determinazione classe'!$D$60),IF(COUNTIF(AJ$3:AJ33,$F34)=0,$F34,""),"")),"")</f>
        <v/>
      </c>
      <c r="AK34" s="1" t="str">
        <f aca="false">IF(G34&lt;&gt;"",IF(B34="","",IF(AND($B34='Determinazione classe'!$D$57,$C34='Determinazione classe'!$D$58,$D34='Determinazione classe'!$D$59,$E34='Determinazione classe'!$D$60,$F34='Determinazione classe'!$D$61),IF(COUNTIF(AK$3:AK33,$G34)=0,$G34,""),"")),"")</f>
        <v/>
      </c>
      <c r="AL34" s="1" t="str">
        <f aca="false">IF(H34&lt;&gt;"",IF(B34="","",IF(AND($B34='Determinazione classe'!$D$57,$C34='Determinazione classe'!$D$58,$D34='Determinazione classe'!$D$59,$E34='Determinazione classe'!$D$60,$F34='Determinazione classe'!$D$61,$G34='Determinazione classe'!$D$62),IF(COUNTIF(AL$3:AL33,$H34)=0,$H34,""),"")),"")</f>
        <v/>
      </c>
      <c r="AR34" s="1" t="n">
        <f aca="false">+AR33+1</f>
        <v>32</v>
      </c>
      <c r="AS34" s="978" t="str">
        <f aca="false">IFERROR(VLOOKUP(AR34,BC:BK,9,FALSE()),"")</f>
        <v/>
      </c>
      <c r="AT34" s="978" t="str">
        <f aca="false">IFERROR(VLOOKUP($O34,BD:BL,9,FALSE()),"")</f>
        <v/>
      </c>
      <c r="AU34" s="978" t="str">
        <f aca="false">IFERROR(VLOOKUP($O34,BE:BM,9,FALSE()),"")</f>
        <v/>
      </c>
      <c r="AV34" s="978" t="str">
        <f aca="false">IFERROR(VLOOKUP($O34,BF:BN,9,FALSE()),"")</f>
        <v/>
      </c>
      <c r="AW34" s="978" t="str">
        <f aca="false">IFERROR(VLOOKUP($O34,BG:BO,9,FALSE()),"")</f>
        <v/>
      </c>
      <c r="AX34" s="978" t="str">
        <f aca="false">IFERROR(VLOOKUP($O34,BH:BP,9,FALSE()),"")</f>
        <v/>
      </c>
      <c r="AY34" s="978" t="str">
        <f aca="false">IFERROR(VLOOKUP($O34,BI:BQ,9,FALSE()),"")</f>
        <v/>
      </c>
      <c r="BC34" s="1" t="str">
        <f aca="false">IF(BK34&lt;&gt;"",MAX(BC$3:BC33)+1,"")</f>
        <v/>
      </c>
      <c r="BD34" s="1" t="str">
        <f aca="false">IF(BL34&lt;&gt;"",MAX(BD$3:BD33)+1,"")</f>
        <v/>
      </c>
      <c r="BE34" s="1" t="str">
        <f aca="false">IF(BM34&lt;&gt;"",MAX(BE$3:BE33)+1,"")</f>
        <v/>
      </c>
      <c r="BF34" s="1" t="str">
        <f aca="false">IF(BN34&lt;&gt;"",MAX(BF$3:BF33)+1,"")</f>
        <v/>
      </c>
      <c r="BG34" s="1" t="str">
        <f aca="false">IF(BO34&lt;&gt;"",MAX(BG$3:BG33)+1,"")</f>
        <v/>
      </c>
      <c r="BH34" s="1" t="str">
        <f aca="false">IF(BP34&lt;&gt;"",MAX(BH$3:BH33)+1,"")</f>
        <v/>
      </c>
      <c r="BI34" s="1" t="str">
        <f aca="false">IF(BQ34&lt;&gt;"",MAX(BI$3:BI33)+1,"")</f>
        <v/>
      </c>
      <c r="BK34" s="1" t="str">
        <f aca="false">IF(B34&lt;&gt;"",IF(COUNTIF(BK$3:BK33,B34)&gt;0,"",B34),"")</f>
        <v/>
      </c>
      <c r="BL34" s="1" t="str">
        <f aca="false">IF(C34&lt;&gt;"",IF(COUNTIF(BL$3:BL33,C34)&gt;0,"",C34),"")</f>
        <v/>
      </c>
      <c r="BM34" s="1" t="str">
        <f aca="false">IF(D34&lt;&gt;"",IF(COUNTIF(BM$3:BM33,D34)&gt;0,"",D34),"")</f>
        <v/>
      </c>
      <c r="BN34" s="1" t="str">
        <f aca="false">IF(E34&lt;&gt;"",IF(COUNTIF(BN$3:BN33,E34)&gt;0,"",E34),"")</f>
        <v/>
      </c>
      <c r="BO34" s="1" t="str">
        <f aca="false">IF(F34&lt;&gt;"",IF(COUNTIF(BO$3:BO33,F34)&gt;0,"",F34),"")</f>
        <v/>
      </c>
      <c r="BP34" s="1" t="str">
        <f aca="false">IF(G34&lt;&gt;"",IF(COUNTIF(BP$3:BP33,G34)&gt;0,"",G34),"")</f>
        <v/>
      </c>
      <c r="BQ34" s="1" t="str">
        <f aca="false">IF(H34&lt;&gt;"",IF(COUNTIF(BQ$3:BQ33,H34)&gt;0,"",H34),"")</f>
        <v/>
      </c>
    </row>
    <row r="35" customFormat="false" ht="12.75" hidden="false" customHeight="false" outlineLevel="0" collapsed="false">
      <c r="A35" s="1017" t="str">
        <f aca="false">CONCATENATE(B35,C35,D35,E35,F35,G35,H35)</f>
        <v/>
      </c>
      <c r="B35" s="662"/>
      <c r="C35" s="1001"/>
      <c r="D35" s="1001"/>
      <c r="E35" s="1001"/>
      <c r="F35" s="1001"/>
      <c r="G35" s="1001"/>
      <c r="H35" s="1001"/>
      <c r="I35" s="1020"/>
      <c r="J35" s="1021"/>
      <c r="K35" s="1021"/>
      <c r="L35" s="1023"/>
      <c r="M35" s="1024"/>
      <c r="O35" s="1" t="n">
        <f aca="false">+O34+1</f>
        <v>33</v>
      </c>
      <c r="P35" s="978" t="str">
        <f aca="false">IFERROR(VLOOKUP(O34,X:AF,9,FALSE()),"")</f>
        <v/>
      </c>
      <c r="Q35" s="978" t="str">
        <f aca="false">IFERROR(VLOOKUP(O35,Y:AG,9,FALSE()),"")</f>
        <v/>
      </c>
      <c r="R35" s="978" t="str">
        <f aca="false">IFERROR(VLOOKUP(O35,Z:AH,9,FALSE()),"")</f>
        <v/>
      </c>
      <c r="S35" s="978" t="str">
        <f aca="false">IFERROR(VLOOKUP($O35,AA:AI,9,FALSE()),"")</f>
        <v/>
      </c>
      <c r="T35" s="978" t="str">
        <f aca="false">IFERROR(VLOOKUP($O35,AB:AJ,9,FALSE()),"")</f>
        <v/>
      </c>
      <c r="U35" s="978" t="str">
        <f aca="false">IFERROR(VLOOKUP($O35,AC:AK,9,FALSE()),"")</f>
        <v/>
      </c>
      <c r="V35" s="978" t="str">
        <f aca="false">IFERROR(VLOOKUP($O35,AD:AL,9,FALSE()),"")</f>
        <v/>
      </c>
      <c r="X35" s="1" t="str">
        <f aca="false">IF(AF35&lt;&gt;"",MAX(X$3:X34)+1,"")</f>
        <v/>
      </c>
      <c r="Y35" s="1" t="str">
        <f aca="false">IF(AG35&lt;&gt;"",MAX(Y$3:Y34)+1,"")</f>
        <v/>
      </c>
      <c r="Z35" s="1" t="str">
        <f aca="false">IF(AH35&lt;&gt;"",MAX(Z$3:Z34)+1,"")</f>
        <v/>
      </c>
      <c r="AA35" s="1" t="str">
        <f aca="false">IF(AI35&lt;&gt;"",MAX(AA$3:AA34)+1,"")</f>
        <v/>
      </c>
      <c r="AB35" s="1" t="str">
        <f aca="false">IF(AJ35&lt;&gt;"",MAX(AB$3:AB34)+1,"")</f>
        <v/>
      </c>
      <c r="AC35" s="1" t="str">
        <f aca="false">IF(AK35&lt;&gt;"",MAX(AC$3:AC34)+1,"")</f>
        <v/>
      </c>
      <c r="AD35" s="1" t="str">
        <f aca="false">IF(AL35&lt;&gt;"",MAX(AD$3:AD34)+1,"")</f>
        <v/>
      </c>
      <c r="AF35" s="1" t="str">
        <f aca="false">IF(B35="","",IF(COUNTIF(AF$3:$AI34,B35)=0,B35,""))</f>
        <v/>
      </c>
      <c r="AG35" s="1" t="str">
        <f aca="false">IF(C35&lt;&gt;"",IF(B35="","",IF($B35='Determinazione classe'!$D$57,IF(COUNTIF(AG$3:$AG34,$C35)=0,$C35,""),"")),"")</f>
        <v/>
      </c>
      <c r="AH35" s="1" t="str">
        <f aca="false">IF(D35&lt;&gt;"",IF(B35="","",IF(AND($B35='Determinazione classe'!$D$57,$C35='Determinazione classe'!$D$58),IF(COUNTIF(AH$3:AH34,$D35)=0,$D35,""),"")),"")</f>
        <v/>
      </c>
      <c r="AI35" s="1" t="str">
        <f aca="false">IF(E35&lt;&gt;"",IF(B35="","",IF(AND($B35='Determinazione classe'!$D$57,$C35='Determinazione classe'!$D$58,$D35='Determinazione classe'!$D$59),IF(COUNTIF(AI$3:AI34,$E35)=0,$E35,""),"")),"")</f>
        <v/>
      </c>
      <c r="AJ35" s="1" t="str">
        <f aca="false">IF(F35&lt;&gt;"",IF(B35="","",IF(AND($B35='Determinazione classe'!$D$57,$C35='Determinazione classe'!$D$58,$D35='Determinazione classe'!$D$59,$E35='Determinazione classe'!$D$60),IF(COUNTIF(AJ$3:AJ34,$F35)=0,$F35,""),"")),"")</f>
        <v/>
      </c>
      <c r="AK35" s="1" t="str">
        <f aca="false">IF(G35&lt;&gt;"",IF(B35="","",IF(AND($B35='Determinazione classe'!$D$57,$C35='Determinazione classe'!$D$58,$D35='Determinazione classe'!$D$59,$E35='Determinazione classe'!$D$60,$F35='Determinazione classe'!$D$61),IF(COUNTIF(AK$3:AK34,$G35)=0,$G35,""),"")),"")</f>
        <v/>
      </c>
      <c r="AL35" s="1" t="str">
        <f aca="false">IF(H35&lt;&gt;"",IF(B35="","",IF(AND($B35='Determinazione classe'!$D$57,$C35='Determinazione classe'!$D$58,$D35='Determinazione classe'!$D$59,$E35='Determinazione classe'!$D$60,$F35='Determinazione classe'!$D$61,$G35='Determinazione classe'!$D$62),IF(COUNTIF(AL$3:AL34,$H35)=0,$H35,""),"")),"")</f>
        <v/>
      </c>
      <c r="AR35" s="1" t="n">
        <f aca="false">+AR34+1</f>
        <v>33</v>
      </c>
      <c r="AS35" s="978" t="str">
        <f aca="false">IFERROR(VLOOKUP(AR35,BC:BK,9,FALSE()),"")</f>
        <v/>
      </c>
      <c r="AT35" s="978" t="str">
        <f aca="false">IFERROR(VLOOKUP($O35,BD:BL,9,FALSE()),"")</f>
        <v/>
      </c>
      <c r="AU35" s="978" t="str">
        <f aca="false">IFERROR(VLOOKUP($O35,BE:BM,9,FALSE()),"")</f>
        <v/>
      </c>
      <c r="AV35" s="978" t="str">
        <f aca="false">IFERROR(VLOOKUP($O35,BF:BN,9,FALSE()),"")</f>
        <v/>
      </c>
      <c r="AW35" s="978" t="str">
        <f aca="false">IFERROR(VLOOKUP($O35,BG:BO,9,FALSE()),"")</f>
        <v/>
      </c>
      <c r="AX35" s="978" t="str">
        <f aca="false">IFERROR(VLOOKUP($O35,BH:BP,9,FALSE()),"")</f>
        <v/>
      </c>
      <c r="AY35" s="978" t="str">
        <f aca="false">IFERROR(VLOOKUP($O35,BI:BQ,9,FALSE()),"")</f>
        <v/>
      </c>
      <c r="BC35" s="1" t="str">
        <f aca="false">IF(BK35&lt;&gt;"",MAX(BC$3:BC34)+1,"")</f>
        <v/>
      </c>
      <c r="BD35" s="1" t="str">
        <f aca="false">IF(BL35&lt;&gt;"",MAX(BD$3:BD34)+1,"")</f>
        <v/>
      </c>
      <c r="BE35" s="1" t="str">
        <f aca="false">IF(BM35&lt;&gt;"",MAX(BE$3:BE34)+1,"")</f>
        <v/>
      </c>
      <c r="BF35" s="1" t="str">
        <f aca="false">IF(BN35&lt;&gt;"",MAX(BF$3:BF34)+1,"")</f>
        <v/>
      </c>
      <c r="BG35" s="1" t="str">
        <f aca="false">IF(BO35&lt;&gt;"",MAX(BG$3:BG34)+1,"")</f>
        <v/>
      </c>
      <c r="BH35" s="1" t="str">
        <f aca="false">IF(BP35&lt;&gt;"",MAX(BH$3:BH34)+1,"")</f>
        <v/>
      </c>
      <c r="BI35" s="1" t="str">
        <f aca="false">IF(BQ35&lt;&gt;"",MAX(BI$3:BI34)+1,"")</f>
        <v/>
      </c>
      <c r="BK35" s="1" t="str">
        <f aca="false">IF(B35&lt;&gt;"",IF(COUNTIF(BK$3:BK34,B35)&gt;0,"",B35),"")</f>
        <v/>
      </c>
      <c r="BL35" s="1" t="str">
        <f aca="false">IF(C35&lt;&gt;"",IF(COUNTIF(BL$3:BL34,C35)&gt;0,"",C35),"")</f>
        <v/>
      </c>
      <c r="BM35" s="1" t="str">
        <f aca="false">IF(D35&lt;&gt;"",IF(COUNTIF(BM$3:BM34,D35)&gt;0,"",D35),"")</f>
        <v/>
      </c>
      <c r="BN35" s="1" t="str">
        <f aca="false">IF(E35&lt;&gt;"",IF(COUNTIF(BN$3:BN34,E35)&gt;0,"",E35),"")</f>
        <v/>
      </c>
      <c r="BO35" s="1" t="str">
        <f aca="false">IF(F35&lt;&gt;"",IF(COUNTIF(BO$3:BO34,F35)&gt;0,"",F35),"")</f>
        <v/>
      </c>
      <c r="BP35" s="1" t="str">
        <f aca="false">IF(G35&lt;&gt;"",IF(COUNTIF(BP$3:BP34,G35)&gt;0,"",G35),"")</f>
        <v/>
      </c>
      <c r="BQ35" s="1" t="str">
        <f aca="false">IF(H35&lt;&gt;"",IF(COUNTIF(BQ$3:BQ34,H35)&gt;0,"",H35),"")</f>
        <v/>
      </c>
    </row>
    <row r="36" customFormat="false" ht="12.75" hidden="false" customHeight="false" outlineLevel="0" collapsed="false">
      <c r="A36" s="1017" t="str">
        <f aca="false">CONCATENATE(B36,C36,D36,E36,F36,G36,H36)</f>
        <v/>
      </c>
      <c r="B36" s="662"/>
      <c r="C36" s="1001"/>
      <c r="D36" s="1001"/>
      <c r="E36" s="1001"/>
      <c r="F36" s="1001"/>
      <c r="G36" s="1001"/>
      <c r="H36" s="1001"/>
      <c r="I36" s="1020"/>
      <c r="J36" s="1021"/>
      <c r="K36" s="1021"/>
      <c r="L36" s="1023"/>
      <c r="M36" s="1024"/>
      <c r="O36" s="1" t="n">
        <f aca="false">+O35+1</f>
        <v>34</v>
      </c>
      <c r="P36" s="978" t="str">
        <f aca="false">IFERROR(VLOOKUP(O35,X:AF,9,FALSE()),"")</f>
        <v/>
      </c>
      <c r="Q36" s="978" t="str">
        <f aca="false">IFERROR(VLOOKUP(O36,Y:AG,9,FALSE()),"")</f>
        <v/>
      </c>
      <c r="R36" s="978" t="str">
        <f aca="false">IFERROR(VLOOKUP(O36,Z:AH,9,FALSE()),"")</f>
        <v/>
      </c>
      <c r="S36" s="978" t="str">
        <f aca="false">IFERROR(VLOOKUP($O36,AA:AI,9,FALSE()),"")</f>
        <v/>
      </c>
      <c r="T36" s="978" t="str">
        <f aca="false">IFERROR(VLOOKUP($O36,AB:AJ,9,FALSE()),"")</f>
        <v/>
      </c>
      <c r="U36" s="978" t="str">
        <f aca="false">IFERROR(VLOOKUP($O36,AC:AK,9,FALSE()),"")</f>
        <v/>
      </c>
      <c r="V36" s="978" t="str">
        <f aca="false">IFERROR(VLOOKUP($O36,AD:AL,9,FALSE()),"")</f>
        <v/>
      </c>
      <c r="X36" s="1" t="str">
        <f aca="false">IF(AF36&lt;&gt;"",MAX(X$3:X35)+1,"")</f>
        <v/>
      </c>
      <c r="Y36" s="1" t="str">
        <f aca="false">IF(AG36&lt;&gt;"",MAX(Y$3:Y35)+1,"")</f>
        <v/>
      </c>
      <c r="Z36" s="1" t="str">
        <f aca="false">IF(AH36&lt;&gt;"",MAX(Z$3:Z35)+1,"")</f>
        <v/>
      </c>
      <c r="AA36" s="1" t="str">
        <f aca="false">IF(AI36&lt;&gt;"",MAX(AA$3:AA35)+1,"")</f>
        <v/>
      </c>
      <c r="AB36" s="1" t="str">
        <f aca="false">IF(AJ36&lt;&gt;"",MAX(AB$3:AB35)+1,"")</f>
        <v/>
      </c>
      <c r="AC36" s="1" t="str">
        <f aca="false">IF(AK36&lt;&gt;"",MAX(AC$3:AC35)+1,"")</f>
        <v/>
      </c>
      <c r="AD36" s="1" t="str">
        <f aca="false">IF(AL36&lt;&gt;"",MAX(AD$3:AD35)+1,"")</f>
        <v/>
      </c>
      <c r="AF36" s="1" t="str">
        <f aca="false">IF(B36="","",IF(COUNTIF(AF$3:$AI35,B36)=0,B36,""))</f>
        <v/>
      </c>
      <c r="AG36" s="1" t="str">
        <f aca="false">IF(C36&lt;&gt;"",IF(B36="","",IF($B36='Determinazione classe'!$D$57,IF(COUNTIF(AG$3:$AG35,$C36)=0,$C36,""),"")),"")</f>
        <v/>
      </c>
      <c r="AH36" s="1" t="str">
        <f aca="false">IF(D36&lt;&gt;"",IF(B36="","",IF(AND($B36='Determinazione classe'!$D$57,$C36='Determinazione classe'!$D$58),IF(COUNTIF(AH$3:AH35,$D36)=0,$D36,""),"")),"")</f>
        <v/>
      </c>
      <c r="AI36" s="1" t="str">
        <f aca="false">IF(E36&lt;&gt;"",IF(B36="","",IF(AND($B36='Determinazione classe'!$D$57,$C36='Determinazione classe'!$D$58,$D36='Determinazione classe'!$D$59),IF(COUNTIF(AI$3:AI35,$E36)=0,$E36,""),"")),"")</f>
        <v/>
      </c>
      <c r="AJ36" s="1" t="str">
        <f aca="false">IF(F36&lt;&gt;"",IF(B36="","",IF(AND($B36='Determinazione classe'!$D$57,$C36='Determinazione classe'!$D$58,$D36='Determinazione classe'!$D$59,$E36='Determinazione classe'!$D$60),IF(COUNTIF(AJ$3:AJ35,$F36)=0,$F36,""),"")),"")</f>
        <v/>
      </c>
      <c r="AK36" s="1" t="str">
        <f aca="false">IF(G36&lt;&gt;"",IF(B36="","",IF(AND($B36='Determinazione classe'!$D$57,$C36='Determinazione classe'!$D$58,$D36='Determinazione classe'!$D$59,$E36='Determinazione classe'!$D$60,$F36='Determinazione classe'!$D$61),IF(COUNTIF(AK$3:AK35,$G36)=0,$G36,""),"")),"")</f>
        <v/>
      </c>
      <c r="AL36" s="1" t="str">
        <f aca="false">IF(H36&lt;&gt;"",IF(B36="","",IF(AND($B36='Determinazione classe'!$D$57,$C36='Determinazione classe'!$D$58,$D36='Determinazione classe'!$D$59,$E36='Determinazione classe'!$D$60,$F36='Determinazione classe'!$D$61,$G36='Determinazione classe'!$D$62),IF(COUNTIF(AL$3:AL35,$H36)=0,$H36,""),"")),"")</f>
        <v/>
      </c>
      <c r="AR36" s="1" t="n">
        <f aca="false">+AR35+1</f>
        <v>34</v>
      </c>
      <c r="AS36" s="978" t="str">
        <f aca="false">IFERROR(VLOOKUP(AR36,BC:BK,9,FALSE()),"")</f>
        <v/>
      </c>
      <c r="AT36" s="978" t="str">
        <f aca="false">IFERROR(VLOOKUP($O36,BD:BL,9,FALSE()),"")</f>
        <v/>
      </c>
      <c r="AU36" s="978" t="str">
        <f aca="false">IFERROR(VLOOKUP($O36,BE:BM,9,FALSE()),"")</f>
        <v/>
      </c>
      <c r="AV36" s="978" t="str">
        <f aca="false">IFERROR(VLOOKUP($O36,BF:BN,9,FALSE()),"")</f>
        <v/>
      </c>
      <c r="AW36" s="978" t="str">
        <f aca="false">IFERROR(VLOOKUP($O36,BG:BO,9,FALSE()),"")</f>
        <v/>
      </c>
      <c r="AX36" s="978" t="str">
        <f aca="false">IFERROR(VLOOKUP($O36,BH:BP,9,FALSE()),"")</f>
        <v/>
      </c>
      <c r="AY36" s="978" t="str">
        <f aca="false">IFERROR(VLOOKUP($O36,BI:BQ,9,FALSE()),"")</f>
        <v/>
      </c>
      <c r="BC36" s="1" t="str">
        <f aca="false">IF(BK36&lt;&gt;"",MAX(BC$3:BC35)+1,"")</f>
        <v/>
      </c>
      <c r="BD36" s="1" t="str">
        <f aca="false">IF(BL36&lt;&gt;"",MAX(BD$3:BD35)+1,"")</f>
        <v/>
      </c>
      <c r="BE36" s="1" t="str">
        <f aca="false">IF(BM36&lt;&gt;"",MAX(BE$3:BE35)+1,"")</f>
        <v/>
      </c>
      <c r="BF36" s="1" t="str">
        <f aca="false">IF(BN36&lt;&gt;"",MAX(BF$3:BF35)+1,"")</f>
        <v/>
      </c>
      <c r="BG36" s="1" t="str">
        <f aca="false">IF(BO36&lt;&gt;"",MAX(BG$3:BG35)+1,"")</f>
        <v/>
      </c>
      <c r="BH36" s="1" t="str">
        <f aca="false">IF(BP36&lt;&gt;"",MAX(BH$3:BH35)+1,"")</f>
        <v/>
      </c>
      <c r="BI36" s="1" t="str">
        <f aca="false">IF(BQ36&lt;&gt;"",MAX(BI$3:BI35)+1,"")</f>
        <v/>
      </c>
      <c r="BK36" s="1" t="str">
        <f aca="false">IF(B36&lt;&gt;"",IF(COUNTIF(BK$3:BK35,B36)&gt;0,"",B36),"")</f>
        <v/>
      </c>
      <c r="BL36" s="1" t="str">
        <f aca="false">IF(C36&lt;&gt;"",IF(COUNTIF(BL$3:BL35,C36)&gt;0,"",C36),"")</f>
        <v/>
      </c>
      <c r="BM36" s="1" t="str">
        <f aca="false">IF(D36&lt;&gt;"",IF(COUNTIF(BM$3:BM35,D36)&gt;0,"",D36),"")</f>
        <v/>
      </c>
      <c r="BN36" s="1" t="str">
        <f aca="false">IF(E36&lt;&gt;"",IF(COUNTIF(BN$3:BN35,E36)&gt;0,"",E36),"")</f>
        <v/>
      </c>
      <c r="BO36" s="1" t="str">
        <f aca="false">IF(F36&lt;&gt;"",IF(COUNTIF(BO$3:BO35,F36)&gt;0,"",F36),"")</f>
        <v/>
      </c>
      <c r="BP36" s="1" t="str">
        <f aca="false">IF(G36&lt;&gt;"",IF(COUNTIF(BP$3:BP35,G36)&gt;0,"",G36),"")</f>
        <v/>
      </c>
      <c r="BQ36" s="1" t="str">
        <f aca="false">IF(H36&lt;&gt;"",IF(COUNTIF(BQ$3:BQ35,H36)&gt;0,"",H36),"")</f>
        <v/>
      </c>
    </row>
    <row r="37" customFormat="false" ht="12.75" hidden="false" customHeight="false" outlineLevel="0" collapsed="false">
      <c r="A37" s="1017" t="str">
        <f aca="false">CONCATENATE(B37,C37,D37,E37,F37,G37,H37)</f>
        <v/>
      </c>
      <c r="B37" s="662"/>
      <c r="C37" s="1001"/>
      <c r="D37" s="1001"/>
      <c r="E37" s="1001"/>
      <c r="F37" s="1001"/>
      <c r="G37" s="1001"/>
      <c r="H37" s="1001"/>
      <c r="I37" s="1020"/>
      <c r="J37" s="1021"/>
      <c r="K37" s="1021"/>
      <c r="L37" s="1023"/>
      <c r="M37" s="1024"/>
      <c r="O37" s="1" t="n">
        <f aca="false">+O36+1</f>
        <v>35</v>
      </c>
      <c r="P37" s="978" t="str">
        <f aca="false">IFERROR(VLOOKUP(O36,X:AF,9,FALSE()),"")</f>
        <v/>
      </c>
      <c r="Q37" s="978" t="str">
        <f aca="false">IFERROR(VLOOKUP(O37,Y:AG,9,FALSE()),"")</f>
        <v/>
      </c>
      <c r="R37" s="978" t="str">
        <f aca="false">IFERROR(VLOOKUP(O37,Z:AH,9,FALSE()),"")</f>
        <v/>
      </c>
      <c r="S37" s="978" t="str">
        <f aca="false">IFERROR(VLOOKUP($O37,AA:AI,9,FALSE()),"")</f>
        <v/>
      </c>
      <c r="T37" s="978" t="str">
        <f aca="false">IFERROR(VLOOKUP($O37,AB:AJ,9,FALSE()),"")</f>
        <v/>
      </c>
      <c r="U37" s="978" t="str">
        <f aca="false">IFERROR(VLOOKUP($O37,AC:AK,9,FALSE()),"")</f>
        <v/>
      </c>
      <c r="V37" s="978" t="str">
        <f aca="false">IFERROR(VLOOKUP($O37,AD:AL,9,FALSE()),"")</f>
        <v/>
      </c>
      <c r="X37" s="1" t="str">
        <f aca="false">IF(AF37&lt;&gt;"",MAX(X$3:X36)+1,"")</f>
        <v/>
      </c>
      <c r="Y37" s="1" t="str">
        <f aca="false">IF(AG37&lt;&gt;"",MAX(Y$3:Y36)+1,"")</f>
        <v/>
      </c>
      <c r="Z37" s="1" t="str">
        <f aca="false">IF(AH37&lt;&gt;"",MAX(Z$3:Z36)+1,"")</f>
        <v/>
      </c>
      <c r="AA37" s="1" t="str">
        <f aca="false">IF(AI37&lt;&gt;"",MAX(AA$3:AA36)+1,"")</f>
        <v/>
      </c>
      <c r="AB37" s="1" t="str">
        <f aca="false">IF(AJ37&lt;&gt;"",MAX(AB$3:AB36)+1,"")</f>
        <v/>
      </c>
      <c r="AC37" s="1" t="str">
        <f aca="false">IF(AK37&lt;&gt;"",MAX(AC$3:AC36)+1,"")</f>
        <v/>
      </c>
      <c r="AD37" s="1" t="str">
        <f aca="false">IF(AL37&lt;&gt;"",MAX(AD$3:AD36)+1,"")</f>
        <v/>
      </c>
      <c r="AF37" s="1" t="str">
        <f aca="false">IF(B37="","",IF(COUNTIF(AF$3:$AI36,B37)=0,B37,""))</f>
        <v/>
      </c>
      <c r="AG37" s="1" t="str">
        <f aca="false">IF(C37&lt;&gt;"",IF(B37="","",IF($B37='Determinazione classe'!$D$57,IF(COUNTIF(AG$3:$AG36,$C37)=0,$C37,""),"")),"")</f>
        <v/>
      </c>
      <c r="AH37" s="1" t="str">
        <f aca="false">IF(D37&lt;&gt;"",IF(B37="","",IF(AND($B37='Determinazione classe'!$D$57,$C37='Determinazione classe'!$D$58),IF(COUNTIF(AH$3:AH36,$D37)=0,$D37,""),"")),"")</f>
        <v/>
      </c>
      <c r="AI37" s="1" t="str">
        <f aca="false">IF(E37&lt;&gt;"",IF(B37="","",IF(AND($B37='Determinazione classe'!$D$57,$C37='Determinazione classe'!$D$58,$D37='Determinazione classe'!$D$59),IF(COUNTIF(AI$3:AI36,$E37)=0,$E37,""),"")),"")</f>
        <v/>
      </c>
      <c r="AJ37" s="1" t="str">
        <f aca="false">IF(F37&lt;&gt;"",IF(B37="","",IF(AND($B37='Determinazione classe'!$D$57,$C37='Determinazione classe'!$D$58,$D37='Determinazione classe'!$D$59,$E37='Determinazione classe'!$D$60),IF(COUNTIF(AJ$3:AJ36,$F37)=0,$F37,""),"")),"")</f>
        <v/>
      </c>
      <c r="AK37" s="1" t="str">
        <f aca="false">IF(G37&lt;&gt;"",IF(B37="","",IF(AND($B37='Determinazione classe'!$D$57,$C37='Determinazione classe'!$D$58,$D37='Determinazione classe'!$D$59,$E37='Determinazione classe'!$D$60,$F37='Determinazione classe'!$D$61),IF(COUNTIF(AK$3:AK36,$G37)=0,$G37,""),"")),"")</f>
        <v/>
      </c>
      <c r="AL37" s="1" t="str">
        <f aca="false">IF(H37&lt;&gt;"",IF(B37="","",IF(AND($B37='Determinazione classe'!$D$57,$C37='Determinazione classe'!$D$58,$D37='Determinazione classe'!$D$59,$E37='Determinazione classe'!$D$60,$F37='Determinazione classe'!$D$61,$G37='Determinazione classe'!$D$62),IF(COUNTIF(AL$3:AL36,$H37)=0,$H37,""),"")),"")</f>
        <v/>
      </c>
      <c r="AR37" s="1" t="n">
        <f aca="false">+AR36+1</f>
        <v>35</v>
      </c>
      <c r="AS37" s="978" t="str">
        <f aca="false">IFERROR(VLOOKUP(AR37,BC:BK,9,FALSE()),"")</f>
        <v/>
      </c>
      <c r="AT37" s="978" t="str">
        <f aca="false">IFERROR(VLOOKUP($O37,BD:BL,9,FALSE()),"")</f>
        <v/>
      </c>
      <c r="AU37" s="978" t="str">
        <f aca="false">IFERROR(VLOOKUP($O37,BE:BM,9,FALSE()),"")</f>
        <v/>
      </c>
      <c r="AV37" s="978" t="str">
        <f aca="false">IFERROR(VLOOKUP($O37,BF:BN,9,FALSE()),"")</f>
        <v/>
      </c>
      <c r="AW37" s="978" t="str">
        <f aca="false">IFERROR(VLOOKUP($O37,BG:BO,9,FALSE()),"")</f>
        <v/>
      </c>
      <c r="AX37" s="978" t="str">
        <f aca="false">IFERROR(VLOOKUP($O37,BH:BP,9,FALSE()),"")</f>
        <v/>
      </c>
      <c r="AY37" s="978" t="str">
        <f aca="false">IFERROR(VLOOKUP($O37,BI:BQ,9,FALSE()),"")</f>
        <v/>
      </c>
      <c r="BC37" s="1" t="str">
        <f aca="false">IF(BK37&lt;&gt;"",MAX(BC$3:BC36)+1,"")</f>
        <v/>
      </c>
      <c r="BD37" s="1" t="str">
        <f aca="false">IF(BL37&lt;&gt;"",MAX(BD$3:BD36)+1,"")</f>
        <v/>
      </c>
      <c r="BE37" s="1" t="str">
        <f aca="false">IF(BM37&lt;&gt;"",MAX(BE$3:BE36)+1,"")</f>
        <v/>
      </c>
      <c r="BF37" s="1" t="str">
        <f aca="false">IF(BN37&lt;&gt;"",MAX(BF$3:BF36)+1,"")</f>
        <v/>
      </c>
      <c r="BG37" s="1" t="str">
        <f aca="false">IF(BO37&lt;&gt;"",MAX(BG$3:BG36)+1,"")</f>
        <v/>
      </c>
      <c r="BH37" s="1" t="str">
        <f aca="false">IF(BP37&lt;&gt;"",MAX(BH$3:BH36)+1,"")</f>
        <v/>
      </c>
      <c r="BI37" s="1" t="str">
        <f aca="false">IF(BQ37&lt;&gt;"",MAX(BI$3:BI36)+1,"")</f>
        <v/>
      </c>
      <c r="BK37" s="1" t="str">
        <f aca="false">IF(B37&lt;&gt;"",IF(COUNTIF(BK$3:BK36,B37)&gt;0,"",B37),"")</f>
        <v/>
      </c>
      <c r="BL37" s="1" t="str">
        <f aca="false">IF(C37&lt;&gt;"",IF(COUNTIF(BL$3:BL36,C37)&gt;0,"",C37),"")</f>
        <v/>
      </c>
      <c r="BM37" s="1" t="str">
        <f aca="false">IF(D37&lt;&gt;"",IF(COUNTIF(BM$3:BM36,D37)&gt;0,"",D37),"")</f>
        <v/>
      </c>
      <c r="BN37" s="1" t="str">
        <f aca="false">IF(E37&lt;&gt;"",IF(COUNTIF(BN$3:BN36,E37)&gt;0,"",E37),"")</f>
        <v/>
      </c>
      <c r="BO37" s="1" t="str">
        <f aca="false">IF(F37&lt;&gt;"",IF(COUNTIF(BO$3:BO36,F37)&gt;0,"",F37),"")</f>
        <v/>
      </c>
      <c r="BP37" s="1" t="str">
        <f aca="false">IF(G37&lt;&gt;"",IF(COUNTIF(BP$3:BP36,G37)&gt;0,"",G37),"")</f>
        <v/>
      </c>
      <c r="BQ37" s="1" t="str">
        <f aca="false">IF(H37&lt;&gt;"",IF(COUNTIF(BQ$3:BQ36,H37)&gt;0,"",H37),"")</f>
        <v/>
      </c>
    </row>
    <row r="38" customFormat="false" ht="12.75" hidden="false" customHeight="false" outlineLevel="0" collapsed="false">
      <c r="A38" s="1017" t="str">
        <f aca="false">CONCATENATE(B38,C38,D38,E38,F38,G38,H38)</f>
        <v/>
      </c>
      <c r="B38" s="662"/>
      <c r="C38" s="1001"/>
      <c r="D38" s="1001"/>
      <c r="E38" s="1001"/>
      <c r="F38" s="1001"/>
      <c r="G38" s="1001"/>
      <c r="H38" s="1001"/>
      <c r="I38" s="1020"/>
      <c r="J38" s="1021"/>
      <c r="K38" s="1021"/>
      <c r="L38" s="1023"/>
      <c r="M38" s="1024"/>
      <c r="O38" s="1" t="n">
        <f aca="false">+O37+1</f>
        <v>36</v>
      </c>
      <c r="P38" s="978" t="str">
        <f aca="false">IFERROR(VLOOKUP(O37,X:AF,9,FALSE()),"")</f>
        <v/>
      </c>
      <c r="Q38" s="978" t="str">
        <f aca="false">IFERROR(VLOOKUP(O38,Y:AG,9,FALSE()),"")</f>
        <v/>
      </c>
      <c r="R38" s="978" t="str">
        <f aca="false">IFERROR(VLOOKUP(O38,Z:AH,9,FALSE()),"")</f>
        <v/>
      </c>
      <c r="S38" s="978" t="str">
        <f aca="false">IFERROR(VLOOKUP($O38,AA:AI,9,FALSE()),"")</f>
        <v/>
      </c>
      <c r="T38" s="978" t="str">
        <f aca="false">IFERROR(VLOOKUP($O38,AB:AJ,9,FALSE()),"")</f>
        <v/>
      </c>
      <c r="U38" s="978" t="str">
        <f aca="false">IFERROR(VLOOKUP($O38,AC:AK,9,FALSE()),"")</f>
        <v/>
      </c>
      <c r="V38" s="978" t="str">
        <f aca="false">IFERROR(VLOOKUP($O38,AD:AL,9,FALSE()),"")</f>
        <v/>
      </c>
      <c r="X38" s="1" t="str">
        <f aca="false">IF(AF38&lt;&gt;"",MAX(X$3:X37)+1,"")</f>
        <v/>
      </c>
      <c r="Y38" s="1" t="str">
        <f aca="false">IF(AG38&lt;&gt;"",MAX(Y$3:Y37)+1,"")</f>
        <v/>
      </c>
      <c r="Z38" s="1" t="str">
        <f aca="false">IF(AH38&lt;&gt;"",MAX(Z$3:Z37)+1,"")</f>
        <v/>
      </c>
      <c r="AA38" s="1" t="str">
        <f aca="false">IF(AI38&lt;&gt;"",MAX(AA$3:AA37)+1,"")</f>
        <v/>
      </c>
      <c r="AB38" s="1" t="str">
        <f aca="false">IF(AJ38&lt;&gt;"",MAX(AB$3:AB37)+1,"")</f>
        <v/>
      </c>
      <c r="AC38" s="1" t="str">
        <f aca="false">IF(AK38&lt;&gt;"",MAX(AC$3:AC37)+1,"")</f>
        <v/>
      </c>
      <c r="AD38" s="1" t="str">
        <f aca="false">IF(AL38&lt;&gt;"",MAX(AD$3:AD37)+1,"")</f>
        <v/>
      </c>
      <c r="AF38" s="1" t="str">
        <f aca="false">IF(B38="","",IF(COUNTIF(AF$3:$AI37,B38)=0,B38,""))</f>
        <v/>
      </c>
      <c r="AG38" s="1" t="str">
        <f aca="false">IF(C38&lt;&gt;"",IF(B38="","",IF($B38='Determinazione classe'!$D$57,IF(COUNTIF(AG$3:$AG37,$C38)=0,$C38,""),"")),"")</f>
        <v/>
      </c>
      <c r="AH38" s="1" t="str">
        <f aca="false">IF(D38&lt;&gt;"",IF(B38="","",IF(AND($B38='Determinazione classe'!$D$57,$C38='Determinazione classe'!$D$58),IF(COUNTIF(AH$3:AH37,$D38)=0,$D38,""),"")),"")</f>
        <v/>
      </c>
      <c r="AI38" s="1" t="str">
        <f aca="false">IF(E38&lt;&gt;"",IF(B38="","",IF(AND($B38='Determinazione classe'!$D$57,$C38='Determinazione classe'!$D$58,$D38='Determinazione classe'!$D$59),IF(COUNTIF(AI$3:AI37,$E38)=0,$E38,""),"")),"")</f>
        <v/>
      </c>
      <c r="AJ38" s="1" t="str">
        <f aca="false">IF(F38&lt;&gt;"",IF(B38="","",IF(AND($B38='Determinazione classe'!$D$57,$C38='Determinazione classe'!$D$58,$D38='Determinazione classe'!$D$59,$E38='Determinazione classe'!$D$60),IF(COUNTIF(AJ$3:AJ37,$F38)=0,$F38,""),"")),"")</f>
        <v/>
      </c>
      <c r="AK38" s="1" t="str">
        <f aca="false">IF(G38&lt;&gt;"",IF(B38="","",IF(AND($B38='Determinazione classe'!$D$57,$C38='Determinazione classe'!$D$58,$D38='Determinazione classe'!$D$59,$E38='Determinazione classe'!$D$60,$F38='Determinazione classe'!$D$61),IF(COUNTIF(AK$3:AK37,$G38)=0,$G38,""),"")),"")</f>
        <v/>
      </c>
      <c r="AL38" s="1" t="str">
        <f aca="false">IF(H38&lt;&gt;"",IF(B38="","",IF(AND($B38='Determinazione classe'!$D$57,$C38='Determinazione classe'!$D$58,$D38='Determinazione classe'!$D$59,$E38='Determinazione classe'!$D$60,$F38='Determinazione classe'!$D$61,$G38='Determinazione classe'!$D$62),IF(COUNTIF(AL$3:AL37,$H38)=0,$H38,""),"")),"")</f>
        <v/>
      </c>
      <c r="AR38" s="1" t="n">
        <f aca="false">+AR37+1</f>
        <v>36</v>
      </c>
      <c r="AS38" s="978" t="str">
        <f aca="false">IFERROR(VLOOKUP(AR38,BC:BK,9,FALSE()),"")</f>
        <v/>
      </c>
      <c r="AT38" s="978" t="str">
        <f aca="false">IFERROR(VLOOKUP($O38,BD:BL,9,FALSE()),"")</f>
        <v/>
      </c>
      <c r="AU38" s="978" t="str">
        <f aca="false">IFERROR(VLOOKUP($O38,BE:BM,9,FALSE()),"")</f>
        <v/>
      </c>
      <c r="AV38" s="978" t="str">
        <f aca="false">IFERROR(VLOOKUP($O38,BF:BN,9,FALSE()),"")</f>
        <v/>
      </c>
      <c r="AW38" s="978" t="str">
        <f aca="false">IFERROR(VLOOKUP($O38,BG:BO,9,FALSE()),"")</f>
        <v/>
      </c>
      <c r="AX38" s="978" t="str">
        <f aca="false">IFERROR(VLOOKUP($O38,BH:BP,9,FALSE()),"")</f>
        <v/>
      </c>
      <c r="AY38" s="978" t="str">
        <f aca="false">IFERROR(VLOOKUP($O38,BI:BQ,9,FALSE()),"")</f>
        <v/>
      </c>
      <c r="BC38" s="1" t="str">
        <f aca="false">IF(BK38&lt;&gt;"",MAX(BC$3:BC37)+1,"")</f>
        <v/>
      </c>
      <c r="BD38" s="1" t="str">
        <f aca="false">IF(BL38&lt;&gt;"",MAX(BD$3:BD37)+1,"")</f>
        <v/>
      </c>
      <c r="BE38" s="1" t="str">
        <f aca="false">IF(BM38&lt;&gt;"",MAX(BE$3:BE37)+1,"")</f>
        <v/>
      </c>
      <c r="BF38" s="1" t="str">
        <f aca="false">IF(BN38&lt;&gt;"",MAX(BF$3:BF37)+1,"")</f>
        <v/>
      </c>
      <c r="BG38" s="1" t="str">
        <f aca="false">IF(BO38&lt;&gt;"",MAX(BG$3:BG37)+1,"")</f>
        <v/>
      </c>
      <c r="BH38" s="1" t="str">
        <f aca="false">IF(BP38&lt;&gt;"",MAX(BH$3:BH37)+1,"")</f>
        <v/>
      </c>
      <c r="BI38" s="1" t="str">
        <f aca="false">IF(BQ38&lt;&gt;"",MAX(BI$3:BI37)+1,"")</f>
        <v/>
      </c>
      <c r="BK38" s="1" t="str">
        <f aca="false">IF(B38&lt;&gt;"",IF(COUNTIF(BK$3:BK37,B38)&gt;0,"",B38),"")</f>
        <v/>
      </c>
      <c r="BL38" s="1" t="str">
        <f aca="false">IF(C38&lt;&gt;"",IF(COUNTIF(BL$3:BL37,C38)&gt;0,"",C38),"")</f>
        <v/>
      </c>
      <c r="BM38" s="1" t="str">
        <f aca="false">IF(D38&lt;&gt;"",IF(COUNTIF(BM$3:BM37,D38)&gt;0,"",D38),"")</f>
        <v/>
      </c>
      <c r="BN38" s="1" t="str">
        <f aca="false">IF(E38&lt;&gt;"",IF(COUNTIF(BN$3:BN37,E38)&gt;0,"",E38),"")</f>
        <v/>
      </c>
      <c r="BO38" s="1" t="str">
        <f aca="false">IF(F38&lt;&gt;"",IF(COUNTIF(BO$3:BO37,F38)&gt;0,"",F38),"")</f>
        <v/>
      </c>
      <c r="BP38" s="1" t="str">
        <f aca="false">IF(G38&lt;&gt;"",IF(COUNTIF(BP$3:BP37,G38)&gt;0,"",G38),"")</f>
        <v/>
      </c>
      <c r="BQ38" s="1" t="str">
        <f aca="false">IF(H38&lt;&gt;"",IF(COUNTIF(BQ$3:BQ37,H38)&gt;0,"",H38),"")</f>
        <v/>
      </c>
    </row>
    <row r="39" customFormat="false" ht="12.75" hidden="false" customHeight="false" outlineLevel="0" collapsed="false">
      <c r="A39" s="1017" t="str">
        <f aca="false">CONCATENATE(B39,C39,D39,E39,F39,G39,H39)</f>
        <v/>
      </c>
      <c r="B39" s="662"/>
      <c r="C39" s="1001"/>
      <c r="D39" s="1001"/>
      <c r="E39" s="1001"/>
      <c r="F39" s="1001"/>
      <c r="G39" s="1001"/>
      <c r="H39" s="1001"/>
      <c r="I39" s="1020"/>
      <c r="J39" s="1021"/>
      <c r="K39" s="1021"/>
      <c r="L39" s="1023"/>
      <c r="M39" s="1024"/>
      <c r="O39" s="1" t="n">
        <f aca="false">+O38+1</f>
        <v>37</v>
      </c>
      <c r="P39" s="978" t="str">
        <f aca="false">IFERROR(VLOOKUP(O38,X:AF,9,FALSE()),"")</f>
        <v/>
      </c>
      <c r="Q39" s="978" t="str">
        <f aca="false">IFERROR(VLOOKUP(O39,Y:AG,9,FALSE()),"")</f>
        <v/>
      </c>
      <c r="R39" s="978" t="str">
        <f aca="false">IFERROR(VLOOKUP(O39,Z:AH,9,FALSE()),"")</f>
        <v/>
      </c>
      <c r="S39" s="978" t="str">
        <f aca="false">IFERROR(VLOOKUP($O39,AA:AI,9,FALSE()),"")</f>
        <v/>
      </c>
      <c r="T39" s="978" t="str">
        <f aca="false">IFERROR(VLOOKUP($O39,AB:AJ,9,FALSE()),"")</f>
        <v/>
      </c>
      <c r="U39" s="978" t="str">
        <f aca="false">IFERROR(VLOOKUP($O39,AC:AK,9,FALSE()),"")</f>
        <v/>
      </c>
      <c r="V39" s="978" t="str">
        <f aca="false">IFERROR(VLOOKUP($O39,AD:AL,9,FALSE()),"")</f>
        <v/>
      </c>
      <c r="X39" s="1" t="str">
        <f aca="false">IF(AF39&lt;&gt;"",MAX(X$3:X38)+1,"")</f>
        <v/>
      </c>
      <c r="Y39" s="1" t="str">
        <f aca="false">IF(AG39&lt;&gt;"",MAX(Y$3:Y38)+1,"")</f>
        <v/>
      </c>
      <c r="Z39" s="1" t="str">
        <f aca="false">IF(AH39&lt;&gt;"",MAX(Z$3:Z38)+1,"")</f>
        <v/>
      </c>
      <c r="AA39" s="1" t="str">
        <f aca="false">IF(AI39&lt;&gt;"",MAX(AA$3:AA38)+1,"")</f>
        <v/>
      </c>
      <c r="AB39" s="1" t="str">
        <f aca="false">IF(AJ39&lt;&gt;"",MAX(AB$3:AB38)+1,"")</f>
        <v/>
      </c>
      <c r="AC39" s="1" t="str">
        <f aca="false">IF(AK39&lt;&gt;"",MAX(AC$3:AC38)+1,"")</f>
        <v/>
      </c>
      <c r="AD39" s="1" t="str">
        <f aca="false">IF(AL39&lt;&gt;"",MAX(AD$3:AD38)+1,"")</f>
        <v/>
      </c>
      <c r="AF39" s="1" t="str">
        <f aca="false">IF(B39="","",IF(COUNTIF(AF$3:$AI38,B39)=0,B39,""))</f>
        <v/>
      </c>
      <c r="AG39" s="1" t="str">
        <f aca="false">IF(C39&lt;&gt;"",IF(B39="","",IF($B39='Determinazione classe'!$D$57,IF(COUNTIF(AG$3:$AG38,$C39)=0,$C39,""),"")),"")</f>
        <v/>
      </c>
      <c r="AH39" s="1" t="str">
        <f aca="false">IF(D39&lt;&gt;"",IF(B39="","",IF(AND($B39='Determinazione classe'!$D$57,$C39='Determinazione classe'!$D$58),IF(COUNTIF(AH$3:AH38,$D39)=0,$D39,""),"")),"")</f>
        <v/>
      </c>
      <c r="AI39" s="1" t="str">
        <f aca="false">IF(E39&lt;&gt;"",IF(B39="","",IF(AND($B39='Determinazione classe'!$D$57,$C39='Determinazione classe'!$D$58,$D39='Determinazione classe'!$D$59),IF(COUNTIF(AI$3:AI38,$E39)=0,$E39,""),"")),"")</f>
        <v/>
      </c>
      <c r="AJ39" s="1" t="str">
        <f aca="false">IF(F39&lt;&gt;"",IF(B39="","",IF(AND($B39='Determinazione classe'!$D$57,$C39='Determinazione classe'!$D$58,$D39='Determinazione classe'!$D$59,$E39='Determinazione classe'!$D$60),IF(COUNTIF(AJ$3:AJ38,$F39)=0,$F39,""),"")),"")</f>
        <v/>
      </c>
      <c r="AK39" s="1" t="str">
        <f aca="false">IF(G39&lt;&gt;"",IF(B39="","",IF(AND($B39='Determinazione classe'!$D$57,$C39='Determinazione classe'!$D$58,$D39='Determinazione classe'!$D$59,$E39='Determinazione classe'!$D$60,$F39='Determinazione classe'!$D$61),IF(COUNTIF(AK$3:AK38,$G39)=0,$G39,""),"")),"")</f>
        <v/>
      </c>
      <c r="AL39" s="1" t="str">
        <f aca="false">IF(H39&lt;&gt;"",IF(B39="","",IF(AND($B39='Determinazione classe'!$D$57,$C39='Determinazione classe'!$D$58,$D39='Determinazione classe'!$D$59,$E39='Determinazione classe'!$D$60,$F39='Determinazione classe'!$D$61,$G39='Determinazione classe'!$D$62),IF(COUNTIF(AL$3:AL38,$H39)=0,$H39,""),"")),"")</f>
        <v/>
      </c>
      <c r="AR39" s="1" t="n">
        <f aca="false">+AR38+1</f>
        <v>37</v>
      </c>
      <c r="AS39" s="978" t="str">
        <f aca="false">IFERROR(VLOOKUP(AR39,BC:BK,9,FALSE()),"")</f>
        <v/>
      </c>
      <c r="AT39" s="978" t="str">
        <f aca="false">IFERROR(VLOOKUP($O39,BD:BL,9,FALSE()),"")</f>
        <v/>
      </c>
      <c r="AU39" s="978" t="str">
        <f aca="false">IFERROR(VLOOKUP($O39,BE:BM,9,FALSE()),"")</f>
        <v/>
      </c>
      <c r="AV39" s="978" t="str">
        <f aca="false">IFERROR(VLOOKUP($O39,BF:BN,9,FALSE()),"")</f>
        <v/>
      </c>
      <c r="AW39" s="978" t="str">
        <f aca="false">IFERROR(VLOOKUP($O39,BG:BO,9,FALSE()),"")</f>
        <v/>
      </c>
      <c r="AX39" s="978" t="str">
        <f aca="false">IFERROR(VLOOKUP($O39,BH:BP,9,FALSE()),"")</f>
        <v/>
      </c>
      <c r="AY39" s="978" t="str">
        <f aca="false">IFERROR(VLOOKUP($O39,BI:BQ,9,FALSE()),"")</f>
        <v/>
      </c>
      <c r="BC39" s="1" t="str">
        <f aca="false">IF(BK39&lt;&gt;"",MAX(BC$3:BC38)+1,"")</f>
        <v/>
      </c>
      <c r="BD39" s="1" t="str">
        <f aca="false">IF(BL39&lt;&gt;"",MAX(BD$3:BD38)+1,"")</f>
        <v/>
      </c>
      <c r="BE39" s="1" t="str">
        <f aca="false">IF(BM39&lt;&gt;"",MAX(BE$3:BE38)+1,"")</f>
        <v/>
      </c>
      <c r="BF39" s="1" t="str">
        <f aca="false">IF(BN39&lt;&gt;"",MAX(BF$3:BF38)+1,"")</f>
        <v/>
      </c>
      <c r="BG39" s="1" t="str">
        <f aca="false">IF(BO39&lt;&gt;"",MAX(BG$3:BG38)+1,"")</f>
        <v/>
      </c>
      <c r="BH39" s="1" t="str">
        <f aca="false">IF(BP39&lt;&gt;"",MAX(BH$3:BH38)+1,"")</f>
        <v/>
      </c>
      <c r="BI39" s="1" t="str">
        <f aca="false">IF(BQ39&lt;&gt;"",MAX(BI$3:BI38)+1,"")</f>
        <v/>
      </c>
      <c r="BK39" s="1" t="str">
        <f aca="false">IF(B39&lt;&gt;"",IF(COUNTIF(BK$3:BK38,B39)&gt;0,"",B39),"")</f>
        <v/>
      </c>
      <c r="BL39" s="1" t="str">
        <f aca="false">IF(C39&lt;&gt;"",IF(COUNTIF(BL$3:BL38,C39)&gt;0,"",C39),"")</f>
        <v/>
      </c>
      <c r="BM39" s="1" t="str">
        <f aca="false">IF(D39&lt;&gt;"",IF(COUNTIF(BM$3:BM38,D39)&gt;0,"",D39),"")</f>
        <v/>
      </c>
      <c r="BN39" s="1" t="str">
        <f aca="false">IF(E39&lt;&gt;"",IF(COUNTIF(BN$3:BN38,E39)&gt;0,"",E39),"")</f>
        <v/>
      </c>
      <c r="BO39" s="1" t="str">
        <f aca="false">IF(F39&lt;&gt;"",IF(COUNTIF(BO$3:BO38,F39)&gt;0,"",F39),"")</f>
        <v/>
      </c>
      <c r="BP39" s="1" t="str">
        <f aca="false">IF(G39&lt;&gt;"",IF(COUNTIF(BP$3:BP38,G39)&gt;0,"",G39),"")</f>
        <v/>
      </c>
      <c r="BQ39" s="1" t="str">
        <f aca="false">IF(H39&lt;&gt;"",IF(COUNTIF(BQ$3:BQ38,H39)&gt;0,"",H39),"")</f>
        <v/>
      </c>
    </row>
    <row r="40" customFormat="false" ht="12.75" hidden="false" customHeight="false" outlineLevel="0" collapsed="false">
      <c r="A40" s="1017" t="str">
        <f aca="false">CONCATENATE(B40,C40,D40,E40,F40,G40,H40)</f>
        <v/>
      </c>
      <c r="B40" s="662"/>
      <c r="C40" s="1001"/>
      <c r="D40" s="1001"/>
      <c r="E40" s="1001"/>
      <c r="F40" s="1001"/>
      <c r="G40" s="1001"/>
      <c r="H40" s="1001"/>
      <c r="I40" s="1020"/>
      <c r="J40" s="1021"/>
      <c r="K40" s="1021"/>
      <c r="L40" s="1023"/>
      <c r="M40" s="1024"/>
      <c r="O40" s="1" t="n">
        <f aca="false">+O39+1</f>
        <v>38</v>
      </c>
      <c r="P40" s="978" t="str">
        <f aca="false">IFERROR(VLOOKUP(O39,X:AF,9,FALSE()),"")</f>
        <v/>
      </c>
      <c r="Q40" s="978" t="str">
        <f aca="false">IFERROR(VLOOKUP(O40,Y:AG,9,FALSE()),"")</f>
        <v/>
      </c>
      <c r="R40" s="978" t="str">
        <f aca="false">IFERROR(VLOOKUP(O40,Z:AH,9,FALSE()),"")</f>
        <v/>
      </c>
      <c r="S40" s="978" t="str">
        <f aca="false">IFERROR(VLOOKUP($O40,AA:AI,9,FALSE()),"")</f>
        <v/>
      </c>
      <c r="T40" s="978" t="str">
        <f aca="false">IFERROR(VLOOKUP($O40,AB:AJ,9,FALSE()),"")</f>
        <v/>
      </c>
      <c r="U40" s="978" t="str">
        <f aca="false">IFERROR(VLOOKUP($O40,AC:AK,9,FALSE()),"")</f>
        <v/>
      </c>
      <c r="V40" s="978" t="str">
        <f aca="false">IFERROR(VLOOKUP($O40,AD:AL,9,FALSE()),"")</f>
        <v/>
      </c>
      <c r="X40" s="1" t="str">
        <f aca="false">IF(AF40&lt;&gt;"",MAX(X$3:X39)+1,"")</f>
        <v/>
      </c>
      <c r="Y40" s="1" t="str">
        <f aca="false">IF(AG40&lt;&gt;"",MAX(Y$3:Y39)+1,"")</f>
        <v/>
      </c>
      <c r="Z40" s="1" t="str">
        <f aca="false">IF(AH40&lt;&gt;"",MAX(Z$3:Z39)+1,"")</f>
        <v/>
      </c>
      <c r="AA40" s="1" t="str">
        <f aca="false">IF(AI40&lt;&gt;"",MAX(AA$3:AA39)+1,"")</f>
        <v/>
      </c>
      <c r="AB40" s="1" t="str">
        <f aca="false">IF(AJ40&lt;&gt;"",MAX(AB$3:AB39)+1,"")</f>
        <v/>
      </c>
      <c r="AC40" s="1" t="str">
        <f aca="false">IF(AK40&lt;&gt;"",MAX(AC$3:AC39)+1,"")</f>
        <v/>
      </c>
      <c r="AD40" s="1" t="str">
        <f aca="false">IF(AL40&lt;&gt;"",MAX(AD$3:AD39)+1,"")</f>
        <v/>
      </c>
      <c r="AF40" s="1" t="str">
        <f aca="false">IF(B40="","",IF(COUNTIF(AF$3:$AI39,B40)=0,B40,""))</f>
        <v/>
      </c>
      <c r="AG40" s="1" t="str">
        <f aca="false">IF(C40&lt;&gt;"",IF(B40="","",IF($B40='Determinazione classe'!$D$57,IF(COUNTIF(AG$3:$AG39,$C40)=0,$C40,""),"")),"")</f>
        <v/>
      </c>
      <c r="AH40" s="1" t="str">
        <f aca="false">IF(D40&lt;&gt;"",IF(B40="","",IF(AND($B40='Determinazione classe'!$D$57,$C40='Determinazione classe'!$D$58),IF(COUNTIF(AH$3:AH39,$D40)=0,$D40,""),"")),"")</f>
        <v/>
      </c>
      <c r="AI40" s="1" t="str">
        <f aca="false">IF(E40&lt;&gt;"",IF(B40="","",IF(AND($B40='Determinazione classe'!$D$57,$C40='Determinazione classe'!$D$58,$D40='Determinazione classe'!$D$59),IF(COUNTIF(AI$3:AI39,$E40)=0,$E40,""),"")),"")</f>
        <v/>
      </c>
      <c r="AJ40" s="1" t="str">
        <f aca="false">IF(F40&lt;&gt;"",IF(B40="","",IF(AND($B40='Determinazione classe'!$D$57,$C40='Determinazione classe'!$D$58,$D40='Determinazione classe'!$D$59,$E40='Determinazione classe'!$D$60),IF(COUNTIF(AJ$3:AJ39,$F40)=0,$F40,""),"")),"")</f>
        <v/>
      </c>
      <c r="AK40" s="1" t="str">
        <f aca="false">IF(G40&lt;&gt;"",IF(B40="","",IF(AND($B40='Determinazione classe'!$D$57,$C40='Determinazione classe'!$D$58,$D40='Determinazione classe'!$D$59,$E40='Determinazione classe'!$D$60,$F40='Determinazione classe'!$D$61),IF(COUNTIF(AK$3:AK39,$G40)=0,$G40,""),"")),"")</f>
        <v/>
      </c>
      <c r="AL40" s="1" t="str">
        <f aca="false">IF(H40&lt;&gt;"",IF(B40="","",IF(AND($B40='Determinazione classe'!$D$57,$C40='Determinazione classe'!$D$58,$D40='Determinazione classe'!$D$59,$E40='Determinazione classe'!$D$60,$F40='Determinazione classe'!$D$61,$G40='Determinazione classe'!$D$62),IF(COUNTIF(AL$3:AL39,$H40)=0,$H40,""),"")),"")</f>
        <v/>
      </c>
      <c r="AR40" s="1" t="n">
        <f aca="false">+AR39+1</f>
        <v>38</v>
      </c>
      <c r="AS40" s="978" t="str">
        <f aca="false">IFERROR(VLOOKUP(AR40,BC:BK,9,FALSE()),"")</f>
        <v/>
      </c>
      <c r="AT40" s="978" t="str">
        <f aca="false">IFERROR(VLOOKUP($O40,BD:BL,9,FALSE()),"")</f>
        <v/>
      </c>
      <c r="AU40" s="978" t="str">
        <f aca="false">IFERROR(VLOOKUP($O40,BE:BM,9,FALSE()),"")</f>
        <v/>
      </c>
      <c r="AV40" s="978" t="str">
        <f aca="false">IFERROR(VLOOKUP($O40,BF:BN,9,FALSE()),"")</f>
        <v/>
      </c>
      <c r="AW40" s="978" t="str">
        <f aca="false">IFERROR(VLOOKUP($O40,BG:BO,9,FALSE()),"")</f>
        <v/>
      </c>
      <c r="AX40" s="978" t="str">
        <f aca="false">IFERROR(VLOOKUP($O40,BH:BP,9,FALSE()),"")</f>
        <v/>
      </c>
      <c r="AY40" s="978" t="str">
        <f aca="false">IFERROR(VLOOKUP($O40,BI:BQ,9,FALSE()),"")</f>
        <v/>
      </c>
      <c r="BC40" s="1" t="str">
        <f aca="false">IF(BK40&lt;&gt;"",MAX(BC$3:BC39)+1,"")</f>
        <v/>
      </c>
      <c r="BD40" s="1" t="str">
        <f aca="false">IF(BL40&lt;&gt;"",MAX(BD$3:BD39)+1,"")</f>
        <v/>
      </c>
      <c r="BE40" s="1" t="str">
        <f aca="false">IF(BM40&lt;&gt;"",MAX(BE$3:BE39)+1,"")</f>
        <v/>
      </c>
      <c r="BF40" s="1" t="str">
        <f aca="false">IF(BN40&lt;&gt;"",MAX(BF$3:BF39)+1,"")</f>
        <v/>
      </c>
      <c r="BG40" s="1" t="str">
        <f aca="false">IF(BO40&lt;&gt;"",MAX(BG$3:BG39)+1,"")</f>
        <v/>
      </c>
      <c r="BH40" s="1" t="str">
        <f aca="false">IF(BP40&lt;&gt;"",MAX(BH$3:BH39)+1,"")</f>
        <v/>
      </c>
      <c r="BI40" s="1" t="str">
        <f aca="false">IF(BQ40&lt;&gt;"",MAX(BI$3:BI39)+1,"")</f>
        <v/>
      </c>
      <c r="BK40" s="1" t="str">
        <f aca="false">IF(B40&lt;&gt;"",IF(COUNTIF(BK$3:BK39,B40)&gt;0,"",B40),"")</f>
        <v/>
      </c>
      <c r="BL40" s="1" t="str">
        <f aca="false">IF(C40&lt;&gt;"",IF(COUNTIF(BL$3:BL39,C40)&gt;0,"",C40),"")</f>
        <v/>
      </c>
      <c r="BM40" s="1" t="str">
        <f aca="false">IF(D40&lt;&gt;"",IF(COUNTIF(BM$3:BM39,D40)&gt;0,"",D40),"")</f>
        <v/>
      </c>
      <c r="BN40" s="1" t="str">
        <f aca="false">IF(E40&lt;&gt;"",IF(COUNTIF(BN$3:BN39,E40)&gt;0,"",E40),"")</f>
        <v/>
      </c>
      <c r="BO40" s="1" t="str">
        <f aca="false">IF(F40&lt;&gt;"",IF(COUNTIF(BO$3:BO39,F40)&gt;0,"",F40),"")</f>
        <v/>
      </c>
      <c r="BP40" s="1" t="str">
        <f aca="false">IF(G40&lt;&gt;"",IF(COUNTIF(BP$3:BP39,G40)&gt;0,"",G40),"")</f>
        <v/>
      </c>
      <c r="BQ40" s="1" t="str">
        <f aca="false">IF(H40&lt;&gt;"",IF(COUNTIF(BQ$3:BQ39,H40)&gt;0,"",H40),"")</f>
        <v/>
      </c>
    </row>
    <row r="41" customFormat="false" ht="12.75" hidden="false" customHeight="false" outlineLevel="0" collapsed="false">
      <c r="A41" s="1017" t="str">
        <f aca="false">CONCATENATE(B41,C41,D41,E41,F41,G41,H41)</f>
        <v/>
      </c>
      <c r="B41" s="1001"/>
      <c r="C41" s="1001"/>
      <c r="D41" s="1001"/>
      <c r="E41" s="1001"/>
      <c r="F41" s="1001"/>
      <c r="G41" s="1001"/>
      <c r="H41" s="1001"/>
      <c r="I41" s="1020"/>
      <c r="J41" s="1021"/>
      <c r="K41" s="1021"/>
      <c r="L41" s="1023"/>
      <c r="M41" s="1024"/>
      <c r="O41" s="1" t="n">
        <f aca="false">+O40+1</f>
        <v>39</v>
      </c>
      <c r="P41" s="978" t="str">
        <f aca="false">IFERROR(VLOOKUP(O40,X:AF,9,FALSE()),"")</f>
        <v/>
      </c>
      <c r="Q41" s="978" t="str">
        <f aca="false">IFERROR(VLOOKUP(O41,Y:AG,9,FALSE()),"")</f>
        <v/>
      </c>
      <c r="R41" s="978" t="str">
        <f aca="false">IFERROR(VLOOKUP(O41,Z:AH,9,FALSE()),"")</f>
        <v/>
      </c>
      <c r="S41" s="978" t="str">
        <f aca="false">IFERROR(VLOOKUP($O41,AA:AI,9,FALSE()),"")</f>
        <v/>
      </c>
      <c r="T41" s="978" t="str">
        <f aca="false">IFERROR(VLOOKUP($O41,AB:AJ,9,FALSE()),"")</f>
        <v/>
      </c>
      <c r="U41" s="978" t="str">
        <f aca="false">IFERROR(VLOOKUP($O41,AC:AK,9,FALSE()),"")</f>
        <v/>
      </c>
      <c r="V41" s="978" t="str">
        <f aca="false">IFERROR(VLOOKUP($O41,AD:AL,9,FALSE()),"")</f>
        <v/>
      </c>
      <c r="X41" s="1" t="str">
        <f aca="false">IF(AF41&lt;&gt;"",MAX(X$3:X40)+1,"")</f>
        <v/>
      </c>
      <c r="Y41" s="1" t="str">
        <f aca="false">IF(AG41&lt;&gt;"",MAX(Y$3:Y40)+1,"")</f>
        <v/>
      </c>
      <c r="Z41" s="1" t="str">
        <f aca="false">IF(AH41&lt;&gt;"",MAX(Z$3:Z40)+1,"")</f>
        <v/>
      </c>
      <c r="AA41" s="1" t="str">
        <f aca="false">IF(AI41&lt;&gt;"",MAX(AA$3:AA40)+1,"")</f>
        <v/>
      </c>
      <c r="AB41" s="1" t="str">
        <f aca="false">IF(AJ41&lt;&gt;"",MAX(AB$3:AB40)+1,"")</f>
        <v/>
      </c>
      <c r="AC41" s="1" t="str">
        <f aca="false">IF(AK41&lt;&gt;"",MAX(AC$3:AC40)+1,"")</f>
        <v/>
      </c>
      <c r="AD41" s="1" t="str">
        <f aca="false">IF(AL41&lt;&gt;"",MAX(AD$3:AD40)+1,"")</f>
        <v/>
      </c>
      <c r="AF41" s="1" t="str">
        <f aca="false">IF(B41="","",IF(COUNTIF(AF$3:$AI40,B41)=0,B41,""))</f>
        <v/>
      </c>
      <c r="AG41" s="1" t="str">
        <f aca="false">IF(C41&lt;&gt;"",IF(B41="","",IF($B41='Determinazione classe'!$D$57,IF(COUNTIF(AG$3:$AG40,$C41)=0,$C41,""),"")),"")</f>
        <v/>
      </c>
      <c r="AH41" s="1" t="str">
        <f aca="false">IF(D41&lt;&gt;"",IF(B41="","",IF(AND($B41='Determinazione classe'!$D$57,$C41='Determinazione classe'!$D$58),IF(COUNTIF(AH$3:AH40,$D41)=0,$D41,""),"")),"")</f>
        <v/>
      </c>
      <c r="AI41" s="1" t="str">
        <f aca="false">IF(E41&lt;&gt;"",IF(B41="","",IF(AND($B41='Determinazione classe'!$D$57,$C41='Determinazione classe'!$D$58,$D41='Determinazione classe'!$D$59),IF(COUNTIF(AI$3:AI40,$E41)=0,$E41,""),"")),"")</f>
        <v/>
      </c>
      <c r="AJ41" s="1" t="str">
        <f aca="false">IF(F41&lt;&gt;"",IF(B41="","",IF(AND($B41='Determinazione classe'!$D$57,$C41='Determinazione classe'!$D$58,$D41='Determinazione classe'!$D$59,$E41='Determinazione classe'!$D$60),IF(COUNTIF(AJ$3:AJ40,$F41)=0,$F41,""),"")),"")</f>
        <v/>
      </c>
      <c r="AK41" s="1" t="str">
        <f aca="false">IF(G41&lt;&gt;"",IF(B41="","",IF(AND($B41='Determinazione classe'!$D$57,$C41='Determinazione classe'!$D$58,$D41='Determinazione classe'!$D$59,$E41='Determinazione classe'!$D$60,$F41='Determinazione classe'!$D$61),IF(COUNTIF(AK$3:AK40,$G41)=0,$G41,""),"")),"")</f>
        <v/>
      </c>
      <c r="AL41" s="1" t="str">
        <f aca="false">IF(H41&lt;&gt;"",IF(B41="","",IF(AND($B41='Determinazione classe'!$D$57,$C41='Determinazione classe'!$D$58,$D41='Determinazione classe'!$D$59,$E41='Determinazione classe'!$D$60,$F41='Determinazione classe'!$D$61,$G41='Determinazione classe'!$D$62),IF(COUNTIF(AL$3:AL40,$H41)=0,$H41,""),"")),"")</f>
        <v/>
      </c>
      <c r="AR41" s="1" t="n">
        <f aca="false">+AR40+1</f>
        <v>39</v>
      </c>
      <c r="AS41" s="978" t="str">
        <f aca="false">IFERROR(VLOOKUP(AR41,BC:BK,9,FALSE()),"")</f>
        <v/>
      </c>
      <c r="AT41" s="978" t="str">
        <f aca="false">IFERROR(VLOOKUP($O41,BD:BL,9,FALSE()),"")</f>
        <v/>
      </c>
      <c r="AU41" s="978" t="str">
        <f aca="false">IFERROR(VLOOKUP($O41,BE:BM,9,FALSE()),"")</f>
        <v/>
      </c>
      <c r="AV41" s="978" t="str">
        <f aca="false">IFERROR(VLOOKUP($O41,BF:BN,9,FALSE()),"")</f>
        <v/>
      </c>
      <c r="AW41" s="978" t="str">
        <f aca="false">IFERROR(VLOOKUP($O41,BG:BO,9,FALSE()),"")</f>
        <v/>
      </c>
      <c r="AX41" s="978" t="str">
        <f aca="false">IFERROR(VLOOKUP($O41,BH:BP,9,FALSE()),"")</f>
        <v/>
      </c>
      <c r="AY41" s="978" t="str">
        <f aca="false">IFERROR(VLOOKUP($O41,BI:BQ,9,FALSE()),"")</f>
        <v/>
      </c>
      <c r="BC41" s="1" t="str">
        <f aca="false">IF(BK41&lt;&gt;"",MAX(BC$3:BC40)+1,"")</f>
        <v/>
      </c>
      <c r="BD41" s="1" t="str">
        <f aca="false">IF(BL41&lt;&gt;"",MAX(BD$3:BD40)+1,"")</f>
        <v/>
      </c>
      <c r="BE41" s="1" t="str">
        <f aca="false">IF(BM41&lt;&gt;"",MAX(BE$3:BE40)+1,"")</f>
        <v/>
      </c>
      <c r="BF41" s="1" t="str">
        <f aca="false">IF(BN41&lt;&gt;"",MAX(BF$3:BF40)+1,"")</f>
        <v/>
      </c>
      <c r="BG41" s="1" t="str">
        <f aca="false">IF(BO41&lt;&gt;"",MAX(BG$3:BG40)+1,"")</f>
        <v/>
      </c>
      <c r="BH41" s="1" t="str">
        <f aca="false">IF(BP41&lt;&gt;"",MAX(BH$3:BH40)+1,"")</f>
        <v/>
      </c>
      <c r="BI41" s="1" t="str">
        <f aca="false">IF(BQ41&lt;&gt;"",MAX(BI$3:BI40)+1,"")</f>
        <v/>
      </c>
      <c r="BK41" s="1" t="str">
        <f aca="false">IF(B41&lt;&gt;"",IF(COUNTIF(BK$3:BK40,B41)&gt;0,"",B41),"")</f>
        <v/>
      </c>
      <c r="BL41" s="1" t="str">
        <f aca="false">IF(C41&lt;&gt;"",IF(COUNTIF(BL$3:BL40,C41)&gt;0,"",C41),"")</f>
        <v/>
      </c>
      <c r="BM41" s="1" t="str">
        <f aca="false">IF(D41&lt;&gt;"",IF(COUNTIF(BM$3:BM40,D41)&gt;0,"",D41),"")</f>
        <v/>
      </c>
      <c r="BN41" s="1" t="str">
        <f aca="false">IF(E41&lt;&gt;"",IF(COUNTIF(BN$3:BN40,E41)&gt;0,"",E41),"")</f>
        <v/>
      </c>
      <c r="BO41" s="1" t="str">
        <f aca="false">IF(F41&lt;&gt;"",IF(COUNTIF(BO$3:BO40,F41)&gt;0,"",F41),"")</f>
        <v/>
      </c>
      <c r="BP41" s="1" t="str">
        <f aca="false">IF(G41&lt;&gt;"",IF(COUNTIF(BP$3:BP40,G41)&gt;0,"",G41),"")</f>
        <v/>
      </c>
      <c r="BQ41" s="1" t="str">
        <f aca="false">IF(H41&lt;&gt;"",IF(COUNTIF(BQ$3:BQ40,H41)&gt;0,"",H41),"")</f>
        <v/>
      </c>
    </row>
    <row r="42" customFormat="false" ht="12.75" hidden="false" customHeight="false" outlineLevel="0" collapsed="false">
      <c r="A42" s="1017" t="str">
        <f aca="false">CONCATENATE(B42,C42,D42,E42,F42,G42,H42)</f>
        <v/>
      </c>
      <c r="B42" s="1001"/>
      <c r="C42" s="1001"/>
      <c r="D42" s="1001"/>
      <c r="E42" s="1001"/>
      <c r="F42" s="1001"/>
      <c r="G42" s="1001"/>
      <c r="H42" s="1001"/>
      <c r="I42" s="1020"/>
      <c r="J42" s="1021"/>
      <c r="K42" s="1021"/>
      <c r="L42" s="1023"/>
      <c r="M42" s="1024"/>
      <c r="O42" s="1" t="n">
        <f aca="false">+O41+1</f>
        <v>40</v>
      </c>
      <c r="P42" s="978" t="str">
        <f aca="false">IFERROR(VLOOKUP(O41,X:AF,9,FALSE()),"")</f>
        <v/>
      </c>
      <c r="Q42" s="978" t="str">
        <f aca="false">IFERROR(VLOOKUP(O42,Y:AG,9,FALSE()),"")</f>
        <v/>
      </c>
      <c r="R42" s="978" t="str">
        <f aca="false">IFERROR(VLOOKUP(O42,Z:AH,9,FALSE()),"")</f>
        <v/>
      </c>
      <c r="S42" s="978" t="str">
        <f aca="false">IFERROR(VLOOKUP($O42,AA:AI,9,FALSE()),"")</f>
        <v/>
      </c>
      <c r="T42" s="978" t="str">
        <f aca="false">IFERROR(VLOOKUP($O42,AB:AJ,9,FALSE()),"")</f>
        <v/>
      </c>
      <c r="U42" s="978" t="str">
        <f aca="false">IFERROR(VLOOKUP($O42,AC:AK,9,FALSE()),"")</f>
        <v/>
      </c>
      <c r="V42" s="978" t="str">
        <f aca="false">IFERROR(VLOOKUP($O42,AD:AL,9,FALSE()),"")</f>
        <v/>
      </c>
      <c r="X42" s="1" t="str">
        <f aca="false">IF(AF42&lt;&gt;"",MAX(X$3:X41)+1,"")</f>
        <v/>
      </c>
      <c r="Y42" s="1" t="str">
        <f aca="false">IF(AG42&lt;&gt;"",MAX(Y$3:Y41)+1,"")</f>
        <v/>
      </c>
      <c r="Z42" s="1" t="str">
        <f aca="false">IF(AH42&lt;&gt;"",MAX(Z$3:Z41)+1,"")</f>
        <v/>
      </c>
      <c r="AA42" s="1" t="str">
        <f aca="false">IF(AI42&lt;&gt;"",MAX(AA$3:AA41)+1,"")</f>
        <v/>
      </c>
      <c r="AB42" s="1" t="str">
        <f aca="false">IF(AJ42&lt;&gt;"",MAX(AB$3:AB41)+1,"")</f>
        <v/>
      </c>
      <c r="AC42" s="1" t="str">
        <f aca="false">IF(AK42&lt;&gt;"",MAX(AC$3:AC41)+1,"")</f>
        <v/>
      </c>
      <c r="AD42" s="1" t="str">
        <f aca="false">IF(AL42&lt;&gt;"",MAX(AD$3:AD41)+1,"")</f>
        <v/>
      </c>
      <c r="AF42" s="1" t="str">
        <f aca="false">IF(B42="","",IF(COUNTIF(AF$3:$AI41,B42)=0,B42,""))</f>
        <v/>
      </c>
      <c r="AG42" s="1" t="str">
        <f aca="false">IF(C42&lt;&gt;"",IF(B42="","",IF($B42='Determinazione classe'!$D$57,IF(COUNTIF(AG$3:$AG41,$C42)=0,$C42,""),"")),"")</f>
        <v/>
      </c>
      <c r="AH42" s="1" t="str">
        <f aca="false">IF(D42&lt;&gt;"",IF(B42="","",IF(AND($B42='Determinazione classe'!$D$57,$C42='Determinazione classe'!$D$58),IF(COUNTIF(AH$3:AH41,$D42)=0,$D42,""),"")),"")</f>
        <v/>
      </c>
      <c r="AI42" s="1" t="str">
        <f aca="false">IF(E42&lt;&gt;"",IF(B42="","",IF(AND($B42='Determinazione classe'!$D$57,$C42='Determinazione classe'!$D$58,$D42='Determinazione classe'!$D$59),IF(COUNTIF(AI$3:AI41,$E42)=0,$E42,""),"")),"")</f>
        <v/>
      </c>
      <c r="AJ42" s="1" t="str">
        <f aca="false">IF(F42&lt;&gt;"",IF(B42="","",IF(AND($B42='Determinazione classe'!$D$57,$C42='Determinazione classe'!$D$58,$D42='Determinazione classe'!$D$59,$E42='Determinazione classe'!$D$60),IF(COUNTIF(AJ$3:AJ41,$F42)=0,$F42,""),"")),"")</f>
        <v/>
      </c>
      <c r="AK42" s="1" t="str">
        <f aca="false">IF(G42&lt;&gt;"",IF(B42="","",IF(AND($B42='Determinazione classe'!$D$57,$C42='Determinazione classe'!$D$58,$D42='Determinazione classe'!$D$59,$E42='Determinazione classe'!$D$60,$F42='Determinazione classe'!$D$61),IF(COUNTIF(AK$3:AK41,$G42)=0,$G42,""),"")),"")</f>
        <v/>
      </c>
      <c r="AL42" s="1" t="str">
        <f aca="false">IF(H42&lt;&gt;"",IF(B42="","",IF(AND($B42='Determinazione classe'!$D$57,$C42='Determinazione classe'!$D$58,$D42='Determinazione classe'!$D$59,$E42='Determinazione classe'!$D$60,$F42='Determinazione classe'!$D$61,$G42='Determinazione classe'!$D$62),IF(COUNTIF(AL$3:AL41,$H42)=0,$H42,""),"")),"")</f>
        <v/>
      </c>
      <c r="AR42" s="1" t="n">
        <f aca="false">+AR41+1</f>
        <v>40</v>
      </c>
      <c r="AS42" s="978" t="str">
        <f aca="false">IFERROR(VLOOKUP(AR42,BC:BK,9,FALSE()),"")</f>
        <v/>
      </c>
      <c r="AT42" s="978" t="str">
        <f aca="false">IFERROR(VLOOKUP($O42,BD:BL,9,FALSE()),"")</f>
        <v/>
      </c>
      <c r="AU42" s="978" t="str">
        <f aca="false">IFERROR(VLOOKUP($O42,BE:BM,9,FALSE()),"")</f>
        <v/>
      </c>
      <c r="AV42" s="978" t="str">
        <f aca="false">IFERROR(VLOOKUP($O42,BF:BN,9,FALSE()),"")</f>
        <v/>
      </c>
      <c r="AW42" s="978" t="str">
        <f aca="false">IFERROR(VLOOKUP($O42,BG:BO,9,FALSE()),"")</f>
        <v/>
      </c>
      <c r="AX42" s="978" t="str">
        <f aca="false">IFERROR(VLOOKUP($O42,BH:BP,9,FALSE()),"")</f>
        <v/>
      </c>
      <c r="AY42" s="978" t="str">
        <f aca="false">IFERROR(VLOOKUP($O42,BI:BQ,9,FALSE()),"")</f>
        <v/>
      </c>
      <c r="BC42" s="1" t="str">
        <f aca="false">IF(BK42&lt;&gt;"",MAX(BC$3:BC41)+1,"")</f>
        <v/>
      </c>
      <c r="BD42" s="1" t="str">
        <f aca="false">IF(BL42&lt;&gt;"",MAX(BD$3:BD41)+1,"")</f>
        <v/>
      </c>
      <c r="BE42" s="1" t="str">
        <f aca="false">IF(BM42&lt;&gt;"",MAX(BE$3:BE41)+1,"")</f>
        <v/>
      </c>
      <c r="BF42" s="1" t="str">
        <f aca="false">IF(BN42&lt;&gt;"",MAX(BF$3:BF41)+1,"")</f>
        <v/>
      </c>
      <c r="BG42" s="1" t="str">
        <f aca="false">IF(BO42&lt;&gt;"",MAX(BG$3:BG41)+1,"")</f>
        <v/>
      </c>
      <c r="BH42" s="1" t="str">
        <f aca="false">IF(BP42&lt;&gt;"",MAX(BH$3:BH41)+1,"")</f>
        <v/>
      </c>
      <c r="BI42" s="1" t="str">
        <f aca="false">IF(BQ42&lt;&gt;"",MAX(BI$3:BI41)+1,"")</f>
        <v/>
      </c>
      <c r="BK42" s="1" t="str">
        <f aca="false">IF(B42&lt;&gt;"",IF(COUNTIF(BK$3:BK41,B42)&gt;0,"",B42),"")</f>
        <v/>
      </c>
      <c r="BL42" s="1" t="str">
        <f aca="false">IF(C42&lt;&gt;"",IF(COUNTIF(BL$3:BL41,C42)&gt;0,"",C42),"")</f>
        <v/>
      </c>
      <c r="BM42" s="1" t="str">
        <f aca="false">IF(D42&lt;&gt;"",IF(COUNTIF(BM$3:BM41,D42)&gt;0,"",D42),"")</f>
        <v/>
      </c>
      <c r="BN42" s="1" t="str">
        <f aca="false">IF(E42&lt;&gt;"",IF(COUNTIF(BN$3:BN41,E42)&gt;0,"",E42),"")</f>
        <v/>
      </c>
      <c r="BO42" s="1" t="str">
        <f aca="false">IF(F42&lt;&gt;"",IF(COUNTIF(BO$3:BO41,F42)&gt;0,"",F42),"")</f>
        <v/>
      </c>
      <c r="BP42" s="1" t="str">
        <f aca="false">IF(G42&lt;&gt;"",IF(COUNTIF(BP$3:BP41,G42)&gt;0,"",G42),"")</f>
        <v/>
      </c>
      <c r="BQ42" s="1" t="str">
        <f aca="false">IF(H42&lt;&gt;"",IF(COUNTIF(BQ$3:BQ41,H42)&gt;0,"",H42),"")</f>
        <v/>
      </c>
    </row>
    <row r="43" customFormat="false" ht="12.75" hidden="false" customHeight="false" outlineLevel="0" collapsed="false">
      <c r="A43" s="1017" t="str">
        <f aca="false">CONCATENATE(B43,C43,D43,E43,F43,G43,H43)</f>
        <v/>
      </c>
      <c r="B43" s="1001"/>
      <c r="C43" s="1001"/>
      <c r="D43" s="1001"/>
      <c r="E43" s="1001"/>
      <c r="F43" s="1001"/>
      <c r="G43" s="1001"/>
      <c r="H43" s="1001"/>
      <c r="I43" s="1020"/>
      <c r="J43" s="1021"/>
      <c r="K43" s="1021"/>
      <c r="L43" s="1023"/>
      <c r="M43" s="1024"/>
      <c r="O43" s="1" t="n">
        <f aca="false">+O42+1</f>
        <v>41</v>
      </c>
      <c r="P43" s="978" t="str">
        <f aca="false">IFERROR(VLOOKUP(O42,X:AF,9,FALSE()),"")</f>
        <v/>
      </c>
      <c r="Q43" s="978" t="str">
        <f aca="false">IFERROR(VLOOKUP(O43,Y:AG,9,FALSE()),"")</f>
        <v/>
      </c>
      <c r="R43" s="978" t="str">
        <f aca="false">IFERROR(VLOOKUP(O43,Z:AH,9,FALSE()),"")</f>
        <v/>
      </c>
      <c r="S43" s="978" t="str">
        <f aca="false">IFERROR(VLOOKUP($O43,AA:AI,9,FALSE()),"")</f>
        <v/>
      </c>
      <c r="T43" s="978" t="str">
        <f aca="false">IFERROR(VLOOKUP($O43,AB:AJ,9,FALSE()),"")</f>
        <v/>
      </c>
      <c r="U43" s="978" t="str">
        <f aca="false">IFERROR(VLOOKUP($O43,AC:AK,9,FALSE()),"")</f>
        <v/>
      </c>
      <c r="V43" s="978" t="str">
        <f aca="false">IFERROR(VLOOKUP($O43,AD:AL,9,FALSE()),"")</f>
        <v/>
      </c>
      <c r="X43" s="1" t="str">
        <f aca="false">IF(AF43&lt;&gt;"",MAX(X$3:X42)+1,"")</f>
        <v/>
      </c>
      <c r="Y43" s="1" t="str">
        <f aca="false">IF(AG43&lt;&gt;"",MAX(Y$3:Y42)+1,"")</f>
        <v/>
      </c>
      <c r="Z43" s="1" t="str">
        <f aca="false">IF(AH43&lt;&gt;"",MAX(Z$3:Z42)+1,"")</f>
        <v/>
      </c>
      <c r="AA43" s="1" t="str">
        <f aca="false">IF(AI43&lt;&gt;"",MAX(AA$3:AA42)+1,"")</f>
        <v/>
      </c>
      <c r="AB43" s="1" t="str">
        <f aca="false">IF(AJ43&lt;&gt;"",MAX(AB$3:AB42)+1,"")</f>
        <v/>
      </c>
      <c r="AC43" s="1" t="str">
        <f aca="false">IF(AK43&lt;&gt;"",MAX(AC$3:AC42)+1,"")</f>
        <v/>
      </c>
      <c r="AD43" s="1" t="str">
        <f aca="false">IF(AL43&lt;&gt;"",MAX(AD$3:AD42)+1,"")</f>
        <v/>
      </c>
      <c r="AF43" s="1" t="str">
        <f aca="false">IF(B43="","",IF(COUNTIF(AF$3:$AI42,B43)=0,B43,""))</f>
        <v/>
      </c>
      <c r="AG43" s="1" t="str">
        <f aca="false">IF(C43&lt;&gt;"",IF(B43="","",IF($B43='Determinazione classe'!$D$57,IF(COUNTIF(AG$3:$AG42,$C43)=0,$C43,""),"")),"")</f>
        <v/>
      </c>
      <c r="AH43" s="1" t="str">
        <f aca="false">IF(D43&lt;&gt;"",IF(B43="","",IF(AND($B43='Determinazione classe'!$D$57,$C43='Determinazione classe'!$D$58),IF(COUNTIF(AH$3:AH42,$D43)=0,$D43,""),"")),"")</f>
        <v/>
      </c>
      <c r="AI43" s="1" t="str">
        <f aca="false">IF(E43&lt;&gt;"",IF(B43="","",IF(AND($B43='Determinazione classe'!$D$57,$C43='Determinazione classe'!$D$58,$D43='Determinazione classe'!$D$59),IF(COUNTIF(AI$3:AI42,$E43)=0,$E43,""),"")),"")</f>
        <v/>
      </c>
      <c r="AJ43" s="1" t="str">
        <f aca="false">IF(F43&lt;&gt;"",IF(B43="","",IF(AND($B43='Determinazione classe'!$D$57,$C43='Determinazione classe'!$D$58,$D43='Determinazione classe'!$D$59,$E43='Determinazione classe'!$D$60),IF(COUNTIF(AJ$3:AJ42,$F43)=0,$F43,""),"")),"")</f>
        <v/>
      </c>
      <c r="AK43" s="1" t="str">
        <f aca="false">IF(G43&lt;&gt;"",IF(B43="","",IF(AND($B43='Determinazione classe'!$D$57,$C43='Determinazione classe'!$D$58,$D43='Determinazione classe'!$D$59,$E43='Determinazione classe'!$D$60,$F43='Determinazione classe'!$D$61),IF(COUNTIF(AK$3:AK42,$G43)=0,$G43,""),"")),"")</f>
        <v/>
      </c>
      <c r="AL43" s="1" t="str">
        <f aca="false">IF(H43&lt;&gt;"",IF(B43="","",IF(AND($B43='Determinazione classe'!$D$57,$C43='Determinazione classe'!$D$58,$D43='Determinazione classe'!$D$59,$E43='Determinazione classe'!$D$60,$F43='Determinazione classe'!$D$61,$G43='Determinazione classe'!$D$62),IF(COUNTIF(AL$3:AL42,$H43)=0,$H43,""),"")),"")</f>
        <v/>
      </c>
      <c r="AR43" s="1" t="n">
        <f aca="false">+AR42+1</f>
        <v>41</v>
      </c>
      <c r="AS43" s="978" t="str">
        <f aca="false">IFERROR(VLOOKUP(AR43,BC:BK,9,FALSE()),"")</f>
        <v/>
      </c>
      <c r="AT43" s="978" t="str">
        <f aca="false">IFERROR(VLOOKUP($O43,BD:BL,9,FALSE()),"")</f>
        <v/>
      </c>
      <c r="AU43" s="978" t="str">
        <f aca="false">IFERROR(VLOOKUP($O43,BE:BM,9,FALSE()),"")</f>
        <v/>
      </c>
      <c r="AV43" s="978" t="str">
        <f aca="false">IFERROR(VLOOKUP($O43,BF:BN,9,FALSE()),"")</f>
        <v/>
      </c>
      <c r="AW43" s="978" t="str">
        <f aca="false">IFERROR(VLOOKUP($O43,BG:BO,9,FALSE()),"")</f>
        <v/>
      </c>
      <c r="AX43" s="978" t="str">
        <f aca="false">IFERROR(VLOOKUP($O43,BH:BP,9,FALSE()),"")</f>
        <v/>
      </c>
      <c r="AY43" s="978" t="str">
        <f aca="false">IFERROR(VLOOKUP($O43,BI:BQ,9,FALSE()),"")</f>
        <v/>
      </c>
      <c r="BC43" s="1" t="str">
        <f aca="false">IF(BK43&lt;&gt;"",MAX(BC$3:BC42)+1,"")</f>
        <v/>
      </c>
      <c r="BD43" s="1" t="str">
        <f aca="false">IF(BL43&lt;&gt;"",MAX(BD$3:BD42)+1,"")</f>
        <v/>
      </c>
      <c r="BE43" s="1" t="str">
        <f aca="false">IF(BM43&lt;&gt;"",MAX(BE$3:BE42)+1,"")</f>
        <v/>
      </c>
      <c r="BF43" s="1" t="str">
        <f aca="false">IF(BN43&lt;&gt;"",MAX(BF$3:BF42)+1,"")</f>
        <v/>
      </c>
      <c r="BG43" s="1" t="str">
        <f aca="false">IF(BO43&lt;&gt;"",MAX(BG$3:BG42)+1,"")</f>
        <v/>
      </c>
      <c r="BH43" s="1" t="str">
        <f aca="false">IF(BP43&lt;&gt;"",MAX(BH$3:BH42)+1,"")</f>
        <v/>
      </c>
      <c r="BI43" s="1" t="str">
        <f aca="false">IF(BQ43&lt;&gt;"",MAX(BI$3:BI42)+1,"")</f>
        <v/>
      </c>
      <c r="BK43" s="1" t="str">
        <f aca="false">IF(B43&lt;&gt;"",IF(COUNTIF(BK$3:BK42,B43)&gt;0,"",B43),"")</f>
        <v/>
      </c>
      <c r="BL43" s="1" t="str">
        <f aca="false">IF(C43&lt;&gt;"",IF(COUNTIF(BL$3:BL42,C43)&gt;0,"",C43),"")</f>
        <v/>
      </c>
      <c r="BM43" s="1" t="str">
        <f aca="false">IF(D43&lt;&gt;"",IF(COUNTIF(BM$3:BM42,D43)&gt;0,"",D43),"")</f>
        <v/>
      </c>
      <c r="BN43" s="1" t="str">
        <f aca="false">IF(E43&lt;&gt;"",IF(COUNTIF(BN$3:BN42,E43)&gt;0,"",E43),"")</f>
        <v/>
      </c>
      <c r="BO43" s="1" t="str">
        <f aca="false">IF(F43&lt;&gt;"",IF(COUNTIF(BO$3:BO42,F43)&gt;0,"",F43),"")</f>
        <v/>
      </c>
      <c r="BP43" s="1" t="str">
        <f aca="false">IF(G43&lt;&gt;"",IF(COUNTIF(BP$3:BP42,G43)&gt;0,"",G43),"")</f>
        <v/>
      </c>
      <c r="BQ43" s="1" t="str">
        <f aca="false">IF(H43&lt;&gt;"",IF(COUNTIF(BQ$3:BQ42,H43)&gt;0,"",H43),"")</f>
        <v/>
      </c>
    </row>
    <row r="44" customFormat="false" ht="12.75" hidden="false" customHeight="false" outlineLevel="0" collapsed="false">
      <c r="A44" s="1017" t="str">
        <f aca="false">CONCATENATE(B44,C44,D44,E44,F44,G44,H44)</f>
        <v/>
      </c>
      <c r="B44" s="1001"/>
      <c r="C44" s="1001"/>
      <c r="D44" s="1001"/>
      <c r="E44" s="1001"/>
      <c r="F44" s="1001"/>
      <c r="G44" s="1001"/>
      <c r="H44" s="1001"/>
      <c r="I44" s="1020"/>
      <c r="J44" s="1021"/>
      <c r="K44" s="1021"/>
      <c r="L44" s="1023"/>
      <c r="M44" s="1024"/>
      <c r="O44" s="1" t="n">
        <f aca="false">+O43+1</f>
        <v>42</v>
      </c>
      <c r="P44" s="978" t="str">
        <f aca="false">IFERROR(VLOOKUP(O43,X:AF,9,FALSE()),"")</f>
        <v/>
      </c>
      <c r="Q44" s="978" t="str">
        <f aca="false">IFERROR(VLOOKUP(O44,Y:AG,9,FALSE()),"")</f>
        <v/>
      </c>
      <c r="R44" s="978" t="str">
        <f aca="false">IFERROR(VLOOKUP(O44,Z:AH,9,FALSE()),"")</f>
        <v/>
      </c>
      <c r="S44" s="978" t="str">
        <f aca="false">IFERROR(VLOOKUP($O44,AA:AI,9,FALSE()),"")</f>
        <v/>
      </c>
      <c r="T44" s="978" t="str">
        <f aca="false">IFERROR(VLOOKUP($O44,AB:AJ,9,FALSE()),"")</f>
        <v/>
      </c>
      <c r="U44" s="978" t="str">
        <f aca="false">IFERROR(VLOOKUP($O44,AC:AK,9,FALSE()),"")</f>
        <v/>
      </c>
      <c r="V44" s="978" t="str">
        <f aca="false">IFERROR(VLOOKUP($O44,AD:AL,9,FALSE()),"")</f>
        <v/>
      </c>
      <c r="X44" s="1" t="str">
        <f aca="false">IF(AF44&lt;&gt;"",MAX(X$3:X43)+1,"")</f>
        <v/>
      </c>
      <c r="Y44" s="1" t="str">
        <f aca="false">IF(AG44&lt;&gt;"",MAX(Y$3:Y43)+1,"")</f>
        <v/>
      </c>
      <c r="Z44" s="1" t="str">
        <f aca="false">IF(AH44&lt;&gt;"",MAX(Z$3:Z43)+1,"")</f>
        <v/>
      </c>
      <c r="AA44" s="1" t="str">
        <f aca="false">IF(AI44&lt;&gt;"",MAX(AA$3:AA43)+1,"")</f>
        <v/>
      </c>
      <c r="AB44" s="1" t="str">
        <f aca="false">IF(AJ44&lt;&gt;"",MAX(AB$3:AB43)+1,"")</f>
        <v/>
      </c>
      <c r="AC44" s="1" t="str">
        <f aca="false">IF(AK44&lt;&gt;"",MAX(AC$3:AC43)+1,"")</f>
        <v/>
      </c>
      <c r="AD44" s="1" t="str">
        <f aca="false">IF(AL44&lt;&gt;"",MAX(AD$3:AD43)+1,"")</f>
        <v/>
      </c>
      <c r="AF44" s="1" t="str">
        <f aca="false">IF(B44="","",IF(COUNTIF(AF$3:$AI43,B44)=0,B44,""))</f>
        <v/>
      </c>
      <c r="AG44" s="1" t="str">
        <f aca="false">IF(C44&lt;&gt;"",IF(B44="","",IF($B44='Determinazione classe'!$D$57,IF(COUNTIF(AG$3:$AG43,$C44)=0,$C44,""),"")),"")</f>
        <v/>
      </c>
      <c r="AH44" s="1" t="str">
        <f aca="false">IF(D44&lt;&gt;"",IF(B44="","",IF(AND($B44='Determinazione classe'!$D$57,$C44='Determinazione classe'!$D$58),IF(COUNTIF(AH$3:AH43,$D44)=0,$D44,""),"")),"")</f>
        <v/>
      </c>
      <c r="AI44" s="1" t="str">
        <f aca="false">IF(E44&lt;&gt;"",IF(B44="","",IF(AND($B44='Determinazione classe'!$D$57,$C44='Determinazione classe'!$D$58,$D44='Determinazione classe'!$D$59),IF(COUNTIF(AI$3:AI43,$E44)=0,$E44,""),"")),"")</f>
        <v/>
      </c>
      <c r="AJ44" s="1" t="str">
        <f aca="false">IF(F44&lt;&gt;"",IF(B44="","",IF(AND($B44='Determinazione classe'!$D$57,$C44='Determinazione classe'!$D$58,$D44='Determinazione classe'!$D$59,$E44='Determinazione classe'!$D$60),IF(COUNTIF(AJ$3:AJ43,$F44)=0,$F44,""),"")),"")</f>
        <v/>
      </c>
      <c r="AK44" s="1" t="str">
        <f aca="false">IF(G44&lt;&gt;"",IF(B44="","",IF(AND($B44='Determinazione classe'!$D$57,$C44='Determinazione classe'!$D$58,$D44='Determinazione classe'!$D$59,$E44='Determinazione classe'!$D$60,$F44='Determinazione classe'!$D$61),IF(COUNTIF(AK$3:AK43,$G44)=0,$G44,""),"")),"")</f>
        <v/>
      </c>
      <c r="AL44" s="1" t="str">
        <f aca="false">IF(H44&lt;&gt;"",IF(B44="","",IF(AND($B44='Determinazione classe'!$D$57,$C44='Determinazione classe'!$D$58,$D44='Determinazione classe'!$D$59,$E44='Determinazione classe'!$D$60,$F44='Determinazione classe'!$D$61,$G44='Determinazione classe'!$D$62),IF(COUNTIF(AL$3:AL43,$H44)=0,$H44,""),"")),"")</f>
        <v/>
      </c>
      <c r="AR44" s="1" t="n">
        <f aca="false">+AR43+1</f>
        <v>42</v>
      </c>
      <c r="AS44" s="978" t="str">
        <f aca="false">IFERROR(VLOOKUP(AR44,BC:BK,9,FALSE()),"")</f>
        <v/>
      </c>
      <c r="AT44" s="978" t="str">
        <f aca="false">IFERROR(VLOOKUP($O44,BD:BL,9,FALSE()),"")</f>
        <v/>
      </c>
      <c r="AU44" s="978" t="str">
        <f aca="false">IFERROR(VLOOKUP($O44,BE:BM,9,FALSE()),"")</f>
        <v/>
      </c>
      <c r="AV44" s="978" t="str">
        <f aca="false">IFERROR(VLOOKUP($O44,BF:BN,9,FALSE()),"")</f>
        <v/>
      </c>
      <c r="AW44" s="978" t="str">
        <f aca="false">IFERROR(VLOOKUP($O44,BG:BO,9,FALSE()),"")</f>
        <v/>
      </c>
      <c r="AX44" s="978" t="str">
        <f aca="false">IFERROR(VLOOKUP($O44,BH:BP,9,FALSE()),"")</f>
        <v/>
      </c>
      <c r="AY44" s="978" t="str">
        <f aca="false">IFERROR(VLOOKUP($O44,BI:BQ,9,FALSE()),"")</f>
        <v/>
      </c>
      <c r="BC44" s="1" t="str">
        <f aca="false">IF(BK44&lt;&gt;"",MAX(BC$3:BC43)+1,"")</f>
        <v/>
      </c>
      <c r="BD44" s="1" t="str">
        <f aca="false">IF(BL44&lt;&gt;"",MAX(BD$3:BD43)+1,"")</f>
        <v/>
      </c>
      <c r="BE44" s="1" t="str">
        <f aca="false">IF(BM44&lt;&gt;"",MAX(BE$3:BE43)+1,"")</f>
        <v/>
      </c>
      <c r="BF44" s="1" t="str">
        <f aca="false">IF(BN44&lt;&gt;"",MAX(BF$3:BF43)+1,"")</f>
        <v/>
      </c>
      <c r="BG44" s="1" t="str">
        <f aca="false">IF(BO44&lt;&gt;"",MAX(BG$3:BG43)+1,"")</f>
        <v/>
      </c>
      <c r="BH44" s="1" t="str">
        <f aca="false">IF(BP44&lt;&gt;"",MAX(BH$3:BH43)+1,"")</f>
        <v/>
      </c>
      <c r="BI44" s="1" t="str">
        <f aca="false">IF(BQ44&lt;&gt;"",MAX(BI$3:BI43)+1,"")</f>
        <v/>
      </c>
      <c r="BK44" s="1" t="str">
        <f aca="false">IF(B44&lt;&gt;"",IF(COUNTIF(BK$3:BK43,B44)&gt;0,"",B44),"")</f>
        <v/>
      </c>
      <c r="BL44" s="1" t="str">
        <f aca="false">IF(C44&lt;&gt;"",IF(COUNTIF(BL$3:BL43,C44)&gt;0,"",C44),"")</f>
        <v/>
      </c>
      <c r="BM44" s="1" t="str">
        <f aca="false">IF(D44&lt;&gt;"",IF(COUNTIF(BM$3:BM43,D44)&gt;0,"",D44),"")</f>
        <v/>
      </c>
      <c r="BN44" s="1" t="str">
        <f aca="false">IF(E44&lt;&gt;"",IF(COUNTIF(BN$3:BN43,E44)&gt;0,"",E44),"")</f>
        <v/>
      </c>
      <c r="BO44" s="1" t="str">
        <f aca="false">IF(F44&lt;&gt;"",IF(COUNTIF(BO$3:BO43,F44)&gt;0,"",F44),"")</f>
        <v/>
      </c>
      <c r="BP44" s="1" t="str">
        <f aca="false">IF(G44&lt;&gt;"",IF(COUNTIF(BP$3:BP43,G44)&gt;0,"",G44),"")</f>
        <v/>
      </c>
      <c r="BQ44" s="1" t="str">
        <f aca="false">IF(H44&lt;&gt;"",IF(COUNTIF(BQ$3:BQ43,H44)&gt;0,"",H44),"")</f>
        <v/>
      </c>
    </row>
    <row r="45" customFormat="false" ht="12.75" hidden="false" customHeight="false" outlineLevel="0" collapsed="false">
      <c r="A45" s="1017" t="str">
        <f aca="false">CONCATENATE(B45,C45,D45,E45,F45,G45,H45)</f>
        <v/>
      </c>
      <c r="B45" s="1001"/>
      <c r="C45" s="1001"/>
      <c r="D45" s="1001"/>
      <c r="E45" s="1001"/>
      <c r="F45" s="1001"/>
      <c r="G45" s="1001"/>
      <c r="H45" s="1001"/>
      <c r="I45" s="1020"/>
      <c r="J45" s="1021"/>
      <c r="K45" s="1021"/>
      <c r="L45" s="1023"/>
      <c r="M45" s="1024"/>
      <c r="O45" s="1" t="n">
        <f aca="false">+O44+1</f>
        <v>43</v>
      </c>
      <c r="P45" s="978" t="str">
        <f aca="false">IFERROR(VLOOKUP(O44,X:AF,9,FALSE()),"")</f>
        <v/>
      </c>
      <c r="Q45" s="978" t="str">
        <f aca="false">IFERROR(VLOOKUP(O45,Y:AG,9,FALSE()),"")</f>
        <v/>
      </c>
      <c r="R45" s="978" t="str">
        <f aca="false">IFERROR(VLOOKUP(O45,Z:AH,9,FALSE()),"")</f>
        <v/>
      </c>
      <c r="S45" s="978" t="str">
        <f aca="false">IFERROR(VLOOKUP($O45,AA:AI,9,FALSE()),"")</f>
        <v/>
      </c>
      <c r="T45" s="978" t="str">
        <f aca="false">IFERROR(VLOOKUP($O45,AB:AJ,9,FALSE()),"")</f>
        <v/>
      </c>
      <c r="U45" s="978" t="str">
        <f aca="false">IFERROR(VLOOKUP($O45,AC:AK,9,FALSE()),"")</f>
        <v/>
      </c>
      <c r="V45" s="978" t="str">
        <f aca="false">IFERROR(VLOOKUP($O45,AD:AL,9,FALSE()),"")</f>
        <v/>
      </c>
      <c r="X45" s="1" t="str">
        <f aca="false">IF(AF45&lt;&gt;"",MAX(X$3:X44)+1,"")</f>
        <v/>
      </c>
      <c r="Y45" s="1" t="str">
        <f aca="false">IF(AG45&lt;&gt;"",MAX(Y$3:Y44)+1,"")</f>
        <v/>
      </c>
      <c r="Z45" s="1" t="str">
        <f aca="false">IF(AH45&lt;&gt;"",MAX(Z$3:Z44)+1,"")</f>
        <v/>
      </c>
      <c r="AA45" s="1" t="str">
        <f aca="false">IF(AI45&lt;&gt;"",MAX(AA$3:AA44)+1,"")</f>
        <v/>
      </c>
      <c r="AB45" s="1" t="str">
        <f aca="false">IF(AJ45&lt;&gt;"",MAX(AB$3:AB44)+1,"")</f>
        <v/>
      </c>
      <c r="AC45" s="1" t="str">
        <f aca="false">IF(AK45&lt;&gt;"",MAX(AC$3:AC44)+1,"")</f>
        <v/>
      </c>
      <c r="AD45" s="1" t="str">
        <f aca="false">IF(AL45&lt;&gt;"",MAX(AD$3:AD44)+1,"")</f>
        <v/>
      </c>
      <c r="AF45" s="1" t="str">
        <f aca="false">IF(B45="","",IF(COUNTIF(AF$3:$AI44,B45)=0,B45,""))</f>
        <v/>
      </c>
      <c r="AG45" s="1" t="str">
        <f aca="false">IF(C45&lt;&gt;"",IF(B45="","",IF($B45='Determinazione classe'!$D$57,IF(COUNTIF(AG$3:$AG44,$C45)=0,$C45,""),"")),"")</f>
        <v/>
      </c>
      <c r="AH45" s="1" t="str">
        <f aca="false">IF(D45&lt;&gt;"",IF(B45="","",IF(AND($B45='Determinazione classe'!$D$57,$C45='Determinazione classe'!$D$58),IF(COUNTIF(AH$3:AH44,$D45)=0,$D45,""),"")),"")</f>
        <v/>
      </c>
      <c r="AI45" s="1" t="str">
        <f aca="false">IF(E45&lt;&gt;"",IF(B45="","",IF(AND($B45='Determinazione classe'!$D$57,$C45='Determinazione classe'!$D$58,$D45='Determinazione classe'!$D$59),IF(COUNTIF(AI$3:AI44,$E45)=0,$E45,""),"")),"")</f>
        <v/>
      </c>
      <c r="AJ45" s="1" t="str">
        <f aca="false">IF(F45&lt;&gt;"",IF(B45="","",IF(AND($B45='Determinazione classe'!$D$57,$C45='Determinazione classe'!$D$58,$D45='Determinazione classe'!$D$59,$E45='Determinazione classe'!$D$60),IF(COUNTIF(AJ$3:AJ44,$F45)=0,$F45,""),"")),"")</f>
        <v/>
      </c>
      <c r="AK45" s="1" t="str">
        <f aca="false">IF(G45&lt;&gt;"",IF(B45="","",IF(AND($B45='Determinazione classe'!$D$57,$C45='Determinazione classe'!$D$58,$D45='Determinazione classe'!$D$59,$E45='Determinazione classe'!$D$60,$F45='Determinazione classe'!$D$61),IF(COUNTIF(AK$3:AK44,$G45)=0,$G45,""),"")),"")</f>
        <v/>
      </c>
      <c r="AL45" s="1" t="str">
        <f aca="false">IF(H45&lt;&gt;"",IF(B45="","",IF(AND($B45='Determinazione classe'!$D$57,$C45='Determinazione classe'!$D$58,$D45='Determinazione classe'!$D$59,$E45='Determinazione classe'!$D$60,$F45='Determinazione classe'!$D$61,$G45='Determinazione classe'!$D$62),IF(COUNTIF(AL$3:AL44,$H45)=0,$H45,""),"")),"")</f>
        <v/>
      </c>
      <c r="AR45" s="1" t="n">
        <f aca="false">+AR44+1</f>
        <v>43</v>
      </c>
      <c r="AS45" s="978" t="str">
        <f aca="false">IFERROR(VLOOKUP(AR45,BC:BK,9,FALSE()),"")</f>
        <v/>
      </c>
      <c r="AT45" s="978" t="str">
        <f aca="false">IFERROR(VLOOKUP($O45,BD:BL,9,FALSE()),"")</f>
        <v/>
      </c>
      <c r="AU45" s="978" t="str">
        <f aca="false">IFERROR(VLOOKUP($O45,BE:BM,9,FALSE()),"")</f>
        <v/>
      </c>
      <c r="AV45" s="978" t="str">
        <f aca="false">IFERROR(VLOOKUP($O45,BF:BN,9,FALSE()),"")</f>
        <v/>
      </c>
      <c r="AW45" s="978" t="str">
        <f aca="false">IFERROR(VLOOKUP($O45,BG:BO,9,FALSE()),"")</f>
        <v/>
      </c>
      <c r="AX45" s="978" t="str">
        <f aca="false">IFERROR(VLOOKUP($O45,BH:BP,9,FALSE()),"")</f>
        <v/>
      </c>
      <c r="AY45" s="978" t="str">
        <f aca="false">IFERROR(VLOOKUP($O45,BI:BQ,9,FALSE()),"")</f>
        <v/>
      </c>
      <c r="BC45" s="1" t="str">
        <f aca="false">IF(BK45&lt;&gt;"",MAX(BC$3:BC44)+1,"")</f>
        <v/>
      </c>
      <c r="BD45" s="1" t="str">
        <f aca="false">IF(BL45&lt;&gt;"",MAX(BD$3:BD44)+1,"")</f>
        <v/>
      </c>
      <c r="BE45" s="1" t="str">
        <f aca="false">IF(BM45&lt;&gt;"",MAX(BE$3:BE44)+1,"")</f>
        <v/>
      </c>
      <c r="BF45" s="1" t="str">
        <f aca="false">IF(BN45&lt;&gt;"",MAX(BF$3:BF44)+1,"")</f>
        <v/>
      </c>
      <c r="BG45" s="1" t="str">
        <f aca="false">IF(BO45&lt;&gt;"",MAX(BG$3:BG44)+1,"")</f>
        <v/>
      </c>
      <c r="BH45" s="1" t="str">
        <f aca="false">IF(BP45&lt;&gt;"",MAX(BH$3:BH44)+1,"")</f>
        <v/>
      </c>
      <c r="BI45" s="1" t="str">
        <f aca="false">IF(BQ45&lt;&gt;"",MAX(BI$3:BI44)+1,"")</f>
        <v/>
      </c>
      <c r="BK45" s="1" t="str">
        <f aca="false">IF(B45&lt;&gt;"",IF(COUNTIF(BK$3:BK44,B45)&gt;0,"",B45),"")</f>
        <v/>
      </c>
      <c r="BL45" s="1" t="str">
        <f aca="false">IF(C45&lt;&gt;"",IF(COUNTIF(BL$3:BL44,C45)&gt;0,"",C45),"")</f>
        <v/>
      </c>
      <c r="BM45" s="1" t="str">
        <f aca="false">IF(D45&lt;&gt;"",IF(COUNTIF(BM$3:BM44,D45)&gt;0,"",D45),"")</f>
        <v/>
      </c>
      <c r="BN45" s="1" t="str">
        <f aca="false">IF(E45&lt;&gt;"",IF(COUNTIF(BN$3:BN44,E45)&gt;0,"",E45),"")</f>
        <v/>
      </c>
      <c r="BO45" s="1" t="str">
        <f aca="false">IF(F45&lt;&gt;"",IF(COUNTIF(BO$3:BO44,F45)&gt;0,"",F45),"")</f>
        <v/>
      </c>
      <c r="BP45" s="1" t="str">
        <f aca="false">IF(G45&lt;&gt;"",IF(COUNTIF(BP$3:BP44,G45)&gt;0,"",G45),"")</f>
        <v/>
      </c>
      <c r="BQ45" s="1" t="str">
        <f aca="false">IF(H45&lt;&gt;"",IF(COUNTIF(BQ$3:BQ44,H45)&gt;0,"",H45),"")</f>
        <v/>
      </c>
    </row>
    <row r="46" customFormat="false" ht="12.75" hidden="false" customHeight="false" outlineLevel="0" collapsed="false">
      <c r="A46" s="1017" t="str">
        <f aca="false">CONCATENATE(B46,C46,D46,E46,F46,G46,H46)</f>
        <v/>
      </c>
      <c r="B46" s="1001"/>
      <c r="C46" s="1001"/>
      <c r="D46" s="1001"/>
      <c r="E46" s="1001"/>
      <c r="F46" s="1001"/>
      <c r="G46" s="1001"/>
      <c r="H46" s="1001"/>
      <c r="I46" s="1020"/>
      <c r="J46" s="1021"/>
      <c r="K46" s="1021"/>
      <c r="L46" s="1023"/>
      <c r="M46" s="1024"/>
      <c r="O46" s="1" t="n">
        <f aca="false">+O45+1</f>
        <v>44</v>
      </c>
      <c r="P46" s="978" t="str">
        <f aca="false">IFERROR(VLOOKUP(O45,X:AF,9,FALSE()),"")</f>
        <v/>
      </c>
      <c r="Q46" s="978" t="str">
        <f aca="false">IFERROR(VLOOKUP(O46,Y:AG,9,FALSE()),"")</f>
        <v/>
      </c>
      <c r="R46" s="978" t="str">
        <f aca="false">IFERROR(VLOOKUP(O46,Z:AH,9,FALSE()),"")</f>
        <v/>
      </c>
      <c r="S46" s="978" t="str">
        <f aca="false">IFERROR(VLOOKUP($O46,AA:AI,9,FALSE()),"")</f>
        <v/>
      </c>
      <c r="T46" s="978" t="str">
        <f aca="false">IFERROR(VLOOKUP($O46,AB:AJ,9,FALSE()),"")</f>
        <v/>
      </c>
      <c r="U46" s="978" t="str">
        <f aca="false">IFERROR(VLOOKUP($O46,AC:AK,9,FALSE()),"")</f>
        <v/>
      </c>
      <c r="V46" s="978" t="str">
        <f aca="false">IFERROR(VLOOKUP($O46,AD:AL,9,FALSE()),"")</f>
        <v/>
      </c>
      <c r="X46" s="1" t="str">
        <f aca="false">IF(AF46&lt;&gt;"",MAX(X$3:X45)+1,"")</f>
        <v/>
      </c>
      <c r="Y46" s="1" t="str">
        <f aca="false">IF(AG46&lt;&gt;"",MAX(Y$3:Y45)+1,"")</f>
        <v/>
      </c>
      <c r="Z46" s="1" t="str">
        <f aca="false">IF(AH46&lt;&gt;"",MAX(Z$3:Z45)+1,"")</f>
        <v/>
      </c>
      <c r="AA46" s="1" t="str">
        <f aca="false">IF(AI46&lt;&gt;"",MAX(AA$3:AA45)+1,"")</f>
        <v/>
      </c>
      <c r="AB46" s="1" t="str">
        <f aca="false">IF(AJ46&lt;&gt;"",MAX(AB$3:AB45)+1,"")</f>
        <v/>
      </c>
      <c r="AC46" s="1" t="str">
        <f aca="false">IF(AK46&lt;&gt;"",MAX(AC$3:AC45)+1,"")</f>
        <v/>
      </c>
      <c r="AD46" s="1" t="str">
        <f aca="false">IF(AL46&lt;&gt;"",MAX(AD$3:AD45)+1,"")</f>
        <v/>
      </c>
      <c r="AF46" s="1" t="str">
        <f aca="false">IF(B46="","",IF(COUNTIF(AF$3:$AI45,B46)=0,B46,""))</f>
        <v/>
      </c>
      <c r="AG46" s="1" t="str">
        <f aca="false">IF(C46&lt;&gt;"",IF(B46="","",IF($B46='Determinazione classe'!$D$57,IF(COUNTIF(AG$3:$AG45,$C46)=0,$C46,""),"")),"")</f>
        <v/>
      </c>
      <c r="AH46" s="1" t="str">
        <f aca="false">IF(D46&lt;&gt;"",IF(B46="","",IF(AND($B46='Determinazione classe'!$D$57,$C46='Determinazione classe'!$D$58),IF(COUNTIF(AH$3:AH45,$D46)=0,$D46,""),"")),"")</f>
        <v/>
      </c>
      <c r="AI46" s="1" t="str">
        <f aca="false">IF(E46&lt;&gt;"",IF(B46="","",IF(AND($B46='Determinazione classe'!$D$57,$C46='Determinazione classe'!$D$58,$D46='Determinazione classe'!$D$59),IF(COUNTIF(AI$3:AI45,$E46)=0,$E46,""),"")),"")</f>
        <v/>
      </c>
      <c r="AJ46" s="1" t="str">
        <f aca="false">IF(F46&lt;&gt;"",IF(B46="","",IF(AND($B46='Determinazione classe'!$D$57,$C46='Determinazione classe'!$D$58,$D46='Determinazione classe'!$D$59,$E46='Determinazione classe'!$D$60),IF(COUNTIF(AJ$3:AJ45,$F46)=0,$F46,""),"")),"")</f>
        <v/>
      </c>
      <c r="AK46" s="1" t="str">
        <f aca="false">IF(G46&lt;&gt;"",IF(B46="","",IF(AND($B46='Determinazione classe'!$D$57,$C46='Determinazione classe'!$D$58,$D46='Determinazione classe'!$D$59,$E46='Determinazione classe'!$D$60,$F46='Determinazione classe'!$D$61),IF(COUNTIF(AK$3:AK45,$G46)=0,$G46,""),"")),"")</f>
        <v/>
      </c>
      <c r="AL46" s="1" t="str">
        <f aca="false">IF(H46&lt;&gt;"",IF(B46="","",IF(AND($B46='Determinazione classe'!$D$57,$C46='Determinazione classe'!$D$58,$D46='Determinazione classe'!$D$59,$E46='Determinazione classe'!$D$60,$F46='Determinazione classe'!$D$61,$G46='Determinazione classe'!$D$62),IF(COUNTIF(AL$3:AL45,$H46)=0,$H46,""),"")),"")</f>
        <v/>
      </c>
      <c r="AR46" s="1" t="n">
        <f aca="false">+AR45+1</f>
        <v>44</v>
      </c>
      <c r="AS46" s="978" t="str">
        <f aca="false">IFERROR(VLOOKUP(AR46,BC:BK,9,FALSE()),"")</f>
        <v/>
      </c>
      <c r="AT46" s="978" t="str">
        <f aca="false">IFERROR(VLOOKUP($O46,BD:BL,9,FALSE()),"")</f>
        <v/>
      </c>
      <c r="AU46" s="978" t="str">
        <f aca="false">IFERROR(VLOOKUP($O46,BE:BM,9,FALSE()),"")</f>
        <v/>
      </c>
      <c r="AV46" s="978" t="str">
        <f aca="false">IFERROR(VLOOKUP($O46,BF:BN,9,FALSE()),"")</f>
        <v/>
      </c>
      <c r="AW46" s="978" t="str">
        <f aca="false">IFERROR(VLOOKUP($O46,BG:BO,9,FALSE()),"")</f>
        <v/>
      </c>
      <c r="AX46" s="978" t="str">
        <f aca="false">IFERROR(VLOOKUP($O46,BH:BP,9,FALSE()),"")</f>
        <v/>
      </c>
      <c r="AY46" s="978" t="str">
        <f aca="false">IFERROR(VLOOKUP($O46,BI:BQ,9,FALSE()),"")</f>
        <v/>
      </c>
      <c r="BC46" s="1" t="str">
        <f aca="false">IF(BK46&lt;&gt;"",MAX(BC$3:BC45)+1,"")</f>
        <v/>
      </c>
      <c r="BD46" s="1" t="str">
        <f aca="false">IF(BL46&lt;&gt;"",MAX(BD$3:BD45)+1,"")</f>
        <v/>
      </c>
      <c r="BE46" s="1" t="str">
        <f aca="false">IF(BM46&lt;&gt;"",MAX(BE$3:BE45)+1,"")</f>
        <v/>
      </c>
      <c r="BF46" s="1" t="str">
        <f aca="false">IF(BN46&lt;&gt;"",MAX(BF$3:BF45)+1,"")</f>
        <v/>
      </c>
      <c r="BG46" s="1" t="str">
        <f aca="false">IF(BO46&lt;&gt;"",MAX(BG$3:BG45)+1,"")</f>
        <v/>
      </c>
      <c r="BH46" s="1" t="str">
        <f aca="false">IF(BP46&lt;&gt;"",MAX(BH$3:BH45)+1,"")</f>
        <v/>
      </c>
      <c r="BI46" s="1" t="str">
        <f aca="false">IF(BQ46&lt;&gt;"",MAX(BI$3:BI45)+1,"")</f>
        <v/>
      </c>
      <c r="BK46" s="1" t="str">
        <f aca="false">IF(B46&lt;&gt;"",IF(COUNTIF(BK$3:BK45,B46)&gt;0,"",B46),"")</f>
        <v/>
      </c>
      <c r="BL46" s="1" t="str">
        <f aca="false">IF(C46&lt;&gt;"",IF(COUNTIF(BL$3:BL45,C46)&gt;0,"",C46),"")</f>
        <v/>
      </c>
      <c r="BM46" s="1" t="str">
        <f aca="false">IF(D46&lt;&gt;"",IF(COUNTIF(BM$3:BM45,D46)&gt;0,"",D46),"")</f>
        <v/>
      </c>
      <c r="BN46" s="1" t="str">
        <f aca="false">IF(E46&lt;&gt;"",IF(COUNTIF(BN$3:BN45,E46)&gt;0,"",E46),"")</f>
        <v/>
      </c>
      <c r="BO46" s="1" t="str">
        <f aca="false">IF(F46&lt;&gt;"",IF(COUNTIF(BO$3:BO45,F46)&gt;0,"",F46),"")</f>
        <v/>
      </c>
      <c r="BP46" s="1" t="str">
        <f aca="false">IF(G46&lt;&gt;"",IF(COUNTIF(BP$3:BP45,G46)&gt;0,"",G46),"")</f>
        <v/>
      </c>
      <c r="BQ46" s="1" t="str">
        <f aca="false">IF(H46&lt;&gt;"",IF(COUNTIF(BQ$3:BQ45,H46)&gt;0,"",H46),"")</f>
        <v/>
      </c>
    </row>
    <row r="47" customFormat="false" ht="12.75" hidden="false" customHeight="false" outlineLevel="0" collapsed="false">
      <c r="A47" s="1017" t="str">
        <f aca="false">CONCATENATE(B47,C47,D47,E47,F47,G47,H47)</f>
        <v/>
      </c>
      <c r="B47" s="1001"/>
      <c r="C47" s="1001"/>
      <c r="D47" s="1001"/>
      <c r="E47" s="1001"/>
      <c r="F47" s="1001"/>
      <c r="G47" s="1001"/>
      <c r="H47" s="1001"/>
      <c r="I47" s="1020"/>
      <c r="J47" s="1021"/>
      <c r="K47" s="1021"/>
      <c r="L47" s="1023"/>
      <c r="M47" s="1024"/>
      <c r="O47" s="1" t="n">
        <f aca="false">+O46+1</f>
        <v>45</v>
      </c>
      <c r="P47" s="978" t="str">
        <f aca="false">IFERROR(VLOOKUP(O46,X:AF,9,FALSE()),"")</f>
        <v/>
      </c>
      <c r="Q47" s="978" t="str">
        <f aca="false">IFERROR(VLOOKUP(O47,Y:AG,9,FALSE()),"")</f>
        <v/>
      </c>
      <c r="R47" s="978" t="str">
        <f aca="false">IFERROR(VLOOKUP(O47,Z:AH,9,FALSE()),"")</f>
        <v/>
      </c>
      <c r="S47" s="978" t="str">
        <f aca="false">IFERROR(VLOOKUP($O47,AA:AI,9,FALSE()),"")</f>
        <v/>
      </c>
      <c r="T47" s="978" t="str">
        <f aca="false">IFERROR(VLOOKUP($O47,AB:AJ,9,FALSE()),"")</f>
        <v/>
      </c>
      <c r="U47" s="978" t="str">
        <f aca="false">IFERROR(VLOOKUP($O47,AC:AK,9,FALSE()),"")</f>
        <v/>
      </c>
      <c r="V47" s="978" t="str">
        <f aca="false">IFERROR(VLOOKUP($O47,AD:AL,9,FALSE()),"")</f>
        <v/>
      </c>
      <c r="X47" s="1" t="str">
        <f aca="false">IF(AF47&lt;&gt;"",MAX(X$3:X46)+1,"")</f>
        <v/>
      </c>
      <c r="Y47" s="1" t="str">
        <f aca="false">IF(AG47&lt;&gt;"",MAX(Y$3:Y46)+1,"")</f>
        <v/>
      </c>
      <c r="Z47" s="1" t="str">
        <f aca="false">IF(AH47&lt;&gt;"",MAX(Z$3:Z46)+1,"")</f>
        <v/>
      </c>
      <c r="AA47" s="1" t="str">
        <f aca="false">IF(AI47&lt;&gt;"",MAX(AA$3:AA46)+1,"")</f>
        <v/>
      </c>
      <c r="AB47" s="1" t="str">
        <f aca="false">IF(AJ47&lt;&gt;"",MAX(AB$3:AB46)+1,"")</f>
        <v/>
      </c>
      <c r="AC47" s="1" t="str">
        <f aca="false">IF(AK47&lt;&gt;"",MAX(AC$3:AC46)+1,"")</f>
        <v/>
      </c>
      <c r="AD47" s="1" t="str">
        <f aca="false">IF(AL47&lt;&gt;"",MAX(AD$3:AD46)+1,"")</f>
        <v/>
      </c>
      <c r="AF47" s="1" t="str">
        <f aca="false">IF(B47="","",IF(COUNTIF(AF$3:$AI46,B47)=0,B47,""))</f>
        <v/>
      </c>
      <c r="AG47" s="1" t="str">
        <f aca="false">IF(C47&lt;&gt;"",IF(B47="","",IF($B47='Determinazione classe'!$D$57,IF(COUNTIF(AG$3:$AG46,$C47)=0,$C47,""),"")),"")</f>
        <v/>
      </c>
      <c r="AH47" s="1" t="str">
        <f aca="false">IF(D47&lt;&gt;"",IF(B47="","",IF(AND($B47='Determinazione classe'!$D$57,$C47='Determinazione classe'!$D$58),IF(COUNTIF(AH$3:AH46,$D47)=0,$D47,""),"")),"")</f>
        <v/>
      </c>
      <c r="AI47" s="1" t="str">
        <f aca="false">IF(E47&lt;&gt;"",IF(B47="","",IF(AND($B47='Determinazione classe'!$D$57,$C47='Determinazione classe'!$D$58,$D47='Determinazione classe'!$D$59),IF(COUNTIF(AI$3:AI46,$E47)=0,$E47,""),"")),"")</f>
        <v/>
      </c>
      <c r="AJ47" s="1" t="str">
        <f aca="false">IF(F47&lt;&gt;"",IF(B47="","",IF(AND($B47='Determinazione classe'!$D$57,$C47='Determinazione classe'!$D$58,$D47='Determinazione classe'!$D$59,$E47='Determinazione classe'!$D$60),IF(COUNTIF(AJ$3:AJ46,$F47)=0,$F47,""),"")),"")</f>
        <v/>
      </c>
      <c r="AK47" s="1" t="str">
        <f aca="false">IF(G47&lt;&gt;"",IF(B47="","",IF(AND($B47='Determinazione classe'!$D$57,$C47='Determinazione classe'!$D$58,$D47='Determinazione classe'!$D$59,$E47='Determinazione classe'!$D$60,$F47='Determinazione classe'!$D$61),IF(COUNTIF(AK$3:AK46,$G47)=0,$G47,""),"")),"")</f>
        <v/>
      </c>
      <c r="AL47" s="1" t="str">
        <f aca="false">IF(H47&lt;&gt;"",IF(B47="","",IF(AND($B47='Determinazione classe'!$D$57,$C47='Determinazione classe'!$D$58,$D47='Determinazione classe'!$D$59,$E47='Determinazione classe'!$D$60,$F47='Determinazione classe'!$D$61,$G47='Determinazione classe'!$D$62),IF(COUNTIF(AL$3:AL46,$H47)=0,$H47,""),"")),"")</f>
        <v/>
      </c>
      <c r="AR47" s="1" t="n">
        <f aca="false">+AR46+1</f>
        <v>45</v>
      </c>
      <c r="AS47" s="978" t="str">
        <f aca="false">IFERROR(VLOOKUP(AR47,BC:BK,9,FALSE()),"")</f>
        <v/>
      </c>
      <c r="AT47" s="978" t="str">
        <f aca="false">IFERROR(VLOOKUP($O47,BD:BL,9,FALSE()),"")</f>
        <v/>
      </c>
      <c r="AU47" s="978" t="str">
        <f aca="false">IFERROR(VLOOKUP($O47,BE:BM,9,FALSE()),"")</f>
        <v/>
      </c>
      <c r="AV47" s="978" t="str">
        <f aca="false">IFERROR(VLOOKUP($O47,BF:BN,9,FALSE()),"")</f>
        <v/>
      </c>
      <c r="AW47" s="978" t="str">
        <f aca="false">IFERROR(VLOOKUP($O47,BG:BO,9,FALSE()),"")</f>
        <v/>
      </c>
      <c r="AX47" s="978" t="str">
        <f aca="false">IFERROR(VLOOKUP($O47,BH:BP,9,FALSE()),"")</f>
        <v/>
      </c>
      <c r="AY47" s="978" t="str">
        <f aca="false">IFERROR(VLOOKUP($O47,BI:BQ,9,FALSE()),"")</f>
        <v/>
      </c>
      <c r="BC47" s="1" t="str">
        <f aca="false">IF(BK47&lt;&gt;"",MAX(BC$3:BC46)+1,"")</f>
        <v/>
      </c>
      <c r="BD47" s="1" t="str">
        <f aca="false">IF(BL47&lt;&gt;"",MAX(BD$3:BD46)+1,"")</f>
        <v/>
      </c>
      <c r="BE47" s="1" t="str">
        <f aca="false">IF(BM47&lt;&gt;"",MAX(BE$3:BE46)+1,"")</f>
        <v/>
      </c>
      <c r="BF47" s="1" t="str">
        <f aca="false">IF(BN47&lt;&gt;"",MAX(BF$3:BF46)+1,"")</f>
        <v/>
      </c>
      <c r="BG47" s="1" t="str">
        <f aca="false">IF(BO47&lt;&gt;"",MAX(BG$3:BG46)+1,"")</f>
        <v/>
      </c>
      <c r="BH47" s="1" t="str">
        <f aca="false">IF(BP47&lt;&gt;"",MAX(BH$3:BH46)+1,"")</f>
        <v/>
      </c>
      <c r="BI47" s="1" t="str">
        <f aca="false">IF(BQ47&lt;&gt;"",MAX(BI$3:BI46)+1,"")</f>
        <v/>
      </c>
      <c r="BK47" s="1" t="str">
        <f aca="false">IF(B47&lt;&gt;"",IF(COUNTIF(BK$3:BK46,B47)&gt;0,"",B47),"")</f>
        <v/>
      </c>
      <c r="BL47" s="1" t="str">
        <f aca="false">IF(C47&lt;&gt;"",IF(COUNTIF(BL$3:BL46,C47)&gt;0,"",C47),"")</f>
        <v/>
      </c>
      <c r="BM47" s="1" t="str">
        <f aca="false">IF(D47&lt;&gt;"",IF(COUNTIF(BM$3:BM46,D47)&gt;0,"",D47),"")</f>
        <v/>
      </c>
      <c r="BN47" s="1" t="str">
        <f aca="false">IF(E47&lt;&gt;"",IF(COUNTIF(BN$3:BN46,E47)&gt;0,"",E47),"")</f>
        <v/>
      </c>
      <c r="BO47" s="1" t="str">
        <f aca="false">IF(F47&lt;&gt;"",IF(COUNTIF(BO$3:BO46,F47)&gt;0,"",F47),"")</f>
        <v/>
      </c>
      <c r="BP47" s="1" t="str">
        <f aca="false">IF(G47&lt;&gt;"",IF(COUNTIF(BP$3:BP46,G47)&gt;0,"",G47),"")</f>
        <v/>
      </c>
      <c r="BQ47" s="1" t="str">
        <f aca="false">IF(H47&lt;&gt;"",IF(COUNTIF(BQ$3:BQ46,H47)&gt;0,"",H47),"")</f>
        <v/>
      </c>
    </row>
    <row r="48" customFormat="false" ht="12.75" hidden="false" customHeight="false" outlineLevel="0" collapsed="false">
      <c r="A48" s="1017" t="str">
        <f aca="false">CONCATENATE(B48,C48,D48,E48,F48,G48,H48)</f>
        <v/>
      </c>
      <c r="B48" s="1001"/>
      <c r="C48" s="1001"/>
      <c r="D48" s="1001"/>
      <c r="E48" s="1001"/>
      <c r="F48" s="1001"/>
      <c r="G48" s="1001"/>
      <c r="H48" s="1001"/>
      <c r="I48" s="1020"/>
      <c r="J48" s="1021"/>
      <c r="K48" s="1021"/>
      <c r="L48" s="1023"/>
      <c r="M48" s="1024"/>
      <c r="O48" s="1" t="n">
        <f aca="false">+O47+1</f>
        <v>46</v>
      </c>
      <c r="P48" s="978" t="str">
        <f aca="false">IFERROR(VLOOKUP(O47,X:AF,9,FALSE()),"")</f>
        <v/>
      </c>
      <c r="Q48" s="978" t="str">
        <f aca="false">IFERROR(VLOOKUP(O48,Y:AG,9,FALSE()),"")</f>
        <v/>
      </c>
      <c r="R48" s="978" t="str">
        <f aca="false">IFERROR(VLOOKUP(O48,Z:AH,9,FALSE()),"")</f>
        <v/>
      </c>
      <c r="S48" s="978" t="str">
        <f aca="false">IFERROR(VLOOKUP($O48,AA:AI,9,FALSE()),"")</f>
        <v/>
      </c>
      <c r="T48" s="978" t="str">
        <f aca="false">IFERROR(VLOOKUP($O48,AB:AJ,9,FALSE()),"")</f>
        <v/>
      </c>
      <c r="U48" s="978" t="str">
        <f aca="false">IFERROR(VLOOKUP($O48,AC:AK,9,FALSE()),"")</f>
        <v/>
      </c>
      <c r="V48" s="978" t="str">
        <f aca="false">IFERROR(VLOOKUP($O48,AD:AL,9,FALSE()),"")</f>
        <v/>
      </c>
      <c r="X48" s="1" t="str">
        <f aca="false">IF(AF48&lt;&gt;"",MAX(X$3:X47)+1,"")</f>
        <v/>
      </c>
      <c r="Y48" s="1" t="str">
        <f aca="false">IF(AG48&lt;&gt;"",MAX(Y$3:Y47)+1,"")</f>
        <v/>
      </c>
      <c r="Z48" s="1" t="str">
        <f aca="false">IF(AH48&lt;&gt;"",MAX(Z$3:Z47)+1,"")</f>
        <v/>
      </c>
      <c r="AA48" s="1" t="str">
        <f aca="false">IF(AI48&lt;&gt;"",MAX(AA$3:AA47)+1,"")</f>
        <v/>
      </c>
      <c r="AB48" s="1" t="str">
        <f aca="false">IF(AJ48&lt;&gt;"",MAX(AB$3:AB47)+1,"")</f>
        <v/>
      </c>
      <c r="AC48" s="1" t="str">
        <f aca="false">IF(AK48&lt;&gt;"",MAX(AC$3:AC47)+1,"")</f>
        <v/>
      </c>
      <c r="AD48" s="1" t="str">
        <f aca="false">IF(AL48&lt;&gt;"",MAX(AD$3:AD47)+1,"")</f>
        <v/>
      </c>
      <c r="AF48" s="1" t="str">
        <f aca="false">IF(B48="","",IF(COUNTIF(AF$3:$AI47,B48)=0,B48,""))</f>
        <v/>
      </c>
      <c r="AG48" s="1" t="str">
        <f aca="false">IF(C48&lt;&gt;"",IF(B48="","",IF($B48='Determinazione classe'!$D$57,IF(COUNTIF(AG$3:$AG47,$C48)=0,$C48,""),"")),"")</f>
        <v/>
      </c>
      <c r="AH48" s="1" t="str">
        <f aca="false">IF(D48&lt;&gt;"",IF(B48="","",IF(AND($B48='Determinazione classe'!$D$57,$C48='Determinazione classe'!$D$58),IF(COUNTIF(AH$3:AH47,$D48)=0,$D48,""),"")),"")</f>
        <v/>
      </c>
      <c r="AI48" s="1" t="str">
        <f aca="false">IF(E48&lt;&gt;"",IF(B48="","",IF(AND($B48='Determinazione classe'!$D$57,$C48='Determinazione classe'!$D$58,$D48='Determinazione classe'!$D$59),IF(COUNTIF(AI$3:AI47,$E48)=0,$E48,""),"")),"")</f>
        <v/>
      </c>
      <c r="AJ48" s="1" t="str">
        <f aca="false">IF(F48&lt;&gt;"",IF(B48="","",IF(AND($B48='Determinazione classe'!$D$57,$C48='Determinazione classe'!$D$58,$D48='Determinazione classe'!$D$59,$E48='Determinazione classe'!$D$60),IF(COUNTIF(AJ$3:AJ47,$F48)=0,$F48,""),"")),"")</f>
        <v/>
      </c>
      <c r="AK48" s="1" t="str">
        <f aca="false">IF(G48&lt;&gt;"",IF(B48="","",IF(AND($B48='Determinazione classe'!$D$57,$C48='Determinazione classe'!$D$58,$D48='Determinazione classe'!$D$59,$E48='Determinazione classe'!$D$60,$F48='Determinazione classe'!$D$61),IF(COUNTIF(AK$3:AK47,$G48)=0,$G48,""),"")),"")</f>
        <v/>
      </c>
      <c r="AL48" s="1" t="str">
        <f aca="false">IF(H48&lt;&gt;"",IF(B48="","",IF(AND($B48='Determinazione classe'!$D$57,$C48='Determinazione classe'!$D$58,$D48='Determinazione classe'!$D$59,$E48='Determinazione classe'!$D$60,$F48='Determinazione classe'!$D$61,$G48='Determinazione classe'!$D$62),IF(COUNTIF(AL$3:AL47,$H48)=0,$H48,""),"")),"")</f>
        <v/>
      </c>
      <c r="AR48" s="1" t="n">
        <f aca="false">+AR47+1</f>
        <v>46</v>
      </c>
      <c r="AS48" s="978" t="str">
        <f aca="false">IFERROR(VLOOKUP(AR48,BC:BK,9,FALSE()),"")</f>
        <v/>
      </c>
      <c r="AT48" s="978" t="str">
        <f aca="false">IFERROR(VLOOKUP($O48,BD:BL,9,FALSE()),"")</f>
        <v/>
      </c>
      <c r="AU48" s="978" t="str">
        <f aca="false">IFERROR(VLOOKUP($O48,BE:BM,9,FALSE()),"")</f>
        <v/>
      </c>
      <c r="AV48" s="978" t="str">
        <f aca="false">IFERROR(VLOOKUP($O48,BF:BN,9,FALSE()),"")</f>
        <v/>
      </c>
      <c r="AW48" s="978" t="str">
        <f aca="false">IFERROR(VLOOKUP($O48,BG:BO,9,FALSE()),"")</f>
        <v/>
      </c>
      <c r="AX48" s="978" t="str">
        <f aca="false">IFERROR(VLOOKUP($O48,BH:BP,9,FALSE()),"")</f>
        <v/>
      </c>
      <c r="AY48" s="978" t="str">
        <f aca="false">IFERROR(VLOOKUP($O48,BI:BQ,9,FALSE()),"")</f>
        <v/>
      </c>
      <c r="BC48" s="1" t="str">
        <f aca="false">IF(BK48&lt;&gt;"",MAX(BC$3:BC47)+1,"")</f>
        <v/>
      </c>
      <c r="BD48" s="1" t="str">
        <f aca="false">IF(BL48&lt;&gt;"",MAX(BD$3:BD47)+1,"")</f>
        <v/>
      </c>
      <c r="BE48" s="1" t="str">
        <f aca="false">IF(BM48&lt;&gt;"",MAX(BE$3:BE47)+1,"")</f>
        <v/>
      </c>
      <c r="BF48" s="1" t="str">
        <f aca="false">IF(BN48&lt;&gt;"",MAX(BF$3:BF47)+1,"")</f>
        <v/>
      </c>
      <c r="BG48" s="1" t="str">
        <f aca="false">IF(BO48&lt;&gt;"",MAX(BG$3:BG47)+1,"")</f>
        <v/>
      </c>
      <c r="BH48" s="1" t="str">
        <f aca="false">IF(BP48&lt;&gt;"",MAX(BH$3:BH47)+1,"")</f>
        <v/>
      </c>
      <c r="BI48" s="1" t="str">
        <f aca="false">IF(BQ48&lt;&gt;"",MAX(BI$3:BI47)+1,"")</f>
        <v/>
      </c>
      <c r="BK48" s="1" t="str">
        <f aca="false">IF(B48&lt;&gt;"",IF(COUNTIF(BK$3:BK47,B48)&gt;0,"",B48),"")</f>
        <v/>
      </c>
      <c r="BL48" s="1" t="str">
        <f aca="false">IF(C48&lt;&gt;"",IF(COUNTIF(BL$3:BL47,C48)&gt;0,"",C48),"")</f>
        <v/>
      </c>
      <c r="BM48" s="1" t="str">
        <f aca="false">IF(D48&lt;&gt;"",IF(COUNTIF(BM$3:BM47,D48)&gt;0,"",D48),"")</f>
        <v/>
      </c>
      <c r="BN48" s="1" t="str">
        <f aca="false">IF(E48&lt;&gt;"",IF(COUNTIF(BN$3:BN47,E48)&gt;0,"",E48),"")</f>
        <v/>
      </c>
      <c r="BO48" s="1" t="str">
        <f aca="false">IF(F48&lt;&gt;"",IF(COUNTIF(BO$3:BO47,F48)&gt;0,"",F48),"")</f>
        <v/>
      </c>
      <c r="BP48" s="1" t="str">
        <f aca="false">IF(G48&lt;&gt;"",IF(COUNTIF(BP$3:BP47,G48)&gt;0,"",G48),"")</f>
        <v/>
      </c>
      <c r="BQ48" s="1" t="str">
        <f aca="false">IF(H48&lt;&gt;"",IF(COUNTIF(BQ$3:BQ47,H48)&gt;0,"",H48),"")</f>
        <v/>
      </c>
    </row>
    <row r="49" customFormat="false" ht="12.75" hidden="false" customHeight="false" outlineLevel="0" collapsed="false">
      <c r="A49" s="1017" t="str">
        <f aca="false">CONCATENATE(B49,C49,D49,E49,F49,G49,H49)</f>
        <v/>
      </c>
      <c r="B49" s="1001"/>
      <c r="C49" s="1001"/>
      <c r="D49" s="1001"/>
      <c r="E49" s="1001"/>
      <c r="F49" s="1001"/>
      <c r="G49" s="1001"/>
      <c r="H49" s="1001"/>
      <c r="I49" s="1020"/>
      <c r="J49" s="1021"/>
      <c r="K49" s="1021"/>
      <c r="L49" s="1023"/>
      <c r="M49" s="1024"/>
      <c r="O49" s="1" t="n">
        <f aca="false">+O48+1</f>
        <v>47</v>
      </c>
      <c r="P49" s="978" t="str">
        <f aca="false">IFERROR(VLOOKUP(O48,X:AF,9,FALSE()),"")</f>
        <v/>
      </c>
      <c r="Q49" s="978" t="str">
        <f aca="false">IFERROR(VLOOKUP(O49,Y:AG,9,FALSE()),"")</f>
        <v/>
      </c>
      <c r="R49" s="978" t="str">
        <f aca="false">IFERROR(VLOOKUP(O49,Z:AH,9,FALSE()),"")</f>
        <v/>
      </c>
      <c r="S49" s="978" t="str">
        <f aca="false">IFERROR(VLOOKUP($O49,AA:AI,9,FALSE()),"")</f>
        <v/>
      </c>
      <c r="T49" s="978" t="str">
        <f aca="false">IFERROR(VLOOKUP($O49,AB:AJ,9,FALSE()),"")</f>
        <v/>
      </c>
      <c r="U49" s="978" t="str">
        <f aca="false">IFERROR(VLOOKUP($O49,AC:AK,9,FALSE()),"")</f>
        <v/>
      </c>
      <c r="V49" s="978" t="str">
        <f aca="false">IFERROR(VLOOKUP($O49,AD:AL,9,FALSE()),"")</f>
        <v/>
      </c>
      <c r="X49" s="1" t="str">
        <f aca="false">IF(AF49&lt;&gt;"",MAX(X$3:X48)+1,"")</f>
        <v/>
      </c>
      <c r="Y49" s="1" t="str">
        <f aca="false">IF(AG49&lt;&gt;"",MAX(Y$3:Y48)+1,"")</f>
        <v/>
      </c>
      <c r="Z49" s="1" t="str">
        <f aca="false">IF(AH49&lt;&gt;"",MAX(Z$3:Z48)+1,"")</f>
        <v/>
      </c>
      <c r="AA49" s="1" t="str">
        <f aca="false">IF(AI49&lt;&gt;"",MAX(AA$3:AA48)+1,"")</f>
        <v/>
      </c>
      <c r="AB49" s="1" t="str">
        <f aca="false">IF(AJ49&lt;&gt;"",MAX(AB$3:AB48)+1,"")</f>
        <v/>
      </c>
      <c r="AC49" s="1" t="str">
        <f aca="false">IF(AK49&lt;&gt;"",MAX(AC$3:AC48)+1,"")</f>
        <v/>
      </c>
      <c r="AD49" s="1" t="str">
        <f aca="false">IF(AL49&lt;&gt;"",MAX(AD$3:AD48)+1,"")</f>
        <v/>
      </c>
      <c r="AF49" s="1" t="str">
        <f aca="false">IF(B49="","",IF(COUNTIF(AF$3:$AI48,B49)=0,B49,""))</f>
        <v/>
      </c>
      <c r="AG49" s="1" t="str">
        <f aca="false">IF(C49&lt;&gt;"",IF(B49="","",IF($B49='Determinazione classe'!$D$57,IF(COUNTIF(AG$3:$AG48,$C49)=0,$C49,""),"")),"")</f>
        <v/>
      </c>
      <c r="AH49" s="1" t="str">
        <f aca="false">IF(D49&lt;&gt;"",IF(B49="","",IF(AND($B49='Determinazione classe'!$D$57,$C49='Determinazione classe'!$D$58),IF(COUNTIF(AH$3:AH48,$D49)=0,$D49,""),"")),"")</f>
        <v/>
      </c>
      <c r="AI49" s="1" t="str">
        <f aca="false">IF(E49&lt;&gt;"",IF(B49="","",IF(AND($B49='Determinazione classe'!$D$57,$C49='Determinazione classe'!$D$58,$D49='Determinazione classe'!$D$59),IF(COUNTIF(AI$3:AI48,$E49)=0,$E49,""),"")),"")</f>
        <v/>
      </c>
      <c r="AJ49" s="1" t="str">
        <f aca="false">IF(F49&lt;&gt;"",IF(B49="","",IF(AND($B49='Determinazione classe'!$D$57,$C49='Determinazione classe'!$D$58,$D49='Determinazione classe'!$D$59,$E49='Determinazione classe'!$D$60),IF(COUNTIF(AJ$3:AJ48,$F49)=0,$F49,""),"")),"")</f>
        <v/>
      </c>
      <c r="AK49" s="1" t="str">
        <f aca="false">IF(G49&lt;&gt;"",IF(B49="","",IF(AND($B49='Determinazione classe'!$D$57,$C49='Determinazione classe'!$D$58,$D49='Determinazione classe'!$D$59,$E49='Determinazione classe'!$D$60,$F49='Determinazione classe'!$D$61),IF(COUNTIF(AK$3:AK48,$G49)=0,$G49,""),"")),"")</f>
        <v/>
      </c>
      <c r="AL49" s="1" t="str">
        <f aca="false">IF(H49&lt;&gt;"",IF(B49="","",IF(AND($B49='Determinazione classe'!$D$57,$C49='Determinazione classe'!$D$58,$D49='Determinazione classe'!$D$59,$E49='Determinazione classe'!$D$60,$F49='Determinazione classe'!$D$61,$G49='Determinazione classe'!$D$62),IF(COUNTIF(AL$3:AL48,$H49)=0,$H49,""),"")),"")</f>
        <v/>
      </c>
      <c r="AR49" s="1" t="n">
        <f aca="false">+AR48+1</f>
        <v>47</v>
      </c>
      <c r="AS49" s="978" t="str">
        <f aca="false">IFERROR(VLOOKUP(AR49,BC:BK,9,FALSE()),"")</f>
        <v/>
      </c>
      <c r="AT49" s="978" t="str">
        <f aca="false">IFERROR(VLOOKUP($O49,BD:BL,9,FALSE()),"")</f>
        <v/>
      </c>
      <c r="AU49" s="978" t="str">
        <f aca="false">IFERROR(VLOOKUP($O49,BE:BM,9,FALSE()),"")</f>
        <v/>
      </c>
      <c r="AV49" s="978" t="str">
        <f aca="false">IFERROR(VLOOKUP($O49,BF:BN,9,FALSE()),"")</f>
        <v/>
      </c>
      <c r="AW49" s="978" t="str">
        <f aca="false">IFERROR(VLOOKUP($O49,BG:BO,9,FALSE()),"")</f>
        <v/>
      </c>
      <c r="AX49" s="978" t="str">
        <f aca="false">IFERROR(VLOOKUP($O49,BH:BP,9,FALSE()),"")</f>
        <v/>
      </c>
      <c r="AY49" s="978" t="str">
        <f aca="false">IFERROR(VLOOKUP($O49,BI:BQ,9,FALSE()),"")</f>
        <v/>
      </c>
      <c r="BC49" s="1" t="str">
        <f aca="false">IF(BK49&lt;&gt;"",MAX(BC$3:BC48)+1,"")</f>
        <v/>
      </c>
      <c r="BD49" s="1" t="str">
        <f aca="false">IF(BL49&lt;&gt;"",MAX(BD$3:BD48)+1,"")</f>
        <v/>
      </c>
      <c r="BE49" s="1" t="str">
        <f aca="false">IF(BM49&lt;&gt;"",MAX(BE$3:BE48)+1,"")</f>
        <v/>
      </c>
      <c r="BF49" s="1" t="str">
        <f aca="false">IF(BN49&lt;&gt;"",MAX(BF$3:BF48)+1,"")</f>
        <v/>
      </c>
      <c r="BG49" s="1" t="str">
        <f aca="false">IF(BO49&lt;&gt;"",MAX(BG$3:BG48)+1,"")</f>
        <v/>
      </c>
      <c r="BH49" s="1" t="str">
        <f aca="false">IF(BP49&lt;&gt;"",MAX(BH$3:BH48)+1,"")</f>
        <v/>
      </c>
      <c r="BI49" s="1" t="str">
        <f aca="false">IF(BQ49&lt;&gt;"",MAX(BI$3:BI48)+1,"")</f>
        <v/>
      </c>
      <c r="BK49" s="1" t="str">
        <f aca="false">IF(B49&lt;&gt;"",IF(COUNTIF(BK$3:BK48,B49)&gt;0,"",B49),"")</f>
        <v/>
      </c>
      <c r="BL49" s="1" t="str">
        <f aca="false">IF(C49&lt;&gt;"",IF(COUNTIF(BL$3:BL48,C49)&gt;0,"",C49),"")</f>
        <v/>
      </c>
      <c r="BM49" s="1" t="str">
        <f aca="false">IF(D49&lt;&gt;"",IF(COUNTIF(BM$3:BM48,D49)&gt;0,"",D49),"")</f>
        <v/>
      </c>
      <c r="BN49" s="1" t="str">
        <f aca="false">IF(E49&lt;&gt;"",IF(COUNTIF(BN$3:BN48,E49)&gt;0,"",E49),"")</f>
        <v/>
      </c>
      <c r="BO49" s="1" t="str">
        <f aca="false">IF(F49&lt;&gt;"",IF(COUNTIF(BO$3:BO48,F49)&gt;0,"",F49),"")</f>
        <v/>
      </c>
      <c r="BP49" s="1" t="str">
        <f aca="false">IF(G49&lt;&gt;"",IF(COUNTIF(BP$3:BP48,G49)&gt;0,"",G49),"")</f>
        <v/>
      </c>
      <c r="BQ49" s="1" t="str">
        <f aca="false">IF(H49&lt;&gt;"",IF(COUNTIF(BQ$3:BQ48,H49)&gt;0,"",H49),"")</f>
        <v/>
      </c>
    </row>
    <row r="50" customFormat="false" ht="12.75" hidden="false" customHeight="false" outlineLevel="0" collapsed="false">
      <c r="A50" s="1017" t="str">
        <f aca="false">CONCATENATE(B50,C50,D50,E50,F50,G50,H50)</f>
        <v/>
      </c>
      <c r="B50" s="1001"/>
      <c r="C50" s="1001"/>
      <c r="D50" s="1001"/>
      <c r="E50" s="1001"/>
      <c r="F50" s="1001"/>
      <c r="G50" s="1001"/>
      <c r="H50" s="1001"/>
      <c r="I50" s="1020"/>
      <c r="J50" s="1021"/>
      <c r="K50" s="1021"/>
      <c r="L50" s="1023"/>
      <c r="M50" s="1024"/>
      <c r="O50" s="1" t="n">
        <f aca="false">+O49+1</f>
        <v>48</v>
      </c>
      <c r="P50" s="978" t="str">
        <f aca="false">IFERROR(VLOOKUP(O49,X:AF,9,FALSE()),"")</f>
        <v/>
      </c>
      <c r="Q50" s="978" t="str">
        <f aca="false">IFERROR(VLOOKUP(O50,Y:AG,9,FALSE()),"")</f>
        <v/>
      </c>
      <c r="R50" s="978" t="str">
        <f aca="false">IFERROR(VLOOKUP(O50,Z:AH,9,FALSE()),"")</f>
        <v/>
      </c>
      <c r="S50" s="978" t="str">
        <f aca="false">IFERROR(VLOOKUP($O50,AA:AI,9,FALSE()),"")</f>
        <v/>
      </c>
      <c r="T50" s="978" t="str">
        <f aca="false">IFERROR(VLOOKUP($O50,AB:AJ,9,FALSE()),"")</f>
        <v/>
      </c>
      <c r="U50" s="978" t="str">
        <f aca="false">IFERROR(VLOOKUP($O50,AC:AK,9,FALSE()),"")</f>
        <v/>
      </c>
      <c r="V50" s="978" t="str">
        <f aca="false">IFERROR(VLOOKUP($O50,AD:AL,9,FALSE()),"")</f>
        <v/>
      </c>
      <c r="X50" s="1" t="str">
        <f aca="false">IF(AF50&lt;&gt;"",MAX(X$3:X49)+1,"")</f>
        <v/>
      </c>
      <c r="Y50" s="1" t="str">
        <f aca="false">IF(AG50&lt;&gt;"",MAX(Y$3:Y49)+1,"")</f>
        <v/>
      </c>
      <c r="Z50" s="1" t="str">
        <f aca="false">IF(AH50&lt;&gt;"",MAX(Z$3:Z49)+1,"")</f>
        <v/>
      </c>
      <c r="AA50" s="1" t="str">
        <f aca="false">IF(AI50&lt;&gt;"",MAX(AA$3:AA49)+1,"")</f>
        <v/>
      </c>
      <c r="AB50" s="1" t="str">
        <f aca="false">IF(AJ50&lt;&gt;"",MAX(AB$3:AB49)+1,"")</f>
        <v/>
      </c>
      <c r="AC50" s="1" t="str">
        <f aca="false">IF(AK50&lt;&gt;"",MAX(AC$3:AC49)+1,"")</f>
        <v/>
      </c>
      <c r="AD50" s="1" t="str">
        <f aca="false">IF(AL50&lt;&gt;"",MAX(AD$3:AD49)+1,"")</f>
        <v/>
      </c>
      <c r="AF50" s="1" t="str">
        <f aca="false">IF(B50="","",IF(COUNTIF(AF$3:$AI49,B50)=0,B50,""))</f>
        <v/>
      </c>
      <c r="AG50" s="1" t="str">
        <f aca="false">IF(C50&lt;&gt;"",IF(B50="","",IF($B50='Determinazione classe'!$D$57,IF(COUNTIF(AG$3:$AG49,$C50)=0,$C50,""),"")),"")</f>
        <v/>
      </c>
      <c r="AH50" s="1" t="str">
        <f aca="false">IF(D50&lt;&gt;"",IF(B50="","",IF(AND($B50='Determinazione classe'!$D$57,$C50='Determinazione classe'!$D$58),IF(COUNTIF(AH$3:AH49,$D50)=0,$D50,""),"")),"")</f>
        <v/>
      </c>
      <c r="AI50" s="1" t="str">
        <f aca="false">IF(E50&lt;&gt;"",IF(B50="","",IF(AND($B50='Determinazione classe'!$D$57,$C50='Determinazione classe'!$D$58,$D50='Determinazione classe'!$D$59),IF(COUNTIF(AI$3:AI49,$E50)=0,$E50,""),"")),"")</f>
        <v/>
      </c>
      <c r="AJ50" s="1" t="str">
        <f aca="false">IF(F50&lt;&gt;"",IF(B50="","",IF(AND($B50='Determinazione classe'!$D$57,$C50='Determinazione classe'!$D$58,$D50='Determinazione classe'!$D$59,$E50='Determinazione classe'!$D$60),IF(COUNTIF(AJ$3:AJ49,$F50)=0,$F50,""),"")),"")</f>
        <v/>
      </c>
      <c r="AK50" s="1" t="str">
        <f aca="false">IF(G50&lt;&gt;"",IF(B50="","",IF(AND($B50='Determinazione classe'!$D$57,$C50='Determinazione classe'!$D$58,$D50='Determinazione classe'!$D$59,$E50='Determinazione classe'!$D$60,$F50='Determinazione classe'!$D$61),IF(COUNTIF(AK$3:AK49,$G50)=0,$G50,""),"")),"")</f>
        <v/>
      </c>
      <c r="AL50" s="1" t="str">
        <f aca="false">IF(H50&lt;&gt;"",IF(B50="","",IF(AND($B50='Determinazione classe'!$D$57,$C50='Determinazione classe'!$D$58,$D50='Determinazione classe'!$D$59,$E50='Determinazione classe'!$D$60,$F50='Determinazione classe'!$D$61,$G50='Determinazione classe'!$D$62),IF(COUNTIF(AL$3:AL49,$H50)=0,$H50,""),"")),"")</f>
        <v/>
      </c>
      <c r="AR50" s="1" t="n">
        <f aca="false">+AR49+1</f>
        <v>48</v>
      </c>
      <c r="AS50" s="978" t="str">
        <f aca="false">IFERROR(VLOOKUP(AR50,BC:BK,9,FALSE()),"")</f>
        <v/>
      </c>
      <c r="AT50" s="978" t="str">
        <f aca="false">IFERROR(VLOOKUP($O50,BD:BL,9,FALSE()),"")</f>
        <v/>
      </c>
      <c r="AU50" s="978" t="str">
        <f aca="false">IFERROR(VLOOKUP($O50,BE:BM,9,FALSE()),"")</f>
        <v/>
      </c>
      <c r="AV50" s="978" t="str">
        <f aca="false">IFERROR(VLOOKUP($O50,BF:BN,9,FALSE()),"")</f>
        <v/>
      </c>
      <c r="AW50" s="978" t="str">
        <f aca="false">IFERROR(VLOOKUP($O50,BG:BO,9,FALSE()),"")</f>
        <v/>
      </c>
      <c r="AX50" s="978" t="str">
        <f aca="false">IFERROR(VLOOKUP($O50,BH:BP,9,FALSE()),"")</f>
        <v/>
      </c>
      <c r="AY50" s="978" t="str">
        <f aca="false">IFERROR(VLOOKUP($O50,BI:BQ,9,FALSE()),"")</f>
        <v/>
      </c>
      <c r="BC50" s="1" t="str">
        <f aca="false">IF(BK50&lt;&gt;"",MAX(BC$3:BC49)+1,"")</f>
        <v/>
      </c>
      <c r="BD50" s="1" t="str">
        <f aca="false">IF(BL50&lt;&gt;"",MAX(BD$3:BD49)+1,"")</f>
        <v/>
      </c>
      <c r="BE50" s="1" t="str">
        <f aca="false">IF(BM50&lt;&gt;"",MAX(BE$3:BE49)+1,"")</f>
        <v/>
      </c>
      <c r="BF50" s="1" t="str">
        <f aca="false">IF(BN50&lt;&gt;"",MAX(BF$3:BF49)+1,"")</f>
        <v/>
      </c>
      <c r="BG50" s="1" t="str">
        <f aca="false">IF(BO50&lt;&gt;"",MAX(BG$3:BG49)+1,"")</f>
        <v/>
      </c>
      <c r="BH50" s="1" t="str">
        <f aca="false">IF(BP50&lt;&gt;"",MAX(BH$3:BH49)+1,"")</f>
        <v/>
      </c>
      <c r="BI50" s="1" t="str">
        <f aca="false">IF(BQ50&lt;&gt;"",MAX(BI$3:BI49)+1,"")</f>
        <v/>
      </c>
      <c r="BK50" s="1" t="str">
        <f aca="false">IF(B50&lt;&gt;"",IF(COUNTIF(BK$3:BK49,B50)&gt;0,"",B50),"")</f>
        <v/>
      </c>
      <c r="BL50" s="1" t="str">
        <f aca="false">IF(C50&lt;&gt;"",IF(COUNTIF(BL$3:BL49,C50)&gt;0,"",C50),"")</f>
        <v/>
      </c>
      <c r="BM50" s="1" t="str">
        <f aca="false">IF(D50&lt;&gt;"",IF(COUNTIF(BM$3:BM49,D50)&gt;0,"",D50),"")</f>
        <v/>
      </c>
      <c r="BN50" s="1" t="str">
        <f aca="false">IF(E50&lt;&gt;"",IF(COUNTIF(BN$3:BN49,E50)&gt;0,"",E50),"")</f>
        <v/>
      </c>
      <c r="BO50" s="1" t="str">
        <f aca="false">IF(F50&lt;&gt;"",IF(COUNTIF(BO$3:BO49,F50)&gt;0,"",F50),"")</f>
        <v/>
      </c>
      <c r="BP50" s="1" t="str">
        <f aca="false">IF(G50&lt;&gt;"",IF(COUNTIF(BP$3:BP49,G50)&gt;0,"",G50),"")</f>
        <v/>
      </c>
      <c r="BQ50" s="1" t="str">
        <f aca="false">IF(H50&lt;&gt;"",IF(COUNTIF(BQ$3:BQ49,H50)&gt;0,"",H50),"")</f>
        <v/>
      </c>
    </row>
    <row r="51" customFormat="false" ht="12.75" hidden="false" customHeight="false" outlineLevel="0" collapsed="false">
      <c r="A51" s="1017" t="str">
        <f aca="false">CONCATENATE(B51,C51,D51,E51,F51,G51,H51)</f>
        <v/>
      </c>
      <c r="B51" s="1001"/>
      <c r="C51" s="1001"/>
      <c r="D51" s="1001"/>
      <c r="E51" s="1001"/>
      <c r="F51" s="1001"/>
      <c r="G51" s="1001"/>
      <c r="H51" s="1001"/>
      <c r="I51" s="1020"/>
      <c r="J51" s="1021"/>
      <c r="K51" s="1021"/>
      <c r="L51" s="1023"/>
      <c r="M51" s="1024"/>
      <c r="O51" s="1" t="n">
        <f aca="false">+O50+1</f>
        <v>49</v>
      </c>
      <c r="P51" s="978" t="str">
        <f aca="false">IFERROR(VLOOKUP(O50,X:AF,9,FALSE()),"")</f>
        <v/>
      </c>
      <c r="Q51" s="978" t="str">
        <f aca="false">IFERROR(VLOOKUP(O51,Y:AG,9,FALSE()),"")</f>
        <v/>
      </c>
      <c r="R51" s="978" t="str">
        <f aca="false">IFERROR(VLOOKUP(O51,Z:AH,9,FALSE()),"")</f>
        <v/>
      </c>
      <c r="S51" s="978" t="str">
        <f aca="false">IFERROR(VLOOKUP($O51,AA:AI,9,FALSE()),"")</f>
        <v/>
      </c>
      <c r="T51" s="978" t="str">
        <f aca="false">IFERROR(VLOOKUP($O51,AB:AJ,9,FALSE()),"")</f>
        <v/>
      </c>
      <c r="U51" s="978" t="str">
        <f aca="false">IFERROR(VLOOKUP($O51,AC:AK,9,FALSE()),"")</f>
        <v/>
      </c>
      <c r="V51" s="978" t="str">
        <f aca="false">IFERROR(VLOOKUP($O51,AD:AL,9,FALSE()),"")</f>
        <v/>
      </c>
      <c r="X51" s="1" t="str">
        <f aca="false">IF(AF51&lt;&gt;"",MAX(X$3:X50)+1,"")</f>
        <v/>
      </c>
      <c r="Y51" s="1" t="str">
        <f aca="false">IF(AG51&lt;&gt;"",MAX(Y$3:Y50)+1,"")</f>
        <v/>
      </c>
      <c r="Z51" s="1" t="str">
        <f aca="false">IF(AH51&lt;&gt;"",MAX(Z$3:Z50)+1,"")</f>
        <v/>
      </c>
      <c r="AA51" s="1" t="str">
        <f aca="false">IF(AI51&lt;&gt;"",MAX(AA$3:AA50)+1,"")</f>
        <v/>
      </c>
      <c r="AB51" s="1" t="str">
        <f aca="false">IF(AJ51&lt;&gt;"",MAX(AB$3:AB50)+1,"")</f>
        <v/>
      </c>
      <c r="AC51" s="1" t="str">
        <f aca="false">IF(AK51&lt;&gt;"",MAX(AC$3:AC50)+1,"")</f>
        <v/>
      </c>
      <c r="AD51" s="1" t="str">
        <f aca="false">IF(AL51&lt;&gt;"",MAX(AD$3:AD50)+1,"")</f>
        <v/>
      </c>
      <c r="AF51" s="1" t="str">
        <f aca="false">IF(B51="","",IF(COUNTIF(AF$3:$AI50,B51)=0,B51,""))</f>
        <v/>
      </c>
      <c r="AG51" s="1" t="str">
        <f aca="false">IF(C51&lt;&gt;"",IF(B51="","",IF($B51='Determinazione classe'!$D$57,IF(COUNTIF(AG$3:$AG50,$C51)=0,$C51,""),"")),"")</f>
        <v/>
      </c>
      <c r="AH51" s="1" t="str">
        <f aca="false">IF(D51&lt;&gt;"",IF(B51="","",IF(AND($B51='Determinazione classe'!$D$57,$C51='Determinazione classe'!$D$58),IF(COUNTIF(AH$3:AH50,$D51)=0,$D51,""),"")),"")</f>
        <v/>
      </c>
      <c r="AI51" s="1" t="str">
        <f aca="false">IF(E51&lt;&gt;"",IF(B51="","",IF(AND($B51='Determinazione classe'!$D$57,$C51='Determinazione classe'!$D$58,$D51='Determinazione classe'!$D$59),IF(COUNTIF(AI$3:AI50,$E51)=0,$E51,""),"")),"")</f>
        <v/>
      </c>
      <c r="AJ51" s="1" t="str">
        <f aca="false">IF(F51&lt;&gt;"",IF(B51="","",IF(AND($B51='Determinazione classe'!$D$57,$C51='Determinazione classe'!$D$58,$D51='Determinazione classe'!$D$59,$E51='Determinazione classe'!$D$60),IF(COUNTIF(AJ$3:AJ50,$F51)=0,$F51,""),"")),"")</f>
        <v/>
      </c>
      <c r="AK51" s="1" t="str">
        <f aca="false">IF(G51&lt;&gt;"",IF(B51="","",IF(AND($B51='Determinazione classe'!$D$57,$C51='Determinazione classe'!$D$58,$D51='Determinazione classe'!$D$59,$E51='Determinazione classe'!$D$60,$F51='Determinazione classe'!$D$61),IF(COUNTIF(AK$3:AK50,$G51)=0,$G51,""),"")),"")</f>
        <v/>
      </c>
      <c r="AL51" s="1" t="str">
        <f aca="false">IF(H51&lt;&gt;"",IF(B51="","",IF(AND($B51='Determinazione classe'!$D$57,$C51='Determinazione classe'!$D$58,$D51='Determinazione classe'!$D$59,$E51='Determinazione classe'!$D$60,$F51='Determinazione classe'!$D$61,$G51='Determinazione classe'!$D$62),IF(COUNTIF(AL$3:AL50,$H51)=0,$H51,""),"")),"")</f>
        <v/>
      </c>
      <c r="AR51" s="1" t="n">
        <f aca="false">+AR50+1</f>
        <v>49</v>
      </c>
      <c r="AS51" s="978" t="str">
        <f aca="false">IFERROR(VLOOKUP(AR51,BC:BK,9,FALSE()),"")</f>
        <v/>
      </c>
      <c r="AT51" s="978" t="str">
        <f aca="false">IFERROR(VLOOKUP($O51,BD:BL,9,FALSE()),"")</f>
        <v/>
      </c>
      <c r="AU51" s="978" t="str">
        <f aca="false">IFERROR(VLOOKUP($O51,BE:BM,9,FALSE()),"")</f>
        <v/>
      </c>
      <c r="AV51" s="978" t="str">
        <f aca="false">IFERROR(VLOOKUP($O51,BF:BN,9,FALSE()),"")</f>
        <v/>
      </c>
      <c r="AW51" s="978" t="str">
        <f aca="false">IFERROR(VLOOKUP($O51,BG:BO,9,FALSE()),"")</f>
        <v/>
      </c>
      <c r="AX51" s="978" t="str">
        <f aca="false">IFERROR(VLOOKUP($O51,BH:BP,9,FALSE()),"")</f>
        <v/>
      </c>
      <c r="AY51" s="978" t="str">
        <f aca="false">IFERROR(VLOOKUP($O51,BI:BQ,9,FALSE()),"")</f>
        <v/>
      </c>
      <c r="BC51" s="1" t="str">
        <f aca="false">IF(BK51&lt;&gt;"",MAX(BC$3:BC50)+1,"")</f>
        <v/>
      </c>
      <c r="BD51" s="1" t="str">
        <f aca="false">IF(BL51&lt;&gt;"",MAX(BD$3:BD50)+1,"")</f>
        <v/>
      </c>
      <c r="BE51" s="1" t="str">
        <f aca="false">IF(BM51&lt;&gt;"",MAX(BE$3:BE50)+1,"")</f>
        <v/>
      </c>
      <c r="BF51" s="1" t="str">
        <f aca="false">IF(BN51&lt;&gt;"",MAX(BF$3:BF50)+1,"")</f>
        <v/>
      </c>
      <c r="BG51" s="1" t="str">
        <f aca="false">IF(BO51&lt;&gt;"",MAX(BG$3:BG50)+1,"")</f>
        <v/>
      </c>
      <c r="BH51" s="1" t="str">
        <f aca="false">IF(BP51&lt;&gt;"",MAX(BH$3:BH50)+1,"")</f>
        <v/>
      </c>
      <c r="BI51" s="1" t="str">
        <f aca="false">IF(BQ51&lt;&gt;"",MAX(BI$3:BI50)+1,"")</f>
        <v/>
      </c>
      <c r="BK51" s="1" t="str">
        <f aca="false">IF(B51&lt;&gt;"",IF(COUNTIF(BK$3:BK50,B51)&gt;0,"",B51),"")</f>
        <v/>
      </c>
      <c r="BL51" s="1" t="str">
        <f aca="false">IF(C51&lt;&gt;"",IF(COUNTIF(BL$3:BL50,C51)&gt;0,"",C51),"")</f>
        <v/>
      </c>
      <c r="BM51" s="1" t="str">
        <f aca="false">IF(D51&lt;&gt;"",IF(COUNTIF(BM$3:BM50,D51)&gt;0,"",D51),"")</f>
        <v/>
      </c>
      <c r="BN51" s="1" t="str">
        <f aca="false">IF(E51&lt;&gt;"",IF(COUNTIF(BN$3:BN50,E51)&gt;0,"",E51),"")</f>
        <v/>
      </c>
      <c r="BO51" s="1" t="str">
        <f aca="false">IF(F51&lt;&gt;"",IF(COUNTIF(BO$3:BO50,F51)&gt;0,"",F51),"")</f>
        <v/>
      </c>
      <c r="BP51" s="1" t="str">
        <f aca="false">IF(G51&lt;&gt;"",IF(COUNTIF(BP$3:BP50,G51)&gt;0,"",G51),"")</f>
        <v/>
      </c>
      <c r="BQ51" s="1" t="str">
        <f aca="false">IF(H51&lt;&gt;"",IF(COUNTIF(BQ$3:BQ50,H51)&gt;0,"",H51),"")</f>
        <v/>
      </c>
    </row>
    <row r="52" customFormat="false" ht="12.75" hidden="false" customHeight="false" outlineLevel="0" collapsed="false">
      <c r="A52" s="1017" t="str">
        <f aca="false">CONCATENATE(B52,C52,D52,E52,F52,G52,H52)</f>
        <v/>
      </c>
      <c r="B52" s="1001"/>
      <c r="C52" s="1001"/>
      <c r="D52" s="1001"/>
      <c r="E52" s="1001"/>
      <c r="F52" s="1001"/>
      <c r="G52" s="1001"/>
      <c r="H52" s="1001"/>
      <c r="I52" s="1020"/>
      <c r="J52" s="1021"/>
      <c r="K52" s="1021"/>
      <c r="L52" s="1023"/>
      <c r="M52" s="1024"/>
      <c r="O52" s="1" t="n">
        <f aca="false">+O51+1</f>
        <v>50</v>
      </c>
      <c r="P52" s="978" t="str">
        <f aca="false">IFERROR(VLOOKUP(O51,X:AF,9,FALSE()),"")</f>
        <v/>
      </c>
      <c r="Q52" s="978" t="str">
        <f aca="false">IFERROR(VLOOKUP(O52,Y:AG,9,FALSE()),"")</f>
        <v/>
      </c>
      <c r="R52" s="978" t="str">
        <f aca="false">IFERROR(VLOOKUP(O52,Z:AH,9,FALSE()),"")</f>
        <v/>
      </c>
      <c r="S52" s="978" t="str">
        <f aca="false">IFERROR(VLOOKUP($O52,AA:AI,9,FALSE()),"")</f>
        <v/>
      </c>
      <c r="T52" s="978" t="str">
        <f aca="false">IFERROR(VLOOKUP($O52,AB:AJ,9,FALSE()),"")</f>
        <v/>
      </c>
      <c r="U52" s="978" t="str">
        <f aca="false">IFERROR(VLOOKUP($O52,AC:AK,9,FALSE()),"")</f>
        <v/>
      </c>
      <c r="V52" s="978" t="str">
        <f aca="false">IFERROR(VLOOKUP($O52,AD:AL,9,FALSE()),"")</f>
        <v/>
      </c>
      <c r="X52" s="1" t="str">
        <f aca="false">IF(AF52&lt;&gt;"",MAX(X$3:X51)+1,"")</f>
        <v/>
      </c>
      <c r="Y52" s="1" t="str">
        <f aca="false">IF(AG52&lt;&gt;"",MAX(Y$3:Y51)+1,"")</f>
        <v/>
      </c>
      <c r="Z52" s="1" t="str">
        <f aca="false">IF(AH52&lt;&gt;"",MAX(Z$3:Z51)+1,"")</f>
        <v/>
      </c>
      <c r="AA52" s="1" t="str">
        <f aca="false">IF(AI52&lt;&gt;"",MAX(AA$3:AA51)+1,"")</f>
        <v/>
      </c>
      <c r="AB52" s="1" t="str">
        <f aca="false">IF(AJ52&lt;&gt;"",MAX(AB$3:AB51)+1,"")</f>
        <v/>
      </c>
      <c r="AC52" s="1" t="str">
        <f aca="false">IF(AK52&lt;&gt;"",MAX(AC$3:AC51)+1,"")</f>
        <v/>
      </c>
      <c r="AD52" s="1" t="str">
        <f aca="false">IF(AL52&lt;&gt;"",MAX(AD$3:AD51)+1,"")</f>
        <v/>
      </c>
      <c r="AF52" s="1" t="str">
        <f aca="false">IF(B52="","",IF(COUNTIF(AF$3:$AI51,B52)=0,B52,""))</f>
        <v/>
      </c>
      <c r="AG52" s="1" t="str">
        <f aca="false">IF(C52&lt;&gt;"",IF(B52="","",IF($B52='Determinazione classe'!$D$57,IF(COUNTIF(AG$3:$AG51,$C52)=0,$C52,""),"")),"")</f>
        <v/>
      </c>
      <c r="AH52" s="1" t="str">
        <f aca="false">IF(D52&lt;&gt;"",IF(B52="","",IF(AND($B52='Determinazione classe'!$D$57,$C52='Determinazione classe'!$D$58),IF(COUNTIF(AH$3:AH51,$D52)=0,$D52,""),"")),"")</f>
        <v/>
      </c>
      <c r="AI52" s="1" t="str">
        <f aca="false">IF(E52&lt;&gt;"",IF(B52="","",IF(AND($B52='Determinazione classe'!$D$57,$C52='Determinazione classe'!$D$58,$D52='Determinazione classe'!$D$59),IF(COUNTIF(AI$3:AI51,$E52)=0,$E52,""),"")),"")</f>
        <v/>
      </c>
      <c r="AJ52" s="1" t="str">
        <f aca="false">IF(F52&lt;&gt;"",IF(B52="","",IF(AND($B52='Determinazione classe'!$D$57,$C52='Determinazione classe'!$D$58,$D52='Determinazione classe'!$D$59,$E52='Determinazione classe'!$D$60),IF(COUNTIF(AJ$3:AJ51,$F52)=0,$F52,""),"")),"")</f>
        <v/>
      </c>
      <c r="AK52" s="1" t="str">
        <f aca="false">IF(G52&lt;&gt;"",IF(B52="","",IF(AND($B52='Determinazione classe'!$D$57,$C52='Determinazione classe'!$D$58,$D52='Determinazione classe'!$D$59,$E52='Determinazione classe'!$D$60,$F52='Determinazione classe'!$D$61),IF(COUNTIF(AK$3:AK51,$G52)=0,$G52,""),"")),"")</f>
        <v/>
      </c>
      <c r="AL52" s="1" t="str">
        <f aca="false">IF(H52&lt;&gt;"",IF(B52="","",IF(AND($B52='Determinazione classe'!$D$57,$C52='Determinazione classe'!$D$58,$D52='Determinazione classe'!$D$59,$E52='Determinazione classe'!$D$60,$F52='Determinazione classe'!$D$61,$G52='Determinazione classe'!$D$62),IF(COUNTIF(AL$3:AL51,$H52)=0,$H52,""),"")),"")</f>
        <v/>
      </c>
      <c r="AR52" s="1" t="n">
        <f aca="false">+AR51+1</f>
        <v>50</v>
      </c>
      <c r="AS52" s="978" t="str">
        <f aca="false">IFERROR(VLOOKUP(AR52,BC:BK,9,FALSE()),"")</f>
        <v/>
      </c>
      <c r="AT52" s="978" t="str">
        <f aca="false">IFERROR(VLOOKUP($O52,BD:BL,9,FALSE()),"")</f>
        <v/>
      </c>
      <c r="AU52" s="978" t="str">
        <f aca="false">IFERROR(VLOOKUP($O52,BE:BM,9,FALSE()),"")</f>
        <v/>
      </c>
      <c r="AV52" s="978" t="str">
        <f aca="false">IFERROR(VLOOKUP($O52,BF:BN,9,FALSE()),"")</f>
        <v/>
      </c>
      <c r="AW52" s="978" t="str">
        <f aca="false">IFERROR(VLOOKUP($O52,BG:BO,9,FALSE()),"")</f>
        <v/>
      </c>
      <c r="AX52" s="978" t="str">
        <f aca="false">IFERROR(VLOOKUP($O52,BH:BP,9,FALSE()),"")</f>
        <v/>
      </c>
      <c r="AY52" s="978" t="str">
        <f aca="false">IFERROR(VLOOKUP($O52,BI:BQ,9,FALSE()),"")</f>
        <v/>
      </c>
      <c r="BC52" s="1" t="str">
        <f aca="false">IF(BK52&lt;&gt;"",MAX(BC$3:BC51)+1,"")</f>
        <v/>
      </c>
      <c r="BD52" s="1" t="str">
        <f aca="false">IF(BL52&lt;&gt;"",MAX(BD$3:BD51)+1,"")</f>
        <v/>
      </c>
      <c r="BE52" s="1" t="str">
        <f aca="false">IF(BM52&lt;&gt;"",MAX(BE$3:BE51)+1,"")</f>
        <v/>
      </c>
      <c r="BF52" s="1" t="str">
        <f aca="false">IF(BN52&lt;&gt;"",MAX(BF$3:BF51)+1,"")</f>
        <v/>
      </c>
      <c r="BG52" s="1" t="str">
        <f aca="false">IF(BO52&lt;&gt;"",MAX(BG$3:BG51)+1,"")</f>
        <v/>
      </c>
      <c r="BH52" s="1" t="str">
        <f aca="false">IF(BP52&lt;&gt;"",MAX(BH$3:BH51)+1,"")</f>
        <v/>
      </c>
      <c r="BI52" s="1" t="str">
        <f aca="false">IF(BQ52&lt;&gt;"",MAX(BI$3:BI51)+1,"")</f>
        <v/>
      </c>
      <c r="BK52" s="1" t="str">
        <f aca="false">IF(B52&lt;&gt;"",IF(COUNTIF(BK$3:BK51,B52)&gt;0,"",B52),"")</f>
        <v/>
      </c>
      <c r="BL52" s="1" t="str">
        <f aca="false">IF(C52&lt;&gt;"",IF(COUNTIF(BL$3:BL51,C52)&gt;0,"",C52),"")</f>
        <v/>
      </c>
      <c r="BM52" s="1" t="str">
        <f aca="false">IF(D52&lt;&gt;"",IF(COUNTIF(BM$3:BM51,D52)&gt;0,"",D52),"")</f>
        <v/>
      </c>
      <c r="BN52" s="1" t="str">
        <f aca="false">IF(E52&lt;&gt;"",IF(COUNTIF(BN$3:BN51,E52)&gt;0,"",E52),"")</f>
        <v/>
      </c>
      <c r="BO52" s="1" t="str">
        <f aca="false">IF(F52&lt;&gt;"",IF(COUNTIF(BO$3:BO51,F52)&gt;0,"",F52),"")</f>
        <v/>
      </c>
      <c r="BP52" s="1" t="str">
        <f aca="false">IF(G52&lt;&gt;"",IF(COUNTIF(BP$3:BP51,G52)&gt;0,"",G52),"")</f>
        <v/>
      </c>
      <c r="BQ52" s="1" t="str">
        <f aca="false">IF(H52&lt;&gt;"",IF(COUNTIF(BQ$3:BQ51,H52)&gt;0,"",H52),"")</f>
        <v/>
      </c>
    </row>
    <row r="53" customFormat="false" ht="12.75" hidden="false" customHeight="false" outlineLevel="0" collapsed="false">
      <c r="A53" s="1017" t="str">
        <f aca="false">CONCATENATE(B53,C53,D53,E53,F53,G53,H53)</f>
        <v/>
      </c>
      <c r="B53" s="1001"/>
      <c r="C53" s="1001"/>
      <c r="D53" s="1001"/>
      <c r="E53" s="1001"/>
      <c r="F53" s="1001"/>
      <c r="G53" s="1001"/>
      <c r="H53" s="1001"/>
      <c r="I53" s="1020"/>
      <c r="J53" s="1021"/>
      <c r="K53" s="1021"/>
      <c r="L53" s="1023"/>
      <c r="M53" s="1024"/>
      <c r="O53" s="1" t="n">
        <f aca="false">+O52+1</f>
        <v>51</v>
      </c>
      <c r="P53" s="978" t="str">
        <f aca="false">IFERROR(VLOOKUP(O52,X:AF,9,FALSE()),"")</f>
        <v/>
      </c>
      <c r="Q53" s="978" t="str">
        <f aca="false">IFERROR(VLOOKUP(O53,Y:AG,9,FALSE()),"")</f>
        <v/>
      </c>
      <c r="R53" s="978" t="str">
        <f aca="false">IFERROR(VLOOKUP(O53,Z:AH,9,FALSE()),"")</f>
        <v/>
      </c>
      <c r="S53" s="978" t="str">
        <f aca="false">IFERROR(VLOOKUP($O53,AA:AI,9,FALSE()),"")</f>
        <v/>
      </c>
      <c r="T53" s="978" t="str">
        <f aca="false">IFERROR(VLOOKUP($O53,AB:AJ,9,FALSE()),"")</f>
        <v/>
      </c>
      <c r="U53" s="978" t="str">
        <f aca="false">IFERROR(VLOOKUP($O53,AC:AK,9,FALSE()),"")</f>
        <v/>
      </c>
      <c r="V53" s="978" t="str">
        <f aca="false">IFERROR(VLOOKUP($O53,AD:AL,9,FALSE()),"")</f>
        <v/>
      </c>
      <c r="X53" s="1" t="str">
        <f aca="false">IF(AF53&lt;&gt;"",MAX(X$3:X52)+1,"")</f>
        <v/>
      </c>
      <c r="Y53" s="1" t="str">
        <f aca="false">IF(AG53&lt;&gt;"",MAX(Y$3:Y52)+1,"")</f>
        <v/>
      </c>
      <c r="Z53" s="1" t="str">
        <f aca="false">IF(AH53&lt;&gt;"",MAX(Z$3:Z52)+1,"")</f>
        <v/>
      </c>
      <c r="AA53" s="1" t="str">
        <f aca="false">IF(AI53&lt;&gt;"",MAX(AA$3:AA52)+1,"")</f>
        <v/>
      </c>
      <c r="AB53" s="1" t="str">
        <f aca="false">IF(AJ53&lt;&gt;"",MAX(AB$3:AB52)+1,"")</f>
        <v/>
      </c>
      <c r="AC53" s="1" t="str">
        <f aca="false">IF(AK53&lt;&gt;"",MAX(AC$3:AC52)+1,"")</f>
        <v/>
      </c>
      <c r="AD53" s="1" t="str">
        <f aca="false">IF(AL53&lt;&gt;"",MAX(AD$3:AD52)+1,"")</f>
        <v/>
      </c>
      <c r="AF53" s="1" t="str">
        <f aca="false">IF(B53="","",IF(COUNTIF(AF$3:$AI52,B53)=0,B53,""))</f>
        <v/>
      </c>
      <c r="AG53" s="1" t="str">
        <f aca="false">IF(C53&lt;&gt;"",IF(B53="","",IF($B53='Determinazione classe'!$D$57,IF(COUNTIF(AG$3:$AG52,$C53)=0,$C53,""),"")),"")</f>
        <v/>
      </c>
      <c r="AH53" s="1" t="str">
        <f aca="false">IF(D53&lt;&gt;"",IF(B53="","",IF(AND($B53='Determinazione classe'!$D$57,$C53='Determinazione classe'!$D$58),IF(COUNTIF(AH$3:AH52,$D53)=0,$D53,""),"")),"")</f>
        <v/>
      </c>
      <c r="AI53" s="1" t="str">
        <f aca="false">IF(E53&lt;&gt;"",IF(B53="","",IF(AND($B53='Determinazione classe'!$D$57,$C53='Determinazione classe'!$D$58,$D53='Determinazione classe'!$D$59),IF(COUNTIF(AI$3:AI52,$E53)=0,$E53,""),"")),"")</f>
        <v/>
      </c>
      <c r="AJ53" s="1" t="str">
        <f aca="false">IF(F53&lt;&gt;"",IF(B53="","",IF(AND($B53='Determinazione classe'!$D$57,$C53='Determinazione classe'!$D$58,$D53='Determinazione classe'!$D$59,$E53='Determinazione classe'!$D$60),IF(COUNTIF(AJ$3:AJ52,$F53)=0,$F53,""),"")),"")</f>
        <v/>
      </c>
      <c r="AK53" s="1" t="str">
        <f aca="false">IF(G53&lt;&gt;"",IF(B53="","",IF(AND($B53='Determinazione classe'!$D$57,$C53='Determinazione classe'!$D$58,$D53='Determinazione classe'!$D$59,$E53='Determinazione classe'!$D$60,$F53='Determinazione classe'!$D$61),IF(COUNTIF(AK$3:AK52,$G53)=0,$G53,""),"")),"")</f>
        <v/>
      </c>
      <c r="AL53" s="1" t="str">
        <f aca="false">IF(H53&lt;&gt;"",IF(B53="","",IF(AND($B53='Determinazione classe'!$D$57,$C53='Determinazione classe'!$D$58,$D53='Determinazione classe'!$D$59,$E53='Determinazione classe'!$D$60,$F53='Determinazione classe'!$D$61,$G53='Determinazione classe'!$D$62),IF(COUNTIF(AL$3:AL52,$H53)=0,$H53,""),"")),"")</f>
        <v/>
      </c>
      <c r="AR53" s="1" t="n">
        <f aca="false">+AR52+1</f>
        <v>51</v>
      </c>
      <c r="AS53" s="978" t="str">
        <f aca="false">IFERROR(VLOOKUP(AR53,BC:BK,9,FALSE()),"")</f>
        <v/>
      </c>
      <c r="AT53" s="978" t="str">
        <f aca="false">IFERROR(VLOOKUP($O53,BD:BL,9,FALSE()),"")</f>
        <v/>
      </c>
      <c r="AU53" s="978" t="str">
        <f aca="false">IFERROR(VLOOKUP($O53,BE:BM,9,FALSE()),"")</f>
        <v/>
      </c>
      <c r="AV53" s="978" t="str">
        <f aca="false">IFERROR(VLOOKUP($O53,BF:BN,9,FALSE()),"")</f>
        <v/>
      </c>
      <c r="AW53" s="978" t="str">
        <f aca="false">IFERROR(VLOOKUP($O53,BG:BO,9,FALSE()),"")</f>
        <v/>
      </c>
      <c r="AX53" s="978" t="str">
        <f aca="false">IFERROR(VLOOKUP($O53,BH:BP,9,FALSE()),"")</f>
        <v/>
      </c>
      <c r="AY53" s="978" t="str">
        <f aca="false">IFERROR(VLOOKUP($O53,BI:BQ,9,FALSE()),"")</f>
        <v/>
      </c>
      <c r="BC53" s="1" t="str">
        <f aca="false">IF(BK53&lt;&gt;"",MAX(BC$3:BC52)+1,"")</f>
        <v/>
      </c>
      <c r="BD53" s="1" t="str">
        <f aca="false">IF(BL53&lt;&gt;"",MAX(BD$3:BD52)+1,"")</f>
        <v/>
      </c>
      <c r="BE53" s="1" t="str">
        <f aca="false">IF(BM53&lt;&gt;"",MAX(BE$3:BE52)+1,"")</f>
        <v/>
      </c>
      <c r="BF53" s="1" t="str">
        <f aca="false">IF(BN53&lt;&gt;"",MAX(BF$3:BF52)+1,"")</f>
        <v/>
      </c>
      <c r="BG53" s="1" t="str">
        <f aca="false">IF(BO53&lt;&gt;"",MAX(BG$3:BG52)+1,"")</f>
        <v/>
      </c>
      <c r="BH53" s="1" t="str">
        <f aca="false">IF(BP53&lt;&gt;"",MAX(BH$3:BH52)+1,"")</f>
        <v/>
      </c>
      <c r="BI53" s="1" t="str">
        <f aca="false">IF(BQ53&lt;&gt;"",MAX(BI$3:BI52)+1,"")</f>
        <v/>
      </c>
      <c r="BK53" s="1" t="str">
        <f aca="false">IF(B53&lt;&gt;"",IF(COUNTIF(BK$3:BK52,B53)&gt;0,"",B53),"")</f>
        <v/>
      </c>
      <c r="BL53" s="1" t="str">
        <f aca="false">IF(C53&lt;&gt;"",IF(COUNTIF(BL$3:BL52,C53)&gt;0,"",C53),"")</f>
        <v/>
      </c>
      <c r="BM53" s="1" t="str">
        <f aca="false">IF(D53&lt;&gt;"",IF(COUNTIF(BM$3:BM52,D53)&gt;0,"",D53),"")</f>
        <v/>
      </c>
      <c r="BN53" s="1" t="str">
        <f aca="false">IF(E53&lt;&gt;"",IF(COUNTIF(BN$3:BN52,E53)&gt;0,"",E53),"")</f>
        <v/>
      </c>
      <c r="BO53" s="1" t="str">
        <f aca="false">IF(F53&lt;&gt;"",IF(COUNTIF(BO$3:BO52,F53)&gt;0,"",F53),"")</f>
        <v/>
      </c>
      <c r="BP53" s="1" t="str">
        <f aca="false">IF(G53&lt;&gt;"",IF(COUNTIF(BP$3:BP52,G53)&gt;0,"",G53),"")</f>
        <v/>
      </c>
      <c r="BQ53" s="1" t="str">
        <f aca="false">IF(H53&lt;&gt;"",IF(COUNTIF(BQ$3:BQ52,H53)&gt;0,"",H53),"")</f>
        <v/>
      </c>
    </row>
    <row r="54" customFormat="false" ht="12.75" hidden="false" customHeight="false" outlineLevel="0" collapsed="false">
      <c r="A54" s="1017" t="str">
        <f aca="false">CONCATENATE(B54,C54,D54,E54,F54,G54,H54)</f>
        <v/>
      </c>
      <c r="B54" s="1001"/>
      <c r="C54" s="1001"/>
      <c r="D54" s="1001"/>
      <c r="E54" s="1001"/>
      <c r="F54" s="1001"/>
      <c r="G54" s="1001"/>
      <c r="H54" s="1001"/>
      <c r="I54" s="1020"/>
      <c r="J54" s="1021"/>
      <c r="K54" s="1021"/>
      <c r="L54" s="1023"/>
      <c r="M54" s="1024"/>
      <c r="O54" s="1" t="n">
        <f aca="false">+O53+1</f>
        <v>52</v>
      </c>
      <c r="P54" s="978" t="str">
        <f aca="false">IFERROR(VLOOKUP(O53,X:AF,9,FALSE()),"")</f>
        <v/>
      </c>
      <c r="Q54" s="978" t="str">
        <f aca="false">IFERROR(VLOOKUP(O54,Y:AG,9,FALSE()),"")</f>
        <v/>
      </c>
      <c r="R54" s="978" t="str">
        <f aca="false">IFERROR(VLOOKUP(O54,Z:AH,9,FALSE()),"")</f>
        <v/>
      </c>
      <c r="S54" s="978" t="str">
        <f aca="false">IFERROR(VLOOKUP($O54,AA:AI,9,FALSE()),"")</f>
        <v/>
      </c>
      <c r="T54" s="978" t="str">
        <f aca="false">IFERROR(VLOOKUP($O54,AB:AJ,9,FALSE()),"")</f>
        <v/>
      </c>
      <c r="U54" s="978" t="str">
        <f aca="false">IFERROR(VLOOKUP($O54,AC:AK,9,FALSE()),"")</f>
        <v/>
      </c>
      <c r="V54" s="978" t="str">
        <f aca="false">IFERROR(VLOOKUP($O54,AD:AL,9,FALSE()),"")</f>
        <v/>
      </c>
      <c r="X54" s="1" t="str">
        <f aca="false">IF(AF54&lt;&gt;"",MAX(X$3:X53)+1,"")</f>
        <v/>
      </c>
      <c r="Y54" s="1" t="str">
        <f aca="false">IF(AG54&lt;&gt;"",MAX(Y$3:Y53)+1,"")</f>
        <v/>
      </c>
      <c r="Z54" s="1" t="str">
        <f aca="false">IF(AH54&lt;&gt;"",MAX(Z$3:Z53)+1,"")</f>
        <v/>
      </c>
      <c r="AA54" s="1" t="str">
        <f aca="false">IF(AI54&lt;&gt;"",MAX(AA$3:AA53)+1,"")</f>
        <v/>
      </c>
      <c r="AB54" s="1" t="str">
        <f aca="false">IF(AJ54&lt;&gt;"",MAX(AB$3:AB53)+1,"")</f>
        <v/>
      </c>
      <c r="AC54" s="1" t="str">
        <f aca="false">IF(AK54&lt;&gt;"",MAX(AC$3:AC53)+1,"")</f>
        <v/>
      </c>
      <c r="AD54" s="1" t="str">
        <f aca="false">IF(AL54&lt;&gt;"",MAX(AD$3:AD53)+1,"")</f>
        <v/>
      </c>
      <c r="AF54" s="1" t="str">
        <f aca="false">IF(B54="","",IF(COUNTIF(AF$3:$AI53,B54)=0,B54,""))</f>
        <v/>
      </c>
      <c r="AG54" s="1" t="str">
        <f aca="false">IF(C54&lt;&gt;"",IF(B54="","",IF($B54='Determinazione classe'!$D$57,IF(COUNTIF(AG$3:$AG53,$C54)=0,$C54,""),"")),"")</f>
        <v/>
      </c>
      <c r="AH54" s="1" t="str">
        <f aca="false">IF(D54&lt;&gt;"",IF(B54="","",IF(AND($B54='Determinazione classe'!$D$57,$C54='Determinazione classe'!$D$58),IF(COUNTIF(AH$3:AH53,$D54)=0,$D54,""),"")),"")</f>
        <v/>
      </c>
      <c r="AI54" s="1" t="str">
        <f aca="false">IF(E54&lt;&gt;"",IF(B54="","",IF(AND($B54='Determinazione classe'!$D$57,$C54='Determinazione classe'!$D$58,$D54='Determinazione classe'!$D$59),IF(COUNTIF(AI$3:AI53,$E54)=0,$E54,""),"")),"")</f>
        <v/>
      </c>
      <c r="AJ54" s="1" t="str">
        <f aca="false">IF(F54&lt;&gt;"",IF(B54="","",IF(AND($B54='Determinazione classe'!$D$57,$C54='Determinazione classe'!$D$58,$D54='Determinazione classe'!$D$59,$E54='Determinazione classe'!$D$60),IF(COUNTIF(AJ$3:AJ53,$F54)=0,$F54,""),"")),"")</f>
        <v/>
      </c>
      <c r="AK54" s="1" t="str">
        <f aca="false">IF(G54&lt;&gt;"",IF(B54="","",IF(AND($B54='Determinazione classe'!$D$57,$C54='Determinazione classe'!$D$58,$D54='Determinazione classe'!$D$59,$E54='Determinazione classe'!$D$60,$F54='Determinazione classe'!$D$61),IF(COUNTIF(AK$3:AK53,$G54)=0,$G54,""),"")),"")</f>
        <v/>
      </c>
      <c r="AL54" s="1" t="str">
        <f aca="false">IF(H54&lt;&gt;"",IF(B54="","",IF(AND($B54='Determinazione classe'!$D$57,$C54='Determinazione classe'!$D$58,$D54='Determinazione classe'!$D$59,$E54='Determinazione classe'!$D$60,$F54='Determinazione classe'!$D$61,$G54='Determinazione classe'!$D$62),IF(COUNTIF(AL$3:AL53,$H54)=0,$H54,""),"")),"")</f>
        <v/>
      </c>
      <c r="AR54" s="1" t="n">
        <f aca="false">+AR53+1</f>
        <v>52</v>
      </c>
      <c r="AS54" s="978" t="str">
        <f aca="false">IFERROR(VLOOKUP(AR54,BC:BK,9,FALSE()),"")</f>
        <v/>
      </c>
      <c r="AT54" s="978" t="str">
        <f aca="false">IFERROR(VLOOKUP($O54,BD:BL,9,FALSE()),"")</f>
        <v/>
      </c>
      <c r="AU54" s="978" t="str">
        <f aca="false">IFERROR(VLOOKUP($O54,BE:BM,9,FALSE()),"")</f>
        <v/>
      </c>
      <c r="AV54" s="978" t="str">
        <f aca="false">IFERROR(VLOOKUP($O54,BF:BN,9,FALSE()),"")</f>
        <v/>
      </c>
      <c r="AW54" s="978" t="str">
        <f aca="false">IFERROR(VLOOKUP($O54,BG:BO,9,FALSE()),"")</f>
        <v/>
      </c>
      <c r="AX54" s="978" t="str">
        <f aca="false">IFERROR(VLOOKUP($O54,BH:BP,9,FALSE()),"")</f>
        <v/>
      </c>
      <c r="AY54" s="978" t="str">
        <f aca="false">IFERROR(VLOOKUP($O54,BI:BQ,9,FALSE()),"")</f>
        <v/>
      </c>
      <c r="BC54" s="1" t="str">
        <f aca="false">IF(BK54&lt;&gt;"",MAX(BC$3:BC53)+1,"")</f>
        <v/>
      </c>
      <c r="BD54" s="1" t="str">
        <f aca="false">IF(BL54&lt;&gt;"",MAX(BD$3:BD53)+1,"")</f>
        <v/>
      </c>
      <c r="BE54" s="1" t="str">
        <f aca="false">IF(BM54&lt;&gt;"",MAX(BE$3:BE53)+1,"")</f>
        <v/>
      </c>
      <c r="BF54" s="1" t="str">
        <f aca="false">IF(BN54&lt;&gt;"",MAX(BF$3:BF53)+1,"")</f>
        <v/>
      </c>
      <c r="BG54" s="1" t="str">
        <f aca="false">IF(BO54&lt;&gt;"",MAX(BG$3:BG53)+1,"")</f>
        <v/>
      </c>
      <c r="BH54" s="1" t="str">
        <f aca="false">IF(BP54&lt;&gt;"",MAX(BH$3:BH53)+1,"")</f>
        <v/>
      </c>
      <c r="BI54" s="1" t="str">
        <f aca="false">IF(BQ54&lt;&gt;"",MAX(BI$3:BI53)+1,"")</f>
        <v/>
      </c>
      <c r="BK54" s="1" t="str">
        <f aca="false">IF(B54&lt;&gt;"",IF(COUNTIF(BK$3:BK53,B54)&gt;0,"",B54),"")</f>
        <v/>
      </c>
      <c r="BL54" s="1" t="str">
        <f aca="false">IF(C54&lt;&gt;"",IF(COUNTIF(BL$3:BL53,C54)&gt;0,"",C54),"")</f>
        <v/>
      </c>
      <c r="BM54" s="1" t="str">
        <f aca="false">IF(D54&lt;&gt;"",IF(COUNTIF(BM$3:BM53,D54)&gt;0,"",D54),"")</f>
        <v/>
      </c>
      <c r="BN54" s="1" t="str">
        <f aca="false">IF(E54&lt;&gt;"",IF(COUNTIF(BN$3:BN53,E54)&gt;0,"",E54),"")</f>
        <v/>
      </c>
      <c r="BO54" s="1" t="str">
        <f aca="false">IF(F54&lt;&gt;"",IF(COUNTIF(BO$3:BO53,F54)&gt;0,"",F54),"")</f>
        <v/>
      </c>
      <c r="BP54" s="1" t="str">
        <f aca="false">IF(G54&lt;&gt;"",IF(COUNTIF(BP$3:BP53,G54)&gt;0,"",G54),"")</f>
        <v/>
      </c>
      <c r="BQ54" s="1" t="str">
        <f aca="false">IF(H54&lt;&gt;"",IF(COUNTIF(BQ$3:BQ53,H54)&gt;0,"",H54),"")</f>
        <v/>
      </c>
    </row>
    <row r="55" customFormat="false" ht="12.75" hidden="false" customHeight="false" outlineLevel="0" collapsed="false">
      <c r="A55" s="1017" t="str">
        <f aca="false">CONCATENATE(B55,C55,D55,E55,F55,G55,H55)</f>
        <v/>
      </c>
      <c r="B55" s="1001"/>
      <c r="C55" s="1001"/>
      <c r="D55" s="1001"/>
      <c r="E55" s="1001"/>
      <c r="F55" s="1001"/>
      <c r="G55" s="1001"/>
      <c r="H55" s="1001"/>
      <c r="I55" s="1020"/>
      <c r="J55" s="1021"/>
      <c r="K55" s="1021"/>
      <c r="L55" s="1023"/>
      <c r="M55" s="1024"/>
      <c r="O55" s="1" t="n">
        <f aca="false">+O54+1</f>
        <v>53</v>
      </c>
      <c r="P55" s="978" t="str">
        <f aca="false">IFERROR(VLOOKUP(O54,X:AF,9,FALSE()),"")</f>
        <v/>
      </c>
      <c r="Q55" s="978" t="str">
        <f aca="false">IFERROR(VLOOKUP(O55,Y:AG,9,FALSE()),"")</f>
        <v/>
      </c>
      <c r="R55" s="978" t="str">
        <f aca="false">IFERROR(VLOOKUP(O55,Z:AH,9,FALSE()),"")</f>
        <v/>
      </c>
      <c r="S55" s="978" t="str">
        <f aca="false">IFERROR(VLOOKUP($O55,AA:AI,9,FALSE()),"")</f>
        <v/>
      </c>
      <c r="T55" s="978" t="str">
        <f aca="false">IFERROR(VLOOKUP($O55,AB:AJ,9,FALSE()),"")</f>
        <v/>
      </c>
      <c r="U55" s="978" t="str">
        <f aca="false">IFERROR(VLOOKUP($O55,AC:AK,9,FALSE()),"")</f>
        <v/>
      </c>
      <c r="V55" s="978" t="str">
        <f aca="false">IFERROR(VLOOKUP($O55,AD:AL,9,FALSE()),"")</f>
        <v/>
      </c>
      <c r="X55" s="1" t="str">
        <f aca="false">IF(AF55&lt;&gt;"",MAX(X$3:X54)+1,"")</f>
        <v/>
      </c>
      <c r="Y55" s="1" t="str">
        <f aca="false">IF(AG55&lt;&gt;"",MAX(Y$3:Y54)+1,"")</f>
        <v/>
      </c>
      <c r="Z55" s="1" t="str">
        <f aca="false">IF(AH55&lt;&gt;"",MAX(Z$3:Z54)+1,"")</f>
        <v/>
      </c>
      <c r="AA55" s="1" t="str">
        <f aca="false">IF(AI55&lt;&gt;"",MAX(AA$3:AA54)+1,"")</f>
        <v/>
      </c>
      <c r="AB55" s="1" t="str">
        <f aca="false">IF(AJ55&lt;&gt;"",MAX(AB$3:AB54)+1,"")</f>
        <v/>
      </c>
      <c r="AC55" s="1" t="str">
        <f aca="false">IF(AK55&lt;&gt;"",MAX(AC$3:AC54)+1,"")</f>
        <v/>
      </c>
      <c r="AD55" s="1" t="str">
        <f aca="false">IF(AL55&lt;&gt;"",MAX(AD$3:AD54)+1,"")</f>
        <v/>
      </c>
      <c r="AF55" s="1" t="str">
        <f aca="false">IF(B55="","",IF(COUNTIF(AF$3:$AI54,B55)=0,B55,""))</f>
        <v/>
      </c>
      <c r="AG55" s="1" t="str">
        <f aca="false">IF(C55&lt;&gt;"",IF(B55="","",IF($B55='Determinazione classe'!$D$57,IF(COUNTIF(AG$3:$AG54,$C55)=0,$C55,""),"")),"")</f>
        <v/>
      </c>
      <c r="AH55" s="1" t="str">
        <f aca="false">IF(D55&lt;&gt;"",IF(B55="","",IF(AND($B55='Determinazione classe'!$D$57,$C55='Determinazione classe'!$D$58),IF(COUNTIF(AH$3:AH54,$D55)=0,$D55,""),"")),"")</f>
        <v/>
      </c>
      <c r="AI55" s="1" t="str">
        <f aca="false">IF(E55&lt;&gt;"",IF(B55="","",IF(AND($B55='Determinazione classe'!$D$57,$C55='Determinazione classe'!$D$58,$D55='Determinazione classe'!$D$59),IF(COUNTIF(AI$3:AI54,$E55)=0,$E55,""),"")),"")</f>
        <v/>
      </c>
      <c r="AJ55" s="1" t="str">
        <f aca="false">IF(F55&lt;&gt;"",IF(B55="","",IF(AND($B55='Determinazione classe'!$D$57,$C55='Determinazione classe'!$D$58,$D55='Determinazione classe'!$D$59,$E55='Determinazione classe'!$D$60),IF(COUNTIF(AJ$3:AJ54,$F55)=0,$F55,""),"")),"")</f>
        <v/>
      </c>
      <c r="AK55" s="1" t="str">
        <f aca="false">IF(G55&lt;&gt;"",IF(B55="","",IF(AND($B55='Determinazione classe'!$D$57,$C55='Determinazione classe'!$D$58,$D55='Determinazione classe'!$D$59,$E55='Determinazione classe'!$D$60,$F55='Determinazione classe'!$D$61),IF(COUNTIF(AK$3:AK54,$G55)=0,$G55,""),"")),"")</f>
        <v/>
      </c>
      <c r="AL55" s="1" t="str">
        <f aca="false">IF(H55&lt;&gt;"",IF(B55="","",IF(AND($B55='Determinazione classe'!$D$57,$C55='Determinazione classe'!$D$58,$D55='Determinazione classe'!$D$59,$E55='Determinazione classe'!$D$60,$F55='Determinazione classe'!$D$61,$G55='Determinazione classe'!$D$62),IF(COUNTIF(AL$3:AL54,$H55)=0,$H55,""),"")),"")</f>
        <v/>
      </c>
      <c r="AR55" s="1" t="n">
        <f aca="false">+AR54+1</f>
        <v>53</v>
      </c>
      <c r="AS55" s="978" t="str">
        <f aca="false">IFERROR(VLOOKUP(AR55,BC:BK,9,FALSE()),"")</f>
        <v/>
      </c>
      <c r="AT55" s="978" t="str">
        <f aca="false">IFERROR(VLOOKUP($O55,BD:BL,9,FALSE()),"")</f>
        <v/>
      </c>
      <c r="AU55" s="978" t="str">
        <f aca="false">IFERROR(VLOOKUP($O55,BE:BM,9,FALSE()),"")</f>
        <v/>
      </c>
      <c r="AV55" s="978" t="str">
        <f aca="false">IFERROR(VLOOKUP($O55,BF:BN,9,FALSE()),"")</f>
        <v/>
      </c>
      <c r="AW55" s="978" t="str">
        <f aca="false">IFERROR(VLOOKUP($O55,BG:BO,9,FALSE()),"")</f>
        <v/>
      </c>
      <c r="AX55" s="978" t="str">
        <f aca="false">IFERROR(VLOOKUP($O55,BH:BP,9,FALSE()),"")</f>
        <v/>
      </c>
      <c r="AY55" s="978" t="str">
        <f aca="false">IFERROR(VLOOKUP($O55,BI:BQ,9,FALSE()),"")</f>
        <v/>
      </c>
      <c r="BC55" s="1" t="str">
        <f aca="false">IF(BK55&lt;&gt;"",MAX(BC$3:BC54)+1,"")</f>
        <v/>
      </c>
      <c r="BD55" s="1" t="str">
        <f aca="false">IF(BL55&lt;&gt;"",MAX(BD$3:BD54)+1,"")</f>
        <v/>
      </c>
      <c r="BE55" s="1" t="str">
        <f aca="false">IF(BM55&lt;&gt;"",MAX(BE$3:BE54)+1,"")</f>
        <v/>
      </c>
      <c r="BF55" s="1" t="str">
        <f aca="false">IF(BN55&lt;&gt;"",MAX(BF$3:BF54)+1,"")</f>
        <v/>
      </c>
      <c r="BG55" s="1" t="str">
        <f aca="false">IF(BO55&lt;&gt;"",MAX(BG$3:BG54)+1,"")</f>
        <v/>
      </c>
      <c r="BH55" s="1" t="str">
        <f aca="false">IF(BP55&lt;&gt;"",MAX(BH$3:BH54)+1,"")</f>
        <v/>
      </c>
      <c r="BI55" s="1" t="str">
        <f aca="false">IF(BQ55&lt;&gt;"",MAX(BI$3:BI54)+1,"")</f>
        <v/>
      </c>
      <c r="BK55" s="1" t="str">
        <f aca="false">IF(B55&lt;&gt;"",IF(COUNTIF(BK$3:BK54,B55)&gt;0,"",B55),"")</f>
        <v/>
      </c>
      <c r="BL55" s="1" t="str">
        <f aca="false">IF(C55&lt;&gt;"",IF(COUNTIF(BL$3:BL54,C55)&gt;0,"",C55),"")</f>
        <v/>
      </c>
      <c r="BM55" s="1" t="str">
        <f aca="false">IF(D55&lt;&gt;"",IF(COUNTIF(BM$3:BM54,D55)&gt;0,"",D55),"")</f>
        <v/>
      </c>
      <c r="BN55" s="1" t="str">
        <f aca="false">IF(E55&lt;&gt;"",IF(COUNTIF(BN$3:BN54,E55)&gt;0,"",E55),"")</f>
        <v/>
      </c>
      <c r="BO55" s="1" t="str">
        <f aca="false">IF(F55&lt;&gt;"",IF(COUNTIF(BO$3:BO54,F55)&gt;0,"",F55),"")</f>
        <v/>
      </c>
      <c r="BP55" s="1" t="str">
        <f aca="false">IF(G55&lt;&gt;"",IF(COUNTIF(BP$3:BP54,G55)&gt;0,"",G55),"")</f>
        <v/>
      </c>
      <c r="BQ55" s="1" t="str">
        <f aca="false">IF(H55&lt;&gt;"",IF(COUNTIF(BQ$3:BQ54,H55)&gt;0,"",H55),"")</f>
        <v/>
      </c>
    </row>
    <row r="56" customFormat="false" ht="12.75" hidden="false" customHeight="false" outlineLevel="0" collapsed="false">
      <c r="A56" s="1017" t="str">
        <f aca="false">CONCATENATE(B56,C56,D56,E56,F56,G56,H56)</f>
        <v/>
      </c>
      <c r="B56" s="1001"/>
      <c r="C56" s="1001"/>
      <c r="D56" s="1001"/>
      <c r="E56" s="1001"/>
      <c r="F56" s="1001"/>
      <c r="G56" s="1001"/>
      <c r="H56" s="1001"/>
      <c r="I56" s="1020"/>
      <c r="J56" s="1021"/>
      <c r="K56" s="1021"/>
      <c r="L56" s="1023"/>
      <c r="M56" s="1024"/>
      <c r="O56" s="1" t="n">
        <f aca="false">+O55+1</f>
        <v>54</v>
      </c>
      <c r="P56" s="978" t="str">
        <f aca="false">IFERROR(VLOOKUP(O55,X:AF,9,FALSE()),"")</f>
        <v/>
      </c>
      <c r="Q56" s="978" t="str">
        <f aca="false">IFERROR(VLOOKUP(O56,Y:AG,9,FALSE()),"")</f>
        <v/>
      </c>
      <c r="R56" s="978" t="str">
        <f aca="false">IFERROR(VLOOKUP(O56,Z:AH,9,FALSE()),"")</f>
        <v/>
      </c>
      <c r="S56" s="978" t="str">
        <f aca="false">IFERROR(VLOOKUP($O56,AA:AI,9,FALSE()),"")</f>
        <v/>
      </c>
      <c r="T56" s="978" t="str">
        <f aca="false">IFERROR(VLOOKUP($O56,AB:AJ,9,FALSE()),"")</f>
        <v/>
      </c>
      <c r="U56" s="978" t="str">
        <f aca="false">IFERROR(VLOOKUP($O56,AC:AK,9,FALSE()),"")</f>
        <v/>
      </c>
      <c r="V56" s="978" t="str">
        <f aca="false">IFERROR(VLOOKUP($O56,AD:AL,9,FALSE()),"")</f>
        <v/>
      </c>
      <c r="X56" s="1" t="str">
        <f aca="false">IF(AF56&lt;&gt;"",MAX(X$3:X55)+1,"")</f>
        <v/>
      </c>
      <c r="Y56" s="1" t="str">
        <f aca="false">IF(AG56&lt;&gt;"",MAX(Y$3:Y55)+1,"")</f>
        <v/>
      </c>
      <c r="Z56" s="1" t="str">
        <f aca="false">IF(AH56&lt;&gt;"",MAX(Z$3:Z55)+1,"")</f>
        <v/>
      </c>
      <c r="AA56" s="1" t="str">
        <f aca="false">IF(AI56&lt;&gt;"",MAX(AA$3:AA55)+1,"")</f>
        <v/>
      </c>
      <c r="AB56" s="1" t="str">
        <f aca="false">IF(AJ56&lt;&gt;"",MAX(AB$3:AB55)+1,"")</f>
        <v/>
      </c>
      <c r="AC56" s="1" t="str">
        <f aca="false">IF(AK56&lt;&gt;"",MAX(AC$3:AC55)+1,"")</f>
        <v/>
      </c>
      <c r="AD56" s="1" t="str">
        <f aca="false">IF(AL56&lt;&gt;"",MAX(AD$3:AD55)+1,"")</f>
        <v/>
      </c>
      <c r="AF56" s="1" t="str">
        <f aca="false">IF(B56="","",IF(COUNTIF(AF$3:$AI55,B56)=0,B56,""))</f>
        <v/>
      </c>
      <c r="AG56" s="1" t="str">
        <f aca="false">IF(C56&lt;&gt;"",IF(B56="","",IF($B56='Determinazione classe'!$D$57,IF(COUNTIF(AG$3:$AG55,$C56)=0,$C56,""),"")),"")</f>
        <v/>
      </c>
      <c r="AH56" s="1" t="str">
        <f aca="false">IF(D56&lt;&gt;"",IF(B56="","",IF(AND($B56='Determinazione classe'!$D$57,$C56='Determinazione classe'!$D$58),IF(COUNTIF(AH$3:AH55,$D56)=0,$D56,""),"")),"")</f>
        <v/>
      </c>
      <c r="AI56" s="1" t="str">
        <f aca="false">IF(E56&lt;&gt;"",IF(B56="","",IF(AND($B56='Determinazione classe'!$D$57,$C56='Determinazione classe'!$D$58,$D56='Determinazione classe'!$D$59),IF(COUNTIF(AI$3:AI55,$E56)=0,$E56,""),"")),"")</f>
        <v/>
      </c>
      <c r="AJ56" s="1" t="str">
        <f aca="false">IF(F56&lt;&gt;"",IF(B56="","",IF(AND($B56='Determinazione classe'!$D$57,$C56='Determinazione classe'!$D$58,$D56='Determinazione classe'!$D$59,$E56='Determinazione classe'!$D$60),IF(COUNTIF(AJ$3:AJ55,$F56)=0,$F56,""),"")),"")</f>
        <v/>
      </c>
      <c r="AK56" s="1" t="str">
        <f aca="false">IF(G56&lt;&gt;"",IF(B56="","",IF(AND($B56='Determinazione classe'!$D$57,$C56='Determinazione classe'!$D$58,$D56='Determinazione classe'!$D$59,$E56='Determinazione classe'!$D$60,$F56='Determinazione classe'!$D$61),IF(COUNTIF(AK$3:AK55,$G56)=0,$G56,""),"")),"")</f>
        <v/>
      </c>
      <c r="AL56" s="1" t="str">
        <f aca="false">IF(H56&lt;&gt;"",IF(B56="","",IF(AND($B56='Determinazione classe'!$D$57,$C56='Determinazione classe'!$D$58,$D56='Determinazione classe'!$D$59,$E56='Determinazione classe'!$D$60,$F56='Determinazione classe'!$D$61,$G56='Determinazione classe'!$D$62),IF(COUNTIF(AL$3:AL55,$H56)=0,$H56,""),"")),"")</f>
        <v/>
      </c>
      <c r="AR56" s="1" t="n">
        <f aca="false">+AR55+1</f>
        <v>54</v>
      </c>
      <c r="AS56" s="978" t="str">
        <f aca="false">IFERROR(VLOOKUP(AR56,BC:BK,9,FALSE()),"")</f>
        <v/>
      </c>
      <c r="AT56" s="978" t="str">
        <f aca="false">IFERROR(VLOOKUP($O56,BD:BL,9,FALSE()),"")</f>
        <v/>
      </c>
      <c r="AU56" s="978" t="str">
        <f aca="false">IFERROR(VLOOKUP($O56,BE:BM,9,FALSE()),"")</f>
        <v/>
      </c>
      <c r="AV56" s="978" t="str">
        <f aca="false">IFERROR(VLOOKUP($O56,BF:BN,9,FALSE()),"")</f>
        <v/>
      </c>
      <c r="AW56" s="978" t="str">
        <f aca="false">IFERROR(VLOOKUP($O56,BG:BO,9,FALSE()),"")</f>
        <v/>
      </c>
      <c r="AX56" s="978" t="str">
        <f aca="false">IFERROR(VLOOKUP($O56,BH:BP,9,FALSE()),"")</f>
        <v/>
      </c>
      <c r="AY56" s="978" t="str">
        <f aca="false">IFERROR(VLOOKUP($O56,BI:BQ,9,FALSE()),"")</f>
        <v/>
      </c>
      <c r="BC56" s="1" t="str">
        <f aca="false">IF(BK56&lt;&gt;"",MAX(BC$3:BC55)+1,"")</f>
        <v/>
      </c>
      <c r="BD56" s="1" t="str">
        <f aca="false">IF(BL56&lt;&gt;"",MAX(BD$3:BD55)+1,"")</f>
        <v/>
      </c>
      <c r="BE56" s="1" t="str">
        <f aca="false">IF(BM56&lt;&gt;"",MAX(BE$3:BE55)+1,"")</f>
        <v/>
      </c>
      <c r="BF56" s="1" t="str">
        <f aca="false">IF(BN56&lt;&gt;"",MAX(BF$3:BF55)+1,"")</f>
        <v/>
      </c>
      <c r="BG56" s="1" t="str">
        <f aca="false">IF(BO56&lt;&gt;"",MAX(BG$3:BG55)+1,"")</f>
        <v/>
      </c>
      <c r="BH56" s="1" t="str">
        <f aca="false">IF(BP56&lt;&gt;"",MAX(BH$3:BH55)+1,"")</f>
        <v/>
      </c>
      <c r="BI56" s="1" t="str">
        <f aca="false">IF(BQ56&lt;&gt;"",MAX(BI$3:BI55)+1,"")</f>
        <v/>
      </c>
      <c r="BK56" s="1" t="str">
        <f aca="false">IF(B56&lt;&gt;"",IF(COUNTIF(BK$3:BK55,B56)&gt;0,"",B56),"")</f>
        <v/>
      </c>
      <c r="BL56" s="1" t="str">
        <f aca="false">IF(C56&lt;&gt;"",IF(COUNTIF(BL$3:BL55,C56)&gt;0,"",C56),"")</f>
        <v/>
      </c>
      <c r="BM56" s="1" t="str">
        <f aca="false">IF(D56&lt;&gt;"",IF(COUNTIF(BM$3:BM55,D56)&gt;0,"",D56),"")</f>
        <v/>
      </c>
      <c r="BN56" s="1" t="str">
        <f aca="false">IF(E56&lt;&gt;"",IF(COUNTIF(BN$3:BN55,E56)&gt;0,"",E56),"")</f>
        <v/>
      </c>
      <c r="BO56" s="1" t="str">
        <f aca="false">IF(F56&lt;&gt;"",IF(COUNTIF(BO$3:BO55,F56)&gt;0,"",F56),"")</f>
        <v/>
      </c>
      <c r="BP56" s="1" t="str">
        <f aca="false">IF(G56&lt;&gt;"",IF(COUNTIF(BP$3:BP55,G56)&gt;0,"",G56),"")</f>
        <v/>
      </c>
      <c r="BQ56" s="1" t="str">
        <f aca="false">IF(H56&lt;&gt;"",IF(COUNTIF(BQ$3:BQ55,H56)&gt;0,"",H56),"")</f>
        <v/>
      </c>
    </row>
    <row r="57" customFormat="false" ht="12.75" hidden="false" customHeight="false" outlineLevel="0" collapsed="false">
      <c r="A57" s="1017" t="str">
        <f aca="false">CONCATENATE(B57,C57,D57,E57,F57,G57,H57)</f>
        <v/>
      </c>
      <c r="B57" s="1001"/>
      <c r="C57" s="1001"/>
      <c r="D57" s="1001"/>
      <c r="E57" s="1001"/>
      <c r="F57" s="1001"/>
      <c r="G57" s="1001"/>
      <c r="H57" s="1001"/>
      <c r="I57" s="1020"/>
      <c r="J57" s="1021"/>
      <c r="K57" s="1021"/>
      <c r="L57" s="1023"/>
      <c r="M57" s="1024"/>
      <c r="O57" s="1" t="n">
        <f aca="false">+O56+1</f>
        <v>55</v>
      </c>
      <c r="P57" s="978" t="str">
        <f aca="false">IFERROR(VLOOKUP(O56,X:AF,9,FALSE()),"")</f>
        <v/>
      </c>
      <c r="Q57" s="978" t="str">
        <f aca="false">IFERROR(VLOOKUP(O57,Y:AG,9,FALSE()),"")</f>
        <v/>
      </c>
      <c r="R57" s="978" t="str">
        <f aca="false">IFERROR(VLOOKUP(O57,Z:AH,9,FALSE()),"")</f>
        <v/>
      </c>
      <c r="S57" s="978" t="str">
        <f aca="false">IFERROR(VLOOKUP($O57,AA:AI,9,FALSE()),"")</f>
        <v/>
      </c>
      <c r="T57" s="978" t="str">
        <f aca="false">IFERROR(VLOOKUP($O57,AB:AJ,9,FALSE()),"")</f>
        <v/>
      </c>
      <c r="U57" s="978" t="str">
        <f aca="false">IFERROR(VLOOKUP($O57,AC:AK,9,FALSE()),"")</f>
        <v/>
      </c>
      <c r="V57" s="978" t="str">
        <f aca="false">IFERROR(VLOOKUP($O57,AD:AL,9,FALSE()),"")</f>
        <v/>
      </c>
      <c r="X57" s="1" t="str">
        <f aca="false">IF(AF57&lt;&gt;"",MAX(X$3:X56)+1,"")</f>
        <v/>
      </c>
      <c r="Y57" s="1" t="str">
        <f aca="false">IF(AG57&lt;&gt;"",MAX(Y$3:Y56)+1,"")</f>
        <v/>
      </c>
      <c r="Z57" s="1" t="str">
        <f aca="false">IF(AH57&lt;&gt;"",MAX(Z$3:Z56)+1,"")</f>
        <v/>
      </c>
      <c r="AA57" s="1" t="str">
        <f aca="false">IF(AI57&lt;&gt;"",MAX(AA$3:AA56)+1,"")</f>
        <v/>
      </c>
      <c r="AB57" s="1" t="str">
        <f aca="false">IF(AJ57&lt;&gt;"",MAX(AB$3:AB56)+1,"")</f>
        <v/>
      </c>
      <c r="AC57" s="1" t="str">
        <f aca="false">IF(AK57&lt;&gt;"",MAX(AC$3:AC56)+1,"")</f>
        <v/>
      </c>
      <c r="AD57" s="1" t="str">
        <f aca="false">IF(AL57&lt;&gt;"",MAX(AD$3:AD56)+1,"")</f>
        <v/>
      </c>
      <c r="AF57" s="1" t="str">
        <f aca="false">IF(B57="","",IF(COUNTIF(AF$3:$AI56,B57)=0,B57,""))</f>
        <v/>
      </c>
      <c r="AG57" s="1" t="str">
        <f aca="false">IF(C57&lt;&gt;"",IF(B57="","",IF($B57='Determinazione classe'!$D$57,IF(COUNTIF(AG$3:$AG56,$C57)=0,$C57,""),"")),"")</f>
        <v/>
      </c>
      <c r="AH57" s="1" t="str">
        <f aca="false">IF(D57&lt;&gt;"",IF(B57="","",IF(AND($B57='Determinazione classe'!$D$57,$C57='Determinazione classe'!$D$58),IF(COUNTIF(AH$3:AH56,$D57)=0,$D57,""),"")),"")</f>
        <v/>
      </c>
      <c r="AI57" s="1" t="str">
        <f aca="false">IF(E57&lt;&gt;"",IF(B57="","",IF(AND($B57='Determinazione classe'!$D$57,$C57='Determinazione classe'!$D$58,$D57='Determinazione classe'!$D$59),IF(COUNTIF(AI$3:AI56,$E57)=0,$E57,""),"")),"")</f>
        <v/>
      </c>
      <c r="AJ57" s="1" t="str">
        <f aca="false">IF(F57&lt;&gt;"",IF(B57="","",IF(AND($B57='Determinazione classe'!$D$57,$C57='Determinazione classe'!$D$58,$D57='Determinazione classe'!$D$59,$E57='Determinazione classe'!$D$60),IF(COUNTIF(AJ$3:AJ56,$F57)=0,$F57,""),"")),"")</f>
        <v/>
      </c>
      <c r="AK57" s="1" t="str">
        <f aca="false">IF(G57&lt;&gt;"",IF(B57="","",IF(AND($B57='Determinazione classe'!$D$57,$C57='Determinazione classe'!$D$58,$D57='Determinazione classe'!$D$59,$E57='Determinazione classe'!$D$60,$F57='Determinazione classe'!$D$61),IF(COUNTIF(AK$3:AK56,$G57)=0,$G57,""),"")),"")</f>
        <v/>
      </c>
      <c r="AL57" s="1" t="str">
        <f aca="false">IF(H57&lt;&gt;"",IF(B57="","",IF(AND($B57='Determinazione classe'!$D$57,$C57='Determinazione classe'!$D$58,$D57='Determinazione classe'!$D$59,$E57='Determinazione classe'!$D$60,$F57='Determinazione classe'!$D$61,$G57='Determinazione classe'!$D$62),IF(COUNTIF(AL$3:AL56,$H57)=0,$H57,""),"")),"")</f>
        <v/>
      </c>
      <c r="AR57" s="1" t="n">
        <f aca="false">+AR56+1</f>
        <v>55</v>
      </c>
      <c r="AS57" s="978" t="str">
        <f aca="false">IFERROR(VLOOKUP(AR57,BC:BK,9,FALSE()),"")</f>
        <v/>
      </c>
      <c r="AT57" s="978" t="str">
        <f aca="false">IFERROR(VLOOKUP($O57,BD:BL,9,FALSE()),"")</f>
        <v/>
      </c>
      <c r="AU57" s="978" t="str">
        <f aca="false">IFERROR(VLOOKUP($O57,BE:BM,9,FALSE()),"")</f>
        <v/>
      </c>
      <c r="AV57" s="978" t="str">
        <f aca="false">IFERROR(VLOOKUP($O57,BF:BN,9,FALSE()),"")</f>
        <v/>
      </c>
      <c r="AW57" s="978" t="str">
        <f aca="false">IFERROR(VLOOKUP($O57,BG:BO,9,FALSE()),"")</f>
        <v/>
      </c>
      <c r="AX57" s="978" t="str">
        <f aca="false">IFERROR(VLOOKUP($O57,BH:BP,9,FALSE()),"")</f>
        <v/>
      </c>
      <c r="AY57" s="978" t="str">
        <f aca="false">IFERROR(VLOOKUP($O57,BI:BQ,9,FALSE()),"")</f>
        <v/>
      </c>
      <c r="BC57" s="1" t="str">
        <f aca="false">IF(BK57&lt;&gt;"",MAX(BC$3:BC56)+1,"")</f>
        <v/>
      </c>
      <c r="BD57" s="1" t="str">
        <f aca="false">IF(BL57&lt;&gt;"",MAX(BD$3:BD56)+1,"")</f>
        <v/>
      </c>
      <c r="BE57" s="1" t="str">
        <f aca="false">IF(BM57&lt;&gt;"",MAX(BE$3:BE56)+1,"")</f>
        <v/>
      </c>
      <c r="BF57" s="1" t="str">
        <f aca="false">IF(BN57&lt;&gt;"",MAX(BF$3:BF56)+1,"")</f>
        <v/>
      </c>
      <c r="BG57" s="1" t="str">
        <f aca="false">IF(BO57&lt;&gt;"",MAX(BG$3:BG56)+1,"")</f>
        <v/>
      </c>
      <c r="BH57" s="1" t="str">
        <f aca="false">IF(BP57&lt;&gt;"",MAX(BH$3:BH56)+1,"")</f>
        <v/>
      </c>
      <c r="BI57" s="1" t="str">
        <f aca="false">IF(BQ57&lt;&gt;"",MAX(BI$3:BI56)+1,"")</f>
        <v/>
      </c>
      <c r="BK57" s="1" t="str">
        <f aca="false">IF(B57&lt;&gt;"",IF(COUNTIF(BK$3:BK56,B57)&gt;0,"",B57),"")</f>
        <v/>
      </c>
      <c r="BL57" s="1" t="str">
        <f aca="false">IF(C57&lt;&gt;"",IF(COUNTIF(BL$3:BL56,C57)&gt;0,"",C57),"")</f>
        <v/>
      </c>
      <c r="BM57" s="1" t="str">
        <f aca="false">IF(D57&lt;&gt;"",IF(COUNTIF(BM$3:BM56,D57)&gt;0,"",D57),"")</f>
        <v/>
      </c>
      <c r="BN57" s="1" t="str">
        <f aca="false">IF(E57&lt;&gt;"",IF(COUNTIF(BN$3:BN56,E57)&gt;0,"",E57),"")</f>
        <v/>
      </c>
      <c r="BO57" s="1" t="str">
        <f aca="false">IF(F57&lt;&gt;"",IF(COUNTIF(BO$3:BO56,F57)&gt;0,"",F57),"")</f>
        <v/>
      </c>
      <c r="BP57" s="1" t="str">
        <f aca="false">IF(G57&lt;&gt;"",IF(COUNTIF(BP$3:BP56,G57)&gt;0,"",G57),"")</f>
        <v/>
      </c>
      <c r="BQ57" s="1" t="str">
        <f aca="false">IF(H57&lt;&gt;"",IF(COUNTIF(BQ$3:BQ56,H57)&gt;0,"",H57),"")</f>
        <v/>
      </c>
    </row>
    <row r="58" customFormat="false" ht="12.75" hidden="false" customHeight="false" outlineLevel="0" collapsed="false">
      <c r="A58" s="1017" t="str">
        <f aca="false">CONCATENATE(B58,C58,D58,E58,F58,G58,H58)</f>
        <v/>
      </c>
      <c r="B58" s="1001"/>
      <c r="C58" s="1001"/>
      <c r="D58" s="1001"/>
      <c r="E58" s="1001"/>
      <c r="F58" s="1001"/>
      <c r="G58" s="1001"/>
      <c r="H58" s="1001"/>
      <c r="I58" s="1020"/>
      <c r="J58" s="1021"/>
      <c r="K58" s="1021"/>
      <c r="L58" s="1023"/>
      <c r="M58" s="1024"/>
      <c r="O58" s="1" t="n">
        <f aca="false">+O57+1</f>
        <v>56</v>
      </c>
      <c r="P58" s="978" t="str">
        <f aca="false">IFERROR(VLOOKUP(O57,X:AF,9,FALSE()),"")</f>
        <v/>
      </c>
      <c r="Q58" s="978" t="str">
        <f aca="false">IFERROR(VLOOKUP(O58,Y:AG,9,FALSE()),"")</f>
        <v/>
      </c>
      <c r="R58" s="978" t="str">
        <f aca="false">IFERROR(VLOOKUP(O58,Z:AH,9,FALSE()),"")</f>
        <v/>
      </c>
      <c r="S58" s="978" t="str">
        <f aca="false">IFERROR(VLOOKUP($O58,AA:AI,9,FALSE()),"")</f>
        <v/>
      </c>
      <c r="T58" s="978" t="str">
        <f aca="false">IFERROR(VLOOKUP($O58,AB:AJ,9,FALSE()),"")</f>
        <v/>
      </c>
      <c r="U58" s="978" t="str">
        <f aca="false">IFERROR(VLOOKUP($O58,AC:AK,9,FALSE()),"")</f>
        <v/>
      </c>
      <c r="V58" s="978" t="str">
        <f aca="false">IFERROR(VLOOKUP($O58,AD:AL,9,FALSE()),"")</f>
        <v/>
      </c>
      <c r="X58" s="1" t="str">
        <f aca="false">IF(AF58&lt;&gt;"",MAX(X$3:X57)+1,"")</f>
        <v/>
      </c>
      <c r="Y58" s="1" t="str">
        <f aca="false">IF(AG58&lt;&gt;"",MAX(Y$3:Y57)+1,"")</f>
        <v/>
      </c>
      <c r="Z58" s="1" t="str">
        <f aca="false">IF(AH58&lt;&gt;"",MAX(Z$3:Z57)+1,"")</f>
        <v/>
      </c>
      <c r="AA58" s="1" t="str">
        <f aca="false">IF(AI58&lt;&gt;"",MAX(AA$3:AA57)+1,"")</f>
        <v/>
      </c>
      <c r="AB58" s="1" t="str">
        <f aca="false">IF(AJ58&lt;&gt;"",MAX(AB$3:AB57)+1,"")</f>
        <v/>
      </c>
      <c r="AC58" s="1" t="str">
        <f aca="false">IF(AK58&lt;&gt;"",MAX(AC$3:AC57)+1,"")</f>
        <v/>
      </c>
      <c r="AD58" s="1" t="str">
        <f aca="false">IF(AL58&lt;&gt;"",MAX(AD$3:AD57)+1,"")</f>
        <v/>
      </c>
      <c r="AF58" s="1" t="str">
        <f aca="false">IF(B58="","",IF(COUNTIF(AF$3:$AI57,B58)=0,B58,""))</f>
        <v/>
      </c>
      <c r="AG58" s="1" t="str">
        <f aca="false">IF(C58&lt;&gt;"",IF(B58="","",IF($B58='Determinazione classe'!$D$57,IF(COUNTIF(AG$3:$AG57,$C58)=0,$C58,""),"")),"")</f>
        <v/>
      </c>
      <c r="AH58" s="1" t="str">
        <f aca="false">IF(D58&lt;&gt;"",IF(B58="","",IF(AND($B58='Determinazione classe'!$D$57,$C58='Determinazione classe'!$D$58),IF(COUNTIF(AH$3:AH57,$D58)=0,$D58,""),"")),"")</f>
        <v/>
      </c>
      <c r="AI58" s="1" t="str">
        <f aca="false">IF(E58&lt;&gt;"",IF(B58="","",IF(AND($B58='Determinazione classe'!$D$57,$C58='Determinazione classe'!$D$58,$D58='Determinazione classe'!$D$59),IF(COUNTIF(AI$3:AI57,$E58)=0,$E58,""),"")),"")</f>
        <v/>
      </c>
      <c r="AJ58" s="1" t="str">
        <f aca="false">IF(F58&lt;&gt;"",IF(B58="","",IF(AND($B58='Determinazione classe'!$D$57,$C58='Determinazione classe'!$D$58,$D58='Determinazione classe'!$D$59,$E58='Determinazione classe'!$D$60),IF(COUNTIF(AJ$3:AJ57,$F58)=0,$F58,""),"")),"")</f>
        <v/>
      </c>
      <c r="AK58" s="1" t="str">
        <f aca="false">IF(G58&lt;&gt;"",IF(B58="","",IF(AND($B58='Determinazione classe'!$D$57,$C58='Determinazione classe'!$D$58,$D58='Determinazione classe'!$D$59,$E58='Determinazione classe'!$D$60,$F58='Determinazione classe'!$D$61),IF(COUNTIF(AK$3:AK57,$G58)=0,$G58,""),"")),"")</f>
        <v/>
      </c>
      <c r="AL58" s="1" t="str">
        <f aca="false">IF(H58&lt;&gt;"",IF(B58="","",IF(AND($B58='Determinazione classe'!$D$57,$C58='Determinazione classe'!$D$58,$D58='Determinazione classe'!$D$59,$E58='Determinazione classe'!$D$60,$F58='Determinazione classe'!$D$61,$G58='Determinazione classe'!$D$62),IF(COUNTIF(AL$3:AL57,$H58)=0,$H58,""),"")),"")</f>
        <v/>
      </c>
      <c r="AR58" s="1" t="n">
        <f aca="false">+AR57+1</f>
        <v>56</v>
      </c>
      <c r="AS58" s="978" t="str">
        <f aca="false">IFERROR(VLOOKUP(AR58,BC:BK,9,FALSE()),"")</f>
        <v/>
      </c>
      <c r="AT58" s="978" t="str">
        <f aca="false">IFERROR(VLOOKUP($O58,BD:BL,9,FALSE()),"")</f>
        <v/>
      </c>
      <c r="AU58" s="978" t="str">
        <f aca="false">IFERROR(VLOOKUP($O58,BE:BM,9,FALSE()),"")</f>
        <v/>
      </c>
      <c r="AV58" s="978" t="str">
        <f aca="false">IFERROR(VLOOKUP($O58,BF:BN,9,FALSE()),"")</f>
        <v/>
      </c>
      <c r="AW58" s="978" t="str">
        <f aca="false">IFERROR(VLOOKUP($O58,BG:BO,9,FALSE()),"")</f>
        <v/>
      </c>
      <c r="AX58" s="978" t="str">
        <f aca="false">IFERROR(VLOOKUP($O58,BH:BP,9,FALSE()),"")</f>
        <v/>
      </c>
      <c r="AY58" s="978" t="str">
        <f aca="false">IFERROR(VLOOKUP($O58,BI:BQ,9,FALSE()),"")</f>
        <v/>
      </c>
      <c r="BC58" s="1" t="str">
        <f aca="false">IF(BK58&lt;&gt;"",MAX(BC$3:BC57)+1,"")</f>
        <v/>
      </c>
      <c r="BD58" s="1" t="str">
        <f aca="false">IF(BL58&lt;&gt;"",MAX(BD$3:BD57)+1,"")</f>
        <v/>
      </c>
      <c r="BE58" s="1" t="str">
        <f aca="false">IF(BM58&lt;&gt;"",MAX(BE$3:BE57)+1,"")</f>
        <v/>
      </c>
      <c r="BF58" s="1" t="str">
        <f aca="false">IF(BN58&lt;&gt;"",MAX(BF$3:BF57)+1,"")</f>
        <v/>
      </c>
      <c r="BG58" s="1" t="str">
        <f aca="false">IF(BO58&lt;&gt;"",MAX(BG$3:BG57)+1,"")</f>
        <v/>
      </c>
      <c r="BH58" s="1" t="str">
        <f aca="false">IF(BP58&lt;&gt;"",MAX(BH$3:BH57)+1,"")</f>
        <v/>
      </c>
      <c r="BI58" s="1" t="str">
        <f aca="false">IF(BQ58&lt;&gt;"",MAX(BI$3:BI57)+1,"")</f>
        <v/>
      </c>
      <c r="BK58" s="1" t="str">
        <f aca="false">IF(B58&lt;&gt;"",IF(COUNTIF(BK$3:BK57,B58)&gt;0,"",B58),"")</f>
        <v/>
      </c>
      <c r="BL58" s="1" t="str">
        <f aca="false">IF(C58&lt;&gt;"",IF(COUNTIF(BL$3:BL57,C58)&gt;0,"",C58),"")</f>
        <v/>
      </c>
      <c r="BM58" s="1" t="str">
        <f aca="false">IF(D58&lt;&gt;"",IF(COUNTIF(BM$3:BM57,D58)&gt;0,"",D58),"")</f>
        <v/>
      </c>
      <c r="BN58" s="1" t="str">
        <f aca="false">IF(E58&lt;&gt;"",IF(COUNTIF(BN$3:BN57,E58)&gt;0,"",E58),"")</f>
        <v/>
      </c>
      <c r="BO58" s="1" t="str">
        <f aca="false">IF(F58&lt;&gt;"",IF(COUNTIF(BO$3:BO57,F58)&gt;0,"",F58),"")</f>
        <v/>
      </c>
      <c r="BP58" s="1" t="str">
        <f aca="false">IF(G58&lt;&gt;"",IF(COUNTIF(BP$3:BP57,G58)&gt;0,"",G58),"")</f>
        <v/>
      </c>
      <c r="BQ58" s="1" t="str">
        <f aca="false">IF(H58&lt;&gt;"",IF(COUNTIF(BQ$3:BQ57,H58)&gt;0,"",H58),"")</f>
        <v/>
      </c>
    </row>
    <row r="59" customFormat="false" ht="12.75" hidden="false" customHeight="false" outlineLevel="0" collapsed="false">
      <c r="A59" s="1017" t="str">
        <f aca="false">CONCATENATE(B59,C59,D59,E59,F59,G59,H59)</f>
        <v/>
      </c>
      <c r="B59" s="1001"/>
      <c r="C59" s="1001"/>
      <c r="D59" s="1001"/>
      <c r="E59" s="1001"/>
      <c r="F59" s="1001"/>
      <c r="G59" s="1001"/>
      <c r="H59" s="1001"/>
      <c r="I59" s="1020"/>
      <c r="J59" s="1021"/>
      <c r="K59" s="1021"/>
      <c r="L59" s="1023"/>
      <c r="M59" s="1024"/>
      <c r="O59" s="1" t="n">
        <f aca="false">+O58+1</f>
        <v>57</v>
      </c>
      <c r="P59" s="978" t="str">
        <f aca="false">IFERROR(VLOOKUP(O58,X:AF,9,FALSE()),"")</f>
        <v/>
      </c>
      <c r="Q59" s="978" t="str">
        <f aca="false">IFERROR(VLOOKUP(O59,Y:AG,9,FALSE()),"")</f>
        <v/>
      </c>
      <c r="R59" s="978" t="str">
        <f aca="false">IFERROR(VLOOKUP(O59,Z:AH,9,FALSE()),"")</f>
        <v/>
      </c>
      <c r="S59" s="978" t="str">
        <f aca="false">IFERROR(VLOOKUP($O59,AA:AI,9,FALSE()),"")</f>
        <v/>
      </c>
      <c r="T59" s="978" t="str">
        <f aca="false">IFERROR(VLOOKUP($O59,AB:AJ,9,FALSE()),"")</f>
        <v/>
      </c>
      <c r="U59" s="978" t="str">
        <f aca="false">IFERROR(VLOOKUP($O59,AC:AK,9,FALSE()),"")</f>
        <v/>
      </c>
      <c r="V59" s="978" t="str">
        <f aca="false">IFERROR(VLOOKUP($O59,AD:AL,9,FALSE()),"")</f>
        <v/>
      </c>
      <c r="X59" s="1" t="str">
        <f aca="false">IF(AF59&lt;&gt;"",MAX(X$3:X58)+1,"")</f>
        <v/>
      </c>
      <c r="Y59" s="1" t="str">
        <f aca="false">IF(AG59&lt;&gt;"",MAX(Y$3:Y58)+1,"")</f>
        <v/>
      </c>
      <c r="Z59" s="1" t="str">
        <f aca="false">IF(AH59&lt;&gt;"",MAX(Z$3:Z58)+1,"")</f>
        <v/>
      </c>
      <c r="AA59" s="1" t="str">
        <f aca="false">IF(AI59&lt;&gt;"",MAX(AA$3:AA58)+1,"")</f>
        <v/>
      </c>
      <c r="AB59" s="1" t="str">
        <f aca="false">IF(AJ59&lt;&gt;"",MAX(AB$3:AB58)+1,"")</f>
        <v/>
      </c>
      <c r="AC59" s="1" t="str">
        <f aca="false">IF(AK59&lt;&gt;"",MAX(AC$3:AC58)+1,"")</f>
        <v/>
      </c>
      <c r="AD59" s="1" t="str">
        <f aca="false">IF(AL59&lt;&gt;"",MAX(AD$3:AD58)+1,"")</f>
        <v/>
      </c>
      <c r="AF59" s="1" t="str">
        <f aca="false">IF(B59="","",IF(COUNTIF(AF$3:$AI58,B59)=0,B59,""))</f>
        <v/>
      </c>
      <c r="AG59" s="1" t="str">
        <f aca="false">IF(C59&lt;&gt;"",IF(B59="","",IF($B59='Determinazione classe'!$D$57,IF(COUNTIF(AG$3:$AG58,$C59)=0,$C59,""),"")),"")</f>
        <v/>
      </c>
      <c r="AH59" s="1" t="str">
        <f aca="false">IF(D59&lt;&gt;"",IF(B59="","",IF(AND($B59='Determinazione classe'!$D$57,$C59='Determinazione classe'!$D$58),IF(COUNTIF(AH$3:AH58,$D59)=0,$D59,""),"")),"")</f>
        <v/>
      </c>
      <c r="AI59" s="1" t="str">
        <f aca="false">IF(E59&lt;&gt;"",IF(B59="","",IF(AND($B59='Determinazione classe'!$D$57,$C59='Determinazione classe'!$D$58,$D59='Determinazione classe'!$D$59),IF(COUNTIF(AI$3:AI58,$E59)=0,$E59,""),"")),"")</f>
        <v/>
      </c>
      <c r="AJ59" s="1" t="str">
        <f aca="false">IF(F59&lt;&gt;"",IF(B59="","",IF(AND($B59='Determinazione classe'!$D$57,$C59='Determinazione classe'!$D$58,$D59='Determinazione classe'!$D$59,$E59='Determinazione classe'!$D$60),IF(COUNTIF(AJ$3:AJ58,$F59)=0,$F59,""),"")),"")</f>
        <v/>
      </c>
      <c r="AK59" s="1" t="str">
        <f aca="false">IF(G59&lt;&gt;"",IF(B59="","",IF(AND($B59='Determinazione classe'!$D$57,$C59='Determinazione classe'!$D$58,$D59='Determinazione classe'!$D$59,$E59='Determinazione classe'!$D$60,$F59='Determinazione classe'!$D$61),IF(COUNTIF(AK$3:AK58,$G59)=0,$G59,""),"")),"")</f>
        <v/>
      </c>
      <c r="AL59" s="1" t="str">
        <f aca="false">IF(H59&lt;&gt;"",IF(B59="","",IF(AND($B59='Determinazione classe'!$D$57,$C59='Determinazione classe'!$D$58,$D59='Determinazione classe'!$D$59,$E59='Determinazione classe'!$D$60,$F59='Determinazione classe'!$D$61,$G59='Determinazione classe'!$D$62),IF(COUNTIF(AL$3:AL58,$H59)=0,$H59,""),"")),"")</f>
        <v/>
      </c>
      <c r="AR59" s="1" t="n">
        <f aca="false">+AR58+1</f>
        <v>57</v>
      </c>
      <c r="AS59" s="978" t="str">
        <f aca="false">IFERROR(VLOOKUP(AR59,BC:BK,9,FALSE()),"")</f>
        <v/>
      </c>
      <c r="AT59" s="978" t="str">
        <f aca="false">IFERROR(VLOOKUP($O59,BD:BL,9,FALSE()),"")</f>
        <v/>
      </c>
      <c r="AU59" s="978" t="str">
        <f aca="false">IFERROR(VLOOKUP($O59,BE:BM,9,FALSE()),"")</f>
        <v/>
      </c>
      <c r="AV59" s="978" t="str">
        <f aca="false">IFERROR(VLOOKUP($O59,BF:BN,9,FALSE()),"")</f>
        <v/>
      </c>
      <c r="AW59" s="978" t="str">
        <f aca="false">IFERROR(VLOOKUP($O59,BG:BO,9,FALSE()),"")</f>
        <v/>
      </c>
      <c r="AX59" s="978" t="str">
        <f aca="false">IFERROR(VLOOKUP($O59,BH:BP,9,FALSE()),"")</f>
        <v/>
      </c>
      <c r="AY59" s="978" t="str">
        <f aca="false">IFERROR(VLOOKUP($O59,BI:BQ,9,FALSE()),"")</f>
        <v/>
      </c>
      <c r="BC59" s="1" t="str">
        <f aca="false">IF(BK59&lt;&gt;"",MAX(BC$3:BC58)+1,"")</f>
        <v/>
      </c>
      <c r="BD59" s="1" t="str">
        <f aca="false">IF(BL59&lt;&gt;"",MAX(BD$3:BD58)+1,"")</f>
        <v/>
      </c>
      <c r="BE59" s="1" t="str">
        <f aca="false">IF(BM59&lt;&gt;"",MAX(BE$3:BE58)+1,"")</f>
        <v/>
      </c>
      <c r="BF59" s="1" t="str">
        <f aca="false">IF(BN59&lt;&gt;"",MAX(BF$3:BF58)+1,"")</f>
        <v/>
      </c>
      <c r="BG59" s="1" t="str">
        <f aca="false">IF(BO59&lt;&gt;"",MAX(BG$3:BG58)+1,"")</f>
        <v/>
      </c>
      <c r="BH59" s="1" t="str">
        <f aca="false">IF(BP59&lt;&gt;"",MAX(BH$3:BH58)+1,"")</f>
        <v/>
      </c>
      <c r="BI59" s="1" t="str">
        <f aca="false">IF(BQ59&lt;&gt;"",MAX(BI$3:BI58)+1,"")</f>
        <v/>
      </c>
      <c r="BK59" s="1" t="str">
        <f aca="false">IF(B59&lt;&gt;"",IF(COUNTIF(BK$3:BK58,B59)&gt;0,"",B59),"")</f>
        <v/>
      </c>
      <c r="BL59" s="1" t="str">
        <f aca="false">IF(C59&lt;&gt;"",IF(COUNTIF(BL$3:BL58,C59)&gt;0,"",C59),"")</f>
        <v/>
      </c>
      <c r="BM59" s="1" t="str">
        <f aca="false">IF(D59&lt;&gt;"",IF(COUNTIF(BM$3:BM58,D59)&gt;0,"",D59),"")</f>
        <v/>
      </c>
      <c r="BN59" s="1" t="str">
        <f aca="false">IF(E59&lt;&gt;"",IF(COUNTIF(BN$3:BN58,E59)&gt;0,"",E59),"")</f>
        <v/>
      </c>
      <c r="BO59" s="1" t="str">
        <f aca="false">IF(F59&lt;&gt;"",IF(COUNTIF(BO$3:BO58,F59)&gt;0,"",F59),"")</f>
        <v/>
      </c>
      <c r="BP59" s="1" t="str">
        <f aca="false">IF(G59&lt;&gt;"",IF(COUNTIF(BP$3:BP58,G59)&gt;0,"",G59),"")</f>
        <v/>
      </c>
      <c r="BQ59" s="1" t="str">
        <f aca="false">IF(H59&lt;&gt;"",IF(COUNTIF(BQ$3:BQ58,H59)&gt;0,"",H59),"")</f>
        <v/>
      </c>
    </row>
    <row r="60" customFormat="false" ht="12.75" hidden="false" customHeight="false" outlineLevel="0" collapsed="false">
      <c r="A60" s="1017" t="str">
        <f aca="false">CONCATENATE(B60,C60,D60,E60,F60,G60,H60)</f>
        <v/>
      </c>
      <c r="B60" s="1001"/>
      <c r="C60" s="1001"/>
      <c r="D60" s="1001"/>
      <c r="E60" s="1001"/>
      <c r="F60" s="1001"/>
      <c r="G60" s="1001"/>
      <c r="H60" s="1001"/>
      <c r="I60" s="1020"/>
      <c r="J60" s="1021"/>
      <c r="K60" s="1021"/>
      <c r="L60" s="1023"/>
      <c r="M60" s="1024"/>
      <c r="O60" s="1" t="n">
        <f aca="false">+O59+1</f>
        <v>58</v>
      </c>
      <c r="P60" s="978" t="str">
        <f aca="false">IFERROR(VLOOKUP(O59,X:AF,9,FALSE()),"")</f>
        <v/>
      </c>
      <c r="Q60" s="978" t="str">
        <f aca="false">IFERROR(VLOOKUP(O60,Y:AG,9,FALSE()),"")</f>
        <v/>
      </c>
      <c r="R60" s="978" t="str">
        <f aca="false">IFERROR(VLOOKUP(O60,Z:AH,9,FALSE()),"")</f>
        <v/>
      </c>
      <c r="S60" s="978" t="str">
        <f aca="false">IFERROR(VLOOKUP($O60,AA:AI,9,FALSE()),"")</f>
        <v/>
      </c>
      <c r="T60" s="978" t="str">
        <f aca="false">IFERROR(VLOOKUP($O60,AB:AJ,9,FALSE()),"")</f>
        <v/>
      </c>
      <c r="U60" s="978" t="str">
        <f aca="false">IFERROR(VLOOKUP($O60,AC:AK,9,FALSE()),"")</f>
        <v/>
      </c>
      <c r="V60" s="978" t="str">
        <f aca="false">IFERROR(VLOOKUP($O60,AD:AL,9,FALSE()),"")</f>
        <v/>
      </c>
      <c r="X60" s="1" t="str">
        <f aca="false">IF(AF60&lt;&gt;"",MAX(X$3:X59)+1,"")</f>
        <v/>
      </c>
      <c r="Y60" s="1" t="str">
        <f aca="false">IF(AG60&lt;&gt;"",MAX(Y$3:Y59)+1,"")</f>
        <v/>
      </c>
      <c r="Z60" s="1" t="str">
        <f aca="false">IF(AH60&lt;&gt;"",MAX(Z$3:Z59)+1,"")</f>
        <v/>
      </c>
      <c r="AA60" s="1" t="str">
        <f aca="false">IF(AI60&lt;&gt;"",MAX(AA$3:AA59)+1,"")</f>
        <v/>
      </c>
      <c r="AB60" s="1" t="str">
        <f aca="false">IF(AJ60&lt;&gt;"",MAX(AB$3:AB59)+1,"")</f>
        <v/>
      </c>
      <c r="AC60" s="1" t="str">
        <f aca="false">IF(AK60&lt;&gt;"",MAX(AC$3:AC59)+1,"")</f>
        <v/>
      </c>
      <c r="AD60" s="1" t="str">
        <f aca="false">IF(AL60&lt;&gt;"",MAX(AD$3:AD59)+1,"")</f>
        <v/>
      </c>
      <c r="AF60" s="1" t="str">
        <f aca="false">IF(B60="","",IF(COUNTIF(AF$3:$AI59,B60)=0,B60,""))</f>
        <v/>
      </c>
      <c r="AG60" s="1" t="str">
        <f aca="false">IF(C60&lt;&gt;"",IF(B60="","",IF($B60='Determinazione classe'!$D$57,IF(COUNTIF(AG$3:$AG59,$C60)=0,$C60,""),"")),"")</f>
        <v/>
      </c>
      <c r="AH60" s="1" t="str">
        <f aca="false">IF(D60&lt;&gt;"",IF(B60="","",IF(AND($B60='Determinazione classe'!$D$57,$C60='Determinazione classe'!$D$58),IF(COUNTIF(AH$3:AH59,$D60)=0,$D60,""),"")),"")</f>
        <v/>
      </c>
      <c r="AI60" s="1" t="str">
        <f aca="false">IF(E60&lt;&gt;"",IF(B60="","",IF(AND($B60='Determinazione classe'!$D$57,$C60='Determinazione classe'!$D$58,$D60='Determinazione classe'!$D$59),IF(COUNTIF(AI$3:AI59,$E60)=0,$E60,""),"")),"")</f>
        <v/>
      </c>
      <c r="AJ60" s="1" t="str">
        <f aca="false">IF(F60&lt;&gt;"",IF(B60="","",IF(AND($B60='Determinazione classe'!$D$57,$C60='Determinazione classe'!$D$58,$D60='Determinazione classe'!$D$59,$E60='Determinazione classe'!$D$60),IF(COUNTIF(AJ$3:AJ59,$F60)=0,$F60,""),"")),"")</f>
        <v/>
      </c>
      <c r="AK60" s="1" t="str">
        <f aca="false">IF(G60&lt;&gt;"",IF(B60="","",IF(AND($B60='Determinazione classe'!$D$57,$C60='Determinazione classe'!$D$58,$D60='Determinazione classe'!$D$59,$E60='Determinazione classe'!$D$60,$F60='Determinazione classe'!$D$61),IF(COUNTIF(AK$3:AK59,$G60)=0,$G60,""),"")),"")</f>
        <v/>
      </c>
      <c r="AL60" s="1" t="str">
        <f aca="false">IF(H60&lt;&gt;"",IF(B60="","",IF(AND($B60='Determinazione classe'!$D$57,$C60='Determinazione classe'!$D$58,$D60='Determinazione classe'!$D$59,$E60='Determinazione classe'!$D$60,$F60='Determinazione classe'!$D$61,$G60='Determinazione classe'!$D$62),IF(COUNTIF(AL$3:AL59,$H60)=0,$H60,""),"")),"")</f>
        <v/>
      </c>
      <c r="AR60" s="1" t="n">
        <f aca="false">+AR59+1</f>
        <v>58</v>
      </c>
      <c r="AS60" s="978" t="str">
        <f aca="false">IFERROR(VLOOKUP(AR60,BC:BK,9,FALSE()),"")</f>
        <v/>
      </c>
      <c r="AT60" s="978" t="str">
        <f aca="false">IFERROR(VLOOKUP($O60,BD:BL,9,FALSE()),"")</f>
        <v/>
      </c>
      <c r="AU60" s="978" t="str">
        <f aca="false">IFERROR(VLOOKUP($O60,BE:BM,9,FALSE()),"")</f>
        <v/>
      </c>
      <c r="AV60" s="978" t="str">
        <f aca="false">IFERROR(VLOOKUP($O60,BF:BN,9,FALSE()),"")</f>
        <v/>
      </c>
      <c r="AW60" s="978" t="str">
        <f aca="false">IFERROR(VLOOKUP($O60,BG:BO,9,FALSE()),"")</f>
        <v/>
      </c>
      <c r="AX60" s="978" t="str">
        <f aca="false">IFERROR(VLOOKUP($O60,BH:BP,9,FALSE()),"")</f>
        <v/>
      </c>
      <c r="AY60" s="978" t="str">
        <f aca="false">IFERROR(VLOOKUP($O60,BI:BQ,9,FALSE()),"")</f>
        <v/>
      </c>
      <c r="BC60" s="1" t="str">
        <f aca="false">IF(BK60&lt;&gt;"",MAX(BC$3:BC59)+1,"")</f>
        <v/>
      </c>
      <c r="BD60" s="1" t="str">
        <f aca="false">IF(BL60&lt;&gt;"",MAX(BD$3:BD59)+1,"")</f>
        <v/>
      </c>
      <c r="BE60" s="1" t="str">
        <f aca="false">IF(BM60&lt;&gt;"",MAX(BE$3:BE59)+1,"")</f>
        <v/>
      </c>
      <c r="BF60" s="1" t="str">
        <f aca="false">IF(BN60&lt;&gt;"",MAX(BF$3:BF59)+1,"")</f>
        <v/>
      </c>
      <c r="BG60" s="1" t="str">
        <f aca="false">IF(BO60&lt;&gt;"",MAX(BG$3:BG59)+1,"")</f>
        <v/>
      </c>
      <c r="BH60" s="1" t="str">
        <f aca="false">IF(BP60&lt;&gt;"",MAX(BH$3:BH59)+1,"")</f>
        <v/>
      </c>
      <c r="BI60" s="1" t="str">
        <f aca="false">IF(BQ60&lt;&gt;"",MAX(BI$3:BI59)+1,"")</f>
        <v/>
      </c>
      <c r="BK60" s="1" t="str">
        <f aca="false">IF(B60&lt;&gt;"",IF(COUNTIF(BK$3:BK59,B60)&gt;0,"",B60),"")</f>
        <v/>
      </c>
      <c r="BL60" s="1" t="str">
        <f aca="false">IF(C60&lt;&gt;"",IF(COUNTIF(BL$3:BL59,C60)&gt;0,"",C60),"")</f>
        <v/>
      </c>
      <c r="BM60" s="1" t="str">
        <f aca="false">IF(D60&lt;&gt;"",IF(COUNTIF(BM$3:BM59,D60)&gt;0,"",D60),"")</f>
        <v/>
      </c>
      <c r="BN60" s="1" t="str">
        <f aca="false">IF(E60&lt;&gt;"",IF(COUNTIF(BN$3:BN59,E60)&gt;0,"",E60),"")</f>
        <v/>
      </c>
      <c r="BO60" s="1" t="str">
        <f aca="false">IF(F60&lt;&gt;"",IF(COUNTIF(BO$3:BO59,F60)&gt;0,"",F60),"")</f>
        <v/>
      </c>
      <c r="BP60" s="1" t="str">
        <f aca="false">IF(G60&lt;&gt;"",IF(COUNTIF(BP$3:BP59,G60)&gt;0,"",G60),"")</f>
        <v/>
      </c>
      <c r="BQ60" s="1" t="str">
        <f aca="false">IF(H60&lt;&gt;"",IF(COUNTIF(BQ$3:BQ59,H60)&gt;0,"",H60),"")</f>
        <v/>
      </c>
    </row>
    <row r="61" customFormat="false" ht="12.75" hidden="false" customHeight="false" outlineLevel="0" collapsed="false">
      <c r="A61" s="1017" t="str">
        <f aca="false">CONCATENATE(B61,C61,D61,E61,F61,G61,H61)</f>
        <v/>
      </c>
      <c r="B61" s="1001"/>
      <c r="C61" s="1001"/>
      <c r="D61" s="1001"/>
      <c r="E61" s="1001"/>
      <c r="F61" s="1001"/>
      <c r="G61" s="1001"/>
      <c r="H61" s="1001"/>
      <c r="I61" s="1020"/>
      <c r="J61" s="1021"/>
      <c r="K61" s="1021"/>
      <c r="L61" s="1023"/>
      <c r="M61" s="1024"/>
      <c r="O61" s="1" t="n">
        <f aca="false">+O60+1</f>
        <v>59</v>
      </c>
      <c r="P61" s="978" t="str">
        <f aca="false">IFERROR(VLOOKUP(O60,X:AF,9,FALSE()),"")</f>
        <v/>
      </c>
      <c r="Q61" s="978" t="str">
        <f aca="false">IFERROR(VLOOKUP(O61,Y:AG,9,FALSE()),"")</f>
        <v/>
      </c>
      <c r="R61" s="978" t="str">
        <f aca="false">IFERROR(VLOOKUP(O61,Z:AH,9,FALSE()),"")</f>
        <v/>
      </c>
      <c r="S61" s="978" t="str">
        <f aca="false">IFERROR(VLOOKUP($O61,AA:AI,9,FALSE()),"")</f>
        <v/>
      </c>
      <c r="T61" s="978" t="str">
        <f aca="false">IFERROR(VLOOKUP($O61,AB:AJ,9,FALSE()),"")</f>
        <v/>
      </c>
      <c r="U61" s="978" t="str">
        <f aca="false">IFERROR(VLOOKUP($O61,AC:AK,9,FALSE()),"")</f>
        <v/>
      </c>
      <c r="V61" s="978" t="str">
        <f aca="false">IFERROR(VLOOKUP($O61,AD:AL,9,FALSE()),"")</f>
        <v/>
      </c>
      <c r="X61" s="1" t="str">
        <f aca="false">IF(AF61&lt;&gt;"",MAX(X$3:X60)+1,"")</f>
        <v/>
      </c>
      <c r="Y61" s="1" t="str">
        <f aca="false">IF(AG61&lt;&gt;"",MAX(Y$3:Y60)+1,"")</f>
        <v/>
      </c>
      <c r="Z61" s="1" t="str">
        <f aca="false">IF(AH61&lt;&gt;"",MAX(Z$3:Z60)+1,"")</f>
        <v/>
      </c>
      <c r="AA61" s="1" t="str">
        <f aca="false">IF(AI61&lt;&gt;"",MAX(AA$3:AA60)+1,"")</f>
        <v/>
      </c>
      <c r="AB61" s="1" t="str">
        <f aca="false">IF(AJ61&lt;&gt;"",MAX(AB$3:AB60)+1,"")</f>
        <v/>
      </c>
      <c r="AC61" s="1" t="str">
        <f aca="false">IF(AK61&lt;&gt;"",MAX(AC$3:AC60)+1,"")</f>
        <v/>
      </c>
      <c r="AD61" s="1" t="str">
        <f aca="false">IF(AL61&lt;&gt;"",MAX(AD$3:AD60)+1,"")</f>
        <v/>
      </c>
      <c r="AF61" s="1" t="str">
        <f aca="false">IF(B61="","",IF(COUNTIF(AF$3:$AI60,B61)=0,B61,""))</f>
        <v/>
      </c>
      <c r="AG61" s="1" t="str">
        <f aca="false">IF(C61&lt;&gt;"",IF(B61="","",IF($B61='Determinazione classe'!$D$57,IF(COUNTIF(AG$3:$AG60,$C61)=0,$C61,""),"")),"")</f>
        <v/>
      </c>
      <c r="AH61" s="1" t="str">
        <f aca="false">IF(D61&lt;&gt;"",IF(B61="","",IF(AND($B61='Determinazione classe'!$D$57,$C61='Determinazione classe'!$D$58),IF(COUNTIF(AH$3:AH60,$D61)=0,$D61,""),"")),"")</f>
        <v/>
      </c>
      <c r="AI61" s="1" t="str">
        <f aca="false">IF(E61&lt;&gt;"",IF(B61="","",IF(AND($B61='Determinazione classe'!$D$57,$C61='Determinazione classe'!$D$58,$D61='Determinazione classe'!$D$59),IF(COUNTIF(AI$3:AI60,$E61)=0,$E61,""),"")),"")</f>
        <v/>
      </c>
      <c r="AJ61" s="1" t="str">
        <f aca="false">IF(F61&lt;&gt;"",IF(B61="","",IF(AND($B61='Determinazione classe'!$D$57,$C61='Determinazione classe'!$D$58,$D61='Determinazione classe'!$D$59,$E61='Determinazione classe'!$D$60),IF(COUNTIF(AJ$3:AJ60,$F61)=0,$F61,""),"")),"")</f>
        <v/>
      </c>
      <c r="AK61" s="1" t="str">
        <f aca="false">IF(G61&lt;&gt;"",IF(B61="","",IF(AND($B61='Determinazione classe'!$D$57,$C61='Determinazione classe'!$D$58,$D61='Determinazione classe'!$D$59,$E61='Determinazione classe'!$D$60,$F61='Determinazione classe'!$D$61),IF(COUNTIF(AK$3:AK60,$G61)=0,$G61,""),"")),"")</f>
        <v/>
      </c>
      <c r="AL61" s="1" t="str">
        <f aca="false">IF(H61&lt;&gt;"",IF(B61="","",IF(AND($B61='Determinazione classe'!$D$57,$C61='Determinazione classe'!$D$58,$D61='Determinazione classe'!$D$59,$E61='Determinazione classe'!$D$60,$F61='Determinazione classe'!$D$61,$G61='Determinazione classe'!$D$62),IF(COUNTIF(AL$3:AL60,$H61)=0,$H61,""),"")),"")</f>
        <v/>
      </c>
      <c r="AR61" s="1" t="n">
        <f aca="false">+AR60+1</f>
        <v>59</v>
      </c>
      <c r="AS61" s="978" t="str">
        <f aca="false">IFERROR(VLOOKUP(AR61,BC:BK,9,FALSE()),"")</f>
        <v/>
      </c>
      <c r="AT61" s="978" t="str">
        <f aca="false">IFERROR(VLOOKUP($O61,BD:BL,9,FALSE()),"")</f>
        <v/>
      </c>
      <c r="AU61" s="978" t="str">
        <f aca="false">IFERROR(VLOOKUP($O61,BE:BM,9,FALSE()),"")</f>
        <v/>
      </c>
      <c r="AV61" s="978" t="str">
        <f aca="false">IFERROR(VLOOKUP($O61,BF:BN,9,FALSE()),"")</f>
        <v/>
      </c>
      <c r="AW61" s="978" t="str">
        <f aca="false">IFERROR(VLOOKUP($O61,BG:BO,9,FALSE()),"")</f>
        <v/>
      </c>
      <c r="AX61" s="978" t="str">
        <f aca="false">IFERROR(VLOOKUP($O61,BH:BP,9,FALSE()),"")</f>
        <v/>
      </c>
      <c r="AY61" s="978" t="str">
        <f aca="false">IFERROR(VLOOKUP($O61,BI:BQ,9,FALSE()),"")</f>
        <v/>
      </c>
      <c r="BC61" s="1" t="str">
        <f aca="false">IF(BK61&lt;&gt;"",MAX(BC$3:BC60)+1,"")</f>
        <v/>
      </c>
      <c r="BD61" s="1" t="str">
        <f aca="false">IF(BL61&lt;&gt;"",MAX(BD$3:BD60)+1,"")</f>
        <v/>
      </c>
      <c r="BE61" s="1" t="str">
        <f aca="false">IF(BM61&lt;&gt;"",MAX(BE$3:BE60)+1,"")</f>
        <v/>
      </c>
      <c r="BF61" s="1" t="str">
        <f aca="false">IF(BN61&lt;&gt;"",MAX(BF$3:BF60)+1,"")</f>
        <v/>
      </c>
      <c r="BG61" s="1" t="str">
        <f aca="false">IF(BO61&lt;&gt;"",MAX(BG$3:BG60)+1,"")</f>
        <v/>
      </c>
      <c r="BH61" s="1" t="str">
        <f aca="false">IF(BP61&lt;&gt;"",MAX(BH$3:BH60)+1,"")</f>
        <v/>
      </c>
      <c r="BI61" s="1" t="str">
        <f aca="false">IF(BQ61&lt;&gt;"",MAX(BI$3:BI60)+1,"")</f>
        <v/>
      </c>
      <c r="BK61" s="1" t="str">
        <f aca="false">IF(B61&lt;&gt;"",IF(COUNTIF(BK$3:BK60,B61)&gt;0,"",B61),"")</f>
        <v/>
      </c>
      <c r="BL61" s="1" t="str">
        <f aca="false">IF(C61&lt;&gt;"",IF(COUNTIF(BL$3:BL60,C61)&gt;0,"",C61),"")</f>
        <v/>
      </c>
      <c r="BM61" s="1" t="str">
        <f aca="false">IF(D61&lt;&gt;"",IF(COUNTIF(BM$3:BM60,D61)&gt;0,"",D61),"")</f>
        <v/>
      </c>
      <c r="BN61" s="1" t="str">
        <f aca="false">IF(E61&lt;&gt;"",IF(COUNTIF(BN$3:BN60,E61)&gt;0,"",E61),"")</f>
        <v/>
      </c>
      <c r="BO61" s="1" t="str">
        <f aca="false">IF(F61&lt;&gt;"",IF(COUNTIF(BO$3:BO60,F61)&gt;0,"",F61),"")</f>
        <v/>
      </c>
      <c r="BP61" s="1" t="str">
        <f aca="false">IF(G61&lt;&gt;"",IF(COUNTIF(BP$3:BP60,G61)&gt;0,"",G61),"")</f>
        <v/>
      </c>
      <c r="BQ61" s="1" t="str">
        <f aca="false">IF(H61&lt;&gt;"",IF(COUNTIF(BQ$3:BQ60,H61)&gt;0,"",H61),"")</f>
        <v/>
      </c>
    </row>
    <row r="62" customFormat="false" ht="12.75" hidden="false" customHeight="false" outlineLevel="0" collapsed="false">
      <c r="A62" s="1017" t="str">
        <f aca="false">CONCATENATE(B62,C62,D62,E62,F62,G62,H62)</f>
        <v/>
      </c>
      <c r="B62" s="662"/>
      <c r="C62" s="1001"/>
      <c r="D62" s="1001"/>
      <c r="E62" s="1001"/>
      <c r="F62" s="1001"/>
      <c r="G62" s="1001"/>
      <c r="H62" s="1001"/>
      <c r="I62" s="1020"/>
      <c r="J62" s="1021"/>
      <c r="K62" s="1021"/>
      <c r="L62" s="1023"/>
      <c r="M62" s="1024"/>
      <c r="O62" s="1" t="n">
        <f aca="false">+O61+1</f>
        <v>60</v>
      </c>
      <c r="P62" s="978" t="str">
        <f aca="false">IFERROR(VLOOKUP(O61,X:AF,9,FALSE()),"")</f>
        <v/>
      </c>
      <c r="Q62" s="978" t="str">
        <f aca="false">IFERROR(VLOOKUP(O62,Y:AG,9,FALSE()),"")</f>
        <v/>
      </c>
      <c r="R62" s="978" t="str">
        <f aca="false">IFERROR(VLOOKUP(O62,Z:AH,9,FALSE()),"")</f>
        <v/>
      </c>
      <c r="S62" s="978" t="str">
        <f aca="false">IFERROR(VLOOKUP($O62,AA:AI,9,FALSE()),"")</f>
        <v/>
      </c>
      <c r="T62" s="978" t="str">
        <f aca="false">IFERROR(VLOOKUP($O62,AB:AJ,9,FALSE()),"")</f>
        <v/>
      </c>
      <c r="U62" s="978" t="str">
        <f aca="false">IFERROR(VLOOKUP($O62,AC:AK,9,FALSE()),"")</f>
        <v/>
      </c>
      <c r="V62" s="978" t="str">
        <f aca="false">IFERROR(VLOOKUP($O62,AD:AL,9,FALSE()),"")</f>
        <v/>
      </c>
      <c r="X62" s="1" t="str">
        <f aca="false">IF(AF62&lt;&gt;"",MAX(X$3:X61)+1,"")</f>
        <v/>
      </c>
      <c r="Y62" s="1" t="str">
        <f aca="false">IF(AG62&lt;&gt;"",MAX(Y$3:Y61)+1,"")</f>
        <v/>
      </c>
      <c r="Z62" s="1" t="str">
        <f aca="false">IF(AH62&lt;&gt;"",MAX(Z$3:Z61)+1,"")</f>
        <v/>
      </c>
      <c r="AA62" s="1" t="str">
        <f aca="false">IF(AI62&lt;&gt;"",MAX(AA$3:AA61)+1,"")</f>
        <v/>
      </c>
      <c r="AB62" s="1" t="str">
        <f aca="false">IF(AJ62&lt;&gt;"",MAX(AB$3:AB61)+1,"")</f>
        <v/>
      </c>
      <c r="AC62" s="1" t="str">
        <f aca="false">IF(AK62&lt;&gt;"",MAX(AC$3:AC61)+1,"")</f>
        <v/>
      </c>
      <c r="AD62" s="1" t="str">
        <f aca="false">IF(AL62&lt;&gt;"",MAX(AD$3:AD61)+1,"")</f>
        <v/>
      </c>
      <c r="AF62" s="1" t="str">
        <f aca="false">IF(B62="","",IF(COUNTIF(AF$3:$AI61,B62)=0,B62,""))</f>
        <v/>
      </c>
      <c r="AG62" s="1" t="str">
        <f aca="false">IF(C62&lt;&gt;"",IF(B62="","",IF($B62='Determinazione classe'!$D$57,IF(COUNTIF(AG$3:$AG61,$C62)=0,$C62,""),"")),"")</f>
        <v/>
      </c>
      <c r="AH62" s="1" t="str">
        <f aca="false">IF(D62&lt;&gt;"",IF(B62="","",IF(AND($B62='Determinazione classe'!$D$57,$C62='Determinazione classe'!$D$58),IF(COUNTIF(AH$3:AH61,$D62)=0,$D62,""),"")),"")</f>
        <v/>
      </c>
      <c r="AI62" s="1" t="str">
        <f aca="false">IF(E62&lt;&gt;"",IF(B62="","",IF(AND($B62='Determinazione classe'!$D$57,$C62='Determinazione classe'!$D$58,$D62='Determinazione classe'!$D$59),IF(COUNTIF(AI$3:AI61,$E62)=0,$E62,""),"")),"")</f>
        <v/>
      </c>
      <c r="AJ62" s="1" t="str">
        <f aca="false">IF(F62&lt;&gt;"",IF(B62="","",IF(AND($B62='Determinazione classe'!$D$57,$C62='Determinazione classe'!$D$58,$D62='Determinazione classe'!$D$59,$E62='Determinazione classe'!$D$60),IF(COUNTIF(AJ$3:AJ61,$F62)=0,$F62,""),"")),"")</f>
        <v/>
      </c>
      <c r="AK62" s="1" t="str">
        <f aca="false">IF(G62&lt;&gt;"",IF(B62="","",IF(AND($B62='Determinazione classe'!$D$57,$C62='Determinazione classe'!$D$58,$D62='Determinazione classe'!$D$59,$E62='Determinazione classe'!$D$60,$F62='Determinazione classe'!$D$61),IF(COUNTIF(AK$3:AK61,$G62)=0,$G62,""),"")),"")</f>
        <v/>
      </c>
      <c r="AL62" s="1" t="str">
        <f aca="false">IF(H62&lt;&gt;"",IF(B62="","",IF(AND($B62='Determinazione classe'!$D$57,$C62='Determinazione classe'!$D$58,$D62='Determinazione classe'!$D$59,$E62='Determinazione classe'!$D$60,$F62='Determinazione classe'!$D$61,$G62='Determinazione classe'!$D$62),IF(COUNTIF(AL$3:AL61,$H62)=0,$H62,""),"")),"")</f>
        <v/>
      </c>
      <c r="AR62" s="1" t="n">
        <f aca="false">+AR61+1</f>
        <v>60</v>
      </c>
      <c r="AS62" s="978" t="str">
        <f aca="false">IFERROR(VLOOKUP(AR62,BC:BK,9,FALSE()),"")</f>
        <v/>
      </c>
      <c r="AT62" s="978" t="str">
        <f aca="false">IFERROR(VLOOKUP($O62,BD:BL,9,FALSE()),"")</f>
        <v/>
      </c>
      <c r="AU62" s="978" t="str">
        <f aca="false">IFERROR(VLOOKUP($O62,BE:BM,9,FALSE()),"")</f>
        <v/>
      </c>
      <c r="AV62" s="978" t="str">
        <f aca="false">IFERROR(VLOOKUP($O62,BF:BN,9,FALSE()),"")</f>
        <v/>
      </c>
      <c r="AW62" s="978" t="str">
        <f aca="false">IFERROR(VLOOKUP($O62,BG:BO,9,FALSE()),"")</f>
        <v/>
      </c>
      <c r="AX62" s="978" t="str">
        <f aca="false">IFERROR(VLOOKUP($O62,BH:BP,9,FALSE()),"")</f>
        <v/>
      </c>
      <c r="AY62" s="978" t="str">
        <f aca="false">IFERROR(VLOOKUP($O62,BI:BQ,9,FALSE()),"")</f>
        <v/>
      </c>
      <c r="BC62" s="1" t="str">
        <f aca="false">IF(BK62&lt;&gt;"",MAX(BC$3:BC61)+1,"")</f>
        <v/>
      </c>
      <c r="BD62" s="1" t="str">
        <f aca="false">IF(BL62&lt;&gt;"",MAX(BD$3:BD61)+1,"")</f>
        <v/>
      </c>
      <c r="BE62" s="1" t="str">
        <f aca="false">IF(BM62&lt;&gt;"",MAX(BE$3:BE61)+1,"")</f>
        <v/>
      </c>
      <c r="BF62" s="1" t="str">
        <f aca="false">IF(BN62&lt;&gt;"",MAX(BF$3:BF61)+1,"")</f>
        <v/>
      </c>
      <c r="BG62" s="1" t="str">
        <f aca="false">IF(BO62&lt;&gt;"",MAX(BG$3:BG61)+1,"")</f>
        <v/>
      </c>
      <c r="BH62" s="1" t="str">
        <f aca="false">IF(BP62&lt;&gt;"",MAX(BH$3:BH61)+1,"")</f>
        <v/>
      </c>
      <c r="BI62" s="1" t="str">
        <f aca="false">IF(BQ62&lt;&gt;"",MAX(BI$3:BI61)+1,"")</f>
        <v/>
      </c>
      <c r="BK62" s="1" t="str">
        <f aca="false">IF(B62&lt;&gt;"",IF(COUNTIF(BK$3:BK61,B62)&gt;0,"",B62),"")</f>
        <v/>
      </c>
      <c r="BL62" s="1" t="str">
        <f aca="false">IF(C62&lt;&gt;"",IF(COUNTIF(BL$3:BL61,C62)&gt;0,"",C62),"")</f>
        <v/>
      </c>
      <c r="BM62" s="1" t="str">
        <f aca="false">IF(D62&lt;&gt;"",IF(COUNTIF(BM$3:BM61,D62)&gt;0,"",D62),"")</f>
        <v/>
      </c>
      <c r="BN62" s="1" t="str">
        <f aca="false">IF(E62&lt;&gt;"",IF(COUNTIF(BN$3:BN61,E62)&gt;0,"",E62),"")</f>
        <v/>
      </c>
      <c r="BO62" s="1" t="str">
        <f aca="false">IF(F62&lt;&gt;"",IF(COUNTIF(BO$3:BO61,F62)&gt;0,"",F62),"")</f>
        <v/>
      </c>
      <c r="BP62" s="1" t="str">
        <f aca="false">IF(G62&lt;&gt;"",IF(COUNTIF(BP$3:BP61,G62)&gt;0,"",G62),"")</f>
        <v/>
      </c>
      <c r="BQ62" s="1" t="str">
        <f aca="false">IF(H62&lt;&gt;"",IF(COUNTIF(BQ$3:BQ61,H62)&gt;0,"",H62),"")</f>
        <v/>
      </c>
    </row>
    <row r="63" customFormat="false" ht="12.75" hidden="false" customHeight="false" outlineLevel="0" collapsed="false">
      <c r="A63" s="1017" t="str">
        <f aca="false">CONCATENATE(B63,C63,D63,E63,F63,G63,H63)</f>
        <v/>
      </c>
      <c r="B63" s="1001"/>
      <c r="C63" s="1001"/>
      <c r="D63" s="1001"/>
      <c r="E63" s="1001"/>
      <c r="F63" s="1001"/>
      <c r="G63" s="1001"/>
      <c r="H63" s="1001"/>
      <c r="I63" s="1020"/>
      <c r="J63" s="1021"/>
      <c r="K63" s="1021"/>
      <c r="L63" s="1023"/>
      <c r="M63" s="1024"/>
      <c r="O63" s="1" t="n">
        <f aca="false">+O62+1</f>
        <v>61</v>
      </c>
      <c r="P63" s="978" t="str">
        <f aca="false">IFERROR(VLOOKUP(O62,X:AF,9,FALSE()),"")</f>
        <v/>
      </c>
      <c r="Q63" s="978" t="str">
        <f aca="false">IFERROR(VLOOKUP(O63,Y:AG,9,FALSE()),"")</f>
        <v/>
      </c>
      <c r="R63" s="978" t="str">
        <f aca="false">IFERROR(VLOOKUP(O63,Z:AH,9,FALSE()),"")</f>
        <v/>
      </c>
      <c r="S63" s="978" t="str">
        <f aca="false">IFERROR(VLOOKUP($O63,AA:AI,9,FALSE()),"")</f>
        <v/>
      </c>
      <c r="T63" s="978" t="str">
        <f aca="false">IFERROR(VLOOKUP($O63,AB:AJ,9,FALSE()),"")</f>
        <v/>
      </c>
      <c r="U63" s="978" t="str">
        <f aca="false">IFERROR(VLOOKUP($O63,AC:AK,9,FALSE()),"")</f>
        <v/>
      </c>
      <c r="V63" s="978" t="str">
        <f aca="false">IFERROR(VLOOKUP($O63,AD:AL,9,FALSE()),"")</f>
        <v/>
      </c>
      <c r="X63" s="1" t="str">
        <f aca="false">IF(AF63&lt;&gt;"",MAX(X$3:X62)+1,"")</f>
        <v/>
      </c>
      <c r="Y63" s="1" t="str">
        <f aca="false">IF(AG63&lt;&gt;"",MAX(Y$3:Y62)+1,"")</f>
        <v/>
      </c>
      <c r="Z63" s="1" t="str">
        <f aca="false">IF(AH63&lt;&gt;"",MAX(Z$3:Z62)+1,"")</f>
        <v/>
      </c>
      <c r="AA63" s="1" t="str">
        <f aca="false">IF(AI63&lt;&gt;"",MAX(AA$3:AA62)+1,"")</f>
        <v/>
      </c>
      <c r="AB63" s="1" t="str">
        <f aca="false">IF(AJ63&lt;&gt;"",MAX(AB$3:AB62)+1,"")</f>
        <v/>
      </c>
      <c r="AC63" s="1" t="str">
        <f aca="false">IF(AK63&lt;&gt;"",MAX(AC$3:AC62)+1,"")</f>
        <v/>
      </c>
      <c r="AD63" s="1" t="str">
        <f aca="false">IF(AL63&lt;&gt;"",MAX(AD$3:AD62)+1,"")</f>
        <v/>
      </c>
      <c r="AF63" s="1" t="str">
        <f aca="false">IF(B63="","",IF(COUNTIF(AF$3:$AI62,B63)=0,B63,""))</f>
        <v/>
      </c>
      <c r="AG63" s="1" t="str">
        <f aca="false">IF(C63&lt;&gt;"",IF(B63="","",IF($B63='Determinazione classe'!$D$57,IF(COUNTIF(AG$3:$AG62,$C63)=0,$C63,""),"")),"")</f>
        <v/>
      </c>
      <c r="AH63" s="1" t="str">
        <f aca="false">IF(D63&lt;&gt;"",IF(B63="","",IF(AND($B63='Determinazione classe'!$D$57,$C63='Determinazione classe'!$D$58),IF(COUNTIF(AH$3:AH62,$D63)=0,$D63,""),"")),"")</f>
        <v/>
      </c>
      <c r="AI63" s="1" t="str">
        <f aca="false">IF(E63&lt;&gt;"",IF(B63="","",IF(AND($B63='Determinazione classe'!$D$57,$C63='Determinazione classe'!$D$58,$D63='Determinazione classe'!$D$59),IF(COUNTIF(AI$3:AI62,$E63)=0,$E63,""),"")),"")</f>
        <v/>
      </c>
      <c r="AJ63" s="1" t="str">
        <f aca="false">IF(F63&lt;&gt;"",IF(B63="","",IF(AND($B63='Determinazione classe'!$D$57,$C63='Determinazione classe'!$D$58,$D63='Determinazione classe'!$D$59,$E63='Determinazione classe'!$D$60),IF(COUNTIF(AJ$3:AJ62,$F63)=0,$F63,""),"")),"")</f>
        <v/>
      </c>
      <c r="AK63" s="1" t="str">
        <f aca="false">IF(G63&lt;&gt;"",IF(B63="","",IF(AND($B63='Determinazione classe'!$D$57,$C63='Determinazione classe'!$D$58,$D63='Determinazione classe'!$D$59,$E63='Determinazione classe'!$D$60,$F63='Determinazione classe'!$D$61),IF(COUNTIF(AK$3:AK62,$G63)=0,$G63,""),"")),"")</f>
        <v/>
      </c>
      <c r="AL63" s="1" t="str">
        <f aca="false">IF(H63&lt;&gt;"",IF(B63="","",IF(AND($B63='Determinazione classe'!$D$57,$C63='Determinazione classe'!$D$58,$D63='Determinazione classe'!$D$59,$E63='Determinazione classe'!$D$60,$F63='Determinazione classe'!$D$61,$G63='Determinazione classe'!$D$62),IF(COUNTIF(AL$3:AL62,$H63)=0,$H63,""),"")),"")</f>
        <v/>
      </c>
      <c r="AR63" s="1" t="n">
        <f aca="false">+AR62+1</f>
        <v>61</v>
      </c>
      <c r="AS63" s="978" t="str">
        <f aca="false">IFERROR(VLOOKUP(AR63,BC:BK,9,FALSE()),"")</f>
        <v/>
      </c>
      <c r="AT63" s="978" t="str">
        <f aca="false">IFERROR(VLOOKUP($O63,BD:BL,9,FALSE()),"")</f>
        <v/>
      </c>
      <c r="AU63" s="978" t="str">
        <f aca="false">IFERROR(VLOOKUP($O63,BE:BM,9,FALSE()),"")</f>
        <v/>
      </c>
      <c r="AV63" s="978" t="str">
        <f aca="false">IFERROR(VLOOKUP($O63,BF:BN,9,FALSE()),"")</f>
        <v/>
      </c>
      <c r="AW63" s="978" t="str">
        <f aca="false">IFERROR(VLOOKUP($O63,BG:BO,9,FALSE()),"")</f>
        <v/>
      </c>
      <c r="AX63" s="978" t="str">
        <f aca="false">IFERROR(VLOOKUP($O63,BH:BP,9,FALSE()),"")</f>
        <v/>
      </c>
      <c r="AY63" s="978" t="str">
        <f aca="false">IFERROR(VLOOKUP($O63,BI:BQ,9,FALSE()),"")</f>
        <v/>
      </c>
      <c r="BC63" s="1" t="str">
        <f aca="false">IF(BK63&lt;&gt;"",MAX(BC$3:BC62)+1,"")</f>
        <v/>
      </c>
      <c r="BD63" s="1" t="str">
        <f aca="false">IF(BL63&lt;&gt;"",MAX(BD$3:BD62)+1,"")</f>
        <v/>
      </c>
      <c r="BE63" s="1" t="str">
        <f aca="false">IF(BM63&lt;&gt;"",MAX(BE$3:BE62)+1,"")</f>
        <v/>
      </c>
      <c r="BF63" s="1" t="str">
        <f aca="false">IF(BN63&lt;&gt;"",MAX(BF$3:BF62)+1,"")</f>
        <v/>
      </c>
      <c r="BG63" s="1" t="str">
        <f aca="false">IF(BO63&lt;&gt;"",MAX(BG$3:BG62)+1,"")</f>
        <v/>
      </c>
      <c r="BH63" s="1" t="str">
        <f aca="false">IF(BP63&lt;&gt;"",MAX(BH$3:BH62)+1,"")</f>
        <v/>
      </c>
      <c r="BI63" s="1" t="str">
        <f aca="false">IF(BQ63&lt;&gt;"",MAX(BI$3:BI62)+1,"")</f>
        <v/>
      </c>
      <c r="BK63" s="1" t="str">
        <f aca="false">IF(B63&lt;&gt;"",IF(COUNTIF(BK$3:BK62,B63)&gt;0,"",B63),"")</f>
        <v/>
      </c>
      <c r="BL63" s="1" t="str">
        <f aca="false">IF(C63&lt;&gt;"",IF(COUNTIF(BL$3:BL62,C63)&gt;0,"",C63),"")</f>
        <v/>
      </c>
      <c r="BM63" s="1" t="str">
        <f aca="false">IF(D63&lt;&gt;"",IF(COUNTIF(BM$3:BM62,D63)&gt;0,"",D63),"")</f>
        <v/>
      </c>
      <c r="BN63" s="1" t="str">
        <f aca="false">IF(E63&lt;&gt;"",IF(COUNTIF(BN$3:BN62,E63)&gt;0,"",E63),"")</f>
        <v/>
      </c>
      <c r="BO63" s="1" t="str">
        <f aca="false">IF(F63&lt;&gt;"",IF(COUNTIF(BO$3:BO62,F63)&gt;0,"",F63),"")</f>
        <v/>
      </c>
      <c r="BP63" s="1" t="str">
        <f aca="false">IF(G63&lt;&gt;"",IF(COUNTIF(BP$3:BP62,G63)&gt;0,"",G63),"")</f>
        <v/>
      </c>
      <c r="BQ63" s="1" t="str">
        <f aca="false">IF(H63&lt;&gt;"",IF(COUNTIF(BQ$3:BQ62,H63)&gt;0,"",H63),"")</f>
        <v/>
      </c>
    </row>
    <row r="64" customFormat="false" ht="12.75" hidden="false" customHeight="false" outlineLevel="0" collapsed="false">
      <c r="A64" s="1017" t="str">
        <f aca="false">CONCATENATE(B64,C64,D64,E64,F64,G64,H64)</f>
        <v/>
      </c>
      <c r="B64" s="1001"/>
      <c r="C64" s="1001"/>
      <c r="D64" s="1001"/>
      <c r="E64" s="1001"/>
      <c r="F64" s="1001"/>
      <c r="G64" s="1001"/>
      <c r="H64" s="1001"/>
      <c r="I64" s="1020"/>
      <c r="J64" s="1021"/>
      <c r="K64" s="1021"/>
      <c r="L64" s="1023"/>
      <c r="M64" s="1024"/>
      <c r="O64" s="1" t="n">
        <f aca="false">+O63+1</f>
        <v>62</v>
      </c>
      <c r="P64" s="978" t="str">
        <f aca="false">IFERROR(VLOOKUP(O63,X:AF,9,FALSE()),"")</f>
        <v/>
      </c>
      <c r="Q64" s="978" t="str">
        <f aca="false">IFERROR(VLOOKUP(O64,Y:AG,9,FALSE()),"")</f>
        <v/>
      </c>
      <c r="R64" s="978" t="str">
        <f aca="false">IFERROR(VLOOKUP(O64,Z:AH,9,FALSE()),"")</f>
        <v/>
      </c>
      <c r="S64" s="978" t="str">
        <f aca="false">IFERROR(VLOOKUP($O64,AA:AI,9,FALSE()),"")</f>
        <v/>
      </c>
      <c r="T64" s="978" t="str">
        <f aca="false">IFERROR(VLOOKUP($O64,AB:AJ,9,FALSE()),"")</f>
        <v/>
      </c>
      <c r="U64" s="978" t="str">
        <f aca="false">IFERROR(VLOOKUP($O64,AC:AK,9,FALSE()),"")</f>
        <v/>
      </c>
      <c r="V64" s="978" t="str">
        <f aca="false">IFERROR(VLOOKUP($O64,AD:AL,9,FALSE()),"")</f>
        <v/>
      </c>
      <c r="X64" s="1" t="str">
        <f aca="false">IF(AF64&lt;&gt;"",MAX(X$3:X63)+1,"")</f>
        <v/>
      </c>
      <c r="Y64" s="1" t="str">
        <f aca="false">IF(AG64&lt;&gt;"",MAX(Y$3:Y63)+1,"")</f>
        <v/>
      </c>
      <c r="Z64" s="1" t="str">
        <f aca="false">IF(AH64&lt;&gt;"",MAX(Z$3:Z63)+1,"")</f>
        <v/>
      </c>
      <c r="AA64" s="1" t="str">
        <f aca="false">IF(AI64&lt;&gt;"",MAX(AA$3:AA63)+1,"")</f>
        <v/>
      </c>
      <c r="AB64" s="1" t="str">
        <f aca="false">IF(AJ64&lt;&gt;"",MAX(AB$3:AB63)+1,"")</f>
        <v/>
      </c>
      <c r="AC64" s="1" t="str">
        <f aca="false">IF(AK64&lt;&gt;"",MAX(AC$3:AC63)+1,"")</f>
        <v/>
      </c>
      <c r="AD64" s="1" t="str">
        <f aca="false">IF(AL64&lt;&gt;"",MAX(AD$3:AD63)+1,"")</f>
        <v/>
      </c>
      <c r="AF64" s="1" t="str">
        <f aca="false">IF(B64="","",IF(COUNTIF(AF$3:$AI63,B64)=0,B64,""))</f>
        <v/>
      </c>
      <c r="AG64" s="1" t="str">
        <f aca="false">IF(C64&lt;&gt;"",IF(B64="","",IF($B64='Determinazione classe'!$D$57,IF(COUNTIF(AG$3:$AG63,$C64)=0,$C64,""),"")),"")</f>
        <v/>
      </c>
      <c r="AH64" s="1" t="str">
        <f aca="false">IF(D64&lt;&gt;"",IF(B64="","",IF(AND($B64='Determinazione classe'!$D$57,$C64='Determinazione classe'!$D$58),IF(COUNTIF(AH$3:AH63,$D64)=0,$D64,""),"")),"")</f>
        <v/>
      </c>
      <c r="AI64" s="1" t="str">
        <f aca="false">IF(E64&lt;&gt;"",IF(B64="","",IF(AND($B64='Determinazione classe'!$D$57,$C64='Determinazione classe'!$D$58,$D64='Determinazione classe'!$D$59),IF(COUNTIF(AI$3:AI63,$E64)=0,$E64,""),"")),"")</f>
        <v/>
      </c>
      <c r="AJ64" s="1" t="str">
        <f aca="false">IF(F64&lt;&gt;"",IF(B64="","",IF(AND($B64='Determinazione classe'!$D$57,$C64='Determinazione classe'!$D$58,$D64='Determinazione classe'!$D$59,$E64='Determinazione classe'!$D$60),IF(COUNTIF(AJ$3:AJ63,$F64)=0,$F64,""),"")),"")</f>
        <v/>
      </c>
      <c r="AK64" s="1" t="str">
        <f aca="false">IF(G64&lt;&gt;"",IF(B64="","",IF(AND($B64='Determinazione classe'!$D$57,$C64='Determinazione classe'!$D$58,$D64='Determinazione classe'!$D$59,$E64='Determinazione classe'!$D$60,$F64='Determinazione classe'!$D$61),IF(COUNTIF(AK$3:AK63,$G64)=0,$G64,""),"")),"")</f>
        <v/>
      </c>
      <c r="AL64" s="1" t="str">
        <f aca="false">IF(H64&lt;&gt;"",IF(B64="","",IF(AND($B64='Determinazione classe'!$D$57,$C64='Determinazione classe'!$D$58,$D64='Determinazione classe'!$D$59,$E64='Determinazione classe'!$D$60,$F64='Determinazione classe'!$D$61,$G64='Determinazione classe'!$D$62),IF(COUNTIF(AL$3:AL63,$H64)=0,$H64,""),"")),"")</f>
        <v/>
      </c>
      <c r="AR64" s="1" t="n">
        <f aca="false">+AR63+1</f>
        <v>62</v>
      </c>
      <c r="AS64" s="978" t="str">
        <f aca="false">IFERROR(VLOOKUP(AR64,BC:BK,9,FALSE()),"")</f>
        <v/>
      </c>
      <c r="AT64" s="978" t="str">
        <f aca="false">IFERROR(VLOOKUP($O64,BD:BL,9,FALSE()),"")</f>
        <v/>
      </c>
      <c r="AU64" s="978" t="str">
        <f aca="false">IFERROR(VLOOKUP($O64,BE:BM,9,FALSE()),"")</f>
        <v/>
      </c>
      <c r="AV64" s="978" t="str">
        <f aca="false">IFERROR(VLOOKUP($O64,BF:BN,9,FALSE()),"")</f>
        <v/>
      </c>
      <c r="AW64" s="978" t="str">
        <f aca="false">IFERROR(VLOOKUP($O64,BG:BO,9,FALSE()),"")</f>
        <v/>
      </c>
      <c r="AX64" s="978" t="str">
        <f aca="false">IFERROR(VLOOKUP($O64,BH:BP,9,FALSE()),"")</f>
        <v/>
      </c>
      <c r="AY64" s="978" t="str">
        <f aca="false">IFERROR(VLOOKUP($O64,BI:BQ,9,FALSE()),"")</f>
        <v/>
      </c>
      <c r="BC64" s="1" t="str">
        <f aca="false">IF(BK64&lt;&gt;"",MAX(BC$3:BC63)+1,"")</f>
        <v/>
      </c>
      <c r="BD64" s="1" t="str">
        <f aca="false">IF(BL64&lt;&gt;"",MAX(BD$3:BD63)+1,"")</f>
        <v/>
      </c>
      <c r="BE64" s="1" t="str">
        <f aca="false">IF(BM64&lt;&gt;"",MAX(BE$3:BE63)+1,"")</f>
        <v/>
      </c>
      <c r="BF64" s="1" t="str">
        <f aca="false">IF(BN64&lt;&gt;"",MAX(BF$3:BF63)+1,"")</f>
        <v/>
      </c>
      <c r="BG64" s="1" t="str">
        <f aca="false">IF(BO64&lt;&gt;"",MAX(BG$3:BG63)+1,"")</f>
        <v/>
      </c>
      <c r="BH64" s="1" t="str">
        <f aca="false">IF(BP64&lt;&gt;"",MAX(BH$3:BH63)+1,"")</f>
        <v/>
      </c>
      <c r="BI64" s="1" t="str">
        <f aca="false">IF(BQ64&lt;&gt;"",MAX(BI$3:BI63)+1,"")</f>
        <v/>
      </c>
      <c r="BK64" s="1" t="str">
        <f aca="false">IF(B64&lt;&gt;"",IF(COUNTIF(BK$3:BK63,B64)&gt;0,"",B64),"")</f>
        <v/>
      </c>
      <c r="BL64" s="1" t="str">
        <f aca="false">IF(C64&lt;&gt;"",IF(COUNTIF(BL$3:BL63,C64)&gt;0,"",C64),"")</f>
        <v/>
      </c>
      <c r="BM64" s="1" t="str">
        <f aca="false">IF(D64&lt;&gt;"",IF(COUNTIF(BM$3:BM63,D64)&gt;0,"",D64),"")</f>
        <v/>
      </c>
      <c r="BN64" s="1" t="str">
        <f aca="false">IF(E64&lt;&gt;"",IF(COUNTIF(BN$3:BN63,E64)&gt;0,"",E64),"")</f>
        <v/>
      </c>
      <c r="BO64" s="1" t="str">
        <f aca="false">IF(F64&lt;&gt;"",IF(COUNTIF(BO$3:BO63,F64)&gt;0,"",F64),"")</f>
        <v/>
      </c>
      <c r="BP64" s="1" t="str">
        <f aca="false">IF(G64&lt;&gt;"",IF(COUNTIF(BP$3:BP63,G64)&gt;0,"",G64),"")</f>
        <v/>
      </c>
      <c r="BQ64" s="1" t="str">
        <f aca="false">IF(H64&lt;&gt;"",IF(COUNTIF(BQ$3:BQ63,H64)&gt;0,"",H64),"")</f>
        <v/>
      </c>
    </row>
    <row r="65" customFormat="false" ht="12.75" hidden="false" customHeight="false" outlineLevel="0" collapsed="false">
      <c r="A65" s="1017" t="str">
        <f aca="false">CONCATENATE(B65,C65,D65,E65,F65,G65,H65)</f>
        <v/>
      </c>
      <c r="B65" s="1001"/>
      <c r="C65" s="1001"/>
      <c r="D65" s="1001"/>
      <c r="E65" s="1001"/>
      <c r="F65" s="1001"/>
      <c r="G65" s="1001"/>
      <c r="H65" s="1001"/>
      <c r="I65" s="1020"/>
      <c r="J65" s="1021"/>
      <c r="K65" s="1021"/>
      <c r="L65" s="1023"/>
      <c r="M65" s="1024"/>
      <c r="O65" s="1" t="n">
        <f aca="false">+O64+1</f>
        <v>63</v>
      </c>
      <c r="P65" s="978" t="str">
        <f aca="false">IFERROR(VLOOKUP(O64,X:AF,9,FALSE()),"")</f>
        <v/>
      </c>
      <c r="Q65" s="978" t="str">
        <f aca="false">IFERROR(VLOOKUP(O65,Y:AG,9,FALSE()),"")</f>
        <v/>
      </c>
      <c r="R65" s="978" t="str">
        <f aca="false">IFERROR(VLOOKUP(O65,Z:AH,9,FALSE()),"")</f>
        <v/>
      </c>
      <c r="S65" s="978" t="str">
        <f aca="false">IFERROR(VLOOKUP($O65,AA:AI,9,FALSE()),"")</f>
        <v/>
      </c>
      <c r="T65" s="978" t="str">
        <f aca="false">IFERROR(VLOOKUP($O65,AB:AJ,9,FALSE()),"")</f>
        <v/>
      </c>
      <c r="U65" s="978" t="str">
        <f aca="false">IFERROR(VLOOKUP($O65,AC:AK,9,FALSE()),"")</f>
        <v/>
      </c>
      <c r="V65" s="978" t="str">
        <f aca="false">IFERROR(VLOOKUP($O65,AD:AL,9,FALSE()),"")</f>
        <v/>
      </c>
      <c r="X65" s="1" t="str">
        <f aca="false">IF(AF65&lt;&gt;"",MAX(X$3:X64)+1,"")</f>
        <v/>
      </c>
      <c r="Y65" s="1" t="str">
        <f aca="false">IF(AG65&lt;&gt;"",MAX(Y$3:Y64)+1,"")</f>
        <v/>
      </c>
      <c r="Z65" s="1" t="str">
        <f aca="false">IF(AH65&lt;&gt;"",MAX(Z$3:Z64)+1,"")</f>
        <v/>
      </c>
      <c r="AA65" s="1" t="str">
        <f aca="false">IF(AI65&lt;&gt;"",MAX(AA$3:AA64)+1,"")</f>
        <v/>
      </c>
      <c r="AB65" s="1" t="str">
        <f aca="false">IF(AJ65&lt;&gt;"",MAX(AB$3:AB64)+1,"")</f>
        <v/>
      </c>
      <c r="AC65" s="1" t="str">
        <f aca="false">IF(AK65&lt;&gt;"",MAX(AC$3:AC64)+1,"")</f>
        <v/>
      </c>
      <c r="AD65" s="1" t="str">
        <f aca="false">IF(AL65&lt;&gt;"",MAX(AD$3:AD64)+1,"")</f>
        <v/>
      </c>
      <c r="AF65" s="1" t="str">
        <f aca="false">IF(B65="","",IF(COUNTIF(AF$3:$AI64,B65)=0,B65,""))</f>
        <v/>
      </c>
      <c r="AG65" s="1" t="str">
        <f aca="false">IF(C65&lt;&gt;"",IF(B65="","",IF($B65='Determinazione classe'!$D$57,IF(COUNTIF(AG$3:$AG64,$C65)=0,$C65,""),"")),"")</f>
        <v/>
      </c>
      <c r="AH65" s="1" t="str">
        <f aca="false">IF(D65&lt;&gt;"",IF(B65="","",IF(AND($B65='Determinazione classe'!$D$57,$C65='Determinazione classe'!$D$58),IF(COUNTIF(AH$3:AH64,$D65)=0,$D65,""),"")),"")</f>
        <v/>
      </c>
      <c r="AI65" s="1" t="str">
        <f aca="false">IF(E65&lt;&gt;"",IF(B65="","",IF(AND($B65='Determinazione classe'!$D$57,$C65='Determinazione classe'!$D$58,$D65='Determinazione classe'!$D$59),IF(COUNTIF(AI$3:AI64,$E65)=0,$E65,""),"")),"")</f>
        <v/>
      </c>
      <c r="AJ65" s="1" t="str">
        <f aca="false">IF(F65&lt;&gt;"",IF(B65="","",IF(AND($B65='Determinazione classe'!$D$57,$C65='Determinazione classe'!$D$58,$D65='Determinazione classe'!$D$59,$E65='Determinazione classe'!$D$60),IF(COUNTIF(AJ$3:AJ64,$F65)=0,$F65,""),"")),"")</f>
        <v/>
      </c>
      <c r="AK65" s="1" t="str">
        <f aca="false">IF(G65&lt;&gt;"",IF(B65="","",IF(AND($B65='Determinazione classe'!$D$57,$C65='Determinazione classe'!$D$58,$D65='Determinazione classe'!$D$59,$E65='Determinazione classe'!$D$60,$F65='Determinazione classe'!$D$61),IF(COUNTIF(AK$3:AK64,$G65)=0,$G65,""),"")),"")</f>
        <v/>
      </c>
      <c r="AL65" s="1" t="str">
        <f aca="false">IF(H65&lt;&gt;"",IF(B65="","",IF(AND($B65='Determinazione classe'!$D$57,$C65='Determinazione classe'!$D$58,$D65='Determinazione classe'!$D$59,$E65='Determinazione classe'!$D$60,$F65='Determinazione classe'!$D$61,$G65='Determinazione classe'!$D$62),IF(COUNTIF(AL$3:AL64,$H65)=0,$H65,""),"")),"")</f>
        <v/>
      </c>
      <c r="AR65" s="1" t="n">
        <f aca="false">+AR64+1</f>
        <v>63</v>
      </c>
      <c r="AS65" s="978" t="str">
        <f aca="false">IFERROR(VLOOKUP(AR65,BC:BK,9,FALSE()),"")</f>
        <v/>
      </c>
      <c r="AT65" s="978" t="str">
        <f aca="false">IFERROR(VLOOKUP($O65,BD:BL,9,FALSE()),"")</f>
        <v/>
      </c>
      <c r="AU65" s="978" t="str">
        <f aca="false">IFERROR(VLOOKUP($O65,BE:BM,9,FALSE()),"")</f>
        <v/>
      </c>
      <c r="AV65" s="978" t="str">
        <f aca="false">IFERROR(VLOOKUP($O65,BF:BN,9,FALSE()),"")</f>
        <v/>
      </c>
      <c r="AW65" s="978" t="str">
        <f aca="false">IFERROR(VLOOKUP($O65,BG:BO,9,FALSE()),"")</f>
        <v/>
      </c>
      <c r="AX65" s="978" t="str">
        <f aca="false">IFERROR(VLOOKUP($O65,BH:BP,9,FALSE()),"")</f>
        <v/>
      </c>
      <c r="AY65" s="978" t="str">
        <f aca="false">IFERROR(VLOOKUP($O65,BI:BQ,9,FALSE()),"")</f>
        <v/>
      </c>
      <c r="BC65" s="1" t="str">
        <f aca="false">IF(BK65&lt;&gt;"",MAX(BC$3:BC64)+1,"")</f>
        <v/>
      </c>
      <c r="BD65" s="1" t="str">
        <f aca="false">IF(BL65&lt;&gt;"",MAX(BD$3:BD64)+1,"")</f>
        <v/>
      </c>
      <c r="BE65" s="1" t="str">
        <f aca="false">IF(BM65&lt;&gt;"",MAX(BE$3:BE64)+1,"")</f>
        <v/>
      </c>
      <c r="BF65" s="1" t="str">
        <f aca="false">IF(BN65&lt;&gt;"",MAX(BF$3:BF64)+1,"")</f>
        <v/>
      </c>
      <c r="BG65" s="1" t="str">
        <f aca="false">IF(BO65&lt;&gt;"",MAX(BG$3:BG64)+1,"")</f>
        <v/>
      </c>
      <c r="BH65" s="1" t="str">
        <f aca="false">IF(BP65&lt;&gt;"",MAX(BH$3:BH64)+1,"")</f>
        <v/>
      </c>
      <c r="BI65" s="1" t="str">
        <f aca="false">IF(BQ65&lt;&gt;"",MAX(BI$3:BI64)+1,"")</f>
        <v/>
      </c>
      <c r="BK65" s="1" t="str">
        <f aca="false">IF(B65&lt;&gt;"",IF(COUNTIF(BK$3:BK64,B65)&gt;0,"",B65),"")</f>
        <v/>
      </c>
      <c r="BL65" s="1" t="str">
        <f aca="false">IF(C65&lt;&gt;"",IF(COUNTIF(BL$3:BL64,C65)&gt;0,"",C65),"")</f>
        <v/>
      </c>
      <c r="BM65" s="1" t="str">
        <f aca="false">IF(D65&lt;&gt;"",IF(COUNTIF(BM$3:BM64,D65)&gt;0,"",D65),"")</f>
        <v/>
      </c>
      <c r="BN65" s="1" t="str">
        <f aca="false">IF(E65&lt;&gt;"",IF(COUNTIF(BN$3:BN64,E65)&gt;0,"",E65),"")</f>
        <v/>
      </c>
      <c r="BO65" s="1" t="str">
        <f aca="false">IF(F65&lt;&gt;"",IF(COUNTIF(BO$3:BO64,F65)&gt;0,"",F65),"")</f>
        <v/>
      </c>
      <c r="BP65" s="1" t="str">
        <f aca="false">IF(G65&lt;&gt;"",IF(COUNTIF(BP$3:BP64,G65)&gt;0,"",G65),"")</f>
        <v/>
      </c>
      <c r="BQ65" s="1" t="str">
        <f aca="false">IF(H65&lt;&gt;"",IF(COUNTIF(BQ$3:BQ64,H65)&gt;0,"",H65),"")</f>
        <v/>
      </c>
    </row>
    <row r="66" customFormat="false" ht="12.75" hidden="false" customHeight="false" outlineLevel="0" collapsed="false">
      <c r="A66" s="1017" t="str">
        <f aca="false">CONCATENATE(B66,C66,D66,E66,F66,G66,H66)</f>
        <v/>
      </c>
      <c r="B66" s="1001"/>
      <c r="C66" s="1001"/>
      <c r="D66" s="1001"/>
      <c r="E66" s="1001"/>
      <c r="F66" s="1001"/>
      <c r="G66" s="1001"/>
      <c r="H66" s="1001"/>
      <c r="I66" s="1020"/>
      <c r="J66" s="1021"/>
      <c r="K66" s="1021"/>
      <c r="L66" s="1023"/>
      <c r="M66" s="1024"/>
      <c r="O66" s="1" t="n">
        <f aca="false">+O65+1</f>
        <v>64</v>
      </c>
      <c r="P66" s="978" t="str">
        <f aca="false">IFERROR(VLOOKUP(O65,X:AF,9,FALSE()),"")</f>
        <v/>
      </c>
      <c r="Q66" s="978" t="str">
        <f aca="false">IFERROR(VLOOKUP(O66,Y:AG,9,FALSE()),"")</f>
        <v/>
      </c>
      <c r="R66" s="978" t="str">
        <f aca="false">IFERROR(VLOOKUP(O66,Z:AH,9,FALSE()),"")</f>
        <v/>
      </c>
      <c r="S66" s="978" t="str">
        <f aca="false">IFERROR(VLOOKUP($O66,AA:AI,9,FALSE()),"")</f>
        <v/>
      </c>
      <c r="T66" s="978" t="str">
        <f aca="false">IFERROR(VLOOKUP($O66,AB:AJ,9,FALSE()),"")</f>
        <v/>
      </c>
      <c r="U66" s="978" t="str">
        <f aca="false">IFERROR(VLOOKUP($O66,AC:AK,9,FALSE()),"")</f>
        <v/>
      </c>
      <c r="V66" s="978" t="str">
        <f aca="false">IFERROR(VLOOKUP($O66,AD:AL,9,FALSE()),"")</f>
        <v/>
      </c>
      <c r="X66" s="1" t="str">
        <f aca="false">IF(AF66&lt;&gt;"",MAX(X$3:X65)+1,"")</f>
        <v/>
      </c>
      <c r="Y66" s="1" t="str">
        <f aca="false">IF(AG66&lt;&gt;"",MAX(Y$3:Y65)+1,"")</f>
        <v/>
      </c>
      <c r="Z66" s="1" t="str">
        <f aca="false">IF(AH66&lt;&gt;"",MAX(Z$3:Z65)+1,"")</f>
        <v/>
      </c>
      <c r="AA66" s="1" t="str">
        <f aca="false">IF(AI66&lt;&gt;"",MAX(AA$3:AA65)+1,"")</f>
        <v/>
      </c>
      <c r="AB66" s="1" t="str">
        <f aca="false">IF(AJ66&lt;&gt;"",MAX(AB$3:AB65)+1,"")</f>
        <v/>
      </c>
      <c r="AC66" s="1" t="str">
        <f aca="false">IF(AK66&lt;&gt;"",MAX(AC$3:AC65)+1,"")</f>
        <v/>
      </c>
      <c r="AD66" s="1" t="str">
        <f aca="false">IF(AL66&lt;&gt;"",MAX(AD$3:AD65)+1,"")</f>
        <v/>
      </c>
      <c r="AF66" s="1" t="str">
        <f aca="false">IF(B66="","",IF(COUNTIF(AF$3:$AI65,B66)=0,B66,""))</f>
        <v/>
      </c>
      <c r="AG66" s="1" t="str">
        <f aca="false">IF(C66&lt;&gt;"",IF(B66="","",IF($B66='Determinazione classe'!$D$57,IF(COUNTIF(AG$3:$AG65,$C66)=0,$C66,""),"")),"")</f>
        <v/>
      </c>
      <c r="AH66" s="1" t="str">
        <f aca="false">IF(D66&lt;&gt;"",IF(B66="","",IF(AND($B66='Determinazione classe'!$D$57,$C66='Determinazione classe'!$D$58),IF(COUNTIF(AH$3:AH65,$D66)=0,$D66,""),"")),"")</f>
        <v/>
      </c>
      <c r="AI66" s="1" t="str">
        <f aca="false">IF(E66&lt;&gt;"",IF(B66="","",IF(AND($B66='Determinazione classe'!$D$57,$C66='Determinazione classe'!$D$58,$D66='Determinazione classe'!$D$59),IF(COUNTIF(AI$3:AI65,$E66)=0,$E66,""),"")),"")</f>
        <v/>
      </c>
      <c r="AJ66" s="1" t="str">
        <f aca="false">IF(F66&lt;&gt;"",IF(B66="","",IF(AND($B66='Determinazione classe'!$D$57,$C66='Determinazione classe'!$D$58,$D66='Determinazione classe'!$D$59,$E66='Determinazione classe'!$D$60),IF(COUNTIF(AJ$3:AJ65,$F66)=0,$F66,""),"")),"")</f>
        <v/>
      </c>
      <c r="AK66" s="1" t="str">
        <f aca="false">IF(G66&lt;&gt;"",IF(B66="","",IF(AND($B66='Determinazione classe'!$D$57,$C66='Determinazione classe'!$D$58,$D66='Determinazione classe'!$D$59,$E66='Determinazione classe'!$D$60,$F66='Determinazione classe'!$D$61),IF(COUNTIF(AK$3:AK65,$G66)=0,$G66,""),"")),"")</f>
        <v/>
      </c>
      <c r="AL66" s="1" t="str">
        <f aca="false">IF(H66&lt;&gt;"",IF(B66="","",IF(AND($B66='Determinazione classe'!$D$57,$C66='Determinazione classe'!$D$58,$D66='Determinazione classe'!$D$59,$E66='Determinazione classe'!$D$60,$F66='Determinazione classe'!$D$61,$G66='Determinazione classe'!$D$62),IF(COUNTIF(AL$3:AL65,$H66)=0,$H66,""),"")),"")</f>
        <v/>
      </c>
      <c r="AR66" s="1" t="n">
        <f aca="false">+AR65+1</f>
        <v>64</v>
      </c>
      <c r="AS66" s="978" t="str">
        <f aca="false">IFERROR(VLOOKUP(AR66,BC:BK,9,FALSE()),"")</f>
        <v/>
      </c>
      <c r="AT66" s="978" t="str">
        <f aca="false">IFERROR(VLOOKUP($O66,BD:BL,9,FALSE()),"")</f>
        <v/>
      </c>
      <c r="AU66" s="978" t="str">
        <f aca="false">IFERROR(VLOOKUP($O66,BE:BM,9,FALSE()),"")</f>
        <v/>
      </c>
      <c r="AV66" s="978" t="str">
        <f aca="false">IFERROR(VLOOKUP($O66,BF:BN,9,FALSE()),"")</f>
        <v/>
      </c>
      <c r="AW66" s="978" t="str">
        <f aca="false">IFERROR(VLOOKUP($O66,BG:BO,9,FALSE()),"")</f>
        <v/>
      </c>
      <c r="AX66" s="978" t="str">
        <f aca="false">IFERROR(VLOOKUP($O66,BH:BP,9,FALSE()),"")</f>
        <v/>
      </c>
      <c r="AY66" s="978" t="str">
        <f aca="false">IFERROR(VLOOKUP($O66,BI:BQ,9,FALSE()),"")</f>
        <v/>
      </c>
      <c r="BC66" s="1" t="str">
        <f aca="false">IF(BK66&lt;&gt;"",MAX(BC$3:BC65)+1,"")</f>
        <v/>
      </c>
      <c r="BD66" s="1" t="str">
        <f aca="false">IF(BL66&lt;&gt;"",MAX(BD$3:BD65)+1,"")</f>
        <v/>
      </c>
      <c r="BE66" s="1" t="str">
        <f aca="false">IF(BM66&lt;&gt;"",MAX(BE$3:BE65)+1,"")</f>
        <v/>
      </c>
      <c r="BF66" s="1" t="str">
        <f aca="false">IF(BN66&lt;&gt;"",MAX(BF$3:BF65)+1,"")</f>
        <v/>
      </c>
      <c r="BG66" s="1" t="str">
        <f aca="false">IF(BO66&lt;&gt;"",MAX(BG$3:BG65)+1,"")</f>
        <v/>
      </c>
      <c r="BH66" s="1" t="str">
        <f aca="false">IF(BP66&lt;&gt;"",MAX(BH$3:BH65)+1,"")</f>
        <v/>
      </c>
      <c r="BI66" s="1" t="str">
        <f aca="false">IF(BQ66&lt;&gt;"",MAX(BI$3:BI65)+1,"")</f>
        <v/>
      </c>
      <c r="BK66" s="1" t="str">
        <f aca="false">IF(B66&lt;&gt;"",IF(COUNTIF(BK$3:BK65,B66)&gt;0,"",B66),"")</f>
        <v/>
      </c>
      <c r="BL66" s="1" t="str">
        <f aca="false">IF(C66&lt;&gt;"",IF(COUNTIF(BL$3:BL65,C66)&gt;0,"",C66),"")</f>
        <v/>
      </c>
      <c r="BM66" s="1" t="str">
        <f aca="false">IF(D66&lt;&gt;"",IF(COUNTIF(BM$3:BM65,D66)&gt;0,"",D66),"")</f>
        <v/>
      </c>
      <c r="BN66" s="1" t="str">
        <f aca="false">IF(E66&lt;&gt;"",IF(COUNTIF(BN$3:BN65,E66)&gt;0,"",E66),"")</f>
        <v/>
      </c>
      <c r="BO66" s="1" t="str">
        <f aca="false">IF(F66&lt;&gt;"",IF(COUNTIF(BO$3:BO65,F66)&gt;0,"",F66),"")</f>
        <v/>
      </c>
      <c r="BP66" s="1" t="str">
        <f aca="false">IF(G66&lt;&gt;"",IF(COUNTIF(BP$3:BP65,G66)&gt;0,"",G66),"")</f>
        <v/>
      </c>
      <c r="BQ66" s="1" t="str">
        <f aca="false">IF(H66&lt;&gt;"",IF(COUNTIF(BQ$3:BQ65,H66)&gt;0,"",H66),"")</f>
        <v/>
      </c>
    </row>
    <row r="67" customFormat="false" ht="12.75" hidden="false" customHeight="false" outlineLevel="0" collapsed="false">
      <c r="A67" s="1017" t="str">
        <f aca="false">CONCATENATE(B67,C67,D67,E67,F67,G67,H67)</f>
        <v/>
      </c>
      <c r="B67" s="1001"/>
      <c r="C67" s="1001"/>
      <c r="D67" s="1001"/>
      <c r="E67" s="1001"/>
      <c r="F67" s="1001"/>
      <c r="G67" s="1001"/>
      <c r="H67" s="1001"/>
      <c r="I67" s="1020"/>
      <c r="J67" s="1021"/>
      <c r="K67" s="1021"/>
      <c r="L67" s="1023"/>
      <c r="M67" s="1024"/>
      <c r="O67" s="1" t="n">
        <f aca="false">+O66+1</f>
        <v>65</v>
      </c>
      <c r="P67" s="978" t="str">
        <f aca="false">IFERROR(VLOOKUP(O66,X:AF,9,FALSE()),"")</f>
        <v/>
      </c>
      <c r="Q67" s="978" t="str">
        <f aca="false">IFERROR(VLOOKUP(O67,Y:AG,9,FALSE()),"")</f>
        <v/>
      </c>
      <c r="R67" s="978" t="str">
        <f aca="false">IFERROR(VLOOKUP(O67,Z:AH,9,FALSE()),"")</f>
        <v/>
      </c>
      <c r="S67" s="978" t="str">
        <f aca="false">IFERROR(VLOOKUP($O67,AA:AI,9,FALSE()),"")</f>
        <v/>
      </c>
      <c r="T67" s="978" t="str">
        <f aca="false">IFERROR(VLOOKUP($O67,AB:AJ,9,FALSE()),"")</f>
        <v/>
      </c>
      <c r="U67" s="978" t="str">
        <f aca="false">IFERROR(VLOOKUP($O67,AC:AK,9,FALSE()),"")</f>
        <v/>
      </c>
      <c r="V67" s="978" t="str">
        <f aca="false">IFERROR(VLOOKUP($O67,AD:AL,9,FALSE()),"")</f>
        <v/>
      </c>
      <c r="X67" s="1" t="str">
        <f aca="false">IF(AF67&lt;&gt;"",MAX(X$3:X66)+1,"")</f>
        <v/>
      </c>
      <c r="Y67" s="1" t="str">
        <f aca="false">IF(AG67&lt;&gt;"",MAX(Y$3:Y66)+1,"")</f>
        <v/>
      </c>
      <c r="Z67" s="1" t="str">
        <f aca="false">IF(AH67&lt;&gt;"",MAX(Z$3:Z66)+1,"")</f>
        <v/>
      </c>
      <c r="AA67" s="1" t="str">
        <f aca="false">IF(AI67&lt;&gt;"",MAX(AA$3:AA66)+1,"")</f>
        <v/>
      </c>
      <c r="AB67" s="1" t="str">
        <f aca="false">IF(AJ67&lt;&gt;"",MAX(AB$3:AB66)+1,"")</f>
        <v/>
      </c>
      <c r="AC67" s="1" t="str">
        <f aca="false">IF(AK67&lt;&gt;"",MAX(AC$3:AC66)+1,"")</f>
        <v/>
      </c>
      <c r="AD67" s="1" t="str">
        <f aca="false">IF(AL67&lt;&gt;"",MAX(AD$3:AD66)+1,"")</f>
        <v/>
      </c>
      <c r="AF67" s="1" t="str">
        <f aca="false">IF(B67="","",IF(COUNTIF(AF$3:$AI66,B67)=0,B67,""))</f>
        <v/>
      </c>
      <c r="AG67" s="1" t="str">
        <f aca="false">IF(C67&lt;&gt;"",IF(B67="","",IF($B67='Determinazione classe'!$D$57,IF(COUNTIF(AG$3:$AG66,$C67)=0,$C67,""),"")),"")</f>
        <v/>
      </c>
      <c r="AH67" s="1" t="str">
        <f aca="false">IF(D67&lt;&gt;"",IF(B67="","",IF(AND($B67='Determinazione classe'!$D$57,$C67='Determinazione classe'!$D$58),IF(COUNTIF(AH$3:AH66,$D67)=0,$D67,""),"")),"")</f>
        <v/>
      </c>
      <c r="AI67" s="1" t="str">
        <f aca="false">IF(E67&lt;&gt;"",IF(B67="","",IF(AND($B67='Determinazione classe'!$D$57,$C67='Determinazione classe'!$D$58,$D67='Determinazione classe'!$D$59),IF(COUNTIF(AI$3:AI66,$E67)=0,$E67,""),"")),"")</f>
        <v/>
      </c>
      <c r="AJ67" s="1" t="str">
        <f aca="false">IF(F67&lt;&gt;"",IF(B67="","",IF(AND($B67='Determinazione classe'!$D$57,$C67='Determinazione classe'!$D$58,$D67='Determinazione classe'!$D$59,$E67='Determinazione classe'!$D$60),IF(COUNTIF(AJ$3:AJ66,$F67)=0,$F67,""),"")),"")</f>
        <v/>
      </c>
      <c r="AK67" s="1" t="str">
        <f aca="false">IF(G67&lt;&gt;"",IF(B67="","",IF(AND($B67='Determinazione classe'!$D$57,$C67='Determinazione classe'!$D$58,$D67='Determinazione classe'!$D$59,$E67='Determinazione classe'!$D$60,$F67='Determinazione classe'!$D$61),IF(COUNTIF(AK$3:AK66,$G67)=0,$G67,""),"")),"")</f>
        <v/>
      </c>
      <c r="AL67" s="1" t="str">
        <f aca="false">IF(H67&lt;&gt;"",IF(B67="","",IF(AND($B67='Determinazione classe'!$D$57,$C67='Determinazione classe'!$D$58,$D67='Determinazione classe'!$D$59,$E67='Determinazione classe'!$D$60,$F67='Determinazione classe'!$D$61,$G67='Determinazione classe'!$D$62),IF(COUNTIF(AL$3:AL66,$H67)=0,$H67,""),"")),"")</f>
        <v/>
      </c>
      <c r="AR67" s="1" t="n">
        <f aca="false">+AR66+1</f>
        <v>65</v>
      </c>
      <c r="AS67" s="978" t="str">
        <f aca="false">IFERROR(VLOOKUP(AR67,BC:BK,9,FALSE()),"")</f>
        <v/>
      </c>
      <c r="AT67" s="978" t="str">
        <f aca="false">IFERROR(VLOOKUP($O67,BD:BL,9,FALSE()),"")</f>
        <v/>
      </c>
      <c r="AU67" s="978" t="str">
        <f aca="false">IFERROR(VLOOKUP($O67,BE:BM,9,FALSE()),"")</f>
        <v/>
      </c>
      <c r="AV67" s="978" t="str">
        <f aca="false">IFERROR(VLOOKUP($O67,BF:BN,9,FALSE()),"")</f>
        <v/>
      </c>
      <c r="AW67" s="978" t="str">
        <f aca="false">IFERROR(VLOOKUP($O67,BG:BO,9,FALSE()),"")</f>
        <v/>
      </c>
      <c r="AX67" s="978" t="str">
        <f aca="false">IFERROR(VLOOKUP($O67,BH:BP,9,FALSE()),"")</f>
        <v/>
      </c>
      <c r="AY67" s="978" t="str">
        <f aca="false">IFERROR(VLOOKUP($O67,BI:BQ,9,FALSE()),"")</f>
        <v/>
      </c>
      <c r="BC67" s="1" t="str">
        <f aca="false">IF(BK67&lt;&gt;"",MAX(BC$3:BC66)+1,"")</f>
        <v/>
      </c>
      <c r="BD67" s="1" t="str">
        <f aca="false">IF(BL67&lt;&gt;"",MAX(BD$3:BD66)+1,"")</f>
        <v/>
      </c>
      <c r="BE67" s="1" t="str">
        <f aca="false">IF(BM67&lt;&gt;"",MAX(BE$3:BE66)+1,"")</f>
        <v/>
      </c>
      <c r="BF67" s="1" t="str">
        <f aca="false">IF(BN67&lt;&gt;"",MAX(BF$3:BF66)+1,"")</f>
        <v/>
      </c>
      <c r="BG67" s="1" t="str">
        <f aca="false">IF(BO67&lt;&gt;"",MAX(BG$3:BG66)+1,"")</f>
        <v/>
      </c>
      <c r="BH67" s="1" t="str">
        <f aca="false">IF(BP67&lt;&gt;"",MAX(BH$3:BH66)+1,"")</f>
        <v/>
      </c>
      <c r="BI67" s="1" t="str">
        <f aca="false">IF(BQ67&lt;&gt;"",MAX(BI$3:BI66)+1,"")</f>
        <v/>
      </c>
      <c r="BK67" s="1" t="str">
        <f aca="false">IF(B67&lt;&gt;"",IF(COUNTIF(BK$3:BK66,B67)&gt;0,"",B67),"")</f>
        <v/>
      </c>
      <c r="BL67" s="1" t="str">
        <f aca="false">IF(C67&lt;&gt;"",IF(COUNTIF(BL$3:BL66,C67)&gt;0,"",C67),"")</f>
        <v/>
      </c>
      <c r="BM67" s="1" t="str">
        <f aca="false">IF(D67&lt;&gt;"",IF(COUNTIF(BM$3:BM66,D67)&gt;0,"",D67),"")</f>
        <v/>
      </c>
      <c r="BN67" s="1" t="str">
        <f aca="false">IF(E67&lt;&gt;"",IF(COUNTIF(BN$3:BN66,E67)&gt;0,"",E67),"")</f>
        <v/>
      </c>
      <c r="BO67" s="1" t="str">
        <f aca="false">IF(F67&lt;&gt;"",IF(COUNTIF(BO$3:BO66,F67)&gt;0,"",F67),"")</f>
        <v/>
      </c>
      <c r="BP67" s="1" t="str">
        <f aca="false">IF(G67&lt;&gt;"",IF(COUNTIF(BP$3:BP66,G67)&gt;0,"",G67),"")</f>
        <v/>
      </c>
      <c r="BQ67" s="1" t="str">
        <f aca="false">IF(H67&lt;&gt;"",IF(COUNTIF(BQ$3:BQ66,H67)&gt;0,"",H67),"")</f>
        <v/>
      </c>
    </row>
    <row r="68" customFormat="false" ht="12.75" hidden="false" customHeight="false" outlineLevel="0" collapsed="false">
      <c r="A68" s="1017" t="str">
        <f aca="false">CONCATENATE(B68,C68,D68,E68,F68,G68,H68)</f>
        <v/>
      </c>
      <c r="B68" s="1001"/>
      <c r="C68" s="1001"/>
      <c r="D68" s="1001"/>
      <c r="E68" s="1001"/>
      <c r="F68" s="1001"/>
      <c r="G68" s="1001"/>
      <c r="H68" s="1001"/>
      <c r="I68" s="1020"/>
      <c r="J68" s="1021"/>
      <c r="K68" s="1021"/>
      <c r="L68" s="1023"/>
      <c r="M68" s="1024"/>
      <c r="O68" s="1" t="n">
        <f aca="false">+O67+1</f>
        <v>66</v>
      </c>
      <c r="P68" s="978" t="str">
        <f aca="false">IFERROR(VLOOKUP(O67,X:AF,9,FALSE()),"")</f>
        <v/>
      </c>
      <c r="Q68" s="978" t="str">
        <f aca="false">IFERROR(VLOOKUP(O68,Y:AG,9,FALSE()),"")</f>
        <v/>
      </c>
      <c r="R68" s="978" t="str">
        <f aca="false">IFERROR(VLOOKUP(O68,Z:AH,9,FALSE()),"")</f>
        <v/>
      </c>
      <c r="S68" s="978" t="str">
        <f aca="false">IFERROR(VLOOKUP($O68,AA:AI,9,FALSE()),"")</f>
        <v/>
      </c>
      <c r="T68" s="978" t="str">
        <f aca="false">IFERROR(VLOOKUP($O68,AB:AJ,9,FALSE()),"")</f>
        <v/>
      </c>
      <c r="U68" s="978" t="str">
        <f aca="false">IFERROR(VLOOKUP($O68,AC:AK,9,FALSE()),"")</f>
        <v/>
      </c>
      <c r="V68" s="978" t="str">
        <f aca="false">IFERROR(VLOOKUP($O68,AD:AL,9,FALSE()),"")</f>
        <v/>
      </c>
      <c r="X68" s="1" t="str">
        <f aca="false">IF(AF68&lt;&gt;"",MAX(X$3:X67)+1,"")</f>
        <v/>
      </c>
      <c r="Y68" s="1" t="str">
        <f aca="false">IF(AG68&lt;&gt;"",MAX(Y$3:Y67)+1,"")</f>
        <v/>
      </c>
      <c r="Z68" s="1" t="str">
        <f aca="false">IF(AH68&lt;&gt;"",MAX(Z$3:Z67)+1,"")</f>
        <v/>
      </c>
      <c r="AA68" s="1" t="str">
        <f aca="false">IF(AI68&lt;&gt;"",MAX(AA$3:AA67)+1,"")</f>
        <v/>
      </c>
      <c r="AB68" s="1" t="str">
        <f aca="false">IF(AJ68&lt;&gt;"",MAX(AB$3:AB67)+1,"")</f>
        <v/>
      </c>
      <c r="AC68" s="1" t="str">
        <f aca="false">IF(AK68&lt;&gt;"",MAX(AC$3:AC67)+1,"")</f>
        <v/>
      </c>
      <c r="AD68" s="1" t="str">
        <f aca="false">IF(AL68&lt;&gt;"",MAX(AD$3:AD67)+1,"")</f>
        <v/>
      </c>
      <c r="AF68" s="1" t="str">
        <f aca="false">IF(B68="","",IF(COUNTIF(AF$3:$AI67,B68)=0,B68,""))</f>
        <v/>
      </c>
      <c r="AG68" s="1" t="str">
        <f aca="false">IF(C68&lt;&gt;"",IF(B68="","",IF($B68='Determinazione classe'!$D$57,IF(COUNTIF(AG$3:$AG67,$C68)=0,$C68,""),"")),"")</f>
        <v/>
      </c>
      <c r="AH68" s="1" t="str">
        <f aca="false">IF(D68&lt;&gt;"",IF(B68="","",IF(AND($B68='Determinazione classe'!$D$57,$C68='Determinazione classe'!$D$58),IF(COUNTIF(AH$3:AH67,$D68)=0,$D68,""),"")),"")</f>
        <v/>
      </c>
      <c r="AI68" s="1" t="str">
        <f aca="false">IF(E68&lt;&gt;"",IF(B68="","",IF(AND($B68='Determinazione classe'!$D$57,$C68='Determinazione classe'!$D$58,$D68='Determinazione classe'!$D$59),IF(COUNTIF(AI$3:AI67,$E68)=0,$E68,""),"")),"")</f>
        <v/>
      </c>
      <c r="AJ68" s="1" t="str">
        <f aca="false">IF(F68&lt;&gt;"",IF(B68="","",IF(AND($B68='Determinazione classe'!$D$57,$C68='Determinazione classe'!$D$58,$D68='Determinazione classe'!$D$59,$E68='Determinazione classe'!$D$60),IF(COUNTIF(AJ$3:AJ67,$F68)=0,$F68,""),"")),"")</f>
        <v/>
      </c>
      <c r="AK68" s="1" t="str">
        <f aca="false">IF(G68&lt;&gt;"",IF(B68="","",IF(AND($B68='Determinazione classe'!$D$57,$C68='Determinazione classe'!$D$58,$D68='Determinazione classe'!$D$59,$E68='Determinazione classe'!$D$60,$F68='Determinazione classe'!$D$61),IF(COUNTIF(AK$3:AK67,$G68)=0,$G68,""),"")),"")</f>
        <v/>
      </c>
      <c r="AL68" s="1" t="str">
        <f aca="false">IF(H68&lt;&gt;"",IF(B68="","",IF(AND($B68='Determinazione classe'!$D$57,$C68='Determinazione classe'!$D$58,$D68='Determinazione classe'!$D$59,$E68='Determinazione classe'!$D$60,$F68='Determinazione classe'!$D$61,$G68='Determinazione classe'!$D$62),IF(COUNTIF(AL$3:AL67,$H68)=0,$H68,""),"")),"")</f>
        <v/>
      </c>
      <c r="AR68" s="1" t="n">
        <f aca="false">+AR67+1</f>
        <v>66</v>
      </c>
      <c r="AS68" s="978" t="str">
        <f aca="false">IFERROR(VLOOKUP(AR68,BC:BK,9,FALSE()),"")</f>
        <v/>
      </c>
      <c r="AT68" s="978" t="str">
        <f aca="false">IFERROR(VLOOKUP($O68,BD:BL,9,FALSE()),"")</f>
        <v/>
      </c>
      <c r="AU68" s="978" t="str">
        <f aca="false">IFERROR(VLOOKUP($O68,BE:BM,9,FALSE()),"")</f>
        <v/>
      </c>
      <c r="AV68" s="978" t="str">
        <f aca="false">IFERROR(VLOOKUP($O68,BF:BN,9,FALSE()),"")</f>
        <v/>
      </c>
      <c r="AW68" s="978" t="str">
        <f aca="false">IFERROR(VLOOKUP($O68,BG:BO,9,FALSE()),"")</f>
        <v/>
      </c>
      <c r="AX68" s="978" t="str">
        <f aca="false">IFERROR(VLOOKUP($O68,BH:BP,9,FALSE()),"")</f>
        <v/>
      </c>
      <c r="AY68" s="978" t="str">
        <f aca="false">IFERROR(VLOOKUP($O68,BI:BQ,9,FALSE()),"")</f>
        <v/>
      </c>
      <c r="BC68" s="1" t="str">
        <f aca="false">IF(BK68&lt;&gt;"",MAX(BC$3:BC67)+1,"")</f>
        <v/>
      </c>
      <c r="BD68" s="1" t="str">
        <f aca="false">IF(BL68&lt;&gt;"",MAX(BD$3:BD67)+1,"")</f>
        <v/>
      </c>
      <c r="BE68" s="1" t="str">
        <f aca="false">IF(BM68&lt;&gt;"",MAX(BE$3:BE67)+1,"")</f>
        <v/>
      </c>
      <c r="BF68" s="1" t="str">
        <f aca="false">IF(BN68&lt;&gt;"",MAX(BF$3:BF67)+1,"")</f>
        <v/>
      </c>
      <c r="BG68" s="1" t="str">
        <f aca="false">IF(BO68&lt;&gt;"",MAX(BG$3:BG67)+1,"")</f>
        <v/>
      </c>
      <c r="BH68" s="1" t="str">
        <f aca="false">IF(BP68&lt;&gt;"",MAX(BH$3:BH67)+1,"")</f>
        <v/>
      </c>
      <c r="BI68" s="1" t="str">
        <f aca="false">IF(BQ68&lt;&gt;"",MAX(BI$3:BI67)+1,"")</f>
        <v/>
      </c>
      <c r="BK68" s="1" t="str">
        <f aca="false">IF(B68&lt;&gt;"",IF(COUNTIF(BK$3:BK67,B68)&gt;0,"",B68),"")</f>
        <v/>
      </c>
      <c r="BL68" s="1" t="str">
        <f aca="false">IF(C68&lt;&gt;"",IF(COUNTIF(BL$3:BL67,C68)&gt;0,"",C68),"")</f>
        <v/>
      </c>
      <c r="BM68" s="1" t="str">
        <f aca="false">IF(D68&lt;&gt;"",IF(COUNTIF(BM$3:BM67,D68)&gt;0,"",D68),"")</f>
        <v/>
      </c>
      <c r="BN68" s="1" t="str">
        <f aca="false">IF(E68&lt;&gt;"",IF(COUNTIF(BN$3:BN67,E68)&gt;0,"",E68),"")</f>
        <v/>
      </c>
      <c r="BO68" s="1" t="str">
        <f aca="false">IF(F68&lt;&gt;"",IF(COUNTIF(BO$3:BO67,F68)&gt;0,"",F68),"")</f>
        <v/>
      </c>
      <c r="BP68" s="1" t="str">
        <f aca="false">IF(G68&lt;&gt;"",IF(COUNTIF(BP$3:BP67,G68)&gt;0,"",G68),"")</f>
        <v/>
      </c>
      <c r="BQ68" s="1" t="str">
        <f aca="false">IF(H68&lt;&gt;"",IF(COUNTIF(BQ$3:BQ67,H68)&gt;0,"",H68),"")</f>
        <v/>
      </c>
    </row>
    <row r="69" customFormat="false" ht="12.75" hidden="false" customHeight="false" outlineLevel="0" collapsed="false">
      <c r="A69" s="1017" t="str">
        <f aca="false">CONCATENATE(B69,C69,D69,E69,F69,G69,H69)</f>
        <v/>
      </c>
      <c r="B69" s="1001"/>
      <c r="C69" s="1001"/>
      <c r="D69" s="1001"/>
      <c r="E69" s="1001"/>
      <c r="F69" s="1001"/>
      <c r="G69" s="1001"/>
      <c r="H69" s="1001"/>
      <c r="I69" s="1020"/>
      <c r="J69" s="1021"/>
      <c r="K69" s="1021"/>
      <c r="L69" s="1023"/>
      <c r="M69" s="1024"/>
      <c r="O69" s="1" t="n">
        <f aca="false">+O68+1</f>
        <v>67</v>
      </c>
      <c r="P69" s="978" t="str">
        <f aca="false">IFERROR(VLOOKUP(O68,X:AF,9,FALSE()),"")</f>
        <v/>
      </c>
      <c r="Q69" s="978" t="str">
        <f aca="false">IFERROR(VLOOKUP(O69,Y:AG,9,FALSE()),"")</f>
        <v/>
      </c>
      <c r="R69" s="978" t="str">
        <f aca="false">IFERROR(VLOOKUP(O69,Z:AH,9,FALSE()),"")</f>
        <v/>
      </c>
      <c r="S69" s="978" t="str">
        <f aca="false">IFERROR(VLOOKUP($O69,AA:AI,9,FALSE()),"")</f>
        <v/>
      </c>
      <c r="T69" s="978" t="str">
        <f aca="false">IFERROR(VLOOKUP($O69,AB:AJ,9,FALSE()),"")</f>
        <v/>
      </c>
      <c r="U69" s="978" t="str">
        <f aca="false">IFERROR(VLOOKUP($O69,AC:AK,9,FALSE()),"")</f>
        <v/>
      </c>
      <c r="V69" s="978" t="str">
        <f aca="false">IFERROR(VLOOKUP($O69,AD:AL,9,FALSE()),"")</f>
        <v/>
      </c>
      <c r="X69" s="1" t="str">
        <f aca="false">IF(AF69&lt;&gt;"",MAX(X$3:X68)+1,"")</f>
        <v/>
      </c>
      <c r="Y69" s="1" t="str">
        <f aca="false">IF(AG69&lt;&gt;"",MAX(Y$3:Y68)+1,"")</f>
        <v/>
      </c>
      <c r="Z69" s="1" t="str">
        <f aca="false">IF(AH69&lt;&gt;"",MAX(Z$3:Z68)+1,"")</f>
        <v/>
      </c>
      <c r="AA69" s="1" t="str">
        <f aca="false">IF(AI69&lt;&gt;"",MAX(AA$3:AA68)+1,"")</f>
        <v/>
      </c>
      <c r="AB69" s="1" t="str">
        <f aca="false">IF(AJ69&lt;&gt;"",MAX(AB$3:AB68)+1,"")</f>
        <v/>
      </c>
      <c r="AC69" s="1" t="str">
        <f aca="false">IF(AK69&lt;&gt;"",MAX(AC$3:AC68)+1,"")</f>
        <v/>
      </c>
      <c r="AD69" s="1" t="str">
        <f aca="false">IF(AL69&lt;&gt;"",MAX(AD$3:AD68)+1,"")</f>
        <v/>
      </c>
      <c r="AF69" s="1" t="str">
        <f aca="false">IF(B69="","",IF(COUNTIF(AF$3:$AI68,B69)=0,B69,""))</f>
        <v/>
      </c>
      <c r="AG69" s="1" t="str">
        <f aca="false">IF(C69&lt;&gt;"",IF(B69="","",IF($B69='Determinazione classe'!$D$57,IF(COUNTIF(AG$3:$AG68,$C69)=0,$C69,""),"")),"")</f>
        <v/>
      </c>
      <c r="AH69" s="1" t="str">
        <f aca="false">IF(D69&lt;&gt;"",IF(B69="","",IF(AND($B69='Determinazione classe'!$D$57,$C69='Determinazione classe'!$D$58),IF(COUNTIF(AH$3:AH68,$D69)=0,$D69,""),"")),"")</f>
        <v/>
      </c>
      <c r="AI69" s="1" t="str">
        <f aca="false">IF(E69&lt;&gt;"",IF(B69="","",IF(AND($B69='Determinazione classe'!$D$57,$C69='Determinazione classe'!$D$58,$D69='Determinazione classe'!$D$59),IF(COUNTIF(AI$3:AI68,$E69)=0,$E69,""),"")),"")</f>
        <v/>
      </c>
      <c r="AJ69" s="1" t="str">
        <f aca="false">IF(F69&lt;&gt;"",IF(B69="","",IF(AND($B69='Determinazione classe'!$D$57,$C69='Determinazione classe'!$D$58,$D69='Determinazione classe'!$D$59,$E69='Determinazione classe'!$D$60),IF(COUNTIF(AJ$3:AJ68,$F69)=0,$F69,""),"")),"")</f>
        <v/>
      </c>
      <c r="AK69" s="1" t="str">
        <f aca="false">IF(G69&lt;&gt;"",IF(B69="","",IF(AND($B69='Determinazione classe'!$D$57,$C69='Determinazione classe'!$D$58,$D69='Determinazione classe'!$D$59,$E69='Determinazione classe'!$D$60,$F69='Determinazione classe'!$D$61),IF(COUNTIF(AK$3:AK68,$G69)=0,$G69,""),"")),"")</f>
        <v/>
      </c>
      <c r="AL69" s="1" t="str">
        <f aca="false">IF(H69&lt;&gt;"",IF(B69="","",IF(AND($B69='Determinazione classe'!$D$57,$C69='Determinazione classe'!$D$58,$D69='Determinazione classe'!$D$59,$E69='Determinazione classe'!$D$60,$F69='Determinazione classe'!$D$61,$G69='Determinazione classe'!$D$62),IF(COUNTIF(AL$3:AL68,$H69)=0,$H69,""),"")),"")</f>
        <v/>
      </c>
      <c r="AR69" s="1" t="n">
        <f aca="false">+AR68+1</f>
        <v>67</v>
      </c>
      <c r="AS69" s="978" t="str">
        <f aca="false">IFERROR(VLOOKUP(AR69,BC:BK,9,FALSE()),"")</f>
        <v/>
      </c>
      <c r="AT69" s="978" t="str">
        <f aca="false">IFERROR(VLOOKUP($O69,BD:BL,9,FALSE()),"")</f>
        <v/>
      </c>
      <c r="AU69" s="978" t="str">
        <f aca="false">IFERROR(VLOOKUP($O69,BE:BM,9,FALSE()),"")</f>
        <v/>
      </c>
      <c r="AV69" s="978" t="str">
        <f aca="false">IFERROR(VLOOKUP($O69,BF:BN,9,FALSE()),"")</f>
        <v/>
      </c>
      <c r="AW69" s="978" t="str">
        <f aca="false">IFERROR(VLOOKUP($O69,BG:BO,9,FALSE()),"")</f>
        <v/>
      </c>
      <c r="AX69" s="978" t="str">
        <f aca="false">IFERROR(VLOOKUP($O69,BH:BP,9,FALSE()),"")</f>
        <v/>
      </c>
      <c r="AY69" s="978" t="str">
        <f aca="false">IFERROR(VLOOKUP($O69,BI:BQ,9,FALSE()),"")</f>
        <v/>
      </c>
      <c r="BC69" s="1" t="str">
        <f aca="false">IF(BK69&lt;&gt;"",MAX(BC$3:BC68)+1,"")</f>
        <v/>
      </c>
      <c r="BD69" s="1" t="str">
        <f aca="false">IF(BL69&lt;&gt;"",MAX(BD$3:BD68)+1,"")</f>
        <v/>
      </c>
      <c r="BE69" s="1" t="str">
        <f aca="false">IF(BM69&lt;&gt;"",MAX(BE$3:BE68)+1,"")</f>
        <v/>
      </c>
      <c r="BF69" s="1" t="str">
        <f aca="false">IF(BN69&lt;&gt;"",MAX(BF$3:BF68)+1,"")</f>
        <v/>
      </c>
      <c r="BG69" s="1" t="str">
        <f aca="false">IF(BO69&lt;&gt;"",MAX(BG$3:BG68)+1,"")</f>
        <v/>
      </c>
      <c r="BH69" s="1" t="str">
        <f aca="false">IF(BP69&lt;&gt;"",MAX(BH$3:BH68)+1,"")</f>
        <v/>
      </c>
      <c r="BI69" s="1" t="str">
        <f aca="false">IF(BQ69&lt;&gt;"",MAX(BI$3:BI68)+1,"")</f>
        <v/>
      </c>
      <c r="BK69" s="1" t="str">
        <f aca="false">IF(B69&lt;&gt;"",IF(COUNTIF(BK$3:BK68,B69)&gt;0,"",B69),"")</f>
        <v/>
      </c>
      <c r="BL69" s="1" t="str">
        <f aca="false">IF(C69&lt;&gt;"",IF(COUNTIF(BL$3:BL68,C69)&gt;0,"",C69),"")</f>
        <v/>
      </c>
      <c r="BM69" s="1" t="str">
        <f aca="false">IF(D69&lt;&gt;"",IF(COUNTIF(BM$3:BM68,D69)&gt;0,"",D69),"")</f>
        <v/>
      </c>
      <c r="BN69" s="1" t="str">
        <f aca="false">IF(E69&lt;&gt;"",IF(COUNTIF(BN$3:BN68,E69)&gt;0,"",E69),"")</f>
        <v/>
      </c>
      <c r="BO69" s="1" t="str">
        <f aca="false">IF(F69&lt;&gt;"",IF(COUNTIF(BO$3:BO68,F69)&gt;0,"",F69),"")</f>
        <v/>
      </c>
      <c r="BP69" s="1" t="str">
        <f aca="false">IF(G69&lt;&gt;"",IF(COUNTIF(BP$3:BP68,G69)&gt;0,"",G69),"")</f>
        <v/>
      </c>
      <c r="BQ69" s="1" t="str">
        <f aca="false">IF(H69&lt;&gt;"",IF(COUNTIF(BQ$3:BQ68,H69)&gt;0,"",H69),"")</f>
        <v/>
      </c>
    </row>
    <row r="70" customFormat="false" ht="12.75" hidden="false" customHeight="false" outlineLevel="0" collapsed="false">
      <c r="A70" s="1017" t="str">
        <f aca="false">CONCATENATE(B70,C70,D70,E70,F70,G70,H70)</f>
        <v/>
      </c>
      <c r="B70" s="1001"/>
      <c r="C70" s="1001"/>
      <c r="D70" s="1001"/>
      <c r="E70" s="1001"/>
      <c r="F70" s="1001"/>
      <c r="G70" s="1001"/>
      <c r="H70" s="1001"/>
      <c r="I70" s="1020"/>
      <c r="J70" s="1021"/>
      <c r="K70" s="1021"/>
      <c r="L70" s="1023"/>
      <c r="M70" s="1024"/>
      <c r="O70" s="1" t="n">
        <f aca="false">+O69+1</f>
        <v>68</v>
      </c>
      <c r="P70" s="978" t="str">
        <f aca="false">IFERROR(VLOOKUP(O69,X:AF,9,FALSE()),"")</f>
        <v/>
      </c>
      <c r="Q70" s="978" t="str">
        <f aca="false">IFERROR(VLOOKUP(O70,Y:AG,9,FALSE()),"")</f>
        <v/>
      </c>
      <c r="R70" s="978" t="str">
        <f aca="false">IFERROR(VLOOKUP(O70,Z:AH,9,FALSE()),"")</f>
        <v/>
      </c>
      <c r="S70" s="978" t="str">
        <f aca="false">IFERROR(VLOOKUP($O70,AA:AI,9,FALSE()),"")</f>
        <v/>
      </c>
      <c r="T70" s="978" t="str">
        <f aca="false">IFERROR(VLOOKUP($O70,AB:AJ,9,FALSE()),"")</f>
        <v/>
      </c>
      <c r="U70" s="978" t="str">
        <f aca="false">IFERROR(VLOOKUP($O70,AC:AK,9,FALSE()),"")</f>
        <v/>
      </c>
      <c r="V70" s="978" t="str">
        <f aca="false">IFERROR(VLOOKUP($O70,AD:AL,9,FALSE()),"")</f>
        <v/>
      </c>
      <c r="X70" s="1" t="str">
        <f aca="false">IF(AF70&lt;&gt;"",MAX(X$3:X69)+1,"")</f>
        <v/>
      </c>
      <c r="Y70" s="1" t="str">
        <f aca="false">IF(AG70&lt;&gt;"",MAX(Y$3:Y69)+1,"")</f>
        <v/>
      </c>
      <c r="Z70" s="1" t="str">
        <f aca="false">IF(AH70&lt;&gt;"",MAX(Z$3:Z69)+1,"")</f>
        <v/>
      </c>
      <c r="AA70" s="1" t="str">
        <f aca="false">IF(AI70&lt;&gt;"",MAX(AA$3:AA69)+1,"")</f>
        <v/>
      </c>
      <c r="AB70" s="1" t="str">
        <f aca="false">IF(AJ70&lt;&gt;"",MAX(AB$3:AB69)+1,"")</f>
        <v/>
      </c>
      <c r="AC70" s="1" t="str">
        <f aca="false">IF(AK70&lt;&gt;"",MAX(AC$3:AC69)+1,"")</f>
        <v/>
      </c>
      <c r="AD70" s="1" t="str">
        <f aca="false">IF(AL70&lt;&gt;"",MAX(AD$3:AD69)+1,"")</f>
        <v/>
      </c>
      <c r="AF70" s="1" t="str">
        <f aca="false">IF(B70="","",IF(COUNTIF(AF$3:$AI69,B70)=0,B70,""))</f>
        <v/>
      </c>
      <c r="AG70" s="1" t="str">
        <f aca="false">IF(C70&lt;&gt;"",IF(B70="","",IF($B70='Determinazione classe'!$D$57,IF(COUNTIF(AG$3:$AG69,$C70)=0,$C70,""),"")),"")</f>
        <v/>
      </c>
      <c r="AH70" s="1" t="str">
        <f aca="false">IF(D70&lt;&gt;"",IF(B70="","",IF(AND($B70='Determinazione classe'!$D$57,$C70='Determinazione classe'!$D$58),IF(COUNTIF(AH$3:AH69,$D70)=0,$D70,""),"")),"")</f>
        <v/>
      </c>
      <c r="AI70" s="1" t="str">
        <f aca="false">IF(E70&lt;&gt;"",IF(B70="","",IF(AND($B70='Determinazione classe'!$D$57,$C70='Determinazione classe'!$D$58,$D70='Determinazione classe'!$D$59),IF(COUNTIF(AI$3:AI69,$E70)=0,$E70,""),"")),"")</f>
        <v/>
      </c>
      <c r="AJ70" s="1" t="str">
        <f aca="false">IF(F70&lt;&gt;"",IF(B70="","",IF(AND($B70='Determinazione classe'!$D$57,$C70='Determinazione classe'!$D$58,$D70='Determinazione classe'!$D$59,$E70='Determinazione classe'!$D$60),IF(COUNTIF(AJ$3:AJ69,$F70)=0,$F70,""),"")),"")</f>
        <v/>
      </c>
      <c r="AK70" s="1" t="str">
        <f aca="false">IF(G70&lt;&gt;"",IF(B70="","",IF(AND($B70='Determinazione classe'!$D$57,$C70='Determinazione classe'!$D$58,$D70='Determinazione classe'!$D$59,$E70='Determinazione classe'!$D$60,$F70='Determinazione classe'!$D$61),IF(COUNTIF(AK$3:AK69,$G70)=0,$G70,""),"")),"")</f>
        <v/>
      </c>
      <c r="AL70" s="1" t="str">
        <f aca="false">IF(H70&lt;&gt;"",IF(B70="","",IF(AND($B70='Determinazione classe'!$D$57,$C70='Determinazione classe'!$D$58,$D70='Determinazione classe'!$D$59,$E70='Determinazione classe'!$D$60,$F70='Determinazione classe'!$D$61,$G70='Determinazione classe'!$D$62),IF(COUNTIF(AL$3:AL69,$H70)=0,$H70,""),"")),"")</f>
        <v/>
      </c>
      <c r="AR70" s="1" t="n">
        <f aca="false">+AR69+1</f>
        <v>68</v>
      </c>
      <c r="AS70" s="978" t="str">
        <f aca="false">IFERROR(VLOOKUP(AR70,BC:BK,9,FALSE()),"")</f>
        <v/>
      </c>
      <c r="AT70" s="978" t="str">
        <f aca="false">IFERROR(VLOOKUP($O70,BD:BL,9,FALSE()),"")</f>
        <v/>
      </c>
      <c r="AU70" s="978" t="str">
        <f aca="false">IFERROR(VLOOKUP($O70,BE:BM,9,FALSE()),"")</f>
        <v/>
      </c>
      <c r="AV70" s="978" t="str">
        <f aca="false">IFERROR(VLOOKUP($O70,BF:BN,9,FALSE()),"")</f>
        <v/>
      </c>
      <c r="AW70" s="978" t="str">
        <f aca="false">IFERROR(VLOOKUP($O70,BG:BO,9,FALSE()),"")</f>
        <v/>
      </c>
      <c r="AX70" s="978" t="str">
        <f aca="false">IFERROR(VLOOKUP($O70,BH:BP,9,FALSE()),"")</f>
        <v/>
      </c>
      <c r="AY70" s="978" t="str">
        <f aca="false">IFERROR(VLOOKUP($O70,BI:BQ,9,FALSE()),"")</f>
        <v/>
      </c>
      <c r="BC70" s="1" t="str">
        <f aca="false">IF(BK70&lt;&gt;"",MAX(BC$3:BC69)+1,"")</f>
        <v/>
      </c>
      <c r="BD70" s="1" t="str">
        <f aca="false">IF(BL70&lt;&gt;"",MAX(BD$3:BD69)+1,"")</f>
        <v/>
      </c>
      <c r="BE70" s="1" t="str">
        <f aca="false">IF(BM70&lt;&gt;"",MAX(BE$3:BE69)+1,"")</f>
        <v/>
      </c>
      <c r="BF70" s="1" t="str">
        <f aca="false">IF(BN70&lt;&gt;"",MAX(BF$3:BF69)+1,"")</f>
        <v/>
      </c>
      <c r="BG70" s="1" t="str">
        <f aca="false">IF(BO70&lt;&gt;"",MAX(BG$3:BG69)+1,"")</f>
        <v/>
      </c>
      <c r="BH70" s="1" t="str">
        <f aca="false">IF(BP70&lt;&gt;"",MAX(BH$3:BH69)+1,"")</f>
        <v/>
      </c>
      <c r="BI70" s="1" t="str">
        <f aca="false">IF(BQ70&lt;&gt;"",MAX(BI$3:BI69)+1,"")</f>
        <v/>
      </c>
      <c r="BK70" s="1" t="str">
        <f aca="false">IF(B70&lt;&gt;"",IF(COUNTIF(BK$3:BK69,B70)&gt;0,"",B70),"")</f>
        <v/>
      </c>
      <c r="BL70" s="1" t="str">
        <f aca="false">IF(C70&lt;&gt;"",IF(COUNTIF(BL$3:BL69,C70)&gt;0,"",C70),"")</f>
        <v/>
      </c>
      <c r="BM70" s="1" t="str">
        <f aca="false">IF(D70&lt;&gt;"",IF(COUNTIF(BM$3:BM69,D70)&gt;0,"",D70),"")</f>
        <v/>
      </c>
      <c r="BN70" s="1" t="str">
        <f aca="false">IF(E70&lt;&gt;"",IF(COUNTIF(BN$3:BN69,E70)&gt;0,"",E70),"")</f>
        <v/>
      </c>
      <c r="BO70" s="1" t="str">
        <f aca="false">IF(F70&lt;&gt;"",IF(COUNTIF(BO$3:BO69,F70)&gt;0,"",F70),"")</f>
        <v/>
      </c>
      <c r="BP70" s="1" t="str">
        <f aca="false">IF(G70&lt;&gt;"",IF(COUNTIF(BP$3:BP69,G70)&gt;0,"",G70),"")</f>
        <v/>
      </c>
      <c r="BQ70" s="1" t="str">
        <f aca="false">IF(H70&lt;&gt;"",IF(COUNTIF(BQ$3:BQ69,H70)&gt;0,"",H70),"")</f>
        <v/>
      </c>
    </row>
    <row r="71" customFormat="false" ht="12.75" hidden="false" customHeight="false" outlineLevel="0" collapsed="false">
      <c r="A71" s="1017" t="str">
        <f aca="false">CONCATENATE(B71,C71,D71,E71,F71,G71,H71)</f>
        <v/>
      </c>
      <c r="B71" s="1001"/>
      <c r="C71" s="1001"/>
      <c r="D71" s="1001"/>
      <c r="E71" s="1001"/>
      <c r="F71" s="1001"/>
      <c r="G71" s="1001"/>
      <c r="H71" s="1001"/>
      <c r="I71" s="1020"/>
      <c r="J71" s="1021"/>
      <c r="K71" s="1021"/>
      <c r="L71" s="1023"/>
      <c r="M71" s="1024"/>
      <c r="O71" s="1" t="n">
        <f aca="false">+O70+1</f>
        <v>69</v>
      </c>
      <c r="P71" s="978" t="str">
        <f aca="false">IFERROR(VLOOKUP(O70,X:AF,9,FALSE()),"")</f>
        <v/>
      </c>
      <c r="Q71" s="978" t="str">
        <f aca="false">IFERROR(VLOOKUP(O71,Y:AG,9,FALSE()),"")</f>
        <v/>
      </c>
      <c r="R71" s="978" t="str">
        <f aca="false">IFERROR(VLOOKUP(O71,Z:AH,9,FALSE()),"")</f>
        <v/>
      </c>
      <c r="S71" s="978" t="str">
        <f aca="false">IFERROR(VLOOKUP($O71,AA:AI,9,FALSE()),"")</f>
        <v/>
      </c>
      <c r="T71" s="978" t="str">
        <f aca="false">IFERROR(VLOOKUP($O71,AB:AJ,9,FALSE()),"")</f>
        <v/>
      </c>
      <c r="U71" s="978" t="str">
        <f aca="false">IFERROR(VLOOKUP($O71,AC:AK,9,FALSE()),"")</f>
        <v/>
      </c>
      <c r="V71" s="978" t="str">
        <f aca="false">IFERROR(VLOOKUP($O71,AD:AL,9,FALSE()),"")</f>
        <v/>
      </c>
      <c r="X71" s="1" t="str">
        <f aca="false">IF(AF71&lt;&gt;"",MAX(X$3:X70)+1,"")</f>
        <v/>
      </c>
      <c r="Y71" s="1" t="str">
        <f aca="false">IF(AG71&lt;&gt;"",MAX(Y$3:Y70)+1,"")</f>
        <v/>
      </c>
      <c r="Z71" s="1" t="str">
        <f aca="false">IF(AH71&lt;&gt;"",MAX(Z$3:Z70)+1,"")</f>
        <v/>
      </c>
      <c r="AA71" s="1" t="str">
        <f aca="false">IF(AI71&lt;&gt;"",MAX(AA$3:AA70)+1,"")</f>
        <v/>
      </c>
      <c r="AB71" s="1" t="str">
        <f aca="false">IF(AJ71&lt;&gt;"",MAX(AB$3:AB70)+1,"")</f>
        <v/>
      </c>
      <c r="AC71" s="1" t="str">
        <f aca="false">IF(AK71&lt;&gt;"",MAX(AC$3:AC70)+1,"")</f>
        <v/>
      </c>
      <c r="AD71" s="1" t="str">
        <f aca="false">IF(AL71&lt;&gt;"",MAX(AD$3:AD70)+1,"")</f>
        <v/>
      </c>
      <c r="AF71" s="1" t="str">
        <f aca="false">IF(B71="","",IF(COUNTIF(AF$3:$AI70,B71)=0,B71,""))</f>
        <v/>
      </c>
      <c r="AG71" s="1" t="str">
        <f aca="false">IF(C71&lt;&gt;"",IF(B71="","",IF($B71='Determinazione classe'!$D$57,IF(COUNTIF(AG$3:$AG70,$C71)=0,$C71,""),"")),"")</f>
        <v/>
      </c>
      <c r="AH71" s="1" t="str">
        <f aca="false">IF(D71&lt;&gt;"",IF(B71="","",IF(AND($B71='Determinazione classe'!$D$57,$C71='Determinazione classe'!$D$58),IF(COUNTIF(AH$3:AH70,$D71)=0,$D71,""),"")),"")</f>
        <v/>
      </c>
      <c r="AI71" s="1" t="str">
        <f aca="false">IF(E71&lt;&gt;"",IF(B71="","",IF(AND($B71='Determinazione classe'!$D$57,$C71='Determinazione classe'!$D$58,$D71='Determinazione classe'!$D$59),IF(COUNTIF(AI$3:AI70,$E71)=0,$E71,""),"")),"")</f>
        <v/>
      </c>
      <c r="AJ71" s="1" t="str">
        <f aca="false">IF(F71&lt;&gt;"",IF(B71="","",IF(AND($B71='Determinazione classe'!$D$57,$C71='Determinazione classe'!$D$58,$D71='Determinazione classe'!$D$59,$E71='Determinazione classe'!$D$60),IF(COUNTIF(AJ$3:AJ70,$F71)=0,$F71,""),"")),"")</f>
        <v/>
      </c>
      <c r="AK71" s="1" t="str">
        <f aca="false">IF(G71&lt;&gt;"",IF(B71="","",IF(AND($B71='Determinazione classe'!$D$57,$C71='Determinazione classe'!$D$58,$D71='Determinazione classe'!$D$59,$E71='Determinazione classe'!$D$60,$F71='Determinazione classe'!$D$61),IF(COUNTIF(AK$3:AK70,$G71)=0,$G71,""),"")),"")</f>
        <v/>
      </c>
      <c r="AL71" s="1" t="str">
        <f aca="false">IF(H71&lt;&gt;"",IF(B71="","",IF(AND($B71='Determinazione classe'!$D$57,$C71='Determinazione classe'!$D$58,$D71='Determinazione classe'!$D$59,$E71='Determinazione classe'!$D$60,$F71='Determinazione classe'!$D$61,$G71='Determinazione classe'!$D$62),IF(COUNTIF(AL$3:AL70,$H71)=0,$H71,""),"")),"")</f>
        <v/>
      </c>
      <c r="AR71" s="1" t="n">
        <f aca="false">+AR70+1</f>
        <v>69</v>
      </c>
      <c r="AS71" s="978" t="str">
        <f aca="false">IFERROR(VLOOKUP(AR71,BC:BK,9,FALSE()),"")</f>
        <v/>
      </c>
      <c r="AT71" s="978" t="str">
        <f aca="false">IFERROR(VLOOKUP($O71,BD:BL,9,FALSE()),"")</f>
        <v/>
      </c>
      <c r="AU71" s="978" t="str">
        <f aca="false">IFERROR(VLOOKUP($O71,BE:BM,9,FALSE()),"")</f>
        <v/>
      </c>
      <c r="AV71" s="978" t="str">
        <f aca="false">IFERROR(VLOOKUP($O71,BF:BN,9,FALSE()),"")</f>
        <v/>
      </c>
      <c r="AW71" s="978" t="str">
        <f aca="false">IFERROR(VLOOKUP($O71,BG:BO,9,FALSE()),"")</f>
        <v/>
      </c>
      <c r="AX71" s="978" t="str">
        <f aca="false">IFERROR(VLOOKUP($O71,BH:BP,9,FALSE()),"")</f>
        <v/>
      </c>
      <c r="AY71" s="978" t="str">
        <f aca="false">IFERROR(VLOOKUP($O71,BI:BQ,9,FALSE()),"")</f>
        <v/>
      </c>
      <c r="BC71" s="1" t="str">
        <f aca="false">IF(BK71&lt;&gt;"",MAX(BC$3:BC70)+1,"")</f>
        <v/>
      </c>
      <c r="BD71" s="1" t="str">
        <f aca="false">IF(BL71&lt;&gt;"",MAX(BD$3:BD70)+1,"")</f>
        <v/>
      </c>
      <c r="BE71" s="1" t="str">
        <f aca="false">IF(BM71&lt;&gt;"",MAX(BE$3:BE70)+1,"")</f>
        <v/>
      </c>
      <c r="BF71" s="1" t="str">
        <f aca="false">IF(BN71&lt;&gt;"",MAX(BF$3:BF70)+1,"")</f>
        <v/>
      </c>
      <c r="BG71" s="1" t="str">
        <f aca="false">IF(BO71&lt;&gt;"",MAX(BG$3:BG70)+1,"")</f>
        <v/>
      </c>
      <c r="BH71" s="1" t="str">
        <f aca="false">IF(BP71&lt;&gt;"",MAX(BH$3:BH70)+1,"")</f>
        <v/>
      </c>
      <c r="BI71" s="1" t="str">
        <f aca="false">IF(BQ71&lt;&gt;"",MAX(BI$3:BI70)+1,"")</f>
        <v/>
      </c>
      <c r="BK71" s="1" t="str">
        <f aca="false">IF(B71&lt;&gt;"",IF(COUNTIF(BK$3:BK70,B71)&gt;0,"",B71),"")</f>
        <v/>
      </c>
      <c r="BL71" s="1" t="str">
        <f aca="false">IF(C71&lt;&gt;"",IF(COUNTIF(BL$3:BL70,C71)&gt;0,"",C71),"")</f>
        <v/>
      </c>
      <c r="BM71" s="1" t="str">
        <f aca="false">IF(D71&lt;&gt;"",IF(COUNTIF(BM$3:BM70,D71)&gt;0,"",D71),"")</f>
        <v/>
      </c>
      <c r="BN71" s="1" t="str">
        <f aca="false">IF(E71&lt;&gt;"",IF(COUNTIF(BN$3:BN70,E71)&gt;0,"",E71),"")</f>
        <v/>
      </c>
      <c r="BO71" s="1" t="str">
        <f aca="false">IF(F71&lt;&gt;"",IF(COUNTIF(BO$3:BO70,F71)&gt;0,"",F71),"")</f>
        <v/>
      </c>
      <c r="BP71" s="1" t="str">
        <f aca="false">IF(G71&lt;&gt;"",IF(COUNTIF(BP$3:BP70,G71)&gt;0,"",G71),"")</f>
        <v/>
      </c>
      <c r="BQ71" s="1" t="str">
        <f aca="false">IF(H71&lt;&gt;"",IF(COUNTIF(BQ$3:BQ70,H71)&gt;0,"",H71),"")</f>
        <v/>
      </c>
    </row>
    <row r="72" customFormat="false" ht="12.75" hidden="false" customHeight="false" outlineLevel="0" collapsed="false">
      <c r="A72" s="1017" t="str">
        <f aca="false">CONCATENATE(B72,C72,D72,E72,F72,G72,H72)</f>
        <v/>
      </c>
      <c r="B72" s="1001"/>
      <c r="C72" s="1001"/>
      <c r="D72" s="1001"/>
      <c r="E72" s="1001"/>
      <c r="F72" s="1001"/>
      <c r="G72" s="1001"/>
      <c r="H72" s="1001"/>
      <c r="I72" s="1020"/>
      <c r="J72" s="1021"/>
      <c r="K72" s="1021"/>
      <c r="L72" s="1023"/>
      <c r="M72" s="1024"/>
      <c r="O72" s="1" t="n">
        <f aca="false">+O71+1</f>
        <v>70</v>
      </c>
      <c r="P72" s="978" t="str">
        <f aca="false">IFERROR(VLOOKUP(O71,X:AF,9,FALSE()),"")</f>
        <v/>
      </c>
      <c r="Q72" s="978" t="str">
        <f aca="false">IFERROR(VLOOKUP(O72,Y:AG,9,FALSE()),"")</f>
        <v/>
      </c>
      <c r="R72" s="978" t="str">
        <f aca="false">IFERROR(VLOOKUP(O72,Z:AH,9,FALSE()),"")</f>
        <v/>
      </c>
      <c r="S72" s="978" t="str">
        <f aca="false">IFERROR(VLOOKUP($O72,AA:AI,9,FALSE()),"")</f>
        <v/>
      </c>
      <c r="T72" s="978" t="str">
        <f aca="false">IFERROR(VLOOKUP($O72,AB:AJ,9,FALSE()),"")</f>
        <v/>
      </c>
      <c r="U72" s="978" t="str">
        <f aca="false">IFERROR(VLOOKUP($O72,AC:AK,9,FALSE()),"")</f>
        <v/>
      </c>
      <c r="V72" s="978" t="str">
        <f aca="false">IFERROR(VLOOKUP($O72,AD:AL,9,FALSE()),"")</f>
        <v/>
      </c>
      <c r="X72" s="1" t="str">
        <f aca="false">IF(AF72&lt;&gt;"",MAX(X$3:X71)+1,"")</f>
        <v/>
      </c>
      <c r="Y72" s="1" t="str">
        <f aca="false">IF(AG72&lt;&gt;"",MAX(Y$3:Y71)+1,"")</f>
        <v/>
      </c>
      <c r="Z72" s="1" t="str">
        <f aca="false">IF(AH72&lt;&gt;"",MAX(Z$3:Z71)+1,"")</f>
        <v/>
      </c>
      <c r="AA72" s="1" t="str">
        <f aca="false">IF(AI72&lt;&gt;"",MAX(AA$3:AA71)+1,"")</f>
        <v/>
      </c>
      <c r="AB72" s="1" t="str">
        <f aca="false">IF(AJ72&lt;&gt;"",MAX(AB$3:AB71)+1,"")</f>
        <v/>
      </c>
      <c r="AC72" s="1" t="str">
        <f aca="false">IF(AK72&lt;&gt;"",MAX(AC$3:AC71)+1,"")</f>
        <v/>
      </c>
      <c r="AD72" s="1" t="str">
        <f aca="false">IF(AL72&lt;&gt;"",MAX(AD$3:AD71)+1,"")</f>
        <v/>
      </c>
      <c r="AF72" s="1" t="str">
        <f aca="false">IF(B72="","",IF(COUNTIF(AF$3:$AI71,B72)=0,B72,""))</f>
        <v/>
      </c>
      <c r="AG72" s="1" t="str">
        <f aca="false">IF(C72&lt;&gt;"",IF(B72="","",IF($B72='Determinazione classe'!$D$57,IF(COUNTIF(AG$3:$AG71,$C72)=0,$C72,""),"")),"")</f>
        <v/>
      </c>
      <c r="AH72" s="1" t="str">
        <f aca="false">IF(D72&lt;&gt;"",IF(B72="","",IF(AND($B72='Determinazione classe'!$D$57,$C72='Determinazione classe'!$D$58),IF(COUNTIF(AH$3:AH71,$D72)=0,$D72,""),"")),"")</f>
        <v/>
      </c>
      <c r="AI72" s="1" t="str">
        <f aca="false">IF(E72&lt;&gt;"",IF(B72="","",IF(AND($B72='Determinazione classe'!$D$57,$C72='Determinazione classe'!$D$58,$D72='Determinazione classe'!$D$59),IF(COUNTIF(AI$3:AI71,$E72)=0,$E72,""),"")),"")</f>
        <v/>
      </c>
      <c r="AJ72" s="1" t="str">
        <f aca="false">IF(F72&lt;&gt;"",IF(B72="","",IF(AND($B72='Determinazione classe'!$D$57,$C72='Determinazione classe'!$D$58,$D72='Determinazione classe'!$D$59,$E72='Determinazione classe'!$D$60),IF(COUNTIF(AJ$3:AJ71,$F72)=0,$F72,""),"")),"")</f>
        <v/>
      </c>
      <c r="AK72" s="1" t="str">
        <f aca="false">IF(G72&lt;&gt;"",IF(B72="","",IF(AND($B72='Determinazione classe'!$D$57,$C72='Determinazione classe'!$D$58,$D72='Determinazione classe'!$D$59,$E72='Determinazione classe'!$D$60,$F72='Determinazione classe'!$D$61),IF(COUNTIF(AK$3:AK71,$G72)=0,$G72,""),"")),"")</f>
        <v/>
      </c>
      <c r="AL72" s="1" t="str">
        <f aca="false">IF(H72&lt;&gt;"",IF(B72="","",IF(AND($B72='Determinazione classe'!$D$57,$C72='Determinazione classe'!$D$58,$D72='Determinazione classe'!$D$59,$E72='Determinazione classe'!$D$60,$F72='Determinazione classe'!$D$61,$G72='Determinazione classe'!$D$62),IF(COUNTIF(AL$3:AL71,$H72)=0,$H72,""),"")),"")</f>
        <v/>
      </c>
      <c r="AR72" s="1" t="n">
        <f aca="false">+AR71+1</f>
        <v>70</v>
      </c>
      <c r="AS72" s="978" t="str">
        <f aca="false">IFERROR(VLOOKUP(AR72,BC:BK,9,FALSE()),"")</f>
        <v/>
      </c>
      <c r="AT72" s="978" t="str">
        <f aca="false">IFERROR(VLOOKUP($O72,BD:BL,9,FALSE()),"")</f>
        <v/>
      </c>
      <c r="AU72" s="978" t="str">
        <f aca="false">IFERROR(VLOOKUP($O72,BE:BM,9,FALSE()),"")</f>
        <v/>
      </c>
      <c r="AV72" s="978" t="str">
        <f aca="false">IFERROR(VLOOKUP($O72,BF:BN,9,FALSE()),"")</f>
        <v/>
      </c>
      <c r="AW72" s="978" t="str">
        <f aca="false">IFERROR(VLOOKUP($O72,BG:BO,9,FALSE()),"")</f>
        <v/>
      </c>
      <c r="AX72" s="978" t="str">
        <f aca="false">IFERROR(VLOOKUP($O72,BH:BP,9,FALSE()),"")</f>
        <v/>
      </c>
      <c r="AY72" s="978" t="str">
        <f aca="false">IFERROR(VLOOKUP($O72,BI:BQ,9,FALSE()),"")</f>
        <v/>
      </c>
      <c r="BC72" s="1" t="str">
        <f aca="false">IF(BK72&lt;&gt;"",MAX(BC$3:BC71)+1,"")</f>
        <v/>
      </c>
      <c r="BD72" s="1" t="str">
        <f aca="false">IF(BL72&lt;&gt;"",MAX(BD$3:BD71)+1,"")</f>
        <v/>
      </c>
      <c r="BE72" s="1" t="str">
        <f aca="false">IF(BM72&lt;&gt;"",MAX(BE$3:BE71)+1,"")</f>
        <v/>
      </c>
      <c r="BF72" s="1" t="str">
        <f aca="false">IF(BN72&lt;&gt;"",MAX(BF$3:BF71)+1,"")</f>
        <v/>
      </c>
      <c r="BG72" s="1" t="str">
        <f aca="false">IF(BO72&lt;&gt;"",MAX(BG$3:BG71)+1,"")</f>
        <v/>
      </c>
      <c r="BH72" s="1" t="str">
        <f aca="false">IF(BP72&lt;&gt;"",MAX(BH$3:BH71)+1,"")</f>
        <v/>
      </c>
      <c r="BI72" s="1" t="str">
        <f aca="false">IF(BQ72&lt;&gt;"",MAX(BI$3:BI71)+1,"")</f>
        <v/>
      </c>
      <c r="BK72" s="1" t="str">
        <f aca="false">IF(B72&lt;&gt;"",IF(COUNTIF(BK$3:BK71,B72)&gt;0,"",B72),"")</f>
        <v/>
      </c>
      <c r="BL72" s="1" t="str">
        <f aca="false">IF(C72&lt;&gt;"",IF(COUNTIF(BL$3:BL71,C72)&gt;0,"",C72),"")</f>
        <v/>
      </c>
      <c r="BM72" s="1" t="str">
        <f aca="false">IF(D72&lt;&gt;"",IF(COUNTIF(BM$3:BM71,D72)&gt;0,"",D72),"")</f>
        <v/>
      </c>
      <c r="BN72" s="1" t="str">
        <f aca="false">IF(E72&lt;&gt;"",IF(COUNTIF(BN$3:BN71,E72)&gt;0,"",E72),"")</f>
        <v/>
      </c>
      <c r="BO72" s="1" t="str">
        <f aca="false">IF(F72&lt;&gt;"",IF(COUNTIF(BO$3:BO71,F72)&gt;0,"",F72),"")</f>
        <v/>
      </c>
      <c r="BP72" s="1" t="str">
        <f aca="false">IF(G72&lt;&gt;"",IF(COUNTIF(BP$3:BP71,G72)&gt;0,"",G72),"")</f>
        <v/>
      </c>
      <c r="BQ72" s="1" t="str">
        <f aca="false">IF(H72&lt;&gt;"",IF(COUNTIF(BQ$3:BQ71,H72)&gt;0,"",H72),"")</f>
        <v/>
      </c>
    </row>
    <row r="73" customFormat="false" ht="12.75" hidden="false" customHeight="false" outlineLevel="0" collapsed="false">
      <c r="A73" s="1017" t="str">
        <f aca="false">CONCATENATE(B73,C73,D73,E73,F73,G73,H73)</f>
        <v/>
      </c>
      <c r="B73" s="1001"/>
      <c r="C73" s="1001"/>
      <c r="D73" s="1001"/>
      <c r="E73" s="1001"/>
      <c r="F73" s="1001"/>
      <c r="G73" s="1001"/>
      <c r="H73" s="1001"/>
      <c r="I73" s="1020"/>
      <c r="J73" s="1021"/>
      <c r="K73" s="1021"/>
      <c r="L73" s="1023"/>
      <c r="M73" s="1024"/>
      <c r="O73" s="1" t="n">
        <f aca="false">+O72+1</f>
        <v>71</v>
      </c>
      <c r="P73" s="978" t="str">
        <f aca="false">IFERROR(VLOOKUP(O72,X:AF,9,FALSE()),"")</f>
        <v/>
      </c>
      <c r="Q73" s="978" t="str">
        <f aca="false">IFERROR(VLOOKUP(O73,Y:AG,9,FALSE()),"")</f>
        <v/>
      </c>
      <c r="R73" s="978" t="str">
        <f aca="false">IFERROR(VLOOKUP(O73,Z:AH,9,FALSE()),"")</f>
        <v/>
      </c>
      <c r="S73" s="978" t="str">
        <f aca="false">IFERROR(VLOOKUP($O73,AA:AI,9,FALSE()),"")</f>
        <v/>
      </c>
      <c r="T73" s="978" t="str">
        <f aca="false">IFERROR(VLOOKUP($O73,AB:AJ,9,FALSE()),"")</f>
        <v/>
      </c>
      <c r="U73" s="978" t="str">
        <f aca="false">IFERROR(VLOOKUP($O73,AC:AK,9,FALSE()),"")</f>
        <v/>
      </c>
      <c r="V73" s="978" t="str">
        <f aca="false">IFERROR(VLOOKUP($O73,AD:AL,9,FALSE()),"")</f>
        <v/>
      </c>
      <c r="X73" s="1" t="str">
        <f aca="false">IF(AF73&lt;&gt;"",MAX(X$3:X72)+1,"")</f>
        <v/>
      </c>
      <c r="Y73" s="1" t="str">
        <f aca="false">IF(AG73&lt;&gt;"",MAX(Y$3:Y72)+1,"")</f>
        <v/>
      </c>
      <c r="Z73" s="1" t="str">
        <f aca="false">IF(AH73&lt;&gt;"",MAX(Z$3:Z72)+1,"")</f>
        <v/>
      </c>
      <c r="AA73" s="1" t="str">
        <f aca="false">IF(AI73&lt;&gt;"",MAX(AA$3:AA72)+1,"")</f>
        <v/>
      </c>
      <c r="AB73" s="1" t="str">
        <f aca="false">IF(AJ73&lt;&gt;"",MAX(AB$3:AB72)+1,"")</f>
        <v/>
      </c>
      <c r="AC73" s="1" t="str">
        <f aca="false">IF(AK73&lt;&gt;"",MAX(AC$3:AC72)+1,"")</f>
        <v/>
      </c>
      <c r="AD73" s="1" t="str">
        <f aca="false">IF(AL73&lt;&gt;"",MAX(AD$3:AD72)+1,"")</f>
        <v/>
      </c>
      <c r="AF73" s="1" t="str">
        <f aca="false">IF(B73="","",IF(COUNTIF(AF$3:$AI72,B73)=0,B73,""))</f>
        <v/>
      </c>
      <c r="AG73" s="1" t="str">
        <f aca="false">IF(C73&lt;&gt;"",IF(B73="","",IF($B73='Determinazione classe'!$D$57,IF(COUNTIF(AG$3:$AG72,$C73)=0,$C73,""),"")),"")</f>
        <v/>
      </c>
      <c r="AH73" s="1" t="str">
        <f aca="false">IF(D73&lt;&gt;"",IF(B73="","",IF(AND($B73='Determinazione classe'!$D$57,$C73='Determinazione classe'!$D$58),IF(COUNTIF(AH$3:AH72,$D73)=0,$D73,""),"")),"")</f>
        <v/>
      </c>
      <c r="AI73" s="1" t="str">
        <f aca="false">IF(E73&lt;&gt;"",IF(B73="","",IF(AND($B73='Determinazione classe'!$D$57,$C73='Determinazione classe'!$D$58,$D73='Determinazione classe'!$D$59),IF(COUNTIF(AI$3:AI72,$E73)=0,$E73,""),"")),"")</f>
        <v/>
      </c>
      <c r="AJ73" s="1" t="str">
        <f aca="false">IF(F73&lt;&gt;"",IF(B73="","",IF(AND($B73='Determinazione classe'!$D$57,$C73='Determinazione classe'!$D$58,$D73='Determinazione classe'!$D$59,$E73='Determinazione classe'!$D$60),IF(COUNTIF(AJ$3:AJ72,$F73)=0,$F73,""),"")),"")</f>
        <v/>
      </c>
      <c r="AK73" s="1" t="str">
        <f aca="false">IF(G73&lt;&gt;"",IF(B73="","",IF(AND($B73='Determinazione classe'!$D$57,$C73='Determinazione classe'!$D$58,$D73='Determinazione classe'!$D$59,$E73='Determinazione classe'!$D$60,$F73='Determinazione classe'!$D$61),IF(COUNTIF(AK$3:AK72,$G73)=0,$G73,""),"")),"")</f>
        <v/>
      </c>
      <c r="AL73" s="1" t="str">
        <f aca="false">IF(H73&lt;&gt;"",IF(B73="","",IF(AND($B73='Determinazione classe'!$D$57,$C73='Determinazione classe'!$D$58,$D73='Determinazione classe'!$D$59,$E73='Determinazione classe'!$D$60,$F73='Determinazione classe'!$D$61,$G73='Determinazione classe'!$D$62),IF(COUNTIF(AL$3:AL72,$H73)=0,$H73,""),"")),"")</f>
        <v/>
      </c>
      <c r="AR73" s="1" t="n">
        <f aca="false">+AR72+1</f>
        <v>71</v>
      </c>
      <c r="AS73" s="978" t="str">
        <f aca="false">IFERROR(VLOOKUP(AR73,BC:BK,9,FALSE()),"")</f>
        <v/>
      </c>
      <c r="AT73" s="978" t="str">
        <f aca="false">IFERROR(VLOOKUP($O73,BD:BL,9,FALSE()),"")</f>
        <v/>
      </c>
      <c r="AU73" s="978" t="str">
        <f aca="false">IFERROR(VLOOKUP($O73,BE:BM,9,FALSE()),"")</f>
        <v/>
      </c>
      <c r="AV73" s="978" t="str">
        <f aca="false">IFERROR(VLOOKUP($O73,BF:BN,9,FALSE()),"")</f>
        <v/>
      </c>
      <c r="AW73" s="978" t="str">
        <f aca="false">IFERROR(VLOOKUP($O73,BG:BO,9,FALSE()),"")</f>
        <v/>
      </c>
      <c r="AX73" s="978" t="str">
        <f aca="false">IFERROR(VLOOKUP($O73,BH:BP,9,FALSE()),"")</f>
        <v/>
      </c>
      <c r="AY73" s="978" t="str">
        <f aca="false">IFERROR(VLOOKUP($O73,BI:BQ,9,FALSE()),"")</f>
        <v/>
      </c>
      <c r="BC73" s="1" t="str">
        <f aca="false">IF(BK73&lt;&gt;"",MAX(BC$3:BC72)+1,"")</f>
        <v/>
      </c>
      <c r="BD73" s="1" t="str">
        <f aca="false">IF(BL73&lt;&gt;"",MAX(BD$3:BD72)+1,"")</f>
        <v/>
      </c>
      <c r="BE73" s="1" t="str">
        <f aca="false">IF(BM73&lt;&gt;"",MAX(BE$3:BE72)+1,"")</f>
        <v/>
      </c>
      <c r="BF73" s="1" t="str">
        <f aca="false">IF(BN73&lt;&gt;"",MAX(BF$3:BF72)+1,"")</f>
        <v/>
      </c>
      <c r="BG73" s="1" t="str">
        <f aca="false">IF(BO73&lt;&gt;"",MAX(BG$3:BG72)+1,"")</f>
        <v/>
      </c>
      <c r="BH73" s="1" t="str">
        <f aca="false">IF(BP73&lt;&gt;"",MAX(BH$3:BH72)+1,"")</f>
        <v/>
      </c>
      <c r="BI73" s="1" t="str">
        <f aca="false">IF(BQ73&lt;&gt;"",MAX(BI$3:BI72)+1,"")</f>
        <v/>
      </c>
      <c r="BK73" s="1" t="str">
        <f aca="false">IF(B73&lt;&gt;"",IF(COUNTIF(BK$3:BK72,B73)&gt;0,"",B73),"")</f>
        <v/>
      </c>
      <c r="BL73" s="1" t="str">
        <f aca="false">IF(C73&lt;&gt;"",IF(COUNTIF(BL$3:BL72,C73)&gt;0,"",C73),"")</f>
        <v/>
      </c>
      <c r="BM73" s="1" t="str">
        <f aca="false">IF(D73&lt;&gt;"",IF(COUNTIF(BM$3:BM72,D73)&gt;0,"",D73),"")</f>
        <v/>
      </c>
      <c r="BN73" s="1" t="str">
        <f aca="false">IF(E73&lt;&gt;"",IF(COUNTIF(BN$3:BN72,E73)&gt;0,"",E73),"")</f>
        <v/>
      </c>
      <c r="BO73" s="1" t="str">
        <f aca="false">IF(F73&lt;&gt;"",IF(COUNTIF(BO$3:BO72,F73)&gt;0,"",F73),"")</f>
        <v/>
      </c>
      <c r="BP73" s="1" t="str">
        <f aca="false">IF(G73&lt;&gt;"",IF(COUNTIF(BP$3:BP72,G73)&gt;0,"",G73),"")</f>
        <v/>
      </c>
      <c r="BQ73" s="1" t="str">
        <f aca="false">IF(H73&lt;&gt;"",IF(COUNTIF(BQ$3:BQ72,H73)&gt;0,"",H73),"")</f>
        <v/>
      </c>
    </row>
    <row r="74" customFormat="false" ht="12.75" hidden="false" customHeight="false" outlineLevel="0" collapsed="false">
      <c r="A74" s="1017" t="str">
        <f aca="false">CONCATENATE(B74,C74,D74,E74,F74,G74,H74)</f>
        <v/>
      </c>
      <c r="B74" s="1001"/>
      <c r="C74" s="1001"/>
      <c r="D74" s="1001"/>
      <c r="E74" s="1001"/>
      <c r="F74" s="1001"/>
      <c r="G74" s="1001"/>
      <c r="H74" s="1001"/>
      <c r="I74" s="1020"/>
      <c r="J74" s="1021"/>
      <c r="K74" s="1021"/>
      <c r="L74" s="1023"/>
      <c r="M74" s="1024"/>
      <c r="O74" s="1" t="n">
        <f aca="false">+O73+1</f>
        <v>72</v>
      </c>
      <c r="P74" s="978" t="str">
        <f aca="false">IFERROR(VLOOKUP(O73,X:AF,9,FALSE()),"")</f>
        <v/>
      </c>
      <c r="Q74" s="978" t="str">
        <f aca="false">IFERROR(VLOOKUP(O74,Y:AG,9,FALSE()),"")</f>
        <v/>
      </c>
      <c r="R74" s="978" t="str">
        <f aca="false">IFERROR(VLOOKUP(O74,Z:AH,9,FALSE()),"")</f>
        <v/>
      </c>
      <c r="S74" s="978" t="str">
        <f aca="false">IFERROR(VLOOKUP($O74,AA:AI,9,FALSE()),"")</f>
        <v/>
      </c>
      <c r="T74" s="978" t="str">
        <f aca="false">IFERROR(VLOOKUP($O74,AB:AJ,9,FALSE()),"")</f>
        <v/>
      </c>
      <c r="U74" s="978" t="str">
        <f aca="false">IFERROR(VLOOKUP($O74,AC:AK,9,FALSE()),"")</f>
        <v/>
      </c>
      <c r="V74" s="978" t="str">
        <f aca="false">IFERROR(VLOOKUP($O74,AD:AL,9,FALSE()),"")</f>
        <v/>
      </c>
      <c r="X74" s="1" t="str">
        <f aca="false">IF(AF74&lt;&gt;"",MAX(X$3:X73)+1,"")</f>
        <v/>
      </c>
      <c r="Y74" s="1" t="str">
        <f aca="false">IF(AG74&lt;&gt;"",MAX(Y$3:Y73)+1,"")</f>
        <v/>
      </c>
      <c r="Z74" s="1" t="str">
        <f aca="false">IF(AH74&lt;&gt;"",MAX(Z$3:Z73)+1,"")</f>
        <v/>
      </c>
      <c r="AA74" s="1" t="str">
        <f aca="false">IF(AI74&lt;&gt;"",MAX(AA$3:AA73)+1,"")</f>
        <v/>
      </c>
      <c r="AB74" s="1" t="str">
        <f aca="false">IF(AJ74&lt;&gt;"",MAX(AB$3:AB73)+1,"")</f>
        <v/>
      </c>
      <c r="AC74" s="1" t="str">
        <f aca="false">IF(AK74&lt;&gt;"",MAX(AC$3:AC73)+1,"")</f>
        <v/>
      </c>
      <c r="AD74" s="1" t="str">
        <f aca="false">IF(AL74&lt;&gt;"",MAX(AD$3:AD73)+1,"")</f>
        <v/>
      </c>
      <c r="AF74" s="1" t="str">
        <f aca="false">IF(B74="","",IF(COUNTIF(AF$3:$AI73,B74)=0,B74,""))</f>
        <v/>
      </c>
      <c r="AG74" s="1" t="str">
        <f aca="false">IF(C74&lt;&gt;"",IF(B74="","",IF($B74='Determinazione classe'!$D$57,IF(COUNTIF(AG$3:$AG73,$C74)=0,$C74,""),"")),"")</f>
        <v/>
      </c>
      <c r="AH74" s="1" t="str">
        <f aca="false">IF(D74&lt;&gt;"",IF(B74="","",IF(AND($B74='Determinazione classe'!$D$57,$C74='Determinazione classe'!$D$58),IF(COUNTIF(AH$3:AH73,$D74)=0,$D74,""),"")),"")</f>
        <v/>
      </c>
      <c r="AI74" s="1" t="str">
        <f aca="false">IF(E74&lt;&gt;"",IF(B74="","",IF(AND($B74='Determinazione classe'!$D$57,$C74='Determinazione classe'!$D$58,$D74='Determinazione classe'!$D$59),IF(COUNTIF(AI$3:AI73,$E74)=0,$E74,""),"")),"")</f>
        <v/>
      </c>
      <c r="AJ74" s="1" t="str">
        <f aca="false">IF(F74&lt;&gt;"",IF(B74="","",IF(AND($B74='Determinazione classe'!$D$57,$C74='Determinazione classe'!$D$58,$D74='Determinazione classe'!$D$59,$E74='Determinazione classe'!$D$60),IF(COUNTIF(AJ$3:AJ73,$F74)=0,$F74,""),"")),"")</f>
        <v/>
      </c>
      <c r="AK74" s="1" t="str">
        <f aca="false">IF(G74&lt;&gt;"",IF(B74="","",IF(AND($B74='Determinazione classe'!$D$57,$C74='Determinazione classe'!$D$58,$D74='Determinazione classe'!$D$59,$E74='Determinazione classe'!$D$60,$F74='Determinazione classe'!$D$61),IF(COUNTIF(AK$3:AK73,$G74)=0,$G74,""),"")),"")</f>
        <v/>
      </c>
      <c r="AL74" s="1" t="str">
        <f aca="false">IF(H74&lt;&gt;"",IF(B74="","",IF(AND($B74='Determinazione classe'!$D$57,$C74='Determinazione classe'!$D$58,$D74='Determinazione classe'!$D$59,$E74='Determinazione classe'!$D$60,$F74='Determinazione classe'!$D$61,$G74='Determinazione classe'!$D$62),IF(COUNTIF(AL$3:AL73,$H74)=0,$H74,""),"")),"")</f>
        <v/>
      </c>
      <c r="AR74" s="1" t="n">
        <f aca="false">+AR73+1</f>
        <v>72</v>
      </c>
      <c r="AS74" s="978" t="str">
        <f aca="false">IFERROR(VLOOKUP(AR74,BC:BK,9,FALSE()),"")</f>
        <v/>
      </c>
      <c r="AT74" s="978" t="str">
        <f aca="false">IFERROR(VLOOKUP($O74,BD:BL,9,FALSE()),"")</f>
        <v/>
      </c>
      <c r="AU74" s="978" t="str">
        <f aca="false">IFERROR(VLOOKUP($O74,BE:BM,9,FALSE()),"")</f>
        <v/>
      </c>
      <c r="AV74" s="978" t="str">
        <f aca="false">IFERROR(VLOOKUP($O74,BF:BN,9,FALSE()),"")</f>
        <v/>
      </c>
      <c r="AW74" s="978" t="str">
        <f aca="false">IFERROR(VLOOKUP($O74,BG:BO,9,FALSE()),"")</f>
        <v/>
      </c>
      <c r="AX74" s="978" t="str">
        <f aca="false">IFERROR(VLOOKUP($O74,BH:BP,9,FALSE()),"")</f>
        <v/>
      </c>
      <c r="AY74" s="978" t="str">
        <f aca="false">IFERROR(VLOOKUP($O74,BI:BQ,9,FALSE()),"")</f>
        <v/>
      </c>
      <c r="BC74" s="1" t="str">
        <f aca="false">IF(BK74&lt;&gt;"",MAX(BC$3:BC73)+1,"")</f>
        <v/>
      </c>
      <c r="BD74" s="1" t="str">
        <f aca="false">IF(BL74&lt;&gt;"",MAX(BD$3:BD73)+1,"")</f>
        <v/>
      </c>
      <c r="BE74" s="1" t="str">
        <f aca="false">IF(BM74&lt;&gt;"",MAX(BE$3:BE73)+1,"")</f>
        <v/>
      </c>
      <c r="BF74" s="1" t="str">
        <f aca="false">IF(BN74&lt;&gt;"",MAX(BF$3:BF73)+1,"")</f>
        <v/>
      </c>
      <c r="BG74" s="1" t="str">
        <f aca="false">IF(BO74&lt;&gt;"",MAX(BG$3:BG73)+1,"")</f>
        <v/>
      </c>
      <c r="BH74" s="1" t="str">
        <f aca="false">IF(BP74&lt;&gt;"",MAX(BH$3:BH73)+1,"")</f>
        <v/>
      </c>
      <c r="BI74" s="1" t="str">
        <f aca="false">IF(BQ74&lt;&gt;"",MAX(BI$3:BI73)+1,"")</f>
        <v/>
      </c>
      <c r="BK74" s="1" t="str">
        <f aca="false">IF(B74&lt;&gt;"",IF(COUNTIF(BK$3:BK73,B74)&gt;0,"",B74),"")</f>
        <v/>
      </c>
      <c r="BL74" s="1" t="str">
        <f aca="false">IF(C74&lt;&gt;"",IF(COUNTIF(BL$3:BL73,C74)&gt;0,"",C74),"")</f>
        <v/>
      </c>
      <c r="BM74" s="1" t="str">
        <f aca="false">IF(D74&lt;&gt;"",IF(COUNTIF(BM$3:BM73,D74)&gt;0,"",D74),"")</f>
        <v/>
      </c>
      <c r="BN74" s="1" t="str">
        <f aca="false">IF(E74&lt;&gt;"",IF(COUNTIF(BN$3:BN73,E74)&gt;0,"",E74),"")</f>
        <v/>
      </c>
      <c r="BO74" s="1" t="str">
        <f aca="false">IF(F74&lt;&gt;"",IF(COUNTIF(BO$3:BO73,F74)&gt;0,"",F74),"")</f>
        <v/>
      </c>
      <c r="BP74" s="1" t="str">
        <f aca="false">IF(G74&lt;&gt;"",IF(COUNTIF(BP$3:BP73,G74)&gt;0,"",G74),"")</f>
        <v/>
      </c>
      <c r="BQ74" s="1" t="str">
        <f aca="false">IF(H74&lt;&gt;"",IF(COUNTIF(BQ$3:BQ73,H74)&gt;0,"",H74),"")</f>
        <v/>
      </c>
    </row>
    <row r="75" customFormat="false" ht="12.75" hidden="false" customHeight="false" outlineLevel="0" collapsed="false">
      <c r="A75" s="1017" t="str">
        <f aca="false">CONCATENATE(B75,C75,D75,E75,F75,G75,H75)</f>
        <v/>
      </c>
      <c r="B75" s="1001"/>
      <c r="C75" s="1001"/>
      <c r="D75" s="1001"/>
      <c r="E75" s="1001"/>
      <c r="F75" s="1001"/>
      <c r="G75" s="1001"/>
      <c r="H75" s="1001"/>
      <c r="I75" s="1020"/>
      <c r="J75" s="1021"/>
      <c r="K75" s="1021"/>
      <c r="L75" s="1023"/>
      <c r="M75" s="1024"/>
      <c r="O75" s="1" t="n">
        <f aca="false">+O74+1</f>
        <v>73</v>
      </c>
      <c r="P75" s="978" t="str">
        <f aca="false">IFERROR(VLOOKUP(O74,X:AF,9,FALSE()),"")</f>
        <v/>
      </c>
      <c r="Q75" s="978" t="str">
        <f aca="false">IFERROR(VLOOKUP(O75,Y:AG,9,FALSE()),"")</f>
        <v/>
      </c>
      <c r="R75" s="978" t="str">
        <f aca="false">IFERROR(VLOOKUP(O75,Z:AH,9,FALSE()),"")</f>
        <v/>
      </c>
      <c r="S75" s="978" t="str">
        <f aca="false">IFERROR(VLOOKUP($O75,AA:AI,9,FALSE()),"")</f>
        <v/>
      </c>
      <c r="T75" s="978" t="str">
        <f aca="false">IFERROR(VLOOKUP($O75,AB:AJ,9,FALSE()),"")</f>
        <v/>
      </c>
      <c r="U75" s="978" t="str">
        <f aca="false">IFERROR(VLOOKUP($O75,AC:AK,9,FALSE()),"")</f>
        <v/>
      </c>
      <c r="V75" s="978" t="str">
        <f aca="false">IFERROR(VLOOKUP($O75,AD:AL,9,FALSE()),"")</f>
        <v/>
      </c>
      <c r="X75" s="1" t="str">
        <f aca="false">IF(AF75&lt;&gt;"",MAX(X$3:X74)+1,"")</f>
        <v/>
      </c>
      <c r="Y75" s="1" t="str">
        <f aca="false">IF(AG75&lt;&gt;"",MAX(Y$3:Y74)+1,"")</f>
        <v/>
      </c>
      <c r="Z75" s="1" t="str">
        <f aca="false">IF(AH75&lt;&gt;"",MAX(Z$3:Z74)+1,"")</f>
        <v/>
      </c>
      <c r="AA75" s="1" t="str">
        <f aca="false">IF(AI75&lt;&gt;"",MAX(AA$3:AA74)+1,"")</f>
        <v/>
      </c>
      <c r="AB75" s="1" t="str">
        <f aca="false">IF(AJ75&lt;&gt;"",MAX(AB$3:AB74)+1,"")</f>
        <v/>
      </c>
      <c r="AC75" s="1" t="str">
        <f aca="false">IF(AK75&lt;&gt;"",MAX(AC$3:AC74)+1,"")</f>
        <v/>
      </c>
      <c r="AD75" s="1" t="str">
        <f aca="false">IF(AL75&lt;&gt;"",MAX(AD$3:AD74)+1,"")</f>
        <v/>
      </c>
      <c r="AF75" s="1" t="str">
        <f aca="false">IF(B75="","",IF(COUNTIF(AF$3:$AI74,B75)=0,B75,""))</f>
        <v/>
      </c>
      <c r="AG75" s="1" t="str">
        <f aca="false">IF(C75&lt;&gt;"",IF(B75="","",IF($B75='Determinazione classe'!$D$57,IF(COUNTIF(AG$3:$AG74,$C75)=0,$C75,""),"")),"")</f>
        <v/>
      </c>
      <c r="AH75" s="1" t="str">
        <f aca="false">IF(D75&lt;&gt;"",IF(B75="","",IF(AND($B75='Determinazione classe'!$D$57,$C75='Determinazione classe'!$D$58),IF(COUNTIF(AH$3:AH74,$D75)=0,$D75,""),"")),"")</f>
        <v/>
      </c>
      <c r="AI75" s="1" t="str">
        <f aca="false">IF(E75&lt;&gt;"",IF(B75="","",IF(AND($B75='Determinazione classe'!$D$57,$C75='Determinazione classe'!$D$58,$D75='Determinazione classe'!$D$59),IF(COUNTIF(AI$3:AI74,$E75)=0,$E75,""),"")),"")</f>
        <v/>
      </c>
      <c r="AJ75" s="1" t="str">
        <f aca="false">IF(F75&lt;&gt;"",IF(B75="","",IF(AND($B75='Determinazione classe'!$D$57,$C75='Determinazione classe'!$D$58,$D75='Determinazione classe'!$D$59,$E75='Determinazione classe'!$D$60),IF(COUNTIF(AJ$3:AJ74,$F75)=0,$F75,""),"")),"")</f>
        <v/>
      </c>
      <c r="AK75" s="1" t="str">
        <f aca="false">IF(G75&lt;&gt;"",IF(B75="","",IF(AND($B75='Determinazione classe'!$D$57,$C75='Determinazione classe'!$D$58,$D75='Determinazione classe'!$D$59,$E75='Determinazione classe'!$D$60,$F75='Determinazione classe'!$D$61),IF(COUNTIF(AK$3:AK74,$G75)=0,$G75,""),"")),"")</f>
        <v/>
      </c>
      <c r="AL75" s="1" t="str">
        <f aca="false">IF(H75&lt;&gt;"",IF(B75="","",IF(AND($B75='Determinazione classe'!$D$57,$C75='Determinazione classe'!$D$58,$D75='Determinazione classe'!$D$59,$E75='Determinazione classe'!$D$60,$F75='Determinazione classe'!$D$61,$G75='Determinazione classe'!$D$62),IF(COUNTIF(AL$3:AL74,$H75)=0,$H75,""),"")),"")</f>
        <v/>
      </c>
      <c r="AR75" s="1" t="n">
        <f aca="false">+AR74+1</f>
        <v>73</v>
      </c>
      <c r="AS75" s="978" t="str">
        <f aca="false">IFERROR(VLOOKUP(AR75,BC:BK,9,FALSE()),"")</f>
        <v/>
      </c>
      <c r="AT75" s="978" t="str">
        <f aca="false">IFERROR(VLOOKUP($O75,BD:BL,9,FALSE()),"")</f>
        <v/>
      </c>
      <c r="AU75" s="978" t="str">
        <f aca="false">IFERROR(VLOOKUP($O75,BE:BM,9,FALSE()),"")</f>
        <v/>
      </c>
      <c r="AV75" s="978" t="str">
        <f aca="false">IFERROR(VLOOKUP($O75,BF:BN,9,FALSE()),"")</f>
        <v/>
      </c>
      <c r="AW75" s="978" t="str">
        <f aca="false">IFERROR(VLOOKUP($O75,BG:BO,9,FALSE()),"")</f>
        <v/>
      </c>
      <c r="AX75" s="978" t="str">
        <f aca="false">IFERROR(VLOOKUP($O75,BH:BP,9,FALSE()),"")</f>
        <v/>
      </c>
      <c r="AY75" s="978" t="str">
        <f aca="false">IFERROR(VLOOKUP($O75,BI:BQ,9,FALSE()),"")</f>
        <v/>
      </c>
      <c r="BC75" s="1" t="str">
        <f aca="false">IF(BK75&lt;&gt;"",MAX(BC$3:BC74)+1,"")</f>
        <v/>
      </c>
      <c r="BD75" s="1" t="str">
        <f aca="false">IF(BL75&lt;&gt;"",MAX(BD$3:BD74)+1,"")</f>
        <v/>
      </c>
      <c r="BE75" s="1" t="str">
        <f aca="false">IF(BM75&lt;&gt;"",MAX(BE$3:BE74)+1,"")</f>
        <v/>
      </c>
      <c r="BF75" s="1" t="str">
        <f aca="false">IF(BN75&lt;&gt;"",MAX(BF$3:BF74)+1,"")</f>
        <v/>
      </c>
      <c r="BG75" s="1" t="str">
        <f aca="false">IF(BO75&lt;&gt;"",MAX(BG$3:BG74)+1,"")</f>
        <v/>
      </c>
      <c r="BH75" s="1" t="str">
        <f aca="false">IF(BP75&lt;&gt;"",MAX(BH$3:BH74)+1,"")</f>
        <v/>
      </c>
      <c r="BI75" s="1" t="str">
        <f aca="false">IF(BQ75&lt;&gt;"",MAX(BI$3:BI74)+1,"")</f>
        <v/>
      </c>
      <c r="BK75" s="1" t="str">
        <f aca="false">IF(B75&lt;&gt;"",IF(COUNTIF(BK$3:BK74,B75)&gt;0,"",B75),"")</f>
        <v/>
      </c>
      <c r="BL75" s="1" t="str">
        <f aca="false">IF(C75&lt;&gt;"",IF(COUNTIF(BL$3:BL74,C75)&gt;0,"",C75),"")</f>
        <v/>
      </c>
      <c r="BM75" s="1" t="str">
        <f aca="false">IF(D75&lt;&gt;"",IF(COUNTIF(BM$3:BM74,D75)&gt;0,"",D75),"")</f>
        <v/>
      </c>
      <c r="BN75" s="1" t="str">
        <f aca="false">IF(E75&lt;&gt;"",IF(COUNTIF(BN$3:BN74,E75)&gt;0,"",E75),"")</f>
        <v/>
      </c>
      <c r="BO75" s="1" t="str">
        <f aca="false">IF(F75&lt;&gt;"",IF(COUNTIF(BO$3:BO74,F75)&gt;0,"",F75),"")</f>
        <v/>
      </c>
      <c r="BP75" s="1" t="str">
        <f aca="false">IF(G75&lt;&gt;"",IF(COUNTIF(BP$3:BP74,G75)&gt;0,"",G75),"")</f>
        <v/>
      </c>
      <c r="BQ75" s="1" t="str">
        <f aca="false">IF(H75&lt;&gt;"",IF(COUNTIF(BQ$3:BQ74,H75)&gt;0,"",H75),"")</f>
        <v/>
      </c>
    </row>
    <row r="76" customFormat="false" ht="12.75" hidden="false" customHeight="false" outlineLevel="0" collapsed="false">
      <c r="A76" s="1017" t="str">
        <f aca="false">CONCATENATE(B76,C76,D76,E76,F76,G76,H76)</f>
        <v/>
      </c>
      <c r="B76" s="1001"/>
      <c r="C76" s="1001"/>
      <c r="D76" s="1001"/>
      <c r="E76" s="1001"/>
      <c r="F76" s="1001"/>
      <c r="G76" s="1001"/>
      <c r="H76" s="1001"/>
      <c r="I76" s="1020"/>
      <c r="J76" s="1021"/>
      <c r="K76" s="1021"/>
      <c r="L76" s="1023"/>
      <c r="M76" s="1024"/>
      <c r="O76" s="1" t="n">
        <f aca="false">+O75+1</f>
        <v>74</v>
      </c>
      <c r="P76" s="978" t="str">
        <f aca="false">IFERROR(VLOOKUP(O75,X:AF,9,FALSE()),"")</f>
        <v/>
      </c>
      <c r="Q76" s="978" t="str">
        <f aca="false">IFERROR(VLOOKUP(O76,Y:AG,9,FALSE()),"")</f>
        <v/>
      </c>
      <c r="R76" s="978" t="str">
        <f aca="false">IFERROR(VLOOKUP(O76,Z:AH,9,FALSE()),"")</f>
        <v/>
      </c>
      <c r="S76" s="978" t="str">
        <f aca="false">IFERROR(VLOOKUP($O76,AA:AI,9,FALSE()),"")</f>
        <v/>
      </c>
      <c r="T76" s="978" t="str">
        <f aca="false">IFERROR(VLOOKUP($O76,AB:AJ,9,FALSE()),"")</f>
        <v/>
      </c>
      <c r="U76" s="978" t="str">
        <f aca="false">IFERROR(VLOOKUP($O76,AC:AK,9,FALSE()),"")</f>
        <v/>
      </c>
      <c r="V76" s="978" t="str">
        <f aca="false">IFERROR(VLOOKUP($O76,AD:AL,9,FALSE()),"")</f>
        <v/>
      </c>
      <c r="X76" s="1" t="str">
        <f aca="false">IF(AF76&lt;&gt;"",MAX(X$3:X75)+1,"")</f>
        <v/>
      </c>
      <c r="Y76" s="1" t="str">
        <f aca="false">IF(AG76&lt;&gt;"",MAX(Y$3:Y75)+1,"")</f>
        <v/>
      </c>
      <c r="Z76" s="1" t="str">
        <f aca="false">IF(AH76&lt;&gt;"",MAX(Z$3:Z75)+1,"")</f>
        <v/>
      </c>
      <c r="AA76" s="1" t="str">
        <f aca="false">IF(AI76&lt;&gt;"",MAX(AA$3:AA75)+1,"")</f>
        <v/>
      </c>
      <c r="AB76" s="1" t="str">
        <f aca="false">IF(AJ76&lt;&gt;"",MAX(AB$3:AB75)+1,"")</f>
        <v/>
      </c>
      <c r="AC76" s="1" t="str">
        <f aca="false">IF(AK76&lt;&gt;"",MAX(AC$3:AC75)+1,"")</f>
        <v/>
      </c>
      <c r="AD76" s="1" t="str">
        <f aca="false">IF(AL76&lt;&gt;"",MAX(AD$3:AD75)+1,"")</f>
        <v/>
      </c>
      <c r="AF76" s="1" t="str">
        <f aca="false">IF(B76="","",IF(COUNTIF(AF$3:$AI75,B76)=0,B76,""))</f>
        <v/>
      </c>
      <c r="AG76" s="1" t="str">
        <f aca="false">IF(C76&lt;&gt;"",IF(B76="","",IF($B76='Determinazione classe'!$D$57,IF(COUNTIF(AG$3:$AG75,$C76)=0,$C76,""),"")),"")</f>
        <v/>
      </c>
      <c r="AH76" s="1" t="str">
        <f aca="false">IF(D76&lt;&gt;"",IF(B76="","",IF(AND($B76='Determinazione classe'!$D$57,$C76='Determinazione classe'!$D$58),IF(COUNTIF(AH$3:AH75,$D76)=0,$D76,""),"")),"")</f>
        <v/>
      </c>
      <c r="AI76" s="1" t="str">
        <f aca="false">IF(E76&lt;&gt;"",IF(B76="","",IF(AND($B76='Determinazione classe'!$D$57,$C76='Determinazione classe'!$D$58,$D76='Determinazione classe'!$D$59),IF(COUNTIF(AI$3:AI75,$E76)=0,$E76,""),"")),"")</f>
        <v/>
      </c>
      <c r="AJ76" s="1" t="str">
        <f aca="false">IF(F76&lt;&gt;"",IF(B76="","",IF(AND($B76='Determinazione classe'!$D$57,$C76='Determinazione classe'!$D$58,$D76='Determinazione classe'!$D$59,$E76='Determinazione classe'!$D$60),IF(COUNTIF(AJ$3:AJ75,$F76)=0,$F76,""),"")),"")</f>
        <v/>
      </c>
      <c r="AK76" s="1" t="str">
        <f aca="false">IF(G76&lt;&gt;"",IF(B76="","",IF(AND($B76='Determinazione classe'!$D$57,$C76='Determinazione classe'!$D$58,$D76='Determinazione classe'!$D$59,$E76='Determinazione classe'!$D$60,$F76='Determinazione classe'!$D$61),IF(COUNTIF(AK$3:AK75,$G76)=0,$G76,""),"")),"")</f>
        <v/>
      </c>
      <c r="AL76" s="1" t="str">
        <f aca="false">IF(H76&lt;&gt;"",IF(B76="","",IF(AND($B76='Determinazione classe'!$D$57,$C76='Determinazione classe'!$D$58,$D76='Determinazione classe'!$D$59,$E76='Determinazione classe'!$D$60,$F76='Determinazione classe'!$D$61,$G76='Determinazione classe'!$D$62),IF(COUNTIF(AL$3:AL75,$H76)=0,$H76,""),"")),"")</f>
        <v/>
      </c>
      <c r="AR76" s="1" t="n">
        <f aca="false">+AR75+1</f>
        <v>74</v>
      </c>
      <c r="AS76" s="978" t="str">
        <f aca="false">IFERROR(VLOOKUP(AR76,BC:BK,9,FALSE()),"")</f>
        <v/>
      </c>
      <c r="AT76" s="978" t="str">
        <f aca="false">IFERROR(VLOOKUP($O76,BD:BL,9,FALSE()),"")</f>
        <v/>
      </c>
      <c r="AU76" s="978" t="str">
        <f aca="false">IFERROR(VLOOKUP($O76,BE:BM,9,FALSE()),"")</f>
        <v/>
      </c>
      <c r="AV76" s="978" t="str">
        <f aca="false">IFERROR(VLOOKUP($O76,BF:BN,9,FALSE()),"")</f>
        <v/>
      </c>
      <c r="AW76" s="978" t="str">
        <f aca="false">IFERROR(VLOOKUP($O76,BG:BO,9,FALSE()),"")</f>
        <v/>
      </c>
      <c r="AX76" s="978" t="str">
        <f aca="false">IFERROR(VLOOKUP($O76,BH:BP,9,FALSE()),"")</f>
        <v/>
      </c>
      <c r="AY76" s="978" t="str">
        <f aca="false">IFERROR(VLOOKUP($O76,BI:BQ,9,FALSE()),"")</f>
        <v/>
      </c>
      <c r="BC76" s="1" t="str">
        <f aca="false">IF(BK76&lt;&gt;"",MAX(BC$3:BC75)+1,"")</f>
        <v/>
      </c>
      <c r="BD76" s="1" t="str">
        <f aca="false">IF(BL76&lt;&gt;"",MAX(BD$3:BD75)+1,"")</f>
        <v/>
      </c>
      <c r="BE76" s="1" t="str">
        <f aca="false">IF(BM76&lt;&gt;"",MAX(BE$3:BE75)+1,"")</f>
        <v/>
      </c>
      <c r="BF76" s="1" t="str">
        <f aca="false">IF(BN76&lt;&gt;"",MAX(BF$3:BF75)+1,"")</f>
        <v/>
      </c>
      <c r="BG76" s="1" t="str">
        <f aca="false">IF(BO76&lt;&gt;"",MAX(BG$3:BG75)+1,"")</f>
        <v/>
      </c>
      <c r="BH76" s="1" t="str">
        <f aca="false">IF(BP76&lt;&gt;"",MAX(BH$3:BH75)+1,"")</f>
        <v/>
      </c>
      <c r="BI76" s="1" t="str">
        <f aca="false">IF(BQ76&lt;&gt;"",MAX(BI$3:BI75)+1,"")</f>
        <v/>
      </c>
      <c r="BK76" s="1" t="str">
        <f aca="false">IF(B76&lt;&gt;"",IF(COUNTIF(BK$3:BK75,B76)&gt;0,"",B76),"")</f>
        <v/>
      </c>
      <c r="BL76" s="1" t="str">
        <f aca="false">IF(C76&lt;&gt;"",IF(COUNTIF(BL$3:BL75,C76)&gt;0,"",C76),"")</f>
        <v/>
      </c>
      <c r="BM76" s="1" t="str">
        <f aca="false">IF(D76&lt;&gt;"",IF(COUNTIF(BM$3:BM75,D76)&gt;0,"",D76),"")</f>
        <v/>
      </c>
      <c r="BN76" s="1" t="str">
        <f aca="false">IF(E76&lt;&gt;"",IF(COUNTIF(BN$3:BN75,E76)&gt;0,"",E76),"")</f>
        <v/>
      </c>
      <c r="BO76" s="1" t="str">
        <f aca="false">IF(F76&lt;&gt;"",IF(COUNTIF(BO$3:BO75,F76)&gt;0,"",F76),"")</f>
        <v/>
      </c>
      <c r="BP76" s="1" t="str">
        <f aca="false">IF(G76&lt;&gt;"",IF(COUNTIF(BP$3:BP75,G76)&gt;0,"",G76),"")</f>
        <v/>
      </c>
      <c r="BQ76" s="1" t="str">
        <f aca="false">IF(H76&lt;&gt;"",IF(COUNTIF(BQ$3:BQ75,H76)&gt;0,"",H76),"")</f>
        <v/>
      </c>
    </row>
    <row r="77" customFormat="false" ht="12.75" hidden="false" customHeight="false" outlineLevel="0" collapsed="false">
      <c r="A77" s="1017" t="str">
        <f aca="false">CONCATENATE(B77,C77,D77,E77,F77,G77,H77)</f>
        <v/>
      </c>
      <c r="B77" s="1001"/>
      <c r="C77" s="1001"/>
      <c r="D77" s="1001"/>
      <c r="E77" s="1001"/>
      <c r="F77" s="1001"/>
      <c r="G77" s="1001"/>
      <c r="H77" s="1001"/>
      <c r="I77" s="1020"/>
      <c r="J77" s="1021"/>
      <c r="K77" s="1021"/>
      <c r="L77" s="1023"/>
      <c r="M77" s="1024"/>
      <c r="O77" s="1" t="n">
        <f aca="false">+O76+1</f>
        <v>75</v>
      </c>
      <c r="P77" s="978" t="str">
        <f aca="false">IFERROR(VLOOKUP(O76,X:AF,9,FALSE()),"")</f>
        <v/>
      </c>
      <c r="Q77" s="978" t="str">
        <f aca="false">IFERROR(VLOOKUP(O77,Y:AG,9,FALSE()),"")</f>
        <v/>
      </c>
      <c r="R77" s="978" t="str">
        <f aca="false">IFERROR(VLOOKUP(O77,Z:AH,9,FALSE()),"")</f>
        <v/>
      </c>
      <c r="S77" s="978" t="str">
        <f aca="false">IFERROR(VLOOKUP($O77,AA:AI,9,FALSE()),"")</f>
        <v/>
      </c>
      <c r="T77" s="978" t="str">
        <f aca="false">IFERROR(VLOOKUP($O77,AB:AJ,9,FALSE()),"")</f>
        <v/>
      </c>
      <c r="U77" s="978" t="str">
        <f aca="false">IFERROR(VLOOKUP($O77,AC:AK,9,FALSE()),"")</f>
        <v/>
      </c>
      <c r="V77" s="978" t="str">
        <f aca="false">IFERROR(VLOOKUP($O77,AD:AL,9,FALSE()),"")</f>
        <v/>
      </c>
      <c r="X77" s="1" t="str">
        <f aca="false">IF(AF77&lt;&gt;"",MAX(X$3:X76)+1,"")</f>
        <v/>
      </c>
      <c r="Y77" s="1" t="str">
        <f aca="false">IF(AG77&lt;&gt;"",MAX(Y$3:Y76)+1,"")</f>
        <v/>
      </c>
      <c r="Z77" s="1" t="str">
        <f aca="false">IF(AH77&lt;&gt;"",MAX(Z$3:Z76)+1,"")</f>
        <v/>
      </c>
      <c r="AA77" s="1" t="str">
        <f aca="false">IF(AI77&lt;&gt;"",MAX(AA$3:AA76)+1,"")</f>
        <v/>
      </c>
      <c r="AB77" s="1" t="str">
        <f aca="false">IF(AJ77&lt;&gt;"",MAX(AB$3:AB76)+1,"")</f>
        <v/>
      </c>
      <c r="AC77" s="1" t="str">
        <f aca="false">IF(AK77&lt;&gt;"",MAX(AC$3:AC76)+1,"")</f>
        <v/>
      </c>
      <c r="AD77" s="1" t="str">
        <f aca="false">IF(AL77&lt;&gt;"",MAX(AD$3:AD76)+1,"")</f>
        <v/>
      </c>
      <c r="AF77" s="1" t="str">
        <f aca="false">IF(B77="","",IF(COUNTIF(AF$3:$AI76,B77)=0,B77,""))</f>
        <v/>
      </c>
      <c r="AG77" s="1" t="str">
        <f aca="false">IF(C77&lt;&gt;"",IF(B77="","",IF($B77='Determinazione classe'!$D$57,IF(COUNTIF(AG$3:$AG76,$C77)=0,$C77,""),"")),"")</f>
        <v/>
      </c>
      <c r="AH77" s="1" t="str">
        <f aca="false">IF(D77&lt;&gt;"",IF(B77="","",IF(AND($B77='Determinazione classe'!$D$57,$C77='Determinazione classe'!$D$58),IF(COUNTIF(AH$3:AH76,$D77)=0,$D77,""),"")),"")</f>
        <v/>
      </c>
      <c r="AI77" s="1" t="str">
        <f aca="false">IF(E77&lt;&gt;"",IF(B77="","",IF(AND($B77='Determinazione classe'!$D$57,$C77='Determinazione classe'!$D$58,$D77='Determinazione classe'!$D$59),IF(COUNTIF(AI$3:AI76,$E77)=0,$E77,""),"")),"")</f>
        <v/>
      </c>
      <c r="AJ77" s="1" t="str">
        <f aca="false">IF(F77&lt;&gt;"",IF(B77="","",IF(AND($B77='Determinazione classe'!$D$57,$C77='Determinazione classe'!$D$58,$D77='Determinazione classe'!$D$59,$E77='Determinazione classe'!$D$60),IF(COUNTIF(AJ$3:AJ76,$F77)=0,$F77,""),"")),"")</f>
        <v/>
      </c>
      <c r="AK77" s="1" t="str">
        <f aca="false">IF(G77&lt;&gt;"",IF(B77="","",IF(AND($B77='Determinazione classe'!$D$57,$C77='Determinazione classe'!$D$58,$D77='Determinazione classe'!$D$59,$E77='Determinazione classe'!$D$60,$F77='Determinazione classe'!$D$61),IF(COUNTIF(AK$3:AK76,$G77)=0,$G77,""),"")),"")</f>
        <v/>
      </c>
      <c r="AL77" s="1" t="str">
        <f aca="false">IF(H77&lt;&gt;"",IF(B77="","",IF(AND($B77='Determinazione classe'!$D$57,$C77='Determinazione classe'!$D$58,$D77='Determinazione classe'!$D$59,$E77='Determinazione classe'!$D$60,$F77='Determinazione classe'!$D$61,$G77='Determinazione classe'!$D$62),IF(COUNTIF(AL$3:AL76,$H77)=0,$H77,""),"")),"")</f>
        <v/>
      </c>
      <c r="AR77" s="1" t="n">
        <f aca="false">+AR76+1</f>
        <v>75</v>
      </c>
      <c r="AS77" s="978" t="str">
        <f aca="false">IFERROR(VLOOKUP(AR77,BC:BK,9,FALSE()),"")</f>
        <v/>
      </c>
      <c r="AT77" s="978" t="str">
        <f aca="false">IFERROR(VLOOKUP($O77,BD:BL,9,FALSE()),"")</f>
        <v/>
      </c>
      <c r="AU77" s="978" t="str">
        <f aca="false">IFERROR(VLOOKUP($O77,BE:BM,9,FALSE()),"")</f>
        <v/>
      </c>
      <c r="AV77" s="978" t="str">
        <f aca="false">IFERROR(VLOOKUP($O77,BF:BN,9,FALSE()),"")</f>
        <v/>
      </c>
      <c r="AW77" s="978" t="str">
        <f aca="false">IFERROR(VLOOKUP($O77,BG:BO,9,FALSE()),"")</f>
        <v/>
      </c>
      <c r="AX77" s="978" t="str">
        <f aca="false">IFERROR(VLOOKUP($O77,BH:BP,9,FALSE()),"")</f>
        <v/>
      </c>
      <c r="AY77" s="978" t="str">
        <f aca="false">IFERROR(VLOOKUP($O77,BI:BQ,9,FALSE()),"")</f>
        <v/>
      </c>
      <c r="BC77" s="1" t="str">
        <f aca="false">IF(BK77&lt;&gt;"",MAX(BC$3:BC76)+1,"")</f>
        <v/>
      </c>
      <c r="BD77" s="1" t="str">
        <f aca="false">IF(BL77&lt;&gt;"",MAX(BD$3:BD76)+1,"")</f>
        <v/>
      </c>
      <c r="BE77" s="1" t="str">
        <f aca="false">IF(BM77&lt;&gt;"",MAX(BE$3:BE76)+1,"")</f>
        <v/>
      </c>
      <c r="BF77" s="1" t="str">
        <f aca="false">IF(BN77&lt;&gt;"",MAX(BF$3:BF76)+1,"")</f>
        <v/>
      </c>
      <c r="BG77" s="1" t="str">
        <f aca="false">IF(BO77&lt;&gt;"",MAX(BG$3:BG76)+1,"")</f>
        <v/>
      </c>
      <c r="BH77" s="1" t="str">
        <f aca="false">IF(BP77&lt;&gt;"",MAX(BH$3:BH76)+1,"")</f>
        <v/>
      </c>
      <c r="BI77" s="1" t="str">
        <f aca="false">IF(BQ77&lt;&gt;"",MAX(BI$3:BI76)+1,"")</f>
        <v/>
      </c>
      <c r="BK77" s="1" t="str">
        <f aca="false">IF(B77&lt;&gt;"",IF(COUNTIF(BK$3:BK76,B77)&gt;0,"",B77),"")</f>
        <v/>
      </c>
      <c r="BL77" s="1" t="str">
        <f aca="false">IF(C77&lt;&gt;"",IF(COUNTIF(BL$3:BL76,C77)&gt;0,"",C77),"")</f>
        <v/>
      </c>
      <c r="BM77" s="1" t="str">
        <f aca="false">IF(D77&lt;&gt;"",IF(COUNTIF(BM$3:BM76,D77)&gt;0,"",D77),"")</f>
        <v/>
      </c>
      <c r="BN77" s="1" t="str">
        <f aca="false">IF(E77&lt;&gt;"",IF(COUNTIF(BN$3:BN76,E77)&gt;0,"",E77),"")</f>
        <v/>
      </c>
      <c r="BO77" s="1" t="str">
        <f aca="false">IF(F77&lt;&gt;"",IF(COUNTIF(BO$3:BO76,F77)&gt;0,"",F77),"")</f>
        <v/>
      </c>
      <c r="BP77" s="1" t="str">
        <f aca="false">IF(G77&lt;&gt;"",IF(COUNTIF(BP$3:BP76,G77)&gt;0,"",G77),"")</f>
        <v/>
      </c>
      <c r="BQ77" s="1" t="str">
        <f aca="false">IF(H77&lt;&gt;"",IF(COUNTIF(BQ$3:BQ76,H77)&gt;0,"",H77),"")</f>
        <v/>
      </c>
    </row>
    <row r="78" customFormat="false" ht="12.75" hidden="false" customHeight="false" outlineLevel="0" collapsed="false">
      <c r="A78" s="1017" t="str">
        <f aca="false">CONCATENATE(B78,C78,D78,E78,F78,G78,H78)</f>
        <v/>
      </c>
      <c r="B78" s="1001"/>
      <c r="C78" s="1001"/>
      <c r="D78" s="1001"/>
      <c r="E78" s="1001"/>
      <c r="F78" s="1001"/>
      <c r="G78" s="1001"/>
      <c r="H78" s="1001"/>
      <c r="I78" s="1020"/>
      <c r="J78" s="1021"/>
      <c r="K78" s="1021"/>
      <c r="L78" s="1023"/>
      <c r="M78" s="1024"/>
      <c r="O78" s="1" t="n">
        <f aca="false">+O77+1</f>
        <v>76</v>
      </c>
      <c r="P78" s="978" t="str">
        <f aca="false">IFERROR(VLOOKUP(O77,X:AF,9,FALSE()),"")</f>
        <v/>
      </c>
      <c r="Q78" s="978" t="str">
        <f aca="false">IFERROR(VLOOKUP(O78,Y:AG,9,FALSE()),"")</f>
        <v/>
      </c>
      <c r="R78" s="978" t="str">
        <f aca="false">IFERROR(VLOOKUP(O78,Z:AH,9,FALSE()),"")</f>
        <v/>
      </c>
      <c r="S78" s="978" t="str">
        <f aca="false">IFERROR(VLOOKUP($O78,AA:AI,9,FALSE()),"")</f>
        <v/>
      </c>
      <c r="T78" s="978" t="str">
        <f aca="false">IFERROR(VLOOKUP($O78,AB:AJ,9,FALSE()),"")</f>
        <v/>
      </c>
      <c r="U78" s="978" t="str">
        <f aca="false">IFERROR(VLOOKUP($O78,AC:AK,9,FALSE()),"")</f>
        <v/>
      </c>
      <c r="V78" s="978" t="str">
        <f aca="false">IFERROR(VLOOKUP($O78,AD:AL,9,FALSE()),"")</f>
        <v/>
      </c>
      <c r="X78" s="1" t="str">
        <f aca="false">IF(AF78&lt;&gt;"",MAX(X$3:X77)+1,"")</f>
        <v/>
      </c>
      <c r="Y78" s="1" t="str">
        <f aca="false">IF(AG78&lt;&gt;"",MAX(Y$3:Y77)+1,"")</f>
        <v/>
      </c>
      <c r="Z78" s="1" t="str">
        <f aca="false">IF(AH78&lt;&gt;"",MAX(Z$3:Z77)+1,"")</f>
        <v/>
      </c>
      <c r="AA78" s="1" t="str">
        <f aca="false">IF(AI78&lt;&gt;"",MAX(AA$3:AA77)+1,"")</f>
        <v/>
      </c>
      <c r="AB78" s="1" t="str">
        <f aca="false">IF(AJ78&lt;&gt;"",MAX(AB$3:AB77)+1,"")</f>
        <v/>
      </c>
      <c r="AC78" s="1" t="str">
        <f aca="false">IF(AK78&lt;&gt;"",MAX(AC$3:AC77)+1,"")</f>
        <v/>
      </c>
      <c r="AD78" s="1" t="str">
        <f aca="false">IF(AL78&lt;&gt;"",MAX(AD$3:AD77)+1,"")</f>
        <v/>
      </c>
      <c r="AF78" s="1" t="str">
        <f aca="false">IF(B78="","",IF(COUNTIF(AF$3:$AI77,B78)=0,B78,""))</f>
        <v/>
      </c>
      <c r="AG78" s="1" t="str">
        <f aca="false">IF(C78&lt;&gt;"",IF(B78="","",IF($B78='Determinazione classe'!$D$57,IF(COUNTIF(AG$3:$AG77,$C78)=0,$C78,""),"")),"")</f>
        <v/>
      </c>
      <c r="AH78" s="1" t="str">
        <f aca="false">IF(D78&lt;&gt;"",IF(B78="","",IF(AND($B78='Determinazione classe'!$D$57,$C78='Determinazione classe'!$D$58),IF(COUNTIF(AH$3:AH77,$D78)=0,$D78,""),"")),"")</f>
        <v/>
      </c>
      <c r="AI78" s="1" t="str">
        <f aca="false">IF(E78&lt;&gt;"",IF(B78="","",IF(AND($B78='Determinazione classe'!$D$57,$C78='Determinazione classe'!$D$58,$D78='Determinazione classe'!$D$59),IF(COUNTIF(AI$3:AI77,$E78)=0,$E78,""),"")),"")</f>
        <v/>
      </c>
      <c r="AJ78" s="1" t="str">
        <f aca="false">IF(F78&lt;&gt;"",IF(B78="","",IF(AND($B78='Determinazione classe'!$D$57,$C78='Determinazione classe'!$D$58,$D78='Determinazione classe'!$D$59,$E78='Determinazione classe'!$D$60),IF(COUNTIF(AJ$3:AJ77,$F78)=0,$F78,""),"")),"")</f>
        <v/>
      </c>
      <c r="AK78" s="1" t="str">
        <f aca="false">IF(G78&lt;&gt;"",IF(B78="","",IF(AND($B78='Determinazione classe'!$D$57,$C78='Determinazione classe'!$D$58,$D78='Determinazione classe'!$D$59,$E78='Determinazione classe'!$D$60,$F78='Determinazione classe'!$D$61),IF(COUNTIF(AK$3:AK77,$G78)=0,$G78,""),"")),"")</f>
        <v/>
      </c>
      <c r="AL78" s="1" t="str">
        <f aca="false">IF(H78&lt;&gt;"",IF(B78="","",IF(AND($B78='Determinazione classe'!$D$57,$C78='Determinazione classe'!$D$58,$D78='Determinazione classe'!$D$59,$E78='Determinazione classe'!$D$60,$F78='Determinazione classe'!$D$61,$G78='Determinazione classe'!$D$62),IF(COUNTIF(AL$3:AL77,$H78)=0,$H78,""),"")),"")</f>
        <v/>
      </c>
      <c r="AR78" s="1" t="n">
        <f aca="false">+AR77+1</f>
        <v>76</v>
      </c>
      <c r="AS78" s="978" t="str">
        <f aca="false">IFERROR(VLOOKUP(AR78,BC:BK,9,FALSE()),"")</f>
        <v/>
      </c>
      <c r="AT78" s="978" t="str">
        <f aca="false">IFERROR(VLOOKUP($O78,BD:BL,9,FALSE()),"")</f>
        <v/>
      </c>
      <c r="AU78" s="978" t="str">
        <f aca="false">IFERROR(VLOOKUP($O78,BE:BM,9,FALSE()),"")</f>
        <v/>
      </c>
      <c r="AV78" s="978" t="str">
        <f aca="false">IFERROR(VLOOKUP($O78,BF:BN,9,FALSE()),"")</f>
        <v/>
      </c>
      <c r="AW78" s="978" t="str">
        <f aca="false">IFERROR(VLOOKUP($O78,BG:BO,9,FALSE()),"")</f>
        <v/>
      </c>
      <c r="AX78" s="978" t="str">
        <f aca="false">IFERROR(VLOOKUP($O78,BH:BP,9,FALSE()),"")</f>
        <v/>
      </c>
      <c r="AY78" s="978" t="str">
        <f aca="false">IFERROR(VLOOKUP($O78,BI:BQ,9,FALSE()),"")</f>
        <v/>
      </c>
      <c r="BC78" s="1" t="str">
        <f aca="false">IF(BK78&lt;&gt;"",MAX(BC$3:BC77)+1,"")</f>
        <v/>
      </c>
      <c r="BD78" s="1" t="str">
        <f aca="false">IF(BL78&lt;&gt;"",MAX(BD$3:BD77)+1,"")</f>
        <v/>
      </c>
      <c r="BE78" s="1" t="str">
        <f aca="false">IF(BM78&lt;&gt;"",MAX(BE$3:BE77)+1,"")</f>
        <v/>
      </c>
      <c r="BF78" s="1" t="str">
        <f aca="false">IF(BN78&lt;&gt;"",MAX(BF$3:BF77)+1,"")</f>
        <v/>
      </c>
      <c r="BG78" s="1" t="str">
        <f aca="false">IF(BO78&lt;&gt;"",MAX(BG$3:BG77)+1,"")</f>
        <v/>
      </c>
      <c r="BH78" s="1" t="str">
        <f aca="false">IF(BP78&lt;&gt;"",MAX(BH$3:BH77)+1,"")</f>
        <v/>
      </c>
      <c r="BI78" s="1" t="str">
        <f aca="false">IF(BQ78&lt;&gt;"",MAX(BI$3:BI77)+1,"")</f>
        <v/>
      </c>
      <c r="BK78" s="1" t="str">
        <f aca="false">IF(B78&lt;&gt;"",IF(COUNTIF(BK$3:BK77,B78)&gt;0,"",B78),"")</f>
        <v/>
      </c>
      <c r="BL78" s="1" t="str">
        <f aca="false">IF(C78&lt;&gt;"",IF(COUNTIF(BL$3:BL77,C78)&gt;0,"",C78),"")</f>
        <v/>
      </c>
      <c r="BM78" s="1" t="str">
        <f aca="false">IF(D78&lt;&gt;"",IF(COUNTIF(BM$3:BM77,D78)&gt;0,"",D78),"")</f>
        <v/>
      </c>
      <c r="BN78" s="1" t="str">
        <f aca="false">IF(E78&lt;&gt;"",IF(COUNTIF(BN$3:BN77,E78)&gt;0,"",E78),"")</f>
        <v/>
      </c>
      <c r="BO78" s="1" t="str">
        <f aca="false">IF(F78&lt;&gt;"",IF(COUNTIF(BO$3:BO77,F78)&gt;0,"",F78),"")</f>
        <v/>
      </c>
      <c r="BP78" s="1" t="str">
        <f aca="false">IF(G78&lt;&gt;"",IF(COUNTIF(BP$3:BP77,G78)&gt;0,"",G78),"")</f>
        <v/>
      </c>
      <c r="BQ78" s="1" t="str">
        <f aca="false">IF(H78&lt;&gt;"",IF(COUNTIF(BQ$3:BQ77,H78)&gt;0,"",H78),"")</f>
        <v/>
      </c>
    </row>
    <row r="79" customFormat="false" ht="12.75" hidden="false" customHeight="false" outlineLevel="0" collapsed="false">
      <c r="A79" s="1017" t="str">
        <f aca="false">CONCATENATE(B79,C79,D79,E79,F79,G79,H79)</f>
        <v/>
      </c>
      <c r="B79" s="1001"/>
      <c r="C79" s="1001"/>
      <c r="D79" s="1001"/>
      <c r="E79" s="1001"/>
      <c r="F79" s="1001"/>
      <c r="G79" s="1001"/>
      <c r="H79" s="1001"/>
      <c r="I79" s="1020"/>
      <c r="J79" s="1021"/>
      <c r="K79" s="1021"/>
      <c r="L79" s="1023"/>
      <c r="M79" s="1024"/>
      <c r="O79" s="1" t="n">
        <f aca="false">+O78+1</f>
        <v>77</v>
      </c>
      <c r="P79" s="978" t="str">
        <f aca="false">IFERROR(VLOOKUP(O78,X:AF,9,FALSE()),"")</f>
        <v/>
      </c>
      <c r="Q79" s="978" t="str">
        <f aca="false">IFERROR(VLOOKUP(O79,Y:AG,9,FALSE()),"")</f>
        <v/>
      </c>
      <c r="R79" s="978" t="str">
        <f aca="false">IFERROR(VLOOKUP(O79,Z:AH,9,FALSE()),"")</f>
        <v/>
      </c>
      <c r="S79" s="978" t="str">
        <f aca="false">IFERROR(VLOOKUP($O79,AA:AI,9,FALSE()),"")</f>
        <v/>
      </c>
      <c r="T79" s="978" t="str">
        <f aca="false">IFERROR(VLOOKUP($O79,AB:AJ,9,FALSE()),"")</f>
        <v/>
      </c>
      <c r="U79" s="978" t="str">
        <f aca="false">IFERROR(VLOOKUP($O79,AC:AK,9,FALSE()),"")</f>
        <v/>
      </c>
      <c r="V79" s="978" t="str">
        <f aca="false">IFERROR(VLOOKUP($O79,AD:AL,9,FALSE()),"")</f>
        <v/>
      </c>
      <c r="X79" s="1" t="str">
        <f aca="false">IF(AF79&lt;&gt;"",MAX(X$3:X78)+1,"")</f>
        <v/>
      </c>
      <c r="Y79" s="1" t="str">
        <f aca="false">IF(AG79&lt;&gt;"",MAX(Y$3:Y78)+1,"")</f>
        <v/>
      </c>
      <c r="Z79" s="1" t="str">
        <f aca="false">IF(AH79&lt;&gt;"",MAX(Z$3:Z78)+1,"")</f>
        <v/>
      </c>
      <c r="AA79" s="1" t="str">
        <f aca="false">IF(AI79&lt;&gt;"",MAX(AA$3:AA78)+1,"")</f>
        <v/>
      </c>
      <c r="AB79" s="1" t="str">
        <f aca="false">IF(AJ79&lt;&gt;"",MAX(AB$3:AB78)+1,"")</f>
        <v/>
      </c>
      <c r="AC79" s="1" t="str">
        <f aca="false">IF(AK79&lt;&gt;"",MAX(AC$3:AC78)+1,"")</f>
        <v/>
      </c>
      <c r="AD79" s="1" t="str">
        <f aca="false">IF(AL79&lt;&gt;"",MAX(AD$3:AD78)+1,"")</f>
        <v/>
      </c>
      <c r="AF79" s="1" t="str">
        <f aca="false">IF(B79="","",IF(COUNTIF(AF$3:$AI78,B79)=0,B79,""))</f>
        <v/>
      </c>
      <c r="AG79" s="1" t="str">
        <f aca="false">IF(C79&lt;&gt;"",IF(B79="","",IF($B79='Determinazione classe'!$D$57,IF(COUNTIF(AG$3:$AG78,$C79)=0,$C79,""),"")),"")</f>
        <v/>
      </c>
      <c r="AH79" s="1" t="str">
        <f aca="false">IF(D79&lt;&gt;"",IF(B79="","",IF(AND($B79='Determinazione classe'!$D$57,$C79='Determinazione classe'!$D$58),IF(COUNTIF(AH$3:AH78,$D79)=0,$D79,""),"")),"")</f>
        <v/>
      </c>
      <c r="AI79" s="1" t="str">
        <f aca="false">IF(E79&lt;&gt;"",IF(B79="","",IF(AND($B79='Determinazione classe'!$D$57,$C79='Determinazione classe'!$D$58,$D79='Determinazione classe'!$D$59),IF(COUNTIF(AI$3:AI78,$E79)=0,$E79,""),"")),"")</f>
        <v/>
      </c>
      <c r="AJ79" s="1" t="str">
        <f aca="false">IF(F79&lt;&gt;"",IF(B79="","",IF(AND($B79='Determinazione classe'!$D$57,$C79='Determinazione classe'!$D$58,$D79='Determinazione classe'!$D$59,$E79='Determinazione classe'!$D$60),IF(COUNTIF(AJ$3:AJ78,$F79)=0,$F79,""),"")),"")</f>
        <v/>
      </c>
      <c r="AK79" s="1" t="str">
        <f aca="false">IF(G79&lt;&gt;"",IF(B79="","",IF(AND($B79='Determinazione classe'!$D$57,$C79='Determinazione classe'!$D$58,$D79='Determinazione classe'!$D$59,$E79='Determinazione classe'!$D$60,$F79='Determinazione classe'!$D$61),IF(COUNTIF(AK$3:AK78,$G79)=0,$G79,""),"")),"")</f>
        <v/>
      </c>
      <c r="AL79" s="1" t="str">
        <f aca="false">IF(H79&lt;&gt;"",IF(B79="","",IF(AND($B79='Determinazione classe'!$D$57,$C79='Determinazione classe'!$D$58,$D79='Determinazione classe'!$D$59,$E79='Determinazione classe'!$D$60,$F79='Determinazione classe'!$D$61,$G79='Determinazione classe'!$D$62),IF(COUNTIF(AL$3:AL78,$H79)=0,$H79,""),"")),"")</f>
        <v/>
      </c>
      <c r="AR79" s="1" t="n">
        <f aca="false">+AR78+1</f>
        <v>77</v>
      </c>
      <c r="AS79" s="978" t="str">
        <f aca="false">IFERROR(VLOOKUP(AR79,BC:BK,9,FALSE()),"")</f>
        <v/>
      </c>
      <c r="AT79" s="978" t="str">
        <f aca="false">IFERROR(VLOOKUP($O79,BD:BL,9,FALSE()),"")</f>
        <v/>
      </c>
      <c r="AU79" s="978" t="str">
        <f aca="false">IFERROR(VLOOKUP($O79,BE:BM,9,FALSE()),"")</f>
        <v/>
      </c>
      <c r="AV79" s="978" t="str">
        <f aca="false">IFERROR(VLOOKUP($O79,BF:BN,9,FALSE()),"")</f>
        <v/>
      </c>
      <c r="AW79" s="978" t="str">
        <f aca="false">IFERROR(VLOOKUP($O79,BG:BO,9,FALSE()),"")</f>
        <v/>
      </c>
      <c r="AX79" s="978" t="str">
        <f aca="false">IFERROR(VLOOKUP($O79,BH:BP,9,FALSE()),"")</f>
        <v/>
      </c>
      <c r="AY79" s="978" t="str">
        <f aca="false">IFERROR(VLOOKUP($O79,BI:BQ,9,FALSE()),"")</f>
        <v/>
      </c>
      <c r="BC79" s="1" t="str">
        <f aca="false">IF(BK79&lt;&gt;"",MAX(BC$3:BC78)+1,"")</f>
        <v/>
      </c>
      <c r="BD79" s="1" t="str">
        <f aca="false">IF(BL79&lt;&gt;"",MAX(BD$3:BD78)+1,"")</f>
        <v/>
      </c>
      <c r="BE79" s="1" t="str">
        <f aca="false">IF(BM79&lt;&gt;"",MAX(BE$3:BE78)+1,"")</f>
        <v/>
      </c>
      <c r="BF79" s="1" t="str">
        <f aca="false">IF(BN79&lt;&gt;"",MAX(BF$3:BF78)+1,"")</f>
        <v/>
      </c>
      <c r="BG79" s="1" t="str">
        <f aca="false">IF(BO79&lt;&gt;"",MAX(BG$3:BG78)+1,"")</f>
        <v/>
      </c>
      <c r="BH79" s="1" t="str">
        <f aca="false">IF(BP79&lt;&gt;"",MAX(BH$3:BH78)+1,"")</f>
        <v/>
      </c>
      <c r="BI79" s="1" t="str">
        <f aca="false">IF(BQ79&lt;&gt;"",MAX(BI$3:BI78)+1,"")</f>
        <v/>
      </c>
      <c r="BK79" s="1" t="str">
        <f aca="false">IF(B79&lt;&gt;"",IF(COUNTIF(BK$3:BK78,B79)&gt;0,"",B79),"")</f>
        <v/>
      </c>
      <c r="BL79" s="1" t="str">
        <f aca="false">IF(C79&lt;&gt;"",IF(COUNTIF(BL$3:BL78,C79)&gt;0,"",C79),"")</f>
        <v/>
      </c>
      <c r="BM79" s="1" t="str">
        <f aca="false">IF(D79&lt;&gt;"",IF(COUNTIF(BM$3:BM78,D79)&gt;0,"",D79),"")</f>
        <v/>
      </c>
      <c r="BN79" s="1" t="str">
        <f aca="false">IF(E79&lt;&gt;"",IF(COUNTIF(BN$3:BN78,E79)&gt;0,"",E79),"")</f>
        <v/>
      </c>
      <c r="BO79" s="1" t="str">
        <f aca="false">IF(F79&lt;&gt;"",IF(COUNTIF(BO$3:BO78,F79)&gt;0,"",F79),"")</f>
        <v/>
      </c>
      <c r="BP79" s="1" t="str">
        <f aca="false">IF(G79&lt;&gt;"",IF(COUNTIF(BP$3:BP78,G79)&gt;0,"",G79),"")</f>
        <v/>
      </c>
      <c r="BQ79" s="1" t="str">
        <f aca="false">IF(H79&lt;&gt;"",IF(COUNTIF(BQ$3:BQ78,H79)&gt;0,"",H79),"")</f>
        <v/>
      </c>
    </row>
    <row r="80" customFormat="false" ht="12.75" hidden="false" customHeight="false" outlineLevel="0" collapsed="false">
      <c r="A80" s="1017" t="str">
        <f aca="false">CONCATENATE(B80,C80,D80,E80,F80,G80,H80)</f>
        <v/>
      </c>
      <c r="B80" s="1001"/>
      <c r="C80" s="1001"/>
      <c r="D80" s="1001"/>
      <c r="E80" s="1001"/>
      <c r="F80" s="1001"/>
      <c r="G80" s="1001"/>
      <c r="H80" s="1001"/>
      <c r="I80" s="1020"/>
      <c r="J80" s="1021"/>
      <c r="K80" s="1021"/>
      <c r="L80" s="1023"/>
      <c r="M80" s="1024"/>
      <c r="O80" s="1" t="n">
        <f aca="false">+O79+1</f>
        <v>78</v>
      </c>
      <c r="P80" s="978" t="str">
        <f aca="false">IFERROR(VLOOKUP(O79,X:AF,9,FALSE()),"")</f>
        <v/>
      </c>
      <c r="Q80" s="978" t="str">
        <f aca="false">IFERROR(VLOOKUP(O80,Y:AG,9,FALSE()),"")</f>
        <v/>
      </c>
      <c r="R80" s="978" t="str">
        <f aca="false">IFERROR(VLOOKUP(O80,Z:AH,9,FALSE()),"")</f>
        <v/>
      </c>
      <c r="S80" s="978" t="str">
        <f aca="false">IFERROR(VLOOKUP($O80,AA:AI,9,FALSE()),"")</f>
        <v/>
      </c>
      <c r="T80" s="978" t="str">
        <f aca="false">IFERROR(VLOOKUP($O80,AB:AJ,9,FALSE()),"")</f>
        <v/>
      </c>
      <c r="U80" s="978" t="str">
        <f aca="false">IFERROR(VLOOKUP($O80,AC:AK,9,FALSE()),"")</f>
        <v/>
      </c>
      <c r="V80" s="978" t="str">
        <f aca="false">IFERROR(VLOOKUP($O80,AD:AL,9,FALSE()),"")</f>
        <v/>
      </c>
      <c r="X80" s="1" t="str">
        <f aca="false">IF(AF80&lt;&gt;"",MAX(X$3:X79)+1,"")</f>
        <v/>
      </c>
      <c r="Y80" s="1" t="str">
        <f aca="false">IF(AG80&lt;&gt;"",MAX(Y$3:Y79)+1,"")</f>
        <v/>
      </c>
      <c r="Z80" s="1" t="str">
        <f aca="false">IF(AH80&lt;&gt;"",MAX(Z$3:Z79)+1,"")</f>
        <v/>
      </c>
      <c r="AA80" s="1" t="str">
        <f aca="false">IF(AI80&lt;&gt;"",MAX(AA$3:AA79)+1,"")</f>
        <v/>
      </c>
      <c r="AB80" s="1" t="str">
        <f aca="false">IF(AJ80&lt;&gt;"",MAX(AB$3:AB79)+1,"")</f>
        <v/>
      </c>
      <c r="AC80" s="1" t="str">
        <f aca="false">IF(AK80&lt;&gt;"",MAX(AC$3:AC79)+1,"")</f>
        <v/>
      </c>
      <c r="AD80" s="1" t="str">
        <f aca="false">IF(AL80&lt;&gt;"",MAX(AD$3:AD79)+1,"")</f>
        <v/>
      </c>
      <c r="AF80" s="1" t="str">
        <f aca="false">IF(B80="","",IF(COUNTIF(AF$3:$AI79,B80)=0,B80,""))</f>
        <v/>
      </c>
      <c r="AG80" s="1" t="str">
        <f aca="false">IF(C80&lt;&gt;"",IF(B80="","",IF($B80='Determinazione classe'!$D$57,IF(COUNTIF(AG$3:$AG79,$C80)=0,$C80,""),"")),"")</f>
        <v/>
      </c>
      <c r="AH80" s="1" t="str">
        <f aca="false">IF(D80&lt;&gt;"",IF(B80="","",IF(AND($B80='Determinazione classe'!$D$57,$C80='Determinazione classe'!$D$58),IF(COUNTIF(AH$3:AH79,$D80)=0,$D80,""),"")),"")</f>
        <v/>
      </c>
      <c r="AI80" s="1" t="str">
        <f aca="false">IF(E80&lt;&gt;"",IF(B80="","",IF(AND($B80='Determinazione classe'!$D$57,$C80='Determinazione classe'!$D$58,$D80='Determinazione classe'!$D$59),IF(COUNTIF(AI$3:AI79,$E80)=0,$E80,""),"")),"")</f>
        <v/>
      </c>
      <c r="AJ80" s="1" t="str">
        <f aca="false">IF(F80&lt;&gt;"",IF(B80="","",IF(AND($B80='Determinazione classe'!$D$57,$C80='Determinazione classe'!$D$58,$D80='Determinazione classe'!$D$59,$E80='Determinazione classe'!$D$60),IF(COUNTIF(AJ$3:AJ79,$F80)=0,$F80,""),"")),"")</f>
        <v/>
      </c>
      <c r="AK80" s="1" t="str">
        <f aca="false">IF(G80&lt;&gt;"",IF(B80="","",IF(AND($B80='Determinazione classe'!$D$57,$C80='Determinazione classe'!$D$58,$D80='Determinazione classe'!$D$59,$E80='Determinazione classe'!$D$60,$F80='Determinazione classe'!$D$61),IF(COUNTIF(AK$3:AK79,$G80)=0,$G80,""),"")),"")</f>
        <v/>
      </c>
      <c r="AL80" s="1" t="str">
        <f aca="false">IF(H80&lt;&gt;"",IF(B80="","",IF(AND($B80='Determinazione classe'!$D$57,$C80='Determinazione classe'!$D$58,$D80='Determinazione classe'!$D$59,$E80='Determinazione classe'!$D$60,$F80='Determinazione classe'!$D$61,$G80='Determinazione classe'!$D$62),IF(COUNTIF(AL$3:AL79,$H80)=0,$H80,""),"")),"")</f>
        <v/>
      </c>
      <c r="AR80" s="1" t="n">
        <f aca="false">+AR79+1</f>
        <v>78</v>
      </c>
      <c r="AS80" s="978" t="str">
        <f aca="false">IFERROR(VLOOKUP(AR80,BC:BK,9,FALSE()),"")</f>
        <v/>
      </c>
      <c r="AT80" s="978" t="str">
        <f aca="false">IFERROR(VLOOKUP($O80,BD:BL,9,FALSE()),"")</f>
        <v/>
      </c>
      <c r="AU80" s="978" t="str">
        <f aca="false">IFERROR(VLOOKUP($O80,BE:BM,9,FALSE()),"")</f>
        <v/>
      </c>
      <c r="AV80" s="978" t="str">
        <f aca="false">IFERROR(VLOOKUP($O80,BF:BN,9,FALSE()),"")</f>
        <v/>
      </c>
      <c r="AW80" s="978" t="str">
        <f aca="false">IFERROR(VLOOKUP($O80,BG:BO,9,FALSE()),"")</f>
        <v/>
      </c>
      <c r="AX80" s="978" t="str">
        <f aca="false">IFERROR(VLOOKUP($O80,BH:BP,9,FALSE()),"")</f>
        <v/>
      </c>
      <c r="AY80" s="978" t="str">
        <f aca="false">IFERROR(VLOOKUP($O80,BI:BQ,9,FALSE()),"")</f>
        <v/>
      </c>
      <c r="BC80" s="1" t="str">
        <f aca="false">IF(BK80&lt;&gt;"",MAX(BC$3:BC79)+1,"")</f>
        <v/>
      </c>
      <c r="BD80" s="1" t="str">
        <f aca="false">IF(BL80&lt;&gt;"",MAX(BD$3:BD79)+1,"")</f>
        <v/>
      </c>
      <c r="BE80" s="1" t="str">
        <f aca="false">IF(BM80&lt;&gt;"",MAX(BE$3:BE79)+1,"")</f>
        <v/>
      </c>
      <c r="BF80" s="1" t="str">
        <f aca="false">IF(BN80&lt;&gt;"",MAX(BF$3:BF79)+1,"")</f>
        <v/>
      </c>
      <c r="BG80" s="1" t="str">
        <f aca="false">IF(BO80&lt;&gt;"",MAX(BG$3:BG79)+1,"")</f>
        <v/>
      </c>
      <c r="BH80" s="1" t="str">
        <f aca="false">IF(BP80&lt;&gt;"",MAX(BH$3:BH79)+1,"")</f>
        <v/>
      </c>
      <c r="BI80" s="1" t="str">
        <f aca="false">IF(BQ80&lt;&gt;"",MAX(BI$3:BI79)+1,"")</f>
        <v/>
      </c>
      <c r="BK80" s="1" t="str">
        <f aca="false">IF(B80&lt;&gt;"",IF(COUNTIF(BK$3:BK79,B80)&gt;0,"",B80),"")</f>
        <v/>
      </c>
      <c r="BL80" s="1" t="str">
        <f aca="false">IF(C80&lt;&gt;"",IF(COUNTIF(BL$3:BL79,C80)&gt;0,"",C80),"")</f>
        <v/>
      </c>
      <c r="BM80" s="1" t="str">
        <f aca="false">IF(D80&lt;&gt;"",IF(COUNTIF(BM$3:BM79,D80)&gt;0,"",D80),"")</f>
        <v/>
      </c>
      <c r="BN80" s="1" t="str">
        <f aca="false">IF(E80&lt;&gt;"",IF(COUNTIF(BN$3:BN79,E80)&gt;0,"",E80),"")</f>
        <v/>
      </c>
      <c r="BO80" s="1" t="str">
        <f aca="false">IF(F80&lt;&gt;"",IF(COUNTIF(BO$3:BO79,F80)&gt;0,"",F80),"")</f>
        <v/>
      </c>
      <c r="BP80" s="1" t="str">
        <f aca="false">IF(G80&lt;&gt;"",IF(COUNTIF(BP$3:BP79,G80)&gt;0,"",G80),"")</f>
        <v/>
      </c>
      <c r="BQ80" s="1" t="str">
        <f aca="false">IF(H80&lt;&gt;"",IF(COUNTIF(BQ$3:BQ79,H80)&gt;0,"",H80),"")</f>
        <v/>
      </c>
    </row>
    <row r="81" customFormat="false" ht="12.75" hidden="false" customHeight="false" outlineLevel="0" collapsed="false">
      <c r="A81" s="1017" t="str">
        <f aca="false">CONCATENATE(B81,C81,D81,E81,F81,G81,H81)</f>
        <v/>
      </c>
      <c r="B81" s="1001"/>
      <c r="C81" s="1001"/>
      <c r="D81" s="1001"/>
      <c r="E81" s="1001"/>
      <c r="F81" s="1001"/>
      <c r="G81" s="1001"/>
      <c r="H81" s="1001"/>
      <c r="I81" s="1020"/>
      <c r="J81" s="1021"/>
      <c r="K81" s="1021"/>
      <c r="L81" s="1023"/>
      <c r="M81" s="1024"/>
      <c r="O81" s="1" t="n">
        <f aca="false">+O80+1</f>
        <v>79</v>
      </c>
      <c r="P81" s="978" t="str">
        <f aca="false">IFERROR(VLOOKUP(O80,X:AF,9,FALSE()),"")</f>
        <v/>
      </c>
      <c r="Q81" s="978" t="str">
        <f aca="false">IFERROR(VLOOKUP(O81,Y:AG,9,FALSE()),"")</f>
        <v/>
      </c>
      <c r="R81" s="978" t="str">
        <f aca="false">IFERROR(VLOOKUP(O81,Z:AH,9,FALSE()),"")</f>
        <v/>
      </c>
      <c r="S81" s="978" t="str">
        <f aca="false">IFERROR(VLOOKUP($O81,AA:AI,9,FALSE()),"")</f>
        <v/>
      </c>
      <c r="T81" s="978" t="str">
        <f aca="false">IFERROR(VLOOKUP($O81,AB:AJ,9,FALSE()),"")</f>
        <v/>
      </c>
      <c r="U81" s="978" t="str">
        <f aca="false">IFERROR(VLOOKUP($O81,AC:AK,9,FALSE()),"")</f>
        <v/>
      </c>
      <c r="V81" s="978" t="str">
        <f aca="false">IFERROR(VLOOKUP($O81,AD:AL,9,FALSE()),"")</f>
        <v/>
      </c>
      <c r="X81" s="1" t="str">
        <f aca="false">IF(AF81&lt;&gt;"",MAX(X$3:X80)+1,"")</f>
        <v/>
      </c>
      <c r="Y81" s="1" t="str">
        <f aca="false">IF(AG81&lt;&gt;"",MAX(Y$3:Y80)+1,"")</f>
        <v/>
      </c>
      <c r="Z81" s="1" t="str">
        <f aca="false">IF(AH81&lt;&gt;"",MAX(Z$3:Z80)+1,"")</f>
        <v/>
      </c>
      <c r="AA81" s="1" t="str">
        <f aca="false">IF(AI81&lt;&gt;"",MAX(AA$3:AA80)+1,"")</f>
        <v/>
      </c>
      <c r="AB81" s="1" t="str">
        <f aca="false">IF(AJ81&lt;&gt;"",MAX(AB$3:AB80)+1,"")</f>
        <v/>
      </c>
      <c r="AC81" s="1" t="str">
        <f aca="false">IF(AK81&lt;&gt;"",MAX(AC$3:AC80)+1,"")</f>
        <v/>
      </c>
      <c r="AD81" s="1" t="str">
        <f aca="false">IF(AL81&lt;&gt;"",MAX(AD$3:AD80)+1,"")</f>
        <v/>
      </c>
      <c r="AF81" s="1" t="str">
        <f aca="false">IF(B81="","",IF(COUNTIF(AF$3:$AI80,B81)=0,B81,""))</f>
        <v/>
      </c>
      <c r="AG81" s="1" t="str">
        <f aca="false">IF(C81&lt;&gt;"",IF(B81="","",IF($B81='Determinazione classe'!$D$57,IF(COUNTIF(AG$3:$AG80,$C81)=0,$C81,""),"")),"")</f>
        <v/>
      </c>
      <c r="AH81" s="1" t="str">
        <f aca="false">IF(D81&lt;&gt;"",IF(B81="","",IF(AND($B81='Determinazione classe'!$D$57,$C81='Determinazione classe'!$D$58),IF(COUNTIF(AH$3:AH80,$D81)=0,$D81,""),"")),"")</f>
        <v/>
      </c>
      <c r="AI81" s="1" t="str">
        <f aca="false">IF(E81&lt;&gt;"",IF(B81="","",IF(AND($B81='Determinazione classe'!$D$57,$C81='Determinazione classe'!$D$58,$D81='Determinazione classe'!$D$59),IF(COUNTIF(AI$3:AI80,$E81)=0,$E81,""),"")),"")</f>
        <v/>
      </c>
      <c r="AJ81" s="1" t="str">
        <f aca="false">IF(F81&lt;&gt;"",IF(B81="","",IF(AND($B81='Determinazione classe'!$D$57,$C81='Determinazione classe'!$D$58,$D81='Determinazione classe'!$D$59,$E81='Determinazione classe'!$D$60),IF(COUNTIF(AJ$3:AJ80,$F81)=0,$F81,""),"")),"")</f>
        <v/>
      </c>
      <c r="AK81" s="1" t="str">
        <f aca="false">IF(G81&lt;&gt;"",IF(B81="","",IF(AND($B81='Determinazione classe'!$D$57,$C81='Determinazione classe'!$D$58,$D81='Determinazione classe'!$D$59,$E81='Determinazione classe'!$D$60,$F81='Determinazione classe'!$D$61),IF(COUNTIF(AK$3:AK80,$G81)=0,$G81,""),"")),"")</f>
        <v/>
      </c>
      <c r="AL81" s="1" t="str">
        <f aca="false">IF(H81&lt;&gt;"",IF(B81="","",IF(AND($B81='Determinazione classe'!$D$57,$C81='Determinazione classe'!$D$58,$D81='Determinazione classe'!$D$59,$E81='Determinazione classe'!$D$60,$F81='Determinazione classe'!$D$61,$G81='Determinazione classe'!$D$62),IF(COUNTIF(AL$3:AL80,$H81)=0,$H81,""),"")),"")</f>
        <v/>
      </c>
      <c r="AR81" s="1" t="n">
        <f aca="false">+AR80+1</f>
        <v>79</v>
      </c>
      <c r="AS81" s="978" t="str">
        <f aca="false">IFERROR(VLOOKUP(AR81,BC:BK,9,FALSE()),"")</f>
        <v/>
      </c>
      <c r="AT81" s="978" t="str">
        <f aca="false">IFERROR(VLOOKUP($O81,BD:BL,9,FALSE()),"")</f>
        <v/>
      </c>
      <c r="AU81" s="978" t="str">
        <f aca="false">IFERROR(VLOOKUP($O81,BE:BM,9,FALSE()),"")</f>
        <v/>
      </c>
      <c r="AV81" s="978" t="str">
        <f aca="false">IFERROR(VLOOKUP($O81,BF:BN,9,FALSE()),"")</f>
        <v/>
      </c>
      <c r="AW81" s="978" t="str">
        <f aca="false">IFERROR(VLOOKUP($O81,BG:BO,9,FALSE()),"")</f>
        <v/>
      </c>
      <c r="AX81" s="978" t="str">
        <f aca="false">IFERROR(VLOOKUP($O81,BH:BP,9,FALSE()),"")</f>
        <v/>
      </c>
      <c r="AY81" s="978" t="str">
        <f aca="false">IFERROR(VLOOKUP($O81,BI:BQ,9,FALSE()),"")</f>
        <v/>
      </c>
      <c r="BC81" s="1" t="str">
        <f aca="false">IF(BK81&lt;&gt;"",MAX(BC$3:BC80)+1,"")</f>
        <v/>
      </c>
      <c r="BD81" s="1" t="str">
        <f aca="false">IF(BL81&lt;&gt;"",MAX(BD$3:BD80)+1,"")</f>
        <v/>
      </c>
      <c r="BE81" s="1" t="str">
        <f aca="false">IF(BM81&lt;&gt;"",MAX(BE$3:BE80)+1,"")</f>
        <v/>
      </c>
      <c r="BF81" s="1" t="str">
        <f aca="false">IF(BN81&lt;&gt;"",MAX(BF$3:BF80)+1,"")</f>
        <v/>
      </c>
      <c r="BG81" s="1" t="str">
        <f aca="false">IF(BO81&lt;&gt;"",MAX(BG$3:BG80)+1,"")</f>
        <v/>
      </c>
      <c r="BH81" s="1" t="str">
        <f aca="false">IF(BP81&lt;&gt;"",MAX(BH$3:BH80)+1,"")</f>
        <v/>
      </c>
      <c r="BI81" s="1" t="str">
        <f aca="false">IF(BQ81&lt;&gt;"",MAX(BI$3:BI80)+1,"")</f>
        <v/>
      </c>
      <c r="BK81" s="1" t="str">
        <f aca="false">IF(B81&lt;&gt;"",IF(COUNTIF(BK$3:BK80,B81)&gt;0,"",B81),"")</f>
        <v/>
      </c>
      <c r="BL81" s="1" t="str">
        <f aca="false">IF(C81&lt;&gt;"",IF(COUNTIF(BL$3:BL80,C81)&gt;0,"",C81),"")</f>
        <v/>
      </c>
      <c r="BM81" s="1" t="str">
        <f aca="false">IF(D81&lt;&gt;"",IF(COUNTIF(BM$3:BM80,D81)&gt;0,"",D81),"")</f>
        <v/>
      </c>
      <c r="BN81" s="1" t="str">
        <f aca="false">IF(E81&lt;&gt;"",IF(COUNTIF(BN$3:BN80,E81)&gt;0,"",E81),"")</f>
        <v/>
      </c>
      <c r="BO81" s="1" t="str">
        <f aca="false">IF(F81&lt;&gt;"",IF(COUNTIF(BO$3:BO80,F81)&gt;0,"",F81),"")</f>
        <v/>
      </c>
      <c r="BP81" s="1" t="str">
        <f aca="false">IF(G81&lt;&gt;"",IF(COUNTIF(BP$3:BP80,G81)&gt;0,"",G81),"")</f>
        <v/>
      </c>
      <c r="BQ81" s="1" t="str">
        <f aca="false">IF(H81&lt;&gt;"",IF(COUNTIF(BQ$3:BQ80,H81)&gt;0,"",H81),"")</f>
        <v/>
      </c>
    </row>
    <row r="82" customFormat="false" ht="12.75" hidden="false" customHeight="false" outlineLevel="0" collapsed="false">
      <c r="A82" s="1017" t="str">
        <f aca="false">CONCATENATE(B82,C82,D82,E82,F82,G82,H82)</f>
        <v/>
      </c>
      <c r="B82" s="1001"/>
      <c r="C82" s="1001"/>
      <c r="D82" s="1001"/>
      <c r="E82" s="1001"/>
      <c r="F82" s="1001"/>
      <c r="G82" s="1001"/>
      <c r="H82" s="1001"/>
      <c r="I82" s="1020"/>
      <c r="J82" s="1021"/>
      <c r="K82" s="1021"/>
      <c r="L82" s="1023"/>
      <c r="M82" s="1024"/>
      <c r="O82" s="1" t="n">
        <f aca="false">+O81+1</f>
        <v>80</v>
      </c>
      <c r="P82" s="978" t="str">
        <f aca="false">IFERROR(VLOOKUP(O81,X:AF,9,FALSE()),"")</f>
        <v/>
      </c>
      <c r="Q82" s="978" t="str">
        <f aca="false">IFERROR(VLOOKUP(O82,Y:AG,9,FALSE()),"")</f>
        <v/>
      </c>
      <c r="R82" s="978" t="str">
        <f aca="false">IFERROR(VLOOKUP(O82,Z:AH,9,FALSE()),"")</f>
        <v/>
      </c>
      <c r="S82" s="978" t="str">
        <f aca="false">IFERROR(VLOOKUP($O82,AA:AI,9,FALSE()),"")</f>
        <v/>
      </c>
      <c r="T82" s="978" t="str">
        <f aca="false">IFERROR(VLOOKUP($O82,AB:AJ,9,FALSE()),"")</f>
        <v/>
      </c>
      <c r="U82" s="978" t="str">
        <f aca="false">IFERROR(VLOOKUP($O82,AC:AK,9,FALSE()),"")</f>
        <v/>
      </c>
      <c r="V82" s="978" t="str">
        <f aca="false">IFERROR(VLOOKUP($O82,AD:AL,9,FALSE()),"")</f>
        <v/>
      </c>
      <c r="X82" s="1" t="str">
        <f aca="false">IF(AF82&lt;&gt;"",MAX(X$3:X81)+1,"")</f>
        <v/>
      </c>
      <c r="Y82" s="1" t="str">
        <f aca="false">IF(AG82&lt;&gt;"",MAX(Y$3:Y81)+1,"")</f>
        <v/>
      </c>
      <c r="Z82" s="1" t="str">
        <f aca="false">IF(AH82&lt;&gt;"",MAX(Z$3:Z81)+1,"")</f>
        <v/>
      </c>
      <c r="AA82" s="1" t="str">
        <f aca="false">IF(AI82&lt;&gt;"",MAX(AA$3:AA81)+1,"")</f>
        <v/>
      </c>
      <c r="AB82" s="1" t="str">
        <f aca="false">IF(AJ82&lt;&gt;"",MAX(AB$3:AB81)+1,"")</f>
        <v/>
      </c>
      <c r="AC82" s="1" t="str">
        <f aca="false">IF(AK82&lt;&gt;"",MAX(AC$3:AC81)+1,"")</f>
        <v/>
      </c>
      <c r="AD82" s="1" t="str">
        <f aca="false">IF(AL82&lt;&gt;"",MAX(AD$3:AD81)+1,"")</f>
        <v/>
      </c>
      <c r="AF82" s="1" t="str">
        <f aca="false">IF(B82="","",IF(COUNTIF(AF$3:$AI81,B82)=0,B82,""))</f>
        <v/>
      </c>
      <c r="AG82" s="1" t="str">
        <f aca="false">IF(C82&lt;&gt;"",IF(B82="","",IF($B82='Determinazione classe'!$D$57,IF(COUNTIF(AG$3:$AG81,$C82)=0,$C82,""),"")),"")</f>
        <v/>
      </c>
      <c r="AH82" s="1" t="str">
        <f aca="false">IF(D82&lt;&gt;"",IF(B82="","",IF(AND($B82='Determinazione classe'!$D$57,$C82='Determinazione classe'!$D$58),IF(COUNTIF(AH$3:AH81,$D82)=0,$D82,""),"")),"")</f>
        <v/>
      </c>
      <c r="AI82" s="1" t="str">
        <f aca="false">IF(E82&lt;&gt;"",IF(B82="","",IF(AND($B82='Determinazione classe'!$D$57,$C82='Determinazione classe'!$D$58,$D82='Determinazione classe'!$D$59),IF(COUNTIF(AI$3:AI81,$E82)=0,$E82,""),"")),"")</f>
        <v/>
      </c>
      <c r="AJ82" s="1" t="str">
        <f aca="false">IF(F82&lt;&gt;"",IF(B82="","",IF(AND($B82='Determinazione classe'!$D$57,$C82='Determinazione classe'!$D$58,$D82='Determinazione classe'!$D$59,$E82='Determinazione classe'!$D$60),IF(COUNTIF(AJ$3:AJ81,$F82)=0,$F82,""),"")),"")</f>
        <v/>
      </c>
      <c r="AK82" s="1" t="str">
        <f aca="false">IF(G82&lt;&gt;"",IF(B82="","",IF(AND($B82='Determinazione classe'!$D$57,$C82='Determinazione classe'!$D$58,$D82='Determinazione classe'!$D$59,$E82='Determinazione classe'!$D$60,$F82='Determinazione classe'!$D$61),IF(COUNTIF(AK$3:AK81,$G82)=0,$G82,""),"")),"")</f>
        <v/>
      </c>
      <c r="AL82" s="1" t="str">
        <f aca="false">IF(H82&lt;&gt;"",IF(B82="","",IF(AND($B82='Determinazione classe'!$D$57,$C82='Determinazione classe'!$D$58,$D82='Determinazione classe'!$D$59,$E82='Determinazione classe'!$D$60,$F82='Determinazione classe'!$D$61,$G82='Determinazione classe'!$D$62),IF(COUNTIF(AL$3:AL81,$H82)=0,$H82,""),"")),"")</f>
        <v/>
      </c>
      <c r="AR82" s="1" t="n">
        <f aca="false">+AR81+1</f>
        <v>80</v>
      </c>
      <c r="AS82" s="978" t="str">
        <f aca="false">IFERROR(VLOOKUP(AR82,BC:BK,9,FALSE()),"")</f>
        <v/>
      </c>
      <c r="AT82" s="978" t="str">
        <f aca="false">IFERROR(VLOOKUP($O82,BD:BL,9,FALSE()),"")</f>
        <v/>
      </c>
      <c r="AU82" s="978" t="str">
        <f aca="false">IFERROR(VLOOKUP($O82,BE:BM,9,FALSE()),"")</f>
        <v/>
      </c>
      <c r="AV82" s="978" t="str">
        <f aca="false">IFERROR(VLOOKUP($O82,BF:BN,9,FALSE()),"")</f>
        <v/>
      </c>
      <c r="AW82" s="978" t="str">
        <f aca="false">IFERROR(VLOOKUP($O82,BG:BO,9,FALSE()),"")</f>
        <v/>
      </c>
      <c r="AX82" s="978" t="str">
        <f aca="false">IFERROR(VLOOKUP($O82,BH:BP,9,FALSE()),"")</f>
        <v/>
      </c>
      <c r="AY82" s="978" t="str">
        <f aca="false">IFERROR(VLOOKUP($O82,BI:BQ,9,FALSE()),"")</f>
        <v/>
      </c>
      <c r="BC82" s="1" t="str">
        <f aca="false">IF(BK82&lt;&gt;"",MAX(BC$3:BC81)+1,"")</f>
        <v/>
      </c>
      <c r="BD82" s="1" t="str">
        <f aca="false">IF(BL82&lt;&gt;"",MAX(BD$3:BD81)+1,"")</f>
        <v/>
      </c>
      <c r="BE82" s="1" t="str">
        <f aca="false">IF(BM82&lt;&gt;"",MAX(BE$3:BE81)+1,"")</f>
        <v/>
      </c>
      <c r="BF82" s="1" t="str">
        <f aca="false">IF(BN82&lt;&gt;"",MAX(BF$3:BF81)+1,"")</f>
        <v/>
      </c>
      <c r="BG82" s="1" t="str">
        <f aca="false">IF(BO82&lt;&gt;"",MAX(BG$3:BG81)+1,"")</f>
        <v/>
      </c>
      <c r="BH82" s="1" t="str">
        <f aca="false">IF(BP82&lt;&gt;"",MAX(BH$3:BH81)+1,"")</f>
        <v/>
      </c>
      <c r="BI82" s="1" t="str">
        <f aca="false">IF(BQ82&lt;&gt;"",MAX(BI$3:BI81)+1,"")</f>
        <v/>
      </c>
      <c r="BK82" s="1" t="str">
        <f aca="false">IF(B82&lt;&gt;"",IF(COUNTIF(BK$3:BK81,B82)&gt;0,"",B82),"")</f>
        <v/>
      </c>
      <c r="BL82" s="1" t="str">
        <f aca="false">IF(C82&lt;&gt;"",IF(COUNTIF(BL$3:BL81,C82)&gt;0,"",C82),"")</f>
        <v/>
      </c>
      <c r="BM82" s="1" t="str">
        <f aca="false">IF(D82&lt;&gt;"",IF(COUNTIF(BM$3:BM81,D82)&gt;0,"",D82),"")</f>
        <v/>
      </c>
      <c r="BN82" s="1" t="str">
        <f aca="false">IF(E82&lt;&gt;"",IF(COUNTIF(BN$3:BN81,E82)&gt;0,"",E82),"")</f>
        <v/>
      </c>
      <c r="BO82" s="1" t="str">
        <f aca="false">IF(F82&lt;&gt;"",IF(COUNTIF(BO$3:BO81,F82)&gt;0,"",F82),"")</f>
        <v/>
      </c>
      <c r="BP82" s="1" t="str">
        <f aca="false">IF(G82&lt;&gt;"",IF(COUNTIF(BP$3:BP81,G82)&gt;0,"",G82),"")</f>
        <v/>
      </c>
      <c r="BQ82" s="1" t="str">
        <f aca="false">IF(H82&lt;&gt;"",IF(COUNTIF(BQ$3:BQ81,H82)&gt;0,"",H82),"")</f>
        <v/>
      </c>
    </row>
    <row r="83" customFormat="false" ht="12.75" hidden="false" customHeight="false" outlineLevel="0" collapsed="false">
      <c r="A83" s="1017" t="str">
        <f aca="false">CONCATENATE(B83,C83,D83,E83,F83,G83,H83)</f>
        <v/>
      </c>
      <c r="B83" s="1001"/>
      <c r="C83" s="1001"/>
      <c r="D83" s="1001"/>
      <c r="E83" s="1001"/>
      <c r="F83" s="1001"/>
      <c r="G83" s="1001"/>
      <c r="H83" s="1001"/>
      <c r="I83" s="1020"/>
      <c r="J83" s="1021"/>
      <c r="K83" s="1021"/>
      <c r="L83" s="1023"/>
      <c r="M83" s="1024"/>
      <c r="O83" s="1" t="n">
        <f aca="false">+O82+1</f>
        <v>81</v>
      </c>
      <c r="P83" s="978" t="str">
        <f aca="false">IFERROR(VLOOKUP(O82,X:AF,9,FALSE()),"")</f>
        <v/>
      </c>
      <c r="Q83" s="978" t="str">
        <f aca="false">IFERROR(VLOOKUP(O83,Y:AG,9,FALSE()),"")</f>
        <v/>
      </c>
      <c r="R83" s="978" t="str">
        <f aca="false">IFERROR(VLOOKUP(O83,Z:AH,9,FALSE()),"")</f>
        <v/>
      </c>
      <c r="S83" s="978" t="str">
        <f aca="false">IFERROR(VLOOKUP($O83,AA:AI,9,FALSE()),"")</f>
        <v/>
      </c>
      <c r="T83" s="978" t="str">
        <f aca="false">IFERROR(VLOOKUP($O83,AB:AJ,9,FALSE()),"")</f>
        <v/>
      </c>
      <c r="U83" s="978" t="str">
        <f aca="false">IFERROR(VLOOKUP($O83,AC:AK,9,FALSE()),"")</f>
        <v/>
      </c>
      <c r="V83" s="978" t="str">
        <f aca="false">IFERROR(VLOOKUP($O83,AD:AL,9,FALSE()),"")</f>
        <v/>
      </c>
      <c r="X83" s="1" t="str">
        <f aca="false">IF(AF83&lt;&gt;"",MAX(X$3:X82)+1,"")</f>
        <v/>
      </c>
      <c r="Y83" s="1" t="str">
        <f aca="false">IF(AG83&lt;&gt;"",MAX(Y$3:Y82)+1,"")</f>
        <v/>
      </c>
      <c r="Z83" s="1" t="str">
        <f aca="false">IF(AH83&lt;&gt;"",MAX(Z$3:Z82)+1,"")</f>
        <v/>
      </c>
      <c r="AA83" s="1" t="str">
        <f aca="false">IF(AI83&lt;&gt;"",MAX(AA$3:AA82)+1,"")</f>
        <v/>
      </c>
      <c r="AB83" s="1" t="str">
        <f aca="false">IF(AJ83&lt;&gt;"",MAX(AB$3:AB82)+1,"")</f>
        <v/>
      </c>
      <c r="AC83" s="1" t="str">
        <f aca="false">IF(AK83&lt;&gt;"",MAX(AC$3:AC82)+1,"")</f>
        <v/>
      </c>
      <c r="AD83" s="1" t="str">
        <f aca="false">IF(AL83&lt;&gt;"",MAX(AD$3:AD82)+1,"")</f>
        <v/>
      </c>
      <c r="AF83" s="1" t="str">
        <f aca="false">IF(B83="","",IF(COUNTIF(AF$3:$AI82,B83)=0,B83,""))</f>
        <v/>
      </c>
      <c r="AG83" s="1" t="str">
        <f aca="false">IF(C83&lt;&gt;"",IF(B83="","",IF($B83='Determinazione classe'!$D$57,IF(COUNTIF(AG$3:$AG82,$C83)=0,$C83,""),"")),"")</f>
        <v/>
      </c>
      <c r="AH83" s="1" t="str">
        <f aca="false">IF(D83&lt;&gt;"",IF(B83="","",IF(AND($B83='Determinazione classe'!$D$57,$C83='Determinazione classe'!$D$58),IF(COUNTIF(AH$3:AH82,$D83)=0,$D83,""),"")),"")</f>
        <v/>
      </c>
      <c r="AI83" s="1" t="str">
        <f aca="false">IF(E83&lt;&gt;"",IF(B83="","",IF(AND($B83='Determinazione classe'!$D$57,$C83='Determinazione classe'!$D$58,$D83='Determinazione classe'!$D$59),IF(COUNTIF(AI$3:AI82,$E83)=0,$E83,""),"")),"")</f>
        <v/>
      </c>
      <c r="AJ83" s="1" t="str">
        <f aca="false">IF(F83&lt;&gt;"",IF(B83="","",IF(AND($B83='Determinazione classe'!$D$57,$C83='Determinazione classe'!$D$58,$D83='Determinazione classe'!$D$59,$E83='Determinazione classe'!$D$60),IF(COUNTIF(AJ$3:AJ82,$F83)=0,$F83,""),"")),"")</f>
        <v/>
      </c>
      <c r="AK83" s="1" t="str">
        <f aca="false">IF(G83&lt;&gt;"",IF(B83="","",IF(AND($B83='Determinazione classe'!$D$57,$C83='Determinazione classe'!$D$58,$D83='Determinazione classe'!$D$59,$E83='Determinazione classe'!$D$60,$F83='Determinazione classe'!$D$61),IF(COUNTIF(AK$3:AK82,$G83)=0,$G83,""),"")),"")</f>
        <v/>
      </c>
      <c r="AL83" s="1" t="str">
        <f aca="false">IF(H83&lt;&gt;"",IF(B83="","",IF(AND($B83='Determinazione classe'!$D$57,$C83='Determinazione classe'!$D$58,$D83='Determinazione classe'!$D$59,$E83='Determinazione classe'!$D$60,$F83='Determinazione classe'!$D$61,$G83='Determinazione classe'!$D$62),IF(COUNTIF(AL$3:AL82,$H83)=0,$H83,""),"")),"")</f>
        <v/>
      </c>
      <c r="AR83" s="1" t="n">
        <f aca="false">+AR82+1</f>
        <v>81</v>
      </c>
      <c r="AS83" s="978" t="str">
        <f aca="false">IFERROR(VLOOKUP(AR83,BC:BK,9,FALSE()),"")</f>
        <v/>
      </c>
      <c r="AT83" s="978" t="str">
        <f aca="false">IFERROR(VLOOKUP($O83,BD:BL,9,FALSE()),"")</f>
        <v/>
      </c>
      <c r="AU83" s="978" t="str">
        <f aca="false">IFERROR(VLOOKUP($O83,BE:BM,9,FALSE()),"")</f>
        <v/>
      </c>
      <c r="AV83" s="978" t="str">
        <f aca="false">IFERROR(VLOOKUP($O83,BF:BN,9,FALSE()),"")</f>
        <v/>
      </c>
      <c r="AW83" s="978" t="str">
        <f aca="false">IFERROR(VLOOKUP($O83,BG:BO,9,FALSE()),"")</f>
        <v/>
      </c>
      <c r="AX83" s="978" t="str">
        <f aca="false">IFERROR(VLOOKUP($O83,BH:BP,9,FALSE()),"")</f>
        <v/>
      </c>
      <c r="AY83" s="978" t="str">
        <f aca="false">IFERROR(VLOOKUP($O83,BI:BQ,9,FALSE()),"")</f>
        <v/>
      </c>
      <c r="BC83" s="1" t="str">
        <f aca="false">IF(BK83&lt;&gt;"",MAX(BC$3:BC82)+1,"")</f>
        <v/>
      </c>
      <c r="BD83" s="1" t="str">
        <f aca="false">IF(BL83&lt;&gt;"",MAX(BD$3:BD82)+1,"")</f>
        <v/>
      </c>
      <c r="BE83" s="1" t="str">
        <f aca="false">IF(BM83&lt;&gt;"",MAX(BE$3:BE82)+1,"")</f>
        <v/>
      </c>
      <c r="BF83" s="1" t="str">
        <f aca="false">IF(BN83&lt;&gt;"",MAX(BF$3:BF82)+1,"")</f>
        <v/>
      </c>
      <c r="BG83" s="1" t="str">
        <f aca="false">IF(BO83&lt;&gt;"",MAX(BG$3:BG82)+1,"")</f>
        <v/>
      </c>
      <c r="BH83" s="1" t="str">
        <f aca="false">IF(BP83&lt;&gt;"",MAX(BH$3:BH82)+1,"")</f>
        <v/>
      </c>
      <c r="BI83" s="1" t="str">
        <f aca="false">IF(BQ83&lt;&gt;"",MAX(BI$3:BI82)+1,"")</f>
        <v/>
      </c>
      <c r="BK83" s="1" t="str">
        <f aca="false">IF(B83&lt;&gt;"",IF(COUNTIF(BK$3:BK82,B83)&gt;0,"",B83),"")</f>
        <v/>
      </c>
      <c r="BL83" s="1" t="str">
        <f aca="false">IF(C83&lt;&gt;"",IF(COUNTIF(BL$3:BL82,C83)&gt;0,"",C83),"")</f>
        <v/>
      </c>
      <c r="BM83" s="1" t="str">
        <f aca="false">IF(D83&lt;&gt;"",IF(COUNTIF(BM$3:BM82,D83)&gt;0,"",D83),"")</f>
        <v/>
      </c>
      <c r="BN83" s="1" t="str">
        <f aca="false">IF(E83&lt;&gt;"",IF(COUNTIF(BN$3:BN82,E83)&gt;0,"",E83),"")</f>
        <v/>
      </c>
      <c r="BO83" s="1" t="str">
        <f aca="false">IF(F83&lt;&gt;"",IF(COUNTIF(BO$3:BO82,F83)&gt;0,"",F83),"")</f>
        <v/>
      </c>
      <c r="BP83" s="1" t="str">
        <f aca="false">IF(G83&lt;&gt;"",IF(COUNTIF(BP$3:BP82,G83)&gt;0,"",G83),"")</f>
        <v/>
      </c>
      <c r="BQ83" s="1" t="str">
        <f aca="false">IF(H83&lt;&gt;"",IF(COUNTIF(BQ$3:BQ82,H83)&gt;0,"",H83),"")</f>
        <v/>
      </c>
    </row>
    <row r="84" customFormat="false" ht="12.75" hidden="false" customHeight="false" outlineLevel="0" collapsed="false">
      <c r="A84" s="1017" t="str">
        <f aca="false">CONCATENATE(B84,C84,D84,E84,F84,G84,H84)</f>
        <v/>
      </c>
      <c r="B84" s="1001"/>
      <c r="C84" s="1001"/>
      <c r="D84" s="1001"/>
      <c r="E84" s="1001"/>
      <c r="F84" s="1001"/>
      <c r="G84" s="1001"/>
      <c r="H84" s="1001"/>
      <c r="I84" s="1020"/>
      <c r="J84" s="1021"/>
      <c r="K84" s="1021"/>
      <c r="L84" s="1023"/>
      <c r="M84" s="1024"/>
      <c r="O84" s="1" t="n">
        <f aca="false">+O83+1</f>
        <v>82</v>
      </c>
      <c r="P84" s="978" t="str">
        <f aca="false">IFERROR(VLOOKUP(O83,X:AF,9,FALSE()),"")</f>
        <v/>
      </c>
      <c r="Q84" s="978" t="str">
        <f aca="false">IFERROR(VLOOKUP(O84,Y:AG,9,FALSE()),"")</f>
        <v/>
      </c>
      <c r="R84" s="978" t="str">
        <f aca="false">IFERROR(VLOOKUP(O84,Z:AH,9,FALSE()),"")</f>
        <v/>
      </c>
      <c r="S84" s="978" t="str">
        <f aca="false">IFERROR(VLOOKUP($O84,AA:AI,9,FALSE()),"")</f>
        <v/>
      </c>
      <c r="T84" s="978" t="str">
        <f aca="false">IFERROR(VLOOKUP($O84,AB:AJ,9,FALSE()),"")</f>
        <v/>
      </c>
      <c r="U84" s="978" t="str">
        <f aca="false">IFERROR(VLOOKUP($O84,AC:AK,9,FALSE()),"")</f>
        <v/>
      </c>
      <c r="V84" s="978" t="str">
        <f aca="false">IFERROR(VLOOKUP($O84,AD:AL,9,FALSE()),"")</f>
        <v/>
      </c>
      <c r="X84" s="1" t="str">
        <f aca="false">IF(AF84&lt;&gt;"",MAX(X$3:X83)+1,"")</f>
        <v/>
      </c>
      <c r="Y84" s="1" t="str">
        <f aca="false">IF(AG84&lt;&gt;"",MAX(Y$3:Y83)+1,"")</f>
        <v/>
      </c>
      <c r="Z84" s="1" t="str">
        <f aca="false">IF(AH84&lt;&gt;"",MAX(Z$3:Z83)+1,"")</f>
        <v/>
      </c>
      <c r="AA84" s="1" t="str">
        <f aca="false">IF(AI84&lt;&gt;"",MAX(AA$3:AA83)+1,"")</f>
        <v/>
      </c>
      <c r="AB84" s="1" t="str">
        <f aca="false">IF(AJ84&lt;&gt;"",MAX(AB$3:AB83)+1,"")</f>
        <v/>
      </c>
      <c r="AC84" s="1" t="str">
        <f aca="false">IF(AK84&lt;&gt;"",MAX(AC$3:AC83)+1,"")</f>
        <v/>
      </c>
      <c r="AD84" s="1" t="str">
        <f aca="false">IF(AL84&lt;&gt;"",MAX(AD$3:AD83)+1,"")</f>
        <v/>
      </c>
      <c r="AF84" s="1" t="str">
        <f aca="false">IF(B84="","",IF(COUNTIF(AF$3:$AI83,B84)=0,B84,""))</f>
        <v/>
      </c>
      <c r="AG84" s="1" t="str">
        <f aca="false">IF(C84&lt;&gt;"",IF(B84="","",IF($B84='Determinazione classe'!$D$57,IF(COUNTIF(AG$3:$AG83,$C84)=0,$C84,""),"")),"")</f>
        <v/>
      </c>
      <c r="AH84" s="1" t="str">
        <f aca="false">IF(D84&lt;&gt;"",IF(B84="","",IF(AND($B84='Determinazione classe'!$D$57,$C84='Determinazione classe'!$D$58),IF(COUNTIF(AH$3:AH83,$D84)=0,$D84,""),"")),"")</f>
        <v/>
      </c>
      <c r="AI84" s="1" t="str">
        <f aca="false">IF(E84&lt;&gt;"",IF(B84="","",IF(AND($B84='Determinazione classe'!$D$57,$C84='Determinazione classe'!$D$58,$D84='Determinazione classe'!$D$59),IF(COUNTIF(AI$3:AI83,$E84)=0,$E84,""),"")),"")</f>
        <v/>
      </c>
      <c r="AJ84" s="1" t="str">
        <f aca="false">IF(F84&lt;&gt;"",IF(B84="","",IF(AND($B84='Determinazione classe'!$D$57,$C84='Determinazione classe'!$D$58,$D84='Determinazione classe'!$D$59,$E84='Determinazione classe'!$D$60),IF(COUNTIF(AJ$3:AJ83,$F84)=0,$F84,""),"")),"")</f>
        <v/>
      </c>
      <c r="AK84" s="1" t="str">
        <f aca="false">IF(G84&lt;&gt;"",IF(B84="","",IF(AND($B84='Determinazione classe'!$D$57,$C84='Determinazione classe'!$D$58,$D84='Determinazione classe'!$D$59,$E84='Determinazione classe'!$D$60,$F84='Determinazione classe'!$D$61),IF(COUNTIF(AK$3:AK83,$G84)=0,$G84,""),"")),"")</f>
        <v/>
      </c>
      <c r="AL84" s="1" t="str">
        <f aca="false">IF(H84&lt;&gt;"",IF(B84="","",IF(AND($B84='Determinazione classe'!$D$57,$C84='Determinazione classe'!$D$58,$D84='Determinazione classe'!$D$59,$E84='Determinazione classe'!$D$60,$F84='Determinazione classe'!$D$61,$G84='Determinazione classe'!$D$62),IF(COUNTIF(AL$3:AL83,$H84)=0,$H84,""),"")),"")</f>
        <v/>
      </c>
      <c r="AR84" s="1" t="n">
        <f aca="false">+AR83+1</f>
        <v>82</v>
      </c>
      <c r="AS84" s="978" t="str">
        <f aca="false">IFERROR(VLOOKUP(AR84,BC:BK,9,FALSE()),"")</f>
        <v/>
      </c>
      <c r="AT84" s="978" t="str">
        <f aca="false">IFERROR(VLOOKUP($O84,BD:BL,9,FALSE()),"")</f>
        <v/>
      </c>
      <c r="AU84" s="978" t="str">
        <f aca="false">IFERROR(VLOOKUP($O84,BE:BM,9,FALSE()),"")</f>
        <v/>
      </c>
      <c r="AV84" s="978" t="str">
        <f aca="false">IFERROR(VLOOKUP($O84,BF:BN,9,FALSE()),"")</f>
        <v/>
      </c>
      <c r="AW84" s="978" t="str">
        <f aca="false">IFERROR(VLOOKUP($O84,BG:BO,9,FALSE()),"")</f>
        <v/>
      </c>
      <c r="AX84" s="978" t="str">
        <f aca="false">IFERROR(VLOOKUP($O84,BH:BP,9,FALSE()),"")</f>
        <v/>
      </c>
      <c r="AY84" s="978" t="str">
        <f aca="false">IFERROR(VLOOKUP($O84,BI:BQ,9,FALSE()),"")</f>
        <v/>
      </c>
      <c r="BC84" s="1" t="str">
        <f aca="false">IF(BK84&lt;&gt;"",MAX(BC$3:BC83)+1,"")</f>
        <v/>
      </c>
      <c r="BD84" s="1" t="str">
        <f aca="false">IF(BL84&lt;&gt;"",MAX(BD$3:BD83)+1,"")</f>
        <v/>
      </c>
      <c r="BE84" s="1" t="str">
        <f aca="false">IF(BM84&lt;&gt;"",MAX(BE$3:BE83)+1,"")</f>
        <v/>
      </c>
      <c r="BF84" s="1" t="str">
        <f aca="false">IF(BN84&lt;&gt;"",MAX(BF$3:BF83)+1,"")</f>
        <v/>
      </c>
      <c r="BG84" s="1" t="str">
        <f aca="false">IF(BO84&lt;&gt;"",MAX(BG$3:BG83)+1,"")</f>
        <v/>
      </c>
      <c r="BH84" s="1" t="str">
        <f aca="false">IF(BP84&lt;&gt;"",MAX(BH$3:BH83)+1,"")</f>
        <v/>
      </c>
      <c r="BI84" s="1" t="str">
        <f aca="false">IF(BQ84&lt;&gt;"",MAX(BI$3:BI83)+1,"")</f>
        <v/>
      </c>
      <c r="BK84" s="1" t="str">
        <f aca="false">IF(B84&lt;&gt;"",IF(COUNTIF(BK$3:BK83,B84)&gt;0,"",B84),"")</f>
        <v/>
      </c>
      <c r="BL84" s="1" t="str">
        <f aca="false">IF(C84&lt;&gt;"",IF(COUNTIF(BL$3:BL83,C84)&gt;0,"",C84),"")</f>
        <v/>
      </c>
      <c r="BM84" s="1" t="str">
        <f aca="false">IF(D84&lt;&gt;"",IF(COUNTIF(BM$3:BM83,D84)&gt;0,"",D84),"")</f>
        <v/>
      </c>
      <c r="BN84" s="1" t="str">
        <f aca="false">IF(E84&lt;&gt;"",IF(COUNTIF(BN$3:BN83,E84)&gt;0,"",E84),"")</f>
        <v/>
      </c>
      <c r="BO84" s="1" t="str">
        <f aca="false">IF(F84&lt;&gt;"",IF(COUNTIF(BO$3:BO83,F84)&gt;0,"",F84),"")</f>
        <v/>
      </c>
      <c r="BP84" s="1" t="str">
        <f aca="false">IF(G84&lt;&gt;"",IF(COUNTIF(BP$3:BP83,G84)&gt;0,"",G84),"")</f>
        <v/>
      </c>
      <c r="BQ84" s="1" t="str">
        <f aca="false">IF(H84&lt;&gt;"",IF(COUNTIF(BQ$3:BQ83,H84)&gt;0,"",H84),"")</f>
        <v/>
      </c>
    </row>
    <row r="85" customFormat="false" ht="12.75" hidden="false" customHeight="false" outlineLevel="0" collapsed="false">
      <c r="A85" s="1017" t="str">
        <f aca="false">CONCATENATE(B85,C85,D85,E85,F85,G85,H85)</f>
        <v/>
      </c>
      <c r="B85" s="1001"/>
      <c r="C85" s="1001"/>
      <c r="D85" s="1001"/>
      <c r="E85" s="1001"/>
      <c r="F85" s="1001"/>
      <c r="G85" s="1001"/>
      <c r="H85" s="1001"/>
      <c r="I85" s="1020"/>
      <c r="J85" s="1021"/>
      <c r="K85" s="1021"/>
      <c r="L85" s="1023"/>
      <c r="M85" s="1024"/>
      <c r="O85" s="1" t="n">
        <f aca="false">+O84+1</f>
        <v>83</v>
      </c>
      <c r="P85" s="978" t="str">
        <f aca="false">IFERROR(VLOOKUP(O84,X:AF,9,FALSE()),"")</f>
        <v/>
      </c>
      <c r="Q85" s="978" t="str">
        <f aca="false">IFERROR(VLOOKUP(O85,Y:AG,9,FALSE()),"")</f>
        <v/>
      </c>
      <c r="R85" s="978" t="str">
        <f aca="false">IFERROR(VLOOKUP(O85,Z:AH,9,FALSE()),"")</f>
        <v/>
      </c>
      <c r="S85" s="978" t="str">
        <f aca="false">IFERROR(VLOOKUP($O85,AA:AI,9,FALSE()),"")</f>
        <v/>
      </c>
      <c r="T85" s="978" t="str">
        <f aca="false">IFERROR(VLOOKUP($O85,AB:AJ,9,FALSE()),"")</f>
        <v/>
      </c>
      <c r="U85" s="978" t="str">
        <f aca="false">IFERROR(VLOOKUP($O85,AC:AK,9,FALSE()),"")</f>
        <v/>
      </c>
      <c r="V85" s="978" t="str">
        <f aca="false">IFERROR(VLOOKUP($O85,AD:AL,9,FALSE()),"")</f>
        <v/>
      </c>
      <c r="X85" s="1" t="str">
        <f aca="false">IF(AF85&lt;&gt;"",MAX(X$3:X84)+1,"")</f>
        <v/>
      </c>
      <c r="Y85" s="1" t="str">
        <f aca="false">IF(AG85&lt;&gt;"",MAX(Y$3:Y84)+1,"")</f>
        <v/>
      </c>
      <c r="Z85" s="1" t="str">
        <f aca="false">IF(AH85&lt;&gt;"",MAX(Z$3:Z84)+1,"")</f>
        <v/>
      </c>
      <c r="AA85" s="1" t="str">
        <f aca="false">IF(AI85&lt;&gt;"",MAX(AA$3:AA84)+1,"")</f>
        <v/>
      </c>
      <c r="AB85" s="1" t="str">
        <f aca="false">IF(AJ85&lt;&gt;"",MAX(AB$3:AB84)+1,"")</f>
        <v/>
      </c>
      <c r="AC85" s="1" t="str">
        <f aca="false">IF(AK85&lt;&gt;"",MAX(AC$3:AC84)+1,"")</f>
        <v/>
      </c>
      <c r="AD85" s="1" t="str">
        <f aca="false">IF(AL85&lt;&gt;"",MAX(AD$3:AD84)+1,"")</f>
        <v/>
      </c>
      <c r="AF85" s="1" t="str">
        <f aca="false">IF(B85="","",IF(COUNTIF(AF$3:$AI84,B85)=0,B85,""))</f>
        <v/>
      </c>
      <c r="AG85" s="1" t="str">
        <f aca="false">IF(C85&lt;&gt;"",IF(B85="","",IF($B85='Determinazione classe'!$D$57,IF(COUNTIF(AG$3:$AG84,$C85)=0,$C85,""),"")),"")</f>
        <v/>
      </c>
      <c r="AH85" s="1" t="str">
        <f aca="false">IF(D85&lt;&gt;"",IF(B85="","",IF(AND($B85='Determinazione classe'!$D$57,$C85='Determinazione classe'!$D$58),IF(COUNTIF(AH$3:AH84,$D85)=0,$D85,""),"")),"")</f>
        <v/>
      </c>
      <c r="AI85" s="1" t="str">
        <f aca="false">IF(E85&lt;&gt;"",IF(B85="","",IF(AND($B85='Determinazione classe'!$D$57,$C85='Determinazione classe'!$D$58,$D85='Determinazione classe'!$D$59),IF(COUNTIF(AI$3:AI84,$E85)=0,$E85,""),"")),"")</f>
        <v/>
      </c>
      <c r="AJ85" s="1" t="str">
        <f aca="false">IF(F85&lt;&gt;"",IF(B85="","",IF(AND($B85='Determinazione classe'!$D$57,$C85='Determinazione classe'!$D$58,$D85='Determinazione classe'!$D$59,$E85='Determinazione classe'!$D$60),IF(COUNTIF(AJ$3:AJ84,$F85)=0,$F85,""),"")),"")</f>
        <v/>
      </c>
      <c r="AK85" s="1" t="str">
        <f aca="false">IF(G85&lt;&gt;"",IF(B85="","",IF(AND($B85='Determinazione classe'!$D$57,$C85='Determinazione classe'!$D$58,$D85='Determinazione classe'!$D$59,$E85='Determinazione classe'!$D$60,$F85='Determinazione classe'!$D$61),IF(COUNTIF(AK$3:AK84,$G85)=0,$G85,""),"")),"")</f>
        <v/>
      </c>
      <c r="AL85" s="1" t="str">
        <f aca="false">IF(H85&lt;&gt;"",IF(B85="","",IF(AND($B85='Determinazione classe'!$D$57,$C85='Determinazione classe'!$D$58,$D85='Determinazione classe'!$D$59,$E85='Determinazione classe'!$D$60,$F85='Determinazione classe'!$D$61,$G85='Determinazione classe'!$D$62),IF(COUNTIF(AL$3:AL84,$H85)=0,$H85,""),"")),"")</f>
        <v/>
      </c>
      <c r="AR85" s="1" t="n">
        <f aca="false">+AR84+1</f>
        <v>83</v>
      </c>
      <c r="AS85" s="978" t="str">
        <f aca="false">IFERROR(VLOOKUP(AR85,BC:BK,9,FALSE()),"")</f>
        <v/>
      </c>
      <c r="AT85" s="978" t="str">
        <f aca="false">IFERROR(VLOOKUP($O85,BD:BL,9,FALSE()),"")</f>
        <v/>
      </c>
      <c r="AU85" s="978" t="str">
        <f aca="false">IFERROR(VLOOKUP($O85,BE:BM,9,FALSE()),"")</f>
        <v/>
      </c>
      <c r="AV85" s="978" t="str">
        <f aca="false">IFERROR(VLOOKUP($O85,BF:BN,9,FALSE()),"")</f>
        <v/>
      </c>
      <c r="AW85" s="978" t="str">
        <f aca="false">IFERROR(VLOOKUP($O85,BG:BO,9,FALSE()),"")</f>
        <v/>
      </c>
      <c r="AX85" s="978" t="str">
        <f aca="false">IFERROR(VLOOKUP($O85,BH:BP,9,FALSE()),"")</f>
        <v/>
      </c>
      <c r="AY85" s="978" t="str">
        <f aca="false">IFERROR(VLOOKUP($O85,BI:BQ,9,FALSE()),"")</f>
        <v/>
      </c>
      <c r="BC85" s="1" t="str">
        <f aca="false">IF(BK85&lt;&gt;"",MAX(BC$3:BC84)+1,"")</f>
        <v/>
      </c>
      <c r="BD85" s="1" t="str">
        <f aca="false">IF(BL85&lt;&gt;"",MAX(BD$3:BD84)+1,"")</f>
        <v/>
      </c>
      <c r="BE85" s="1" t="str">
        <f aca="false">IF(BM85&lt;&gt;"",MAX(BE$3:BE84)+1,"")</f>
        <v/>
      </c>
      <c r="BF85" s="1" t="str">
        <f aca="false">IF(BN85&lt;&gt;"",MAX(BF$3:BF84)+1,"")</f>
        <v/>
      </c>
      <c r="BG85" s="1" t="str">
        <f aca="false">IF(BO85&lt;&gt;"",MAX(BG$3:BG84)+1,"")</f>
        <v/>
      </c>
      <c r="BH85" s="1" t="str">
        <f aca="false">IF(BP85&lt;&gt;"",MAX(BH$3:BH84)+1,"")</f>
        <v/>
      </c>
      <c r="BI85" s="1" t="str">
        <f aca="false">IF(BQ85&lt;&gt;"",MAX(BI$3:BI84)+1,"")</f>
        <v/>
      </c>
      <c r="BK85" s="1" t="str">
        <f aca="false">IF(B85&lt;&gt;"",IF(COUNTIF(BK$3:BK84,B85)&gt;0,"",B85),"")</f>
        <v/>
      </c>
      <c r="BL85" s="1" t="str">
        <f aca="false">IF(C85&lt;&gt;"",IF(COUNTIF(BL$3:BL84,C85)&gt;0,"",C85),"")</f>
        <v/>
      </c>
      <c r="BM85" s="1" t="str">
        <f aca="false">IF(D85&lt;&gt;"",IF(COUNTIF(BM$3:BM84,D85)&gt;0,"",D85),"")</f>
        <v/>
      </c>
      <c r="BN85" s="1" t="str">
        <f aca="false">IF(E85&lt;&gt;"",IF(COUNTIF(BN$3:BN84,E85)&gt;0,"",E85),"")</f>
        <v/>
      </c>
      <c r="BO85" s="1" t="str">
        <f aca="false">IF(F85&lt;&gt;"",IF(COUNTIF(BO$3:BO84,F85)&gt;0,"",F85),"")</f>
        <v/>
      </c>
      <c r="BP85" s="1" t="str">
        <f aca="false">IF(G85&lt;&gt;"",IF(COUNTIF(BP$3:BP84,G85)&gt;0,"",G85),"")</f>
        <v/>
      </c>
      <c r="BQ85" s="1" t="str">
        <f aca="false">IF(H85&lt;&gt;"",IF(COUNTIF(BQ$3:BQ84,H85)&gt;0,"",H85),"")</f>
        <v/>
      </c>
    </row>
    <row r="86" customFormat="false" ht="12.75" hidden="false" customHeight="false" outlineLevel="0" collapsed="false">
      <c r="A86" s="1017" t="str">
        <f aca="false">CONCATENATE(B86,C86,D86,E86,F86,G86,H86)</f>
        <v/>
      </c>
      <c r="B86" s="1001"/>
      <c r="C86" s="1001"/>
      <c r="D86" s="1001"/>
      <c r="E86" s="1001"/>
      <c r="F86" s="1001"/>
      <c r="G86" s="1001"/>
      <c r="H86" s="1001"/>
      <c r="I86" s="1020"/>
      <c r="J86" s="1021"/>
      <c r="K86" s="1021"/>
      <c r="L86" s="1023"/>
      <c r="M86" s="1024"/>
      <c r="O86" s="1" t="n">
        <f aca="false">+O85+1</f>
        <v>84</v>
      </c>
      <c r="P86" s="978" t="str">
        <f aca="false">IFERROR(VLOOKUP(O85,X:AF,9,FALSE()),"")</f>
        <v/>
      </c>
      <c r="Q86" s="978" t="str">
        <f aca="false">IFERROR(VLOOKUP(O86,Y:AG,9,FALSE()),"")</f>
        <v/>
      </c>
      <c r="R86" s="978" t="str">
        <f aca="false">IFERROR(VLOOKUP(O86,Z:AH,9,FALSE()),"")</f>
        <v/>
      </c>
      <c r="S86" s="978" t="str">
        <f aca="false">IFERROR(VLOOKUP($O86,AA:AI,9,FALSE()),"")</f>
        <v/>
      </c>
      <c r="T86" s="978" t="str">
        <f aca="false">IFERROR(VLOOKUP($O86,AB:AJ,9,FALSE()),"")</f>
        <v/>
      </c>
      <c r="U86" s="978" t="str">
        <f aca="false">IFERROR(VLOOKUP($O86,AC:AK,9,FALSE()),"")</f>
        <v/>
      </c>
      <c r="V86" s="978" t="str">
        <f aca="false">IFERROR(VLOOKUP($O86,AD:AL,9,FALSE()),"")</f>
        <v/>
      </c>
      <c r="X86" s="1" t="str">
        <f aca="false">IF(AF86&lt;&gt;"",MAX(X$3:X85)+1,"")</f>
        <v/>
      </c>
      <c r="Y86" s="1" t="str">
        <f aca="false">IF(AG86&lt;&gt;"",MAX(Y$3:Y85)+1,"")</f>
        <v/>
      </c>
      <c r="Z86" s="1" t="str">
        <f aca="false">IF(AH86&lt;&gt;"",MAX(Z$3:Z85)+1,"")</f>
        <v/>
      </c>
      <c r="AA86" s="1" t="str">
        <f aca="false">IF(AI86&lt;&gt;"",MAX(AA$3:AA85)+1,"")</f>
        <v/>
      </c>
      <c r="AB86" s="1" t="str">
        <f aca="false">IF(AJ86&lt;&gt;"",MAX(AB$3:AB85)+1,"")</f>
        <v/>
      </c>
      <c r="AC86" s="1" t="str">
        <f aca="false">IF(AK86&lt;&gt;"",MAX(AC$3:AC85)+1,"")</f>
        <v/>
      </c>
      <c r="AD86" s="1" t="str">
        <f aca="false">IF(AL86&lt;&gt;"",MAX(AD$3:AD85)+1,"")</f>
        <v/>
      </c>
      <c r="AF86" s="1" t="str">
        <f aca="false">IF(B86="","",IF(COUNTIF(AF$3:$AI85,B86)=0,B86,""))</f>
        <v/>
      </c>
      <c r="AG86" s="1" t="str">
        <f aca="false">IF(C86&lt;&gt;"",IF(B86="","",IF($B86='Determinazione classe'!$D$57,IF(COUNTIF(AG$3:$AG85,$C86)=0,$C86,""),"")),"")</f>
        <v/>
      </c>
      <c r="AH86" s="1" t="str">
        <f aca="false">IF(D86&lt;&gt;"",IF(B86="","",IF(AND($B86='Determinazione classe'!$D$57,$C86='Determinazione classe'!$D$58),IF(COUNTIF(AH$3:AH85,$D86)=0,$D86,""),"")),"")</f>
        <v/>
      </c>
      <c r="AI86" s="1" t="str">
        <f aca="false">IF(E86&lt;&gt;"",IF(B86="","",IF(AND($B86='Determinazione classe'!$D$57,$C86='Determinazione classe'!$D$58,$D86='Determinazione classe'!$D$59),IF(COUNTIF(AI$3:AI85,$E86)=0,$E86,""),"")),"")</f>
        <v/>
      </c>
      <c r="AJ86" s="1" t="str">
        <f aca="false">IF(F86&lt;&gt;"",IF(B86="","",IF(AND($B86='Determinazione classe'!$D$57,$C86='Determinazione classe'!$D$58,$D86='Determinazione classe'!$D$59,$E86='Determinazione classe'!$D$60),IF(COUNTIF(AJ$3:AJ85,$F86)=0,$F86,""),"")),"")</f>
        <v/>
      </c>
      <c r="AK86" s="1" t="str">
        <f aca="false">IF(G86&lt;&gt;"",IF(B86="","",IF(AND($B86='Determinazione classe'!$D$57,$C86='Determinazione classe'!$D$58,$D86='Determinazione classe'!$D$59,$E86='Determinazione classe'!$D$60,$F86='Determinazione classe'!$D$61),IF(COUNTIF(AK$3:AK85,$G86)=0,$G86,""),"")),"")</f>
        <v/>
      </c>
      <c r="AL86" s="1" t="str">
        <f aca="false">IF(H86&lt;&gt;"",IF(B86="","",IF(AND($B86='Determinazione classe'!$D$57,$C86='Determinazione classe'!$D$58,$D86='Determinazione classe'!$D$59,$E86='Determinazione classe'!$D$60,$F86='Determinazione classe'!$D$61,$G86='Determinazione classe'!$D$62),IF(COUNTIF(AL$3:AL85,$H86)=0,$H86,""),"")),"")</f>
        <v/>
      </c>
      <c r="AR86" s="1" t="n">
        <f aca="false">+AR85+1</f>
        <v>84</v>
      </c>
      <c r="AS86" s="978" t="str">
        <f aca="false">IFERROR(VLOOKUP(AR86,BC:BK,9,FALSE()),"")</f>
        <v/>
      </c>
      <c r="AT86" s="978" t="str">
        <f aca="false">IFERROR(VLOOKUP($O86,BD:BL,9,FALSE()),"")</f>
        <v/>
      </c>
      <c r="AU86" s="978" t="str">
        <f aca="false">IFERROR(VLOOKUP($O86,BE:BM,9,FALSE()),"")</f>
        <v/>
      </c>
      <c r="AV86" s="978" t="str">
        <f aca="false">IFERROR(VLOOKUP($O86,BF:BN,9,FALSE()),"")</f>
        <v/>
      </c>
      <c r="AW86" s="978" t="str">
        <f aca="false">IFERROR(VLOOKUP($O86,BG:BO,9,FALSE()),"")</f>
        <v/>
      </c>
      <c r="AX86" s="978" t="str">
        <f aca="false">IFERROR(VLOOKUP($O86,BH:BP,9,FALSE()),"")</f>
        <v/>
      </c>
      <c r="AY86" s="978" t="str">
        <f aca="false">IFERROR(VLOOKUP($O86,BI:BQ,9,FALSE()),"")</f>
        <v/>
      </c>
      <c r="BC86" s="1" t="str">
        <f aca="false">IF(BK86&lt;&gt;"",MAX(BC$3:BC85)+1,"")</f>
        <v/>
      </c>
      <c r="BD86" s="1" t="str">
        <f aca="false">IF(BL86&lt;&gt;"",MAX(BD$3:BD85)+1,"")</f>
        <v/>
      </c>
      <c r="BE86" s="1" t="str">
        <f aca="false">IF(BM86&lt;&gt;"",MAX(BE$3:BE85)+1,"")</f>
        <v/>
      </c>
      <c r="BF86" s="1" t="str">
        <f aca="false">IF(BN86&lt;&gt;"",MAX(BF$3:BF85)+1,"")</f>
        <v/>
      </c>
      <c r="BG86" s="1" t="str">
        <f aca="false">IF(BO86&lt;&gt;"",MAX(BG$3:BG85)+1,"")</f>
        <v/>
      </c>
      <c r="BH86" s="1" t="str">
        <f aca="false">IF(BP86&lt;&gt;"",MAX(BH$3:BH85)+1,"")</f>
        <v/>
      </c>
      <c r="BI86" s="1" t="str">
        <f aca="false">IF(BQ86&lt;&gt;"",MAX(BI$3:BI85)+1,"")</f>
        <v/>
      </c>
      <c r="BK86" s="1" t="str">
        <f aca="false">IF(B86&lt;&gt;"",IF(COUNTIF(BK$3:BK85,B86)&gt;0,"",B86),"")</f>
        <v/>
      </c>
      <c r="BL86" s="1" t="str">
        <f aca="false">IF(C86&lt;&gt;"",IF(COUNTIF(BL$3:BL85,C86)&gt;0,"",C86),"")</f>
        <v/>
      </c>
      <c r="BM86" s="1" t="str">
        <f aca="false">IF(D86&lt;&gt;"",IF(COUNTIF(BM$3:BM85,D86)&gt;0,"",D86),"")</f>
        <v/>
      </c>
      <c r="BN86" s="1" t="str">
        <f aca="false">IF(E86&lt;&gt;"",IF(COUNTIF(BN$3:BN85,E86)&gt;0,"",E86),"")</f>
        <v/>
      </c>
      <c r="BO86" s="1" t="str">
        <f aca="false">IF(F86&lt;&gt;"",IF(COUNTIF(BO$3:BO85,F86)&gt;0,"",F86),"")</f>
        <v/>
      </c>
      <c r="BP86" s="1" t="str">
        <f aca="false">IF(G86&lt;&gt;"",IF(COUNTIF(BP$3:BP85,G86)&gt;0,"",G86),"")</f>
        <v/>
      </c>
      <c r="BQ86" s="1" t="str">
        <f aca="false">IF(H86&lt;&gt;"",IF(COUNTIF(BQ$3:BQ85,H86)&gt;0,"",H86),"")</f>
        <v/>
      </c>
    </row>
    <row r="87" customFormat="false" ht="12.75" hidden="false" customHeight="false" outlineLevel="0" collapsed="false">
      <c r="A87" s="1017" t="str">
        <f aca="false">CONCATENATE(B87,C87,D87,E87,F87,G87,H87)</f>
        <v/>
      </c>
      <c r="B87" s="1001"/>
      <c r="C87" s="1001"/>
      <c r="D87" s="1001"/>
      <c r="E87" s="1001"/>
      <c r="F87" s="1001"/>
      <c r="G87" s="1001"/>
      <c r="H87" s="1001"/>
      <c r="I87" s="1020"/>
      <c r="J87" s="1021"/>
      <c r="K87" s="1021"/>
      <c r="L87" s="1023"/>
      <c r="M87" s="1024"/>
      <c r="O87" s="1" t="n">
        <f aca="false">+O86+1</f>
        <v>85</v>
      </c>
      <c r="P87" s="978" t="str">
        <f aca="false">IFERROR(VLOOKUP(O86,X:AF,9,FALSE()),"")</f>
        <v/>
      </c>
      <c r="Q87" s="978" t="str">
        <f aca="false">IFERROR(VLOOKUP(O87,Y:AG,9,FALSE()),"")</f>
        <v/>
      </c>
      <c r="R87" s="978" t="str">
        <f aca="false">IFERROR(VLOOKUP(O87,Z:AH,9,FALSE()),"")</f>
        <v/>
      </c>
      <c r="S87" s="978" t="str">
        <f aca="false">IFERROR(VLOOKUP($O87,AA:AI,9,FALSE()),"")</f>
        <v/>
      </c>
      <c r="T87" s="978" t="str">
        <f aca="false">IFERROR(VLOOKUP($O87,AB:AJ,9,FALSE()),"")</f>
        <v/>
      </c>
      <c r="U87" s="978" t="str">
        <f aca="false">IFERROR(VLOOKUP($O87,AC:AK,9,FALSE()),"")</f>
        <v/>
      </c>
      <c r="V87" s="978" t="str">
        <f aca="false">IFERROR(VLOOKUP($O87,AD:AL,9,FALSE()),"")</f>
        <v/>
      </c>
      <c r="X87" s="1" t="str">
        <f aca="false">IF(AF87&lt;&gt;"",MAX(X$3:X86)+1,"")</f>
        <v/>
      </c>
      <c r="Y87" s="1" t="str">
        <f aca="false">IF(AG87&lt;&gt;"",MAX(Y$3:Y86)+1,"")</f>
        <v/>
      </c>
      <c r="Z87" s="1" t="str">
        <f aca="false">IF(AH87&lt;&gt;"",MAX(Z$3:Z86)+1,"")</f>
        <v/>
      </c>
      <c r="AA87" s="1" t="str">
        <f aca="false">IF(AI87&lt;&gt;"",MAX(AA$3:AA86)+1,"")</f>
        <v/>
      </c>
      <c r="AB87" s="1" t="str">
        <f aca="false">IF(AJ87&lt;&gt;"",MAX(AB$3:AB86)+1,"")</f>
        <v/>
      </c>
      <c r="AC87" s="1" t="str">
        <f aca="false">IF(AK87&lt;&gt;"",MAX(AC$3:AC86)+1,"")</f>
        <v/>
      </c>
      <c r="AD87" s="1" t="str">
        <f aca="false">IF(AL87&lt;&gt;"",MAX(AD$3:AD86)+1,"")</f>
        <v/>
      </c>
      <c r="AF87" s="1" t="str">
        <f aca="false">IF(B87="","",IF(COUNTIF(AF$3:$AI86,B87)=0,B87,""))</f>
        <v/>
      </c>
      <c r="AG87" s="1" t="str">
        <f aca="false">IF(C87&lt;&gt;"",IF(B87="","",IF($B87='Determinazione classe'!$D$57,IF(COUNTIF(AG$3:$AG86,$C87)=0,$C87,""),"")),"")</f>
        <v/>
      </c>
      <c r="AH87" s="1" t="str">
        <f aca="false">IF(D87&lt;&gt;"",IF(B87="","",IF(AND($B87='Determinazione classe'!$D$57,$C87='Determinazione classe'!$D$58),IF(COUNTIF(AH$3:AH86,$D87)=0,$D87,""),"")),"")</f>
        <v/>
      </c>
      <c r="AI87" s="1" t="str">
        <f aca="false">IF(E87&lt;&gt;"",IF(B87="","",IF(AND($B87='Determinazione classe'!$D$57,$C87='Determinazione classe'!$D$58,$D87='Determinazione classe'!$D$59),IF(COUNTIF(AI$3:AI86,$E87)=0,$E87,""),"")),"")</f>
        <v/>
      </c>
      <c r="AJ87" s="1" t="str">
        <f aca="false">IF(F87&lt;&gt;"",IF(B87="","",IF(AND($B87='Determinazione classe'!$D$57,$C87='Determinazione classe'!$D$58,$D87='Determinazione classe'!$D$59,$E87='Determinazione classe'!$D$60),IF(COUNTIF(AJ$3:AJ86,$F87)=0,$F87,""),"")),"")</f>
        <v/>
      </c>
      <c r="AK87" s="1" t="str">
        <f aca="false">IF(G87&lt;&gt;"",IF(B87="","",IF(AND($B87='Determinazione classe'!$D$57,$C87='Determinazione classe'!$D$58,$D87='Determinazione classe'!$D$59,$E87='Determinazione classe'!$D$60,$F87='Determinazione classe'!$D$61),IF(COUNTIF(AK$3:AK86,$G87)=0,$G87,""),"")),"")</f>
        <v/>
      </c>
      <c r="AL87" s="1" t="str">
        <f aca="false">IF(H87&lt;&gt;"",IF(B87="","",IF(AND($B87='Determinazione classe'!$D$57,$C87='Determinazione classe'!$D$58,$D87='Determinazione classe'!$D$59,$E87='Determinazione classe'!$D$60,$F87='Determinazione classe'!$D$61,$G87='Determinazione classe'!$D$62),IF(COUNTIF(AL$3:AL86,$H87)=0,$H87,""),"")),"")</f>
        <v/>
      </c>
      <c r="AR87" s="1" t="n">
        <f aca="false">+AR86+1</f>
        <v>85</v>
      </c>
      <c r="AS87" s="978" t="str">
        <f aca="false">IFERROR(VLOOKUP(AR87,BC:BK,9,FALSE()),"")</f>
        <v/>
      </c>
      <c r="AT87" s="978" t="str">
        <f aca="false">IFERROR(VLOOKUP($O87,BD:BL,9,FALSE()),"")</f>
        <v/>
      </c>
      <c r="AU87" s="978" t="str">
        <f aca="false">IFERROR(VLOOKUP($O87,BE:BM,9,FALSE()),"")</f>
        <v/>
      </c>
      <c r="AV87" s="978" t="str">
        <f aca="false">IFERROR(VLOOKUP($O87,BF:BN,9,FALSE()),"")</f>
        <v/>
      </c>
      <c r="AW87" s="978" t="str">
        <f aca="false">IFERROR(VLOOKUP($O87,BG:BO,9,FALSE()),"")</f>
        <v/>
      </c>
      <c r="AX87" s="978" t="str">
        <f aca="false">IFERROR(VLOOKUP($O87,BH:BP,9,FALSE()),"")</f>
        <v/>
      </c>
      <c r="AY87" s="978" t="str">
        <f aca="false">IFERROR(VLOOKUP($O87,BI:BQ,9,FALSE()),"")</f>
        <v/>
      </c>
      <c r="BC87" s="1" t="str">
        <f aca="false">IF(BK87&lt;&gt;"",MAX(BC$3:BC86)+1,"")</f>
        <v/>
      </c>
      <c r="BD87" s="1" t="str">
        <f aca="false">IF(BL87&lt;&gt;"",MAX(BD$3:BD86)+1,"")</f>
        <v/>
      </c>
      <c r="BE87" s="1" t="str">
        <f aca="false">IF(BM87&lt;&gt;"",MAX(BE$3:BE86)+1,"")</f>
        <v/>
      </c>
      <c r="BF87" s="1" t="str">
        <f aca="false">IF(BN87&lt;&gt;"",MAX(BF$3:BF86)+1,"")</f>
        <v/>
      </c>
      <c r="BG87" s="1" t="str">
        <f aca="false">IF(BO87&lt;&gt;"",MAX(BG$3:BG86)+1,"")</f>
        <v/>
      </c>
      <c r="BH87" s="1" t="str">
        <f aca="false">IF(BP87&lt;&gt;"",MAX(BH$3:BH86)+1,"")</f>
        <v/>
      </c>
      <c r="BI87" s="1" t="str">
        <f aca="false">IF(BQ87&lt;&gt;"",MAX(BI$3:BI86)+1,"")</f>
        <v/>
      </c>
      <c r="BK87" s="1" t="str">
        <f aca="false">IF(B87&lt;&gt;"",IF(COUNTIF(BK$3:BK86,B87)&gt;0,"",B87),"")</f>
        <v/>
      </c>
      <c r="BL87" s="1" t="str">
        <f aca="false">IF(C87&lt;&gt;"",IF(COUNTIF(BL$3:BL86,C87)&gt;0,"",C87),"")</f>
        <v/>
      </c>
      <c r="BM87" s="1" t="str">
        <f aca="false">IF(D87&lt;&gt;"",IF(COUNTIF(BM$3:BM86,D87)&gt;0,"",D87),"")</f>
        <v/>
      </c>
      <c r="BN87" s="1" t="str">
        <f aca="false">IF(E87&lt;&gt;"",IF(COUNTIF(BN$3:BN86,E87)&gt;0,"",E87),"")</f>
        <v/>
      </c>
      <c r="BO87" s="1" t="str">
        <f aca="false">IF(F87&lt;&gt;"",IF(COUNTIF(BO$3:BO86,F87)&gt;0,"",F87),"")</f>
        <v/>
      </c>
      <c r="BP87" s="1" t="str">
        <f aca="false">IF(G87&lt;&gt;"",IF(COUNTIF(BP$3:BP86,G87)&gt;0,"",G87),"")</f>
        <v/>
      </c>
      <c r="BQ87" s="1" t="str">
        <f aca="false">IF(H87&lt;&gt;"",IF(COUNTIF(BQ$3:BQ86,H87)&gt;0,"",H87),"")</f>
        <v/>
      </c>
    </row>
    <row r="88" customFormat="false" ht="12.75" hidden="false" customHeight="false" outlineLevel="0" collapsed="false">
      <c r="A88" s="1017" t="str">
        <f aca="false">CONCATENATE(B88,C88,D88,E88,F88,G88,H88)</f>
        <v/>
      </c>
      <c r="B88" s="1001"/>
      <c r="C88" s="1001"/>
      <c r="D88" s="1001"/>
      <c r="E88" s="1001"/>
      <c r="F88" s="1001"/>
      <c r="G88" s="1001"/>
      <c r="H88" s="1001"/>
      <c r="I88" s="1020"/>
      <c r="J88" s="1021"/>
      <c r="K88" s="1021"/>
      <c r="L88" s="1023"/>
      <c r="M88" s="1024"/>
      <c r="O88" s="1" t="n">
        <f aca="false">+O87+1</f>
        <v>86</v>
      </c>
      <c r="P88" s="978" t="str">
        <f aca="false">IFERROR(VLOOKUP(O87,X:AF,9,FALSE()),"")</f>
        <v/>
      </c>
      <c r="Q88" s="978" t="str">
        <f aca="false">IFERROR(VLOOKUP(O88,Y:AG,9,FALSE()),"")</f>
        <v/>
      </c>
      <c r="R88" s="978" t="str">
        <f aca="false">IFERROR(VLOOKUP(O88,Z:AH,9,FALSE()),"")</f>
        <v/>
      </c>
      <c r="S88" s="978" t="str">
        <f aca="false">IFERROR(VLOOKUP($O88,AA:AI,9,FALSE()),"")</f>
        <v/>
      </c>
      <c r="T88" s="978" t="str">
        <f aca="false">IFERROR(VLOOKUP($O88,AB:AJ,9,FALSE()),"")</f>
        <v/>
      </c>
      <c r="U88" s="978" t="str">
        <f aca="false">IFERROR(VLOOKUP($O88,AC:AK,9,FALSE()),"")</f>
        <v/>
      </c>
      <c r="V88" s="978" t="str">
        <f aca="false">IFERROR(VLOOKUP($O88,AD:AL,9,FALSE()),"")</f>
        <v/>
      </c>
      <c r="X88" s="1" t="str">
        <f aca="false">IF(AF88&lt;&gt;"",MAX(X$3:X87)+1,"")</f>
        <v/>
      </c>
      <c r="Y88" s="1" t="str">
        <f aca="false">IF(AG88&lt;&gt;"",MAX(Y$3:Y87)+1,"")</f>
        <v/>
      </c>
      <c r="Z88" s="1" t="str">
        <f aca="false">IF(AH88&lt;&gt;"",MAX(Z$3:Z87)+1,"")</f>
        <v/>
      </c>
      <c r="AA88" s="1" t="str">
        <f aca="false">IF(AI88&lt;&gt;"",MAX(AA$3:AA87)+1,"")</f>
        <v/>
      </c>
      <c r="AB88" s="1" t="str">
        <f aca="false">IF(AJ88&lt;&gt;"",MAX(AB$3:AB87)+1,"")</f>
        <v/>
      </c>
      <c r="AC88" s="1" t="str">
        <f aca="false">IF(AK88&lt;&gt;"",MAX(AC$3:AC87)+1,"")</f>
        <v/>
      </c>
      <c r="AD88" s="1" t="str">
        <f aca="false">IF(AL88&lt;&gt;"",MAX(AD$3:AD87)+1,"")</f>
        <v/>
      </c>
      <c r="AF88" s="1" t="str">
        <f aca="false">IF(B88="","",IF(COUNTIF(AF$3:$AI87,B88)=0,B88,""))</f>
        <v/>
      </c>
      <c r="AG88" s="1" t="str">
        <f aca="false">IF(C88&lt;&gt;"",IF(B88="","",IF($B88='Determinazione classe'!$D$57,IF(COUNTIF(AG$3:$AG87,$C88)=0,$C88,""),"")),"")</f>
        <v/>
      </c>
      <c r="AH88" s="1" t="str">
        <f aca="false">IF(D88&lt;&gt;"",IF(B88="","",IF(AND($B88='Determinazione classe'!$D$57,$C88='Determinazione classe'!$D$58),IF(COUNTIF(AH$3:AH87,$D88)=0,$D88,""),"")),"")</f>
        <v/>
      </c>
      <c r="AI88" s="1" t="str">
        <f aca="false">IF(E88&lt;&gt;"",IF(B88="","",IF(AND($B88='Determinazione classe'!$D$57,$C88='Determinazione classe'!$D$58,$D88='Determinazione classe'!$D$59),IF(COUNTIF(AI$3:AI87,$E88)=0,$E88,""),"")),"")</f>
        <v/>
      </c>
      <c r="AJ88" s="1" t="str">
        <f aca="false">IF(F88&lt;&gt;"",IF(B88="","",IF(AND($B88='Determinazione classe'!$D$57,$C88='Determinazione classe'!$D$58,$D88='Determinazione classe'!$D$59,$E88='Determinazione classe'!$D$60),IF(COUNTIF(AJ$3:AJ87,$F88)=0,$F88,""),"")),"")</f>
        <v/>
      </c>
      <c r="AK88" s="1" t="str">
        <f aca="false">IF(G88&lt;&gt;"",IF(B88="","",IF(AND($B88='Determinazione classe'!$D$57,$C88='Determinazione classe'!$D$58,$D88='Determinazione classe'!$D$59,$E88='Determinazione classe'!$D$60,$F88='Determinazione classe'!$D$61),IF(COUNTIF(AK$3:AK87,$G88)=0,$G88,""),"")),"")</f>
        <v/>
      </c>
      <c r="AL88" s="1" t="str">
        <f aca="false">IF(H88&lt;&gt;"",IF(B88="","",IF(AND($B88='Determinazione classe'!$D$57,$C88='Determinazione classe'!$D$58,$D88='Determinazione classe'!$D$59,$E88='Determinazione classe'!$D$60,$F88='Determinazione classe'!$D$61,$G88='Determinazione classe'!$D$62),IF(COUNTIF(AL$3:AL87,$H88)=0,$H88,""),"")),"")</f>
        <v/>
      </c>
      <c r="AR88" s="1" t="n">
        <f aca="false">+AR87+1</f>
        <v>86</v>
      </c>
      <c r="AS88" s="978" t="str">
        <f aca="false">IFERROR(VLOOKUP(AR88,BC:BK,9,FALSE()),"")</f>
        <v/>
      </c>
      <c r="AT88" s="978" t="str">
        <f aca="false">IFERROR(VLOOKUP($O88,BD:BL,9,FALSE()),"")</f>
        <v/>
      </c>
      <c r="AU88" s="978" t="str">
        <f aca="false">IFERROR(VLOOKUP($O88,BE:BM,9,FALSE()),"")</f>
        <v/>
      </c>
      <c r="AV88" s="978" t="str">
        <f aca="false">IFERROR(VLOOKUP($O88,BF:BN,9,FALSE()),"")</f>
        <v/>
      </c>
      <c r="AW88" s="978" t="str">
        <f aca="false">IFERROR(VLOOKUP($O88,BG:BO,9,FALSE()),"")</f>
        <v/>
      </c>
      <c r="AX88" s="978" t="str">
        <f aca="false">IFERROR(VLOOKUP($O88,BH:BP,9,FALSE()),"")</f>
        <v/>
      </c>
      <c r="AY88" s="978" t="str">
        <f aca="false">IFERROR(VLOOKUP($O88,BI:BQ,9,FALSE()),"")</f>
        <v/>
      </c>
      <c r="BC88" s="1" t="str">
        <f aca="false">IF(BK88&lt;&gt;"",MAX(BC$3:BC87)+1,"")</f>
        <v/>
      </c>
      <c r="BD88" s="1" t="str">
        <f aca="false">IF(BL88&lt;&gt;"",MAX(BD$3:BD87)+1,"")</f>
        <v/>
      </c>
      <c r="BE88" s="1" t="str">
        <f aca="false">IF(BM88&lt;&gt;"",MAX(BE$3:BE87)+1,"")</f>
        <v/>
      </c>
      <c r="BF88" s="1" t="str">
        <f aca="false">IF(BN88&lt;&gt;"",MAX(BF$3:BF87)+1,"")</f>
        <v/>
      </c>
      <c r="BG88" s="1" t="str">
        <f aca="false">IF(BO88&lt;&gt;"",MAX(BG$3:BG87)+1,"")</f>
        <v/>
      </c>
      <c r="BH88" s="1" t="str">
        <f aca="false">IF(BP88&lt;&gt;"",MAX(BH$3:BH87)+1,"")</f>
        <v/>
      </c>
      <c r="BI88" s="1" t="str">
        <f aca="false">IF(BQ88&lt;&gt;"",MAX(BI$3:BI87)+1,"")</f>
        <v/>
      </c>
      <c r="BK88" s="1" t="str">
        <f aca="false">IF(B88&lt;&gt;"",IF(COUNTIF(BK$3:BK87,B88)&gt;0,"",B88),"")</f>
        <v/>
      </c>
      <c r="BL88" s="1" t="str">
        <f aca="false">IF(C88&lt;&gt;"",IF(COUNTIF(BL$3:BL87,C88)&gt;0,"",C88),"")</f>
        <v/>
      </c>
      <c r="BM88" s="1" t="str">
        <f aca="false">IF(D88&lt;&gt;"",IF(COUNTIF(BM$3:BM87,D88)&gt;0,"",D88),"")</f>
        <v/>
      </c>
      <c r="BN88" s="1" t="str">
        <f aca="false">IF(E88&lt;&gt;"",IF(COUNTIF(BN$3:BN87,E88)&gt;0,"",E88),"")</f>
        <v/>
      </c>
      <c r="BO88" s="1" t="str">
        <f aca="false">IF(F88&lt;&gt;"",IF(COUNTIF(BO$3:BO87,F88)&gt;0,"",F88),"")</f>
        <v/>
      </c>
      <c r="BP88" s="1" t="str">
        <f aca="false">IF(G88&lt;&gt;"",IF(COUNTIF(BP$3:BP87,G88)&gt;0,"",G88),"")</f>
        <v/>
      </c>
      <c r="BQ88" s="1" t="str">
        <f aca="false">IF(H88&lt;&gt;"",IF(COUNTIF(BQ$3:BQ87,H88)&gt;0,"",H88),"")</f>
        <v/>
      </c>
    </row>
    <row r="89" customFormat="false" ht="12.75" hidden="false" customHeight="false" outlineLevel="0" collapsed="false">
      <c r="A89" s="1017" t="str">
        <f aca="false">CONCATENATE(B89,C89,D89,E89,F89,G89,H89)</f>
        <v/>
      </c>
      <c r="B89" s="1001"/>
      <c r="C89" s="1001"/>
      <c r="D89" s="1001"/>
      <c r="E89" s="1001"/>
      <c r="F89" s="1001"/>
      <c r="G89" s="1001"/>
      <c r="H89" s="1001"/>
      <c r="I89" s="1020"/>
      <c r="J89" s="1021"/>
      <c r="K89" s="1021"/>
      <c r="L89" s="1023"/>
      <c r="M89" s="1024"/>
      <c r="O89" s="1" t="n">
        <f aca="false">+O88+1</f>
        <v>87</v>
      </c>
      <c r="P89" s="978" t="str">
        <f aca="false">IFERROR(VLOOKUP(O88,X:AF,9,FALSE()),"")</f>
        <v/>
      </c>
      <c r="Q89" s="978" t="str">
        <f aca="false">IFERROR(VLOOKUP(O89,Y:AG,9,FALSE()),"")</f>
        <v/>
      </c>
      <c r="R89" s="978" t="str">
        <f aca="false">IFERROR(VLOOKUP(O89,Z:AH,9,FALSE()),"")</f>
        <v/>
      </c>
      <c r="S89" s="978" t="str">
        <f aca="false">IFERROR(VLOOKUP($O89,AA:AI,9,FALSE()),"")</f>
        <v/>
      </c>
      <c r="T89" s="978" t="str">
        <f aca="false">IFERROR(VLOOKUP($O89,AB:AJ,9,FALSE()),"")</f>
        <v/>
      </c>
      <c r="U89" s="978" t="str">
        <f aca="false">IFERROR(VLOOKUP($O89,AC:AK,9,FALSE()),"")</f>
        <v/>
      </c>
      <c r="V89" s="978" t="str">
        <f aca="false">IFERROR(VLOOKUP($O89,AD:AL,9,FALSE()),"")</f>
        <v/>
      </c>
      <c r="X89" s="1" t="str">
        <f aca="false">IF(AF89&lt;&gt;"",MAX(X$3:X88)+1,"")</f>
        <v/>
      </c>
      <c r="Y89" s="1" t="str">
        <f aca="false">IF(AG89&lt;&gt;"",MAX(Y$3:Y88)+1,"")</f>
        <v/>
      </c>
      <c r="Z89" s="1" t="str">
        <f aca="false">IF(AH89&lt;&gt;"",MAX(Z$3:Z88)+1,"")</f>
        <v/>
      </c>
      <c r="AA89" s="1" t="str">
        <f aca="false">IF(AI89&lt;&gt;"",MAX(AA$3:AA88)+1,"")</f>
        <v/>
      </c>
      <c r="AB89" s="1" t="str">
        <f aca="false">IF(AJ89&lt;&gt;"",MAX(AB$3:AB88)+1,"")</f>
        <v/>
      </c>
      <c r="AC89" s="1" t="str">
        <f aca="false">IF(AK89&lt;&gt;"",MAX(AC$3:AC88)+1,"")</f>
        <v/>
      </c>
      <c r="AD89" s="1" t="str">
        <f aca="false">IF(AL89&lt;&gt;"",MAX(AD$3:AD88)+1,"")</f>
        <v/>
      </c>
      <c r="AF89" s="1" t="str">
        <f aca="false">IF(B89="","",IF(COUNTIF(AF$3:$AI88,B89)=0,B89,""))</f>
        <v/>
      </c>
      <c r="AG89" s="1" t="str">
        <f aca="false">IF(C89&lt;&gt;"",IF(B89="","",IF($B89='Determinazione classe'!$D$57,IF(COUNTIF(AG$3:$AG88,$C89)=0,$C89,""),"")),"")</f>
        <v/>
      </c>
      <c r="AH89" s="1" t="str">
        <f aca="false">IF(D89&lt;&gt;"",IF(B89="","",IF(AND($B89='Determinazione classe'!$D$57,$C89='Determinazione classe'!$D$58),IF(COUNTIF(AH$3:AH88,$D89)=0,$D89,""),"")),"")</f>
        <v/>
      </c>
      <c r="AI89" s="1" t="str">
        <f aca="false">IF(E89&lt;&gt;"",IF(B89="","",IF(AND($B89='Determinazione classe'!$D$57,$C89='Determinazione classe'!$D$58,$D89='Determinazione classe'!$D$59),IF(COUNTIF(AI$3:AI88,$E89)=0,$E89,""),"")),"")</f>
        <v/>
      </c>
      <c r="AJ89" s="1" t="str">
        <f aca="false">IF(F89&lt;&gt;"",IF(B89="","",IF(AND($B89='Determinazione classe'!$D$57,$C89='Determinazione classe'!$D$58,$D89='Determinazione classe'!$D$59,$E89='Determinazione classe'!$D$60),IF(COUNTIF(AJ$3:AJ88,$F89)=0,$F89,""),"")),"")</f>
        <v/>
      </c>
      <c r="AK89" s="1" t="str">
        <f aca="false">IF(G89&lt;&gt;"",IF(B89="","",IF(AND($B89='Determinazione classe'!$D$57,$C89='Determinazione classe'!$D$58,$D89='Determinazione classe'!$D$59,$E89='Determinazione classe'!$D$60,$F89='Determinazione classe'!$D$61),IF(COUNTIF(AK$3:AK88,$G89)=0,$G89,""),"")),"")</f>
        <v/>
      </c>
      <c r="AL89" s="1" t="str">
        <f aca="false">IF(H89&lt;&gt;"",IF(B89="","",IF(AND($B89='Determinazione classe'!$D$57,$C89='Determinazione classe'!$D$58,$D89='Determinazione classe'!$D$59,$E89='Determinazione classe'!$D$60,$F89='Determinazione classe'!$D$61,$G89='Determinazione classe'!$D$62),IF(COUNTIF(AL$3:AL88,$H89)=0,$H89,""),"")),"")</f>
        <v/>
      </c>
      <c r="AR89" s="1" t="n">
        <f aca="false">+AR88+1</f>
        <v>87</v>
      </c>
      <c r="AS89" s="978" t="str">
        <f aca="false">IFERROR(VLOOKUP(AR89,BC:BK,9,FALSE()),"")</f>
        <v/>
      </c>
      <c r="AT89" s="978" t="str">
        <f aca="false">IFERROR(VLOOKUP($O89,BD:BL,9,FALSE()),"")</f>
        <v/>
      </c>
      <c r="AU89" s="978" t="str">
        <f aca="false">IFERROR(VLOOKUP($O89,BE:BM,9,FALSE()),"")</f>
        <v/>
      </c>
      <c r="AV89" s="978" t="str">
        <f aca="false">IFERROR(VLOOKUP($O89,BF:BN,9,FALSE()),"")</f>
        <v/>
      </c>
      <c r="AW89" s="978" t="str">
        <f aca="false">IFERROR(VLOOKUP($O89,BG:BO,9,FALSE()),"")</f>
        <v/>
      </c>
      <c r="AX89" s="978" t="str">
        <f aca="false">IFERROR(VLOOKUP($O89,BH:BP,9,FALSE()),"")</f>
        <v/>
      </c>
      <c r="AY89" s="978" t="str">
        <f aca="false">IFERROR(VLOOKUP($O89,BI:BQ,9,FALSE()),"")</f>
        <v/>
      </c>
      <c r="BC89" s="1" t="str">
        <f aca="false">IF(BK89&lt;&gt;"",MAX(BC$3:BC88)+1,"")</f>
        <v/>
      </c>
      <c r="BD89" s="1" t="str">
        <f aca="false">IF(BL89&lt;&gt;"",MAX(BD$3:BD88)+1,"")</f>
        <v/>
      </c>
      <c r="BE89" s="1" t="str">
        <f aca="false">IF(BM89&lt;&gt;"",MAX(BE$3:BE88)+1,"")</f>
        <v/>
      </c>
      <c r="BF89" s="1" t="str">
        <f aca="false">IF(BN89&lt;&gt;"",MAX(BF$3:BF88)+1,"")</f>
        <v/>
      </c>
      <c r="BG89" s="1" t="str">
        <f aca="false">IF(BO89&lt;&gt;"",MAX(BG$3:BG88)+1,"")</f>
        <v/>
      </c>
      <c r="BH89" s="1" t="str">
        <f aca="false">IF(BP89&lt;&gt;"",MAX(BH$3:BH88)+1,"")</f>
        <v/>
      </c>
      <c r="BI89" s="1" t="str">
        <f aca="false">IF(BQ89&lt;&gt;"",MAX(BI$3:BI88)+1,"")</f>
        <v/>
      </c>
      <c r="BK89" s="1" t="str">
        <f aca="false">IF(B89&lt;&gt;"",IF(COUNTIF(BK$3:BK88,B89)&gt;0,"",B89),"")</f>
        <v/>
      </c>
      <c r="BL89" s="1" t="str">
        <f aca="false">IF(C89&lt;&gt;"",IF(COUNTIF(BL$3:BL88,C89)&gt;0,"",C89),"")</f>
        <v/>
      </c>
      <c r="BM89" s="1" t="str">
        <f aca="false">IF(D89&lt;&gt;"",IF(COUNTIF(BM$3:BM88,D89)&gt;0,"",D89),"")</f>
        <v/>
      </c>
      <c r="BN89" s="1" t="str">
        <f aca="false">IF(E89&lt;&gt;"",IF(COUNTIF(BN$3:BN88,E89)&gt;0,"",E89),"")</f>
        <v/>
      </c>
      <c r="BO89" s="1" t="str">
        <f aca="false">IF(F89&lt;&gt;"",IF(COUNTIF(BO$3:BO88,F89)&gt;0,"",F89),"")</f>
        <v/>
      </c>
      <c r="BP89" s="1" t="str">
        <f aca="false">IF(G89&lt;&gt;"",IF(COUNTIF(BP$3:BP88,G89)&gt;0,"",G89),"")</f>
        <v/>
      </c>
      <c r="BQ89" s="1" t="str">
        <f aca="false">IF(H89&lt;&gt;"",IF(COUNTIF(BQ$3:BQ88,H89)&gt;0,"",H89),"")</f>
        <v/>
      </c>
    </row>
    <row r="90" customFormat="false" ht="12.75" hidden="false" customHeight="false" outlineLevel="0" collapsed="false">
      <c r="A90" s="1017" t="str">
        <f aca="false">CONCATENATE(B90,C90,D90,E90,F90,G90,H90)</f>
        <v/>
      </c>
      <c r="B90" s="1001"/>
      <c r="C90" s="1001"/>
      <c r="D90" s="1001"/>
      <c r="E90" s="1001"/>
      <c r="F90" s="1001"/>
      <c r="G90" s="1001"/>
      <c r="H90" s="1001"/>
      <c r="I90" s="1020"/>
      <c r="J90" s="1021"/>
      <c r="K90" s="1021"/>
      <c r="L90" s="1023"/>
      <c r="M90" s="1024"/>
      <c r="O90" s="1" t="n">
        <f aca="false">+O89+1</f>
        <v>88</v>
      </c>
      <c r="P90" s="978" t="str">
        <f aca="false">IFERROR(VLOOKUP(O89,X:AF,9,FALSE()),"")</f>
        <v/>
      </c>
      <c r="Q90" s="978" t="str">
        <f aca="false">IFERROR(VLOOKUP(O90,Y:AG,9,FALSE()),"")</f>
        <v/>
      </c>
      <c r="R90" s="978" t="str">
        <f aca="false">IFERROR(VLOOKUP(O90,Z:AH,9,FALSE()),"")</f>
        <v/>
      </c>
      <c r="S90" s="978" t="str">
        <f aca="false">IFERROR(VLOOKUP($O90,AA:AI,9,FALSE()),"")</f>
        <v/>
      </c>
      <c r="T90" s="978" t="str">
        <f aca="false">IFERROR(VLOOKUP($O90,AB:AJ,9,FALSE()),"")</f>
        <v/>
      </c>
      <c r="U90" s="978" t="str">
        <f aca="false">IFERROR(VLOOKUP($O90,AC:AK,9,FALSE()),"")</f>
        <v/>
      </c>
      <c r="V90" s="978" t="str">
        <f aca="false">IFERROR(VLOOKUP($O90,AD:AL,9,FALSE()),"")</f>
        <v/>
      </c>
      <c r="X90" s="1" t="str">
        <f aca="false">IF(AF90&lt;&gt;"",MAX(X$3:X89)+1,"")</f>
        <v/>
      </c>
      <c r="Y90" s="1" t="str">
        <f aca="false">IF(AG90&lt;&gt;"",MAX(Y$3:Y89)+1,"")</f>
        <v/>
      </c>
      <c r="Z90" s="1" t="str">
        <f aca="false">IF(AH90&lt;&gt;"",MAX(Z$3:Z89)+1,"")</f>
        <v/>
      </c>
      <c r="AA90" s="1" t="str">
        <f aca="false">IF(AI90&lt;&gt;"",MAX(AA$3:AA89)+1,"")</f>
        <v/>
      </c>
      <c r="AB90" s="1" t="str">
        <f aca="false">IF(AJ90&lt;&gt;"",MAX(AB$3:AB89)+1,"")</f>
        <v/>
      </c>
      <c r="AC90" s="1" t="str">
        <f aca="false">IF(AK90&lt;&gt;"",MAX(AC$3:AC89)+1,"")</f>
        <v/>
      </c>
      <c r="AD90" s="1" t="str">
        <f aca="false">IF(AL90&lt;&gt;"",MAX(AD$3:AD89)+1,"")</f>
        <v/>
      </c>
      <c r="AF90" s="1" t="str">
        <f aca="false">IF(B90="","",IF(COUNTIF(AF$3:$AI89,B90)=0,B90,""))</f>
        <v/>
      </c>
      <c r="AG90" s="1" t="str">
        <f aca="false">IF(C90&lt;&gt;"",IF(B90="","",IF($B90='Determinazione classe'!$D$57,IF(COUNTIF(AG$3:$AG89,$C90)=0,$C90,""),"")),"")</f>
        <v/>
      </c>
      <c r="AH90" s="1" t="str">
        <f aca="false">IF(D90&lt;&gt;"",IF(B90="","",IF(AND($B90='Determinazione classe'!$D$57,$C90='Determinazione classe'!$D$58),IF(COUNTIF(AH$3:AH89,$D90)=0,$D90,""),"")),"")</f>
        <v/>
      </c>
      <c r="AI90" s="1" t="str">
        <f aca="false">IF(E90&lt;&gt;"",IF(B90="","",IF(AND($B90='Determinazione classe'!$D$57,$C90='Determinazione classe'!$D$58,$D90='Determinazione classe'!$D$59),IF(COUNTIF(AI$3:AI89,$E90)=0,$E90,""),"")),"")</f>
        <v/>
      </c>
      <c r="AJ90" s="1" t="str">
        <f aca="false">IF(F90&lt;&gt;"",IF(B90="","",IF(AND($B90='Determinazione classe'!$D$57,$C90='Determinazione classe'!$D$58,$D90='Determinazione classe'!$D$59,$E90='Determinazione classe'!$D$60),IF(COUNTIF(AJ$3:AJ89,$F90)=0,$F90,""),"")),"")</f>
        <v/>
      </c>
      <c r="AK90" s="1" t="str">
        <f aca="false">IF(G90&lt;&gt;"",IF(B90="","",IF(AND($B90='Determinazione classe'!$D$57,$C90='Determinazione classe'!$D$58,$D90='Determinazione classe'!$D$59,$E90='Determinazione classe'!$D$60,$F90='Determinazione classe'!$D$61),IF(COUNTIF(AK$3:AK89,$G90)=0,$G90,""),"")),"")</f>
        <v/>
      </c>
      <c r="AL90" s="1" t="str">
        <f aca="false">IF(H90&lt;&gt;"",IF(B90="","",IF(AND($B90='Determinazione classe'!$D$57,$C90='Determinazione classe'!$D$58,$D90='Determinazione classe'!$D$59,$E90='Determinazione classe'!$D$60,$F90='Determinazione classe'!$D$61,$G90='Determinazione classe'!$D$62),IF(COUNTIF(AL$3:AL89,$H90)=0,$H90,""),"")),"")</f>
        <v/>
      </c>
      <c r="AR90" s="1" t="n">
        <f aca="false">+AR89+1</f>
        <v>88</v>
      </c>
      <c r="AS90" s="978" t="str">
        <f aca="false">IFERROR(VLOOKUP(AR90,BC:BK,9,FALSE()),"")</f>
        <v/>
      </c>
      <c r="AT90" s="978" t="str">
        <f aca="false">IFERROR(VLOOKUP($O90,BD:BL,9,FALSE()),"")</f>
        <v/>
      </c>
      <c r="AU90" s="978" t="str">
        <f aca="false">IFERROR(VLOOKUP($O90,BE:BM,9,FALSE()),"")</f>
        <v/>
      </c>
      <c r="AV90" s="978" t="str">
        <f aca="false">IFERROR(VLOOKUP($O90,BF:BN,9,FALSE()),"")</f>
        <v/>
      </c>
      <c r="AW90" s="978" t="str">
        <f aca="false">IFERROR(VLOOKUP($O90,BG:BO,9,FALSE()),"")</f>
        <v/>
      </c>
      <c r="AX90" s="978" t="str">
        <f aca="false">IFERROR(VLOOKUP($O90,BH:BP,9,FALSE()),"")</f>
        <v/>
      </c>
      <c r="AY90" s="978" t="str">
        <f aca="false">IFERROR(VLOOKUP($O90,BI:BQ,9,FALSE()),"")</f>
        <v/>
      </c>
      <c r="BC90" s="1" t="str">
        <f aca="false">IF(BK90&lt;&gt;"",MAX(BC$3:BC89)+1,"")</f>
        <v/>
      </c>
      <c r="BD90" s="1" t="str">
        <f aca="false">IF(BL90&lt;&gt;"",MAX(BD$3:BD89)+1,"")</f>
        <v/>
      </c>
      <c r="BE90" s="1" t="str">
        <f aca="false">IF(BM90&lt;&gt;"",MAX(BE$3:BE89)+1,"")</f>
        <v/>
      </c>
      <c r="BF90" s="1" t="str">
        <f aca="false">IF(BN90&lt;&gt;"",MAX(BF$3:BF89)+1,"")</f>
        <v/>
      </c>
      <c r="BG90" s="1" t="str">
        <f aca="false">IF(BO90&lt;&gt;"",MAX(BG$3:BG89)+1,"")</f>
        <v/>
      </c>
      <c r="BH90" s="1" t="str">
        <f aca="false">IF(BP90&lt;&gt;"",MAX(BH$3:BH89)+1,"")</f>
        <v/>
      </c>
      <c r="BI90" s="1" t="str">
        <f aca="false">IF(BQ90&lt;&gt;"",MAX(BI$3:BI89)+1,"")</f>
        <v/>
      </c>
      <c r="BK90" s="1" t="str">
        <f aca="false">IF(B90&lt;&gt;"",IF(COUNTIF(BK$3:BK89,B90)&gt;0,"",B90),"")</f>
        <v/>
      </c>
      <c r="BL90" s="1" t="str">
        <f aca="false">IF(C90&lt;&gt;"",IF(COUNTIF(BL$3:BL89,C90)&gt;0,"",C90),"")</f>
        <v/>
      </c>
      <c r="BM90" s="1" t="str">
        <f aca="false">IF(D90&lt;&gt;"",IF(COUNTIF(BM$3:BM89,D90)&gt;0,"",D90),"")</f>
        <v/>
      </c>
      <c r="BN90" s="1" t="str">
        <f aca="false">IF(E90&lt;&gt;"",IF(COUNTIF(BN$3:BN89,E90)&gt;0,"",E90),"")</f>
        <v/>
      </c>
      <c r="BO90" s="1" t="str">
        <f aca="false">IF(F90&lt;&gt;"",IF(COUNTIF(BO$3:BO89,F90)&gt;0,"",F90),"")</f>
        <v/>
      </c>
      <c r="BP90" s="1" t="str">
        <f aca="false">IF(G90&lt;&gt;"",IF(COUNTIF(BP$3:BP89,G90)&gt;0,"",G90),"")</f>
        <v/>
      </c>
      <c r="BQ90" s="1" t="str">
        <f aca="false">IF(H90&lt;&gt;"",IF(COUNTIF(BQ$3:BQ89,H90)&gt;0,"",H90),"")</f>
        <v/>
      </c>
    </row>
    <row r="91" customFormat="false" ht="12.75" hidden="false" customHeight="false" outlineLevel="0" collapsed="false">
      <c r="A91" s="1017" t="str">
        <f aca="false">CONCATENATE(B91,C91,D91,E91,F91,G91,H91)</f>
        <v/>
      </c>
      <c r="B91" s="1001"/>
      <c r="C91" s="1001"/>
      <c r="D91" s="1001"/>
      <c r="E91" s="1001"/>
      <c r="F91" s="1001"/>
      <c r="G91" s="1001"/>
      <c r="H91" s="1001"/>
      <c r="I91" s="1020"/>
      <c r="J91" s="1021"/>
      <c r="K91" s="1021"/>
      <c r="L91" s="1023"/>
      <c r="M91" s="1024"/>
      <c r="O91" s="1" t="n">
        <f aca="false">+O90+1</f>
        <v>89</v>
      </c>
      <c r="P91" s="978" t="str">
        <f aca="false">IFERROR(VLOOKUP(O90,X:AF,9,FALSE()),"")</f>
        <v/>
      </c>
      <c r="Q91" s="978" t="str">
        <f aca="false">IFERROR(VLOOKUP(O91,Y:AG,9,FALSE()),"")</f>
        <v/>
      </c>
      <c r="R91" s="978" t="str">
        <f aca="false">IFERROR(VLOOKUP(O91,Z:AH,9,FALSE()),"")</f>
        <v/>
      </c>
      <c r="S91" s="978" t="str">
        <f aca="false">IFERROR(VLOOKUP($O91,AA:AI,9,FALSE()),"")</f>
        <v/>
      </c>
      <c r="T91" s="978" t="str">
        <f aca="false">IFERROR(VLOOKUP($O91,AB:AJ,9,FALSE()),"")</f>
        <v/>
      </c>
      <c r="U91" s="978" t="str">
        <f aca="false">IFERROR(VLOOKUP($O91,AC:AK,9,FALSE()),"")</f>
        <v/>
      </c>
      <c r="V91" s="978" t="str">
        <f aca="false">IFERROR(VLOOKUP($O91,AD:AL,9,FALSE()),"")</f>
        <v/>
      </c>
      <c r="X91" s="1" t="str">
        <f aca="false">IF(AF91&lt;&gt;"",MAX(X$3:X90)+1,"")</f>
        <v/>
      </c>
      <c r="Y91" s="1" t="str">
        <f aca="false">IF(AG91&lt;&gt;"",MAX(Y$3:Y90)+1,"")</f>
        <v/>
      </c>
      <c r="Z91" s="1" t="str">
        <f aca="false">IF(AH91&lt;&gt;"",MAX(Z$3:Z90)+1,"")</f>
        <v/>
      </c>
      <c r="AA91" s="1" t="str">
        <f aca="false">IF(AI91&lt;&gt;"",MAX(AA$3:AA90)+1,"")</f>
        <v/>
      </c>
      <c r="AB91" s="1" t="str">
        <f aca="false">IF(AJ91&lt;&gt;"",MAX(AB$3:AB90)+1,"")</f>
        <v/>
      </c>
      <c r="AC91" s="1" t="str">
        <f aca="false">IF(AK91&lt;&gt;"",MAX(AC$3:AC90)+1,"")</f>
        <v/>
      </c>
      <c r="AD91" s="1" t="str">
        <f aca="false">IF(AL91&lt;&gt;"",MAX(AD$3:AD90)+1,"")</f>
        <v/>
      </c>
      <c r="AF91" s="1" t="str">
        <f aca="false">IF(B91="","",IF(COUNTIF(AF$3:$AI90,B91)=0,B91,""))</f>
        <v/>
      </c>
      <c r="AG91" s="1" t="str">
        <f aca="false">IF(C91&lt;&gt;"",IF(B91="","",IF($B91='Determinazione classe'!$D$57,IF(COUNTIF(AG$3:$AG90,$C91)=0,$C91,""),"")),"")</f>
        <v/>
      </c>
      <c r="AH91" s="1" t="str">
        <f aca="false">IF(D91&lt;&gt;"",IF(B91="","",IF(AND($B91='Determinazione classe'!$D$57,$C91='Determinazione classe'!$D$58),IF(COUNTIF(AH$3:AH90,$D91)=0,$D91,""),"")),"")</f>
        <v/>
      </c>
      <c r="AI91" s="1" t="str">
        <f aca="false">IF(E91&lt;&gt;"",IF(B91="","",IF(AND($B91='Determinazione classe'!$D$57,$C91='Determinazione classe'!$D$58,$D91='Determinazione classe'!$D$59),IF(COUNTIF(AI$3:AI90,$E91)=0,$E91,""),"")),"")</f>
        <v/>
      </c>
      <c r="AJ91" s="1" t="str">
        <f aca="false">IF(F91&lt;&gt;"",IF(B91="","",IF(AND($B91='Determinazione classe'!$D$57,$C91='Determinazione classe'!$D$58,$D91='Determinazione classe'!$D$59,$E91='Determinazione classe'!$D$60),IF(COUNTIF(AJ$3:AJ90,$F91)=0,$F91,""),"")),"")</f>
        <v/>
      </c>
      <c r="AK91" s="1" t="str">
        <f aca="false">IF(G91&lt;&gt;"",IF(B91="","",IF(AND($B91='Determinazione classe'!$D$57,$C91='Determinazione classe'!$D$58,$D91='Determinazione classe'!$D$59,$E91='Determinazione classe'!$D$60,$F91='Determinazione classe'!$D$61),IF(COUNTIF(AK$3:AK90,$G91)=0,$G91,""),"")),"")</f>
        <v/>
      </c>
      <c r="AL91" s="1" t="str">
        <f aca="false">IF(H91&lt;&gt;"",IF(B91="","",IF(AND($B91='Determinazione classe'!$D$57,$C91='Determinazione classe'!$D$58,$D91='Determinazione classe'!$D$59,$E91='Determinazione classe'!$D$60,$F91='Determinazione classe'!$D$61,$G91='Determinazione classe'!$D$62),IF(COUNTIF(AL$3:AL90,$H91)=0,$H91,""),"")),"")</f>
        <v/>
      </c>
      <c r="AR91" s="1" t="n">
        <f aca="false">+AR90+1</f>
        <v>89</v>
      </c>
      <c r="AS91" s="978" t="str">
        <f aca="false">IFERROR(VLOOKUP(AR91,BC:BK,9,FALSE()),"")</f>
        <v/>
      </c>
      <c r="AT91" s="978" t="str">
        <f aca="false">IFERROR(VLOOKUP($O91,BD:BL,9,FALSE()),"")</f>
        <v/>
      </c>
      <c r="AU91" s="978" t="str">
        <f aca="false">IFERROR(VLOOKUP($O91,BE:BM,9,FALSE()),"")</f>
        <v/>
      </c>
      <c r="AV91" s="978" t="str">
        <f aca="false">IFERROR(VLOOKUP($O91,BF:BN,9,FALSE()),"")</f>
        <v/>
      </c>
      <c r="AW91" s="978" t="str">
        <f aca="false">IFERROR(VLOOKUP($O91,BG:BO,9,FALSE()),"")</f>
        <v/>
      </c>
      <c r="AX91" s="978" t="str">
        <f aca="false">IFERROR(VLOOKUP($O91,BH:BP,9,FALSE()),"")</f>
        <v/>
      </c>
      <c r="AY91" s="978" t="str">
        <f aca="false">IFERROR(VLOOKUP($O91,BI:BQ,9,FALSE()),"")</f>
        <v/>
      </c>
      <c r="BC91" s="1" t="str">
        <f aca="false">IF(BK91&lt;&gt;"",MAX(BC$3:BC90)+1,"")</f>
        <v/>
      </c>
      <c r="BD91" s="1" t="str">
        <f aca="false">IF(BL91&lt;&gt;"",MAX(BD$3:BD90)+1,"")</f>
        <v/>
      </c>
      <c r="BE91" s="1" t="str">
        <f aca="false">IF(BM91&lt;&gt;"",MAX(BE$3:BE90)+1,"")</f>
        <v/>
      </c>
      <c r="BF91" s="1" t="str">
        <f aca="false">IF(BN91&lt;&gt;"",MAX(BF$3:BF90)+1,"")</f>
        <v/>
      </c>
      <c r="BG91" s="1" t="str">
        <f aca="false">IF(BO91&lt;&gt;"",MAX(BG$3:BG90)+1,"")</f>
        <v/>
      </c>
      <c r="BH91" s="1" t="str">
        <f aca="false">IF(BP91&lt;&gt;"",MAX(BH$3:BH90)+1,"")</f>
        <v/>
      </c>
      <c r="BI91" s="1" t="str">
        <f aca="false">IF(BQ91&lt;&gt;"",MAX(BI$3:BI90)+1,"")</f>
        <v/>
      </c>
      <c r="BK91" s="1" t="str">
        <f aca="false">IF(B91&lt;&gt;"",IF(COUNTIF(BK$3:BK90,B91)&gt;0,"",B91),"")</f>
        <v/>
      </c>
      <c r="BL91" s="1" t="str">
        <f aca="false">IF(C91&lt;&gt;"",IF(COUNTIF(BL$3:BL90,C91)&gt;0,"",C91),"")</f>
        <v/>
      </c>
      <c r="BM91" s="1" t="str">
        <f aca="false">IF(D91&lt;&gt;"",IF(COUNTIF(BM$3:BM90,D91)&gt;0,"",D91),"")</f>
        <v/>
      </c>
      <c r="BN91" s="1" t="str">
        <f aca="false">IF(E91&lt;&gt;"",IF(COUNTIF(BN$3:BN90,E91)&gt;0,"",E91),"")</f>
        <v/>
      </c>
      <c r="BO91" s="1" t="str">
        <f aca="false">IF(F91&lt;&gt;"",IF(COUNTIF(BO$3:BO90,F91)&gt;0,"",F91),"")</f>
        <v/>
      </c>
      <c r="BP91" s="1" t="str">
        <f aca="false">IF(G91&lt;&gt;"",IF(COUNTIF(BP$3:BP90,G91)&gt;0,"",G91),"")</f>
        <v/>
      </c>
      <c r="BQ91" s="1" t="str">
        <f aca="false">IF(H91&lt;&gt;"",IF(COUNTIF(BQ$3:BQ90,H91)&gt;0,"",H91),"")</f>
        <v/>
      </c>
    </row>
    <row r="92" customFormat="false" ht="12.75" hidden="false" customHeight="false" outlineLevel="0" collapsed="false">
      <c r="A92" s="1017" t="str">
        <f aca="false">CONCATENATE(B92,C92,D92,E92,F92,G92,H92)</f>
        <v/>
      </c>
      <c r="B92" s="1001"/>
      <c r="C92" s="1001"/>
      <c r="D92" s="1001"/>
      <c r="E92" s="1001"/>
      <c r="F92" s="1001"/>
      <c r="G92" s="1001"/>
      <c r="H92" s="1001"/>
      <c r="I92" s="1020"/>
      <c r="J92" s="1021"/>
      <c r="K92" s="1021"/>
      <c r="L92" s="1023"/>
      <c r="M92" s="1024"/>
      <c r="O92" s="1" t="n">
        <f aca="false">+O91+1</f>
        <v>90</v>
      </c>
      <c r="P92" s="978" t="str">
        <f aca="false">IFERROR(VLOOKUP(O91,X:AF,9,FALSE()),"")</f>
        <v/>
      </c>
      <c r="Q92" s="978" t="str">
        <f aca="false">IFERROR(VLOOKUP(O92,Y:AG,9,FALSE()),"")</f>
        <v/>
      </c>
      <c r="R92" s="978" t="str">
        <f aca="false">IFERROR(VLOOKUP(O92,Z:AH,9,FALSE()),"")</f>
        <v/>
      </c>
      <c r="S92" s="978" t="str">
        <f aca="false">IFERROR(VLOOKUP($O92,AA:AI,9,FALSE()),"")</f>
        <v/>
      </c>
      <c r="T92" s="978" t="str">
        <f aca="false">IFERROR(VLOOKUP($O92,AB:AJ,9,FALSE()),"")</f>
        <v/>
      </c>
      <c r="U92" s="978" t="str">
        <f aca="false">IFERROR(VLOOKUP($O92,AC:AK,9,FALSE()),"")</f>
        <v/>
      </c>
      <c r="V92" s="978" t="str">
        <f aca="false">IFERROR(VLOOKUP($O92,AD:AL,9,FALSE()),"")</f>
        <v/>
      </c>
      <c r="X92" s="1" t="str">
        <f aca="false">IF(AF92&lt;&gt;"",MAX(X$3:X91)+1,"")</f>
        <v/>
      </c>
      <c r="Y92" s="1" t="str">
        <f aca="false">IF(AG92&lt;&gt;"",MAX(Y$3:Y91)+1,"")</f>
        <v/>
      </c>
      <c r="Z92" s="1" t="str">
        <f aca="false">IF(AH92&lt;&gt;"",MAX(Z$3:Z91)+1,"")</f>
        <v/>
      </c>
      <c r="AA92" s="1" t="str">
        <f aca="false">IF(AI92&lt;&gt;"",MAX(AA$3:AA91)+1,"")</f>
        <v/>
      </c>
      <c r="AB92" s="1" t="str">
        <f aca="false">IF(AJ92&lt;&gt;"",MAX(AB$3:AB91)+1,"")</f>
        <v/>
      </c>
      <c r="AC92" s="1" t="str">
        <f aca="false">IF(AK92&lt;&gt;"",MAX(AC$3:AC91)+1,"")</f>
        <v/>
      </c>
      <c r="AD92" s="1" t="str">
        <f aca="false">IF(AL92&lt;&gt;"",MAX(AD$3:AD91)+1,"")</f>
        <v/>
      </c>
      <c r="AF92" s="1" t="str">
        <f aca="false">IF(B92="","",IF(COUNTIF(AF$3:$AI91,B92)=0,B92,""))</f>
        <v/>
      </c>
      <c r="AG92" s="1" t="str">
        <f aca="false">IF(C92&lt;&gt;"",IF(B92="","",IF($B92='Determinazione classe'!$D$57,IF(COUNTIF(AG$3:$AG91,$C92)=0,$C92,""),"")),"")</f>
        <v/>
      </c>
      <c r="AH92" s="1" t="str">
        <f aca="false">IF(D92&lt;&gt;"",IF(B92="","",IF(AND($B92='Determinazione classe'!$D$57,$C92='Determinazione classe'!$D$58),IF(COUNTIF(AH$3:AH91,$D92)=0,$D92,""),"")),"")</f>
        <v/>
      </c>
      <c r="AI92" s="1" t="str">
        <f aca="false">IF(E92&lt;&gt;"",IF(B92="","",IF(AND($B92='Determinazione classe'!$D$57,$C92='Determinazione classe'!$D$58,$D92='Determinazione classe'!$D$59),IF(COUNTIF(AI$3:AI91,$E92)=0,$E92,""),"")),"")</f>
        <v/>
      </c>
      <c r="AJ92" s="1" t="str">
        <f aca="false">IF(F92&lt;&gt;"",IF(B92="","",IF(AND($B92='Determinazione classe'!$D$57,$C92='Determinazione classe'!$D$58,$D92='Determinazione classe'!$D$59,$E92='Determinazione classe'!$D$60),IF(COUNTIF(AJ$3:AJ91,$F92)=0,$F92,""),"")),"")</f>
        <v/>
      </c>
      <c r="AK92" s="1" t="str">
        <f aca="false">IF(G92&lt;&gt;"",IF(B92="","",IF(AND($B92='Determinazione classe'!$D$57,$C92='Determinazione classe'!$D$58,$D92='Determinazione classe'!$D$59,$E92='Determinazione classe'!$D$60,$F92='Determinazione classe'!$D$61),IF(COUNTIF(AK$3:AK91,$G92)=0,$G92,""),"")),"")</f>
        <v/>
      </c>
      <c r="AL92" s="1" t="str">
        <f aca="false">IF(H92&lt;&gt;"",IF(B92="","",IF(AND($B92='Determinazione classe'!$D$57,$C92='Determinazione classe'!$D$58,$D92='Determinazione classe'!$D$59,$E92='Determinazione classe'!$D$60,$F92='Determinazione classe'!$D$61,$G92='Determinazione classe'!$D$62),IF(COUNTIF(AL$3:AL91,$H92)=0,$H92,""),"")),"")</f>
        <v/>
      </c>
      <c r="AR92" s="1" t="n">
        <f aca="false">+AR91+1</f>
        <v>90</v>
      </c>
      <c r="AS92" s="978" t="str">
        <f aca="false">IFERROR(VLOOKUP(AR92,BC:BK,9,FALSE()),"")</f>
        <v/>
      </c>
      <c r="AT92" s="978" t="str">
        <f aca="false">IFERROR(VLOOKUP($O92,BD:BL,9,FALSE()),"")</f>
        <v/>
      </c>
      <c r="AU92" s="978" t="str">
        <f aca="false">IFERROR(VLOOKUP($O92,BE:BM,9,FALSE()),"")</f>
        <v/>
      </c>
      <c r="AV92" s="978" t="str">
        <f aca="false">IFERROR(VLOOKUP($O92,BF:BN,9,FALSE()),"")</f>
        <v/>
      </c>
      <c r="AW92" s="978" t="str">
        <f aca="false">IFERROR(VLOOKUP($O92,BG:BO,9,FALSE()),"")</f>
        <v/>
      </c>
      <c r="AX92" s="978" t="str">
        <f aca="false">IFERROR(VLOOKUP($O92,BH:BP,9,FALSE()),"")</f>
        <v/>
      </c>
      <c r="AY92" s="978" t="str">
        <f aca="false">IFERROR(VLOOKUP($O92,BI:BQ,9,FALSE()),"")</f>
        <v/>
      </c>
      <c r="BC92" s="1" t="str">
        <f aca="false">IF(BK92&lt;&gt;"",MAX(BC$3:BC91)+1,"")</f>
        <v/>
      </c>
      <c r="BD92" s="1" t="str">
        <f aca="false">IF(BL92&lt;&gt;"",MAX(BD$3:BD91)+1,"")</f>
        <v/>
      </c>
      <c r="BE92" s="1" t="str">
        <f aca="false">IF(BM92&lt;&gt;"",MAX(BE$3:BE91)+1,"")</f>
        <v/>
      </c>
      <c r="BF92" s="1" t="str">
        <f aca="false">IF(BN92&lt;&gt;"",MAX(BF$3:BF91)+1,"")</f>
        <v/>
      </c>
      <c r="BG92" s="1" t="str">
        <f aca="false">IF(BO92&lt;&gt;"",MAX(BG$3:BG91)+1,"")</f>
        <v/>
      </c>
      <c r="BH92" s="1" t="str">
        <f aca="false">IF(BP92&lt;&gt;"",MAX(BH$3:BH91)+1,"")</f>
        <v/>
      </c>
      <c r="BI92" s="1" t="str">
        <f aca="false">IF(BQ92&lt;&gt;"",MAX(BI$3:BI91)+1,"")</f>
        <v/>
      </c>
      <c r="BK92" s="1" t="str">
        <f aca="false">IF(B92&lt;&gt;"",IF(COUNTIF(BK$3:BK91,B92)&gt;0,"",B92),"")</f>
        <v/>
      </c>
      <c r="BL92" s="1" t="str">
        <f aca="false">IF(C92&lt;&gt;"",IF(COUNTIF(BL$3:BL91,C92)&gt;0,"",C92),"")</f>
        <v/>
      </c>
      <c r="BM92" s="1" t="str">
        <f aca="false">IF(D92&lt;&gt;"",IF(COUNTIF(BM$3:BM91,D92)&gt;0,"",D92),"")</f>
        <v/>
      </c>
      <c r="BN92" s="1" t="str">
        <f aca="false">IF(E92&lt;&gt;"",IF(COUNTIF(BN$3:BN91,E92)&gt;0,"",E92),"")</f>
        <v/>
      </c>
      <c r="BO92" s="1" t="str">
        <f aca="false">IF(F92&lt;&gt;"",IF(COUNTIF(BO$3:BO91,F92)&gt;0,"",F92),"")</f>
        <v/>
      </c>
      <c r="BP92" s="1" t="str">
        <f aca="false">IF(G92&lt;&gt;"",IF(COUNTIF(BP$3:BP91,G92)&gt;0,"",G92),"")</f>
        <v/>
      </c>
      <c r="BQ92" s="1" t="str">
        <f aca="false">IF(H92&lt;&gt;"",IF(COUNTIF(BQ$3:BQ91,H92)&gt;0,"",H92),"")</f>
        <v/>
      </c>
    </row>
    <row r="93" customFormat="false" ht="12.75" hidden="false" customHeight="false" outlineLevel="0" collapsed="false">
      <c r="A93" s="1017" t="str">
        <f aca="false">CONCATENATE(B93,C93,D93,E93,F93,G93,H93)</f>
        <v/>
      </c>
      <c r="B93" s="1001"/>
      <c r="C93" s="1001"/>
      <c r="D93" s="1001"/>
      <c r="E93" s="1001"/>
      <c r="F93" s="1001"/>
      <c r="G93" s="1001"/>
      <c r="H93" s="1001"/>
      <c r="I93" s="1020"/>
      <c r="J93" s="1021"/>
      <c r="K93" s="1021"/>
      <c r="L93" s="1023"/>
      <c r="M93" s="1024"/>
      <c r="O93" s="1" t="n">
        <f aca="false">+O92+1</f>
        <v>91</v>
      </c>
      <c r="P93" s="978" t="str">
        <f aca="false">IFERROR(VLOOKUP(O92,X:AF,9,FALSE()),"")</f>
        <v/>
      </c>
      <c r="Q93" s="978" t="str">
        <f aca="false">IFERROR(VLOOKUP(O93,Y:AG,9,FALSE()),"")</f>
        <v/>
      </c>
      <c r="R93" s="978" t="str">
        <f aca="false">IFERROR(VLOOKUP(O93,Z:AH,9,FALSE()),"")</f>
        <v/>
      </c>
      <c r="S93" s="978" t="str">
        <f aca="false">IFERROR(VLOOKUP($O93,AA:AI,9,FALSE()),"")</f>
        <v/>
      </c>
      <c r="T93" s="978" t="str">
        <f aca="false">IFERROR(VLOOKUP($O93,AB:AJ,9,FALSE()),"")</f>
        <v/>
      </c>
      <c r="U93" s="978" t="str">
        <f aca="false">IFERROR(VLOOKUP($O93,AC:AK,9,FALSE()),"")</f>
        <v/>
      </c>
      <c r="V93" s="978" t="str">
        <f aca="false">IFERROR(VLOOKUP($O93,AD:AL,9,FALSE()),"")</f>
        <v/>
      </c>
      <c r="X93" s="1" t="str">
        <f aca="false">IF(AF93&lt;&gt;"",MAX(X$3:X92)+1,"")</f>
        <v/>
      </c>
      <c r="Y93" s="1" t="str">
        <f aca="false">IF(AG93&lt;&gt;"",MAX(Y$3:Y92)+1,"")</f>
        <v/>
      </c>
      <c r="Z93" s="1" t="str">
        <f aca="false">IF(AH93&lt;&gt;"",MAX(Z$3:Z92)+1,"")</f>
        <v/>
      </c>
      <c r="AA93" s="1" t="str">
        <f aca="false">IF(AI93&lt;&gt;"",MAX(AA$3:AA92)+1,"")</f>
        <v/>
      </c>
      <c r="AB93" s="1" t="str">
        <f aca="false">IF(AJ93&lt;&gt;"",MAX(AB$3:AB92)+1,"")</f>
        <v/>
      </c>
      <c r="AC93" s="1" t="str">
        <f aca="false">IF(AK93&lt;&gt;"",MAX(AC$3:AC92)+1,"")</f>
        <v/>
      </c>
      <c r="AD93" s="1" t="str">
        <f aca="false">IF(AL93&lt;&gt;"",MAX(AD$3:AD92)+1,"")</f>
        <v/>
      </c>
      <c r="AF93" s="1" t="str">
        <f aca="false">IF(B93="","",IF(COUNTIF(AF$3:$AI92,B93)=0,B93,""))</f>
        <v/>
      </c>
      <c r="AG93" s="1" t="str">
        <f aca="false">IF(C93&lt;&gt;"",IF(B93="","",IF($B93='Determinazione classe'!$D$57,IF(COUNTIF(AG$3:$AG92,$C93)=0,$C93,""),"")),"")</f>
        <v/>
      </c>
      <c r="AH93" s="1" t="str">
        <f aca="false">IF(D93&lt;&gt;"",IF(B93="","",IF(AND($B93='Determinazione classe'!$D$57,$C93='Determinazione classe'!$D$58),IF(COUNTIF(AH$3:AH92,$D93)=0,$D93,""),"")),"")</f>
        <v/>
      </c>
      <c r="AI93" s="1" t="str">
        <f aca="false">IF(E93&lt;&gt;"",IF(B93="","",IF(AND($B93='Determinazione classe'!$D$57,$C93='Determinazione classe'!$D$58,$D93='Determinazione classe'!$D$59),IF(COUNTIF(AI$3:AI92,$E93)=0,$E93,""),"")),"")</f>
        <v/>
      </c>
      <c r="AJ93" s="1" t="str">
        <f aca="false">IF(F93&lt;&gt;"",IF(B93="","",IF(AND($B93='Determinazione classe'!$D$57,$C93='Determinazione classe'!$D$58,$D93='Determinazione classe'!$D$59,$E93='Determinazione classe'!$D$60),IF(COUNTIF(AJ$3:AJ92,$F93)=0,$F93,""),"")),"")</f>
        <v/>
      </c>
      <c r="AK93" s="1" t="str">
        <f aca="false">IF(G93&lt;&gt;"",IF(B93="","",IF(AND($B93='Determinazione classe'!$D$57,$C93='Determinazione classe'!$D$58,$D93='Determinazione classe'!$D$59,$E93='Determinazione classe'!$D$60,$F93='Determinazione classe'!$D$61),IF(COUNTIF(AK$3:AK92,$G93)=0,$G93,""),"")),"")</f>
        <v/>
      </c>
      <c r="AL93" s="1" t="str">
        <f aca="false">IF(H93&lt;&gt;"",IF(B93="","",IF(AND($B93='Determinazione classe'!$D$57,$C93='Determinazione classe'!$D$58,$D93='Determinazione classe'!$D$59,$E93='Determinazione classe'!$D$60,$F93='Determinazione classe'!$D$61,$G93='Determinazione classe'!$D$62),IF(COUNTIF(AL$3:AL92,$H93)=0,$H93,""),"")),"")</f>
        <v/>
      </c>
      <c r="AR93" s="1" t="n">
        <f aca="false">+AR92+1</f>
        <v>91</v>
      </c>
      <c r="AS93" s="978" t="str">
        <f aca="false">IFERROR(VLOOKUP(AR93,BC:BK,9,FALSE()),"")</f>
        <v/>
      </c>
      <c r="AT93" s="978" t="str">
        <f aca="false">IFERROR(VLOOKUP($O93,BD:BL,9,FALSE()),"")</f>
        <v/>
      </c>
      <c r="AU93" s="978" t="str">
        <f aca="false">IFERROR(VLOOKUP($O93,BE:BM,9,FALSE()),"")</f>
        <v/>
      </c>
      <c r="AV93" s="978" t="str">
        <f aca="false">IFERROR(VLOOKUP($O93,BF:BN,9,FALSE()),"")</f>
        <v/>
      </c>
      <c r="AW93" s="978" t="str">
        <f aca="false">IFERROR(VLOOKUP($O93,BG:BO,9,FALSE()),"")</f>
        <v/>
      </c>
      <c r="AX93" s="978" t="str">
        <f aca="false">IFERROR(VLOOKUP($O93,BH:BP,9,FALSE()),"")</f>
        <v/>
      </c>
      <c r="AY93" s="978" t="str">
        <f aca="false">IFERROR(VLOOKUP($O93,BI:BQ,9,FALSE()),"")</f>
        <v/>
      </c>
      <c r="BC93" s="1" t="str">
        <f aca="false">IF(BK93&lt;&gt;"",MAX(BC$3:BC92)+1,"")</f>
        <v/>
      </c>
      <c r="BD93" s="1" t="str">
        <f aca="false">IF(BL93&lt;&gt;"",MAX(BD$3:BD92)+1,"")</f>
        <v/>
      </c>
      <c r="BE93" s="1" t="str">
        <f aca="false">IF(BM93&lt;&gt;"",MAX(BE$3:BE92)+1,"")</f>
        <v/>
      </c>
      <c r="BF93" s="1" t="str">
        <f aca="false">IF(BN93&lt;&gt;"",MAX(BF$3:BF92)+1,"")</f>
        <v/>
      </c>
      <c r="BG93" s="1" t="str">
        <f aca="false">IF(BO93&lt;&gt;"",MAX(BG$3:BG92)+1,"")</f>
        <v/>
      </c>
      <c r="BH93" s="1" t="str">
        <f aca="false">IF(BP93&lt;&gt;"",MAX(BH$3:BH92)+1,"")</f>
        <v/>
      </c>
      <c r="BI93" s="1" t="str">
        <f aca="false">IF(BQ93&lt;&gt;"",MAX(BI$3:BI92)+1,"")</f>
        <v/>
      </c>
      <c r="BK93" s="1" t="str">
        <f aca="false">IF(B93&lt;&gt;"",IF(COUNTIF(BK$3:BK92,B93)&gt;0,"",B93),"")</f>
        <v/>
      </c>
      <c r="BL93" s="1" t="str">
        <f aca="false">IF(C93&lt;&gt;"",IF(COUNTIF(BL$3:BL92,C93)&gt;0,"",C93),"")</f>
        <v/>
      </c>
      <c r="BM93" s="1" t="str">
        <f aca="false">IF(D93&lt;&gt;"",IF(COUNTIF(BM$3:BM92,D93)&gt;0,"",D93),"")</f>
        <v/>
      </c>
      <c r="BN93" s="1" t="str">
        <f aca="false">IF(E93&lt;&gt;"",IF(COUNTIF(BN$3:BN92,E93)&gt;0,"",E93),"")</f>
        <v/>
      </c>
      <c r="BO93" s="1" t="str">
        <f aca="false">IF(F93&lt;&gt;"",IF(COUNTIF(BO$3:BO92,F93)&gt;0,"",F93),"")</f>
        <v/>
      </c>
      <c r="BP93" s="1" t="str">
        <f aca="false">IF(G93&lt;&gt;"",IF(COUNTIF(BP$3:BP92,G93)&gt;0,"",G93),"")</f>
        <v/>
      </c>
      <c r="BQ93" s="1" t="str">
        <f aca="false">IF(H93&lt;&gt;"",IF(COUNTIF(BQ$3:BQ92,H93)&gt;0,"",H93),"")</f>
        <v/>
      </c>
    </row>
    <row r="94" customFormat="false" ht="12.75" hidden="false" customHeight="false" outlineLevel="0" collapsed="false">
      <c r="A94" s="1017" t="str">
        <f aca="false">CONCATENATE(B94,C94,D94,E94,F94,G94,H94)</f>
        <v/>
      </c>
      <c r="B94" s="1001"/>
      <c r="C94" s="1001"/>
      <c r="D94" s="1001"/>
      <c r="E94" s="1001"/>
      <c r="F94" s="1001"/>
      <c r="G94" s="1001"/>
      <c r="H94" s="1001"/>
      <c r="I94" s="1020"/>
      <c r="J94" s="1021"/>
      <c r="K94" s="1021"/>
      <c r="L94" s="1023"/>
      <c r="M94" s="1024"/>
      <c r="O94" s="1" t="n">
        <f aca="false">+O93+1</f>
        <v>92</v>
      </c>
      <c r="P94" s="978" t="str">
        <f aca="false">IFERROR(VLOOKUP(O93,X:AF,9,FALSE()),"")</f>
        <v/>
      </c>
      <c r="Q94" s="978" t="str">
        <f aca="false">IFERROR(VLOOKUP(O94,Y:AG,9,FALSE()),"")</f>
        <v/>
      </c>
      <c r="R94" s="978" t="str">
        <f aca="false">IFERROR(VLOOKUP(O94,Z:AH,9,FALSE()),"")</f>
        <v/>
      </c>
      <c r="S94" s="978" t="str">
        <f aca="false">IFERROR(VLOOKUP($O94,AA:AI,9,FALSE()),"")</f>
        <v/>
      </c>
      <c r="T94" s="978" t="str">
        <f aca="false">IFERROR(VLOOKUP($O94,AB:AJ,9,FALSE()),"")</f>
        <v/>
      </c>
      <c r="U94" s="978" t="str">
        <f aca="false">IFERROR(VLOOKUP($O94,AC:AK,9,FALSE()),"")</f>
        <v/>
      </c>
      <c r="V94" s="978" t="str">
        <f aca="false">IFERROR(VLOOKUP($O94,AD:AL,9,FALSE()),"")</f>
        <v/>
      </c>
      <c r="X94" s="1" t="str">
        <f aca="false">IF(AF94&lt;&gt;"",MAX(X$3:X93)+1,"")</f>
        <v/>
      </c>
      <c r="Y94" s="1" t="str">
        <f aca="false">IF(AG94&lt;&gt;"",MAX(Y$3:Y93)+1,"")</f>
        <v/>
      </c>
      <c r="Z94" s="1" t="str">
        <f aca="false">IF(AH94&lt;&gt;"",MAX(Z$3:Z93)+1,"")</f>
        <v/>
      </c>
      <c r="AA94" s="1" t="str">
        <f aca="false">IF(AI94&lt;&gt;"",MAX(AA$3:AA93)+1,"")</f>
        <v/>
      </c>
      <c r="AB94" s="1" t="str">
        <f aca="false">IF(AJ94&lt;&gt;"",MAX(AB$3:AB93)+1,"")</f>
        <v/>
      </c>
      <c r="AC94" s="1" t="str">
        <f aca="false">IF(AK94&lt;&gt;"",MAX(AC$3:AC93)+1,"")</f>
        <v/>
      </c>
      <c r="AD94" s="1" t="str">
        <f aca="false">IF(AL94&lt;&gt;"",MAX(AD$3:AD93)+1,"")</f>
        <v/>
      </c>
      <c r="AF94" s="1" t="str">
        <f aca="false">IF(B94="","",IF(COUNTIF(AF$3:$AI93,B94)=0,B94,""))</f>
        <v/>
      </c>
      <c r="AG94" s="1" t="str">
        <f aca="false">IF(C94&lt;&gt;"",IF(B94="","",IF($B94='Determinazione classe'!$D$57,IF(COUNTIF(AG$3:$AG93,$C94)=0,$C94,""),"")),"")</f>
        <v/>
      </c>
      <c r="AH94" s="1" t="str">
        <f aca="false">IF(D94&lt;&gt;"",IF(B94="","",IF(AND($B94='Determinazione classe'!$D$57,$C94='Determinazione classe'!$D$58),IF(COUNTIF(AH$3:AH93,$D94)=0,$D94,""),"")),"")</f>
        <v/>
      </c>
      <c r="AI94" s="1" t="str">
        <f aca="false">IF(E94&lt;&gt;"",IF(B94="","",IF(AND($B94='Determinazione classe'!$D$57,$C94='Determinazione classe'!$D$58,$D94='Determinazione classe'!$D$59),IF(COUNTIF(AI$3:AI93,$E94)=0,$E94,""),"")),"")</f>
        <v/>
      </c>
      <c r="AJ94" s="1" t="str">
        <f aca="false">IF(F94&lt;&gt;"",IF(B94="","",IF(AND($B94='Determinazione classe'!$D$57,$C94='Determinazione classe'!$D$58,$D94='Determinazione classe'!$D$59,$E94='Determinazione classe'!$D$60),IF(COUNTIF(AJ$3:AJ93,$F94)=0,$F94,""),"")),"")</f>
        <v/>
      </c>
      <c r="AK94" s="1" t="str">
        <f aca="false">IF(G94&lt;&gt;"",IF(B94="","",IF(AND($B94='Determinazione classe'!$D$57,$C94='Determinazione classe'!$D$58,$D94='Determinazione classe'!$D$59,$E94='Determinazione classe'!$D$60,$F94='Determinazione classe'!$D$61),IF(COUNTIF(AK$3:AK93,$G94)=0,$G94,""),"")),"")</f>
        <v/>
      </c>
      <c r="AL94" s="1" t="str">
        <f aca="false">IF(H94&lt;&gt;"",IF(B94="","",IF(AND($B94='Determinazione classe'!$D$57,$C94='Determinazione classe'!$D$58,$D94='Determinazione classe'!$D$59,$E94='Determinazione classe'!$D$60,$F94='Determinazione classe'!$D$61,$G94='Determinazione classe'!$D$62),IF(COUNTIF(AL$3:AL93,$H94)=0,$H94,""),"")),"")</f>
        <v/>
      </c>
      <c r="AR94" s="1" t="n">
        <f aca="false">+AR93+1</f>
        <v>92</v>
      </c>
      <c r="AS94" s="978" t="str">
        <f aca="false">IFERROR(VLOOKUP(AR94,BC:BK,9,FALSE()),"")</f>
        <v/>
      </c>
      <c r="AT94" s="978" t="str">
        <f aca="false">IFERROR(VLOOKUP($O94,BD:BL,9,FALSE()),"")</f>
        <v/>
      </c>
      <c r="AU94" s="978" t="str">
        <f aca="false">IFERROR(VLOOKUP($O94,BE:BM,9,FALSE()),"")</f>
        <v/>
      </c>
      <c r="AV94" s="978" t="str">
        <f aca="false">IFERROR(VLOOKUP($O94,BF:BN,9,FALSE()),"")</f>
        <v/>
      </c>
      <c r="AW94" s="978" t="str">
        <f aca="false">IFERROR(VLOOKUP($O94,BG:BO,9,FALSE()),"")</f>
        <v/>
      </c>
      <c r="AX94" s="978" t="str">
        <f aca="false">IFERROR(VLOOKUP($O94,BH:BP,9,FALSE()),"")</f>
        <v/>
      </c>
      <c r="AY94" s="978" t="str">
        <f aca="false">IFERROR(VLOOKUP($O94,BI:BQ,9,FALSE()),"")</f>
        <v/>
      </c>
      <c r="BC94" s="1" t="str">
        <f aca="false">IF(BK94&lt;&gt;"",MAX(BC$3:BC93)+1,"")</f>
        <v/>
      </c>
      <c r="BD94" s="1" t="str">
        <f aca="false">IF(BL94&lt;&gt;"",MAX(BD$3:BD93)+1,"")</f>
        <v/>
      </c>
      <c r="BE94" s="1" t="str">
        <f aca="false">IF(BM94&lt;&gt;"",MAX(BE$3:BE93)+1,"")</f>
        <v/>
      </c>
      <c r="BF94" s="1" t="str">
        <f aca="false">IF(BN94&lt;&gt;"",MAX(BF$3:BF93)+1,"")</f>
        <v/>
      </c>
      <c r="BG94" s="1" t="str">
        <f aca="false">IF(BO94&lt;&gt;"",MAX(BG$3:BG93)+1,"")</f>
        <v/>
      </c>
      <c r="BH94" s="1" t="str">
        <f aca="false">IF(BP94&lt;&gt;"",MAX(BH$3:BH93)+1,"")</f>
        <v/>
      </c>
      <c r="BI94" s="1" t="str">
        <f aca="false">IF(BQ94&lt;&gt;"",MAX(BI$3:BI93)+1,"")</f>
        <v/>
      </c>
      <c r="BK94" s="1" t="str">
        <f aca="false">IF(B94&lt;&gt;"",IF(COUNTIF(BK$3:BK93,B94)&gt;0,"",B94),"")</f>
        <v/>
      </c>
      <c r="BL94" s="1" t="str">
        <f aca="false">IF(C94&lt;&gt;"",IF(COUNTIF(BL$3:BL93,C94)&gt;0,"",C94),"")</f>
        <v/>
      </c>
      <c r="BM94" s="1" t="str">
        <f aca="false">IF(D94&lt;&gt;"",IF(COUNTIF(BM$3:BM93,D94)&gt;0,"",D94),"")</f>
        <v/>
      </c>
      <c r="BN94" s="1" t="str">
        <f aca="false">IF(E94&lt;&gt;"",IF(COUNTIF(BN$3:BN93,E94)&gt;0,"",E94),"")</f>
        <v/>
      </c>
      <c r="BO94" s="1" t="str">
        <f aca="false">IF(F94&lt;&gt;"",IF(COUNTIF(BO$3:BO93,F94)&gt;0,"",F94),"")</f>
        <v/>
      </c>
      <c r="BP94" s="1" t="str">
        <f aca="false">IF(G94&lt;&gt;"",IF(COUNTIF(BP$3:BP93,G94)&gt;0,"",G94),"")</f>
        <v/>
      </c>
      <c r="BQ94" s="1" t="str">
        <f aca="false">IF(H94&lt;&gt;"",IF(COUNTIF(BQ$3:BQ93,H94)&gt;0,"",H94),"")</f>
        <v/>
      </c>
    </row>
    <row r="95" customFormat="false" ht="12.75" hidden="false" customHeight="false" outlineLevel="0" collapsed="false">
      <c r="A95" s="1017" t="str">
        <f aca="false">CONCATENATE(B95,C95,D95,E95,F95,G95,H95)</f>
        <v/>
      </c>
      <c r="B95" s="1001"/>
      <c r="C95" s="1001"/>
      <c r="D95" s="1001"/>
      <c r="E95" s="1001"/>
      <c r="F95" s="1001"/>
      <c r="G95" s="1001"/>
      <c r="H95" s="1001"/>
      <c r="I95" s="1020"/>
      <c r="J95" s="1021"/>
      <c r="K95" s="1021"/>
      <c r="L95" s="1023"/>
      <c r="M95" s="1024"/>
      <c r="O95" s="1" t="n">
        <f aca="false">+O94+1</f>
        <v>93</v>
      </c>
      <c r="P95" s="978" t="str">
        <f aca="false">IFERROR(VLOOKUP(O94,X:AF,9,FALSE()),"")</f>
        <v/>
      </c>
      <c r="Q95" s="978" t="str">
        <f aca="false">IFERROR(VLOOKUP(O95,Y:AG,9,FALSE()),"")</f>
        <v/>
      </c>
      <c r="R95" s="978" t="str">
        <f aca="false">IFERROR(VLOOKUP(O95,Z:AH,9,FALSE()),"")</f>
        <v/>
      </c>
      <c r="S95" s="978" t="str">
        <f aca="false">IFERROR(VLOOKUP($O95,AA:AI,9,FALSE()),"")</f>
        <v/>
      </c>
      <c r="T95" s="978" t="str">
        <f aca="false">IFERROR(VLOOKUP($O95,AB:AJ,9,FALSE()),"")</f>
        <v/>
      </c>
      <c r="U95" s="978" t="str">
        <f aca="false">IFERROR(VLOOKUP($O95,AC:AK,9,FALSE()),"")</f>
        <v/>
      </c>
      <c r="V95" s="978" t="str">
        <f aca="false">IFERROR(VLOOKUP($O95,AD:AL,9,FALSE()),"")</f>
        <v/>
      </c>
      <c r="X95" s="1" t="str">
        <f aca="false">IF(AF95&lt;&gt;"",MAX(X$3:X94)+1,"")</f>
        <v/>
      </c>
      <c r="Y95" s="1" t="str">
        <f aca="false">IF(AG95&lt;&gt;"",MAX(Y$3:Y94)+1,"")</f>
        <v/>
      </c>
      <c r="Z95" s="1" t="str">
        <f aca="false">IF(AH95&lt;&gt;"",MAX(Z$3:Z94)+1,"")</f>
        <v/>
      </c>
      <c r="AA95" s="1" t="str">
        <f aca="false">IF(AI95&lt;&gt;"",MAX(AA$3:AA94)+1,"")</f>
        <v/>
      </c>
      <c r="AB95" s="1" t="str">
        <f aca="false">IF(AJ95&lt;&gt;"",MAX(AB$3:AB94)+1,"")</f>
        <v/>
      </c>
      <c r="AC95" s="1" t="str">
        <f aca="false">IF(AK95&lt;&gt;"",MAX(AC$3:AC94)+1,"")</f>
        <v/>
      </c>
      <c r="AD95" s="1" t="str">
        <f aca="false">IF(AL95&lt;&gt;"",MAX(AD$3:AD94)+1,"")</f>
        <v/>
      </c>
      <c r="AF95" s="1" t="str">
        <f aca="false">IF(B95="","",IF(COUNTIF(AF$3:$AI94,B95)=0,B95,""))</f>
        <v/>
      </c>
      <c r="AG95" s="1" t="str">
        <f aca="false">IF(C95&lt;&gt;"",IF(B95="","",IF($B95='Determinazione classe'!$D$57,IF(COUNTIF(AG$3:$AG94,$C95)=0,$C95,""),"")),"")</f>
        <v/>
      </c>
      <c r="AH95" s="1" t="str">
        <f aca="false">IF(D95&lt;&gt;"",IF(B95="","",IF(AND($B95='Determinazione classe'!$D$57,$C95='Determinazione classe'!$D$58),IF(COUNTIF(AH$3:AH94,$D95)=0,$D95,""),"")),"")</f>
        <v/>
      </c>
      <c r="AI95" s="1" t="str">
        <f aca="false">IF(E95&lt;&gt;"",IF(B95="","",IF(AND($B95='Determinazione classe'!$D$57,$C95='Determinazione classe'!$D$58,$D95='Determinazione classe'!$D$59),IF(COUNTIF(AI$3:AI94,$E95)=0,$E95,""),"")),"")</f>
        <v/>
      </c>
      <c r="AJ95" s="1" t="str">
        <f aca="false">IF(F95&lt;&gt;"",IF(B95="","",IF(AND($B95='Determinazione classe'!$D$57,$C95='Determinazione classe'!$D$58,$D95='Determinazione classe'!$D$59,$E95='Determinazione classe'!$D$60),IF(COUNTIF(AJ$3:AJ94,$F95)=0,$F95,""),"")),"")</f>
        <v/>
      </c>
      <c r="AK95" s="1" t="str">
        <f aca="false">IF(G95&lt;&gt;"",IF(B95="","",IF(AND($B95='Determinazione classe'!$D$57,$C95='Determinazione classe'!$D$58,$D95='Determinazione classe'!$D$59,$E95='Determinazione classe'!$D$60,$F95='Determinazione classe'!$D$61),IF(COUNTIF(AK$3:AK94,$G95)=0,$G95,""),"")),"")</f>
        <v/>
      </c>
      <c r="AL95" s="1" t="str">
        <f aca="false">IF(H95&lt;&gt;"",IF(B95="","",IF(AND($B95='Determinazione classe'!$D$57,$C95='Determinazione classe'!$D$58,$D95='Determinazione classe'!$D$59,$E95='Determinazione classe'!$D$60,$F95='Determinazione classe'!$D$61,$G95='Determinazione classe'!$D$62),IF(COUNTIF(AL$3:AL94,$H95)=0,$H95,""),"")),"")</f>
        <v/>
      </c>
      <c r="AR95" s="1" t="n">
        <f aca="false">+AR94+1</f>
        <v>93</v>
      </c>
      <c r="AS95" s="978" t="str">
        <f aca="false">IFERROR(VLOOKUP(AR95,BC:BK,9,FALSE()),"")</f>
        <v/>
      </c>
      <c r="AT95" s="978" t="str">
        <f aca="false">IFERROR(VLOOKUP($O95,BD:BL,9,FALSE()),"")</f>
        <v/>
      </c>
      <c r="AU95" s="978" t="str">
        <f aca="false">IFERROR(VLOOKUP($O95,BE:BM,9,FALSE()),"")</f>
        <v/>
      </c>
      <c r="AV95" s="978" t="str">
        <f aca="false">IFERROR(VLOOKUP($O95,BF:BN,9,FALSE()),"")</f>
        <v/>
      </c>
      <c r="AW95" s="978" t="str">
        <f aca="false">IFERROR(VLOOKUP($O95,BG:BO,9,FALSE()),"")</f>
        <v/>
      </c>
      <c r="AX95" s="978" t="str">
        <f aca="false">IFERROR(VLOOKUP($O95,BH:BP,9,FALSE()),"")</f>
        <v/>
      </c>
      <c r="AY95" s="978" t="str">
        <f aca="false">IFERROR(VLOOKUP($O95,BI:BQ,9,FALSE()),"")</f>
        <v/>
      </c>
      <c r="BC95" s="1" t="str">
        <f aca="false">IF(BK95&lt;&gt;"",MAX(BC$3:BC94)+1,"")</f>
        <v/>
      </c>
      <c r="BD95" s="1" t="str">
        <f aca="false">IF(BL95&lt;&gt;"",MAX(BD$3:BD94)+1,"")</f>
        <v/>
      </c>
      <c r="BE95" s="1" t="str">
        <f aca="false">IF(BM95&lt;&gt;"",MAX(BE$3:BE94)+1,"")</f>
        <v/>
      </c>
      <c r="BF95" s="1" t="str">
        <f aca="false">IF(BN95&lt;&gt;"",MAX(BF$3:BF94)+1,"")</f>
        <v/>
      </c>
      <c r="BG95" s="1" t="str">
        <f aca="false">IF(BO95&lt;&gt;"",MAX(BG$3:BG94)+1,"")</f>
        <v/>
      </c>
      <c r="BH95" s="1" t="str">
        <f aca="false">IF(BP95&lt;&gt;"",MAX(BH$3:BH94)+1,"")</f>
        <v/>
      </c>
      <c r="BI95" s="1" t="str">
        <f aca="false">IF(BQ95&lt;&gt;"",MAX(BI$3:BI94)+1,"")</f>
        <v/>
      </c>
      <c r="BK95" s="1" t="str">
        <f aca="false">IF(B95&lt;&gt;"",IF(COUNTIF(BK$3:BK94,B95)&gt;0,"",B95),"")</f>
        <v/>
      </c>
      <c r="BL95" s="1" t="str">
        <f aca="false">IF(C95&lt;&gt;"",IF(COUNTIF(BL$3:BL94,C95)&gt;0,"",C95),"")</f>
        <v/>
      </c>
      <c r="BM95" s="1" t="str">
        <f aca="false">IF(D95&lt;&gt;"",IF(COUNTIF(BM$3:BM94,D95)&gt;0,"",D95),"")</f>
        <v/>
      </c>
      <c r="BN95" s="1" t="str">
        <f aca="false">IF(E95&lt;&gt;"",IF(COUNTIF(BN$3:BN94,E95)&gt;0,"",E95),"")</f>
        <v/>
      </c>
      <c r="BO95" s="1" t="str">
        <f aca="false">IF(F95&lt;&gt;"",IF(COUNTIF(BO$3:BO94,F95)&gt;0,"",F95),"")</f>
        <v/>
      </c>
      <c r="BP95" s="1" t="str">
        <f aca="false">IF(G95&lt;&gt;"",IF(COUNTIF(BP$3:BP94,G95)&gt;0,"",G95),"")</f>
        <v/>
      </c>
      <c r="BQ95" s="1" t="str">
        <f aca="false">IF(H95&lt;&gt;"",IF(COUNTIF(BQ$3:BQ94,H95)&gt;0,"",H95),"")</f>
        <v/>
      </c>
    </row>
    <row r="96" customFormat="false" ht="12.75" hidden="false" customHeight="false" outlineLevel="0" collapsed="false">
      <c r="A96" s="1017" t="str">
        <f aca="false">CONCATENATE(B96,C96,D96,E96,F96,G96,H96)</f>
        <v/>
      </c>
      <c r="B96" s="1001"/>
      <c r="C96" s="1001"/>
      <c r="D96" s="1001"/>
      <c r="E96" s="1001"/>
      <c r="F96" s="1001"/>
      <c r="G96" s="1001"/>
      <c r="H96" s="1001"/>
      <c r="I96" s="1020"/>
      <c r="J96" s="1021"/>
      <c r="K96" s="1021"/>
      <c r="L96" s="1023"/>
      <c r="M96" s="1024"/>
      <c r="O96" s="1" t="n">
        <f aca="false">+O95+1</f>
        <v>94</v>
      </c>
      <c r="P96" s="978" t="str">
        <f aca="false">IFERROR(VLOOKUP(O95,X:AF,9,FALSE()),"")</f>
        <v/>
      </c>
      <c r="Q96" s="978" t="str">
        <f aca="false">IFERROR(VLOOKUP(O96,Y:AG,9,FALSE()),"")</f>
        <v/>
      </c>
      <c r="R96" s="978" t="str">
        <f aca="false">IFERROR(VLOOKUP(O96,Z:AH,9,FALSE()),"")</f>
        <v/>
      </c>
      <c r="S96" s="978" t="str">
        <f aca="false">IFERROR(VLOOKUP($O96,AA:AI,9,FALSE()),"")</f>
        <v/>
      </c>
      <c r="T96" s="978" t="str">
        <f aca="false">IFERROR(VLOOKUP($O96,AB:AJ,9,FALSE()),"")</f>
        <v/>
      </c>
      <c r="U96" s="978" t="str">
        <f aca="false">IFERROR(VLOOKUP($O96,AC:AK,9,FALSE()),"")</f>
        <v/>
      </c>
      <c r="V96" s="978" t="str">
        <f aca="false">IFERROR(VLOOKUP($O96,AD:AL,9,FALSE()),"")</f>
        <v/>
      </c>
      <c r="X96" s="1" t="str">
        <f aca="false">IF(AF96&lt;&gt;"",MAX(X$3:X95)+1,"")</f>
        <v/>
      </c>
      <c r="Y96" s="1" t="str">
        <f aca="false">IF(AG96&lt;&gt;"",MAX(Y$3:Y95)+1,"")</f>
        <v/>
      </c>
      <c r="Z96" s="1" t="str">
        <f aca="false">IF(AH96&lt;&gt;"",MAX(Z$3:Z95)+1,"")</f>
        <v/>
      </c>
      <c r="AA96" s="1" t="str">
        <f aca="false">IF(AI96&lt;&gt;"",MAX(AA$3:AA95)+1,"")</f>
        <v/>
      </c>
      <c r="AB96" s="1" t="str">
        <f aca="false">IF(AJ96&lt;&gt;"",MAX(AB$3:AB95)+1,"")</f>
        <v/>
      </c>
      <c r="AC96" s="1" t="str">
        <f aca="false">IF(AK96&lt;&gt;"",MAX(AC$3:AC95)+1,"")</f>
        <v/>
      </c>
      <c r="AD96" s="1" t="str">
        <f aca="false">IF(AL96&lt;&gt;"",MAX(AD$3:AD95)+1,"")</f>
        <v/>
      </c>
      <c r="AF96" s="1" t="str">
        <f aca="false">IF(B96="","",IF(COUNTIF(AF$3:$AI95,B96)=0,B96,""))</f>
        <v/>
      </c>
      <c r="AG96" s="1" t="str">
        <f aca="false">IF(C96&lt;&gt;"",IF(B96="","",IF($B96='Determinazione classe'!$D$57,IF(COUNTIF(AG$3:$AG95,$C96)=0,$C96,""),"")),"")</f>
        <v/>
      </c>
      <c r="AH96" s="1" t="str">
        <f aca="false">IF(D96&lt;&gt;"",IF(B96="","",IF(AND($B96='Determinazione classe'!$D$57,$C96='Determinazione classe'!$D$58),IF(COUNTIF(AH$3:AH95,$D96)=0,$D96,""),"")),"")</f>
        <v/>
      </c>
      <c r="AI96" s="1" t="str">
        <f aca="false">IF(E96&lt;&gt;"",IF(B96="","",IF(AND($B96='Determinazione classe'!$D$57,$C96='Determinazione classe'!$D$58,$D96='Determinazione classe'!$D$59),IF(COUNTIF(AI$3:AI95,$E96)=0,$E96,""),"")),"")</f>
        <v/>
      </c>
      <c r="AJ96" s="1" t="str">
        <f aca="false">IF(F96&lt;&gt;"",IF(B96="","",IF(AND($B96='Determinazione classe'!$D$57,$C96='Determinazione classe'!$D$58,$D96='Determinazione classe'!$D$59,$E96='Determinazione classe'!$D$60),IF(COUNTIF(AJ$3:AJ95,$F96)=0,$F96,""),"")),"")</f>
        <v/>
      </c>
      <c r="AK96" s="1" t="str">
        <f aca="false">IF(G96&lt;&gt;"",IF(B96="","",IF(AND($B96='Determinazione classe'!$D$57,$C96='Determinazione classe'!$D$58,$D96='Determinazione classe'!$D$59,$E96='Determinazione classe'!$D$60,$F96='Determinazione classe'!$D$61),IF(COUNTIF(AK$3:AK95,$G96)=0,$G96,""),"")),"")</f>
        <v/>
      </c>
      <c r="AL96" s="1" t="str">
        <f aca="false">IF(H96&lt;&gt;"",IF(B96="","",IF(AND($B96='Determinazione classe'!$D$57,$C96='Determinazione classe'!$D$58,$D96='Determinazione classe'!$D$59,$E96='Determinazione classe'!$D$60,$F96='Determinazione classe'!$D$61,$G96='Determinazione classe'!$D$62),IF(COUNTIF(AL$3:AL95,$H96)=0,$H96,""),"")),"")</f>
        <v/>
      </c>
      <c r="AR96" s="1" t="n">
        <f aca="false">+AR95+1</f>
        <v>94</v>
      </c>
      <c r="AS96" s="978" t="str">
        <f aca="false">IFERROR(VLOOKUP(AR96,BC:BK,9,FALSE()),"")</f>
        <v/>
      </c>
      <c r="AT96" s="978" t="str">
        <f aca="false">IFERROR(VLOOKUP($O96,BD:BL,9,FALSE()),"")</f>
        <v/>
      </c>
      <c r="AU96" s="978" t="str">
        <f aca="false">IFERROR(VLOOKUP($O96,BE:BM,9,FALSE()),"")</f>
        <v/>
      </c>
      <c r="AV96" s="978" t="str">
        <f aca="false">IFERROR(VLOOKUP($O96,BF:BN,9,FALSE()),"")</f>
        <v/>
      </c>
      <c r="AW96" s="978" t="str">
        <f aca="false">IFERROR(VLOOKUP($O96,BG:BO,9,FALSE()),"")</f>
        <v/>
      </c>
      <c r="AX96" s="978" t="str">
        <f aca="false">IFERROR(VLOOKUP($O96,BH:BP,9,FALSE()),"")</f>
        <v/>
      </c>
      <c r="AY96" s="978" t="str">
        <f aca="false">IFERROR(VLOOKUP($O96,BI:BQ,9,FALSE()),"")</f>
        <v/>
      </c>
      <c r="BC96" s="1" t="str">
        <f aca="false">IF(BK96&lt;&gt;"",MAX(BC$3:BC95)+1,"")</f>
        <v/>
      </c>
      <c r="BD96" s="1" t="str">
        <f aca="false">IF(BL96&lt;&gt;"",MAX(BD$3:BD95)+1,"")</f>
        <v/>
      </c>
      <c r="BE96" s="1" t="str">
        <f aca="false">IF(BM96&lt;&gt;"",MAX(BE$3:BE95)+1,"")</f>
        <v/>
      </c>
      <c r="BF96" s="1" t="str">
        <f aca="false">IF(BN96&lt;&gt;"",MAX(BF$3:BF95)+1,"")</f>
        <v/>
      </c>
      <c r="BG96" s="1" t="str">
        <f aca="false">IF(BO96&lt;&gt;"",MAX(BG$3:BG95)+1,"")</f>
        <v/>
      </c>
      <c r="BH96" s="1" t="str">
        <f aca="false">IF(BP96&lt;&gt;"",MAX(BH$3:BH95)+1,"")</f>
        <v/>
      </c>
      <c r="BI96" s="1" t="str">
        <f aca="false">IF(BQ96&lt;&gt;"",MAX(BI$3:BI95)+1,"")</f>
        <v/>
      </c>
      <c r="BK96" s="1" t="str">
        <f aca="false">IF(B96&lt;&gt;"",IF(COUNTIF(BK$3:BK95,B96)&gt;0,"",B96),"")</f>
        <v/>
      </c>
      <c r="BL96" s="1" t="str">
        <f aca="false">IF(C96&lt;&gt;"",IF(COUNTIF(BL$3:BL95,C96)&gt;0,"",C96),"")</f>
        <v/>
      </c>
      <c r="BM96" s="1" t="str">
        <f aca="false">IF(D96&lt;&gt;"",IF(COUNTIF(BM$3:BM95,D96)&gt;0,"",D96),"")</f>
        <v/>
      </c>
      <c r="BN96" s="1" t="str">
        <f aca="false">IF(E96&lt;&gt;"",IF(COUNTIF(BN$3:BN95,E96)&gt;0,"",E96),"")</f>
        <v/>
      </c>
      <c r="BO96" s="1" t="str">
        <f aca="false">IF(F96&lt;&gt;"",IF(COUNTIF(BO$3:BO95,F96)&gt;0,"",F96),"")</f>
        <v/>
      </c>
      <c r="BP96" s="1" t="str">
        <f aca="false">IF(G96&lt;&gt;"",IF(COUNTIF(BP$3:BP95,G96)&gt;0,"",G96),"")</f>
        <v/>
      </c>
      <c r="BQ96" s="1" t="str">
        <f aca="false">IF(H96&lt;&gt;"",IF(COUNTIF(BQ$3:BQ95,H96)&gt;0,"",H96),"")</f>
        <v/>
      </c>
    </row>
    <row r="97" customFormat="false" ht="12.75" hidden="false" customHeight="false" outlineLevel="0" collapsed="false">
      <c r="A97" s="1017" t="str">
        <f aca="false">CONCATENATE(B97,C97,D97,E97,F97,G97,H97)</f>
        <v/>
      </c>
      <c r="B97" s="1001"/>
      <c r="C97" s="1001"/>
      <c r="D97" s="1001"/>
      <c r="E97" s="1001"/>
      <c r="F97" s="1001"/>
      <c r="G97" s="1001"/>
      <c r="H97" s="1001"/>
      <c r="I97" s="1020"/>
      <c r="J97" s="1021"/>
      <c r="K97" s="1021"/>
      <c r="L97" s="1023"/>
      <c r="M97" s="1024"/>
      <c r="O97" s="1" t="n">
        <f aca="false">+O96+1</f>
        <v>95</v>
      </c>
      <c r="P97" s="978" t="str">
        <f aca="false">IFERROR(VLOOKUP(O96,X:AF,9,FALSE()),"")</f>
        <v/>
      </c>
      <c r="Q97" s="978" t="str">
        <f aca="false">IFERROR(VLOOKUP(O97,Y:AG,9,FALSE()),"")</f>
        <v/>
      </c>
      <c r="R97" s="978" t="str">
        <f aca="false">IFERROR(VLOOKUP(O97,Z:AH,9,FALSE()),"")</f>
        <v/>
      </c>
      <c r="S97" s="978" t="str">
        <f aca="false">IFERROR(VLOOKUP($O97,AA:AI,9,FALSE()),"")</f>
        <v/>
      </c>
      <c r="T97" s="978" t="str">
        <f aca="false">IFERROR(VLOOKUP($O97,AB:AJ,9,FALSE()),"")</f>
        <v/>
      </c>
      <c r="U97" s="978" t="str">
        <f aca="false">IFERROR(VLOOKUP($O97,AC:AK,9,FALSE()),"")</f>
        <v/>
      </c>
      <c r="V97" s="978" t="str">
        <f aca="false">IFERROR(VLOOKUP($O97,AD:AL,9,FALSE()),"")</f>
        <v/>
      </c>
      <c r="X97" s="1" t="str">
        <f aca="false">IF(AF97&lt;&gt;"",MAX(X$3:X96)+1,"")</f>
        <v/>
      </c>
      <c r="Y97" s="1" t="str">
        <f aca="false">IF(AG97&lt;&gt;"",MAX(Y$3:Y96)+1,"")</f>
        <v/>
      </c>
      <c r="Z97" s="1" t="str">
        <f aca="false">IF(AH97&lt;&gt;"",MAX(Z$3:Z96)+1,"")</f>
        <v/>
      </c>
      <c r="AA97" s="1" t="str">
        <f aca="false">IF(AI97&lt;&gt;"",MAX(AA$3:AA96)+1,"")</f>
        <v/>
      </c>
      <c r="AB97" s="1" t="str">
        <f aca="false">IF(AJ97&lt;&gt;"",MAX(AB$3:AB96)+1,"")</f>
        <v/>
      </c>
      <c r="AC97" s="1" t="str">
        <f aca="false">IF(AK97&lt;&gt;"",MAX(AC$3:AC96)+1,"")</f>
        <v/>
      </c>
      <c r="AD97" s="1" t="str">
        <f aca="false">IF(AL97&lt;&gt;"",MAX(AD$3:AD96)+1,"")</f>
        <v/>
      </c>
      <c r="AF97" s="1" t="str">
        <f aca="false">IF(B97="","",IF(COUNTIF(AF$3:$AI96,B97)=0,B97,""))</f>
        <v/>
      </c>
      <c r="AG97" s="1" t="str">
        <f aca="false">IF(C97&lt;&gt;"",IF(B97="","",IF($B97='Determinazione classe'!$D$57,IF(COUNTIF(AG$3:$AG96,$C97)=0,$C97,""),"")),"")</f>
        <v/>
      </c>
      <c r="AH97" s="1" t="str">
        <f aca="false">IF(D97&lt;&gt;"",IF(B97="","",IF(AND($B97='Determinazione classe'!$D$57,$C97='Determinazione classe'!$D$58),IF(COUNTIF(AH$3:AH96,$D97)=0,$D97,""),"")),"")</f>
        <v/>
      </c>
      <c r="AI97" s="1" t="str">
        <f aca="false">IF(E97&lt;&gt;"",IF(B97="","",IF(AND($B97='Determinazione classe'!$D$57,$C97='Determinazione classe'!$D$58,$D97='Determinazione classe'!$D$59),IF(COUNTIF(AI$3:AI96,$E97)=0,$E97,""),"")),"")</f>
        <v/>
      </c>
      <c r="AJ97" s="1" t="str">
        <f aca="false">IF(F97&lt;&gt;"",IF(B97="","",IF(AND($B97='Determinazione classe'!$D$57,$C97='Determinazione classe'!$D$58,$D97='Determinazione classe'!$D$59,$E97='Determinazione classe'!$D$60),IF(COUNTIF(AJ$3:AJ96,$F97)=0,$F97,""),"")),"")</f>
        <v/>
      </c>
      <c r="AK97" s="1" t="str">
        <f aca="false">IF(G97&lt;&gt;"",IF(B97="","",IF(AND($B97='Determinazione classe'!$D$57,$C97='Determinazione classe'!$D$58,$D97='Determinazione classe'!$D$59,$E97='Determinazione classe'!$D$60,$F97='Determinazione classe'!$D$61),IF(COUNTIF(AK$3:AK96,$G97)=0,$G97,""),"")),"")</f>
        <v/>
      </c>
      <c r="AL97" s="1" t="str">
        <f aca="false">IF(H97&lt;&gt;"",IF(B97="","",IF(AND($B97='Determinazione classe'!$D$57,$C97='Determinazione classe'!$D$58,$D97='Determinazione classe'!$D$59,$E97='Determinazione classe'!$D$60,$F97='Determinazione classe'!$D$61,$G97='Determinazione classe'!$D$62),IF(COUNTIF(AL$3:AL96,$H97)=0,$H97,""),"")),"")</f>
        <v/>
      </c>
      <c r="AR97" s="1" t="n">
        <f aca="false">+AR96+1</f>
        <v>95</v>
      </c>
      <c r="AS97" s="978" t="str">
        <f aca="false">IFERROR(VLOOKUP(AR97,BC:BK,9,FALSE()),"")</f>
        <v/>
      </c>
      <c r="AT97" s="978" t="str">
        <f aca="false">IFERROR(VLOOKUP($O97,BD:BL,9,FALSE()),"")</f>
        <v/>
      </c>
      <c r="AU97" s="978" t="str">
        <f aca="false">IFERROR(VLOOKUP($O97,BE:BM,9,FALSE()),"")</f>
        <v/>
      </c>
      <c r="AV97" s="978" t="str">
        <f aca="false">IFERROR(VLOOKUP($O97,BF:BN,9,FALSE()),"")</f>
        <v/>
      </c>
      <c r="AW97" s="978" t="str">
        <f aca="false">IFERROR(VLOOKUP($O97,BG:BO,9,FALSE()),"")</f>
        <v/>
      </c>
      <c r="AX97" s="978" t="str">
        <f aca="false">IFERROR(VLOOKUP($O97,BH:BP,9,FALSE()),"")</f>
        <v/>
      </c>
      <c r="AY97" s="978" t="str">
        <f aca="false">IFERROR(VLOOKUP($O97,BI:BQ,9,FALSE()),"")</f>
        <v/>
      </c>
      <c r="BC97" s="1" t="str">
        <f aca="false">IF(BK97&lt;&gt;"",MAX(BC$3:BC96)+1,"")</f>
        <v/>
      </c>
      <c r="BD97" s="1" t="str">
        <f aca="false">IF(BL97&lt;&gt;"",MAX(BD$3:BD96)+1,"")</f>
        <v/>
      </c>
      <c r="BE97" s="1" t="str">
        <f aca="false">IF(BM97&lt;&gt;"",MAX(BE$3:BE96)+1,"")</f>
        <v/>
      </c>
      <c r="BF97" s="1" t="str">
        <f aca="false">IF(BN97&lt;&gt;"",MAX(BF$3:BF96)+1,"")</f>
        <v/>
      </c>
      <c r="BG97" s="1" t="str">
        <f aca="false">IF(BO97&lt;&gt;"",MAX(BG$3:BG96)+1,"")</f>
        <v/>
      </c>
      <c r="BH97" s="1" t="str">
        <f aca="false">IF(BP97&lt;&gt;"",MAX(BH$3:BH96)+1,"")</f>
        <v/>
      </c>
      <c r="BI97" s="1" t="str">
        <f aca="false">IF(BQ97&lt;&gt;"",MAX(BI$3:BI96)+1,"")</f>
        <v/>
      </c>
      <c r="BK97" s="1" t="str">
        <f aca="false">IF(B97&lt;&gt;"",IF(COUNTIF(BK$3:BK96,B97)&gt;0,"",B97),"")</f>
        <v/>
      </c>
      <c r="BL97" s="1" t="str">
        <f aca="false">IF(C97&lt;&gt;"",IF(COUNTIF(BL$3:BL96,C97)&gt;0,"",C97),"")</f>
        <v/>
      </c>
      <c r="BM97" s="1" t="str">
        <f aca="false">IF(D97&lt;&gt;"",IF(COUNTIF(BM$3:BM96,D97)&gt;0,"",D97),"")</f>
        <v/>
      </c>
      <c r="BN97" s="1" t="str">
        <f aca="false">IF(E97&lt;&gt;"",IF(COUNTIF(BN$3:BN96,E97)&gt;0,"",E97),"")</f>
        <v/>
      </c>
      <c r="BO97" s="1" t="str">
        <f aca="false">IF(F97&lt;&gt;"",IF(COUNTIF(BO$3:BO96,F97)&gt;0,"",F97),"")</f>
        <v/>
      </c>
      <c r="BP97" s="1" t="str">
        <f aca="false">IF(G97&lt;&gt;"",IF(COUNTIF(BP$3:BP96,G97)&gt;0,"",G97),"")</f>
        <v/>
      </c>
      <c r="BQ97" s="1" t="str">
        <f aca="false">IF(H97&lt;&gt;"",IF(COUNTIF(BQ$3:BQ96,H97)&gt;0,"",H97),"")</f>
        <v/>
      </c>
    </row>
    <row r="98" customFormat="false" ht="12.75" hidden="false" customHeight="false" outlineLevel="0" collapsed="false">
      <c r="A98" s="1017" t="str">
        <f aca="false">CONCATENATE(B98,C98,D98,E98,F98,G98,H98)</f>
        <v/>
      </c>
      <c r="B98" s="1001"/>
      <c r="C98" s="1001"/>
      <c r="D98" s="1001"/>
      <c r="E98" s="1001"/>
      <c r="F98" s="1001"/>
      <c r="G98" s="1001"/>
      <c r="H98" s="1001"/>
      <c r="I98" s="1020"/>
      <c r="J98" s="1021"/>
      <c r="K98" s="1021"/>
      <c r="L98" s="1023"/>
      <c r="M98" s="1024"/>
      <c r="O98" s="1" t="n">
        <f aca="false">+O97+1</f>
        <v>96</v>
      </c>
      <c r="P98" s="978" t="str">
        <f aca="false">IFERROR(VLOOKUP(O97,X:AF,9,FALSE()),"")</f>
        <v/>
      </c>
      <c r="Q98" s="978" t="str">
        <f aca="false">IFERROR(VLOOKUP(O98,Y:AG,9,FALSE()),"")</f>
        <v/>
      </c>
      <c r="R98" s="978" t="str">
        <f aca="false">IFERROR(VLOOKUP(O98,Z:AH,9,FALSE()),"")</f>
        <v/>
      </c>
      <c r="S98" s="978" t="str">
        <f aca="false">IFERROR(VLOOKUP($O98,AA:AI,9,FALSE()),"")</f>
        <v/>
      </c>
      <c r="T98" s="978" t="str">
        <f aca="false">IFERROR(VLOOKUP($O98,AB:AJ,9,FALSE()),"")</f>
        <v/>
      </c>
      <c r="U98" s="978" t="str">
        <f aca="false">IFERROR(VLOOKUP($O98,AC:AK,9,FALSE()),"")</f>
        <v/>
      </c>
      <c r="V98" s="978" t="str">
        <f aca="false">IFERROR(VLOOKUP($O98,AD:AL,9,FALSE()),"")</f>
        <v/>
      </c>
      <c r="X98" s="1" t="str">
        <f aca="false">IF(AF98&lt;&gt;"",MAX(X$3:X97)+1,"")</f>
        <v/>
      </c>
      <c r="Y98" s="1" t="str">
        <f aca="false">IF(AG98&lt;&gt;"",MAX(Y$3:Y97)+1,"")</f>
        <v/>
      </c>
      <c r="Z98" s="1" t="str">
        <f aca="false">IF(AH98&lt;&gt;"",MAX(Z$3:Z97)+1,"")</f>
        <v/>
      </c>
      <c r="AA98" s="1" t="str">
        <f aca="false">IF(AI98&lt;&gt;"",MAX(AA$3:AA97)+1,"")</f>
        <v/>
      </c>
      <c r="AB98" s="1" t="str">
        <f aca="false">IF(AJ98&lt;&gt;"",MAX(AB$3:AB97)+1,"")</f>
        <v/>
      </c>
      <c r="AC98" s="1" t="str">
        <f aca="false">IF(AK98&lt;&gt;"",MAX(AC$3:AC97)+1,"")</f>
        <v/>
      </c>
      <c r="AD98" s="1" t="str">
        <f aca="false">IF(AL98&lt;&gt;"",MAX(AD$3:AD97)+1,"")</f>
        <v/>
      </c>
      <c r="AF98" s="1" t="str">
        <f aca="false">IF(B98="","",IF(COUNTIF(AF$3:$AI97,B98)=0,B98,""))</f>
        <v/>
      </c>
      <c r="AG98" s="1" t="str">
        <f aca="false">IF(C98&lt;&gt;"",IF(B98="","",IF($B98='Determinazione classe'!$D$57,IF(COUNTIF(AG$3:$AG97,$C98)=0,$C98,""),"")),"")</f>
        <v/>
      </c>
      <c r="AH98" s="1" t="str">
        <f aca="false">IF(D98&lt;&gt;"",IF(B98="","",IF(AND($B98='Determinazione classe'!$D$57,$C98='Determinazione classe'!$D$58),IF(COUNTIF(AH$3:AH97,$D98)=0,$D98,""),"")),"")</f>
        <v/>
      </c>
      <c r="AI98" s="1" t="str">
        <f aca="false">IF(E98&lt;&gt;"",IF(B98="","",IF(AND($B98='Determinazione classe'!$D$57,$C98='Determinazione classe'!$D$58,$D98='Determinazione classe'!$D$59),IF(COUNTIF(AI$3:AI97,$E98)=0,$E98,""),"")),"")</f>
        <v/>
      </c>
      <c r="AJ98" s="1" t="str">
        <f aca="false">IF(F98&lt;&gt;"",IF(B98="","",IF(AND($B98='Determinazione classe'!$D$57,$C98='Determinazione classe'!$D$58,$D98='Determinazione classe'!$D$59,$E98='Determinazione classe'!$D$60),IF(COUNTIF(AJ$3:AJ97,$F98)=0,$F98,""),"")),"")</f>
        <v/>
      </c>
      <c r="AK98" s="1" t="str">
        <f aca="false">IF(G98&lt;&gt;"",IF(B98="","",IF(AND($B98='Determinazione classe'!$D$57,$C98='Determinazione classe'!$D$58,$D98='Determinazione classe'!$D$59,$E98='Determinazione classe'!$D$60,$F98='Determinazione classe'!$D$61),IF(COUNTIF(AK$3:AK97,$G98)=0,$G98,""),"")),"")</f>
        <v/>
      </c>
      <c r="AL98" s="1" t="str">
        <f aca="false">IF(H98&lt;&gt;"",IF(B98="","",IF(AND($B98='Determinazione classe'!$D$57,$C98='Determinazione classe'!$D$58,$D98='Determinazione classe'!$D$59,$E98='Determinazione classe'!$D$60,$F98='Determinazione classe'!$D$61,$G98='Determinazione classe'!$D$62),IF(COUNTIF(AL$3:AL97,$H98)=0,$H98,""),"")),"")</f>
        <v/>
      </c>
      <c r="AR98" s="1" t="n">
        <f aca="false">+AR97+1</f>
        <v>96</v>
      </c>
      <c r="AS98" s="978" t="str">
        <f aca="false">IFERROR(VLOOKUP(AR98,BC:BK,9,FALSE()),"")</f>
        <v/>
      </c>
      <c r="AT98" s="978" t="str">
        <f aca="false">IFERROR(VLOOKUP($O98,BD:BL,9,FALSE()),"")</f>
        <v/>
      </c>
      <c r="AU98" s="978" t="str">
        <f aca="false">IFERROR(VLOOKUP($O98,BE:BM,9,FALSE()),"")</f>
        <v/>
      </c>
      <c r="AV98" s="978" t="str">
        <f aca="false">IFERROR(VLOOKUP($O98,BF:BN,9,FALSE()),"")</f>
        <v/>
      </c>
      <c r="AW98" s="978" t="str">
        <f aca="false">IFERROR(VLOOKUP($O98,BG:BO,9,FALSE()),"")</f>
        <v/>
      </c>
      <c r="AX98" s="978" t="str">
        <f aca="false">IFERROR(VLOOKUP($O98,BH:BP,9,FALSE()),"")</f>
        <v/>
      </c>
      <c r="AY98" s="978" t="str">
        <f aca="false">IFERROR(VLOOKUP($O98,BI:BQ,9,FALSE()),"")</f>
        <v/>
      </c>
      <c r="BC98" s="1" t="str">
        <f aca="false">IF(BK98&lt;&gt;"",MAX(BC$3:BC97)+1,"")</f>
        <v/>
      </c>
      <c r="BD98" s="1" t="str">
        <f aca="false">IF(BL98&lt;&gt;"",MAX(BD$3:BD97)+1,"")</f>
        <v/>
      </c>
      <c r="BE98" s="1" t="str">
        <f aca="false">IF(BM98&lt;&gt;"",MAX(BE$3:BE97)+1,"")</f>
        <v/>
      </c>
      <c r="BF98" s="1" t="str">
        <f aca="false">IF(BN98&lt;&gt;"",MAX(BF$3:BF97)+1,"")</f>
        <v/>
      </c>
      <c r="BG98" s="1" t="str">
        <f aca="false">IF(BO98&lt;&gt;"",MAX(BG$3:BG97)+1,"")</f>
        <v/>
      </c>
      <c r="BH98" s="1" t="str">
        <f aca="false">IF(BP98&lt;&gt;"",MAX(BH$3:BH97)+1,"")</f>
        <v/>
      </c>
      <c r="BI98" s="1" t="str">
        <f aca="false">IF(BQ98&lt;&gt;"",MAX(BI$3:BI97)+1,"")</f>
        <v/>
      </c>
      <c r="BK98" s="1" t="str">
        <f aca="false">IF(B98&lt;&gt;"",IF(COUNTIF(BK$3:BK97,B98)&gt;0,"",B98),"")</f>
        <v/>
      </c>
      <c r="BL98" s="1" t="str">
        <f aca="false">IF(C98&lt;&gt;"",IF(COUNTIF(BL$3:BL97,C98)&gt;0,"",C98),"")</f>
        <v/>
      </c>
      <c r="BM98" s="1" t="str">
        <f aca="false">IF(D98&lt;&gt;"",IF(COUNTIF(BM$3:BM97,D98)&gt;0,"",D98),"")</f>
        <v/>
      </c>
      <c r="BN98" s="1" t="str">
        <f aca="false">IF(E98&lt;&gt;"",IF(COUNTIF(BN$3:BN97,E98)&gt;0,"",E98),"")</f>
        <v/>
      </c>
      <c r="BO98" s="1" t="str">
        <f aca="false">IF(F98&lt;&gt;"",IF(COUNTIF(BO$3:BO97,F98)&gt;0,"",F98),"")</f>
        <v/>
      </c>
      <c r="BP98" s="1" t="str">
        <f aca="false">IF(G98&lt;&gt;"",IF(COUNTIF(BP$3:BP97,G98)&gt;0,"",G98),"")</f>
        <v/>
      </c>
      <c r="BQ98" s="1" t="str">
        <f aca="false">IF(H98&lt;&gt;"",IF(COUNTIF(BQ$3:BQ97,H98)&gt;0,"",H98),"")</f>
        <v/>
      </c>
    </row>
    <row r="99" customFormat="false" ht="12.75" hidden="false" customHeight="false" outlineLevel="0" collapsed="false">
      <c r="A99" s="1017" t="str">
        <f aca="false">CONCATENATE(B99,C99,D99,E99,F99,G99,H99)</f>
        <v/>
      </c>
      <c r="B99" s="1001"/>
      <c r="C99" s="1001"/>
      <c r="D99" s="1001"/>
      <c r="E99" s="1001"/>
      <c r="F99" s="1001"/>
      <c r="G99" s="1001"/>
      <c r="H99" s="1001"/>
      <c r="I99" s="1020"/>
      <c r="J99" s="1021"/>
      <c r="K99" s="1021"/>
      <c r="L99" s="1023"/>
      <c r="M99" s="1024"/>
      <c r="O99" s="1" t="n">
        <f aca="false">+O98+1</f>
        <v>97</v>
      </c>
      <c r="P99" s="978" t="str">
        <f aca="false">IFERROR(VLOOKUP(O98,X:AF,9,FALSE()),"")</f>
        <v/>
      </c>
      <c r="Q99" s="978" t="str">
        <f aca="false">IFERROR(VLOOKUP(O99,Y:AG,9,FALSE()),"")</f>
        <v/>
      </c>
      <c r="R99" s="978" t="str">
        <f aca="false">IFERROR(VLOOKUP(O99,Z:AH,9,FALSE()),"")</f>
        <v/>
      </c>
      <c r="S99" s="978" t="str">
        <f aca="false">IFERROR(VLOOKUP($O99,AA:AI,9,FALSE()),"")</f>
        <v/>
      </c>
      <c r="T99" s="978" t="str">
        <f aca="false">IFERROR(VLOOKUP($O99,AB:AJ,9,FALSE()),"")</f>
        <v/>
      </c>
      <c r="U99" s="978" t="str">
        <f aca="false">IFERROR(VLOOKUP($O99,AC:AK,9,FALSE()),"")</f>
        <v/>
      </c>
      <c r="V99" s="978" t="str">
        <f aca="false">IFERROR(VLOOKUP($O99,AD:AL,9,FALSE()),"")</f>
        <v/>
      </c>
      <c r="X99" s="1" t="str">
        <f aca="false">IF(AF99&lt;&gt;"",MAX(X$3:X98)+1,"")</f>
        <v/>
      </c>
      <c r="Y99" s="1" t="str">
        <f aca="false">IF(AG99&lt;&gt;"",MAX(Y$3:Y98)+1,"")</f>
        <v/>
      </c>
      <c r="Z99" s="1" t="str">
        <f aca="false">IF(AH99&lt;&gt;"",MAX(Z$3:Z98)+1,"")</f>
        <v/>
      </c>
      <c r="AA99" s="1" t="str">
        <f aca="false">IF(AI99&lt;&gt;"",MAX(AA$3:AA98)+1,"")</f>
        <v/>
      </c>
      <c r="AB99" s="1" t="str">
        <f aca="false">IF(AJ99&lt;&gt;"",MAX(AB$3:AB98)+1,"")</f>
        <v/>
      </c>
      <c r="AC99" s="1" t="str">
        <f aca="false">IF(AK99&lt;&gt;"",MAX(AC$3:AC98)+1,"")</f>
        <v/>
      </c>
      <c r="AD99" s="1" t="str">
        <f aca="false">IF(AL99&lt;&gt;"",MAX(AD$3:AD98)+1,"")</f>
        <v/>
      </c>
      <c r="AF99" s="1" t="str">
        <f aca="false">IF(B99="","",IF(COUNTIF(AF$3:$AI98,B99)=0,B99,""))</f>
        <v/>
      </c>
      <c r="AG99" s="1" t="str">
        <f aca="false">IF(C99&lt;&gt;"",IF(B99="","",IF($B99='Determinazione classe'!$D$57,IF(COUNTIF(AG$3:$AG98,$C99)=0,$C99,""),"")),"")</f>
        <v/>
      </c>
      <c r="AH99" s="1" t="str">
        <f aca="false">IF(D99&lt;&gt;"",IF(B99="","",IF(AND($B99='Determinazione classe'!$D$57,$C99='Determinazione classe'!$D$58),IF(COUNTIF(AH$3:AH98,$D99)=0,$D99,""),"")),"")</f>
        <v/>
      </c>
      <c r="AI99" s="1" t="str">
        <f aca="false">IF(E99&lt;&gt;"",IF(B99="","",IF(AND($B99='Determinazione classe'!$D$57,$C99='Determinazione classe'!$D$58,$D99='Determinazione classe'!$D$59),IF(COUNTIF(AI$3:AI98,$E99)=0,$E99,""),"")),"")</f>
        <v/>
      </c>
      <c r="AJ99" s="1" t="str">
        <f aca="false">IF(F99&lt;&gt;"",IF(B99="","",IF(AND($B99='Determinazione classe'!$D$57,$C99='Determinazione classe'!$D$58,$D99='Determinazione classe'!$D$59,$E99='Determinazione classe'!$D$60),IF(COUNTIF(AJ$3:AJ98,$F99)=0,$F99,""),"")),"")</f>
        <v/>
      </c>
      <c r="AK99" s="1" t="str">
        <f aca="false">IF(G99&lt;&gt;"",IF(B99="","",IF(AND($B99='Determinazione classe'!$D$57,$C99='Determinazione classe'!$D$58,$D99='Determinazione classe'!$D$59,$E99='Determinazione classe'!$D$60,$F99='Determinazione classe'!$D$61),IF(COUNTIF(AK$3:AK98,$G99)=0,$G99,""),"")),"")</f>
        <v/>
      </c>
      <c r="AL99" s="1" t="str">
        <f aca="false">IF(H99&lt;&gt;"",IF(B99="","",IF(AND($B99='Determinazione classe'!$D$57,$C99='Determinazione classe'!$D$58,$D99='Determinazione classe'!$D$59,$E99='Determinazione classe'!$D$60,$F99='Determinazione classe'!$D$61,$G99='Determinazione classe'!$D$62),IF(COUNTIF(AL$3:AL98,$H99)=0,$H99,""),"")),"")</f>
        <v/>
      </c>
      <c r="AR99" s="1" t="n">
        <f aca="false">+AR98+1</f>
        <v>97</v>
      </c>
      <c r="AS99" s="978" t="str">
        <f aca="false">IFERROR(VLOOKUP(AR99,BC:BK,9,FALSE()),"")</f>
        <v/>
      </c>
      <c r="AT99" s="978" t="str">
        <f aca="false">IFERROR(VLOOKUP($O99,BD:BL,9,FALSE()),"")</f>
        <v/>
      </c>
      <c r="AU99" s="978" t="str">
        <f aca="false">IFERROR(VLOOKUP($O99,BE:BM,9,FALSE()),"")</f>
        <v/>
      </c>
      <c r="AV99" s="978" t="str">
        <f aca="false">IFERROR(VLOOKUP($O99,BF:BN,9,FALSE()),"")</f>
        <v/>
      </c>
      <c r="AW99" s="978" t="str">
        <f aca="false">IFERROR(VLOOKUP($O99,BG:BO,9,FALSE()),"")</f>
        <v/>
      </c>
      <c r="AX99" s="978" t="str">
        <f aca="false">IFERROR(VLOOKUP($O99,BH:BP,9,FALSE()),"")</f>
        <v/>
      </c>
      <c r="AY99" s="978" t="str">
        <f aca="false">IFERROR(VLOOKUP($O99,BI:BQ,9,FALSE()),"")</f>
        <v/>
      </c>
      <c r="BC99" s="1" t="str">
        <f aca="false">IF(BK99&lt;&gt;"",MAX(BC$3:BC98)+1,"")</f>
        <v/>
      </c>
      <c r="BD99" s="1" t="str">
        <f aca="false">IF(BL99&lt;&gt;"",MAX(BD$3:BD98)+1,"")</f>
        <v/>
      </c>
      <c r="BE99" s="1" t="str">
        <f aca="false">IF(BM99&lt;&gt;"",MAX(BE$3:BE98)+1,"")</f>
        <v/>
      </c>
      <c r="BF99" s="1" t="str">
        <f aca="false">IF(BN99&lt;&gt;"",MAX(BF$3:BF98)+1,"")</f>
        <v/>
      </c>
      <c r="BG99" s="1" t="str">
        <f aca="false">IF(BO99&lt;&gt;"",MAX(BG$3:BG98)+1,"")</f>
        <v/>
      </c>
      <c r="BH99" s="1" t="str">
        <f aca="false">IF(BP99&lt;&gt;"",MAX(BH$3:BH98)+1,"")</f>
        <v/>
      </c>
      <c r="BI99" s="1" t="str">
        <f aca="false">IF(BQ99&lt;&gt;"",MAX(BI$3:BI98)+1,"")</f>
        <v/>
      </c>
      <c r="BK99" s="1" t="str">
        <f aca="false">IF(B99&lt;&gt;"",IF(COUNTIF(BK$3:BK98,B99)&gt;0,"",B99),"")</f>
        <v/>
      </c>
      <c r="BL99" s="1" t="str">
        <f aca="false">IF(C99&lt;&gt;"",IF(COUNTIF(BL$3:BL98,C99)&gt;0,"",C99),"")</f>
        <v/>
      </c>
      <c r="BM99" s="1" t="str">
        <f aca="false">IF(D99&lt;&gt;"",IF(COUNTIF(BM$3:BM98,D99)&gt;0,"",D99),"")</f>
        <v/>
      </c>
      <c r="BN99" s="1" t="str">
        <f aca="false">IF(E99&lt;&gt;"",IF(COUNTIF(BN$3:BN98,E99)&gt;0,"",E99),"")</f>
        <v/>
      </c>
      <c r="BO99" s="1" t="str">
        <f aca="false">IF(F99&lt;&gt;"",IF(COUNTIF(BO$3:BO98,F99)&gt;0,"",F99),"")</f>
        <v/>
      </c>
      <c r="BP99" s="1" t="str">
        <f aca="false">IF(G99&lt;&gt;"",IF(COUNTIF(BP$3:BP98,G99)&gt;0,"",G99),"")</f>
        <v/>
      </c>
      <c r="BQ99" s="1" t="str">
        <f aca="false">IF(H99&lt;&gt;"",IF(COUNTIF(BQ$3:BQ98,H99)&gt;0,"",H99),"")</f>
        <v/>
      </c>
    </row>
    <row r="100" customFormat="false" ht="12.75" hidden="false" customHeight="false" outlineLevel="0" collapsed="false">
      <c r="A100" s="1017" t="str">
        <f aca="false">CONCATENATE(B100,C100,D100,E100,F100,G100,H100)</f>
        <v/>
      </c>
      <c r="B100" s="1001"/>
      <c r="C100" s="1001"/>
      <c r="D100" s="1001"/>
      <c r="E100" s="1001"/>
      <c r="F100" s="1001"/>
      <c r="G100" s="1001"/>
      <c r="H100" s="1001"/>
      <c r="I100" s="1020"/>
      <c r="J100" s="1021"/>
      <c r="K100" s="1021"/>
      <c r="L100" s="1023"/>
      <c r="M100" s="1024"/>
      <c r="O100" s="1" t="n">
        <f aca="false">+O99+1</f>
        <v>98</v>
      </c>
      <c r="P100" s="978" t="str">
        <f aca="false">IFERROR(VLOOKUP(O99,X:AF,9,FALSE()),"")</f>
        <v/>
      </c>
      <c r="Q100" s="978" t="str">
        <f aca="false">IFERROR(VLOOKUP(O100,Y:AG,9,FALSE()),"")</f>
        <v/>
      </c>
      <c r="R100" s="978" t="str">
        <f aca="false">IFERROR(VLOOKUP(O100,Z:AH,9,FALSE()),"")</f>
        <v/>
      </c>
      <c r="S100" s="978" t="str">
        <f aca="false">IFERROR(VLOOKUP($O100,AA:AI,9,FALSE()),"")</f>
        <v/>
      </c>
      <c r="T100" s="978" t="str">
        <f aca="false">IFERROR(VLOOKUP($O100,AB:AJ,9,FALSE()),"")</f>
        <v/>
      </c>
      <c r="U100" s="978" t="str">
        <f aca="false">IFERROR(VLOOKUP($O100,AC:AK,9,FALSE()),"")</f>
        <v/>
      </c>
      <c r="V100" s="978" t="str">
        <f aca="false">IFERROR(VLOOKUP($O100,AD:AL,9,FALSE()),"")</f>
        <v/>
      </c>
      <c r="X100" s="1" t="str">
        <f aca="false">IF(AF100&lt;&gt;"",MAX(X$3:X99)+1,"")</f>
        <v/>
      </c>
      <c r="Y100" s="1" t="str">
        <f aca="false">IF(AG100&lt;&gt;"",MAX(Y$3:Y99)+1,"")</f>
        <v/>
      </c>
      <c r="Z100" s="1" t="str">
        <f aca="false">IF(AH100&lt;&gt;"",MAX(Z$3:Z99)+1,"")</f>
        <v/>
      </c>
      <c r="AA100" s="1" t="str">
        <f aca="false">IF(AI100&lt;&gt;"",MAX(AA$3:AA99)+1,"")</f>
        <v/>
      </c>
      <c r="AB100" s="1" t="str">
        <f aca="false">IF(AJ100&lt;&gt;"",MAX(AB$3:AB99)+1,"")</f>
        <v/>
      </c>
      <c r="AC100" s="1" t="str">
        <f aca="false">IF(AK100&lt;&gt;"",MAX(AC$3:AC99)+1,"")</f>
        <v/>
      </c>
      <c r="AD100" s="1" t="str">
        <f aca="false">IF(AL100&lt;&gt;"",MAX(AD$3:AD99)+1,"")</f>
        <v/>
      </c>
      <c r="AF100" s="1" t="str">
        <f aca="false">IF(B100="","",IF(COUNTIF(AF$3:$AI99,B100)=0,B100,""))</f>
        <v/>
      </c>
      <c r="AG100" s="1" t="str">
        <f aca="false">IF(C100&lt;&gt;"",IF(B100="","",IF($B100='Determinazione classe'!$D$57,IF(COUNTIF(AG$3:$AG99,$C100)=0,$C100,""),"")),"")</f>
        <v/>
      </c>
      <c r="AH100" s="1" t="str">
        <f aca="false">IF(D100&lt;&gt;"",IF(B100="","",IF(AND($B100='Determinazione classe'!$D$57,$C100='Determinazione classe'!$D$58),IF(COUNTIF(AH$3:AH99,$D100)=0,$D100,""),"")),"")</f>
        <v/>
      </c>
      <c r="AI100" s="1" t="str">
        <f aca="false">IF(E100&lt;&gt;"",IF(B100="","",IF(AND($B100='Determinazione classe'!$D$57,$C100='Determinazione classe'!$D$58,$D100='Determinazione classe'!$D$59),IF(COUNTIF(AI$3:AI99,$E100)=0,$E100,""),"")),"")</f>
        <v/>
      </c>
      <c r="AJ100" s="1" t="str">
        <f aca="false">IF(F100&lt;&gt;"",IF(B100="","",IF(AND($B100='Determinazione classe'!$D$57,$C100='Determinazione classe'!$D$58,$D100='Determinazione classe'!$D$59,$E100='Determinazione classe'!$D$60),IF(COUNTIF(AJ$3:AJ99,$F100)=0,$F100,""),"")),"")</f>
        <v/>
      </c>
      <c r="AK100" s="1" t="str">
        <f aca="false">IF(G100&lt;&gt;"",IF(B100="","",IF(AND($B100='Determinazione classe'!$D$57,$C100='Determinazione classe'!$D$58,$D100='Determinazione classe'!$D$59,$E100='Determinazione classe'!$D$60,$F100='Determinazione classe'!$D$61),IF(COUNTIF(AK$3:AK99,$G100)=0,$G100,""),"")),"")</f>
        <v/>
      </c>
      <c r="AL100" s="1" t="str">
        <f aca="false">IF(H100&lt;&gt;"",IF(B100="","",IF(AND($B100='Determinazione classe'!$D$57,$C100='Determinazione classe'!$D$58,$D100='Determinazione classe'!$D$59,$E100='Determinazione classe'!$D$60,$F100='Determinazione classe'!$D$61,$G100='Determinazione classe'!$D$62),IF(COUNTIF(AL$3:AL99,$H100)=0,$H100,""),"")),"")</f>
        <v/>
      </c>
      <c r="AR100" s="1" t="n">
        <f aca="false">+AR99+1</f>
        <v>98</v>
      </c>
      <c r="AS100" s="978" t="str">
        <f aca="false">IFERROR(VLOOKUP(AR100,BC:BK,9,FALSE()),"")</f>
        <v/>
      </c>
      <c r="AT100" s="978" t="str">
        <f aca="false">IFERROR(VLOOKUP($O100,BD:BL,9,FALSE()),"")</f>
        <v/>
      </c>
      <c r="AU100" s="978" t="str">
        <f aca="false">IFERROR(VLOOKUP($O100,BE:BM,9,FALSE()),"")</f>
        <v/>
      </c>
      <c r="AV100" s="978" t="str">
        <f aca="false">IFERROR(VLOOKUP($O100,BF:BN,9,FALSE()),"")</f>
        <v/>
      </c>
      <c r="AW100" s="978" t="str">
        <f aca="false">IFERROR(VLOOKUP($O100,BG:BO,9,FALSE()),"")</f>
        <v/>
      </c>
      <c r="AX100" s="978" t="str">
        <f aca="false">IFERROR(VLOOKUP($O100,BH:BP,9,FALSE()),"")</f>
        <v/>
      </c>
      <c r="AY100" s="978" t="str">
        <f aca="false">IFERROR(VLOOKUP($O100,BI:BQ,9,FALSE()),"")</f>
        <v/>
      </c>
      <c r="BC100" s="1" t="str">
        <f aca="false">IF(BK100&lt;&gt;"",MAX(BC$3:BC99)+1,"")</f>
        <v/>
      </c>
      <c r="BD100" s="1" t="str">
        <f aca="false">IF(BL100&lt;&gt;"",MAX(BD$3:BD99)+1,"")</f>
        <v/>
      </c>
      <c r="BE100" s="1" t="str">
        <f aca="false">IF(BM100&lt;&gt;"",MAX(BE$3:BE99)+1,"")</f>
        <v/>
      </c>
      <c r="BF100" s="1" t="str">
        <f aca="false">IF(BN100&lt;&gt;"",MAX(BF$3:BF99)+1,"")</f>
        <v/>
      </c>
      <c r="BG100" s="1" t="str">
        <f aca="false">IF(BO100&lt;&gt;"",MAX(BG$3:BG99)+1,"")</f>
        <v/>
      </c>
      <c r="BH100" s="1" t="str">
        <f aca="false">IF(BP100&lt;&gt;"",MAX(BH$3:BH99)+1,"")</f>
        <v/>
      </c>
      <c r="BI100" s="1" t="str">
        <f aca="false">IF(BQ100&lt;&gt;"",MAX(BI$3:BI99)+1,"")</f>
        <v/>
      </c>
      <c r="BK100" s="1" t="str">
        <f aca="false">IF(B100&lt;&gt;"",IF(COUNTIF(BK$3:BK99,B100)&gt;0,"",B100),"")</f>
        <v/>
      </c>
      <c r="BL100" s="1" t="str">
        <f aca="false">IF(C100&lt;&gt;"",IF(COUNTIF(BL$3:BL99,C100)&gt;0,"",C100),"")</f>
        <v/>
      </c>
      <c r="BM100" s="1" t="str">
        <f aca="false">IF(D100&lt;&gt;"",IF(COUNTIF(BM$3:BM99,D100)&gt;0,"",D100),"")</f>
        <v/>
      </c>
      <c r="BN100" s="1" t="str">
        <f aca="false">IF(E100&lt;&gt;"",IF(COUNTIF(BN$3:BN99,E100)&gt;0,"",E100),"")</f>
        <v/>
      </c>
      <c r="BO100" s="1" t="str">
        <f aca="false">IF(F100&lt;&gt;"",IF(COUNTIF(BO$3:BO99,F100)&gt;0,"",F100),"")</f>
        <v/>
      </c>
      <c r="BP100" s="1" t="str">
        <f aca="false">IF(G100&lt;&gt;"",IF(COUNTIF(BP$3:BP99,G100)&gt;0,"",G100),"")</f>
        <v/>
      </c>
      <c r="BQ100" s="1" t="str">
        <f aca="false">IF(H100&lt;&gt;"",IF(COUNTIF(BQ$3:BQ99,H100)&gt;0,"",H100),"")</f>
        <v/>
      </c>
    </row>
    <row r="101" customFormat="false" ht="12.75" hidden="false" customHeight="false" outlineLevel="0" collapsed="false">
      <c r="A101" s="1017" t="str">
        <f aca="false">CONCATENATE(B101,C101,D101,E101,F101,G101,H101)</f>
        <v/>
      </c>
      <c r="B101" s="1001"/>
      <c r="C101" s="1001"/>
      <c r="D101" s="1001"/>
      <c r="E101" s="1001"/>
      <c r="F101" s="1001"/>
      <c r="G101" s="1001"/>
      <c r="H101" s="1001"/>
      <c r="I101" s="1020"/>
      <c r="J101" s="1021"/>
      <c r="K101" s="1021"/>
      <c r="L101" s="1023"/>
      <c r="M101" s="1024"/>
      <c r="O101" s="1" t="n">
        <f aca="false">+O100+1</f>
        <v>99</v>
      </c>
      <c r="P101" s="978" t="str">
        <f aca="false">IFERROR(VLOOKUP(O100,X:AF,9,FALSE()),"")</f>
        <v/>
      </c>
      <c r="Q101" s="978" t="str">
        <f aca="false">IFERROR(VLOOKUP(O101,Y:AG,9,FALSE()),"")</f>
        <v/>
      </c>
      <c r="R101" s="978" t="str">
        <f aca="false">IFERROR(VLOOKUP(O101,Z:AH,9,FALSE()),"")</f>
        <v/>
      </c>
      <c r="S101" s="978" t="str">
        <f aca="false">IFERROR(VLOOKUP($O101,AA:AI,9,FALSE()),"")</f>
        <v/>
      </c>
      <c r="T101" s="978" t="str">
        <f aca="false">IFERROR(VLOOKUP($O101,AB:AJ,9,FALSE()),"")</f>
        <v/>
      </c>
      <c r="U101" s="978" t="str">
        <f aca="false">IFERROR(VLOOKUP($O101,AC:AK,9,FALSE()),"")</f>
        <v/>
      </c>
      <c r="V101" s="978" t="str">
        <f aca="false">IFERROR(VLOOKUP($O101,AD:AL,9,FALSE()),"")</f>
        <v/>
      </c>
      <c r="X101" s="1" t="str">
        <f aca="false">IF(AF101&lt;&gt;"",MAX(X$3:X100)+1,"")</f>
        <v/>
      </c>
      <c r="Y101" s="1" t="str">
        <f aca="false">IF(AG101&lt;&gt;"",MAX(Y$3:Y100)+1,"")</f>
        <v/>
      </c>
      <c r="Z101" s="1" t="str">
        <f aca="false">IF(AH101&lt;&gt;"",MAX(Z$3:Z100)+1,"")</f>
        <v/>
      </c>
      <c r="AA101" s="1" t="str">
        <f aca="false">IF(AI101&lt;&gt;"",MAX(AA$3:AA100)+1,"")</f>
        <v/>
      </c>
      <c r="AB101" s="1" t="str">
        <f aca="false">IF(AJ101&lt;&gt;"",MAX(AB$3:AB100)+1,"")</f>
        <v/>
      </c>
      <c r="AC101" s="1" t="str">
        <f aca="false">IF(AK101&lt;&gt;"",MAX(AC$3:AC100)+1,"")</f>
        <v/>
      </c>
      <c r="AD101" s="1" t="str">
        <f aca="false">IF(AL101&lt;&gt;"",MAX(AD$3:AD100)+1,"")</f>
        <v/>
      </c>
      <c r="AF101" s="1" t="str">
        <f aca="false">IF(B101="","",IF(COUNTIF(AF$3:$AI100,B101)=0,B101,""))</f>
        <v/>
      </c>
      <c r="AG101" s="1" t="str">
        <f aca="false">IF(C101&lt;&gt;"",IF(B101="","",IF($B101='Determinazione classe'!$D$57,IF(COUNTIF(AG$3:$AG100,$C101)=0,$C101,""),"")),"")</f>
        <v/>
      </c>
      <c r="AH101" s="1" t="str">
        <f aca="false">IF(D101&lt;&gt;"",IF(B101="","",IF(AND($B101='Determinazione classe'!$D$57,$C101='Determinazione classe'!$D$58),IF(COUNTIF(AH$3:AH100,$D101)=0,$D101,""),"")),"")</f>
        <v/>
      </c>
      <c r="AI101" s="1" t="str">
        <f aca="false">IF(E101&lt;&gt;"",IF(B101="","",IF(AND($B101='Determinazione classe'!$D$57,$C101='Determinazione classe'!$D$58,$D101='Determinazione classe'!$D$59),IF(COUNTIF(AI$3:AI100,$E101)=0,$E101,""),"")),"")</f>
        <v/>
      </c>
      <c r="AJ101" s="1" t="str">
        <f aca="false">IF(F101&lt;&gt;"",IF(B101="","",IF(AND($B101='Determinazione classe'!$D$57,$C101='Determinazione classe'!$D$58,$D101='Determinazione classe'!$D$59,$E101='Determinazione classe'!$D$60),IF(COUNTIF(AJ$3:AJ100,$F101)=0,$F101,""),"")),"")</f>
        <v/>
      </c>
      <c r="AK101" s="1" t="str">
        <f aca="false">IF(G101&lt;&gt;"",IF(B101="","",IF(AND($B101='Determinazione classe'!$D$57,$C101='Determinazione classe'!$D$58,$D101='Determinazione classe'!$D$59,$E101='Determinazione classe'!$D$60,$F101='Determinazione classe'!$D$61),IF(COUNTIF(AK$3:AK100,$G101)=0,$G101,""),"")),"")</f>
        <v/>
      </c>
      <c r="AL101" s="1" t="str">
        <f aca="false">IF(H101&lt;&gt;"",IF(B101="","",IF(AND($B101='Determinazione classe'!$D$57,$C101='Determinazione classe'!$D$58,$D101='Determinazione classe'!$D$59,$E101='Determinazione classe'!$D$60,$F101='Determinazione classe'!$D$61,$G101='Determinazione classe'!$D$62),IF(COUNTIF(AL$3:AL100,$H101)=0,$H101,""),"")),"")</f>
        <v/>
      </c>
      <c r="AR101" s="1" t="n">
        <f aca="false">+AR100+1</f>
        <v>99</v>
      </c>
      <c r="AS101" s="978" t="str">
        <f aca="false">IFERROR(VLOOKUP(AR101,BC:BK,9,FALSE()),"")</f>
        <v/>
      </c>
      <c r="AT101" s="978" t="str">
        <f aca="false">IFERROR(VLOOKUP($O101,BD:BL,9,FALSE()),"")</f>
        <v/>
      </c>
      <c r="AU101" s="978" t="str">
        <f aca="false">IFERROR(VLOOKUP($O101,BE:BM,9,FALSE()),"")</f>
        <v/>
      </c>
      <c r="AV101" s="978" t="str">
        <f aca="false">IFERROR(VLOOKUP($O101,BF:BN,9,FALSE()),"")</f>
        <v/>
      </c>
      <c r="AW101" s="978" t="str">
        <f aca="false">IFERROR(VLOOKUP($O101,BG:BO,9,FALSE()),"")</f>
        <v/>
      </c>
      <c r="AX101" s="978" t="str">
        <f aca="false">IFERROR(VLOOKUP($O101,BH:BP,9,FALSE()),"")</f>
        <v/>
      </c>
      <c r="AY101" s="978" t="str">
        <f aca="false">IFERROR(VLOOKUP($O101,BI:BQ,9,FALSE()),"")</f>
        <v/>
      </c>
      <c r="BC101" s="1" t="str">
        <f aca="false">IF(BK101&lt;&gt;"",MAX(BC$3:BC100)+1,"")</f>
        <v/>
      </c>
      <c r="BD101" s="1" t="str">
        <f aca="false">IF(BL101&lt;&gt;"",MAX(BD$3:BD100)+1,"")</f>
        <v/>
      </c>
      <c r="BE101" s="1" t="str">
        <f aca="false">IF(BM101&lt;&gt;"",MAX(BE$3:BE100)+1,"")</f>
        <v/>
      </c>
      <c r="BF101" s="1" t="str">
        <f aca="false">IF(BN101&lt;&gt;"",MAX(BF$3:BF100)+1,"")</f>
        <v/>
      </c>
      <c r="BG101" s="1" t="str">
        <f aca="false">IF(BO101&lt;&gt;"",MAX(BG$3:BG100)+1,"")</f>
        <v/>
      </c>
      <c r="BH101" s="1" t="str">
        <f aca="false">IF(BP101&lt;&gt;"",MAX(BH$3:BH100)+1,"")</f>
        <v/>
      </c>
      <c r="BI101" s="1" t="str">
        <f aca="false">IF(BQ101&lt;&gt;"",MAX(BI$3:BI100)+1,"")</f>
        <v/>
      </c>
      <c r="BK101" s="1" t="str">
        <f aca="false">IF(B101&lt;&gt;"",IF(COUNTIF(BK$3:BK100,B101)&gt;0,"",B101),"")</f>
        <v/>
      </c>
      <c r="BL101" s="1" t="str">
        <f aca="false">IF(C101&lt;&gt;"",IF(COUNTIF(BL$3:BL100,C101)&gt;0,"",C101),"")</f>
        <v/>
      </c>
      <c r="BM101" s="1" t="str">
        <f aca="false">IF(D101&lt;&gt;"",IF(COUNTIF(BM$3:BM100,D101)&gt;0,"",D101),"")</f>
        <v/>
      </c>
      <c r="BN101" s="1" t="str">
        <f aca="false">IF(E101&lt;&gt;"",IF(COUNTIF(BN$3:BN100,E101)&gt;0,"",E101),"")</f>
        <v/>
      </c>
      <c r="BO101" s="1" t="str">
        <f aca="false">IF(F101&lt;&gt;"",IF(COUNTIF(BO$3:BO100,F101)&gt;0,"",F101),"")</f>
        <v/>
      </c>
      <c r="BP101" s="1" t="str">
        <f aca="false">IF(G101&lt;&gt;"",IF(COUNTIF(BP$3:BP100,G101)&gt;0,"",G101),"")</f>
        <v/>
      </c>
      <c r="BQ101" s="1" t="str">
        <f aca="false">IF(H101&lt;&gt;"",IF(COUNTIF(BQ$3:BQ100,H101)&gt;0,"",H101),"")</f>
        <v/>
      </c>
    </row>
    <row r="102" customFormat="false" ht="12.75" hidden="false" customHeight="false" outlineLevel="0" collapsed="false">
      <c r="A102" s="1017" t="str">
        <f aca="false">CONCATENATE(B102,C102,D102,E102,F102,G102,H102)</f>
        <v/>
      </c>
      <c r="B102" s="1001"/>
      <c r="C102" s="1001"/>
      <c r="D102" s="1001"/>
      <c r="E102" s="1001"/>
      <c r="F102" s="1001"/>
      <c r="G102" s="1001"/>
      <c r="H102" s="1001"/>
      <c r="I102" s="1020"/>
      <c r="J102" s="1021"/>
      <c r="K102" s="1021"/>
      <c r="L102" s="1023"/>
      <c r="M102" s="1024"/>
      <c r="O102" s="1" t="n">
        <f aca="false">+O101+1</f>
        <v>100</v>
      </c>
      <c r="P102" s="978" t="str">
        <f aca="false">IFERROR(VLOOKUP(O101,X:AF,9,FALSE()),"")</f>
        <v/>
      </c>
      <c r="Q102" s="978" t="str">
        <f aca="false">IFERROR(VLOOKUP(O102,Y:AG,9,FALSE()),"")</f>
        <v/>
      </c>
      <c r="R102" s="978" t="str">
        <f aca="false">IFERROR(VLOOKUP(O102,Z:AH,9,FALSE()),"")</f>
        <v/>
      </c>
      <c r="S102" s="978" t="str">
        <f aca="false">IFERROR(VLOOKUP($O102,AA:AI,9,FALSE()),"")</f>
        <v/>
      </c>
      <c r="T102" s="978" t="str">
        <f aca="false">IFERROR(VLOOKUP($O102,AB:AJ,9,FALSE()),"")</f>
        <v/>
      </c>
      <c r="U102" s="978" t="str">
        <f aca="false">IFERROR(VLOOKUP($O102,AC:AK,9,FALSE()),"")</f>
        <v/>
      </c>
      <c r="V102" s="978" t="str">
        <f aca="false">IFERROR(VLOOKUP($O102,AD:AL,9,FALSE()),"")</f>
        <v/>
      </c>
      <c r="X102" s="1" t="str">
        <f aca="false">IF(AF102&lt;&gt;"",MAX(X$3:X101)+1,"")</f>
        <v/>
      </c>
      <c r="Y102" s="1" t="str">
        <f aca="false">IF(AG102&lt;&gt;"",MAX(Y$3:Y101)+1,"")</f>
        <v/>
      </c>
      <c r="Z102" s="1" t="str">
        <f aca="false">IF(AH102&lt;&gt;"",MAX(Z$3:Z101)+1,"")</f>
        <v/>
      </c>
      <c r="AA102" s="1" t="str">
        <f aca="false">IF(AI102&lt;&gt;"",MAX(AA$3:AA101)+1,"")</f>
        <v/>
      </c>
      <c r="AB102" s="1" t="str">
        <f aca="false">IF(AJ102&lt;&gt;"",MAX(AB$3:AB101)+1,"")</f>
        <v/>
      </c>
      <c r="AC102" s="1" t="str">
        <f aca="false">IF(AK102&lt;&gt;"",MAX(AC$3:AC101)+1,"")</f>
        <v/>
      </c>
      <c r="AD102" s="1" t="str">
        <f aca="false">IF(AL102&lt;&gt;"",MAX(AD$3:AD101)+1,"")</f>
        <v/>
      </c>
      <c r="AF102" s="1" t="str">
        <f aca="false">IF(B102="","",IF(COUNTIF(AF$3:$AI101,B102)=0,B102,""))</f>
        <v/>
      </c>
      <c r="AG102" s="1" t="str">
        <f aca="false">IF(C102&lt;&gt;"",IF(B102="","",IF($B102='Determinazione classe'!$D$57,IF(COUNTIF(AG$3:$AG101,$C102)=0,$C102,""),"")),"")</f>
        <v/>
      </c>
      <c r="AH102" s="1" t="str">
        <f aca="false">IF(D102&lt;&gt;"",IF(B102="","",IF(AND($B102='Determinazione classe'!$D$57,$C102='Determinazione classe'!$D$58),IF(COUNTIF(AH$3:AH101,$D102)=0,$D102,""),"")),"")</f>
        <v/>
      </c>
      <c r="AI102" s="1" t="str">
        <f aca="false">IF(E102&lt;&gt;"",IF(B102="","",IF(AND($B102='Determinazione classe'!$D$57,$C102='Determinazione classe'!$D$58,$D102='Determinazione classe'!$D$59),IF(COUNTIF(AI$3:AI101,$E102)=0,$E102,""),"")),"")</f>
        <v/>
      </c>
      <c r="AJ102" s="1" t="str">
        <f aca="false">IF(F102&lt;&gt;"",IF(B102="","",IF(AND($B102='Determinazione classe'!$D$57,$C102='Determinazione classe'!$D$58,$D102='Determinazione classe'!$D$59,$E102='Determinazione classe'!$D$60),IF(COUNTIF(AJ$3:AJ101,$F102)=0,$F102,""),"")),"")</f>
        <v/>
      </c>
      <c r="AK102" s="1" t="str">
        <f aca="false">IF(G102&lt;&gt;"",IF(B102="","",IF(AND($B102='Determinazione classe'!$D$57,$C102='Determinazione classe'!$D$58,$D102='Determinazione classe'!$D$59,$E102='Determinazione classe'!$D$60,$F102='Determinazione classe'!$D$61),IF(COUNTIF(AK$3:AK101,$G102)=0,$G102,""),"")),"")</f>
        <v/>
      </c>
      <c r="AL102" s="1" t="str">
        <f aca="false">IF(H102&lt;&gt;"",IF(B102="","",IF(AND($B102='Determinazione classe'!$D$57,$C102='Determinazione classe'!$D$58,$D102='Determinazione classe'!$D$59,$E102='Determinazione classe'!$D$60,$F102='Determinazione classe'!$D$61,$G102='Determinazione classe'!$D$62),IF(COUNTIF(AL$3:AL101,$H102)=0,$H102,""),"")),"")</f>
        <v/>
      </c>
      <c r="AR102" s="1" t="n">
        <f aca="false">+AR101+1</f>
        <v>100</v>
      </c>
      <c r="AS102" s="978" t="str">
        <f aca="false">IFERROR(VLOOKUP(AR102,BC:BK,9,FALSE()),"")</f>
        <v/>
      </c>
      <c r="AT102" s="978" t="str">
        <f aca="false">IFERROR(VLOOKUP($O102,BD:BL,9,FALSE()),"")</f>
        <v/>
      </c>
      <c r="AU102" s="978" t="str">
        <f aca="false">IFERROR(VLOOKUP($O102,BE:BM,9,FALSE()),"")</f>
        <v/>
      </c>
      <c r="AV102" s="978" t="str">
        <f aca="false">IFERROR(VLOOKUP($O102,BF:BN,9,FALSE()),"")</f>
        <v/>
      </c>
      <c r="AW102" s="978" t="str">
        <f aca="false">IFERROR(VLOOKUP($O102,BG:BO,9,FALSE()),"")</f>
        <v/>
      </c>
      <c r="AX102" s="978" t="str">
        <f aca="false">IFERROR(VLOOKUP($O102,BH:BP,9,FALSE()),"")</f>
        <v/>
      </c>
      <c r="AY102" s="978" t="str">
        <f aca="false">IFERROR(VLOOKUP($O102,BI:BQ,9,FALSE()),"")</f>
        <v/>
      </c>
      <c r="BC102" s="1" t="str">
        <f aca="false">IF(BK102&lt;&gt;"",MAX(BC$3:BC101)+1,"")</f>
        <v/>
      </c>
      <c r="BD102" s="1" t="str">
        <f aca="false">IF(BL102&lt;&gt;"",MAX(BD$3:BD101)+1,"")</f>
        <v/>
      </c>
      <c r="BE102" s="1" t="str">
        <f aca="false">IF(BM102&lt;&gt;"",MAX(BE$3:BE101)+1,"")</f>
        <v/>
      </c>
      <c r="BF102" s="1" t="str">
        <f aca="false">IF(BN102&lt;&gt;"",MAX(BF$3:BF101)+1,"")</f>
        <v/>
      </c>
      <c r="BG102" s="1" t="str">
        <f aca="false">IF(BO102&lt;&gt;"",MAX(BG$3:BG101)+1,"")</f>
        <v/>
      </c>
      <c r="BH102" s="1" t="str">
        <f aca="false">IF(BP102&lt;&gt;"",MAX(BH$3:BH101)+1,"")</f>
        <v/>
      </c>
      <c r="BI102" s="1" t="str">
        <f aca="false">IF(BQ102&lt;&gt;"",MAX(BI$3:BI101)+1,"")</f>
        <v/>
      </c>
      <c r="BK102" s="1" t="str">
        <f aca="false">IF(B102&lt;&gt;"",IF(COUNTIF(BK$3:BK101,B102)&gt;0,"",B102),"")</f>
        <v/>
      </c>
      <c r="BL102" s="1" t="str">
        <f aca="false">IF(C102&lt;&gt;"",IF(COUNTIF(BL$3:BL101,C102)&gt;0,"",C102),"")</f>
        <v/>
      </c>
      <c r="BM102" s="1" t="str">
        <f aca="false">IF(D102&lt;&gt;"",IF(COUNTIF(BM$3:BM101,D102)&gt;0,"",D102),"")</f>
        <v/>
      </c>
      <c r="BN102" s="1" t="str">
        <f aca="false">IF(E102&lt;&gt;"",IF(COUNTIF(BN$3:BN101,E102)&gt;0,"",E102),"")</f>
        <v/>
      </c>
      <c r="BO102" s="1" t="str">
        <f aca="false">IF(F102&lt;&gt;"",IF(COUNTIF(BO$3:BO101,F102)&gt;0,"",F102),"")</f>
        <v/>
      </c>
      <c r="BP102" s="1" t="str">
        <f aca="false">IF(G102&lt;&gt;"",IF(COUNTIF(BP$3:BP101,G102)&gt;0,"",G102),"")</f>
        <v/>
      </c>
      <c r="BQ102" s="1" t="str">
        <f aca="false">IF(H102&lt;&gt;"",IF(COUNTIF(BQ$3:BQ101,H102)&gt;0,"",H102),"")</f>
        <v/>
      </c>
    </row>
    <row r="103" customFormat="false" ht="12.75" hidden="false" customHeight="false" outlineLevel="0" collapsed="false">
      <c r="A103" s="1017" t="str">
        <f aca="false">CONCATENATE(B103,C103,D103,E103,F103,G103,H103)</f>
        <v/>
      </c>
      <c r="B103" s="1001"/>
      <c r="C103" s="1001"/>
      <c r="D103" s="1001"/>
      <c r="E103" s="1001"/>
      <c r="F103" s="1001"/>
      <c r="G103" s="1001"/>
      <c r="H103" s="1001"/>
      <c r="I103" s="1020"/>
      <c r="J103" s="1021"/>
      <c r="K103" s="1021"/>
      <c r="L103" s="1023"/>
      <c r="M103" s="1024"/>
      <c r="O103" s="1" t="n">
        <f aca="false">+O102+1</f>
        <v>101</v>
      </c>
      <c r="P103" s="978" t="str">
        <f aca="false">IFERROR(VLOOKUP(O102,X:AF,9,FALSE()),"")</f>
        <v/>
      </c>
      <c r="Q103" s="978" t="str">
        <f aca="false">IFERROR(VLOOKUP(O103,Y:AG,9,FALSE()),"")</f>
        <v/>
      </c>
      <c r="R103" s="978" t="str">
        <f aca="false">IFERROR(VLOOKUP(O103,Z:AH,9,FALSE()),"")</f>
        <v/>
      </c>
      <c r="S103" s="978" t="str">
        <f aca="false">IFERROR(VLOOKUP($O103,AA:AI,9,FALSE()),"")</f>
        <v/>
      </c>
      <c r="T103" s="978" t="str">
        <f aca="false">IFERROR(VLOOKUP($O103,AB:AJ,9,FALSE()),"")</f>
        <v/>
      </c>
      <c r="U103" s="978" t="str">
        <f aca="false">IFERROR(VLOOKUP($O103,AC:AK,9,FALSE()),"")</f>
        <v/>
      </c>
      <c r="V103" s="978" t="str">
        <f aca="false">IFERROR(VLOOKUP($O103,AD:AL,9,FALSE()),"")</f>
        <v/>
      </c>
      <c r="X103" s="1" t="str">
        <f aca="false">IF(AF103&lt;&gt;"",MAX(X$3:X102)+1,"")</f>
        <v/>
      </c>
      <c r="Y103" s="1" t="str">
        <f aca="false">IF(AG103&lt;&gt;"",MAX(Y$3:Y102)+1,"")</f>
        <v/>
      </c>
      <c r="Z103" s="1" t="str">
        <f aca="false">IF(AH103&lt;&gt;"",MAX(Z$3:Z102)+1,"")</f>
        <v/>
      </c>
      <c r="AA103" s="1" t="str">
        <f aca="false">IF(AI103&lt;&gt;"",MAX(AA$3:AA102)+1,"")</f>
        <v/>
      </c>
      <c r="AB103" s="1" t="str">
        <f aca="false">IF(AJ103&lt;&gt;"",MAX(AB$3:AB102)+1,"")</f>
        <v/>
      </c>
      <c r="AC103" s="1" t="str">
        <f aca="false">IF(AK103&lt;&gt;"",MAX(AC$3:AC102)+1,"")</f>
        <v/>
      </c>
      <c r="AD103" s="1" t="str">
        <f aca="false">IF(AL103&lt;&gt;"",MAX(AD$3:AD102)+1,"")</f>
        <v/>
      </c>
      <c r="AF103" s="1" t="str">
        <f aca="false">IF(B103="","",IF(COUNTIF(AF$3:$AI102,B103)=0,B103,""))</f>
        <v/>
      </c>
      <c r="AG103" s="1" t="str">
        <f aca="false">IF(C103&lt;&gt;"",IF(B103="","",IF($B103='Determinazione classe'!$D$57,IF(COUNTIF(AG$3:$AG102,$C103)=0,$C103,""),"")),"")</f>
        <v/>
      </c>
      <c r="AH103" s="1" t="str">
        <f aca="false">IF(D103&lt;&gt;"",IF(B103="","",IF(AND($B103='Determinazione classe'!$D$57,$C103='Determinazione classe'!$D$58),IF(COUNTIF(AH$3:AH102,$D103)=0,$D103,""),"")),"")</f>
        <v/>
      </c>
      <c r="AI103" s="1" t="str">
        <f aca="false">IF(E103&lt;&gt;"",IF(B103="","",IF(AND($B103='Determinazione classe'!$D$57,$C103='Determinazione classe'!$D$58,$D103='Determinazione classe'!$D$59),IF(COUNTIF(AI$3:AI102,$E103)=0,$E103,""),"")),"")</f>
        <v/>
      </c>
      <c r="AJ103" s="1" t="str">
        <f aca="false">IF(F103&lt;&gt;"",IF(B103="","",IF(AND($B103='Determinazione classe'!$D$57,$C103='Determinazione classe'!$D$58,$D103='Determinazione classe'!$D$59,$E103='Determinazione classe'!$D$60),IF(COUNTIF(AJ$3:AJ102,$F103)=0,$F103,""),"")),"")</f>
        <v/>
      </c>
      <c r="AK103" s="1" t="str">
        <f aca="false">IF(G103&lt;&gt;"",IF(B103="","",IF(AND($B103='Determinazione classe'!$D$57,$C103='Determinazione classe'!$D$58,$D103='Determinazione classe'!$D$59,$E103='Determinazione classe'!$D$60,$F103='Determinazione classe'!$D$61),IF(COUNTIF(AK$3:AK102,$G103)=0,$G103,""),"")),"")</f>
        <v/>
      </c>
      <c r="AL103" s="1" t="str">
        <f aca="false">IF(H103&lt;&gt;"",IF(B103="","",IF(AND($B103='Determinazione classe'!$D$57,$C103='Determinazione classe'!$D$58,$D103='Determinazione classe'!$D$59,$E103='Determinazione classe'!$D$60,$F103='Determinazione classe'!$D$61,$G103='Determinazione classe'!$D$62),IF(COUNTIF(AL$3:AL102,$H103)=0,$H103,""),"")),"")</f>
        <v/>
      </c>
      <c r="AR103" s="1" t="n">
        <f aca="false">+AR102+1</f>
        <v>101</v>
      </c>
      <c r="AS103" s="978" t="str">
        <f aca="false">IFERROR(VLOOKUP(AR103,BC:BK,9,FALSE()),"")</f>
        <v/>
      </c>
      <c r="AT103" s="978" t="str">
        <f aca="false">IFERROR(VLOOKUP($O103,BD:BL,9,FALSE()),"")</f>
        <v/>
      </c>
      <c r="AU103" s="978" t="str">
        <f aca="false">IFERROR(VLOOKUP($O103,BE:BM,9,FALSE()),"")</f>
        <v/>
      </c>
      <c r="AV103" s="978" t="str">
        <f aca="false">IFERROR(VLOOKUP($O103,BF:BN,9,FALSE()),"")</f>
        <v/>
      </c>
      <c r="AW103" s="978" t="str">
        <f aca="false">IFERROR(VLOOKUP($O103,BG:BO,9,FALSE()),"")</f>
        <v/>
      </c>
      <c r="AX103" s="978" t="str">
        <f aca="false">IFERROR(VLOOKUP($O103,BH:BP,9,FALSE()),"")</f>
        <v/>
      </c>
      <c r="AY103" s="978" t="str">
        <f aca="false">IFERROR(VLOOKUP($O103,BI:BQ,9,FALSE()),"")</f>
        <v/>
      </c>
      <c r="BC103" s="1" t="str">
        <f aca="false">IF(BK103&lt;&gt;"",MAX(BC$3:BC102)+1,"")</f>
        <v/>
      </c>
      <c r="BD103" s="1" t="str">
        <f aca="false">IF(BL103&lt;&gt;"",MAX(BD$3:BD102)+1,"")</f>
        <v/>
      </c>
      <c r="BE103" s="1" t="str">
        <f aca="false">IF(BM103&lt;&gt;"",MAX(BE$3:BE102)+1,"")</f>
        <v/>
      </c>
      <c r="BF103" s="1" t="str">
        <f aca="false">IF(BN103&lt;&gt;"",MAX(BF$3:BF102)+1,"")</f>
        <v/>
      </c>
      <c r="BG103" s="1" t="str">
        <f aca="false">IF(BO103&lt;&gt;"",MAX(BG$3:BG102)+1,"")</f>
        <v/>
      </c>
      <c r="BH103" s="1" t="str">
        <f aca="false">IF(BP103&lt;&gt;"",MAX(BH$3:BH102)+1,"")</f>
        <v/>
      </c>
      <c r="BI103" s="1" t="str">
        <f aca="false">IF(BQ103&lt;&gt;"",MAX(BI$3:BI102)+1,"")</f>
        <v/>
      </c>
      <c r="BK103" s="1" t="str">
        <f aca="false">IF(B103&lt;&gt;"",IF(COUNTIF(BK$3:BK102,B103)&gt;0,"",B103),"")</f>
        <v/>
      </c>
      <c r="BL103" s="1" t="str">
        <f aca="false">IF(C103&lt;&gt;"",IF(COUNTIF(BL$3:BL102,C103)&gt;0,"",C103),"")</f>
        <v/>
      </c>
      <c r="BM103" s="1" t="str">
        <f aca="false">IF(D103&lt;&gt;"",IF(COUNTIF(BM$3:BM102,D103)&gt;0,"",D103),"")</f>
        <v/>
      </c>
      <c r="BN103" s="1" t="str">
        <f aca="false">IF(E103&lt;&gt;"",IF(COUNTIF(BN$3:BN102,E103)&gt;0,"",E103),"")</f>
        <v/>
      </c>
      <c r="BO103" s="1" t="str">
        <f aca="false">IF(F103&lt;&gt;"",IF(COUNTIF(BO$3:BO102,F103)&gt;0,"",F103),"")</f>
        <v/>
      </c>
      <c r="BP103" s="1" t="str">
        <f aca="false">IF(G103&lt;&gt;"",IF(COUNTIF(BP$3:BP102,G103)&gt;0,"",G103),"")</f>
        <v/>
      </c>
      <c r="BQ103" s="1" t="str">
        <f aca="false">IF(H103&lt;&gt;"",IF(COUNTIF(BQ$3:BQ102,H103)&gt;0,"",H103),"")</f>
        <v/>
      </c>
    </row>
    <row r="104" customFormat="false" ht="12.75" hidden="false" customHeight="false" outlineLevel="0" collapsed="false">
      <c r="A104" s="1017" t="str">
        <f aca="false">CONCATENATE(B104,C104,D104,E104,F104,G104,H104)</f>
        <v/>
      </c>
      <c r="B104" s="1001"/>
      <c r="C104" s="1001"/>
      <c r="D104" s="1001"/>
      <c r="E104" s="1001"/>
      <c r="F104" s="1001"/>
      <c r="G104" s="1001"/>
      <c r="H104" s="1001"/>
      <c r="I104" s="1020"/>
      <c r="J104" s="1021"/>
      <c r="K104" s="1021"/>
      <c r="L104" s="1023"/>
      <c r="M104" s="1024"/>
      <c r="O104" s="1" t="n">
        <f aca="false">+O103+1</f>
        <v>102</v>
      </c>
      <c r="P104" s="978" t="str">
        <f aca="false">IFERROR(VLOOKUP(O103,X:AF,9,FALSE()),"")</f>
        <v/>
      </c>
      <c r="Q104" s="978" t="str">
        <f aca="false">IFERROR(VLOOKUP(O104,Y:AG,9,FALSE()),"")</f>
        <v/>
      </c>
      <c r="R104" s="978" t="str">
        <f aca="false">IFERROR(VLOOKUP(O104,Z:AH,9,FALSE()),"")</f>
        <v/>
      </c>
      <c r="S104" s="978" t="str">
        <f aca="false">IFERROR(VLOOKUP($O104,AA:AI,9,FALSE()),"")</f>
        <v/>
      </c>
      <c r="T104" s="978" t="str">
        <f aca="false">IFERROR(VLOOKUP($O104,AB:AJ,9,FALSE()),"")</f>
        <v/>
      </c>
      <c r="U104" s="978" t="str">
        <f aca="false">IFERROR(VLOOKUP($O104,AC:AK,9,FALSE()),"")</f>
        <v/>
      </c>
      <c r="V104" s="978" t="str">
        <f aca="false">IFERROR(VLOOKUP($O104,AD:AL,9,FALSE()),"")</f>
        <v/>
      </c>
      <c r="X104" s="1" t="str">
        <f aca="false">IF(AF104&lt;&gt;"",MAX(X$3:X103)+1,"")</f>
        <v/>
      </c>
      <c r="Y104" s="1" t="str">
        <f aca="false">IF(AG104&lt;&gt;"",MAX(Y$3:Y103)+1,"")</f>
        <v/>
      </c>
      <c r="Z104" s="1" t="str">
        <f aca="false">IF(AH104&lt;&gt;"",MAX(Z$3:Z103)+1,"")</f>
        <v/>
      </c>
      <c r="AA104" s="1" t="str">
        <f aca="false">IF(AI104&lt;&gt;"",MAX(AA$3:AA103)+1,"")</f>
        <v/>
      </c>
      <c r="AB104" s="1" t="str">
        <f aca="false">IF(AJ104&lt;&gt;"",MAX(AB$3:AB103)+1,"")</f>
        <v/>
      </c>
      <c r="AC104" s="1" t="str">
        <f aca="false">IF(AK104&lt;&gt;"",MAX(AC$3:AC103)+1,"")</f>
        <v/>
      </c>
      <c r="AD104" s="1" t="str">
        <f aca="false">IF(AL104&lt;&gt;"",MAX(AD$3:AD103)+1,"")</f>
        <v/>
      </c>
      <c r="AF104" s="1" t="str">
        <f aca="false">IF(B104="","",IF(COUNTIF(AF$3:$AI103,B104)=0,B104,""))</f>
        <v/>
      </c>
      <c r="AG104" s="1" t="str">
        <f aca="false">IF(C104&lt;&gt;"",IF(B104="","",IF($B104='Determinazione classe'!$D$57,IF(COUNTIF(AG$3:$AG103,$C104)=0,$C104,""),"")),"")</f>
        <v/>
      </c>
      <c r="AH104" s="1" t="str">
        <f aca="false">IF(D104&lt;&gt;"",IF(B104="","",IF(AND($B104='Determinazione classe'!$D$57,$C104='Determinazione classe'!$D$58),IF(COUNTIF(AH$3:AH103,$D104)=0,$D104,""),"")),"")</f>
        <v/>
      </c>
      <c r="AI104" s="1" t="str">
        <f aca="false">IF(E104&lt;&gt;"",IF(B104="","",IF(AND($B104='Determinazione classe'!$D$57,$C104='Determinazione classe'!$D$58,$D104='Determinazione classe'!$D$59),IF(COUNTIF(AI$3:AI103,$E104)=0,$E104,""),"")),"")</f>
        <v/>
      </c>
      <c r="AJ104" s="1" t="str">
        <f aca="false">IF(F104&lt;&gt;"",IF(B104="","",IF(AND($B104='Determinazione classe'!$D$57,$C104='Determinazione classe'!$D$58,$D104='Determinazione classe'!$D$59,$E104='Determinazione classe'!$D$60),IF(COUNTIF(AJ$3:AJ103,$F104)=0,$F104,""),"")),"")</f>
        <v/>
      </c>
      <c r="AK104" s="1" t="str">
        <f aca="false">IF(G104&lt;&gt;"",IF(B104="","",IF(AND($B104='Determinazione classe'!$D$57,$C104='Determinazione classe'!$D$58,$D104='Determinazione classe'!$D$59,$E104='Determinazione classe'!$D$60,$F104='Determinazione classe'!$D$61),IF(COUNTIF(AK$3:AK103,$G104)=0,$G104,""),"")),"")</f>
        <v/>
      </c>
      <c r="AL104" s="1" t="str">
        <f aca="false">IF(H104&lt;&gt;"",IF(B104="","",IF(AND($B104='Determinazione classe'!$D$57,$C104='Determinazione classe'!$D$58,$D104='Determinazione classe'!$D$59,$E104='Determinazione classe'!$D$60,$F104='Determinazione classe'!$D$61,$G104='Determinazione classe'!$D$62),IF(COUNTIF(AL$3:AL103,$H104)=0,$H104,""),"")),"")</f>
        <v/>
      </c>
      <c r="AR104" s="1" t="n">
        <f aca="false">+AR103+1</f>
        <v>102</v>
      </c>
      <c r="AS104" s="978" t="str">
        <f aca="false">IFERROR(VLOOKUP(AR104,BC:BK,9,FALSE()),"")</f>
        <v/>
      </c>
      <c r="AT104" s="978" t="str">
        <f aca="false">IFERROR(VLOOKUP($O104,BD:BL,9,FALSE()),"")</f>
        <v/>
      </c>
      <c r="AU104" s="978" t="str">
        <f aca="false">IFERROR(VLOOKUP($O104,BE:BM,9,FALSE()),"")</f>
        <v/>
      </c>
      <c r="AV104" s="978" t="str">
        <f aca="false">IFERROR(VLOOKUP($O104,BF:BN,9,FALSE()),"")</f>
        <v/>
      </c>
      <c r="AW104" s="978" t="str">
        <f aca="false">IFERROR(VLOOKUP($O104,BG:BO,9,FALSE()),"")</f>
        <v/>
      </c>
      <c r="AX104" s="978" t="str">
        <f aca="false">IFERROR(VLOOKUP($O104,BH:BP,9,FALSE()),"")</f>
        <v/>
      </c>
      <c r="AY104" s="978" t="str">
        <f aca="false">IFERROR(VLOOKUP($O104,BI:BQ,9,FALSE()),"")</f>
        <v/>
      </c>
      <c r="BC104" s="1" t="str">
        <f aca="false">IF(BK104&lt;&gt;"",MAX(BC$3:BC103)+1,"")</f>
        <v/>
      </c>
      <c r="BD104" s="1" t="str">
        <f aca="false">IF(BL104&lt;&gt;"",MAX(BD$3:BD103)+1,"")</f>
        <v/>
      </c>
      <c r="BE104" s="1" t="str">
        <f aca="false">IF(BM104&lt;&gt;"",MAX(BE$3:BE103)+1,"")</f>
        <v/>
      </c>
      <c r="BF104" s="1" t="str">
        <f aca="false">IF(BN104&lt;&gt;"",MAX(BF$3:BF103)+1,"")</f>
        <v/>
      </c>
      <c r="BG104" s="1" t="str">
        <f aca="false">IF(BO104&lt;&gt;"",MAX(BG$3:BG103)+1,"")</f>
        <v/>
      </c>
      <c r="BH104" s="1" t="str">
        <f aca="false">IF(BP104&lt;&gt;"",MAX(BH$3:BH103)+1,"")</f>
        <v/>
      </c>
      <c r="BI104" s="1" t="str">
        <f aca="false">IF(BQ104&lt;&gt;"",MAX(BI$3:BI103)+1,"")</f>
        <v/>
      </c>
      <c r="BK104" s="1" t="str">
        <f aca="false">IF(B104&lt;&gt;"",IF(COUNTIF(BK$3:BK103,B104)&gt;0,"",B104),"")</f>
        <v/>
      </c>
      <c r="BL104" s="1" t="str">
        <f aca="false">IF(C104&lt;&gt;"",IF(COUNTIF(BL$3:BL103,C104)&gt;0,"",C104),"")</f>
        <v/>
      </c>
      <c r="BM104" s="1" t="str">
        <f aca="false">IF(D104&lt;&gt;"",IF(COUNTIF(BM$3:BM103,D104)&gt;0,"",D104),"")</f>
        <v/>
      </c>
      <c r="BN104" s="1" t="str">
        <f aca="false">IF(E104&lt;&gt;"",IF(COUNTIF(BN$3:BN103,E104)&gt;0,"",E104),"")</f>
        <v/>
      </c>
      <c r="BO104" s="1" t="str">
        <f aca="false">IF(F104&lt;&gt;"",IF(COUNTIF(BO$3:BO103,F104)&gt;0,"",F104),"")</f>
        <v/>
      </c>
      <c r="BP104" s="1" t="str">
        <f aca="false">IF(G104&lt;&gt;"",IF(COUNTIF(BP$3:BP103,G104)&gt;0,"",G104),"")</f>
        <v/>
      </c>
      <c r="BQ104" s="1" t="str">
        <f aca="false">IF(H104&lt;&gt;"",IF(COUNTIF(BQ$3:BQ103,H104)&gt;0,"",H104),"")</f>
        <v/>
      </c>
    </row>
    <row r="105" customFormat="false" ht="12.75" hidden="false" customHeight="false" outlineLevel="0" collapsed="false">
      <c r="A105" s="1017" t="str">
        <f aca="false">CONCATENATE(B105,C105,D105,E105,F105,G105,H105)</f>
        <v/>
      </c>
      <c r="B105" s="1001"/>
      <c r="C105" s="1001"/>
      <c r="D105" s="1001"/>
      <c r="E105" s="1001"/>
      <c r="F105" s="1001"/>
      <c r="G105" s="1001"/>
      <c r="H105" s="1001"/>
      <c r="I105" s="1020"/>
      <c r="J105" s="1021"/>
      <c r="K105" s="1021"/>
      <c r="L105" s="1023"/>
      <c r="M105" s="1024"/>
      <c r="O105" s="1" t="n">
        <f aca="false">+O104+1</f>
        <v>103</v>
      </c>
      <c r="P105" s="978" t="str">
        <f aca="false">IFERROR(VLOOKUP(O104,X:AF,9,FALSE()),"")</f>
        <v/>
      </c>
      <c r="Q105" s="978" t="str">
        <f aca="false">IFERROR(VLOOKUP(O105,Y:AG,9,FALSE()),"")</f>
        <v/>
      </c>
      <c r="R105" s="978" t="str">
        <f aca="false">IFERROR(VLOOKUP(O105,Z:AH,9,FALSE()),"")</f>
        <v/>
      </c>
      <c r="S105" s="978" t="str">
        <f aca="false">IFERROR(VLOOKUP($O105,AA:AI,9,FALSE()),"")</f>
        <v/>
      </c>
      <c r="T105" s="978" t="str">
        <f aca="false">IFERROR(VLOOKUP($O105,AB:AJ,9,FALSE()),"")</f>
        <v/>
      </c>
      <c r="U105" s="978" t="str">
        <f aca="false">IFERROR(VLOOKUP($O105,AC:AK,9,FALSE()),"")</f>
        <v/>
      </c>
      <c r="V105" s="978" t="str">
        <f aca="false">IFERROR(VLOOKUP($O105,AD:AL,9,FALSE()),"")</f>
        <v/>
      </c>
      <c r="X105" s="1" t="str">
        <f aca="false">IF(AF105&lt;&gt;"",MAX(X$3:X104)+1,"")</f>
        <v/>
      </c>
      <c r="Y105" s="1" t="str">
        <f aca="false">IF(AG105&lt;&gt;"",MAX(Y$3:Y104)+1,"")</f>
        <v/>
      </c>
      <c r="Z105" s="1" t="str">
        <f aca="false">IF(AH105&lt;&gt;"",MAX(Z$3:Z104)+1,"")</f>
        <v/>
      </c>
      <c r="AA105" s="1" t="str">
        <f aca="false">IF(AI105&lt;&gt;"",MAX(AA$3:AA104)+1,"")</f>
        <v/>
      </c>
      <c r="AB105" s="1" t="str">
        <f aca="false">IF(AJ105&lt;&gt;"",MAX(AB$3:AB104)+1,"")</f>
        <v/>
      </c>
      <c r="AC105" s="1" t="str">
        <f aca="false">IF(AK105&lt;&gt;"",MAX(AC$3:AC104)+1,"")</f>
        <v/>
      </c>
      <c r="AD105" s="1" t="str">
        <f aca="false">IF(AL105&lt;&gt;"",MAX(AD$3:AD104)+1,"")</f>
        <v/>
      </c>
      <c r="AF105" s="1" t="str">
        <f aca="false">IF(B105="","",IF(COUNTIF(AF$3:$AI104,B105)=0,B105,""))</f>
        <v/>
      </c>
      <c r="AG105" s="1" t="str">
        <f aca="false">IF(C105&lt;&gt;"",IF(B105="","",IF($B105='Determinazione classe'!$D$57,IF(COUNTIF(AG$3:$AG104,$C105)=0,$C105,""),"")),"")</f>
        <v/>
      </c>
      <c r="AH105" s="1" t="str">
        <f aca="false">IF(D105&lt;&gt;"",IF(B105="","",IF(AND($B105='Determinazione classe'!$D$57,$C105='Determinazione classe'!$D$58),IF(COUNTIF(AH$3:AH104,$D105)=0,$D105,""),"")),"")</f>
        <v/>
      </c>
      <c r="AI105" s="1" t="str">
        <f aca="false">IF(E105&lt;&gt;"",IF(B105="","",IF(AND($B105='Determinazione classe'!$D$57,$C105='Determinazione classe'!$D$58,$D105='Determinazione classe'!$D$59),IF(COUNTIF(AI$3:AI104,$E105)=0,$E105,""),"")),"")</f>
        <v/>
      </c>
      <c r="AJ105" s="1" t="str">
        <f aca="false">IF(F105&lt;&gt;"",IF(B105="","",IF(AND($B105='Determinazione classe'!$D$57,$C105='Determinazione classe'!$D$58,$D105='Determinazione classe'!$D$59,$E105='Determinazione classe'!$D$60),IF(COUNTIF(AJ$3:AJ104,$F105)=0,$F105,""),"")),"")</f>
        <v/>
      </c>
      <c r="AK105" s="1" t="str">
        <f aca="false">IF(G105&lt;&gt;"",IF(B105="","",IF(AND($B105='Determinazione classe'!$D$57,$C105='Determinazione classe'!$D$58,$D105='Determinazione classe'!$D$59,$E105='Determinazione classe'!$D$60,$F105='Determinazione classe'!$D$61),IF(COUNTIF(AK$3:AK104,$G105)=0,$G105,""),"")),"")</f>
        <v/>
      </c>
      <c r="AL105" s="1" t="str">
        <f aca="false">IF(H105&lt;&gt;"",IF(B105="","",IF(AND($B105='Determinazione classe'!$D$57,$C105='Determinazione classe'!$D$58,$D105='Determinazione classe'!$D$59,$E105='Determinazione classe'!$D$60,$F105='Determinazione classe'!$D$61,$G105='Determinazione classe'!$D$62),IF(COUNTIF(AL$3:AL104,$H105)=0,$H105,""),"")),"")</f>
        <v/>
      </c>
      <c r="AR105" s="1" t="n">
        <f aca="false">+AR104+1</f>
        <v>103</v>
      </c>
      <c r="AS105" s="978" t="str">
        <f aca="false">IFERROR(VLOOKUP(AR105,BC:BK,9,FALSE()),"")</f>
        <v/>
      </c>
      <c r="AT105" s="978" t="str">
        <f aca="false">IFERROR(VLOOKUP($O105,BD:BL,9,FALSE()),"")</f>
        <v/>
      </c>
      <c r="AU105" s="978" t="str">
        <f aca="false">IFERROR(VLOOKUP($O105,BE:BM,9,FALSE()),"")</f>
        <v/>
      </c>
      <c r="AV105" s="978" t="str">
        <f aca="false">IFERROR(VLOOKUP($O105,BF:BN,9,FALSE()),"")</f>
        <v/>
      </c>
      <c r="AW105" s="978" t="str">
        <f aca="false">IFERROR(VLOOKUP($O105,BG:BO,9,FALSE()),"")</f>
        <v/>
      </c>
      <c r="AX105" s="978" t="str">
        <f aca="false">IFERROR(VLOOKUP($O105,BH:BP,9,FALSE()),"")</f>
        <v/>
      </c>
      <c r="AY105" s="978" t="str">
        <f aca="false">IFERROR(VLOOKUP($O105,BI:BQ,9,FALSE()),"")</f>
        <v/>
      </c>
      <c r="BC105" s="1" t="str">
        <f aca="false">IF(BK105&lt;&gt;"",MAX(BC$3:BC104)+1,"")</f>
        <v/>
      </c>
      <c r="BD105" s="1" t="str">
        <f aca="false">IF(BL105&lt;&gt;"",MAX(BD$3:BD104)+1,"")</f>
        <v/>
      </c>
      <c r="BE105" s="1" t="str">
        <f aca="false">IF(BM105&lt;&gt;"",MAX(BE$3:BE104)+1,"")</f>
        <v/>
      </c>
      <c r="BF105" s="1" t="str">
        <f aca="false">IF(BN105&lt;&gt;"",MAX(BF$3:BF104)+1,"")</f>
        <v/>
      </c>
      <c r="BG105" s="1" t="str">
        <f aca="false">IF(BO105&lt;&gt;"",MAX(BG$3:BG104)+1,"")</f>
        <v/>
      </c>
      <c r="BH105" s="1" t="str">
        <f aca="false">IF(BP105&lt;&gt;"",MAX(BH$3:BH104)+1,"")</f>
        <v/>
      </c>
      <c r="BI105" s="1" t="str">
        <f aca="false">IF(BQ105&lt;&gt;"",MAX(BI$3:BI104)+1,"")</f>
        <v/>
      </c>
      <c r="BK105" s="1" t="str">
        <f aca="false">IF(B105&lt;&gt;"",IF(COUNTIF(BK$3:BK104,B105)&gt;0,"",B105),"")</f>
        <v/>
      </c>
      <c r="BL105" s="1" t="str">
        <f aca="false">IF(C105&lt;&gt;"",IF(COUNTIF(BL$3:BL104,C105)&gt;0,"",C105),"")</f>
        <v/>
      </c>
      <c r="BM105" s="1" t="str">
        <f aca="false">IF(D105&lt;&gt;"",IF(COUNTIF(BM$3:BM104,D105)&gt;0,"",D105),"")</f>
        <v/>
      </c>
      <c r="BN105" s="1" t="str">
        <f aca="false">IF(E105&lt;&gt;"",IF(COUNTIF(BN$3:BN104,E105)&gt;0,"",E105),"")</f>
        <v/>
      </c>
      <c r="BO105" s="1" t="str">
        <f aca="false">IF(F105&lt;&gt;"",IF(COUNTIF(BO$3:BO104,F105)&gt;0,"",F105),"")</f>
        <v/>
      </c>
      <c r="BP105" s="1" t="str">
        <f aca="false">IF(G105&lt;&gt;"",IF(COUNTIF(BP$3:BP104,G105)&gt;0,"",G105),"")</f>
        <v/>
      </c>
      <c r="BQ105" s="1" t="str">
        <f aca="false">IF(H105&lt;&gt;"",IF(COUNTIF(BQ$3:BQ104,H105)&gt;0,"",H105),"")</f>
        <v/>
      </c>
    </row>
    <row r="106" customFormat="false" ht="12.75" hidden="false" customHeight="false" outlineLevel="0" collapsed="false">
      <c r="A106" s="1017" t="str">
        <f aca="false">CONCATENATE(B106,C106,D106,E106,F106,G106,H106)</f>
        <v/>
      </c>
      <c r="B106" s="1001"/>
      <c r="C106" s="1001"/>
      <c r="D106" s="1001"/>
      <c r="E106" s="1001"/>
      <c r="F106" s="1001"/>
      <c r="G106" s="1001"/>
      <c r="H106" s="1001"/>
      <c r="I106" s="1020"/>
      <c r="J106" s="1021"/>
      <c r="K106" s="1021"/>
      <c r="L106" s="1023"/>
      <c r="M106" s="1024"/>
      <c r="O106" s="1" t="n">
        <f aca="false">+O105+1</f>
        <v>104</v>
      </c>
      <c r="P106" s="978" t="str">
        <f aca="false">IFERROR(VLOOKUP(O105,X:AF,9,FALSE()),"")</f>
        <v/>
      </c>
      <c r="Q106" s="978" t="str">
        <f aca="false">IFERROR(VLOOKUP(O106,Y:AG,9,FALSE()),"")</f>
        <v/>
      </c>
      <c r="R106" s="978" t="str">
        <f aca="false">IFERROR(VLOOKUP(O106,Z:AH,9,FALSE()),"")</f>
        <v/>
      </c>
      <c r="S106" s="978" t="str">
        <f aca="false">IFERROR(VLOOKUP($O106,AA:AI,9,FALSE()),"")</f>
        <v/>
      </c>
      <c r="T106" s="978" t="str">
        <f aca="false">IFERROR(VLOOKUP($O106,AB:AJ,9,FALSE()),"")</f>
        <v/>
      </c>
      <c r="U106" s="978" t="str">
        <f aca="false">IFERROR(VLOOKUP($O106,AC:AK,9,FALSE()),"")</f>
        <v/>
      </c>
      <c r="V106" s="978" t="str">
        <f aca="false">IFERROR(VLOOKUP($O106,AD:AL,9,FALSE()),"")</f>
        <v/>
      </c>
      <c r="X106" s="1" t="str">
        <f aca="false">IF(AF106&lt;&gt;"",MAX(X$3:X105)+1,"")</f>
        <v/>
      </c>
      <c r="Y106" s="1" t="str">
        <f aca="false">IF(AG106&lt;&gt;"",MAX(Y$3:Y105)+1,"")</f>
        <v/>
      </c>
      <c r="Z106" s="1" t="str">
        <f aca="false">IF(AH106&lt;&gt;"",MAX(Z$3:Z105)+1,"")</f>
        <v/>
      </c>
      <c r="AA106" s="1" t="str">
        <f aca="false">IF(AI106&lt;&gt;"",MAX(AA$3:AA105)+1,"")</f>
        <v/>
      </c>
      <c r="AB106" s="1" t="str">
        <f aca="false">IF(AJ106&lt;&gt;"",MAX(AB$3:AB105)+1,"")</f>
        <v/>
      </c>
      <c r="AC106" s="1" t="str">
        <f aca="false">IF(AK106&lt;&gt;"",MAX(AC$3:AC105)+1,"")</f>
        <v/>
      </c>
      <c r="AD106" s="1" t="str">
        <f aca="false">IF(AL106&lt;&gt;"",MAX(AD$3:AD105)+1,"")</f>
        <v/>
      </c>
      <c r="AF106" s="1" t="str">
        <f aca="false">IF(B106="","",IF(COUNTIF(AF$3:$AI105,B106)=0,B106,""))</f>
        <v/>
      </c>
      <c r="AG106" s="1" t="str">
        <f aca="false">IF(C106&lt;&gt;"",IF(B106="","",IF($B106='Determinazione classe'!$D$57,IF(COUNTIF(AG$3:$AG105,$C106)=0,$C106,""),"")),"")</f>
        <v/>
      </c>
      <c r="AH106" s="1" t="str">
        <f aca="false">IF(D106&lt;&gt;"",IF(B106="","",IF(AND($B106='Determinazione classe'!$D$57,$C106='Determinazione classe'!$D$58),IF(COUNTIF(AH$3:AH105,$D106)=0,$D106,""),"")),"")</f>
        <v/>
      </c>
      <c r="AI106" s="1" t="str">
        <f aca="false">IF(E106&lt;&gt;"",IF(B106="","",IF(AND($B106='Determinazione classe'!$D$57,$C106='Determinazione classe'!$D$58,$D106='Determinazione classe'!$D$59),IF(COUNTIF(AI$3:AI105,$E106)=0,$E106,""),"")),"")</f>
        <v/>
      </c>
      <c r="AJ106" s="1" t="str">
        <f aca="false">IF(F106&lt;&gt;"",IF(B106="","",IF(AND($B106='Determinazione classe'!$D$57,$C106='Determinazione classe'!$D$58,$D106='Determinazione classe'!$D$59,$E106='Determinazione classe'!$D$60),IF(COUNTIF(AJ$3:AJ105,$F106)=0,$F106,""),"")),"")</f>
        <v/>
      </c>
      <c r="AK106" s="1" t="str">
        <f aca="false">IF(G106&lt;&gt;"",IF(B106="","",IF(AND($B106='Determinazione classe'!$D$57,$C106='Determinazione classe'!$D$58,$D106='Determinazione classe'!$D$59,$E106='Determinazione classe'!$D$60,$F106='Determinazione classe'!$D$61),IF(COUNTIF(AK$3:AK105,$G106)=0,$G106,""),"")),"")</f>
        <v/>
      </c>
      <c r="AL106" s="1" t="str">
        <f aca="false">IF(H106&lt;&gt;"",IF(B106="","",IF(AND($B106='Determinazione classe'!$D$57,$C106='Determinazione classe'!$D$58,$D106='Determinazione classe'!$D$59,$E106='Determinazione classe'!$D$60,$F106='Determinazione classe'!$D$61,$G106='Determinazione classe'!$D$62),IF(COUNTIF(AL$3:AL105,$H106)=0,$H106,""),"")),"")</f>
        <v/>
      </c>
      <c r="AR106" s="1" t="n">
        <f aca="false">+AR105+1</f>
        <v>104</v>
      </c>
      <c r="AS106" s="978" t="str">
        <f aca="false">IFERROR(VLOOKUP(AR106,BC:BK,9,FALSE()),"")</f>
        <v/>
      </c>
      <c r="AT106" s="978" t="str">
        <f aca="false">IFERROR(VLOOKUP($O106,BD:BL,9,FALSE()),"")</f>
        <v/>
      </c>
      <c r="AU106" s="978" t="str">
        <f aca="false">IFERROR(VLOOKUP($O106,BE:BM,9,FALSE()),"")</f>
        <v/>
      </c>
      <c r="AV106" s="978" t="str">
        <f aca="false">IFERROR(VLOOKUP($O106,BF:BN,9,FALSE()),"")</f>
        <v/>
      </c>
      <c r="AW106" s="978" t="str">
        <f aca="false">IFERROR(VLOOKUP($O106,BG:BO,9,FALSE()),"")</f>
        <v/>
      </c>
      <c r="AX106" s="978" t="str">
        <f aca="false">IFERROR(VLOOKUP($O106,BH:BP,9,FALSE()),"")</f>
        <v/>
      </c>
      <c r="AY106" s="978" t="str">
        <f aca="false">IFERROR(VLOOKUP($O106,BI:BQ,9,FALSE()),"")</f>
        <v/>
      </c>
      <c r="BC106" s="1" t="str">
        <f aca="false">IF(BK106&lt;&gt;"",MAX(BC$3:BC105)+1,"")</f>
        <v/>
      </c>
      <c r="BD106" s="1" t="str">
        <f aca="false">IF(BL106&lt;&gt;"",MAX(BD$3:BD105)+1,"")</f>
        <v/>
      </c>
      <c r="BE106" s="1" t="str">
        <f aca="false">IF(BM106&lt;&gt;"",MAX(BE$3:BE105)+1,"")</f>
        <v/>
      </c>
      <c r="BF106" s="1" t="str">
        <f aca="false">IF(BN106&lt;&gt;"",MAX(BF$3:BF105)+1,"")</f>
        <v/>
      </c>
      <c r="BG106" s="1" t="str">
        <f aca="false">IF(BO106&lt;&gt;"",MAX(BG$3:BG105)+1,"")</f>
        <v/>
      </c>
      <c r="BH106" s="1" t="str">
        <f aca="false">IF(BP106&lt;&gt;"",MAX(BH$3:BH105)+1,"")</f>
        <v/>
      </c>
      <c r="BI106" s="1" t="str">
        <f aca="false">IF(BQ106&lt;&gt;"",MAX(BI$3:BI105)+1,"")</f>
        <v/>
      </c>
      <c r="BK106" s="1" t="str">
        <f aca="false">IF(B106&lt;&gt;"",IF(COUNTIF(BK$3:BK105,B106)&gt;0,"",B106),"")</f>
        <v/>
      </c>
      <c r="BL106" s="1" t="str">
        <f aca="false">IF(C106&lt;&gt;"",IF(COUNTIF(BL$3:BL105,C106)&gt;0,"",C106),"")</f>
        <v/>
      </c>
      <c r="BM106" s="1" t="str">
        <f aca="false">IF(D106&lt;&gt;"",IF(COUNTIF(BM$3:BM105,D106)&gt;0,"",D106),"")</f>
        <v/>
      </c>
      <c r="BN106" s="1" t="str">
        <f aca="false">IF(E106&lt;&gt;"",IF(COUNTIF(BN$3:BN105,E106)&gt;0,"",E106),"")</f>
        <v/>
      </c>
      <c r="BO106" s="1" t="str">
        <f aca="false">IF(F106&lt;&gt;"",IF(COUNTIF(BO$3:BO105,F106)&gt;0,"",F106),"")</f>
        <v/>
      </c>
      <c r="BP106" s="1" t="str">
        <f aca="false">IF(G106&lt;&gt;"",IF(COUNTIF(BP$3:BP105,G106)&gt;0,"",G106),"")</f>
        <v/>
      </c>
      <c r="BQ106" s="1" t="str">
        <f aca="false">IF(H106&lt;&gt;"",IF(COUNTIF(BQ$3:BQ105,H106)&gt;0,"",H106),"")</f>
        <v/>
      </c>
    </row>
    <row r="107" customFormat="false" ht="12.75" hidden="false" customHeight="false" outlineLevel="0" collapsed="false">
      <c r="A107" s="1017" t="str">
        <f aca="false">CONCATENATE(B107,C107,D107,E107,F107,G107,H107)</f>
        <v/>
      </c>
      <c r="B107" s="1001"/>
      <c r="C107" s="1001"/>
      <c r="D107" s="1001"/>
      <c r="E107" s="1001"/>
      <c r="F107" s="1001"/>
      <c r="G107" s="1001"/>
      <c r="H107" s="1001"/>
      <c r="I107" s="1020"/>
      <c r="J107" s="1021"/>
      <c r="K107" s="1021"/>
      <c r="L107" s="1023"/>
      <c r="M107" s="1024"/>
      <c r="O107" s="1" t="n">
        <f aca="false">+O106+1</f>
        <v>105</v>
      </c>
      <c r="P107" s="978" t="str">
        <f aca="false">IFERROR(VLOOKUP(O106,X:AF,9,FALSE()),"")</f>
        <v/>
      </c>
      <c r="Q107" s="978" t="str">
        <f aca="false">IFERROR(VLOOKUP(O107,Y:AG,9,FALSE()),"")</f>
        <v/>
      </c>
      <c r="R107" s="978" t="str">
        <f aca="false">IFERROR(VLOOKUP(O107,Z:AH,9,FALSE()),"")</f>
        <v/>
      </c>
      <c r="S107" s="978" t="str">
        <f aca="false">IFERROR(VLOOKUP($O107,AA:AI,9,FALSE()),"")</f>
        <v/>
      </c>
      <c r="T107" s="978" t="str">
        <f aca="false">IFERROR(VLOOKUP($O107,AB:AJ,9,FALSE()),"")</f>
        <v/>
      </c>
      <c r="U107" s="978" t="str">
        <f aca="false">IFERROR(VLOOKUP($O107,AC:AK,9,FALSE()),"")</f>
        <v/>
      </c>
      <c r="V107" s="978" t="str">
        <f aca="false">IFERROR(VLOOKUP($O107,AD:AL,9,FALSE()),"")</f>
        <v/>
      </c>
      <c r="X107" s="1" t="str">
        <f aca="false">IF(AF107&lt;&gt;"",MAX(X$3:X106)+1,"")</f>
        <v/>
      </c>
      <c r="Y107" s="1" t="str">
        <f aca="false">IF(AG107&lt;&gt;"",MAX(Y$3:Y106)+1,"")</f>
        <v/>
      </c>
      <c r="Z107" s="1" t="str">
        <f aca="false">IF(AH107&lt;&gt;"",MAX(Z$3:Z106)+1,"")</f>
        <v/>
      </c>
      <c r="AA107" s="1" t="str">
        <f aca="false">IF(AI107&lt;&gt;"",MAX(AA$3:AA106)+1,"")</f>
        <v/>
      </c>
      <c r="AB107" s="1" t="str">
        <f aca="false">IF(AJ107&lt;&gt;"",MAX(AB$3:AB106)+1,"")</f>
        <v/>
      </c>
      <c r="AC107" s="1" t="str">
        <f aca="false">IF(AK107&lt;&gt;"",MAX(AC$3:AC106)+1,"")</f>
        <v/>
      </c>
      <c r="AD107" s="1" t="str">
        <f aca="false">IF(AL107&lt;&gt;"",MAX(AD$3:AD106)+1,"")</f>
        <v/>
      </c>
      <c r="AF107" s="1" t="str">
        <f aca="false">IF(B107="","",IF(COUNTIF(AF$3:$AI106,B107)=0,B107,""))</f>
        <v/>
      </c>
      <c r="AG107" s="1" t="str">
        <f aca="false">IF(C107&lt;&gt;"",IF(B107="","",IF($B107='Determinazione classe'!$D$57,IF(COUNTIF(AG$3:$AG106,$C107)=0,$C107,""),"")),"")</f>
        <v/>
      </c>
      <c r="AH107" s="1" t="str">
        <f aca="false">IF(D107&lt;&gt;"",IF(B107="","",IF(AND($B107='Determinazione classe'!$D$57,$C107='Determinazione classe'!$D$58),IF(COUNTIF(AH$3:AH106,$D107)=0,$D107,""),"")),"")</f>
        <v/>
      </c>
      <c r="AI107" s="1" t="str">
        <f aca="false">IF(E107&lt;&gt;"",IF(B107="","",IF(AND($B107='Determinazione classe'!$D$57,$C107='Determinazione classe'!$D$58,$D107='Determinazione classe'!$D$59),IF(COUNTIF(AI$3:AI106,$E107)=0,$E107,""),"")),"")</f>
        <v/>
      </c>
      <c r="AJ107" s="1" t="str">
        <f aca="false">IF(F107&lt;&gt;"",IF(B107="","",IF(AND($B107='Determinazione classe'!$D$57,$C107='Determinazione classe'!$D$58,$D107='Determinazione classe'!$D$59,$E107='Determinazione classe'!$D$60),IF(COUNTIF(AJ$3:AJ106,$F107)=0,$F107,""),"")),"")</f>
        <v/>
      </c>
      <c r="AK107" s="1" t="str">
        <f aca="false">IF(G107&lt;&gt;"",IF(B107="","",IF(AND($B107='Determinazione classe'!$D$57,$C107='Determinazione classe'!$D$58,$D107='Determinazione classe'!$D$59,$E107='Determinazione classe'!$D$60,$F107='Determinazione classe'!$D$61),IF(COUNTIF(AK$3:AK106,$G107)=0,$G107,""),"")),"")</f>
        <v/>
      </c>
      <c r="AL107" s="1" t="str">
        <f aca="false">IF(H107&lt;&gt;"",IF(B107="","",IF(AND($B107='Determinazione classe'!$D$57,$C107='Determinazione classe'!$D$58,$D107='Determinazione classe'!$D$59,$E107='Determinazione classe'!$D$60,$F107='Determinazione classe'!$D$61,$G107='Determinazione classe'!$D$62),IF(COUNTIF(AL$3:AL106,$H107)=0,$H107,""),"")),"")</f>
        <v/>
      </c>
      <c r="AR107" s="1" t="n">
        <f aca="false">+AR106+1</f>
        <v>105</v>
      </c>
      <c r="AS107" s="978" t="str">
        <f aca="false">IFERROR(VLOOKUP(AR107,BC:BK,9,FALSE()),"")</f>
        <v/>
      </c>
      <c r="AT107" s="978" t="str">
        <f aca="false">IFERROR(VLOOKUP($O107,BD:BL,9,FALSE()),"")</f>
        <v/>
      </c>
      <c r="AU107" s="978" t="str">
        <f aca="false">IFERROR(VLOOKUP($O107,BE:BM,9,FALSE()),"")</f>
        <v/>
      </c>
      <c r="AV107" s="978" t="str">
        <f aca="false">IFERROR(VLOOKUP($O107,BF:BN,9,FALSE()),"")</f>
        <v/>
      </c>
      <c r="AW107" s="978" t="str">
        <f aca="false">IFERROR(VLOOKUP($O107,BG:BO,9,FALSE()),"")</f>
        <v/>
      </c>
      <c r="AX107" s="978" t="str">
        <f aca="false">IFERROR(VLOOKUP($O107,BH:BP,9,FALSE()),"")</f>
        <v/>
      </c>
      <c r="AY107" s="978" t="str">
        <f aca="false">IFERROR(VLOOKUP($O107,BI:BQ,9,FALSE()),"")</f>
        <v/>
      </c>
      <c r="BC107" s="1" t="str">
        <f aca="false">IF(BK107&lt;&gt;"",MAX(BC$3:BC106)+1,"")</f>
        <v/>
      </c>
      <c r="BD107" s="1" t="str">
        <f aca="false">IF(BL107&lt;&gt;"",MAX(BD$3:BD106)+1,"")</f>
        <v/>
      </c>
      <c r="BE107" s="1" t="str">
        <f aca="false">IF(BM107&lt;&gt;"",MAX(BE$3:BE106)+1,"")</f>
        <v/>
      </c>
      <c r="BF107" s="1" t="str">
        <f aca="false">IF(BN107&lt;&gt;"",MAX(BF$3:BF106)+1,"")</f>
        <v/>
      </c>
      <c r="BG107" s="1" t="str">
        <f aca="false">IF(BO107&lt;&gt;"",MAX(BG$3:BG106)+1,"")</f>
        <v/>
      </c>
      <c r="BH107" s="1" t="str">
        <f aca="false">IF(BP107&lt;&gt;"",MAX(BH$3:BH106)+1,"")</f>
        <v/>
      </c>
      <c r="BI107" s="1" t="str">
        <f aca="false">IF(BQ107&lt;&gt;"",MAX(BI$3:BI106)+1,"")</f>
        <v/>
      </c>
      <c r="BK107" s="1" t="str">
        <f aca="false">IF(B107&lt;&gt;"",IF(COUNTIF(BK$3:BK106,B107)&gt;0,"",B107),"")</f>
        <v/>
      </c>
      <c r="BL107" s="1" t="str">
        <f aca="false">IF(C107&lt;&gt;"",IF(COUNTIF(BL$3:BL106,C107)&gt;0,"",C107),"")</f>
        <v/>
      </c>
      <c r="BM107" s="1" t="str">
        <f aca="false">IF(D107&lt;&gt;"",IF(COUNTIF(BM$3:BM106,D107)&gt;0,"",D107),"")</f>
        <v/>
      </c>
      <c r="BN107" s="1" t="str">
        <f aca="false">IF(E107&lt;&gt;"",IF(COUNTIF(BN$3:BN106,E107)&gt;0,"",E107),"")</f>
        <v/>
      </c>
      <c r="BO107" s="1" t="str">
        <f aca="false">IF(F107&lt;&gt;"",IF(COUNTIF(BO$3:BO106,F107)&gt;0,"",F107),"")</f>
        <v/>
      </c>
      <c r="BP107" s="1" t="str">
        <f aca="false">IF(G107&lt;&gt;"",IF(COUNTIF(BP$3:BP106,G107)&gt;0,"",G107),"")</f>
        <v/>
      </c>
      <c r="BQ107" s="1" t="str">
        <f aca="false">IF(H107&lt;&gt;"",IF(COUNTIF(BQ$3:BQ106,H107)&gt;0,"",H107),"")</f>
        <v/>
      </c>
    </row>
    <row r="108" customFormat="false" ht="12.75" hidden="false" customHeight="false" outlineLevel="0" collapsed="false">
      <c r="A108" s="1017" t="str">
        <f aca="false">CONCATENATE(B108,C108,D108,E108,F108,G108,H108)</f>
        <v/>
      </c>
      <c r="B108" s="1001"/>
      <c r="C108" s="1001"/>
      <c r="D108" s="1001"/>
      <c r="E108" s="1001"/>
      <c r="F108" s="1001"/>
      <c r="G108" s="1001"/>
      <c r="H108" s="1001"/>
      <c r="I108" s="1020"/>
      <c r="J108" s="1021"/>
      <c r="K108" s="1021"/>
      <c r="L108" s="1023"/>
      <c r="M108" s="1024"/>
      <c r="O108" s="1" t="n">
        <f aca="false">+O107+1</f>
        <v>106</v>
      </c>
      <c r="P108" s="978" t="str">
        <f aca="false">IFERROR(VLOOKUP(O107,X:AF,9,FALSE()),"")</f>
        <v/>
      </c>
      <c r="Q108" s="978" t="str">
        <f aca="false">IFERROR(VLOOKUP(O108,Y:AG,9,FALSE()),"")</f>
        <v/>
      </c>
      <c r="R108" s="978" t="str">
        <f aca="false">IFERROR(VLOOKUP(O108,Z:AH,9,FALSE()),"")</f>
        <v/>
      </c>
      <c r="S108" s="978" t="str">
        <f aca="false">IFERROR(VLOOKUP($O108,AA:AI,9,FALSE()),"")</f>
        <v/>
      </c>
      <c r="T108" s="978" t="str">
        <f aca="false">IFERROR(VLOOKUP($O108,AB:AJ,9,FALSE()),"")</f>
        <v/>
      </c>
      <c r="U108" s="978" t="str">
        <f aca="false">IFERROR(VLOOKUP($O108,AC:AK,9,FALSE()),"")</f>
        <v/>
      </c>
      <c r="V108" s="978" t="str">
        <f aca="false">IFERROR(VLOOKUP($O108,AD:AL,9,FALSE()),"")</f>
        <v/>
      </c>
      <c r="X108" s="1" t="str">
        <f aca="false">IF(AF108&lt;&gt;"",MAX(X$3:X107)+1,"")</f>
        <v/>
      </c>
      <c r="Y108" s="1" t="str">
        <f aca="false">IF(AG108&lt;&gt;"",MAX(Y$3:Y107)+1,"")</f>
        <v/>
      </c>
      <c r="Z108" s="1" t="str">
        <f aca="false">IF(AH108&lt;&gt;"",MAX(Z$3:Z107)+1,"")</f>
        <v/>
      </c>
      <c r="AA108" s="1" t="str">
        <f aca="false">IF(AI108&lt;&gt;"",MAX(AA$3:AA107)+1,"")</f>
        <v/>
      </c>
      <c r="AB108" s="1" t="str">
        <f aca="false">IF(AJ108&lt;&gt;"",MAX(AB$3:AB107)+1,"")</f>
        <v/>
      </c>
      <c r="AC108" s="1" t="str">
        <f aca="false">IF(AK108&lt;&gt;"",MAX(AC$3:AC107)+1,"")</f>
        <v/>
      </c>
      <c r="AD108" s="1" t="str">
        <f aca="false">IF(AL108&lt;&gt;"",MAX(AD$3:AD107)+1,"")</f>
        <v/>
      </c>
      <c r="AF108" s="1" t="str">
        <f aca="false">IF(B108="","",IF(COUNTIF(AF$3:$AI107,B108)=0,B108,""))</f>
        <v/>
      </c>
      <c r="AG108" s="1" t="str">
        <f aca="false">IF(C108&lt;&gt;"",IF(B108="","",IF($B108='Determinazione classe'!$D$57,IF(COUNTIF(AG$3:$AG107,$C108)=0,$C108,""),"")),"")</f>
        <v/>
      </c>
      <c r="AH108" s="1" t="str">
        <f aca="false">IF(D108&lt;&gt;"",IF(B108="","",IF(AND($B108='Determinazione classe'!$D$57,$C108='Determinazione classe'!$D$58),IF(COUNTIF(AH$3:AH107,$D108)=0,$D108,""),"")),"")</f>
        <v/>
      </c>
      <c r="AI108" s="1" t="str">
        <f aca="false">IF(E108&lt;&gt;"",IF(B108="","",IF(AND($B108='Determinazione classe'!$D$57,$C108='Determinazione classe'!$D$58,$D108='Determinazione classe'!$D$59),IF(COUNTIF(AI$3:AI107,$E108)=0,$E108,""),"")),"")</f>
        <v/>
      </c>
      <c r="AJ108" s="1" t="str">
        <f aca="false">IF(F108&lt;&gt;"",IF(B108="","",IF(AND($B108='Determinazione classe'!$D$57,$C108='Determinazione classe'!$D$58,$D108='Determinazione classe'!$D$59,$E108='Determinazione classe'!$D$60),IF(COUNTIF(AJ$3:AJ107,$F108)=0,$F108,""),"")),"")</f>
        <v/>
      </c>
      <c r="AK108" s="1" t="str">
        <f aca="false">IF(G108&lt;&gt;"",IF(B108="","",IF(AND($B108='Determinazione classe'!$D$57,$C108='Determinazione classe'!$D$58,$D108='Determinazione classe'!$D$59,$E108='Determinazione classe'!$D$60,$F108='Determinazione classe'!$D$61),IF(COUNTIF(AK$3:AK107,$G108)=0,$G108,""),"")),"")</f>
        <v/>
      </c>
      <c r="AL108" s="1" t="str">
        <f aca="false">IF(H108&lt;&gt;"",IF(B108="","",IF(AND($B108='Determinazione classe'!$D$57,$C108='Determinazione classe'!$D$58,$D108='Determinazione classe'!$D$59,$E108='Determinazione classe'!$D$60,$F108='Determinazione classe'!$D$61,$G108='Determinazione classe'!$D$62),IF(COUNTIF(AL$3:AL107,$H108)=0,$H108,""),"")),"")</f>
        <v/>
      </c>
      <c r="AR108" s="1" t="n">
        <f aca="false">+AR107+1</f>
        <v>106</v>
      </c>
      <c r="AS108" s="978" t="str">
        <f aca="false">IFERROR(VLOOKUP(AR108,BC:BK,9,FALSE()),"")</f>
        <v/>
      </c>
      <c r="AT108" s="978" t="str">
        <f aca="false">IFERROR(VLOOKUP($O108,BD:BL,9,FALSE()),"")</f>
        <v/>
      </c>
      <c r="AU108" s="978" t="str">
        <f aca="false">IFERROR(VLOOKUP($O108,BE:BM,9,FALSE()),"")</f>
        <v/>
      </c>
      <c r="AV108" s="978" t="str">
        <f aca="false">IFERROR(VLOOKUP($O108,BF:BN,9,FALSE()),"")</f>
        <v/>
      </c>
      <c r="AW108" s="978" t="str">
        <f aca="false">IFERROR(VLOOKUP($O108,BG:BO,9,FALSE()),"")</f>
        <v/>
      </c>
      <c r="AX108" s="978" t="str">
        <f aca="false">IFERROR(VLOOKUP($O108,BH:BP,9,FALSE()),"")</f>
        <v/>
      </c>
      <c r="AY108" s="978" t="str">
        <f aca="false">IFERROR(VLOOKUP($O108,BI:BQ,9,FALSE()),"")</f>
        <v/>
      </c>
      <c r="BC108" s="1" t="str">
        <f aca="false">IF(BK108&lt;&gt;"",MAX(BC$3:BC107)+1,"")</f>
        <v/>
      </c>
      <c r="BD108" s="1" t="str">
        <f aca="false">IF(BL108&lt;&gt;"",MAX(BD$3:BD107)+1,"")</f>
        <v/>
      </c>
      <c r="BE108" s="1" t="str">
        <f aca="false">IF(BM108&lt;&gt;"",MAX(BE$3:BE107)+1,"")</f>
        <v/>
      </c>
      <c r="BF108" s="1" t="str">
        <f aca="false">IF(BN108&lt;&gt;"",MAX(BF$3:BF107)+1,"")</f>
        <v/>
      </c>
      <c r="BG108" s="1" t="str">
        <f aca="false">IF(BO108&lt;&gt;"",MAX(BG$3:BG107)+1,"")</f>
        <v/>
      </c>
      <c r="BH108" s="1" t="str">
        <f aca="false">IF(BP108&lt;&gt;"",MAX(BH$3:BH107)+1,"")</f>
        <v/>
      </c>
      <c r="BI108" s="1" t="str">
        <f aca="false">IF(BQ108&lt;&gt;"",MAX(BI$3:BI107)+1,"")</f>
        <v/>
      </c>
      <c r="BK108" s="1" t="str">
        <f aca="false">IF(B108&lt;&gt;"",IF(COUNTIF(BK$3:BK107,B108)&gt;0,"",B108),"")</f>
        <v/>
      </c>
      <c r="BL108" s="1" t="str">
        <f aca="false">IF(C108&lt;&gt;"",IF(COUNTIF(BL$3:BL107,C108)&gt;0,"",C108),"")</f>
        <v/>
      </c>
      <c r="BM108" s="1" t="str">
        <f aca="false">IF(D108&lt;&gt;"",IF(COUNTIF(BM$3:BM107,D108)&gt;0,"",D108),"")</f>
        <v/>
      </c>
      <c r="BN108" s="1" t="str">
        <f aca="false">IF(E108&lt;&gt;"",IF(COUNTIF(BN$3:BN107,E108)&gt;0,"",E108),"")</f>
        <v/>
      </c>
      <c r="BO108" s="1" t="str">
        <f aca="false">IF(F108&lt;&gt;"",IF(COUNTIF(BO$3:BO107,F108)&gt;0,"",F108),"")</f>
        <v/>
      </c>
      <c r="BP108" s="1" t="str">
        <f aca="false">IF(G108&lt;&gt;"",IF(COUNTIF(BP$3:BP107,G108)&gt;0,"",G108),"")</f>
        <v/>
      </c>
      <c r="BQ108" s="1" t="str">
        <f aca="false">IF(H108&lt;&gt;"",IF(COUNTIF(BQ$3:BQ107,H108)&gt;0,"",H108),"")</f>
        <v/>
      </c>
    </row>
    <row r="109" customFormat="false" ht="12.75" hidden="false" customHeight="false" outlineLevel="0" collapsed="false">
      <c r="A109" s="1017" t="str">
        <f aca="false">CONCATENATE(B109,C109,D109,E109,F109,G109,H109)</f>
        <v/>
      </c>
      <c r="B109" s="1001"/>
      <c r="C109" s="1001"/>
      <c r="D109" s="1001"/>
      <c r="E109" s="1001"/>
      <c r="F109" s="1001"/>
      <c r="G109" s="1001"/>
      <c r="H109" s="1001"/>
      <c r="I109" s="1020"/>
      <c r="J109" s="1021"/>
      <c r="K109" s="1021"/>
      <c r="L109" s="1023"/>
      <c r="M109" s="1024"/>
      <c r="O109" s="1" t="n">
        <f aca="false">+O108+1</f>
        <v>107</v>
      </c>
      <c r="P109" s="978" t="str">
        <f aca="false">IFERROR(VLOOKUP(O108,X:AF,9,FALSE()),"")</f>
        <v/>
      </c>
      <c r="Q109" s="978" t="str">
        <f aca="false">IFERROR(VLOOKUP(O109,Y:AG,9,FALSE()),"")</f>
        <v/>
      </c>
      <c r="R109" s="978" t="str">
        <f aca="false">IFERROR(VLOOKUP(O109,Z:AH,9,FALSE()),"")</f>
        <v/>
      </c>
      <c r="S109" s="978" t="str">
        <f aca="false">IFERROR(VLOOKUP($O109,AA:AI,9,FALSE()),"")</f>
        <v/>
      </c>
      <c r="T109" s="978" t="str">
        <f aca="false">IFERROR(VLOOKUP($O109,AB:AJ,9,FALSE()),"")</f>
        <v/>
      </c>
      <c r="U109" s="978" t="str">
        <f aca="false">IFERROR(VLOOKUP($O109,AC:AK,9,FALSE()),"")</f>
        <v/>
      </c>
      <c r="V109" s="978" t="str">
        <f aca="false">IFERROR(VLOOKUP($O109,AD:AL,9,FALSE()),"")</f>
        <v/>
      </c>
      <c r="X109" s="1" t="str">
        <f aca="false">IF(AF109&lt;&gt;"",MAX(X$3:X108)+1,"")</f>
        <v/>
      </c>
      <c r="Y109" s="1" t="str">
        <f aca="false">IF(AG109&lt;&gt;"",MAX(Y$3:Y108)+1,"")</f>
        <v/>
      </c>
      <c r="Z109" s="1" t="str">
        <f aca="false">IF(AH109&lt;&gt;"",MAX(Z$3:Z108)+1,"")</f>
        <v/>
      </c>
      <c r="AA109" s="1" t="str">
        <f aca="false">IF(AI109&lt;&gt;"",MAX(AA$3:AA108)+1,"")</f>
        <v/>
      </c>
      <c r="AB109" s="1" t="str">
        <f aca="false">IF(AJ109&lt;&gt;"",MAX(AB$3:AB108)+1,"")</f>
        <v/>
      </c>
      <c r="AC109" s="1" t="str">
        <f aca="false">IF(AK109&lt;&gt;"",MAX(AC$3:AC108)+1,"")</f>
        <v/>
      </c>
      <c r="AD109" s="1" t="str">
        <f aca="false">IF(AL109&lt;&gt;"",MAX(AD$3:AD108)+1,"")</f>
        <v/>
      </c>
      <c r="AF109" s="1" t="str">
        <f aca="false">IF(B109="","",IF(COUNTIF(AF$3:$AI108,B109)=0,B109,""))</f>
        <v/>
      </c>
      <c r="AG109" s="1" t="str">
        <f aca="false">IF(C109&lt;&gt;"",IF(B109="","",IF($B109='Determinazione classe'!$D$57,IF(COUNTIF(AG$3:$AG108,$C109)=0,$C109,""),"")),"")</f>
        <v/>
      </c>
      <c r="AH109" s="1" t="str">
        <f aca="false">IF(D109&lt;&gt;"",IF(B109="","",IF(AND($B109='Determinazione classe'!$D$57,$C109='Determinazione classe'!$D$58),IF(COUNTIF(AH$3:AH108,$D109)=0,$D109,""),"")),"")</f>
        <v/>
      </c>
      <c r="AI109" s="1" t="str">
        <f aca="false">IF(E109&lt;&gt;"",IF(B109="","",IF(AND($B109='Determinazione classe'!$D$57,$C109='Determinazione classe'!$D$58,$D109='Determinazione classe'!$D$59),IF(COUNTIF(AI$3:AI108,$E109)=0,$E109,""),"")),"")</f>
        <v/>
      </c>
      <c r="AJ109" s="1" t="str">
        <f aca="false">IF(F109&lt;&gt;"",IF(B109="","",IF(AND($B109='Determinazione classe'!$D$57,$C109='Determinazione classe'!$D$58,$D109='Determinazione classe'!$D$59,$E109='Determinazione classe'!$D$60),IF(COUNTIF(AJ$3:AJ108,$F109)=0,$F109,""),"")),"")</f>
        <v/>
      </c>
      <c r="AK109" s="1" t="str">
        <f aca="false">IF(G109&lt;&gt;"",IF(B109="","",IF(AND($B109='Determinazione classe'!$D$57,$C109='Determinazione classe'!$D$58,$D109='Determinazione classe'!$D$59,$E109='Determinazione classe'!$D$60,$F109='Determinazione classe'!$D$61),IF(COUNTIF(AK$3:AK108,$G109)=0,$G109,""),"")),"")</f>
        <v/>
      </c>
      <c r="AL109" s="1" t="str">
        <f aca="false">IF(H109&lt;&gt;"",IF(B109="","",IF(AND($B109='Determinazione classe'!$D$57,$C109='Determinazione classe'!$D$58,$D109='Determinazione classe'!$D$59,$E109='Determinazione classe'!$D$60,$F109='Determinazione classe'!$D$61,$G109='Determinazione classe'!$D$62),IF(COUNTIF(AL$3:AL108,$H109)=0,$H109,""),"")),"")</f>
        <v/>
      </c>
      <c r="AR109" s="1" t="n">
        <f aca="false">+AR108+1</f>
        <v>107</v>
      </c>
      <c r="AS109" s="978" t="str">
        <f aca="false">IFERROR(VLOOKUP(AR109,BC:BK,9,FALSE()),"")</f>
        <v/>
      </c>
      <c r="AT109" s="978" t="str">
        <f aca="false">IFERROR(VLOOKUP($O109,BD:BL,9,FALSE()),"")</f>
        <v/>
      </c>
      <c r="AU109" s="978" t="str">
        <f aca="false">IFERROR(VLOOKUP($O109,BE:BM,9,FALSE()),"")</f>
        <v/>
      </c>
      <c r="AV109" s="978" t="str">
        <f aca="false">IFERROR(VLOOKUP($O109,BF:BN,9,FALSE()),"")</f>
        <v/>
      </c>
      <c r="AW109" s="978" t="str">
        <f aca="false">IFERROR(VLOOKUP($O109,BG:BO,9,FALSE()),"")</f>
        <v/>
      </c>
      <c r="AX109" s="978" t="str">
        <f aca="false">IFERROR(VLOOKUP($O109,BH:BP,9,FALSE()),"")</f>
        <v/>
      </c>
      <c r="AY109" s="978" t="str">
        <f aca="false">IFERROR(VLOOKUP($O109,BI:BQ,9,FALSE()),"")</f>
        <v/>
      </c>
      <c r="BC109" s="1" t="str">
        <f aca="false">IF(BK109&lt;&gt;"",MAX(BC$3:BC108)+1,"")</f>
        <v/>
      </c>
      <c r="BD109" s="1" t="str">
        <f aca="false">IF(BL109&lt;&gt;"",MAX(BD$3:BD108)+1,"")</f>
        <v/>
      </c>
      <c r="BE109" s="1" t="str">
        <f aca="false">IF(BM109&lt;&gt;"",MAX(BE$3:BE108)+1,"")</f>
        <v/>
      </c>
      <c r="BF109" s="1" t="str">
        <f aca="false">IF(BN109&lt;&gt;"",MAX(BF$3:BF108)+1,"")</f>
        <v/>
      </c>
      <c r="BG109" s="1" t="str">
        <f aca="false">IF(BO109&lt;&gt;"",MAX(BG$3:BG108)+1,"")</f>
        <v/>
      </c>
      <c r="BH109" s="1" t="str">
        <f aca="false">IF(BP109&lt;&gt;"",MAX(BH$3:BH108)+1,"")</f>
        <v/>
      </c>
      <c r="BI109" s="1" t="str">
        <f aca="false">IF(BQ109&lt;&gt;"",MAX(BI$3:BI108)+1,"")</f>
        <v/>
      </c>
      <c r="BK109" s="1" t="str">
        <f aca="false">IF(B109&lt;&gt;"",IF(COUNTIF(BK$3:BK108,B109)&gt;0,"",B109),"")</f>
        <v/>
      </c>
      <c r="BL109" s="1" t="str">
        <f aca="false">IF(C109&lt;&gt;"",IF(COUNTIF(BL$3:BL108,C109)&gt;0,"",C109),"")</f>
        <v/>
      </c>
      <c r="BM109" s="1" t="str">
        <f aca="false">IF(D109&lt;&gt;"",IF(COUNTIF(BM$3:BM108,D109)&gt;0,"",D109),"")</f>
        <v/>
      </c>
      <c r="BN109" s="1" t="str">
        <f aca="false">IF(E109&lt;&gt;"",IF(COUNTIF(BN$3:BN108,E109)&gt;0,"",E109),"")</f>
        <v/>
      </c>
      <c r="BO109" s="1" t="str">
        <f aca="false">IF(F109&lt;&gt;"",IF(COUNTIF(BO$3:BO108,F109)&gt;0,"",F109),"")</f>
        <v/>
      </c>
      <c r="BP109" s="1" t="str">
        <f aca="false">IF(G109&lt;&gt;"",IF(COUNTIF(BP$3:BP108,G109)&gt;0,"",G109),"")</f>
        <v/>
      </c>
      <c r="BQ109" s="1" t="str">
        <f aca="false">IF(H109&lt;&gt;"",IF(COUNTIF(BQ$3:BQ108,H109)&gt;0,"",H109),"")</f>
        <v/>
      </c>
    </row>
    <row r="110" customFormat="false" ht="12.75" hidden="false" customHeight="false" outlineLevel="0" collapsed="false">
      <c r="A110" s="1017" t="str">
        <f aca="false">CONCATENATE(B110,C110,D110,E110,F110,G110,H110)</f>
        <v/>
      </c>
      <c r="B110" s="1001"/>
      <c r="C110" s="1001"/>
      <c r="D110" s="1001"/>
      <c r="E110" s="1001"/>
      <c r="F110" s="1001"/>
      <c r="G110" s="1001"/>
      <c r="H110" s="1001"/>
      <c r="I110" s="1020"/>
      <c r="J110" s="1021"/>
      <c r="K110" s="1021"/>
      <c r="L110" s="1023"/>
      <c r="M110" s="1024"/>
      <c r="O110" s="1" t="n">
        <f aca="false">+O109+1</f>
        <v>108</v>
      </c>
      <c r="P110" s="978" t="str">
        <f aca="false">IFERROR(VLOOKUP(O109,X:AF,9,FALSE()),"")</f>
        <v/>
      </c>
      <c r="Q110" s="978" t="str">
        <f aca="false">IFERROR(VLOOKUP(O110,Y:AG,9,FALSE()),"")</f>
        <v/>
      </c>
      <c r="R110" s="978" t="str">
        <f aca="false">IFERROR(VLOOKUP(O110,Z:AH,9,FALSE()),"")</f>
        <v/>
      </c>
      <c r="S110" s="978" t="str">
        <f aca="false">IFERROR(VLOOKUP($O110,AA:AI,9,FALSE()),"")</f>
        <v/>
      </c>
      <c r="T110" s="978" t="str">
        <f aca="false">IFERROR(VLOOKUP($O110,AB:AJ,9,FALSE()),"")</f>
        <v/>
      </c>
      <c r="U110" s="978" t="str">
        <f aca="false">IFERROR(VLOOKUP($O110,AC:AK,9,FALSE()),"")</f>
        <v/>
      </c>
      <c r="V110" s="978" t="str">
        <f aca="false">IFERROR(VLOOKUP($O110,AD:AL,9,FALSE()),"")</f>
        <v/>
      </c>
      <c r="X110" s="1" t="str">
        <f aca="false">IF(AF110&lt;&gt;"",MAX(X$3:X109)+1,"")</f>
        <v/>
      </c>
      <c r="Y110" s="1" t="str">
        <f aca="false">IF(AG110&lt;&gt;"",MAX(Y$3:Y109)+1,"")</f>
        <v/>
      </c>
      <c r="Z110" s="1" t="str">
        <f aca="false">IF(AH110&lt;&gt;"",MAX(Z$3:Z109)+1,"")</f>
        <v/>
      </c>
      <c r="AA110" s="1" t="str">
        <f aca="false">IF(AI110&lt;&gt;"",MAX(AA$3:AA109)+1,"")</f>
        <v/>
      </c>
      <c r="AB110" s="1" t="str">
        <f aca="false">IF(AJ110&lt;&gt;"",MAX(AB$3:AB109)+1,"")</f>
        <v/>
      </c>
      <c r="AC110" s="1" t="str">
        <f aca="false">IF(AK110&lt;&gt;"",MAX(AC$3:AC109)+1,"")</f>
        <v/>
      </c>
      <c r="AD110" s="1" t="str">
        <f aca="false">IF(AL110&lt;&gt;"",MAX(AD$3:AD109)+1,"")</f>
        <v/>
      </c>
      <c r="AF110" s="1" t="str">
        <f aca="false">IF(B110="","",IF(COUNTIF(AF$3:$AI109,B110)=0,B110,""))</f>
        <v/>
      </c>
      <c r="AG110" s="1" t="str">
        <f aca="false">IF(C110&lt;&gt;"",IF(B110="","",IF($B110='Determinazione classe'!$D$57,IF(COUNTIF(AG$3:$AG109,$C110)=0,$C110,""),"")),"")</f>
        <v/>
      </c>
      <c r="AH110" s="1" t="str">
        <f aca="false">IF(D110&lt;&gt;"",IF(B110="","",IF(AND($B110='Determinazione classe'!$D$57,$C110='Determinazione classe'!$D$58),IF(COUNTIF(AH$3:AH109,$D110)=0,$D110,""),"")),"")</f>
        <v/>
      </c>
      <c r="AI110" s="1" t="str">
        <f aca="false">IF(E110&lt;&gt;"",IF(B110="","",IF(AND($B110='Determinazione classe'!$D$57,$C110='Determinazione classe'!$D$58,$D110='Determinazione classe'!$D$59),IF(COUNTIF(AI$3:AI109,$E110)=0,$E110,""),"")),"")</f>
        <v/>
      </c>
      <c r="AJ110" s="1" t="str">
        <f aca="false">IF(F110&lt;&gt;"",IF(B110="","",IF(AND($B110='Determinazione classe'!$D$57,$C110='Determinazione classe'!$D$58,$D110='Determinazione classe'!$D$59,$E110='Determinazione classe'!$D$60),IF(COUNTIF(AJ$3:AJ109,$F110)=0,$F110,""),"")),"")</f>
        <v/>
      </c>
      <c r="AK110" s="1" t="str">
        <f aca="false">IF(G110&lt;&gt;"",IF(B110="","",IF(AND($B110='Determinazione classe'!$D$57,$C110='Determinazione classe'!$D$58,$D110='Determinazione classe'!$D$59,$E110='Determinazione classe'!$D$60,$F110='Determinazione classe'!$D$61),IF(COUNTIF(AK$3:AK109,$G110)=0,$G110,""),"")),"")</f>
        <v/>
      </c>
      <c r="AL110" s="1" t="str">
        <f aca="false">IF(H110&lt;&gt;"",IF(B110="","",IF(AND($B110='Determinazione classe'!$D$57,$C110='Determinazione classe'!$D$58,$D110='Determinazione classe'!$D$59,$E110='Determinazione classe'!$D$60,$F110='Determinazione classe'!$D$61,$G110='Determinazione classe'!$D$62),IF(COUNTIF(AL$3:AL109,$H110)=0,$H110,""),"")),"")</f>
        <v/>
      </c>
      <c r="AR110" s="1" t="n">
        <f aca="false">+AR109+1</f>
        <v>108</v>
      </c>
      <c r="AS110" s="978" t="str">
        <f aca="false">IFERROR(VLOOKUP(AR110,BC:BK,9,FALSE()),"")</f>
        <v/>
      </c>
      <c r="AT110" s="978" t="str">
        <f aca="false">IFERROR(VLOOKUP($O110,BD:BL,9,FALSE()),"")</f>
        <v/>
      </c>
      <c r="AU110" s="978" t="str">
        <f aca="false">IFERROR(VLOOKUP($O110,BE:BM,9,FALSE()),"")</f>
        <v/>
      </c>
      <c r="AV110" s="978" t="str">
        <f aca="false">IFERROR(VLOOKUP($O110,BF:BN,9,FALSE()),"")</f>
        <v/>
      </c>
      <c r="AW110" s="978" t="str">
        <f aca="false">IFERROR(VLOOKUP($O110,BG:BO,9,FALSE()),"")</f>
        <v/>
      </c>
      <c r="AX110" s="978" t="str">
        <f aca="false">IFERROR(VLOOKUP($O110,BH:BP,9,FALSE()),"")</f>
        <v/>
      </c>
      <c r="AY110" s="978" t="str">
        <f aca="false">IFERROR(VLOOKUP($O110,BI:BQ,9,FALSE()),"")</f>
        <v/>
      </c>
      <c r="BC110" s="1" t="str">
        <f aca="false">IF(BK110&lt;&gt;"",MAX(BC$3:BC109)+1,"")</f>
        <v/>
      </c>
      <c r="BD110" s="1" t="str">
        <f aca="false">IF(BL110&lt;&gt;"",MAX(BD$3:BD109)+1,"")</f>
        <v/>
      </c>
      <c r="BE110" s="1" t="str">
        <f aca="false">IF(BM110&lt;&gt;"",MAX(BE$3:BE109)+1,"")</f>
        <v/>
      </c>
      <c r="BF110" s="1" t="str">
        <f aca="false">IF(BN110&lt;&gt;"",MAX(BF$3:BF109)+1,"")</f>
        <v/>
      </c>
      <c r="BG110" s="1" t="str">
        <f aca="false">IF(BO110&lt;&gt;"",MAX(BG$3:BG109)+1,"")</f>
        <v/>
      </c>
      <c r="BH110" s="1" t="str">
        <f aca="false">IF(BP110&lt;&gt;"",MAX(BH$3:BH109)+1,"")</f>
        <v/>
      </c>
      <c r="BI110" s="1" t="str">
        <f aca="false">IF(BQ110&lt;&gt;"",MAX(BI$3:BI109)+1,"")</f>
        <v/>
      </c>
      <c r="BK110" s="1" t="str">
        <f aca="false">IF(B110&lt;&gt;"",IF(COUNTIF(BK$3:BK109,B110)&gt;0,"",B110),"")</f>
        <v/>
      </c>
      <c r="BL110" s="1" t="str">
        <f aca="false">IF(C110&lt;&gt;"",IF(COUNTIF(BL$3:BL109,C110)&gt;0,"",C110),"")</f>
        <v/>
      </c>
      <c r="BM110" s="1" t="str">
        <f aca="false">IF(D110&lt;&gt;"",IF(COUNTIF(BM$3:BM109,D110)&gt;0,"",D110),"")</f>
        <v/>
      </c>
      <c r="BN110" s="1" t="str">
        <f aca="false">IF(E110&lt;&gt;"",IF(COUNTIF(BN$3:BN109,E110)&gt;0,"",E110),"")</f>
        <v/>
      </c>
      <c r="BO110" s="1" t="str">
        <f aca="false">IF(F110&lt;&gt;"",IF(COUNTIF(BO$3:BO109,F110)&gt;0,"",F110),"")</f>
        <v/>
      </c>
      <c r="BP110" s="1" t="str">
        <f aca="false">IF(G110&lt;&gt;"",IF(COUNTIF(BP$3:BP109,G110)&gt;0,"",G110),"")</f>
        <v/>
      </c>
      <c r="BQ110" s="1" t="str">
        <f aca="false">IF(H110&lt;&gt;"",IF(COUNTIF(BQ$3:BQ109,H110)&gt;0,"",H110),"")</f>
        <v/>
      </c>
    </row>
    <row r="111" customFormat="false" ht="12.75" hidden="false" customHeight="false" outlineLevel="0" collapsed="false">
      <c r="A111" s="1017" t="str">
        <f aca="false">CONCATENATE(B111,C111,D111,E111,F111,G111,H111)</f>
        <v/>
      </c>
      <c r="B111" s="1001"/>
      <c r="C111" s="1001"/>
      <c r="D111" s="1001"/>
      <c r="E111" s="1001"/>
      <c r="F111" s="1001"/>
      <c r="G111" s="1001"/>
      <c r="H111" s="1001"/>
      <c r="I111" s="1020"/>
      <c r="J111" s="1021"/>
      <c r="K111" s="1021"/>
      <c r="L111" s="1023"/>
      <c r="M111" s="1024"/>
      <c r="O111" s="1" t="n">
        <f aca="false">+O110+1</f>
        <v>109</v>
      </c>
      <c r="P111" s="978" t="str">
        <f aca="false">IFERROR(VLOOKUP(O110,X:AF,9,FALSE()),"")</f>
        <v/>
      </c>
      <c r="Q111" s="978" t="str">
        <f aca="false">IFERROR(VLOOKUP(O111,Y:AG,9,FALSE()),"")</f>
        <v/>
      </c>
      <c r="R111" s="978" t="str">
        <f aca="false">IFERROR(VLOOKUP(O111,Z:AH,9,FALSE()),"")</f>
        <v/>
      </c>
      <c r="S111" s="978" t="str">
        <f aca="false">IFERROR(VLOOKUP($O111,AA:AI,9,FALSE()),"")</f>
        <v/>
      </c>
      <c r="T111" s="978" t="str">
        <f aca="false">IFERROR(VLOOKUP($O111,AB:AJ,9,FALSE()),"")</f>
        <v/>
      </c>
      <c r="U111" s="978" t="str">
        <f aca="false">IFERROR(VLOOKUP($O111,AC:AK,9,FALSE()),"")</f>
        <v/>
      </c>
      <c r="V111" s="978" t="str">
        <f aca="false">IFERROR(VLOOKUP($O111,AD:AL,9,FALSE()),"")</f>
        <v/>
      </c>
      <c r="X111" s="1" t="str">
        <f aca="false">IF(AF111&lt;&gt;"",MAX(X$3:X110)+1,"")</f>
        <v/>
      </c>
      <c r="Y111" s="1" t="str">
        <f aca="false">IF(AG111&lt;&gt;"",MAX(Y$3:Y110)+1,"")</f>
        <v/>
      </c>
      <c r="Z111" s="1" t="str">
        <f aca="false">IF(AH111&lt;&gt;"",MAX(Z$3:Z110)+1,"")</f>
        <v/>
      </c>
      <c r="AA111" s="1" t="str">
        <f aca="false">IF(AI111&lt;&gt;"",MAX(AA$3:AA110)+1,"")</f>
        <v/>
      </c>
      <c r="AB111" s="1" t="str">
        <f aca="false">IF(AJ111&lt;&gt;"",MAX(AB$3:AB110)+1,"")</f>
        <v/>
      </c>
      <c r="AC111" s="1" t="str">
        <f aca="false">IF(AK111&lt;&gt;"",MAX(AC$3:AC110)+1,"")</f>
        <v/>
      </c>
      <c r="AD111" s="1" t="str">
        <f aca="false">IF(AL111&lt;&gt;"",MAX(AD$3:AD110)+1,"")</f>
        <v/>
      </c>
      <c r="AF111" s="1" t="str">
        <f aca="false">IF(B111="","",IF(COUNTIF(AF$3:$AI110,B111)=0,B111,""))</f>
        <v/>
      </c>
      <c r="AG111" s="1" t="str">
        <f aca="false">IF(C111&lt;&gt;"",IF(B111="","",IF($B111='Determinazione classe'!$D$57,IF(COUNTIF(AG$3:$AG110,$C111)=0,$C111,""),"")),"")</f>
        <v/>
      </c>
      <c r="AH111" s="1" t="str">
        <f aca="false">IF(D111&lt;&gt;"",IF(B111="","",IF(AND($B111='Determinazione classe'!$D$57,$C111='Determinazione classe'!$D$58),IF(COUNTIF(AH$3:AH110,$D111)=0,$D111,""),"")),"")</f>
        <v/>
      </c>
      <c r="AI111" s="1" t="str">
        <f aca="false">IF(E111&lt;&gt;"",IF(B111="","",IF(AND($B111='Determinazione classe'!$D$57,$C111='Determinazione classe'!$D$58,$D111='Determinazione classe'!$D$59),IF(COUNTIF(AI$3:AI110,$E111)=0,$E111,""),"")),"")</f>
        <v/>
      </c>
      <c r="AJ111" s="1" t="str">
        <f aca="false">IF(F111&lt;&gt;"",IF(B111="","",IF(AND($B111='Determinazione classe'!$D$57,$C111='Determinazione classe'!$D$58,$D111='Determinazione classe'!$D$59,$E111='Determinazione classe'!$D$60),IF(COUNTIF(AJ$3:AJ110,$F111)=0,$F111,""),"")),"")</f>
        <v/>
      </c>
      <c r="AK111" s="1" t="str">
        <f aca="false">IF(G111&lt;&gt;"",IF(B111="","",IF(AND($B111='Determinazione classe'!$D$57,$C111='Determinazione classe'!$D$58,$D111='Determinazione classe'!$D$59,$E111='Determinazione classe'!$D$60,$F111='Determinazione classe'!$D$61),IF(COUNTIF(AK$3:AK110,$G111)=0,$G111,""),"")),"")</f>
        <v/>
      </c>
      <c r="AL111" s="1" t="str">
        <f aca="false">IF(H111&lt;&gt;"",IF(B111="","",IF(AND($B111='Determinazione classe'!$D$57,$C111='Determinazione classe'!$D$58,$D111='Determinazione classe'!$D$59,$E111='Determinazione classe'!$D$60,$F111='Determinazione classe'!$D$61,$G111='Determinazione classe'!$D$62),IF(COUNTIF(AL$3:AL110,$H111)=0,$H111,""),"")),"")</f>
        <v/>
      </c>
      <c r="AR111" s="1" t="n">
        <f aca="false">+AR110+1</f>
        <v>109</v>
      </c>
      <c r="AS111" s="978" t="str">
        <f aca="false">IFERROR(VLOOKUP(AR111,BC:BK,9,FALSE()),"")</f>
        <v/>
      </c>
      <c r="AT111" s="978" t="str">
        <f aca="false">IFERROR(VLOOKUP($O111,BD:BL,9,FALSE()),"")</f>
        <v/>
      </c>
      <c r="AU111" s="978" t="str">
        <f aca="false">IFERROR(VLOOKUP($O111,BE:BM,9,FALSE()),"")</f>
        <v/>
      </c>
      <c r="AV111" s="978" t="str">
        <f aca="false">IFERROR(VLOOKUP($O111,BF:BN,9,FALSE()),"")</f>
        <v/>
      </c>
      <c r="AW111" s="978" t="str">
        <f aca="false">IFERROR(VLOOKUP($O111,BG:BO,9,FALSE()),"")</f>
        <v/>
      </c>
      <c r="AX111" s="978" t="str">
        <f aca="false">IFERROR(VLOOKUP($O111,BH:BP,9,FALSE()),"")</f>
        <v/>
      </c>
      <c r="AY111" s="978" t="str">
        <f aca="false">IFERROR(VLOOKUP($O111,BI:BQ,9,FALSE()),"")</f>
        <v/>
      </c>
      <c r="BC111" s="1" t="str">
        <f aca="false">IF(BK111&lt;&gt;"",MAX(BC$3:BC110)+1,"")</f>
        <v/>
      </c>
      <c r="BD111" s="1" t="str">
        <f aca="false">IF(BL111&lt;&gt;"",MAX(BD$3:BD110)+1,"")</f>
        <v/>
      </c>
      <c r="BE111" s="1" t="str">
        <f aca="false">IF(BM111&lt;&gt;"",MAX(BE$3:BE110)+1,"")</f>
        <v/>
      </c>
      <c r="BF111" s="1" t="str">
        <f aca="false">IF(BN111&lt;&gt;"",MAX(BF$3:BF110)+1,"")</f>
        <v/>
      </c>
      <c r="BG111" s="1" t="str">
        <f aca="false">IF(BO111&lt;&gt;"",MAX(BG$3:BG110)+1,"")</f>
        <v/>
      </c>
      <c r="BH111" s="1" t="str">
        <f aca="false">IF(BP111&lt;&gt;"",MAX(BH$3:BH110)+1,"")</f>
        <v/>
      </c>
      <c r="BI111" s="1" t="str">
        <f aca="false">IF(BQ111&lt;&gt;"",MAX(BI$3:BI110)+1,"")</f>
        <v/>
      </c>
      <c r="BK111" s="1" t="str">
        <f aca="false">IF(B111&lt;&gt;"",IF(COUNTIF(BK$3:BK110,B111)&gt;0,"",B111),"")</f>
        <v/>
      </c>
      <c r="BL111" s="1" t="str">
        <f aca="false">IF(C111&lt;&gt;"",IF(COUNTIF(BL$3:BL110,C111)&gt;0,"",C111),"")</f>
        <v/>
      </c>
      <c r="BM111" s="1" t="str">
        <f aca="false">IF(D111&lt;&gt;"",IF(COUNTIF(BM$3:BM110,D111)&gt;0,"",D111),"")</f>
        <v/>
      </c>
      <c r="BN111" s="1" t="str">
        <f aca="false">IF(E111&lt;&gt;"",IF(COUNTIF(BN$3:BN110,E111)&gt;0,"",E111),"")</f>
        <v/>
      </c>
      <c r="BO111" s="1" t="str">
        <f aca="false">IF(F111&lt;&gt;"",IF(COUNTIF(BO$3:BO110,F111)&gt;0,"",F111),"")</f>
        <v/>
      </c>
      <c r="BP111" s="1" t="str">
        <f aca="false">IF(G111&lt;&gt;"",IF(COUNTIF(BP$3:BP110,G111)&gt;0,"",G111),"")</f>
        <v/>
      </c>
      <c r="BQ111" s="1" t="str">
        <f aca="false">IF(H111&lt;&gt;"",IF(COUNTIF(BQ$3:BQ110,H111)&gt;0,"",H111),"")</f>
        <v/>
      </c>
    </row>
    <row r="112" customFormat="false" ht="12.75" hidden="false" customHeight="false" outlineLevel="0" collapsed="false">
      <c r="A112" s="1017" t="str">
        <f aca="false">CONCATENATE(B112,C112,D112,E112,F112,G112,H112)</f>
        <v/>
      </c>
      <c r="B112" s="1001"/>
      <c r="C112" s="1001"/>
      <c r="D112" s="1001"/>
      <c r="E112" s="1001"/>
      <c r="F112" s="1001"/>
      <c r="G112" s="1001"/>
      <c r="H112" s="1001"/>
      <c r="I112" s="1020"/>
      <c r="J112" s="1021"/>
      <c r="K112" s="1021"/>
      <c r="L112" s="1023"/>
      <c r="M112" s="1024"/>
      <c r="O112" s="1" t="n">
        <f aca="false">+O111+1</f>
        <v>110</v>
      </c>
      <c r="P112" s="978" t="str">
        <f aca="false">IFERROR(VLOOKUP(O111,X:AF,9,FALSE()),"")</f>
        <v/>
      </c>
      <c r="Q112" s="978" t="str">
        <f aca="false">IFERROR(VLOOKUP(O112,Y:AG,9,FALSE()),"")</f>
        <v/>
      </c>
      <c r="R112" s="978" t="str">
        <f aca="false">IFERROR(VLOOKUP(O112,Z:AH,9,FALSE()),"")</f>
        <v/>
      </c>
      <c r="S112" s="978" t="str">
        <f aca="false">IFERROR(VLOOKUP($O112,AA:AI,9,FALSE()),"")</f>
        <v/>
      </c>
      <c r="T112" s="978" t="str">
        <f aca="false">IFERROR(VLOOKUP($O112,AB:AJ,9,FALSE()),"")</f>
        <v/>
      </c>
      <c r="U112" s="978" t="str">
        <f aca="false">IFERROR(VLOOKUP($O112,AC:AK,9,FALSE()),"")</f>
        <v/>
      </c>
      <c r="V112" s="978" t="str">
        <f aca="false">IFERROR(VLOOKUP($O112,AD:AL,9,FALSE()),"")</f>
        <v/>
      </c>
      <c r="X112" s="1" t="str">
        <f aca="false">IF(AF112&lt;&gt;"",MAX(X$3:X111)+1,"")</f>
        <v/>
      </c>
      <c r="Y112" s="1" t="str">
        <f aca="false">IF(AG112&lt;&gt;"",MAX(Y$3:Y111)+1,"")</f>
        <v/>
      </c>
      <c r="Z112" s="1" t="str">
        <f aca="false">IF(AH112&lt;&gt;"",MAX(Z$3:Z111)+1,"")</f>
        <v/>
      </c>
      <c r="AA112" s="1" t="str">
        <f aca="false">IF(AI112&lt;&gt;"",MAX(AA$3:AA111)+1,"")</f>
        <v/>
      </c>
      <c r="AB112" s="1" t="str">
        <f aca="false">IF(AJ112&lt;&gt;"",MAX(AB$3:AB111)+1,"")</f>
        <v/>
      </c>
      <c r="AC112" s="1" t="str">
        <f aca="false">IF(AK112&lt;&gt;"",MAX(AC$3:AC111)+1,"")</f>
        <v/>
      </c>
      <c r="AD112" s="1" t="str">
        <f aca="false">IF(AL112&lt;&gt;"",MAX(AD$3:AD111)+1,"")</f>
        <v/>
      </c>
      <c r="AF112" s="1" t="str">
        <f aca="false">IF(B112="","",IF(COUNTIF(AF$3:$AI111,B112)=0,B112,""))</f>
        <v/>
      </c>
      <c r="AG112" s="1" t="str">
        <f aca="false">IF(C112&lt;&gt;"",IF(B112="","",IF($B112='Determinazione classe'!$D$57,IF(COUNTIF(AG$3:$AG111,$C112)=0,$C112,""),"")),"")</f>
        <v/>
      </c>
      <c r="AH112" s="1" t="str">
        <f aca="false">IF(D112&lt;&gt;"",IF(B112="","",IF(AND($B112='Determinazione classe'!$D$57,$C112='Determinazione classe'!$D$58),IF(COUNTIF(AH$3:AH111,$D112)=0,$D112,""),"")),"")</f>
        <v/>
      </c>
      <c r="AI112" s="1" t="str">
        <f aca="false">IF(E112&lt;&gt;"",IF(B112="","",IF(AND($B112='Determinazione classe'!$D$57,$C112='Determinazione classe'!$D$58,$D112='Determinazione classe'!$D$59),IF(COUNTIF(AI$3:AI111,$E112)=0,$E112,""),"")),"")</f>
        <v/>
      </c>
      <c r="AJ112" s="1" t="str">
        <f aca="false">IF(F112&lt;&gt;"",IF(B112="","",IF(AND($B112='Determinazione classe'!$D$57,$C112='Determinazione classe'!$D$58,$D112='Determinazione classe'!$D$59,$E112='Determinazione classe'!$D$60),IF(COUNTIF(AJ$3:AJ111,$F112)=0,$F112,""),"")),"")</f>
        <v/>
      </c>
      <c r="AK112" s="1" t="str">
        <f aca="false">IF(G112&lt;&gt;"",IF(B112="","",IF(AND($B112='Determinazione classe'!$D$57,$C112='Determinazione classe'!$D$58,$D112='Determinazione classe'!$D$59,$E112='Determinazione classe'!$D$60,$F112='Determinazione classe'!$D$61),IF(COUNTIF(AK$3:AK111,$G112)=0,$G112,""),"")),"")</f>
        <v/>
      </c>
      <c r="AL112" s="1" t="str">
        <f aca="false">IF(H112&lt;&gt;"",IF(B112="","",IF(AND($B112='Determinazione classe'!$D$57,$C112='Determinazione classe'!$D$58,$D112='Determinazione classe'!$D$59,$E112='Determinazione classe'!$D$60,$F112='Determinazione classe'!$D$61,$G112='Determinazione classe'!$D$62),IF(COUNTIF(AL$3:AL111,$H112)=0,$H112,""),"")),"")</f>
        <v/>
      </c>
      <c r="AR112" s="1" t="n">
        <f aca="false">+AR111+1</f>
        <v>110</v>
      </c>
      <c r="AS112" s="978" t="str">
        <f aca="false">IFERROR(VLOOKUP(AR112,BC:BK,9,FALSE()),"")</f>
        <v/>
      </c>
      <c r="AT112" s="978" t="str">
        <f aca="false">IFERROR(VLOOKUP($O112,BD:BL,9,FALSE()),"")</f>
        <v/>
      </c>
      <c r="AU112" s="978" t="str">
        <f aca="false">IFERROR(VLOOKUP($O112,BE:BM,9,FALSE()),"")</f>
        <v/>
      </c>
      <c r="AV112" s="978" t="str">
        <f aca="false">IFERROR(VLOOKUP($O112,BF:BN,9,FALSE()),"")</f>
        <v/>
      </c>
      <c r="AW112" s="978" t="str">
        <f aca="false">IFERROR(VLOOKUP($O112,BG:BO,9,FALSE()),"")</f>
        <v/>
      </c>
      <c r="AX112" s="978" t="str">
        <f aca="false">IFERROR(VLOOKUP($O112,BH:BP,9,FALSE()),"")</f>
        <v/>
      </c>
      <c r="AY112" s="978" t="str">
        <f aca="false">IFERROR(VLOOKUP($O112,BI:BQ,9,FALSE()),"")</f>
        <v/>
      </c>
      <c r="BC112" s="1" t="str">
        <f aca="false">IF(BK112&lt;&gt;"",MAX(BC$3:BC111)+1,"")</f>
        <v/>
      </c>
      <c r="BD112" s="1" t="str">
        <f aca="false">IF(BL112&lt;&gt;"",MAX(BD$3:BD111)+1,"")</f>
        <v/>
      </c>
      <c r="BE112" s="1" t="str">
        <f aca="false">IF(BM112&lt;&gt;"",MAX(BE$3:BE111)+1,"")</f>
        <v/>
      </c>
      <c r="BF112" s="1" t="str">
        <f aca="false">IF(BN112&lt;&gt;"",MAX(BF$3:BF111)+1,"")</f>
        <v/>
      </c>
      <c r="BG112" s="1" t="str">
        <f aca="false">IF(BO112&lt;&gt;"",MAX(BG$3:BG111)+1,"")</f>
        <v/>
      </c>
      <c r="BH112" s="1" t="str">
        <f aca="false">IF(BP112&lt;&gt;"",MAX(BH$3:BH111)+1,"")</f>
        <v/>
      </c>
      <c r="BI112" s="1" t="str">
        <f aca="false">IF(BQ112&lt;&gt;"",MAX(BI$3:BI111)+1,"")</f>
        <v/>
      </c>
      <c r="BK112" s="1" t="str">
        <f aca="false">IF(B112&lt;&gt;"",IF(COUNTIF(BK$3:BK111,B112)&gt;0,"",B112),"")</f>
        <v/>
      </c>
      <c r="BL112" s="1" t="str">
        <f aca="false">IF(C112&lt;&gt;"",IF(COUNTIF(BL$3:BL111,C112)&gt;0,"",C112),"")</f>
        <v/>
      </c>
      <c r="BM112" s="1" t="str">
        <f aca="false">IF(D112&lt;&gt;"",IF(COUNTIF(BM$3:BM111,D112)&gt;0,"",D112),"")</f>
        <v/>
      </c>
      <c r="BN112" s="1" t="str">
        <f aca="false">IF(E112&lt;&gt;"",IF(COUNTIF(BN$3:BN111,E112)&gt;0,"",E112),"")</f>
        <v/>
      </c>
      <c r="BO112" s="1" t="str">
        <f aca="false">IF(F112&lt;&gt;"",IF(COUNTIF(BO$3:BO111,F112)&gt;0,"",F112),"")</f>
        <v/>
      </c>
      <c r="BP112" s="1" t="str">
        <f aca="false">IF(G112&lt;&gt;"",IF(COUNTIF(BP$3:BP111,G112)&gt;0,"",G112),"")</f>
        <v/>
      </c>
      <c r="BQ112" s="1" t="str">
        <f aca="false">IF(H112&lt;&gt;"",IF(COUNTIF(BQ$3:BQ111,H112)&gt;0,"",H112),"")</f>
        <v/>
      </c>
    </row>
    <row r="113" customFormat="false" ht="12.75" hidden="false" customHeight="false" outlineLevel="0" collapsed="false">
      <c r="A113" s="1017" t="str">
        <f aca="false">CONCATENATE(B113,C113,D113,E113,F113,G113,H113)</f>
        <v/>
      </c>
      <c r="B113" s="1001"/>
      <c r="C113" s="1001"/>
      <c r="D113" s="1001"/>
      <c r="E113" s="1001"/>
      <c r="F113" s="1001"/>
      <c r="G113" s="1001"/>
      <c r="H113" s="1001"/>
      <c r="I113" s="1020"/>
      <c r="J113" s="1021"/>
      <c r="K113" s="1021"/>
      <c r="L113" s="1023"/>
      <c r="M113" s="1024"/>
      <c r="O113" s="1" t="n">
        <f aca="false">+O112+1</f>
        <v>111</v>
      </c>
      <c r="P113" s="978" t="str">
        <f aca="false">IFERROR(VLOOKUP(O112,X:AF,9,FALSE()),"")</f>
        <v/>
      </c>
      <c r="Q113" s="978" t="str">
        <f aca="false">IFERROR(VLOOKUP(O113,Y:AG,9,FALSE()),"")</f>
        <v/>
      </c>
      <c r="R113" s="978" t="str">
        <f aca="false">IFERROR(VLOOKUP(O113,Z:AH,9,FALSE()),"")</f>
        <v/>
      </c>
      <c r="S113" s="978" t="str">
        <f aca="false">IFERROR(VLOOKUP($O113,AA:AI,9,FALSE()),"")</f>
        <v/>
      </c>
      <c r="T113" s="978" t="str">
        <f aca="false">IFERROR(VLOOKUP($O113,AB:AJ,9,FALSE()),"")</f>
        <v/>
      </c>
      <c r="U113" s="978" t="str">
        <f aca="false">IFERROR(VLOOKUP($O113,AC:AK,9,FALSE()),"")</f>
        <v/>
      </c>
      <c r="V113" s="978" t="str">
        <f aca="false">IFERROR(VLOOKUP($O113,AD:AL,9,FALSE()),"")</f>
        <v/>
      </c>
      <c r="X113" s="1" t="str">
        <f aca="false">IF(AF113&lt;&gt;"",MAX(X$3:X112)+1,"")</f>
        <v/>
      </c>
      <c r="Y113" s="1" t="str">
        <f aca="false">IF(AG113&lt;&gt;"",MAX(Y$3:Y112)+1,"")</f>
        <v/>
      </c>
      <c r="Z113" s="1" t="str">
        <f aca="false">IF(AH113&lt;&gt;"",MAX(Z$3:Z112)+1,"")</f>
        <v/>
      </c>
      <c r="AA113" s="1" t="str">
        <f aca="false">IF(AI113&lt;&gt;"",MAX(AA$3:AA112)+1,"")</f>
        <v/>
      </c>
      <c r="AB113" s="1" t="str">
        <f aca="false">IF(AJ113&lt;&gt;"",MAX(AB$3:AB112)+1,"")</f>
        <v/>
      </c>
      <c r="AC113" s="1" t="str">
        <f aca="false">IF(AK113&lt;&gt;"",MAX(AC$3:AC112)+1,"")</f>
        <v/>
      </c>
      <c r="AD113" s="1" t="str">
        <f aca="false">IF(AL113&lt;&gt;"",MAX(AD$3:AD112)+1,"")</f>
        <v/>
      </c>
      <c r="AF113" s="1" t="str">
        <f aca="false">IF(B113="","",IF(COUNTIF(AF$3:$AI112,B113)=0,B113,""))</f>
        <v/>
      </c>
      <c r="AG113" s="1" t="str">
        <f aca="false">IF(C113&lt;&gt;"",IF(B113="","",IF($B113='Determinazione classe'!$D$57,IF(COUNTIF(AG$3:$AG112,$C113)=0,$C113,""),"")),"")</f>
        <v/>
      </c>
      <c r="AH113" s="1" t="str">
        <f aca="false">IF(D113&lt;&gt;"",IF(B113="","",IF(AND($B113='Determinazione classe'!$D$57,$C113='Determinazione classe'!$D$58),IF(COUNTIF(AH$3:AH112,$D113)=0,$D113,""),"")),"")</f>
        <v/>
      </c>
      <c r="AI113" s="1" t="str">
        <f aca="false">IF(E113&lt;&gt;"",IF(B113="","",IF(AND($B113='Determinazione classe'!$D$57,$C113='Determinazione classe'!$D$58,$D113='Determinazione classe'!$D$59),IF(COUNTIF(AI$3:AI112,$E113)=0,$E113,""),"")),"")</f>
        <v/>
      </c>
      <c r="AJ113" s="1" t="str">
        <f aca="false">IF(F113&lt;&gt;"",IF(B113="","",IF(AND($B113='Determinazione classe'!$D$57,$C113='Determinazione classe'!$D$58,$D113='Determinazione classe'!$D$59,$E113='Determinazione classe'!$D$60),IF(COUNTIF(AJ$3:AJ112,$F113)=0,$F113,""),"")),"")</f>
        <v/>
      </c>
      <c r="AK113" s="1" t="str">
        <f aca="false">IF(G113&lt;&gt;"",IF(B113="","",IF(AND($B113='Determinazione classe'!$D$57,$C113='Determinazione classe'!$D$58,$D113='Determinazione classe'!$D$59,$E113='Determinazione classe'!$D$60,$F113='Determinazione classe'!$D$61),IF(COUNTIF(AK$3:AK112,$G113)=0,$G113,""),"")),"")</f>
        <v/>
      </c>
      <c r="AL113" s="1" t="str">
        <f aca="false">IF(H113&lt;&gt;"",IF(B113="","",IF(AND($B113='Determinazione classe'!$D$57,$C113='Determinazione classe'!$D$58,$D113='Determinazione classe'!$D$59,$E113='Determinazione classe'!$D$60,$F113='Determinazione classe'!$D$61,$G113='Determinazione classe'!$D$62),IF(COUNTIF(AL$3:AL112,$H113)=0,$H113,""),"")),"")</f>
        <v/>
      </c>
      <c r="AR113" s="1" t="n">
        <f aca="false">+AR112+1</f>
        <v>111</v>
      </c>
      <c r="AS113" s="978" t="str">
        <f aca="false">IFERROR(VLOOKUP(AR113,BC:BK,9,FALSE()),"")</f>
        <v/>
      </c>
      <c r="AT113" s="978" t="str">
        <f aca="false">IFERROR(VLOOKUP($O113,BD:BL,9,FALSE()),"")</f>
        <v/>
      </c>
      <c r="AU113" s="978" t="str">
        <f aca="false">IFERROR(VLOOKUP($O113,BE:BM,9,FALSE()),"")</f>
        <v/>
      </c>
      <c r="AV113" s="978" t="str">
        <f aca="false">IFERROR(VLOOKUP($O113,BF:BN,9,FALSE()),"")</f>
        <v/>
      </c>
      <c r="AW113" s="978" t="str">
        <f aca="false">IFERROR(VLOOKUP($O113,BG:BO,9,FALSE()),"")</f>
        <v/>
      </c>
      <c r="AX113" s="978" t="str">
        <f aca="false">IFERROR(VLOOKUP($O113,BH:BP,9,FALSE()),"")</f>
        <v/>
      </c>
      <c r="AY113" s="978" t="str">
        <f aca="false">IFERROR(VLOOKUP($O113,BI:BQ,9,FALSE()),"")</f>
        <v/>
      </c>
      <c r="BC113" s="1" t="str">
        <f aca="false">IF(BK113&lt;&gt;"",MAX(BC$3:BC112)+1,"")</f>
        <v/>
      </c>
      <c r="BD113" s="1" t="str">
        <f aca="false">IF(BL113&lt;&gt;"",MAX(BD$3:BD112)+1,"")</f>
        <v/>
      </c>
      <c r="BE113" s="1" t="str">
        <f aca="false">IF(BM113&lt;&gt;"",MAX(BE$3:BE112)+1,"")</f>
        <v/>
      </c>
      <c r="BF113" s="1" t="str">
        <f aca="false">IF(BN113&lt;&gt;"",MAX(BF$3:BF112)+1,"")</f>
        <v/>
      </c>
      <c r="BG113" s="1" t="str">
        <f aca="false">IF(BO113&lt;&gt;"",MAX(BG$3:BG112)+1,"")</f>
        <v/>
      </c>
      <c r="BH113" s="1" t="str">
        <f aca="false">IF(BP113&lt;&gt;"",MAX(BH$3:BH112)+1,"")</f>
        <v/>
      </c>
      <c r="BI113" s="1" t="str">
        <f aca="false">IF(BQ113&lt;&gt;"",MAX(BI$3:BI112)+1,"")</f>
        <v/>
      </c>
      <c r="BK113" s="1" t="str">
        <f aca="false">IF(B113&lt;&gt;"",IF(COUNTIF(BK$3:BK112,B113)&gt;0,"",B113),"")</f>
        <v/>
      </c>
      <c r="BL113" s="1" t="str">
        <f aca="false">IF(C113&lt;&gt;"",IF(COUNTIF(BL$3:BL112,C113)&gt;0,"",C113),"")</f>
        <v/>
      </c>
      <c r="BM113" s="1" t="str">
        <f aca="false">IF(D113&lt;&gt;"",IF(COUNTIF(BM$3:BM112,D113)&gt;0,"",D113),"")</f>
        <v/>
      </c>
      <c r="BN113" s="1" t="str">
        <f aca="false">IF(E113&lt;&gt;"",IF(COUNTIF(BN$3:BN112,E113)&gt;0,"",E113),"")</f>
        <v/>
      </c>
      <c r="BO113" s="1" t="str">
        <f aca="false">IF(F113&lt;&gt;"",IF(COUNTIF(BO$3:BO112,F113)&gt;0,"",F113),"")</f>
        <v/>
      </c>
      <c r="BP113" s="1" t="str">
        <f aca="false">IF(G113&lt;&gt;"",IF(COUNTIF(BP$3:BP112,G113)&gt;0,"",G113),"")</f>
        <v/>
      </c>
      <c r="BQ113" s="1" t="str">
        <f aca="false">IF(H113&lt;&gt;"",IF(COUNTIF(BQ$3:BQ112,H113)&gt;0,"",H113),"")</f>
        <v/>
      </c>
    </row>
    <row r="114" customFormat="false" ht="12.75" hidden="false" customHeight="false" outlineLevel="0" collapsed="false">
      <c r="A114" s="1017" t="str">
        <f aca="false">CONCATENATE(B114,C114,D114,E114,F114,G114,H114)</f>
        <v/>
      </c>
      <c r="B114" s="1001"/>
      <c r="C114" s="1001"/>
      <c r="D114" s="1001"/>
      <c r="E114" s="1001"/>
      <c r="F114" s="1001"/>
      <c r="G114" s="1001"/>
      <c r="H114" s="1001"/>
      <c r="I114" s="1020"/>
      <c r="J114" s="1021"/>
      <c r="K114" s="1021"/>
      <c r="L114" s="1023"/>
      <c r="M114" s="1024"/>
      <c r="O114" s="1" t="n">
        <f aca="false">+O113+1</f>
        <v>112</v>
      </c>
      <c r="P114" s="978" t="str">
        <f aca="false">IFERROR(VLOOKUP(O113,X:AF,9,FALSE()),"")</f>
        <v/>
      </c>
      <c r="Q114" s="978" t="str">
        <f aca="false">IFERROR(VLOOKUP(O114,Y:AG,9,FALSE()),"")</f>
        <v/>
      </c>
      <c r="R114" s="978" t="str">
        <f aca="false">IFERROR(VLOOKUP(O114,Z:AH,9,FALSE()),"")</f>
        <v/>
      </c>
      <c r="S114" s="978" t="str">
        <f aca="false">IFERROR(VLOOKUP($O114,AA:AI,9,FALSE()),"")</f>
        <v/>
      </c>
      <c r="T114" s="978" t="str">
        <f aca="false">IFERROR(VLOOKUP($O114,AB:AJ,9,FALSE()),"")</f>
        <v/>
      </c>
      <c r="U114" s="978" t="str">
        <f aca="false">IFERROR(VLOOKUP($O114,AC:AK,9,FALSE()),"")</f>
        <v/>
      </c>
      <c r="V114" s="978" t="str">
        <f aca="false">IFERROR(VLOOKUP($O114,AD:AL,9,FALSE()),"")</f>
        <v/>
      </c>
      <c r="X114" s="1" t="str">
        <f aca="false">IF(AF114&lt;&gt;"",MAX(X$3:X113)+1,"")</f>
        <v/>
      </c>
      <c r="Y114" s="1" t="str">
        <f aca="false">IF(AG114&lt;&gt;"",MAX(Y$3:Y113)+1,"")</f>
        <v/>
      </c>
      <c r="Z114" s="1" t="str">
        <f aca="false">IF(AH114&lt;&gt;"",MAX(Z$3:Z113)+1,"")</f>
        <v/>
      </c>
      <c r="AA114" s="1" t="str">
        <f aca="false">IF(AI114&lt;&gt;"",MAX(AA$3:AA113)+1,"")</f>
        <v/>
      </c>
      <c r="AB114" s="1" t="str">
        <f aca="false">IF(AJ114&lt;&gt;"",MAX(AB$3:AB113)+1,"")</f>
        <v/>
      </c>
      <c r="AC114" s="1" t="str">
        <f aca="false">IF(AK114&lt;&gt;"",MAX(AC$3:AC113)+1,"")</f>
        <v/>
      </c>
      <c r="AD114" s="1" t="str">
        <f aca="false">IF(AL114&lt;&gt;"",MAX(AD$3:AD113)+1,"")</f>
        <v/>
      </c>
      <c r="AF114" s="1" t="str">
        <f aca="false">IF(B114="","",IF(COUNTIF(AF$3:$AI113,B114)=0,B114,""))</f>
        <v/>
      </c>
      <c r="AG114" s="1" t="str">
        <f aca="false">IF(C114&lt;&gt;"",IF(B114="","",IF($B114='Determinazione classe'!$D$57,IF(COUNTIF(AG$3:$AG113,$C114)=0,$C114,""),"")),"")</f>
        <v/>
      </c>
      <c r="AH114" s="1" t="str">
        <f aca="false">IF(D114&lt;&gt;"",IF(B114="","",IF(AND($B114='Determinazione classe'!$D$57,$C114='Determinazione classe'!$D$58),IF(COUNTIF(AH$3:AH113,$D114)=0,$D114,""),"")),"")</f>
        <v/>
      </c>
      <c r="AI114" s="1" t="str">
        <f aca="false">IF(E114&lt;&gt;"",IF(B114="","",IF(AND($B114='Determinazione classe'!$D$57,$C114='Determinazione classe'!$D$58,$D114='Determinazione classe'!$D$59),IF(COUNTIF(AI$3:AI113,$E114)=0,$E114,""),"")),"")</f>
        <v/>
      </c>
      <c r="AJ114" s="1" t="str">
        <f aca="false">IF(F114&lt;&gt;"",IF(B114="","",IF(AND($B114='Determinazione classe'!$D$57,$C114='Determinazione classe'!$D$58,$D114='Determinazione classe'!$D$59,$E114='Determinazione classe'!$D$60),IF(COUNTIF(AJ$3:AJ113,$F114)=0,$F114,""),"")),"")</f>
        <v/>
      </c>
      <c r="AK114" s="1" t="str">
        <f aca="false">IF(G114&lt;&gt;"",IF(B114="","",IF(AND($B114='Determinazione classe'!$D$57,$C114='Determinazione classe'!$D$58,$D114='Determinazione classe'!$D$59,$E114='Determinazione classe'!$D$60,$F114='Determinazione classe'!$D$61),IF(COUNTIF(AK$3:AK113,$G114)=0,$G114,""),"")),"")</f>
        <v/>
      </c>
      <c r="AL114" s="1" t="str">
        <f aca="false">IF(H114&lt;&gt;"",IF(B114="","",IF(AND($B114='Determinazione classe'!$D$57,$C114='Determinazione classe'!$D$58,$D114='Determinazione classe'!$D$59,$E114='Determinazione classe'!$D$60,$F114='Determinazione classe'!$D$61,$G114='Determinazione classe'!$D$62),IF(COUNTIF(AL$3:AL113,$H114)=0,$H114,""),"")),"")</f>
        <v/>
      </c>
      <c r="AR114" s="1" t="n">
        <f aca="false">+AR113+1</f>
        <v>112</v>
      </c>
      <c r="AS114" s="978" t="str">
        <f aca="false">IFERROR(VLOOKUP(AR114,BC:BK,9,FALSE()),"")</f>
        <v/>
      </c>
      <c r="AT114" s="978" t="str">
        <f aca="false">IFERROR(VLOOKUP($O114,BD:BL,9,FALSE()),"")</f>
        <v/>
      </c>
      <c r="AU114" s="978" t="str">
        <f aca="false">IFERROR(VLOOKUP($O114,BE:BM,9,FALSE()),"")</f>
        <v/>
      </c>
      <c r="AV114" s="978" t="str">
        <f aca="false">IFERROR(VLOOKUP($O114,BF:BN,9,FALSE()),"")</f>
        <v/>
      </c>
      <c r="AW114" s="978" t="str">
        <f aca="false">IFERROR(VLOOKUP($O114,BG:BO,9,FALSE()),"")</f>
        <v/>
      </c>
      <c r="AX114" s="978" t="str">
        <f aca="false">IFERROR(VLOOKUP($O114,BH:BP,9,FALSE()),"")</f>
        <v/>
      </c>
      <c r="AY114" s="978" t="str">
        <f aca="false">IFERROR(VLOOKUP($O114,BI:BQ,9,FALSE()),"")</f>
        <v/>
      </c>
      <c r="BC114" s="1" t="str">
        <f aca="false">IF(BK114&lt;&gt;"",MAX(BC$3:BC113)+1,"")</f>
        <v/>
      </c>
      <c r="BD114" s="1" t="str">
        <f aca="false">IF(BL114&lt;&gt;"",MAX(BD$3:BD113)+1,"")</f>
        <v/>
      </c>
      <c r="BE114" s="1" t="str">
        <f aca="false">IF(BM114&lt;&gt;"",MAX(BE$3:BE113)+1,"")</f>
        <v/>
      </c>
      <c r="BF114" s="1" t="str">
        <f aca="false">IF(BN114&lt;&gt;"",MAX(BF$3:BF113)+1,"")</f>
        <v/>
      </c>
      <c r="BG114" s="1" t="str">
        <f aca="false">IF(BO114&lt;&gt;"",MAX(BG$3:BG113)+1,"")</f>
        <v/>
      </c>
      <c r="BH114" s="1" t="str">
        <f aca="false">IF(BP114&lt;&gt;"",MAX(BH$3:BH113)+1,"")</f>
        <v/>
      </c>
      <c r="BI114" s="1" t="str">
        <f aca="false">IF(BQ114&lt;&gt;"",MAX(BI$3:BI113)+1,"")</f>
        <v/>
      </c>
      <c r="BK114" s="1" t="str">
        <f aca="false">IF(B114&lt;&gt;"",IF(COUNTIF(BK$3:BK113,B114)&gt;0,"",B114),"")</f>
        <v/>
      </c>
      <c r="BL114" s="1" t="str">
        <f aca="false">IF(C114&lt;&gt;"",IF(COUNTIF(BL$3:BL113,C114)&gt;0,"",C114),"")</f>
        <v/>
      </c>
      <c r="BM114" s="1" t="str">
        <f aca="false">IF(D114&lt;&gt;"",IF(COUNTIF(BM$3:BM113,D114)&gt;0,"",D114),"")</f>
        <v/>
      </c>
      <c r="BN114" s="1" t="str">
        <f aca="false">IF(E114&lt;&gt;"",IF(COUNTIF(BN$3:BN113,E114)&gt;0,"",E114),"")</f>
        <v/>
      </c>
      <c r="BO114" s="1" t="str">
        <f aca="false">IF(F114&lt;&gt;"",IF(COUNTIF(BO$3:BO113,F114)&gt;0,"",F114),"")</f>
        <v/>
      </c>
      <c r="BP114" s="1" t="str">
        <f aca="false">IF(G114&lt;&gt;"",IF(COUNTIF(BP$3:BP113,G114)&gt;0,"",G114),"")</f>
        <v/>
      </c>
      <c r="BQ114" s="1" t="str">
        <f aca="false">IF(H114&lt;&gt;"",IF(COUNTIF(BQ$3:BQ113,H114)&gt;0,"",H114),"")</f>
        <v/>
      </c>
    </row>
    <row r="115" customFormat="false" ht="12.75" hidden="false" customHeight="false" outlineLevel="0" collapsed="false">
      <c r="A115" s="1017" t="str">
        <f aca="false">CONCATENATE(B115,C115,D115,E115,F115,G115,H115)</f>
        <v/>
      </c>
      <c r="B115" s="1001"/>
      <c r="C115" s="1001"/>
      <c r="D115" s="1001"/>
      <c r="E115" s="1001"/>
      <c r="F115" s="1001"/>
      <c r="G115" s="1001"/>
      <c r="H115" s="1001"/>
      <c r="I115" s="1020"/>
      <c r="J115" s="1021"/>
      <c r="K115" s="1021"/>
      <c r="L115" s="1023"/>
      <c r="M115" s="1024"/>
      <c r="O115" s="1" t="n">
        <f aca="false">+O114+1</f>
        <v>113</v>
      </c>
      <c r="P115" s="978" t="str">
        <f aca="false">IFERROR(VLOOKUP(O114,X:AF,9,FALSE()),"")</f>
        <v/>
      </c>
      <c r="Q115" s="978" t="str">
        <f aca="false">IFERROR(VLOOKUP(O115,Y:AG,9,FALSE()),"")</f>
        <v/>
      </c>
      <c r="R115" s="978" t="str">
        <f aca="false">IFERROR(VLOOKUP(O115,Z:AH,9,FALSE()),"")</f>
        <v/>
      </c>
      <c r="S115" s="978" t="str">
        <f aca="false">IFERROR(VLOOKUP($O115,AA:AI,9,FALSE()),"")</f>
        <v/>
      </c>
      <c r="T115" s="978" t="str">
        <f aca="false">IFERROR(VLOOKUP($O115,AB:AJ,9,FALSE()),"")</f>
        <v/>
      </c>
      <c r="U115" s="978" t="str">
        <f aca="false">IFERROR(VLOOKUP($O115,AC:AK,9,FALSE()),"")</f>
        <v/>
      </c>
      <c r="V115" s="978" t="str">
        <f aca="false">IFERROR(VLOOKUP($O115,AD:AL,9,FALSE()),"")</f>
        <v/>
      </c>
      <c r="X115" s="1" t="str">
        <f aca="false">IF(AF115&lt;&gt;"",MAX(X$3:X114)+1,"")</f>
        <v/>
      </c>
      <c r="Y115" s="1" t="str">
        <f aca="false">IF(AG115&lt;&gt;"",MAX(Y$3:Y114)+1,"")</f>
        <v/>
      </c>
      <c r="Z115" s="1" t="str">
        <f aca="false">IF(AH115&lt;&gt;"",MAX(Z$3:Z114)+1,"")</f>
        <v/>
      </c>
      <c r="AA115" s="1" t="str">
        <f aca="false">IF(AI115&lt;&gt;"",MAX(AA$3:AA114)+1,"")</f>
        <v/>
      </c>
      <c r="AB115" s="1" t="str">
        <f aca="false">IF(AJ115&lt;&gt;"",MAX(AB$3:AB114)+1,"")</f>
        <v/>
      </c>
      <c r="AC115" s="1" t="str">
        <f aca="false">IF(AK115&lt;&gt;"",MAX(AC$3:AC114)+1,"")</f>
        <v/>
      </c>
      <c r="AD115" s="1" t="str">
        <f aca="false">IF(AL115&lt;&gt;"",MAX(AD$3:AD114)+1,"")</f>
        <v/>
      </c>
      <c r="AF115" s="1" t="str">
        <f aca="false">IF(B115="","",IF(COUNTIF(AF$3:$AI114,B115)=0,B115,""))</f>
        <v/>
      </c>
      <c r="AG115" s="1" t="str">
        <f aca="false">IF(C115&lt;&gt;"",IF(B115="","",IF($B115='Determinazione classe'!$D$57,IF(COUNTIF(AG$3:$AG114,$C115)=0,$C115,""),"")),"")</f>
        <v/>
      </c>
      <c r="AH115" s="1" t="str">
        <f aca="false">IF(D115&lt;&gt;"",IF(B115="","",IF(AND($B115='Determinazione classe'!$D$57,$C115='Determinazione classe'!$D$58),IF(COUNTIF(AH$3:AH114,$D115)=0,$D115,""),"")),"")</f>
        <v/>
      </c>
      <c r="AI115" s="1" t="str">
        <f aca="false">IF(E115&lt;&gt;"",IF(B115="","",IF(AND($B115='Determinazione classe'!$D$57,$C115='Determinazione classe'!$D$58,$D115='Determinazione classe'!$D$59),IF(COUNTIF(AI$3:AI114,$E115)=0,$E115,""),"")),"")</f>
        <v/>
      </c>
      <c r="AJ115" s="1" t="str">
        <f aca="false">IF(F115&lt;&gt;"",IF(B115="","",IF(AND($B115='Determinazione classe'!$D$57,$C115='Determinazione classe'!$D$58,$D115='Determinazione classe'!$D$59,$E115='Determinazione classe'!$D$60),IF(COUNTIF(AJ$3:AJ114,$F115)=0,$F115,""),"")),"")</f>
        <v/>
      </c>
      <c r="AK115" s="1" t="str">
        <f aca="false">IF(G115&lt;&gt;"",IF(B115="","",IF(AND($B115='Determinazione classe'!$D$57,$C115='Determinazione classe'!$D$58,$D115='Determinazione classe'!$D$59,$E115='Determinazione classe'!$D$60,$F115='Determinazione classe'!$D$61),IF(COUNTIF(AK$3:AK114,$G115)=0,$G115,""),"")),"")</f>
        <v/>
      </c>
      <c r="AL115" s="1" t="str">
        <f aca="false">IF(H115&lt;&gt;"",IF(B115="","",IF(AND($B115='Determinazione classe'!$D$57,$C115='Determinazione classe'!$D$58,$D115='Determinazione classe'!$D$59,$E115='Determinazione classe'!$D$60,$F115='Determinazione classe'!$D$61,$G115='Determinazione classe'!$D$62),IF(COUNTIF(AL$3:AL114,$H115)=0,$H115,""),"")),"")</f>
        <v/>
      </c>
      <c r="AR115" s="1" t="n">
        <f aca="false">+AR114+1</f>
        <v>113</v>
      </c>
      <c r="AS115" s="978" t="str">
        <f aca="false">IFERROR(VLOOKUP(AR115,BC:BK,9,FALSE()),"")</f>
        <v/>
      </c>
      <c r="AT115" s="978" t="str">
        <f aca="false">IFERROR(VLOOKUP($O115,BD:BL,9,FALSE()),"")</f>
        <v/>
      </c>
      <c r="AU115" s="978" t="str">
        <f aca="false">IFERROR(VLOOKUP($O115,BE:BM,9,FALSE()),"")</f>
        <v/>
      </c>
      <c r="AV115" s="978" t="str">
        <f aca="false">IFERROR(VLOOKUP($O115,BF:BN,9,FALSE()),"")</f>
        <v/>
      </c>
      <c r="AW115" s="978" t="str">
        <f aca="false">IFERROR(VLOOKUP($O115,BG:BO,9,FALSE()),"")</f>
        <v/>
      </c>
      <c r="AX115" s="978" t="str">
        <f aca="false">IFERROR(VLOOKUP($O115,BH:BP,9,FALSE()),"")</f>
        <v/>
      </c>
      <c r="AY115" s="978" t="str">
        <f aca="false">IFERROR(VLOOKUP($O115,BI:BQ,9,FALSE()),"")</f>
        <v/>
      </c>
      <c r="BC115" s="1" t="str">
        <f aca="false">IF(BK115&lt;&gt;"",MAX(BC$3:BC114)+1,"")</f>
        <v/>
      </c>
      <c r="BD115" s="1" t="str">
        <f aca="false">IF(BL115&lt;&gt;"",MAX(BD$3:BD114)+1,"")</f>
        <v/>
      </c>
      <c r="BE115" s="1" t="str">
        <f aca="false">IF(BM115&lt;&gt;"",MAX(BE$3:BE114)+1,"")</f>
        <v/>
      </c>
      <c r="BF115" s="1" t="str">
        <f aca="false">IF(BN115&lt;&gt;"",MAX(BF$3:BF114)+1,"")</f>
        <v/>
      </c>
      <c r="BG115" s="1" t="str">
        <f aca="false">IF(BO115&lt;&gt;"",MAX(BG$3:BG114)+1,"")</f>
        <v/>
      </c>
      <c r="BH115" s="1" t="str">
        <f aca="false">IF(BP115&lt;&gt;"",MAX(BH$3:BH114)+1,"")</f>
        <v/>
      </c>
      <c r="BI115" s="1" t="str">
        <f aca="false">IF(BQ115&lt;&gt;"",MAX(BI$3:BI114)+1,"")</f>
        <v/>
      </c>
      <c r="BK115" s="1" t="str">
        <f aca="false">IF(B115&lt;&gt;"",IF(COUNTIF(BK$3:BK114,B115)&gt;0,"",B115),"")</f>
        <v/>
      </c>
      <c r="BL115" s="1" t="str">
        <f aca="false">IF(C115&lt;&gt;"",IF(COUNTIF(BL$3:BL114,C115)&gt;0,"",C115),"")</f>
        <v/>
      </c>
      <c r="BM115" s="1" t="str">
        <f aca="false">IF(D115&lt;&gt;"",IF(COUNTIF(BM$3:BM114,D115)&gt;0,"",D115),"")</f>
        <v/>
      </c>
      <c r="BN115" s="1" t="str">
        <f aca="false">IF(E115&lt;&gt;"",IF(COUNTIF(BN$3:BN114,E115)&gt;0,"",E115),"")</f>
        <v/>
      </c>
      <c r="BO115" s="1" t="str">
        <f aca="false">IF(F115&lt;&gt;"",IF(COUNTIF(BO$3:BO114,F115)&gt;0,"",F115),"")</f>
        <v/>
      </c>
      <c r="BP115" s="1" t="str">
        <f aca="false">IF(G115&lt;&gt;"",IF(COUNTIF(BP$3:BP114,G115)&gt;0,"",G115),"")</f>
        <v/>
      </c>
      <c r="BQ115" s="1" t="str">
        <f aca="false">IF(H115&lt;&gt;"",IF(COUNTIF(BQ$3:BQ114,H115)&gt;0,"",H115),"")</f>
        <v/>
      </c>
    </row>
    <row r="116" customFormat="false" ht="12.75" hidden="false" customHeight="false" outlineLevel="0" collapsed="false">
      <c r="A116" s="1017" t="str">
        <f aca="false">CONCATENATE(B116,C116,D116,E116,F116,G116,H116)</f>
        <v/>
      </c>
      <c r="B116" s="1001"/>
      <c r="C116" s="1001"/>
      <c r="D116" s="1001"/>
      <c r="E116" s="1001"/>
      <c r="F116" s="1001"/>
      <c r="G116" s="1001"/>
      <c r="H116" s="1001"/>
      <c r="I116" s="1020"/>
      <c r="J116" s="1021"/>
      <c r="K116" s="1021"/>
      <c r="L116" s="1023"/>
      <c r="M116" s="1024"/>
      <c r="O116" s="1" t="n">
        <f aca="false">+O115+1</f>
        <v>114</v>
      </c>
      <c r="P116" s="978" t="str">
        <f aca="false">IFERROR(VLOOKUP(O115,X:AF,9,FALSE()),"")</f>
        <v/>
      </c>
      <c r="Q116" s="978" t="str">
        <f aca="false">IFERROR(VLOOKUP(O116,Y:AG,9,FALSE()),"")</f>
        <v/>
      </c>
      <c r="R116" s="978" t="str">
        <f aca="false">IFERROR(VLOOKUP(O116,Z:AH,9,FALSE()),"")</f>
        <v/>
      </c>
      <c r="S116" s="978" t="str">
        <f aca="false">IFERROR(VLOOKUP($O116,AA:AI,9,FALSE()),"")</f>
        <v/>
      </c>
      <c r="T116" s="978" t="str">
        <f aca="false">IFERROR(VLOOKUP($O116,AB:AJ,9,FALSE()),"")</f>
        <v/>
      </c>
      <c r="U116" s="978" t="str">
        <f aca="false">IFERROR(VLOOKUP($O116,AC:AK,9,FALSE()),"")</f>
        <v/>
      </c>
      <c r="V116" s="978" t="str">
        <f aca="false">IFERROR(VLOOKUP($O116,AD:AL,9,FALSE()),"")</f>
        <v/>
      </c>
      <c r="X116" s="1" t="str">
        <f aca="false">IF(AF116&lt;&gt;"",MAX(X$3:X115)+1,"")</f>
        <v/>
      </c>
      <c r="Y116" s="1" t="str">
        <f aca="false">IF(AG116&lt;&gt;"",MAX(Y$3:Y115)+1,"")</f>
        <v/>
      </c>
      <c r="Z116" s="1" t="str">
        <f aca="false">IF(AH116&lt;&gt;"",MAX(Z$3:Z115)+1,"")</f>
        <v/>
      </c>
      <c r="AA116" s="1" t="str">
        <f aca="false">IF(AI116&lt;&gt;"",MAX(AA$3:AA115)+1,"")</f>
        <v/>
      </c>
      <c r="AB116" s="1" t="str">
        <f aca="false">IF(AJ116&lt;&gt;"",MAX(AB$3:AB115)+1,"")</f>
        <v/>
      </c>
      <c r="AC116" s="1" t="str">
        <f aca="false">IF(AK116&lt;&gt;"",MAX(AC$3:AC115)+1,"")</f>
        <v/>
      </c>
      <c r="AD116" s="1" t="str">
        <f aca="false">IF(AL116&lt;&gt;"",MAX(AD$3:AD115)+1,"")</f>
        <v/>
      </c>
      <c r="AF116" s="1" t="str">
        <f aca="false">IF(B116="","",IF(COUNTIF(AF$3:$AI115,B116)=0,B116,""))</f>
        <v/>
      </c>
      <c r="AG116" s="1" t="str">
        <f aca="false">IF(C116&lt;&gt;"",IF(B116="","",IF($B116='Determinazione classe'!$D$57,IF(COUNTIF(AG$3:$AG115,$C116)=0,$C116,""),"")),"")</f>
        <v/>
      </c>
      <c r="AH116" s="1" t="str">
        <f aca="false">IF(D116&lt;&gt;"",IF(B116="","",IF(AND($B116='Determinazione classe'!$D$57,$C116='Determinazione classe'!$D$58),IF(COUNTIF(AH$3:AH115,$D116)=0,$D116,""),"")),"")</f>
        <v/>
      </c>
      <c r="AI116" s="1" t="str">
        <f aca="false">IF(E116&lt;&gt;"",IF(B116="","",IF(AND($B116='Determinazione classe'!$D$57,$C116='Determinazione classe'!$D$58,$D116='Determinazione classe'!$D$59),IF(COUNTIF(AI$3:AI115,$E116)=0,$E116,""),"")),"")</f>
        <v/>
      </c>
      <c r="AJ116" s="1" t="str">
        <f aca="false">IF(F116&lt;&gt;"",IF(B116="","",IF(AND($B116='Determinazione classe'!$D$57,$C116='Determinazione classe'!$D$58,$D116='Determinazione classe'!$D$59,$E116='Determinazione classe'!$D$60),IF(COUNTIF(AJ$3:AJ115,$F116)=0,$F116,""),"")),"")</f>
        <v/>
      </c>
      <c r="AK116" s="1" t="str">
        <f aca="false">IF(G116&lt;&gt;"",IF(B116="","",IF(AND($B116='Determinazione classe'!$D$57,$C116='Determinazione classe'!$D$58,$D116='Determinazione classe'!$D$59,$E116='Determinazione classe'!$D$60,$F116='Determinazione classe'!$D$61),IF(COUNTIF(AK$3:AK115,$G116)=0,$G116,""),"")),"")</f>
        <v/>
      </c>
      <c r="AL116" s="1" t="str">
        <f aca="false">IF(H116&lt;&gt;"",IF(B116="","",IF(AND($B116='Determinazione classe'!$D$57,$C116='Determinazione classe'!$D$58,$D116='Determinazione classe'!$D$59,$E116='Determinazione classe'!$D$60,$F116='Determinazione classe'!$D$61,$G116='Determinazione classe'!$D$62),IF(COUNTIF(AL$3:AL115,$H116)=0,$H116,""),"")),"")</f>
        <v/>
      </c>
      <c r="AR116" s="1" t="n">
        <f aca="false">+AR115+1</f>
        <v>114</v>
      </c>
      <c r="AS116" s="978" t="str">
        <f aca="false">IFERROR(VLOOKUP(AR116,BC:BK,9,FALSE()),"")</f>
        <v/>
      </c>
      <c r="AT116" s="978" t="str">
        <f aca="false">IFERROR(VLOOKUP($O116,BD:BL,9,FALSE()),"")</f>
        <v/>
      </c>
      <c r="AU116" s="978" t="str">
        <f aca="false">IFERROR(VLOOKUP($O116,BE:BM,9,FALSE()),"")</f>
        <v/>
      </c>
      <c r="AV116" s="978" t="str">
        <f aca="false">IFERROR(VLOOKUP($O116,BF:BN,9,FALSE()),"")</f>
        <v/>
      </c>
      <c r="AW116" s="978" t="str">
        <f aca="false">IFERROR(VLOOKUP($O116,BG:BO,9,FALSE()),"")</f>
        <v/>
      </c>
      <c r="AX116" s="978" t="str">
        <f aca="false">IFERROR(VLOOKUP($O116,BH:BP,9,FALSE()),"")</f>
        <v/>
      </c>
      <c r="AY116" s="978" t="str">
        <f aca="false">IFERROR(VLOOKUP($O116,BI:BQ,9,FALSE()),"")</f>
        <v/>
      </c>
      <c r="BC116" s="1" t="str">
        <f aca="false">IF(BK116&lt;&gt;"",MAX(BC$3:BC115)+1,"")</f>
        <v/>
      </c>
      <c r="BD116" s="1" t="str">
        <f aca="false">IF(BL116&lt;&gt;"",MAX(BD$3:BD115)+1,"")</f>
        <v/>
      </c>
      <c r="BE116" s="1" t="str">
        <f aca="false">IF(BM116&lt;&gt;"",MAX(BE$3:BE115)+1,"")</f>
        <v/>
      </c>
      <c r="BF116" s="1" t="str">
        <f aca="false">IF(BN116&lt;&gt;"",MAX(BF$3:BF115)+1,"")</f>
        <v/>
      </c>
      <c r="BG116" s="1" t="str">
        <f aca="false">IF(BO116&lt;&gt;"",MAX(BG$3:BG115)+1,"")</f>
        <v/>
      </c>
      <c r="BH116" s="1" t="str">
        <f aca="false">IF(BP116&lt;&gt;"",MAX(BH$3:BH115)+1,"")</f>
        <v/>
      </c>
      <c r="BI116" s="1" t="str">
        <f aca="false">IF(BQ116&lt;&gt;"",MAX(BI$3:BI115)+1,"")</f>
        <v/>
      </c>
      <c r="BK116" s="1" t="str">
        <f aca="false">IF(B116&lt;&gt;"",IF(COUNTIF(BK$3:BK115,B116)&gt;0,"",B116),"")</f>
        <v/>
      </c>
      <c r="BL116" s="1" t="str">
        <f aca="false">IF(C116&lt;&gt;"",IF(COUNTIF(BL$3:BL115,C116)&gt;0,"",C116),"")</f>
        <v/>
      </c>
      <c r="BM116" s="1" t="str">
        <f aca="false">IF(D116&lt;&gt;"",IF(COUNTIF(BM$3:BM115,D116)&gt;0,"",D116),"")</f>
        <v/>
      </c>
      <c r="BN116" s="1" t="str">
        <f aca="false">IF(E116&lt;&gt;"",IF(COUNTIF(BN$3:BN115,E116)&gt;0,"",E116),"")</f>
        <v/>
      </c>
      <c r="BO116" s="1" t="str">
        <f aca="false">IF(F116&lt;&gt;"",IF(COUNTIF(BO$3:BO115,F116)&gt;0,"",F116),"")</f>
        <v/>
      </c>
      <c r="BP116" s="1" t="str">
        <f aca="false">IF(G116&lt;&gt;"",IF(COUNTIF(BP$3:BP115,G116)&gt;0,"",G116),"")</f>
        <v/>
      </c>
      <c r="BQ116" s="1" t="str">
        <f aca="false">IF(H116&lt;&gt;"",IF(COUNTIF(BQ$3:BQ115,H116)&gt;0,"",H116),"")</f>
        <v/>
      </c>
    </row>
    <row r="117" customFormat="false" ht="12.75" hidden="false" customHeight="false" outlineLevel="0" collapsed="false">
      <c r="A117" s="1017" t="str">
        <f aca="false">CONCATENATE(B117,C117,D117,E117,F117,G117,H117)</f>
        <v/>
      </c>
      <c r="B117" s="1001"/>
      <c r="C117" s="1001"/>
      <c r="D117" s="1001"/>
      <c r="E117" s="1001"/>
      <c r="F117" s="1001"/>
      <c r="G117" s="1001"/>
      <c r="H117" s="1001"/>
      <c r="I117" s="1020"/>
      <c r="J117" s="1021"/>
      <c r="K117" s="1021"/>
      <c r="L117" s="1023"/>
      <c r="M117" s="1024"/>
      <c r="O117" s="1" t="n">
        <f aca="false">+O116+1</f>
        <v>115</v>
      </c>
      <c r="P117" s="978" t="str">
        <f aca="false">IFERROR(VLOOKUP(O116,X:AF,9,FALSE()),"")</f>
        <v/>
      </c>
      <c r="Q117" s="978" t="str">
        <f aca="false">IFERROR(VLOOKUP(O117,Y:AG,9,FALSE()),"")</f>
        <v/>
      </c>
      <c r="R117" s="978" t="str">
        <f aca="false">IFERROR(VLOOKUP(O117,Z:AH,9,FALSE()),"")</f>
        <v/>
      </c>
      <c r="S117" s="978" t="str">
        <f aca="false">IFERROR(VLOOKUP($O117,AA:AI,9,FALSE()),"")</f>
        <v/>
      </c>
      <c r="T117" s="978" t="str">
        <f aca="false">IFERROR(VLOOKUP($O117,AB:AJ,9,FALSE()),"")</f>
        <v/>
      </c>
      <c r="U117" s="978" t="str">
        <f aca="false">IFERROR(VLOOKUP($O117,AC:AK,9,FALSE()),"")</f>
        <v/>
      </c>
      <c r="V117" s="978" t="str">
        <f aca="false">IFERROR(VLOOKUP($O117,AD:AL,9,FALSE()),"")</f>
        <v/>
      </c>
      <c r="X117" s="1" t="str">
        <f aca="false">IF(AF117&lt;&gt;"",MAX(X$3:X116)+1,"")</f>
        <v/>
      </c>
      <c r="Y117" s="1" t="str">
        <f aca="false">IF(AG117&lt;&gt;"",MAX(Y$3:Y116)+1,"")</f>
        <v/>
      </c>
      <c r="Z117" s="1" t="str">
        <f aca="false">IF(AH117&lt;&gt;"",MAX(Z$3:Z116)+1,"")</f>
        <v/>
      </c>
      <c r="AA117" s="1" t="str">
        <f aca="false">IF(AI117&lt;&gt;"",MAX(AA$3:AA116)+1,"")</f>
        <v/>
      </c>
      <c r="AB117" s="1" t="str">
        <f aca="false">IF(AJ117&lt;&gt;"",MAX(AB$3:AB116)+1,"")</f>
        <v/>
      </c>
      <c r="AC117" s="1" t="str">
        <f aca="false">IF(AK117&lt;&gt;"",MAX(AC$3:AC116)+1,"")</f>
        <v/>
      </c>
      <c r="AD117" s="1" t="str">
        <f aca="false">IF(AL117&lt;&gt;"",MAX(AD$3:AD116)+1,"")</f>
        <v/>
      </c>
      <c r="AF117" s="1" t="str">
        <f aca="false">IF(B117="","",IF(COUNTIF(AF$3:$AI116,B117)=0,B117,""))</f>
        <v/>
      </c>
      <c r="AG117" s="1" t="str">
        <f aca="false">IF(C117&lt;&gt;"",IF(B117="","",IF($B117='Determinazione classe'!$D$57,IF(COUNTIF(AG$3:$AG116,$C117)=0,$C117,""),"")),"")</f>
        <v/>
      </c>
      <c r="AH117" s="1" t="str">
        <f aca="false">IF(D117&lt;&gt;"",IF(B117="","",IF(AND($B117='Determinazione classe'!$D$57,$C117='Determinazione classe'!$D$58),IF(COUNTIF(AH$3:AH116,$D117)=0,$D117,""),"")),"")</f>
        <v/>
      </c>
      <c r="AI117" s="1" t="str">
        <f aca="false">IF(E117&lt;&gt;"",IF(B117="","",IF(AND($B117='Determinazione classe'!$D$57,$C117='Determinazione classe'!$D$58,$D117='Determinazione classe'!$D$59),IF(COUNTIF(AI$3:AI116,$E117)=0,$E117,""),"")),"")</f>
        <v/>
      </c>
      <c r="AJ117" s="1" t="str">
        <f aca="false">IF(F117&lt;&gt;"",IF(B117="","",IF(AND($B117='Determinazione classe'!$D$57,$C117='Determinazione classe'!$D$58,$D117='Determinazione classe'!$D$59,$E117='Determinazione classe'!$D$60),IF(COUNTIF(AJ$3:AJ116,$F117)=0,$F117,""),"")),"")</f>
        <v/>
      </c>
      <c r="AK117" s="1" t="str">
        <f aca="false">IF(G117&lt;&gt;"",IF(B117="","",IF(AND($B117='Determinazione classe'!$D$57,$C117='Determinazione classe'!$D$58,$D117='Determinazione classe'!$D$59,$E117='Determinazione classe'!$D$60,$F117='Determinazione classe'!$D$61),IF(COUNTIF(AK$3:AK116,$G117)=0,$G117,""),"")),"")</f>
        <v/>
      </c>
      <c r="AL117" s="1" t="str">
        <f aca="false">IF(H117&lt;&gt;"",IF(B117="","",IF(AND($B117='Determinazione classe'!$D$57,$C117='Determinazione classe'!$D$58,$D117='Determinazione classe'!$D$59,$E117='Determinazione classe'!$D$60,$F117='Determinazione classe'!$D$61,$G117='Determinazione classe'!$D$62),IF(COUNTIF(AL$3:AL116,$H117)=0,$H117,""),"")),"")</f>
        <v/>
      </c>
      <c r="AR117" s="1" t="n">
        <f aca="false">+AR116+1</f>
        <v>115</v>
      </c>
      <c r="AS117" s="978" t="str">
        <f aca="false">IFERROR(VLOOKUP(AR117,BC:BK,9,FALSE()),"")</f>
        <v/>
      </c>
      <c r="AT117" s="978" t="str">
        <f aca="false">IFERROR(VLOOKUP($O117,BD:BL,9,FALSE()),"")</f>
        <v/>
      </c>
      <c r="AU117" s="978" t="str">
        <f aca="false">IFERROR(VLOOKUP($O117,BE:BM,9,FALSE()),"")</f>
        <v/>
      </c>
      <c r="AV117" s="978" t="str">
        <f aca="false">IFERROR(VLOOKUP($O117,BF:BN,9,FALSE()),"")</f>
        <v/>
      </c>
      <c r="AW117" s="978" t="str">
        <f aca="false">IFERROR(VLOOKUP($O117,BG:BO,9,FALSE()),"")</f>
        <v/>
      </c>
      <c r="AX117" s="978" t="str">
        <f aca="false">IFERROR(VLOOKUP($O117,BH:BP,9,FALSE()),"")</f>
        <v/>
      </c>
      <c r="AY117" s="978" t="str">
        <f aca="false">IFERROR(VLOOKUP($O117,BI:BQ,9,FALSE()),"")</f>
        <v/>
      </c>
      <c r="BC117" s="1" t="str">
        <f aca="false">IF(BK117&lt;&gt;"",MAX(BC$3:BC116)+1,"")</f>
        <v/>
      </c>
      <c r="BD117" s="1" t="str">
        <f aca="false">IF(BL117&lt;&gt;"",MAX(BD$3:BD116)+1,"")</f>
        <v/>
      </c>
      <c r="BE117" s="1" t="str">
        <f aca="false">IF(BM117&lt;&gt;"",MAX(BE$3:BE116)+1,"")</f>
        <v/>
      </c>
      <c r="BF117" s="1" t="str">
        <f aca="false">IF(BN117&lt;&gt;"",MAX(BF$3:BF116)+1,"")</f>
        <v/>
      </c>
      <c r="BG117" s="1" t="str">
        <f aca="false">IF(BO117&lt;&gt;"",MAX(BG$3:BG116)+1,"")</f>
        <v/>
      </c>
      <c r="BH117" s="1" t="str">
        <f aca="false">IF(BP117&lt;&gt;"",MAX(BH$3:BH116)+1,"")</f>
        <v/>
      </c>
      <c r="BI117" s="1" t="str">
        <f aca="false">IF(BQ117&lt;&gt;"",MAX(BI$3:BI116)+1,"")</f>
        <v/>
      </c>
      <c r="BK117" s="1" t="str">
        <f aca="false">IF(B117&lt;&gt;"",IF(COUNTIF(BK$3:BK116,B117)&gt;0,"",B117),"")</f>
        <v/>
      </c>
      <c r="BL117" s="1" t="str">
        <f aca="false">IF(C117&lt;&gt;"",IF(COUNTIF(BL$3:BL116,C117)&gt;0,"",C117),"")</f>
        <v/>
      </c>
      <c r="BM117" s="1" t="str">
        <f aca="false">IF(D117&lt;&gt;"",IF(COUNTIF(BM$3:BM116,D117)&gt;0,"",D117),"")</f>
        <v/>
      </c>
      <c r="BN117" s="1" t="str">
        <f aca="false">IF(E117&lt;&gt;"",IF(COUNTIF(BN$3:BN116,E117)&gt;0,"",E117),"")</f>
        <v/>
      </c>
      <c r="BO117" s="1" t="str">
        <f aca="false">IF(F117&lt;&gt;"",IF(COUNTIF(BO$3:BO116,F117)&gt;0,"",F117),"")</f>
        <v/>
      </c>
      <c r="BP117" s="1" t="str">
        <f aca="false">IF(G117&lt;&gt;"",IF(COUNTIF(BP$3:BP116,G117)&gt;0,"",G117),"")</f>
        <v/>
      </c>
      <c r="BQ117" s="1" t="str">
        <f aca="false">IF(H117&lt;&gt;"",IF(COUNTIF(BQ$3:BQ116,H117)&gt;0,"",H117),"")</f>
        <v/>
      </c>
    </row>
    <row r="118" customFormat="false" ht="12.75" hidden="false" customHeight="false" outlineLevel="0" collapsed="false">
      <c r="A118" s="1017" t="str">
        <f aca="false">CONCATENATE(B118,C118,D118,E118,F118,G118,H118)</f>
        <v/>
      </c>
      <c r="B118" s="1001"/>
      <c r="C118" s="1001"/>
      <c r="D118" s="1001"/>
      <c r="E118" s="1001"/>
      <c r="F118" s="1001"/>
      <c r="G118" s="1001"/>
      <c r="H118" s="1001"/>
      <c r="I118" s="1020"/>
      <c r="J118" s="1021"/>
      <c r="K118" s="1021"/>
      <c r="L118" s="1023"/>
      <c r="M118" s="1024"/>
      <c r="O118" s="1" t="n">
        <f aca="false">+O117+1</f>
        <v>116</v>
      </c>
      <c r="P118" s="978" t="str">
        <f aca="false">IFERROR(VLOOKUP(O117,X:AF,9,FALSE()),"")</f>
        <v/>
      </c>
      <c r="Q118" s="978" t="str">
        <f aca="false">IFERROR(VLOOKUP(O118,Y:AG,9,FALSE()),"")</f>
        <v/>
      </c>
      <c r="R118" s="978" t="str">
        <f aca="false">IFERROR(VLOOKUP(O118,Z:AH,9,FALSE()),"")</f>
        <v/>
      </c>
      <c r="S118" s="978" t="str">
        <f aca="false">IFERROR(VLOOKUP($O118,AA:AI,9,FALSE()),"")</f>
        <v/>
      </c>
      <c r="T118" s="978" t="str">
        <f aca="false">IFERROR(VLOOKUP($O118,AB:AJ,9,FALSE()),"")</f>
        <v/>
      </c>
      <c r="U118" s="978" t="str">
        <f aca="false">IFERROR(VLOOKUP($O118,AC:AK,9,FALSE()),"")</f>
        <v/>
      </c>
      <c r="V118" s="978" t="str">
        <f aca="false">IFERROR(VLOOKUP($O118,AD:AL,9,FALSE()),"")</f>
        <v/>
      </c>
      <c r="X118" s="1" t="str">
        <f aca="false">IF(AF118&lt;&gt;"",MAX(X$3:X117)+1,"")</f>
        <v/>
      </c>
      <c r="Y118" s="1" t="str">
        <f aca="false">IF(AG118&lt;&gt;"",MAX(Y$3:Y117)+1,"")</f>
        <v/>
      </c>
      <c r="Z118" s="1" t="str">
        <f aca="false">IF(AH118&lt;&gt;"",MAX(Z$3:Z117)+1,"")</f>
        <v/>
      </c>
      <c r="AA118" s="1" t="str">
        <f aca="false">IF(AI118&lt;&gt;"",MAX(AA$3:AA117)+1,"")</f>
        <v/>
      </c>
      <c r="AB118" s="1" t="str">
        <f aca="false">IF(AJ118&lt;&gt;"",MAX(AB$3:AB117)+1,"")</f>
        <v/>
      </c>
      <c r="AC118" s="1" t="str">
        <f aca="false">IF(AK118&lt;&gt;"",MAX(AC$3:AC117)+1,"")</f>
        <v/>
      </c>
      <c r="AD118" s="1" t="str">
        <f aca="false">IF(AL118&lt;&gt;"",MAX(AD$3:AD117)+1,"")</f>
        <v/>
      </c>
      <c r="AF118" s="1" t="str">
        <f aca="false">IF(B118="","",IF(COUNTIF(AF$3:$AI117,B118)=0,B118,""))</f>
        <v/>
      </c>
      <c r="AG118" s="1" t="str">
        <f aca="false">IF(C118&lt;&gt;"",IF(B118="","",IF($B118='Determinazione classe'!$D$57,IF(COUNTIF(AG$3:$AG117,$C118)=0,$C118,""),"")),"")</f>
        <v/>
      </c>
      <c r="AH118" s="1" t="str">
        <f aca="false">IF(D118&lt;&gt;"",IF(B118="","",IF(AND($B118='Determinazione classe'!$D$57,$C118='Determinazione classe'!$D$58),IF(COUNTIF(AH$3:AH117,$D118)=0,$D118,""),"")),"")</f>
        <v/>
      </c>
      <c r="AI118" s="1" t="str">
        <f aca="false">IF(E118&lt;&gt;"",IF(B118="","",IF(AND($B118='Determinazione classe'!$D$57,$C118='Determinazione classe'!$D$58,$D118='Determinazione classe'!$D$59),IF(COUNTIF(AI$3:AI117,$E118)=0,$E118,""),"")),"")</f>
        <v/>
      </c>
      <c r="AJ118" s="1" t="str">
        <f aca="false">IF(F118&lt;&gt;"",IF(B118="","",IF(AND($B118='Determinazione classe'!$D$57,$C118='Determinazione classe'!$D$58,$D118='Determinazione classe'!$D$59,$E118='Determinazione classe'!$D$60),IF(COUNTIF(AJ$3:AJ117,$F118)=0,$F118,""),"")),"")</f>
        <v/>
      </c>
      <c r="AK118" s="1" t="str">
        <f aca="false">IF(G118&lt;&gt;"",IF(B118="","",IF(AND($B118='Determinazione classe'!$D$57,$C118='Determinazione classe'!$D$58,$D118='Determinazione classe'!$D$59,$E118='Determinazione classe'!$D$60,$F118='Determinazione classe'!$D$61),IF(COUNTIF(AK$3:AK117,$G118)=0,$G118,""),"")),"")</f>
        <v/>
      </c>
      <c r="AL118" s="1" t="str">
        <f aca="false">IF(H118&lt;&gt;"",IF(B118="","",IF(AND($B118='Determinazione classe'!$D$57,$C118='Determinazione classe'!$D$58,$D118='Determinazione classe'!$D$59,$E118='Determinazione classe'!$D$60,$F118='Determinazione classe'!$D$61,$G118='Determinazione classe'!$D$62),IF(COUNTIF(AL$3:AL117,$H118)=0,$H118,""),"")),"")</f>
        <v/>
      </c>
      <c r="AR118" s="1" t="n">
        <f aca="false">+AR117+1</f>
        <v>116</v>
      </c>
      <c r="AS118" s="978" t="str">
        <f aca="false">IFERROR(VLOOKUP(AR118,BC:BK,9,FALSE()),"")</f>
        <v/>
      </c>
      <c r="AT118" s="978" t="str">
        <f aca="false">IFERROR(VLOOKUP($O118,BD:BL,9,FALSE()),"")</f>
        <v/>
      </c>
      <c r="AU118" s="978" t="str">
        <f aca="false">IFERROR(VLOOKUP($O118,BE:BM,9,FALSE()),"")</f>
        <v/>
      </c>
      <c r="AV118" s="978" t="str">
        <f aca="false">IFERROR(VLOOKUP($O118,BF:BN,9,FALSE()),"")</f>
        <v/>
      </c>
      <c r="AW118" s="978" t="str">
        <f aca="false">IFERROR(VLOOKUP($O118,BG:BO,9,FALSE()),"")</f>
        <v/>
      </c>
      <c r="AX118" s="978" t="str">
        <f aca="false">IFERROR(VLOOKUP($O118,BH:BP,9,FALSE()),"")</f>
        <v/>
      </c>
      <c r="AY118" s="978" t="str">
        <f aca="false">IFERROR(VLOOKUP($O118,BI:BQ,9,FALSE()),"")</f>
        <v/>
      </c>
      <c r="BC118" s="1" t="str">
        <f aca="false">IF(BK118&lt;&gt;"",MAX(BC$3:BC117)+1,"")</f>
        <v/>
      </c>
      <c r="BD118" s="1" t="str">
        <f aca="false">IF(BL118&lt;&gt;"",MAX(BD$3:BD117)+1,"")</f>
        <v/>
      </c>
      <c r="BE118" s="1" t="str">
        <f aca="false">IF(BM118&lt;&gt;"",MAX(BE$3:BE117)+1,"")</f>
        <v/>
      </c>
      <c r="BF118" s="1" t="str">
        <f aca="false">IF(BN118&lt;&gt;"",MAX(BF$3:BF117)+1,"")</f>
        <v/>
      </c>
      <c r="BG118" s="1" t="str">
        <f aca="false">IF(BO118&lt;&gt;"",MAX(BG$3:BG117)+1,"")</f>
        <v/>
      </c>
      <c r="BH118" s="1" t="str">
        <f aca="false">IF(BP118&lt;&gt;"",MAX(BH$3:BH117)+1,"")</f>
        <v/>
      </c>
      <c r="BI118" s="1" t="str">
        <f aca="false">IF(BQ118&lt;&gt;"",MAX(BI$3:BI117)+1,"")</f>
        <v/>
      </c>
      <c r="BK118" s="1" t="str">
        <f aca="false">IF(B118&lt;&gt;"",IF(COUNTIF(BK$3:BK117,B118)&gt;0,"",B118),"")</f>
        <v/>
      </c>
      <c r="BL118" s="1" t="str">
        <f aca="false">IF(C118&lt;&gt;"",IF(COUNTIF(BL$3:BL117,C118)&gt;0,"",C118),"")</f>
        <v/>
      </c>
      <c r="BM118" s="1" t="str">
        <f aca="false">IF(D118&lt;&gt;"",IF(COUNTIF(BM$3:BM117,D118)&gt;0,"",D118),"")</f>
        <v/>
      </c>
      <c r="BN118" s="1" t="str">
        <f aca="false">IF(E118&lt;&gt;"",IF(COUNTIF(BN$3:BN117,E118)&gt;0,"",E118),"")</f>
        <v/>
      </c>
      <c r="BO118" s="1" t="str">
        <f aca="false">IF(F118&lt;&gt;"",IF(COUNTIF(BO$3:BO117,F118)&gt;0,"",F118),"")</f>
        <v/>
      </c>
      <c r="BP118" s="1" t="str">
        <f aca="false">IF(G118&lt;&gt;"",IF(COUNTIF(BP$3:BP117,G118)&gt;0,"",G118),"")</f>
        <v/>
      </c>
      <c r="BQ118" s="1" t="str">
        <f aca="false">IF(H118&lt;&gt;"",IF(COUNTIF(BQ$3:BQ117,H118)&gt;0,"",H118),"")</f>
        <v/>
      </c>
    </row>
    <row r="119" customFormat="false" ht="12.75" hidden="false" customHeight="false" outlineLevel="0" collapsed="false">
      <c r="A119" s="1017" t="str">
        <f aca="false">CONCATENATE(B119,C119,D119,E119,F119,G119,H119)</f>
        <v/>
      </c>
      <c r="B119" s="1001"/>
      <c r="C119" s="1001"/>
      <c r="D119" s="1001"/>
      <c r="E119" s="1001"/>
      <c r="F119" s="1001"/>
      <c r="G119" s="1001"/>
      <c r="H119" s="1001"/>
      <c r="I119" s="1020"/>
      <c r="J119" s="1021"/>
      <c r="K119" s="1021"/>
      <c r="L119" s="1023"/>
      <c r="M119" s="1024"/>
      <c r="O119" s="1" t="n">
        <f aca="false">+O118+1</f>
        <v>117</v>
      </c>
      <c r="P119" s="978" t="str">
        <f aca="false">IFERROR(VLOOKUP(O118,X:AF,9,FALSE()),"")</f>
        <v/>
      </c>
      <c r="Q119" s="978" t="str">
        <f aca="false">IFERROR(VLOOKUP(O119,Y:AG,9,FALSE()),"")</f>
        <v/>
      </c>
      <c r="R119" s="978" t="str">
        <f aca="false">IFERROR(VLOOKUP(O119,Z:AH,9,FALSE()),"")</f>
        <v/>
      </c>
      <c r="S119" s="978" t="str">
        <f aca="false">IFERROR(VLOOKUP($O119,AA:AI,9,FALSE()),"")</f>
        <v/>
      </c>
      <c r="T119" s="978" t="str">
        <f aca="false">IFERROR(VLOOKUP($O119,AB:AJ,9,FALSE()),"")</f>
        <v/>
      </c>
      <c r="U119" s="978" t="str">
        <f aca="false">IFERROR(VLOOKUP($O119,AC:AK,9,FALSE()),"")</f>
        <v/>
      </c>
      <c r="V119" s="978" t="str">
        <f aca="false">IFERROR(VLOOKUP($O119,AD:AL,9,FALSE()),"")</f>
        <v/>
      </c>
      <c r="X119" s="1" t="str">
        <f aca="false">IF(AF119&lt;&gt;"",MAX(X$3:X118)+1,"")</f>
        <v/>
      </c>
      <c r="Y119" s="1" t="str">
        <f aca="false">IF(AG119&lt;&gt;"",MAX(Y$3:Y118)+1,"")</f>
        <v/>
      </c>
      <c r="Z119" s="1" t="str">
        <f aca="false">IF(AH119&lt;&gt;"",MAX(Z$3:Z118)+1,"")</f>
        <v/>
      </c>
      <c r="AA119" s="1" t="str">
        <f aca="false">IF(AI119&lt;&gt;"",MAX(AA$3:AA118)+1,"")</f>
        <v/>
      </c>
      <c r="AB119" s="1" t="str">
        <f aca="false">IF(AJ119&lt;&gt;"",MAX(AB$3:AB118)+1,"")</f>
        <v/>
      </c>
      <c r="AC119" s="1" t="str">
        <f aca="false">IF(AK119&lt;&gt;"",MAX(AC$3:AC118)+1,"")</f>
        <v/>
      </c>
      <c r="AD119" s="1" t="str">
        <f aca="false">IF(AL119&lt;&gt;"",MAX(AD$3:AD118)+1,"")</f>
        <v/>
      </c>
      <c r="AF119" s="1" t="str">
        <f aca="false">IF(B119="","",IF(COUNTIF(AF$3:$AI118,B119)=0,B119,""))</f>
        <v/>
      </c>
      <c r="AG119" s="1" t="str">
        <f aca="false">IF(C119&lt;&gt;"",IF(B119="","",IF($B119='Determinazione classe'!$D$57,IF(COUNTIF(AG$3:$AG118,$C119)=0,$C119,""),"")),"")</f>
        <v/>
      </c>
      <c r="AH119" s="1" t="str">
        <f aca="false">IF(D119&lt;&gt;"",IF(B119="","",IF(AND($B119='Determinazione classe'!$D$57,$C119='Determinazione classe'!$D$58),IF(COUNTIF(AH$3:AH118,$D119)=0,$D119,""),"")),"")</f>
        <v/>
      </c>
      <c r="AI119" s="1" t="str">
        <f aca="false">IF(E119&lt;&gt;"",IF(B119="","",IF(AND($B119='Determinazione classe'!$D$57,$C119='Determinazione classe'!$D$58,$D119='Determinazione classe'!$D$59),IF(COUNTIF(AI$3:AI118,$E119)=0,$E119,""),"")),"")</f>
        <v/>
      </c>
      <c r="AJ119" s="1" t="str">
        <f aca="false">IF(F119&lt;&gt;"",IF(B119="","",IF(AND($B119='Determinazione classe'!$D$57,$C119='Determinazione classe'!$D$58,$D119='Determinazione classe'!$D$59,$E119='Determinazione classe'!$D$60),IF(COUNTIF(AJ$3:AJ118,$F119)=0,$F119,""),"")),"")</f>
        <v/>
      </c>
      <c r="AK119" s="1" t="str">
        <f aca="false">IF(G119&lt;&gt;"",IF(B119="","",IF(AND($B119='Determinazione classe'!$D$57,$C119='Determinazione classe'!$D$58,$D119='Determinazione classe'!$D$59,$E119='Determinazione classe'!$D$60,$F119='Determinazione classe'!$D$61),IF(COUNTIF(AK$3:AK118,$G119)=0,$G119,""),"")),"")</f>
        <v/>
      </c>
      <c r="AL119" s="1" t="str">
        <f aca="false">IF(H119&lt;&gt;"",IF(B119="","",IF(AND($B119='Determinazione classe'!$D$57,$C119='Determinazione classe'!$D$58,$D119='Determinazione classe'!$D$59,$E119='Determinazione classe'!$D$60,$F119='Determinazione classe'!$D$61,$G119='Determinazione classe'!$D$62),IF(COUNTIF(AL$3:AL118,$H119)=0,$H119,""),"")),"")</f>
        <v/>
      </c>
      <c r="AR119" s="1" t="n">
        <f aca="false">+AR118+1</f>
        <v>117</v>
      </c>
      <c r="AS119" s="978" t="str">
        <f aca="false">IFERROR(VLOOKUP(AR119,BC:BK,9,FALSE()),"")</f>
        <v/>
      </c>
      <c r="AT119" s="978" t="str">
        <f aca="false">IFERROR(VLOOKUP($O119,BD:BL,9,FALSE()),"")</f>
        <v/>
      </c>
      <c r="AU119" s="978" t="str">
        <f aca="false">IFERROR(VLOOKUP($O119,BE:BM,9,FALSE()),"")</f>
        <v/>
      </c>
      <c r="AV119" s="978" t="str">
        <f aca="false">IFERROR(VLOOKUP($O119,BF:BN,9,FALSE()),"")</f>
        <v/>
      </c>
      <c r="AW119" s="978" t="str">
        <f aca="false">IFERROR(VLOOKUP($O119,BG:BO,9,FALSE()),"")</f>
        <v/>
      </c>
      <c r="AX119" s="978" t="str">
        <f aca="false">IFERROR(VLOOKUP($O119,BH:BP,9,FALSE()),"")</f>
        <v/>
      </c>
      <c r="AY119" s="978" t="str">
        <f aca="false">IFERROR(VLOOKUP($O119,BI:BQ,9,FALSE()),"")</f>
        <v/>
      </c>
      <c r="BC119" s="1" t="str">
        <f aca="false">IF(BK119&lt;&gt;"",MAX(BC$3:BC118)+1,"")</f>
        <v/>
      </c>
      <c r="BD119" s="1" t="str">
        <f aca="false">IF(BL119&lt;&gt;"",MAX(BD$3:BD118)+1,"")</f>
        <v/>
      </c>
      <c r="BE119" s="1" t="str">
        <f aca="false">IF(BM119&lt;&gt;"",MAX(BE$3:BE118)+1,"")</f>
        <v/>
      </c>
      <c r="BF119" s="1" t="str">
        <f aca="false">IF(BN119&lt;&gt;"",MAX(BF$3:BF118)+1,"")</f>
        <v/>
      </c>
      <c r="BG119" s="1" t="str">
        <f aca="false">IF(BO119&lt;&gt;"",MAX(BG$3:BG118)+1,"")</f>
        <v/>
      </c>
      <c r="BH119" s="1" t="str">
        <f aca="false">IF(BP119&lt;&gt;"",MAX(BH$3:BH118)+1,"")</f>
        <v/>
      </c>
      <c r="BI119" s="1" t="str">
        <f aca="false">IF(BQ119&lt;&gt;"",MAX(BI$3:BI118)+1,"")</f>
        <v/>
      </c>
      <c r="BK119" s="1" t="str">
        <f aca="false">IF(B119&lt;&gt;"",IF(COUNTIF(BK$3:BK118,B119)&gt;0,"",B119),"")</f>
        <v/>
      </c>
      <c r="BL119" s="1" t="str">
        <f aca="false">IF(C119&lt;&gt;"",IF(COUNTIF(BL$3:BL118,C119)&gt;0,"",C119),"")</f>
        <v/>
      </c>
      <c r="BM119" s="1" t="str">
        <f aca="false">IF(D119&lt;&gt;"",IF(COUNTIF(BM$3:BM118,D119)&gt;0,"",D119),"")</f>
        <v/>
      </c>
      <c r="BN119" s="1" t="str">
        <f aca="false">IF(E119&lt;&gt;"",IF(COUNTIF(BN$3:BN118,E119)&gt;0,"",E119),"")</f>
        <v/>
      </c>
      <c r="BO119" s="1" t="str">
        <f aca="false">IF(F119&lt;&gt;"",IF(COUNTIF(BO$3:BO118,F119)&gt;0,"",F119),"")</f>
        <v/>
      </c>
      <c r="BP119" s="1" t="str">
        <f aca="false">IF(G119&lt;&gt;"",IF(COUNTIF(BP$3:BP118,G119)&gt;0,"",G119),"")</f>
        <v/>
      </c>
      <c r="BQ119" s="1" t="str">
        <f aca="false">IF(H119&lt;&gt;"",IF(COUNTIF(BQ$3:BQ118,H119)&gt;0,"",H119),"")</f>
        <v/>
      </c>
    </row>
    <row r="120" customFormat="false" ht="12.75" hidden="false" customHeight="false" outlineLevel="0" collapsed="false">
      <c r="A120" s="1017" t="str">
        <f aca="false">CONCATENATE(B120,C120,D120,E120,F120,G120,H120)</f>
        <v/>
      </c>
      <c r="B120" s="1001"/>
      <c r="C120" s="1001"/>
      <c r="D120" s="1001"/>
      <c r="E120" s="1001"/>
      <c r="F120" s="1001"/>
      <c r="G120" s="1001"/>
      <c r="H120" s="1001"/>
      <c r="I120" s="1020"/>
      <c r="J120" s="1021"/>
      <c r="K120" s="1021"/>
      <c r="L120" s="1023"/>
      <c r="M120" s="1024"/>
      <c r="O120" s="1" t="n">
        <f aca="false">+O119+1</f>
        <v>118</v>
      </c>
      <c r="P120" s="978" t="str">
        <f aca="false">IFERROR(VLOOKUP(O119,X:AF,9,FALSE()),"")</f>
        <v/>
      </c>
      <c r="Q120" s="978" t="str">
        <f aca="false">IFERROR(VLOOKUP(O120,Y:AG,9,FALSE()),"")</f>
        <v/>
      </c>
      <c r="R120" s="978" t="str">
        <f aca="false">IFERROR(VLOOKUP(O120,Z:AH,9,FALSE()),"")</f>
        <v/>
      </c>
      <c r="S120" s="978" t="str">
        <f aca="false">IFERROR(VLOOKUP($O120,AA:AI,9,FALSE()),"")</f>
        <v/>
      </c>
      <c r="T120" s="978" t="str">
        <f aca="false">IFERROR(VLOOKUP($O120,AB:AJ,9,FALSE()),"")</f>
        <v/>
      </c>
      <c r="U120" s="978" t="str">
        <f aca="false">IFERROR(VLOOKUP($O120,AC:AK,9,FALSE()),"")</f>
        <v/>
      </c>
      <c r="V120" s="978" t="str">
        <f aca="false">IFERROR(VLOOKUP($O120,AD:AL,9,FALSE()),"")</f>
        <v/>
      </c>
      <c r="X120" s="1" t="str">
        <f aca="false">IF(AF120&lt;&gt;"",MAX(X$3:X119)+1,"")</f>
        <v/>
      </c>
      <c r="Y120" s="1" t="str">
        <f aca="false">IF(AG120&lt;&gt;"",MAX(Y$3:Y119)+1,"")</f>
        <v/>
      </c>
      <c r="Z120" s="1" t="str">
        <f aca="false">IF(AH120&lt;&gt;"",MAX(Z$3:Z119)+1,"")</f>
        <v/>
      </c>
      <c r="AA120" s="1" t="str">
        <f aca="false">IF(AI120&lt;&gt;"",MAX(AA$3:AA119)+1,"")</f>
        <v/>
      </c>
      <c r="AB120" s="1" t="str">
        <f aca="false">IF(AJ120&lt;&gt;"",MAX(AB$3:AB119)+1,"")</f>
        <v/>
      </c>
      <c r="AC120" s="1" t="str">
        <f aca="false">IF(AK120&lt;&gt;"",MAX(AC$3:AC119)+1,"")</f>
        <v/>
      </c>
      <c r="AD120" s="1" t="str">
        <f aca="false">IF(AL120&lt;&gt;"",MAX(AD$3:AD119)+1,"")</f>
        <v/>
      </c>
      <c r="AF120" s="1" t="str">
        <f aca="false">IF(B120="","",IF(COUNTIF(AF$3:$AI119,B120)=0,B120,""))</f>
        <v/>
      </c>
      <c r="AG120" s="1" t="str">
        <f aca="false">IF(C120&lt;&gt;"",IF(B120="","",IF($B120='Determinazione classe'!$D$57,IF(COUNTIF(AG$3:$AG119,$C120)=0,$C120,""),"")),"")</f>
        <v/>
      </c>
      <c r="AH120" s="1" t="str">
        <f aca="false">IF(D120&lt;&gt;"",IF(B120="","",IF(AND($B120='Determinazione classe'!$D$57,$C120='Determinazione classe'!$D$58),IF(COUNTIF(AH$3:AH119,$D120)=0,$D120,""),"")),"")</f>
        <v/>
      </c>
      <c r="AI120" s="1" t="str">
        <f aca="false">IF(E120&lt;&gt;"",IF(B120="","",IF(AND($B120='Determinazione classe'!$D$57,$C120='Determinazione classe'!$D$58,$D120='Determinazione classe'!$D$59),IF(COUNTIF(AI$3:AI119,$E120)=0,$E120,""),"")),"")</f>
        <v/>
      </c>
      <c r="AJ120" s="1" t="str">
        <f aca="false">IF(F120&lt;&gt;"",IF(B120="","",IF(AND($B120='Determinazione classe'!$D$57,$C120='Determinazione classe'!$D$58,$D120='Determinazione classe'!$D$59,$E120='Determinazione classe'!$D$60),IF(COUNTIF(AJ$3:AJ119,$F120)=0,$F120,""),"")),"")</f>
        <v/>
      </c>
      <c r="AK120" s="1" t="str">
        <f aca="false">IF(G120&lt;&gt;"",IF(B120="","",IF(AND($B120='Determinazione classe'!$D$57,$C120='Determinazione classe'!$D$58,$D120='Determinazione classe'!$D$59,$E120='Determinazione classe'!$D$60,$F120='Determinazione classe'!$D$61),IF(COUNTIF(AK$3:AK119,$G120)=0,$G120,""),"")),"")</f>
        <v/>
      </c>
      <c r="AL120" s="1" t="str">
        <f aca="false">IF(H120&lt;&gt;"",IF(B120="","",IF(AND($B120='Determinazione classe'!$D$57,$C120='Determinazione classe'!$D$58,$D120='Determinazione classe'!$D$59,$E120='Determinazione classe'!$D$60,$F120='Determinazione classe'!$D$61,$G120='Determinazione classe'!$D$62),IF(COUNTIF(AL$3:AL119,$H120)=0,$H120,""),"")),"")</f>
        <v/>
      </c>
      <c r="AR120" s="1" t="n">
        <f aca="false">+AR119+1</f>
        <v>118</v>
      </c>
      <c r="AS120" s="978" t="str">
        <f aca="false">IFERROR(VLOOKUP(AR120,BC:BK,9,FALSE()),"")</f>
        <v/>
      </c>
      <c r="AT120" s="978" t="str">
        <f aca="false">IFERROR(VLOOKUP($O120,BD:BL,9,FALSE()),"")</f>
        <v/>
      </c>
      <c r="AU120" s="978" t="str">
        <f aca="false">IFERROR(VLOOKUP($O120,BE:BM,9,FALSE()),"")</f>
        <v/>
      </c>
      <c r="AV120" s="978" t="str">
        <f aca="false">IFERROR(VLOOKUP($O120,BF:BN,9,FALSE()),"")</f>
        <v/>
      </c>
      <c r="AW120" s="978" t="str">
        <f aca="false">IFERROR(VLOOKUP($O120,BG:BO,9,FALSE()),"")</f>
        <v/>
      </c>
      <c r="AX120" s="978" t="str">
        <f aca="false">IFERROR(VLOOKUP($O120,BH:BP,9,FALSE()),"")</f>
        <v/>
      </c>
      <c r="AY120" s="978" t="str">
        <f aca="false">IFERROR(VLOOKUP($O120,BI:BQ,9,FALSE()),"")</f>
        <v/>
      </c>
      <c r="BC120" s="1" t="str">
        <f aca="false">IF(BK120&lt;&gt;"",MAX(BC$3:BC119)+1,"")</f>
        <v/>
      </c>
      <c r="BD120" s="1" t="str">
        <f aca="false">IF(BL120&lt;&gt;"",MAX(BD$3:BD119)+1,"")</f>
        <v/>
      </c>
      <c r="BE120" s="1" t="str">
        <f aca="false">IF(BM120&lt;&gt;"",MAX(BE$3:BE119)+1,"")</f>
        <v/>
      </c>
      <c r="BF120" s="1" t="str">
        <f aca="false">IF(BN120&lt;&gt;"",MAX(BF$3:BF119)+1,"")</f>
        <v/>
      </c>
      <c r="BG120" s="1" t="str">
        <f aca="false">IF(BO120&lt;&gt;"",MAX(BG$3:BG119)+1,"")</f>
        <v/>
      </c>
      <c r="BH120" s="1" t="str">
        <f aca="false">IF(BP120&lt;&gt;"",MAX(BH$3:BH119)+1,"")</f>
        <v/>
      </c>
      <c r="BI120" s="1" t="str">
        <f aca="false">IF(BQ120&lt;&gt;"",MAX(BI$3:BI119)+1,"")</f>
        <v/>
      </c>
      <c r="BK120" s="1" t="str">
        <f aca="false">IF(B120&lt;&gt;"",IF(COUNTIF(BK$3:BK119,B120)&gt;0,"",B120),"")</f>
        <v/>
      </c>
      <c r="BL120" s="1" t="str">
        <f aca="false">IF(C120&lt;&gt;"",IF(COUNTIF(BL$3:BL119,C120)&gt;0,"",C120),"")</f>
        <v/>
      </c>
      <c r="BM120" s="1" t="str">
        <f aca="false">IF(D120&lt;&gt;"",IF(COUNTIF(BM$3:BM119,D120)&gt;0,"",D120),"")</f>
        <v/>
      </c>
      <c r="BN120" s="1" t="str">
        <f aca="false">IF(E120&lt;&gt;"",IF(COUNTIF(BN$3:BN119,E120)&gt;0,"",E120),"")</f>
        <v/>
      </c>
      <c r="BO120" s="1" t="str">
        <f aca="false">IF(F120&lt;&gt;"",IF(COUNTIF(BO$3:BO119,F120)&gt;0,"",F120),"")</f>
        <v/>
      </c>
      <c r="BP120" s="1" t="str">
        <f aca="false">IF(G120&lt;&gt;"",IF(COUNTIF(BP$3:BP119,G120)&gt;0,"",G120),"")</f>
        <v/>
      </c>
      <c r="BQ120" s="1" t="str">
        <f aca="false">IF(H120&lt;&gt;"",IF(COUNTIF(BQ$3:BQ119,H120)&gt;0,"",H120),"")</f>
        <v/>
      </c>
    </row>
    <row r="121" customFormat="false" ht="12.75" hidden="false" customHeight="false" outlineLevel="0" collapsed="false">
      <c r="A121" s="1017" t="str">
        <f aca="false">CONCATENATE(B121,C121,D121,E121,F121,G121,H121)</f>
        <v/>
      </c>
      <c r="B121" s="1001"/>
      <c r="C121" s="1001"/>
      <c r="D121" s="1001"/>
      <c r="E121" s="1001"/>
      <c r="F121" s="1001"/>
      <c r="G121" s="1001"/>
      <c r="H121" s="1001"/>
      <c r="I121" s="1020"/>
      <c r="J121" s="1021"/>
      <c r="K121" s="1021"/>
      <c r="L121" s="1023"/>
      <c r="M121" s="1024"/>
      <c r="O121" s="1" t="n">
        <f aca="false">+O120+1</f>
        <v>119</v>
      </c>
      <c r="P121" s="978" t="str">
        <f aca="false">IFERROR(VLOOKUP(O120,X:AF,9,FALSE()),"")</f>
        <v/>
      </c>
      <c r="Q121" s="978" t="str">
        <f aca="false">IFERROR(VLOOKUP(O121,Y:AG,9,FALSE()),"")</f>
        <v/>
      </c>
      <c r="R121" s="978" t="str">
        <f aca="false">IFERROR(VLOOKUP(O121,Z:AH,9,FALSE()),"")</f>
        <v/>
      </c>
      <c r="S121" s="978" t="str">
        <f aca="false">IFERROR(VLOOKUP($O121,AA:AI,9,FALSE()),"")</f>
        <v/>
      </c>
      <c r="T121" s="978" t="str">
        <f aca="false">IFERROR(VLOOKUP($O121,AB:AJ,9,FALSE()),"")</f>
        <v/>
      </c>
      <c r="U121" s="978" t="str">
        <f aca="false">IFERROR(VLOOKUP($O121,AC:AK,9,FALSE()),"")</f>
        <v/>
      </c>
      <c r="V121" s="978" t="str">
        <f aca="false">IFERROR(VLOOKUP($O121,AD:AL,9,FALSE()),"")</f>
        <v/>
      </c>
      <c r="X121" s="1" t="str">
        <f aca="false">IF(AF121&lt;&gt;"",MAX(X$3:X120)+1,"")</f>
        <v/>
      </c>
      <c r="Y121" s="1" t="str">
        <f aca="false">IF(AG121&lt;&gt;"",MAX(Y$3:Y120)+1,"")</f>
        <v/>
      </c>
      <c r="Z121" s="1" t="str">
        <f aca="false">IF(AH121&lt;&gt;"",MAX(Z$3:Z120)+1,"")</f>
        <v/>
      </c>
      <c r="AA121" s="1" t="str">
        <f aca="false">IF(AI121&lt;&gt;"",MAX(AA$3:AA120)+1,"")</f>
        <v/>
      </c>
      <c r="AB121" s="1" t="str">
        <f aca="false">IF(AJ121&lt;&gt;"",MAX(AB$3:AB120)+1,"")</f>
        <v/>
      </c>
      <c r="AC121" s="1" t="str">
        <f aca="false">IF(AK121&lt;&gt;"",MAX(AC$3:AC120)+1,"")</f>
        <v/>
      </c>
      <c r="AD121" s="1" t="str">
        <f aca="false">IF(AL121&lt;&gt;"",MAX(AD$3:AD120)+1,"")</f>
        <v/>
      </c>
      <c r="AF121" s="1" t="str">
        <f aca="false">IF(B121="","",IF(COUNTIF(AF$3:$AI120,B121)=0,B121,""))</f>
        <v/>
      </c>
      <c r="AG121" s="1" t="str">
        <f aca="false">IF(C121&lt;&gt;"",IF(B121="","",IF($B121='Determinazione classe'!$D$57,IF(COUNTIF(AG$3:$AG120,$C121)=0,$C121,""),"")),"")</f>
        <v/>
      </c>
      <c r="AH121" s="1" t="str">
        <f aca="false">IF(D121&lt;&gt;"",IF(B121="","",IF(AND($B121='Determinazione classe'!$D$57,$C121='Determinazione classe'!$D$58),IF(COUNTIF(AH$3:AH120,$D121)=0,$D121,""),"")),"")</f>
        <v/>
      </c>
      <c r="AI121" s="1" t="str">
        <f aca="false">IF(E121&lt;&gt;"",IF(B121="","",IF(AND($B121='Determinazione classe'!$D$57,$C121='Determinazione classe'!$D$58,$D121='Determinazione classe'!$D$59),IF(COUNTIF(AI$3:AI120,$E121)=0,$E121,""),"")),"")</f>
        <v/>
      </c>
      <c r="AJ121" s="1" t="str">
        <f aca="false">IF(F121&lt;&gt;"",IF(B121="","",IF(AND($B121='Determinazione classe'!$D$57,$C121='Determinazione classe'!$D$58,$D121='Determinazione classe'!$D$59,$E121='Determinazione classe'!$D$60),IF(COUNTIF(AJ$3:AJ120,$F121)=0,$F121,""),"")),"")</f>
        <v/>
      </c>
      <c r="AK121" s="1" t="str">
        <f aca="false">IF(G121&lt;&gt;"",IF(B121="","",IF(AND($B121='Determinazione classe'!$D$57,$C121='Determinazione classe'!$D$58,$D121='Determinazione classe'!$D$59,$E121='Determinazione classe'!$D$60,$F121='Determinazione classe'!$D$61),IF(COUNTIF(AK$3:AK120,$G121)=0,$G121,""),"")),"")</f>
        <v/>
      </c>
      <c r="AL121" s="1" t="str">
        <f aca="false">IF(H121&lt;&gt;"",IF(B121="","",IF(AND($B121='Determinazione classe'!$D$57,$C121='Determinazione classe'!$D$58,$D121='Determinazione classe'!$D$59,$E121='Determinazione classe'!$D$60,$F121='Determinazione classe'!$D$61,$G121='Determinazione classe'!$D$62),IF(COUNTIF(AL$3:AL120,$H121)=0,$H121,""),"")),"")</f>
        <v/>
      </c>
      <c r="AR121" s="1" t="n">
        <f aca="false">+AR120+1</f>
        <v>119</v>
      </c>
      <c r="AS121" s="978" t="str">
        <f aca="false">IFERROR(VLOOKUP(AR121,BC:BK,9,FALSE()),"")</f>
        <v/>
      </c>
      <c r="AT121" s="978" t="str">
        <f aca="false">IFERROR(VLOOKUP($O121,BD:BL,9,FALSE()),"")</f>
        <v/>
      </c>
      <c r="AU121" s="978" t="str">
        <f aca="false">IFERROR(VLOOKUP($O121,BE:BM,9,FALSE()),"")</f>
        <v/>
      </c>
      <c r="AV121" s="978" t="str">
        <f aca="false">IFERROR(VLOOKUP($O121,BF:BN,9,FALSE()),"")</f>
        <v/>
      </c>
      <c r="AW121" s="978" t="str">
        <f aca="false">IFERROR(VLOOKUP($O121,BG:BO,9,FALSE()),"")</f>
        <v/>
      </c>
      <c r="AX121" s="978" t="str">
        <f aca="false">IFERROR(VLOOKUP($O121,BH:BP,9,FALSE()),"")</f>
        <v/>
      </c>
      <c r="AY121" s="978" t="str">
        <f aca="false">IFERROR(VLOOKUP($O121,BI:BQ,9,FALSE()),"")</f>
        <v/>
      </c>
      <c r="BC121" s="1" t="str">
        <f aca="false">IF(BK121&lt;&gt;"",MAX(BC$3:BC120)+1,"")</f>
        <v/>
      </c>
      <c r="BD121" s="1" t="str">
        <f aca="false">IF(BL121&lt;&gt;"",MAX(BD$3:BD120)+1,"")</f>
        <v/>
      </c>
      <c r="BE121" s="1" t="str">
        <f aca="false">IF(BM121&lt;&gt;"",MAX(BE$3:BE120)+1,"")</f>
        <v/>
      </c>
      <c r="BF121" s="1" t="str">
        <f aca="false">IF(BN121&lt;&gt;"",MAX(BF$3:BF120)+1,"")</f>
        <v/>
      </c>
      <c r="BG121" s="1" t="str">
        <f aca="false">IF(BO121&lt;&gt;"",MAX(BG$3:BG120)+1,"")</f>
        <v/>
      </c>
      <c r="BH121" s="1" t="str">
        <f aca="false">IF(BP121&lt;&gt;"",MAX(BH$3:BH120)+1,"")</f>
        <v/>
      </c>
      <c r="BI121" s="1" t="str">
        <f aca="false">IF(BQ121&lt;&gt;"",MAX(BI$3:BI120)+1,"")</f>
        <v/>
      </c>
      <c r="BK121" s="1" t="str">
        <f aca="false">IF(B121&lt;&gt;"",IF(COUNTIF(BK$3:BK120,B121)&gt;0,"",B121),"")</f>
        <v/>
      </c>
      <c r="BL121" s="1" t="str">
        <f aca="false">IF(C121&lt;&gt;"",IF(COUNTIF(BL$3:BL120,C121)&gt;0,"",C121),"")</f>
        <v/>
      </c>
      <c r="BM121" s="1" t="str">
        <f aca="false">IF(D121&lt;&gt;"",IF(COUNTIF(BM$3:BM120,D121)&gt;0,"",D121),"")</f>
        <v/>
      </c>
      <c r="BN121" s="1" t="str">
        <f aca="false">IF(E121&lt;&gt;"",IF(COUNTIF(BN$3:BN120,E121)&gt;0,"",E121),"")</f>
        <v/>
      </c>
      <c r="BO121" s="1" t="str">
        <f aca="false">IF(F121&lt;&gt;"",IF(COUNTIF(BO$3:BO120,F121)&gt;0,"",F121),"")</f>
        <v/>
      </c>
      <c r="BP121" s="1" t="str">
        <f aca="false">IF(G121&lt;&gt;"",IF(COUNTIF(BP$3:BP120,G121)&gt;0,"",G121),"")</f>
        <v/>
      </c>
      <c r="BQ121" s="1" t="str">
        <f aca="false">IF(H121&lt;&gt;"",IF(COUNTIF(BQ$3:BQ120,H121)&gt;0,"",H121),"")</f>
        <v/>
      </c>
    </row>
    <row r="122" customFormat="false" ht="12.75" hidden="false" customHeight="false" outlineLevel="0" collapsed="false">
      <c r="A122" s="1017" t="str">
        <f aca="false">CONCATENATE(B122,C122,D122,E122,F122,G122,H122)</f>
        <v/>
      </c>
      <c r="B122" s="1001"/>
      <c r="C122" s="1001"/>
      <c r="D122" s="1001"/>
      <c r="E122" s="1001"/>
      <c r="F122" s="1001"/>
      <c r="G122" s="1001"/>
      <c r="H122" s="1001"/>
      <c r="I122" s="1020"/>
      <c r="J122" s="1021"/>
      <c r="K122" s="1021"/>
      <c r="L122" s="1023"/>
      <c r="M122" s="1024"/>
      <c r="O122" s="1" t="n">
        <f aca="false">+O121+1</f>
        <v>120</v>
      </c>
      <c r="P122" s="978" t="str">
        <f aca="false">IFERROR(VLOOKUP(O121,X:AF,9,FALSE()),"")</f>
        <v/>
      </c>
      <c r="Q122" s="978" t="str">
        <f aca="false">IFERROR(VLOOKUP(O122,Y:AG,9,FALSE()),"")</f>
        <v/>
      </c>
      <c r="R122" s="978" t="str">
        <f aca="false">IFERROR(VLOOKUP(O122,Z:AH,9,FALSE()),"")</f>
        <v/>
      </c>
      <c r="S122" s="978" t="str">
        <f aca="false">IFERROR(VLOOKUP($O122,AA:AI,9,FALSE()),"")</f>
        <v/>
      </c>
      <c r="T122" s="978" t="str">
        <f aca="false">IFERROR(VLOOKUP($O122,AB:AJ,9,FALSE()),"")</f>
        <v/>
      </c>
      <c r="U122" s="978" t="str">
        <f aca="false">IFERROR(VLOOKUP($O122,AC:AK,9,FALSE()),"")</f>
        <v/>
      </c>
      <c r="V122" s="978" t="str">
        <f aca="false">IFERROR(VLOOKUP($O122,AD:AL,9,FALSE()),"")</f>
        <v/>
      </c>
      <c r="X122" s="1" t="str">
        <f aca="false">IF(AF122&lt;&gt;"",MAX(X$3:X121)+1,"")</f>
        <v/>
      </c>
      <c r="Y122" s="1" t="str">
        <f aca="false">IF(AG122&lt;&gt;"",MAX(Y$3:Y121)+1,"")</f>
        <v/>
      </c>
      <c r="Z122" s="1" t="str">
        <f aca="false">IF(AH122&lt;&gt;"",MAX(Z$3:Z121)+1,"")</f>
        <v/>
      </c>
      <c r="AA122" s="1" t="str">
        <f aca="false">IF(AI122&lt;&gt;"",MAX(AA$3:AA121)+1,"")</f>
        <v/>
      </c>
      <c r="AB122" s="1" t="str">
        <f aca="false">IF(AJ122&lt;&gt;"",MAX(AB$3:AB121)+1,"")</f>
        <v/>
      </c>
      <c r="AC122" s="1" t="str">
        <f aca="false">IF(AK122&lt;&gt;"",MAX(AC$3:AC121)+1,"")</f>
        <v/>
      </c>
      <c r="AD122" s="1" t="str">
        <f aca="false">IF(AL122&lt;&gt;"",MAX(AD$3:AD121)+1,"")</f>
        <v/>
      </c>
      <c r="AF122" s="1" t="str">
        <f aca="false">IF(B122="","",IF(COUNTIF(AF$3:$AI121,B122)=0,B122,""))</f>
        <v/>
      </c>
      <c r="AG122" s="1" t="str">
        <f aca="false">IF(C122&lt;&gt;"",IF(B122="","",IF($B122='Determinazione classe'!$D$57,IF(COUNTIF(AG$3:$AG121,$C122)=0,$C122,""),"")),"")</f>
        <v/>
      </c>
      <c r="AH122" s="1" t="str">
        <f aca="false">IF(D122&lt;&gt;"",IF(B122="","",IF(AND($B122='Determinazione classe'!$D$57,$C122='Determinazione classe'!$D$58),IF(COUNTIF(AH$3:AH121,$D122)=0,$D122,""),"")),"")</f>
        <v/>
      </c>
      <c r="AI122" s="1" t="str">
        <f aca="false">IF(E122&lt;&gt;"",IF(B122="","",IF(AND($B122='Determinazione classe'!$D$57,$C122='Determinazione classe'!$D$58,$D122='Determinazione classe'!$D$59),IF(COUNTIF(AI$3:AI121,$E122)=0,$E122,""),"")),"")</f>
        <v/>
      </c>
      <c r="AJ122" s="1" t="str">
        <f aca="false">IF(F122&lt;&gt;"",IF(B122="","",IF(AND($B122='Determinazione classe'!$D$57,$C122='Determinazione classe'!$D$58,$D122='Determinazione classe'!$D$59,$E122='Determinazione classe'!$D$60),IF(COUNTIF(AJ$3:AJ121,$F122)=0,$F122,""),"")),"")</f>
        <v/>
      </c>
      <c r="AK122" s="1" t="str">
        <f aca="false">IF(G122&lt;&gt;"",IF(B122="","",IF(AND($B122='Determinazione classe'!$D$57,$C122='Determinazione classe'!$D$58,$D122='Determinazione classe'!$D$59,$E122='Determinazione classe'!$D$60,$F122='Determinazione classe'!$D$61),IF(COUNTIF(AK$3:AK121,$G122)=0,$G122,""),"")),"")</f>
        <v/>
      </c>
      <c r="AL122" s="1" t="str">
        <f aca="false">IF(H122&lt;&gt;"",IF(B122="","",IF(AND($B122='Determinazione classe'!$D$57,$C122='Determinazione classe'!$D$58,$D122='Determinazione classe'!$D$59,$E122='Determinazione classe'!$D$60,$F122='Determinazione classe'!$D$61,$G122='Determinazione classe'!$D$62),IF(COUNTIF(AL$3:AL121,$H122)=0,$H122,""),"")),"")</f>
        <v/>
      </c>
      <c r="AR122" s="1" t="n">
        <f aca="false">+AR121+1</f>
        <v>120</v>
      </c>
      <c r="AS122" s="978" t="str">
        <f aca="false">IFERROR(VLOOKUP(AR122,BC:BK,9,FALSE()),"")</f>
        <v/>
      </c>
      <c r="AT122" s="978" t="str">
        <f aca="false">IFERROR(VLOOKUP($O122,BD:BL,9,FALSE()),"")</f>
        <v/>
      </c>
      <c r="AU122" s="978" t="str">
        <f aca="false">IFERROR(VLOOKUP($O122,BE:BM,9,FALSE()),"")</f>
        <v/>
      </c>
      <c r="AV122" s="978" t="str">
        <f aca="false">IFERROR(VLOOKUP($O122,BF:BN,9,FALSE()),"")</f>
        <v/>
      </c>
      <c r="AW122" s="978" t="str">
        <f aca="false">IFERROR(VLOOKUP($O122,BG:BO,9,FALSE()),"")</f>
        <v/>
      </c>
      <c r="AX122" s="978" t="str">
        <f aca="false">IFERROR(VLOOKUP($O122,BH:BP,9,FALSE()),"")</f>
        <v/>
      </c>
      <c r="AY122" s="978" t="str">
        <f aca="false">IFERROR(VLOOKUP($O122,BI:BQ,9,FALSE()),"")</f>
        <v/>
      </c>
      <c r="BC122" s="1" t="str">
        <f aca="false">IF(BK122&lt;&gt;"",MAX(BC$3:BC121)+1,"")</f>
        <v/>
      </c>
      <c r="BD122" s="1" t="str">
        <f aca="false">IF(BL122&lt;&gt;"",MAX(BD$3:BD121)+1,"")</f>
        <v/>
      </c>
      <c r="BE122" s="1" t="str">
        <f aca="false">IF(BM122&lt;&gt;"",MAX(BE$3:BE121)+1,"")</f>
        <v/>
      </c>
      <c r="BF122" s="1" t="str">
        <f aca="false">IF(BN122&lt;&gt;"",MAX(BF$3:BF121)+1,"")</f>
        <v/>
      </c>
      <c r="BG122" s="1" t="str">
        <f aca="false">IF(BO122&lt;&gt;"",MAX(BG$3:BG121)+1,"")</f>
        <v/>
      </c>
      <c r="BH122" s="1" t="str">
        <f aca="false">IF(BP122&lt;&gt;"",MAX(BH$3:BH121)+1,"")</f>
        <v/>
      </c>
      <c r="BI122" s="1" t="str">
        <f aca="false">IF(BQ122&lt;&gt;"",MAX(BI$3:BI121)+1,"")</f>
        <v/>
      </c>
      <c r="BK122" s="1" t="str">
        <f aca="false">IF(B122&lt;&gt;"",IF(COUNTIF(BK$3:BK121,B122)&gt;0,"",B122),"")</f>
        <v/>
      </c>
      <c r="BL122" s="1" t="str">
        <f aca="false">IF(C122&lt;&gt;"",IF(COUNTIF(BL$3:BL121,C122)&gt;0,"",C122),"")</f>
        <v/>
      </c>
      <c r="BM122" s="1" t="str">
        <f aca="false">IF(D122&lt;&gt;"",IF(COUNTIF(BM$3:BM121,D122)&gt;0,"",D122),"")</f>
        <v/>
      </c>
      <c r="BN122" s="1" t="str">
        <f aca="false">IF(E122&lt;&gt;"",IF(COUNTIF(BN$3:BN121,E122)&gt;0,"",E122),"")</f>
        <v/>
      </c>
      <c r="BO122" s="1" t="str">
        <f aca="false">IF(F122&lt;&gt;"",IF(COUNTIF(BO$3:BO121,F122)&gt;0,"",F122),"")</f>
        <v/>
      </c>
      <c r="BP122" s="1" t="str">
        <f aca="false">IF(G122&lt;&gt;"",IF(COUNTIF(BP$3:BP121,G122)&gt;0,"",G122),"")</f>
        <v/>
      </c>
      <c r="BQ122" s="1" t="str">
        <f aca="false">IF(H122&lt;&gt;"",IF(COUNTIF(BQ$3:BQ121,H122)&gt;0,"",H122),"")</f>
        <v/>
      </c>
    </row>
    <row r="123" customFormat="false" ht="12.75" hidden="false" customHeight="false" outlineLevel="0" collapsed="false">
      <c r="A123" s="1017" t="str">
        <f aca="false">CONCATENATE(B123,C123,D123,E123,F123,G123,H123)</f>
        <v/>
      </c>
      <c r="B123" s="1001"/>
      <c r="C123" s="1001"/>
      <c r="D123" s="1001"/>
      <c r="E123" s="1001"/>
      <c r="F123" s="1001"/>
      <c r="G123" s="1001"/>
      <c r="H123" s="1001"/>
      <c r="I123" s="1020"/>
      <c r="J123" s="1021"/>
      <c r="K123" s="1021"/>
      <c r="L123" s="1023"/>
      <c r="M123" s="1024"/>
      <c r="O123" s="1" t="n">
        <f aca="false">+O122+1</f>
        <v>121</v>
      </c>
      <c r="P123" s="978" t="str">
        <f aca="false">IFERROR(VLOOKUP(O122,X:AF,9,FALSE()),"")</f>
        <v/>
      </c>
      <c r="Q123" s="978" t="str">
        <f aca="false">IFERROR(VLOOKUP(O123,Y:AG,9,FALSE()),"")</f>
        <v/>
      </c>
      <c r="R123" s="978" t="str">
        <f aca="false">IFERROR(VLOOKUP(O123,Z:AH,9,FALSE()),"")</f>
        <v/>
      </c>
      <c r="S123" s="978" t="str">
        <f aca="false">IFERROR(VLOOKUP($O123,AA:AI,9,FALSE()),"")</f>
        <v/>
      </c>
      <c r="T123" s="978" t="str">
        <f aca="false">IFERROR(VLOOKUP($O123,AB:AJ,9,FALSE()),"")</f>
        <v/>
      </c>
      <c r="U123" s="978" t="str">
        <f aca="false">IFERROR(VLOOKUP($O123,AC:AK,9,FALSE()),"")</f>
        <v/>
      </c>
      <c r="V123" s="978" t="str">
        <f aca="false">IFERROR(VLOOKUP($O123,AD:AL,9,FALSE()),"")</f>
        <v/>
      </c>
      <c r="X123" s="1" t="str">
        <f aca="false">IF(AF123&lt;&gt;"",MAX(X$3:X122)+1,"")</f>
        <v/>
      </c>
      <c r="Y123" s="1" t="str">
        <f aca="false">IF(AG123&lt;&gt;"",MAX(Y$3:Y122)+1,"")</f>
        <v/>
      </c>
      <c r="Z123" s="1" t="str">
        <f aca="false">IF(AH123&lt;&gt;"",MAX(Z$3:Z122)+1,"")</f>
        <v/>
      </c>
      <c r="AA123" s="1" t="str">
        <f aca="false">IF(AI123&lt;&gt;"",MAX(AA$3:AA122)+1,"")</f>
        <v/>
      </c>
      <c r="AB123" s="1" t="str">
        <f aca="false">IF(AJ123&lt;&gt;"",MAX(AB$3:AB122)+1,"")</f>
        <v/>
      </c>
      <c r="AC123" s="1" t="str">
        <f aca="false">IF(AK123&lt;&gt;"",MAX(AC$3:AC122)+1,"")</f>
        <v/>
      </c>
      <c r="AD123" s="1" t="str">
        <f aca="false">IF(AL123&lt;&gt;"",MAX(AD$3:AD122)+1,"")</f>
        <v/>
      </c>
      <c r="AF123" s="1" t="str">
        <f aca="false">IF(B123="","",IF(COUNTIF(AF$3:$AI122,B123)=0,B123,""))</f>
        <v/>
      </c>
      <c r="AG123" s="1" t="str">
        <f aca="false">IF(C123&lt;&gt;"",IF(B123="","",IF($B123='Determinazione classe'!$D$57,IF(COUNTIF(AG$3:$AG122,$C123)=0,$C123,""),"")),"")</f>
        <v/>
      </c>
      <c r="AH123" s="1" t="str">
        <f aca="false">IF(D123&lt;&gt;"",IF(B123="","",IF(AND($B123='Determinazione classe'!$D$57,$C123='Determinazione classe'!$D$58),IF(COUNTIF(AH$3:AH122,$D123)=0,$D123,""),"")),"")</f>
        <v/>
      </c>
      <c r="AI123" s="1" t="str">
        <f aca="false">IF(E123&lt;&gt;"",IF(B123="","",IF(AND($B123='Determinazione classe'!$D$57,$C123='Determinazione classe'!$D$58,$D123='Determinazione classe'!$D$59),IF(COUNTIF(AI$3:AI122,$E123)=0,$E123,""),"")),"")</f>
        <v/>
      </c>
      <c r="AJ123" s="1" t="str">
        <f aca="false">IF(F123&lt;&gt;"",IF(B123="","",IF(AND($B123='Determinazione classe'!$D$57,$C123='Determinazione classe'!$D$58,$D123='Determinazione classe'!$D$59,$E123='Determinazione classe'!$D$60),IF(COUNTIF(AJ$3:AJ122,$F123)=0,$F123,""),"")),"")</f>
        <v/>
      </c>
      <c r="AK123" s="1" t="str">
        <f aca="false">IF(G123&lt;&gt;"",IF(B123="","",IF(AND($B123='Determinazione classe'!$D$57,$C123='Determinazione classe'!$D$58,$D123='Determinazione classe'!$D$59,$E123='Determinazione classe'!$D$60,$F123='Determinazione classe'!$D$61),IF(COUNTIF(AK$3:AK122,$G123)=0,$G123,""),"")),"")</f>
        <v/>
      </c>
      <c r="AL123" s="1" t="str">
        <f aca="false">IF(H123&lt;&gt;"",IF(B123="","",IF(AND($B123='Determinazione classe'!$D$57,$C123='Determinazione classe'!$D$58,$D123='Determinazione classe'!$D$59,$E123='Determinazione classe'!$D$60,$F123='Determinazione classe'!$D$61,$G123='Determinazione classe'!$D$62),IF(COUNTIF(AL$3:AL122,$H123)=0,$H123,""),"")),"")</f>
        <v/>
      </c>
      <c r="AR123" s="1" t="n">
        <f aca="false">+AR122+1</f>
        <v>121</v>
      </c>
      <c r="AS123" s="978" t="str">
        <f aca="false">IFERROR(VLOOKUP(AR123,BC:BK,9,FALSE()),"")</f>
        <v/>
      </c>
      <c r="AT123" s="978" t="str">
        <f aca="false">IFERROR(VLOOKUP($O123,BD:BL,9,FALSE()),"")</f>
        <v/>
      </c>
      <c r="AU123" s="978" t="str">
        <f aca="false">IFERROR(VLOOKUP($O123,BE:BM,9,FALSE()),"")</f>
        <v/>
      </c>
      <c r="AV123" s="978" t="str">
        <f aca="false">IFERROR(VLOOKUP($O123,BF:BN,9,FALSE()),"")</f>
        <v/>
      </c>
      <c r="AW123" s="978" t="str">
        <f aca="false">IFERROR(VLOOKUP($O123,BG:BO,9,FALSE()),"")</f>
        <v/>
      </c>
      <c r="AX123" s="978" t="str">
        <f aca="false">IFERROR(VLOOKUP($O123,BH:BP,9,FALSE()),"")</f>
        <v/>
      </c>
      <c r="AY123" s="978" t="str">
        <f aca="false">IFERROR(VLOOKUP($O123,BI:BQ,9,FALSE()),"")</f>
        <v/>
      </c>
      <c r="BC123" s="1" t="str">
        <f aca="false">IF(BK123&lt;&gt;"",MAX(BC$3:BC122)+1,"")</f>
        <v/>
      </c>
      <c r="BD123" s="1" t="str">
        <f aca="false">IF(BL123&lt;&gt;"",MAX(BD$3:BD122)+1,"")</f>
        <v/>
      </c>
      <c r="BE123" s="1" t="str">
        <f aca="false">IF(BM123&lt;&gt;"",MAX(BE$3:BE122)+1,"")</f>
        <v/>
      </c>
      <c r="BF123" s="1" t="str">
        <f aca="false">IF(BN123&lt;&gt;"",MAX(BF$3:BF122)+1,"")</f>
        <v/>
      </c>
      <c r="BG123" s="1" t="str">
        <f aca="false">IF(BO123&lt;&gt;"",MAX(BG$3:BG122)+1,"")</f>
        <v/>
      </c>
      <c r="BH123" s="1" t="str">
        <f aca="false">IF(BP123&lt;&gt;"",MAX(BH$3:BH122)+1,"")</f>
        <v/>
      </c>
      <c r="BI123" s="1" t="str">
        <f aca="false">IF(BQ123&lt;&gt;"",MAX(BI$3:BI122)+1,"")</f>
        <v/>
      </c>
      <c r="BK123" s="1" t="str">
        <f aca="false">IF(B123&lt;&gt;"",IF(COUNTIF(BK$3:BK122,B123)&gt;0,"",B123),"")</f>
        <v/>
      </c>
      <c r="BL123" s="1" t="str">
        <f aca="false">IF(C123&lt;&gt;"",IF(COUNTIF(BL$3:BL122,C123)&gt;0,"",C123),"")</f>
        <v/>
      </c>
      <c r="BM123" s="1" t="str">
        <f aca="false">IF(D123&lt;&gt;"",IF(COUNTIF(BM$3:BM122,D123)&gt;0,"",D123),"")</f>
        <v/>
      </c>
      <c r="BN123" s="1" t="str">
        <f aca="false">IF(E123&lt;&gt;"",IF(COUNTIF(BN$3:BN122,E123)&gt;0,"",E123),"")</f>
        <v/>
      </c>
      <c r="BO123" s="1" t="str">
        <f aca="false">IF(F123&lt;&gt;"",IF(COUNTIF(BO$3:BO122,F123)&gt;0,"",F123),"")</f>
        <v/>
      </c>
      <c r="BP123" s="1" t="str">
        <f aca="false">IF(G123&lt;&gt;"",IF(COUNTIF(BP$3:BP122,G123)&gt;0,"",G123),"")</f>
        <v/>
      </c>
      <c r="BQ123" s="1" t="str">
        <f aca="false">IF(H123&lt;&gt;"",IF(COUNTIF(BQ$3:BQ122,H123)&gt;0,"",H123),"")</f>
        <v/>
      </c>
    </row>
    <row r="124" customFormat="false" ht="12.75" hidden="false" customHeight="false" outlineLevel="0" collapsed="false">
      <c r="A124" s="1017" t="str">
        <f aca="false">CONCATENATE(B124,C124,D124,E124,F124,G124,H124)</f>
        <v/>
      </c>
      <c r="B124" s="1001"/>
      <c r="C124" s="1001"/>
      <c r="D124" s="1001"/>
      <c r="E124" s="1001"/>
      <c r="F124" s="1001"/>
      <c r="G124" s="1001"/>
      <c r="H124" s="1001"/>
      <c r="I124" s="1020"/>
      <c r="J124" s="1021"/>
      <c r="K124" s="1021"/>
      <c r="L124" s="1023"/>
      <c r="M124" s="1024"/>
      <c r="O124" s="1" t="n">
        <f aca="false">+O123+1</f>
        <v>122</v>
      </c>
      <c r="P124" s="978" t="str">
        <f aca="false">IFERROR(VLOOKUP(O123,X:AF,9,FALSE()),"")</f>
        <v/>
      </c>
      <c r="Q124" s="978" t="str">
        <f aca="false">IFERROR(VLOOKUP(O124,Y:AG,9,FALSE()),"")</f>
        <v/>
      </c>
      <c r="R124" s="978" t="str">
        <f aca="false">IFERROR(VLOOKUP(O124,Z:AH,9,FALSE()),"")</f>
        <v/>
      </c>
      <c r="S124" s="978" t="str">
        <f aca="false">IFERROR(VLOOKUP($O124,AA:AI,9,FALSE()),"")</f>
        <v/>
      </c>
      <c r="T124" s="978" t="str">
        <f aca="false">IFERROR(VLOOKUP($O124,AB:AJ,9,FALSE()),"")</f>
        <v/>
      </c>
      <c r="U124" s="978" t="str">
        <f aca="false">IFERROR(VLOOKUP($O124,AC:AK,9,FALSE()),"")</f>
        <v/>
      </c>
      <c r="V124" s="978" t="str">
        <f aca="false">IFERROR(VLOOKUP($O124,AD:AL,9,FALSE()),"")</f>
        <v/>
      </c>
      <c r="X124" s="1" t="str">
        <f aca="false">IF(AF124&lt;&gt;"",MAX(X$3:X123)+1,"")</f>
        <v/>
      </c>
      <c r="Y124" s="1" t="str">
        <f aca="false">IF(AG124&lt;&gt;"",MAX(Y$3:Y123)+1,"")</f>
        <v/>
      </c>
      <c r="Z124" s="1" t="str">
        <f aca="false">IF(AH124&lt;&gt;"",MAX(Z$3:Z123)+1,"")</f>
        <v/>
      </c>
      <c r="AA124" s="1" t="str">
        <f aca="false">IF(AI124&lt;&gt;"",MAX(AA$3:AA123)+1,"")</f>
        <v/>
      </c>
      <c r="AB124" s="1" t="str">
        <f aca="false">IF(AJ124&lt;&gt;"",MAX(AB$3:AB123)+1,"")</f>
        <v/>
      </c>
      <c r="AC124" s="1" t="str">
        <f aca="false">IF(AK124&lt;&gt;"",MAX(AC$3:AC123)+1,"")</f>
        <v/>
      </c>
      <c r="AD124" s="1" t="str">
        <f aca="false">IF(AL124&lt;&gt;"",MAX(AD$3:AD123)+1,"")</f>
        <v/>
      </c>
      <c r="AF124" s="1" t="str">
        <f aca="false">IF(B124="","",IF(COUNTIF(AF$3:$AI123,B124)=0,B124,""))</f>
        <v/>
      </c>
      <c r="AG124" s="1" t="str">
        <f aca="false">IF(C124&lt;&gt;"",IF(B124="","",IF($B124='Determinazione classe'!$D$57,IF(COUNTIF(AG$3:$AG123,$C124)=0,$C124,""),"")),"")</f>
        <v/>
      </c>
      <c r="AH124" s="1" t="str">
        <f aca="false">IF(D124&lt;&gt;"",IF(B124="","",IF(AND($B124='Determinazione classe'!$D$57,$C124='Determinazione classe'!$D$58),IF(COUNTIF(AH$3:AH123,$D124)=0,$D124,""),"")),"")</f>
        <v/>
      </c>
      <c r="AI124" s="1" t="str">
        <f aca="false">IF(E124&lt;&gt;"",IF(B124="","",IF(AND($B124='Determinazione classe'!$D$57,$C124='Determinazione classe'!$D$58,$D124='Determinazione classe'!$D$59),IF(COUNTIF(AI$3:AI123,$E124)=0,$E124,""),"")),"")</f>
        <v/>
      </c>
      <c r="AJ124" s="1" t="str">
        <f aca="false">IF(F124&lt;&gt;"",IF(B124="","",IF(AND($B124='Determinazione classe'!$D$57,$C124='Determinazione classe'!$D$58,$D124='Determinazione classe'!$D$59,$E124='Determinazione classe'!$D$60),IF(COUNTIF(AJ$3:AJ123,$F124)=0,$F124,""),"")),"")</f>
        <v/>
      </c>
      <c r="AK124" s="1" t="str">
        <f aca="false">IF(G124&lt;&gt;"",IF(B124="","",IF(AND($B124='Determinazione classe'!$D$57,$C124='Determinazione classe'!$D$58,$D124='Determinazione classe'!$D$59,$E124='Determinazione classe'!$D$60,$F124='Determinazione classe'!$D$61),IF(COUNTIF(AK$3:AK123,$G124)=0,$G124,""),"")),"")</f>
        <v/>
      </c>
      <c r="AL124" s="1" t="str">
        <f aca="false">IF(H124&lt;&gt;"",IF(B124="","",IF(AND($B124='Determinazione classe'!$D$57,$C124='Determinazione classe'!$D$58,$D124='Determinazione classe'!$D$59,$E124='Determinazione classe'!$D$60,$F124='Determinazione classe'!$D$61,$G124='Determinazione classe'!$D$62),IF(COUNTIF(AL$3:AL123,$H124)=0,$H124,""),"")),"")</f>
        <v/>
      </c>
      <c r="AR124" s="1" t="n">
        <f aca="false">+AR123+1</f>
        <v>122</v>
      </c>
      <c r="AS124" s="978" t="str">
        <f aca="false">IFERROR(VLOOKUP(AR124,BC:BK,9,FALSE()),"")</f>
        <v/>
      </c>
      <c r="AT124" s="978" t="str">
        <f aca="false">IFERROR(VLOOKUP($O124,BD:BL,9,FALSE()),"")</f>
        <v/>
      </c>
      <c r="AU124" s="978" t="str">
        <f aca="false">IFERROR(VLOOKUP($O124,BE:BM,9,FALSE()),"")</f>
        <v/>
      </c>
      <c r="AV124" s="978" t="str">
        <f aca="false">IFERROR(VLOOKUP($O124,BF:BN,9,FALSE()),"")</f>
        <v/>
      </c>
      <c r="AW124" s="978" t="str">
        <f aca="false">IFERROR(VLOOKUP($O124,BG:BO,9,FALSE()),"")</f>
        <v/>
      </c>
      <c r="AX124" s="978" t="str">
        <f aca="false">IFERROR(VLOOKUP($O124,BH:BP,9,FALSE()),"")</f>
        <v/>
      </c>
      <c r="AY124" s="978" t="str">
        <f aca="false">IFERROR(VLOOKUP($O124,BI:BQ,9,FALSE()),"")</f>
        <v/>
      </c>
      <c r="BC124" s="1" t="str">
        <f aca="false">IF(BK124&lt;&gt;"",MAX(BC$3:BC123)+1,"")</f>
        <v/>
      </c>
      <c r="BD124" s="1" t="str">
        <f aca="false">IF(BL124&lt;&gt;"",MAX(BD$3:BD123)+1,"")</f>
        <v/>
      </c>
      <c r="BE124" s="1" t="str">
        <f aca="false">IF(BM124&lt;&gt;"",MAX(BE$3:BE123)+1,"")</f>
        <v/>
      </c>
      <c r="BF124" s="1" t="str">
        <f aca="false">IF(BN124&lt;&gt;"",MAX(BF$3:BF123)+1,"")</f>
        <v/>
      </c>
      <c r="BG124" s="1" t="str">
        <f aca="false">IF(BO124&lt;&gt;"",MAX(BG$3:BG123)+1,"")</f>
        <v/>
      </c>
      <c r="BH124" s="1" t="str">
        <f aca="false">IF(BP124&lt;&gt;"",MAX(BH$3:BH123)+1,"")</f>
        <v/>
      </c>
      <c r="BI124" s="1" t="str">
        <f aca="false">IF(BQ124&lt;&gt;"",MAX(BI$3:BI123)+1,"")</f>
        <v/>
      </c>
      <c r="BK124" s="1" t="str">
        <f aca="false">IF(B124&lt;&gt;"",IF(COUNTIF(BK$3:BK123,B124)&gt;0,"",B124),"")</f>
        <v/>
      </c>
      <c r="BL124" s="1" t="str">
        <f aca="false">IF(C124&lt;&gt;"",IF(COUNTIF(BL$3:BL123,C124)&gt;0,"",C124),"")</f>
        <v/>
      </c>
      <c r="BM124" s="1" t="str">
        <f aca="false">IF(D124&lt;&gt;"",IF(COUNTIF(BM$3:BM123,D124)&gt;0,"",D124),"")</f>
        <v/>
      </c>
      <c r="BN124" s="1" t="str">
        <f aca="false">IF(E124&lt;&gt;"",IF(COUNTIF(BN$3:BN123,E124)&gt;0,"",E124),"")</f>
        <v/>
      </c>
      <c r="BO124" s="1" t="str">
        <f aca="false">IF(F124&lt;&gt;"",IF(COUNTIF(BO$3:BO123,F124)&gt;0,"",F124),"")</f>
        <v/>
      </c>
      <c r="BP124" s="1" t="str">
        <f aca="false">IF(G124&lt;&gt;"",IF(COUNTIF(BP$3:BP123,G124)&gt;0,"",G124),"")</f>
        <v/>
      </c>
      <c r="BQ124" s="1" t="str">
        <f aca="false">IF(H124&lt;&gt;"",IF(COUNTIF(BQ$3:BQ123,H124)&gt;0,"",H124),"")</f>
        <v/>
      </c>
    </row>
    <row r="125" customFormat="false" ht="12.75" hidden="false" customHeight="false" outlineLevel="0" collapsed="false">
      <c r="A125" s="1017" t="str">
        <f aca="false">CONCATENATE(B125,C125,D125,E125,F125,G125,H125)</f>
        <v/>
      </c>
      <c r="B125" s="1001"/>
      <c r="C125" s="1001"/>
      <c r="D125" s="1001"/>
      <c r="E125" s="1001"/>
      <c r="F125" s="1001"/>
      <c r="G125" s="1001"/>
      <c r="H125" s="1001"/>
      <c r="I125" s="1020"/>
      <c r="J125" s="1021"/>
      <c r="K125" s="1021"/>
      <c r="L125" s="1023"/>
      <c r="M125" s="1024"/>
      <c r="O125" s="1" t="n">
        <f aca="false">+O124+1</f>
        <v>123</v>
      </c>
      <c r="P125" s="978" t="str">
        <f aca="false">IFERROR(VLOOKUP(O124,X:AF,9,FALSE()),"")</f>
        <v/>
      </c>
      <c r="Q125" s="978" t="str">
        <f aca="false">IFERROR(VLOOKUP(O125,Y:AG,9,FALSE()),"")</f>
        <v/>
      </c>
      <c r="R125" s="978" t="str">
        <f aca="false">IFERROR(VLOOKUP(O125,Z:AH,9,FALSE()),"")</f>
        <v/>
      </c>
      <c r="S125" s="978" t="str">
        <f aca="false">IFERROR(VLOOKUP($O125,AA:AI,9,FALSE()),"")</f>
        <v/>
      </c>
      <c r="T125" s="978" t="str">
        <f aca="false">IFERROR(VLOOKUP($O125,AB:AJ,9,FALSE()),"")</f>
        <v/>
      </c>
      <c r="U125" s="978" t="str">
        <f aca="false">IFERROR(VLOOKUP($O125,AC:AK,9,FALSE()),"")</f>
        <v/>
      </c>
      <c r="V125" s="978" t="str">
        <f aca="false">IFERROR(VLOOKUP($O125,AD:AL,9,FALSE()),"")</f>
        <v/>
      </c>
      <c r="X125" s="1" t="str">
        <f aca="false">IF(AF125&lt;&gt;"",MAX(X$3:X124)+1,"")</f>
        <v/>
      </c>
      <c r="Y125" s="1" t="str">
        <f aca="false">IF(AG125&lt;&gt;"",MAX(Y$3:Y124)+1,"")</f>
        <v/>
      </c>
      <c r="Z125" s="1" t="str">
        <f aca="false">IF(AH125&lt;&gt;"",MAX(Z$3:Z124)+1,"")</f>
        <v/>
      </c>
      <c r="AA125" s="1" t="str">
        <f aca="false">IF(AI125&lt;&gt;"",MAX(AA$3:AA124)+1,"")</f>
        <v/>
      </c>
      <c r="AB125" s="1" t="str">
        <f aca="false">IF(AJ125&lt;&gt;"",MAX(AB$3:AB124)+1,"")</f>
        <v/>
      </c>
      <c r="AC125" s="1" t="str">
        <f aca="false">IF(AK125&lt;&gt;"",MAX(AC$3:AC124)+1,"")</f>
        <v/>
      </c>
      <c r="AD125" s="1" t="str">
        <f aca="false">IF(AL125&lt;&gt;"",MAX(AD$3:AD124)+1,"")</f>
        <v/>
      </c>
      <c r="AF125" s="1" t="str">
        <f aca="false">IF(B125="","",IF(COUNTIF(AF$3:$AI124,B125)=0,B125,""))</f>
        <v/>
      </c>
      <c r="AG125" s="1" t="str">
        <f aca="false">IF(C125&lt;&gt;"",IF(B125="","",IF($B125='Determinazione classe'!$D$57,IF(COUNTIF(AG$3:$AG124,$C125)=0,$C125,""),"")),"")</f>
        <v/>
      </c>
      <c r="AH125" s="1" t="str">
        <f aca="false">IF(D125&lt;&gt;"",IF(B125="","",IF(AND($B125='Determinazione classe'!$D$57,$C125='Determinazione classe'!$D$58),IF(COUNTIF(AH$3:AH124,$D125)=0,$D125,""),"")),"")</f>
        <v/>
      </c>
      <c r="AI125" s="1" t="str">
        <f aca="false">IF(E125&lt;&gt;"",IF(B125="","",IF(AND($B125='Determinazione classe'!$D$57,$C125='Determinazione classe'!$D$58,$D125='Determinazione classe'!$D$59),IF(COUNTIF(AI$3:AI124,$E125)=0,$E125,""),"")),"")</f>
        <v/>
      </c>
      <c r="AJ125" s="1" t="str">
        <f aca="false">IF(F125&lt;&gt;"",IF(B125="","",IF(AND($B125='Determinazione classe'!$D$57,$C125='Determinazione classe'!$D$58,$D125='Determinazione classe'!$D$59,$E125='Determinazione classe'!$D$60),IF(COUNTIF(AJ$3:AJ124,$F125)=0,$F125,""),"")),"")</f>
        <v/>
      </c>
      <c r="AK125" s="1" t="str">
        <f aca="false">IF(G125&lt;&gt;"",IF(B125="","",IF(AND($B125='Determinazione classe'!$D$57,$C125='Determinazione classe'!$D$58,$D125='Determinazione classe'!$D$59,$E125='Determinazione classe'!$D$60,$F125='Determinazione classe'!$D$61),IF(COUNTIF(AK$3:AK124,$G125)=0,$G125,""),"")),"")</f>
        <v/>
      </c>
      <c r="AL125" s="1" t="str">
        <f aca="false">IF(H125&lt;&gt;"",IF(B125="","",IF(AND($B125='Determinazione classe'!$D$57,$C125='Determinazione classe'!$D$58,$D125='Determinazione classe'!$D$59,$E125='Determinazione classe'!$D$60,$F125='Determinazione classe'!$D$61,$G125='Determinazione classe'!$D$62),IF(COUNTIF(AL$3:AL124,$H125)=0,$H125,""),"")),"")</f>
        <v/>
      </c>
      <c r="AR125" s="1" t="n">
        <f aca="false">+AR124+1</f>
        <v>123</v>
      </c>
      <c r="AS125" s="978" t="str">
        <f aca="false">IFERROR(VLOOKUP(AR125,BC:BK,9,FALSE()),"")</f>
        <v/>
      </c>
      <c r="AT125" s="978" t="str">
        <f aca="false">IFERROR(VLOOKUP($O125,BD:BL,9,FALSE()),"")</f>
        <v/>
      </c>
      <c r="AU125" s="978" t="str">
        <f aca="false">IFERROR(VLOOKUP($O125,BE:BM,9,FALSE()),"")</f>
        <v/>
      </c>
      <c r="AV125" s="978" t="str">
        <f aca="false">IFERROR(VLOOKUP($O125,BF:BN,9,FALSE()),"")</f>
        <v/>
      </c>
      <c r="AW125" s="978" t="str">
        <f aca="false">IFERROR(VLOOKUP($O125,BG:BO,9,FALSE()),"")</f>
        <v/>
      </c>
      <c r="AX125" s="978" t="str">
        <f aca="false">IFERROR(VLOOKUP($O125,BH:BP,9,FALSE()),"")</f>
        <v/>
      </c>
      <c r="AY125" s="978" t="str">
        <f aca="false">IFERROR(VLOOKUP($O125,BI:BQ,9,FALSE()),"")</f>
        <v/>
      </c>
      <c r="BC125" s="1" t="str">
        <f aca="false">IF(BK125&lt;&gt;"",MAX(BC$3:BC124)+1,"")</f>
        <v/>
      </c>
      <c r="BD125" s="1" t="str">
        <f aca="false">IF(BL125&lt;&gt;"",MAX(BD$3:BD124)+1,"")</f>
        <v/>
      </c>
      <c r="BE125" s="1" t="str">
        <f aca="false">IF(BM125&lt;&gt;"",MAX(BE$3:BE124)+1,"")</f>
        <v/>
      </c>
      <c r="BF125" s="1" t="str">
        <f aca="false">IF(BN125&lt;&gt;"",MAX(BF$3:BF124)+1,"")</f>
        <v/>
      </c>
      <c r="BG125" s="1" t="str">
        <f aca="false">IF(BO125&lt;&gt;"",MAX(BG$3:BG124)+1,"")</f>
        <v/>
      </c>
      <c r="BH125" s="1" t="str">
        <f aca="false">IF(BP125&lt;&gt;"",MAX(BH$3:BH124)+1,"")</f>
        <v/>
      </c>
      <c r="BI125" s="1" t="str">
        <f aca="false">IF(BQ125&lt;&gt;"",MAX(BI$3:BI124)+1,"")</f>
        <v/>
      </c>
      <c r="BK125" s="1" t="str">
        <f aca="false">IF(B125&lt;&gt;"",IF(COUNTIF(BK$3:BK124,B125)&gt;0,"",B125),"")</f>
        <v/>
      </c>
      <c r="BL125" s="1" t="str">
        <f aca="false">IF(C125&lt;&gt;"",IF(COUNTIF(BL$3:BL124,C125)&gt;0,"",C125),"")</f>
        <v/>
      </c>
      <c r="BM125" s="1" t="str">
        <f aca="false">IF(D125&lt;&gt;"",IF(COUNTIF(BM$3:BM124,D125)&gt;0,"",D125),"")</f>
        <v/>
      </c>
      <c r="BN125" s="1" t="str">
        <f aca="false">IF(E125&lt;&gt;"",IF(COUNTIF(BN$3:BN124,E125)&gt;0,"",E125),"")</f>
        <v/>
      </c>
      <c r="BO125" s="1" t="str">
        <f aca="false">IF(F125&lt;&gt;"",IF(COUNTIF(BO$3:BO124,F125)&gt;0,"",F125),"")</f>
        <v/>
      </c>
      <c r="BP125" s="1" t="str">
        <f aca="false">IF(G125&lt;&gt;"",IF(COUNTIF(BP$3:BP124,G125)&gt;0,"",G125),"")</f>
        <v/>
      </c>
      <c r="BQ125" s="1" t="str">
        <f aca="false">IF(H125&lt;&gt;"",IF(COUNTIF(BQ$3:BQ124,H125)&gt;0,"",H125),"")</f>
        <v/>
      </c>
    </row>
    <row r="126" customFormat="false" ht="12.75" hidden="false" customHeight="false" outlineLevel="0" collapsed="false">
      <c r="A126" s="1017" t="str">
        <f aca="false">CONCATENATE(B126,C126,D126,E126,F126,G126,H126)</f>
        <v/>
      </c>
      <c r="B126" s="1001"/>
      <c r="C126" s="1001"/>
      <c r="D126" s="1001"/>
      <c r="E126" s="1001"/>
      <c r="F126" s="1001"/>
      <c r="G126" s="1001"/>
      <c r="H126" s="1001"/>
      <c r="I126" s="1020"/>
      <c r="J126" s="1021"/>
      <c r="K126" s="1021"/>
      <c r="L126" s="1023"/>
      <c r="M126" s="1024"/>
      <c r="O126" s="1" t="n">
        <f aca="false">+O125+1</f>
        <v>124</v>
      </c>
      <c r="P126" s="978" t="str">
        <f aca="false">IFERROR(VLOOKUP(O125,X:AF,9,FALSE()),"")</f>
        <v/>
      </c>
      <c r="Q126" s="978" t="str">
        <f aca="false">IFERROR(VLOOKUP(O126,Y:AG,9,FALSE()),"")</f>
        <v/>
      </c>
      <c r="R126" s="978" t="str">
        <f aca="false">IFERROR(VLOOKUP(O126,Z:AH,9,FALSE()),"")</f>
        <v/>
      </c>
      <c r="S126" s="978" t="str">
        <f aca="false">IFERROR(VLOOKUP($O126,AA:AI,9,FALSE()),"")</f>
        <v/>
      </c>
      <c r="T126" s="978" t="str">
        <f aca="false">IFERROR(VLOOKUP($O126,AB:AJ,9,FALSE()),"")</f>
        <v/>
      </c>
      <c r="U126" s="978" t="str">
        <f aca="false">IFERROR(VLOOKUP($O126,AC:AK,9,FALSE()),"")</f>
        <v/>
      </c>
      <c r="V126" s="978" t="str">
        <f aca="false">IFERROR(VLOOKUP($O126,AD:AL,9,FALSE()),"")</f>
        <v/>
      </c>
      <c r="X126" s="1" t="str">
        <f aca="false">IF(AF126&lt;&gt;"",MAX(X$3:X125)+1,"")</f>
        <v/>
      </c>
      <c r="Y126" s="1" t="str">
        <f aca="false">IF(AG126&lt;&gt;"",MAX(Y$3:Y125)+1,"")</f>
        <v/>
      </c>
      <c r="Z126" s="1" t="str">
        <f aca="false">IF(AH126&lt;&gt;"",MAX(Z$3:Z125)+1,"")</f>
        <v/>
      </c>
      <c r="AA126" s="1" t="str">
        <f aca="false">IF(AI126&lt;&gt;"",MAX(AA$3:AA125)+1,"")</f>
        <v/>
      </c>
      <c r="AB126" s="1" t="str">
        <f aca="false">IF(AJ126&lt;&gt;"",MAX(AB$3:AB125)+1,"")</f>
        <v/>
      </c>
      <c r="AC126" s="1" t="str">
        <f aca="false">IF(AK126&lt;&gt;"",MAX(AC$3:AC125)+1,"")</f>
        <v/>
      </c>
      <c r="AD126" s="1" t="str">
        <f aca="false">IF(AL126&lt;&gt;"",MAX(AD$3:AD125)+1,"")</f>
        <v/>
      </c>
      <c r="AF126" s="1" t="str">
        <f aca="false">IF(B126="","",IF(COUNTIF(AF$3:$AI125,B126)=0,B126,""))</f>
        <v/>
      </c>
      <c r="AG126" s="1" t="str">
        <f aca="false">IF(C126&lt;&gt;"",IF(B126="","",IF($B126='Determinazione classe'!$D$57,IF(COUNTIF(AG$3:$AG125,$C126)=0,$C126,""),"")),"")</f>
        <v/>
      </c>
      <c r="AH126" s="1" t="str">
        <f aca="false">IF(D126&lt;&gt;"",IF(B126="","",IF(AND($B126='Determinazione classe'!$D$57,$C126='Determinazione classe'!$D$58),IF(COUNTIF(AH$3:AH125,$D126)=0,$D126,""),"")),"")</f>
        <v/>
      </c>
      <c r="AI126" s="1" t="str">
        <f aca="false">IF(E126&lt;&gt;"",IF(B126="","",IF(AND($B126='Determinazione classe'!$D$57,$C126='Determinazione classe'!$D$58,$D126='Determinazione classe'!$D$59),IF(COUNTIF(AI$3:AI125,$E126)=0,$E126,""),"")),"")</f>
        <v/>
      </c>
      <c r="AJ126" s="1" t="str">
        <f aca="false">IF(F126&lt;&gt;"",IF(B126="","",IF(AND($B126='Determinazione classe'!$D$57,$C126='Determinazione classe'!$D$58,$D126='Determinazione classe'!$D$59,$E126='Determinazione classe'!$D$60),IF(COUNTIF(AJ$3:AJ125,$F126)=0,$F126,""),"")),"")</f>
        <v/>
      </c>
      <c r="AK126" s="1" t="str">
        <f aca="false">IF(G126&lt;&gt;"",IF(B126="","",IF(AND($B126='Determinazione classe'!$D$57,$C126='Determinazione classe'!$D$58,$D126='Determinazione classe'!$D$59,$E126='Determinazione classe'!$D$60,$F126='Determinazione classe'!$D$61),IF(COUNTIF(AK$3:AK125,$G126)=0,$G126,""),"")),"")</f>
        <v/>
      </c>
      <c r="AL126" s="1" t="str">
        <f aca="false">IF(H126&lt;&gt;"",IF(B126="","",IF(AND($B126='Determinazione classe'!$D$57,$C126='Determinazione classe'!$D$58,$D126='Determinazione classe'!$D$59,$E126='Determinazione classe'!$D$60,$F126='Determinazione classe'!$D$61,$G126='Determinazione classe'!$D$62),IF(COUNTIF(AL$3:AL125,$H126)=0,$H126,""),"")),"")</f>
        <v/>
      </c>
      <c r="AR126" s="1" t="n">
        <f aca="false">+AR125+1</f>
        <v>124</v>
      </c>
      <c r="AS126" s="978" t="str">
        <f aca="false">IFERROR(VLOOKUP(AR126,BC:BK,9,FALSE()),"")</f>
        <v/>
      </c>
      <c r="AT126" s="978" t="str">
        <f aca="false">IFERROR(VLOOKUP($O126,BD:BL,9,FALSE()),"")</f>
        <v/>
      </c>
      <c r="AU126" s="978" t="str">
        <f aca="false">IFERROR(VLOOKUP($O126,BE:BM,9,FALSE()),"")</f>
        <v/>
      </c>
      <c r="AV126" s="978" t="str">
        <f aca="false">IFERROR(VLOOKUP($O126,BF:BN,9,FALSE()),"")</f>
        <v/>
      </c>
      <c r="AW126" s="978" t="str">
        <f aca="false">IFERROR(VLOOKUP($O126,BG:BO,9,FALSE()),"")</f>
        <v/>
      </c>
      <c r="AX126" s="978" t="str">
        <f aca="false">IFERROR(VLOOKUP($O126,BH:BP,9,FALSE()),"")</f>
        <v/>
      </c>
      <c r="AY126" s="978" t="str">
        <f aca="false">IFERROR(VLOOKUP($O126,BI:BQ,9,FALSE()),"")</f>
        <v/>
      </c>
      <c r="BC126" s="1" t="str">
        <f aca="false">IF(BK126&lt;&gt;"",MAX(BC$3:BC125)+1,"")</f>
        <v/>
      </c>
      <c r="BD126" s="1" t="str">
        <f aca="false">IF(BL126&lt;&gt;"",MAX(BD$3:BD125)+1,"")</f>
        <v/>
      </c>
      <c r="BE126" s="1" t="str">
        <f aca="false">IF(BM126&lt;&gt;"",MAX(BE$3:BE125)+1,"")</f>
        <v/>
      </c>
      <c r="BF126" s="1" t="str">
        <f aca="false">IF(BN126&lt;&gt;"",MAX(BF$3:BF125)+1,"")</f>
        <v/>
      </c>
      <c r="BG126" s="1" t="str">
        <f aca="false">IF(BO126&lt;&gt;"",MAX(BG$3:BG125)+1,"")</f>
        <v/>
      </c>
      <c r="BH126" s="1" t="str">
        <f aca="false">IF(BP126&lt;&gt;"",MAX(BH$3:BH125)+1,"")</f>
        <v/>
      </c>
      <c r="BI126" s="1" t="str">
        <f aca="false">IF(BQ126&lt;&gt;"",MAX(BI$3:BI125)+1,"")</f>
        <v/>
      </c>
      <c r="BK126" s="1" t="str">
        <f aca="false">IF(B126&lt;&gt;"",IF(COUNTIF(BK$3:BK125,B126)&gt;0,"",B126),"")</f>
        <v/>
      </c>
      <c r="BL126" s="1" t="str">
        <f aca="false">IF(C126&lt;&gt;"",IF(COUNTIF(BL$3:BL125,C126)&gt;0,"",C126),"")</f>
        <v/>
      </c>
      <c r="BM126" s="1" t="str">
        <f aca="false">IF(D126&lt;&gt;"",IF(COUNTIF(BM$3:BM125,D126)&gt;0,"",D126),"")</f>
        <v/>
      </c>
      <c r="BN126" s="1" t="str">
        <f aca="false">IF(E126&lt;&gt;"",IF(COUNTIF(BN$3:BN125,E126)&gt;0,"",E126),"")</f>
        <v/>
      </c>
      <c r="BO126" s="1" t="str">
        <f aca="false">IF(F126&lt;&gt;"",IF(COUNTIF(BO$3:BO125,F126)&gt;0,"",F126),"")</f>
        <v/>
      </c>
      <c r="BP126" s="1" t="str">
        <f aca="false">IF(G126&lt;&gt;"",IF(COUNTIF(BP$3:BP125,G126)&gt;0,"",G126),"")</f>
        <v/>
      </c>
      <c r="BQ126" s="1" t="str">
        <f aca="false">IF(H126&lt;&gt;"",IF(COUNTIF(BQ$3:BQ125,H126)&gt;0,"",H126),"")</f>
        <v/>
      </c>
    </row>
    <row r="127" customFormat="false" ht="12.75" hidden="false" customHeight="false" outlineLevel="0" collapsed="false">
      <c r="A127" s="1017" t="str">
        <f aca="false">CONCATENATE(B127,C127,D127,E127,F127,G127,H127)</f>
        <v/>
      </c>
      <c r="B127" s="1001"/>
      <c r="C127" s="1001"/>
      <c r="D127" s="1001"/>
      <c r="E127" s="1001"/>
      <c r="F127" s="1001"/>
      <c r="G127" s="1001"/>
      <c r="H127" s="1001"/>
      <c r="I127" s="1020"/>
      <c r="J127" s="1021"/>
      <c r="K127" s="1021"/>
      <c r="L127" s="1023"/>
      <c r="M127" s="1024"/>
      <c r="O127" s="1" t="n">
        <f aca="false">+O126+1</f>
        <v>125</v>
      </c>
      <c r="P127" s="978" t="str">
        <f aca="false">IFERROR(VLOOKUP(O126,X:AF,9,FALSE()),"")</f>
        <v/>
      </c>
      <c r="Q127" s="978" t="str">
        <f aca="false">IFERROR(VLOOKUP(O127,Y:AG,9,FALSE()),"")</f>
        <v/>
      </c>
      <c r="R127" s="978" t="str">
        <f aca="false">IFERROR(VLOOKUP(O127,Z:AH,9,FALSE()),"")</f>
        <v/>
      </c>
      <c r="S127" s="978" t="str">
        <f aca="false">IFERROR(VLOOKUP($O127,AA:AI,9,FALSE()),"")</f>
        <v/>
      </c>
      <c r="T127" s="978" t="str">
        <f aca="false">IFERROR(VLOOKUP($O127,AB:AJ,9,FALSE()),"")</f>
        <v/>
      </c>
      <c r="U127" s="978" t="str">
        <f aca="false">IFERROR(VLOOKUP($O127,AC:AK,9,FALSE()),"")</f>
        <v/>
      </c>
      <c r="V127" s="978" t="str">
        <f aca="false">IFERROR(VLOOKUP($O127,AD:AL,9,FALSE()),"")</f>
        <v/>
      </c>
      <c r="X127" s="1" t="str">
        <f aca="false">IF(AF127&lt;&gt;"",MAX(X$3:X126)+1,"")</f>
        <v/>
      </c>
      <c r="Y127" s="1" t="str">
        <f aca="false">IF(AG127&lt;&gt;"",MAX(Y$3:Y126)+1,"")</f>
        <v/>
      </c>
      <c r="Z127" s="1" t="str">
        <f aca="false">IF(AH127&lt;&gt;"",MAX(Z$3:Z126)+1,"")</f>
        <v/>
      </c>
      <c r="AA127" s="1" t="str">
        <f aca="false">IF(AI127&lt;&gt;"",MAX(AA$3:AA126)+1,"")</f>
        <v/>
      </c>
      <c r="AB127" s="1" t="str">
        <f aca="false">IF(AJ127&lt;&gt;"",MAX(AB$3:AB126)+1,"")</f>
        <v/>
      </c>
      <c r="AC127" s="1" t="str">
        <f aca="false">IF(AK127&lt;&gt;"",MAX(AC$3:AC126)+1,"")</f>
        <v/>
      </c>
      <c r="AD127" s="1" t="str">
        <f aca="false">IF(AL127&lt;&gt;"",MAX(AD$3:AD126)+1,"")</f>
        <v/>
      </c>
      <c r="AF127" s="1" t="str">
        <f aca="false">IF(B127="","",IF(COUNTIF(AF$3:$AI126,B127)=0,B127,""))</f>
        <v/>
      </c>
      <c r="AG127" s="1" t="str">
        <f aca="false">IF(C127&lt;&gt;"",IF(B127="","",IF($B127='Determinazione classe'!$D$57,IF(COUNTIF(AG$3:$AG126,$C127)=0,$C127,""),"")),"")</f>
        <v/>
      </c>
      <c r="AH127" s="1" t="str">
        <f aca="false">IF(D127&lt;&gt;"",IF(B127="","",IF(AND($B127='Determinazione classe'!$D$57,$C127='Determinazione classe'!$D$58),IF(COUNTIF(AH$3:AH126,$D127)=0,$D127,""),"")),"")</f>
        <v/>
      </c>
      <c r="AI127" s="1" t="str">
        <f aca="false">IF(E127&lt;&gt;"",IF(B127="","",IF(AND($B127='Determinazione classe'!$D$57,$C127='Determinazione classe'!$D$58,$D127='Determinazione classe'!$D$59),IF(COUNTIF(AI$3:AI126,$E127)=0,$E127,""),"")),"")</f>
        <v/>
      </c>
      <c r="AJ127" s="1" t="str">
        <f aca="false">IF(F127&lt;&gt;"",IF(B127="","",IF(AND($B127='Determinazione classe'!$D$57,$C127='Determinazione classe'!$D$58,$D127='Determinazione classe'!$D$59,$E127='Determinazione classe'!$D$60),IF(COUNTIF(AJ$3:AJ126,$F127)=0,$F127,""),"")),"")</f>
        <v/>
      </c>
      <c r="AK127" s="1" t="str">
        <f aca="false">IF(G127&lt;&gt;"",IF(B127="","",IF(AND($B127='Determinazione classe'!$D$57,$C127='Determinazione classe'!$D$58,$D127='Determinazione classe'!$D$59,$E127='Determinazione classe'!$D$60,$F127='Determinazione classe'!$D$61),IF(COUNTIF(AK$3:AK126,$G127)=0,$G127,""),"")),"")</f>
        <v/>
      </c>
      <c r="AL127" s="1" t="str">
        <f aca="false">IF(H127&lt;&gt;"",IF(B127="","",IF(AND($B127='Determinazione classe'!$D$57,$C127='Determinazione classe'!$D$58,$D127='Determinazione classe'!$D$59,$E127='Determinazione classe'!$D$60,$F127='Determinazione classe'!$D$61,$G127='Determinazione classe'!$D$62),IF(COUNTIF(AL$3:AL126,$H127)=0,$H127,""),"")),"")</f>
        <v/>
      </c>
      <c r="AR127" s="1" t="n">
        <f aca="false">+AR126+1</f>
        <v>125</v>
      </c>
      <c r="AS127" s="978" t="str">
        <f aca="false">IFERROR(VLOOKUP(AR127,BC:BK,9,FALSE()),"")</f>
        <v/>
      </c>
      <c r="AT127" s="978" t="str">
        <f aca="false">IFERROR(VLOOKUP($O127,BD:BL,9,FALSE()),"")</f>
        <v/>
      </c>
      <c r="AU127" s="978" t="str">
        <f aca="false">IFERROR(VLOOKUP($O127,BE:BM,9,FALSE()),"")</f>
        <v/>
      </c>
      <c r="AV127" s="978" t="str">
        <f aca="false">IFERROR(VLOOKUP($O127,BF:BN,9,FALSE()),"")</f>
        <v/>
      </c>
      <c r="AW127" s="978" t="str">
        <f aca="false">IFERROR(VLOOKUP($O127,BG:BO,9,FALSE()),"")</f>
        <v/>
      </c>
      <c r="AX127" s="978" t="str">
        <f aca="false">IFERROR(VLOOKUP($O127,BH:BP,9,FALSE()),"")</f>
        <v/>
      </c>
      <c r="AY127" s="978" t="str">
        <f aca="false">IFERROR(VLOOKUP($O127,BI:BQ,9,FALSE()),"")</f>
        <v/>
      </c>
      <c r="BC127" s="1" t="str">
        <f aca="false">IF(BK127&lt;&gt;"",MAX(BC$3:BC126)+1,"")</f>
        <v/>
      </c>
      <c r="BD127" s="1" t="str">
        <f aca="false">IF(BL127&lt;&gt;"",MAX(BD$3:BD126)+1,"")</f>
        <v/>
      </c>
      <c r="BE127" s="1" t="str">
        <f aca="false">IF(BM127&lt;&gt;"",MAX(BE$3:BE126)+1,"")</f>
        <v/>
      </c>
      <c r="BF127" s="1" t="str">
        <f aca="false">IF(BN127&lt;&gt;"",MAX(BF$3:BF126)+1,"")</f>
        <v/>
      </c>
      <c r="BG127" s="1" t="str">
        <f aca="false">IF(BO127&lt;&gt;"",MAX(BG$3:BG126)+1,"")</f>
        <v/>
      </c>
      <c r="BH127" s="1" t="str">
        <f aca="false">IF(BP127&lt;&gt;"",MAX(BH$3:BH126)+1,"")</f>
        <v/>
      </c>
      <c r="BI127" s="1" t="str">
        <f aca="false">IF(BQ127&lt;&gt;"",MAX(BI$3:BI126)+1,"")</f>
        <v/>
      </c>
      <c r="BK127" s="1" t="str">
        <f aca="false">IF(B127&lt;&gt;"",IF(COUNTIF(BK$3:BK126,B127)&gt;0,"",B127),"")</f>
        <v/>
      </c>
      <c r="BL127" s="1" t="str">
        <f aca="false">IF(C127&lt;&gt;"",IF(COUNTIF(BL$3:BL126,C127)&gt;0,"",C127),"")</f>
        <v/>
      </c>
      <c r="BM127" s="1" t="str">
        <f aca="false">IF(D127&lt;&gt;"",IF(COUNTIF(BM$3:BM126,D127)&gt;0,"",D127),"")</f>
        <v/>
      </c>
      <c r="BN127" s="1" t="str">
        <f aca="false">IF(E127&lt;&gt;"",IF(COUNTIF(BN$3:BN126,E127)&gt;0,"",E127),"")</f>
        <v/>
      </c>
      <c r="BO127" s="1" t="str">
        <f aca="false">IF(F127&lt;&gt;"",IF(COUNTIF(BO$3:BO126,F127)&gt;0,"",F127),"")</f>
        <v/>
      </c>
      <c r="BP127" s="1" t="str">
        <f aca="false">IF(G127&lt;&gt;"",IF(COUNTIF(BP$3:BP126,G127)&gt;0,"",G127),"")</f>
        <v/>
      </c>
      <c r="BQ127" s="1" t="str">
        <f aca="false">IF(H127&lt;&gt;"",IF(COUNTIF(BQ$3:BQ126,H127)&gt;0,"",H127),"")</f>
        <v/>
      </c>
    </row>
    <row r="128" customFormat="false" ht="12.75" hidden="false" customHeight="false" outlineLevel="0" collapsed="false">
      <c r="A128" s="1017" t="str">
        <f aca="false">CONCATENATE(B128,C128,D128,E128,F128,G128,H128)</f>
        <v/>
      </c>
      <c r="B128" s="1001"/>
      <c r="C128" s="1001"/>
      <c r="D128" s="1001"/>
      <c r="E128" s="1001"/>
      <c r="F128" s="1001"/>
      <c r="G128" s="1001"/>
      <c r="H128" s="1001"/>
      <c r="I128" s="1020"/>
      <c r="J128" s="1021"/>
      <c r="K128" s="1021"/>
      <c r="L128" s="1023"/>
      <c r="M128" s="1024"/>
      <c r="O128" s="1" t="n">
        <f aca="false">+O127+1</f>
        <v>126</v>
      </c>
      <c r="P128" s="978" t="str">
        <f aca="false">IFERROR(VLOOKUP(O127,X:AF,9,FALSE()),"")</f>
        <v/>
      </c>
      <c r="Q128" s="978" t="str">
        <f aca="false">IFERROR(VLOOKUP(O128,Y:AG,9,FALSE()),"")</f>
        <v/>
      </c>
      <c r="R128" s="978" t="str">
        <f aca="false">IFERROR(VLOOKUP(O128,Z:AH,9,FALSE()),"")</f>
        <v/>
      </c>
      <c r="S128" s="978" t="str">
        <f aca="false">IFERROR(VLOOKUP($O128,AA:AI,9,FALSE()),"")</f>
        <v/>
      </c>
      <c r="T128" s="978" t="str">
        <f aca="false">IFERROR(VLOOKUP($O128,AB:AJ,9,FALSE()),"")</f>
        <v/>
      </c>
      <c r="U128" s="978" t="str">
        <f aca="false">IFERROR(VLOOKUP($O128,AC:AK,9,FALSE()),"")</f>
        <v/>
      </c>
      <c r="V128" s="978" t="str">
        <f aca="false">IFERROR(VLOOKUP($O128,AD:AL,9,FALSE()),"")</f>
        <v/>
      </c>
      <c r="X128" s="1" t="str">
        <f aca="false">IF(AF128&lt;&gt;"",MAX(X$3:X127)+1,"")</f>
        <v/>
      </c>
      <c r="Y128" s="1" t="str">
        <f aca="false">IF(AG128&lt;&gt;"",MAX(Y$3:Y127)+1,"")</f>
        <v/>
      </c>
      <c r="Z128" s="1" t="str">
        <f aca="false">IF(AH128&lt;&gt;"",MAX(Z$3:Z127)+1,"")</f>
        <v/>
      </c>
      <c r="AA128" s="1" t="str">
        <f aca="false">IF(AI128&lt;&gt;"",MAX(AA$3:AA127)+1,"")</f>
        <v/>
      </c>
      <c r="AB128" s="1" t="str">
        <f aca="false">IF(AJ128&lt;&gt;"",MAX(AB$3:AB127)+1,"")</f>
        <v/>
      </c>
      <c r="AC128" s="1" t="str">
        <f aca="false">IF(AK128&lt;&gt;"",MAX(AC$3:AC127)+1,"")</f>
        <v/>
      </c>
      <c r="AD128" s="1" t="str">
        <f aca="false">IF(AL128&lt;&gt;"",MAX(AD$3:AD127)+1,"")</f>
        <v/>
      </c>
      <c r="AF128" s="1" t="str">
        <f aca="false">IF(B128="","",IF(COUNTIF(AF$3:$AI127,B128)=0,B128,""))</f>
        <v/>
      </c>
      <c r="AG128" s="1" t="str">
        <f aca="false">IF(C128&lt;&gt;"",IF(B128="","",IF($B128='Determinazione classe'!$D$57,IF(COUNTIF(AG$3:$AG127,$C128)=0,$C128,""),"")),"")</f>
        <v/>
      </c>
      <c r="AH128" s="1" t="str">
        <f aca="false">IF(D128&lt;&gt;"",IF(B128="","",IF(AND($B128='Determinazione classe'!$D$57,$C128='Determinazione classe'!$D$58),IF(COUNTIF(AH$3:AH127,$D128)=0,$D128,""),"")),"")</f>
        <v/>
      </c>
      <c r="AI128" s="1" t="str">
        <f aca="false">IF(E128&lt;&gt;"",IF(B128="","",IF(AND($B128='Determinazione classe'!$D$57,$C128='Determinazione classe'!$D$58,$D128='Determinazione classe'!$D$59),IF(COUNTIF(AI$3:AI127,$E128)=0,$E128,""),"")),"")</f>
        <v/>
      </c>
      <c r="AJ128" s="1" t="str">
        <f aca="false">IF(F128&lt;&gt;"",IF(B128="","",IF(AND($B128='Determinazione classe'!$D$57,$C128='Determinazione classe'!$D$58,$D128='Determinazione classe'!$D$59,$E128='Determinazione classe'!$D$60),IF(COUNTIF(AJ$3:AJ127,$F128)=0,$F128,""),"")),"")</f>
        <v/>
      </c>
      <c r="AK128" s="1" t="str">
        <f aca="false">IF(G128&lt;&gt;"",IF(B128="","",IF(AND($B128='Determinazione classe'!$D$57,$C128='Determinazione classe'!$D$58,$D128='Determinazione classe'!$D$59,$E128='Determinazione classe'!$D$60,$F128='Determinazione classe'!$D$61),IF(COUNTIF(AK$3:AK127,$G128)=0,$G128,""),"")),"")</f>
        <v/>
      </c>
      <c r="AL128" s="1" t="str">
        <f aca="false">IF(H128&lt;&gt;"",IF(B128="","",IF(AND($B128='Determinazione classe'!$D$57,$C128='Determinazione classe'!$D$58,$D128='Determinazione classe'!$D$59,$E128='Determinazione classe'!$D$60,$F128='Determinazione classe'!$D$61,$G128='Determinazione classe'!$D$62),IF(COUNTIF(AL$3:AL127,$H128)=0,$H128,""),"")),"")</f>
        <v/>
      </c>
      <c r="AR128" s="1" t="n">
        <f aca="false">+AR127+1</f>
        <v>126</v>
      </c>
      <c r="AS128" s="978" t="str">
        <f aca="false">IFERROR(VLOOKUP(AR128,BC:BK,9,FALSE()),"")</f>
        <v/>
      </c>
      <c r="AT128" s="978" t="str">
        <f aca="false">IFERROR(VLOOKUP($O128,BD:BL,9,FALSE()),"")</f>
        <v/>
      </c>
      <c r="AU128" s="978" t="str">
        <f aca="false">IFERROR(VLOOKUP($O128,BE:BM,9,FALSE()),"")</f>
        <v/>
      </c>
      <c r="AV128" s="978" t="str">
        <f aca="false">IFERROR(VLOOKUP($O128,BF:BN,9,FALSE()),"")</f>
        <v/>
      </c>
      <c r="AW128" s="978" t="str">
        <f aca="false">IFERROR(VLOOKUP($O128,BG:BO,9,FALSE()),"")</f>
        <v/>
      </c>
      <c r="AX128" s="978" t="str">
        <f aca="false">IFERROR(VLOOKUP($O128,BH:BP,9,FALSE()),"")</f>
        <v/>
      </c>
      <c r="AY128" s="978" t="str">
        <f aca="false">IFERROR(VLOOKUP($O128,BI:BQ,9,FALSE()),"")</f>
        <v/>
      </c>
      <c r="BC128" s="1" t="str">
        <f aca="false">IF(BK128&lt;&gt;"",MAX(BC$3:BC127)+1,"")</f>
        <v/>
      </c>
      <c r="BD128" s="1" t="str">
        <f aca="false">IF(BL128&lt;&gt;"",MAX(BD$3:BD127)+1,"")</f>
        <v/>
      </c>
      <c r="BE128" s="1" t="str">
        <f aca="false">IF(BM128&lt;&gt;"",MAX(BE$3:BE127)+1,"")</f>
        <v/>
      </c>
      <c r="BF128" s="1" t="str">
        <f aca="false">IF(BN128&lt;&gt;"",MAX(BF$3:BF127)+1,"")</f>
        <v/>
      </c>
      <c r="BG128" s="1" t="str">
        <f aca="false">IF(BO128&lt;&gt;"",MAX(BG$3:BG127)+1,"")</f>
        <v/>
      </c>
      <c r="BH128" s="1" t="str">
        <f aca="false">IF(BP128&lt;&gt;"",MAX(BH$3:BH127)+1,"")</f>
        <v/>
      </c>
      <c r="BI128" s="1" t="str">
        <f aca="false">IF(BQ128&lt;&gt;"",MAX(BI$3:BI127)+1,"")</f>
        <v/>
      </c>
      <c r="BK128" s="1" t="str">
        <f aca="false">IF(B128&lt;&gt;"",IF(COUNTIF(BK$3:BK127,B128)&gt;0,"",B128),"")</f>
        <v/>
      </c>
      <c r="BL128" s="1" t="str">
        <f aca="false">IF(C128&lt;&gt;"",IF(COUNTIF(BL$3:BL127,C128)&gt;0,"",C128),"")</f>
        <v/>
      </c>
      <c r="BM128" s="1" t="str">
        <f aca="false">IF(D128&lt;&gt;"",IF(COUNTIF(BM$3:BM127,D128)&gt;0,"",D128),"")</f>
        <v/>
      </c>
      <c r="BN128" s="1" t="str">
        <f aca="false">IF(E128&lt;&gt;"",IF(COUNTIF(BN$3:BN127,E128)&gt;0,"",E128),"")</f>
        <v/>
      </c>
      <c r="BO128" s="1" t="str">
        <f aca="false">IF(F128&lt;&gt;"",IF(COUNTIF(BO$3:BO127,F128)&gt;0,"",F128),"")</f>
        <v/>
      </c>
      <c r="BP128" s="1" t="str">
        <f aca="false">IF(G128&lt;&gt;"",IF(COUNTIF(BP$3:BP127,G128)&gt;0,"",G128),"")</f>
        <v/>
      </c>
      <c r="BQ128" s="1" t="str">
        <f aca="false">IF(H128&lt;&gt;"",IF(COUNTIF(BQ$3:BQ127,H128)&gt;0,"",H128),"")</f>
        <v/>
      </c>
    </row>
    <row r="129" customFormat="false" ht="12.75" hidden="false" customHeight="false" outlineLevel="0" collapsed="false">
      <c r="A129" s="1017" t="str">
        <f aca="false">CONCATENATE(B129,C129,D129,E129,F129,G129,H129)</f>
        <v/>
      </c>
      <c r="B129" s="1001"/>
      <c r="C129" s="1001"/>
      <c r="D129" s="1001"/>
      <c r="E129" s="1001"/>
      <c r="F129" s="1001"/>
      <c r="G129" s="1001"/>
      <c r="H129" s="1001"/>
      <c r="I129" s="1020"/>
      <c r="J129" s="1021"/>
      <c r="K129" s="1021"/>
      <c r="L129" s="1023"/>
      <c r="M129" s="1024"/>
      <c r="O129" s="1" t="n">
        <f aca="false">+O128+1</f>
        <v>127</v>
      </c>
      <c r="P129" s="978" t="str">
        <f aca="false">IFERROR(VLOOKUP(O128,X:AF,9,FALSE()),"")</f>
        <v/>
      </c>
      <c r="Q129" s="978" t="str">
        <f aca="false">IFERROR(VLOOKUP(O129,Y:AG,9,FALSE()),"")</f>
        <v/>
      </c>
      <c r="R129" s="978" t="str">
        <f aca="false">IFERROR(VLOOKUP(O129,Z:AH,9,FALSE()),"")</f>
        <v/>
      </c>
      <c r="S129" s="978" t="str">
        <f aca="false">IFERROR(VLOOKUP($O129,AA:AI,9,FALSE()),"")</f>
        <v/>
      </c>
      <c r="T129" s="978" t="str">
        <f aca="false">IFERROR(VLOOKUP($O129,AB:AJ,9,FALSE()),"")</f>
        <v/>
      </c>
      <c r="U129" s="978" t="str">
        <f aca="false">IFERROR(VLOOKUP($O129,AC:AK,9,FALSE()),"")</f>
        <v/>
      </c>
      <c r="V129" s="978" t="str">
        <f aca="false">IFERROR(VLOOKUP($O129,AD:AL,9,FALSE()),"")</f>
        <v/>
      </c>
      <c r="X129" s="1" t="str">
        <f aca="false">IF(AF129&lt;&gt;"",MAX(X$3:X128)+1,"")</f>
        <v/>
      </c>
      <c r="Y129" s="1" t="str">
        <f aca="false">IF(AG129&lt;&gt;"",MAX(Y$3:Y128)+1,"")</f>
        <v/>
      </c>
      <c r="Z129" s="1" t="str">
        <f aca="false">IF(AH129&lt;&gt;"",MAX(Z$3:Z128)+1,"")</f>
        <v/>
      </c>
      <c r="AA129" s="1" t="str">
        <f aca="false">IF(AI129&lt;&gt;"",MAX(AA$3:AA128)+1,"")</f>
        <v/>
      </c>
      <c r="AB129" s="1" t="str">
        <f aca="false">IF(AJ129&lt;&gt;"",MAX(AB$3:AB128)+1,"")</f>
        <v/>
      </c>
      <c r="AC129" s="1" t="str">
        <f aca="false">IF(AK129&lt;&gt;"",MAX(AC$3:AC128)+1,"")</f>
        <v/>
      </c>
      <c r="AD129" s="1" t="str">
        <f aca="false">IF(AL129&lt;&gt;"",MAX(AD$3:AD128)+1,"")</f>
        <v/>
      </c>
      <c r="AF129" s="1" t="str">
        <f aca="false">IF(B129="","",IF(COUNTIF(AF$3:$AI128,B129)=0,B129,""))</f>
        <v/>
      </c>
      <c r="AG129" s="1" t="str">
        <f aca="false">IF(C129&lt;&gt;"",IF(B129="","",IF($B129='Determinazione classe'!$D$57,IF(COUNTIF(AG$3:$AG128,$C129)=0,$C129,""),"")),"")</f>
        <v/>
      </c>
      <c r="AH129" s="1" t="str">
        <f aca="false">IF(D129&lt;&gt;"",IF(B129="","",IF(AND($B129='Determinazione classe'!$D$57,$C129='Determinazione classe'!$D$58),IF(COUNTIF(AH$3:AH128,$D129)=0,$D129,""),"")),"")</f>
        <v/>
      </c>
      <c r="AI129" s="1" t="str">
        <f aca="false">IF(E129&lt;&gt;"",IF(B129="","",IF(AND($B129='Determinazione classe'!$D$57,$C129='Determinazione classe'!$D$58,$D129='Determinazione classe'!$D$59),IF(COUNTIF(AI$3:AI128,$E129)=0,$E129,""),"")),"")</f>
        <v/>
      </c>
      <c r="AJ129" s="1" t="str">
        <f aca="false">IF(F129&lt;&gt;"",IF(B129="","",IF(AND($B129='Determinazione classe'!$D$57,$C129='Determinazione classe'!$D$58,$D129='Determinazione classe'!$D$59,$E129='Determinazione classe'!$D$60),IF(COUNTIF(AJ$3:AJ128,$F129)=0,$F129,""),"")),"")</f>
        <v/>
      </c>
      <c r="AK129" s="1" t="str">
        <f aca="false">IF(G129&lt;&gt;"",IF(B129="","",IF(AND($B129='Determinazione classe'!$D$57,$C129='Determinazione classe'!$D$58,$D129='Determinazione classe'!$D$59,$E129='Determinazione classe'!$D$60,$F129='Determinazione classe'!$D$61),IF(COUNTIF(AK$3:AK128,$G129)=0,$G129,""),"")),"")</f>
        <v/>
      </c>
      <c r="AL129" s="1" t="str">
        <f aca="false">IF(H129&lt;&gt;"",IF(B129="","",IF(AND($B129='Determinazione classe'!$D$57,$C129='Determinazione classe'!$D$58,$D129='Determinazione classe'!$D$59,$E129='Determinazione classe'!$D$60,$F129='Determinazione classe'!$D$61,$G129='Determinazione classe'!$D$62),IF(COUNTIF(AL$3:AL128,$H129)=0,$H129,""),"")),"")</f>
        <v/>
      </c>
      <c r="AR129" s="1" t="n">
        <f aca="false">+AR128+1</f>
        <v>127</v>
      </c>
      <c r="AS129" s="978" t="str">
        <f aca="false">IFERROR(VLOOKUP(AR129,BC:BK,9,FALSE()),"")</f>
        <v/>
      </c>
      <c r="AT129" s="978" t="str">
        <f aca="false">IFERROR(VLOOKUP($O129,BD:BL,9,FALSE()),"")</f>
        <v/>
      </c>
      <c r="AU129" s="978" t="str">
        <f aca="false">IFERROR(VLOOKUP($O129,BE:BM,9,FALSE()),"")</f>
        <v/>
      </c>
      <c r="AV129" s="978" t="str">
        <f aca="false">IFERROR(VLOOKUP($O129,BF:BN,9,FALSE()),"")</f>
        <v/>
      </c>
      <c r="AW129" s="978" t="str">
        <f aca="false">IFERROR(VLOOKUP($O129,BG:BO,9,FALSE()),"")</f>
        <v/>
      </c>
      <c r="AX129" s="978" t="str">
        <f aca="false">IFERROR(VLOOKUP($O129,BH:BP,9,FALSE()),"")</f>
        <v/>
      </c>
      <c r="AY129" s="978" t="str">
        <f aca="false">IFERROR(VLOOKUP($O129,BI:BQ,9,FALSE()),"")</f>
        <v/>
      </c>
      <c r="BC129" s="1" t="str">
        <f aca="false">IF(BK129&lt;&gt;"",MAX(BC$3:BC128)+1,"")</f>
        <v/>
      </c>
      <c r="BD129" s="1" t="str">
        <f aca="false">IF(BL129&lt;&gt;"",MAX(BD$3:BD128)+1,"")</f>
        <v/>
      </c>
      <c r="BE129" s="1" t="str">
        <f aca="false">IF(BM129&lt;&gt;"",MAX(BE$3:BE128)+1,"")</f>
        <v/>
      </c>
      <c r="BF129" s="1" t="str">
        <f aca="false">IF(BN129&lt;&gt;"",MAX(BF$3:BF128)+1,"")</f>
        <v/>
      </c>
      <c r="BG129" s="1" t="str">
        <f aca="false">IF(BO129&lt;&gt;"",MAX(BG$3:BG128)+1,"")</f>
        <v/>
      </c>
      <c r="BH129" s="1" t="str">
        <f aca="false">IF(BP129&lt;&gt;"",MAX(BH$3:BH128)+1,"")</f>
        <v/>
      </c>
      <c r="BI129" s="1" t="str">
        <f aca="false">IF(BQ129&lt;&gt;"",MAX(BI$3:BI128)+1,"")</f>
        <v/>
      </c>
      <c r="BK129" s="1" t="str">
        <f aca="false">IF(B129&lt;&gt;"",IF(COUNTIF(BK$3:BK128,B129)&gt;0,"",B129),"")</f>
        <v/>
      </c>
      <c r="BL129" s="1" t="str">
        <f aca="false">IF(C129&lt;&gt;"",IF(COUNTIF(BL$3:BL128,C129)&gt;0,"",C129),"")</f>
        <v/>
      </c>
      <c r="BM129" s="1" t="str">
        <f aca="false">IF(D129&lt;&gt;"",IF(COUNTIF(BM$3:BM128,D129)&gt;0,"",D129),"")</f>
        <v/>
      </c>
      <c r="BN129" s="1" t="str">
        <f aca="false">IF(E129&lt;&gt;"",IF(COUNTIF(BN$3:BN128,E129)&gt;0,"",E129),"")</f>
        <v/>
      </c>
      <c r="BO129" s="1" t="str">
        <f aca="false">IF(F129&lt;&gt;"",IF(COUNTIF(BO$3:BO128,F129)&gt;0,"",F129),"")</f>
        <v/>
      </c>
      <c r="BP129" s="1" t="str">
        <f aca="false">IF(G129&lt;&gt;"",IF(COUNTIF(BP$3:BP128,G129)&gt;0,"",G129),"")</f>
        <v/>
      </c>
      <c r="BQ129" s="1" t="str">
        <f aca="false">IF(H129&lt;&gt;"",IF(COUNTIF(BQ$3:BQ128,H129)&gt;0,"",H129),"")</f>
        <v/>
      </c>
    </row>
    <row r="130" customFormat="false" ht="12.75" hidden="false" customHeight="false" outlineLevel="0" collapsed="false">
      <c r="A130" s="1017" t="str">
        <f aca="false">CONCATENATE(B130,C130,D130,E130,F130,G130,H130)</f>
        <v/>
      </c>
      <c r="B130" s="1001"/>
      <c r="C130" s="1001"/>
      <c r="D130" s="1001"/>
      <c r="E130" s="1001"/>
      <c r="F130" s="1001"/>
      <c r="G130" s="1001"/>
      <c r="H130" s="1001"/>
      <c r="I130" s="1020"/>
      <c r="J130" s="1021"/>
      <c r="K130" s="1021"/>
      <c r="L130" s="1023"/>
      <c r="M130" s="1024"/>
      <c r="O130" s="1" t="n">
        <f aca="false">+O129+1</f>
        <v>128</v>
      </c>
      <c r="P130" s="978" t="str">
        <f aca="false">IFERROR(VLOOKUP(O129,X:AF,9,FALSE()),"")</f>
        <v/>
      </c>
      <c r="Q130" s="978" t="str">
        <f aca="false">IFERROR(VLOOKUP(O130,Y:AG,9,FALSE()),"")</f>
        <v/>
      </c>
      <c r="R130" s="978" t="str">
        <f aca="false">IFERROR(VLOOKUP(O130,Z:AH,9,FALSE()),"")</f>
        <v/>
      </c>
      <c r="S130" s="978" t="str">
        <f aca="false">IFERROR(VLOOKUP($O130,AA:AI,9,FALSE()),"")</f>
        <v/>
      </c>
      <c r="T130" s="978" t="str">
        <f aca="false">IFERROR(VLOOKUP($O130,AB:AJ,9,FALSE()),"")</f>
        <v/>
      </c>
      <c r="U130" s="978" t="str">
        <f aca="false">IFERROR(VLOOKUP($O130,AC:AK,9,FALSE()),"")</f>
        <v/>
      </c>
      <c r="V130" s="978" t="str">
        <f aca="false">IFERROR(VLOOKUP($O130,AD:AL,9,FALSE()),"")</f>
        <v/>
      </c>
      <c r="X130" s="1" t="str">
        <f aca="false">IF(AF130&lt;&gt;"",MAX(X$3:X129)+1,"")</f>
        <v/>
      </c>
      <c r="Y130" s="1" t="str">
        <f aca="false">IF(AG130&lt;&gt;"",MAX(Y$3:Y129)+1,"")</f>
        <v/>
      </c>
      <c r="Z130" s="1" t="str">
        <f aca="false">IF(AH130&lt;&gt;"",MAX(Z$3:Z129)+1,"")</f>
        <v/>
      </c>
      <c r="AA130" s="1" t="str">
        <f aca="false">IF(AI130&lt;&gt;"",MAX(AA$3:AA129)+1,"")</f>
        <v/>
      </c>
      <c r="AB130" s="1" t="str">
        <f aca="false">IF(AJ130&lt;&gt;"",MAX(AB$3:AB129)+1,"")</f>
        <v/>
      </c>
      <c r="AC130" s="1" t="str">
        <f aca="false">IF(AK130&lt;&gt;"",MAX(AC$3:AC129)+1,"")</f>
        <v/>
      </c>
      <c r="AD130" s="1" t="str">
        <f aca="false">IF(AL130&lt;&gt;"",MAX(AD$3:AD129)+1,"")</f>
        <v/>
      </c>
      <c r="AF130" s="1" t="str">
        <f aca="false">IF(B130="","",IF(COUNTIF(AF$3:$AI129,B130)=0,B130,""))</f>
        <v/>
      </c>
      <c r="AG130" s="1" t="str">
        <f aca="false">IF(C130&lt;&gt;"",IF(B130="","",IF($B130='Determinazione classe'!$D$57,IF(COUNTIF(AG$3:$AG129,$C130)=0,$C130,""),"")),"")</f>
        <v/>
      </c>
      <c r="AH130" s="1" t="str">
        <f aca="false">IF(D130&lt;&gt;"",IF(B130="","",IF(AND($B130='Determinazione classe'!$D$57,$C130='Determinazione classe'!$D$58),IF(COUNTIF(AH$3:AH129,$D130)=0,$D130,""),"")),"")</f>
        <v/>
      </c>
      <c r="AI130" s="1" t="str">
        <f aca="false">IF(E130&lt;&gt;"",IF(B130="","",IF(AND($B130='Determinazione classe'!$D$57,$C130='Determinazione classe'!$D$58,$D130='Determinazione classe'!$D$59),IF(COUNTIF(AI$3:AI129,$E130)=0,$E130,""),"")),"")</f>
        <v/>
      </c>
      <c r="AJ130" s="1" t="str">
        <f aca="false">IF(F130&lt;&gt;"",IF(B130="","",IF(AND($B130='Determinazione classe'!$D$57,$C130='Determinazione classe'!$D$58,$D130='Determinazione classe'!$D$59,$E130='Determinazione classe'!$D$60),IF(COUNTIF(AJ$3:AJ129,$F130)=0,$F130,""),"")),"")</f>
        <v/>
      </c>
      <c r="AK130" s="1" t="str">
        <f aca="false">IF(G130&lt;&gt;"",IF(B130="","",IF(AND($B130='Determinazione classe'!$D$57,$C130='Determinazione classe'!$D$58,$D130='Determinazione classe'!$D$59,$E130='Determinazione classe'!$D$60,$F130='Determinazione classe'!$D$61),IF(COUNTIF(AK$3:AK129,$G130)=0,$G130,""),"")),"")</f>
        <v/>
      </c>
      <c r="AL130" s="1" t="str">
        <f aca="false">IF(H130&lt;&gt;"",IF(B130="","",IF(AND($B130='Determinazione classe'!$D$57,$C130='Determinazione classe'!$D$58,$D130='Determinazione classe'!$D$59,$E130='Determinazione classe'!$D$60,$F130='Determinazione classe'!$D$61,$G130='Determinazione classe'!$D$62),IF(COUNTIF(AL$3:AL129,$H130)=0,$H130,""),"")),"")</f>
        <v/>
      </c>
      <c r="AR130" s="1" t="n">
        <f aca="false">+AR129+1</f>
        <v>128</v>
      </c>
      <c r="AS130" s="978" t="str">
        <f aca="false">IFERROR(VLOOKUP(AR130,BC:BK,9,FALSE()),"")</f>
        <v/>
      </c>
      <c r="AT130" s="978" t="str">
        <f aca="false">IFERROR(VLOOKUP($O130,BD:BL,9,FALSE()),"")</f>
        <v/>
      </c>
      <c r="AU130" s="978" t="str">
        <f aca="false">IFERROR(VLOOKUP($O130,BE:BM,9,FALSE()),"")</f>
        <v/>
      </c>
      <c r="AV130" s="978" t="str">
        <f aca="false">IFERROR(VLOOKUP($O130,BF:BN,9,FALSE()),"")</f>
        <v/>
      </c>
      <c r="AW130" s="978" t="str">
        <f aca="false">IFERROR(VLOOKUP($O130,BG:BO,9,FALSE()),"")</f>
        <v/>
      </c>
      <c r="AX130" s="978" t="str">
        <f aca="false">IFERROR(VLOOKUP($O130,BH:BP,9,FALSE()),"")</f>
        <v/>
      </c>
      <c r="AY130" s="978" t="str">
        <f aca="false">IFERROR(VLOOKUP($O130,BI:BQ,9,FALSE()),"")</f>
        <v/>
      </c>
      <c r="BC130" s="1" t="str">
        <f aca="false">IF(BK130&lt;&gt;"",MAX(BC$3:BC129)+1,"")</f>
        <v/>
      </c>
      <c r="BD130" s="1" t="str">
        <f aca="false">IF(BL130&lt;&gt;"",MAX(BD$3:BD129)+1,"")</f>
        <v/>
      </c>
      <c r="BE130" s="1" t="str">
        <f aca="false">IF(BM130&lt;&gt;"",MAX(BE$3:BE129)+1,"")</f>
        <v/>
      </c>
      <c r="BF130" s="1" t="str">
        <f aca="false">IF(BN130&lt;&gt;"",MAX(BF$3:BF129)+1,"")</f>
        <v/>
      </c>
      <c r="BG130" s="1" t="str">
        <f aca="false">IF(BO130&lt;&gt;"",MAX(BG$3:BG129)+1,"")</f>
        <v/>
      </c>
      <c r="BH130" s="1" t="str">
        <f aca="false">IF(BP130&lt;&gt;"",MAX(BH$3:BH129)+1,"")</f>
        <v/>
      </c>
      <c r="BI130" s="1" t="str">
        <f aca="false">IF(BQ130&lt;&gt;"",MAX(BI$3:BI129)+1,"")</f>
        <v/>
      </c>
      <c r="BK130" s="1" t="str">
        <f aca="false">IF(B130&lt;&gt;"",IF(COUNTIF(BK$3:BK129,B130)&gt;0,"",B130),"")</f>
        <v/>
      </c>
      <c r="BL130" s="1" t="str">
        <f aca="false">IF(C130&lt;&gt;"",IF(COUNTIF(BL$3:BL129,C130)&gt;0,"",C130),"")</f>
        <v/>
      </c>
      <c r="BM130" s="1" t="str">
        <f aca="false">IF(D130&lt;&gt;"",IF(COUNTIF(BM$3:BM129,D130)&gt;0,"",D130),"")</f>
        <v/>
      </c>
      <c r="BN130" s="1" t="str">
        <f aca="false">IF(E130&lt;&gt;"",IF(COUNTIF(BN$3:BN129,E130)&gt;0,"",E130),"")</f>
        <v/>
      </c>
      <c r="BO130" s="1" t="str">
        <f aca="false">IF(F130&lt;&gt;"",IF(COUNTIF(BO$3:BO129,F130)&gt;0,"",F130),"")</f>
        <v/>
      </c>
      <c r="BP130" s="1" t="str">
        <f aca="false">IF(G130&lt;&gt;"",IF(COUNTIF(BP$3:BP129,G130)&gt;0,"",G130),"")</f>
        <v/>
      </c>
      <c r="BQ130" s="1" t="str">
        <f aca="false">IF(H130&lt;&gt;"",IF(COUNTIF(BQ$3:BQ129,H130)&gt;0,"",H130),"")</f>
        <v/>
      </c>
    </row>
    <row r="131" customFormat="false" ht="12.75" hidden="false" customHeight="false" outlineLevel="0" collapsed="false">
      <c r="A131" s="1017" t="str">
        <f aca="false">CONCATENATE(B131,C131,D131,E131,F131,G131,H131)</f>
        <v/>
      </c>
      <c r="B131" s="1001"/>
      <c r="C131" s="1001"/>
      <c r="D131" s="1001"/>
      <c r="E131" s="1001"/>
      <c r="F131" s="1001"/>
      <c r="G131" s="1001"/>
      <c r="H131" s="1001"/>
      <c r="I131" s="1020"/>
      <c r="J131" s="1021"/>
      <c r="K131" s="1021"/>
      <c r="L131" s="1023"/>
      <c r="M131" s="1024"/>
      <c r="O131" s="1" t="n">
        <f aca="false">+O130+1</f>
        <v>129</v>
      </c>
      <c r="P131" s="978" t="str">
        <f aca="false">IFERROR(VLOOKUP(O130,X:AF,9,FALSE()),"")</f>
        <v/>
      </c>
      <c r="Q131" s="978" t="str">
        <f aca="false">IFERROR(VLOOKUP(O131,Y:AG,9,FALSE()),"")</f>
        <v/>
      </c>
      <c r="R131" s="978" t="str">
        <f aca="false">IFERROR(VLOOKUP(O131,Z:AH,9,FALSE()),"")</f>
        <v/>
      </c>
      <c r="S131" s="978" t="str">
        <f aca="false">IFERROR(VLOOKUP($O131,AA:AI,9,FALSE()),"")</f>
        <v/>
      </c>
      <c r="T131" s="978" t="str">
        <f aca="false">IFERROR(VLOOKUP($O131,AB:AJ,9,FALSE()),"")</f>
        <v/>
      </c>
      <c r="U131" s="978" t="str">
        <f aca="false">IFERROR(VLOOKUP($O131,AC:AK,9,FALSE()),"")</f>
        <v/>
      </c>
      <c r="V131" s="978" t="str">
        <f aca="false">IFERROR(VLOOKUP($O131,AD:AL,9,FALSE()),"")</f>
        <v/>
      </c>
      <c r="X131" s="1" t="str">
        <f aca="false">IF(AF131&lt;&gt;"",MAX(X$3:X130)+1,"")</f>
        <v/>
      </c>
      <c r="Y131" s="1" t="str">
        <f aca="false">IF(AG131&lt;&gt;"",MAX(Y$3:Y130)+1,"")</f>
        <v/>
      </c>
      <c r="Z131" s="1" t="str">
        <f aca="false">IF(AH131&lt;&gt;"",MAX(Z$3:Z130)+1,"")</f>
        <v/>
      </c>
      <c r="AA131" s="1" t="str">
        <f aca="false">IF(AI131&lt;&gt;"",MAX(AA$3:AA130)+1,"")</f>
        <v/>
      </c>
      <c r="AB131" s="1" t="str">
        <f aca="false">IF(AJ131&lt;&gt;"",MAX(AB$3:AB130)+1,"")</f>
        <v/>
      </c>
      <c r="AC131" s="1" t="str">
        <f aca="false">IF(AK131&lt;&gt;"",MAX(AC$3:AC130)+1,"")</f>
        <v/>
      </c>
      <c r="AD131" s="1" t="str">
        <f aca="false">IF(AL131&lt;&gt;"",MAX(AD$3:AD130)+1,"")</f>
        <v/>
      </c>
      <c r="AF131" s="1" t="str">
        <f aca="false">IF(B131="","",IF(COUNTIF(AF$3:$AI130,B131)=0,B131,""))</f>
        <v/>
      </c>
      <c r="AG131" s="1" t="str">
        <f aca="false">IF(C131&lt;&gt;"",IF(B131="","",IF($B131='Determinazione classe'!$D$57,IF(COUNTIF(AG$3:$AG130,$C131)=0,$C131,""),"")),"")</f>
        <v/>
      </c>
      <c r="AH131" s="1" t="str">
        <f aca="false">IF(D131&lt;&gt;"",IF(B131="","",IF(AND($B131='Determinazione classe'!$D$57,$C131='Determinazione classe'!$D$58),IF(COUNTIF(AH$3:AH130,$D131)=0,$D131,""),"")),"")</f>
        <v/>
      </c>
      <c r="AI131" s="1" t="str">
        <f aca="false">IF(E131&lt;&gt;"",IF(B131="","",IF(AND($B131='Determinazione classe'!$D$57,$C131='Determinazione classe'!$D$58,$D131='Determinazione classe'!$D$59),IF(COUNTIF(AI$3:AI130,$E131)=0,$E131,""),"")),"")</f>
        <v/>
      </c>
      <c r="AJ131" s="1" t="str">
        <f aca="false">IF(F131&lt;&gt;"",IF(B131="","",IF(AND($B131='Determinazione classe'!$D$57,$C131='Determinazione classe'!$D$58,$D131='Determinazione classe'!$D$59,$E131='Determinazione classe'!$D$60),IF(COUNTIF(AJ$3:AJ130,$F131)=0,$F131,""),"")),"")</f>
        <v/>
      </c>
      <c r="AK131" s="1" t="str">
        <f aca="false">IF(G131&lt;&gt;"",IF(B131="","",IF(AND($B131='Determinazione classe'!$D$57,$C131='Determinazione classe'!$D$58,$D131='Determinazione classe'!$D$59,$E131='Determinazione classe'!$D$60,$F131='Determinazione classe'!$D$61),IF(COUNTIF(AK$3:AK130,$G131)=0,$G131,""),"")),"")</f>
        <v/>
      </c>
      <c r="AL131" s="1" t="str">
        <f aca="false">IF(H131&lt;&gt;"",IF(B131="","",IF(AND($B131='Determinazione classe'!$D$57,$C131='Determinazione classe'!$D$58,$D131='Determinazione classe'!$D$59,$E131='Determinazione classe'!$D$60,$F131='Determinazione classe'!$D$61,$G131='Determinazione classe'!$D$62),IF(COUNTIF(AL$3:AL130,$H131)=0,$H131,""),"")),"")</f>
        <v/>
      </c>
      <c r="AR131" s="1" t="n">
        <f aca="false">+AR130+1</f>
        <v>129</v>
      </c>
      <c r="AS131" s="978" t="str">
        <f aca="false">IFERROR(VLOOKUP(AR131,BC:BK,9,FALSE()),"")</f>
        <v/>
      </c>
      <c r="AT131" s="978" t="str">
        <f aca="false">IFERROR(VLOOKUP($O131,BD:BL,9,FALSE()),"")</f>
        <v/>
      </c>
      <c r="AU131" s="978" t="str">
        <f aca="false">IFERROR(VLOOKUP($O131,BE:BM,9,FALSE()),"")</f>
        <v/>
      </c>
      <c r="AV131" s="978" t="str">
        <f aca="false">IFERROR(VLOOKUP($O131,BF:BN,9,FALSE()),"")</f>
        <v/>
      </c>
      <c r="AW131" s="978" t="str">
        <f aca="false">IFERROR(VLOOKUP($O131,BG:BO,9,FALSE()),"")</f>
        <v/>
      </c>
      <c r="AX131" s="978" t="str">
        <f aca="false">IFERROR(VLOOKUP($O131,BH:BP,9,FALSE()),"")</f>
        <v/>
      </c>
      <c r="AY131" s="978" t="str">
        <f aca="false">IFERROR(VLOOKUP($O131,BI:BQ,9,FALSE()),"")</f>
        <v/>
      </c>
      <c r="BC131" s="1" t="str">
        <f aca="false">IF(BK131&lt;&gt;"",MAX(BC$3:BC130)+1,"")</f>
        <v/>
      </c>
      <c r="BD131" s="1" t="str">
        <f aca="false">IF(BL131&lt;&gt;"",MAX(BD$3:BD130)+1,"")</f>
        <v/>
      </c>
      <c r="BE131" s="1" t="str">
        <f aca="false">IF(BM131&lt;&gt;"",MAX(BE$3:BE130)+1,"")</f>
        <v/>
      </c>
      <c r="BF131" s="1" t="str">
        <f aca="false">IF(BN131&lt;&gt;"",MAX(BF$3:BF130)+1,"")</f>
        <v/>
      </c>
      <c r="BG131" s="1" t="str">
        <f aca="false">IF(BO131&lt;&gt;"",MAX(BG$3:BG130)+1,"")</f>
        <v/>
      </c>
      <c r="BH131" s="1" t="str">
        <f aca="false">IF(BP131&lt;&gt;"",MAX(BH$3:BH130)+1,"")</f>
        <v/>
      </c>
      <c r="BI131" s="1" t="str">
        <f aca="false">IF(BQ131&lt;&gt;"",MAX(BI$3:BI130)+1,"")</f>
        <v/>
      </c>
      <c r="BK131" s="1" t="str">
        <f aca="false">IF(B131&lt;&gt;"",IF(COUNTIF(BK$3:BK130,B131)&gt;0,"",B131),"")</f>
        <v/>
      </c>
      <c r="BL131" s="1" t="str">
        <f aca="false">IF(C131&lt;&gt;"",IF(COUNTIF(BL$3:BL130,C131)&gt;0,"",C131),"")</f>
        <v/>
      </c>
      <c r="BM131" s="1" t="str">
        <f aca="false">IF(D131&lt;&gt;"",IF(COUNTIF(BM$3:BM130,D131)&gt;0,"",D131),"")</f>
        <v/>
      </c>
      <c r="BN131" s="1" t="str">
        <f aca="false">IF(E131&lt;&gt;"",IF(COUNTIF(BN$3:BN130,E131)&gt;0,"",E131),"")</f>
        <v/>
      </c>
      <c r="BO131" s="1" t="str">
        <f aca="false">IF(F131&lt;&gt;"",IF(COUNTIF(BO$3:BO130,F131)&gt;0,"",F131),"")</f>
        <v/>
      </c>
      <c r="BP131" s="1" t="str">
        <f aca="false">IF(G131&lt;&gt;"",IF(COUNTIF(BP$3:BP130,G131)&gt;0,"",G131),"")</f>
        <v/>
      </c>
      <c r="BQ131" s="1" t="str">
        <f aca="false">IF(H131&lt;&gt;"",IF(COUNTIF(BQ$3:BQ130,H131)&gt;0,"",H131),"")</f>
        <v/>
      </c>
    </row>
    <row r="132" customFormat="false" ht="12.75" hidden="false" customHeight="false" outlineLevel="0" collapsed="false">
      <c r="A132" s="1017" t="str">
        <f aca="false">CONCATENATE(B132,C132,D132,E132,F132,G132,H132)</f>
        <v/>
      </c>
      <c r="B132" s="1001"/>
      <c r="C132" s="1001"/>
      <c r="D132" s="1001"/>
      <c r="E132" s="1001"/>
      <c r="F132" s="1001"/>
      <c r="G132" s="1001"/>
      <c r="H132" s="1001"/>
      <c r="I132" s="1020"/>
      <c r="J132" s="1021"/>
      <c r="K132" s="1021"/>
      <c r="L132" s="1023"/>
      <c r="M132" s="1024"/>
      <c r="O132" s="1" t="n">
        <f aca="false">+O131+1</f>
        <v>130</v>
      </c>
      <c r="P132" s="978" t="str">
        <f aca="false">IFERROR(VLOOKUP(O131,X:AF,9,FALSE()),"")</f>
        <v/>
      </c>
      <c r="Q132" s="978" t="str">
        <f aca="false">IFERROR(VLOOKUP(O132,Y:AG,9,FALSE()),"")</f>
        <v/>
      </c>
      <c r="R132" s="978" t="str">
        <f aca="false">IFERROR(VLOOKUP(O132,Z:AH,9,FALSE()),"")</f>
        <v/>
      </c>
      <c r="S132" s="978" t="str">
        <f aca="false">IFERROR(VLOOKUP($O132,AA:AI,9,FALSE()),"")</f>
        <v/>
      </c>
      <c r="T132" s="978" t="str">
        <f aca="false">IFERROR(VLOOKUP($O132,AB:AJ,9,FALSE()),"")</f>
        <v/>
      </c>
      <c r="U132" s="978" t="str">
        <f aca="false">IFERROR(VLOOKUP($O132,AC:AK,9,FALSE()),"")</f>
        <v/>
      </c>
      <c r="V132" s="978" t="str">
        <f aca="false">IFERROR(VLOOKUP($O132,AD:AL,9,FALSE()),"")</f>
        <v/>
      </c>
      <c r="X132" s="1" t="str">
        <f aca="false">IF(AF132&lt;&gt;"",MAX(X$3:X131)+1,"")</f>
        <v/>
      </c>
      <c r="Y132" s="1" t="str">
        <f aca="false">IF(AG132&lt;&gt;"",MAX(Y$3:Y131)+1,"")</f>
        <v/>
      </c>
      <c r="Z132" s="1" t="str">
        <f aca="false">IF(AH132&lt;&gt;"",MAX(Z$3:Z131)+1,"")</f>
        <v/>
      </c>
      <c r="AA132" s="1" t="str">
        <f aca="false">IF(AI132&lt;&gt;"",MAX(AA$3:AA131)+1,"")</f>
        <v/>
      </c>
      <c r="AB132" s="1" t="str">
        <f aca="false">IF(AJ132&lt;&gt;"",MAX(AB$3:AB131)+1,"")</f>
        <v/>
      </c>
      <c r="AC132" s="1" t="str">
        <f aca="false">IF(AK132&lt;&gt;"",MAX(AC$3:AC131)+1,"")</f>
        <v/>
      </c>
      <c r="AD132" s="1" t="str">
        <f aca="false">IF(AL132&lt;&gt;"",MAX(AD$3:AD131)+1,"")</f>
        <v/>
      </c>
      <c r="AF132" s="1" t="str">
        <f aca="false">IF(B132="","",IF(COUNTIF(AF$3:$AI131,B132)=0,B132,""))</f>
        <v/>
      </c>
      <c r="AG132" s="1" t="str">
        <f aca="false">IF(C132&lt;&gt;"",IF(B132="","",IF($B132='Determinazione classe'!$D$57,IF(COUNTIF(AG$3:$AG131,$C132)=0,$C132,""),"")),"")</f>
        <v/>
      </c>
      <c r="AH132" s="1" t="str">
        <f aca="false">IF(D132&lt;&gt;"",IF(B132="","",IF(AND($B132='Determinazione classe'!$D$57,$C132='Determinazione classe'!$D$58),IF(COUNTIF(AH$3:AH131,$D132)=0,$D132,""),"")),"")</f>
        <v/>
      </c>
      <c r="AI132" s="1" t="str">
        <f aca="false">IF(E132&lt;&gt;"",IF(B132="","",IF(AND($B132='Determinazione classe'!$D$57,$C132='Determinazione classe'!$D$58,$D132='Determinazione classe'!$D$59),IF(COUNTIF(AI$3:AI131,$E132)=0,$E132,""),"")),"")</f>
        <v/>
      </c>
      <c r="AJ132" s="1" t="str">
        <f aca="false">IF(F132&lt;&gt;"",IF(B132="","",IF(AND($B132='Determinazione classe'!$D$57,$C132='Determinazione classe'!$D$58,$D132='Determinazione classe'!$D$59,$E132='Determinazione classe'!$D$60),IF(COUNTIF(AJ$3:AJ131,$F132)=0,$F132,""),"")),"")</f>
        <v/>
      </c>
      <c r="AK132" s="1" t="str">
        <f aca="false">IF(G132&lt;&gt;"",IF(B132="","",IF(AND($B132='Determinazione classe'!$D$57,$C132='Determinazione classe'!$D$58,$D132='Determinazione classe'!$D$59,$E132='Determinazione classe'!$D$60,$F132='Determinazione classe'!$D$61),IF(COUNTIF(AK$3:AK131,$G132)=0,$G132,""),"")),"")</f>
        <v/>
      </c>
      <c r="AL132" s="1" t="str">
        <f aca="false">IF(H132&lt;&gt;"",IF(B132="","",IF(AND($B132='Determinazione classe'!$D$57,$C132='Determinazione classe'!$D$58,$D132='Determinazione classe'!$D$59,$E132='Determinazione classe'!$D$60,$F132='Determinazione classe'!$D$61,$G132='Determinazione classe'!$D$62),IF(COUNTIF(AL$3:AL131,$H132)=0,$H132,""),"")),"")</f>
        <v/>
      </c>
      <c r="AR132" s="1" t="n">
        <f aca="false">+AR131+1</f>
        <v>130</v>
      </c>
      <c r="AS132" s="978" t="str">
        <f aca="false">IFERROR(VLOOKUP(AR132,BC:BK,9,FALSE()),"")</f>
        <v/>
      </c>
      <c r="AT132" s="978" t="str">
        <f aca="false">IFERROR(VLOOKUP($O132,BD:BL,9,FALSE()),"")</f>
        <v/>
      </c>
      <c r="AU132" s="978" t="str">
        <f aca="false">IFERROR(VLOOKUP($O132,BE:BM,9,FALSE()),"")</f>
        <v/>
      </c>
      <c r="AV132" s="978" t="str">
        <f aca="false">IFERROR(VLOOKUP($O132,BF:BN,9,FALSE()),"")</f>
        <v/>
      </c>
      <c r="AW132" s="978" t="str">
        <f aca="false">IFERROR(VLOOKUP($O132,BG:BO,9,FALSE()),"")</f>
        <v/>
      </c>
      <c r="AX132" s="978" t="str">
        <f aca="false">IFERROR(VLOOKUP($O132,BH:BP,9,FALSE()),"")</f>
        <v/>
      </c>
      <c r="AY132" s="978" t="str">
        <f aca="false">IFERROR(VLOOKUP($O132,BI:BQ,9,FALSE()),"")</f>
        <v/>
      </c>
      <c r="BC132" s="1" t="str">
        <f aca="false">IF(BK132&lt;&gt;"",MAX(BC$3:BC131)+1,"")</f>
        <v/>
      </c>
      <c r="BD132" s="1" t="str">
        <f aca="false">IF(BL132&lt;&gt;"",MAX(BD$3:BD131)+1,"")</f>
        <v/>
      </c>
      <c r="BE132" s="1" t="str">
        <f aca="false">IF(BM132&lt;&gt;"",MAX(BE$3:BE131)+1,"")</f>
        <v/>
      </c>
      <c r="BF132" s="1" t="str">
        <f aca="false">IF(BN132&lt;&gt;"",MAX(BF$3:BF131)+1,"")</f>
        <v/>
      </c>
      <c r="BG132" s="1" t="str">
        <f aca="false">IF(BO132&lt;&gt;"",MAX(BG$3:BG131)+1,"")</f>
        <v/>
      </c>
      <c r="BH132" s="1" t="str">
        <f aca="false">IF(BP132&lt;&gt;"",MAX(BH$3:BH131)+1,"")</f>
        <v/>
      </c>
      <c r="BI132" s="1" t="str">
        <f aca="false">IF(BQ132&lt;&gt;"",MAX(BI$3:BI131)+1,"")</f>
        <v/>
      </c>
      <c r="BK132" s="1" t="str">
        <f aca="false">IF(B132&lt;&gt;"",IF(COUNTIF(BK$3:BK131,B132)&gt;0,"",B132),"")</f>
        <v/>
      </c>
      <c r="BL132" s="1" t="str">
        <f aca="false">IF(C132&lt;&gt;"",IF(COUNTIF(BL$3:BL131,C132)&gt;0,"",C132),"")</f>
        <v/>
      </c>
      <c r="BM132" s="1" t="str">
        <f aca="false">IF(D132&lt;&gt;"",IF(COUNTIF(BM$3:BM131,D132)&gt;0,"",D132),"")</f>
        <v/>
      </c>
      <c r="BN132" s="1" t="str">
        <f aca="false">IF(E132&lt;&gt;"",IF(COUNTIF(BN$3:BN131,E132)&gt;0,"",E132),"")</f>
        <v/>
      </c>
      <c r="BO132" s="1" t="str">
        <f aca="false">IF(F132&lt;&gt;"",IF(COUNTIF(BO$3:BO131,F132)&gt;0,"",F132),"")</f>
        <v/>
      </c>
      <c r="BP132" s="1" t="str">
        <f aca="false">IF(G132&lt;&gt;"",IF(COUNTIF(BP$3:BP131,G132)&gt;0,"",G132),"")</f>
        <v/>
      </c>
      <c r="BQ132" s="1" t="str">
        <f aca="false">IF(H132&lt;&gt;"",IF(COUNTIF(BQ$3:BQ131,H132)&gt;0,"",H132),"")</f>
        <v/>
      </c>
    </row>
    <row r="133" customFormat="false" ht="12.75" hidden="false" customHeight="false" outlineLevel="0" collapsed="false">
      <c r="A133" s="1017" t="str">
        <f aca="false">CONCATENATE(B133,C133,D133,E133,F133,G133,H133)</f>
        <v/>
      </c>
      <c r="B133" s="1001"/>
      <c r="C133" s="1001"/>
      <c r="D133" s="1001"/>
      <c r="E133" s="1001"/>
      <c r="F133" s="1001"/>
      <c r="G133" s="1001"/>
      <c r="H133" s="1001"/>
      <c r="I133" s="1020"/>
      <c r="J133" s="1021"/>
      <c r="K133" s="1021"/>
      <c r="L133" s="1023"/>
      <c r="M133" s="1024"/>
      <c r="O133" s="1" t="n">
        <f aca="false">+O132+1</f>
        <v>131</v>
      </c>
      <c r="P133" s="978" t="str">
        <f aca="false">IFERROR(VLOOKUP(O132,X:AF,9,FALSE()),"")</f>
        <v/>
      </c>
      <c r="Q133" s="978" t="str">
        <f aca="false">IFERROR(VLOOKUP(O133,Y:AG,9,FALSE()),"")</f>
        <v/>
      </c>
      <c r="R133" s="978" t="str">
        <f aca="false">IFERROR(VLOOKUP(O133,Z:AH,9,FALSE()),"")</f>
        <v/>
      </c>
      <c r="S133" s="978" t="str">
        <f aca="false">IFERROR(VLOOKUP($O133,AA:AI,9,FALSE()),"")</f>
        <v/>
      </c>
      <c r="T133" s="978" t="str">
        <f aca="false">IFERROR(VLOOKUP($O133,AB:AJ,9,FALSE()),"")</f>
        <v/>
      </c>
      <c r="U133" s="978" t="str">
        <f aca="false">IFERROR(VLOOKUP($O133,AC:AK,9,FALSE()),"")</f>
        <v/>
      </c>
      <c r="V133" s="978" t="str">
        <f aca="false">IFERROR(VLOOKUP($O133,AD:AL,9,FALSE()),"")</f>
        <v/>
      </c>
      <c r="X133" s="1" t="str">
        <f aca="false">IF(AF133&lt;&gt;"",MAX(X$3:X132)+1,"")</f>
        <v/>
      </c>
      <c r="Y133" s="1" t="str">
        <f aca="false">IF(AG133&lt;&gt;"",MAX(Y$3:Y132)+1,"")</f>
        <v/>
      </c>
      <c r="Z133" s="1" t="str">
        <f aca="false">IF(AH133&lt;&gt;"",MAX(Z$3:Z132)+1,"")</f>
        <v/>
      </c>
      <c r="AA133" s="1" t="str">
        <f aca="false">IF(AI133&lt;&gt;"",MAX(AA$3:AA132)+1,"")</f>
        <v/>
      </c>
      <c r="AB133" s="1" t="str">
        <f aca="false">IF(AJ133&lt;&gt;"",MAX(AB$3:AB132)+1,"")</f>
        <v/>
      </c>
      <c r="AC133" s="1" t="str">
        <f aca="false">IF(AK133&lt;&gt;"",MAX(AC$3:AC132)+1,"")</f>
        <v/>
      </c>
      <c r="AD133" s="1" t="str">
        <f aca="false">IF(AL133&lt;&gt;"",MAX(AD$3:AD132)+1,"")</f>
        <v/>
      </c>
      <c r="AF133" s="1" t="str">
        <f aca="false">IF(B133="","",IF(COUNTIF(AF$3:$AI132,B133)=0,B133,""))</f>
        <v/>
      </c>
      <c r="AG133" s="1" t="str">
        <f aca="false">IF(C133&lt;&gt;"",IF(B133="","",IF($B133='Determinazione classe'!$D$57,IF(COUNTIF(AG$3:$AG132,$C133)=0,$C133,""),"")),"")</f>
        <v/>
      </c>
      <c r="AH133" s="1" t="str">
        <f aca="false">IF(D133&lt;&gt;"",IF(B133="","",IF(AND($B133='Determinazione classe'!$D$57,$C133='Determinazione classe'!$D$58),IF(COUNTIF(AH$3:AH132,$D133)=0,$D133,""),"")),"")</f>
        <v/>
      </c>
      <c r="AI133" s="1" t="str">
        <f aca="false">IF(E133&lt;&gt;"",IF(B133="","",IF(AND($B133='Determinazione classe'!$D$57,$C133='Determinazione classe'!$D$58,$D133='Determinazione classe'!$D$59),IF(COUNTIF(AI$3:AI132,$E133)=0,$E133,""),"")),"")</f>
        <v/>
      </c>
      <c r="AJ133" s="1" t="str">
        <f aca="false">IF(F133&lt;&gt;"",IF(B133="","",IF(AND($B133='Determinazione classe'!$D$57,$C133='Determinazione classe'!$D$58,$D133='Determinazione classe'!$D$59,$E133='Determinazione classe'!$D$60),IF(COUNTIF(AJ$3:AJ132,$F133)=0,$F133,""),"")),"")</f>
        <v/>
      </c>
      <c r="AK133" s="1" t="str">
        <f aca="false">IF(G133&lt;&gt;"",IF(B133="","",IF(AND($B133='Determinazione classe'!$D$57,$C133='Determinazione classe'!$D$58,$D133='Determinazione classe'!$D$59,$E133='Determinazione classe'!$D$60,$F133='Determinazione classe'!$D$61),IF(COUNTIF(AK$3:AK132,$G133)=0,$G133,""),"")),"")</f>
        <v/>
      </c>
      <c r="AL133" s="1" t="str">
        <f aca="false">IF(H133&lt;&gt;"",IF(B133="","",IF(AND($B133='Determinazione classe'!$D$57,$C133='Determinazione classe'!$D$58,$D133='Determinazione classe'!$D$59,$E133='Determinazione classe'!$D$60,$F133='Determinazione classe'!$D$61,$G133='Determinazione classe'!$D$62),IF(COUNTIF(AL$3:AL132,$H133)=0,$H133,""),"")),"")</f>
        <v/>
      </c>
      <c r="AR133" s="1" t="n">
        <f aca="false">+AR132+1</f>
        <v>131</v>
      </c>
      <c r="AS133" s="978" t="str">
        <f aca="false">IFERROR(VLOOKUP(AR133,BC:BK,9,FALSE()),"")</f>
        <v/>
      </c>
      <c r="AT133" s="978" t="str">
        <f aca="false">IFERROR(VLOOKUP($O133,BD:BL,9,FALSE()),"")</f>
        <v/>
      </c>
      <c r="AU133" s="978" t="str">
        <f aca="false">IFERROR(VLOOKUP($O133,BE:BM,9,FALSE()),"")</f>
        <v/>
      </c>
      <c r="AV133" s="978" t="str">
        <f aca="false">IFERROR(VLOOKUP($O133,BF:BN,9,FALSE()),"")</f>
        <v/>
      </c>
      <c r="AW133" s="978" t="str">
        <f aca="false">IFERROR(VLOOKUP($O133,BG:BO,9,FALSE()),"")</f>
        <v/>
      </c>
      <c r="AX133" s="978" t="str">
        <f aca="false">IFERROR(VLOOKUP($O133,BH:BP,9,FALSE()),"")</f>
        <v/>
      </c>
      <c r="AY133" s="978" t="str">
        <f aca="false">IFERROR(VLOOKUP($O133,BI:BQ,9,FALSE()),"")</f>
        <v/>
      </c>
      <c r="BC133" s="1" t="str">
        <f aca="false">IF(BK133&lt;&gt;"",MAX(BC$3:BC132)+1,"")</f>
        <v/>
      </c>
      <c r="BD133" s="1" t="str">
        <f aca="false">IF(BL133&lt;&gt;"",MAX(BD$3:BD132)+1,"")</f>
        <v/>
      </c>
      <c r="BE133" s="1" t="str">
        <f aca="false">IF(BM133&lt;&gt;"",MAX(BE$3:BE132)+1,"")</f>
        <v/>
      </c>
      <c r="BF133" s="1" t="str">
        <f aca="false">IF(BN133&lt;&gt;"",MAX(BF$3:BF132)+1,"")</f>
        <v/>
      </c>
      <c r="BG133" s="1" t="str">
        <f aca="false">IF(BO133&lt;&gt;"",MAX(BG$3:BG132)+1,"")</f>
        <v/>
      </c>
      <c r="BH133" s="1" t="str">
        <f aca="false">IF(BP133&lt;&gt;"",MAX(BH$3:BH132)+1,"")</f>
        <v/>
      </c>
      <c r="BI133" s="1" t="str">
        <f aca="false">IF(BQ133&lt;&gt;"",MAX(BI$3:BI132)+1,"")</f>
        <v/>
      </c>
      <c r="BK133" s="1" t="str">
        <f aca="false">IF(B133&lt;&gt;"",IF(COUNTIF(BK$3:BK132,B133)&gt;0,"",B133),"")</f>
        <v/>
      </c>
      <c r="BL133" s="1" t="str">
        <f aca="false">IF(C133&lt;&gt;"",IF(COUNTIF(BL$3:BL132,C133)&gt;0,"",C133),"")</f>
        <v/>
      </c>
      <c r="BM133" s="1" t="str">
        <f aca="false">IF(D133&lt;&gt;"",IF(COUNTIF(BM$3:BM132,D133)&gt;0,"",D133),"")</f>
        <v/>
      </c>
      <c r="BN133" s="1" t="str">
        <f aca="false">IF(E133&lt;&gt;"",IF(COUNTIF(BN$3:BN132,E133)&gt;0,"",E133),"")</f>
        <v/>
      </c>
      <c r="BO133" s="1" t="str">
        <f aca="false">IF(F133&lt;&gt;"",IF(COUNTIF(BO$3:BO132,F133)&gt;0,"",F133),"")</f>
        <v/>
      </c>
      <c r="BP133" s="1" t="str">
        <f aca="false">IF(G133&lt;&gt;"",IF(COUNTIF(BP$3:BP132,G133)&gt;0,"",G133),"")</f>
        <v/>
      </c>
      <c r="BQ133" s="1" t="str">
        <f aca="false">IF(H133&lt;&gt;"",IF(COUNTIF(BQ$3:BQ132,H133)&gt;0,"",H133),"")</f>
        <v/>
      </c>
    </row>
    <row r="134" customFormat="false" ht="12.75" hidden="false" customHeight="false" outlineLevel="0" collapsed="false">
      <c r="A134" s="1017" t="str">
        <f aca="false">CONCATENATE(B134,C134,D134,E134,F134,G134,H134)</f>
        <v/>
      </c>
      <c r="B134" s="1001"/>
      <c r="C134" s="1001"/>
      <c r="D134" s="1001"/>
      <c r="E134" s="1001"/>
      <c r="F134" s="1001"/>
      <c r="G134" s="1001"/>
      <c r="H134" s="1001"/>
      <c r="I134" s="1020"/>
      <c r="J134" s="1021"/>
      <c r="K134" s="1021"/>
      <c r="L134" s="1023"/>
      <c r="M134" s="1024"/>
      <c r="O134" s="1" t="n">
        <f aca="false">+O133+1</f>
        <v>132</v>
      </c>
      <c r="P134" s="978" t="str">
        <f aca="false">IFERROR(VLOOKUP(O133,X:AF,9,FALSE()),"")</f>
        <v/>
      </c>
      <c r="Q134" s="978" t="str">
        <f aca="false">IFERROR(VLOOKUP(O134,Y:AG,9,FALSE()),"")</f>
        <v/>
      </c>
      <c r="R134" s="978" t="str">
        <f aca="false">IFERROR(VLOOKUP(O134,Z:AH,9,FALSE()),"")</f>
        <v/>
      </c>
      <c r="S134" s="978" t="str">
        <f aca="false">IFERROR(VLOOKUP($O134,AA:AI,9,FALSE()),"")</f>
        <v/>
      </c>
      <c r="T134" s="978" t="str">
        <f aca="false">IFERROR(VLOOKUP($O134,AB:AJ,9,FALSE()),"")</f>
        <v/>
      </c>
      <c r="U134" s="978" t="str">
        <f aca="false">IFERROR(VLOOKUP($O134,AC:AK,9,FALSE()),"")</f>
        <v/>
      </c>
      <c r="V134" s="978" t="str">
        <f aca="false">IFERROR(VLOOKUP($O134,AD:AL,9,FALSE()),"")</f>
        <v/>
      </c>
      <c r="X134" s="1" t="str">
        <f aca="false">IF(AF134&lt;&gt;"",MAX(X$3:X133)+1,"")</f>
        <v/>
      </c>
      <c r="Y134" s="1" t="str">
        <f aca="false">IF(AG134&lt;&gt;"",MAX(Y$3:Y133)+1,"")</f>
        <v/>
      </c>
      <c r="Z134" s="1" t="str">
        <f aca="false">IF(AH134&lt;&gt;"",MAX(Z$3:Z133)+1,"")</f>
        <v/>
      </c>
      <c r="AA134" s="1" t="str">
        <f aca="false">IF(AI134&lt;&gt;"",MAX(AA$3:AA133)+1,"")</f>
        <v/>
      </c>
      <c r="AB134" s="1" t="str">
        <f aca="false">IF(AJ134&lt;&gt;"",MAX(AB$3:AB133)+1,"")</f>
        <v/>
      </c>
      <c r="AC134" s="1" t="str">
        <f aca="false">IF(AK134&lt;&gt;"",MAX(AC$3:AC133)+1,"")</f>
        <v/>
      </c>
      <c r="AD134" s="1" t="str">
        <f aca="false">IF(AL134&lt;&gt;"",MAX(AD$3:AD133)+1,"")</f>
        <v/>
      </c>
      <c r="AF134" s="1" t="str">
        <f aca="false">IF(B134="","",IF(COUNTIF(AF$3:$AI133,B134)=0,B134,""))</f>
        <v/>
      </c>
      <c r="AG134" s="1" t="str">
        <f aca="false">IF(C134&lt;&gt;"",IF(B134="","",IF($B134='Determinazione classe'!$D$57,IF(COUNTIF(AG$3:$AG133,$C134)=0,$C134,""),"")),"")</f>
        <v/>
      </c>
      <c r="AH134" s="1" t="str">
        <f aca="false">IF(D134&lt;&gt;"",IF(B134="","",IF(AND($B134='Determinazione classe'!$D$57,$C134='Determinazione classe'!$D$58),IF(COUNTIF(AH$3:AH133,$D134)=0,$D134,""),"")),"")</f>
        <v/>
      </c>
      <c r="AI134" s="1" t="str">
        <f aca="false">IF(E134&lt;&gt;"",IF(B134="","",IF(AND($B134='Determinazione classe'!$D$57,$C134='Determinazione classe'!$D$58,$D134='Determinazione classe'!$D$59),IF(COUNTIF(AI$3:AI133,$E134)=0,$E134,""),"")),"")</f>
        <v/>
      </c>
      <c r="AJ134" s="1" t="str">
        <f aca="false">IF(F134&lt;&gt;"",IF(B134="","",IF(AND($B134='Determinazione classe'!$D$57,$C134='Determinazione classe'!$D$58,$D134='Determinazione classe'!$D$59,$E134='Determinazione classe'!$D$60),IF(COUNTIF(AJ$3:AJ133,$F134)=0,$F134,""),"")),"")</f>
        <v/>
      </c>
      <c r="AK134" s="1" t="str">
        <f aca="false">IF(G134&lt;&gt;"",IF(B134="","",IF(AND($B134='Determinazione classe'!$D$57,$C134='Determinazione classe'!$D$58,$D134='Determinazione classe'!$D$59,$E134='Determinazione classe'!$D$60,$F134='Determinazione classe'!$D$61),IF(COUNTIF(AK$3:AK133,$G134)=0,$G134,""),"")),"")</f>
        <v/>
      </c>
      <c r="AL134" s="1" t="str">
        <f aca="false">IF(H134&lt;&gt;"",IF(B134="","",IF(AND($B134='Determinazione classe'!$D$57,$C134='Determinazione classe'!$D$58,$D134='Determinazione classe'!$D$59,$E134='Determinazione classe'!$D$60,$F134='Determinazione classe'!$D$61,$G134='Determinazione classe'!$D$62),IF(COUNTIF(AL$3:AL133,$H134)=0,$H134,""),"")),"")</f>
        <v/>
      </c>
      <c r="AR134" s="1" t="n">
        <f aca="false">+AR133+1</f>
        <v>132</v>
      </c>
      <c r="AS134" s="978" t="str">
        <f aca="false">IFERROR(VLOOKUP(AR134,BC:BK,9,FALSE()),"")</f>
        <v/>
      </c>
      <c r="AT134" s="978" t="str">
        <f aca="false">IFERROR(VLOOKUP($O134,BD:BL,9,FALSE()),"")</f>
        <v/>
      </c>
      <c r="AU134" s="978" t="str">
        <f aca="false">IFERROR(VLOOKUP($O134,BE:BM,9,FALSE()),"")</f>
        <v/>
      </c>
      <c r="AV134" s="978" t="str">
        <f aca="false">IFERROR(VLOOKUP($O134,BF:BN,9,FALSE()),"")</f>
        <v/>
      </c>
      <c r="AW134" s="978" t="str">
        <f aca="false">IFERROR(VLOOKUP($O134,BG:BO,9,FALSE()),"")</f>
        <v/>
      </c>
      <c r="AX134" s="978" t="str">
        <f aca="false">IFERROR(VLOOKUP($O134,BH:BP,9,FALSE()),"")</f>
        <v/>
      </c>
      <c r="AY134" s="978" t="str">
        <f aca="false">IFERROR(VLOOKUP($O134,BI:BQ,9,FALSE()),"")</f>
        <v/>
      </c>
      <c r="BC134" s="1" t="str">
        <f aca="false">IF(BK134&lt;&gt;"",MAX(BC$3:BC133)+1,"")</f>
        <v/>
      </c>
      <c r="BD134" s="1" t="str">
        <f aca="false">IF(BL134&lt;&gt;"",MAX(BD$3:BD133)+1,"")</f>
        <v/>
      </c>
      <c r="BE134" s="1" t="str">
        <f aca="false">IF(BM134&lt;&gt;"",MAX(BE$3:BE133)+1,"")</f>
        <v/>
      </c>
      <c r="BF134" s="1" t="str">
        <f aca="false">IF(BN134&lt;&gt;"",MAX(BF$3:BF133)+1,"")</f>
        <v/>
      </c>
      <c r="BG134" s="1" t="str">
        <f aca="false">IF(BO134&lt;&gt;"",MAX(BG$3:BG133)+1,"")</f>
        <v/>
      </c>
      <c r="BH134" s="1" t="str">
        <f aca="false">IF(BP134&lt;&gt;"",MAX(BH$3:BH133)+1,"")</f>
        <v/>
      </c>
      <c r="BI134" s="1" t="str">
        <f aca="false">IF(BQ134&lt;&gt;"",MAX(BI$3:BI133)+1,"")</f>
        <v/>
      </c>
      <c r="BK134" s="1" t="str">
        <f aca="false">IF(B134&lt;&gt;"",IF(COUNTIF(BK$3:BK133,B134)&gt;0,"",B134),"")</f>
        <v/>
      </c>
      <c r="BL134" s="1" t="str">
        <f aca="false">IF(C134&lt;&gt;"",IF(COUNTIF(BL$3:BL133,C134)&gt;0,"",C134),"")</f>
        <v/>
      </c>
      <c r="BM134" s="1" t="str">
        <f aca="false">IF(D134&lt;&gt;"",IF(COUNTIF(BM$3:BM133,D134)&gt;0,"",D134),"")</f>
        <v/>
      </c>
      <c r="BN134" s="1" t="str">
        <f aca="false">IF(E134&lt;&gt;"",IF(COUNTIF(BN$3:BN133,E134)&gt;0,"",E134),"")</f>
        <v/>
      </c>
      <c r="BO134" s="1" t="str">
        <f aca="false">IF(F134&lt;&gt;"",IF(COUNTIF(BO$3:BO133,F134)&gt;0,"",F134),"")</f>
        <v/>
      </c>
      <c r="BP134" s="1" t="str">
        <f aca="false">IF(G134&lt;&gt;"",IF(COUNTIF(BP$3:BP133,G134)&gt;0,"",G134),"")</f>
        <v/>
      </c>
      <c r="BQ134" s="1" t="str">
        <f aca="false">IF(H134&lt;&gt;"",IF(COUNTIF(BQ$3:BQ133,H134)&gt;0,"",H134),"")</f>
        <v/>
      </c>
    </row>
    <row r="135" customFormat="false" ht="12.75" hidden="false" customHeight="false" outlineLevel="0" collapsed="false">
      <c r="A135" s="1017" t="str">
        <f aca="false">CONCATENATE(B135,C135,D135,E135,F135,G135,H135)</f>
        <v/>
      </c>
      <c r="B135" s="1001"/>
      <c r="C135" s="1001"/>
      <c r="D135" s="1001"/>
      <c r="E135" s="1001"/>
      <c r="F135" s="1001"/>
      <c r="G135" s="1001"/>
      <c r="H135" s="1001"/>
      <c r="I135" s="1020"/>
      <c r="J135" s="1021"/>
      <c r="K135" s="1021"/>
      <c r="L135" s="1023"/>
      <c r="M135" s="1024"/>
      <c r="O135" s="1" t="n">
        <f aca="false">+O134+1</f>
        <v>133</v>
      </c>
      <c r="P135" s="978" t="str">
        <f aca="false">IFERROR(VLOOKUP(O134,X:AF,9,FALSE()),"")</f>
        <v/>
      </c>
      <c r="Q135" s="978" t="str">
        <f aca="false">IFERROR(VLOOKUP(O135,Y:AG,9,FALSE()),"")</f>
        <v/>
      </c>
      <c r="R135" s="978" t="str">
        <f aca="false">IFERROR(VLOOKUP(O135,Z:AH,9,FALSE()),"")</f>
        <v/>
      </c>
      <c r="S135" s="978" t="str">
        <f aca="false">IFERROR(VLOOKUP($O135,AA:AI,9,FALSE()),"")</f>
        <v/>
      </c>
      <c r="T135" s="978" t="str">
        <f aca="false">IFERROR(VLOOKUP($O135,AB:AJ,9,FALSE()),"")</f>
        <v/>
      </c>
      <c r="U135" s="978" t="str">
        <f aca="false">IFERROR(VLOOKUP($O135,AC:AK,9,FALSE()),"")</f>
        <v/>
      </c>
      <c r="V135" s="978" t="str">
        <f aca="false">IFERROR(VLOOKUP($O135,AD:AL,9,FALSE()),"")</f>
        <v/>
      </c>
      <c r="X135" s="1" t="str">
        <f aca="false">IF(AF135&lt;&gt;"",MAX(X$3:X134)+1,"")</f>
        <v/>
      </c>
      <c r="Y135" s="1" t="str">
        <f aca="false">IF(AG135&lt;&gt;"",MAX(Y$3:Y134)+1,"")</f>
        <v/>
      </c>
      <c r="Z135" s="1" t="str">
        <f aca="false">IF(AH135&lt;&gt;"",MAX(Z$3:Z134)+1,"")</f>
        <v/>
      </c>
      <c r="AA135" s="1" t="str">
        <f aca="false">IF(AI135&lt;&gt;"",MAX(AA$3:AA134)+1,"")</f>
        <v/>
      </c>
      <c r="AB135" s="1" t="str">
        <f aca="false">IF(AJ135&lt;&gt;"",MAX(AB$3:AB134)+1,"")</f>
        <v/>
      </c>
      <c r="AC135" s="1" t="str">
        <f aca="false">IF(AK135&lt;&gt;"",MAX(AC$3:AC134)+1,"")</f>
        <v/>
      </c>
      <c r="AD135" s="1" t="str">
        <f aca="false">IF(AL135&lt;&gt;"",MAX(AD$3:AD134)+1,"")</f>
        <v/>
      </c>
      <c r="AF135" s="1" t="str">
        <f aca="false">IF(B135="","",IF(COUNTIF(AF$3:$AI134,B135)=0,B135,""))</f>
        <v/>
      </c>
      <c r="AG135" s="1" t="str">
        <f aca="false">IF(C135&lt;&gt;"",IF(B135="","",IF($B135='Determinazione classe'!$D$57,IF(COUNTIF(AG$3:$AG134,$C135)=0,$C135,""),"")),"")</f>
        <v/>
      </c>
      <c r="AH135" s="1" t="str">
        <f aca="false">IF(D135&lt;&gt;"",IF(B135="","",IF(AND($B135='Determinazione classe'!$D$57,$C135='Determinazione classe'!$D$58),IF(COUNTIF(AH$3:AH134,$D135)=0,$D135,""),"")),"")</f>
        <v/>
      </c>
      <c r="AI135" s="1" t="str">
        <f aca="false">IF(E135&lt;&gt;"",IF(B135="","",IF(AND($B135='Determinazione classe'!$D$57,$C135='Determinazione classe'!$D$58,$D135='Determinazione classe'!$D$59),IF(COUNTIF(AI$3:AI134,$E135)=0,$E135,""),"")),"")</f>
        <v/>
      </c>
      <c r="AJ135" s="1" t="str">
        <f aca="false">IF(F135&lt;&gt;"",IF(B135="","",IF(AND($B135='Determinazione classe'!$D$57,$C135='Determinazione classe'!$D$58,$D135='Determinazione classe'!$D$59,$E135='Determinazione classe'!$D$60),IF(COUNTIF(AJ$3:AJ134,$F135)=0,$F135,""),"")),"")</f>
        <v/>
      </c>
      <c r="AK135" s="1" t="str">
        <f aca="false">IF(G135&lt;&gt;"",IF(B135="","",IF(AND($B135='Determinazione classe'!$D$57,$C135='Determinazione classe'!$D$58,$D135='Determinazione classe'!$D$59,$E135='Determinazione classe'!$D$60,$F135='Determinazione classe'!$D$61),IF(COUNTIF(AK$3:AK134,$G135)=0,$G135,""),"")),"")</f>
        <v/>
      </c>
      <c r="AL135" s="1" t="str">
        <f aca="false">IF(H135&lt;&gt;"",IF(B135="","",IF(AND($B135='Determinazione classe'!$D$57,$C135='Determinazione classe'!$D$58,$D135='Determinazione classe'!$D$59,$E135='Determinazione classe'!$D$60,$F135='Determinazione classe'!$D$61,$G135='Determinazione classe'!$D$62),IF(COUNTIF(AL$3:AL134,$H135)=0,$H135,""),"")),"")</f>
        <v/>
      </c>
      <c r="AR135" s="1" t="n">
        <f aca="false">+AR134+1</f>
        <v>133</v>
      </c>
      <c r="AS135" s="978" t="str">
        <f aca="false">IFERROR(VLOOKUP(AR135,BC:BK,9,FALSE()),"")</f>
        <v/>
      </c>
      <c r="AT135" s="978" t="str">
        <f aca="false">IFERROR(VLOOKUP($O135,BD:BL,9,FALSE()),"")</f>
        <v/>
      </c>
      <c r="AU135" s="978" t="str">
        <f aca="false">IFERROR(VLOOKUP($O135,BE:BM,9,FALSE()),"")</f>
        <v/>
      </c>
      <c r="AV135" s="978" t="str">
        <f aca="false">IFERROR(VLOOKUP($O135,BF:BN,9,FALSE()),"")</f>
        <v/>
      </c>
      <c r="AW135" s="978" t="str">
        <f aca="false">IFERROR(VLOOKUP($O135,BG:BO,9,FALSE()),"")</f>
        <v/>
      </c>
      <c r="AX135" s="978" t="str">
        <f aca="false">IFERROR(VLOOKUP($O135,BH:BP,9,FALSE()),"")</f>
        <v/>
      </c>
      <c r="AY135" s="978" t="str">
        <f aca="false">IFERROR(VLOOKUP($O135,BI:BQ,9,FALSE()),"")</f>
        <v/>
      </c>
      <c r="BC135" s="1" t="str">
        <f aca="false">IF(BK135&lt;&gt;"",MAX(BC$3:BC134)+1,"")</f>
        <v/>
      </c>
      <c r="BD135" s="1" t="str">
        <f aca="false">IF(BL135&lt;&gt;"",MAX(BD$3:BD134)+1,"")</f>
        <v/>
      </c>
      <c r="BE135" s="1" t="str">
        <f aca="false">IF(BM135&lt;&gt;"",MAX(BE$3:BE134)+1,"")</f>
        <v/>
      </c>
      <c r="BF135" s="1" t="str">
        <f aca="false">IF(BN135&lt;&gt;"",MAX(BF$3:BF134)+1,"")</f>
        <v/>
      </c>
      <c r="BG135" s="1" t="str">
        <f aca="false">IF(BO135&lt;&gt;"",MAX(BG$3:BG134)+1,"")</f>
        <v/>
      </c>
      <c r="BH135" s="1" t="str">
        <f aca="false">IF(BP135&lt;&gt;"",MAX(BH$3:BH134)+1,"")</f>
        <v/>
      </c>
      <c r="BI135" s="1" t="str">
        <f aca="false">IF(BQ135&lt;&gt;"",MAX(BI$3:BI134)+1,"")</f>
        <v/>
      </c>
      <c r="BK135" s="1" t="str">
        <f aca="false">IF(B135&lt;&gt;"",IF(COUNTIF(BK$3:BK134,B135)&gt;0,"",B135),"")</f>
        <v/>
      </c>
      <c r="BL135" s="1" t="str">
        <f aca="false">IF(C135&lt;&gt;"",IF(COUNTIF(BL$3:BL134,C135)&gt;0,"",C135),"")</f>
        <v/>
      </c>
      <c r="BM135" s="1" t="str">
        <f aca="false">IF(D135&lt;&gt;"",IF(COUNTIF(BM$3:BM134,D135)&gt;0,"",D135),"")</f>
        <v/>
      </c>
      <c r="BN135" s="1" t="str">
        <f aca="false">IF(E135&lt;&gt;"",IF(COUNTIF(BN$3:BN134,E135)&gt;0,"",E135),"")</f>
        <v/>
      </c>
      <c r="BO135" s="1" t="str">
        <f aca="false">IF(F135&lt;&gt;"",IF(COUNTIF(BO$3:BO134,F135)&gt;0,"",F135),"")</f>
        <v/>
      </c>
      <c r="BP135" s="1" t="str">
        <f aca="false">IF(G135&lt;&gt;"",IF(COUNTIF(BP$3:BP134,G135)&gt;0,"",G135),"")</f>
        <v/>
      </c>
      <c r="BQ135" s="1" t="str">
        <f aca="false">IF(H135&lt;&gt;"",IF(COUNTIF(BQ$3:BQ134,H135)&gt;0,"",H135),"")</f>
        <v/>
      </c>
    </row>
    <row r="136" customFormat="false" ht="12.75" hidden="false" customHeight="false" outlineLevel="0" collapsed="false">
      <c r="A136" s="1017" t="str">
        <f aca="false">CONCATENATE(B136,C136,D136,E136,F136,G136,H136)</f>
        <v/>
      </c>
      <c r="B136" s="1001"/>
      <c r="C136" s="1001"/>
      <c r="D136" s="1001"/>
      <c r="E136" s="1001"/>
      <c r="F136" s="1001"/>
      <c r="G136" s="1001"/>
      <c r="H136" s="1001"/>
      <c r="I136" s="1020"/>
      <c r="J136" s="1021"/>
      <c r="K136" s="1021"/>
      <c r="L136" s="1023"/>
      <c r="M136" s="1024"/>
      <c r="O136" s="1" t="n">
        <f aca="false">+O135+1</f>
        <v>134</v>
      </c>
      <c r="P136" s="978" t="str">
        <f aca="false">IFERROR(VLOOKUP(O135,X:AF,9,FALSE()),"")</f>
        <v/>
      </c>
      <c r="Q136" s="978" t="str">
        <f aca="false">IFERROR(VLOOKUP(O136,Y:AG,9,FALSE()),"")</f>
        <v/>
      </c>
      <c r="R136" s="978" t="str">
        <f aca="false">IFERROR(VLOOKUP(O136,Z:AH,9,FALSE()),"")</f>
        <v/>
      </c>
      <c r="S136" s="978" t="str">
        <f aca="false">IFERROR(VLOOKUP($O136,AA:AI,9,FALSE()),"")</f>
        <v/>
      </c>
      <c r="T136" s="978" t="str">
        <f aca="false">IFERROR(VLOOKUP($O136,AB:AJ,9,FALSE()),"")</f>
        <v/>
      </c>
      <c r="U136" s="978" t="str">
        <f aca="false">IFERROR(VLOOKUP($O136,AC:AK,9,FALSE()),"")</f>
        <v/>
      </c>
      <c r="V136" s="978" t="str">
        <f aca="false">IFERROR(VLOOKUP($O136,AD:AL,9,FALSE()),"")</f>
        <v/>
      </c>
      <c r="X136" s="1" t="str">
        <f aca="false">IF(AF136&lt;&gt;"",MAX(X$3:X135)+1,"")</f>
        <v/>
      </c>
      <c r="Y136" s="1" t="str">
        <f aca="false">IF(AG136&lt;&gt;"",MAX(Y$3:Y135)+1,"")</f>
        <v/>
      </c>
      <c r="Z136" s="1" t="str">
        <f aca="false">IF(AH136&lt;&gt;"",MAX(Z$3:Z135)+1,"")</f>
        <v/>
      </c>
      <c r="AA136" s="1" t="str">
        <f aca="false">IF(AI136&lt;&gt;"",MAX(AA$3:AA135)+1,"")</f>
        <v/>
      </c>
      <c r="AB136" s="1" t="str">
        <f aca="false">IF(AJ136&lt;&gt;"",MAX(AB$3:AB135)+1,"")</f>
        <v/>
      </c>
      <c r="AC136" s="1" t="str">
        <f aca="false">IF(AK136&lt;&gt;"",MAX(AC$3:AC135)+1,"")</f>
        <v/>
      </c>
      <c r="AD136" s="1" t="str">
        <f aca="false">IF(AL136&lt;&gt;"",MAX(AD$3:AD135)+1,"")</f>
        <v/>
      </c>
      <c r="AF136" s="1" t="str">
        <f aca="false">IF(B136="","",IF(COUNTIF(AF$3:$AI135,B136)=0,B136,""))</f>
        <v/>
      </c>
      <c r="AG136" s="1" t="str">
        <f aca="false">IF(C136&lt;&gt;"",IF(B136="","",IF($B136='Determinazione classe'!$D$57,IF(COUNTIF(AG$3:$AG135,$C136)=0,$C136,""),"")),"")</f>
        <v/>
      </c>
      <c r="AH136" s="1" t="str">
        <f aca="false">IF(D136&lt;&gt;"",IF(B136="","",IF(AND($B136='Determinazione classe'!$D$57,$C136='Determinazione classe'!$D$58),IF(COUNTIF(AH$3:AH135,$D136)=0,$D136,""),"")),"")</f>
        <v/>
      </c>
      <c r="AI136" s="1" t="str">
        <f aca="false">IF(E136&lt;&gt;"",IF(B136="","",IF(AND($B136='Determinazione classe'!$D$57,$C136='Determinazione classe'!$D$58,$D136='Determinazione classe'!$D$59),IF(COUNTIF(AI$3:AI135,$E136)=0,$E136,""),"")),"")</f>
        <v/>
      </c>
      <c r="AJ136" s="1" t="str">
        <f aca="false">IF(F136&lt;&gt;"",IF(B136="","",IF(AND($B136='Determinazione classe'!$D$57,$C136='Determinazione classe'!$D$58,$D136='Determinazione classe'!$D$59,$E136='Determinazione classe'!$D$60),IF(COUNTIF(AJ$3:AJ135,$F136)=0,$F136,""),"")),"")</f>
        <v/>
      </c>
      <c r="AK136" s="1" t="str">
        <f aca="false">IF(G136&lt;&gt;"",IF(B136="","",IF(AND($B136='Determinazione classe'!$D$57,$C136='Determinazione classe'!$D$58,$D136='Determinazione classe'!$D$59,$E136='Determinazione classe'!$D$60,$F136='Determinazione classe'!$D$61),IF(COUNTIF(AK$3:AK135,$G136)=0,$G136,""),"")),"")</f>
        <v/>
      </c>
      <c r="AL136" s="1" t="str">
        <f aca="false">IF(H136&lt;&gt;"",IF(B136="","",IF(AND($B136='Determinazione classe'!$D$57,$C136='Determinazione classe'!$D$58,$D136='Determinazione classe'!$D$59,$E136='Determinazione classe'!$D$60,$F136='Determinazione classe'!$D$61,$G136='Determinazione classe'!$D$62),IF(COUNTIF(AL$3:AL135,$H136)=0,$H136,""),"")),"")</f>
        <v/>
      </c>
      <c r="AR136" s="1" t="n">
        <f aca="false">+AR135+1</f>
        <v>134</v>
      </c>
      <c r="AS136" s="978" t="str">
        <f aca="false">IFERROR(VLOOKUP(AR136,BC:BK,9,FALSE()),"")</f>
        <v/>
      </c>
      <c r="AT136" s="978" t="str">
        <f aca="false">IFERROR(VLOOKUP($O136,BD:BL,9,FALSE()),"")</f>
        <v/>
      </c>
      <c r="AU136" s="978" t="str">
        <f aca="false">IFERROR(VLOOKUP($O136,BE:BM,9,FALSE()),"")</f>
        <v/>
      </c>
      <c r="AV136" s="978" t="str">
        <f aca="false">IFERROR(VLOOKUP($O136,BF:BN,9,FALSE()),"")</f>
        <v/>
      </c>
      <c r="AW136" s="978" t="str">
        <f aca="false">IFERROR(VLOOKUP($O136,BG:BO,9,FALSE()),"")</f>
        <v/>
      </c>
      <c r="AX136" s="978" t="str">
        <f aca="false">IFERROR(VLOOKUP($O136,BH:BP,9,FALSE()),"")</f>
        <v/>
      </c>
      <c r="AY136" s="978" t="str">
        <f aca="false">IFERROR(VLOOKUP($O136,BI:BQ,9,FALSE()),"")</f>
        <v/>
      </c>
      <c r="BC136" s="1" t="str">
        <f aca="false">IF(BK136&lt;&gt;"",MAX(BC$3:BC135)+1,"")</f>
        <v/>
      </c>
      <c r="BD136" s="1" t="str">
        <f aca="false">IF(BL136&lt;&gt;"",MAX(BD$3:BD135)+1,"")</f>
        <v/>
      </c>
      <c r="BE136" s="1" t="str">
        <f aca="false">IF(BM136&lt;&gt;"",MAX(BE$3:BE135)+1,"")</f>
        <v/>
      </c>
      <c r="BF136" s="1" t="str">
        <f aca="false">IF(BN136&lt;&gt;"",MAX(BF$3:BF135)+1,"")</f>
        <v/>
      </c>
      <c r="BG136" s="1" t="str">
        <f aca="false">IF(BO136&lt;&gt;"",MAX(BG$3:BG135)+1,"")</f>
        <v/>
      </c>
      <c r="BH136" s="1" t="str">
        <f aca="false">IF(BP136&lt;&gt;"",MAX(BH$3:BH135)+1,"")</f>
        <v/>
      </c>
      <c r="BI136" s="1" t="str">
        <f aca="false">IF(BQ136&lt;&gt;"",MAX(BI$3:BI135)+1,"")</f>
        <v/>
      </c>
      <c r="BK136" s="1" t="str">
        <f aca="false">IF(B136&lt;&gt;"",IF(COUNTIF(BK$3:BK135,B136)&gt;0,"",B136),"")</f>
        <v/>
      </c>
      <c r="BL136" s="1" t="str">
        <f aca="false">IF(C136&lt;&gt;"",IF(COUNTIF(BL$3:BL135,C136)&gt;0,"",C136),"")</f>
        <v/>
      </c>
      <c r="BM136" s="1" t="str">
        <f aca="false">IF(D136&lt;&gt;"",IF(COUNTIF(BM$3:BM135,D136)&gt;0,"",D136),"")</f>
        <v/>
      </c>
      <c r="BN136" s="1" t="str">
        <f aca="false">IF(E136&lt;&gt;"",IF(COUNTIF(BN$3:BN135,E136)&gt;0,"",E136),"")</f>
        <v/>
      </c>
      <c r="BO136" s="1" t="str">
        <f aca="false">IF(F136&lt;&gt;"",IF(COUNTIF(BO$3:BO135,F136)&gt;0,"",F136),"")</f>
        <v/>
      </c>
      <c r="BP136" s="1" t="str">
        <f aca="false">IF(G136&lt;&gt;"",IF(COUNTIF(BP$3:BP135,G136)&gt;0,"",G136),"")</f>
        <v/>
      </c>
      <c r="BQ136" s="1" t="str">
        <f aca="false">IF(H136&lt;&gt;"",IF(COUNTIF(BQ$3:BQ135,H136)&gt;0,"",H136),"")</f>
        <v/>
      </c>
    </row>
    <row r="137" customFormat="false" ht="12.75" hidden="false" customHeight="false" outlineLevel="0" collapsed="false">
      <c r="A137" s="1017" t="str">
        <f aca="false">CONCATENATE(B137,C137,D137,E137,F137,G137,H137)</f>
        <v/>
      </c>
      <c r="B137" s="1001"/>
      <c r="C137" s="1001"/>
      <c r="D137" s="1001"/>
      <c r="E137" s="1001"/>
      <c r="F137" s="1001"/>
      <c r="G137" s="1001"/>
      <c r="H137" s="1001"/>
      <c r="I137" s="1020"/>
      <c r="J137" s="1021"/>
      <c r="K137" s="1021"/>
      <c r="L137" s="1023"/>
      <c r="M137" s="1024"/>
      <c r="O137" s="1" t="n">
        <f aca="false">+O136+1</f>
        <v>135</v>
      </c>
      <c r="P137" s="978" t="str">
        <f aca="false">IFERROR(VLOOKUP(O136,X:AF,9,FALSE()),"")</f>
        <v/>
      </c>
      <c r="Q137" s="978" t="str">
        <f aca="false">IFERROR(VLOOKUP(O137,Y:AG,9,FALSE()),"")</f>
        <v/>
      </c>
      <c r="R137" s="978" t="str">
        <f aca="false">IFERROR(VLOOKUP(O137,Z:AH,9,FALSE()),"")</f>
        <v/>
      </c>
      <c r="S137" s="978" t="str">
        <f aca="false">IFERROR(VLOOKUP($O137,AA:AI,9,FALSE()),"")</f>
        <v/>
      </c>
      <c r="T137" s="978" t="str">
        <f aca="false">IFERROR(VLOOKUP($O137,AB:AJ,9,FALSE()),"")</f>
        <v/>
      </c>
      <c r="U137" s="978" t="str">
        <f aca="false">IFERROR(VLOOKUP($O137,AC:AK,9,FALSE()),"")</f>
        <v/>
      </c>
      <c r="V137" s="978" t="str">
        <f aca="false">IFERROR(VLOOKUP($O137,AD:AL,9,FALSE()),"")</f>
        <v/>
      </c>
      <c r="X137" s="1" t="str">
        <f aca="false">IF(AF137&lt;&gt;"",MAX(X$3:X136)+1,"")</f>
        <v/>
      </c>
      <c r="Y137" s="1" t="str">
        <f aca="false">IF(AG137&lt;&gt;"",MAX(Y$3:Y136)+1,"")</f>
        <v/>
      </c>
      <c r="Z137" s="1" t="str">
        <f aca="false">IF(AH137&lt;&gt;"",MAX(Z$3:Z136)+1,"")</f>
        <v/>
      </c>
      <c r="AA137" s="1" t="str">
        <f aca="false">IF(AI137&lt;&gt;"",MAX(AA$3:AA136)+1,"")</f>
        <v/>
      </c>
      <c r="AB137" s="1" t="str">
        <f aca="false">IF(AJ137&lt;&gt;"",MAX(AB$3:AB136)+1,"")</f>
        <v/>
      </c>
      <c r="AC137" s="1" t="str">
        <f aca="false">IF(AK137&lt;&gt;"",MAX(AC$3:AC136)+1,"")</f>
        <v/>
      </c>
      <c r="AD137" s="1" t="str">
        <f aca="false">IF(AL137&lt;&gt;"",MAX(AD$3:AD136)+1,"")</f>
        <v/>
      </c>
      <c r="AF137" s="1" t="str">
        <f aca="false">IF(B137="","",IF(COUNTIF(AF$3:$AI136,B137)=0,B137,""))</f>
        <v/>
      </c>
      <c r="AG137" s="1" t="str">
        <f aca="false">IF(C137&lt;&gt;"",IF(B137="","",IF($B137='Determinazione classe'!$D$57,IF(COUNTIF(AG$3:$AG136,$C137)=0,$C137,""),"")),"")</f>
        <v/>
      </c>
      <c r="AH137" s="1" t="str">
        <f aca="false">IF(D137&lt;&gt;"",IF(B137="","",IF(AND($B137='Determinazione classe'!$D$57,$C137='Determinazione classe'!$D$58),IF(COUNTIF(AH$3:AH136,$D137)=0,$D137,""),"")),"")</f>
        <v/>
      </c>
      <c r="AI137" s="1" t="str">
        <f aca="false">IF(E137&lt;&gt;"",IF(B137="","",IF(AND($B137='Determinazione classe'!$D$57,$C137='Determinazione classe'!$D$58,$D137='Determinazione classe'!$D$59),IF(COUNTIF(AI$3:AI136,$E137)=0,$E137,""),"")),"")</f>
        <v/>
      </c>
      <c r="AJ137" s="1" t="str">
        <f aca="false">IF(F137&lt;&gt;"",IF(B137="","",IF(AND($B137='Determinazione classe'!$D$57,$C137='Determinazione classe'!$D$58,$D137='Determinazione classe'!$D$59,$E137='Determinazione classe'!$D$60),IF(COUNTIF(AJ$3:AJ136,$F137)=0,$F137,""),"")),"")</f>
        <v/>
      </c>
      <c r="AK137" s="1" t="str">
        <f aca="false">IF(G137&lt;&gt;"",IF(B137="","",IF(AND($B137='Determinazione classe'!$D$57,$C137='Determinazione classe'!$D$58,$D137='Determinazione classe'!$D$59,$E137='Determinazione classe'!$D$60,$F137='Determinazione classe'!$D$61),IF(COUNTIF(AK$3:AK136,$G137)=0,$G137,""),"")),"")</f>
        <v/>
      </c>
      <c r="AL137" s="1" t="str">
        <f aca="false">IF(H137&lt;&gt;"",IF(B137="","",IF(AND($B137='Determinazione classe'!$D$57,$C137='Determinazione classe'!$D$58,$D137='Determinazione classe'!$D$59,$E137='Determinazione classe'!$D$60,$F137='Determinazione classe'!$D$61,$G137='Determinazione classe'!$D$62),IF(COUNTIF(AL$3:AL136,$H137)=0,$H137,""),"")),"")</f>
        <v/>
      </c>
      <c r="AR137" s="1" t="n">
        <f aca="false">+AR136+1</f>
        <v>135</v>
      </c>
      <c r="AS137" s="978" t="str">
        <f aca="false">IFERROR(VLOOKUP(AR137,BC:BK,9,FALSE()),"")</f>
        <v/>
      </c>
      <c r="AT137" s="978" t="str">
        <f aca="false">IFERROR(VLOOKUP($O137,BD:BL,9,FALSE()),"")</f>
        <v/>
      </c>
      <c r="AU137" s="978" t="str">
        <f aca="false">IFERROR(VLOOKUP($O137,BE:BM,9,FALSE()),"")</f>
        <v/>
      </c>
      <c r="AV137" s="978" t="str">
        <f aca="false">IFERROR(VLOOKUP($O137,BF:BN,9,FALSE()),"")</f>
        <v/>
      </c>
      <c r="AW137" s="978" t="str">
        <f aca="false">IFERROR(VLOOKUP($O137,BG:BO,9,FALSE()),"")</f>
        <v/>
      </c>
      <c r="AX137" s="978" t="str">
        <f aca="false">IFERROR(VLOOKUP($O137,BH:BP,9,FALSE()),"")</f>
        <v/>
      </c>
      <c r="AY137" s="978" t="str">
        <f aca="false">IFERROR(VLOOKUP($O137,BI:BQ,9,FALSE()),"")</f>
        <v/>
      </c>
      <c r="BC137" s="1" t="str">
        <f aca="false">IF(BK137&lt;&gt;"",MAX(BC$3:BC136)+1,"")</f>
        <v/>
      </c>
      <c r="BD137" s="1" t="str">
        <f aca="false">IF(BL137&lt;&gt;"",MAX(BD$3:BD136)+1,"")</f>
        <v/>
      </c>
      <c r="BE137" s="1" t="str">
        <f aca="false">IF(BM137&lt;&gt;"",MAX(BE$3:BE136)+1,"")</f>
        <v/>
      </c>
      <c r="BF137" s="1" t="str">
        <f aca="false">IF(BN137&lt;&gt;"",MAX(BF$3:BF136)+1,"")</f>
        <v/>
      </c>
      <c r="BG137" s="1" t="str">
        <f aca="false">IF(BO137&lt;&gt;"",MAX(BG$3:BG136)+1,"")</f>
        <v/>
      </c>
      <c r="BH137" s="1" t="str">
        <f aca="false">IF(BP137&lt;&gt;"",MAX(BH$3:BH136)+1,"")</f>
        <v/>
      </c>
      <c r="BI137" s="1" t="str">
        <f aca="false">IF(BQ137&lt;&gt;"",MAX(BI$3:BI136)+1,"")</f>
        <v/>
      </c>
      <c r="BK137" s="1" t="str">
        <f aca="false">IF(B137&lt;&gt;"",IF(COUNTIF(BK$3:BK136,B137)&gt;0,"",B137),"")</f>
        <v/>
      </c>
      <c r="BL137" s="1" t="str">
        <f aca="false">IF(C137&lt;&gt;"",IF(COUNTIF(BL$3:BL136,C137)&gt;0,"",C137),"")</f>
        <v/>
      </c>
      <c r="BM137" s="1" t="str">
        <f aca="false">IF(D137&lt;&gt;"",IF(COUNTIF(BM$3:BM136,D137)&gt;0,"",D137),"")</f>
        <v/>
      </c>
      <c r="BN137" s="1" t="str">
        <f aca="false">IF(E137&lt;&gt;"",IF(COUNTIF(BN$3:BN136,E137)&gt;0,"",E137),"")</f>
        <v/>
      </c>
      <c r="BO137" s="1" t="str">
        <f aca="false">IF(F137&lt;&gt;"",IF(COUNTIF(BO$3:BO136,F137)&gt;0,"",F137),"")</f>
        <v/>
      </c>
      <c r="BP137" s="1" t="str">
        <f aca="false">IF(G137&lt;&gt;"",IF(COUNTIF(BP$3:BP136,G137)&gt;0,"",G137),"")</f>
        <v/>
      </c>
      <c r="BQ137" s="1" t="str">
        <f aca="false">IF(H137&lt;&gt;"",IF(COUNTIF(BQ$3:BQ136,H137)&gt;0,"",H137),"")</f>
        <v/>
      </c>
    </row>
    <row r="138" customFormat="false" ht="12.75" hidden="false" customHeight="false" outlineLevel="0" collapsed="false">
      <c r="A138" s="1017" t="str">
        <f aca="false">CONCATENATE(B138,C138,D138,E138,F138,G138,H138)</f>
        <v/>
      </c>
      <c r="B138" s="1001"/>
      <c r="C138" s="1001"/>
      <c r="D138" s="1001"/>
      <c r="E138" s="1001"/>
      <c r="F138" s="1001"/>
      <c r="G138" s="1001"/>
      <c r="H138" s="1001"/>
      <c r="I138" s="1020"/>
      <c r="J138" s="1021"/>
      <c r="K138" s="1021"/>
      <c r="L138" s="1023"/>
      <c r="M138" s="1024"/>
      <c r="O138" s="1" t="n">
        <f aca="false">+O137+1</f>
        <v>136</v>
      </c>
      <c r="P138" s="978" t="str">
        <f aca="false">IFERROR(VLOOKUP(O137,X:AF,9,FALSE()),"")</f>
        <v/>
      </c>
      <c r="Q138" s="978" t="str">
        <f aca="false">IFERROR(VLOOKUP(O138,Y:AG,9,FALSE()),"")</f>
        <v/>
      </c>
      <c r="R138" s="978" t="str">
        <f aca="false">IFERROR(VLOOKUP(O138,Z:AH,9,FALSE()),"")</f>
        <v/>
      </c>
      <c r="S138" s="978" t="str">
        <f aca="false">IFERROR(VLOOKUP($O138,AA:AI,9,FALSE()),"")</f>
        <v/>
      </c>
      <c r="T138" s="978" t="str">
        <f aca="false">IFERROR(VLOOKUP($O138,AB:AJ,9,FALSE()),"")</f>
        <v/>
      </c>
      <c r="U138" s="978" t="str">
        <f aca="false">IFERROR(VLOOKUP($O138,AC:AK,9,FALSE()),"")</f>
        <v/>
      </c>
      <c r="V138" s="978" t="str">
        <f aca="false">IFERROR(VLOOKUP($O138,AD:AL,9,FALSE()),"")</f>
        <v/>
      </c>
      <c r="X138" s="1" t="str">
        <f aca="false">IF(AF138&lt;&gt;"",MAX(X$3:X137)+1,"")</f>
        <v/>
      </c>
      <c r="Y138" s="1" t="str">
        <f aca="false">IF(AG138&lt;&gt;"",MAX(Y$3:Y137)+1,"")</f>
        <v/>
      </c>
      <c r="Z138" s="1" t="str">
        <f aca="false">IF(AH138&lt;&gt;"",MAX(Z$3:Z137)+1,"")</f>
        <v/>
      </c>
      <c r="AA138" s="1" t="str">
        <f aca="false">IF(AI138&lt;&gt;"",MAX(AA$3:AA137)+1,"")</f>
        <v/>
      </c>
      <c r="AB138" s="1" t="str">
        <f aca="false">IF(AJ138&lt;&gt;"",MAX(AB$3:AB137)+1,"")</f>
        <v/>
      </c>
      <c r="AC138" s="1" t="str">
        <f aca="false">IF(AK138&lt;&gt;"",MAX(AC$3:AC137)+1,"")</f>
        <v/>
      </c>
      <c r="AD138" s="1" t="str">
        <f aca="false">IF(AL138&lt;&gt;"",MAX(AD$3:AD137)+1,"")</f>
        <v/>
      </c>
      <c r="AF138" s="1" t="str">
        <f aca="false">IF(B138="","",IF(COUNTIF(AF$3:$AI137,B138)=0,B138,""))</f>
        <v/>
      </c>
      <c r="AG138" s="1" t="str">
        <f aca="false">IF(C138&lt;&gt;"",IF(B138="","",IF($B138='Determinazione classe'!$D$57,IF(COUNTIF(AG$3:$AG137,$C138)=0,$C138,""),"")),"")</f>
        <v/>
      </c>
      <c r="AH138" s="1" t="str">
        <f aca="false">IF(D138&lt;&gt;"",IF(B138="","",IF(AND($B138='Determinazione classe'!$D$57,$C138='Determinazione classe'!$D$58),IF(COUNTIF(AH$3:AH137,$D138)=0,$D138,""),"")),"")</f>
        <v/>
      </c>
      <c r="AI138" s="1" t="str">
        <f aca="false">IF(E138&lt;&gt;"",IF(B138="","",IF(AND($B138='Determinazione classe'!$D$57,$C138='Determinazione classe'!$D$58,$D138='Determinazione classe'!$D$59),IF(COUNTIF(AI$3:AI137,$E138)=0,$E138,""),"")),"")</f>
        <v/>
      </c>
      <c r="AJ138" s="1" t="str">
        <f aca="false">IF(F138&lt;&gt;"",IF(B138="","",IF(AND($B138='Determinazione classe'!$D$57,$C138='Determinazione classe'!$D$58,$D138='Determinazione classe'!$D$59,$E138='Determinazione classe'!$D$60),IF(COUNTIF(AJ$3:AJ137,$F138)=0,$F138,""),"")),"")</f>
        <v/>
      </c>
      <c r="AK138" s="1" t="str">
        <f aca="false">IF(G138&lt;&gt;"",IF(B138="","",IF(AND($B138='Determinazione classe'!$D$57,$C138='Determinazione classe'!$D$58,$D138='Determinazione classe'!$D$59,$E138='Determinazione classe'!$D$60,$F138='Determinazione classe'!$D$61),IF(COUNTIF(AK$3:AK137,$G138)=0,$G138,""),"")),"")</f>
        <v/>
      </c>
      <c r="AL138" s="1" t="str">
        <f aca="false">IF(H138&lt;&gt;"",IF(B138="","",IF(AND($B138='Determinazione classe'!$D$57,$C138='Determinazione classe'!$D$58,$D138='Determinazione classe'!$D$59,$E138='Determinazione classe'!$D$60,$F138='Determinazione classe'!$D$61,$G138='Determinazione classe'!$D$62),IF(COUNTIF(AL$3:AL137,$H138)=0,$H138,""),"")),"")</f>
        <v/>
      </c>
      <c r="AR138" s="1" t="n">
        <f aca="false">+AR137+1</f>
        <v>136</v>
      </c>
      <c r="AS138" s="978" t="str">
        <f aca="false">IFERROR(VLOOKUP(AR138,BC:BK,9,FALSE()),"")</f>
        <v/>
      </c>
      <c r="AT138" s="978" t="str">
        <f aca="false">IFERROR(VLOOKUP($O138,BD:BL,9,FALSE()),"")</f>
        <v/>
      </c>
      <c r="AU138" s="978" t="str">
        <f aca="false">IFERROR(VLOOKUP($O138,BE:BM,9,FALSE()),"")</f>
        <v/>
      </c>
      <c r="AV138" s="978" t="str">
        <f aca="false">IFERROR(VLOOKUP($O138,BF:BN,9,FALSE()),"")</f>
        <v/>
      </c>
      <c r="AW138" s="978" t="str">
        <f aca="false">IFERROR(VLOOKUP($O138,BG:BO,9,FALSE()),"")</f>
        <v/>
      </c>
      <c r="AX138" s="978" t="str">
        <f aca="false">IFERROR(VLOOKUP($O138,BH:BP,9,FALSE()),"")</f>
        <v/>
      </c>
      <c r="AY138" s="978" t="str">
        <f aca="false">IFERROR(VLOOKUP($O138,BI:BQ,9,FALSE()),"")</f>
        <v/>
      </c>
      <c r="BC138" s="1" t="str">
        <f aca="false">IF(BK138&lt;&gt;"",MAX(BC$3:BC137)+1,"")</f>
        <v/>
      </c>
      <c r="BD138" s="1" t="str">
        <f aca="false">IF(BL138&lt;&gt;"",MAX(BD$3:BD137)+1,"")</f>
        <v/>
      </c>
      <c r="BE138" s="1" t="str">
        <f aca="false">IF(BM138&lt;&gt;"",MAX(BE$3:BE137)+1,"")</f>
        <v/>
      </c>
      <c r="BF138" s="1" t="str">
        <f aca="false">IF(BN138&lt;&gt;"",MAX(BF$3:BF137)+1,"")</f>
        <v/>
      </c>
      <c r="BG138" s="1" t="str">
        <f aca="false">IF(BO138&lt;&gt;"",MAX(BG$3:BG137)+1,"")</f>
        <v/>
      </c>
      <c r="BH138" s="1" t="str">
        <f aca="false">IF(BP138&lt;&gt;"",MAX(BH$3:BH137)+1,"")</f>
        <v/>
      </c>
      <c r="BI138" s="1" t="str">
        <f aca="false">IF(BQ138&lt;&gt;"",MAX(BI$3:BI137)+1,"")</f>
        <v/>
      </c>
      <c r="BK138" s="1" t="str">
        <f aca="false">IF(B138&lt;&gt;"",IF(COUNTIF(BK$3:BK137,B138)&gt;0,"",B138),"")</f>
        <v/>
      </c>
      <c r="BL138" s="1" t="str">
        <f aca="false">IF(C138&lt;&gt;"",IF(COUNTIF(BL$3:BL137,C138)&gt;0,"",C138),"")</f>
        <v/>
      </c>
      <c r="BM138" s="1" t="str">
        <f aca="false">IF(D138&lt;&gt;"",IF(COUNTIF(BM$3:BM137,D138)&gt;0,"",D138),"")</f>
        <v/>
      </c>
      <c r="BN138" s="1" t="str">
        <f aca="false">IF(E138&lt;&gt;"",IF(COUNTIF(BN$3:BN137,E138)&gt;0,"",E138),"")</f>
        <v/>
      </c>
      <c r="BO138" s="1" t="str">
        <f aca="false">IF(F138&lt;&gt;"",IF(COUNTIF(BO$3:BO137,F138)&gt;0,"",F138),"")</f>
        <v/>
      </c>
      <c r="BP138" s="1" t="str">
        <f aca="false">IF(G138&lt;&gt;"",IF(COUNTIF(BP$3:BP137,G138)&gt;0,"",G138),"")</f>
        <v/>
      </c>
      <c r="BQ138" s="1" t="str">
        <f aca="false">IF(H138&lt;&gt;"",IF(COUNTIF(BQ$3:BQ137,H138)&gt;0,"",H138),"")</f>
        <v/>
      </c>
    </row>
    <row r="139" customFormat="false" ht="12.75" hidden="false" customHeight="false" outlineLevel="0" collapsed="false">
      <c r="A139" s="1017" t="str">
        <f aca="false">CONCATENATE(B139,C139,D139,E139,F139,G139,H139)</f>
        <v/>
      </c>
      <c r="B139" s="1001"/>
      <c r="C139" s="1001"/>
      <c r="D139" s="1001"/>
      <c r="E139" s="1001"/>
      <c r="F139" s="1001"/>
      <c r="G139" s="1001"/>
      <c r="H139" s="1001"/>
      <c r="I139" s="1020"/>
      <c r="J139" s="1021"/>
      <c r="K139" s="1021"/>
      <c r="L139" s="1023"/>
      <c r="M139" s="1024"/>
      <c r="O139" s="1" t="n">
        <f aca="false">+O138+1</f>
        <v>137</v>
      </c>
      <c r="P139" s="978" t="str">
        <f aca="false">IFERROR(VLOOKUP(O138,X:AF,9,FALSE()),"")</f>
        <v/>
      </c>
      <c r="Q139" s="978" t="str">
        <f aca="false">IFERROR(VLOOKUP(O139,Y:AG,9,FALSE()),"")</f>
        <v/>
      </c>
      <c r="R139" s="978" t="str">
        <f aca="false">IFERROR(VLOOKUP(O139,Z:AH,9,FALSE()),"")</f>
        <v/>
      </c>
      <c r="S139" s="978" t="str">
        <f aca="false">IFERROR(VLOOKUP($O139,AA:AI,9,FALSE()),"")</f>
        <v/>
      </c>
      <c r="T139" s="978" t="str">
        <f aca="false">IFERROR(VLOOKUP($O139,AB:AJ,9,FALSE()),"")</f>
        <v/>
      </c>
      <c r="U139" s="978" t="str">
        <f aca="false">IFERROR(VLOOKUP($O139,AC:AK,9,FALSE()),"")</f>
        <v/>
      </c>
      <c r="V139" s="978" t="str">
        <f aca="false">IFERROR(VLOOKUP($O139,AD:AL,9,FALSE()),"")</f>
        <v/>
      </c>
      <c r="X139" s="1" t="str">
        <f aca="false">IF(AF139&lt;&gt;"",MAX(X$3:X138)+1,"")</f>
        <v/>
      </c>
      <c r="Y139" s="1" t="str">
        <f aca="false">IF(AG139&lt;&gt;"",MAX(Y$3:Y138)+1,"")</f>
        <v/>
      </c>
      <c r="Z139" s="1" t="str">
        <f aca="false">IF(AH139&lt;&gt;"",MAX(Z$3:Z138)+1,"")</f>
        <v/>
      </c>
      <c r="AA139" s="1" t="str">
        <f aca="false">IF(AI139&lt;&gt;"",MAX(AA$3:AA138)+1,"")</f>
        <v/>
      </c>
      <c r="AB139" s="1" t="str">
        <f aca="false">IF(AJ139&lt;&gt;"",MAX(AB$3:AB138)+1,"")</f>
        <v/>
      </c>
      <c r="AC139" s="1" t="str">
        <f aca="false">IF(AK139&lt;&gt;"",MAX(AC$3:AC138)+1,"")</f>
        <v/>
      </c>
      <c r="AD139" s="1" t="str">
        <f aca="false">IF(AL139&lt;&gt;"",MAX(AD$3:AD138)+1,"")</f>
        <v/>
      </c>
      <c r="AF139" s="1" t="str">
        <f aca="false">IF(B139="","",IF(COUNTIF(AF$3:$AI138,B139)=0,B139,""))</f>
        <v/>
      </c>
      <c r="AG139" s="1" t="str">
        <f aca="false">IF(C139&lt;&gt;"",IF(B139="","",IF($B139='Determinazione classe'!$D$57,IF(COUNTIF(AG$3:$AG138,$C139)=0,$C139,""),"")),"")</f>
        <v/>
      </c>
      <c r="AH139" s="1" t="str">
        <f aca="false">IF(D139&lt;&gt;"",IF(B139="","",IF(AND($B139='Determinazione classe'!$D$57,$C139='Determinazione classe'!$D$58),IF(COUNTIF(AH$3:AH138,$D139)=0,$D139,""),"")),"")</f>
        <v/>
      </c>
      <c r="AI139" s="1" t="str">
        <f aca="false">IF(E139&lt;&gt;"",IF(B139="","",IF(AND($B139='Determinazione classe'!$D$57,$C139='Determinazione classe'!$D$58,$D139='Determinazione classe'!$D$59),IF(COUNTIF(AI$3:AI138,$E139)=0,$E139,""),"")),"")</f>
        <v/>
      </c>
      <c r="AJ139" s="1" t="str">
        <f aca="false">IF(F139&lt;&gt;"",IF(B139="","",IF(AND($B139='Determinazione classe'!$D$57,$C139='Determinazione classe'!$D$58,$D139='Determinazione classe'!$D$59,$E139='Determinazione classe'!$D$60),IF(COUNTIF(AJ$3:AJ138,$F139)=0,$F139,""),"")),"")</f>
        <v/>
      </c>
      <c r="AK139" s="1" t="str">
        <f aca="false">IF(G139&lt;&gt;"",IF(B139="","",IF(AND($B139='Determinazione classe'!$D$57,$C139='Determinazione classe'!$D$58,$D139='Determinazione classe'!$D$59,$E139='Determinazione classe'!$D$60,$F139='Determinazione classe'!$D$61),IF(COUNTIF(AK$3:AK138,$G139)=0,$G139,""),"")),"")</f>
        <v/>
      </c>
      <c r="AL139" s="1" t="str">
        <f aca="false">IF(H139&lt;&gt;"",IF(B139="","",IF(AND($B139='Determinazione classe'!$D$57,$C139='Determinazione classe'!$D$58,$D139='Determinazione classe'!$D$59,$E139='Determinazione classe'!$D$60,$F139='Determinazione classe'!$D$61,$G139='Determinazione classe'!$D$62),IF(COUNTIF(AL$3:AL138,$H139)=0,$H139,""),"")),"")</f>
        <v/>
      </c>
      <c r="AR139" s="1" t="n">
        <f aca="false">+AR138+1</f>
        <v>137</v>
      </c>
      <c r="AS139" s="978" t="str">
        <f aca="false">IFERROR(VLOOKUP(AR139,BC:BK,9,FALSE()),"")</f>
        <v/>
      </c>
      <c r="AT139" s="978" t="str">
        <f aca="false">IFERROR(VLOOKUP($O139,BD:BL,9,FALSE()),"")</f>
        <v/>
      </c>
      <c r="AU139" s="978" t="str">
        <f aca="false">IFERROR(VLOOKUP($O139,BE:BM,9,FALSE()),"")</f>
        <v/>
      </c>
      <c r="AV139" s="978" t="str">
        <f aca="false">IFERROR(VLOOKUP($O139,BF:BN,9,FALSE()),"")</f>
        <v/>
      </c>
      <c r="AW139" s="978" t="str">
        <f aca="false">IFERROR(VLOOKUP($O139,BG:BO,9,FALSE()),"")</f>
        <v/>
      </c>
      <c r="AX139" s="978" t="str">
        <f aca="false">IFERROR(VLOOKUP($O139,BH:BP,9,FALSE()),"")</f>
        <v/>
      </c>
      <c r="AY139" s="978" t="str">
        <f aca="false">IFERROR(VLOOKUP($O139,BI:BQ,9,FALSE()),"")</f>
        <v/>
      </c>
      <c r="BC139" s="1" t="str">
        <f aca="false">IF(BK139&lt;&gt;"",MAX(BC$3:BC138)+1,"")</f>
        <v/>
      </c>
      <c r="BD139" s="1" t="str">
        <f aca="false">IF(BL139&lt;&gt;"",MAX(BD$3:BD138)+1,"")</f>
        <v/>
      </c>
      <c r="BE139" s="1" t="str">
        <f aca="false">IF(BM139&lt;&gt;"",MAX(BE$3:BE138)+1,"")</f>
        <v/>
      </c>
      <c r="BF139" s="1" t="str">
        <f aca="false">IF(BN139&lt;&gt;"",MAX(BF$3:BF138)+1,"")</f>
        <v/>
      </c>
      <c r="BG139" s="1" t="str">
        <f aca="false">IF(BO139&lt;&gt;"",MAX(BG$3:BG138)+1,"")</f>
        <v/>
      </c>
      <c r="BH139" s="1" t="str">
        <f aca="false">IF(BP139&lt;&gt;"",MAX(BH$3:BH138)+1,"")</f>
        <v/>
      </c>
      <c r="BI139" s="1" t="str">
        <f aca="false">IF(BQ139&lt;&gt;"",MAX(BI$3:BI138)+1,"")</f>
        <v/>
      </c>
      <c r="BK139" s="1" t="str">
        <f aca="false">IF(B139&lt;&gt;"",IF(COUNTIF(BK$3:BK138,B139)&gt;0,"",B139),"")</f>
        <v/>
      </c>
      <c r="BL139" s="1" t="str">
        <f aca="false">IF(C139&lt;&gt;"",IF(COUNTIF(BL$3:BL138,C139)&gt;0,"",C139),"")</f>
        <v/>
      </c>
      <c r="BM139" s="1" t="str">
        <f aca="false">IF(D139&lt;&gt;"",IF(COUNTIF(BM$3:BM138,D139)&gt;0,"",D139),"")</f>
        <v/>
      </c>
      <c r="BN139" s="1" t="str">
        <f aca="false">IF(E139&lt;&gt;"",IF(COUNTIF(BN$3:BN138,E139)&gt;0,"",E139),"")</f>
        <v/>
      </c>
      <c r="BO139" s="1" t="str">
        <f aca="false">IF(F139&lt;&gt;"",IF(COUNTIF(BO$3:BO138,F139)&gt;0,"",F139),"")</f>
        <v/>
      </c>
      <c r="BP139" s="1" t="str">
        <f aca="false">IF(G139&lt;&gt;"",IF(COUNTIF(BP$3:BP138,G139)&gt;0,"",G139),"")</f>
        <v/>
      </c>
      <c r="BQ139" s="1" t="str">
        <f aca="false">IF(H139&lt;&gt;"",IF(COUNTIF(BQ$3:BQ138,H139)&gt;0,"",H139),"")</f>
        <v/>
      </c>
    </row>
    <row r="140" customFormat="false" ht="12.75" hidden="false" customHeight="false" outlineLevel="0" collapsed="false">
      <c r="A140" s="1017" t="str">
        <f aca="false">CONCATENATE(B140,C140,D140,E140,F140,G140,H140)</f>
        <v/>
      </c>
      <c r="B140" s="1001"/>
      <c r="C140" s="1001"/>
      <c r="D140" s="1001"/>
      <c r="E140" s="1001"/>
      <c r="F140" s="1001"/>
      <c r="G140" s="1001"/>
      <c r="H140" s="1001"/>
      <c r="I140" s="1020"/>
      <c r="J140" s="1021"/>
      <c r="K140" s="1021"/>
      <c r="L140" s="1023"/>
      <c r="M140" s="1024"/>
      <c r="O140" s="1" t="n">
        <f aca="false">+O139+1</f>
        <v>138</v>
      </c>
      <c r="P140" s="978" t="str">
        <f aca="false">IFERROR(VLOOKUP(O139,X:AF,9,FALSE()),"")</f>
        <v/>
      </c>
      <c r="Q140" s="978" t="str">
        <f aca="false">IFERROR(VLOOKUP(O140,Y:AG,9,FALSE()),"")</f>
        <v/>
      </c>
      <c r="R140" s="978" t="str">
        <f aca="false">IFERROR(VLOOKUP(O140,Z:AH,9,FALSE()),"")</f>
        <v/>
      </c>
      <c r="S140" s="978" t="str">
        <f aca="false">IFERROR(VLOOKUP($O140,AA:AI,9,FALSE()),"")</f>
        <v/>
      </c>
      <c r="T140" s="978" t="str">
        <f aca="false">IFERROR(VLOOKUP($O140,AB:AJ,9,FALSE()),"")</f>
        <v/>
      </c>
      <c r="U140" s="978" t="str">
        <f aca="false">IFERROR(VLOOKUP($O140,AC:AK,9,FALSE()),"")</f>
        <v/>
      </c>
      <c r="V140" s="978" t="str">
        <f aca="false">IFERROR(VLOOKUP($O140,AD:AL,9,FALSE()),"")</f>
        <v/>
      </c>
      <c r="X140" s="1" t="str">
        <f aca="false">IF(AF140&lt;&gt;"",MAX(X$3:X139)+1,"")</f>
        <v/>
      </c>
      <c r="Y140" s="1" t="str">
        <f aca="false">IF(AG140&lt;&gt;"",MAX(Y$3:Y139)+1,"")</f>
        <v/>
      </c>
      <c r="Z140" s="1" t="str">
        <f aca="false">IF(AH140&lt;&gt;"",MAX(Z$3:Z139)+1,"")</f>
        <v/>
      </c>
      <c r="AA140" s="1" t="str">
        <f aca="false">IF(AI140&lt;&gt;"",MAX(AA$3:AA139)+1,"")</f>
        <v/>
      </c>
      <c r="AB140" s="1" t="str">
        <f aca="false">IF(AJ140&lt;&gt;"",MAX(AB$3:AB139)+1,"")</f>
        <v/>
      </c>
      <c r="AC140" s="1" t="str">
        <f aca="false">IF(AK140&lt;&gt;"",MAX(AC$3:AC139)+1,"")</f>
        <v/>
      </c>
      <c r="AD140" s="1" t="str">
        <f aca="false">IF(AL140&lt;&gt;"",MAX(AD$3:AD139)+1,"")</f>
        <v/>
      </c>
      <c r="AF140" s="1" t="str">
        <f aca="false">IF(B140="","",IF(COUNTIF(AF$3:$AI139,B140)=0,B140,""))</f>
        <v/>
      </c>
      <c r="AG140" s="1" t="str">
        <f aca="false">IF(C140&lt;&gt;"",IF(B140="","",IF($B140='Determinazione classe'!$D$57,IF(COUNTIF(AG$3:$AG139,$C140)=0,$C140,""),"")),"")</f>
        <v/>
      </c>
      <c r="AH140" s="1" t="str">
        <f aca="false">IF(D140&lt;&gt;"",IF(B140="","",IF(AND($B140='Determinazione classe'!$D$57,$C140='Determinazione classe'!$D$58),IF(COUNTIF(AH$3:AH139,$D140)=0,$D140,""),"")),"")</f>
        <v/>
      </c>
      <c r="AI140" s="1" t="str">
        <f aca="false">IF(E140&lt;&gt;"",IF(B140="","",IF(AND($B140='Determinazione classe'!$D$57,$C140='Determinazione classe'!$D$58,$D140='Determinazione classe'!$D$59),IF(COUNTIF(AI$3:AI139,$E140)=0,$E140,""),"")),"")</f>
        <v/>
      </c>
      <c r="AJ140" s="1" t="str">
        <f aca="false">IF(F140&lt;&gt;"",IF(B140="","",IF(AND($B140='Determinazione classe'!$D$57,$C140='Determinazione classe'!$D$58,$D140='Determinazione classe'!$D$59,$E140='Determinazione classe'!$D$60),IF(COUNTIF(AJ$3:AJ139,$F140)=0,$F140,""),"")),"")</f>
        <v/>
      </c>
      <c r="AK140" s="1" t="str">
        <f aca="false">IF(G140&lt;&gt;"",IF(B140="","",IF(AND($B140='Determinazione classe'!$D$57,$C140='Determinazione classe'!$D$58,$D140='Determinazione classe'!$D$59,$E140='Determinazione classe'!$D$60,$F140='Determinazione classe'!$D$61),IF(COUNTIF(AK$3:AK139,$G140)=0,$G140,""),"")),"")</f>
        <v/>
      </c>
      <c r="AL140" s="1" t="str">
        <f aca="false">IF(H140&lt;&gt;"",IF(B140="","",IF(AND($B140='Determinazione classe'!$D$57,$C140='Determinazione classe'!$D$58,$D140='Determinazione classe'!$D$59,$E140='Determinazione classe'!$D$60,$F140='Determinazione classe'!$D$61,$G140='Determinazione classe'!$D$62),IF(COUNTIF(AL$3:AL139,$H140)=0,$H140,""),"")),"")</f>
        <v/>
      </c>
      <c r="AR140" s="1" t="n">
        <f aca="false">+AR139+1</f>
        <v>138</v>
      </c>
      <c r="AS140" s="978" t="str">
        <f aca="false">IFERROR(VLOOKUP(AR140,BC:BK,9,FALSE()),"")</f>
        <v/>
      </c>
      <c r="AT140" s="978" t="str">
        <f aca="false">IFERROR(VLOOKUP($O140,BD:BL,9,FALSE()),"")</f>
        <v/>
      </c>
      <c r="AU140" s="978" t="str">
        <f aca="false">IFERROR(VLOOKUP($O140,BE:BM,9,FALSE()),"")</f>
        <v/>
      </c>
      <c r="AV140" s="978" t="str">
        <f aca="false">IFERROR(VLOOKUP($O140,BF:BN,9,FALSE()),"")</f>
        <v/>
      </c>
      <c r="AW140" s="978" t="str">
        <f aca="false">IFERROR(VLOOKUP($O140,BG:BO,9,FALSE()),"")</f>
        <v/>
      </c>
      <c r="AX140" s="978" t="str">
        <f aca="false">IFERROR(VLOOKUP($O140,BH:BP,9,FALSE()),"")</f>
        <v/>
      </c>
      <c r="AY140" s="978" t="str">
        <f aca="false">IFERROR(VLOOKUP($O140,BI:BQ,9,FALSE()),"")</f>
        <v/>
      </c>
      <c r="BC140" s="1" t="str">
        <f aca="false">IF(BK140&lt;&gt;"",MAX(BC$3:BC139)+1,"")</f>
        <v/>
      </c>
      <c r="BD140" s="1" t="str">
        <f aca="false">IF(BL140&lt;&gt;"",MAX(BD$3:BD139)+1,"")</f>
        <v/>
      </c>
      <c r="BE140" s="1" t="str">
        <f aca="false">IF(BM140&lt;&gt;"",MAX(BE$3:BE139)+1,"")</f>
        <v/>
      </c>
      <c r="BF140" s="1" t="str">
        <f aca="false">IF(BN140&lt;&gt;"",MAX(BF$3:BF139)+1,"")</f>
        <v/>
      </c>
      <c r="BG140" s="1" t="str">
        <f aca="false">IF(BO140&lt;&gt;"",MAX(BG$3:BG139)+1,"")</f>
        <v/>
      </c>
      <c r="BH140" s="1" t="str">
        <f aca="false">IF(BP140&lt;&gt;"",MAX(BH$3:BH139)+1,"")</f>
        <v/>
      </c>
      <c r="BI140" s="1" t="str">
        <f aca="false">IF(BQ140&lt;&gt;"",MAX(BI$3:BI139)+1,"")</f>
        <v/>
      </c>
      <c r="BK140" s="1" t="str">
        <f aca="false">IF(B140&lt;&gt;"",IF(COUNTIF(BK$3:BK139,B140)&gt;0,"",B140),"")</f>
        <v/>
      </c>
      <c r="BL140" s="1" t="str">
        <f aca="false">IF(C140&lt;&gt;"",IF(COUNTIF(BL$3:BL139,C140)&gt;0,"",C140),"")</f>
        <v/>
      </c>
      <c r="BM140" s="1" t="str">
        <f aca="false">IF(D140&lt;&gt;"",IF(COUNTIF(BM$3:BM139,D140)&gt;0,"",D140),"")</f>
        <v/>
      </c>
      <c r="BN140" s="1" t="str">
        <f aca="false">IF(E140&lt;&gt;"",IF(COUNTIF(BN$3:BN139,E140)&gt;0,"",E140),"")</f>
        <v/>
      </c>
      <c r="BO140" s="1" t="str">
        <f aca="false">IF(F140&lt;&gt;"",IF(COUNTIF(BO$3:BO139,F140)&gt;0,"",F140),"")</f>
        <v/>
      </c>
      <c r="BP140" s="1" t="str">
        <f aca="false">IF(G140&lt;&gt;"",IF(COUNTIF(BP$3:BP139,G140)&gt;0,"",G140),"")</f>
        <v/>
      </c>
      <c r="BQ140" s="1" t="str">
        <f aca="false">IF(H140&lt;&gt;"",IF(COUNTIF(BQ$3:BQ139,H140)&gt;0,"",H140),"")</f>
        <v/>
      </c>
    </row>
    <row r="141" customFormat="false" ht="12.75" hidden="false" customHeight="false" outlineLevel="0" collapsed="false">
      <c r="A141" s="1017" t="str">
        <f aca="false">CONCATENATE(B141,C141,D141,E141,F141,G141,H141)</f>
        <v/>
      </c>
      <c r="B141" s="1001"/>
      <c r="C141" s="1001"/>
      <c r="D141" s="1001"/>
      <c r="E141" s="1001"/>
      <c r="F141" s="1001"/>
      <c r="G141" s="1001"/>
      <c r="H141" s="1001"/>
      <c r="I141" s="1020"/>
      <c r="J141" s="1021"/>
      <c r="K141" s="1021"/>
      <c r="L141" s="1023"/>
      <c r="M141" s="1024"/>
      <c r="O141" s="1" t="n">
        <f aca="false">+O140+1</f>
        <v>139</v>
      </c>
      <c r="P141" s="978" t="str">
        <f aca="false">IFERROR(VLOOKUP(O140,X:AF,9,FALSE()),"")</f>
        <v/>
      </c>
      <c r="Q141" s="978" t="str">
        <f aca="false">IFERROR(VLOOKUP(O141,Y:AG,9,FALSE()),"")</f>
        <v/>
      </c>
      <c r="R141" s="978" t="str">
        <f aca="false">IFERROR(VLOOKUP(O141,Z:AH,9,FALSE()),"")</f>
        <v/>
      </c>
      <c r="S141" s="978" t="str">
        <f aca="false">IFERROR(VLOOKUP($O141,AA:AI,9,FALSE()),"")</f>
        <v/>
      </c>
      <c r="T141" s="978" t="str">
        <f aca="false">IFERROR(VLOOKUP($O141,AB:AJ,9,FALSE()),"")</f>
        <v/>
      </c>
      <c r="U141" s="978" t="str">
        <f aca="false">IFERROR(VLOOKUP($O141,AC:AK,9,FALSE()),"")</f>
        <v/>
      </c>
      <c r="V141" s="978" t="str">
        <f aca="false">IFERROR(VLOOKUP($O141,AD:AL,9,FALSE()),"")</f>
        <v/>
      </c>
      <c r="X141" s="1" t="str">
        <f aca="false">IF(AF141&lt;&gt;"",MAX(X$3:X140)+1,"")</f>
        <v/>
      </c>
      <c r="Y141" s="1" t="str">
        <f aca="false">IF(AG141&lt;&gt;"",MAX(Y$3:Y140)+1,"")</f>
        <v/>
      </c>
      <c r="Z141" s="1" t="str">
        <f aca="false">IF(AH141&lt;&gt;"",MAX(Z$3:Z140)+1,"")</f>
        <v/>
      </c>
      <c r="AA141" s="1" t="str">
        <f aca="false">IF(AI141&lt;&gt;"",MAX(AA$3:AA140)+1,"")</f>
        <v/>
      </c>
      <c r="AB141" s="1" t="str">
        <f aca="false">IF(AJ141&lt;&gt;"",MAX(AB$3:AB140)+1,"")</f>
        <v/>
      </c>
      <c r="AC141" s="1" t="str">
        <f aca="false">IF(AK141&lt;&gt;"",MAX(AC$3:AC140)+1,"")</f>
        <v/>
      </c>
      <c r="AD141" s="1" t="str">
        <f aca="false">IF(AL141&lt;&gt;"",MAX(AD$3:AD140)+1,"")</f>
        <v/>
      </c>
      <c r="AF141" s="1" t="str">
        <f aca="false">IF(B141="","",IF(COUNTIF(AF$3:$AI140,B141)=0,B141,""))</f>
        <v/>
      </c>
      <c r="AG141" s="1" t="str">
        <f aca="false">IF(C141&lt;&gt;"",IF(B141="","",IF($B141='Determinazione classe'!$D$57,IF(COUNTIF(AG$3:$AG140,$C141)=0,$C141,""),"")),"")</f>
        <v/>
      </c>
      <c r="AH141" s="1" t="str">
        <f aca="false">IF(D141&lt;&gt;"",IF(B141="","",IF(AND($B141='Determinazione classe'!$D$57,$C141='Determinazione classe'!$D$58),IF(COUNTIF(AH$3:AH140,$D141)=0,$D141,""),"")),"")</f>
        <v/>
      </c>
      <c r="AI141" s="1" t="str">
        <f aca="false">IF(E141&lt;&gt;"",IF(B141="","",IF(AND($B141='Determinazione classe'!$D$57,$C141='Determinazione classe'!$D$58,$D141='Determinazione classe'!$D$59),IF(COUNTIF(AI$3:AI140,$E141)=0,$E141,""),"")),"")</f>
        <v/>
      </c>
      <c r="AJ141" s="1" t="str">
        <f aca="false">IF(F141&lt;&gt;"",IF(B141="","",IF(AND($B141='Determinazione classe'!$D$57,$C141='Determinazione classe'!$D$58,$D141='Determinazione classe'!$D$59,$E141='Determinazione classe'!$D$60),IF(COUNTIF(AJ$3:AJ140,$F141)=0,$F141,""),"")),"")</f>
        <v/>
      </c>
      <c r="AK141" s="1" t="str">
        <f aca="false">IF(G141&lt;&gt;"",IF(B141="","",IF(AND($B141='Determinazione classe'!$D$57,$C141='Determinazione classe'!$D$58,$D141='Determinazione classe'!$D$59,$E141='Determinazione classe'!$D$60,$F141='Determinazione classe'!$D$61),IF(COUNTIF(AK$3:AK140,$G141)=0,$G141,""),"")),"")</f>
        <v/>
      </c>
      <c r="AL141" s="1" t="str">
        <f aca="false">IF(H141&lt;&gt;"",IF(B141="","",IF(AND($B141='Determinazione classe'!$D$57,$C141='Determinazione classe'!$D$58,$D141='Determinazione classe'!$D$59,$E141='Determinazione classe'!$D$60,$F141='Determinazione classe'!$D$61,$G141='Determinazione classe'!$D$62),IF(COUNTIF(AL$3:AL140,$H141)=0,$H141,""),"")),"")</f>
        <v/>
      </c>
      <c r="AR141" s="1" t="n">
        <f aca="false">+AR140+1</f>
        <v>139</v>
      </c>
      <c r="AS141" s="978" t="str">
        <f aca="false">IFERROR(VLOOKUP(AR141,BC:BK,9,FALSE()),"")</f>
        <v/>
      </c>
      <c r="AT141" s="978" t="str">
        <f aca="false">IFERROR(VLOOKUP($O141,BD:BL,9,FALSE()),"")</f>
        <v/>
      </c>
      <c r="AU141" s="978" t="str">
        <f aca="false">IFERROR(VLOOKUP($O141,BE:BM,9,FALSE()),"")</f>
        <v/>
      </c>
      <c r="AV141" s="978" t="str">
        <f aca="false">IFERROR(VLOOKUP($O141,BF:BN,9,FALSE()),"")</f>
        <v/>
      </c>
      <c r="AW141" s="978" t="str">
        <f aca="false">IFERROR(VLOOKUP($O141,BG:BO,9,FALSE()),"")</f>
        <v/>
      </c>
      <c r="AX141" s="978" t="str">
        <f aca="false">IFERROR(VLOOKUP($O141,BH:BP,9,FALSE()),"")</f>
        <v/>
      </c>
      <c r="AY141" s="978" t="str">
        <f aca="false">IFERROR(VLOOKUP($O141,BI:BQ,9,FALSE()),"")</f>
        <v/>
      </c>
      <c r="BC141" s="1" t="str">
        <f aca="false">IF(BK141&lt;&gt;"",MAX(BC$3:BC140)+1,"")</f>
        <v/>
      </c>
      <c r="BD141" s="1" t="str">
        <f aca="false">IF(BL141&lt;&gt;"",MAX(BD$3:BD140)+1,"")</f>
        <v/>
      </c>
      <c r="BE141" s="1" t="str">
        <f aca="false">IF(BM141&lt;&gt;"",MAX(BE$3:BE140)+1,"")</f>
        <v/>
      </c>
      <c r="BF141" s="1" t="str">
        <f aca="false">IF(BN141&lt;&gt;"",MAX(BF$3:BF140)+1,"")</f>
        <v/>
      </c>
      <c r="BG141" s="1" t="str">
        <f aca="false">IF(BO141&lt;&gt;"",MAX(BG$3:BG140)+1,"")</f>
        <v/>
      </c>
      <c r="BH141" s="1" t="str">
        <f aca="false">IF(BP141&lt;&gt;"",MAX(BH$3:BH140)+1,"")</f>
        <v/>
      </c>
      <c r="BI141" s="1" t="str">
        <f aca="false">IF(BQ141&lt;&gt;"",MAX(BI$3:BI140)+1,"")</f>
        <v/>
      </c>
      <c r="BK141" s="1" t="str">
        <f aca="false">IF(B141&lt;&gt;"",IF(COUNTIF(BK$3:BK140,B141)&gt;0,"",B141),"")</f>
        <v/>
      </c>
      <c r="BL141" s="1" t="str">
        <f aca="false">IF(C141&lt;&gt;"",IF(COUNTIF(BL$3:BL140,C141)&gt;0,"",C141),"")</f>
        <v/>
      </c>
      <c r="BM141" s="1" t="str">
        <f aca="false">IF(D141&lt;&gt;"",IF(COUNTIF(BM$3:BM140,D141)&gt;0,"",D141),"")</f>
        <v/>
      </c>
      <c r="BN141" s="1" t="str">
        <f aca="false">IF(E141&lt;&gt;"",IF(COUNTIF(BN$3:BN140,E141)&gt;0,"",E141),"")</f>
        <v/>
      </c>
      <c r="BO141" s="1" t="str">
        <f aca="false">IF(F141&lt;&gt;"",IF(COUNTIF(BO$3:BO140,F141)&gt;0,"",F141),"")</f>
        <v/>
      </c>
      <c r="BP141" s="1" t="str">
        <f aca="false">IF(G141&lt;&gt;"",IF(COUNTIF(BP$3:BP140,G141)&gt;0,"",G141),"")</f>
        <v/>
      </c>
      <c r="BQ141" s="1" t="str">
        <f aca="false">IF(H141&lt;&gt;"",IF(COUNTIF(BQ$3:BQ140,H141)&gt;0,"",H141),"")</f>
        <v/>
      </c>
    </row>
    <row r="142" customFormat="false" ht="12.75" hidden="false" customHeight="false" outlineLevel="0" collapsed="false">
      <c r="A142" s="1017" t="str">
        <f aca="false">CONCATENATE(B142,C142,D142,E142,F142,G142,H142)</f>
        <v/>
      </c>
      <c r="B142" s="1001"/>
      <c r="C142" s="1001"/>
      <c r="D142" s="1001"/>
      <c r="E142" s="1001"/>
      <c r="F142" s="1001"/>
      <c r="G142" s="1001"/>
      <c r="H142" s="1001"/>
      <c r="I142" s="1020"/>
      <c r="J142" s="1021"/>
      <c r="K142" s="1021"/>
      <c r="L142" s="1023"/>
      <c r="M142" s="1024"/>
      <c r="O142" s="1" t="n">
        <f aca="false">+O141+1</f>
        <v>140</v>
      </c>
      <c r="P142" s="978" t="str">
        <f aca="false">IFERROR(VLOOKUP(O141,X:AF,9,FALSE()),"")</f>
        <v/>
      </c>
      <c r="Q142" s="978" t="str">
        <f aca="false">IFERROR(VLOOKUP(O142,Y:AG,9,FALSE()),"")</f>
        <v/>
      </c>
      <c r="R142" s="978" t="str">
        <f aca="false">IFERROR(VLOOKUP(O142,Z:AH,9,FALSE()),"")</f>
        <v/>
      </c>
      <c r="S142" s="978" t="str">
        <f aca="false">IFERROR(VLOOKUP($O142,AA:AI,9,FALSE()),"")</f>
        <v/>
      </c>
      <c r="T142" s="978" t="str">
        <f aca="false">IFERROR(VLOOKUP($O142,AB:AJ,9,FALSE()),"")</f>
        <v/>
      </c>
      <c r="U142" s="978" t="str">
        <f aca="false">IFERROR(VLOOKUP($O142,AC:AK,9,FALSE()),"")</f>
        <v/>
      </c>
      <c r="V142" s="978" t="str">
        <f aca="false">IFERROR(VLOOKUP($O142,AD:AL,9,FALSE()),"")</f>
        <v/>
      </c>
      <c r="X142" s="1" t="str">
        <f aca="false">IF(AF142&lt;&gt;"",MAX(X$3:X141)+1,"")</f>
        <v/>
      </c>
      <c r="Y142" s="1" t="str">
        <f aca="false">IF(AG142&lt;&gt;"",MAX(Y$3:Y141)+1,"")</f>
        <v/>
      </c>
      <c r="Z142" s="1" t="str">
        <f aca="false">IF(AH142&lt;&gt;"",MAX(Z$3:Z141)+1,"")</f>
        <v/>
      </c>
      <c r="AA142" s="1" t="str">
        <f aca="false">IF(AI142&lt;&gt;"",MAX(AA$3:AA141)+1,"")</f>
        <v/>
      </c>
      <c r="AB142" s="1" t="str">
        <f aca="false">IF(AJ142&lt;&gt;"",MAX(AB$3:AB141)+1,"")</f>
        <v/>
      </c>
      <c r="AC142" s="1" t="str">
        <f aca="false">IF(AK142&lt;&gt;"",MAX(AC$3:AC141)+1,"")</f>
        <v/>
      </c>
      <c r="AD142" s="1" t="str">
        <f aca="false">IF(AL142&lt;&gt;"",MAX(AD$3:AD141)+1,"")</f>
        <v/>
      </c>
      <c r="AF142" s="1" t="str">
        <f aca="false">IF(B142="","",IF(COUNTIF(AF$3:$AI141,B142)=0,B142,""))</f>
        <v/>
      </c>
      <c r="AG142" s="1" t="str">
        <f aca="false">IF(C142&lt;&gt;"",IF(B142="","",IF($B142='Determinazione classe'!$D$57,IF(COUNTIF(AG$3:$AG141,$C142)=0,$C142,""),"")),"")</f>
        <v/>
      </c>
      <c r="AH142" s="1" t="str">
        <f aca="false">IF(D142&lt;&gt;"",IF(B142="","",IF(AND($B142='Determinazione classe'!$D$57,$C142='Determinazione classe'!$D$58),IF(COUNTIF(AH$3:AH141,$D142)=0,$D142,""),"")),"")</f>
        <v/>
      </c>
      <c r="AI142" s="1" t="str">
        <f aca="false">IF(E142&lt;&gt;"",IF(B142="","",IF(AND($B142='Determinazione classe'!$D$57,$C142='Determinazione classe'!$D$58,$D142='Determinazione classe'!$D$59),IF(COUNTIF(AI$3:AI141,$E142)=0,$E142,""),"")),"")</f>
        <v/>
      </c>
      <c r="AJ142" s="1" t="str">
        <f aca="false">IF(F142&lt;&gt;"",IF(B142="","",IF(AND($B142='Determinazione classe'!$D$57,$C142='Determinazione classe'!$D$58,$D142='Determinazione classe'!$D$59,$E142='Determinazione classe'!$D$60),IF(COUNTIF(AJ$3:AJ141,$F142)=0,$F142,""),"")),"")</f>
        <v/>
      </c>
      <c r="AK142" s="1" t="str">
        <f aca="false">IF(G142&lt;&gt;"",IF(B142="","",IF(AND($B142='Determinazione classe'!$D$57,$C142='Determinazione classe'!$D$58,$D142='Determinazione classe'!$D$59,$E142='Determinazione classe'!$D$60,$F142='Determinazione classe'!$D$61),IF(COUNTIF(AK$3:AK141,$G142)=0,$G142,""),"")),"")</f>
        <v/>
      </c>
      <c r="AL142" s="1" t="str">
        <f aca="false">IF(H142&lt;&gt;"",IF(B142="","",IF(AND($B142='Determinazione classe'!$D$57,$C142='Determinazione classe'!$D$58,$D142='Determinazione classe'!$D$59,$E142='Determinazione classe'!$D$60,$F142='Determinazione classe'!$D$61,$G142='Determinazione classe'!$D$62),IF(COUNTIF(AL$3:AL141,$H142)=0,$H142,""),"")),"")</f>
        <v/>
      </c>
      <c r="AR142" s="1" t="n">
        <f aca="false">+AR141+1</f>
        <v>140</v>
      </c>
      <c r="AS142" s="978" t="str">
        <f aca="false">IFERROR(VLOOKUP(AR142,BC:BK,9,FALSE()),"")</f>
        <v/>
      </c>
      <c r="AT142" s="978" t="str">
        <f aca="false">IFERROR(VLOOKUP($O142,BD:BL,9,FALSE()),"")</f>
        <v/>
      </c>
      <c r="AU142" s="978" t="str">
        <f aca="false">IFERROR(VLOOKUP($O142,BE:BM,9,FALSE()),"")</f>
        <v/>
      </c>
      <c r="AV142" s="978" t="str">
        <f aca="false">IFERROR(VLOOKUP($O142,BF:BN,9,FALSE()),"")</f>
        <v/>
      </c>
      <c r="AW142" s="978" t="str">
        <f aca="false">IFERROR(VLOOKUP($O142,BG:BO,9,FALSE()),"")</f>
        <v/>
      </c>
      <c r="AX142" s="978" t="str">
        <f aca="false">IFERROR(VLOOKUP($O142,BH:BP,9,FALSE()),"")</f>
        <v/>
      </c>
      <c r="AY142" s="978" t="str">
        <f aca="false">IFERROR(VLOOKUP($O142,BI:BQ,9,FALSE()),"")</f>
        <v/>
      </c>
      <c r="BC142" s="1" t="str">
        <f aca="false">IF(BK142&lt;&gt;"",MAX(BC$3:BC141)+1,"")</f>
        <v/>
      </c>
      <c r="BD142" s="1" t="str">
        <f aca="false">IF(BL142&lt;&gt;"",MAX(BD$3:BD141)+1,"")</f>
        <v/>
      </c>
      <c r="BE142" s="1" t="str">
        <f aca="false">IF(BM142&lt;&gt;"",MAX(BE$3:BE141)+1,"")</f>
        <v/>
      </c>
      <c r="BF142" s="1" t="str">
        <f aca="false">IF(BN142&lt;&gt;"",MAX(BF$3:BF141)+1,"")</f>
        <v/>
      </c>
      <c r="BG142" s="1" t="str">
        <f aca="false">IF(BO142&lt;&gt;"",MAX(BG$3:BG141)+1,"")</f>
        <v/>
      </c>
      <c r="BH142" s="1" t="str">
        <f aca="false">IF(BP142&lt;&gt;"",MAX(BH$3:BH141)+1,"")</f>
        <v/>
      </c>
      <c r="BI142" s="1" t="str">
        <f aca="false">IF(BQ142&lt;&gt;"",MAX(BI$3:BI141)+1,"")</f>
        <v/>
      </c>
      <c r="BK142" s="1" t="str">
        <f aca="false">IF(B142&lt;&gt;"",IF(COUNTIF(BK$3:BK141,B142)&gt;0,"",B142),"")</f>
        <v/>
      </c>
      <c r="BL142" s="1" t="str">
        <f aca="false">IF(C142&lt;&gt;"",IF(COUNTIF(BL$3:BL141,C142)&gt;0,"",C142),"")</f>
        <v/>
      </c>
      <c r="BM142" s="1" t="str">
        <f aca="false">IF(D142&lt;&gt;"",IF(COUNTIF(BM$3:BM141,D142)&gt;0,"",D142),"")</f>
        <v/>
      </c>
      <c r="BN142" s="1" t="str">
        <f aca="false">IF(E142&lt;&gt;"",IF(COUNTIF(BN$3:BN141,E142)&gt;0,"",E142),"")</f>
        <v/>
      </c>
      <c r="BO142" s="1" t="str">
        <f aca="false">IF(F142&lt;&gt;"",IF(COUNTIF(BO$3:BO141,F142)&gt;0,"",F142),"")</f>
        <v/>
      </c>
      <c r="BP142" s="1" t="str">
        <f aca="false">IF(G142&lt;&gt;"",IF(COUNTIF(BP$3:BP141,G142)&gt;0,"",G142),"")</f>
        <v/>
      </c>
      <c r="BQ142" s="1" t="str">
        <f aca="false">IF(H142&lt;&gt;"",IF(COUNTIF(BQ$3:BQ141,H142)&gt;0,"",H142),"")</f>
        <v/>
      </c>
    </row>
    <row r="143" customFormat="false" ht="12.75" hidden="false" customHeight="false" outlineLevel="0" collapsed="false">
      <c r="A143" s="1017" t="str">
        <f aca="false">CONCATENATE(B143,C143,D143,E143,F143,G143,H143)</f>
        <v/>
      </c>
      <c r="B143" s="1001"/>
      <c r="C143" s="1001"/>
      <c r="D143" s="1001"/>
      <c r="E143" s="1001"/>
      <c r="F143" s="1001"/>
      <c r="G143" s="1001"/>
      <c r="H143" s="1001"/>
      <c r="I143" s="1020"/>
      <c r="J143" s="1021"/>
      <c r="K143" s="1021"/>
      <c r="L143" s="1023"/>
      <c r="M143" s="1024"/>
      <c r="O143" s="1" t="n">
        <f aca="false">+O142+1</f>
        <v>141</v>
      </c>
      <c r="P143" s="978" t="str">
        <f aca="false">IFERROR(VLOOKUP(O142,X:AF,9,FALSE()),"")</f>
        <v/>
      </c>
      <c r="Q143" s="978" t="str">
        <f aca="false">IFERROR(VLOOKUP(O143,Y:AG,9,FALSE()),"")</f>
        <v/>
      </c>
      <c r="R143" s="978" t="str">
        <f aca="false">IFERROR(VLOOKUP(O143,Z:AH,9,FALSE()),"")</f>
        <v/>
      </c>
      <c r="S143" s="978" t="str">
        <f aca="false">IFERROR(VLOOKUP($O143,AA:AI,9,FALSE()),"")</f>
        <v/>
      </c>
      <c r="T143" s="978" t="str">
        <f aca="false">IFERROR(VLOOKUP($O143,AB:AJ,9,FALSE()),"")</f>
        <v/>
      </c>
      <c r="U143" s="978" t="str">
        <f aca="false">IFERROR(VLOOKUP($O143,AC:AK,9,FALSE()),"")</f>
        <v/>
      </c>
      <c r="V143" s="978" t="str">
        <f aca="false">IFERROR(VLOOKUP($O143,AD:AL,9,FALSE()),"")</f>
        <v/>
      </c>
      <c r="X143" s="1" t="str">
        <f aca="false">IF(AF143&lt;&gt;"",MAX(X$3:X142)+1,"")</f>
        <v/>
      </c>
      <c r="Y143" s="1" t="str">
        <f aca="false">IF(AG143&lt;&gt;"",MAX(Y$3:Y142)+1,"")</f>
        <v/>
      </c>
      <c r="Z143" s="1" t="str">
        <f aca="false">IF(AH143&lt;&gt;"",MAX(Z$3:Z142)+1,"")</f>
        <v/>
      </c>
      <c r="AA143" s="1" t="str">
        <f aca="false">IF(AI143&lt;&gt;"",MAX(AA$3:AA142)+1,"")</f>
        <v/>
      </c>
      <c r="AB143" s="1" t="str">
        <f aca="false">IF(AJ143&lt;&gt;"",MAX(AB$3:AB142)+1,"")</f>
        <v/>
      </c>
      <c r="AC143" s="1" t="str">
        <f aca="false">IF(AK143&lt;&gt;"",MAX(AC$3:AC142)+1,"")</f>
        <v/>
      </c>
      <c r="AD143" s="1" t="str">
        <f aca="false">IF(AL143&lt;&gt;"",MAX(AD$3:AD142)+1,"")</f>
        <v/>
      </c>
      <c r="AF143" s="1" t="str">
        <f aca="false">IF(B143="","",IF(COUNTIF(AF$3:$AI142,B143)=0,B143,""))</f>
        <v/>
      </c>
      <c r="AG143" s="1" t="str">
        <f aca="false">IF(C143&lt;&gt;"",IF(B143="","",IF($B143='Determinazione classe'!$D$57,IF(COUNTIF(AG$3:$AG142,$C143)=0,$C143,""),"")),"")</f>
        <v/>
      </c>
      <c r="AH143" s="1" t="str">
        <f aca="false">IF(D143&lt;&gt;"",IF(B143="","",IF(AND($B143='Determinazione classe'!$D$57,$C143='Determinazione classe'!$D$58),IF(COUNTIF(AH$3:AH142,$D143)=0,$D143,""),"")),"")</f>
        <v/>
      </c>
      <c r="AI143" s="1" t="str">
        <f aca="false">IF(E143&lt;&gt;"",IF(B143="","",IF(AND($B143='Determinazione classe'!$D$57,$C143='Determinazione classe'!$D$58,$D143='Determinazione classe'!$D$59),IF(COUNTIF(AI$3:AI142,$E143)=0,$E143,""),"")),"")</f>
        <v/>
      </c>
      <c r="AJ143" s="1" t="str">
        <f aca="false">IF(F143&lt;&gt;"",IF(B143="","",IF(AND($B143='Determinazione classe'!$D$57,$C143='Determinazione classe'!$D$58,$D143='Determinazione classe'!$D$59,$E143='Determinazione classe'!$D$60),IF(COUNTIF(AJ$3:AJ142,$F143)=0,$F143,""),"")),"")</f>
        <v/>
      </c>
      <c r="AK143" s="1" t="str">
        <f aca="false">IF(G143&lt;&gt;"",IF(B143="","",IF(AND($B143='Determinazione classe'!$D$57,$C143='Determinazione classe'!$D$58,$D143='Determinazione classe'!$D$59,$E143='Determinazione classe'!$D$60,$F143='Determinazione classe'!$D$61),IF(COUNTIF(AK$3:AK142,$G143)=0,$G143,""),"")),"")</f>
        <v/>
      </c>
      <c r="AL143" s="1" t="str">
        <f aca="false">IF(H143&lt;&gt;"",IF(B143="","",IF(AND($B143='Determinazione classe'!$D$57,$C143='Determinazione classe'!$D$58,$D143='Determinazione classe'!$D$59,$E143='Determinazione classe'!$D$60,$F143='Determinazione classe'!$D$61,$G143='Determinazione classe'!$D$62),IF(COUNTIF(AL$3:AL142,$H143)=0,$H143,""),"")),"")</f>
        <v/>
      </c>
      <c r="AR143" s="1" t="n">
        <f aca="false">+AR142+1</f>
        <v>141</v>
      </c>
      <c r="AS143" s="978" t="str">
        <f aca="false">IFERROR(VLOOKUP(AR143,BC:BK,9,FALSE()),"")</f>
        <v/>
      </c>
      <c r="AT143" s="978" t="str">
        <f aca="false">IFERROR(VLOOKUP($O143,BD:BL,9,FALSE()),"")</f>
        <v/>
      </c>
      <c r="AU143" s="978" t="str">
        <f aca="false">IFERROR(VLOOKUP($O143,BE:BM,9,FALSE()),"")</f>
        <v/>
      </c>
      <c r="AV143" s="978" t="str">
        <f aca="false">IFERROR(VLOOKUP($O143,BF:BN,9,FALSE()),"")</f>
        <v/>
      </c>
      <c r="AW143" s="978" t="str">
        <f aca="false">IFERROR(VLOOKUP($O143,BG:BO,9,FALSE()),"")</f>
        <v/>
      </c>
      <c r="AX143" s="978" t="str">
        <f aca="false">IFERROR(VLOOKUP($O143,BH:BP,9,FALSE()),"")</f>
        <v/>
      </c>
      <c r="AY143" s="978" t="str">
        <f aca="false">IFERROR(VLOOKUP($O143,BI:BQ,9,FALSE()),"")</f>
        <v/>
      </c>
      <c r="BC143" s="1" t="str">
        <f aca="false">IF(BK143&lt;&gt;"",MAX(BC$3:BC142)+1,"")</f>
        <v/>
      </c>
      <c r="BD143" s="1" t="str">
        <f aca="false">IF(BL143&lt;&gt;"",MAX(BD$3:BD142)+1,"")</f>
        <v/>
      </c>
      <c r="BE143" s="1" t="str">
        <f aca="false">IF(BM143&lt;&gt;"",MAX(BE$3:BE142)+1,"")</f>
        <v/>
      </c>
      <c r="BF143" s="1" t="str">
        <f aca="false">IF(BN143&lt;&gt;"",MAX(BF$3:BF142)+1,"")</f>
        <v/>
      </c>
      <c r="BG143" s="1" t="str">
        <f aca="false">IF(BO143&lt;&gt;"",MAX(BG$3:BG142)+1,"")</f>
        <v/>
      </c>
      <c r="BH143" s="1" t="str">
        <f aca="false">IF(BP143&lt;&gt;"",MAX(BH$3:BH142)+1,"")</f>
        <v/>
      </c>
      <c r="BI143" s="1" t="str">
        <f aca="false">IF(BQ143&lt;&gt;"",MAX(BI$3:BI142)+1,"")</f>
        <v/>
      </c>
      <c r="BK143" s="1" t="str">
        <f aca="false">IF(B143&lt;&gt;"",IF(COUNTIF(BK$3:BK142,B143)&gt;0,"",B143),"")</f>
        <v/>
      </c>
      <c r="BL143" s="1" t="str">
        <f aca="false">IF(C143&lt;&gt;"",IF(COUNTIF(BL$3:BL142,C143)&gt;0,"",C143),"")</f>
        <v/>
      </c>
      <c r="BM143" s="1" t="str">
        <f aca="false">IF(D143&lt;&gt;"",IF(COUNTIF(BM$3:BM142,D143)&gt;0,"",D143),"")</f>
        <v/>
      </c>
      <c r="BN143" s="1" t="str">
        <f aca="false">IF(E143&lt;&gt;"",IF(COUNTIF(BN$3:BN142,E143)&gt;0,"",E143),"")</f>
        <v/>
      </c>
      <c r="BO143" s="1" t="str">
        <f aca="false">IF(F143&lt;&gt;"",IF(COUNTIF(BO$3:BO142,F143)&gt;0,"",F143),"")</f>
        <v/>
      </c>
      <c r="BP143" s="1" t="str">
        <f aca="false">IF(G143&lt;&gt;"",IF(COUNTIF(BP$3:BP142,G143)&gt;0,"",G143),"")</f>
        <v/>
      </c>
      <c r="BQ143" s="1" t="str">
        <f aca="false">IF(H143&lt;&gt;"",IF(COUNTIF(BQ$3:BQ142,H143)&gt;0,"",H143),"")</f>
        <v/>
      </c>
    </row>
    <row r="144" customFormat="false" ht="12.75" hidden="false" customHeight="false" outlineLevel="0" collapsed="false">
      <c r="A144" s="1017" t="str">
        <f aca="false">CONCATENATE(B144,C144,D144,E144,F144,G144,H144)</f>
        <v/>
      </c>
      <c r="B144" s="1001"/>
      <c r="C144" s="1001"/>
      <c r="D144" s="1001"/>
      <c r="E144" s="1001"/>
      <c r="F144" s="1001"/>
      <c r="G144" s="1001"/>
      <c r="H144" s="1001"/>
      <c r="I144" s="1020"/>
      <c r="J144" s="1021"/>
      <c r="K144" s="1021"/>
      <c r="L144" s="1023"/>
      <c r="M144" s="1024"/>
      <c r="O144" s="1" t="n">
        <f aca="false">+O143+1</f>
        <v>142</v>
      </c>
      <c r="P144" s="978" t="str">
        <f aca="false">IFERROR(VLOOKUP(O143,X:AF,9,FALSE()),"")</f>
        <v/>
      </c>
      <c r="Q144" s="978" t="str">
        <f aca="false">IFERROR(VLOOKUP(O144,Y:AG,9,FALSE()),"")</f>
        <v/>
      </c>
      <c r="R144" s="978" t="str">
        <f aca="false">IFERROR(VLOOKUP(O144,Z:AH,9,FALSE()),"")</f>
        <v/>
      </c>
      <c r="S144" s="978" t="str">
        <f aca="false">IFERROR(VLOOKUP($O144,AA:AI,9,FALSE()),"")</f>
        <v/>
      </c>
      <c r="T144" s="978" t="str">
        <f aca="false">IFERROR(VLOOKUP($O144,AB:AJ,9,FALSE()),"")</f>
        <v/>
      </c>
      <c r="U144" s="978" t="str">
        <f aca="false">IFERROR(VLOOKUP($O144,AC:AK,9,FALSE()),"")</f>
        <v/>
      </c>
      <c r="V144" s="978" t="str">
        <f aca="false">IFERROR(VLOOKUP($O144,AD:AL,9,FALSE()),"")</f>
        <v/>
      </c>
      <c r="X144" s="1" t="str">
        <f aca="false">IF(AF144&lt;&gt;"",MAX(X$3:X143)+1,"")</f>
        <v/>
      </c>
      <c r="Y144" s="1" t="str">
        <f aca="false">IF(AG144&lt;&gt;"",MAX(Y$3:Y143)+1,"")</f>
        <v/>
      </c>
      <c r="Z144" s="1" t="str">
        <f aca="false">IF(AH144&lt;&gt;"",MAX(Z$3:Z143)+1,"")</f>
        <v/>
      </c>
      <c r="AA144" s="1" t="str">
        <f aca="false">IF(AI144&lt;&gt;"",MAX(AA$3:AA143)+1,"")</f>
        <v/>
      </c>
      <c r="AB144" s="1" t="str">
        <f aca="false">IF(AJ144&lt;&gt;"",MAX(AB$3:AB143)+1,"")</f>
        <v/>
      </c>
      <c r="AC144" s="1" t="str">
        <f aca="false">IF(AK144&lt;&gt;"",MAX(AC$3:AC143)+1,"")</f>
        <v/>
      </c>
      <c r="AD144" s="1" t="str">
        <f aca="false">IF(AL144&lt;&gt;"",MAX(AD$3:AD143)+1,"")</f>
        <v/>
      </c>
      <c r="AF144" s="1" t="str">
        <f aca="false">IF(B144="","",IF(COUNTIF(AF$3:$AI143,B144)=0,B144,""))</f>
        <v/>
      </c>
      <c r="AG144" s="1" t="str">
        <f aca="false">IF(C144&lt;&gt;"",IF(B144="","",IF($B144='Determinazione classe'!$D$57,IF(COUNTIF(AG$3:$AG143,$C144)=0,$C144,""),"")),"")</f>
        <v/>
      </c>
      <c r="AH144" s="1" t="str">
        <f aca="false">IF(D144&lt;&gt;"",IF(B144="","",IF(AND($B144='Determinazione classe'!$D$57,$C144='Determinazione classe'!$D$58),IF(COUNTIF(AH$3:AH143,$D144)=0,$D144,""),"")),"")</f>
        <v/>
      </c>
      <c r="AI144" s="1" t="str">
        <f aca="false">IF(E144&lt;&gt;"",IF(B144="","",IF(AND($B144='Determinazione classe'!$D$57,$C144='Determinazione classe'!$D$58,$D144='Determinazione classe'!$D$59),IF(COUNTIF(AI$3:AI143,$E144)=0,$E144,""),"")),"")</f>
        <v/>
      </c>
      <c r="AJ144" s="1" t="str">
        <f aca="false">IF(F144&lt;&gt;"",IF(B144="","",IF(AND($B144='Determinazione classe'!$D$57,$C144='Determinazione classe'!$D$58,$D144='Determinazione classe'!$D$59,$E144='Determinazione classe'!$D$60),IF(COUNTIF(AJ$3:AJ143,$F144)=0,$F144,""),"")),"")</f>
        <v/>
      </c>
      <c r="AK144" s="1" t="str">
        <f aca="false">IF(G144&lt;&gt;"",IF(B144="","",IF(AND($B144='Determinazione classe'!$D$57,$C144='Determinazione classe'!$D$58,$D144='Determinazione classe'!$D$59,$E144='Determinazione classe'!$D$60,$F144='Determinazione classe'!$D$61),IF(COUNTIF(AK$3:AK143,$G144)=0,$G144,""),"")),"")</f>
        <v/>
      </c>
      <c r="AL144" s="1" t="str">
        <f aca="false">IF(H144&lt;&gt;"",IF(B144="","",IF(AND($B144='Determinazione classe'!$D$57,$C144='Determinazione classe'!$D$58,$D144='Determinazione classe'!$D$59,$E144='Determinazione classe'!$D$60,$F144='Determinazione classe'!$D$61,$G144='Determinazione classe'!$D$62),IF(COUNTIF(AL$3:AL143,$H144)=0,$H144,""),"")),"")</f>
        <v/>
      </c>
      <c r="AR144" s="1" t="n">
        <f aca="false">+AR143+1</f>
        <v>142</v>
      </c>
      <c r="AS144" s="978" t="str">
        <f aca="false">IFERROR(VLOOKUP(AR144,BC:BK,9,FALSE()),"")</f>
        <v/>
      </c>
      <c r="AT144" s="978" t="str">
        <f aca="false">IFERROR(VLOOKUP($O144,BD:BL,9,FALSE()),"")</f>
        <v/>
      </c>
      <c r="AU144" s="978" t="str">
        <f aca="false">IFERROR(VLOOKUP($O144,BE:BM,9,FALSE()),"")</f>
        <v/>
      </c>
      <c r="AV144" s="978" t="str">
        <f aca="false">IFERROR(VLOOKUP($O144,BF:BN,9,FALSE()),"")</f>
        <v/>
      </c>
      <c r="AW144" s="978" t="str">
        <f aca="false">IFERROR(VLOOKUP($O144,BG:BO,9,FALSE()),"")</f>
        <v/>
      </c>
      <c r="AX144" s="978" t="str">
        <f aca="false">IFERROR(VLOOKUP($O144,BH:BP,9,FALSE()),"")</f>
        <v/>
      </c>
      <c r="AY144" s="978" t="str">
        <f aca="false">IFERROR(VLOOKUP($O144,BI:BQ,9,FALSE()),"")</f>
        <v/>
      </c>
      <c r="BC144" s="1" t="str">
        <f aca="false">IF(BK144&lt;&gt;"",MAX(BC$3:BC143)+1,"")</f>
        <v/>
      </c>
      <c r="BD144" s="1" t="str">
        <f aca="false">IF(BL144&lt;&gt;"",MAX(BD$3:BD143)+1,"")</f>
        <v/>
      </c>
      <c r="BE144" s="1" t="str">
        <f aca="false">IF(BM144&lt;&gt;"",MAX(BE$3:BE143)+1,"")</f>
        <v/>
      </c>
      <c r="BF144" s="1" t="str">
        <f aca="false">IF(BN144&lt;&gt;"",MAX(BF$3:BF143)+1,"")</f>
        <v/>
      </c>
      <c r="BG144" s="1" t="str">
        <f aca="false">IF(BO144&lt;&gt;"",MAX(BG$3:BG143)+1,"")</f>
        <v/>
      </c>
      <c r="BH144" s="1" t="str">
        <f aca="false">IF(BP144&lt;&gt;"",MAX(BH$3:BH143)+1,"")</f>
        <v/>
      </c>
      <c r="BI144" s="1" t="str">
        <f aca="false">IF(BQ144&lt;&gt;"",MAX(BI$3:BI143)+1,"")</f>
        <v/>
      </c>
      <c r="BK144" s="1" t="str">
        <f aca="false">IF(B144&lt;&gt;"",IF(COUNTIF(BK$3:BK143,B144)&gt;0,"",B144),"")</f>
        <v/>
      </c>
      <c r="BL144" s="1" t="str">
        <f aca="false">IF(C144&lt;&gt;"",IF(COUNTIF(BL$3:BL143,C144)&gt;0,"",C144),"")</f>
        <v/>
      </c>
      <c r="BM144" s="1" t="str">
        <f aca="false">IF(D144&lt;&gt;"",IF(COUNTIF(BM$3:BM143,D144)&gt;0,"",D144),"")</f>
        <v/>
      </c>
      <c r="BN144" s="1" t="str">
        <f aca="false">IF(E144&lt;&gt;"",IF(COUNTIF(BN$3:BN143,E144)&gt;0,"",E144),"")</f>
        <v/>
      </c>
      <c r="BO144" s="1" t="str">
        <f aca="false">IF(F144&lt;&gt;"",IF(COUNTIF(BO$3:BO143,F144)&gt;0,"",F144),"")</f>
        <v/>
      </c>
      <c r="BP144" s="1" t="str">
        <f aca="false">IF(G144&lt;&gt;"",IF(COUNTIF(BP$3:BP143,G144)&gt;0,"",G144),"")</f>
        <v/>
      </c>
      <c r="BQ144" s="1" t="str">
        <f aca="false">IF(H144&lt;&gt;"",IF(COUNTIF(BQ$3:BQ143,H144)&gt;0,"",H144),"")</f>
        <v/>
      </c>
    </row>
    <row r="145" customFormat="false" ht="12.75" hidden="false" customHeight="false" outlineLevel="0" collapsed="false">
      <c r="A145" s="1017" t="str">
        <f aca="false">CONCATENATE(B145,C145,D145,E145,F145,G145,H145)</f>
        <v/>
      </c>
      <c r="B145" s="1001"/>
      <c r="C145" s="1001"/>
      <c r="D145" s="1001"/>
      <c r="E145" s="1001"/>
      <c r="F145" s="1001"/>
      <c r="G145" s="1001"/>
      <c r="H145" s="1001"/>
      <c r="I145" s="1020"/>
      <c r="J145" s="1021"/>
      <c r="K145" s="1021"/>
      <c r="L145" s="1023"/>
      <c r="M145" s="1024"/>
      <c r="O145" s="1" t="n">
        <f aca="false">+O144+1</f>
        <v>143</v>
      </c>
      <c r="P145" s="978" t="str">
        <f aca="false">IFERROR(VLOOKUP(O144,X:AF,9,FALSE()),"")</f>
        <v/>
      </c>
      <c r="Q145" s="978" t="str">
        <f aca="false">IFERROR(VLOOKUP(O145,Y:AG,9,FALSE()),"")</f>
        <v/>
      </c>
      <c r="R145" s="978" t="str">
        <f aca="false">IFERROR(VLOOKUP(O145,Z:AH,9,FALSE()),"")</f>
        <v/>
      </c>
      <c r="S145" s="978" t="str">
        <f aca="false">IFERROR(VLOOKUP($O145,AA:AI,9,FALSE()),"")</f>
        <v/>
      </c>
      <c r="T145" s="978" t="str">
        <f aca="false">IFERROR(VLOOKUP($O145,AB:AJ,9,FALSE()),"")</f>
        <v/>
      </c>
      <c r="U145" s="978" t="str">
        <f aca="false">IFERROR(VLOOKUP($O145,AC:AK,9,FALSE()),"")</f>
        <v/>
      </c>
      <c r="V145" s="978" t="str">
        <f aca="false">IFERROR(VLOOKUP($O145,AD:AL,9,FALSE()),"")</f>
        <v/>
      </c>
      <c r="X145" s="1" t="str">
        <f aca="false">IF(AF145&lt;&gt;"",MAX(X$3:X144)+1,"")</f>
        <v/>
      </c>
      <c r="Y145" s="1" t="str">
        <f aca="false">IF(AG145&lt;&gt;"",MAX(Y$3:Y144)+1,"")</f>
        <v/>
      </c>
      <c r="Z145" s="1" t="str">
        <f aca="false">IF(AH145&lt;&gt;"",MAX(Z$3:Z144)+1,"")</f>
        <v/>
      </c>
      <c r="AA145" s="1" t="str">
        <f aca="false">IF(AI145&lt;&gt;"",MAX(AA$3:AA144)+1,"")</f>
        <v/>
      </c>
      <c r="AB145" s="1" t="str">
        <f aca="false">IF(AJ145&lt;&gt;"",MAX(AB$3:AB144)+1,"")</f>
        <v/>
      </c>
      <c r="AC145" s="1" t="str">
        <f aca="false">IF(AK145&lt;&gt;"",MAX(AC$3:AC144)+1,"")</f>
        <v/>
      </c>
      <c r="AD145" s="1" t="str">
        <f aca="false">IF(AL145&lt;&gt;"",MAX(AD$3:AD144)+1,"")</f>
        <v/>
      </c>
      <c r="AF145" s="1" t="str">
        <f aca="false">IF(B145="","",IF(COUNTIF(AF$3:$AI144,B145)=0,B145,""))</f>
        <v/>
      </c>
      <c r="AG145" s="1" t="str">
        <f aca="false">IF(C145&lt;&gt;"",IF(B145="","",IF($B145='Determinazione classe'!$D$57,IF(COUNTIF(AG$3:$AG144,$C145)=0,$C145,""),"")),"")</f>
        <v/>
      </c>
      <c r="AH145" s="1" t="str">
        <f aca="false">IF(D145&lt;&gt;"",IF(B145="","",IF(AND($B145='Determinazione classe'!$D$57,$C145='Determinazione classe'!$D$58),IF(COUNTIF(AH$3:AH144,$D145)=0,$D145,""),"")),"")</f>
        <v/>
      </c>
      <c r="AI145" s="1" t="str">
        <f aca="false">IF(E145&lt;&gt;"",IF(B145="","",IF(AND($B145='Determinazione classe'!$D$57,$C145='Determinazione classe'!$D$58,$D145='Determinazione classe'!$D$59),IF(COUNTIF(AI$3:AI144,$E145)=0,$E145,""),"")),"")</f>
        <v/>
      </c>
      <c r="AJ145" s="1" t="str">
        <f aca="false">IF(F145&lt;&gt;"",IF(B145="","",IF(AND($B145='Determinazione classe'!$D$57,$C145='Determinazione classe'!$D$58,$D145='Determinazione classe'!$D$59,$E145='Determinazione classe'!$D$60),IF(COUNTIF(AJ$3:AJ144,$F145)=0,$F145,""),"")),"")</f>
        <v/>
      </c>
      <c r="AK145" s="1" t="str">
        <f aca="false">IF(G145&lt;&gt;"",IF(B145="","",IF(AND($B145='Determinazione classe'!$D$57,$C145='Determinazione classe'!$D$58,$D145='Determinazione classe'!$D$59,$E145='Determinazione classe'!$D$60,$F145='Determinazione classe'!$D$61),IF(COUNTIF(AK$3:AK144,$G145)=0,$G145,""),"")),"")</f>
        <v/>
      </c>
      <c r="AL145" s="1" t="str">
        <f aca="false">IF(H145&lt;&gt;"",IF(B145="","",IF(AND($B145='Determinazione classe'!$D$57,$C145='Determinazione classe'!$D$58,$D145='Determinazione classe'!$D$59,$E145='Determinazione classe'!$D$60,$F145='Determinazione classe'!$D$61,$G145='Determinazione classe'!$D$62),IF(COUNTIF(AL$3:AL144,$H145)=0,$H145,""),"")),"")</f>
        <v/>
      </c>
      <c r="AR145" s="1" t="n">
        <f aca="false">+AR144+1</f>
        <v>143</v>
      </c>
      <c r="AS145" s="978" t="str">
        <f aca="false">IFERROR(VLOOKUP(AR145,BC:BK,9,FALSE()),"")</f>
        <v/>
      </c>
      <c r="AT145" s="978" t="str">
        <f aca="false">IFERROR(VLOOKUP($O145,BD:BL,9,FALSE()),"")</f>
        <v/>
      </c>
      <c r="AU145" s="978" t="str">
        <f aca="false">IFERROR(VLOOKUP($O145,BE:BM,9,FALSE()),"")</f>
        <v/>
      </c>
      <c r="AV145" s="978" t="str">
        <f aca="false">IFERROR(VLOOKUP($O145,BF:BN,9,FALSE()),"")</f>
        <v/>
      </c>
      <c r="AW145" s="978" t="str">
        <f aca="false">IFERROR(VLOOKUP($O145,BG:BO,9,FALSE()),"")</f>
        <v/>
      </c>
      <c r="AX145" s="978" t="str">
        <f aca="false">IFERROR(VLOOKUP($O145,BH:BP,9,FALSE()),"")</f>
        <v/>
      </c>
      <c r="AY145" s="978" t="str">
        <f aca="false">IFERROR(VLOOKUP($O145,BI:BQ,9,FALSE()),"")</f>
        <v/>
      </c>
      <c r="BC145" s="1" t="str">
        <f aca="false">IF(BK145&lt;&gt;"",MAX(BC$3:BC144)+1,"")</f>
        <v/>
      </c>
      <c r="BD145" s="1" t="str">
        <f aca="false">IF(BL145&lt;&gt;"",MAX(BD$3:BD144)+1,"")</f>
        <v/>
      </c>
      <c r="BE145" s="1" t="str">
        <f aca="false">IF(BM145&lt;&gt;"",MAX(BE$3:BE144)+1,"")</f>
        <v/>
      </c>
      <c r="BF145" s="1" t="str">
        <f aca="false">IF(BN145&lt;&gt;"",MAX(BF$3:BF144)+1,"")</f>
        <v/>
      </c>
      <c r="BG145" s="1" t="str">
        <f aca="false">IF(BO145&lt;&gt;"",MAX(BG$3:BG144)+1,"")</f>
        <v/>
      </c>
      <c r="BH145" s="1" t="str">
        <f aca="false">IF(BP145&lt;&gt;"",MAX(BH$3:BH144)+1,"")</f>
        <v/>
      </c>
      <c r="BI145" s="1" t="str">
        <f aca="false">IF(BQ145&lt;&gt;"",MAX(BI$3:BI144)+1,"")</f>
        <v/>
      </c>
      <c r="BK145" s="1" t="str">
        <f aca="false">IF(B145&lt;&gt;"",IF(COUNTIF(BK$3:BK144,B145)&gt;0,"",B145),"")</f>
        <v/>
      </c>
      <c r="BL145" s="1" t="str">
        <f aca="false">IF(C145&lt;&gt;"",IF(COUNTIF(BL$3:BL144,C145)&gt;0,"",C145),"")</f>
        <v/>
      </c>
      <c r="BM145" s="1" t="str">
        <f aca="false">IF(D145&lt;&gt;"",IF(COUNTIF(BM$3:BM144,D145)&gt;0,"",D145),"")</f>
        <v/>
      </c>
      <c r="BN145" s="1" t="str">
        <f aca="false">IF(E145&lt;&gt;"",IF(COUNTIF(BN$3:BN144,E145)&gt;0,"",E145),"")</f>
        <v/>
      </c>
      <c r="BO145" s="1" t="str">
        <f aca="false">IF(F145&lt;&gt;"",IF(COUNTIF(BO$3:BO144,F145)&gt;0,"",F145),"")</f>
        <v/>
      </c>
      <c r="BP145" s="1" t="str">
        <f aca="false">IF(G145&lt;&gt;"",IF(COUNTIF(BP$3:BP144,G145)&gt;0,"",G145),"")</f>
        <v/>
      </c>
      <c r="BQ145" s="1" t="str">
        <f aca="false">IF(H145&lt;&gt;"",IF(COUNTIF(BQ$3:BQ144,H145)&gt;0,"",H145),"")</f>
        <v/>
      </c>
    </row>
    <row r="146" customFormat="false" ht="12.75" hidden="false" customHeight="false" outlineLevel="0" collapsed="false">
      <c r="A146" s="1017" t="str">
        <f aca="false">CONCATENATE(B146,C146,D146,E146,F146,G146,H146)</f>
        <v/>
      </c>
      <c r="B146" s="1001"/>
      <c r="C146" s="1001"/>
      <c r="D146" s="1001"/>
      <c r="E146" s="1001"/>
      <c r="F146" s="1001"/>
      <c r="G146" s="1001"/>
      <c r="H146" s="1001"/>
      <c r="I146" s="1020"/>
      <c r="J146" s="1021"/>
      <c r="K146" s="1021"/>
      <c r="L146" s="1023"/>
      <c r="M146" s="1024"/>
      <c r="O146" s="1" t="n">
        <f aca="false">+O145+1</f>
        <v>144</v>
      </c>
      <c r="P146" s="978" t="str">
        <f aca="false">IFERROR(VLOOKUP(O145,X:AF,9,FALSE()),"")</f>
        <v/>
      </c>
      <c r="Q146" s="978" t="str">
        <f aca="false">IFERROR(VLOOKUP(O146,Y:AG,9,FALSE()),"")</f>
        <v/>
      </c>
      <c r="R146" s="978" t="str">
        <f aca="false">IFERROR(VLOOKUP(O146,Z:AH,9,FALSE()),"")</f>
        <v/>
      </c>
      <c r="S146" s="978" t="str">
        <f aca="false">IFERROR(VLOOKUP($O146,AA:AI,9,FALSE()),"")</f>
        <v/>
      </c>
      <c r="T146" s="978" t="str">
        <f aca="false">IFERROR(VLOOKUP($O146,AB:AJ,9,FALSE()),"")</f>
        <v/>
      </c>
      <c r="U146" s="978" t="str">
        <f aca="false">IFERROR(VLOOKUP($O146,AC:AK,9,FALSE()),"")</f>
        <v/>
      </c>
      <c r="V146" s="978" t="str">
        <f aca="false">IFERROR(VLOOKUP($O146,AD:AL,9,FALSE()),"")</f>
        <v/>
      </c>
      <c r="X146" s="1" t="str">
        <f aca="false">IF(AF146&lt;&gt;"",MAX(X$3:X145)+1,"")</f>
        <v/>
      </c>
      <c r="Y146" s="1" t="str">
        <f aca="false">IF(AG146&lt;&gt;"",MAX(Y$3:Y145)+1,"")</f>
        <v/>
      </c>
      <c r="Z146" s="1" t="str">
        <f aca="false">IF(AH146&lt;&gt;"",MAX(Z$3:Z145)+1,"")</f>
        <v/>
      </c>
      <c r="AA146" s="1" t="str">
        <f aca="false">IF(AI146&lt;&gt;"",MAX(AA$3:AA145)+1,"")</f>
        <v/>
      </c>
      <c r="AB146" s="1" t="str">
        <f aca="false">IF(AJ146&lt;&gt;"",MAX(AB$3:AB145)+1,"")</f>
        <v/>
      </c>
      <c r="AC146" s="1" t="str">
        <f aca="false">IF(AK146&lt;&gt;"",MAX(AC$3:AC145)+1,"")</f>
        <v/>
      </c>
      <c r="AD146" s="1" t="str">
        <f aca="false">IF(AL146&lt;&gt;"",MAX(AD$3:AD145)+1,"")</f>
        <v/>
      </c>
      <c r="AF146" s="1" t="str">
        <f aca="false">IF(B146="","",IF(COUNTIF(AF$3:$AI145,B146)=0,B146,""))</f>
        <v/>
      </c>
      <c r="AG146" s="1" t="str">
        <f aca="false">IF(C146&lt;&gt;"",IF(B146="","",IF($B146='Determinazione classe'!$D$57,IF(COUNTIF(AG$3:$AG145,$C146)=0,$C146,""),"")),"")</f>
        <v/>
      </c>
      <c r="AH146" s="1" t="str">
        <f aca="false">IF(D146&lt;&gt;"",IF(B146="","",IF(AND($B146='Determinazione classe'!$D$57,$C146='Determinazione classe'!$D$58),IF(COUNTIF(AH$3:AH145,$D146)=0,$D146,""),"")),"")</f>
        <v/>
      </c>
      <c r="AI146" s="1" t="str">
        <f aca="false">IF(E146&lt;&gt;"",IF(B146="","",IF(AND($B146='Determinazione classe'!$D$57,$C146='Determinazione classe'!$D$58,$D146='Determinazione classe'!$D$59),IF(COUNTIF(AI$3:AI145,$E146)=0,$E146,""),"")),"")</f>
        <v/>
      </c>
      <c r="AJ146" s="1" t="str">
        <f aca="false">IF(F146&lt;&gt;"",IF(B146="","",IF(AND($B146='Determinazione classe'!$D$57,$C146='Determinazione classe'!$D$58,$D146='Determinazione classe'!$D$59,$E146='Determinazione classe'!$D$60),IF(COUNTIF(AJ$3:AJ145,$F146)=0,$F146,""),"")),"")</f>
        <v/>
      </c>
      <c r="AK146" s="1" t="str">
        <f aca="false">IF(G146&lt;&gt;"",IF(B146="","",IF(AND($B146='Determinazione classe'!$D$57,$C146='Determinazione classe'!$D$58,$D146='Determinazione classe'!$D$59,$E146='Determinazione classe'!$D$60,$F146='Determinazione classe'!$D$61),IF(COUNTIF(AK$3:AK145,$G146)=0,$G146,""),"")),"")</f>
        <v/>
      </c>
      <c r="AL146" s="1" t="str">
        <f aca="false">IF(H146&lt;&gt;"",IF(B146="","",IF(AND($B146='Determinazione classe'!$D$57,$C146='Determinazione classe'!$D$58,$D146='Determinazione classe'!$D$59,$E146='Determinazione classe'!$D$60,$F146='Determinazione classe'!$D$61,$G146='Determinazione classe'!$D$62),IF(COUNTIF(AL$3:AL145,$H146)=0,$H146,""),"")),"")</f>
        <v/>
      </c>
      <c r="AR146" s="1" t="n">
        <f aca="false">+AR145+1</f>
        <v>144</v>
      </c>
      <c r="AS146" s="978" t="str">
        <f aca="false">IFERROR(VLOOKUP(AR146,BC:BK,9,FALSE()),"")</f>
        <v/>
      </c>
      <c r="AT146" s="978" t="str">
        <f aca="false">IFERROR(VLOOKUP($O146,BD:BL,9,FALSE()),"")</f>
        <v/>
      </c>
      <c r="AU146" s="978" t="str">
        <f aca="false">IFERROR(VLOOKUP($O146,BE:BM,9,FALSE()),"")</f>
        <v/>
      </c>
      <c r="AV146" s="978" t="str">
        <f aca="false">IFERROR(VLOOKUP($O146,BF:BN,9,FALSE()),"")</f>
        <v/>
      </c>
      <c r="AW146" s="978" t="str">
        <f aca="false">IFERROR(VLOOKUP($O146,BG:BO,9,FALSE()),"")</f>
        <v/>
      </c>
      <c r="AX146" s="978" t="str">
        <f aca="false">IFERROR(VLOOKUP($O146,BH:BP,9,FALSE()),"")</f>
        <v/>
      </c>
      <c r="AY146" s="978" t="str">
        <f aca="false">IFERROR(VLOOKUP($O146,BI:BQ,9,FALSE()),"")</f>
        <v/>
      </c>
      <c r="BC146" s="1" t="str">
        <f aca="false">IF(BK146&lt;&gt;"",MAX(BC$3:BC145)+1,"")</f>
        <v/>
      </c>
      <c r="BD146" s="1" t="str">
        <f aca="false">IF(BL146&lt;&gt;"",MAX(BD$3:BD145)+1,"")</f>
        <v/>
      </c>
      <c r="BE146" s="1" t="str">
        <f aca="false">IF(BM146&lt;&gt;"",MAX(BE$3:BE145)+1,"")</f>
        <v/>
      </c>
      <c r="BF146" s="1" t="str">
        <f aca="false">IF(BN146&lt;&gt;"",MAX(BF$3:BF145)+1,"")</f>
        <v/>
      </c>
      <c r="BG146" s="1" t="str">
        <f aca="false">IF(BO146&lt;&gt;"",MAX(BG$3:BG145)+1,"")</f>
        <v/>
      </c>
      <c r="BH146" s="1" t="str">
        <f aca="false">IF(BP146&lt;&gt;"",MAX(BH$3:BH145)+1,"")</f>
        <v/>
      </c>
      <c r="BI146" s="1" t="str">
        <f aca="false">IF(BQ146&lt;&gt;"",MAX(BI$3:BI145)+1,"")</f>
        <v/>
      </c>
      <c r="BK146" s="1" t="str">
        <f aca="false">IF(B146&lt;&gt;"",IF(COUNTIF(BK$3:BK145,B146)&gt;0,"",B146),"")</f>
        <v/>
      </c>
      <c r="BL146" s="1" t="str">
        <f aca="false">IF(C146&lt;&gt;"",IF(COUNTIF(BL$3:BL145,C146)&gt;0,"",C146),"")</f>
        <v/>
      </c>
      <c r="BM146" s="1" t="str">
        <f aca="false">IF(D146&lt;&gt;"",IF(COUNTIF(BM$3:BM145,D146)&gt;0,"",D146),"")</f>
        <v/>
      </c>
      <c r="BN146" s="1" t="str">
        <f aca="false">IF(E146&lt;&gt;"",IF(COUNTIF(BN$3:BN145,E146)&gt;0,"",E146),"")</f>
        <v/>
      </c>
      <c r="BO146" s="1" t="str">
        <f aca="false">IF(F146&lt;&gt;"",IF(COUNTIF(BO$3:BO145,F146)&gt;0,"",F146),"")</f>
        <v/>
      </c>
      <c r="BP146" s="1" t="str">
        <f aca="false">IF(G146&lt;&gt;"",IF(COUNTIF(BP$3:BP145,G146)&gt;0,"",G146),"")</f>
        <v/>
      </c>
      <c r="BQ146" s="1" t="str">
        <f aca="false">IF(H146&lt;&gt;"",IF(COUNTIF(BQ$3:BQ145,H146)&gt;0,"",H146),"")</f>
        <v/>
      </c>
    </row>
    <row r="147" customFormat="false" ht="12.75" hidden="false" customHeight="false" outlineLevel="0" collapsed="false">
      <c r="A147" s="1017" t="str">
        <f aca="false">CONCATENATE(B147,C147,D147,E147,F147,G147,H147)</f>
        <v/>
      </c>
      <c r="B147" s="1001"/>
      <c r="C147" s="1001"/>
      <c r="D147" s="1001"/>
      <c r="E147" s="1001"/>
      <c r="F147" s="1001"/>
      <c r="G147" s="1001"/>
      <c r="H147" s="1001"/>
      <c r="I147" s="1020"/>
      <c r="J147" s="1021"/>
      <c r="K147" s="1021"/>
      <c r="L147" s="1023"/>
      <c r="M147" s="1024"/>
      <c r="O147" s="1" t="n">
        <f aca="false">+O146+1</f>
        <v>145</v>
      </c>
      <c r="P147" s="978" t="str">
        <f aca="false">IFERROR(VLOOKUP(O146,X:AF,9,FALSE()),"")</f>
        <v/>
      </c>
      <c r="Q147" s="978" t="str">
        <f aca="false">IFERROR(VLOOKUP(O147,Y:AG,9,FALSE()),"")</f>
        <v/>
      </c>
      <c r="R147" s="978" t="str">
        <f aca="false">IFERROR(VLOOKUP(O147,Z:AH,9,FALSE()),"")</f>
        <v/>
      </c>
      <c r="S147" s="978" t="str">
        <f aca="false">IFERROR(VLOOKUP($O147,AA:AI,9,FALSE()),"")</f>
        <v/>
      </c>
      <c r="T147" s="978" t="str">
        <f aca="false">IFERROR(VLOOKUP($O147,AB:AJ,9,FALSE()),"")</f>
        <v/>
      </c>
      <c r="U147" s="978" t="str">
        <f aca="false">IFERROR(VLOOKUP($O147,AC:AK,9,FALSE()),"")</f>
        <v/>
      </c>
      <c r="V147" s="978" t="str">
        <f aca="false">IFERROR(VLOOKUP($O147,AD:AL,9,FALSE()),"")</f>
        <v/>
      </c>
      <c r="X147" s="1" t="str">
        <f aca="false">IF(AF147&lt;&gt;"",MAX(X$3:X146)+1,"")</f>
        <v/>
      </c>
      <c r="Y147" s="1" t="str">
        <f aca="false">IF(AG147&lt;&gt;"",MAX(Y$3:Y146)+1,"")</f>
        <v/>
      </c>
      <c r="Z147" s="1" t="str">
        <f aca="false">IF(AH147&lt;&gt;"",MAX(Z$3:Z146)+1,"")</f>
        <v/>
      </c>
      <c r="AA147" s="1" t="str">
        <f aca="false">IF(AI147&lt;&gt;"",MAX(AA$3:AA146)+1,"")</f>
        <v/>
      </c>
      <c r="AB147" s="1" t="str">
        <f aca="false">IF(AJ147&lt;&gt;"",MAX(AB$3:AB146)+1,"")</f>
        <v/>
      </c>
      <c r="AC147" s="1" t="str">
        <f aca="false">IF(AK147&lt;&gt;"",MAX(AC$3:AC146)+1,"")</f>
        <v/>
      </c>
      <c r="AD147" s="1" t="str">
        <f aca="false">IF(AL147&lt;&gt;"",MAX(AD$3:AD146)+1,"")</f>
        <v/>
      </c>
      <c r="AF147" s="1" t="str">
        <f aca="false">IF(B147="","",IF(COUNTIF(AF$3:$AI146,B147)=0,B147,""))</f>
        <v/>
      </c>
      <c r="AG147" s="1" t="str">
        <f aca="false">IF(C147&lt;&gt;"",IF(B147="","",IF($B147='Determinazione classe'!$D$57,IF(COUNTIF(AG$3:$AG146,$C147)=0,$C147,""),"")),"")</f>
        <v/>
      </c>
      <c r="AH147" s="1" t="str">
        <f aca="false">IF(D147&lt;&gt;"",IF(B147="","",IF(AND($B147='Determinazione classe'!$D$57,$C147='Determinazione classe'!$D$58),IF(COUNTIF(AH$3:AH146,$D147)=0,$D147,""),"")),"")</f>
        <v/>
      </c>
      <c r="AI147" s="1" t="str">
        <f aca="false">IF(E147&lt;&gt;"",IF(B147="","",IF(AND($B147='Determinazione classe'!$D$57,$C147='Determinazione classe'!$D$58,$D147='Determinazione classe'!$D$59),IF(COUNTIF(AI$3:AI146,$E147)=0,$E147,""),"")),"")</f>
        <v/>
      </c>
      <c r="AJ147" s="1" t="str">
        <f aca="false">IF(F147&lt;&gt;"",IF(B147="","",IF(AND($B147='Determinazione classe'!$D$57,$C147='Determinazione classe'!$D$58,$D147='Determinazione classe'!$D$59,$E147='Determinazione classe'!$D$60),IF(COUNTIF(AJ$3:AJ146,$F147)=0,$F147,""),"")),"")</f>
        <v/>
      </c>
      <c r="AK147" s="1" t="str">
        <f aca="false">IF(G147&lt;&gt;"",IF(B147="","",IF(AND($B147='Determinazione classe'!$D$57,$C147='Determinazione classe'!$D$58,$D147='Determinazione classe'!$D$59,$E147='Determinazione classe'!$D$60,$F147='Determinazione classe'!$D$61),IF(COUNTIF(AK$3:AK146,$G147)=0,$G147,""),"")),"")</f>
        <v/>
      </c>
      <c r="AL147" s="1" t="str">
        <f aca="false">IF(H147&lt;&gt;"",IF(B147="","",IF(AND($B147='Determinazione classe'!$D$57,$C147='Determinazione classe'!$D$58,$D147='Determinazione classe'!$D$59,$E147='Determinazione classe'!$D$60,$F147='Determinazione classe'!$D$61,$G147='Determinazione classe'!$D$62),IF(COUNTIF(AL$3:AL146,$H147)=0,$H147,""),"")),"")</f>
        <v/>
      </c>
      <c r="AR147" s="1" t="n">
        <f aca="false">+AR146+1</f>
        <v>145</v>
      </c>
      <c r="AS147" s="978" t="str">
        <f aca="false">IFERROR(VLOOKUP(AR147,BC:BK,9,FALSE()),"")</f>
        <v/>
      </c>
      <c r="AT147" s="978" t="str">
        <f aca="false">IFERROR(VLOOKUP($O147,BD:BL,9,FALSE()),"")</f>
        <v/>
      </c>
      <c r="AU147" s="978" t="str">
        <f aca="false">IFERROR(VLOOKUP($O147,BE:BM,9,FALSE()),"")</f>
        <v/>
      </c>
      <c r="AV147" s="978" t="str">
        <f aca="false">IFERROR(VLOOKUP($O147,BF:BN,9,FALSE()),"")</f>
        <v/>
      </c>
      <c r="AW147" s="978" t="str">
        <f aca="false">IFERROR(VLOOKUP($O147,BG:BO,9,FALSE()),"")</f>
        <v/>
      </c>
      <c r="AX147" s="978" t="str">
        <f aca="false">IFERROR(VLOOKUP($O147,BH:BP,9,FALSE()),"")</f>
        <v/>
      </c>
      <c r="AY147" s="978" t="str">
        <f aca="false">IFERROR(VLOOKUP($O147,BI:BQ,9,FALSE()),"")</f>
        <v/>
      </c>
      <c r="BC147" s="1" t="str">
        <f aca="false">IF(BK147&lt;&gt;"",MAX(BC$3:BC146)+1,"")</f>
        <v/>
      </c>
      <c r="BD147" s="1" t="str">
        <f aca="false">IF(BL147&lt;&gt;"",MAX(BD$3:BD146)+1,"")</f>
        <v/>
      </c>
      <c r="BE147" s="1" t="str">
        <f aca="false">IF(BM147&lt;&gt;"",MAX(BE$3:BE146)+1,"")</f>
        <v/>
      </c>
      <c r="BF147" s="1" t="str">
        <f aca="false">IF(BN147&lt;&gt;"",MAX(BF$3:BF146)+1,"")</f>
        <v/>
      </c>
      <c r="BG147" s="1" t="str">
        <f aca="false">IF(BO147&lt;&gt;"",MAX(BG$3:BG146)+1,"")</f>
        <v/>
      </c>
      <c r="BH147" s="1" t="str">
        <f aca="false">IF(BP147&lt;&gt;"",MAX(BH$3:BH146)+1,"")</f>
        <v/>
      </c>
      <c r="BI147" s="1" t="str">
        <f aca="false">IF(BQ147&lt;&gt;"",MAX(BI$3:BI146)+1,"")</f>
        <v/>
      </c>
      <c r="BK147" s="1" t="str">
        <f aca="false">IF(B147&lt;&gt;"",IF(COUNTIF(BK$3:BK146,B147)&gt;0,"",B147),"")</f>
        <v/>
      </c>
      <c r="BL147" s="1" t="str">
        <f aca="false">IF(C147&lt;&gt;"",IF(COUNTIF(BL$3:BL146,C147)&gt;0,"",C147),"")</f>
        <v/>
      </c>
      <c r="BM147" s="1" t="str">
        <f aca="false">IF(D147&lt;&gt;"",IF(COUNTIF(BM$3:BM146,D147)&gt;0,"",D147),"")</f>
        <v/>
      </c>
      <c r="BN147" s="1" t="str">
        <f aca="false">IF(E147&lt;&gt;"",IF(COUNTIF(BN$3:BN146,E147)&gt;0,"",E147),"")</f>
        <v/>
      </c>
      <c r="BO147" s="1" t="str">
        <f aca="false">IF(F147&lt;&gt;"",IF(COUNTIF(BO$3:BO146,F147)&gt;0,"",F147),"")</f>
        <v/>
      </c>
      <c r="BP147" s="1" t="str">
        <f aca="false">IF(G147&lt;&gt;"",IF(COUNTIF(BP$3:BP146,G147)&gt;0,"",G147),"")</f>
        <v/>
      </c>
      <c r="BQ147" s="1" t="str">
        <f aca="false">IF(H147&lt;&gt;"",IF(COUNTIF(BQ$3:BQ146,H147)&gt;0,"",H147),"")</f>
        <v/>
      </c>
    </row>
    <row r="148" customFormat="false" ht="12.75" hidden="false" customHeight="false" outlineLevel="0" collapsed="false">
      <c r="A148" s="1017" t="str">
        <f aca="false">CONCATENATE(B148,C148,D148,E148,F148,G148,H148)</f>
        <v/>
      </c>
      <c r="B148" s="1001"/>
      <c r="C148" s="1001"/>
      <c r="D148" s="1001"/>
      <c r="E148" s="1001"/>
      <c r="F148" s="1001"/>
      <c r="G148" s="1001"/>
      <c r="H148" s="1001"/>
      <c r="I148" s="1020"/>
      <c r="J148" s="1021"/>
      <c r="K148" s="1021"/>
      <c r="L148" s="1023"/>
      <c r="M148" s="1024"/>
      <c r="O148" s="1" t="n">
        <f aca="false">+O147+1</f>
        <v>146</v>
      </c>
      <c r="P148" s="978" t="str">
        <f aca="false">IFERROR(VLOOKUP(O147,X:AF,9,FALSE()),"")</f>
        <v/>
      </c>
      <c r="Q148" s="978" t="str">
        <f aca="false">IFERROR(VLOOKUP(O148,Y:AG,9,FALSE()),"")</f>
        <v/>
      </c>
      <c r="R148" s="978" t="str">
        <f aca="false">IFERROR(VLOOKUP(O148,Z:AH,9,FALSE()),"")</f>
        <v/>
      </c>
      <c r="S148" s="978" t="str">
        <f aca="false">IFERROR(VLOOKUP($O148,AA:AI,9,FALSE()),"")</f>
        <v/>
      </c>
      <c r="T148" s="978" t="str">
        <f aca="false">IFERROR(VLOOKUP($O148,AB:AJ,9,FALSE()),"")</f>
        <v/>
      </c>
      <c r="U148" s="978" t="str">
        <f aca="false">IFERROR(VLOOKUP($O148,AC:AK,9,FALSE()),"")</f>
        <v/>
      </c>
      <c r="V148" s="978" t="str">
        <f aca="false">IFERROR(VLOOKUP($O148,AD:AL,9,FALSE()),"")</f>
        <v/>
      </c>
      <c r="X148" s="1" t="str">
        <f aca="false">IF(AF148&lt;&gt;"",MAX(X$3:X147)+1,"")</f>
        <v/>
      </c>
      <c r="Y148" s="1" t="str">
        <f aca="false">IF(AG148&lt;&gt;"",MAX(Y$3:Y147)+1,"")</f>
        <v/>
      </c>
      <c r="Z148" s="1" t="str">
        <f aca="false">IF(AH148&lt;&gt;"",MAX(Z$3:Z147)+1,"")</f>
        <v/>
      </c>
      <c r="AA148" s="1" t="str">
        <f aca="false">IF(AI148&lt;&gt;"",MAX(AA$3:AA147)+1,"")</f>
        <v/>
      </c>
      <c r="AB148" s="1" t="str">
        <f aca="false">IF(AJ148&lt;&gt;"",MAX(AB$3:AB147)+1,"")</f>
        <v/>
      </c>
      <c r="AC148" s="1" t="str">
        <f aca="false">IF(AK148&lt;&gt;"",MAX(AC$3:AC147)+1,"")</f>
        <v/>
      </c>
      <c r="AD148" s="1" t="str">
        <f aca="false">IF(AL148&lt;&gt;"",MAX(AD$3:AD147)+1,"")</f>
        <v/>
      </c>
      <c r="AF148" s="1" t="str">
        <f aca="false">IF(B148="","",IF(COUNTIF(AF$3:$AI147,B148)=0,B148,""))</f>
        <v/>
      </c>
      <c r="AG148" s="1" t="str">
        <f aca="false">IF(C148&lt;&gt;"",IF(B148="","",IF($B148='Determinazione classe'!$D$57,IF(COUNTIF(AG$3:$AG147,$C148)=0,$C148,""),"")),"")</f>
        <v/>
      </c>
      <c r="AH148" s="1" t="str">
        <f aca="false">IF(D148&lt;&gt;"",IF(B148="","",IF(AND($B148='Determinazione classe'!$D$57,$C148='Determinazione classe'!$D$58),IF(COUNTIF(AH$3:AH147,$D148)=0,$D148,""),"")),"")</f>
        <v/>
      </c>
      <c r="AI148" s="1" t="str">
        <f aca="false">IF(E148&lt;&gt;"",IF(B148="","",IF(AND($B148='Determinazione classe'!$D$57,$C148='Determinazione classe'!$D$58,$D148='Determinazione classe'!$D$59),IF(COUNTIF(AI$3:AI147,$E148)=0,$E148,""),"")),"")</f>
        <v/>
      </c>
      <c r="AJ148" s="1" t="str">
        <f aca="false">IF(F148&lt;&gt;"",IF(B148="","",IF(AND($B148='Determinazione classe'!$D$57,$C148='Determinazione classe'!$D$58,$D148='Determinazione classe'!$D$59,$E148='Determinazione classe'!$D$60),IF(COUNTIF(AJ$3:AJ147,$F148)=0,$F148,""),"")),"")</f>
        <v/>
      </c>
      <c r="AK148" s="1" t="str">
        <f aca="false">IF(G148&lt;&gt;"",IF(B148="","",IF(AND($B148='Determinazione classe'!$D$57,$C148='Determinazione classe'!$D$58,$D148='Determinazione classe'!$D$59,$E148='Determinazione classe'!$D$60,$F148='Determinazione classe'!$D$61),IF(COUNTIF(AK$3:AK147,$G148)=0,$G148,""),"")),"")</f>
        <v/>
      </c>
      <c r="AL148" s="1" t="str">
        <f aca="false">IF(H148&lt;&gt;"",IF(B148="","",IF(AND($B148='Determinazione classe'!$D$57,$C148='Determinazione classe'!$D$58,$D148='Determinazione classe'!$D$59,$E148='Determinazione classe'!$D$60,$F148='Determinazione classe'!$D$61,$G148='Determinazione classe'!$D$62),IF(COUNTIF(AL$3:AL147,$H148)=0,$H148,""),"")),"")</f>
        <v/>
      </c>
      <c r="AR148" s="1" t="n">
        <f aca="false">+AR147+1</f>
        <v>146</v>
      </c>
      <c r="AS148" s="978" t="str">
        <f aca="false">IFERROR(VLOOKUP(AR148,BC:BK,9,FALSE()),"")</f>
        <v/>
      </c>
      <c r="AT148" s="978" t="str">
        <f aca="false">IFERROR(VLOOKUP($O148,BD:BL,9,FALSE()),"")</f>
        <v/>
      </c>
      <c r="AU148" s="978" t="str">
        <f aca="false">IFERROR(VLOOKUP($O148,BE:BM,9,FALSE()),"")</f>
        <v/>
      </c>
      <c r="AV148" s="978" t="str">
        <f aca="false">IFERROR(VLOOKUP($O148,BF:BN,9,FALSE()),"")</f>
        <v/>
      </c>
      <c r="AW148" s="978" t="str">
        <f aca="false">IFERROR(VLOOKUP($O148,BG:BO,9,FALSE()),"")</f>
        <v/>
      </c>
      <c r="AX148" s="978" t="str">
        <f aca="false">IFERROR(VLOOKUP($O148,BH:BP,9,FALSE()),"")</f>
        <v/>
      </c>
      <c r="AY148" s="978" t="str">
        <f aca="false">IFERROR(VLOOKUP($O148,BI:BQ,9,FALSE()),"")</f>
        <v/>
      </c>
      <c r="BC148" s="1" t="str">
        <f aca="false">IF(BK148&lt;&gt;"",MAX(BC$3:BC147)+1,"")</f>
        <v/>
      </c>
      <c r="BD148" s="1" t="str">
        <f aca="false">IF(BL148&lt;&gt;"",MAX(BD$3:BD147)+1,"")</f>
        <v/>
      </c>
      <c r="BE148" s="1" t="str">
        <f aca="false">IF(BM148&lt;&gt;"",MAX(BE$3:BE147)+1,"")</f>
        <v/>
      </c>
      <c r="BF148" s="1" t="str">
        <f aca="false">IF(BN148&lt;&gt;"",MAX(BF$3:BF147)+1,"")</f>
        <v/>
      </c>
      <c r="BG148" s="1" t="str">
        <f aca="false">IF(BO148&lt;&gt;"",MAX(BG$3:BG147)+1,"")</f>
        <v/>
      </c>
      <c r="BH148" s="1" t="str">
        <f aca="false">IF(BP148&lt;&gt;"",MAX(BH$3:BH147)+1,"")</f>
        <v/>
      </c>
      <c r="BI148" s="1" t="str">
        <f aca="false">IF(BQ148&lt;&gt;"",MAX(BI$3:BI147)+1,"")</f>
        <v/>
      </c>
      <c r="BK148" s="1" t="str">
        <f aca="false">IF(B148&lt;&gt;"",IF(COUNTIF(BK$3:BK147,B148)&gt;0,"",B148),"")</f>
        <v/>
      </c>
      <c r="BL148" s="1" t="str">
        <f aca="false">IF(C148&lt;&gt;"",IF(COUNTIF(BL$3:BL147,C148)&gt;0,"",C148),"")</f>
        <v/>
      </c>
      <c r="BM148" s="1" t="str">
        <f aca="false">IF(D148&lt;&gt;"",IF(COUNTIF(BM$3:BM147,D148)&gt;0,"",D148),"")</f>
        <v/>
      </c>
      <c r="BN148" s="1" t="str">
        <f aca="false">IF(E148&lt;&gt;"",IF(COUNTIF(BN$3:BN147,E148)&gt;0,"",E148),"")</f>
        <v/>
      </c>
      <c r="BO148" s="1" t="str">
        <f aca="false">IF(F148&lt;&gt;"",IF(COUNTIF(BO$3:BO147,F148)&gt;0,"",F148),"")</f>
        <v/>
      </c>
      <c r="BP148" s="1" t="str">
        <f aca="false">IF(G148&lt;&gt;"",IF(COUNTIF(BP$3:BP147,G148)&gt;0,"",G148),"")</f>
        <v/>
      </c>
      <c r="BQ148" s="1" t="str">
        <f aca="false">IF(H148&lt;&gt;"",IF(COUNTIF(BQ$3:BQ147,H148)&gt;0,"",H148),"")</f>
        <v/>
      </c>
    </row>
    <row r="149" customFormat="false" ht="12.75" hidden="false" customHeight="false" outlineLevel="0" collapsed="false">
      <c r="A149" s="1017" t="str">
        <f aca="false">CONCATENATE(B149,C149,D149,E149,F149,G149,H149)</f>
        <v/>
      </c>
      <c r="B149" s="1001"/>
      <c r="C149" s="1001"/>
      <c r="D149" s="1001"/>
      <c r="E149" s="1001"/>
      <c r="F149" s="1001"/>
      <c r="G149" s="1001"/>
      <c r="H149" s="1001"/>
      <c r="I149" s="1020"/>
      <c r="J149" s="1021"/>
      <c r="K149" s="1021"/>
      <c r="L149" s="1023"/>
      <c r="M149" s="1024"/>
      <c r="O149" s="1" t="n">
        <f aca="false">+O148+1</f>
        <v>147</v>
      </c>
      <c r="P149" s="978" t="str">
        <f aca="false">IFERROR(VLOOKUP(O148,X:AF,9,FALSE()),"")</f>
        <v/>
      </c>
      <c r="Q149" s="978" t="str">
        <f aca="false">IFERROR(VLOOKUP(O149,Y:AG,9,FALSE()),"")</f>
        <v/>
      </c>
      <c r="R149" s="978" t="str">
        <f aca="false">IFERROR(VLOOKUP(O149,Z:AH,9,FALSE()),"")</f>
        <v/>
      </c>
      <c r="S149" s="978" t="str">
        <f aca="false">IFERROR(VLOOKUP($O149,AA:AI,9,FALSE()),"")</f>
        <v/>
      </c>
      <c r="T149" s="978" t="str">
        <f aca="false">IFERROR(VLOOKUP($O149,AB:AJ,9,FALSE()),"")</f>
        <v/>
      </c>
      <c r="U149" s="978" t="str">
        <f aca="false">IFERROR(VLOOKUP($O149,AC:AK,9,FALSE()),"")</f>
        <v/>
      </c>
      <c r="V149" s="978" t="str">
        <f aca="false">IFERROR(VLOOKUP($O149,AD:AL,9,FALSE()),"")</f>
        <v/>
      </c>
      <c r="X149" s="1" t="str">
        <f aca="false">IF(AF149&lt;&gt;"",MAX(X$3:X148)+1,"")</f>
        <v/>
      </c>
      <c r="Y149" s="1" t="str">
        <f aca="false">IF(AG149&lt;&gt;"",MAX(Y$3:Y148)+1,"")</f>
        <v/>
      </c>
      <c r="Z149" s="1" t="str">
        <f aca="false">IF(AH149&lt;&gt;"",MAX(Z$3:Z148)+1,"")</f>
        <v/>
      </c>
      <c r="AA149" s="1" t="str">
        <f aca="false">IF(AI149&lt;&gt;"",MAX(AA$3:AA148)+1,"")</f>
        <v/>
      </c>
      <c r="AB149" s="1" t="str">
        <f aca="false">IF(AJ149&lt;&gt;"",MAX(AB$3:AB148)+1,"")</f>
        <v/>
      </c>
      <c r="AC149" s="1" t="str">
        <f aca="false">IF(AK149&lt;&gt;"",MAX(AC$3:AC148)+1,"")</f>
        <v/>
      </c>
      <c r="AD149" s="1" t="str">
        <f aca="false">IF(AL149&lt;&gt;"",MAX(AD$3:AD148)+1,"")</f>
        <v/>
      </c>
      <c r="AF149" s="1" t="str">
        <f aca="false">IF(B149="","",IF(COUNTIF(AF$3:$AI148,B149)=0,B149,""))</f>
        <v/>
      </c>
      <c r="AG149" s="1" t="str">
        <f aca="false">IF(C149&lt;&gt;"",IF(B149="","",IF($B149='Determinazione classe'!$D$57,IF(COUNTIF(AG$3:$AG148,$C149)=0,$C149,""),"")),"")</f>
        <v/>
      </c>
      <c r="AH149" s="1" t="str">
        <f aca="false">IF(D149&lt;&gt;"",IF(B149="","",IF(AND($B149='Determinazione classe'!$D$57,$C149='Determinazione classe'!$D$58),IF(COUNTIF(AH$3:AH148,$D149)=0,$D149,""),"")),"")</f>
        <v/>
      </c>
      <c r="AI149" s="1" t="str">
        <f aca="false">IF(E149&lt;&gt;"",IF(B149="","",IF(AND($B149='Determinazione classe'!$D$57,$C149='Determinazione classe'!$D$58,$D149='Determinazione classe'!$D$59),IF(COUNTIF(AI$3:AI148,$E149)=0,$E149,""),"")),"")</f>
        <v/>
      </c>
      <c r="AJ149" s="1" t="str">
        <f aca="false">IF(F149&lt;&gt;"",IF(B149="","",IF(AND($B149='Determinazione classe'!$D$57,$C149='Determinazione classe'!$D$58,$D149='Determinazione classe'!$D$59,$E149='Determinazione classe'!$D$60),IF(COUNTIF(AJ$3:AJ148,$F149)=0,$F149,""),"")),"")</f>
        <v/>
      </c>
      <c r="AK149" s="1" t="str">
        <f aca="false">IF(G149&lt;&gt;"",IF(B149="","",IF(AND($B149='Determinazione classe'!$D$57,$C149='Determinazione classe'!$D$58,$D149='Determinazione classe'!$D$59,$E149='Determinazione classe'!$D$60,$F149='Determinazione classe'!$D$61),IF(COUNTIF(AK$3:AK148,$G149)=0,$G149,""),"")),"")</f>
        <v/>
      </c>
      <c r="AL149" s="1" t="str">
        <f aca="false">IF(H149&lt;&gt;"",IF(B149="","",IF(AND($B149='Determinazione classe'!$D$57,$C149='Determinazione classe'!$D$58,$D149='Determinazione classe'!$D$59,$E149='Determinazione classe'!$D$60,$F149='Determinazione classe'!$D$61,$G149='Determinazione classe'!$D$62),IF(COUNTIF(AL$3:AL148,$H149)=0,$H149,""),"")),"")</f>
        <v/>
      </c>
      <c r="AR149" s="1" t="n">
        <f aca="false">+AR148+1</f>
        <v>147</v>
      </c>
      <c r="AS149" s="978" t="str">
        <f aca="false">IFERROR(VLOOKUP(AR149,BC:BK,9,FALSE()),"")</f>
        <v/>
      </c>
      <c r="AT149" s="978" t="str">
        <f aca="false">IFERROR(VLOOKUP($O149,BD:BL,9,FALSE()),"")</f>
        <v/>
      </c>
      <c r="AU149" s="978" t="str">
        <f aca="false">IFERROR(VLOOKUP($O149,BE:BM,9,FALSE()),"")</f>
        <v/>
      </c>
      <c r="AV149" s="978" t="str">
        <f aca="false">IFERROR(VLOOKUP($O149,BF:BN,9,FALSE()),"")</f>
        <v/>
      </c>
      <c r="AW149" s="978" t="str">
        <f aca="false">IFERROR(VLOOKUP($O149,BG:BO,9,FALSE()),"")</f>
        <v/>
      </c>
      <c r="AX149" s="978" t="str">
        <f aca="false">IFERROR(VLOOKUP($O149,BH:BP,9,FALSE()),"")</f>
        <v/>
      </c>
      <c r="AY149" s="978" t="str">
        <f aca="false">IFERROR(VLOOKUP($O149,BI:BQ,9,FALSE()),"")</f>
        <v/>
      </c>
      <c r="BC149" s="1" t="str">
        <f aca="false">IF(BK149&lt;&gt;"",MAX(BC$3:BC148)+1,"")</f>
        <v/>
      </c>
      <c r="BD149" s="1" t="str">
        <f aca="false">IF(BL149&lt;&gt;"",MAX(BD$3:BD148)+1,"")</f>
        <v/>
      </c>
      <c r="BE149" s="1" t="str">
        <f aca="false">IF(BM149&lt;&gt;"",MAX(BE$3:BE148)+1,"")</f>
        <v/>
      </c>
      <c r="BF149" s="1" t="str">
        <f aca="false">IF(BN149&lt;&gt;"",MAX(BF$3:BF148)+1,"")</f>
        <v/>
      </c>
      <c r="BG149" s="1" t="str">
        <f aca="false">IF(BO149&lt;&gt;"",MAX(BG$3:BG148)+1,"")</f>
        <v/>
      </c>
      <c r="BH149" s="1" t="str">
        <f aca="false">IF(BP149&lt;&gt;"",MAX(BH$3:BH148)+1,"")</f>
        <v/>
      </c>
      <c r="BI149" s="1" t="str">
        <f aca="false">IF(BQ149&lt;&gt;"",MAX(BI$3:BI148)+1,"")</f>
        <v/>
      </c>
      <c r="BK149" s="1" t="str">
        <f aca="false">IF(B149&lt;&gt;"",IF(COUNTIF(BK$3:BK148,B149)&gt;0,"",B149),"")</f>
        <v/>
      </c>
      <c r="BL149" s="1" t="str">
        <f aca="false">IF(C149&lt;&gt;"",IF(COUNTIF(BL$3:BL148,C149)&gt;0,"",C149),"")</f>
        <v/>
      </c>
      <c r="BM149" s="1" t="str">
        <f aca="false">IF(D149&lt;&gt;"",IF(COUNTIF(BM$3:BM148,D149)&gt;0,"",D149),"")</f>
        <v/>
      </c>
      <c r="BN149" s="1" t="str">
        <f aca="false">IF(E149&lt;&gt;"",IF(COUNTIF(BN$3:BN148,E149)&gt;0,"",E149),"")</f>
        <v/>
      </c>
      <c r="BO149" s="1" t="str">
        <f aca="false">IF(F149&lt;&gt;"",IF(COUNTIF(BO$3:BO148,F149)&gt;0,"",F149),"")</f>
        <v/>
      </c>
      <c r="BP149" s="1" t="str">
        <f aca="false">IF(G149&lt;&gt;"",IF(COUNTIF(BP$3:BP148,G149)&gt;0,"",G149),"")</f>
        <v/>
      </c>
      <c r="BQ149" s="1" t="str">
        <f aca="false">IF(H149&lt;&gt;"",IF(COUNTIF(BQ$3:BQ148,H149)&gt;0,"",H149),"")</f>
        <v/>
      </c>
    </row>
    <row r="150" customFormat="false" ht="12.75" hidden="false" customHeight="false" outlineLevel="0" collapsed="false">
      <c r="A150" s="1017" t="str">
        <f aca="false">CONCATENATE(B150,C150,D150,E150,F150,G150,H150)</f>
        <v/>
      </c>
      <c r="B150" s="1001"/>
      <c r="C150" s="1001"/>
      <c r="D150" s="1001"/>
      <c r="E150" s="1001"/>
      <c r="F150" s="1001"/>
      <c r="G150" s="1001"/>
      <c r="H150" s="1001"/>
      <c r="I150" s="1020"/>
      <c r="J150" s="1021"/>
      <c r="K150" s="1021"/>
      <c r="L150" s="1023"/>
      <c r="M150" s="1024"/>
      <c r="O150" s="1" t="n">
        <f aca="false">+O149+1</f>
        <v>148</v>
      </c>
      <c r="P150" s="978" t="str">
        <f aca="false">IFERROR(VLOOKUP(O149,X:AF,9,FALSE()),"")</f>
        <v/>
      </c>
      <c r="Q150" s="978" t="str">
        <f aca="false">IFERROR(VLOOKUP(O150,Y:AG,9,FALSE()),"")</f>
        <v/>
      </c>
      <c r="R150" s="978" t="str">
        <f aca="false">IFERROR(VLOOKUP(O150,Z:AH,9,FALSE()),"")</f>
        <v/>
      </c>
      <c r="S150" s="978" t="str">
        <f aca="false">IFERROR(VLOOKUP($O150,AA:AI,9,FALSE()),"")</f>
        <v/>
      </c>
      <c r="T150" s="978" t="str">
        <f aca="false">IFERROR(VLOOKUP($O150,AB:AJ,9,FALSE()),"")</f>
        <v/>
      </c>
      <c r="U150" s="978" t="str">
        <f aca="false">IFERROR(VLOOKUP($O150,AC:AK,9,FALSE()),"")</f>
        <v/>
      </c>
      <c r="V150" s="978" t="str">
        <f aca="false">IFERROR(VLOOKUP($O150,AD:AL,9,FALSE()),"")</f>
        <v/>
      </c>
      <c r="X150" s="1" t="str">
        <f aca="false">IF(AF150&lt;&gt;"",MAX(X$3:X149)+1,"")</f>
        <v/>
      </c>
      <c r="Y150" s="1" t="str">
        <f aca="false">IF(AG150&lt;&gt;"",MAX(Y$3:Y149)+1,"")</f>
        <v/>
      </c>
      <c r="Z150" s="1" t="str">
        <f aca="false">IF(AH150&lt;&gt;"",MAX(Z$3:Z149)+1,"")</f>
        <v/>
      </c>
      <c r="AA150" s="1" t="str">
        <f aca="false">IF(AI150&lt;&gt;"",MAX(AA$3:AA149)+1,"")</f>
        <v/>
      </c>
      <c r="AB150" s="1" t="str">
        <f aca="false">IF(AJ150&lt;&gt;"",MAX(AB$3:AB149)+1,"")</f>
        <v/>
      </c>
      <c r="AC150" s="1" t="str">
        <f aca="false">IF(AK150&lt;&gt;"",MAX(AC$3:AC149)+1,"")</f>
        <v/>
      </c>
      <c r="AD150" s="1" t="str">
        <f aca="false">IF(AL150&lt;&gt;"",MAX(AD$3:AD149)+1,"")</f>
        <v/>
      </c>
      <c r="AF150" s="1" t="str">
        <f aca="false">IF(B150="","",IF(COUNTIF(AF$3:$AI149,B150)=0,B150,""))</f>
        <v/>
      </c>
      <c r="AG150" s="1" t="str">
        <f aca="false">IF(C150&lt;&gt;"",IF(B150="","",IF($B150='Determinazione classe'!$D$57,IF(COUNTIF(AG$3:$AG149,$C150)=0,$C150,""),"")),"")</f>
        <v/>
      </c>
      <c r="AH150" s="1" t="str">
        <f aca="false">IF(D150&lt;&gt;"",IF(B150="","",IF(AND($B150='Determinazione classe'!$D$57,$C150='Determinazione classe'!$D$58),IF(COUNTIF(AH$3:AH149,$D150)=0,$D150,""),"")),"")</f>
        <v/>
      </c>
      <c r="AI150" s="1" t="str">
        <f aca="false">IF(E150&lt;&gt;"",IF(B150="","",IF(AND($B150='Determinazione classe'!$D$57,$C150='Determinazione classe'!$D$58,$D150='Determinazione classe'!$D$59),IF(COUNTIF(AI$3:AI149,$E150)=0,$E150,""),"")),"")</f>
        <v/>
      </c>
      <c r="AJ150" s="1" t="str">
        <f aca="false">IF(F150&lt;&gt;"",IF(B150="","",IF(AND($B150='Determinazione classe'!$D$57,$C150='Determinazione classe'!$D$58,$D150='Determinazione classe'!$D$59,$E150='Determinazione classe'!$D$60),IF(COUNTIF(AJ$3:AJ149,$F150)=0,$F150,""),"")),"")</f>
        <v/>
      </c>
      <c r="AK150" s="1" t="str">
        <f aca="false">IF(G150&lt;&gt;"",IF(B150="","",IF(AND($B150='Determinazione classe'!$D$57,$C150='Determinazione classe'!$D$58,$D150='Determinazione classe'!$D$59,$E150='Determinazione classe'!$D$60,$F150='Determinazione classe'!$D$61),IF(COUNTIF(AK$3:AK149,$G150)=0,$G150,""),"")),"")</f>
        <v/>
      </c>
      <c r="AL150" s="1" t="str">
        <f aca="false">IF(H150&lt;&gt;"",IF(B150="","",IF(AND($B150='Determinazione classe'!$D$57,$C150='Determinazione classe'!$D$58,$D150='Determinazione classe'!$D$59,$E150='Determinazione classe'!$D$60,$F150='Determinazione classe'!$D$61,$G150='Determinazione classe'!$D$62),IF(COUNTIF(AL$3:AL149,$H150)=0,$H150,""),"")),"")</f>
        <v/>
      </c>
      <c r="AR150" s="1" t="n">
        <f aca="false">+AR149+1</f>
        <v>148</v>
      </c>
      <c r="AS150" s="978" t="str">
        <f aca="false">IFERROR(VLOOKUP(AR150,BC:BK,9,FALSE()),"")</f>
        <v/>
      </c>
      <c r="AT150" s="978" t="str">
        <f aca="false">IFERROR(VLOOKUP($O150,BD:BL,9,FALSE()),"")</f>
        <v/>
      </c>
      <c r="AU150" s="978" t="str">
        <f aca="false">IFERROR(VLOOKUP($O150,BE:BM,9,FALSE()),"")</f>
        <v/>
      </c>
      <c r="AV150" s="978" t="str">
        <f aca="false">IFERROR(VLOOKUP($O150,BF:BN,9,FALSE()),"")</f>
        <v/>
      </c>
      <c r="AW150" s="978" t="str">
        <f aca="false">IFERROR(VLOOKUP($O150,BG:BO,9,FALSE()),"")</f>
        <v/>
      </c>
      <c r="AX150" s="978" t="str">
        <f aca="false">IFERROR(VLOOKUP($O150,BH:BP,9,FALSE()),"")</f>
        <v/>
      </c>
      <c r="AY150" s="978" t="str">
        <f aca="false">IFERROR(VLOOKUP($O150,BI:BQ,9,FALSE()),"")</f>
        <v/>
      </c>
      <c r="BC150" s="1" t="str">
        <f aca="false">IF(BK150&lt;&gt;"",MAX(BC$3:BC149)+1,"")</f>
        <v/>
      </c>
      <c r="BD150" s="1" t="str">
        <f aca="false">IF(BL150&lt;&gt;"",MAX(BD$3:BD149)+1,"")</f>
        <v/>
      </c>
      <c r="BE150" s="1" t="str">
        <f aca="false">IF(BM150&lt;&gt;"",MAX(BE$3:BE149)+1,"")</f>
        <v/>
      </c>
      <c r="BF150" s="1" t="str">
        <f aca="false">IF(BN150&lt;&gt;"",MAX(BF$3:BF149)+1,"")</f>
        <v/>
      </c>
      <c r="BG150" s="1" t="str">
        <f aca="false">IF(BO150&lt;&gt;"",MAX(BG$3:BG149)+1,"")</f>
        <v/>
      </c>
      <c r="BH150" s="1" t="str">
        <f aca="false">IF(BP150&lt;&gt;"",MAX(BH$3:BH149)+1,"")</f>
        <v/>
      </c>
      <c r="BI150" s="1" t="str">
        <f aca="false">IF(BQ150&lt;&gt;"",MAX(BI$3:BI149)+1,"")</f>
        <v/>
      </c>
      <c r="BK150" s="1" t="str">
        <f aca="false">IF(B150&lt;&gt;"",IF(COUNTIF(BK$3:BK149,B150)&gt;0,"",B150),"")</f>
        <v/>
      </c>
      <c r="BL150" s="1" t="str">
        <f aca="false">IF(C150&lt;&gt;"",IF(COUNTIF(BL$3:BL149,C150)&gt;0,"",C150),"")</f>
        <v/>
      </c>
      <c r="BM150" s="1" t="str">
        <f aca="false">IF(D150&lt;&gt;"",IF(COUNTIF(BM$3:BM149,D150)&gt;0,"",D150),"")</f>
        <v/>
      </c>
      <c r="BN150" s="1" t="str">
        <f aca="false">IF(E150&lt;&gt;"",IF(COUNTIF(BN$3:BN149,E150)&gt;0,"",E150),"")</f>
        <v/>
      </c>
      <c r="BO150" s="1" t="str">
        <f aca="false">IF(F150&lt;&gt;"",IF(COUNTIF(BO$3:BO149,F150)&gt;0,"",F150),"")</f>
        <v/>
      </c>
      <c r="BP150" s="1" t="str">
        <f aca="false">IF(G150&lt;&gt;"",IF(COUNTIF(BP$3:BP149,G150)&gt;0,"",G150),"")</f>
        <v/>
      </c>
      <c r="BQ150" s="1" t="str">
        <f aca="false">IF(H150&lt;&gt;"",IF(COUNTIF(BQ$3:BQ149,H150)&gt;0,"",H150),"")</f>
        <v/>
      </c>
    </row>
    <row r="151" customFormat="false" ht="12.75" hidden="false" customHeight="false" outlineLevel="0" collapsed="false">
      <c r="A151" s="1017" t="str">
        <f aca="false">CONCATENATE(B151,C151,D151,E151,F151,G151,H151)</f>
        <v/>
      </c>
      <c r="B151" s="1001"/>
      <c r="C151" s="1001"/>
      <c r="D151" s="1001"/>
      <c r="E151" s="1001"/>
      <c r="F151" s="1001"/>
      <c r="G151" s="1001"/>
      <c r="H151" s="1001"/>
      <c r="I151" s="1020"/>
      <c r="J151" s="1021"/>
      <c r="K151" s="1021"/>
      <c r="L151" s="1023"/>
      <c r="M151" s="1024"/>
      <c r="O151" s="1" t="n">
        <f aca="false">+O150+1</f>
        <v>149</v>
      </c>
      <c r="P151" s="978" t="str">
        <f aca="false">IFERROR(VLOOKUP(O150,X:AF,9,FALSE()),"")</f>
        <v/>
      </c>
      <c r="Q151" s="978" t="str">
        <f aca="false">IFERROR(VLOOKUP(O151,Y:AG,9,FALSE()),"")</f>
        <v/>
      </c>
      <c r="R151" s="978" t="str">
        <f aca="false">IFERROR(VLOOKUP(O151,Z:AH,9,FALSE()),"")</f>
        <v/>
      </c>
      <c r="S151" s="978" t="str">
        <f aca="false">IFERROR(VLOOKUP($O151,AA:AI,9,FALSE()),"")</f>
        <v/>
      </c>
      <c r="T151" s="978" t="str">
        <f aca="false">IFERROR(VLOOKUP($O151,AB:AJ,9,FALSE()),"")</f>
        <v/>
      </c>
      <c r="U151" s="978" t="str">
        <f aca="false">IFERROR(VLOOKUP($O151,AC:AK,9,FALSE()),"")</f>
        <v/>
      </c>
      <c r="V151" s="978" t="str">
        <f aca="false">IFERROR(VLOOKUP($O151,AD:AL,9,FALSE()),"")</f>
        <v/>
      </c>
      <c r="X151" s="1" t="str">
        <f aca="false">IF(AF151&lt;&gt;"",MAX(X$3:X150)+1,"")</f>
        <v/>
      </c>
      <c r="Y151" s="1" t="str">
        <f aca="false">IF(AG151&lt;&gt;"",MAX(Y$3:Y150)+1,"")</f>
        <v/>
      </c>
      <c r="Z151" s="1" t="str">
        <f aca="false">IF(AH151&lt;&gt;"",MAX(Z$3:Z150)+1,"")</f>
        <v/>
      </c>
      <c r="AA151" s="1" t="str">
        <f aca="false">IF(AI151&lt;&gt;"",MAX(AA$3:AA150)+1,"")</f>
        <v/>
      </c>
      <c r="AB151" s="1" t="str">
        <f aca="false">IF(AJ151&lt;&gt;"",MAX(AB$3:AB150)+1,"")</f>
        <v/>
      </c>
      <c r="AC151" s="1" t="str">
        <f aca="false">IF(AK151&lt;&gt;"",MAX(AC$3:AC150)+1,"")</f>
        <v/>
      </c>
      <c r="AD151" s="1" t="str">
        <f aca="false">IF(AL151&lt;&gt;"",MAX(AD$3:AD150)+1,"")</f>
        <v/>
      </c>
      <c r="AF151" s="1" t="str">
        <f aca="false">IF(B151="","",IF(COUNTIF(AF$3:$AI150,B151)=0,B151,""))</f>
        <v/>
      </c>
      <c r="AG151" s="1" t="str">
        <f aca="false">IF(C151&lt;&gt;"",IF(B151="","",IF($B151='Determinazione classe'!$D$57,IF(COUNTIF(AG$3:$AG150,$C151)=0,$C151,""),"")),"")</f>
        <v/>
      </c>
      <c r="AH151" s="1" t="str">
        <f aca="false">IF(D151&lt;&gt;"",IF(B151="","",IF(AND($B151='Determinazione classe'!$D$57,$C151='Determinazione classe'!$D$58),IF(COUNTIF(AH$3:AH150,$D151)=0,$D151,""),"")),"")</f>
        <v/>
      </c>
      <c r="AI151" s="1" t="str">
        <f aca="false">IF(E151&lt;&gt;"",IF(B151="","",IF(AND($B151='Determinazione classe'!$D$57,$C151='Determinazione classe'!$D$58,$D151='Determinazione classe'!$D$59),IF(COUNTIF(AI$3:AI150,$E151)=0,$E151,""),"")),"")</f>
        <v/>
      </c>
      <c r="AJ151" s="1" t="str">
        <f aca="false">IF(F151&lt;&gt;"",IF(B151="","",IF(AND($B151='Determinazione classe'!$D$57,$C151='Determinazione classe'!$D$58,$D151='Determinazione classe'!$D$59,$E151='Determinazione classe'!$D$60),IF(COUNTIF(AJ$3:AJ150,$F151)=0,$F151,""),"")),"")</f>
        <v/>
      </c>
      <c r="AK151" s="1" t="str">
        <f aca="false">IF(G151&lt;&gt;"",IF(B151="","",IF(AND($B151='Determinazione classe'!$D$57,$C151='Determinazione classe'!$D$58,$D151='Determinazione classe'!$D$59,$E151='Determinazione classe'!$D$60,$F151='Determinazione classe'!$D$61),IF(COUNTIF(AK$3:AK150,$G151)=0,$G151,""),"")),"")</f>
        <v/>
      </c>
      <c r="AL151" s="1" t="str">
        <f aca="false">IF(H151&lt;&gt;"",IF(B151="","",IF(AND($B151='Determinazione classe'!$D$57,$C151='Determinazione classe'!$D$58,$D151='Determinazione classe'!$D$59,$E151='Determinazione classe'!$D$60,$F151='Determinazione classe'!$D$61,$G151='Determinazione classe'!$D$62),IF(COUNTIF(AL$3:AL150,$H151)=0,$H151,""),"")),"")</f>
        <v/>
      </c>
      <c r="AR151" s="1" t="n">
        <f aca="false">+AR150+1</f>
        <v>149</v>
      </c>
      <c r="AS151" s="978" t="str">
        <f aca="false">IFERROR(VLOOKUP(AR151,BC:BK,9,FALSE()),"")</f>
        <v/>
      </c>
      <c r="AT151" s="978" t="str">
        <f aca="false">IFERROR(VLOOKUP($O151,BD:BL,9,FALSE()),"")</f>
        <v/>
      </c>
      <c r="AU151" s="978" t="str">
        <f aca="false">IFERROR(VLOOKUP($O151,BE:BM,9,FALSE()),"")</f>
        <v/>
      </c>
      <c r="AV151" s="978" t="str">
        <f aca="false">IFERROR(VLOOKUP($O151,BF:BN,9,FALSE()),"")</f>
        <v/>
      </c>
      <c r="AW151" s="978" t="str">
        <f aca="false">IFERROR(VLOOKUP($O151,BG:BO,9,FALSE()),"")</f>
        <v/>
      </c>
      <c r="AX151" s="978" t="str">
        <f aca="false">IFERROR(VLOOKUP($O151,BH:BP,9,FALSE()),"")</f>
        <v/>
      </c>
      <c r="AY151" s="978" t="str">
        <f aca="false">IFERROR(VLOOKUP($O151,BI:BQ,9,FALSE()),"")</f>
        <v/>
      </c>
      <c r="BC151" s="1" t="str">
        <f aca="false">IF(BK151&lt;&gt;"",MAX(BC$3:BC150)+1,"")</f>
        <v/>
      </c>
      <c r="BD151" s="1" t="str">
        <f aca="false">IF(BL151&lt;&gt;"",MAX(BD$3:BD150)+1,"")</f>
        <v/>
      </c>
      <c r="BE151" s="1" t="str">
        <f aca="false">IF(BM151&lt;&gt;"",MAX(BE$3:BE150)+1,"")</f>
        <v/>
      </c>
      <c r="BF151" s="1" t="str">
        <f aca="false">IF(BN151&lt;&gt;"",MAX(BF$3:BF150)+1,"")</f>
        <v/>
      </c>
      <c r="BG151" s="1" t="str">
        <f aca="false">IF(BO151&lt;&gt;"",MAX(BG$3:BG150)+1,"")</f>
        <v/>
      </c>
      <c r="BH151" s="1" t="str">
        <f aca="false">IF(BP151&lt;&gt;"",MAX(BH$3:BH150)+1,"")</f>
        <v/>
      </c>
      <c r="BI151" s="1" t="str">
        <f aca="false">IF(BQ151&lt;&gt;"",MAX(BI$3:BI150)+1,"")</f>
        <v/>
      </c>
      <c r="BK151" s="1" t="str">
        <f aca="false">IF(B151&lt;&gt;"",IF(COUNTIF(BK$3:BK150,B151)&gt;0,"",B151),"")</f>
        <v/>
      </c>
      <c r="BL151" s="1" t="str">
        <f aca="false">IF(C151&lt;&gt;"",IF(COUNTIF(BL$3:BL150,C151)&gt;0,"",C151),"")</f>
        <v/>
      </c>
      <c r="BM151" s="1" t="str">
        <f aca="false">IF(D151&lt;&gt;"",IF(COUNTIF(BM$3:BM150,D151)&gt;0,"",D151),"")</f>
        <v/>
      </c>
      <c r="BN151" s="1" t="str">
        <f aca="false">IF(E151&lt;&gt;"",IF(COUNTIF(BN$3:BN150,E151)&gt;0,"",E151),"")</f>
        <v/>
      </c>
      <c r="BO151" s="1" t="str">
        <f aca="false">IF(F151&lt;&gt;"",IF(COUNTIF(BO$3:BO150,F151)&gt;0,"",F151),"")</f>
        <v/>
      </c>
      <c r="BP151" s="1" t="str">
        <f aca="false">IF(G151&lt;&gt;"",IF(COUNTIF(BP$3:BP150,G151)&gt;0,"",G151),"")</f>
        <v/>
      </c>
      <c r="BQ151" s="1" t="str">
        <f aca="false">IF(H151&lt;&gt;"",IF(COUNTIF(BQ$3:BQ150,H151)&gt;0,"",H151),"")</f>
        <v/>
      </c>
    </row>
    <row r="152" customFormat="false" ht="12.75" hidden="false" customHeight="false" outlineLevel="0" collapsed="false">
      <c r="A152" s="1017" t="str">
        <f aca="false">CONCATENATE(B152,C152,D152,E152,F152,G152,H152)</f>
        <v/>
      </c>
      <c r="B152" s="1001"/>
      <c r="C152" s="1001"/>
      <c r="D152" s="1001"/>
      <c r="E152" s="1001"/>
      <c r="F152" s="1001"/>
      <c r="G152" s="1001"/>
      <c r="H152" s="1001"/>
      <c r="I152" s="1020"/>
      <c r="J152" s="1021"/>
      <c r="K152" s="1021"/>
      <c r="L152" s="1023"/>
      <c r="M152" s="1024"/>
      <c r="O152" s="1" t="n">
        <f aca="false">+O151+1</f>
        <v>150</v>
      </c>
      <c r="P152" s="978" t="str">
        <f aca="false">IFERROR(VLOOKUP(O151,X:AF,9,FALSE()),"")</f>
        <v/>
      </c>
      <c r="Q152" s="978" t="str">
        <f aca="false">IFERROR(VLOOKUP(O152,Y:AG,9,FALSE()),"")</f>
        <v/>
      </c>
      <c r="R152" s="978" t="str">
        <f aca="false">IFERROR(VLOOKUP(O152,Z:AH,9,FALSE()),"")</f>
        <v/>
      </c>
      <c r="S152" s="978" t="str">
        <f aca="false">IFERROR(VLOOKUP($O152,AA:AI,9,FALSE()),"")</f>
        <v/>
      </c>
      <c r="T152" s="978" t="str">
        <f aca="false">IFERROR(VLOOKUP($O152,AB:AJ,9,FALSE()),"")</f>
        <v/>
      </c>
      <c r="U152" s="978" t="str">
        <f aca="false">IFERROR(VLOOKUP($O152,AC:AK,9,FALSE()),"")</f>
        <v/>
      </c>
      <c r="V152" s="978" t="str">
        <f aca="false">IFERROR(VLOOKUP($O152,AD:AL,9,FALSE()),"")</f>
        <v/>
      </c>
      <c r="X152" s="1" t="str">
        <f aca="false">IF(AF152&lt;&gt;"",MAX(X$3:X151)+1,"")</f>
        <v/>
      </c>
      <c r="Y152" s="1" t="str">
        <f aca="false">IF(AG152&lt;&gt;"",MAX(Y$3:Y151)+1,"")</f>
        <v/>
      </c>
      <c r="Z152" s="1" t="str">
        <f aca="false">IF(AH152&lt;&gt;"",MAX(Z$3:Z151)+1,"")</f>
        <v/>
      </c>
      <c r="AA152" s="1" t="str">
        <f aca="false">IF(AI152&lt;&gt;"",MAX(AA$3:AA151)+1,"")</f>
        <v/>
      </c>
      <c r="AB152" s="1" t="str">
        <f aca="false">IF(AJ152&lt;&gt;"",MAX(AB$3:AB151)+1,"")</f>
        <v/>
      </c>
      <c r="AC152" s="1" t="str">
        <f aca="false">IF(AK152&lt;&gt;"",MAX(AC$3:AC151)+1,"")</f>
        <v/>
      </c>
      <c r="AD152" s="1" t="str">
        <f aca="false">IF(AL152&lt;&gt;"",MAX(AD$3:AD151)+1,"")</f>
        <v/>
      </c>
      <c r="AF152" s="1" t="str">
        <f aca="false">IF(B152="","",IF(COUNTIF(AF$3:$AI151,B152)=0,B152,""))</f>
        <v/>
      </c>
      <c r="AG152" s="1" t="str">
        <f aca="false">IF(C152&lt;&gt;"",IF(B152="","",IF($B152='Determinazione classe'!$D$57,IF(COUNTIF(AG$3:$AG151,$C152)=0,$C152,""),"")),"")</f>
        <v/>
      </c>
      <c r="AH152" s="1" t="str">
        <f aca="false">IF(D152&lt;&gt;"",IF(B152="","",IF(AND($B152='Determinazione classe'!$D$57,$C152='Determinazione classe'!$D$58),IF(COUNTIF(AH$3:AH151,$D152)=0,$D152,""),"")),"")</f>
        <v/>
      </c>
      <c r="AI152" s="1" t="str">
        <f aca="false">IF(E152&lt;&gt;"",IF(B152="","",IF(AND($B152='Determinazione classe'!$D$57,$C152='Determinazione classe'!$D$58,$D152='Determinazione classe'!$D$59),IF(COUNTIF(AI$3:AI151,$E152)=0,$E152,""),"")),"")</f>
        <v/>
      </c>
      <c r="AJ152" s="1" t="str">
        <f aca="false">IF(F152&lt;&gt;"",IF(B152="","",IF(AND($B152='Determinazione classe'!$D$57,$C152='Determinazione classe'!$D$58,$D152='Determinazione classe'!$D$59,$E152='Determinazione classe'!$D$60),IF(COUNTIF(AJ$3:AJ151,$F152)=0,$F152,""),"")),"")</f>
        <v/>
      </c>
      <c r="AK152" s="1" t="str">
        <f aca="false">IF(G152&lt;&gt;"",IF(B152="","",IF(AND($B152='Determinazione classe'!$D$57,$C152='Determinazione classe'!$D$58,$D152='Determinazione classe'!$D$59,$E152='Determinazione classe'!$D$60,$F152='Determinazione classe'!$D$61),IF(COUNTIF(AK$3:AK151,$G152)=0,$G152,""),"")),"")</f>
        <v/>
      </c>
      <c r="AL152" s="1" t="str">
        <f aca="false">IF(H152&lt;&gt;"",IF(B152="","",IF(AND($B152='Determinazione classe'!$D$57,$C152='Determinazione classe'!$D$58,$D152='Determinazione classe'!$D$59,$E152='Determinazione classe'!$D$60,$F152='Determinazione classe'!$D$61,$G152='Determinazione classe'!$D$62),IF(COUNTIF(AL$3:AL151,$H152)=0,$H152,""),"")),"")</f>
        <v/>
      </c>
      <c r="AR152" s="1" t="n">
        <f aca="false">+AR151+1</f>
        <v>150</v>
      </c>
      <c r="AS152" s="978" t="str">
        <f aca="false">IFERROR(VLOOKUP(AR152,BC:BK,9,FALSE()),"")</f>
        <v/>
      </c>
      <c r="AT152" s="978" t="str">
        <f aca="false">IFERROR(VLOOKUP($O152,BD:BL,9,FALSE()),"")</f>
        <v/>
      </c>
      <c r="AU152" s="978" t="str">
        <f aca="false">IFERROR(VLOOKUP($O152,BE:BM,9,FALSE()),"")</f>
        <v/>
      </c>
      <c r="AV152" s="978" t="str">
        <f aca="false">IFERROR(VLOOKUP($O152,BF:BN,9,FALSE()),"")</f>
        <v/>
      </c>
      <c r="AW152" s="978" t="str">
        <f aca="false">IFERROR(VLOOKUP($O152,BG:BO,9,FALSE()),"")</f>
        <v/>
      </c>
      <c r="AX152" s="978" t="str">
        <f aca="false">IFERROR(VLOOKUP($O152,BH:BP,9,FALSE()),"")</f>
        <v/>
      </c>
      <c r="AY152" s="978" t="str">
        <f aca="false">IFERROR(VLOOKUP($O152,BI:BQ,9,FALSE()),"")</f>
        <v/>
      </c>
      <c r="BC152" s="1" t="str">
        <f aca="false">IF(BK152&lt;&gt;"",MAX(BC$3:BC151)+1,"")</f>
        <v/>
      </c>
      <c r="BD152" s="1" t="str">
        <f aca="false">IF(BL152&lt;&gt;"",MAX(BD$3:BD151)+1,"")</f>
        <v/>
      </c>
      <c r="BE152" s="1" t="str">
        <f aca="false">IF(BM152&lt;&gt;"",MAX(BE$3:BE151)+1,"")</f>
        <v/>
      </c>
      <c r="BF152" s="1" t="str">
        <f aca="false">IF(BN152&lt;&gt;"",MAX(BF$3:BF151)+1,"")</f>
        <v/>
      </c>
      <c r="BG152" s="1" t="str">
        <f aca="false">IF(BO152&lt;&gt;"",MAX(BG$3:BG151)+1,"")</f>
        <v/>
      </c>
      <c r="BH152" s="1" t="str">
        <f aca="false">IF(BP152&lt;&gt;"",MAX(BH$3:BH151)+1,"")</f>
        <v/>
      </c>
      <c r="BI152" s="1" t="str">
        <f aca="false">IF(BQ152&lt;&gt;"",MAX(BI$3:BI151)+1,"")</f>
        <v/>
      </c>
      <c r="BK152" s="1" t="str">
        <f aca="false">IF(B152&lt;&gt;"",IF(COUNTIF(BK$3:BK151,B152)&gt;0,"",B152),"")</f>
        <v/>
      </c>
      <c r="BL152" s="1" t="str">
        <f aca="false">IF(C152&lt;&gt;"",IF(COUNTIF(BL$3:BL151,C152)&gt;0,"",C152),"")</f>
        <v/>
      </c>
      <c r="BM152" s="1" t="str">
        <f aca="false">IF(D152&lt;&gt;"",IF(COUNTIF(BM$3:BM151,D152)&gt;0,"",D152),"")</f>
        <v/>
      </c>
      <c r="BN152" s="1" t="str">
        <f aca="false">IF(E152&lt;&gt;"",IF(COUNTIF(BN$3:BN151,E152)&gt;0,"",E152),"")</f>
        <v/>
      </c>
      <c r="BO152" s="1" t="str">
        <f aca="false">IF(F152&lt;&gt;"",IF(COUNTIF(BO$3:BO151,F152)&gt;0,"",F152),"")</f>
        <v/>
      </c>
      <c r="BP152" s="1" t="str">
        <f aca="false">IF(G152&lt;&gt;"",IF(COUNTIF(BP$3:BP151,G152)&gt;0,"",G152),"")</f>
        <v/>
      </c>
      <c r="BQ152" s="1" t="str">
        <f aca="false">IF(H152&lt;&gt;"",IF(COUNTIF(BQ$3:BQ151,H152)&gt;0,"",H152),"")</f>
        <v/>
      </c>
    </row>
    <row r="153" customFormat="false" ht="12.75" hidden="false" customHeight="false" outlineLevel="0" collapsed="false">
      <c r="A153" s="1017" t="str">
        <f aca="false">CONCATENATE(B153,C153,D153,E153,F153,G153,H153)</f>
        <v/>
      </c>
      <c r="B153" s="1001"/>
      <c r="C153" s="1001"/>
      <c r="D153" s="1001"/>
      <c r="E153" s="1001"/>
      <c r="F153" s="1001"/>
      <c r="G153" s="1001"/>
      <c r="H153" s="1001"/>
      <c r="I153" s="1020"/>
      <c r="J153" s="1021"/>
      <c r="K153" s="1021"/>
      <c r="L153" s="1023"/>
      <c r="M153" s="1024"/>
      <c r="O153" s="1" t="n">
        <f aca="false">+O152+1</f>
        <v>151</v>
      </c>
      <c r="P153" s="978" t="str">
        <f aca="false">IFERROR(VLOOKUP(O152,X:AF,9,FALSE()),"")</f>
        <v/>
      </c>
      <c r="Q153" s="978" t="str">
        <f aca="false">IFERROR(VLOOKUP(O153,Y:AG,9,FALSE()),"")</f>
        <v/>
      </c>
      <c r="R153" s="978" t="str">
        <f aca="false">IFERROR(VLOOKUP(O153,Z:AH,9,FALSE()),"")</f>
        <v/>
      </c>
      <c r="S153" s="978" t="str">
        <f aca="false">IFERROR(VLOOKUP($O153,AA:AI,9,FALSE()),"")</f>
        <v/>
      </c>
      <c r="T153" s="978" t="str">
        <f aca="false">IFERROR(VLOOKUP($O153,AB:AJ,9,FALSE()),"")</f>
        <v/>
      </c>
      <c r="U153" s="978" t="str">
        <f aca="false">IFERROR(VLOOKUP($O153,AC:AK,9,FALSE()),"")</f>
        <v/>
      </c>
      <c r="V153" s="978" t="str">
        <f aca="false">IFERROR(VLOOKUP($O153,AD:AL,9,FALSE()),"")</f>
        <v/>
      </c>
      <c r="X153" s="1" t="str">
        <f aca="false">IF(AF153&lt;&gt;"",MAX(X$3:X152)+1,"")</f>
        <v/>
      </c>
      <c r="Y153" s="1" t="str">
        <f aca="false">IF(AG153&lt;&gt;"",MAX(Y$3:Y152)+1,"")</f>
        <v/>
      </c>
      <c r="Z153" s="1" t="str">
        <f aca="false">IF(AH153&lt;&gt;"",MAX(Z$3:Z152)+1,"")</f>
        <v/>
      </c>
      <c r="AA153" s="1" t="str">
        <f aca="false">IF(AI153&lt;&gt;"",MAX(AA$3:AA152)+1,"")</f>
        <v/>
      </c>
      <c r="AB153" s="1" t="str">
        <f aca="false">IF(AJ153&lt;&gt;"",MAX(AB$3:AB152)+1,"")</f>
        <v/>
      </c>
      <c r="AC153" s="1" t="str">
        <f aca="false">IF(AK153&lt;&gt;"",MAX(AC$3:AC152)+1,"")</f>
        <v/>
      </c>
      <c r="AD153" s="1" t="str">
        <f aca="false">IF(AL153&lt;&gt;"",MAX(AD$3:AD152)+1,"")</f>
        <v/>
      </c>
      <c r="AF153" s="1" t="str">
        <f aca="false">IF(B153="","",IF(COUNTIF(AF$3:$AI152,B153)=0,B153,""))</f>
        <v/>
      </c>
      <c r="AG153" s="1" t="str">
        <f aca="false">IF(C153&lt;&gt;"",IF(B153="","",IF($B153='Determinazione classe'!$D$57,IF(COUNTIF(AG$3:$AG152,$C153)=0,$C153,""),"")),"")</f>
        <v/>
      </c>
      <c r="AH153" s="1" t="str">
        <f aca="false">IF(D153&lt;&gt;"",IF(B153="","",IF(AND($B153='Determinazione classe'!$D$57,$C153='Determinazione classe'!$D$58),IF(COUNTIF(AH$3:AH152,$D153)=0,$D153,""),"")),"")</f>
        <v/>
      </c>
      <c r="AI153" s="1" t="str">
        <f aca="false">IF(E153&lt;&gt;"",IF(B153="","",IF(AND($B153='Determinazione classe'!$D$57,$C153='Determinazione classe'!$D$58,$D153='Determinazione classe'!$D$59),IF(COUNTIF(AI$3:AI152,$E153)=0,$E153,""),"")),"")</f>
        <v/>
      </c>
      <c r="AJ153" s="1" t="str">
        <f aca="false">IF(F153&lt;&gt;"",IF(B153="","",IF(AND($B153='Determinazione classe'!$D$57,$C153='Determinazione classe'!$D$58,$D153='Determinazione classe'!$D$59,$E153='Determinazione classe'!$D$60),IF(COUNTIF(AJ$3:AJ152,$F153)=0,$F153,""),"")),"")</f>
        <v/>
      </c>
      <c r="AK153" s="1" t="str">
        <f aca="false">IF(G153&lt;&gt;"",IF(B153="","",IF(AND($B153='Determinazione classe'!$D$57,$C153='Determinazione classe'!$D$58,$D153='Determinazione classe'!$D$59,$E153='Determinazione classe'!$D$60,$F153='Determinazione classe'!$D$61),IF(COUNTIF(AK$3:AK152,$G153)=0,$G153,""),"")),"")</f>
        <v/>
      </c>
      <c r="AL153" s="1" t="str">
        <f aca="false">IF(H153&lt;&gt;"",IF(B153="","",IF(AND($B153='Determinazione classe'!$D$57,$C153='Determinazione classe'!$D$58,$D153='Determinazione classe'!$D$59,$E153='Determinazione classe'!$D$60,$F153='Determinazione classe'!$D$61,$G153='Determinazione classe'!$D$62),IF(COUNTIF(AL$3:AL152,$H153)=0,$H153,""),"")),"")</f>
        <v/>
      </c>
      <c r="AR153" s="1" t="n">
        <f aca="false">+AR152+1</f>
        <v>151</v>
      </c>
      <c r="AS153" s="978" t="str">
        <f aca="false">IFERROR(VLOOKUP(AR153,BC:BK,9,FALSE()),"")</f>
        <v/>
      </c>
      <c r="AT153" s="978" t="str">
        <f aca="false">IFERROR(VLOOKUP($O153,BD:BL,9,FALSE()),"")</f>
        <v/>
      </c>
      <c r="AU153" s="978" t="str">
        <f aca="false">IFERROR(VLOOKUP($O153,BE:BM,9,FALSE()),"")</f>
        <v/>
      </c>
      <c r="AV153" s="978" t="str">
        <f aca="false">IFERROR(VLOOKUP($O153,BF:BN,9,FALSE()),"")</f>
        <v/>
      </c>
      <c r="AW153" s="978" t="str">
        <f aca="false">IFERROR(VLOOKUP($O153,BG:BO,9,FALSE()),"")</f>
        <v/>
      </c>
      <c r="AX153" s="978" t="str">
        <f aca="false">IFERROR(VLOOKUP($O153,BH:BP,9,FALSE()),"")</f>
        <v/>
      </c>
      <c r="AY153" s="978" t="str">
        <f aca="false">IFERROR(VLOOKUP($O153,BI:BQ,9,FALSE()),"")</f>
        <v/>
      </c>
      <c r="BC153" s="1" t="str">
        <f aca="false">IF(BK153&lt;&gt;"",MAX(BC$3:BC152)+1,"")</f>
        <v/>
      </c>
      <c r="BD153" s="1" t="str">
        <f aca="false">IF(BL153&lt;&gt;"",MAX(BD$3:BD152)+1,"")</f>
        <v/>
      </c>
      <c r="BE153" s="1" t="str">
        <f aca="false">IF(BM153&lt;&gt;"",MAX(BE$3:BE152)+1,"")</f>
        <v/>
      </c>
      <c r="BF153" s="1" t="str">
        <f aca="false">IF(BN153&lt;&gt;"",MAX(BF$3:BF152)+1,"")</f>
        <v/>
      </c>
      <c r="BG153" s="1" t="str">
        <f aca="false">IF(BO153&lt;&gt;"",MAX(BG$3:BG152)+1,"")</f>
        <v/>
      </c>
      <c r="BH153" s="1" t="str">
        <f aca="false">IF(BP153&lt;&gt;"",MAX(BH$3:BH152)+1,"")</f>
        <v/>
      </c>
      <c r="BI153" s="1" t="str">
        <f aca="false">IF(BQ153&lt;&gt;"",MAX(BI$3:BI152)+1,"")</f>
        <v/>
      </c>
      <c r="BK153" s="1" t="str">
        <f aca="false">IF(B153&lt;&gt;"",IF(COUNTIF(BK$3:BK152,B153)&gt;0,"",B153),"")</f>
        <v/>
      </c>
      <c r="BL153" s="1" t="str">
        <f aca="false">IF(C153&lt;&gt;"",IF(COUNTIF(BL$3:BL152,C153)&gt;0,"",C153),"")</f>
        <v/>
      </c>
      <c r="BM153" s="1" t="str">
        <f aca="false">IF(D153&lt;&gt;"",IF(COUNTIF(BM$3:BM152,D153)&gt;0,"",D153),"")</f>
        <v/>
      </c>
      <c r="BN153" s="1" t="str">
        <f aca="false">IF(E153&lt;&gt;"",IF(COUNTIF(BN$3:BN152,E153)&gt;0,"",E153),"")</f>
        <v/>
      </c>
      <c r="BO153" s="1" t="str">
        <f aca="false">IF(F153&lt;&gt;"",IF(COUNTIF(BO$3:BO152,F153)&gt;0,"",F153),"")</f>
        <v/>
      </c>
      <c r="BP153" s="1" t="str">
        <f aca="false">IF(G153&lt;&gt;"",IF(COUNTIF(BP$3:BP152,G153)&gt;0,"",G153),"")</f>
        <v/>
      </c>
      <c r="BQ153" s="1" t="str">
        <f aca="false">IF(H153&lt;&gt;"",IF(COUNTIF(BQ$3:BQ152,H153)&gt;0,"",H153),"")</f>
        <v/>
      </c>
    </row>
    <row r="154" customFormat="false" ht="12.75" hidden="false" customHeight="false" outlineLevel="0" collapsed="false">
      <c r="A154" s="1017" t="str">
        <f aca="false">CONCATENATE(B154,C154,D154,E154,F154,G154,H154)</f>
        <v/>
      </c>
      <c r="B154" s="1001"/>
      <c r="C154" s="1001"/>
      <c r="D154" s="1001"/>
      <c r="E154" s="1001"/>
      <c r="F154" s="1001"/>
      <c r="G154" s="1001"/>
      <c r="H154" s="1001"/>
      <c r="I154" s="1020"/>
      <c r="J154" s="1021"/>
      <c r="K154" s="1021"/>
      <c r="L154" s="1023"/>
      <c r="M154" s="1024"/>
      <c r="O154" s="1" t="n">
        <f aca="false">+O153+1</f>
        <v>152</v>
      </c>
      <c r="P154" s="978" t="str">
        <f aca="false">IFERROR(VLOOKUP(O153,X:AF,9,FALSE()),"")</f>
        <v/>
      </c>
      <c r="Q154" s="978" t="str">
        <f aca="false">IFERROR(VLOOKUP(O154,Y:AG,9,FALSE()),"")</f>
        <v/>
      </c>
      <c r="R154" s="978" t="str">
        <f aca="false">IFERROR(VLOOKUP(O154,Z:AH,9,FALSE()),"")</f>
        <v/>
      </c>
      <c r="S154" s="978" t="str">
        <f aca="false">IFERROR(VLOOKUP($O154,AA:AI,9,FALSE()),"")</f>
        <v/>
      </c>
      <c r="T154" s="978" t="str">
        <f aca="false">IFERROR(VLOOKUP($O154,AB:AJ,9,FALSE()),"")</f>
        <v/>
      </c>
      <c r="U154" s="978" t="str">
        <f aca="false">IFERROR(VLOOKUP($O154,AC:AK,9,FALSE()),"")</f>
        <v/>
      </c>
      <c r="V154" s="978" t="str">
        <f aca="false">IFERROR(VLOOKUP($O154,AD:AL,9,FALSE()),"")</f>
        <v/>
      </c>
      <c r="X154" s="1" t="str">
        <f aca="false">IF(AF154&lt;&gt;"",MAX(X$3:X153)+1,"")</f>
        <v/>
      </c>
      <c r="Y154" s="1" t="str">
        <f aca="false">IF(AG154&lt;&gt;"",MAX(Y$3:Y153)+1,"")</f>
        <v/>
      </c>
      <c r="Z154" s="1" t="str">
        <f aca="false">IF(AH154&lt;&gt;"",MAX(Z$3:Z153)+1,"")</f>
        <v/>
      </c>
      <c r="AA154" s="1" t="str">
        <f aca="false">IF(AI154&lt;&gt;"",MAX(AA$3:AA153)+1,"")</f>
        <v/>
      </c>
      <c r="AB154" s="1" t="str">
        <f aca="false">IF(AJ154&lt;&gt;"",MAX(AB$3:AB153)+1,"")</f>
        <v/>
      </c>
      <c r="AC154" s="1" t="str">
        <f aca="false">IF(AK154&lt;&gt;"",MAX(AC$3:AC153)+1,"")</f>
        <v/>
      </c>
      <c r="AD154" s="1" t="str">
        <f aca="false">IF(AL154&lt;&gt;"",MAX(AD$3:AD153)+1,"")</f>
        <v/>
      </c>
      <c r="AF154" s="1" t="str">
        <f aca="false">IF(B154="","",IF(COUNTIF(AF$3:$AI153,B154)=0,B154,""))</f>
        <v/>
      </c>
      <c r="AG154" s="1" t="str">
        <f aca="false">IF(C154&lt;&gt;"",IF(B154="","",IF($B154='Determinazione classe'!$D$57,IF(COUNTIF(AG$3:$AG153,$C154)=0,$C154,""),"")),"")</f>
        <v/>
      </c>
      <c r="AH154" s="1" t="str">
        <f aca="false">IF(D154&lt;&gt;"",IF(B154="","",IF(AND($B154='Determinazione classe'!$D$57,$C154='Determinazione classe'!$D$58),IF(COUNTIF(AH$3:AH153,$D154)=0,$D154,""),"")),"")</f>
        <v/>
      </c>
      <c r="AI154" s="1" t="str">
        <f aca="false">IF(E154&lt;&gt;"",IF(B154="","",IF(AND($B154='Determinazione classe'!$D$57,$C154='Determinazione classe'!$D$58,$D154='Determinazione classe'!$D$59),IF(COUNTIF(AI$3:AI153,$E154)=0,$E154,""),"")),"")</f>
        <v/>
      </c>
      <c r="AJ154" s="1" t="str">
        <f aca="false">IF(F154&lt;&gt;"",IF(B154="","",IF(AND($B154='Determinazione classe'!$D$57,$C154='Determinazione classe'!$D$58,$D154='Determinazione classe'!$D$59,$E154='Determinazione classe'!$D$60),IF(COUNTIF(AJ$3:AJ153,$F154)=0,$F154,""),"")),"")</f>
        <v/>
      </c>
      <c r="AK154" s="1" t="str">
        <f aca="false">IF(G154&lt;&gt;"",IF(B154="","",IF(AND($B154='Determinazione classe'!$D$57,$C154='Determinazione classe'!$D$58,$D154='Determinazione classe'!$D$59,$E154='Determinazione classe'!$D$60,$F154='Determinazione classe'!$D$61),IF(COUNTIF(AK$3:AK153,$G154)=0,$G154,""),"")),"")</f>
        <v/>
      </c>
      <c r="AL154" s="1" t="str">
        <f aca="false">IF(H154&lt;&gt;"",IF(B154="","",IF(AND($B154='Determinazione classe'!$D$57,$C154='Determinazione classe'!$D$58,$D154='Determinazione classe'!$D$59,$E154='Determinazione classe'!$D$60,$F154='Determinazione classe'!$D$61,$G154='Determinazione classe'!$D$62),IF(COUNTIF(AL$3:AL153,$H154)=0,$H154,""),"")),"")</f>
        <v/>
      </c>
      <c r="AR154" s="1" t="n">
        <f aca="false">+AR153+1</f>
        <v>152</v>
      </c>
      <c r="AS154" s="978" t="str">
        <f aca="false">IFERROR(VLOOKUP(AR154,BC:BK,9,FALSE()),"")</f>
        <v/>
      </c>
      <c r="AT154" s="978" t="str">
        <f aca="false">IFERROR(VLOOKUP($O154,BD:BL,9,FALSE()),"")</f>
        <v/>
      </c>
      <c r="AU154" s="978" t="str">
        <f aca="false">IFERROR(VLOOKUP($O154,BE:BM,9,FALSE()),"")</f>
        <v/>
      </c>
      <c r="AV154" s="978" t="str">
        <f aca="false">IFERROR(VLOOKUP($O154,BF:BN,9,FALSE()),"")</f>
        <v/>
      </c>
      <c r="AW154" s="978" t="str">
        <f aca="false">IFERROR(VLOOKUP($O154,BG:BO,9,FALSE()),"")</f>
        <v/>
      </c>
      <c r="AX154" s="978" t="str">
        <f aca="false">IFERROR(VLOOKUP($O154,BH:BP,9,FALSE()),"")</f>
        <v/>
      </c>
      <c r="AY154" s="978" t="str">
        <f aca="false">IFERROR(VLOOKUP($O154,BI:BQ,9,FALSE()),"")</f>
        <v/>
      </c>
      <c r="BC154" s="1" t="str">
        <f aca="false">IF(BK154&lt;&gt;"",MAX(BC$3:BC153)+1,"")</f>
        <v/>
      </c>
      <c r="BD154" s="1" t="str">
        <f aca="false">IF(BL154&lt;&gt;"",MAX(BD$3:BD153)+1,"")</f>
        <v/>
      </c>
      <c r="BE154" s="1" t="str">
        <f aca="false">IF(BM154&lt;&gt;"",MAX(BE$3:BE153)+1,"")</f>
        <v/>
      </c>
      <c r="BF154" s="1" t="str">
        <f aca="false">IF(BN154&lt;&gt;"",MAX(BF$3:BF153)+1,"")</f>
        <v/>
      </c>
      <c r="BG154" s="1" t="str">
        <f aca="false">IF(BO154&lt;&gt;"",MAX(BG$3:BG153)+1,"")</f>
        <v/>
      </c>
      <c r="BH154" s="1" t="str">
        <f aca="false">IF(BP154&lt;&gt;"",MAX(BH$3:BH153)+1,"")</f>
        <v/>
      </c>
      <c r="BI154" s="1" t="str">
        <f aca="false">IF(BQ154&lt;&gt;"",MAX(BI$3:BI153)+1,"")</f>
        <v/>
      </c>
      <c r="BK154" s="1" t="str">
        <f aca="false">IF(B154&lt;&gt;"",IF(COUNTIF(BK$3:BK153,B154)&gt;0,"",B154),"")</f>
        <v/>
      </c>
      <c r="BL154" s="1" t="str">
        <f aca="false">IF(C154&lt;&gt;"",IF(COUNTIF(BL$3:BL153,C154)&gt;0,"",C154),"")</f>
        <v/>
      </c>
      <c r="BM154" s="1" t="str">
        <f aca="false">IF(D154&lt;&gt;"",IF(COUNTIF(BM$3:BM153,D154)&gt;0,"",D154),"")</f>
        <v/>
      </c>
      <c r="BN154" s="1" t="str">
        <f aca="false">IF(E154&lt;&gt;"",IF(COUNTIF(BN$3:BN153,E154)&gt;0,"",E154),"")</f>
        <v/>
      </c>
      <c r="BO154" s="1" t="str">
        <f aca="false">IF(F154&lt;&gt;"",IF(COUNTIF(BO$3:BO153,F154)&gt;0,"",F154),"")</f>
        <v/>
      </c>
      <c r="BP154" s="1" t="str">
        <f aca="false">IF(G154&lt;&gt;"",IF(COUNTIF(BP$3:BP153,G154)&gt;0,"",G154),"")</f>
        <v/>
      </c>
      <c r="BQ154" s="1" t="str">
        <f aca="false">IF(H154&lt;&gt;"",IF(COUNTIF(BQ$3:BQ153,H154)&gt;0,"",H154),"")</f>
        <v/>
      </c>
    </row>
    <row r="155" customFormat="false" ht="12.75" hidden="false" customHeight="false" outlineLevel="0" collapsed="false">
      <c r="A155" s="1017" t="str">
        <f aca="false">CONCATENATE(B155,C155,D155,E155,F155,G155,H155)</f>
        <v/>
      </c>
      <c r="B155" s="1001"/>
      <c r="C155" s="1001"/>
      <c r="D155" s="1001"/>
      <c r="E155" s="1001"/>
      <c r="F155" s="1001"/>
      <c r="G155" s="1001"/>
      <c r="H155" s="1001"/>
      <c r="I155" s="1020"/>
      <c r="J155" s="1021"/>
      <c r="K155" s="1021"/>
      <c r="L155" s="1023"/>
      <c r="M155" s="1024"/>
      <c r="O155" s="1" t="n">
        <f aca="false">+O154+1</f>
        <v>153</v>
      </c>
      <c r="P155" s="978" t="str">
        <f aca="false">IFERROR(VLOOKUP(O154,X:AF,9,FALSE()),"")</f>
        <v/>
      </c>
      <c r="Q155" s="978" t="str">
        <f aca="false">IFERROR(VLOOKUP(O155,Y:AG,9,FALSE()),"")</f>
        <v/>
      </c>
      <c r="R155" s="978" t="str">
        <f aca="false">IFERROR(VLOOKUP(O155,Z:AH,9,FALSE()),"")</f>
        <v/>
      </c>
      <c r="S155" s="978" t="str">
        <f aca="false">IFERROR(VLOOKUP($O155,AA:AI,9,FALSE()),"")</f>
        <v/>
      </c>
      <c r="T155" s="978" t="str">
        <f aca="false">IFERROR(VLOOKUP($O155,AB:AJ,9,FALSE()),"")</f>
        <v/>
      </c>
      <c r="U155" s="978" t="str">
        <f aca="false">IFERROR(VLOOKUP($O155,AC:AK,9,FALSE()),"")</f>
        <v/>
      </c>
      <c r="V155" s="978" t="str">
        <f aca="false">IFERROR(VLOOKUP($O155,AD:AL,9,FALSE()),"")</f>
        <v/>
      </c>
      <c r="X155" s="1" t="str">
        <f aca="false">IF(AF155&lt;&gt;"",MAX(X$3:X154)+1,"")</f>
        <v/>
      </c>
      <c r="Y155" s="1" t="str">
        <f aca="false">IF(AG155&lt;&gt;"",MAX(Y$3:Y154)+1,"")</f>
        <v/>
      </c>
      <c r="Z155" s="1" t="str">
        <f aca="false">IF(AH155&lt;&gt;"",MAX(Z$3:Z154)+1,"")</f>
        <v/>
      </c>
      <c r="AA155" s="1" t="str">
        <f aca="false">IF(AI155&lt;&gt;"",MAX(AA$3:AA154)+1,"")</f>
        <v/>
      </c>
      <c r="AB155" s="1" t="str">
        <f aca="false">IF(AJ155&lt;&gt;"",MAX(AB$3:AB154)+1,"")</f>
        <v/>
      </c>
      <c r="AC155" s="1" t="str">
        <f aca="false">IF(AK155&lt;&gt;"",MAX(AC$3:AC154)+1,"")</f>
        <v/>
      </c>
      <c r="AD155" s="1" t="str">
        <f aca="false">IF(AL155&lt;&gt;"",MAX(AD$3:AD154)+1,"")</f>
        <v/>
      </c>
      <c r="AF155" s="1" t="str">
        <f aca="false">IF(B155="","",IF(COUNTIF(AF$3:$AI154,B155)=0,B155,""))</f>
        <v/>
      </c>
      <c r="AG155" s="1" t="str">
        <f aca="false">IF(C155&lt;&gt;"",IF(B155="","",IF($B155='Determinazione classe'!$D$57,IF(COUNTIF(AG$3:$AG154,$C155)=0,$C155,""),"")),"")</f>
        <v/>
      </c>
      <c r="AH155" s="1" t="str">
        <f aca="false">IF(D155&lt;&gt;"",IF(B155="","",IF(AND($B155='Determinazione classe'!$D$57,$C155='Determinazione classe'!$D$58),IF(COUNTIF(AH$3:AH154,$D155)=0,$D155,""),"")),"")</f>
        <v/>
      </c>
      <c r="AI155" s="1" t="str">
        <f aca="false">IF(E155&lt;&gt;"",IF(B155="","",IF(AND($B155='Determinazione classe'!$D$57,$C155='Determinazione classe'!$D$58,$D155='Determinazione classe'!$D$59),IF(COUNTIF(AI$3:AI154,$E155)=0,$E155,""),"")),"")</f>
        <v/>
      </c>
      <c r="AJ155" s="1" t="str">
        <f aca="false">IF(F155&lt;&gt;"",IF(B155="","",IF(AND($B155='Determinazione classe'!$D$57,$C155='Determinazione classe'!$D$58,$D155='Determinazione classe'!$D$59,$E155='Determinazione classe'!$D$60),IF(COUNTIF(AJ$3:AJ154,$F155)=0,$F155,""),"")),"")</f>
        <v/>
      </c>
      <c r="AK155" s="1" t="str">
        <f aca="false">IF(G155&lt;&gt;"",IF(B155="","",IF(AND($B155='Determinazione classe'!$D$57,$C155='Determinazione classe'!$D$58,$D155='Determinazione classe'!$D$59,$E155='Determinazione classe'!$D$60,$F155='Determinazione classe'!$D$61),IF(COUNTIF(AK$3:AK154,$G155)=0,$G155,""),"")),"")</f>
        <v/>
      </c>
      <c r="AL155" s="1" t="str">
        <f aca="false">IF(H155&lt;&gt;"",IF(B155="","",IF(AND($B155='Determinazione classe'!$D$57,$C155='Determinazione classe'!$D$58,$D155='Determinazione classe'!$D$59,$E155='Determinazione classe'!$D$60,$F155='Determinazione classe'!$D$61,$G155='Determinazione classe'!$D$62),IF(COUNTIF(AL$3:AL154,$H155)=0,$H155,""),"")),"")</f>
        <v/>
      </c>
      <c r="AR155" s="1" t="n">
        <f aca="false">+AR154+1</f>
        <v>153</v>
      </c>
      <c r="AS155" s="978" t="str">
        <f aca="false">IFERROR(VLOOKUP(AR155,BC:BK,9,FALSE()),"")</f>
        <v/>
      </c>
      <c r="AT155" s="978" t="str">
        <f aca="false">IFERROR(VLOOKUP($O155,BD:BL,9,FALSE()),"")</f>
        <v/>
      </c>
      <c r="AU155" s="978" t="str">
        <f aca="false">IFERROR(VLOOKUP($O155,BE:BM,9,FALSE()),"")</f>
        <v/>
      </c>
      <c r="AV155" s="978" t="str">
        <f aca="false">IFERROR(VLOOKUP($O155,BF:BN,9,FALSE()),"")</f>
        <v/>
      </c>
      <c r="AW155" s="978" t="str">
        <f aca="false">IFERROR(VLOOKUP($O155,BG:BO,9,FALSE()),"")</f>
        <v/>
      </c>
      <c r="AX155" s="978" t="str">
        <f aca="false">IFERROR(VLOOKUP($O155,BH:BP,9,FALSE()),"")</f>
        <v/>
      </c>
      <c r="AY155" s="978" t="str">
        <f aca="false">IFERROR(VLOOKUP($O155,BI:BQ,9,FALSE()),"")</f>
        <v/>
      </c>
      <c r="BC155" s="1" t="str">
        <f aca="false">IF(BK155&lt;&gt;"",MAX(BC$3:BC154)+1,"")</f>
        <v/>
      </c>
      <c r="BD155" s="1" t="str">
        <f aca="false">IF(BL155&lt;&gt;"",MAX(BD$3:BD154)+1,"")</f>
        <v/>
      </c>
      <c r="BE155" s="1" t="str">
        <f aca="false">IF(BM155&lt;&gt;"",MAX(BE$3:BE154)+1,"")</f>
        <v/>
      </c>
      <c r="BF155" s="1" t="str">
        <f aca="false">IF(BN155&lt;&gt;"",MAX(BF$3:BF154)+1,"")</f>
        <v/>
      </c>
      <c r="BG155" s="1" t="str">
        <f aca="false">IF(BO155&lt;&gt;"",MAX(BG$3:BG154)+1,"")</f>
        <v/>
      </c>
      <c r="BH155" s="1" t="str">
        <f aca="false">IF(BP155&lt;&gt;"",MAX(BH$3:BH154)+1,"")</f>
        <v/>
      </c>
      <c r="BI155" s="1" t="str">
        <f aca="false">IF(BQ155&lt;&gt;"",MAX(BI$3:BI154)+1,"")</f>
        <v/>
      </c>
      <c r="BK155" s="1" t="str">
        <f aca="false">IF(B155&lt;&gt;"",IF(COUNTIF(BK$3:BK154,B155)&gt;0,"",B155),"")</f>
        <v/>
      </c>
      <c r="BL155" s="1" t="str">
        <f aca="false">IF(C155&lt;&gt;"",IF(COUNTIF(BL$3:BL154,C155)&gt;0,"",C155),"")</f>
        <v/>
      </c>
      <c r="BM155" s="1" t="str">
        <f aca="false">IF(D155&lt;&gt;"",IF(COUNTIF(BM$3:BM154,D155)&gt;0,"",D155),"")</f>
        <v/>
      </c>
      <c r="BN155" s="1" t="str">
        <f aca="false">IF(E155&lt;&gt;"",IF(COUNTIF(BN$3:BN154,E155)&gt;0,"",E155),"")</f>
        <v/>
      </c>
      <c r="BO155" s="1" t="str">
        <f aca="false">IF(F155&lt;&gt;"",IF(COUNTIF(BO$3:BO154,F155)&gt;0,"",F155),"")</f>
        <v/>
      </c>
      <c r="BP155" s="1" t="str">
        <f aca="false">IF(G155&lt;&gt;"",IF(COUNTIF(BP$3:BP154,G155)&gt;0,"",G155),"")</f>
        <v/>
      </c>
      <c r="BQ155" s="1" t="str">
        <f aca="false">IF(H155&lt;&gt;"",IF(COUNTIF(BQ$3:BQ154,H155)&gt;0,"",H155),"")</f>
        <v/>
      </c>
    </row>
    <row r="156" customFormat="false" ht="12.75" hidden="false" customHeight="false" outlineLevel="0" collapsed="false">
      <c r="A156" s="1017" t="str">
        <f aca="false">CONCATENATE(B156,C156,D156,E156,F156,G156,H156)</f>
        <v/>
      </c>
      <c r="B156" s="1001"/>
      <c r="C156" s="1001"/>
      <c r="D156" s="1001"/>
      <c r="E156" s="1001"/>
      <c r="F156" s="1001"/>
      <c r="G156" s="1001"/>
      <c r="H156" s="1001"/>
      <c r="I156" s="1020"/>
      <c r="J156" s="1021"/>
      <c r="K156" s="1021"/>
      <c r="L156" s="1023"/>
      <c r="M156" s="1024"/>
      <c r="O156" s="1" t="n">
        <f aca="false">+O155+1</f>
        <v>154</v>
      </c>
      <c r="P156" s="978" t="str">
        <f aca="false">IFERROR(VLOOKUP(O155,X:AF,9,FALSE()),"")</f>
        <v/>
      </c>
      <c r="Q156" s="978" t="str">
        <f aca="false">IFERROR(VLOOKUP(O156,Y:AG,9,FALSE()),"")</f>
        <v/>
      </c>
      <c r="R156" s="978" t="str">
        <f aca="false">IFERROR(VLOOKUP(O156,Z:AH,9,FALSE()),"")</f>
        <v/>
      </c>
      <c r="S156" s="978" t="str">
        <f aca="false">IFERROR(VLOOKUP($O156,AA:AI,9,FALSE()),"")</f>
        <v/>
      </c>
      <c r="T156" s="978" t="str">
        <f aca="false">IFERROR(VLOOKUP($O156,AB:AJ,9,FALSE()),"")</f>
        <v/>
      </c>
      <c r="U156" s="978" t="str">
        <f aca="false">IFERROR(VLOOKUP($O156,AC:AK,9,FALSE()),"")</f>
        <v/>
      </c>
      <c r="V156" s="978" t="str">
        <f aca="false">IFERROR(VLOOKUP($O156,AD:AL,9,FALSE()),"")</f>
        <v/>
      </c>
      <c r="X156" s="1" t="str">
        <f aca="false">IF(AF156&lt;&gt;"",MAX(X$3:X155)+1,"")</f>
        <v/>
      </c>
      <c r="Y156" s="1" t="str">
        <f aca="false">IF(AG156&lt;&gt;"",MAX(Y$3:Y155)+1,"")</f>
        <v/>
      </c>
      <c r="Z156" s="1" t="str">
        <f aca="false">IF(AH156&lt;&gt;"",MAX(Z$3:Z155)+1,"")</f>
        <v/>
      </c>
      <c r="AA156" s="1" t="str">
        <f aca="false">IF(AI156&lt;&gt;"",MAX(AA$3:AA155)+1,"")</f>
        <v/>
      </c>
      <c r="AB156" s="1" t="str">
        <f aca="false">IF(AJ156&lt;&gt;"",MAX(AB$3:AB155)+1,"")</f>
        <v/>
      </c>
      <c r="AC156" s="1" t="str">
        <f aca="false">IF(AK156&lt;&gt;"",MAX(AC$3:AC155)+1,"")</f>
        <v/>
      </c>
      <c r="AD156" s="1" t="str">
        <f aca="false">IF(AL156&lt;&gt;"",MAX(AD$3:AD155)+1,"")</f>
        <v/>
      </c>
      <c r="AF156" s="1" t="str">
        <f aca="false">IF(B156="","",IF(COUNTIF(AF$3:$AI155,B156)=0,B156,""))</f>
        <v/>
      </c>
      <c r="AG156" s="1" t="str">
        <f aca="false">IF(C156&lt;&gt;"",IF(B156="","",IF($B156='Determinazione classe'!$D$57,IF(COUNTIF(AG$3:$AG155,$C156)=0,$C156,""),"")),"")</f>
        <v/>
      </c>
      <c r="AH156" s="1" t="str">
        <f aca="false">IF(D156&lt;&gt;"",IF(B156="","",IF(AND($B156='Determinazione classe'!$D$57,$C156='Determinazione classe'!$D$58),IF(COUNTIF(AH$3:AH155,$D156)=0,$D156,""),"")),"")</f>
        <v/>
      </c>
      <c r="AI156" s="1" t="str">
        <f aca="false">IF(E156&lt;&gt;"",IF(B156="","",IF(AND($B156='Determinazione classe'!$D$57,$C156='Determinazione classe'!$D$58,$D156='Determinazione classe'!$D$59),IF(COUNTIF(AI$3:AI155,$E156)=0,$E156,""),"")),"")</f>
        <v/>
      </c>
      <c r="AJ156" s="1" t="str">
        <f aca="false">IF(F156&lt;&gt;"",IF(B156="","",IF(AND($B156='Determinazione classe'!$D$57,$C156='Determinazione classe'!$D$58,$D156='Determinazione classe'!$D$59,$E156='Determinazione classe'!$D$60),IF(COUNTIF(AJ$3:AJ155,$F156)=0,$F156,""),"")),"")</f>
        <v/>
      </c>
      <c r="AK156" s="1" t="str">
        <f aca="false">IF(G156&lt;&gt;"",IF(B156="","",IF(AND($B156='Determinazione classe'!$D$57,$C156='Determinazione classe'!$D$58,$D156='Determinazione classe'!$D$59,$E156='Determinazione classe'!$D$60,$F156='Determinazione classe'!$D$61),IF(COUNTIF(AK$3:AK155,$G156)=0,$G156,""),"")),"")</f>
        <v/>
      </c>
      <c r="AL156" s="1" t="str">
        <f aca="false">IF(H156&lt;&gt;"",IF(B156="","",IF(AND($B156='Determinazione classe'!$D$57,$C156='Determinazione classe'!$D$58,$D156='Determinazione classe'!$D$59,$E156='Determinazione classe'!$D$60,$F156='Determinazione classe'!$D$61,$G156='Determinazione classe'!$D$62),IF(COUNTIF(AL$3:AL155,$H156)=0,$H156,""),"")),"")</f>
        <v/>
      </c>
      <c r="AR156" s="1" t="n">
        <f aca="false">+AR155+1</f>
        <v>154</v>
      </c>
      <c r="AS156" s="978" t="str">
        <f aca="false">IFERROR(VLOOKUP(AR156,BC:BK,9,FALSE()),"")</f>
        <v/>
      </c>
      <c r="AT156" s="978" t="str">
        <f aca="false">IFERROR(VLOOKUP($O156,BD:BL,9,FALSE()),"")</f>
        <v/>
      </c>
      <c r="AU156" s="978" t="str">
        <f aca="false">IFERROR(VLOOKUP($O156,BE:BM,9,FALSE()),"")</f>
        <v/>
      </c>
      <c r="AV156" s="978" t="str">
        <f aca="false">IFERROR(VLOOKUP($O156,BF:BN,9,FALSE()),"")</f>
        <v/>
      </c>
      <c r="AW156" s="978" t="str">
        <f aca="false">IFERROR(VLOOKUP($O156,BG:BO,9,FALSE()),"")</f>
        <v/>
      </c>
      <c r="AX156" s="978" t="str">
        <f aca="false">IFERROR(VLOOKUP($O156,BH:BP,9,FALSE()),"")</f>
        <v/>
      </c>
      <c r="AY156" s="978" t="str">
        <f aca="false">IFERROR(VLOOKUP($O156,BI:BQ,9,FALSE()),"")</f>
        <v/>
      </c>
      <c r="BC156" s="1" t="str">
        <f aca="false">IF(BK156&lt;&gt;"",MAX(BC$3:BC155)+1,"")</f>
        <v/>
      </c>
      <c r="BD156" s="1" t="str">
        <f aca="false">IF(BL156&lt;&gt;"",MAX(BD$3:BD155)+1,"")</f>
        <v/>
      </c>
      <c r="BE156" s="1" t="str">
        <f aca="false">IF(BM156&lt;&gt;"",MAX(BE$3:BE155)+1,"")</f>
        <v/>
      </c>
      <c r="BF156" s="1" t="str">
        <f aca="false">IF(BN156&lt;&gt;"",MAX(BF$3:BF155)+1,"")</f>
        <v/>
      </c>
      <c r="BG156" s="1" t="str">
        <f aca="false">IF(BO156&lt;&gt;"",MAX(BG$3:BG155)+1,"")</f>
        <v/>
      </c>
      <c r="BH156" s="1" t="str">
        <f aca="false">IF(BP156&lt;&gt;"",MAX(BH$3:BH155)+1,"")</f>
        <v/>
      </c>
      <c r="BI156" s="1" t="str">
        <f aca="false">IF(BQ156&lt;&gt;"",MAX(BI$3:BI155)+1,"")</f>
        <v/>
      </c>
      <c r="BK156" s="1" t="str">
        <f aca="false">IF(B156&lt;&gt;"",IF(COUNTIF(BK$3:BK155,B156)&gt;0,"",B156),"")</f>
        <v/>
      </c>
      <c r="BL156" s="1" t="str">
        <f aca="false">IF(C156&lt;&gt;"",IF(COUNTIF(BL$3:BL155,C156)&gt;0,"",C156),"")</f>
        <v/>
      </c>
      <c r="BM156" s="1" t="str">
        <f aca="false">IF(D156&lt;&gt;"",IF(COUNTIF(BM$3:BM155,D156)&gt;0,"",D156),"")</f>
        <v/>
      </c>
      <c r="BN156" s="1" t="str">
        <f aca="false">IF(E156&lt;&gt;"",IF(COUNTIF(BN$3:BN155,E156)&gt;0,"",E156),"")</f>
        <v/>
      </c>
      <c r="BO156" s="1" t="str">
        <f aca="false">IF(F156&lt;&gt;"",IF(COUNTIF(BO$3:BO155,F156)&gt;0,"",F156),"")</f>
        <v/>
      </c>
      <c r="BP156" s="1" t="str">
        <f aca="false">IF(G156&lt;&gt;"",IF(COUNTIF(BP$3:BP155,G156)&gt;0,"",G156),"")</f>
        <v/>
      </c>
      <c r="BQ156" s="1" t="str">
        <f aca="false">IF(H156&lt;&gt;"",IF(COUNTIF(BQ$3:BQ155,H156)&gt;0,"",H156),"")</f>
        <v/>
      </c>
    </row>
    <row r="157" customFormat="false" ht="12.75" hidden="false" customHeight="false" outlineLevel="0" collapsed="false">
      <c r="A157" s="1017" t="str">
        <f aca="false">CONCATENATE(B157,C157,D157,E157,F157,G157,H157)</f>
        <v/>
      </c>
      <c r="B157" s="1001"/>
      <c r="C157" s="1001"/>
      <c r="D157" s="1001"/>
      <c r="E157" s="1001"/>
      <c r="F157" s="1001"/>
      <c r="G157" s="1001"/>
      <c r="H157" s="1001"/>
      <c r="I157" s="1020"/>
      <c r="J157" s="1021"/>
      <c r="K157" s="1021"/>
      <c r="L157" s="1023"/>
      <c r="M157" s="1024"/>
      <c r="O157" s="1" t="n">
        <f aca="false">+O156+1</f>
        <v>155</v>
      </c>
      <c r="P157" s="978" t="str">
        <f aca="false">IFERROR(VLOOKUP(O156,X:AF,9,FALSE()),"")</f>
        <v/>
      </c>
      <c r="Q157" s="978" t="str">
        <f aca="false">IFERROR(VLOOKUP(O157,Y:AG,9,FALSE()),"")</f>
        <v/>
      </c>
      <c r="R157" s="978" t="str">
        <f aca="false">IFERROR(VLOOKUP(O157,Z:AH,9,FALSE()),"")</f>
        <v/>
      </c>
      <c r="S157" s="978" t="str">
        <f aca="false">IFERROR(VLOOKUP($O157,AA:AI,9,FALSE()),"")</f>
        <v/>
      </c>
      <c r="T157" s="978" t="str">
        <f aca="false">IFERROR(VLOOKUP($O157,AB:AJ,9,FALSE()),"")</f>
        <v/>
      </c>
      <c r="U157" s="978" t="str">
        <f aca="false">IFERROR(VLOOKUP($O157,AC:AK,9,FALSE()),"")</f>
        <v/>
      </c>
      <c r="V157" s="978" t="str">
        <f aca="false">IFERROR(VLOOKUP($O157,AD:AL,9,FALSE()),"")</f>
        <v/>
      </c>
      <c r="X157" s="1" t="str">
        <f aca="false">IF(AF157&lt;&gt;"",MAX(X$3:X156)+1,"")</f>
        <v/>
      </c>
      <c r="Y157" s="1" t="str">
        <f aca="false">IF(AG157&lt;&gt;"",MAX(Y$3:Y156)+1,"")</f>
        <v/>
      </c>
      <c r="Z157" s="1" t="str">
        <f aca="false">IF(AH157&lt;&gt;"",MAX(Z$3:Z156)+1,"")</f>
        <v/>
      </c>
      <c r="AA157" s="1" t="str">
        <f aca="false">IF(AI157&lt;&gt;"",MAX(AA$3:AA156)+1,"")</f>
        <v/>
      </c>
      <c r="AB157" s="1" t="str">
        <f aca="false">IF(AJ157&lt;&gt;"",MAX(AB$3:AB156)+1,"")</f>
        <v/>
      </c>
      <c r="AC157" s="1" t="str">
        <f aca="false">IF(AK157&lt;&gt;"",MAX(AC$3:AC156)+1,"")</f>
        <v/>
      </c>
      <c r="AD157" s="1" t="str">
        <f aca="false">IF(AL157&lt;&gt;"",MAX(AD$3:AD156)+1,"")</f>
        <v/>
      </c>
      <c r="AF157" s="1" t="str">
        <f aca="false">IF(B157="","",IF(COUNTIF(AF$3:$AI156,B157)=0,B157,""))</f>
        <v/>
      </c>
      <c r="AG157" s="1" t="str">
        <f aca="false">IF(C157&lt;&gt;"",IF(B157="","",IF($B157='Determinazione classe'!$D$57,IF(COUNTIF(AG$3:$AG156,$C157)=0,$C157,""),"")),"")</f>
        <v/>
      </c>
      <c r="AH157" s="1" t="str">
        <f aca="false">IF(D157&lt;&gt;"",IF(B157="","",IF(AND($B157='Determinazione classe'!$D$57,$C157='Determinazione classe'!$D$58),IF(COUNTIF(AH$3:AH156,$D157)=0,$D157,""),"")),"")</f>
        <v/>
      </c>
      <c r="AI157" s="1" t="str">
        <f aca="false">IF(E157&lt;&gt;"",IF(B157="","",IF(AND($B157='Determinazione classe'!$D$57,$C157='Determinazione classe'!$D$58,$D157='Determinazione classe'!$D$59),IF(COUNTIF(AI$3:AI156,$E157)=0,$E157,""),"")),"")</f>
        <v/>
      </c>
      <c r="AJ157" s="1" t="str">
        <f aca="false">IF(F157&lt;&gt;"",IF(B157="","",IF(AND($B157='Determinazione classe'!$D$57,$C157='Determinazione classe'!$D$58,$D157='Determinazione classe'!$D$59,$E157='Determinazione classe'!$D$60),IF(COUNTIF(AJ$3:AJ156,$F157)=0,$F157,""),"")),"")</f>
        <v/>
      </c>
      <c r="AK157" s="1" t="str">
        <f aca="false">IF(G157&lt;&gt;"",IF(B157="","",IF(AND($B157='Determinazione classe'!$D$57,$C157='Determinazione classe'!$D$58,$D157='Determinazione classe'!$D$59,$E157='Determinazione classe'!$D$60,$F157='Determinazione classe'!$D$61),IF(COUNTIF(AK$3:AK156,$G157)=0,$G157,""),"")),"")</f>
        <v/>
      </c>
      <c r="AL157" s="1" t="str">
        <f aca="false">IF(H157&lt;&gt;"",IF(B157="","",IF(AND($B157='Determinazione classe'!$D$57,$C157='Determinazione classe'!$D$58,$D157='Determinazione classe'!$D$59,$E157='Determinazione classe'!$D$60,$F157='Determinazione classe'!$D$61,$G157='Determinazione classe'!$D$62),IF(COUNTIF(AL$3:AL156,$H157)=0,$H157,""),"")),"")</f>
        <v/>
      </c>
      <c r="AR157" s="1" t="n">
        <f aca="false">+AR156+1</f>
        <v>155</v>
      </c>
      <c r="AS157" s="978" t="str">
        <f aca="false">IFERROR(VLOOKUP(AR157,BC:BK,9,FALSE()),"")</f>
        <v/>
      </c>
      <c r="AT157" s="978" t="str">
        <f aca="false">IFERROR(VLOOKUP($O157,BD:BL,9,FALSE()),"")</f>
        <v/>
      </c>
      <c r="AU157" s="978" t="str">
        <f aca="false">IFERROR(VLOOKUP($O157,BE:BM,9,FALSE()),"")</f>
        <v/>
      </c>
      <c r="AV157" s="978" t="str">
        <f aca="false">IFERROR(VLOOKUP($O157,BF:BN,9,FALSE()),"")</f>
        <v/>
      </c>
      <c r="AW157" s="978" t="str">
        <f aca="false">IFERROR(VLOOKUP($O157,BG:BO,9,FALSE()),"")</f>
        <v/>
      </c>
      <c r="AX157" s="978" t="str">
        <f aca="false">IFERROR(VLOOKUP($O157,BH:BP,9,FALSE()),"")</f>
        <v/>
      </c>
      <c r="AY157" s="978" t="str">
        <f aca="false">IFERROR(VLOOKUP($O157,BI:BQ,9,FALSE()),"")</f>
        <v/>
      </c>
      <c r="BC157" s="1" t="str">
        <f aca="false">IF(BK157&lt;&gt;"",MAX(BC$3:BC156)+1,"")</f>
        <v/>
      </c>
      <c r="BD157" s="1" t="str">
        <f aca="false">IF(BL157&lt;&gt;"",MAX(BD$3:BD156)+1,"")</f>
        <v/>
      </c>
      <c r="BE157" s="1" t="str">
        <f aca="false">IF(BM157&lt;&gt;"",MAX(BE$3:BE156)+1,"")</f>
        <v/>
      </c>
      <c r="BF157" s="1" t="str">
        <f aca="false">IF(BN157&lt;&gt;"",MAX(BF$3:BF156)+1,"")</f>
        <v/>
      </c>
      <c r="BG157" s="1" t="str">
        <f aca="false">IF(BO157&lt;&gt;"",MAX(BG$3:BG156)+1,"")</f>
        <v/>
      </c>
      <c r="BH157" s="1" t="str">
        <f aca="false">IF(BP157&lt;&gt;"",MAX(BH$3:BH156)+1,"")</f>
        <v/>
      </c>
      <c r="BI157" s="1" t="str">
        <f aca="false">IF(BQ157&lt;&gt;"",MAX(BI$3:BI156)+1,"")</f>
        <v/>
      </c>
      <c r="BK157" s="1" t="str">
        <f aca="false">IF(B157&lt;&gt;"",IF(COUNTIF(BK$3:BK156,B157)&gt;0,"",B157),"")</f>
        <v/>
      </c>
      <c r="BL157" s="1" t="str">
        <f aca="false">IF(C157&lt;&gt;"",IF(COUNTIF(BL$3:BL156,C157)&gt;0,"",C157),"")</f>
        <v/>
      </c>
      <c r="BM157" s="1" t="str">
        <f aca="false">IF(D157&lt;&gt;"",IF(COUNTIF(BM$3:BM156,D157)&gt;0,"",D157),"")</f>
        <v/>
      </c>
      <c r="BN157" s="1" t="str">
        <f aca="false">IF(E157&lt;&gt;"",IF(COUNTIF(BN$3:BN156,E157)&gt;0,"",E157),"")</f>
        <v/>
      </c>
      <c r="BO157" s="1" t="str">
        <f aca="false">IF(F157&lt;&gt;"",IF(COUNTIF(BO$3:BO156,F157)&gt;0,"",F157),"")</f>
        <v/>
      </c>
      <c r="BP157" s="1" t="str">
        <f aca="false">IF(G157&lt;&gt;"",IF(COUNTIF(BP$3:BP156,G157)&gt;0,"",G157),"")</f>
        <v/>
      </c>
      <c r="BQ157" s="1" t="str">
        <f aca="false">IF(H157&lt;&gt;"",IF(COUNTIF(BQ$3:BQ156,H157)&gt;0,"",H157),"")</f>
        <v/>
      </c>
    </row>
    <row r="158" customFormat="false" ht="12.75" hidden="false" customHeight="false" outlineLevel="0" collapsed="false">
      <c r="A158" s="1017" t="str">
        <f aca="false">CONCATENATE(B158,C158,D158,E158,F158,G158,H158)</f>
        <v/>
      </c>
      <c r="B158" s="1001"/>
      <c r="C158" s="1001"/>
      <c r="D158" s="1001"/>
      <c r="E158" s="1001"/>
      <c r="F158" s="1001"/>
      <c r="G158" s="1001"/>
      <c r="H158" s="1001"/>
      <c r="I158" s="1020"/>
      <c r="J158" s="1021"/>
      <c r="K158" s="1021"/>
      <c r="L158" s="1023"/>
      <c r="M158" s="1024"/>
      <c r="O158" s="1" t="n">
        <f aca="false">+O157+1</f>
        <v>156</v>
      </c>
      <c r="P158" s="978" t="str">
        <f aca="false">IFERROR(VLOOKUP(O157,X:AF,9,FALSE()),"")</f>
        <v/>
      </c>
      <c r="Q158" s="978" t="str">
        <f aca="false">IFERROR(VLOOKUP(O158,Y:AG,9,FALSE()),"")</f>
        <v/>
      </c>
      <c r="R158" s="978" t="str">
        <f aca="false">IFERROR(VLOOKUP(O158,Z:AH,9,FALSE()),"")</f>
        <v/>
      </c>
      <c r="S158" s="978" t="str">
        <f aca="false">IFERROR(VLOOKUP($O158,AA:AI,9,FALSE()),"")</f>
        <v/>
      </c>
      <c r="T158" s="978" t="str">
        <f aca="false">IFERROR(VLOOKUP($O158,AB:AJ,9,FALSE()),"")</f>
        <v/>
      </c>
      <c r="U158" s="978" t="str">
        <f aca="false">IFERROR(VLOOKUP($O158,AC:AK,9,FALSE()),"")</f>
        <v/>
      </c>
      <c r="V158" s="978" t="str">
        <f aca="false">IFERROR(VLOOKUP($O158,AD:AL,9,FALSE()),"")</f>
        <v/>
      </c>
      <c r="X158" s="1" t="str">
        <f aca="false">IF(AF158&lt;&gt;"",MAX(X$3:X157)+1,"")</f>
        <v/>
      </c>
      <c r="Y158" s="1" t="str">
        <f aca="false">IF(AG158&lt;&gt;"",MAX(Y$3:Y157)+1,"")</f>
        <v/>
      </c>
      <c r="Z158" s="1" t="str">
        <f aca="false">IF(AH158&lt;&gt;"",MAX(Z$3:Z157)+1,"")</f>
        <v/>
      </c>
      <c r="AA158" s="1" t="str">
        <f aca="false">IF(AI158&lt;&gt;"",MAX(AA$3:AA157)+1,"")</f>
        <v/>
      </c>
      <c r="AB158" s="1" t="str">
        <f aca="false">IF(AJ158&lt;&gt;"",MAX(AB$3:AB157)+1,"")</f>
        <v/>
      </c>
      <c r="AC158" s="1" t="str">
        <f aca="false">IF(AK158&lt;&gt;"",MAX(AC$3:AC157)+1,"")</f>
        <v/>
      </c>
      <c r="AD158" s="1" t="str">
        <f aca="false">IF(AL158&lt;&gt;"",MAX(AD$3:AD157)+1,"")</f>
        <v/>
      </c>
      <c r="AF158" s="1" t="str">
        <f aca="false">IF(B158="","",IF(COUNTIF(AF$3:$AI157,B158)=0,B158,""))</f>
        <v/>
      </c>
      <c r="AG158" s="1" t="str">
        <f aca="false">IF(C158&lt;&gt;"",IF(B158="","",IF($B158='Determinazione classe'!$D$57,IF(COUNTIF(AG$3:$AG157,$C158)=0,$C158,""),"")),"")</f>
        <v/>
      </c>
      <c r="AH158" s="1" t="str">
        <f aca="false">IF(D158&lt;&gt;"",IF(B158="","",IF(AND($B158='Determinazione classe'!$D$57,$C158='Determinazione classe'!$D$58),IF(COUNTIF(AH$3:AH157,$D158)=0,$D158,""),"")),"")</f>
        <v/>
      </c>
      <c r="AI158" s="1" t="str">
        <f aca="false">IF(E158&lt;&gt;"",IF(B158="","",IF(AND($B158='Determinazione classe'!$D$57,$C158='Determinazione classe'!$D$58,$D158='Determinazione classe'!$D$59),IF(COUNTIF(AI$3:AI157,$E158)=0,$E158,""),"")),"")</f>
        <v/>
      </c>
      <c r="AJ158" s="1" t="str">
        <f aca="false">IF(F158&lt;&gt;"",IF(B158="","",IF(AND($B158='Determinazione classe'!$D$57,$C158='Determinazione classe'!$D$58,$D158='Determinazione classe'!$D$59,$E158='Determinazione classe'!$D$60),IF(COUNTIF(AJ$3:AJ157,$F158)=0,$F158,""),"")),"")</f>
        <v/>
      </c>
      <c r="AK158" s="1" t="str">
        <f aca="false">IF(G158&lt;&gt;"",IF(B158="","",IF(AND($B158='Determinazione classe'!$D$57,$C158='Determinazione classe'!$D$58,$D158='Determinazione classe'!$D$59,$E158='Determinazione classe'!$D$60,$F158='Determinazione classe'!$D$61),IF(COUNTIF(AK$3:AK157,$G158)=0,$G158,""),"")),"")</f>
        <v/>
      </c>
      <c r="AL158" s="1" t="str">
        <f aca="false">IF(H158&lt;&gt;"",IF(B158="","",IF(AND($B158='Determinazione classe'!$D$57,$C158='Determinazione classe'!$D$58,$D158='Determinazione classe'!$D$59,$E158='Determinazione classe'!$D$60,$F158='Determinazione classe'!$D$61,$G158='Determinazione classe'!$D$62),IF(COUNTIF(AL$3:AL157,$H158)=0,$H158,""),"")),"")</f>
        <v/>
      </c>
      <c r="AR158" s="1" t="n">
        <f aca="false">+AR157+1</f>
        <v>156</v>
      </c>
      <c r="AS158" s="978" t="str">
        <f aca="false">IFERROR(VLOOKUP(AR158,BC:BK,9,FALSE()),"")</f>
        <v/>
      </c>
      <c r="AT158" s="978" t="str">
        <f aca="false">IFERROR(VLOOKUP($O158,BD:BL,9,FALSE()),"")</f>
        <v/>
      </c>
      <c r="AU158" s="978" t="str">
        <f aca="false">IFERROR(VLOOKUP($O158,BE:BM,9,FALSE()),"")</f>
        <v/>
      </c>
      <c r="AV158" s="978" t="str">
        <f aca="false">IFERROR(VLOOKUP($O158,BF:BN,9,FALSE()),"")</f>
        <v/>
      </c>
      <c r="AW158" s="978" t="str">
        <f aca="false">IFERROR(VLOOKUP($O158,BG:BO,9,FALSE()),"")</f>
        <v/>
      </c>
      <c r="AX158" s="978" t="str">
        <f aca="false">IFERROR(VLOOKUP($O158,BH:BP,9,FALSE()),"")</f>
        <v/>
      </c>
      <c r="AY158" s="978" t="str">
        <f aca="false">IFERROR(VLOOKUP($O158,BI:BQ,9,FALSE()),"")</f>
        <v/>
      </c>
      <c r="BC158" s="1" t="str">
        <f aca="false">IF(BK158&lt;&gt;"",MAX(BC$3:BC157)+1,"")</f>
        <v/>
      </c>
      <c r="BD158" s="1" t="str">
        <f aca="false">IF(BL158&lt;&gt;"",MAX(BD$3:BD157)+1,"")</f>
        <v/>
      </c>
      <c r="BE158" s="1" t="str">
        <f aca="false">IF(BM158&lt;&gt;"",MAX(BE$3:BE157)+1,"")</f>
        <v/>
      </c>
      <c r="BF158" s="1" t="str">
        <f aca="false">IF(BN158&lt;&gt;"",MAX(BF$3:BF157)+1,"")</f>
        <v/>
      </c>
      <c r="BG158" s="1" t="str">
        <f aca="false">IF(BO158&lt;&gt;"",MAX(BG$3:BG157)+1,"")</f>
        <v/>
      </c>
      <c r="BH158" s="1" t="str">
        <f aca="false">IF(BP158&lt;&gt;"",MAX(BH$3:BH157)+1,"")</f>
        <v/>
      </c>
      <c r="BI158" s="1" t="str">
        <f aca="false">IF(BQ158&lt;&gt;"",MAX(BI$3:BI157)+1,"")</f>
        <v/>
      </c>
      <c r="BK158" s="1" t="str">
        <f aca="false">IF(B158&lt;&gt;"",IF(COUNTIF(BK$3:BK157,B158)&gt;0,"",B158),"")</f>
        <v/>
      </c>
      <c r="BL158" s="1" t="str">
        <f aca="false">IF(C158&lt;&gt;"",IF(COUNTIF(BL$3:BL157,C158)&gt;0,"",C158),"")</f>
        <v/>
      </c>
      <c r="BM158" s="1" t="str">
        <f aca="false">IF(D158&lt;&gt;"",IF(COUNTIF(BM$3:BM157,D158)&gt;0,"",D158),"")</f>
        <v/>
      </c>
      <c r="BN158" s="1" t="str">
        <f aca="false">IF(E158&lt;&gt;"",IF(COUNTIF(BN$3:BN157,E158)&gt;0,"",E158),"")</f>
        <v/>
      </c>
      <c r="BO158" s="1" t="str">
        <f aca="false">IF(F158&lt;&gt;"",IF(COUNTIF(BO$3:BO157,F158)&gt;0,"",F158),"")</f>
        <v/>
      </c>
      <c r="BP158" s="1" t="str">
        <f aca="false">IF(G158&lt;&gt;"",IF(COUNTIF(BP$3:BP157,G158)&gt;0,"",G158),"")</f>
        <v/>
      </c>
      <c r="BQ158" s="1" t="str">
        <f aca="false">IF(H158&lt;&gt;"",IF(COUNTIF(BQ$3:BQ157,H158)&gt;0,"",H158),"")</f>
        <v/>
      </c>
    </row>
    <row r="159" customFormat="false" ht="12.75" hidden="false" customHeight="false" outlineLevel="0" collapsed="false">
      <c r="A159" s="1017" t="str">
        <f aca="false">CONCATENATE(B159,C159,D159,E159,F159,G159,H159)</f>
        <v/>
      </c>
      <c r="B159" s="1001"/>
      <c r="C159" s="1001"/>
      <c r="D159" s="1001"/>
      <c r="E159" s="1001"/>
      <c r="F159" s="1001"/>
      <c r="G159" s="1001"/>
      <c r="H159" s="1001"/>
      <c r="I159" s="1020"/>
      <c r="J159" s="1021"/>
      <c r="K159" s="1021"/>
      <c r="L159" s="1023"/>
      <c r="M159" s="1024"/>
      <c r="O159" s="1" t="n">
        <f aca="false">+O158+1</f>
        <v>157</v>
      </c>
      <c r="P159" s="978" t="str">
        <f aca="false">IFERROR(VLOOKUP(O158,X:AF,9,FALSE()),"")</f>
        <v/>
      </c>
      <c r="Q159" s="978" t="str">
        <f aca="false">IFERROR(VLOOKUP(O159,Y:AG,9,FALSE()),"")</f>
        <v/>
      </c>
      <c r="R159" s="978" t="str">
        <f aca="false">IFERROR(VLOOKUP(O159,Z:AH,9,FALSE()),"")</f>
        <v/>
      </c>
      <c r="S159" s="978" t="str">
        <f aca="false">IFERROR(VLOOKUP($O159,AA:AI,9,FALSE()),"")</f>
        <v/>
      </c>
      <c r="T159" s="978" t="str">
        <f aca="false">IFERROR(VLOOKUP($O159,AB:AJ,9,FALSE()),"")</f>
        <v/>
      </c>
      <c r="U159" s="978" t="str">
        <f aca="false">IFERROR(VLOOKUP($O159,AC:AK,9,FALSE()),"")</f>
        <v/>
      </c>
      <c r="V159" s="978" t="str">
        <f aca="false">IFERROR(VLOOKUP($O159,AD:AL,9,FALSE()),"")</f>
        <v/>
      </c>
      <c r="X159" s="1" t="str">
        <f aca="false">IF(AF159&lt;&gt;"",MAX(X$3:X158)+1,"")</f>
        <v/>
      </c>
      <c r="Y159" s="1" t="str">
        <f aca="false">IF(AG159&lt;&gt;"",MAX(Y$3:Y158)+1,"")</f>
        <v/>
      </c>
      <c r="Z159" s="1" t="str">
        <f aca="false">IF(AH159&lt;&gt;"",MAX(Z$3:Z158)+1,"")</f>
        <v/>
      </c>
      <c r="AA159" s="1" t="str">
        <f aca="false">IF(AI159&lt;&gt;"",MAX(AA$3:AA158)+1,"")</f>
        <v/>
      </c>
      <c r="AB159" s="1" t="str">
        <f aca="false">IF(AJ159&lt;&gt;"",MAX(AB$3:AB158)+1,"")</f>
        <v/>
      </c>
      <c r="AC159" s="1" t="str">
        <f aca="false">IF(AK159&lt;&gt;"",MAX(AC$3:AC158)+1,"")</f>
        <v/>
      </c>
      <c r="AD159" s="1" t="str">
        <f aca="false">IF(AL159&lt;&gt;"",MAX(AD$3:AD158)+1,"")</f>
        <v/>
      </c>
      <c r="AF159" s="1" t="str">
        <f aca="false">IF(B159="","",IF(COUNTIF(AF$3:$AI158,B159)=0,B159,""))</f>
        <v/>
      </c>
      <c r="AG159" s="1" t="str">
        <f aca="false">IF(C159&lt;&gt;"",IF(B159="","",IF($B159='Determinazione classe'!$D$57,IF(COUNTIF(AG$3:$AG158,$C159)=0,$C159,""),"")),"")</f>
        <v/>
      </c>
      <c r="AH159" s="1" t="str">
        <f aca="false">IF(D159&lt;&gt;"",IF(B159="","",IF(AND($B159='Determinazione classe'!$D$57,$C159='Determinazione classe'!$D$58),IF(COUNTIF(AH$3:AH158,$D159)=0,$D159,""),"")),"")</f>
        <v/>
      </c>
      <c r="AI159" s="1" t="str">
        <f aca="false">IF(E159&lt;&gt;"",IF(B159="","",IF(AND($B159='Determinazione classe'!$D$57,$C159='Determinazione classe'!$D$58,$D159='Determinazione classe'!$D$59),IF(COUNTIF(AI$3:AI158,$E159)=0,$E159,""),"")),"")</f>
        <v/>
      </c>
      <c r="AJ159" s="1" t="str">
        <f aca="false">IF(F159&lt;&gt;"",IF(B159="","",IF(AND($B159='Determinazione classe'!$D$57,$C159='Determinazione classe'!$D$58,$D159='Determinazione classe'!$D$59,$E159='Determinazione classe'!$D$60),IF(COUNTIF(AJ$3:AJ158,$F159)=0,$F159,""),"")),"")</f>
        <v/>
      </c>
      <c r="AK159" s="1" t="str">
        <f aca="false">IF(G159&lt;&gt;"",IF(B159="","",IF(AND($B159='Determinazione classe'!$D$57,$C159='Determinazione classe'!$D$58,$D159='Determinazione classe'!$D$59,$E159='Determinazione classe'!$D$60,$F159='Determinazione classe'!$D$61),IF(COUNTIF(AK$3:AK158,$G159)=0,$G159,""),"")),"")</f>
        <v/>
      </c>
      <c r="AL159" s="1" t="str">
        <f aca="false">IF(H159&lt;&gt;"",IF(B159="","",IF(AND($B159='Determinazione classe'!$D$57,$C159='Determinazione classe'!$D$58,$D159='Determinazione classe'!$D$59,$E159='Determinazione classe'!$D$60,$F159='Determinazione classe'!$D$61,$G159='Determinazione classe'!$D$62),IF(COUNTIF(AL$3:AL158,$H159)=0,$H159,""),"")),"")</f>
        <v/>
      </c>
      <c r="AR159" s="1" t="n">
        <f aca="false">+AR158+1</f>
        <v>157</v>
      </c>
      <c r="AS159" s="978" t="str">
        <f aca="false">IFERROR(VLOOKUP(AR159,BC:BK,9,FALSE()),"")</f>
        <v/>
      </c>
      <c r="AT159" s="978" t="str">
        <f aca="false">IFERROR(VLOOKUP($O159,BD:BL,9,FALSE()),"")</f>
        <v/>
      </c>
      <c r="AU159" s="978" t="str">
        <f aca="false">IFERROR(VLOOKUP($O159,BE:BM,9,FALSE()),"")</f>
        <v/>
      </c>
      <c r="AV159" s="978" t="str">
        <f aca="false">IFERROR(VLOOKUP($O159,BF:BN,9,FALSE()),"")</f>
        <v/>
      </c>
      <c r="AW159" s="978" t="str">
        <f aca="false">IFERROR(VLOOKUP($O159,BG:BO,9,FALSE()),"")</f>
        <v/>
      </c>
      <c r="AX159" s="978" t="str">
        <f aca="false">IFERROR(VLOOKUP($O159,BH:BP,9,FALSE()),"")</f>
        <v/>
      </c>
      <c r="AY159" s="978" t="str">
        <f aca="false">IFERROR(VLOOKUP($O159,BI:BQ,9,FALSE()),"")</f>
        <v/>
      </c>
      <c r="BC159" s="1" t="str">
        <f aca="false">IF(BK159&lt;&gt;"",MAX(BC$3:BC158)+1,"")</f>
        <v/>
      </c>
      <c r="BD159" s="1" t="str">
        <f aca="false">IF(BL159&lt;&gt;"",MAX(BD$3:BD158)+1,"")</f>
        <v/>
      </c>
      <c r="BE159" s="1" t="str">
        <f aca="false">IF(BM159&lt;&gt;"",MAX(BE$3:BE158)+1,"")</f>
        <v/>
      </c>
      <c r="BF159" s="1" t="str">
        <f aca="false">IF(BN159&lt;&gt;"",MAX(BF$3:BF158)+1,"")</f>
        <v/>
      </c>
      <c r="BG159" s="1" t="str">
        <f aca="false">IF(BO159&lt;&gt;"",MAX(BG$3:BG158)+1,"")</f>
        <v/>
      </c>
      <c r="BH159" s="1" t="str">
        <f aca="false">IF(BP159&lt;&gt;"",MAX(BH$3:BH158)+1,"")</f>
        <v/>
      </c>
      <c r="BI159" s="1" t="str">
        <f aca="false">IF(BQ159&lt;&gt;"",MAX(BI$3:BI158)+1,"")</f>
        <v/>
      </c>
      <c r="BK159" s="1" t="str">
        <f aca="false">IF(B159&lt;&gt;"",IF(COUNTIF(BK$3:BK158,B159)&gt;0,"",B159),"")</f>
        <v/>
      </c>
      <c r="BL159" s="1" t="str">
        <f aca="false">IF(C159&lt;&gt;"",IF(COUNTIF(BL$3:BL158,C159)&gt;0,"",C159),"")</f>
        <v/>
      </c>
      <c r="BM159" s="1" t="str">
        <f aca="false">IF(D159&lt;&gt;"",IF(COUNTIF(BM$3:BM158,D159)&gt;0,"",D159),"")</f>
        <v/>
      </c>
      <c r="BN159" s="1" t="str">
        <f aca="false">IF(E159&lt;&gt;"",IF(COUNTIF(BN$3:BN158,E159)&gt;0,"",E159),"")</f>
        <v/>
      </c>
      <c r="BO159" s="1" t="str">
        <f aca="false">IF(F159&lt;&gt;"",IF(COUNTIF(BO$3:BO158,F159)&gt;0,"",F159),"")</f>
        <v/>
      </c>
      <c r="BP159" s="1" t="str">
        <f aca="false">IF(G159&lt;&gt;"",IF(COUNTIF(BP$3:BP158,G159)&gt;0,"",G159),"")</f>
        <v/>
      </c>
      <c r="BQ159" s="1" t="str">
        <f aca="false">IF(H159&lt;&gt;"",IF(COUNTIF(BQ$3:BQ158,H159)&gt;0,"",H159),"")</f>
        <v/>
      </c>
    </row>
    <row r="160" customFormat="false" ht="12.75" hidden="false" customHeight="false" outlineLevel="0" collapsed="false">
      <c r="A160" s="1017" t="str">
        <f aca="false">CONCATENATE(B160,C160,D160,E160,F160,G160,H160)</f>
        <v/>
      </c>
      <c r="B160" s="1001"/>
      <c r="C160" s="1001"/>
      <c r="D160" s="1001"/>
      <c r="E160" s="1001"/>
      <c r="F160" s="1001"/>
      <c r="G160" s="1001"/>
      <c r="H160" s="1001"/>
      <c r="I160" s="1020"/>
      <c r="J160" s="1021"/>
      <c r="K160" s="1021"/>
      <c r="L160" s="1023"/>
      <c r="M160" s="1024"/>
      <c r="O160" s="1" t="n">
        <f aca="false">+O159+1</f>
        <v>158</v>
      </c>
      <c r="P160" s="978" t="str">
        <f aca="false">IFERROR(VLOOKUP(O159,X:AF,9,FALSE()),"")</f>
        <v/>
      </c>
      <c r="Q160" s="978" t="str">
        <f aca="false">IFERROR(VLOOKUP(O160,Y:AG,9,FALSE()),"")</f>
        <v/>
      </c>
      <c r="R160" s="978" t="str">
        <f aca="false">IFERROR(VLOOKUP(O160,Z:AH,9,FALSE()),"")</f>
        <v/>
      </c>
      <c r="S160" s="978" t="str">
        <f aca="false">IFERROR(VLOOKUP($O160,AA:AI,9,FALSE()),"")</f>
        <v/>
      </c>
      <c r="T160" s="978" t="str">
        <f aca="false">IFERROR(VLOOKUP($O160,AB:AJ,9,FALSE()),"")</f>
        <v/>
      </c>
      <c r="U160" s="978" t="str">
        <f aca="false">IFERROR(VLOOKUP($O160,AC:AK,9,FALSE()),"")</f>
        <v/>
      </c>
      <c r="V160" s="978" t="str">
        <f aca="false">IFERROR(VLOOKUP($O160,AD:AL,9,FALSE()),"")</f>
        <v/>
      </c>
      <c r="X160" s="1" t="str">
        <f aca="false">IF(AF160&lt;&gt;"",MAX(X$3:X159)+1,"")</f>
        <v/>
      </c>
      <c r="Y160" s="1" t="str">
        <f aca="false">IF(AG160&lt;&gt;"",MAX(Y$3:Y159)+1,"")</f>
        <v/>
      </c>
      <c r="Z160" s="1" t="str">
        <f aca="false">IF(AH160&lt;&gt;"",MAX(Z$3:Z159)+1,"")</f>
        <v/>
      </c>
      <c r="AA160" s="1" t="str">
        <f aca="false">IF(AI160&lt;&gt;"",MAX(AA$3:AA159)+1,"")</f>
        <v/>
      </c>
      <c r="AB160" s="1" t="str">
        <f aca="false">IF(AJ160&lt;&gt;"",MAX(AB$3:AB159)+1,"")</f>
        <v/>
      </c>
      <c r="AC160" s="1" t="str">
        <f aca="false">IF(AK160&lt;&gt;"",MAX(AC$3:AC159)+1,"")</f>
        <v/>
      </c>
      <c r="AD160" s="1" t="str">
        <f aca="false">IF(AL160&lt;&gt;"",MAX(AD$3:AD159)+1,"")</f>
        <v/>
      </c>
      <c r="AF160" s="1" t="str">
        <f aca="false">IF(B160="","",IF(COUNTIF(AF$3:$AI159,B160)=0,B160,""))</f>
        <v/>
      </c>
      <c r="AG160" s="1" t="str">
        <f aca="false">IF(C160&lt;&gt;"",IF(B160="","",IF($B160='Determinazione classe'!$D$57,IF(COUNTIF(AG$3:$AG159,$C160)=0,$C160,""),"")),"")</f>
        <v/>
      </c>
      <c r="AH160" s="1" t="str">
        <f aca="false">IF(D160&lt;&gt;"",IF(B160="","",IF(AND($B160='Determinazione classe'!$D$57,$C160='Determinazione classe'!$D$58),IF(COUNTIF(AH$3:AH159,$D160)=0,$D160,""),"")),"")</f>
        <v/>
      </c>
      <c r="AI160" s="1" t="str">
        <f aca="false">IF(E160&lt;&gt;"",IF(B160="","",IF(AND($B160='Determinazione classe'!$D$57,$C160='Determinazione classe'!$D$58,$D160='Determinazione classe'!$D$59),IF(COUNTIF(AI$3:AI159,$E160)=0,$E160,""),"")),"")</f>
        <v/>
      </c>
      <c r="AJ160" s="1" t="str">
        <f aca="false">IF(F160&lt;&gt;"",IF(B160="","",IF(AND($B160='Determinazione classe'!$D$57,$C160='Determinazione classe'!$D$58,$D160='Determinazione classe'!$D$59,$E160='Determinazione classe'!$D$60),IF(COUNTIF(AJ$3:AJ159,$F160)=0,$F160,""),"")),"")</f>
        <v/>
      </c>
      <c r="AK160" s="1" t="str">
        <f aca="false">IF(G160&lt;&gt;"",IF(B160="","",IF(AND($B160='Determinazione classe'!$D$57,$C160='Determinazione classe'!$D$58,$D160='Determinazione classe'!$D$59,$E160='Determinazione classe'!$D$60,$F160='Determinazione classe'!$D$61),IF(COUNTIF(AK$3:AK159,$G160)=0,$G160,""),"")),"")</f>
        <v/>
      </c>
      <c r="AL160" s="1" t="str">
        <f aca="false">IF(H160&lt;&gt;"",IF(B160="","",IF(AND($B160='Determinazione classe'!$D$57,$C160='Determinazione classe'!$D$58,$D160='Determinazione classe'!$D$59,$E160='Determinazione classe'!$D$60,$F160='Determinazione classe'!$D$61,$G160='Determinazione classe'!$D$62),IF(COUNTIF(AL$3:AL159,$H160)=0,$H160,""),"")),"")</f>
        <v/>
      </c>
      <c r="AR160" s="1" t="n">
        <f aca="false">+AR159+1</f>
        <v>158</v>
      </c>
      <c r="AS160" s="978" t="str">
        <f aca="false">IFERROR(VLOOKUP(AR160,BC:BK,9,FALSE()),"")</f>
        <v/>
      </c>
      <c r="AT160" s="978" t="str">
        <f aca="false">IFERROR(VLOOKUP($O160,BD:BL,9,FALSE()),"")</f>
        <v/>
      </c>
      <c r="AU160" s="978" t="str">
        <f aca="false">IFERROR(VLOOKUP($O160,BE:BM,9,FALSE()),"")</f>
        <v/>
      </c>
      <c r="AV160" s="978" t="str">
        <f aca="false">IFERROR(VLOOKUP($O160,BF:BN,9,FALSE()),"")</f>
        <v/>
      </c>
      <c r="AW160" s="978" t="str">
        <f aca="false">IFERROR(VLOOKUP($O160,BG:BO,9,FALSE()),"")</f>
        <v/>
      </c>
      <c r="AX160" s="978" t="str">
        <f aca="false">IFERROR(VLOOKUP($O160,BH:BP,9,FALSE()),"")</f>
        <v/>
      </c>
      <c r="AY160" s="978" t="str">
        <f aca="false">IFERROR(VLOOKUP($O160,BI:BQ,9,FALSE()),"")</f>
        <v/>
      </c>
      <c r="BC160" s="1" t="str">
        <f aca="false">IF(BK160&lt;&gt;"",MAX(BC$3:BC159)+1,"")</f>
        <v/>
      </c>
      <c r="BD160" s="1" t="str">
        <f aca="false">IF(BL160&lt;&gt;"",MAX(BD$3:BD159)+1,"")</f>
        <v/>
      </c>
      <c r="BE160" s="1" t="str">
        <f aca="false">IF(BM160&lt;&gt;"",MAX(BE$3:BE159)+1,"")</f>
        <v/>
      </c>
      <c r="BF160" s="1" t="str">
        <f aca="false">IF(BN160&lt;&gt;"",MAX(BF$3:BF159)+1,"")</f>
        <v/>
      </c>
      <c r="BG160" s="1" t="str">
        <f aca="false">IF(BO160&lt;&gt;"",MAX(BG$3:BG159)+1,"")</f>
        <v/>
      </c>
      <c r="BH160" s="1" t="str">
        <f aca="false">IF(BP160&lt;&gt;"",MAX(BH$3:BH159)+1,"")</f>
        <v/>
      </c>
      <c r="BI160" s="1" t="str">
        <f aca="false">IF(BQ160&lt;&gt;"",MAX(BI$3:BI159)+1,"")</f>
        <v/>
      </c>
      <c r="BK160" s="1" t="str">
        <f aca="false">IF(B160&lt;&gt;"",IF(COUNTIF(BK$3:BK159,B160)&gt;0,"",B160),"")</f>
        <v/>
      </c>
      <c r="BL160" s="1" t="str">
        <f aca="false">IF(C160&lt;&gt;"",IF(COUNTIF(BL$3:BL159,C160)&gt;0,"",C160),"")</f>
        <v/>
      </c>
      <c r="BM160" s="1" t="str">
        <f aca="false">IF(D160&lt;&gt;"",IF(COUNTIF(BM$3:BM159,D160)&gt;0,"",D160),"")</f>
        <v/>
      </c>
      <c r="BN160" s="1" t="str">
        <f aca="false">IF(E160&lt;&gt;"",IF(COUNTIF(BN$3:BN159,E160)&gt;0,"",E160),"")</f>
        <v/>
      </c>
      <c r="BO160" s="1" t="str">
        <f aca="false">IF(F160&lt;&gt;"",IF(COUNTIF(BO$3:BO159,F160)&gt;0,"",F160),"")</f>
        <v/>
      </c>
      <c r="BP160" s="1" t="str">
        <f aca="false">IF(G160&lt;&gt;"",IF(COUNTIF(BP$3:BP159,G160)&gt;0,"",G160),"")</f>
        <v/>
      </c>
      <c r="BQ160" s="1" t="str">
        <f aca="false">IF(H160&lt;&gt;"",IF(COUNTIF(BQ$3:BQ159,H160)&gt;0,"",H160),"")</f>
        <v/>
      </c>
    </row>
    <row r="161" customFormat="false" ht="12.75" hidden="false" customHeight="false" outlineLevel="0" collapsed="false">
      <c r="A161" s="1017" t="str">
        <f aca="false">CONCATENATE(B161,C161,D161,E161,F161,G161,H161)</f>
        <v/>
      </c>
      <c r="B161" s="1001"/>
      <c r="C161" s="1001"/>
      <c r="D161" s="1001"/>
      <c r="E161" s="1001"/>
      <c r="F161" s="1001"/>
      <c r="G161" s="1001"/>
      <c r="H161" s="1001"/>
      <c r="I161" s="1020"/>
      <c r="J161" s="1021"/>
      <c r="K161" s="1021"/>
      <c r="L161" s="1023"/>
      <c r="M161" s="1024"/>
      <c r="O161" s="1" t="n">
        <f aca="false">+O160+1</f>
        <v>159</v>
      </c>
      <c r="P161" s="978" t="str">
        <f aca="false">IFERROR(VLOOKUP(O160,X:AF,9,FALSE()),"")</f>
        <v/>
      </c>
      <c r="Q161" s="978" t="str">
        <f aca="false">IFERROR(VLOOKUP(O161,Y:AG,9,FALSE()),"")</f>
        <v/>
      </c>
      <c r="R161" s="978" t="str">
        <f aca="false">IFERROR(VLOOKUP(O161,Z:AH,9,FALSE()),"")</f>
        <v/>
      </c>
      <c r="S161" s="978" t="str">
        <f aca="false">IFERROR(VLOOKUP($O161,AA:AI,9,FALSE()),"")</f>
        <v/>
      </c>
      <c r="T161" s="978" t="str">
        <f aca="false">IFERROR(VLOOKUP($O161,AB:AJ,9,FALSE()),"")</f>
        <v/>
      </c>
      <c r="U161" s="978" t="str">
        <f aca="false">IFERROR(VLOOKUP($O161,AC:AK,9,FALSE()),"")</f>
        <v/>
      </c>
      <c r="V161" s="978" t="str">
        <f aca="false">IFERROR(VLOOKUP($O161,AD:AL,9,FALSE()),"")</f>
        <v/>
      </c>
      <c r="X161" s="1" t="str">
        <f aca="false">IF(AF161&lt;&gt;"",MAX(X$3:X160)+1,"")</f>
        <v/>
      </c>
      <c r="Y161" s="1" t="str">
        <f aca="false">IF(AG161&lt;&gt;"",MAX(Y$3:Y160)+1,"")</f>
        <v/>
      </c>
      <c r="Z161" s="1" t="str">
        <f aca="false">IF(AH161&lt;&gt;"",MAX(Z$3:Z160)+1,"")</f>
        <v/>
      </c>
      <c r="AA161" s="1" t="str">
        <f aca="false">IF(AI161&lt;&gt;"",MAX(AA$3:AA160)+1,"")</f>
        <v/>
      </c>
      <c r="AB161" s="1" t="str">
        <f aca="false">IF(AJ161&lt;&gt;"",MAX(AB$3:AB160)+1,"")</f>
        <v/>
      </c>
      <c r="AC161" s="1" t="str">
        <f aca="false">IF(AK161&lt;&gt;"",MAX(AC$3:AC160)+1,"")</f>
        <v/>
      </c>
      <c r="AD161" s="1" t="str">
        <f aca="false">IF(AL161&lt;&gt;"",MAX(AD$3:AD160)+1,"")</f>
        <v/>
      </c>
      <c r="AF161" s="1" t="str">
        <f aca="false">IF(B161="","",IF(COUNTIF(AF$3:$AI160,B161)=0,B161,""))</f>
        <v/>
      </c>
      <c r="AG161" s="1" t="str">
        <f aca="false">IF(C161&lt;&gt;"",IF(B161="","",IF($B161='Determinazione classe'!$D$57,IF(COUNTIF(AG$3:$AG160,$C161)=0,$C161,""),"")),"")</f>
        <v/>
      </c>
      <c r="AH161" s="1" t="str">
        <f aca="false">IF(D161&lt;&gt;"",IF(B161="","",IF(AND($B161='Determinazione classe'!$D$57,$C161='Determinazione classe'!$D$58),IF(COUNTIF(AH$3:AH160,$D161)=0,$D161,""),"")),"")</f>
        <v/>
      </c>
      <c r="AI161" s="1" t="str">
        <f aca="false">IF(E161&lt;&gt;"",IF(B161="","",IF(AND($B161='Determinazione classe'!$D$57,$C161='Determinazione classe'!$D$58,$D161='Determinazione classe'!$D$59),IF(COUNTIF(AI$3:AI160,$E161)=0,$E161,""),"")),"")</f>
        <v/>
      </c>
      <c r="AJ161" s="1" t="str">
        <f aca="false">IF(F161&lt;&gt;"",IF(B161="","",IF(AND($B161='Determinazione classe'!$D$57,$C161='Determinazione classe'!$D$58,$D161='Determinazione classe'!$D$59,$E161='Determinazione classe'!$D$60),IF(COUNTIF(AJ$3:AJ160,$F161)=0,$F161,""),"")),"")</f>
        <v/>
      </c>
      <c r="AK161" s="1" t="str">
        <f aca="false">IF(G161&lt;&gt;"",IF(B161="","",IF(AND($B161='Determinazione classe'!$D$57,$C161='Determinazione classe'!$D$58,$D161='Determinazione classe'!$D$59,$E161='Determinazione classe'!$D$60,$F161='Determinazione classe'!$D$61),IF(COUNTIF(AK$3:AK160,$G161)=0,$G161,""),"")),"")</f>
        <v/>
      </c>
      <c r="AL161" s="1" t="str">
        <f aca="false">IF(H161&lt;&gt;"",IF(B161="","",IF(AND($B161='Determinazione classe'!$D$57,$C161='Determinazione classe'!$D$58,$D161='Determinazione classe'!$D$59,$E161='Determinazione classe'!$D$60,$F161='Determinazione classe'!$D$61,$G161='Determinazione classe'!$D$62),IF(COUNTIF(AL$3:AL160,$H161)=0,$H161,""),"")),"")</f>
        <v/>
      </c>
      <c r="AR161" s="1" t="n">
        <f aca="false">+AR160+1</f>
        <v>159</v>
      </c>
      <c r="AS161" s="978" t="str">
        <f aca="false">IFERROR(VLOOKUP(AR161,BC:BK,9,FALSE()),"")</f>
        <v/>
      </c>
      <c r="AT161" s="978" t="str">
        <f aca="false">IFERROR(VLOOKUP($O161,BD:BL,9,FALSE()),"")</f>
        <v/>
      </c>
      <c r="AU161" s="978" t="str">
        <f aca="false">IFERROR(VLOOKUP($O161,BE:BM,9,FALSE()),"")</f>
        <v/>
      </c>
      <c r="AV161" s="978" t="str">
        <f aca="false">IFERROR(VLOOKUP($O161,BF:BN,9,FALSE()),"")</f>
        <v/>
      </c>
      <c r="AW161" s="978" t="str">
        <f aca="false">IFERROR(VLOOKUP($O161,BG:BO,9,FALSE()),"")</f>
        <v/>
      </c>
      <c r="AX161" s="978" t="str">
        <f aca="false">IFERROR(VLOOKUP($O161,BH:BP,9,FALSE()),"")</f>
        <v/>
      </c>
      <c r="AY161" s="978" t="str">
        <f aca="false">IFERROR(VLOOKUP($O161,BI:BQ,9,FALSE()),"")</f>
        <v/>
      </c>
      <c r="BC161" s="1" t="str">
        <f aca="false">IF(BK161&lt;&gt;"",MAX(BC$3:BC160)+1,"")</f>
        <v/>
      </c>
      <c r="BD161" s="1" t="str">
        <f aca="false">IF(BL161&lt;&gt;"",MAX(BD$3:BD160)+1,"")</f>
        <v/>
      </c>
      <c r="BE161" s="1" t="str">
        <f aca="false">IF(BM161&lt;&gt;"",MAX(BE$3:BE160)+1,"")</f>
        <v/>
      </c>
      <c r="BF161" s="1" t="str">
        <f aca="false">IF(BN161&lt;&gt;"",MAX(BF$3:BF160)+1,"")</f>
        <v/>
      </c>
      <c r="BG161" s="1" t="str">
        <f aca="false">IF(BO161&lt;&gt;"",MAX(BG$3:BG160)+1,"")</f>
        <v/>
      </c>
      <c r="BH161" s="1" t="str">
        <f aca="false">IF(BP161&lt;&gt;"",MAX(BH$3:BH160)+1,"")</f>
        <v/>
      </c>
      <c r="BI161" s="1" t="str">
        <f aca="false">IF(BQ161&lt;&gt;"",MAX(BI$3:BI160)+1,"")</f>
        <v/>
      </c>
      <c r="BK161" s="1" t="str">
        <f aca="false">IF(B161&lt;&gt;"",IF(COUNTIF(BK$3:BK160,B161)&gt;0,"",B161),"")</f>
        <v/>
      </c>
      <c r="BL161" s="1" t="str">
        <f aca="false">IF(C161&lt;&gt;"",IF(COUNTIF(BL$3:BL160,C161)&gt;0,"",C161),"")</f>
        <v/>
      </c>
      <c r="BM161" s="1" t="str">
        <f aca="false">IF(D161&lt;&gt;"",IF(COUNTIF(BM$3:BM160,D161)&gt;0,"",D161),"")</f>
        <v/>
      </c>
      <c r="BN161" s="1" t="str">
        <f aca="false">IF(E161&lt;&gt;"",IF(COUNTIF(BN$3:BN160,E161)&gt;0,"",E161),"")</f>
        <v/>
      </c>
      <c r="BO161" s="1" t="str">
        <f aca="false">IF(F161&lt;&gt;"",IF(COUNTIF(BO$3:BO160,F161)&gt;0,"",F161),"")</f>
        <v/>
      </c>
      <c r="BP161" s="1" t="str">
        <f aca="false">IF(G161&lt;&gt;"",IF(COUNTIF(BP$3:BP160,G161)&gt;0,"",G161),"")</f>
        <v/>
      </c>
      <c r="BQ161" s="1" t="str">
        <f aca="false">IF(H161&lt;&gt;"",IF(COUNTIF(BQ$3:BQ160,H161)&gt;0,"",H161),"")</f>
        <v/>
      </c>
    </row>
    <row r="162" customFormat="false" ht="12.75" hidden="false" customHeight="false" outlineLevel="0" collapsed="false">
      <c r="A162" s="1017" t="str">
        <f aca="false">CONCATENATE(B162,C162,D162,E162,F162,G162,H162)</f>
        <v/>
      </c>
      <c r="B162" s="1001"/>
      <c r="C162" s="1001"/>
      <c r="D162" s="1001"/>
      <c r="E162" s="1001"/>
      <c r="F162" s="1001"/>
      <c r="G162" s="1001"/>
      <c r="H162" s="1001"/>
      <c r="I162" s="1020"/>
      <c r="J162" s="1021"/>
      <c r="K162" s="1021"/>
      <c r="L162" s="1023"/>
      <c r="M162" s="1024"/>
      <c r="O162" s="1" t="n">
        <f aca="false">+O161+1</f>
        <v>160</v>
      </c>
      <c r="P162" s="978" t="str">
        <f aca="false">IFERROR(VLOOKUP(O161,X:AF,9,FALSE()),"")</f>
        <v/>
      </c>
      <c r="Q162" s="978" t="str">
        <f aca="false">IFERROR(VLOOKUP(O162,Y:AG,9,FALSE()),"")</f>
        <v/>
      </c>
      <c r="R162" s="978" t="str">
        <f aca="false">IFERROR(VLOOKUP(O162,Z:AH,9,FALSE()),"")</f>
        <v/>
      </c>
      <c r="S162" s="978" t="str">
        <f aca="false">IFERROR(VLOOKUP($O162,AA:AI,9,FALSE()),"")</f>
        <v/>
      </c>
      <c r="T162" s="978" t="str">
        <f aca="false">IFERROR(VLOOKUP($O162,AB:AJ,9,FALSE()),"")</f>
        <v/>
      </c>
      <c r="U162" s="978" t="str">
        <f aca="false">IFERROR(VLOOKUP($O162,AC:AK,9,FALSE()),"")</f>
        <v/>
      </c>
      <c r="V162" s="978" t="str">
        <f aca="false">IFERROR(VLOOKUP($O162,AD:AL,9,FALSE()),"")</f>
        <v/>
      </c>
      <c r="X162" s="1" t="str">
        <f aca="false">IF(AF162&lt;&gt;"",MAX(X$3:X161)+1,"")</f>
        <v/>
      </c>
      <c r="Y162" s="1" t="str">
        <f aca="false">IF(AG162&lt;&gt;"",MAX(Y$3:Y161)+1,"")</f>
        <v/>
      </c>
      <c r="Z162" s="1" t="str">
        <f aca="false">IF(AH162&lt;&gt;"",MAX(Z$3:Z161)+1,"")</f>
        <v/>
      </c>
      <c r="AA162" s="1" t="str">
        <f aca="false">IF(AI162&lt;&gt;"",MAX(AA$3:AA161)+1,"")</f>
        <v/>
      </c>
      <c r="AB162" s="1" t="str">
        <f aca="false">IF(AJ162&lt;&gt;"",MAX(AB$3:AB161)+1,"")</f>
        <v/>
      </c>
      <c r="AC162" s="1" t="str">
        <f aca="false">IF(AK162&lt;&gt;"",MAX(AC$3:AC161)+1,"")</f>
        <v/>
      </c>
      <c r="AD162" s="1" t="str">
        <f aca="false">IF(AL162&lt;&gt;"",MAX(AD$3:AD161)+1,"")</f>
        <v/>
      </c>
      <c r="AF162" s="1" t="str">
        <f aca="false">IF(B162="","",IF(COUNTIF(AF$3:$AI161,B162)=0,B162,""))</f>
        <v/>
      </c>
      <c r="AG162" s="1" t="str">
        <f aca="false">IF(C162&lt;&gt;"",IF(B162="","",IF($B162='Determinazione classe'!$D$57,IF(COUNTIF(AG$3:$AG161,$C162)=0,$C162,""),"")),"")</f>
        <v/>
      </c>
      <c r="AH162" s="1" t="str">
        <f aca="false">IF(D162&lt;&gt;"",IF(B162="","",IF(AND($B162='Determinazione classe'!$D$57,$C162='Determinazione classe'!$D$58),IF(COUNTIF(AH$3:AH161,$D162)=0,$D162,""),"")),"")</f>
        <v/>
      </c>
      <c r="AI162" s="1" t="str">
        <f aca="false">IF(E162&lt;&gt;"",IF(B162="","",IF(AND($B162='Determinazione classe'!$D$57,$C162='Determinazione classe'!$D$58,$D162='Determinazione classe'!$D$59),IF(COUNTIF(AI$3:AI161,$E162)=0,$E162,""),"")),"")</f>
        <v/>
      </c>
      <c r="AJ162" s="1" t="str">
        <f aca="false">IF(F162&lt;&gt;"",IF(B162="","",IF(AND($B162='Determinazione classe'!$D$57,$C162='Determinazione classe'!$D$58,$D162='Determinazione classe'!$D$59,$E162='Determinazione classe'!$D$60),IF(COUNTIF(AJ$3:AJ161,$F162)=0,$F162,""),"")),"")</f>
        <v/>
      </c>
      <c r="AK162" s="1" t="str">
        <f aca="false">IF(G162&lt;&gt;"",IF(B162="","",IF(AND($B162='Determinazione classe'!$D$57,$C162='Determinazione classe'!$D$58,$D162='Determinazione classe'!$D$59,$E162='Determinazione classe'!$D$60,$F162='Determinazione classe'!$D$61),IF(COUNTIF(AK$3:AK161,$G162)=0,$G162,""),"")),"")</f>
        <v/>
      </c>
      <c r="AL162" s="1" t="str">
        <f aca="false">IF(H162&lt;&gt;"",IF(B162="","",IF(AND($B162='Determinazione classe'!$D$57,$C162='Determinazione classe'!$D$58,$D162='Determinazione classe'!$D$59,$E162='Determinazione classe'!$D$60,$F162='Determinazione classe'!$D$61,$G162='Determinazione classe'!$D$62),IF(COUNTIF(AL$3:AL161,$H162)=0,$H162,""),"")),"")</f>
        <v/>
      </c>
      <c r="AR162" s="1" t="n">
        <f aca="false">+AR161+1</f>
        <v>160</v>
      </c>
      <c r="AS162" s="978" t="str">
        <f aca="false">IFERROR(VLOOKUP(AR162,BC:BK,9,FALSE()),"")</f>
        <v/>
      </c>
      <c r="AT162" s="978" t="str">
        <f aca="false">IFERROR(VLOOKUP($O162,BD:BL,9,FALSE()),"")</f>
        <v/>
      </c>
      <c r="AU162" s="978" t="str">
        <f aca="false">IFERROR(VLOOKUP($O162,BE:BM,9,FALSE()),"")</f>
        <v/>
      </c>
      <c r="AV162" s="978" t="str">
        <f aca="false">IFERROR(VLOOKUP($O162,BF:BN,9,FALSE()),"")</f>
        <v/>
      </c>
      <c r="AW162" s="978" t="str">
        <f aca="false">IFERROR(VLOOKUP($O162,BG:BO,9,FALSE()),"")</f>
        <v/>
      </c>
      <c r="AX162" s="978" t="str">
        <f aca="false">IFERROR(VLOOKUP($O162,BH:BP,9,FALSE()),"")</f>
        <v/>
      </c>
      <c r="AY162" s="978" t="str">
        <f aca="false">IFERROR(VLOOKUP($O162,BI:BQ,9,FALSE()),"")</f>
        <v/>
      </c>
      <c r="BC162" s="1" t="str">
        <f aca="false">IF(BK162&lt;&gt;"",MAX(BC$3:BC161)+1,"")</f>
        <v/>
      </c>
      <c r="BD162" s="1" t="str">
        <f aca="false">IF(BL162&lt;&gt;"",MAX(BD$3:BD161)+1,"")</f>
        <v/>
      </c>
      <c r="BE162" s="1" t="str">
        <f aca="false">IF(BM162&lt;&gt;"",MAX(BE$3:BE161)+1,"")</f>
        <v/>
      </c>
      <c r="BF162" s="1" t="str">
        <f aca="false">IF(BN162&lt;&gt;"",MAX(BF$3:BF161)+1,"")</f>
        <v/>
      </c>
      <c r="BG162" s="1" t="str">
        <f aca="false">IF(BO162&lt;&gt;"",MAX(BG$3:BG161)+1,"")</f>
        <v/>
      </c>
      <c r="BH162" s="1" t="str">
        <f aca="false">IF(BP162&lt;&gt;"",MAX(BH$3:BH161)+1,"")</f>
        <v/>
      </c>
      <c r="BI162" s="1" t="str">
        <f aca="false">IF(BQ162&lt;&gt;"",MAX(BI$3:BI161)+1,"")</f>
        <v/>
      </c>
      <c r="BK162" s="1" t="str">
        <f aca="false">IF(B162&lt;&gt;"",IF(COUNTIF(BK$3:BK161,B162)&gt;0,"",B162),"")</f>
        <v/>
      </c>
      <c r="BL162" s="1" t="str">
        <f aca="false">IF(C162&lt;&gt;"",IF(COUNTIF(BL$3:BL161,C162)&gt;0,"",C162),"")</f>
        <v/>
      </c>
      <c r="BM162" s="1" t="str">
        <f aca="false">IF(D162&lt;&gt;"",IF(COUNTIF(BM$3:BM161,D162)&gt;0,"",D162),"")</f>
        <v/>
      </c>
      <c r="BN162" s="1" t="str">
        <f aca="false">IF(E162&lt;&gt;"",IF(COUNTIF(BN$3:BN161,E162)&gt;0,"",E162),"")</f>
        <v/>
      </c>
      <c r="BO162" s="1" t="str">
        <f aca="false">IF(F162&lt;&gt;"",IF(COUNTIF(BO$3:BO161,F162)&gt;0,"",F162),"")</f>
        <v/>
      </c>
      <c r="BP162" s="1" t="str">
        <f aca="false">IF(G162&lt;&gt;"",IF(COUNTIF(BP$3:BP161,G162)&gt;0,"",G162),"")</f>
        <v/>
      </c>
      <c r="BQ162" s="1" t="str">
        <f aca="false">IF(H162&lt;&gt;"",IF(COUNTIF(BQ$3:BQ161,H162)&gt;0,"",H162),"")</f>
        <v/>
      </c>
    </row>
    <row r="163" customFormat="false" ht="12.75" hidden="false" customHeight="false" outlineLevel="0" collapsed="false">
      <c r="A163" s="1017" t="str">
        <f aca="false">CONCATENATE(B163,C163,D163,E163,F163,G163,H163)</f>
        <v/>
      </c>
      <c r="B163" s="1001"/>
      <c r="C163" s="1001"/>
      <c r="D163" s="1001"/>
      <c r="E163" s="1001"/>
      <c r="F163" s="1001"/>
      <c r="G163" s="1001"/>
      <c r="H163" s="1001"/>
      <c r="I163" s="1020"/>
      <c r="J163" s="1021"/>
      <c r="K163" s="1021"/>
      <c r="L163" s="1023"/>
      <c r="M163" s="1024"/>
      <c r="O163" s="1" t="n">
        <f aca="false">+O162+1</f>
        <v>161</v>
      </c>
      <c r="P163" s="978" t="str">
        <f aca="false">IFERROR(VLOOKUP(O162,X:AF,9,FALSE()),"")</f>
        <v/>
      </c>
      <c r="Q163" s="978" t="str">
        <f aca="false">IFERROR(VLOOKUP(O163,Y:AG,9,FALSE()),"")</f>
        <v/>
      </c>
      <c r="R163" s="978" t="str">
        <f aca="false">IFERROR(VLOOKUP(O163,Z:AH,9,FALSE()),"")</f>
        <v/>
      </c>
      <c r="S163" s="978" t="str">
        <f aca="false">IFERROR(VLOOKUP($O163,AA:AI,9,FALSE()),"")</f>
        <v/>
      </c>
      <c r="T163" s="978" t="str">
        <f aca="false">IFERROR(VLOOKUP($O163,AB:AJ,9,FALSE()),"")</f>
        <v/>
      </c>
      <c r="U163" s="978" t="str">
        <f aca="false">IFERROR(VLOOKUP($O163,AC:AK,9,FALSE()),"")</f>
        <v/>
      </c>
      <c r="V163" s="978" t="str">
        <f aca="false">IFERROR(VLOOKUP($O163,AD:AL,9,FALSE()),"")</f>
        <v/>
      </c>
      <c r="X163" s="1" t="str">
        <f aca="false">IF(AF163&lt;&gt;"",MAX(X$3:X162)+1,"")</f>
        <v/>
      </c>
      <c r="Y163" s="1" t="str">
        <f aca="false">IF(AG163&lt;&gt;"",MAX(Y$3:Y162)+1,"")</f>
        <v/>
      </c>
      <c r="Z163" s="1" t="str">
        <f aca="false">IF(AH163&lt;&gt;"",MAX(Z$3:Z162)+1,"")</f>
        <v/>
      </c>
      <c r="AA163" s="1" t="str">
        <f aca="false">IF(AI163&lt;&gt;"",MAX(AA$3:AA162)+1,"")</f>
        <v/>
      </c>
      <c r="AB163" s="1" t="str">
        <f aca="false">IF(AJ163&lt;&gt;"",MAX(AB$3:AB162)+1,"")</f>
        <v/>
      </c>
      <c r="AC163" s="1" t="str">
        <f aca="false">IF(AK163&lt;&gt;"",MAX(AC$3:AC162)+1,"")</f>
        <v/>
      </c>
      <c r="AD163" s="1" t="str">
        <f aca="false">IF(AL163&lt;&gt;"",MAX(AD$3:AD162)+1,"")</f>
        <v/>
      </c>
      <c r="AF163" s="1" t="str">
        <f aca="false">IF(B163="","",IF(COUNTIF(AF$3:$AI162,B163)=0,B163,""))</f>
        <v/>
      </c>
      <c r="AG163" s="1" t="str">
        <f aca="false">IF(C163&lt;&gt;"",IF(B163="","",IF($B163='Determinazione classe'!$D$57,IF(COUNTIF(AG$3:$AG162,$C163)=0,$C163,""),"")),"")</f>
        <v/>
      </c>
      <c r="AH163" s="1" t="str">
        <f aca="false">IF(D163&lt;&gt;"",IF(B163="","",IF(AND($B163='Determinazione classe'!$D$57,$C163='Determinazione classe'!$D$58),IF(COUNTIF(AH$3:AH162,$D163)=0,$D163,""),"")),"")</f>
        <v/>
      </c>
      <c r="AI163" s="1" t="str">
        <f aca="false">IF(E163&lt;&gt;"",IF(B163="","",IF(AND($B163='Determinazione classe'!$D$57,$C163='Determinazione classe'!$D$58,$D163='Determinazione classe'!$D$59),IF(COUNTIF(AI$3:AI162,$E163)=0,$E163,""),"")),"")</f>
        <v/>
      </c>
      <c r="AJ163" s="1" t="str">
        <f aca="false">IF(F163&lt;&gt;"",IF(B163="","",IF(AND($B163='Determinazione classe'!$D$57,$C163='Determinazione classe'!$D$58,$D163='Determinazione classe'!$D$59,$E163='Determinazione classe'!$D$60),IF(COUNTIF(AJ$3:AJ162,$F163)=0,$F163,""),"")),"")</f>
        <v/>
      </c>
      <c r="AK163" s="1" t="str">
        <f aca="false">IF(G163&lt;&gt;"",IF(B163="","",IF(AND($B163='Determinazione classe'!$D$57,$C163='Determinazione classe'!$D$58,$D163='Determinazione classe'!$D$59,$E163='Determinazione classe'!$D$60,$F163='Determinazione classe'!$D$61),IF(COUNTIF(AK$3:AK162,$G163)=0,$G163,""),"")),"")</f>
        <v/>
      </c>
      <c r="AL163" s="1" t="str">
        <f aca="false">IF(H163&lt;&gt;"",IF(B163="","",IF(AND($B163='Determinazione classe'!$D$57,$C163='Determinazione classe'!$D$58,$D163='Determinazione classe'!$D$59,$E163='Determinazione classe'!$D$60,$F163='Determinazione classe'!$D$61,$G163='Determinazione classe'!$D$62),IF(COUNTIF(AL$3:AL162,$H163)=0,$H163,""),"")),"")</f>
        <v/>
      </c>
      <c r="AR163" s="1" t="n">
        <f aca="false">+AR162+1</f>
        <v>161</v>
      </c>
      <c r="AS163" s="978" t="str">
        <f aca="false">IFERROR(VLOOKUP(AR163,BC:BK,9,FALSE()),"")</f>
        <v/>
      </c>
      <c r="AT163" s="978" t="str">
        <f aca="false">IFERROR(VLOOKUP($O163,BD:BL,9,FALSE()),"")</f>
        <v/>
      </c>
      <c r="AU163" s="978" t="str">
        <f aca="false">IFERROR(VLOOKUP($O163,BE:BM,9,FALSE()),"")</f>
        <v/>
      </c>
      <c r="AV163" s="978" t="str">
        <f aca="false">IFERROR(VLOOKUP($O163,BF:BN,9,FALSE()),"")</f>
        <v/>
      </c>
      <c r="AW163" s="978" t="str">
        <f aca="false">IFERROR(VLOOKUP($O163,BG:BO,9,FALSE()),"")</f>
        <v/>
      </c>
      <c r="AX163" s="978" t="str">
        <f aca="false">IFERROR(VLOOKUP($O163,BH:BP,9,FALSE()),"")</f>
        <v/>
      </c>
      <c r="AY163" s="978" t="str">
        <f aca="false">IFERROR(VLOOKUP($O163,BI:BQ,9,FALSE()),"")</f>
        <v/>
      </c>
      <c r="BC163" s="1" t="str">
        <f aca="false">IF(BK163&lt;&gt;"",MAX(BC$3:BC162)+1,"")</f>
        <v/>
      </c>
      <c r="BD163" s="1" t="str">
        <f aca="false">IF(BL163&lt;&gt;"",MAX(BD$3:BD162)+1,"")</f>
        <v/>
      </c>
      <c r="BE163" s="1" t="str">
        <f aca="false">IF(BM163&lt;&gt;"",MAX(BE$3:BE162)+1,"")</f>
        <v/>
      </c>
      <c r="BF163" s="1" t="str">
        <f aca="false">IF(BN163&lt;&gt;"",MAX(BF$3:BF162)+1,"")</f>
        <v/>
      </c>
      <c r="BG163" s="1" t="str">
        <f aca="false">IF(BO163&lt;&gt;"",MAX(BG$3:BG162)+1,"")</f>
        <v/>
      </c>
      <c r="BH163" s="1" t="str">
        <f aca="false">IF(BP163&lt;&gt;"",MAX(BH$3:BH162)+1,"")</f>
        <v/>
      </c>
      <c r="BI163" s="1" t="str">
        <f aca="false">IF(BQ163&lt;&gt;"",MAX(BI$3:BI162)+1,"")</f>
        <v/>
      </c>
      <c r="BK163" s="1" t="str">
        <f aca="false">IF(B163&lt;&gt;"",IF(COUNTIF(BK$3:BK162,B163)&gt;0,"",B163),"")</f>
        <v/>
      </c>
      <c r="BL163" s="1" t="str">
        <f aca="false">IF(C163&lt;&gt;"",IF(COUNTIF(BL$3:BL162,C163)&gt;0,"",C163),"")</f>
        <v/>
      </c>
      <c r="BM163" s="1" t="str">
        <f aca="false">IF(D163&lt;&gt;"",IF(COUNTIF(BM$3:BM162,D163)&gt;0,"",D163),"")</f>
        <v/>
      </c>
      <c r="BN163" s="1" t="str">
        <f aca="false">IF(E163&lt;&gt;"",IF(COUNTIF(BN$3:BN162,E163)&gt;0,"",E163),"")</f>
        <v/>
      </c>
      <c r="BO163" s="1" t="str">
        <f aca="false">IF(F163&lt;&gt;"",IF(COUNTIF(BO$3:BO162,F163)&gt;0,"",F163),"")</f>
        <v/>
      </c>
      <c r="BP163" s="1" t="str">
        <f aca="false">IF(G163&lt;&gt;"",IF(COUNTIF(BP$3:BP162,G163)&gt;0,"",G163),"")</f>
        <v/>
      </c>
      <c r="BQ163" s="1" t="str">
        <f aca="false">IF(H163&lt;&gt;"",IF(COUNTIF(BQ$3:BQ162,H163)&gt;0,"",H163),"")</f>
        <v/>
      </c>
    </row>
    <row r="164" customFormat="false" ht="12.75" hidden="false" customHeight="false" outlineLevel="0" collapsed="false">
      <c r="A164" s="1017" t="str">
        <f aca="false">CONCATENATE(B164,C164,D164,E164,F164,G164,H164)</f>
        <v/>
      </c>
      <c r="B164" s="1001"/>
      <c r="C164" s="1001"/>
      <c r="D164" s="1001"/>
      <c r="E164" s="1001"/>
      <c r="F164" s="1001"/>
      <c r="G164" s="1001"/>
      <c r="H164" s="1001"/>
      <c r="I164" s="1020"/>
      <c r="J164" s="1021"/>
      <c r="K164" s="1021"/>
      <c r="L164" s="1023"/>
      <c r="M164" s="1024"/>
      <c r="O164" s="1" t="n">
        <f aca="false">+O163+1</f>
        <v>162</v>
      </c>
      <c r="P164" s="978" t="str">
        <f aca="false">IFERROR(VLOOKUP(O163,X:AF,9,FALSE()),"")</f>
        <v/>
      </c>
      <c r="Q164" s="978" t="str">
        <f aca="false">IFERROR(VLOOKUP(O164,Y:AG,9,FALSE()),"")</f>
        <v/>
      </c>
      <c r="R164" s="978" t="str">
        <f aca="false">IFERROR(VLOOKUP(O164,Z:AH,9,FALSE()),"")</f>
        <v/>
      </c>
      <c r="S164" s="978" t="str">
        <f aca="false">IFERROR(VLOOKUP($O164,AA:AI,9,FALSE()),"")</f>
        <v/>
      </c>
      <c r="T164" s="978" t="str">
        <f aca="false">IFERROR(VLOOKUP($O164,AB:AJ,9,FALSE()),"")</f>
        <v/>
      </c>
      <c r="U164" s="978" t="str">
        <f aca="false">IFERROR(VLOOKUP($O164,AC:AK,9,FALSE()),"")</f>
        <v/>
      </c>
      <c r="V164" s="978" t="str">
        <f aca="false">IFERROR(VLOOKUP($O164,AD:AL,9,FALSE()),"")</f>
        <v/>
      </c>
      <c r="X164" s="1" t="str">
        <f aca="false">IF(AF164&lt;&gt;"",MAX(X$3:X163)+1,"")</f>
        <v/>
      </c>
      <c r="Y164" s="1" t="str">
        <f aca="false">IF(AG164&lt;&gt;"",MAX(Y$3:Y163)+1,"")</f>
        <v/>
      </c>
      <c r="Z164" s="1" t="str">
        <f aca="false">IF(AH164&lt;&gt;"",MAX(Z$3:Z163)+1,"")</f>
        <v/>
      </c>
      <c r="AA164" s="1" t="str">
        <f aca="false">IF(AI164&lt;&gt;"",MAX(AA$3:AA163)+1,"")</f>
        <v/>
      </c>
      <c r="AB164" s="1" t="str">
        <f aca="false">IF(AJ164&lt;&gt;"",MAX(AB$3:AB163)+1,"")</f>
        <v/>
      </c>
      <c r="AC164" s="1" t="str">
        <f aca="false">IF(AK164&lt;&gt;"",MAX(AC$3:AC163)+1,"")</f>
        <v/>
      </c>
      <c r="AD164" s="1" t="str">
        <f aca="false">IF(AL164&lt;&gt;"",MAX(AD$3:AD163)+1,"")</f>
        <v/>
      </c>
      <c r="AF164" s="1" t="str">
        <f aca="false">IF(B164="","",IF(COUNTIF(AF$3:$AI163,B164)=0,B164,""))</f>
        <v/>
      </c>
      <c r="AG164" s="1" t="str">
        <f aca="false">IF(C164&lt;&gt;"",IF(B164="","",IF($B164='Determinazione classe'!$D$57,IF(COUNTIF(AG$3:$AG163,$C164)=0,$C164,""),"")),"")</f>
        <v/>
      </c>
      <c r="AH164" s="1" t="str">
        <f aca="false">IF(D164&lt;&gt;"",IF(B164="","",IF(AND($B164='Determinazione classe'!$D$57,$C164='Determinazione classe'!$D$58),IF(COUNTIF(AH$3:AH163,$D164)=0,$D164,""),"")),"")</f>
        <v/>
      </c>
      <c r="AI164" s="1" t="str">
        <f aca="false">IF(E164&lt;&gt;"",IF(B164="","",IF(AND($B164='Determinazione classe'!$D$57,$C164='Determinazione classe'!$D$58,$D164='Determinazione classe'!$D$59),IF(COUNTIF(AI$3:AI163,$E164)=0,$E164,""),"")),"")</f>
        <v/>
      </c>
      <c r="AJ164" s="1" t="str">
        <f aca="false">IF(F164&lt;&gt;"",IF(B164="","",IF(AND($B164='Determinazione classe'!$D$57,$C164='Determinazione classe'!$D$58,$D164='Determinazione classe'!$D$59,$E164='Determinazione classe'!$D$60),IF(COUNTIF(AJ$3:AJ163,$F164)=0,$F164,""),"")),"")</f>
        <v/>
      </c>
      <c r="AK164" s="1" t="str">
        <f aca="false">IF(G164&lt;&gt;"",IF(B164="","",IF(AND($B164='Determinazione classe'!$D$57,$C164='Determinazione classe'!$D$58,$D164='Determinazione classe'!$D$59,$E164='Determinazione classe'!$D$60,$F164='Determinazione classe'!$D$61),IF(COUNTIF(AK$3:AK163,$G164)=0,$G164,""),"")),"")</f>
        <v/>
      </c>
      <c r="AL164" s="1" t="str">
        <f aca="false">IF(H164&lt;&gt;"",IF(B164="","",IF(AND($B164='Determinazione classe'!$D$57,$C164='Determinazione classe'!$D$58,$D164='Determinazione classe'!$D$59,$E164='Determinazione classe'!$D$60,$F164='Determinazione classe'!$D$61,$G164='Determinazione classe'!$D$62),IF(COUNTIF(AL$3:AL163,$H164)=0,$H164,""),"")),"")</f>
        <v/>
      </c>
      <c r="AR164" s="1" t="n">
        <f aca="false">+AR163+1</f>
        <v>162</v>
      </c>
      <c r="AS164" s="978" t="str">
        <f aca="false">IFERROR(VLOOKUP(AR164,BC:BK,9,FALSE()),"")</f>
        <v/>
      </c>
      <c r="AT164" s="978" t="str">
        <f aca="false">IFERROR(VLOOKUP($O164,BD:BL,9,FALSE()),"")</f>
        <v/>
      </c>
      <c r="AU164" s="978" t="str">
        <f aca="false">IFERROR(VLOOKUP($O164,BE:BM,9,FALSE()),"")</f>
        <v/>
      </c>
      <c r="AV164" s="978" t="str">
        <f aca="false">IFERROR(VLOOKUP($O164,BF:BN,9,FALSE()),"")</f>
        <v/>
      </c>
      <c r="AW164" s="978" t="str">
        <f aca="false">IFERROR(VLOOKUP($O164,BG:BO,9,FALSE()),"")</f>
        <v/>
      </c>
      <c r="AX164" s="978" t="str">
        <f aca="false">IFERROR(VLOOKUP($O164,BH:BP,9,FALSE()),"")</f>
        <v/>
      </c>
      <c r="AY164" s="978" t="str">
        <f aca="false">IFERROR(VLOOKUP($O164,BI:BQ,9,FALSE()),"")</f>
        <v/>
      </c>
      <c r="BC164" s="1" t="str">
        <f aca="false">IF(BK164&lt;&gt;"",MAX(BC$3:BC163)+1,"")</f>
        <v/>
      </c>
      <c r="BD164" s="1" t="str">
        <f aca="false">IF(BL164&lt;&gt;"",MAX(BD$3:BD163)+1,"")</f>
        <v/>
      </c>
      <c r="BE164" s="1" t="str">
        <f aca="false">IF(BM164&lt;&gt;"",MAX(BE$3:BE163)+1,"")</f>
        <v/>
      </c>
      <c r="BF164" s="1" t="str">
        <f aca="false">IF(BN164&lt;&gt;"",MAX(BF$3:BF163)+1,"")</f>
        <v/>
      </c>
      <c r="BG164" s="1" t="str">
        <f aca="false">IF(BO164&lt;&gt;"",MAX(BG$3:BG163)+1,"")</f>
        <v/>
      </c>
      <c r="BH164" s="1" t="str">
        <f aca="false">IF(BP164&lt;&gt;"",MAX(BH$3:BH163)+1,"")</f>
        <v/>
      </c>
      <c r="BI164" s="1" t="str">
        <f aca="false">IF(BQ164&lt;&gt;"",MAX(BI$3:BI163)+1,"")</f>
        <v/>
      </c>
      <c r="BK164" s="1" t="str">
        <f aca="false">IF(B164&lt;&gt;"",IF(COUNTIF(BK$3:BK163,B164)&gt;0,"",B164),"")</f>
        <v/>
      </c>
      <c r="BL164" s="1" t="str">
        <f aca="false">IF(C164&lt;&gt;"",IF(COUNTIF(BL$3:BL163,C164)&gt;0,"",C164),"")</f>
        <v/>
      </c>
      <c r="BM164" s="1" t="str">
        <f aca="false">IF(D164&lt;&gt;"",IF(COUNTIF(BM$3:BM163,D164)&gt;0,"",D164),"")</f>
        <v/>
      </c>
      <c r="BN164" s="1" t="str">
        <f aca="false">IF(E164&lt;&gt;"",IF(COUNTIF(BN$3:BN163,E164)&gt;0,"",E164),"")</f>
        <v/>
      </c>
      <c r="BO164" s="1" t="str">
        <f aca="false">IF(F164&lt;&gt;"",IF(COUNTIF(BO$3:BO163,F164)&gt;0,"",F164),"")</f>
        <v/>
      </c>
      <c r="BP164" s="1" t="str">
        <f aca="false">IF(G164&lt;&gt;"",IF(COUNTIF(BP$3:BP163,G164)&gt;0,"",G164),"")</f>
        <v/>
      </c>
      <c r="BQ164" s="1" t="str">
        <f aca="false">IF(H164&lt;&gt;"",IF(COUNTIF(BQ$3:BQ163,H164)&gt;0,"",H164),"")</f>
        <v/>
      </c>
    </row>
    <row r="165" customFormat="false" ht="12.75" hidden="false" customHeight="false" outlineLevel="0" collapsed="false">
      <c r="A165" s="1017" t="str">
        <f aca="false">CONCATENATE(B165,C165,D165,E165,F165,G165,H165)</f>
        <v/>
      </c>
      <c r="B165" s="1001"/>
      <c r="C165" s="1001"/>
      <c r="D165" s="1001"/>
      <c r="E165" s="1001"/>
      <c r="F165" s="1001"/>
      <c r="G165" s="1001"/>
      <c r="H165" s="1001"/>
      <c r="I165" s="1020"/>
      <c r="J165" s="1021"/>
      <c r="K165" s="1021"/>
      <c r="L165" s="1023"/>
      <c r="M165" s="1024"/>
      <c r="O165" s="1" t="n">
        <f aca="false">+O164+1</f>
        <v>163</v>
      </c>
      <c r="P165" s="978" t="str">
        <f aca="false">IFERROR(VLOOKUP(O164,X:AF,9,FALSE()),"")</f>
        <v/>
      </c>
      <c r="Q165" s="978" t="str">
        <f aca="false">IFERROR(VLOOKUP(O165,Y:AG,9,FALSE()),"")</f>
        <v/>
      </c>
      <c r="R165" s="978" t="str">
        <f aca="false">IFERROR(VLOOKUP(O165,Z:AH,9,FALSE()),"")</f>
        <v/>
      </c>
      <c r="S165" s="978" t="str">
        <f aca="false">IFERROR(VLOOKUP($O165,AA:AI,9,FALSE()),"")</f>
        <v/>
      </c>
      <c r="T165" s="978" t="str">
        <f aca="false">IFERROR(VLOOKUP($O165,AB:AJ,9,FALSE()),"")</f>
        <v/>
      </c>
      <c r="U165" s="978" t="str">
        <f aca="false">IFERROR(VLOOKUP($O165,AC:AK,9,FALSE()),"")</f>
        <v/>
      </c>
      <c r="V165" s="978" t="str">
        <f aca="false">IFERROR(VLOOKUP($O165,AD:AL,9,FALSE()),"")</f>
        <v/>
      </c>
      <c r="X165" s="1" t="str">
        <f aca="false">IF(AF165&lt;&gt;"",MAX(X$3:X164)+1,"")</f>
        <v/>
      </c>
      <c r="Y165" s="1" t="str">
        <f aca="false">IF(AG165&lt;&gt;"",MAX(Y$3:Y164)+1,"")</f>
        <v/>
      </c>
      <c r="Z165" s="1" t="str">
        <f aca="false">IF(AH165&lt;&gt;"",MAX(Z$3:Z164)+1,"")</f>
        <v/>
      </c>
      <c r="AA165" s="1" t="str">
        <f aca="false">IF(AI165&lt;&gt;"",MAX(AA$3:AA164)+1,"")</f>
        <v/>
      </c>
      <c r="AB165" s="1" t="str">
        <f aca="false">IF(AJ165&lt;&gt;"",MAX(AB$3:AB164)+1,"")</f>
        <v/>
      </c>
      <c r="AC165" s="1" t="str">
        <f aca="false">IF(AK165&lt;&gt;"",MAX(AC$3:AC164)+1,"")</f>
        <v/>
      </c>
      <c r="AD165" s="1" t="str">
        <f aca="false">IF(AL165&lt;&gt;"",MAX(AD$3:AD164)+1,"")</f>
        <v/>
      </c>
      <c r="AF165" s="1" t="str">
        <f aca="false">IF(B165="","",IF(COUNTIF(AF$3:$AI164,B165)=0,B165,""))</f>
        <v/>
      </c>
      <c r="AG165" s="1" t="str">
        <f aca="false">IF(C165&lt;&gt;"",IF(B165="","",IF($B165='Determinazione classe'!$D$57,IF(COUNTIF(AG$3:$AG164,$C165)=0,$C165,""),"")),"")</f>
        <v/>
      </c>
      <c r="AH165" s="1" t="str">
        <f aca="false">IF(D165&lt;&gt;"",IF(B165="","",IF(AND($B165='Determinazione classe'!$D$57,$C165='Determinazione classe'!$D$58),IF(COUNTIF(AH$3:AH164,$D165)=0,$D165,""),"")),"")</f>
        <v/>
      </c>
      <c r="AI165" s="1" t="str">
        <f aca="false">IF(E165&lt;&gt;"",IF(B165="","",IF(AND($B165='Determinazione classe'!$D$57,$C165='Determinazione classe'!$D$58,$D165='Determinazione classe'!$D$59),IF(COUNTIF(AI$3:AI164,$E165)=0,$E165,""),"")),"")</f>
        <v/>
      </c>
      <c r="AJ165" s="1" t="str">
        <f aca="false">IF(F165&lt;&gt;"",IF(B165="","",IF(AND($B165='Determinazione classe'!$D$57,$C165='Determinazione classe'!$D$58,$D165='Determinazione classe'!$D$59,$E165='Determinazione classe'!$D$60),IF(COUNTIF(AJ$3:AJ164,$F165)=0,$F165,""),"")),"")</f>
        <v/>
      </c>
      <c r="AK165" s="1" t="str">
        <f aca="false">IF(G165&lt;&gt;"",IF(B165="","",IF(AND($B165='Determinazione classe'!$D$57,$C165='Determinazione classe'!$D$58,$D165='Determinazione classe'!$D$59,$E165='Determinazione classe'!$D$60,$F165='Determinazione classe'!$D$61),IF(COUNTIF(AK$3:AK164,$G165)=0,$G165,""),"")),"")</f>
        <v/>
      </c>
      <c r="AL165" s="1" t="str">
        <f aca="false">IF(H165&lt;&gt;"",IF(B165="","",IF(AND($B165='Determinazione classe'!$D$57,$C165='Determinazione classe'!$D$58,$D165='Determinazione classe'!$D$59,$E165='Determinazione classe'!$D$60,$F165='Determinazione classe'!$D$61,$G165='Determinazione classe'!$D$62),IF(COUNTIF(AL$3:AL164,$H165)=0,$H165,""),"")),"")</f>
        <v/>
      </c>
      <c r="AR165" s="1" t="n">
        <f aca="false">+AR164+1</f>
        <v>163</v>
      </c>
      <c r="AS165" s="978" t="str">
        <f aca="false">IFERROR(VLOOKUP(AR165,BC:BK,9,FALSE()),"")</f>
        <v/>
      </c>
      <c r="AT165" s="978" t="str">
        <f aca="false">IFERROR(VLOOKUP($O165,BD:BL,9,FALSE()),"")</f>
        <v/>
      </c>
      <c r="AU165" s="978" t="str">
        <f aca="false">IFERROR(VLOOKUP($O165,BE:BM,9,FALSE()),"")</f>
        <v/>
      </c>
      <c r="AV165" s="978" t="str">
        <f aca="false">IFERROR(VLOOKUP($O165,BF:BN,9,FALSE()),"")</f>
        <v/>
      </c>
      <c r="AW165" s="978" t="str">
        <f aca="false">IFERROR(VLOOKUP($O165,BG:BO,9,FALSE()),"")</f>
        <v/>
      </c>
      <c r="AX165" s="978" t="str">
        <f aca="false">IFERROR(VLOOKUP($O165,BH:BP,9,FALSE()),"")</f>
        <v/>
      </c>
      <c r="AY165" s="978" t="str">
        <f aca="false">IFERROR(VLOOKUP($O165,BI:BQ,9,FALSE()),"")</f>
        <v/>
      </c>
      <c r="BC165" s="1" t="str">
        <f aca="false">IF(BK165&lt;&gt;"",MAX(BC$3:BC164)+1,"")</f>
        <v/>
      </c>
      <c r="BD165" s="1" t="str">
        <f aca="false">IF(BL165&lt;&gt;"",MAX(BD$3:BD164)+1,"")</f>
        <v/>
      </c>
      <c r="BE165" s="1" t="str">
        <f aca="false">IF(BM165&lt;&gt;"",MAX(BE$3:BE164)+1,"")</f>
        <v/>
      </c>
      <c r="BF165" s="1" t="str">
        <f aca="false">IF(BN165&lt;&gt;"",MAX(BF$3:BF164)+1,"")</f>
        <v/>
      </c>
      <c r="BG165" s="1" t="str">
        <f aca="false">IF(BO165&lt;&gt;"",MAX(BG$3:BG164)+1,"")</f>
        <v/>
      </c>
      <c r="BH165" s="1" t="str">
        <f aca="false">IF(BP165&lt;&gt;"",MAX(BH$3:BH164)+1,"")</f>
        <v/>
      </c>
      <c r="BI165" s="1" t="str">
        <f aca="false">IF(BQ165&lt;&gt;"",MAX(BI$3:BI164)+1,"")</f>
        <v/>
      </c>
      <c r="BK165" s="1" t="str">
        <f aca="false">IF(B165&lt;&gt;"",IF(COUNTIF(BK$3:BK164,B165)&gt;0,"",B165),"")</f>
        <v/>
      </c>
      <c r="BL165" s="1" t="str">
        <f aca="false">IF(C165&lt;&gt;"",IF(COUNTIF(BL$3:BL164,C165)&gt;0,"",C165),"")</f>
        <v/>
      </c>
      <c r="BM165" s="1" t="str">
        <f aca="false">IF(D165&lt;&gt;"",IF(COUNTIF(BM$3:BM164,D165)&gt;0,"",D165),"")</f>
        <v/>
      </c>
      <c r="BN165" s="1" t="str">
        <f aca="false">IF(E165&lt;&gt;"",IF(COUNTIF(BN$3:BN164,E165)&gt;0,"",E165),"")</f>
        <v/>
      </c>
      <c r="BO165" s="1" t="str">
        <f aca="false">IF(F165&lt;&gt;"",IF(COUNTIF(BO$3:BO164,F165)&gt;0,"",F165),"")</f>
        <v/>
      </c>
      <c r="BP165" s="1" t="str">
        <f aca="false">IF(G165&lt;&gt;"",IF(COUNTIF(BP$3:BP164,G165)&gt;0,"",G165),"")</f>
        <v/>
      </c>
      <c r="BQ165" s="1" t="str">
        <f aca="false">IF(H165&lt;&gt;"",IF(COUNTIF(BQ$3:BQ164,H165)&gt;0,"",H165),"")</f>
        <v/>
      </c>
    </row>
    <row r="166" customFormat="false" ht="12.75" hidden="false" customHeight="false" outlineLevel="0" collapsed="false">
      <c r="A166" s="1017" t="str">
        <f aca="false">CONCATENATE(B166,C166,D166,E166,F166,G166,H166)</f>
        <v/>
      </c>
      <c r="B166" s="1001"/>
      <c r="C166" s="1001"/>
      <c r="D166" s="1001"/>
      <c r="E166" s="1001"/>
      <c r="F166" s="1001"/>
      <c r="G166" s="1001"/>
      <c r="H166" s="1001"/>
      <c r="I166" s="1020"/>
      <c r="J166" s="1021"/>
      <c r="K166" s="1021"/>
      <c r="L166" s="1023"/>
      <c r="M166" s="1024"/>
      <c r="O166" s="1" t="n">
        <f aca="false">+O165+1</f>
        <v>164</v>
      </c>
      <c r="P166" s="978" t="str">
        <f aca="false">IFERROR(VLOOKUP(O165,X:AF,9,FALSE()),"")</f>
        <v/>
      </c>
      <c r="Q166" s="978" t="str">
        <f aca="false">IFERROR(VLOOKUP(O166,Y:AG,9,FALSE()),"")</f>
        <v/>
      </c>
      <c r="R166" s="978" t="str">
        <f aca="false">IFERROR(VLOOKUP(O166,Z:AH,9,FALSE()),"")</f>
        <v/>
      </c>
      <c r="S166" s="978" t="str">
        <f aca="false">IFERROR(VLOOKUP($O166,AA:AI,9,FALSE()),"")</f>
        <v/>
      </c>
      <c r="T166" s="978" t="str">
        <f aca="false">IFERROR(VLOOKUP($O166,AB:AJ,9,FALSE()),"")</f>
        <v/>
      </c>
      <c r="U166" s="978" t="str">
        <f aca="false">IFERROR(VLOOKUP($O166,AC:AK,9,FALSE()),"")</f>
        <v/>
      </c>
      <c r="V166" s="978" t="str">
        <f aca="false">IFERROR(VLOOKUP($O166,AD:AL,9,FALSE()),"")</f>
        <v/>
      </c>
      <c r="X166" s="1" t="str">
        <f aca="false">IF(AF166&lt;&gt;"",MAX(X$3:X165)+1,"")</f>
        <v/>
      </c>
      <c r="Y166" s="1" t="str">
        <f aca="false">IF(AG166&lt;&gt;"",MAX(Y$3:Y165)+1,"")</f>
        <v/>
      </c>
      <c r="Z166" s="1" t="str">
        <f aca="false">IF(AH166&lt;&gt;"",MAX(Z$3:Z165)+1,"")</f>
        <v/>
      </c>
      <c r="AA166" s="1" t="str">
        <f aca="false">IF(AI166&lt;&gt;"",MAX(AA$3:AA165)+1,"")</f>
        <v/>
      </c>
      <c r="AB166" s="1" t="str">
        <f aca="false">IF(AJ166&lt;&gt;"",MAX(AB$3:AB165)+1,"")</f>
        <v/>
      </c>
      <c r="AC166" s="1" t="str">
        <f aca="false">IF(AK166&lt;&gt;"",MAX(AC$3:AC165)+1,"")</f>
        <v/>
      </c>
      <c r="AD166" s="1" t="str">
        <f aca="false">IF(AL166&lt;&gt;"",MAX(AD$3:AD165)+1,"")</f>
        <v/>
      </c>
      <c r="AF166" s="1" t="str">
        <f aca="false">IF(B166="","",IF(COUNTIF(AF$3:$AI165,B166)=0,B166,""))</f>
        <v/>
      </c>
      <c r="AG166" s="1" t="str">
        <f aca="false">IF(C166&lt;&gt;"",IF(B166="","",IF($B166='Determinazione classe'!$D$57,IF(COUNTIF(AG$3:$AG165,$C166)=0,$C166,""),"")),"")</f>
        <v/>
      </c>
      <c r="AH166" s="1" t="str">
        <f aca="false">IF(D166&lt;&gt;"",IF(B166="","",IF(AND($B166='Determinazione classe'!$D$57,$C166='Determinazione classe'!$D$58),IF(COUNTIF(AH$3:AH165,$D166)=0,$D166,""),"")),"")</f>
        <v/>
      </c>
      <c r="AI166" s="1" t="str">
        <f aca="false">IF(E166&lt;&gt;"",IF(B166="","",IF(AND($B166='Determinazione classe'!$D$57,$C166='Determinazione classe'!$D$58,$D166='Determinazione classe'!$D$59),IF(COUNTIF(AI$3:AI165,$E166)=0,$E166,""),"")),"")</f>
        <v/>
      </c>
      <c r="AJ166" s="1" t="str">
        <f aca="false">IF(F166&lt;&gt;"",IF(B166="","",IF(AND($B166='Determinazione classe'!$D$57,$C166='Determinazione classe'!$D$58,$D166='Determinazione classe'!$D$59,$E166='Determinazione classe'!$D$60),IF(COUNTIF(AJ$3:AJ165,$F166)=0,$F166,""),"")),"")</f>
        <v/>
      </c>
      <c r="AK166" s="1" t="str">
        <f aca="false">IF(G166&lt;&gt;"",IF(B166="","",IF(AND($B166='Determinazione classe'!$D$57,$C166='Determinazione classe'!$D$58,$D166='Determinazione classe'!$D$59,$E166='Determinazione classe'!$D$60,$F166='Determinazione classe'!$D$61),IF(COUNTIF(AK$3:AK165,$G166)=0,$G166,""),"")),"")</f>
        <v/>
      </c>
      <c r="AL166" s="1" t="str">
        <f aca="false">IF(H166&lt;&gt;"",IF(B166="","",IF(AND($B166='Determinazione classe'!$D$57,$C166='Determinazione classe'!$D$58,$D166='Determinazione classe'!$D$59,$E166='Determinazione classe'!$D$60,$F166='Determinazione classe'!$D$61,$G166='Determinazione classe'!$D$62),IF(COUNTIF(AL$3:AL165,$H166)=0,$H166,""),"")),"")</f>
        <v/>
      </c>
      <c r="AR166" s="1" t="n">
        <f aca="false">+AR165+1</f>
        <v>164</v>
      </c>
      <c r="AS166" s="978" t="str">
        <f aca="false">IFERROR(VLOOKUP(AR166,BC:BK,9,FALSE()),"")</f>
        <v/>
      </c>
      <c r="AT166" s="978" t="str">
        <f aca="false">IFERROR(VLOOKUP($O166,BD:BL,9,FALSE()),"")</f>
        <v/>
      </c>
      <c r="AU166" s="978" t="str">
        <f aca="false">IFERROR(VLOOKUP($O166,BE:BM,9,FALSE()),"")</f>
        <v/>
      </c>
      <c r="AV166" s="978" t="str">
        <f aca="false">IFERROR(VLOOKUP($O166,BF:BN,9,FALSE()),"")</f>
        <v/>
      </c>
      <c r="AW166" s="978" t="str">
        <f aca="false">IFERROR(VLOOKUP($O166,BG:BO,9,FALSE()),"")</f>
        <v/>
      </c>
      <c r="AX166" s="978" t="str">
        <f aca="false">IFERROR(VLOOKUP($O166,BH:BP,9,FALSE()),"")</f>
        <v/>
      </c>
      <c r="AY166" s="978" t="str">
        <f aca="false">IFERROR(VLOOKUP($O166,BI:BQ,9,FALSE()),"")</f>
        <v/>
      </c>
      <c r="BC166" s="1" t="str">
        <f aca="false">IF(BK166&lt;&gt;"",MAX(BC$3:BC165)+1,"")</f>
        <v/>
      </c>
      <c r="BD166" s="1" t="str">
        <f aca="false">IF(BL166&lt;&gt;"",MAX(BD$3:BD165)+1,"")</f>
        <v/>
      </c>
      <c r="BE166" s="1" t="str">
        <f aca="false">IF(BM166&lt;&gt;"",MAX(BE$3:BE165)+1,"")</f>
        <v/>
      </c>
      <c r="BF166" s="1" t="str">
        <f aca="false">IF(BN166&lt;&gt;"",MAX(BF$3:BF165)+1,"")</f>
        <v/>
      </c>
      <c r="BG166" s="1" t="str">
        <f aca="false">IF(BO166&lt;&gt;"",MAX(BG$3:BG165)+1,"")</f>
        <v/>
      </c>
      <c r="BH166" s="1" t="str">
        <f aca="false">IF(BP166&lt;&gt;"",MAX(BH$3:BH165)+1,"")</f>
        <v/>
      </c>
      <c r="BI166" s="1" t="str">
        <f aca="false">IF(BQ166&lt;&gt;"",MAX(BI$3:BI165)+1,"")</f>
        <v/>
      </c>
      <c r="BK166" s="1" t="str">
        <f aca="false">IF(B166&lt;&gt;"",IF(COUNTIF(BK$3:BK165,B166)&gt;0,"",B166),"")</f>
        <v/>
      </c>
      <c r="BL166" s="1" t="str">
        <f aca="false">IF(C166&lt;&gt;"",IF(COUNTIF(BL$3:BL165,C166)&gt;0,"",C166),"")</f>
        <v/>
      </c>
      <c r="BM166" s="1" t="str">
        <f aca="false">IF(D166&lt;&gt;"",IF(COUNTIF(BM$3:BM165,D166)&gt;0,"",D166),"")</f>
        <v/>
      </c>
      <c r="BN166" s="1" t="str">
        <f aca="false">IF(E166&lt;&gt;"",IF(COUNTIF(BN$3:BN165,E166)&gt;0,"",E166),"")</f>
        <v/>
      </c>
      <c r="BO166" s="1" t="str">
        <f aca="false">IF(F166&lt;&gt;"",IF(COUNTIF(BO$3:BO165,F166)&gt;0,"",F166),"")</f>
        <v/>
      </c>
      <c r="BP166" s="1" t="str">
        <f aca="false">IF(G166&lt;&gt;"",IF(COUNTIF(BP$3:BP165,G166)&gt;0,"",G166),"")</f>
        <v/>
      </c>
      <c r="BQ166" s="1" t="str">
        <f aca="false">IF(H166&lt;&gt;"",IF(COUNTIF(BQ$3:BQ165,H166)&gt;0,"",H166),"")</f>
        <v/>
      </c>
    </row>
    <row r="167" customFormat="false" ht="12.75" hidden="false" customHeight="false" outlineLevel="0" collapsed="false">
      <c r="A167" s="1017" t="str">
        <f aca="false">CONCATENATE(B167,C167,D167,E167,F167,G167,H167)</f>
        <v/>
      </c>
      <c r="B167" s="1001"/>
      <c r="C167" s="1001"/>
      <c r="D167" s="1001"/>
      <c r="E167" s="1001"/>
      <c r="F167" s="1001"/>
      <c r="G167" s="1001"/>
      <c r="H167" s="1001"/>
      <c r="I167" s="1020"/>
      <c r="J167" s="1021"/>
      <c r="K167" s="1021"/>
      <c r="L167" s="1023"/>
      <c r="M167" s="1024"/>
      <c r="O167" s="1" t="n">
        <f aca="false">+O166+1</f>
        <v>165</v>
      </c>
      <c r="P167" s="978" t="str">
        <f aca="false">IFERROR(VLOOKUP(O166,X:AF,9,FALSE()),"")</f>
        <v/>
      </c>
      <c r="Q167" s="978" t="str">
        <f aca="false">IFERROR(VLOOKUP(O167,Y:AG,9,FALSE()),"")</f>
        <v/>
      </c>
      <c r="R167" s="978" t="str">
        <f aca="false">IFERROR(VLOOKUP(O167,Z:AH,9,FALSE()),"")</f>
        <v/>
      </c>
      <c r="S167" s="978" t="str">
        <f aca="false">IFERROR(VLOOKUP($O167,AA:AI,9,FALSE()),"")</f>
        <v/>
      </c>
      <c r="T167" s="978" t="str">
        <f aca="false">IFERROR(VLOOKUP($O167,AB:AJ,9,FALSE()),"")</f>
        <v/>
      </c>
      <c r="U167" s="978" t="str">
        <f aca="false">IFERROR(VLOOKUP($O167,AC:AK,9,FALSE()),"")</f>
        <v/>
      </c>
      <c r="V167" s="978" t="str">
        <f aca="false">IFERROR(VLOOKUP($O167,AD:AL,9,FALSE()),"")</f>
        <v/>
      </c>
      <c r="X167" s="1" t="str">
        <f aca="false">IF(AF167&lt;&gt;"",MAX(X$3:X166)+1,"")</f>
        <v/>
      </c>
      <c r="Y167" s="1" t="str">
        <f aca="false">IF(AG167&lt;&gt;"",MAX(Y$3:Y166)+1,"")</f>
        <v/>
      </c>
      <c r="Z167" s="1" t="str">
        <f aca="false">IF(AH167&lt;&gt;"",MAX(Z$3:Z166)+1,"")</f>
        <v/>
      </c>
      <c r="AA167" s="1" t="str">
        <f aca="false">IF(AI167&lt;&gt;"",MAX(AA$3:AA166)+1,"")</f>
        <v/>
      </c>
      <c r="AB167" s="1" t="str">
        <f aca="false">IF(AJ167&lt;&gt;"",MAX(AB$3:AB166)+1,"")</f>
        <v/>
      </c>
      <c r="AC167" s="1" t="str">
        <f aca="false">IF(AK167&lt;&gt;"",MAX(AC$3:AC166)+1,"")</f>
        <v/>
      </c>
      <c r="AD167" s="1" t="str">
        <f aca="false">IF(AL167&lt;&gt;"",MAX(AD$3:AD166)+1,"")</f>
        <v/>
      </c>
      <c r="AF167" s="1" t="str">
        <f aca="false">IF(B167="","",IF(COUNTIF(AF$3:$AI166,B167)=0,B167,""))</f>
        <v/>
      </c>
      <c r="AG167" s="1" t="str">
        <f aca="false">IF(C167&lt;&gt;"",IF(B167="","",IF($B167='Determinazione classe'!$D$57,IF(COUNTIF(AG$3:$AG166,$C167)=0,$C167,""),"")),"")</f>
        <v/>
      </c>
      <c r="AH167" s="1" t="str">
        <f aca="false">IF(D167&lt;&gt;"",IF(B167="","",IF(AND($B167='Determinazione classe'!$D$57,$C167='Determinazione classe'!$D$58),IF(COUNTIF(AH$3:AH166,$D167)=0,$D167,""),"")),"")</f>
        <v/>
      </c>
      <c r="AI167" s="1" t="str">
        <f aca="false">IF(E167&lt;&gt;"",IF(B167="","",IF(AND($B167='Determinazione classe'!$D$57,$C167='Determinazione classe'!$D$58,$D167='Determinazione classe'!$D$59),IF(COUNTIF(AI$3:AI166,$E167)=0,$E167,""),"")),"")</f>
        <v/>
      </c>
      <c r="AJ167" s="1" t="str">
        <f aca="false">IF(F167&lt;&gt;"",IF(B167="","",IF(AND($B167='Determinazione classe'!$D$57,$C167='Determinazione classe'!$D$58,$D167='Determinazione classe'!$D$59,$E167='Determinazione classe'!$D$60),IF(COUNTIF(AJ$3:AJ166,$F167)=0,$F167,""),"")),"")</f>
        <v/>
      </c>
      <c r="AK167" s="1" t="str">
        <f aca="false">IF(G167&lt;&gt;"",IF(B167="","",IF(AND($B167='Determinazione classe'!$D$57,$C167='Determinazione classe'!$D$58,$D167='Determinazione classe'!$D$59,$E167='Determinazione classe'!$D$60,$F167='Determinazione classe'!$D$61),IF(COUNTIF(AK$3:AK166,$G167)=0,$G167,""),"")),"")</f>
        <v/>
      </c>
      <c r="AL167" s="1" t="str">
        <f aca="false">IF(H167&lt;&gt;"",IF(B167="","",IF(AND($B167='Determinazione classe'!$D$57,$C167='Determinazione classe'!$D$58,$D167='Determinazione classe'!$D$59,$E167='Determinazione classe'!$D$60,$F167='Determinazione classe'!$D$61,$G167='Determinazione classe'!$D$62),IF(COUNTIF(AL$3:AL166,$H167)=0,$H167,""),"")),"")</f>
        <v/>
      </c>
      <c r="AR167" s="1" t="n">
        <f aca="false">+AR166+1</f>
        <v>165</v>
      </c>
      <c r="AS167" s="978" t="str">
        <f aca="false">IFERROR(VLOOKUP(AR167,BC:BK,9,FALSE()),"")</f>
        <v/>
      </c>
      <c r="AT167" s="978" t="str">
        <f aca="false">IFERROR(VLOOKUP($O167,BD:BL,9,FALSE()),"")</f>
        <v/>
      </c>
      <c r="AU167" s="978" t="str">
        <f aca="false">IFERROR(VLOOKUP($O167,BE:BM,9,FALSE()),"")</f>
        <v/>
      </c>
      <c r="AV167" s="978" t="str">
        <f aca="false">IFERROR(VLOOKUP($O167,BF:BN,9,FALSE()),"")</f>
        <v/>
      </c>
      <c r="AW167" s="978" t="str">
        <f aca="false">IFERROR(VLOOKUP($O167,BG:BO,9,FALSE()),"")</f>
        <v/>
      </c>
      <c r="AX167" s="978" t="str">
        <f aca="false">IFERROR(VLOOKUP($O167,BH:BP,9,FALSE()),"")</f>
        <v/>
      </c>
      <c r="AY167" s="978" t="str">
        <f aca="false">IFERROR(VLOOKUP($O167,BI:BQ,9,FALSE()),"")</f>
        <v/>
      </c>
      <c r="BC167" s="1" t="str">
        <f aca="false">IF(BK167&lt;&gt;"",MAX(BC$3:BC166)+1,"")</f>
        <v/>
      </c>
      <c r="BD167" s="1" t="str">
        <f aca="false">IF(BL167&lt;&gt;"",MAX(BD$3:BD166)+1,"")</f>
        <v/>
      </c>
      <c r="BE167" s="1" t="str">
        <f aca="false">IF(BM167&lt;&gt;"",MAX(BE$3:BE166)+1,"")</f>
        <v/>
      </c>
      <c r="BF167" s="1" t="str">
        <f aca="false">IF(BN167&lt;&gt;"",MAX(BF$3:BF166)+1,"")</f>
        <v/>
      </c>
      <c r="BG167" s="1" t="str">
        <f aca="false">IF(BO167&lt;&gt;"",MAX(BG$3:BG166)+1,"")</f>
        <v/>
      </c>
      <c r="BH167" s="1" t="str">
        <f aca="false">IF(BP167&lt;&gt;"",MAX(BH$3:BH166)+1,"")</f>
        <v/>
      </c>
      <c r="BI167" s="1" t="str">
        <f aca="false">IF(BQ167&lt;&gt;"",MAX(BI$3:BI166)+1,"")</f>
        <v/>
      </c>
      <c r="BK167" s="1" t="str">
        <f aca="false">IF(B167&lt;&gt;"",IF(COUNTIF(BK$3:BK166,B167)&gt;0,"",B167),"")</f>
        <v/>
      </c>
      <c r="BL167" s="1" t="str">
        <f aca="false">IF(C167&lt;&gt;"",IF(COUNTIF(BL$3:BL166,C167)&gt;0,"",C167),"")</f>
        <v/>
      </c>
      <c r="BM167" s="1" t="str">
        <f aca="false">IF(D167&lt;&gt;"",IF(COUNTIF(BM$3:BM166,D167)&gt;0,"",D167),"")</f>
        <v/>
      </c>
      <c r="BN167" s="1" t="str">
        <f aca="false">IF(E167&lt;&gt;"",IF(COUNTIF(BN$3:BN166,E167)&gt;0,"",E167),"")</f>
        <v/>
      </c>
      <c r="BO167" s="1" t="str">
        <f aca="false">IF(F167&lt;&gt;"",IF(COUNTIF(BO$3:BO166,F167)&gt;0,"",F167),"")</f>
        <v/>
      </c>
      <c r="BP167" s="1" t="str">
        <f aca="false">IF(G167&lt;&gt;"",IF(COUNTIF(BP$3:BP166,G167)&gt;0,"",G167),"")</f>
        <v/>
      </c>
      <c r="BQ167" s="1" t="str">
        <f aca="false">IF(H167&lt;&gt;"",IF(COUNTIF(BQ$3:BQ166,H167)&gt;0,"",H167),"")</f>
        <v/>
      </c>
    </row>
    <row r="168" customFormat="false" ht="12.75" hidden="false" customHeight="false" outlineLevel="0" collapsed="false">
      <c r="A168" s="1017" t="str">
        <f aca="false">CONCATENATE(B168,C168,D168,E168,F168,G168,H168)</f>
        <v/>
      </c>
      <c r="B168" s="1001"/>
      <c r="C168" s="1001"/>
      <c r="D168" s="1001"/>
      <c r="E168" s="1001"/>
      <c r="F168" s="1001"/>
      <c r="G168" s="1001"/>
      <c r="H168" s="1001"/>
      <c r="I168" s="1020"/>
      <c r="J168" s="1021"/>
      <c r="K168" s="1021"/>
      <c r="L168" s="1023"/>
      <c r="M168" s="1024"/>
      <c r="O168" s="1" t="n">
        <f aca="false">+O167+1</f>
        <v>166</v>
      </c>
      <c r="P168" s="978" t="str">
        <f aca="false">IFERROR(VLOOKUP(O167,X:AF,9,FALSE()),"")</f>
        <v/>
      </c>
      <c r="Q168" s="978" t="str">
        <f aca="false">IFERROR(VLOOKUP(O168,Y:AG,9,FALSE()),"")</f>
        <v/>
      </c>
      <c r="R168" s="978" t="str">
        <f aca="false">IFERROR(VLOOKUP(O168,Z:AH,9,FALSE()),"")</f>
        <v/>
      </c>
      <c r="S168" s="978" t="str">
        <f aca="false">IFERROR(VLOOKUP($O168,AA:AI,9,FALSE()),"")</f>
        <v/>
      </c>
      <c r="T168" s="978" t="str">
        <f aca="false">IFERROR(VLOOKUP($O168,AB:AJ,9,FALSE()),"")</f>
        <v/>
      </c>
      <c r="U168" s="978" t="str">
        <f aca="false">IFERROR(VLOOKUP($O168,AC:AK,9,FALSE()),"")</f>
        <v/>
      </c>
      <c r="V168" s="978" t="str">
        <f aca="false">IFERROR(VLOOKUP($O168,AD:AL,9,FALSE()),"")</f>
        <v/>
      </c>
      <c r="X168" s="1" t="str">
        <f aca="false">IF(AF168&lt;&gt;"",MAX(X$3:X167)+1,"")</f>
        <v/>
      </c>
      <c r="Y168" s="1" t="str">
        <f aca="false">IF(AG168&lt;&gt;"",MAX(Y$3:Y167)+1,"")</f>
        <v/>
      </c>
      <c r="Z168" s="1" t="str">
        <f aca="false">IF(AH168&lt;&gt;"",MAX(Z$3:Z167)+1,"")</f>
        <v/>
      </c>
      <c r="AA168" s="1" t="str">
        <f aca="false">IF(AI168&lt;&gt;"",MAX(AA$3:AA167)+1,"")</f>
        <v/>
      </c>
      <c r="AB168" s="1" t="str">
        <f aca="false">IF(AJ168&lt;&gt;"",MAX(AB$3:AB167)+1,"")</f>
        <v/>
      </c>
      <c r="AC168" s="1" t="str">
        <f aca="false">IF(AK168&lt;&gt;"",MAX(AC$3:AC167)+1,"")</f>
        <v/>
      </c>
      <c r="AD168" s="1" t="str">
        <f aca="false">IF(AL168&lt;&gt;"",MAX(AD$3:AD167)+1,"")</f>
        <v/>
      </c>
      <c r="AF168" s="1" t="str">
        <f aca="false">IF(B168="","",IF(COUNTIF(AF$3:$AI167,B168)=0,B168,""))</f>
        <v/>
      </c>
      <c r="AG168" s="1" t="str">
        <f aca="false">IF(C168&lt;&gt;"",IF(B168="","",IF($B168='Determinazione classe'!$D$57,IF(COUNTIF(AG$3:$AG167,$C168)=0,$C168,""),"")),"")</f>
        <v/>
      </c>
      <c r="AH168" s="1" t="str">
        <f aca="false">IF(D168&lt;&gt;"",IF(B168="","",IF(AND($B168='Determinazione classe'!$D$57,$C168='Determinazione classe'!$D$58),IF(COUNTIF(AH$3:AH167,$D168)=0,$D168,""),"")),"")</f>
        <v/>
      </c>
      <c r="AI168" s="1" t="str">
        <f aca="false">IF(E168&lt;&gt;"",IF(B168="","",IF(AND($B168='Determinazione classe'!$D$57,$C168='Determinazione classe'!$D$58,$D168='Determinazione classe'!$D$59),IF(COUNTIF(AI$3:AI167,$E168)=0,$E168,""),"")),"")</f>
        <v/>
      </c>
      <c r="AJ168" s="1" t="str">
        <f aca="false">IF(F168&lt;&gt;"",IF(B168="","",IF(AND($B168='Determinazione classe'!$D$57,$C168='Determinazione classe'!$D$58,$D168='Determinazione classe'!$D$59,$E168='Determinazione classe'!$D$60),IF(COUNTIF(AJ$3:AJ167,$F168)=0,$F168,""),"")),"")</f>
        <v/>
      </c>
      <c r="AK168" s="1" t="str">
        <f aca="false">IF(G168&lt;&gt;"",IF(B168="","",IF(AND($B168='Determinazione classe'!$D$57,$C168='Determinazione classe'!$D$58,$D168='Determinazione classe'!$D$59,$E168='Determinazione classe'!$D$60,$F168='Determinazione classe'!$D$61),IF(COUNTIF(AK$3:AK167,$G168)=0,$G168,""),"")),"")</f>
        <v/>
      </c>
      <c r="AL168" s="1" t="str">
        <f aca="false">IF(H168&lt;&gt;"",IF(B168="","",IF(AND($B168='Determinazione classe'!$D$57,$C168='Determinazione classe'!$D$58,$D168='Determinazione classe'!$D$59,$E168='Determinazione classe'!$D$60,$F168='Determinazione classe'!$D$61,$G168='Determinazione classe'!$D$62),IF(COUNTIF(AL$3:AL167,$H168)=0,$H168,""),"")),"")</f>
        <v/>
      </c>
      <c r="AR168" s="1" t="n">
        <f aca="false">+AR167+1</f>
        <v>166</v>
      </c>
      <c r="AS168" s="978" t="str">
        <f aca="false">IFERROR(VLOOKUP(AR168,BC:BK,9,FALSE()),"")</f>
        <v/>
      </c>
      <c r="AT168" s="978" t="str">
        <f aca="false">IFERROR(VLOOKUP($O168,BD:BL,9,FALSE()),"")</f>
        <v/>
      </c>
      <c r="AU168" s="978" t="str">
        <f aca="false">IFERROR(VLOOKUP($O168,BE:BM,9,FALSE()),"")</f>
        <v/>
      </c>
      <c r="AV168" s="978" t="str">
        <f aca="false">IFERROR(VLOOKUP($O168,BF:BN,9,FALSE()),"")</f>
        <v/>
      </c>
      <c r="AW168" s="978" t="str">
        <f aca="false">IFERROR(VLOOKUP($O168,BG:BO,9,FALSE()),"")</f>
        <v/>
      </c>
      <c r="AX168" s="978" t="str">
        <f aca="false">IFERROR(VLOOKUP($O168,BH:BP,9,FALSE()),"")</f>
        <v/>
      </c>
      <c r="AY168" s="978" t="str">
        <f aca="false">IFERROR(VLOOKUP($O168,BI:BQ,9,FALSE()),"")</f>
        <v/>
      </c>
      <c r="BC168" s="1" t="str">
        <f aca="false">IF(BK168&lt;&gt;"",MAX(BC$3:BC167)+1,"")</f>
        <v/>
      </c>
      <c r="BD168" s="1" t="str">
        <f aca="false">IF(BL168&lt;&gt;"",MAX(BD$3:BD167)+1,"")</f>
        <v/>
      </c>
      <c r="BE168" s="1" t="str">
        <f aca="false">IF(BM168&lt;&gt;"",MAX(BE$3:BE167)+1,"")</f>
        <v/>
      </c>
      <c r="BF168" s="1" t="str">
        <f aca="false">IF(BN168&lt;&gt;"",MAX(BF$3:BF167)+1,"")</f>
        <v/>
      </c>
      <c r="BG168" s="1" t="str">
        <f aca="false">IF(BO168&lt;&gt;"",MAX(BG$3:BG167)+1,"")</f>
        <v/>
      </c>
      <c r="BH168" s="1" t="str">
        <f aca="false">IF(BP168&lt;&gt;"",MAX(BH$3:BH167)+1,"")</f>
        <v/>
      </c>
      <c r="BI168" s="1" t="str">
        <f aca="false">IF(BQ168&lt;&gt;"",MAX(BI$3:BI167)+1,"")</f>
        <v/>
      </c>
      <c r="BK168" s="1" t="str">
        <f aca="false">IF(B168&lt;&gt;"",IF(COUNTIF(BK$3:BK167,B168)&gt;0,"",B168),"")</f>
        <v/>
      </c>
      <c r="BL168" s="1" t="str">
        <f aca="false">IF(C168&lt;&gt;"",IF(COUNTIF(BL$3:BL167,C168)&gt;0,"",C168),"")</f>
        <v/>
      </c>
      <c r="BM168" s="1" t="str">
        <f aca="false">IF(D168&lt;&gt;"",IF(COUNTIF(BM$3:BM167,D168)&gt;0,"",D168),"")</f>
        <v/>
      </c>
      <c r="BN168" s="1" t="str">
        <f aca="false">IF(E168&lt;&gt;"",IF(COUNTIF(BN$3:BN167,E168)&gt;0,"",E168),"")</f>
        <v/>
      </c>
      <c r="BO168" s="1" t="str">
        <f aca="false">IF(F168&lt;&gt;"",IF(COUNTIF(BO$3:BO167,F168)&gt;0,"",F168),"")</f>
        <v/>
      </c>
      <c r="BP168" s="1" t="str">
        <f aca="false">IF(G168&lt;&gt;"",IF(COUNTIF(BP$3:BP167,G168)&gt;0,"",G168),"")</f>
        <v/>
      </c>
      <c r="BQ168" s="1" t="str">
        <f aca="false">IF(H168&lt;&gt;"",IF(COUNTIF(BQ$3:BQ167,H168)&gt;0,"",H168),"")</f>
        <v/>
      </c>
    </row>
    <row r="169" customFormat="false" ht="12.75" hidden="false" customHeight="false" outlineLevel="0" collapsed="false">
      <c r="A169" s="1017" t="str">
        <f aca="false">CONCATENATE(B169,C169,D169,E169,F169,G169,H169)</f>
        <v/>
      </c>
      <c r="B169" s="1001"/>
      <c r="C169" s="1001"/>
      <c r="D169" s="1001"/>
      <c r="E169" s="1001"/>
      <c r="F169" s="1001"/>
      <c r="G169" s="1001"/>
      <c r="H169" s="1001"/>
      <c r="I169" s="1020"/>
      <c r="J169" s="1021"/>
      <c r="K169" s="1021"/>
      <c r="L169" s="1023"/>
      <c r="M169" s="1024"/>
      <c r="O169" s="1" t="n">
        <f aca="false">+O168+1</f>
        <v>167</v>
      </c>
      <c r="P169" s="978" t="str">
        <f aca="false">IFERROR(VLOOKUP(O168,X:AF,9,FALSE()),"")</f>
        <v/>
      </c>
      <c r="Q169" s="978" t="str">
        <f aca="false">IFERROR(VLOOKUP(O169,Y:AG,9,FALSE()),"")</f>
        <v/>
      </c>
      <c r="R169" s="978" t="str">
        <f aca="false">IFERROR(VLOOKUP(O169,Z:AH,9,FALSE()),"")</f>
        <v/>
      </c>
      <c r="S169" s="978" t="str">
        <f aca="false">IFERROR(VLOOKUP($O169,AA:AI,9,FALSE()),"")</f>
        <v/>
      </c>
      <c r="T169" s="978" t="str">
        <f aca="false">IFERROR(VLOOKUP($O169,AB:AJ,9,FALSE()),"")</f>
        <v/>
      </c>
      <c r="U169" s="978" t="str">
        <f aca="false">IFERROR(VLOOKUP($O169,AC:AK,9,FALSE()),"")</f>
        <v/>
      </c>
      <c r="V169" s="978" t="str">
        <f aca="false">IFERROR(VLOOKUP($O169,AD:AL,9,FALSE()),"")</f>
        <v/>
      </c>
      <c r="X169" s="1" t="str">
        <f aca="false">IF(AF169&lt;&gt;"",MAX(X$3:X168)+1,"")</f>
        <v/>
      </c>
      <c r="Y169" s="1" t="str">
        <f aca="false">IF(AG169&lt;&gt;"",MAX(Y$3:Y168)+1,"")</f>
        <v/>
      </c>
      <c r="Z169" s="1" t="str">
        <f aca="false">IF(AH169&lt;&gt;"",MAX(Z$3:Z168)+1,"")</f>
        <v/>
      </c>
      <c r="AA169" s="1" t="str">
        <f aca="false">IF(AI169&lt;&gt;"",MAX(AA$3:AA168)+1,"")</f>
        <v/>
      </c>
      <c r="AB169" s="1" t="str">
        <f aca="false">IF(AJ169&lt;&gt;"",MAX(AB$3:AB168)+1,"")</f>
        <v/>
      </c>
      <c r="AC169" s="1" t="str">
        <f aca="false">IF(AK169&lt;&gt;"",MAX(AC$3:AC168)+1,"")</f>
        <v/>
      </c>
      <c r="AD169" s="1" t="str">
        <f aca="false">IF(AL169&lt;&gt;"",MAX(AD$3:AD168)+1,"")</f>
        <v/>
      </c>
      <c r="AF169" s="1" t="str">
        <f aca="false">IF(B169="","",IF(COUNTIF(AF$3:$AI168,B169)=0,B169,""))</f>
        <v/>
      </c>
      <c r="AG169" s="1" t="str">
        <f aca="false">IF(C169&lt;&gt;"",IF(B169="","",IF($B169='Determinazione classe'!$D$57,IF(COUNTIF(AG$3:$AG168,$C169)=0,$C169,""),"")),"")</f>
        <v/>
      </c>
      <c r="AH169" s="1" t="str">
        <f aca="false">IF(D169&lt;&gt;"",IF(B169="","",IF(AND($B169='Determinazione classe'!$D$57,$C169='Determinazione classe'!$D$58),IF(COUNTIF(AH$3:AH168,$D169)=0,$D169,""),"")),"")</f>
        <v/>
      </c>
      <c r="AI169" s="1" t="str">
        <f aca="false">IF(E169&lt;&gt;"",IF(B169="","",IF(AND($B169='Determinazione classe'!$D$57,$C169='Determinazione classe'!$D$58,$D169='Determinazione classe'!$D$59),IF(COUNTIF(AI$3:AI168,$E169)=0,$E169,""),"")),"")</f>
        <v/>
      </c>
      <c r="AJ169" s="1" t="str">
        <f aca="false">IF(F169&lt;&gt;"",IF(B169="","",IF(AND($B169='Determinazione classe'!$D$57,$C169='Determinazione classe'!$D$58,$D169='Determinazione classe'!$D$59,$E169='Determinazione classe'!$D$60),IF(COUNTIF(AJ$3:AJ168,$F169)=0,$F169,""),"")),"")</f>
        <v/>
      </c>
      <c r="AK169" s="1" t="str">
        <f aca="false">IF(G169&lt;&gt;"",IF(B169="","",IF(AND($B169='Determinazione classe'!$D$57,$C169='Determinazione classe'!$D$58,$D169='Determinazione classe'!$D$59,$E169='Determinazione classe'!$D$60,$F169='Determinazione classe'!$D$61),IF(COUNTIF(AK$3:AK168,$G169)=0,$G169,""),"")),"")</f>
        <v/>
      </c>
      <c r="AL169" s="1" t="str">
        <f aca="false">IF(H169&lt;&gt;"",IF(B169="","",IF(AND($B169='Determinazione classe'!$D$57,$C169='Determinazione classe'!$D$58,$D169='Determinazione classe'!$D$59,$E169='Determinazione classe'!$D$60,$F169='Determinazione classe'!$D$61,$G169='Determinazione classe'!$D$62),IF(COUNTIF(AL$3:AL168,$H169)=0,$H169,""),"")),"")</f>
        <v/>
      </c>
      <c r="AR169" s="1" t="n">
        <f aca="false">+AR168+1</f>
        <v>167</v>
      </c>
      <c r="AS169" s="978" t="str">
        <f aca="false">IFERROR(VLOOKUP(AR169,BC:BK,9,FALSE()),"")</f>
        <v/>
      </c>
      <c r="AT169" s="978" t="str">
        <f aca="false">IFERROR(VLOOKUP($O169,BD:BL,9,FALSE()),"")</f>
        <v/>
      </c>
      <c r="AU169" s="978" t="str">
        <f aca="false">IFERROR(VLOOKUP($O169,BE:BM,9,FALSE()),"")</f>
        <v/>
      </c>
      <c r="AV169" s="978" t="str">
        <f aca="false">IFERROR(VLOOKUP($O169,BF:BN,9,FALSE()),"")</f>
        <v/>
      </c>
      <c r="AW169" s="978" t="str">
        <f aca="false">IFERROR(VLOOKUP($O169,BG:BO,9,FALSE()),"")</f>
        <v/>
      </c>
      <c r="AX169" s="978" t="str">
        <f aca="false">IFERROR(VLOOKUP($O169,BH:BP,9,FALSE()),"")</f>
        <v/>
      </c>
      <c r="AY169" s="978" t="str">
        <f aca="false">IFERROR(VLOOKUP($O169,BI:BQ,9,FALSE()),"")</f>
        <v/>
      </c>
      <c r="BC169" s="1" t="str">
        <f aca="false">IF(BK169&lt;&gt;"",MAX(BC$3:BC168)+1,"")</f>
        <v/>
      </c>
      <c r="BD169" s="1" t="str">
        <f aca="false">IF(BL169&lt;&gt;"",MAX(BD$3:BD168)+1,"")</f>
        <v/>
      </c>
      <c r="BE169" s="1" t="str">
        <f aca="false">IF(BM169&lt;&gt;"",MAX(BE$3:BE168)+1,"")</f>
        <v/>
      </c>
      <c r="BF169" s="1" t="str">
        <f aca="false">IF(BN169&lt;&gt;"",MAX(BF$3:BF168)+1,"")</f>
        <v/>
      </c>
      <c r="BG169" s="1" t="str">
        <f aca="false">IF(BO169&lt;&gt;"",MAX(BG$3:BG168)+1,"")</f>
        <v/>
      </c>
      <c r="BH169" s="1" t="str">
        <f aca="false">IF(BP169&lt;&gt;"",MAX(BH$3:BH168)+1,"")</f>
        <v/>
      </c>
      <c r="BI169" s="1" t="str">
        <f aca="false">IF(BQ169&lt;&gt;"",MAX(BI$3:BI168)+1,"")</f>
        <v/>
      </c>
      <c r="BK169" s="1" t="str">
        <f aca="false">IF(B169&lt;&gt;"",IF(COUNTIF(BK$3:BK168,B169)&gt;0,"",B169),"")</f>
        <v/>
      </c>
      <c r="BL169" s="1" t="str">
        <f aca="false">IF(C169&lt;&gt;"",IF(COUNTIF(BL$3:BL168,C169)&gt;0,"",C169),"")</f>
        <v/>
      </c>
      <c r="BM169" s="1" t="str">
        <f aca="false">IF(D169&lt;&gt;"",IF(COUNTIF(BM$3:BM168,D169)&gt;0,"",D169),"")</f>
        <v/>
      </c>
      <c r="BN169" s="1" t="str">
        <f aca="false">IF(E169&lt;&gt;"",IF(COUNTIF(BN$3:BN168,E169)&gt;0,"",E169),"")</f>
        <v/>
      </c>
      <c r="BO169" s="1" t="str">
        <f aca="false">IF(F169&lt;&gt;"",IF(COUNTIF(BO$3:BO168,F169)&gt;0,"",F169),"")</f>
        <v/>
      </c>
      <c r="BP169" s="1" t="str">
        <f aca="false">IF(G169&lt;&gt;"",IF(COUNTIF(BP$3:BP168,G169)&gt;0,"",G169),"")</f>
        <v/>
      </c>
      <c r="BQ169" s="1" t="str">
        <f aca="false">IF(H169&lt;&gt;"",IF(COUNTIF(BQ$3:BQ168,H169)&gt;0,"",H169),"")</f>
        <v/>
      </c>
    </row>
    <row r="170" customFormat="false" ht="12.75" hidden="false" customHeight="false" outlineLevel="0" collapsed="false">
      <c r="A170" s="1017" t="str">
        <f aca="false">CONCATENATE(B170,C170,D170,E170,F170,G170,H170)</f>
        <v/>
      </c>
      <c r="B170" s="1001"/>
      <c r="C170" s="1001"/>
      <c r="D170" s="1001"/>
      <c r="E170" s="1001"/>
      <c r="F170" s="1001"/>
      <c r="G170" s="1001"/>
      <c r="H170" s="1001"/>
      <c r="I170" s="1020"/>
      <c r="J170" s="1021"/>
      <c r="K170" s="1021"/>
      <c r="L170" s="1023"/>
      <c r="M170" s="1024"/>
      <c r="O170" s="1" t="n">
        <f aca="false">+O169+1</f>
        <v>168</v>
      </c>
      <c r="P170" s="978" t="str">
        <f aca="false">IFERROR(VLOOKUP(O169,X:AF,9,FALSE()),"")</f>
        <v/>
      </c>
      <c r="Q170" s="978" t="str">
        <f aca="false">IFERROR(VLOOKUP(O170,Y:AG,9,FALSE()),"")</f>
        <v/>
      </c>
      <c r="R170" s="978" t="str">
        <f aca="false">IFERROR(VLOOKUP(O170,Z:AH,9,FALSE()),"")</f>
        <v/>
      </c>
      <c r="S170" s="978" t="str">
        <f aca="false">IFERROR(VLOOKUP($O170,AA:AI,9,FALSE()),"")</f>
        <v/>
      </c>
      <c r="T170" s="978" t="str">
        <f aca="false">IFERROR(VLOOKUP($O170,AB:AJ,9,FALSE()),"")</f>
        <v/>
      </c>
      <c r="U170" s="978" t="str">
        <f aca="false">IFERROR(VLOOKUP($O170,AC:AK,9,FALSE()),"")</f>
        <v/>
      </c>
      <c r="V170" s="978" t="str">
        <f aca="false">IFERROR(VLOOKUP($O170,AD:AL,9,FALSE()),"")</f>
        <v/>
      </c>
      <c r="X170" s="1" t="str">
        <f aca="false">IF(AF170&lt;&gt;"",MAX(X$3:X169)+1,"")</f>
        <v/>
      </c>
      <c r="Y170" s="1" t="str">
        <f aca="false">IF(AG170&lt;&gt;"",MAX(Y$3:Y169)+1,"")</f>
        <v/>
      </c>
      <c r="Z170" s="1" t="str">
        <f aca="false">IF(AH170&lt;&gt;"",MAX(Z$3:Z169)+1,"")</f>
        <v/>
      </c>
      <c r="AA170" s="1" t="str">
        <f aca="false">IF(AI170&lt;&gt;"",MAX(AA$3:AA169)+1,"")</f>
        <v/>
      </c>
      <c r="AB170" s="1" t="str">
        <f aca="false">IF(AJ170&lt;&gt;"",MAX(AB$3:AB169)+1,"")</f>
        <v/>
      </c>
      <c r="AC170" s="1" t="str">
        <f aca="false">IF(AK170&lt;&gt;"",MAX(AC$3:AC169)+1,"")</f>
        <v/>
      </c>
      <c r="AD170" s="1" t="str">
        <f aca="false">IF(AL170&lt;&gt;"",MAX(AD$3:AD169)+1,"")</f>
        <v/>
      </c>
      <c r="AF170" s="1" t="str">
        <f aca="false">IF(B170="","",IF(COUNTIF(AF$3:$AI169,B170)=0,B170,""))</f>
        <v/>
      </c>
      <c r="AG170" s="1" t="str">
        <f aca="false">IF(C170&lt;&gt;"",IF(B170="","",IF($B170='Determinazione classe'!$D$57,IF(COUNTIF(AG$3:$AG169,$C170)=0,$C170,""),"")),"")</f>
        <v/>
      </c>
      <c r="AH170" s="1" t="str">
        <f aca="false">IF(D170&lt;&gt;"",IF(B170="","",IF(AND($B170='Determinazione classe'!$D$57,$C170='Determinazione classe'!$D$58),IF(COUNTIF(AH$3:AH169,$D170)=0,$D170,""),"")),"")</f>
        <v/>
      </c>
      <c r="AI170" s="1" t="str">
        <f aca="false">IF(E170&lt;&gt;"",IF(B170="","",IF(AND($B170='Determinazione classe'!$D$57,$C170='Determinazione classe'!$D$58,$D170='Determinazione classe'!$D$59),IF(COUNTIF(AI$3:AI169,$E170)=0,$E170,""),"")),"")</f>
        <v/>
      </c>
      <c r="AJ170" s="1" t="str">
        <f aca="false">IF(F170&lt;&gt;"",IF(B170="","",IF(AND($B170='Determinazione classe'!$D$57,$C170='Determinazione classe'!$D$58,$D170='Determinazione classe'!$D$59,$E170='Determinazione classe'!$D$60),IF(COUNTIF(AJ$3:AJ169,$F170)=0,$F170,""),"")),"")</f>
        <v/>
      </c>
      <c r="AK170" s="1" t="str">
        <f aca="false">IF(G170&lt;&gt;"",IF(B170="","",IF(AND($B170='Determinazione classe'!$D$57,$C170='Determinazione classe'!$D$58,$D170='Determinazione classe'!$D$59,$E170='Determinazione classe'!$D$60,$F170='Determinazione classe'!$D$61),IF(COUNTIF(AK$3:AK169,$G170)=0,$G170,""),"")),"")</f>
        <v/>
      </c>
      <c r="AL170" s="1" t="str">
        <f aca="false">IF(H170&lt;&gt;"",IF(B170="","",IF(AND($B170='Determinazione classe'!$D$57,$C170='Determinazione classe'!$D$58,$D170='Determinazione classe'!$D$59,$E170='Determinazione classe'!$D$60,$F170='Determinazione classe'!$D$61,$G170='Determinazione classe'!$D$62),IF(COUNTIF(AL$3:AL169,$H170)=0,$H170,""),"")),"")</f>
        <v/>
      </c>
      <c r="AR170" s="1" t="n">
        <f aca="false">+AR169+1</f>
        <v>168</v>
      </c>
      <c r="AS170" s="978" t="str">
        <f aca="false">IFERROR(VLOOKUP(AR170,BC:BK,9,FALSE()),"")</f>
        <v/>
      </c>
      <c r="AT170" s="978" t="str">
        <f aca="false">IFERROR(VLOOKUP($O170,BD:BL,9,FALSE()),"")</f>
        <v/>
      </c>
      <c r="AU170" s="978" t="str">
        <f aca="false">IFERROR(VLOOKUP($O170,BE:BM,9,FALSE()),"")</f>
        <v/>
      </c>
      <c r="AV170" s="978" t="str">
        <f aca="false">IFERROR(VLOOKUP($O170,BF:BN,9,FALSE()),"")</f>
        <v/>
      </c>
      <c r="AW170" s="978" t="str">
        <f aca="false">IFERROR(VLOOKUP($O170,BG:BO,9,FALSE()),"")</f>
        <v/>
      </c>
      <c r="AX170" s="978" t="str">
        <f aca="false">IFERROR(VLOOKUP($O170,BH:BP,9,FALSE()),"")</f>
        <v/>
      </c>
      <c r="AY170" s="978" t="str">
        <f aca="false">IFERROR(VLOOKUP($O170,BI:BQ,9,FALSE()),"")</f>
        <v/>
      </c>
      <c r="BC170" s="1" t="str">
        <f aca="false">IF(BK170&lt;&gt;"",MAX(BC$3:BC169)+1,"")</f>
        <v/>
      </c>
      <c r="BD170" s="1" t="str">
        <f aca="false">IF(BL170&lt;&gt;"",MAX(BD$3:BD169)+1,"")</f>
        <v/>
      </c>
      <c r="BE170" s="1" t="str">
        <f aca="false">IF(BM170&lt;&gt;"",MAX(BE$3:BE169)+1,"")</f>
        <v/>
      </c>
      <c r="BF170" s="1" t="str">
        <f aca="false">IF(BN170&lt;&gt;"",MAX(BF$3:BF169)+1,"")</f>
        <v/>
      </c>
      <c r="BG170" s="1" t="str">
        <f aca="false">IF(BO170&lt;&gt;"",MAX(BG$3:BG169)+1,"")</f>
        <v/>
      </c>
      <c r="BH170" s="1" t="str">
        <f aca="false">IF(BP170&lt;&gt;"",MAX(BH$3:BH169)+1,"")</f>
        <v/>
      </c>
      <c r="BI170" s="1" t="str">
        <f aca="false">IF(BQ170&lt;&gt;"",MAX(BI$3:BI169)+1,"")</f>
        <v/>
      </c>
      <c r="BK170" s="1" t="str">
        <f aca="false">IF(B170&lt;&gt;"",IF(COUNTIF(BK$3:BK169,B170)&gt;0,"",B170),"")</f>
        <v/>
      </c>
      <c r="BL170" s="1" t="str">
        <f aca="false">IF(C170&lt;&gt;"",IF(COUNTIF(BL$3:BL169,C170)&gt;0,"",C170),"")</f>
        <v/>
      </c>
      <c r="BM170" s="1" t="str">
        <f aca="false">IF(D170&lt;&gt;"",IF(COUNTIF(BM$3:BM169,D170)&gt;0,"",D170),"")</f>
        <v/>
      </c>
      <c r="BN170" s="1" t="str">
        <f aca="false">IF(E170&lt;&gt;"",IF(COUNTIF(BN$3:BN169,E170)&gt;0,"",E170),"")</f>
        <v/>
      </c>
      <c r="BO170" s="1" t="str">
        <f aca="false">IF(F170&lt;&gt;"",IF(COUNTIF(BO$3:BO169,F170)&gt;0,"",F170),"")</f>
        <v/>
      </c>
      <c r="BP170" s="1" t="str">
        <f aca="false">IF(G170&lt;&gt;"",IF(COUNTIF(BP$3:BP169,G170)&gt;0,"",G170),"")</f>
        <v/>
      </c>
      <c r="BQ170" s="1" t="str">
        <f aca="false">IF(H170&lt;&gt;"",IF(COUNTIF(BQ$3:BQ169,H170)&gt;0,"",H170),"")</f>
        <v/>
      </c>
    </row>
    <row r="171" customFormat="false" ht="12.75" hidden="false" customHeight="false" outlineLevel="0" collapsed="false">
      <c r="A171" s="1017" t="str">
        <f aca="false">CONCATENATE(B171,C171,D171,E171,F171,G171,H171)</f>
        <v/>
      </c>
      <c r="B171" s="1001"/>
      <c r="C171" s="1001"/>
      <c r="D171" s="1001"/>
      <c r="E171" s="1001"/>
      <c r="F171" s="1001"/>
      <c r="G171" s="1001"/>
      <c r="H171" s="1001"/>
      <c r="I171" s="1020"/>
      <c r="J171" s="1021"/>
      <c r="K171" s="1021"/>
      <c r="L171" s="1023"/>
      <c r="M171" s="1024"/>
      <c r="O171" s="1" t="n">
        <f aca="false">+O170+1</f>
        <v>169</v>
      </c>
      <c r="P171" s="978" t="str">
        <f aca="false">IFERROR(VLOOKUP(O170,X:AF,9,FALSE()),"")</f>
        <v/>
      </c>
      <c r="Q171" s="978" t="str">
        <f aca="false">IFERROR(VLOOKUP(O171,Y:AG,9,FALSE()),"")</f>
        <v/>
      </c>
      <c r="R171" s="978" t="str">
        <f aca="false">IFERROR(VLOOKUP(O171,Z:AH,9,FALSE()),"")</f>
        <v/>
      </c>
      <c r="S171" s="978" t="str">
        <f aca="false">IFERROR(VLOOKUP($O171,AA:AI,9,FALSE()),"")</f>
        <v/>
      </c>
      <c r="T171" s="978" t="str">
        <f aca="false">IFERROR(VLOOKUP($O171,AB:AJ,9,FALSE()),"")</f>
        <v/>
      </c>
      <c r="U171" s="978" t="str">
        <f aca="false">IFERROR(VLOOKUP($O171,AC:AK,9,FALSE()),"")</f>
        <v/>
      </c>
      <c r="V171" s="978" t="str">
        <f aca="false">IFERROR(VLOOKUP($O171,AD:AL,9,FALSE()),"")</f>
        <v/>
      </c>
      <c r="X171" s="1" t="str">
        <f aca="false">IF(AF171&lt;&gt;"",MAX(X$3:X170)+1,"")</f>
        <v/>
      </c>
      <c r="Y171" s="1" t="str">
        <f aca="false">IF(AG171&lt;&gt;"",MAX(Y$3:Y170)+1,"")</f>
        <v/>
      </c>
      <c r="Z171" s="1" t="str">
        <f aca="false">IF(AH171&lt;&gt;"",MAX(Z$3:Z170)+1,"")</f>
        <v/>
      </c>
      <c r="AA171" s="1" t="str">
        <f aca="false">IF(AI171&lt;&gt;"",MAX(AA$3:AA170)+1,"")</f>
        <v/>
      </c>
      <c r="AB171" s="1" t="str">
        <f aca="false">IF(AJ171&lt;&gt;"",MAX(AB$3:AB170)+1,"")</f>
        <v/>
      </c>
      <c r="AC171" s="1" t="str">
        <f aca="false">IF(AK171&lt;&gt;"",MAX(AC$3:AC170)+1,"")</f>
        <v/>
      </c>
      <c r="AD171" s="1" t="str">
        <f aca="false">IF(AL171&lt;&gt;"",MAX(AD$3:AD170)+1,"")</f>
        <v/>
      </c>
      <c r="AF171" s="1" t="str">
        <f aca="false">IF(B171="","",IF(COUNTIF(AF$3:$AI170,B171)=0,B171,""))</f>
        <v/>
      </c>
      <c r="AG171" s="1" t="str">
        <f aca="false">IF(C171&lt;&gt;"",IF(B171="","",IF($B171='Determinazione classe'!$D$57,IF(COUNTIF(AG$3:$AG170,$C171)=0,$C171,""),"")),"")</f>
        <v/>
      </c>
      <c r="AH171" s="1" t="str">
        <f aca="false">IF(D171&lt;&gt;"",IF(B171="","",IF(AND($B171='Determinazione classe'!$D$57,$C171='Determinazione classe'!$D$58),IF(COUNTIF(AH$3:AH170,$D171)=0,$D171,""),"")),"")</f>
        <v/>
      </c>
      <c r="AI171" s="1" t="str">
        <f aca="false">IF(E171&lt;&gt;"",IF(B171="","",IF(AND($B171='Determinazione classe'!$D$57,$C171='Determinazione classe'!$D$58,$D171='Determinazione classe'!$D$59),IF(COUNTIF(AI$3:AI170,$E171)=0,$E171,""),"")),"")</f>
        <v/>
      </c>
      <c r="AJ171" s="1" t="str">
        <f aca="false">IF(F171&lt;&gt;"",IF(B171="","",IF(AND($B171='Determinazione classe'!$D$57,$C171='Determinazione classe'!$D$58,$D171='Determinazione classe'!$D$59,$E171='Determinazione classe'!$D$60),IF(COUNTIF(AJ$3:AJ170,$F171)=0,$F171,""),"")),"")</f>
        <v/>
      </c>
      <c r="AK171" s="1" t="str">
        <f aca="false">IF(G171&lt;&gt;"",IF(B171="","",IF(AND($B171='Determinazione classe'!$D$57,$C171='Determinazione classe'!$D$58,$D171='Determinazione classe'!$D$59,$E171='Determinazione classe'!$D$60,$F171='Determinazione classe'!$D$61),IF(COUNTIF(AK$3:AK170,$G171)=0,$G171,""),"")),"")</f>
        <v/>
      </c>
      <c r="AL171" s="1" t="str">
        <f aca="false">IF(H171&lt;&gt;"",IF(B171="","",IF(AND($B171='Determinazione classe'!$D$57,$C171='Determinazione classe'!$D$58,$D171='Determinazione classe'!$D$59,$E171='Determinazione classe'!$D$60,$F171='Determinazione classe'!$D$61,$G171='Determinazione classe'!$D$62),IF(COUNTIF(AL$3:AL170,$H171)=0,$H171,""),"")),"")</f>
        <v/>
      </c>
      <c r="AR171" s="1" t="n">
        <f aca="false">+AR170+1</f>
        <v>169</v>
      </c>
      <c r="AS171" s="978" t="str">
        <f aca="false">IFERROR(VLOOKUP(AR171,BC:BK,9,FALSE()),"")</f>
        <v/>
      </c>
      <c r="AT171" s="978" t="str">
        <f aca="false">IFERROR(VLOOKUP($O171,BD:BL,9,FALSE()),"")</f>
        <v/>
      </c>
      <c r="AU171" s="978" t="str">
        <f aca="false">IFERROR(VLOOKUP($O171,BE:BM,9,FALSE()),"")</f>
        <v/>
      </c>
      <c r="AV171" s="978" t="str">
        <f aca="false">IFERROR(VLOOKUP($O171,BF:BN,9,FALSE()),"")</f>
        <v/>
      </c>
      <c r="AW171" s="978" t="str">
        <f aca="false">IFERROR(VLOOKUP($O171,BG:BO,9,FALSE()),"")</f>
        <v/>
      </c>
      <c r="AX171" s="978" t="str">
        <f aca="false">IFERROR(VLOOKUP($O171,BH:BP,9,FALSE()),"")</f>
        <v/>
      </c>
      <c r="AY171" s="978" t="str">
        <f aca="false">IFERROR(VLOOKUP($O171,BI:BQ,9,FALSE()),"")</f>
        <v/>
      </c>
      <c r="BC171" s="1" t="str">
        <f aca="false">IF(BK171&lt;&gt;"",MAX(BC$3:BC170)+1,"")</f>
        <v/>
      </c>
      <c r="BD171" s="1" t="str">
        <f aca="false">IF(BL171&lt;&gt;"",MAX(BD$3:BD170)+1,"")</f>
        <v/>
      </c>
      <c r="BE171" s="1" t="str">
        <f aca="false">IF(BM171&lt;&gt;"",MAX(BE$3:BE170)+1,"")</f>
        <v/>
      </c>
      <c r="BF171" s="1" t="str">
        <f aca="false">IF(BN171&lt;&gt;"",MAX(BF$3:BF170)+1,"")</f>
        <v/>
      </c>
      <c r="BG171" s="1" t="str">
        <f aca="false">IF(BO171&lt;&gt;"",MAX(BG$3:BG170)+1,"")</f>
        <v/>
      </c>
      <c r="BH171" s="1" t="str">
        <f aca="false">IF(BP171&lt;&gt;"",MAX(BH$3:BH170)+1,"")</f>
        <v/>
      </c>
      <c r="BI171" s="1" t="str">
        <f aca="false">IF(BQ171&lt;&gt;"",MAX(BI$3:BI170)+1,"")</f>
        <v/>
      </c>
      <c r="BK171" s="1" t="str">
        <f aca="false">IF(B171&lt;&gt;"",IF(COUNTIF(BK$3:BK170,B171)&gt;0,"",B171),"")</f>
        <v/>
      </c>
      <c r="BL171" s="1" t="str">
        <f aca="false">IF(C171&lt;&gt;"",IF(COUNTIF(BL$3:BL170,C171)&gt;0,"",C171),"")</f>
        <v/>
      </c>
      <c r="BM171" s="1" t="str">
        <f aca="false">IF(D171&lt;&gt;"",IF(COUNTIF(BM$3:BM170,D171)&gt;0,"",D171),"")</f>
        <v/>
      </c>
      <c r="BN171" s="1" t="str">
        <f aca="false">IF(E171&lt;&gt;"",IF(COUNTIF(BN$3:BN170,E171)&gt;0,"",E171),"")</f>
        <v/>
      </c>
      <c r="BO171" s="1" t="str">
        <f aca="false">IF(F171&lt;&gt;"",IF(COUNTIF(BO$3:BO170,F171)&gt;0,"",F171),"")</f>
        <v/>
      </c>
      <c r="BP171" s="1" t="str">
        <f aca="false">IF(G171&lt;&gt;"",IF(COUNTIF(BP$3:BP170,G171)&gt;0,"",G171),"")</f>
        <v/>
      </c>
      <c r="BQ171" s="1" t="str">
        <f aca="false">IF(H171&lt;&gt;"",IF(COUNTIF(BQ$3:BQ170,H171)&gt;0,"",H171),"")</f>
        <v/>
      </c>
    </row>
    <row r="172" customFormat="false" ht="12.75" hidden="false" customHeight="false" outlineLevel="0" collapsed="false">
      <c r="A172" s="1017" t="str">
        <f aca="false">CONCATENATE(B172,C172,D172,E172,F172,G172,H172)</f>
        <v/>
      </c>
      <c r="B172" s="1001"/>
      <c r="C172" s="1001"/>
      <c r="D172" s="1001"/>
      <c r="E172" s="1001"/>
      <c r="F172" s="1001"/>
      <c r="G172" s="1001"/>
      <c r="H172" s="1001"/>
      <c r="I172" s="1020"/>
      <c r="J172" s="1021"/>
      <c r="K172" s="1021"/>
      <c r="L172" s="1023"/>
      <c r="M172" s="1024"/>
      <c r="O172" s="1" t="n">
        <f aca="false">+O171+1</f>
        <v>170</v>
      </c>
      <c r="P172" s="978" t="str">
        <f aca="false">IFERROR(VLOOKUP(O171,X:AF,9,FALSE()),"")</f>
        <v/>
      </c>
      <c r="Q172" s="978" t="str">
        <f aca="false">IFERROR(VLOOKUP(O172,Y:AG,9,FALSE()),"")</f>
        <v/>
      </c>
      <c r="R172" s="978" t="str">
        <f aca="false">IFERROR(VLOOKUP(O172,Z:AH,9,FALSE()),"")</f>
        <v/>
      </c>
      <c r="S172" s="978" t="str">
        <f aca="false">IFERROR(VLOOKUP($O172,AA:AI,9,FALSE()),"")</f>
        <v/>
      </c>
      <c r="T172" s="978" t="str">
        <f aca="false">IFERROR(VLOOKUP($O172,AB:AJ,9,FALSE()),"")</f>
        <v/>
      </c>
      <c r="U172" s="978" t="str">
        <f aca="false">IFERROR(VLOOKUP($O172,AC:AK,9,FALSE()),"")</f>
        <v/>
      </c>
      <c r="V172" s="978" t="str">
        <f aca="false">IFERROR(VLOOKUP($O172,AD:AL,9,FALSE()),"")</f>
        <v/>
      </c>
      <c r="X172" s="1" t="str">
        <f aca="false">IF(AF172&lt;&gt;"",MAX(X$3:X171)+1,"")</f>
        <v/>
      </c>
      <c r="Y172" s="1" t="str">
        <f aca="false">IF(AG172&lt;&gt;"",MAX(Y$3:Y171)+1,"")</f>
        <v/>
      </c>
      <c r="Z172" s="1" t="str">
        <f aca="false">IF(AH172&lt;&gt;"",MAX(Z$3:Z171)+1,"")</f>
        <v/>
      </c>
      <c r="AA172" s="1" t="str">
        <f aca="false">IF(AI172&lt;&gt;"",MAX(AA$3:AA171)+1,"")</f>
        <v/>
      </c>
      <c r="AB172" s="1" t="str">
        <f aca="false">IF(AJ172&lt;&gt;"",MAX(AB$3:AB171)+1,"")</f>
        <v/>
      </c>
      <c r="AC172" s="1" t="str">
        <f aca="false">IF(AK172&lt;&gt;"",MAX(AC$3:AC171)+1,"")</f>
        <v/>
      </c>
      <c r="AD172" s="1" t="str">
        <f aca="false">IF(AL172&lt;&gt;"",MAX(AD$3:AD171)+1,"")</f>
        <v/>
      </c>
      <c r="AF172" s="1" t="str">
        <f aca="false">IF(B172="","",IF(COUNTIF(AF$3:$AI171,B172)=0,B172,""))</f>
        <v/>
      </c>
      <c r="AG172" s="1" t="str">
        <f aca="false">IF(C172&lt;&gt;"",IF(B172="","",IF($B172='Determinazione classe'!$D$57,IF(COUNTIF(AG$3:$AG171,$C172)=0,$C172,""),"")),"")</f>
        <v/>
      </c>
      <c r="AH172" s="1" t="str">
        <f aca="false">IF(D172&lt;&gt;"",IF(B172="","",IF(AND($B172='Determinazione classe'!$D$57,$C172='Determinazione classe'!$D$58),IF(COUNTIF(AH$3:AH171,$D172)=0,$D172,""),"")),"")</f>
        <v/>
      </c>
      <c r="AI172" s="1" t="str">
        <f aca="false">IF(E172&lt;&gt;"",IF(B172="","",IF(AND($B172='Determinazione classe'!$D$57,$C172='Determinazione classe'!$D$58,$D172='Determinazione classe'!$D$59),IF(COUNTIF(AI$3:AI171,$E172)=0,$E172,""),"")),"")</f>
        <v/>
      </c>
      <c r="AJ172" s="1" t="str">
        <f aca="false">IF(F172&lt;&gt;"",IF(B172="","",IF(AND($B172='Determinazione classe'!$D$57,$C172='Determinazione classe'!$D$58,$D172='Determinazione classe'!$D$59,$E172='Determinazione classe'!$D$60),IF(COUNTIF(AJ$3:AJ171,$F172)=0,$F172,""),"")),"")</f>
        <v/>
      </c>
      <c r="AK172" s="1" t="str">
        <f aca="false">IF(G172&lt;&gt;"",IF(B172="","",IF(AND($B172='Determinazione classe'!$D$57,$C172='Determinazione classe'!$D$58,$D172='Determinazione classe'!$D$59,$E172='Determinazione classe'!$D$60,$F172='Determinazione classe'!$D$61),IF(COUNTIF(AK$3:AK171,$G172)=0,$G172,""),"")),"")</f>
        <v/>
      </c>
      <c r="AL172" s="1" t="str">
        <f aca="false">IF(H172&lt;&gt;"",IF(B172="","",IF(AND($B172='Determinazione classe'!$D$57,$C172='Determinazione classe'!$D$58,$D172='Determinazione classe'!$D$59,$E172='Determinazione classe'!$D$60,$F172='Determinazione classe'!$D$61,$G172='Determinazione classe'!$D$62),IF(COUNTIF(AL$3:AL171,$H172)=0,$H172,""),"")),"")</f>
        <v/>
      </c>
      <c r="AR172" s="1" t="n">
        <f aca="false">+AR171+1</f>
        <v>170</v>
      </c>
      <c r="AS172" s="978" t="str">
        <f aca="false">IFERROR(VLOOKUP(AR172,BC:BK,9,FALSE()),"")</f>
        <v/>
      </c>
      <c r="AT172" s="978" t="str">
        <f aca="false">IFERROR(VLOOKUP($O172,BD:BL,9,FALSE()),"")</f>
        <v/>
      </c>
      <c r="AU172" s="978" t="str">
        <f aca="false">IFERROR(VLOOKUP($O172,BE:BM,9,FALSE()),"")</f>
        <v/>
      </c>
      <c r="AV172" s="978" t="str">
        <f aca="false">IFERROR(VLOOKUP($O172,BF:BN,9,FALSE()),"")</f>
        <v/>
      </c>
      <c r="AW172" s="978" t="str">
        <f aca="false">IFERROR(VLOOKUP($O172,BG:BO,9,FALSE()),"")</f>
        <v/>
      </c>
      <c r="AX172" s="978" t="str">
        <f aca="false">IFERROR(VLOOKUP($O172,BH:BP,9,FALSE()),"")</f>
        <v/>
      </c>
      <c r="AY172" s="978" t="str">
        <f aca="false">IFERROR(VLOOKUP($O172,BI:BQ,9,FALSE()),"")</f>
        <v/>
      </c>
      <c r="BC172" s="1" t="str">
        <f aca="false">IF(BK172&lt;&gt;"",MAX(BC$3:BC171)+1,"")</f>
        <v/>
      </c>
      <c r="BD172" s="1" t="str">
        <f aca="false">IF(BL172&lt;&gt;"",MAX(BD$3:BD171)+1,"")</f>
        <v/>
      </c>
      <c r="BE172" s="1" t="str">
        <f aca="false">IF(BM172&lt;&gt;"",MAX(BE$3:BE171)+1,"")</f>
        <v/>
      </c>
      <c r="BF172" s="1" t="str">
        <f aca="false">IF(BN172&lt;&gt;"",MAX(BF$3:BF171)+1,"")</f>
        <v/>
      </c>
      <c r="BG172" s="1" t="str">
        <f aca="false">IF(BO172&lt;&gt;"",MAX(BG$3:BG171)+1,"")</f>
        <v/>
      </c>
      <c r="BH172" s="1" t="str">
        <f aca="false">IF(BP172&lt;&gt;"",MAX(BH$3:BH171)+1,"")</f>
        <v/>
      </c>
      <c r="BI172" s="1" t="str">
        <f aca="false">IF(BQ172&lt;&gt;"",MAX(BI$3:BI171)+1,"")</f>
        <v/>
      </c>
      <c r="BK172" s="1" t="str">
        <f aca="false">IF(B172&lt;&gt;"",IF(COUNTIF(BK$3:BK171,B172)&gt;0,"",B172),"")</f>
        <v/>
      </c>
      <c r="BL172" s="1" t="str">
        <f aca="false">IF(C172&lt;&gt;"",IF(COUNTIF(BL$3:BL171,C172)&gt;0,"",C172),"")</f>
        <v/>
      </c>
      <c r="BM172" s="1" t="str">
        <f aca="false">IF(D172&lt;&gt;"",IF(COUNTIF(BM$3:BM171,D172)&gt;0,"",D172),"")</f>
        <v/>
      </c>
      <c r="BN172" s="1" t="str">
        <f aca="false">IF(E172&lt;&gt;"",IF(COUNTIF(BN$3:BN171,E172)&gt;0,"",E172),"")</f>
        <v/>
      </c>
      <c r="BO172" s="1" t="str">
        <f aca="false">IF(F172&lt;&gt;"",IF(COUNTIF(BO$3:BO171,F172)&gt;0,"",F172),"")</f>
        <v/>
      </c>
      <c r="BP172" s="1" t="str">
        <f aca="false">IF(G172&lt;&gt;"",IF(COUNTIF(BP$3:BP171,G172)&gt;0,"",G172),"")</f>
        <v/>
      </c>
      <c r="BQ172" s="1" t="str">
        <f aca="false">IF(H172&lt;&gt;"",IF(COUNTIF(BQ$3:BQ171,H172)&gt;0,"",H172),"")</f>
        <v/>
      </c>
    </row>
    <row r="173" customFormat="false" ht="12.75" hidden="false" customHeight="false" outlineLevel="0" collapsed="false">
      <c r="A173" s="1017" t="str">
        <f aca="false">CONCATENATE(B173,C173,D173,E173,F173,G173,H173)</f>
        <v/>
      </c>
      <c r="B173" s="1001"/>
      <c r="C173" s="1001"/>
      <c r="D173" s="1001"/>
      <c r="E173" s="1001"/>
      <c r="F173" s="1001"/>
      <c r="G173" s="1001"/>
      <c r="H173" s="1001"/>
      <c r="I173" s="1020"/>
      <c r="J173" s="1021"/>
      <c r="K173" s="1021"/>
      <c r="L173" s="1023"/>
      <c r="M173" s="1024"/>
      <c r="O173" s="1" t="n">
        <f aca="false">+O172+1</f>
        <v>171</v>
      </c>
      <c r="P173" s="978" t="str">
        <f aca="false">IFERROR(VLOOKUP(O172,X:AF,9,FALSE()),"")</f>
        <v/>
      </c>
      <c r="Q173" s="978" t="str">
        <f aca="false">IFERROR(VLOOKUP(O173,Y:AG,9,FALSE()),"")</f>
        <v/>
      </c>
      <c r="R173" s="978" t="str">
        <f aca="false">IFERROR(VLOOKUP(O173,Z:AH,9,FALSE()),"")</f>
        <v/>
      </c>
      <c r="S173" s="978" t="str">
        <f aca="false">IFERROR(VLOOKUP($O173,AA:AI,9,FALSE()),"")</f>
        <v/>
      </c>
      <c r="T173" s="978" t="str">
        <f aca="false">IFERROR(VLOOKUP($O173,AB:AJ,9,FALSE()),"")</f>
        <v/>
      </c>
      <c r="U173" s="978" t="str">
        <f aca="false">IFERROR(VLOOKUP($O173,AC:AK,9,FALSE()),"")</f>
        <v/>
      </c>
      <c r="V173" s="978" t="str">
        <f aca="false">IFERROR(VLOOKUP($O173,AD:AL,9,FALSE()),"")</f>
        <v/>
      </c>
      <c r="X173" s="1" t="str">
        <f aca="false">IF(AF173&lt;&gt;"",MAX(X$3:X172)+1,"")</f>
        <v/>
      </c>
      <c r="Y173" s="1" t="str">
        <f aca="false">IF(AG173&lt;&gt;"",MAX(Y$3:Y172)+1,"")</f>
        <v/>
      </c>
      <c r="Z173" s="1" t="str">
        <f aca="false">IF(AH173&lt;&gt;"",MAX(Z$3:Z172)+1,"")</f>
        <v/>
      </c>
      <c r="AA173" s="1" t="str">
        <f aca="false">IF(AI173&lt;&gt;"",MAX(AA$3:AA172)+1,"")</f>
        <v/>
      </c>
      <c r="AB173" s="1" t="str">
        <f aca="false">IF(AJ173&lt;&gt;"",MAX(AB$3:AB172)+1,"")</f>
        <v/>
      </c>
      <c r="AC173" s="1" t="str">
        <f aca="false">IF(AK173&lt;&gt;"",MAX(AC$3:AC172)+1,"")</f>
        <v/>
      </c>
      <c r="AD173" s="1" t="str">
        <f aca="false">IF(AL173&lt;&gt;"",MAX(AD$3:AD172)+1,"")</f>
        <v/>
      </c>
      <c r="AF173" s="1" t="str">
        <f aca="false">IF(B173="","",IF(COUNTIF(AF$3:$AI172,B173)=0,B173,""))</f>
        <v/>
      </c>
      <c r="AG173" s="1" t="str">
        <f aca="false">IF(C173&lt;&gt;"",IF(B173="","",IF($B173='Determinazione classe'!$D$57,IF(COUNTIF(AG$3:$AG172,$C173)=0,$C173,""),"")),"")</f>
        <v/>
      </c>
      <c r="AH173" s="1" t="str">
        <f aca="false">IF(D173&lt;&gt;"",IF(B173="","",IF(AND($B173='Determinazione classe'!$D$57,$C173='Determinazione classe'!$D$58),IF(COUNTIF(AH$3:AH172,$D173)=0,$D173,""),"")),"")</f>
        <v/>
      </c>
      <c r="AI173" s="1" t="str">
        <f aca="false">IF(E173&lt;&gt;"",IF(B173="","",IF(AND($B173='Determinazione classe'!$D$57,$C173='Determinazione classe'!$D$58,$D173='Determinazione classe'!$D$59),IF(COUNTIF(AI$3:AI172,$E173)=0,$E173,""),"")),"")</f>
        <v/>
      </c>
      <c r="AJ173" s="1" t="str">
        <f aca="false">IF(F173&lt;&gt;"",IF(B173="","",IF(AND($B173='Determinazione classe'!$D$57,$C173='Determinazione classe'!$D$58,$D173='Determinazione classe'!$D$59,$E173='Determinazione classe'!$D$60),IF(COUNTIF(AJ$3:AJ172,$F173)=0,$F173,""),"")),"")</f>
        <v/>
      </c>
      <c r="AK173" s="1" t="str">
        <f aca="false">IF(G173&lt;&gt;"",IF(B173="","",IF(AND($B173='Determinazione classe'!$D$57,$C173='Determinazione classe'!$D$58,$D173='Determinazione classe'!$D$59,$E173='Determinazione classe'!$D$60,$F173='Determinazione classe'!$D$61),IF(COUNTIF(AK$3:AK172,$G173)=0,$G173,""),"")),"")</f>
        <v/>
      </c>
      <c r="AL173" s="1" t="str">
        <f aca="false">IF(H173&lt;&gt;"",IF(B173="","",IF(AND($B173='Determinazione classe'!$D$57,$C173='Determinazione classe'!$D$58,$D173='Determinazione classe'!$D$59,$E173='Determinazione classe'!$D$60,$F173='Determinazione classe'!$D$61,$G173='Determinazione classe'!$D$62),IF(COUNTIF(AL$3:AL172,$H173)=0,$H173,""),"")),"")</f>
        <v/>
      </c>
      <c r="AR173" s="1" t="n">
        <f aca="false">+AR172+1</f>
        <v>171</v>
      </c>
      <c r="AS173" s="978" t="str">
        <f aca="false">IFERROR(VLOOKUP(AR173,BC:BK,9,FALSE()),"")</f>
        <v/>
      </c>
      <c r="AT173" s="978" t="str">
        <f aca="false">IFERROR(VLOOKUP($O173,BD:BL,9,FALSE()),"")</f>
        <v/>
      </c>
      <c r="AU173" s="978" t="str">
        <f aca="false">IFERROR(VLOOKUP($O173,BE:BM,9,FALSE()),"")</f>
        <v/>
      </c>
      <c r="AV173" s="978" t="str">
        <f aca="false">IFERROR(VLOOKUP($O173,BF:BN,9,FALSE()),"")</f>
        <v/>
      </c>
      <c r="AW173" s="978" t="str">
        <f aca="false">IFERROR(VLOOKUP($O173,BG:BO,9,FALSE()),"")</f>
        <v/>
      </c>
      <c r="AX173" s="978" t="str">
        <f aca="false">IFERROR(VLOOKUP($O173,BH:BP,9,FALSE()),"")</f>
        <v/>
      </c>
      <c r="AY173" s="978" t="str">
        <f aca="false">IFERROR(VLOOKUP($O173,BI:BQ,9,FALSE()),"")</f>
        <v/>
      </c>
      <c r="BC173" s="1" t="str">
        <f aca="false">IF(BK173&lt;&gt;"",MAX(BC$3:BC172)+1,"")</f>
        <v/>
      </c>
      <c r="BD173" s="1" t="str">
        <f aca="false">IF(BL173&lt;&gt;"",MAX(BD$3:BD172)+1,"")</f>
        <v/>
      </c>
      <c r="BE173" s="1" t="str">
        <f aca="false">IF(BM173&lt;&gt;"",MAX(BE$3:BE172)+1,"")</f>
        <v/>
      </c>
      <c r="BF173" s="1" t="str">
        <f aca="false">IF(BN173&lt;&gt;"",MAX(BF$3:BF172)+1,"")</f>
        <v/>
      </c>
      <c r="BG173" s="1" t="str">
        <f aca="false">IF(BO173&lt;&gt;"",MAX(BG$3:BG172)+1,"")</f>
        <v/>
      </c>
      <c r="BH173" s="1" t="str">
        <f aca="false">IF(BP173&lt;&gt;"",MAX(BH$3:BH172)+1,"")</f>
        <v/>
      </c>
      <c r="BI173" s="1" t="str">
        <f aca="false">IF(BQ173&lt;&gt;"",MAX(BI$3:BI172)+1,"")</f>
        <v/>
      </c>
      <c r="BK173" s="1" t="str">
        <f aca="false">IF(B173&lt;&gt;"",IF(COUNTIF(BK$3:BK172,B173)&gt;0,"",B173),"")</f>
        <v/>
      </c>
      <c r="BL173" s="1" t="str">
        <f aca="false">IF(C173&lt;&gt;"",IF(COUNTIF(BL$3:BL172,C173)&gt;0,"",C173),"")</f>
        <v/>
      </c>
      <c r="BM173" s="1" t="str">
        <f aca="false">IF(D173&lt;&gt;"",IF(COUNTIF(BM$3:BM172,D173)&gt;0,"",D173),"")</f>
        <v/>
      </c>
      <c r="BN173" s="1" t="str">
        <f aca="false">IF(E173&lt;&gt;"",IF(COUNTIF(BN$3:BN172,E173)&gt;0,"",E173),"")</f>
        <v/>
      </c>
      <c r="BO173" s="1" t="str">
        <f aca="false">IF(F173&lt;&gt;"",IF(COUNTIF(BO$3:BO172,F173)&gt;0,"",F173),"")</f>
        <v/>
      </c>
      <c r="BP173" s="1" t="str">
        <f aca="false">IF(G173&lt;&gt;"",IF(COUNTIF(BP$3:BP172,G173)&gt;0,"",G173),"")</f>
        <v/>
      </c>
      <c r="BQ173" s="1" t="str">
        <f aca="false">IF(H173&lt;&gt;"",IF(COUNTIF(BQ$3:BQ172,H173)&gt;0,"",H173),"")</f>
        <v/>
      </c>
    </row>
    <row r="174" customFormat="false" ht="12.75" hidden="false" customHeight="false" outlineLevel="0" collapsed="false">
      <c r="A174" s="1017" t="str">
        <f aca="false">CONCATENATE(B174,C174,D174,E174,F174,G174,H174)</f>
        <v/>
      </c>
      <c r="B174" s="1001"/>
      <c r="C174" s="1001"/>
      <c r="D174" s="1001"/>
      <c r="E174" s="1001"/>
      <c r="F174" s="1001"/>
      <c r="G174" s="1001"/>
      <c r="H174" s="1001"/>
      <c r="I174" s="1020"/>
      <c r="J174" s="1021"/>
      <c r="K174" s="1021"/>
      <c r="L174" s="1023"/>
      <c r="M174" s="1024"/>
      <c r="O174" s="1" t="n">
        <f aca="false">+O173+1</f>
        <v>172</v>
      </c>
      <c r="P174" s="978" t="str">
        <f aca="false">IFERROR(VLOOKUP(O173,X:AF,9,FALSE()),"")</f>
        <v/>
      </c>
      <c r="Q174" s="978" t="str">
        <f aca="false">IFERROR(VLOOKUP(O174,Y:AG,9,FALSE()),"")</f>
        <v/>
      </c>
      <c r="R174" s="978" t="str">
        <f aca="false">IFERROR(VLOOKUP(O174,Z:AH,9,FALSE()),"")</f>
        <v/>
      </c>
      <c r="S174" s="978" t="str">
        <f aca="false">IFERROR(VLOOKUP($O174,AA:AI,9,FALSE()),"")</f>
        <v/>
      </c>
      <c r="T174" s="978" t="str">
        <f aca="false">IFERROR(VLOOKUP($O174,AB:AJ,9,FALSE()),"")</f>
        <v/>
      </c>
      <c r="U174" s="978" t="str">
        <f aca="false">IFERROR(VLOOKUP($O174,AC:AK,9,FALSE()),"")</f>
        <v/>
      </c>
      <c r="V174" s="978" t="str">
        <f aca="false">IFERROR(VLOOKUP($O174,AD:AL,9,FALSE()),"")</f>
        <v/>
      </c>
      <c r="X174" s="1" t="str">
        <f aca="false">IF(AF174&lt;&gt;"",MAX(X$3:X173)+1,"")</f>
        <v/>
      </c>
      <c r="Y174" s="1" t="str">
        <f aca="false">IF(AG174&lt;&gt;"",MAX(Y$3:Y173)+1,"")</f>
        <v/>
      </c>
      <c r="Z174" s="1" t="str">
        <f aca="false">IF(AH174&lt;&gt;"",MAX(Z$3:Z173)+1,"")</f>
        <v/>
      </c>
      <c r="AA174" s="1" t="str">
        <f aca="false">IF(AI174&lt;&gt;"",MAX(AA$3:AA173)+1,"")</f>
        <v/>
      </c>
      <c r="AB174" s="1" t="str">
        <f aca="false">IF(AJ174&lt;&gt;"",MAX(AB$3:AB173)+1,"")</f>
        <v/>
      </c>
      <c r="AC174" s="1" t="str">
        <f aca="false">IF(AK174&lt;&gt;"",MAX(AC$3:AC173)+1,"")</f>
        <v/>
      </c>
      <c r="AD174" s="1" t="str">
        <f aca="false">IF(AL174&lt;&gt;"",MAX(AD$3:AD173)+1,"")</f>
        <v/>
      </c>
      <c r="AF174" s="1" t="str">
        <f aca="false">IF(B174="","",IF(COUNTIF(AF$3:$AI173,B174)=0,B174,""))</f>
        <v/>
      </c>
      <c r="AG174" s="1" t="str">
        <f aca="false">IF(C174&lt;&gt;"",IF(B174="","",IF($B174='Determinazione classe'!$D$57,IF(COUNTIF(AG$3:$AG173,$C174)=0,$C174,""),"")),"")</f>
        <v/>
      </c>
      <c r="AH174" s="1" t="str">
        <f aca="false">IF(D174&lt;&gt;"",IF(B174="","",IF(AND($B174='Determinazione classe'!$D$57,$C174='Determinazione classe'!$D$58),IF(COUNTIF(AH$3:AH173,$D174)=0,$D174,""),"")),"")</f>
        <v/>
      </c>
      <c r="AI174" s="1" t="str">
        <f aca="false">IF(E174&lt;&gt;"",IF(B174="","",IF(AND($B174='Determinazione classe'!$D$57,$C174='Determinazione classe'!$D$58,$D174='Determinazione classe'!$D$59),IF(COUNTIF(AI$3:AI173,$E174)=0,$E174,""),"")),"")</f>
        <v/>
      </c>
      <c r="AJ174" s="1" t="str">
        <f aca="false">IF(F174&lt;&gt;"",IF(B174="","",IF(AND($B174='Determinazione classe'!$D$57,$C174='Determinazione classe'!$D$58,$D174='Determinazione classe'!$D$59,$E174='Determinazione classe'!$D$60),IF(COUNTIF(AJ$3:AJ173,$F174)=0,$F174,""),"")),"")</f>
        <v/>
      </c>
      <c r="AK174" s="1" t="str">
        <f aca="false">IF(G174&lt;&gt;"",IF(B174="","",IF(AND($B174='Determinazione classe'!$D$57,$C174='Determinazione classe'!$D$58,$D174='Determinazione classe'!$D$59,$E174='Determinazione classe'!$D$60,$F174='Determinazione classe'!$D$61),IF(COUNTIF(AK$3:AK173,$G174)=0,$G174,""),"")),"")</f>
        <v/>
      </c>
      <c r="AL174" s="1" t="str">
        <f aca="false">IF(H174&lt;&gt;"",IF(B174="","",IF(AND($B174='Determinazione classe'!$D$57,$C174='Determinazione classe'!$D$58,$D174='Determinazione classe'!$D$59,$E174='Determinazione classe'!$D$60,$F174='Determinazione classe'!$D$61,$G174='Determinazione classe'!$D$62),IF(COUNTIF(AL$3:AL173,$H174)=0,$H174,""),"")),"")</f>
        <v/>
      </c>
      <c r="AR174" s="1" t="n">
        <f aca="false">+AR173+1</f>
        <v>172</v>
      </c>
      <c r="AS174" s="978" t="str">
        <f aca="false">IFERROR(VLOOKUP(AR174,BC:BK,9,FALSE()),"")</f>
        <v/>
      </c>
      <c r="AT174" s="978" t="str">
        <f aca="false">IFERROR(VLOOKUP($O174,BD:BL,9,FALSE()),"")</f>
        <v/>
      </c>
      <c r="AU174" s="978" t="str">
        <f aca="false">IFERROR(VLOOKUP($O174,BE:BM,9,FALSE()),"")</f>
        <v/>
      </c>
      <c r="AV174" s="978" t="str">
        <f aca="false">IFERROR(VLOOKUP($O174,BF:BN,9,FALSE()),"")</f>
        <v/>
      </c>
      <c r="AW174" s="978" t="str">
        <f aca="false">IFERROR(VLOOKUP($O174,BG:BO,9,FALSE()),"")</f>
        <v/>
      </c>
      <c r="AX174" s="978" t="str">
        <f aca="false">IFERROR(VLOOKUP($O174,BH:BP,9,FALSE()),"")</f>
        <v/>
      </c>
      <c r="AY174" s="978" t="str">
        <f aca="false">IFERROR(VLOOKUP($O174,BI:BQ,9,FALSE()),"")</f>
        <v/>
      </c>
      <c r="BC174" s="1" t="str">
        <f aca="false">IF(BK174&lt;&gt;"",MAX(BC$3:BC173)+1,"")</f>
        <v/>
      </c>
      <c r="BD174" s="1" t="str">
        <f aca="false">IF(BL174&lt;&gt;"",MAX(BD$3:BD173)+1,"")</f>
        <v/>
      </c>
      <c r="BE174" s="1" t="str">
        <f aca="false">IF(BM174&lt;&gt;"",MAX(BE$3:BE173)+1,"")</f>
        <v/>
      </c>
      <c r="BF174" s="1" t="str">
        <f aca="false">IF(BN174&lt;&gt;"",MAX(BF$3:BF173)+1,"")</f>
        <v/>
      </c>
      <c r="BG174" s="1" t="str">
        <f aca="false">IF(BO174&lt;&gt;"",MAX(BG$3:BG173)+1,"")</f>
        <v/>
      </c>
      <c r="BH174" s="1" t="str">
        <f aca="false">IF(BP174&lt;&gt;"",MAX(BH$3:BH173)+1,"")</f>
        <v/>
      </c>
      <c r="BI174" s="1" t="str">
        <f aca="false">IF(BQ174&lt;&gt;"",MAX(BI$3:BI173)+1,"")</f>
        <v/>
      </c>
      <c r="BK174" s="1" t="str">
        <f aca="false">IF(B174&lt;&gt;"",IF(COUNTIF(BK$3:BK173,B174)&gt;0,"",B174),"")</f>
        <v/>
      </c>
      <c r="BL174" s="1" t="str">
        <f aca="false">IF(C174&lt;&gt;"",IF(COUNTIF(BL$3:BL173,C174)&gt;0,"",C174),"")</f>
        <v/>
      </c>
      <c r="BM174" s="1" t="str">
        <f aca="false">IF(D174&lt;&gt;"",IF(COUNTIF(BM$3:BM173,D174)&gt;0,"",D174),"")</f>
        <v/>
      </c>
      <c r="BN174" s="1" t="str">
        <f aca="false">IF(E174&lt;&gt;"",IF(COUNTIF(BN$3:BN173,E174)&gt;0,"",E174),"")</f>
        <v/>
      </c>
      <c r="BO174" s="1" t="str">
        <f aca="false">IF(F174&lt;&gt;"",IF(COUNTIF(BO$3:BO173,F174)&gt;0,"",F174),"")</f>
        <v/>
      </c>
      <c r="BP174" s="1" t="str">
        <f aca="false">IF(G174&lt;&gt;"",IF(COUNTIF(BP$3:BP173,G174)&gt;0,"",G174),"")</f>
        <v/>
      </c>
      <c r="BQ174" s="1" t="str">
        <f aca="false">IF(H174&lt;&gt;"",IF(COUNTIF(BQ$3:BQ173,H174)&gt;0,"",H174),"")</f>
        <v/>
      </c>
    </row>
    <row r="175" customFormat="false" ht="12.75" hidden="false" customHeight="false" outlineLevel="0" collapsed="false">
      <c r="A175" s="1017" t="str">
        <f aca="false">CONCATENATE(B175,C175,D175,E175,F175,G175,H175)</f>
        <v/>
      </c>
      <c r="B175" s="1001"/>
      <c r="C175" s="1001"/>
      <c r="D175" s="1001"/>
      <c r="E175" s="1001"/>
      <c r="F175" s="1001"/>
      <c r="G175" s="1001"/>
      <c r="H175" s="1001"/>
      <c r="I175" s="1020"/>
      <c r="J175" s="1021"/>
      <c r="K175" s="1021"/>
      <c r="L175" s="1023"/>
      <c r="M175" s="1024"/>
      <c r="O175" s="1" t="n">
        <f aca="false">+O174+1</f>
        <v>173</v>
      </c>
      <c r="P175" s="978" t="str">
        <f aca="false">IFERROR(VLOOKUP(O174,X:AF,9,FALSE()),"")</f>
        <v/>
      </c>
      <c r="Q175" s="978" t="str">
        <f aca="false">IFERROR(VLOOKUP(O175,Y:AG,9,FALSE()),"")</f>
        <v/>
      </c>
      <c r="R175" s="978" t="str">
        <f aca="false">IFERROR(VLOOKUP(O175,Z:AH,9,FALSE()),"")</f>
        <v/>
      </c>
      <c r="S175" s="978" t="str">
        <f aca="false">IFERROR(VLOOKUP($O175,AA:AI,9,FALSE()),"")</f>
        <v/>
      </c>
      <c r="T175" s="978" t="str">
        <f aca="false">IFERROR(VLOOKUP($O175,AB:AJ,9,FALSE()),"")</f>
        <v/>
      </c>
      <c r="U175" s="978" t="str">
        <f aca="false">IFERROR(VLOOKUP($O175,AC:AK,9,FALSE()),"")</f>
        <v/>
      </c>
      <c r="V175" s="978" t="str">
        <f aca="false">IFERROR(VLOOKUP($O175,AD:AL,9,FALSE()),"")</f>
        <v/>
      </c>
      <c r="X175" s="1" t="str">
        <f aca="false">IF(AF175&lt;&gt;"",MAX(X$3:X174)+1,"")</f>
        <v/>
      </c>
      <c r="Y175" s="1" t="str">
        <f aca="false">IF(AG175&lt;&gt;"",MAX(Y$3:Y174)+1,"")</f>
        <v/>
      </c>
      <c r="Z175" s="1" t="str">
        <f aca="false">IF(AH175&lt;&gt;"",MAX(Z$3:Z174)+1,"")</f>
        <v/>
      </c>
      <c r="AA175" s="1" t="str">
        <f aca="false">IF(AI175&lt;&gt;"",MAX(AA$3:AA174)+1,"")</f>
        <v/>
      </c>
      <c r="AB175" s="1" t="str">
        <f aca="false">IF(AJ175&lt;&gt;"",MAX(AB$3:AB174)+1,"")</f>
        <v/>
      </c>
      <c r="AC175" s="1" t="str">
        <f aca="false">IF(AK175&lt;&gt;"",MAX(AC$3:AC174)+1,"")</f>
        <v/>
      </c>
      <c r="AD175" s="1" t="str">
        <f aca="false">IF(AL175&lt;&gt;"",MAX(AD$3:AD174)+1,"")</f>
        <v/>
      </c>
      <c r="AF175" s="1" t="str">
        <f aca="false">IF(B175="","",IF(COUNTIF(AF$3:$AI174,B175)=0,B175,""))</f>
        <v/>
      </c>
      <c r="AG175" s="1" t="str">
        <f aca="false">IF(C175&lt;&gt;"",IF(B175="","",IF($B175='Determinazione classe'!$D$57,IF(COUNTIF(AG$3:$AG174,$C175)=0,$C175,""),"")),"")</f>
        <v/>
      </c>
      <c r="AH175" s="1" t="str">
        <f aca="false">IF(D175&lt;&gt;"",IF(B175="","",IF(AND($B175='Determinazione classe'!$D$57,$C175='Determinazione classe'!$D$58),IF(COUNTIF(AH$3:AH174,$D175)=0,$D175,""),"")),"")</f>
        <v/>
      </c>
      <c r="AI175" s="1" t="str">
        <f aca="false">IF(E175&lt;&gt;"",IF(B175="","",IF(AND($B175='Determinazione classe'!$D$57,$C175='Determinazione classe'!$D$58,$D175='Determinazione classe'!$D$59),IF(COUNTIF(AI$3:AI174,$E175)=0,$E175,""),"")),"")</f>
        <v/>
      </c>
      <c r="AJ175" s="1" t="str">
        <f aca="false">IF(F175&lt;&gt;"",IF(B175="","",IF(AND($B175='Determinazione classe'!$D$57,$C175='Determinazione classe'!$D$58,$D175='Determinazione classe'!$D$59,$E175='Determinazione classe'!$D$60),IF(COUNTIF(AJ$3:AJ174,$F175)=0,$F175,""),"")),"")</f>
        <v/>
      </c>
      <c r="AK175" s="1" t="str">
        <f aca="false">IF(G175&lt;&gt;"",IF(B175="","",IF(AND($B175='Determinazione classe'!$D$57,$C175='Determinazione classe'!$D$58,$D175='Determinazione classe'!$D$59,$E175='Determinazione classe'!$D$60,$F175='Determinazione classe'!$D$61),IF(COUNTIF(AK$3:AK174,$G175)=0,$G175,""),"")),"")</f>
        <v/>
      </c>
      <c r="AL175" s="1" t="str">
        <f aca="false">IF(H175&lt;&gt;"",IF(B175="","",IF(AND($B175='Determinazione classe'!$D$57,$C175='Determinazione classe'!$D$58,$D175='Determinazione classe'!$D$59,$E175='Determinazione classe'!$D$60,$F175='Determinazione classe'!$D$61,$G175='Determinazione classe'!$D$62),IF(COUNTIF(AL$3:AL174,$H175)=0,$H175,""),"")),"")</f>
        <v/>
      </c>
      <c r="AR175" s="1" t="n">
        <f aca="false">+AR174+1</f>
        <v>173</v>
      </c>
      <c r="AS175" s="978" t="str">
        <f aca="false">IFERROR(VLOOKUP(AR175,BC:BK,9,FALSE()),"")</f>
        <v/>
      </c>
      <c r="AT175" s="978" t="str">
        <f aca="false">IFERROR(VLOOKUP($O175,BD:BL,9,FALSE()),"")</f>
        <v/>
      </c>
      <c r="AU175" s="978" t="str">
        <f aca="false">IFERROR(VLOOKUP($O175,BE:BM,9,FALSE()),"")</f>
        <v/>
      </c>
      <c r="AV175" s="978" t="str">
        <f aca="false">IFERROR(VLOOKUP($O175,BF:BN,9,FALSE()),"")</f>
        <v/>
      </c>
      <c r="AW175" s="978" t="str">
        <f aca="false">IFERROR(VLOOKUP($O175,BG:BO,9,FALSE()),"")</f>
        <v/>
      </c>
      <c r="AX175" s="978" t="str">
        <f aca="false">IFERROR(VLOOKUP($O175,BH:BP,9,FALSE()),"")</f>
        <v/>
      </c>
      <c r="AY175" s="978" t="str">
        <f aca="false">IFERROR(VLOOKUP($O175,BI:BQ,9,FALSE()),"")</f>
        <v/>
      </c>
      <c r="BC175" s="1" t="str">
        <f aca="false">IF(BK175&lt;&gt;"",MAX(BC$3:BC174)+1,"")</f>
        <v/>
      </c>
      <c r="BD175" s="1" t="str">
        <f aca="false">IF(BL175&lt;&gt;"",MAX(BD$3:BD174)+1,"")</f>
        <v/>
      </c>
      <c r="BE175" s="1" t="str">
        <f aca="false">IF(BM175&lt;&gt;"",MAX(BE$3:BE174)+1,"")</f>
        <v/>
      </c>
      <c r="BF175" s="1" t="str">
        <f aca="false">IF(BN175&lt;&gt;"",MAX(BF$3:BF174)+1,"")</f>
        <v/>
      </c>
      <c r="BG175" s="1" t="str">
        <f aca="false">IF(BO175&lt;&gt;"",MAX(BG$3:BG174)+1,"")</f>
        <v/>
      </c>
      <c r="BH175" s="1" t="str">
        <f aca="false">IF(BP175&lt;&gt;"",MAX(BH$3:BH174)+1,"")</f>
        <v/>
      </c>
      <c r="BI175" s="1" t="str">
        <f aca="false">IF(BQ175&lt;&gt;"",MAX(BI$3:BI174)+1,"")</f>
        <v/>
      </c>
      <c r="BK175" s="1" t="str">
        <f aca="false">IF(B175&lt;&gt;"",IF(COUNTIF(BK$3:BK174,B175)&gt;0,"",B175),"")</f>
        <v/>
      </c>
      <c r="BL175" s="1" t="str">
        <f aca="false">IF(C175&lt;&gt;"",IF(COUNTIF(BL$3:BL174,C175)&gt;0,"",C175),"")</f>
        <v/>
      </c>
      <c r="BM175" s="1" t="str">
        <f aca="false">IF(D175&lt;&gt;"",IF(COUNTIF(BM$3:BM174,D175)&gt;0,"",D175),"")</f>
        <v/>
      </c>
      <c r="BN175" s="1" t="str">
        <f aca="false">IF(E175&lt;&gt;"",IF(COUNTIF(BN$3:BN174,E175)&gt;0,"",E175),"")</f>
        <v/>
      </c>
      <c r="BO175" s="1" t="str">
        <f aca="false">IF(F175&lt;&gt;"",IF(COUNTIF(BO$3:BO174,F175)&gt;0,"",F175),"")</f>
        <v/>
      </c>
      <c r="BP175" s="1" t="str">
        <f aca="false">IF(G175&lt;&gt;"",IF(COUNTIF(BP$3:BP174,G175)&gt;0,"",G175),"")</f>
        <v/>
      </c>
      <c r="BQ175" s="1" t="str">
        <f aca="false">IF(H175&lt;&gt;"",IF(COUNTIF(BQ$3:BQ174,H175)&gt;0,"",H175),"")</f>
        <v/>
      </c>
    </row>
    <row r="176" customFormat="false" ht="12.75" hidden="false" customHeight="false" outlineLevel="0" collapsed="false">
      <c r="A176" s="1017" t="str">
        <f aca="false">CONCATENATE(B176,C176,D176,E176,F176,G176,H176)</f>
        <v/>
      </c>
      <c r="B176" s="1001"/>
      <c r="C176" s="1001"/>
      <c r="D176" s="1001"/>
      <c r="E176" s="1001"/>
      <c r="F176" s="1001"/>
      <c r="G176" s="1001"/>
      <c r="H176" s="1001"/>
      <c r="I176" s="1020"/>
      <c r="J176" s="1021"/>
      <c r="K176" s="1021"/>
      <c r="L176" s="1023"/>
      <c r="M176" s="1024"/>
      <c r="O176" s="1" t="n">
        <f aca="false">+O175+1</f>
        <v>174</v>
      </c>
      <c r="P176" s="978" t="str">
        <f aca="false">IFERROR(VLOOKUP(O175,X:AF,9,FALSE()),"")</f>
        <v/>
      </c>
      <c r="Q176" s="978" t="str">
        <f aca="false">IFERROR(VLOOKUP(O176,Y:AG,9,FALSE()),"")</f>
        <v/>
      </c>
      <c r="R176" s="978" t="str">
        <f aca="false">IFERROR(VLOOKUP(O176,Z:AH,9,FALSE()),"")</f>
        <v/>
      </c>
      <c r="S176" s="978" t="str">
        <f aca="false">IFERROR(VLOOKUP($O176,AA:AI,9,FALSE()),"")</f>
        <v/>
      </c>
      <c r="T176" s="978" t="str">
        <f aca="false">IFERROR(VLOOKUP($O176,AB:AJ,9,FALSE()),"")</f>
        <v/>
      </c>
      <c r="U176" s="978" t="str">
        <f aca="false">IFERROR(VLOOKUP($O176,AC:AK,9,FALSE()),"")</f>
        <v/>
      </c>
      <c r="V176" s="978" t="str">
        <f aca="false">IFERROR(VLOOKUP($O176,AD:AL,9,FALSE()),"")</f>
        <v/>
      </c>
      <c r="X176" s="1" t="str">
        <f aca="false">IF(AF176&lt;&gt;"",MAX(X$3:X175)+1,"")</f>
        <v/>
      </c>
      <c r="Y176" s="1" t="str">
        <f aca="false">IF(AG176&lt;&gt;"",MAX(Y$3:Y175)+1,"")</f>
        <v/>
      </c>
      <c r="Z176" s="1" t="str">
        <f aca="false">IF(AH176&lt;&gt;"",MAX(Z$3:Z175)+1,"")</f>
        <v/>
      </c>
      <c r="AA176" s="1" t="str">
        <f aca="false">IF(AI176&lt;&gt;"",MAX(AA$3:AA175)+1,"")</f>
        <v/>
      </c>
      <c r="AB176" s="1" t="str">
        <f aca="false">IF(AJ176&lt;&gt;"",MAX(AB$3:AB175)+1,"")</f>
        <v/>
      </c>
      <c r="AC176" s="1" t="str">
        <f aca="false">IF(AK176&lt;&gt;"",MAX(AC$3:AC175)+1,"")</f>
        <v/>
      </c>
      <c r="AD176" s="1" t="str">
        <f aca="false">IF(AL176&lt;&gt;"",MAX(AD$3:AD175)+1,"")</f>
        <v/>
      </c>
      <c r="AF176" s="1" t="str">
        <f aca="false">IF(B176="","",IF(COUNTIF(AF$3:$AI175,B176)=0,B176,""))</f>
        <v/>
      </c>
      <c r="AG176" s="1" t="str">
        <f aca="false">IF(C176&lt;&gt;"",IF(B176="","",IF($B176='Determinazione classe'!$D$57,IF(COUNTIF(AG$3:$AG175,$C176)=0,$C176,""),"")),"")</f>
        <v/>
      </c>
      <c r="AH176" s="1" t="str">
        <f aca="false">IF(D176&lt;&gt;"",IF(B176="","",IF(AND($B176='Determinazione classe'!$D$57,$C176='Determinazione classe'!$D$58),IF(COUNTIF(AH$3:AH175,$D176)=0,$D176,""),"")),"")</f>
        <v/>
      </c>
      <c r="AI176" s="1" t="str">
        <f aca="false">IF(E176&lt;&gt;"",IF(B176="","",IF(AND($B176='Determinazione classe'!$D$57,$C176='Determinazione classe'!$D$58,$D176='Determinazione classe'!$D$59),IF(COUNTIF(AI$3:AI175,$E176)=0,$E176,""),"")),"")</f>
        <v/>
      </c>
      <c r="AJ176" s="1" t="str">
        <f aca="false">IF(F176&lt;&gt;"",IF(B176="","",IF(AND($B176='Determinazione classe'!$D$57,$C176='Determinazione classe'!$D$58,$D176='Determinazione classe'!$D$59,$E176='Determinazione classe'!$D$60),IF(COUNTIF(AJ$3:AJ175,$F176)=0,$F176,""),"")),"")</f>
        <v/>
      </c>
      <c r="AK176" s="1" t="str">
        <f aca="false">IF(G176&lt;&gt;"",IF(B176="","",IF(AND($B176='Determinazione classe'!$D$57,$C176='Determinazione classe'!$D$58,$D176='Determinazione classe'!$D$59,$E176='Determinazione classe'!$D$60,$F176='Determinazione classe'!$D$61),IF(COUNTIF(AK$3:AK175,$G176)=0,$G176,""),"")),"")</f>
        <v/>
      </c>
      <c r="AL176" s="1" t="str">
        <f aca="false">IF(H176&lt;&gt;"",IF(B176="","",IF(AND($B176='Determinazione classe'!$D$57,$C176='Determinazione classe'!$D$58,$D176='Determinazione classe'!$D$59,$E176='Determinazione classe'!$D$60,$F176='Determinazione classe'!$D$61,$G176='Determinazione classe'!$D$62),IF(COUNTIF(AL$3:AL175,$H176)=0,$H176,""),"")),"")</f>
        <v/>
      </c>
      <c r="AR176" s="1" t="n">
        <f aca="false">+AR175+1</f>
        <v>174</v>
      </c>
      <c r="AS176" s="978" t="str">
        <f aca="false">IFERROR(VLOOKUP(AR176,BC:BK,9,FALSE()),"")</f>
        <v/>
      </c>
      <c r="AT176" s="978" t="str">
        <f aca="false">IFERROR(VLOOKUP($O176,BD:BL,9,FALSE()),"")</f>
        <v/>
      </c>
      <c r="AU176" s="978" t="str">
        <f aca="false">IFERROR(VLOOKUP($O176,BE:BM,9,FALSE()),"")</f>
        <v/>
      </c>
      <c r="AV176" s="978" t="str">
        <f aca="false">IFERROR(VLOOKUP($O176,BF:BN,9,FALSE()),"")</f>
        <v/>
      </c>
      <c r="AW176" s="978" t="str">
        <f aca="false">IFERROR(VLOOKUP($O176,BG:BO,9,FALSE()),"")</f>
        <v/>
      </c>
      <c r="AX176" s="978" t="str">
        <f aca="false">IFERROR(VLOOKUP($O176,BH:BP,9,FALSE()),"")</f>
        <v/>
      </c>
      <c r="AY176" s="978" t="str">
        <f aca="false">IFERROR(VLOOKUP($O176,BI:BQ,9,FALSE()),"")</f>
        <v/>
      </c>
      <c r="BC176" s="1" t="str">
        <f aca="false">IF(BK176&lt;&gt;"",MAX(BC$3:BC175)+1,"")</f>
        <v/>
      </c>
      <c r="BD176" s="1" t="str">
        <f aca="false">IF(BL176&lt;&gt;"",MAX(BD$3:BD175)+1,"")</f>
        <v/>
      </c>
      <c r="BE176" s="1" t="str">
        <f aca="false">IF(BM176&lt;&gt;"",MAX(BE$3:BE175)+1,"")</f>
        <v/>
      </c>
      <c r="BF176" s="1" t="str">
        <f aca="false">IF(BN176&lt;&gt;"",MAX(BF$3:BF175)+1,"")</f>
        <v/>
      </c>
      <c r="BG176" s="1" t="str">
        <f aca="false">IF(BO176&lt;&gt;"",MAX(BG$3:BG175)+1,"")</f>
        <v/>
      </c>
      <c r="BH176" s="1" t="str">
        <f aca="false">IF(BP176&lt;&gt;"",MAX(BH$3:BH175)+1,"")</f>
        <v/>
      </c>
      <c r="BI176" s="1" t="str">
        <f aca="false">IF(BQ176&lt;&gt;"",MAX(BI$3:BI175)+1,"")</f>
        <v/>
      </c>
      <c r="BK176" s="1" t="str">
        <f aca="false">IF(B176&lt;&gt;"",IF(COUNTIF(BK$3:BK175,B176)&gt;0,"",B176),"")</f>
        <v/>
      </c>
      <c r="BL176" s="1" t="str">
        <f aca="false">IF(C176&lt;&gt;"",IF(COUNTIF(BL$3:BL175,C176)&gt;0,"",C176),"")</f>
        <v/>
      </c>
      <c r="BM176" s="1" t="str">
        <f aca="false">IF(D176&lt;&gt;"",IF(COUNTIF(BM$3:BM175,D176)&gt;0,"",D176),"")</f>
        <v/>
      </c>
      <c r="BN176" s="1" t="str">
        <f aca="false">IF(E176&lt;&gt;"",IF(COUNTIF(BN$3:BN175,E176)&gt;0,"",E176),"")</f>
        <v/>
      </c>
      <c r="BO176" s="1" t="str">
        <f aca="false">IF(F176&lt;&gt;"",IF(COUNTIF(BO$3:BO175,F176)&gt;0,"",F176),"")</f>
        <v/>
      </c>
      <c r="BP176" s="1" t="str">
        <f aca="false">IF(G176&lt;&gt;"",IF(COUNTIF(BP$3:BP175,G176)&gt;0,"",G176),"")</f>
        <v/>
      </c>
      <c r="BQ176" s="1" t="str">
        <f aca="false">IF(H176&lt;&gt;"",IF(COUNTIF(BQ$3:BQ175,H176)&gt;0,"",H176),"")</f>
        <v/>
      </c>
    </row>
    <row r="177" customFormat="false" ht="12.75" hidden="false" customHeight="false" outlineLevel="0" collapsed="false">
      <c r="A177" s="1017" t="str">
        <f aca="false">CONCATENATE(B177,C177,D177,E177,F177,G177,H177)</f>
        <v/>
      </c>
      <c r="B177" s="1001"/>
      <c r="C177" s="1001"/>
      <c r="D177" s="1001"/>
      <c r="E177" s="1001"/>
      <c r="F177" s="1001"/>
      <c r="G177" s="1001"/>
      <c r="H177" s="1001"/>
      <c r="I177" s="1020"/>
      <c r="J177" s="1021"/>
      <c r="K177" s="1021"/>
      <c r="L177" s="1023"/>
      <c r="M177" s="1024"/>
      <c r="O177" s="1" t="n">
        <f aca="false">+O176+1</f>
        <v>175</v>
      </c>
      <c r="P177" s="978" t="str">
        <f aca="false">IFERROR(VLOOKUP(O176,X:AF,9,FALSE()),"")</f>
        <v/>
      </c>
      <c r="Q177" s="978" t="str">
        <f aca="false">IFERROR(VLOOKUP(O177,Y:AG,9,FALSE()),"")</f>
        <v/>
      </c>
      <c r="R177" s="978" t="str">
        <f aca="false">IFERROR(VLOOKUP(O177,Z:AH,9,FALSE()),"")</f>
        <v/>
      </c>
      <c r="S177" s="978" t="str">
        <f aca="false">IFERROR(VLOOKUP($O177,AA:AI,9,FALSE()),"")</f>
        <v/>
      </c>
      <c r="T177" s="978" t="str">
        <f aca="false">IFERROR(VLOOKUP($O177,AB:AJ,9,FALSE()),"")</f>
        <v/>
      </c>
      <c r="U177" s="978" t="str">
        <f aca="false">IFERROR(VLOOKUP($O177,AC:AK,9,FALSE()),"")</f>
        <v/>
      </c>
      <c r="V177" s="978" t="str">
        <f aca="false">IFERROR(VLOOKUP($O177,AD:AL,9,FALSE()),"")</f>
        <v/>
      </c>
      <c r="X177" s="1" t="str">
        <f aca="false">IF(AF177&lt;&gt;"",MAX(X$3:X176)+1,"")</f>
        <v/>
      </c>
      <c r="Y177" s="1" t="str">
        <f aca="false">IF(AG177&lt;&gt;"",MAX(Y$3:Y176)+1,"")</f>
        <v/>
      </c>
      <c r="Z177" s="1" t="str">
        <f aca="false">IF(AH177&lt;&gt;"",MAX(Z$3:Z176)+1,"")</f>
        <v/>
      </c>
      <c r="AA177" s="1" t="str">
        <f aca="false">IF(AI177&lt;&gt;"",MAX(AA$3:AA176)+1,"")</f>
        <v/>
      </c>
      <c r="AB177" s="1" t="str">
        <f aca="false">IF(AJ177&lt;&gt;"",MAX(AB$3:AB176)+1,"")</f>
        <v/>
      </c>
      <c r="AC177" s="1" t="str">
        <f aca="false">IF(AK177&lt;&gt;"",MAX(AC$3:AC176)+1,"")</f>
        <v/>
      </c>
      <c r="AD177" s="1" t="str">
        <f aca="false">IF(AL177&lt;&gt;"",MAX(AD$3:AD176)+1,"")</f>
        <v/>
      </c>
      <c r="AF177" s="1" t="str">
        <f aca="false">IF(B177="","",IF(COUNTIF(AF$3:$AI176,B177)=0,B177,""))</f>
        <v/>
      </c>
      <c r="AG177" s="1" t="str">
        <f aca="false">IF(C177&lt;&gt;"",IF(B177="","",IF($B177='Determinazione classe'!$D$57,IF(COUNTIF(AG$3:$AG176,$C177)=0,$C177,""),"")),"")</f>
        <v/>
      </c>
      <c r="AH177" s="1" t="str">
        <f aca="false">IF(D177&lt;&gt;"",IF(B177="","",IF(AND($B177='Determinazione classe'!$D$57,$C177='Determinazione classe'!$D$58),IF(COUNTIF(AH$3:AH176,$D177)=0,$D177,""),"")),"")</f>
        <v/>
      </c>
      <c r="AI177" s="1" t="str">
        <f aca="false">IF(E177&lt;&gt;"",IF(B177="","",IF(AND($B177='Determinazione classe'!$D$57,$C177='Determinazione classe'!$D$58,$D177='Determinazione classe'!$D$59),IF(COUNTIF(AI$3:AI176,$E177)=0,$E177,""),"")),"")</f>
        <v/>
      </c>
      <c r="AJ177" s="1" t="str">
        <f aca="false">IF(F177&lt;&gt;"",IF(B177="","",IF(AND($B177='Determinazione classe'!$D$57,$C177='Determinazione classe'!$D$58,$D177='Determinazione classe'!$D$59,$E177='Determinazione classe'!$D$60),IF(COUNTIF(AJ$3:AJ176,$F177)=0,$F177,""),"")),"")</f>
        <v/>
      </c>
      <c r="AK177" s="1" t="str">
        <f aca="false">IF(G177&lt;&gt;"",IF(B177="","",IF(AND($B177='Determinazione classe'!$D$57,$C177='Determinazione classe'!$D$58,$D177='Determinazione classe'!$D$59,$E177='Determinazione classe'!$D$60,$F177='Determinazione classe'!$D$61),IF(COUNTIF(AK$3:AK176,$G177)=0,$G177,""),"")),"")</f>
        <v/>
      </c>
      <c r="AL177" s="1" t="str">
        <f aca="false">IF(H177&lt;&gt;"",IF(B177="","",IF(AND($B177='Determinazione classe'!$D$57,$C177='Determinazione classe'!$D$58,$D177='Determinazione classe'!$D$59,$E177='Determinazione classe'!$D$60,$F177='Determinazione classe'!$D$61,$G177='Determinazione classe'!$D$62),IF(COUNTIF(AL$3:AL176,$H177)=0,$H177,""),"")),"")</f>
        <v/>
      </c>
      <c r="AR177" s="1" t="n">
        <f aca="false">+AR176+1</f>
        <v>175</v>
      </c>
      <c r="AS177" s="978" t="str">
        <f aca="false">IFERROR(VLOOKUP(AR177,BC:BK,9,FALSE()),"")</f>
        <v/>
      </c>
      <c r="AT177" s="978" t="str">
        <f aca="false">IFERROR(VLOOKUP($O177,BD:BL,9,FALSE()),"")</f>
        <v/>
      </c>
      <c r="AU177" s="978" t="str">
        <f aca="false">IFERROR(VLOOKUP($O177,BE:BM,9,FALSE()),"")</f>
        <v/>
      </c>
      <c r="AV177" s="978" t="str">
        <f aca="false">IFERROR(VLOOKUP($O177,BF:BN,9,FALSE()),"")</f>
        <v/>
      </c>
      <c r="AW177" s="978" t="str">
        <f aca="false">IFERROR(VLOOKUP($O177,BG:BO,9,FALSE()),"")</f>
        <v/>
      </c>
      <c r="AX177" s="978" t="str">
        <f aca="false">IFERROR(VLOOKUP($O177,BH:BP,9,FALSE()),"")</f>
        <v/>
      </c>
      <c r="AY177" s="978" t="str">
        <f aca="false">IFERROR(VLOOKUP($O177,BI:BQ,9,FALSE()),"")</f>
        <v/>
      </c>
      <c r="BC177" s="1" t="str">
        <f aca="false">IF(BK177&lt;&gt;"",MAX(BC$3:BC176)+1,"")</f>
        <v/>
      </c>
      <c r="BD177" s="1" t="str">
        <f aca="false">IF(BL177&lt;&gt;"",MAX(BD$3:BD176)+1,"")</f>
        <v/>
      </c>
      <c r="BE177" s="1" t="str">
        <f aca="false">IF(BM177&lt;&gt;"",MAX(BE$3:BE176)+1,"")</f>
        <v/>
      </c>
      <c r="BF177" s="1" t="str">
        <f aca="false">IF(BN177&lt;&gt;"",MAX(BF$3:BF176)+1,"")</f>
        <v/>
      </c>
      <c r="BG177" s="1" t="str">
        <f aca="false">IF(BO177&lt;&gt;"",MAX(BG$3:BG176)+1,"")</f>
        <v/>
      </c>
      <c r="BH177" s="1" t="str">
        <f aca="false">IF(BP177&lt;&gt;"",MAX(BH$3:BH176)+1,"")</f>
        <v/>
      </c>
      <c r="BI177" s="1" t="str">
        <f aca="false">IF(BQ177&lt;&gt;"",MAX(BI$3:BI176)+1,"")</f>
        <v/>
      </c>
      <c r="BK177" s="1" t="str">
        <f aca="false">IF(B177&lt;&gt;"",IF(COUNTIF(BK$3:BK176,B177)&gt;0,"",B177),"")</f>
        <v/>
      </c>
      <c r="BL177" s="1" t="str">
        <f aca="false">IF(C177&lt;&gt;"",IF(COUNTIF(BL$3:BL176,C177)&gt;0,"",C177),"")</f>
        <v/>
      </c>
      <c r="BM177" s="1" t="str">
        <f aca="false">IF(D177&lt;&gt;"",IF(COUNTIF(BM$3:BM176,D177)&gt;0,"",D177),"")</f>
        <v/>
      </c>
      <c r="BN177" s="1" t="str">
        <f aca="false">IF(E177&lt;&gt;"",IF(COUNTIF(BN$3:BN176,E177)&gt;0,"",E177),"")</f>
        <v/>
      </c>
      <c r="BO177" s="1" t="str">
        <f aca="false">IF(F177&lt;&gt;"",IF(COUNTIF(BO$3:BO176,F177)&gt;0,"",F177),"")</f>
        <v/>
      </c>
      <c r="BP177" s="1" t="str">
        <f aca="false">IF(G177&lt;&gt;"",IF(COUNTIF(BP$3:BP176,G177)&gt;0,"",G177),"")</f>
        <v/>
      </c>
      <c r="BQ177" s="1" t="str">
        <f aca="false">IF(H177&lt;&gt;"",IF(COUNTIF(BQ$3:BQ176,H177)&gt;0,"",H177),"")</f>
        <v/>
      </c>
    </row>
    <row r="178" customFormat="false" ht="12.75" hidden="false" customHeight="false" outlineLevel="0" collapsed="false">
      <c r="A178" s="1017" t="str">
        <f aca="false">CONCATENATE(B178,C178,D178,E178,F178,G178,H178)</f>
        <v/>
      </c>
      <c r="B178" s="1001"/>
      <c r="C178" s="1001"/>
      <c r="D178" s="1001"/>
      <c r="E178" s="1001"/>
      <c r="F178" s="1001"/>
      <c r="G178" s="1001"/>
      <c r="H178" s="1001"/>
      <c r="I178" s="1020"/>
      <c r="J178" s="1021"/>
      <c r="K178" s="1021"/>
      <c r="L178" s="1023"/>
      <c r="M178" s="1024"/>
      <c r="O178" s="1" t="n">
        <f aca="false">+O177+1</f>
        <v>176</v>
      </c>
      <c r="P178" s="978" t="str">
        <f aca="false">IFERROR(VLOOKUP(O177,X:AF,9,FALSE()),"")</f>
        <v/>
      </c>
      <c r="Q178" s="978" t="str">
        <f aca="false">IFERROR(VLOOKUP(O178,Y:AG,9,FALSE()),"")</f>
        <v/>
      </c>
      <c r="R178" s="978" t="str">
        <f aca="false">IFERROR(VLOOKUP(O178,Z:AH,9,FALSE()),"")</f>
        <v/>
      </c>
      <c r="S178" s="978" t="str">
        <f aca="false">IFERROR(VLOOKUP($O178,AA:AI,9,FALSE()),"")</f>
        <v/>
      </c>
      <c r="T178" s="978" t="str">
        <f aca="false">IFERROR(VLOOKUP($O178,AB:AJ,9,FALSE()),"")</f>
        <v/>
      </c>
      <c r="U178" s="978" t="str">
        <f aca="false">IFERROR(VLOOKUP($O178,AC:AK,9,FALSE()),"")</f>
        <v/>
      </c>
      <c r="V178" s="978" t="str">
        <f aca="false">IFERROR(VLOOKUP($O178,AD:AL,9,FALSE()),"")</f>
        <v/>
      </c>
      <c r="X178" s="1" t="str">
        <f aca="false">IF(AF178&lt;&gt;"",MAX(X$3:X177)+1,"")</f>
        <v/>
      </c>
      <c r="Y178" s="1" t="str">
        <f aca="false">IF(AG178&lt;&gt;"",MAX(Y$3:Y177)+1,"")</f>
        <v/>
      </c>
      <c r="Z178" s="1" t="str">
        <f aca="false">IF(AH178&lt;&gt;"",MAX(Z$3:Z177)+1,"")</f>
        <v/>
      </c>
      <c r="AA178" s="1" t="str">
        <f aca="false">IF(AI178&lt;&gt;"",MAX(AA$3:AA177)+1,"")</f>
        <v/>
      </c>
      <c r="AB178" s="1" t="str">
        <f aca="false">IF(AJ178&lt;&gt;"",MAX(AB$3:AB177)+1,"")</f>
        <v/>
      </c>
      <c r="AC178" s="1" t="str">
        <f aca="false">IF(AK178&lt;&gt;"",MAX(AC$3:AC177)+1,"")</f>
        <v/>
      </c>
      <c r="AD178" s="1" t="str">
        <f aca="false">IF(AL178&lt;&gt;"",MAX(AD$3:AD177)+1,"")</f>
        <v/>
      </c>
      <c r="AF178" s="1" t="str">
        <f aca="false">IF(B178="","",IF(COUNTIF(AF$3:$AI177,B178)=0,B178,""))</f>
        <v/>
      </c>
      <c r="AG178" s="1" t="str">
        <f aca="false">IF(C178&lt;&gt;"",IF(B178="","",IF($B178='Determinazione classe'!$D$57,IF(COUNTIF(AG$3:$AG177,$C178)=0,$C178,""),"")),"")</f>
        <v/>
      </c>
      <c r="AH178" s="1" t="str">
        <f aca="false">IF(D178&lt;&gt;"",IF(B178="","",IF(AND($B178='Determinazione classe'!$D$57,$C178='Determinazione classe'!$D$58),IF(COUNTIF(AH$3:AH177,$D178)=0,$D178,""),"")),"")</f>
        <v/>
      </c>
      <c r="AI178" s="1" t="str">
        <f aca="false">IF(E178&lt;&gt;"",IF(B178="","",IF(AND($B178='Determinazione classe'!$D$57,$C178='Determinazione classe'!$D$58,$D178='Determinazione classe'!$D$59),IF(COUNTIF(AI$3:AI177,$E178)=0,$E178,""),"")),"")</f>
        <v/>
      </c>
      <c r="AJ178" s="1" t="str">
        <f aca="false">IF(F178&lt;&gt;"",IF(B178="","",IF(AND($B178='Determinazione classe'!$D$57,$C178='Determinazione classe'!$D$58,$D178='Determinazione classe'!$D$59,$E178='Determinazione classe'!$D$60),IF(COUNTIF(AJ$3:AJ177,$F178)=0,$F178,""),"")),"")</f>
        <v/>
      </c>
      <c r="AK178" s="1" t="str">
        <f aca="false">IF(G178&lt;&gt;"",IF(B178="","",IF(AND($B178='Determinazione classe'!$D$57,$C178='Determinazione classe'!$D$58,$D178='Determinazione classe'!$D$59,$E178='Determinazione classe'!$D$60,$F178='Determinazione classe'!$D$61),IF(COUNTIF(AK$3:AK177,$G178)=0,$G178,""),"")),"")</f>
        <v/>
      </c>
      <c r="AL178" s="1" t="str">
        <f aca="false">IF(H178&lt;&gt;"",IF(B178="","",IF(AND($B178='Determinazione classe'!$D$57,$C178='Determinazione classe'!$D$58,$D178='Determinazione classe'!$D$59,$E178='Determinazione classe'!$D$60,$F178='Determinazione classe'!$D$61,$G178='Determinazione classe'!$D$62),IF(COUNTIF(AL$3:AL177,$H178)=0,$H178,""),"")),"")</f>
        <v/>
      </c>
      <c r="AR178" s="1" t="n">
        <f aca="false">+AR177+1</f>
        <v>176</v>
      </c>
      <c r="AS178" s="978" t="str">
        <f aca="false">IFERROR(VLOOKUP(AR178,BC:BK,9,FALSE()),"")</f>
        <v/>
      </c>
      <c r="AT178" s="978" t="str">
        <f aca="false">IFERROR(VLOOKUP($O178,BD:BL,9,FALSE()),"")</f>
        <v/>
      </c>
      <c r="AU178" s="978" t="str">
        <f aca="false">IFERROR(VLOOKUP($O178,BE:BM,9,FALSE()),"")</f>
        <v/>
      </c>
      <c r="AV178" s="978" t="str">
        <f aca="false">IFERROR(VLOOKUP($O178,BF:BN,9,FALSE()),"")</f>
        <v/>
      </c>
      <c r="AW178" s="978" t="str">
        <f aca="false">IFERROR(VLOOKUP($O178,BG:BO,9,FALSE()),"")</f>
        <v/>
      </c>
      <c r="AX178" s="978" t="str">
        <f aca="false">IFERROR(VLOOKUP($O178,BH:BP,9,FALSE()),"")</f>
        <v/>
      </c>
      <c r="AY178" s="978" t="str">
        <f aca="false">IFERROR(VLOOKUP($O178,BI:BQ,9,FALSE()),"")</f>
        <v/>
      </c>
      <c r="BC178" s="1" t="str">
        <f aca="false">IF(BK178&lt;&gt;"",MAX(BC$3:BC177)+1,"")</f>
        <v/>
      </c>
      <c r="BD178" s="1" t="str">
        <f aca="false">IF(BL178&lt;&gt;"",MAX(BD$3:BD177)+1,"")</f>
        <v/>
      </c>
      <c r="BE178" s="1" t="str">
        <f aca="false">IF(BM178&lt;&gt;"",MAX(BE$3:BE177)+1,"")</f>
        <v/>
      </c>
      <c r="BF178" s="1" t="str">
        <f aca="false">IF(BN178&lt;&gt;"",MAX(BF$3:BF177)+1,"")</f>
        <v/>
      </c>
      <c r="BG178" s="1" t="str">
        <f aca="false">IF(BO178&lt;&gt;"",MAX(BG$3:BG177)+1,"")</f>
        <v/>
      </c>
      <c r="BH178" s="1" t="str">
        <f aca="false">IF(BP178&lt;&gt;"",MAX(BH$3:BH177)+1,"")</f>
        <v/>
      </c>
      <c r="BI178" s="1" t="str">
        <f aca="false">IF(BQ178&lt;&gt;"",MAX(BI$3:BI177)+1,"")</f>
        <v/>
      </c>
      <c r="BK178" s="1" t="str">
        <f aca="false">IF(B178&lt;&gt;"",IF(COUNTIF(BK$3:BK177,B178)&gt;0,"",B178),"")</f>
        <v/>
      </c>
      <c r="BL178" s="1" t="str">
        <f aca="false">IF(C178&lt;&gt;"",IF(COUNTIF(BL$3:BL177,C178)&gt;0,"",C178),"")</f>
        <v/>
      </c>
      <c r="BM178" s="1" t="str">
        <f aca="false">IF(D178&lt;&gt;"",IF(COUNTIF(BM$3:BM177,D178)&gt;0,"",D178),"")</f>
        <v/>
      </c>
      <c r="BN178" s="1" t="str">
        <f aca="false">IF(E178&lt;&gt;"",IF(COUNTIF(BN$3:BN177,E178)&gt;0,"",E178),"")</f>
        <v/>
      </c>
      <c r="BO178" s="1" t="str">
        <f aca="false">IF(F178&lt;&gt;"",IF(COUNTIF(BO$3:BO177,F178)&gt;0,"",F178),"")</f>
        <v/>
      </c>
      <c r="BP178" s="1" t="str">
        <f aca="false">IF(G178&lt;&gt;"",IF(COUNTIF(BP$3:BP177,G178)&gt;0,"",G178),"")</f>
        <v/>
      </c>
      <c r="BQ178" s="1" t="str">
        <f aca="false">IF(H178&lt;&gt;"",IF(COUNTIF(BQ$3:BQ177,H178)&gt;0,"",H178),"")</f>
        <v/>
      </c>
    </row>
    <row r="179" customFormat="false" ht="12.75" hidden="false" customHeight="false" outlineLevel="0" collapsed="false">
      <c r="A179" s="1017" t="str">
        <f aca="false">CONCATENATE(B179,C179,D179,E179,F179,G179,H179)</f>
        <v/>
      </c>
      <c r="B179" s="1001"/>
      <c r="C179" s="1001"/>
      <c r="D179" s="1001"/>
      <c r="E179" s="1001"/>
      <c r="F179" s="1001"/>
      <c r="G179" s="1001"/>
      <c r="H179" s="1001"/>
      <c r="I179" s="1020"/>
      <c r="J179" s="1021"/>
      <c r="K179" s="1021"/>
      <c r="L179" s="1023"/>
      <c r="M179" s="1024"/>
      <c r="O179" s="1" t="n">
        <f aca="false">+O178+1</f>
        <v>177</v>
      </c>
      <c r="P179" s="978" t="str">
        <f aca="false">IFERROR(VLOOKUP(O178,X:AF,9,FALSE()),"")</f>
        <v/>
      </c>
      <c r="Q179" s="978" t="str">
        <f aca="false">IFERROR(VLOOKUP(O179,Y:AG,9,FALSE()),"")</f>
        <v/>
      </c>
      <c r="R179" s="978" t="str">
        <f aca="false">IFERROR(VLOOKUP(O179,Z:AH,9,FALSE()),"")</f>
        <v/>
      </c>
      <c r="S179" s="978" t="str">
        <f aca="false">IFERROR(VLOOKUP($O179,AA:AI,9,FALSE()),"")</f>
        <v/>
      </c>
      <c r="T179" s="978" t="str">
        <f aca="false">IFERROR(VLOOKUP($O179,AB:AJ,9,FALSE()),"")</f>
        <v/>
      </c>
      <c r="U179" s="978" t="str">
        <f aca="false">IFERROR(VLOOKUP($O179,AC:AK,9,FALSE()),"")</f>
        <v/>
      </c>
      <c r="V179" s="978" t="str">
        <f aca="false">IFERROR(VLOOKUP($O179,AD:AL,9,FALSE()),"")</f>
        <v/>
      </c>
      <c r="X179" s="1" t="str">
        <f aca="false">IF(AF179&lt;&gt;"",MAX(X$3:X178)+1,"")</f>
        <v/>
      </c>
      <c r="Y179" s="1" t="str">
        <f aca="false">IF(AG179&lt;&gt;"",MAX(Y$3:Y178)+1,"")</f>
        <v/>
      </c>
      <c r="Z179" s="1" t="str">
        <f aca="false">IF(AH179&lt;&gt;"",MAX(Z$3:Z178)+1,"")</f>
        <v/>
      </c>
      <c r="AA179" s="1" t="str">
        <f aca="false">IF(AI179&lt;&gt;"",MAX(AA$3:AA178)+1,"")</f>
        <v/>
      </c>
      <c r="AB179" s="1" t="str">
        <f aca="false">IF(AJ179&lt;&gt;"",MAX(AB$3:AB178)+1,"")</f>
        <v/>
      </c>
      <c r="AC179" s="1" t="str">
        <f aca="false">IF(AK179&lt;&gt;"",MAX(AC$3:AC178)+1,"")</f>
        <v/>
      </c>
      <c r="AD179" s="1" t="str">
        <f aca="false">IF(AL179&lt;&gt;"",MAX(AD$3:AD178)+1,"")</f>
        <v/>
      </c>
      <c r="AF179" s="1" t="str">
        <f aca="false">IF(B179="","",IF(COUNTIF(AF$3:$AI178,B179)=0,B179,""))</f>
        <v/>
      </c>
      <c r="AG179" s="1" t="str">
        <f aca="false">IF(C179&lt;&gt;"",IF(B179="","",IF($B179='Determinazione classe'!$D$57,IF(COUNTIF(AG$3:$AG178,$C179)=0,$C179,""),"")),"")</f>
        <v/>
      </c>
      <c r="AH179" s="1" t="str">
        <f aca="false">IF(D179&lt;&gt;"",IF(B179="","",IF(AND($B179='Determinazione classe'!$D$57,$C179='Determinazione classe'!$D$58),IF(COUNTIF(AH$3:AH178,$D179)=0,$D179,""),"")),"")</f>
        <v/>
      </c>
      <c r="AI179" s="1" t="str">
        <f aca="false">IF(E179&lt;&gt;"",IF(B179="","",IF(AND($B179='Determinazione classe'!$D$57,$C179='Determinazione classe'!$D$58,$D179='Determinazione classe'!$D$59),IF(COUNTIF(AI$3:AI178,$E179)=0,$E179,""),"")),"")</f>
        <v/>
      </c>
      <c r="AJ179" s="1" t="str">
        <f aca="false">IF(F179&lt;&gt;"",IF(B179="","",IF(AND($B179='Determinazione classe'!$D$57,$C179='Determinazione classe'!$D$58,$D179='Determinazione classe'!$D$59,$E179='Determinazione classe'!$D$60),IF(COUNTIF(AJ$3:AJ178,$F179)=0,$F179,""),"")),"")</f>
        <v/>
      </c>
      <c r="AK179" s="1" t="str">
        <f aca="false">IF(G179&lt;&gt;"",IF(B179="","",IF(AND($B179='Determinazione classe'!$D$57,$C179='Determinazione classe'!$D$58,$D179='Determinazione classe'!$D$59,$E179='Determinazione classe'!$D$60,$F179='Determinazione classe'!$D$61),IF(COUNTIF(AK$3:AK178,$G179)=0,$G179,""),"")),"")</f>
        <v/>
      </c>
      <c r="AL179" s="1" t="str">
        <f aca="false">IF(H179&lt;&gt;"",IF(B179="","",IF(AND($B179='Determinazione classe'!$D$57,$C179='Determinazione classe'!$D$58,$D179='Determinazione classe'!$D$59,$E179='Determinazione classe'!$D$60,$F179='Determinazione classe'!$D$61,$G179='Determinazione classe'!$D$62),IF(COUNTIF(AL$3:AL178,$H179)=0,$H179,""),"")),"")</f>
        <v/>
      </c>
      <c r="AR179" s="1" t="n">
        <f aca="false">+AR178+1</f>
        <v>177</v>
      </c>
      <c r="AS179" s="978" t="str">
        <f aca="false">IFERROR(VLOOKUP(AR179,BC:BK,9,FALSE()),"")</f>
        <v/>
      </c>
      <c r="AT179" s="978" t="str">
        <f aca="false">IFERROR(VLOOKUP($O179,BD:BL,9,FALSE()),"")</f>
        <v/>
      </c>
      <c r="AU179" s="978" t="str">
        <f aca="false">IFERROR(VLOOKUP($O179,BE:BM,9,FALSE()),"")</f>
        <v/>
      </c>
      <c r="AV179" s="978" t="str">
        <f aca="false">IFERROR(VLOOKUP($O179,BF:BN,9,FALSE()),"")</f>
        <v/>
      </c>
      <c r="AW179" s="978" t="str">
        <f aca="false">IFERROR(VLOOKUP($O179,BG:BO,9,FALSE()),"")</f>
        <v/>
      </c>
      <c r="AX179" s="978" t="str">
        <f aca="false">IFERROR(VLOOKUP($O179,BH:BP,9,FALSE()),"")</f>
        <v/>
      </c>
      <c r="AY179" s="978" t="str">
        <f aca="false">IFERROR(VLOOKUP($O179,BI:BQ,9,FALSE()),"")</f>
        <v/>
      </c>
      <c r="BC179" s="1" t="str">
        <f aca="false">IF(BK179&lt;&gt;"",MAX(BC$3:BC178)+1,"")</f>
        <v/>
      </c>
      <c r="BD179" s="1" t="str">
        <f aca="false">IF(BL179&lt;&gt;"",MAX(BD$3:BD178)+1,"")</f>
        <v/>
      </c>
      <c r="BE179" s="1" t="str">
        <f aca="false">IF(BM179&lt;&gt;"",MAX(BE$3:BE178)+1,"")</f>
        <v/>
      </c>
      <c r="BF179" s="1" t="str">
        <f aca="false">IF(BN179&lt;&gt;"",MAX(BF$3:BF178)+1,"")</f>
        <v/>
      </c>
      <c r="BG179" s="1" t="str">
        <f aca="false">IF(BO179&lt;&gt;"",MAX(BG$3:BG178)+1,"")</f>
        <v/>
      </c>
      <c r="BH179" s="1" t="str">
        <f aca="false">IF(BP179&lt;&gt;"",MAX(BH$3:BH178)+1,"")</f>
        <v/>
      </c>
      <c r="BI179" s="1" t="str">
        <f aca="false">IF(BQ179&lt;&gt;"",MAX(BI$3:BI178)+1,"")</f>
        <v/>
      </c>
      <c r="BK179" s="1" t="str">
        <f aca="false">IF(B179&lt;&gt;"",IF(COUNTIF(BK$3:BK178,B179)&gt;0,"",B179),"")</f>
        <v/>
      </c>
      <c r="BL179" s="1" t="str">
        <f aca="false">IF(C179&lt;&gt;"",IF(COUNTIF(BL$3:BL178,C179)&gt;0,"",C179),"")</f>
        <v/>
      </c>
      <c r="BM179" s="1" t="str">
        <f aca="false">IF(D179&lt;&gt;"",IF(COUNTIF(BM$3:BM178,D179)&gt;0,"",D179),"")</f>
        <v/>
      </c>
      <c r="BN179" s="1" t="str">
        <f aca="false">IF(E179&lt;&gt;"",IF(COUNTIF(BN$3:BN178,E179)&gt;0,"",E179),"")</f>
        <v/>
      </c>
      <c r="BO179" s="1" t="str">
        <f aca="false">IF(F179&lt;&gt;"",IF(COUNTIF(BO$3:BO178,F179)&gt;0,"",F179),"")</f>
        <v/>
      </c>
      <c r="BP179" s="1" t="str">
        <f aca="false">IF(G179&lt;&gt;"",IF(COUNTIF(BP$3:BP178,G179)&gt;0,"",G179),"")</f>
        <v/>
      </c>
      <c r="BQ179" s="1" t="str">
        <f aca="false">IF(H179&lt;&gt;"",IF(COUNTIF(BQ$3:BQ178,H179)&gt;0,"",H179),"")</f>
        <v/>
      </c>
    </row>
    <row r="180" customFormat="false" ht="12.75" hidden="false" customHeight="false" outlineLevel="0" collapsed="false">
      <c r="A180" s="1017" t="str">
        <f aca="false">CONCATENATE(B180,C180,D180,E180,F180,G180,H180)</f>
        <v/>
      </c>
      <c r="B180" s="1001"/>
      <c r="C180" s="1001"/>
      <c r="D180" s="1001"/>
      <c r="E180" s="1001"/>
      <c r="F180" s="1001"/>
      <c r="G180" s="1001"/>
      <c r="H180" s="1001"/>
      <c r="I180" s="1020"/>
      <c r="J180" s="1021"/>
      <c r="K180" s="1021"/>
      <c r="L180" s="1023"/>
      <c r="M180" s="1024"/>
      <c r="O180" s="1" t="n">
        <f aca="false">+O179+1</f>
        <v>178</v>
      </c>
      <c r="P180" s="978" t="str">
        <f aca="false">IFERROR(VLOOKUP(O179,X:AF,9,FALSE()),"")</f>
        <v/>
      </c>
      <c r="Q180" s="978" t="str">
        <f aca="false">IFERROR(VLOOKUP(O180,Y:AG,9,FALSE()),"")</f>
        <v/>
      </c>
      <c r="R180" s="978" t="str">
        <f aca="false">IFERROR(VLOOKUP(O180,Z:AH,9,FALSE()),"")</f>
        <v/>
      </c>
      <c r="S180" s="978" t="str">
        <f aca="false">IFERROR(VLOOKUP($O180,AA:AI,9,FALSE()),"")</f>
        <v/>
      </c>
      <c r="T180" s="978" t="str">
        <f aca="false">IFERROR(VLOOKUP($O180,AB:AJ,9,FALSE()),"")</f>
        <v/>
      </c>
      <c r="U180" s="978" t="str">
        <f aca="false">IFERROR(VLOOKUP($O180,AC:AK,9,FALSE()),"")</f>
        <v/>
      </c>
      <c r="V180" s="978" t="str">
        <f aca="false">IFERROR(VLOOKUP($O180,AD:AL,9,FALSE()),"")</f>
        <v/>
      </c>
      <c r="X180" s="1" t="str">
        <f aca="false">IF(AF180&lt;&gt;"",MAX(X$3:X179)+1,"")</f>
        <v/>
      </c>
      <c r="Y180" s="1" t="str">
        <f aca="false">IF(AG180&lt;&gt;"",MAX(Y$3:Y179)+1,"")</f>
        <v/>
      </c>
      <c r="Z180" s="1" t="str">
        <f aca="false">IF(AH180&lt;&gt;"",MAX(Z$3:Z179)+1,"")</f>
        <v/>
      </c>
      <c r="AA180" s="1" t="str">
        <f aca="false">IF(AI180&lt;&gt;"",MAX(AA$3:AA179)+1,"")</f>
        <v/>
      </c>
      <c r="AB180" s="1" t="str">
        <f aca="false">IF(AJ180&lt;&gt;"",MAX(AB$3:AB179)+1,"")</f>
        <v/>
      </c>
      <c r="AC180" s="1" t="str">
        <f aca="false">IF(AK180&lt;&gt;"",MAX(AC$3:AC179)+1,"")</f>
        <v/>
      </c>
      <c r="AD180" s="1" t="str">
        <f aca="false">IF(AL180&lt;&gt;"",MAX(AD$3:AD179)+1,"")</f>
        <v/>
      </c>
      <c r="AF180" s="1" t="str">
        <f aca="false">IF(B180="","",IF(COUNTIF(AF$3:$AI179,B180)=0,B180,""))</f>
        <v/>
      </c>
      <c r="AG180" s="1" t="str">
        <f aca="false">IF(C180&lt;&gt;"",IF(B180="","",IF($B180='Determinazione classe'!$D$57,IF(COUNTIF(AG$3:$AG179,$C180)=0,$C180,""),"")),"")</f>
        <v/>
      </c>
      <c r="AH180" s="1" t="str">
        <f aca="false">IF(D180&lt;&gt;"",IF(B180="","",IF(AND($B180='Determinazione classe'!$D$57,$C180='Determinazione classe'!$D$58),IF(COUNTIF(AH$3:AH179,$D180)=0,$D180,""),"")),"")</f>
        <v/>
      </c>
      <c r="AI180" s="1" t="str">
        <f aca="false">IF(E180&lt;&gt;"",IF(B180="","",IF(AND($B180='Determinazione classe'!$D$57,$C180='Determinazione classe'!$D$58,$D180='Determinazione classe'!$D$59),IF(COUNTIF(AI$3:AI179,$E180)=0,$E180,""),"")),"")</f>
        <v/>
      </c>
      <c r="AJ180" s="1" t="str">
        <f aca="false">IF(F180&lt;&gt;"",IF(B180="","",IF(AND($B180='Determinazione classe'!$D$57,$C180='Determinazione classe'!$D$58,$D180='Determinazione classe'!$D$59,$E180='Determinazione classe'!$D$60),IF(COUNTIF(AJ$3:AJ179,$F180)=0,$F180,""),"")),"")</f>
        <v/>
      </c>
      <c r="AK180" s="1" t="str">
        <f aca="false">IF(G180&lt;&gt;"",IF(B180="","",IF(AND($B180='Determinazione classe'!$D$57,$C180='Determinazione classe'!$D$58,$D180='Determinazione classe'!$D$59,$E180='Determinazione classe'!$D$60,$F180='Determinazione classe'!$D$61),IF(COUNTIF(AK$3:AK179,$G180)=0,$G180,""),"")),"")</f>
        <v/>
      </c>
      <c r="AL180" s="1" t="str">
        <f aca="false">IF(H180&lt;&gt;"",IF(B180="","",IF(AND($B180='Determinazione classe'!$D$57,$C180='Determinazione classe'!$D$58,$D180='Determinazione classe'!$D$59,$E180='Determinazione classe'!$D$60,$F180='Determinazione classe'!$D$61,$G180='Determinazione classe'!$D$62),IF(COUNTIF(AL$3:AL179,$H180)=0,$H180,""),"")),"")</f>
        <v/>
      </c>
      <c r="AR180" s="1" t="n">
        <f aca="false">+AR179+1</f>
        <v>178</v>
      </c>
      <c r="AS180" s="978" t="str">
        <f aca="false">IFERROR(VLOOKUP(AR180,BC:BK,9,FALSE()),"")</f>
        <v/>
      </c>
      <c r="AT180" s="978" t="str">
        <f aca="false">IFERROR(VLOOKUP($O180,BD:BL,9,FALSE()),"")</f>
        <v/>
      </c>
      <c r="AU180" s="978" t="str">
        <f aca="false">IFERROR(VLOOKUP($O180,BE:BM,9,FALSE()),"")</f>
        <v/>
      </c>
      <c r="AV180" s="978" t="str">
        <f aca="false">IFERROR(VLOOKUP($O180,BF:BN,9,FALSE()),"")</f>
        <v/>
      </c>
      <c r="AW180" s="978" t="str">
        <f aca="false">IFERROR(VLOOKUP($O180,BG:BO,9,FALSE()),"")</f>
        <v/>
      </c>
      <c r="AX180" s="978" t="str">
        <f aca="false">IFERROR(VLOOKUP($O180,BH:BP,9,FALSE()),"")</f>
        <v/>
      </c>
      <c r="AY180" s="978" t="str">
        <f aca="false">IFERROR(VLOOKUP($O180,BI:BQ,9,FALSE()),"")</f>
        <v/>
      </c>
      <c r="BC180" s="1" t="str">
        <f aca="false">IF(BK180&lt;&gt;"",MAX(BC$3:BC179)+1,"")</f>
        <v/>
      </c>
      <c r="BD180" s="1" t="str">
        <f aca="false">IF(BL180&lt;&gt;"",MAX(BD$3:BD179)+1,"")</f>
        <v/>
      </c>
      <c r="BE180" s="1" t="str">
        <f aca="false">IF(BM180&lt;&gt;"",MAX(BE$3:BE179)+1,"")</f>
        <v/>
      </c>
      <c r="BF180" s="1" t="str">
        <f aca="false">IF(BN180&lt;&gt;"",MAX(BF$3:BF179)+1,"")</f>
        <v/>
      </c>
      <c r="BG180" s="1" t="str">
        <f aca="false">IF(BO180&lt;&gt;"",MAX(BG$3:BG179)+1,"")</f>
        <v/>
      </c>
      <c r="BH180" s="1" t="str">
        <f aca="false">IF(BP180&lt;&gt;"",MAX(BH$3:BH179)+1,"")</f>
        <v/>
      </c>
      <c r="BI180" s="1" t="str">
        <f aca="false">IF(BQ180&lt;&gt;"",MAX(BI$3:BI179)+1,"")</f>
        <v/>
      </c>
      <c r="BK180" s="1" t="str">
        <f aca="false">IF(B180&lt;&gt;"",IF(COUNTIF(BK$3:BK179,B180)&gt;0,"",B180),"")</f>
        <v/>
      </c>
      <c r="BL180" s="1" t="str">
        <f aca="false">IF(C180&lt;&gt;"",IF(COUNTIF(BL$3:BL179,C180)&gt;0,"",C180),"")</f>
        <v/>
      </c>
      <c r="BM180" s="1" t="str">
        <f aca="false">IF(D180&lt;&gt;"",IF(COUNTIF(BM$3:BM179,D180)&gt;0,"",D180),"")</f>
        <v/>
      </c>
      <c r="BN180" s="1" t="str">
        <f aca="false">IF(E180&lt;&gt;"",IF(COUNTIF(BN$3:BN179,E180)&gt;0,"",E180),"")</f>
        <v/>
      </c>
      <c r="BO180" s="1" t="str">
        <f aca="false">IF(F180&lt;&gt;"",IF(COUNTIF(BO$3:BO179,F180)&gt;0,"",F180),"")</f>
        <v/>
      </c>
      <c r="BP180" s="1" t="str">
        <f aca="false">IF(G180&lt;&gt;"",IF(COUNTIF(BP$3:BP179,G180)&gt;0,"",G180),"")</f>
        <v/>
      </c>
      <c r="BQ180" s="1" t="str">
        <f aca="false">IF(H180&lt;&gt;"",IF(COUNTIF(BQ$3:BQ179,H180)&gt;0,"",H180),"")</f>
        <v/>
      </c>
    </row>
    <row r="181" customFormat="false" ht="12.75" hidden="false" customHeight="false" outlineLevel="0" collapsed="false">
      <c r="A181" s="1017" t="str">
        <f aca="false">CONCATENATE(B181,C181,D181,E181,F181,G181,H181)</f>
        <v/>
      </c>
      <c r="B181" s="1001"/>
      <c r="C181" s="1001"/>
      <c r="D181" s="1001"/>
      <c r="E181" s="1001"/>
      <c r="F181" s="1001"/>
      <c r="G181" s="1001"/>
      <c r="H181" s="1001"/>
      <c r="I181" s="1020"/>
      <c r="J181" s="1021"/>
      <c r="K181" s="1021"/>
      <c r="L181" s="1023"/>
      <c r="M181" s="1024"/>
      <c r="O181" s="1" t="n">
        <f aca="false">+O180+1</f>
        <v>179</v>
      </c>
      <c r="P181" s="978" t="str">
        <f aca="false">IFERROR(VLOOKUP(O180,X:AF,9,FALSE()),"")</f>
        <v/>
      </c>
      <c r="Q181" s="978" t="str">
        <f aca="false">IFERROR(VLOOKUP(O181,Y:AG,9,FALSE()),"")</f>
        <v/>
      </c>
      <c r="R181" s="978" t="str">
        <f aca="false">IFERROR(VLOOKUP(O181,Z:AH,9,FALSE()),"")</f>
        <v/>
      </c>
      <c r="S181" s="978" t="str">
        <f aca="false">IFERROR(VLOOKUP($O181,AA:AI,9,FALSE()),"")</f>
        <v/>
      </c>
      <c r="T181" s="978" t="str">
        <f aca="false">IFERROR(VLOOKUP($O181,AB:AJ,9,FALSE()),"")</f>
        <v/>
      </c>
      <c r="U181" s="978" t="str">
        <f aca="false">IFERROR(VLOOKUP($O181,AC:AK,9,FALSE()),"")</f>
        <v/>
      </c>
      <c r="V181" s="978" t="str">
        <f aca="false">IFERROR(VLOOKUP($O181,AD:AL,9,FALSE()),"")</f>
        <v/>
      </c>
      <c r="X181" s="1" t="str">
        <f aca="false">IF(AF181&lt;&gt;"",MAX(X$3:X180)+1,"")</f>
        <v/>
      </c>
      <c r="Y181" s="1" t="str">
        <f aca="false">IF(AG181&lt;&gt;"",MAX(Y$3:Y180)+1,"")</f>
        <v/>
      </c>
      <c r="Z181" s="1" t="str">
        <f aca="false">IF(AH181&lt;&gt;"",MAX(Z$3:Z180)+1,"")</f>
        <v/>
      </c>
      <c r="AA181" s="1" t="str">
        <f aca="false">IF(AI181&lt;&gt;"",MAX(AA$3:AA180)+1,"")</f>
        <v/>
      </c>
      <c r="AB181" s="1" t="str">
        <f aca="false">IF(AJ181&lt;&gt;"",MAX(AB$3:AB180)+1,"")</f>
        <v/>
      </c>
      <c r="AC181" s="1" t="str">
        <f aca="false">IF(AK181&lt;&gt;"",MAX(AC$3:AC180)+1,"")</f>
        <v/>
      </c>
      <c r="AD181" s="1" t="str">
        <f aca="false">IF(AL181&lt;&gt;"",MAX(AD$3:AD180)+1,"")</f>
        <v/>
      </c>
      <c r="AF181" s="1" t="str">
        <f aca="false">IF(B181="","",IF(COUNTIF(AF$3:$AI180,B181)=0,B181,""))</f>
        <v/>
      </c>
      <c r="AG181" s="1" t="str">
        <f aca="false">IF(C181&lt;&gt;"",IF(B181="","",IF($B181='Determinazione classe'!$D$57,IF(COUNTIF(AG$3:$AG180,$C181)=0,$C181,""),"")),"")</f>
        <v/>
      </c>
      <c r="AH181" s="1" t="str">
        <f aca="false">IF(D181&lt;&gt;"",IF(B181="","",IF(AND($B181='Determinazione classe'!$D$57,$C181='Determinazione classe'!$D$58),IF(COUNTIF(AH$3:AH180,$D181)=0,$D181,""),"")),"")</f>
        <v/>
      </c>
      <c r="AI181" s="1" t="str">
        <f aca="false">IF(E181&lt;&gt;"",IF(B181="","",IF(AND($B181='Determinazione classe'!$D$57,$C181='Determinazione classe'!$D$58,$D181='Determinazione classe'!$D$59),IF(COUNTIF(AI$3:AI180,$E181)=0,$E181,""),"")),"")</f>
        <v/>
      </c>
      <c r="AJ181" s="1" t="str">
        <f aca="false">IF(F181&lt;&gt;"",IF(B181="","",IF(AND($B181='Determinazione classe'!$D$57,$C181='Determinazione classe'!$D$58,$D181='Determinazione classe'!$D$59,$E181='Determinazione classe'!$D$60),IF(COUNTIF(AJ$3:AJ180,$F181)=0,$F181,""),"")),"")</f>
        <v/>
      </c>
      <c r="AK181" s="1" t="str">
        <f aca="false">IF(G181&lt;&gt;"",IF(B181="","",IF(AND($B181='Determinazione classe'!$D$57,$C181='Determinazione classe'!$D$58,$D181='Determinazione classe'!$D$59,$E181='Determinazione classe'!$D$60,$F181='Determinazione classe'!$D$61),IF(COUNTIF(AK$3:AK180,$G181)=0,$G181,""),"")),"")</f>
        <v/>
      </c>
      <c r="AL181" s="1" t="str">
        <f aca="false">IF(H181&lt;&gt;"",IF(B181="","",IF(AND($B181='Determinazione classe'!$D$57,$C181='Determinazione classe'!$D$58,$D181='Determinazione classe'!$D$59,$E181='Determinazione classe'!$D$60,$F181='Determinazione classe'!$D$61,$G181='Determinazione classe'!$D$62),IF(COUNTIF(AL$3:AL180,$H181)=0,$H181,""),"")),"")</f>
        <v/>
      </c>
      <c r="AR181" s="1" t="n">
        <f aca="false">+AR180+1</f>
        <v>179</v>
      </c>
      <c r="AS181" s="978" t="str">
        <f aca="false">IFERROR(VLOOKUP(AR181,BC:BK,9,FALSE()),"")</f>
        <v/>
      </c>
      <c r="AT181" s="978" t="str">
        <f aca="false">IFERROR(VLOOKUP($O181,BD:BL,9,FALSE()),"")</f>
        <v/>
      </c>
      <c r="AU181" s="978" t="str">
        <f aca="false">IFERROR(VLOOKUP($O181,BE:BM,9,FALSE()),"")</f>
        <v/>
      </c>
      <c r="AV181" s="978" t="str">
        <f aca="false">IFERROR(VLOOKUP($O181,BF:BN,9,FALSE()),"")</f>
        <v/>
      </c>
      <c r="AW181" s="978" t="str">
        <f aca="false">IFERROR(VLOOKUP($O181,BG:BO,9,FALSE()),"")</f>
        <v/>
      </c>
      <c r="AX181" s="978" t="str">
        <f aca="false">IFERROR(VLOOKUP($O181,BH:BP,9,FALSE()),"")</f>
        <v/>
      </c>
      <c r="AY181" s="978" t="str">
        <f aca="false">IFERROR(VLOOKUP($O181,BI:BQ,9,FALSE()),"")</f>
        <v/>
      </c>
      <c r="BC181" s="1" t="str">
        <f aca="false">IF(BK181&lt;&gt;"",MAX(BC$3:BC180)+1,"")</f>
        <v/>
      </c>
      <c r="BD181" s="1" t="str">
        <f aca="false">IF(BL181&lt;&gt;"",MAX(BD$3:BD180)+1,"")</f>
        <v/>
      </c>
      <c r="BE181" s="1" t="str">
        <f aca="false">IF(BM181&lt;&gt;"",MAX(BE$3:BE180)+1,"")</f>
        <v/>
      </c>
      <c r="BF181" s="1" t="str">
        <f aca="false">IF(BN181&lt;&gt;"",MAX(BF$3:BF180)+1,"")</f>
        <v/>
      </c>
      <c r="BG181" s="1" t="str">
        <f aca="false">IF(BO181&lt;&gt;"",MAX(BG$3:BG180)+1,"")</f>
        <v/>
      </c>
      <c r="BH181" s="1" t="str">
        <f aca="false">IF(BP181&lt;&gt;"",MAX(BH$3:BH180)+1,"")</f>
        <v/>
      </c>
      <c r="BI181" s="1" t="str">
        <f aca="false">IF(BQ181&lt;&gt;"",MAX(BI$3:BI180)+1,"")</f>
        <v/>
      </c>
      <c r="BK181" s="1" t="str">
        <f aca="false">IF(B181&lt;&gt;"",IF(COUNTIF(BK$3:BK180,B181)&gt;0,"",B181),"")</f>
        <v/>
      </c>
      <c r="BL181" s="1" t="str">
        <f aca="false">IF(C181&lt;&gt;"",IF(COUNTIF(BL$3:BL180,C181)&gt;0,"",C181),"")</f>
        <v/>
      </c>
      <c r="BM181" s="1" t="str">
        <f aca="false">IF(D181&lt;&gt;"",IF(COUNTIF(BM$3:BM180,D181)&gt;0,"",D181),"")</f>
        <v/>
      </c>
      <c r="BN181" s="1" t="str">
        <f aca="false">IF(E181&lt;&gt;"",IF(COUNTIF(BN$3:BN180,E181)&gt;0,"",E181),"")</f>
        <v/>
      </c>
      <c r="BO181" s="1" t="str">
        <f aca="false">IF(F181&lt;&gt;"",IF(COUNTIF(BO$3:BO180,F181)&gt;0,"",F181),"")</f>
        <v/>
      </c>
      <c r="BP181" s="1" t="str">
        <f aca="false">IF(G181&lt;&gt;"",IF(COUNTIF(BP$3:BP180,G181)&gt;0,"",G181),"")</f>
        <v/>
      </c>
      <c r="BQ181" s="1" t="str">
        <f aca="false">IF(H181&lt;&gt;"",IF(COUNTIF(BQ$3:BQ180,H181)&gt;0,"",H181),"")</f>
        <v/>
      </c>
    </row>
    <row r="182" customFormat="false" ht="12.75" hidden="false" customHeight="false" outlineLevel="0" collapsed="false">
      <c r="A182" s="1017" t="str">
        <f aca="false">CONCATENATE(B182,C182,D182,E182,F182,G182,H182)</f>
        <v/>
      </c>
      <c r="B182" s="1001"/>
      <c r="C182" s="1001"/>
      <c r="D182" s="1001"/>
      <c r="E182" s="1001"/>
      <c r="F182" s="1001"/>
      <c r="G182" s="1001"/>
      <c r="H182" s="1001"/>
      <c r="I182" s="1020"/>
      <c r="J182" s="1021"/>
      <c r="K182" s="1021"/>
      <c r="L182" s="1023"/>
      <c r="M182" s="1024"/>
      <c r="O182" s="1" t="n">
        <f aca="false">+O181+1</f>
        <v>180</v>
      </c>
      <c r="P182" s="978" t="str">
        <f aca="false">IFERROR(VLOOKUP(O181,X:AF,9,FALSE()),"")</f>
        <v/>
      </c>
      <c r="Q182" s="978" t="str">
        <f aca="false">IFERROR(VLOOKUP(O182,Y:AG,9,FALSE()),"")</f>
        <v/>
      </c>
      <c r="R182" s="978" t="str">
        <f aca="false">IFERROR(VLOOKUP(O182,Z:AH,9,FALSE()),"")</f>
        <v/>
      </c>
      <c r="S182" s="978" t="str">
        <f aca="false">IFERROR(VLOOKUP($O182,AA:AI,9,FALSE()),"")</f>
        <v/>
      </c>
      <c r="T182" s="978" t="str">
        <f aca="false">IFERROR(VLOOKUP($O182,AB:AJ,9,FALSE()),"")</f>
        <v/>
      </c>
      <c r="U182" s="978" t="str">
        <f aca="false">IFERROR(VLOOKUP($O182,AC:AK,9,FALSE()),"")</f>
        <v/>
      </c>
      <c r="V182" s="978" t="str">
        <f aca="false">IFERROR(VLOOKUP($O182,AD:AL,9,FALSE()),"")</f>
        <v/>
      </c>
      <c r="X182" s="1" t="str">
        <f aca="false">IF(AF182&lt;&gt;"",MAX(X$3:X181)+1,"")</f>
        <v/>
      </c>
      <c r="Y182" s="1" t="str">
        <f aca="false">IF(AG182&lt;&gt;"",MAX(Y$3:Y181)+1,"")</f>
        <v/>
      </c>
      <c r="Z182" s="1" t="str">
        <f aca="false">IF(AH182&lt;&gt;"",MAX(Z$3:Z181)+1,"")</f>
        <v/>
      </c>
      <c r="AA182" s="1" t="str">
        <f aca="false">IF(AI182&lt;&gt;"",MAX(AA$3:AA181)+1,"")</f>
        <v/>
      </c>
      <c r="AB182" s="1" t="str">
        <f aca="false">IF(AJ182&lt;&gt;"",MAX(AB$3:AB181)+1,"")</f>
        <v/>
      </c>
      <c r="AC182" s="1" t="str">
        <f aca="false">IF(AK182&lt;&gt;"",MAX(AC$3:AC181)+1,"")</f>
        <v/>
      </c>
      <c r="AD182" s="1" t="str">
        <f aca="false">IF(AL182&lt;&gt;"",MAX(AD$3:AD181)+1,"")</f>
        <v/>
      </c>
      <c r="AF182" s="1" t="str">
        <f aca="false">IF(B182="","",IF(COUNTIF(AF$3:$AI181,B182)=0,B182,""))</f>
        <v/>
      </c>
      <c r="AG182" s="1" t="str">
        <f aca="false">IF(C182&lt;&gt;"",IF(B182="","",IF($B182='Determinazione classe'!$D$57,IF(COUNTIF(AG$3:$AG181,$C182)=0,$C182,""),"")),"")</f>
        <v/>
      </c>
      <c r="AH182" s="1" t="str">
        <f aca="false">IF(D182&lt;&gt;"",IF(B182="","",IF(AND($B182='Determinazione classe'!$D$57,$C182='Determinazione classe'!$D$58),IF(COUNTIF(AH$3:AH181,$D182)=0,$D182,""),"")),"")</f>
        <v/>
      </c>
      <c r="AI182" s="1" t="str">
        <f aca="false">IF(E182&lt;&gt;"",IF(B182="","",IF(AND($B182='Determinazione classe'!$D$57,$C182='Determinazione classe'!$D$58,$D182='Determinazione classe'!$D$59),IF(COUNTIF(AI$3:AI181,$E182)=0,$E182,""),"")),"")</f>
        <v/>
      </c>
      <c r="AJ182" s="1" t="str">
        <f aca="false">IF(F182&lt;&gt;"",IF(B182="","",IF(AND($B182='Determinazione classe'!$D$57,$C182='Determinazione classe'!$D$58,$D182='Determinazione classe'!$D$59,$E182='Determinazione classe'!$D$60),IF(COUNTIF(AJ$3:AJ181,$F182)=0,$F182,""),"")),"")</f>
        <v/>
      </c>
      <c r="AK182" s="1" t="str">
        <f aca="false">IF(G182&lt;&gt;"",IF(B182="","",IF(AND($B182='Determinazione classe'!$D$57,$C182='Determinazione classe'!$D$58,$D182='Determinazione classe'!$D$59,$E182='Determinazione classe'!$D$60,$F182='Determinazione classe'!$D$61),IF(COUNTIF(AK$3:AK181,$G182)=0,$G182,""),"")),"")</f>
        <v/>
      </c>
      <c r="AL182" s="1" t="str">
        <f aca="false">IF(H182&lt;&gt;"",IF(B182="","",IF(AND($B182='Determinazione classe'!$D$57,$C182='Determinazione classe'!$D$58,$D182='Determinazione classe'!$D$59,$E182='Determinazione classe'!$D$60,$F182='Determinazione classe'!$D$61,$G182='Determinazione classe'!$D$62),IF(COUNTIF(AL$3:AL181,$H182)=0,$H182,""),"")),"")</f>
        <v/>
      </c>
      <c r="AR182" s="1" t="n">
        <f aca="false">+AR181+1</f>
        <v>180</v>
      </c>
      <c r="AS182" s="978" t="str">
        <f aca="false">IFERROR(VLOOKUP(AR182,BC:BK,9,FALSE()),"")</f>
        <v/>
      </c>
      <c r="AT182" s="978" t="str">
        <f aca="false">IFERROR(VLOOKUP($O182,BD:BL,9,FALSE()),"")</f>
        <v/>
      </c>
      <c r="AU182" s="978" t="str">
        <f aca="false">IFERROR(VLOOKUP($O182,BE:BM,9,FALSE()),"")</f>
        <v/>
      </c>
      <c r="AV182" s="978" t="str">
        <f aca="false">IFERROR(VLOOKUP($O182,BF:BN,9,FALSE()),"")</f>
        <v/>
      </c>
      <c r="AW182" s="978" t="str">
        <f aca="false">IFERROR(VLOOKUP($O182,BG:BO,9,FALSE()),"")</f>
        <v/>
      </c>
      <c r="AX182" s="978" t="str">
        <f aca="false">IFERROR(VLOOKUP($O182,BH:BP,9,FALSE()),"")</f>
        <v/>
      </c>
      <c r="AY182" s="978" t="str">
        <f aca="false">IFERROR(VLOOKUP($O182,BI:BQ,9,FALSE()),"")</f>
        <v/>
      </c>
      <c r="BC182" s="1" t="str">
        <f aca="false">IF(BK182&lt;&gt;"",MAX(BC$3:BC181)+1,"")</f>
        <v/>
      </c>
      <c r="BD182" s="1" t="str">
        <f aca="false">IF(BL182&lt;&gt;"",MAX(BD$3:BD181)+1,"")</f>
        <v/>
      </c>
      <c r="BE182" s="1" t="str">
        <f aca="false">IF(BM182&lt;&gt;"",MAX(BE$3:BE181)+1,"")</f>
        <v/>
      </c>
      <c r="BF182" s="1" t="str">
        <f aca="false">IF(BN182&lt;&gt;"",MAX(BF$3:BF181)+1,"")</f>
        <v/>
      </c>
      <c r="BG182" s="1" t="str">
        <f aca="false">IF(BO182&lt;&gt;"",MAX(BG$3:BG181)+1,"")</f>
        <v/>
      </c>
      <c r="BH182" s="1" t="str">
        <f aca="false">IF(BP182&lt;&gt;"",MAX(BH$3:BH181)+1,"")</f>
        <v/>
      </c>
      <c r="BI182" s="1" t="str">
        <f aca="false">IF(BQ182&lt;&gt;"",MAX(BI$3:BI181)+1,"")</f>
        <v/>
      </c>
      <c r="BK182" s="1" t="str">
        <f aca="false">IF(B182&lt;&gt;"",IF(COUNTIF(BK$3:BK181,B182)&gt;0,"",B182),"")</f>
        <v/>
      </c>
      <c r="BL182" s="1" t="str">
        <f aca="false">IF(C182&lt;&gt;"",IF(COUNTIF(BL$3:BL181,C182)&gt;0,"",C182),"")</f>
        <v/>
      </c>
      <c r="BM182" s="1" t="str">
        <f aca="false">IF(D182&lt;&gt;"",IF(COUNTIF(BM$3:BM181,D182)&gt;0,"",D182),"")</f>
        <v/>
      </c>
      <c r="BN182" s="1" t="str">
        <f aca="false">IF(E182&lt;&gt;"",IF(COUNTIF(BN$3:BN181,E182)&gt;0,"",E182),"")</f>
        <v/>
      </c>
      <c r="BO182" s="1" t="str">
        <f aca="false">IF(F182&lt;&gt;"",IF(COUNTIF(BO$3:BO181,F182)&gt;0,"",F182),"")</f>
        <v/>
      </c>
      <c r="BP182" s="1" t="str">
        <f aca="false">IF(G182&lt;&gt;"",IF(COUNTIF(BP$3:BP181,G182)&gt;0,"",G182),"")</f>
        <v/>
      </c>
      <c r="BQ182" s="1" t="str">
        <f aca="false">IF(H182&lt;&gt;"",IF(COUNTIF(BQ$3:BQ181,H182)&gt;0,"",H182),"")</f>
        <v/>
      </c>
    </row>
    <row r="183" customFormat="false" ht="12.75" hidden="false" customHeight="false" outlineLevel="0" collapsed="false">
      <c r="A183" s="1017" t="str">
        <f aca="false">CONCATENATE(B183,C183,D183,E183,F183,G183,H183)</f>
        <v/>
      </c>
      <c r="B183" s="1001"/>
      <c r="C183" s="1001"/>
      <c r="D183" s="1001"/>
      <c r="E183" s="1001"/>
      <c r="F183" s="1001"/>
      <c r="G183" s="1001"/>
      <c r="H183" s="1001"/>
      <c r="I183" s="1020"/>
      <c r="J183" s="1021"/>
      <c r="K183" s="1021"/>
      <c r="L183" s="1023"/>
      <c r="M183" s="1024"/>
      <c r="O183" s="1" t="n">
        <f aca="false">+O182+1</f>
        <v>181</v>
      </c>
      <c r="P183" s="978" t="str">
        <f aca="false">IFERROR(VLOOKUP(O182,X:AF,9,FALSE()),"")</f>
        <v/>
      </c>
      <c r="Q183" s="978" t="str">
        <f aca="false">IFERROR(VLOOKUP(O183,Y:AG,9,FALSE()),"")</f>
        <v/>
      </c>
      <c r="R183" s="978" t="str">
        <f aca="false">IFERROR(VLOOKUP(O183,Z:AH,9,FALSE()),"")</f>
        <v/>
      </c>
      <c r="S183" s="978" t="str">
        <f aca="false">IFERROR(VLOOKUP($O183,AA:AI,9,FALSE()),"")</f>
        <v/>
      </c>
      <c r="T183" s="978" t="str">
        <f aca="false">IFERROR(VLOOKUP($O183,AB:AJ,9,FALSE()),"")</f>
        <v/>
      </c>
      <c r="U183" s="978" t="str">
        <f aca="false">IFERROR(VLOOKUP($O183,AC:AK,9,FALSE()),"")</f>
        <v/>
      </c>
      <c r="V183" s="978" t="str">
        <f aca="false">IFERROR(VLOOKUP($O183,AD:AL,9,FALSE()),"")</f>
        <v/>
      </c>
      <c r="X183" s="1" t="str">
        <f aca="false">IF(AF183&lt;&gt;"",MAX(X$3:X182)+1,"")</f>
        <v/>
      </c>
      <c r="Y183" s="1" t="str">
        <f aca="false">IF(AG183&lt;&gt;"",MAX(Y$3:Y182)+1,"")</f>
        <v/>
      </c>
      <c r="Z183" s="1" t="str">
        <f aca="false">IF(AH183&lt;&gt;"",MAX(Z$3:Z182)+1,"")</f>
        <v/>
      </c>
      <c r="AA183" s="1" t="str">
        <f aca="false">IF(AI183&lt;&gt;"",MAX(AA$3:AA182)+1,"")</f>
        <v/>
      </c>
      <c r="AB183" s="1" t="str">
        <f aca="false">IF(AJ183&lt;&gt;"",MAX(AB$3:AB182)+1,"")</f>
        <v/>
      </c>
      <c r="AC183" s="1" t="str">
        <f aca="false">IF(AK183&lt;&gt;"",MAX(AC$3:AC182)+1,"")</f>
        <v/>
      </c>
      <c r="AD183" s="1" t="str">
        <f aca="false">IF(AL183&lt;&gt;"",MAX(AD$3:AD182)+1,"")</f>
        <v/>
      </c>
      <c r="AF183" s="1" t="str">
        <f aca="false">IF(B183="","",IF(COUNTIF(AF$3:$AI182,B183)=0,B183,""))</f>
        <v/>
      </c>
      <c r="AG183" s="1" t="str">
        <f aca="false">IF(C183&lt;&gt;"",IF(B183="","",IF($B183='Determinazione classe'!$D$57,IF(COUNTIF(AG$3:$AG182,$C183)=0,$C183,""),"")),"")</f>
        <v/>
      </c>
      <c r="AH183" s="1" t="str">
        <f aca="false">IF(D183&lt;&gt;"",IF(B183="","",IF(AND($B183='Determinazione classe'!$D$57,$C183='Determinazione classe'!$D$58),IF(COUNTIF(AH$3:AH182,$D183)=0,$D183,""),"")),"")</f>
        <v/>
      </c>
      <c r="AI183" s="1" t="str">
        <f aca="false">IF(E183&lt;&gt;"",IF(B183="","",IF(AND($B183='Determinazione classe'!$D$57,$C183='Determinazione classe'!$D$58,$D183='Determinazione classe'!$D$59),IF(COUNTIF(AI$3:AI182,$E183)=0,$E183,""),"")),"")</f>
        <v/>
      </c>
      <c r="AJ183" s="1" t="str">
        <f aca="false">IF(F183&lt;&gt;"",IF(B183="","",IF(AND($B183='Determinazione classe'!$D$57,$C183='Determinazione classe'!$D$58,$D183='Determinazione classe'!$D$59,$E183='Determinazione classe'!$D$60),IF(COUNTIF(AJ$3:AJ182,$F183)=0,$F183,""),"")),"")</f>
        <v/>
      </c>
      <c r="AK183" s="1" t="str">
        <f aca="false">IF(G183&lt;&gt;"",IF(B183="","",IF(AND($B183='Determinazione classe'!$D$57,$C183='Determinazione classe'!$D$58,$D183='Determinazione classe'!$D$59,$E183='Determinazione classe'!$D$60,$F183='Determinazione classe'!$D$61),IF(COUNTIF(AK$3:AK182,$G183)=0,$G183,""),"")),"")</f>
        <v/>
      </c>
      <c r="AL183" s="1" t="str">
        <f aca="false">IF(H183&lt;&gt;"",IF(B183="","",IF(AND($B183='Determinazione classe'!$D$57,$C183='Determinazione classe'!$D$58,$D183='Determinazione classe'!$D$59,$E183='Determinazione classe'!$D$60,$F183='Determinazione classe'!$D$61,$G183='Determinazione classe'!$D$62),IF(COUNTIF(AL$3:AL182,$H183)=0,$H183,""),"")),"")</f>
        <v/>
      </c>
      <c r="AR183" s="1" t="n">
        <f aca="false">+AR182+1</f>
        <v>181</v>
      </c>
      <c r="AS183" s="978" t="str">
        <f aca="false">IFERROR(VLOOKUP(AR183,BC:BK,9,FALSE()),"")</f>
        <v/>
      </c>
      <c r="AT183" s="978" t="str">
        <f aca="false">IFERROR(VLOOKUP($O183,BD:BL,9,FALSE()),"")</f>
        <v/>
      </c>
      <c r="AU183" s="978" t="str">
        <f aca="false">IFERROR(VLOOKUP($O183,BE:BM,9,FALSE()),"")</f>
        <v/>
      </c>
      <c r="AV183" s="978" t="str">
        <f aca="false">IFERROR(VLOOKUP($O183,BF:BN,9,FALSE()),"")</f>
        <v/>
      </c>
      <c r="AW183" s="978" t="str">
        <f aca="false">IFERROR(VLOOKUP($O183,BG:BO,9,FALSE()),"")</f>
        <v/>
      </c>
      <c r="AX183" s="978" t="str">
        <f aca="false">IFERROR(VLOOKUP($O183,BH:BP,9,FALSE()),"")</f>
        <v/>
      </c>
      <c r="AY183" s="978" t="str">
        <f aca="false">IFERROR(VLOOKUP($O183,BI:BQ,9,FALSE()),"")</f>
        <v/>
      </c>
      <c r="BC183" s="1" t="str">
        <f aca="false">IF(BK183&lt;&gt;"",MAX(BC$3:BC182)+1,"")</f>
        <v/>
      </c>
      <c r="BD183" s="1" t="str">
        <f aca="false">IF(BL183&lt;&gt;"",MAX(BD$3:BD182)+1,"")</f>
        <v/>
      </c>
      <c r="BE183" s="1" t="str">
        <f aca="false">IF(BM183&lt;&gt;"",MAX(BE$3:BE182)+1,"")</f>
        <v/>
      </c>
      <c r="BF183" s="1" t="str">
        <f aca="false">IF(BN183&lt;&gt;"",MAX(BF$3:BF182)+1,"")</f>
        <v/>
      </c>
      <c r="BG183" s="1" t="str">
        <f aca="false">IF(BO183&lt;&gt;"",MAX(BG$3:BG182)+1,"")</f>
        <v/>
      </c>
      <c r="BH183" s="1" t="str">
        <f aca="false">IF(BP183&lt;&gt;"",MAX(BH$3:BH182)+1,"")</f>
        <v/>
      </c>
      <c r="BI183" s="1" t="str">
        <f aca="false">IF(BQ183&lt;&gt;"",MAX(BI$3:BI182)+1,"")</f>
        <v/>
      </c>
      <c r="BK183" s="1" t="str">
        <f aca="false">IF(B183&lt;&gt;"",IF(COUNTIF(BK$3:BK182,B183)&gt;0,"",B183),"")</f>
        <v/>
      </c>
      <c r="BL183" s="1" t="str">
        <f aca="false">IF(C183&lt;&gt;"",IF(COUNTIF(BL$3:BL182,C183)&gt;0,"",C183),"")</f>
        <v/>
      </c>
      <c r="BM183" s="1" t="str">
        <f aca="false">IF(D183&lt;&gt;"",IF(COUNTIF(BM$3:BM182,D183)&gt;0,"",D183),"")</f>
        <v/>
      </c>
      <c r="BN183" s="1" t="str">
        <f aca="false">IF(E183&lt;&gt;"",IF(COUNTIF(BN$3:BN182,E183)&gt;0,"",E183),"")</f>
        <v/>
      </c>
      <c r="BO183" s="1" t="str">
        <f aca="false">IF(F183&lt;&gt;"",IF(COUNTIF(BO$3:BO182,F183)&gt;0,"",F183),"")</f>
        <v/>
      </c>
      <c r="BP183" s="1" t="str">
        <f aca="false">IF(G183&lt;&gt;"",IF(COUNTIF(BP$3:BP182,G183)&gt;0,"",G183),"")</f>
        <v/>
      </c>
      <c r="BQ183" s="1" t="str">
        <f aca="false">IF(H183&lt;&gt;"",IF(COUNTIF(BQ$3:BQ182,H183)&gt;0,"",H183),"")</f>
        <v/>
      </c>
    </row>
    <row r="184" customFormat="false" ht="12.75" hidden="false" customHeight="false" outlineLevel="0" collapsed="false">
      <c r="A184" s="1017" t="str">
        <f aca="false">CONCATENATE(B184,C184,D184,E184,F184,G184,H184)</f>
        <v/>
      </c>
      <c r="B184" s="1001"/>
      <c r="C184" s="1001"/>
      <c r="D184" s="1001"/>
      <c r="E184" s="1001"/>
      <c r="F184" s="1001"/>
      <c r="G184" s="1001"/>
      <c r="H184" s="1001"/>
      <c r="I184" s="1020"/>
      <c r="J184" s="1021"/>
      <c r="K184" s="1021"/>
      <c r="L184" s="1023"/>
      <c r="M184" s="1024"/>
      <c r="O184" s="1" t="n">
        <f aca="false">+O183+1</f>
        <v>182</v>
      </c>
      <c r="P184" s="978" t="str">
        <f aca="false">IFERROR(VLOOKUP(O183,X:AF,9,FALSE()),"")</f>
        <v/>
      </c>
      <c r="Q184" s="978" t="str">
        <f aca="false">IFERROR(VLOOKUP(O184,Y:AG,9,FALSE()),"")</f>
        <v/>
      </c>
      <c r="R184" s="978" t="str">
        <f aca="false">IFERROR(VLOOKUP(O184,Z:AH,9,FALSE()),"")</f>
        <v/>
      </c>
      <c r="S184" s="978" t="str">
        <f aca="false">IFERROR(VLOOKUP($O184,AA:AI,9,FALSE()),"")</f>
        <v/>
      </c>
      <c r="T184" s="978" t="str">
        <f aca="false">IFERROR(VLOOKUP($O184,AB:AJ,9,FALSE()),"")</f>
        <v/>
      </c>
      <c r="U184" s="978" t="str">
        <f aca="false">IFERROR(VLOOKUP($O184,AC:AK,9,FALSE()),"")</f>
        <v/>
      </c>
      <c r="V184" s="978" t="str">
        <f aca="false">IFERROR(VLOOKUP($O184,AD:AL,9,FALSE()),"")</f>
        <v/>
      </c>
      <c r="X184" s="1" t="str">
        <f aca="false">IF(AF184&lt;&gt;"",MAX(X$3:X183)+1,"")</f>
        <v/>
      </c>
      <c r="Y184" s="1" t="str">
        <f aca="false">IF(AG184&lt;&gt;"",MAX(Y$3:Y183)+1,"")</f>
        <v/>
      </c>
      <c r="Z184" s="1" t="str">
        <f aca="false">IF(AH184&lt;&gt;"",MAX(Z$3:Z183)+1,"")</f>
        <v/>
      </c>
      <c r="AA184" s="1" t="str">
        <f aca="false">IF(AI184&lt;&gt;"",MAX(AA$3:AA183)+1,"")</f>
        <v/>
      </c>
      <c r="AB184" s="1" t="str">
        <f aca="false">IF(AJ184&lt;&gt;"",MAX(AB$3:AB183)+1,"")</f>
        <v/>
      </c>
      <c r="AC184" s="1" t="str">
        <f aca="false">IF(AK184&lt;&gt;"",MAX(AC$3:AC183)+1,"")</f>
        <v/>
      </c>
      <c r="AD184" s="1" t="str">
        <f aca="false">IF(AL184&lt;&gt;"",MAX(AD$3:AD183)+1,"")</f>
        <v/>
      </c>
      <c r="AF184" s="1" t="str">
        <f aca="false">IF(B184="","",IF(COUNTIF(AF$3:$AI183,B184)=0,B184,""))</f>
        <v/>
      </c>
      <c r="AG184" s="1" t="str">
        <f aca="false">IF(C184&lt;&gt;"",IF(B184="","",IF($B184='Determinazione classe'!$D$57,IF(COUNTIF(AG$3:$AG183,$C184)=0,$C184,""),"")),"")</f>
        <v/>
      </c>
      <c r="AH184" s="1" t="str">
        <f aca="false">IF(D184&lt;&gt;"",IF(B184="","",IF(AND($B184='Determinazione classe'!$D$57,$C184='Determinazione classe'!$D$58),IF(COUNTIF(AH$3:AH183,$D184)=0,$D184,""),"")),"")</f>
        <v/>
      </c>
      <c r="AI184" s="1" t="str">
        <f aca="false">IF(E184&lt;&gt;"",IF(B184="","",IF(AND($B184='Determinazione classe'!$D$57,$C184='Determinazione classe'!$D$58,$D184='Determinazione classe'!$D$59),IF(COUNTIF(AI$3:AI183,$E184)=0,$E184,""),"")),"")</f>
        <v/>
      </c>
      <c r="AJ184" s="1" t="str">
        <f aca="false">IF(F184&lt;&gt;"",IF(B184="","",IF(AND($B184='Determinazione classe'!$D$57,$C184='Determinazione classe'!$D$58,$D184='Determinazione classe'!$D$59,$E184='Determinazione classe'!$D$60),IF(COUNTIF(AJ$3:AJ183,$F184)=0,$F184,""),"")),"")</f>
        <v/>
      </c>
      <c r="AK184" s="1" t="str">
        <f aca="false">IF(G184&lt;&gt;"",IF(B184="","",IF(AND($B184='Determinazione classe'!$D$57,$C184='Determinazione classe'!$D$58,$D184='Determinazione classe'!$D$59,$E184='Determinazione classe'!$D$60,$F184='Determinazione classe'!$D$61),IF(COUNTIF(AK$3:AK183,$G184)=0,$G184,""),"")),"")</f>
        <v/>
      </c>
      <c r="AL184" s="1" t="str">
        <f aca="false">IF(H184&lt;&gt;"",IF(B184="","",IF(AND($B184='Determinazione classe'!$D$57,$C184='Determinazione classe'!$D$58,$D184='Determinazione classe'!$D$59,$E184='Determinazione classe'!$D$60,$F184='Determinazione classe'!$D$61,$G184='Determinazione classe'!$D$62),IF(COUNTIF(AL$3:AL183,$H184)=0,$H184,""),"")),"")</f>
        <v/>
      </c>
      <c r="AR184" s="1" t="n">
        <f aca="false">+AR183+1</f>
        <v>182</v>
      </c>
      <c r="AS184" s="978" t="str">
        <f aca="false">IFERROR(VLOOKUP(AR184,BC:BK,9,FALSE()),"")</f>
        <v/>
      </c>
      <c r="AT184" s="978" t="str">
        <f aca="false">IFERROR(VLOOKUP($O184,BD:BL,9,FALSE()),"")</f>
        <v/>
      </c>
      <c r="AU184" s="978" t="str">
        <f aca="false">IFERROR(VLOOKUP($O184,BE:BM,9,FALSE()),"")</f>
        <v/>
      </c>
      <c r="AV184" s="978" t="str">
        <f aca="false">IFERROR(VLOOKUP($O184,BF:BN,9,FALSE()),"")</f>
        <v/>
      </c>
      <c r="AW184" s="978" t="str">
        <f aca="false">IFERROR(VLOOKUP($O184,BG:BO,9,FALSE()),"")</f>
        <v/>
      </c>
      <c r="AX184" s="978" t="str">
        <f aca="false">IFERROR(VLOOKUP($O184,BH:BP,9,FALSE()),"")</f>
        <v/>
      </c>
      <c r="AY184" s="978" t="str">
        <f aca="false">IFERROR(VLOOKUP($O184,BI:BQ,9,FALSE()),"")</f>
        <v/>
      </c>
      <c r="BC184" s="1" t="str">
        <f aca="false">IF(BK184&lt;&gt;"",MAX(BC$3:BC183)+1,"")</f>
        <v/>
      </c>
      <c r="BD184" s="1" t="str">
        <f aca="false">IF(BL184&lt;&gt;"",MAX(BD$3:BD183)+1,"")</f>
        <v/>
      </c>
      <c r="BE184" s="1" t="str">
        <f aca="false">IF(BM184&lt;&gt;"",MAX(BE$3:BE183)+1,"")</f>
        <v/>
      </c>
      <c r="BF184" s="1" t="str">
        <f aca="false">IF(BN184&lt;&gt;"",MAX(BF$3:BF183)+1,"")</f>
        <v/>
      </c>
      <c r="BG184" s="1" t="str">
        <f aca="false">IF(BO184&lt;&gt;"",MAX(BG$3:BG183)+1,"")</f>
        <v/>
      </c>
      <c r="BH184" s="1" t="str">
        <f aca="false">IF(BP184&lt;&gt;"",MAX(BH$3:BH183)+1,"")</f>
        <v/>
      </c>
      <c r="BI184" s="1" t="str">
        <f aca="false">IF(BQ184&lt;&gt;"",MAX(BI$3:BI183)+1,"")</f>
        <v/>
      </c>
      <c r="BK184" s="1" t="str">
        <f aca="false">IF(B184&lt;&gt;"",IF(COUNTIF(BK$3:BK183,B184)&gt;0,"",B184),"")</f>
        <v/>
      </c>
      <c r="BL184" s="1" t="str">
        <f aca="false">IF(C184&lt;&gt;"",IF(COUNTIF(BL$3:BL183,C184)&gt;0,"",C184),"")</f>
        <v/>
      </c>
      <c r="BM184" s="1" t="str">
        <f aca="false">IF(D184&lt;&gt;"",IF(COUNTIF(BM$3:BM183,D184)&gt;0,"",D184),"")</f>
        <v/>
      </c>
      <c r="BN184" s="1" t="str">
        <f aca="false">IF(E184&lt;&gt;"",IF(COUNTIF(BN$3:BN183,E184)&gt;0,"",E184),"")</f>
        <v/>
      </c>
      <c r="BO184" s="1" t="str">
        <f aca="false">IF(F184&lt;&gt;"",IF(COUNTIF(BO$3:BO183,F184)&gt;0,"",F184),"")</f>
        <v/>
      </c>
      <c r="BP184" s="1" t="str">
        <f aca="false">IF(G184&lt;&gt;"",IF(COUNTIF(BP$3:BP183,G184)&gt;0,"",G184),"")</f>
        <v/>
      </c>
      <c r="BQ184" s="1" t="str">
        <f aca="false">IF(H184&lt;&gt;"",IF(COUNTIF(BQ$3:BQ183,H184)&gt;0,"",H184),"")</f>
        <v/>
      </c>
    </row>
    <row r="185" customFormat="false" ht="12.75" hidden="false" customHeight="false" outlineLevel="0" collapsed="false">
      <c r="A185" s="1017" t="str">
        <f aca="false">CONCATENATE(B185,C185,D185,E185,F185,G185,H185)</f>
        <v/>
      </c>
      <c r="B185" s="1001"/>
      <c r="C185" s="1001"/>
      <c r="D185" s="1001"/>
      <c r="E185" s="1001"/>
      <c r="F185" s="1001"/>
      <c r="G185" s="1001"/>
      <c r="H185" s="1001"/>
      <c r="I185" s="1020"/>
      <c r="J185" s="1021"/>
      <c r="K185" s="1021"/>
      <c r="L185" s="1023"/>
      <c r="M185" s="1024"/>
      <c r="O185" s="1" t="n">
        <f aca="false">+O184+1</f>
        <v>183</v>
      </c>
      <c r="P185" s="978" t="str">
        <f aca="false">IFERROR(VLOOKUP(O184,X:AF,9,FALSE()),"")</f>
        <v/>
      </c>
      <c r="Q185" s="978" t="str">
        <f aca="false">IFERROR(VLOOKUP(O185,Y:AG,9,FALSE()),"")</f>
        <v/>
      </c>
      <c r="R185" s="978" t="str">
        <f aca="false">IFERROR(VLOOKUP(O185,Z:AH,9,FALSE()),"")</f>
        <v/>
      </c>
      <c r="S185" s="978" t="str">
        <f aca="false">IFERROR(VLOOKUP($O185,AA:AI,9,FALSE()),"")</f>
        <v/>
      </c>
      <c r="T185" s="978" t="str">
        <f aca="false">IFERROR(VLOOKUP($O185,AB:AJ,9,FALSE()),"")</f>
        <v/>
      </c>
      <c r="U185" s="978" t="str">
        <f aca="false">IFERROR(VLOOKUP($O185,AC:AK,9,FALSE()),"")</f>
        <v/>
      </c>
      <c r="V185" s="978" t="str">
        <f aca="false">IFERROR(VLOOKUP($O185,AD:AL,9,FALSE()),"")</f>
        <v/>
      </c>
      <c r="X185" s="1" t="str">
        <f aca="false">IF(AF185&lt;&gt;"",MAX(X$3:X184)+1,"")</f>
        <v/>
      </c>
      <c r="Y185" s="1" t="str">
        <f aca="false">IF(AG185&lt;&gt;"",MAX(Y$3:Y184)+1,"")</f>
        <v/>
      </c>
      <c r="Z185" s="1" t="str">
        <f aca="false">IF(AH185&lt;&gt;"",MAX(Z$3:Z184)+1,"")</f>
        <v/>
      </c>
      <c r="AA185" s="1" t="str">
        <f aca="false">IF(AI185&lt;&gt;"",MAX(AA$3:AA184)+1,"")</f>
        <v/>
      </c>
      <c r="AB185" s="1" t="str">
        <f aca="false">IF(AJ185&lt;&gt;"",MAX(AB$3:AB184)+1,"")</f>
        <v/>
      </c>
      <c r="AC185" s="1" t="str">
        <f aca="false">IF(AK185&lt;&gt;"",MAX(AC$3:AC184)+1,"")</f>
        <v/>
      </c>
      <c r="AD185" s="1" t="str">
        <f aca="false">IF(AL185&lt;&gt;"",MAX(AD$3:AD184)+1,"")</f>
        <v/>
      </c>
      <c r="AF185" s="1" t="str">
        <f aca="false">IF(B185="","",IF(COUNTIF(AF$3:$AI184,B185)=0,B185,""))</f>
        <v/>
      </c>
      <c r="AG185" s="1" t="str">
        <f aca="false">IF(C185&lt;&gt;"",IF(B185="","",IF($B185='Determinazione classe'!$D$57,IF(COUNTIF(AG$3:$AG184,$C185)=0,$C185,""),"")),"")</f>
        <v/>
      </c>
      <c r="AH185" s="1" t="str">
        <f aca="false">IF(D185&lt;&gt;"",IF(B185="","",IF(AND($B185='Determinazione classe'!$D$57,$C185='Determinazione classe'!$D$58),IF(COUNTIF(AH$3:AH184,$D185)=0,$D185,""),"")),"")</f>
        <v/>
      </c>
      <c r="AI185" s="1" t="str">
        <f aca="false">IF(E185&lt;&gt;"",IF(B185="","",IF(AND($B185='Determinazione classe'!$D$57,$C185='Determinazione classe'!$D$58,$D185='Determinazione classe'!$D$59),IF(COUNTIF(AI$3:AI184,$E185)=0,$E185,""),"")),"")</f>
        <v/>
      </c>
      <c r="AJ185" s="1" t="str">
        <f aca="false">IF(F185&lt;&gt;"",IF(B185="","",IF(AND($B185='Determinazione classe'!$D$57,$C185='Determinazione classe'!$D$58,$D185='Determinazione classe'!$D$59,$E185='Determinazione classe'!$D$60),IF(COUNTIF(AJ$3:AJ184,$F185)=0,$F185,""),"")),"")</f>
        <v/>
      </c>
      <c r="AK185" s="1" t="str">
        <f aca="false">IF(G185&lt;&gt;"",IF(B185="","",IF(AND($B185='Determinazione classe'!$D$57,$C185='Determinazione classe'!$D$58,$D185='Determinazione classe'!$D$59,$E185='Determinazione classe'!$D$60,$F185='Determinazione classe'!$D$61),IF(COUNTIF(AK$3:AK184,$G185)=0,$G185,""),"")),"")</f>
        <v/>
      </c>
      <c r="AL185" s="1" t="str">
        <f aca="false">IF(H185&lt;&gt;"",IF(B185="","",IF(AND($B185='Determinazione classe'!$D$57,$C185='Determinazione classe'!$D$58,$D185='Determinazione classe'!$D$59,$E185='Determinazione classe'!$D$60,$F185='Determinazione classe'!$D$61,$G185='Determinazione classe'!$D$62),IF(COUNTIF(AL$3:AL184,$H185)=0,$H185,""),"")),"")</f>
        <v/>
      </c>
      <c r="AR185" s="1" t="n">
        <f aca="false">+AR184+1</f>
        <v>183</v>
      </c>
      <c r="AS185" s="978" t="str">
        <f aca="false">IFERROR(VLOOKUP(AR185,BC:BK,9,FALSE()),"")</f>
        <v/>
      </c>
      <c r="AT185" s="978" t="str">
        <f aca="false">IFERROR(VLOOKUP($O185,BD:BL,9,FALSE()),"")</f>
        <v/>
      </c>
      <c r="AU185" s="978" t="str">
        <f aca="false">IFERROR(VLOOKUP($O185,BE:BM,9,FALSE()),"")</f>
        <v/>
      </c>
      <c r="AV185" s="978" t="str">
        <f aca="false">IFERROR(VLOOKUP($O185,BF:BN,9,FALSE()),"")</f>
        <v/>
      </c>
      <c r="AW185" s="978" t="str">
        <f aca="false">IFERROR(VLOOKUP($O185,BG:BO,9,FALSE()),"")</f>
        <v/>
      </c>
      <c r="AX185" s="978" t="str">
        <f aca="false">IFERROR(VLOOKUP($O185,BH:BP,9,FALSE()),"")</f>
        <v/>
      </c>
      <c r="AY185" s="978" t="str">
        <f aca="false">IFERROR(VLOOKUP($O185,BI:BQ,9,FALSE()),"")</f>
        <v/>
      </c>
      <c r="BC185" s="1" t="str">
        <f aca="false">IF(BK185&lt;&gt;"",MAX(BC$3:BC184)+1,"")</f>
        <v/>
      </c>
      <c r="BD185" s="1" t="str">
        <f aca="false">IF(BL185&lt;&gt;"",MAX(BD$3:BD184)+1,"")</f>
        <v/>
      </c>
      <c r="BE185" s="1" t="str">
        <f aca="false">IF(BM185&lt;&gt;"",MAX(BE$3:BE184)+1,"")</f>
        <v/>
      </c>
      <c r="BF185" s="1" t="str">
        <f aca="false">IF(BN185&lt;&gt;"",MAX(BF$3:BF184)+1,"")</f>
        <v/>
      </c>
      <c r="BG185" s="1" t="str">
        <f aca="false">IF(BO185&lt;&gt;"",MAX(BG$3:BG184)+1,"")</f>
        <v/>
      </c>
      <c r="BH185" s="1" t="str">
        <f aca="false">IF(BP185&lt;&gt;"",MAX(BH$3:BH184)+1,"")</f>
        <v/>
      </c>
      <c r="BI185" s="1" t="str">
        <f aca="false">IF(BQ185&lt;&gt;"",MAX(BI$3:BI184)+1,"")</f>
        <v/>
      </c>
      <c r="BK185" s="1" t="str">
        <f aca="false">IF(B185&lt;&gt;"",IF(COUNTIF(BK$3:BK184,B185)&gt;0,"",B185),"")</f>
        <v/>
      </c>
      <c r="BL185" s="1" t="str">
        <f aca="false">IF(C185&lt;&gt;"",IF(COUNTIF(BL$3:BL184,C185)&gt;0,"",C185),"")</f>
        <v/>
      </c>
      <c r="BM185" s="1" t="str">
        <f aca="false">IF(D185&lt;&gt;"",IF(COUNTIF(BM$3:BM184,D185)&gt;0,"",D185),"")</f>
        <v/>
      </c>
      <c r="BN185" s="1" t="str">
        <f aca="false">IF(E185&lt;&gt;"",IF(COUNTIF(BN$3:BN184,E185)&gt;0,"",E185),"")</f>
        <v/>
      </c>
      <c r="BO185" s="1" t="str">
        <f aca="false">IF(F185&lt;&gt;"",IF(COUNTIF(BO$3:BO184,F185)&gt;0,"",F185),"")</f>
        <v/>
      </c>
      <c r="BP185" s="1" t="str">
        <f aca="false">IF(G185&lt;&gt;"",IF(COUNTIF(BP$3:BP184,G185)&gt;0,"",G185),"")</f>
        <v/>
      </c>
      <c r="BQ185" s="1" t="str">
        <f aca="false">IF(H185&lt;&gt;"",IF(COUNTIF(BQ$3:BQ184,H185)&gt;0,"",H185),"")</f>
        <v/>
      </c>
    </row>
    <row r="186" customFormat="false" ht="12.75" hidden="false" customHeight="false" outlineLevel="0" collapsed="false">
      <c r="A186" s="1017" t="str">
        <f aca="false">CONCATENATE(B186,C186,D186,E186,F186,G186,H186)</f>
        <v/>
      </c>
      <c r="B186" s="1001"/>
      <c r="C186" s="1001"/>
      <c r="D186" s="1001"/>
      <c r="E186" s="1001"/>
      <c r="F186" s="1001"/>
      <c r="G186" s="1001"/>
      <c r="H186" s="1001"/>
      <c r="I186" s="1020"/>
      <c r="J186" s="1021"/>
      <c r="K186" s="1021"/>
      <c r="L186" s="1023"/>
      <c r="M186" s="1024"/>
      <c r="O186" s="1" t="n">
        <f aca="false">+O185+1</f>
        <v>184</v>
      </c>
      <c r="P186" s="978" t="str">
        <f aca="false">IFERROR(VLOOKUP(O185,X:AF,9,FALSE()),"")</f>
        <v/>
      </c>
      <c r="Q186" s="978" t="str">
        <f aca="false">IFERROR(VLOOKUP(O186,Y:AG,9,FALSE()),"")</f>
        <v/>
      </c>
      <c r="R186" s="978" t="str">
        <f aca="false">IFERROR(VLOOKUP(O186,Z:AH,9,FALSE()),"")</f>
        <v/>
      </c>
      <c r="S186" s="978" t="str">
        <f aca="false">IFERROR(VLOOKUP($O186,AA:AI,9,FALSE()),"")</f>
        <v/>
      </c>
      <c r="T186" s="978" t="str">
        <f aca="false">IFERROR(VLOOKUP($O186,AB:AJ,9,FALSE()),"")</f>
        <v/>
      </c>
      <c r="U186" s="978" t="str">
        <f aca="false">IFERROR(VLOOKUP($O186,AC:AK,9,FALSE()),"")</f>
        <v/>
      </c>
      <c r="V186" s="978" t="str">
        <f aca="false">IFERROR(VLOOKUP($O186,AD:AL,9,FALSE()),"")</f>
        <v/>
      </c>
      <c r="X186" s="1" t="str">
        <f aca="false">IF(AF186&lt;&gt;"",MAX(X$3:X185)+1,"")</f>
        <v/>
      </c>
      <c r="Y186" s="1" t="str">
        <f aca="false">IF(AG186&lt;&gt;"",MAX(Y$3:Y185)+1,"")</f>
        <v/>
      </c>
      <c r="Z186" s="1" t="str">
        <f aca="false">IF(AH186&lt;&gt;"",MAX(Z$3:Z185)+1,"")</f>
        <v/>
      </c>
      <c r="AA186" s="1" t="str">
        <f aca="false">IF(AI186&lt;&gt;"",MAX(AA$3:AA185)+1,"")</f>
        <v/>
      </c>
      <c r="AB186" s="1" t="str">
        <f aca="false">IF(AJ186&lt;&gt;"",MAX(AB$3:AB185)+1,"")</f>
        <v/>
      </c>
      <c r="AC186" s="1" t="str">
        <f aca="false">IF(AK186&lt;&gt;"",MAX(AC$3:AC185)+1,"")</f>
        <v/>
      </c>
      <c r="AD186" s="1" t="str">
        <f aca="false">IF(AL186&lt;&gt;"",MAX(AD$3:AD185)+1,"")</f>
        <v/>
      </c>
      <c r="AF186" s="1" t="str">
        <f aca="false">IF(B186="","",IF(COUNTIF(AF$3:$AI185,B186)=0,B186,""))</f>
        <v/>
      </c>
      <c r="AG186" s="1" t="str">
        <f aca="false">IF(C186&lt;&gt;"",IF(B186="","",IF($B186='Determinazione classe'!$D$57,IF(COUNTIF(AG$3:$AG185,$C186)=0,$C186,""),"")),"")</f>
        <v/>
      </c>
      <c r="AH186" s="1" t="str">
        <f aca="false">IF(D186&lt;&gt;"",IF(B186="","",IF(AND($B186='Determinazione classe'!$D$57,$C186='Determinazione classe'!$D$58),IF(COUNTIF(AH$3:AH185,$D186)=0,$D186,""),"")),"")</f>
        <v/>
      </c>
      <c r="AI186" s="1" t="str">
        <f aca="false">IF(E186&lt;&gt;"",IF(B186="","",IF(AND($B186='Determinazione classe'!$D$57,$C186='Determinazione classe'!$D$58,$D186='Determinazione classe'!$D$59),IF(COUNTIF(AI$3:AI185,$E186)=0,$E186,""),"")),"")</f>
        <v/>
      </c>
      <c r="AJ186" s="1" t="str">
        <f aca="false">IF(F186&lt;&gt;"",IF(B186="","",IF(AND($B186='Determinazione classe'!$D$57,$C186='Determinazione classe'!$D$58,$D186='Determinazione classe'!$D$59,$E186='Determinazione classe'!$D$60),IF(COUNTIF(AJ$3:AJ185,$F186)=0,$F186,""),"")),"")</f>
        <v/>
      </c>
      <c r="AK186" s="1" t="str">
        <f aca="false">IF(G186&lt;&gt;"",IF(B186="","",IF(AND($B186='Determinazione classe'!$D$57,$C186='Determinazione classe'!$D$58,$D186='Determinazione classe'!$D$59,$E186='Determinazione classe'!$D$60,$F186='Determinazione classe'!$D$61),IF(COUNTIF(AK$3:AK185,$G186)=0,$G186,""),"")),"")</f>
        <v/>
      </c>
      <c r="AL186" s="1" t="str">
        <f aca="false">IF(H186&lt;&gt;"",IF(B186="","",IF(AND($B186='Determinazione classe'!$D$57,$C186='Determinazione classe'!$D$58,$D186='Determinazione classe'!$D$59,$E186='Determinazione classe'!$D$60,$F186='Determinazione classe'!$D$61,$G186='Determinazione classe'!$D$62),IF(COUNTIF(AL$3:AL185,$H186)=0,$H186,""),"")),"")</f>
        <v/>
      </c>
      <c r="AR186" s="1" t="n">
        <f aca="false">+AR185+1</f>
        <v>184</v>
      </c>
      <c r="AS186" s="978" t="str">
        <f aca="false">IFERROR(VLOOKUP(AR186,BC:BK,9,FALSE()),"")</f>
        <v/>
      </c>
      <c r="AT186" s="978" t="str">
        <f aca="false">IFERROR(VLOOKUP($O186,BD:BL,9,FALSE()),"")</f>
        <v/>
      </c>
      <c r="AU186" s="978" t="str">
        <f aca="false">IFERROR(VLOOKUP($O186,BE:BM,9,FALSE()),"")</f>
        <v/>
      </c>
      <c r="AV186" s="978" t="str">
        <f aca="false">IFERROR(VLOOKUP($O186,BF:BN,9,FALSE()),"")</f>
        <v/>
      </c>
      <c r="AW186" s="978" t="str">
        <f aca="false">IFERROR(VLOOKUP($O186,BG:BO,9,FALSE()),"")</f>
        <v/>
      </c>
      <c r="AX186" s="978" t="str">
        <f aca="false">IFERROR(VLOOKUP($O186,BH:BP,9,FALSE()),"")</f>
        <v/>
      </c>
      <c r="AY186" s="978" t="str">
        <f aca="false">IFERROR(VLOOKUP($O186,BI:BQ,9,FALSE()),"")</f>
        <v/>
      </c>
      <c r="BC186" s="1" t="str">
        <f aca="false">IF(BK186&lt;&gt;"",MAX(BC$3:BC185)+1,"")</f>
        <v/>
      </c>
      <c r="BD186" s="1" t="str">
        <f aca="false">IF(BL186&lt;&gt;"",MAX(BD$3:BD185)+1,"")</f>
        <v/>
      </c>
      <c r="BE186" s="1" t="str">
        <f aca="false">IF(BM186&lt;&gt;"",MAX(BE$3:BE185)+1,"")</f>
        <v/>
      </c>
      <c r="BF186" s="1" t="str">
        <f aca="false">IF(BN186&lt;&gt;"",MAX(BF$3:BF185)+1,"")</f>
        <v/>
      </c>
      <c r="BG186" s="1" t="str">
        <f aca="false">IF(BO186&lt;&gt;"",MAX(BG$3:BG185)+1,"")</f>
        <v/>
      </c>
      <c r="BH186" s="1" t="str">
        <f aca="false">IF(BP186&lt;&gt;"",MAX(BH$3:BH185)+1,"")</f>
        <v/>
      </c>
      <c r="BI186" s="1" t="str">
        <f aca="false">IF(BQ186&lt;&gt;"",MAX(BI$3:BI185)+1,"")</f>
        <v/>
      </c>
      <c r="BK186" s="1" t="str">
        <f aca="false">IF(B186&lt;&gt;"",IF(COUNTIF(BK$3:BK185,B186)&gt;0,"",B186),"")</f>
        <v/>
      </c>
      <c r="BL186" s="1" t="str">
        <f aca="false">IF(C186&lt;&gt;"",IF(COUNTIF(BL$3:BL185,C186)&gt;0,"",C186),"")</f>
        <v/>
      </c>
      <c r="BM186" s="1" t="str">
        <f aca="false">IF(D186&lt;&gt;"",IF(COUNTIF(BM$3:BM185,D186)&gt;0,"",D186),"")</f>
        <v/>
      </c>
      <c r="BN186" s="1" t="str">
        <f aca="false">IF(E186&lt;&gt;"",IF(COUNTIF(BN$3:BN185,E186)&gt;0,"",E186),"")</f>
        <v/>
      </c>
      <c r="BO186" s="1" t="str">
        <f aca="false">IF(F186&lt;&gt;"",IF(COUNTIF(BO$3:BO185,F186)&gt;0,"",F186),"")</f>
        <v/>
      </c>
      <c r="BP186" s="1" t="str">
        <f aca="false">IF(G186&lt;&gt;"",IF(COUNTIF(BP$3:BP185,G186)&gt;0,"",G186),"")</f>
        <v/>
      </c>
      <c r="BQ186" s="1" t="str">
        <f aca="false">IF(H186&lt;&gt;"",IF(COUNTIF(BQ$3:BQ185,H186)&gt;0,"",H186),"")</f>
        <v/>
      </c>
    </row>
    <row r="187" customFormat="false" ht="12.75" hidden="false" customHeight="false" outlineLevel="0" collapsed="false">
      <c r="A187" s="1017" t="str">
        <f aca="false">CONCATENATE(B187,C187,D187,E187,F187,G187,H187)</f>
        <v/>
      </c>
      <c r="B187" s="1001"/>
      <c r="C187" s="1001"/>
      <c r="D187" s="1001"/>
      <c r="E187" s="1001"/>
      <c r="F187" s="1001"/>
      <c r="G187" s="1001"/>
      <c r="H187" s="1001"/>
      <c r="I187" s="1020"/>
      <c r="J187" s="1021"/>
      <c r="K187" s="1021"/>
      <c r="L187" s="1023"/>
      <c r="M187" s="1024"/>
      <c r="O187" s="1" t="n">
        <f aca="false">+O186+1</f>
        <v>185</v>
      </c>
      <c r="P187" s="978" t="str">
        <f aca="false">IFERROR(VLOOKUP(O186,X:AF,9,FALSE()),"")</f>
        <v/>
      </c>
      <c r="Q187" s="978" t="str">
        <f aca="false">IFERROR(VLOOKUP(O187,Y:AG,9,FALSE()),"")</f>
        <v/>
      </c>
      <c r="R187" s="978" t="str">
        <f aca="false">IFERROR(VLOOKUP(O187,Z:AH,9,FALSE()),"")</f>
        <v/>
      </c>
      <c r="S187" s="978" t="str">
        <f aca="false">IFERROR(VLOOKUP($O187,AA:AI,9,FALSE()),"")</f>
        <v/>
      </c>
      <c r="T187" s="978" t="str">
        <f aca="false">IFERROR(VLOOKUP($O187,AB:AJ,9,FALSE()),"")</f>
        <v/>
      </c>
      <c r="U187" s="978" t="str">
        <f aca="false">IFERROR(VLOOKUP($O187,AC:AK,9,FALSE()),"")</f>
        <v/>
      </c>
      <c r="V187" s="978" t="str">
        <f aca="false">IFERROR(VLOOKUP($O187,AD:AL,9,FALSE()),"")</f>
        <v/>
      </c>
      <c r="X187" s="1" t="str">
        <f aca="false">IF(AF187&lt;&gt;"",MAX(X$3:X186)+1,"")</f>
        <v/>
      </c>
      <c r="Y187" s="1" t="str">
        <f aca="false">IF(AG187&lt;&gt;"",MAX(Y$3:Y186)+1,"")</f>
        <v/>
      </c>
      <c r="Z187" s="1" t="str">
        <f aca="false">IF(AH187&lt;&gt;"",MAX(Z$3:Z186)+1,"")</f>
        <v/>
      </c>
      <c r="AA187" s="1" t="str">
        <f aca="false">IF(AI187&lt;&gt;"",MAX(AA$3:AA186)+1,"")</f>
        <v/>
      </c>
      <c r="AB187" s="1" t="str">
        <f aca="false">IF(AJ187&lt;&gt;"",MAX(AB$3:AB186)+1,"")</f>
        <v/>
      </c>
      <c r="AC187" s="1" t="str">
        <f aca="false">IF(AK187&lt;&gt;"",MAX(AC$3:AC186)+1,"")</f>
        <v/>
      </c>
      <c r="AD187" s="1" t="str">
        <f aca="false">IF(AL187&lt;&gt;"",MAX(AD$3:AD186)+1,"")</f>
        <v/>
      </c>
      <c r="AF187" s="1" t="str">
        <f aca="false">IF(B187="","",IF(COUNTIF(AF$3:$AI186,B187)=0,B187,""))</f>
        <v/>
      </c>
      <c r="AG187" s="1" t="str">
        <f aca="false">IF(C187&lt;&gt;"",IF(B187="","",IF($B187='Determinazione classe'!$D$57,IF(COUNTIF(AG$3:$AG186,$C187)=0,$C187,""),"")),"")</f>
        <v/>
      </c>
      <c r="AH187" s="1" t="str">
        <f aca="false">IF(D187&lt;&gt;"",IF(B187="","",IF(AND($B187='Determinazione classe'!$D$57,$C187='Determinazione classe'!$D$58),IF(COUNTIF(AH$3:AH186,$D187)=0,$D187,""),"")),"")</f>
        <v/>
      </c>
      <c r="AI187" s="1" t="str">
        <f aca="false">IF(E187&lt;&gt;"",IF(B187="","",IF(AND($B187='Determinazione classe'!$D$57,$C187='Determinazione classe'!$D$58,$D187='Determinazione classe'!$D$59),IF(COUNTIF(AI$3:AI186,$E187)=0,$E187,""),"")),"")</f>
        <v/>
      </c>
      <c r="AJ187" s="1" t="str">
        <f aca="false">IF(F187&lt;&gt;"",IF(B187="","",IF(AND($B187='Determinazione classe'!$D$57,$C187='Determinazione classe'!$D$58,$D187='Determinazione classe'!$D$59,$E187='Determinazione classe'!$D$60),IF(COUNTIF(AJ$3:AJ186,$F187)=0,$F187,""),"")),"")</f>
        <v/>
      </c>
      <c r="AK187" s="1" t="str">
        <f aca="false">IF(G187&lt;&gt;"",IF(B187="","",IF(AND($B187='Determinazione classe'!$D$57,$C187='Determinazione classe'!$D$58,$D187='Determinazione classe'!$D$59,$E187='Determinazione classe'!$D$60,$F187='Determinazione classe'!$D$61),IF(COUNTIF(AK$3:AK186,$G187)=0,$G187,""),"")),"")</f>
        <v/>
      </c>
      <c r="AL187" s="1" t="str">
        <f aca="false">IF(H187&lt;&gt;"",IF(B187="","",IF(AND($B187='Determinazione classe'!$D$57,$C187='Determinazione classe'!$D$58,$D187='Determinazione classe'!$D$59,$E187='Determinazione classe'!$D$60,$F187='Determinazione classe'!$D$61,$G187='Determinazione classe'!$D$62),IF(COUNTIF(AL$3:AL186,$H187)=0,$H187,""),"")),"")</f>
        <v/>
      </c>
      <c r="AR187" s="1" t="n">
        <f aca="false">+AR186+1</f>
        <v>185</v>
      </c>
      <c r="AS187" s="978" t="str">
        <f aca="false">IFERROR(VLOOKUP(AR187,BC:BK,9,FALSE()),"")</f>
        <v/>
      </c>
      <c r="AT187" s="978" t="str">
        <f aca="false">IFERROR(VLOOKUP($O187,BD:BL,9,FALSE()),"")</f>
        <v/>
      </c>
      <c r="AU187" s="978" t="str">
        <f aca="false">IFERROR(VLOOKUP($O187,BE:BM,9,FALSE()),"")</f>
        <v/>
      </c>
      <c r="AV187" s="978" t="str">
        <f aca="false">IFERROR(VLOOKUP($O187,BF:BN,9,FALSE()),"")</f>
        <v/>
      </c>
      <c r="AW187" s="978" t="str">
        <f aca="false">IFERROR(VLOOKUP($O187,BG:BO,9,FALSE()),"")</f>
        <v/>
      </c>
      <c r="AX187" s="978" t="str">
        <f aca="false">IFERROR(VLOOKUP($O187,BH:BP,9,FALSE()),"")</f>
        <v/>
      </c>
      <c r="AY187" s="978" t="str">
        <f aca="false">IFERROR(VLOOKUP($O187,BI:BQ,9,FALSE()),"")</f>
        <v/>
      </c>
      <c r="BC187" s="1" t="str">
        <f aca="false">IF(BK187&lt;&gt;"",MAX(BC$3:BC186)+1,"")</f>
        <v/>
      </c>
      <c r="BD187" s="1" t="str">
        <f aca="false">IF(BL187&lt;&gt;"",MAX(BD$3:BD186)+1,"")</f>
        <v/>
      </c>
      <c r="BE187" s="1" t="str">
        <f aca="false">IF(BM187&lt;&gt;"",MAX(BE$3:BE186)+1,"")</f>
        <v/>
      </c>
      <c r="BF187" s="1" t="str">
        <f aca="false">IF(BN187&lt;&gt;"",MAX(BF$3:BF186)+1,"")</f>
        <v/>
      </c>
      <c r="BG187" s="1" t="str">
        <f aca="false">IF(BO187&lt;&gt;"",MAX(BG$3:BG186)+1,"")</f>
        <v/>
      </c>
      <c r="BH187" s="1" t="str">
        <f aca="false">IF(BP187&lt;&gt;"",MAX(BH$3:BH186)+1,"")</f>
        <v/>
      </c>
      <c r="BI187" s="1" t="str">
        <f aca="false">IF(BQ187&lt;&gt;"",MAX(BI$3:BI186)+1,"")</f>
        <v/>
      </c>
      <c r="BK187" s="1" t="str">
        <f aca="false">IF(B187&lt;&gt;"",IF(COUNTIF(BK$3:BK186,B187)&gt;0,"",B187),"")</f>
        <v/>
      </c>
      <c r="BL187" s="1" t="str">
        <f aca="false">IF(C187&lt;&gt;"",IF(COUNTIF(BL$3:BL186,C187)&gt;0,"",C187),"")</f>
        <v/>
      </c>
      <c r="BM187" s="1" t="str">
        <f aca="false">IF(D187&lt;&gt;"",IF(COUNTIF(BM$3:BM186,D187)&gt;0,"",D187),"")</f>
        <v/>
      </c>
      <c r="BN187" s="1" t="str">
        <f aca="false">IF(E187&lt;&gt;"",IF(COUNTIF(BN$3:BN186,E187)&gt;0,"",E187),"")</f>
        <v/>
      </c>
      <c r="BO187" s="1" t="str">
        <f aca="false">IF(F187&lt;&gt;"",IF(COUNTIF(BO$3:BO186,F187)&gt;0,"",F187),"")</f>
        <v/>
      </c>
      <c r="BP187" s="1" t="str">
        <f aca="false">IF(G187&lt;&gt;"",IF(COUNTIF(BP$3:BP186,G187)&gt;0,"",G187),"")</f>
        <v/>
      </c>
      <c r="BQ187" s="1" t="str">
        <f aca="false">IF(H187&lt;&gt;"",IF(COUNTIF(BQ$3:BQ186,H187)&gt;0,"",H187),"")</f>
        <v/>
      </c>
    </row>
    <row r="188" customFormat="false" ht="12.75" hidden="false" customHeight="false" outlineLevel="0" collapsed="false">
      <c r="A188" s="1017" t="str">
        <f aca="false">CONCATENATE(B188,C188,D188,E188,F188,G188,H188)</f>
        <v/>
      </c>
      <c r="B188" s="1001"/>
      <c r="C188" s="1001"/>
      <c r="D188" s="1001"/>
      <c r="E188" s="1001"/>
      <c r="F188" s="1001"/>
      <c r="G188" s="1001"/>
      <c r="H188" s="1001"/>
      <c r="I188" s="1020"/>
      <c r="J188" s="1021"/>
      <c r="K188" s="1021"/>
      <c r="L188" s="1023"/>
      <c r="M188" s="1024"/>
      <c r="O188" s="1" t="n">
        <f aca="false">+O187+1</f>
        <v>186</v>
      </c>
      <c r="P188" s="978" t="str">
        <f aca="false">IFERROR(VLOOKUP(O187,X:AF,9,FALSE()),"")</f>
        <v/>
      </c>
      <c r="Q188" s="978" t="str">
        <f aca="false">IFERROR(VLOOKUP(O188,Y:AG,9,FALSE()),"")</f>
        <v/>
      </c>
      <c r="R188" s="978" t="str">
        <f aca="false">IFERROR(VLOOKUP(O188,Z:AH,9,FALSE()),"")</f>
        <v/>
      </c>
      <c r="S188" s="978" t="str">
        <f aca="false">IFERROR(VLOOKUP($O188,AA:AI,9,FALSE()),"")</f>
        <v/>
      </c>
      <c r="T188" s="978" t="str">
        <f aca="false">IFERROR(VLOOKUP($O188,AB:AJ,9,FALSE()),"")</f>
        <v/>
      </c>
      <c r="U188" s="978" t="str">
        <f aca="false">IFERROR(VLOOKUP($O188,AC:AK,9,FALSE()),"")</f>
        <v/>
      </c>
      <c r="V188" s="978" t="str">
        <f aca="false">IFERROR(VLOOKUP($O188,AD:AL,9,FALSE()),"")</f>
        <v/>
      </c>
      <c r="X188" s="1" t="str">
        <f aca="false">IF(AF188&lt;&gt;"",MAX(X$3:X187)+1,"")</f>
        <v/>
      </c>
      <c r="Y188" s="1" t="str">
        <f aca="false">IF(AG188&lt;&gt;"",MAX(Y$3:Y187)+1,"")</f>
        <v/>
      </c>
      <c r="Z188" s="1" t="str">
        <f aca="false">IF(AH188&lt;&gt;"",MAX(Z$3:Z187)+1,"")</f>
        <v/>
      </c>
      <c r="AA188" s="1" t="str">
        <f aca="false">IF(AI188&lt;&gt;"",MAX(AA$3:AA187)+1,"")</f>
        <v/>
      </c>
      <c r="AB188" s="1" t="str">
        <f aca="false">IF(AJ188&lt;&gt;"",MAX(AB$3:AB187)+1,"")</f>
        <v/>
      </c>
      <c r="AC188" s="1" t="str">
        <f aca="false">IF(AK188&lt;&gt;"",MAX(AC$3:AC187)+1,"")</f>
        <v/>
      </c>
      <c r="AD188" s="1" t="str">
        <f aca="false">IF(AL188&lt;&gt;"",MAX(AD$3:AD187)+1,"")</f>
        <v/>
      </c>
      <c r="AF188" s="1" t="str">
        <f aca="false">IF(B188="","",IF(COUNTIF(AF$3:$AI187,B188)=0,B188,""))</f>
        <v/>
      </c>
      <c r="AG188" s="1" t="str">
        <f aca="false">IF(C188&lt;&gt;"",IF(B188="","",IF($B188='Determinazione classe'!$D$57,IF(COUNTIF(AG$3:$AG187,$C188)=0,$C188,""),"")),"")</f>
        <v/>
      </c>
      <c r="AH188" s="1" t="str">
        <f aca="false">IF(D188&lt;&gt;"",IF(B188="","",IF(AND($B188='Determinazione classe'!$D$57,$C188='Determinazione classe'!$D$58),IF(COUNTIF(AH$3:AH187,$D188)=0,$D188,""),"")),"")</f>
        <v/>
      </c>
      <c r="AI188" s="1" t="str">
        <f aca="false">IF(E188&lt;&gt;"",IF(B188="","",IF(AND($B188='Determinazione classe'!$D$57,$C188='Determinazione classe'!$D$58,$D188='Determinazione classe'!$D$59),IF(COUNTIF(AI$3:AI187,$E188)=0,$E188,""),"")),"")</f>
        <v/>
      </c>
      <c r="AJ188" s="1" t="str">
        <f aca="false">IF(F188&lt;&gt;"",IF(B188="","",IF(AND($B188='Determinazione classe'!$D$57,$C188='Determinazione classe'!$D$58,$D188='Determinazione classe'!$D$59,$E188='Determinazione classe'!$D$60),IF(COUNTIF(AJ$3:AJ187,$F188)=0,$F188,""),"")),"")</f>
        <v/>
      </c>
      <c r="AK188" s="1" t="str">
        <f aca="false">IF(G188&lt;&gt;"",IF(B188="","",IF(AND($B188='Determinazione classe'!$D$57,$C188='Determinazione classe'!$D$58,$D188='Determinazione classe'!$D$59,$E188='Determinazione classe'!$D$60,$F188='Determinazione classe'!$D$61),IF(COUNTIF(AK$3:AK187,$G188)=0,$G188,""),"")),"")</f>
        <v/>
      </c>
      <c r="AL188" s="1" t="str">
        <f aca="false">IF(H188&lt;&gt;"",IF(B188="","",IF(AND($B188='Determinazione classe'!$D$57,$C188='Determinazione classe'!$D$58,$D188='Determinazione classe'!$D$59,$E188='Determinazione classe'!$D$60,$F188='Determinazione classe'!$D$61,$G188='Determinazione classe'!$D$62),IF(COUNTIF(AL$3:AL187,$H188)=0,$H188,""),"")),"")</f>
        <v/>
      </c>
      <c r="AR188" s="1" t="n">
        <f aca="false">+AR187+1</f>
        <v>186</v>
      </c>
      <c r="AS188" s="978" t="str">
        <f aca="false">IFERROR(VLOOKUP(AR188,BC:BK,9,FALSE()),"")</f>
        <v/>
      </c>
      <c r="AT188" s="978" t="str">
        <f aca="false">IFERROR(VLOOKUP($O188,BD:BL,9,FALSE()),"")</f>
        <v/>
      </c>
      <c r="AU188" s="978" t="str">
        <f aca="false">IFERROR(VLOOKUP($O188,BE:BM,9,FALSE()),"")</f>
        <v/>
      </c>
      <c r="AV188" s="978" t="str">
        <f aca="false">IFERROR(VLOOKUP($O188,BF:BN,9,FALSE()),"")</f>
        <v/>
      </c>
      <c r="AW188" s="978" t="str">
        <f aca="false">IFERROR(VLOOKUP($O188,BG:BO,9,FALSE()),"")</f>
        <v/>
      </c>
      <c r="AX188" s="978" t="str">
        <f aca="false">IFERROR(VLOOKUP($O188,BH:BP,9,FALSE()),"")</f>
        <v/>
      </c>
      <c r="AY188" s="978" t="str">
        <f aca="false">IFERROR(VLOOKUP($O188,BI:BQ,9,FALSE()),"")</f>
        <v/>
      </c>
      <c r="BC188" s="1" t="str">
        <f aca="false">IF(BK188&lt;&gt;"",MAX(BC$3:BC187)+1,"")</f>
        <v/>
      </c>
      <c r="BD188" s="1" t="str">
        <f aca="false">IF(BL188&lt;&gt;"",MAX(BD$3:BD187)+1,"")</f>
        <v/>
      </c>
      <c r="BE188" s="1" t="str">
        <f aca="false">IF(BM188&lt;&gt;"",MAX(BE$3:BE187)+1,"")</f>
        <v/>
      </c>
      <c r="BF188" s="1" t="str">
        <f aca="false">IF(BN188&lt;&gt;"",MAX(BF$3:BF187)+1,"")</f>
        <v/>
      </c>
      <c r="BG188" s="1" t="str">
        <f aca="false">IF(BO188&lt;&gt;"",MAX(BG$3:BG187)+1,"")</f>
        <v/>
      </c>
      <c r="BH188" s="1" t="str">
        <f aca="false">IF(BP188&lt;&gt;"",MAX(BH$3:BH187)+1,"")</f>
        <v/>
      </c>
      <c r="BI188" s="1" t="str">
        <f aca="false">IF(BQ188&lt;&gt;"",MAX(BI$3:BI187)+1,"")</f>
        <v/>
      </c>
      <c r="BK188" s="1" t="str">
        <f aca="false">IF(B188&lt;&gt;"",IF(COUNTIF(BK$3:BK187,B188)&gt;0,"",B188),"")</f>
        <v/>
      </c>
      <c r="BL188" s="1" t="str">
        <f aca="false">IF(C188&lt;&gt;"",IF(COUNTIF(BL$3:BL187,C188)&gt;0,"",C188),"")</f>
        <v/>
      </c>
      <c r="BM188" s="1" t="str">
        <f aca="false">IF(D188&lt;&gt;"",IF(COUNTIF(BM$3:BM187,D188)&gt;0,"",D188),"")</f>
        <v/>
      </c>
      <c r="BN188" s="1" t="str">
        <f aca="false">IF(E188&lt;&gt;"",IF(COUNTIF(BN$3:BN187,E188)&gt;0,"",E188),"")</f>
        <v/>
      </c>
      <c r="BO188" s="1" t="str">
        <f aca="false">IF(F188&lt;&gt;"",IF(COUNTIF(BO$3:BO187,F188)&gt;0,"",F188),"")</f>
        <v/>
      </c>
      <c r="BP188" s="1" t="str">
        <f aca="false">IF(G188&lt;&gt;"",IF(COUNTIF(BP$3:BP187,G188)&gt;0,"",G188),"")</f>
        <v/>
      </c>
      <c r="BQ188" s="1" t="str">
        <f aca="false">IF(H188&lt;&gt;"",IF(COUNTIF(BQ$3:BQ187,H188)&gt;0,"",H188),"")</f>
        <v/>
      </c>
    </row>
    <row r="189" customFormat="false" ht="12.75" hidden="false" customHeight="false" outlineLevel="0" collapsed="false">
      <c r="A189" s="1017" t="str">
        <f aca="false">CONCATENATE(B189,C189,D189,E189,F189,G189,H189)</f>
        <v/>
      </c>
      <c r="B189" s="1001"/>
      <c r="C189" s="1001"/>
      <c r="D189" s="1001"/>
      <c r="E189" s="1001"/>
      <c r="F189" s="1001"/>
      <c r="G189" s="1001"/>
      <c r="H189" s="1001"/>
      <c r="I189" s="1020"/>
      <c r="J189" s="1021"/>
      <c r="K189" s="1021"/>
      <c r="L189" s="1023"/>
      <c r="M189" s="1024"/>
      <c r="O189" s="1" t="n">
        <f aca="false">+O188+1</f>
        <v>187</v>
      </c>
      <c r="P189" s="978" t="str">
        <f aca="false">IFERROR(VLOOKUP(O188,X:AF,9,FALSE()),"")</f>
        <v/>
      </c>
      <c r="Q189" s="978" t="str">
        <f aca="false">IFERROR(VLOOKUP(O189,Y:AG,9,FALSE()),"")</f>
        <v/>
      </c>
      <c r="R189" s="978" t="str">
        <f aca="false">IFERROR(VLOOKUP(O189,Z:AH,9,FALSE()),"")</f>
        <v/>
      </c>
      <c r="S189" s="978" t="str">
        <f aca="false">IFERROR(VLOOKUP($O189,AA:AI,9,FALSE()),"")</f>
        <v/>
      </c>
      <c r="T189" s="978" t="str">
        <f aca="false">IFERROR(VLOOKUP($O189,AB:AJ,9,FALSE()),"")</f>
        <v/>
      </c>
      <c r="U189" s="978" t="str">
        <f aca="false">IFERROR(VLOOKUP($O189,AC:AK,9,FALSE()),"")</f>
        <v/>
      </c>
      <c r="V189" s="978" t="str">
        <f aca="false">IFERROR(VLOOKUP($O189,AD:AL,9,FALSE()),"")</f>
        <v/>
      </c>
      <c r="X189" s="1" t="str">
        <f aca="false">IF(AF189&lt;&gt;"",MAX(X$3:X188)+1,"")</f>
        <v/>
      </c>
      <c r="Y189" s="1" t="str">
        <f aca="false">IF(AG189&lt;&gt;"",MAX(Y$3:Y188)+1,"")</f>
        <v/>
      </c>
      <c r="Z189" s="1" t="str">
        <f aca="false">IF(AH189&lt;&gt;"",MAX(Z$3:Z188)+1,"")</f>
        <v/>
      </c>
      <c r="AA189" s="1" t="str">
        <f aca="false">IF(AI189&lt;&gt;"",MAX(AA$3:AA188)+1,"")</f>
        <v/>
      </c>
      <c r="AB189" s="1" t="str">
        <f aca="false">IF(AJ189&lt;&gt;"",MAX(AB$3:AB188)+1,"")</f>
        <v/>
      </c>
      <c r="AC189" s="1" t="str">
        <f aca="false">IF(AK189&lt;&gt;"",MAX(AC$3:AC188)+1,"")</f>
        <v/>
      </c>
      <c r="AD189" s="1" t="str">
        <f aca="false">IF(AL189&lt;&gt;"",MAX(AD$3:AD188)+1,"")</f>
        <v/>
      </c>
      <c r="AF189" s="1" t="str">
        <f aca="false">IF(B189="","",IF(COUNTIF(AF$3:$AI188,B189)=0,B189,""))</f>
        <v/>
      </c>
      <c r="AG189" s="1" t="str">
        <f aca="false">IF(C189&lt;&gt;"",IF(B189="","",IF($B189='Determinazione classe'!$D$57,IF(COUNTIF(AG$3:$AG188,$C189)=0,$C189,""),"")),"")</f>
        <v/>
      </c>
      <c r="AH189" s="1" t="str">
        <f aca="false">IF(D189&lt;&gt;"",IF(B189="","",IF(AND($B189='Determinazione classe'!$D$57,$C189='Determinazione classe'!$D$58),IF(COUNTIF(AH$3:AH188,$D189)=0,$D189,""),"")),"")</f>
        <v/>
      </c>
      <c r="AI189" s="1" t="str">
        <f aca="false">IF(E189&lt;&gt;"",IF(B189="","",IF(AND($B189='Determinazione classe'!$D$57,$C189='Determinazione classe'!$D$58,$D189='Determinazione classe'!$D$59),IF(COUNTIF(AI$3:AI188,$E189)=0,$E189,""),"")),"")</f>
        <v/>
      </c>
      <c r="AJ189" s="1" t="str">
        <f aca="false">IF(F189&lt;&gt;"",IF(B189="","",IF(AND($B189='Determinazione classe'!$D$57,$C189='Determinazione classe'!$D$58,$D189='Determinazione classe'!$D$59,$E189='Determinazione classe'!$D$60),IF(COUNTIF(AJ$3:AJ188,$F189)=0,$F189,""),"")),"")</f>
        <v/>
      </c>
      <c r="AK189" s="1" t="str">
        <f aca="false">IF(G189&lt;&gt;"",IF(B189="","",IF(AND($B189='Determinazione classe'!$D$57,$C189='Determinazione classe'!$D$58,$D189='Determinazione classe'!$D$59,$E189='Determinazione classe'!$D$60,$F189='Determinazione classe'!$D$61),IF(COUNTIF(AK$3:AK188,$G189)=0,$G189,""),"")),"")</f>
        <v/>
      </c>
      <c r="AL189" s="1" t="str">
        <f aca="false">IF(H189&lt;&gt;"",IF(B189="","",IF(AND($B189='Determinazione classe'!$D$57,$C189='Determinazione classe'!$D$58,$D189='Determinazione classe'!$D$59,$E189='Determinazione classe'!$D$60,$F189='Determinazione classe'!$D$61,$G189='Determinazione classe'!$D$62),IF(COUNTIF(AL$3:AL188,$H189)=0,$H189,""),"")),"")</f>
        <v/>
      </c>
      <c r="AR189" s="1" t="n">
        <f aca="false">+AR188+1</f>
        <v>187</v>
      </c>
      <c r="AS189" s="978" t="str">
        <f aca="false">IFERROR(VLOOKUP(AR189,BC:BK,9,FALSE()),"")</f>
        <v/>
      </c>
      <c r="AT189" s="978" t="str">
        <f aca="false">IFERROR(VLOOKUP($O189,BD:BL,9,FALSE()),"")</f>
        <v/>
      </c>
      <c r="AU189" s="978" t="str">
        <f aca="false">IFERROR(VLOOKUP($O189,BE:BM,9,FALSE()),"")</f>
        <v/>
      </c>
      <c r="AV189" s="978" t="str">
        <f aca="false">IFERROR(VLOOKUP($O189,BF:BN,9,FALSE()),"")</f>
        <v/>
      </c>
      <c r="AW189" s="978" t="str">
        <f aca="false">IFERROR(VLOOKUP($O189,BG:BO,9,FALSE()),"")</f>
        <v/>
      </c>
      <c r="AX189" s="978" t="str">
        <f aca="false">IFERROR(VLOOKUP($O189,BH:BP,9,FALSE()),"")</f>
        <v/>
      </c>
      <c r="AY189" s="978" t="str">
        <f aca="false">IFERROR(VLOOKUP($O189,BI:BQ,9,FALSE()),"")</f>
        <v/>
      </c>
      <c r="BC189" s="1" t="str">
        <f aca="false">IF(BK189&lt;&gt;"",MAX(BC$3:BC188)+1,"")</f>
        <v/>
      </c>
      <c r="BD189" s="1" t="str">
        <f aca="false">IF(BL189&lt;&gt;"",MAX(BD$3:BD188)+1,"")</f>
        <v/>
      </c>
      <c r="BE189" s="1" t="str">
        <f aca="false">IF(BM189&lt;&gt;"",MAX(BE$3:BE188)+1,"")</f>
        <v/>
      </c>
      <c r="BF189" s="1" t="str">
        <f aca="false">IF(BN189&lt;&gt;"",MAX(BF$3:BF188)+1,"")</f>
        <v/>
      </c>
      <c r="BG189" s="1" t="str">
        <f aca="false">IF(BO189&lt;&gt;"",MAX(BG$3:BG188)+1,"")</f>
        <v/>
      </c>
      <c r="BH189" s="1" t="str">
        <f aca="false">IF(BP189&lt;&gt;"",MAX(BH$3:BH188)+1,"")</f>
        <v/>
      </c>
      <c r="BI189" s="1" t="str">
        <f aca="false">IF(BQ189&lt;&gt;"",MAX(BI$3:BI188)+1,"")</f>
        <v/>
      </c>
      <c r="BK189" s="1" t="str">
        <f aca="false">IF(B189&lt;&gt;"",IF(COUNTIF(BK$3:BK188,B189)&gt;0,"",B189),"")</f>
        <v/>
      </c>
      <c r="BL189" s="1" t="str">
        <f aca="false">IF(C189&lt;&gt;"",IF(COUNTIF(BL$3:BL188,C189)&gt;0,"",C189),"")</f>
        <v/>
      </c>
      <c r="BM189" s="1" t="str">
        <f aca="false">IF(D189&lt;&gt;"",IF(COUNTIF(BM$3:BM188,D189)&gt;0,"",D189),"")</f>
        <v/>
      </c>
      <c r="BN189" s="1" t="str">
        <f aca="false">IF(E189&lt;&gt;"",IF(COUNTIF(BN$3:BN188,E189)&gt;0,"",E189),"")</f>
        <v/>
      </c>
      <c r="BO189" s="1" t="str">
        <f aca="false">IF(F189&lt;&gt;"",IF(COUNTIF(BO$3:BO188,F189)&gt;0,"",F189),"")</f>
        <v/>
      </c>
      <c r="BP189" s="1" t="str">
        <f aca="false">IF(G189&lt;&gt;"",IF(COUNTIF(BP$3:BP188,G189)&gt;0,"",G189),"")</f>
        <v/>
      </c>
      <c r="BQ189" s="1" t="str">
        <f aca="false">IF(H189&lt;&gt;"",IF(COUNTIF(BQ$3:BQ188,H189)&gt;0,"",H189),"")</f>
        <v/>
      </c>
    </row>
    <row r="190" customFormat="false" ht="12.75" hidden="false" customHeight="false" outlineLevel="0" collapsed="false">
      <c r="A190" s="1017" t="str">
        <f aca="false">CONCATENATE(B190,C190,D190,E190,F190,G190,H190)</f>
        <v/>
      </c>
      <c r="B190" s="1001"/>
      <c r="C190" s="1001"/>
      <c r="D190" s="1001"/>
      <c r="E190" s="1001"/>
      <c r="F190" s="1001"/>
      <c r="G190" s="1001"/>
      <c r="H190" s="1001"/>
      <c r="I190" s="1020"/>
      <c r="J190" s="1021"/>
      <c r="K190" s="1021"/>
      <c r="L190" s="1023"/>
      <c r="M190" s="1024"/>
      <c r="O190" s="1" t="n">
        <f aca="false">+O189+1</f>
        <v>188</v>
      </c>
      <c r="P190" s="978" t="str">
        <f aca="false">IFERROR(VLOOKUP(O189,X:AF,9,FALSE()),"")</f>
        <v/>
      </c>
      <c r="Q190" s="978" t="str">
        <f aca="false">IFERROR(VLOOKUP(O190,Y:AG,9,FALSE()),"")</f>
        <v/>
      </c>
      <c r="R190" s="978" t="str">
        <f aca="false">IFERROR(VLOOKUP(O190,Z:AH,9,FALSE()),"")</f>
        <v/>
      </c>
      <c r="S190" s="978" t="str">
        <f aca="false">IFERROR(VLOOKUP($O190,AA:AI,9,FALSE()),"")</f>
        <v/>
      </c>
      <c r="T190" s="978" t="str">
        <f aca="false">IFERROR(VLOOKUP($O190,AB:AJ,9,FALSE()),"")</f>
        <v/>
      </c>
      <c r="U190" s="978" t="str">
        <f aca="false">IFERROR(VLOOKUP($O190,AC:AK,9,FALSE()),"")</f>
        <v/>
      </c>
      <c r="V190" s="978" t="str">
        <f aca="false">IFERROR(VLOOKUP($O190,AD:AL,9,FALSE()),"")</f>
        <v/>
      </c>
      <c r="X190" s="1" t="str">
        <f aca="false">IF(AF190&lt;&gt;"",MAX(X$3:X189)+1,"")</f>
        <v/>
      </c>
      <c r="Y190" s="1" t="str">
        <f aca="false">IF(AG190&lt;&gt;"",MAX(Y$3:Y189)+1,"")</f>
        <v/>
      </c>
      <c r="Z190" s="1" t="str">
        <f aca="false">IF(AH190&lt;&gt;"",MAX(Z$3:Z189)+1,"")</f>
        <v/>
      </c>
      <c r="AA190" s="1" t="str">
        <f aca="false">IF(AI190&lt;&gt;"",MAX(AA$3:AA189)+1,"")</f>
        <v/>
      </c>
      <c r="AB190" s="1" t="str">
        <f aca="false">IF(AJ190&lt;&gt;"",MAX(AB$3:AB189)+1,"")</f>
        <v/>
      </c>
      <c r="AC190" s="1" t="str">
        <f aca="false">IF(AK190&lt;&gt;"",MAX(AC$3:AC189)+1,"")</f>
        <v/>
      </c>
      <c r="AD190" s="1" t="str">
        <f aca="false">IF(AL190&lt;&gt;"",MAX(AD$3:AD189)+1,"")</f>
        <v/>
      </c>
      <c r="AF190" s="1" t="str">
        <f aca="false">IF(B190="","",IF(COUNTIF(AF$3:$AI189,B190)=0,B190,""))</f>
        <v/>
      </c>
      <c r="AG190" s="1" t="str">
        <f aca="false">IF(C190&lt;&gt;"",IF(B190="","",IF($B190='Determinazione classe'!$D$57,IF(COUNTIF(AG$3:$AG189,$C190)=0,$C190,""),"")),"")</f>
        <v/>
      </c>
      <c r="AH190" s="1" t="str">
        <f aca="false">IF(D190&lt;&gt;"",IF(B190="","",IF(AND($B190='Determinazione classe'!$D$57,$C190='Determinazione classe'!$D$58),IF(COUNTIF(AH$3:AH189,$D190)=0,$D190,""),"")),"")</f>
        <v/>
      </c>
      <c r="AI190" s="1" t="str">
        <f aca="false">IF(E190&lt;&gt;"",IF(B190="","",IF(AND($B190='Determinazione classe'!$D$57,$C190='Determinazione classe'!$D$58,$D190='Determinazione classe'!$D$59),IF(COUNTIF(AI$3:AI189,$E190)=0,$E190,""),"")),"")</f>
        <v/>
      </c>
      <c r="AJ190" s="1" t="str">
        <f aca="false">IF(F190&lt;&gt;"",IF(B190="","",IF(AND($B190='Determinazione classe'!$D$57,$C190='Determinazione classe'!$D$58,$D190='Determinazione classe'!$D$59,$E190='Determinazione classe'!$D$60),IF(COUNTIF(AJ$3:AJ189,$F190)=0,$F190,""),"")),"")</f>
        <v/>
      </c>
      <c r="AK190" s="1" t="str">
        <f aca="false">IF(G190&lt;&gt;"",IF(B190="","",IF(AND($B190='Determinazione classe'!$D$57,$C190='Determinazione classe'!$D$58,$D190='Determinazione classe'!$D$59,$E190='Determinazione classe'!$D$60,$F190='Determinazione classe'!$D$61),IF(COUNTIF(AK$3:AK189,$G190)=0,$G190,""),"")),"")</f>
        <v/>
      </c>
      <c r="AL190" s="1" t="str">
        <f aca="false">IF(H190&lt;&gt;"",IF(B190="","",IF(AND($B190='Determinazione classe'!$D$57,$C190='Determinazione classe'!$D$58,$D190='Determinazione classe'!$D$59,$E190='Determinazione classe'!$D$60,$F190='Determinazione classe'!$D$61,$G190='Determinazione classe'!$D$62),IF(COUNTIF(AL$3:AL189,$H190)=0,$H190,""),"")),"")</f>
        <v/>
      </c>
      <c r="AR190" s="1" t="n">
        <f aca="false">+AR189+1</f>
        <v>188</v>
      </c>
      <c r="AS190" s="978" t="str">
        <f aca="false">IFERROR(VLOOKUP(AR190,BC:BK,9,FALSE()),"")</f>
        <v/>
      </c>
      <c r="AT190" s="978" t="str">
        <f aca="false">IFERROR(VLOOKUP($O190,BD:BL,9,FALSE()),"")</f>
        <v/>
      </c>
      <c r="AU190" s="978" t="str">
        <f aca="false">IFERROR(VLOOKUP($O190,BE:BM,9,FALSE()),"")</f>
        <v/>
      </c>
      <c r="AV190" s="978" t="str">
        <f aca="false">IFERROR(VLOOKUP($O190,BF:BN,9,FALSE()),"")</f>
        <v/>
      </c>
      <c r="AW190" s="978" t="str">
        <f aca="false">IFERROR(VLOOKUP($O190,BG:BO,9,FALSE()),"")</f>
        <v/>
      </c>
      <c r="AX190" s="978" t="str">
        <f aca="false">IFERROR(VLOOKUP($O190,BH:BP,9,FALSE()),"")</f>
        <v/>
      </c>
      <c r="AY190" s="978" t="str">
        <f aca="false">IFERROR(VLOOKUP($O190,BI:BQ,9,FALSE()),"")</f>
        <v/>
      </c>
      <c r="BC190" s="1" t="str">
        <f aca="false">IF(BK190&lt;&gt;"",MAX(BC$3:BC189)+1,"")</f>
        <v/>
      </c>
      <c r="BD190" s="1" t="str">
        <f aca="false">IF(BL190&lt;&gt;"",MAX(BD$3:BD189)+1,"")</f>
        <v/>
      </c>
      <c r="BE190" s="1" t="str">
        <f aca="false">IF(BM190&lt;&gt;"",MAX(BE$3:BE189)+1,"")</f>
        <v/>
      </c>
      <c r="BF190" s="1" t="str">
        <f aca="false">IF(BN190&lt;&gt;"",MAX(BF$3:BF189)+1,"")</f>
        <v/>
      </c>
      <c r="BG190" s="1" t="str">
        <f aca="false">IF(BO190&lt;&gt;"",MAX(BG$3:BG189)+1,"")</f>
        <v/>
      </c>
      <c r="BH190" s="1" t="str">
        <f aca="false">IF(BP190&lt;&gt;"",MAX(BH$3:BH189)+1,"")</f>
        <v/>
      </c>
      <c r="BI190" s="1" t="str">
        <f aca="false">IF(BQ190&lt;&gt;"",MAX(BI$3:BI189)+1,"")</f>
        <v/>
      </c>
      <c r="BK190" s="1" t="str">
        <f aca="false">IF(B190&lt;&gt;"",IF(COUNTIF(BK$3:BK189,B190)&gt;0,"",B190),"")</f>
        <v/>
      </c>
      <c r="BL190" s="1" t="str">
        <f aca="false">IF(C190&lt;&gt;"",IF(COUNTIF(BL$3:BL189,C190)&gt;0,"",C190),"")</f>
        <v/>
      </c>
      <c r="BM190" s="1" t="str">
        <f aca="false">IF(D190&lt;&gt;"",IF(COUNTIF(BM$3:BM189,D190)&gt;0,"",D190),"")</f>
        <v/>
      </c>
      <c r="BN190" s="1" t="str">
        <f aca="false">IF(E190&lt;&gt;"",IF(COUNTIF(BN$3:BN189,E190)&gt;0,"",E190),"")</f>
        <v/>
      </c>
      <c r="BO190" s="1" t="str">
        <f aca="false">IF(F190&lt;&gt;"",IF(COUNTIF(BO$3:BO189,F190)&gt;0,"",F190),"")</f>
        <v/>
      </c>
      <c r="BP190" s="1" t="str">
        <f aca="false">IF(G190&lt;&gt;"",IF(COUNTIF(BP$3:BP189,G190)&gt;0,"",G190),"")</f>
        <v/>
      </c>
      <c r="BQ190" s="1" t="str">
        <f aca="false">IF(H190&lt;&gt;"",IF(COUNTIF(BQ$3:BQ189,H190)&gt;0,"",H190),"")</f>
        <v/>
      </c>
    </row>
    <row r="191" customFormat="false" ht="12.75" hidden="false" customHeight="false" outlineLevel="0" collapsed="false">
      <c r="A191" s="1017" t="str">
        <f aca="false">CONCATENATE(B191,C191,D191,E191,F191,G191,H191)</f>
        <v/>
      </c>
      <c r="B191" s="1001"/>
      <c r="C191" s="1001"/>
      <c r="D191" s="1001"/>
      <c r="E191" s="1001"/>
      <c r="F191" s="1001"/>
      <c r="G191" s="1001"/>
      <c r="H191" s="1001"/>
      <c r="I191" s="1020"/>
      <c r="J191" s="1021"/>
      <c r="K191" s="1021"/>
      <c r="L191" s="1023"/>
      <c r="M191" s="1024"/>
      <c r="O191" s="1" t="n">
        <f aca="false">+O190+1</f>
        <v>189</v>
      </c>
      <c r="P191" s="978" t="str">
        <f aca="false">IFERROR(VLOOKUP(O190,X:AF,9,FALSE()),"")</f>
        <v/>
      </c>
      <c r="Q191" s="978" t="str">
        <f aca="false">IFERROR(VLOOKUP(O191,Y:AG,9,FALSE()),"")</f>
        <v/>
      </c>
      <c r="R191" s="978" t="str">
        <f aca="false">IFERROR(VLOOKUP(O191,Z:AH,9,FALSE()),"")</f>
        <v/>
      </c>
      <c r="S191" s="978" t="str">
        <f aca="false">IFERROR(VLOOKUP($O191,AA:AI,9,FALSE()),"")</f>
        <v/>
      </c>
      <c r="T191" s="978" t="str">
        <f aca="false">IFERROR(VLOOKUP($O191,AB:AJ,9,FALSE()),"")</f>
        <v/>
      </c>
      <c r="U191" s="978" t="str">
        <f aca="false">IFERROR(VLOOKUP($O191,AC:AK,9,FALSE()),"")</f>
        <v/>
      </c>
      <c r="V191" s="978" t="str">
        <f aca="false">IFERROR(VLOOKUP($O191,AD:AL,9,FALSE()),"")</f>
        <v/>
      </c>
      <c r="X191" s="1" t="str">
        <f aca="false">IF(AF191&lt;&gt;"",MAX(X$3:X190)+1,"")</f>
        <v/>
      </c>
      <c r="Y191" s="1" t="str">
        <f aca="false">IF(AG191&lt;&gt;"",MAX(Y$3:Y190)+1,"")</f>
        <v/>
      </c>
      <c r="Z191" s="1" t="str">
        <f aca="false">IF(AH191&lt;&gt;"",MAX(Z$3:Z190)+1,"")</f>
        <v/>
      </c>
      <c r="AA191" s="1" t="str">
        <f aca="false">IF(AI191&lt;&gt;"",MAX(AA$3:AA190)+1,"")</f>
        <v/>
      </c>
      <c r="AB191" s="1" t="str">
        <f aca="false">IF(AJ191&lt;&gt;"",MAX(AB$3:AB190)+1,"")</f>
        <v/>
      </c>
      <c r="AC191" s="1" t="str">
        <f aca="false">IF(AK191&lt;&gt;"",MAX(AC$3:AC190)+1,"")</f>
        <v/>
      </c>
      <c r="AD191" s="1" t="str">
        <f aca="false">IF(AL191&lt;&gt;"",MAX(AD$3:AD190)+1,"")</f>
        <v/>
      </c>
      <c r="AF191" s="1" t="str">
        <f aca="false">IF(B191="","",IF(COUNTIF(AF$3:$AI190,B191)=0,B191,""))</f>
        <v/>
      </c>
      <c r="AG191" s="1" t="str">
        <f aca="false">IF(C191&lt;&gt;"",IF(B191="","",IF($B191='Determinazione classe'!$D$57,IF(COUNTIF(AG$3:$AG190,$C191)=0,$C191,""),"")),"")</f>
        <v/>
      </c>
      <c r="AH191" s="1" t="str">
        <f aca="false">IF(D191&lt;&gt;"",IF(B191="","",IF(AND($B191='Determinazione classe'!$D$57,$C191='Determinazione classe'!$D$58),IF(COUNTIF(AH$3:AH190,$D191)=0,$D191,""),"")),"")</f>
        <v/>
      </c>
      <c r="AI191" s="1" t="str">
        <f aca="false">IF(E191&lt;&gt;"",IF(B191="","",IF(AND($B191='Determinazione classe'!$D$57,$C191='Determinazione classe'!$D$58,$D191='Determinazione classe'!$D$59),IF(COUNTIF(AI$3:AI190,$E191)=0,$E191,""),"")),"")</f>
        <v/>
      </c>
      <c r="AJ191" s="1" t="str">
        <f aca="false">IF(F191&lt;&gt;"",IF(B191="","",IF(AND($B191='Determinazione classe'!$D$57,$C191='Determinazione classe'!$D$58,$D191='Determinazione classe'!$D$59,$E191='Determinazione classe'!$D$60),IF(COUNTIF(AJ$3:AJ190,$F191)=0,$F191,""),"")),"")</f>
        <v/>
      </c>
      <c r="AK191" s="1" t="str">
        <f aca="false">IF(G191&lt;&gt;"",IF(B191="","",IF(AND($B191='Determinazione classe'!$D$57,$C191='Determinazione classe'!$D$58,$D191='Determinazione classe'!$D$59,$E191='Determinazione classe'!$D$60,$F191='Determinazione classe'!$D$61),IF(COUNTIF(AK$3:AK190,$G191)=0,$G191,""),"")),"")</f>
        <v/>
      </c>
      <c r="AL191" s="1" t="str">
        <f aca="false">IF(H191&lt;&gt;"",IF(B191="","",IF(AND($B191='Determinazione classe'!$D$57,$C191='Determinazione classe'!$D$58,$D191='Determinazione classe'!$D$59,$E191='Determinazione classe'!$D$60,$F191='Determinazione classe'!$D$61,$G191='Determinazione classe'!$D$62),IF(COUNTIF(AL$3:AL190,$H191)=0,$H191,""),"")),"")</f>
        <v/>
      </c>
      <c r="AR191" s="1" t="n">
        <f aca="false">+AR190+1</f>
        <v>189</v>
      </c>
      <c r="AS191" s="978" t="str">
        <f aca="false">IFERROR(VLOOKUP(AR191,BC:BK,9,FALSE()),"")</f>
        <v/>
      </c>
      <c r="AT191" s="978" t="str">
        <f aca="false">IFERROR(VLOOKUP($O191,BD:BL,9,FALSE()),"")</f>
        <v/>
      </c>
      <c r="AU191" s="978" t="str">
        <f aca="false">IFERROR(VLOOKUP($O191,BE:BM,9,FALSE()),"")</f>
        <v/>
      </c>
      <c r="AV191" s="978" t="str">
        <f aca="false">IFERROR(VLOOKUP($O191,BF:BN,9,FALSE()),"")</f>
        <v/>
      </c>
      <c r="AW191" s="978" t="str">
        <f aca="false">IFERROR(VLOOKUP($O191,BG:BO,9,FALSE()),"")</f>
        <v/>
      </c>
      <c r="AX191" s="978" t="str">
        <f aca="false">IFERROR(VLOOKUP($O191,BH:BP,9,FALSE()),"")</f>
        <v/>
      </c>
      <c r="AY191" s="978" t="str">
        <f aca="false">IFERROR(VLOOKUP($O191,BI:BQ,9,FALSE()),"")</f>
        <v/>
      </c>
      <c r="BC191" s="1" t="str">
        <f aca="false">IF(BK191&lt;&gt;"",MAX(BC$3:BC190)+1,"")</f>
        <v/>
      </c>
      <c r="BD191" s="1" t="str">
        <f aca="false">IF(BL191&lt;&gt;"",MAX(BD$3:BD190)+1,"")</f>
        <v/>
      </c>
      <c r="BE191" s="1" t="str">
        <f aca="false">IF(BM191&lt;&gt;"",MAX(BE$3:BE190)+1,"")</f>
        <v/>
      </c>
      <c r="BF191" s="1" t="str">
        <f aca="false">IF(BN191&lt;&gt;"",MAX(BF$3:BF190)+1,"")</f>
        <v/>
      </c>
      <c r="BG191" s="1" t="str">
        <f aca="false">IF(BO191&lt;&gt;"",MAX(BG$3:BG190)+1,"")</f>
        <v/>
      </c>
      <c r="BH191" s="1" t="str">
        <f aca="false">IF(BP191&lt;&gt;"",MAX(BH$3:BH190)+1,"")</f>
        <v/>
      </c>
      <c r="BI191" s="1" t="str">
        <f aca="false">IF(BQ191&lt;&gt;"",MAX(BI$3:BI190)+1,"")</f>
        <v/>
      </c>
      <c r="BK191" s="1" t="str">
        <f aca="false">IF(B191&lt;&gt;"",IF(COUNTIF(BK$3:BK190,B191)&gt;0,"",B191),"")</f>
        <v/>
      </c>
      <c r="BL191" s="1" t="str">
        <f aca="false">IF(C191&lt;&gt;"",IF(COUNTIF(BL$3:BL190,C191)&gt;0,"",C191),"")</f>
        <v/>
      </c>
      <c r="BM191" s="1" t="str">
        <f aca="false">IF(D191&lt;&gt;"",IF(COUNTIF(BM$3:BM190,D191)&gt;0,"",D191),"")</f>
        <v/>
      </c>
      <c r="BN191" s="1" t="str">
        <f aca="false">IF(E191&lt;&gt;"",IF(COUNTIF(BN$3:BN190,E191)&gt;0,"",E191),"")</f>
        <v/>
      </c>
      <c r="BO191" s="1" t="str">
        <f aca="false">IF(F191&lt;&gt;"",IF(COUNTIF(BO$3:BO190,F191)&gt;0,"",F191),"")</f>
        <v/>
      </c>
      <c r="BP191" s="1" t="str">
        <f aca="false">IF(G191&lt;&gt;"",IF(COUNTIF(BP$3:BP190,G191)&gt;0,"",G191),"")</f>
        <v/>
      </c>
      <c r="BQ191" s="1" t="str">
        <f aca="false">IF(H191&lt;&gt;"",IF(COUNTIF(BQ$3:BQ190,H191)&gt;0,"",H191),"")</f>
        <v/>
      </c>
    </row>
    <row r="192" customFormat="false" ht="12.75" hidden="false" customHeight="false" outlineLevel="0" collapsed="false">
      <c r="A192" s="1017" t="str">
        <f aca="false">CONCATENATE(B192,C192,D192,E192,F192,G192,H192)</f>
        <v/>
      </c>
      <c r="B192" s="1001"/>
      <c r="C192" s="1001"/>
      <c r="D192" s="1001"/>
      <c r="E192" s="1001"/>
      <c r="F192" s="1001"/>
      <c r="G192" s="1001"/>
      <c r="H192" s="1001"/>
      <c r="I192" s="1020"/>
      <c r="J192" s="1021"/>
      <c r="K192" s="1021"/>
      <c r="L192" s="1023"/>
      <c r="M192" s="1024"/>
      <c r="O192" s="1" t="n">
        <f aca="false">+O191+1</f>
        <v>190</v>
      </c>
      <c r="P192" s="978" t="str">
        <f aca="false">IFERROR(VLOOKUP(O191,X:AF,9,FALSE()),"")</f>
        <v/>
      </c>
      <c r="Q192" s="978" t="str">
        <f aca="false">IFERROR(VLOOKUP(O192,Y:AG,9,FALSE()),"")</f>
        <v/>
      </c>
      <c r="R192" s="978" t="str">
        <f aca="false">IFERROR(VLOOKUP(O192,Z:AH,9,FALSE()),"")</f>
        <v/>
      </c>
      <c r="S192" s="978" t="str">
        <f aca="false">IFERROR(VLOOKUP($O192,AA:AI,9,FALSE()),"")</f>
        <v/>
      </c>
      <c r="T192" s="978" t="str">
        <f aca="false">IFERROR(VLOOKUP($O192,AB:AJ,9,FALSE()),"")</f>
        <v/>
      </c>
      <c r="U192" s="978" t="str">
        <f aca="false">IFERROR(VLOOKUP($O192,AC:AK,9,FALSE()),"")</f>
        <v/>
      </c>
      <c r="V192" s="978" t="str">
        <f aca="false">IFERROR(VLOOKUP($O192,AD:AL,9,FALSE()),"")</f>
        <v/>
      </c>
      <c r="X192" s="1" t="str">
        <f aca="false">IF(AF192&lt;&gt;"",MAX(X$3:X191)+1,"")</f>
        <v/>
      </c>
      <c r="Y192" s="1" t="str">
        <f aca="false">IF(AG192&lt;&gt;"",MAX(Y$3:Y191)+1,"")</f>
        <v/>
      </c>
      <c r="Z192" s="1" t="str">
        <f aca="false">IF(AH192&lt;&gt;"",MAX(Z$3:Z191)+1,"")</f>
        <v/>
      </c>
      <c r="AA192" s="1" t="str">
        <f aca="false">IF(AI192&lt;&gt;"",MAX(AA$3:AA191)+1,"")</f>
        <v/>
      </c>
      <c r="AB192" s="1" t="str">
        <f aca="false">IF(AJ192&lt;&gt;"",MAX(AB$3:AB191)+1,"")</f>
        <v/>
      </c>
      <c r="AC192" s="1" t="str">
        <f aca="false">IF(AK192&lt;&gt;"",MAX(AC$3:AC191)+1,"")</f>
        <v/>
      </c>
      <c r="AD192" s="1" t="str">
        <f aca="false">IF(AL192&lt;&gt;"",MAX(AD$3:AD191)+1,"")</f>
        <v/>
      </c>
      <c r="AF192" s="1" t="str">
        <f aca="false">IF(B192="","",IF(COUNTIF(AF$3:$AI191,B192)=0,B192,""))</f>
        <v/>
      </c>
      <c r="AG192" s="1" t="str">
        <f aca="false">IF(C192&lt;&gt;"",IF(B192="","",IF($B192='Determinazione classe'!$D$57,IF(COUNTIF(AG$3:$AG191,$C192)=0,$C192,""),"")),"")</f>
        <v/>
      </c>
      <c r="AH192" s="1" t="str">
        <f aca="false">IF(D192&lt;&gt;"",IF(B192="","",IF(AND($B192='Determinazione classe'!$D$57,$C192='Determinazione classe'!$D$58),IF(COUNTIF(AH$3:AH191,$D192)=0,$D192,""),"")),"")</f>
        <v/>
      </c>
      <c r="AI192" s="1" t="str">
        <f aca="false">IF(E192&lt;&gt;"",IF(B192="","",IF(AND($B192='Determinazione classe'!$D$57,$C192='Determinazione classe'!$D$58,$D192='Determinazione classe'!$D$59),IF(COUNTIF(AI$3:AI191,$E192)=0,$E192,""),"")),"")</f>
        <v/>
      </c>
      <c r="AJ192" s="1" t="str">
        <f aca="false">IF(F192&lt;&gt;"",IF(B192="","",IF(AND($B192='Determinazione classe'!$D$57,$C192='Determinazione classe'!$D$58,$D192='Determinazione classe'!$D$59,$E192='Determinazione classe'!$D$60),IF(COUNTIF(AJ$3:AJ191,$F192)=0,$F192,""),"")),"")</f>
        <v/>
      </c>
      <c r="AK192" s="1" t="str">
        <f aca="false">IF(G192&lt;&gt;"",IF(B192="","",IF(AND($B192='Determinazione classe'!$D$57,$C192='Determinazione classe'!$D$58,$D192='Determinazione classe'!$D$59,$E192='Determinazione classe'!$D$60,$F192='Determinazione classe'!$D$61),IF(COUNTIF(AK$3:AK191,$G192)=0,$G192,""),"")),"")</f>
        <v/>
      </c>
      <c r="AL192" s="1" t="str">
        <f aca="false">IF(H192&lt;&gt;"",IF(B192="","",IF(AND($B192='Determinazione classe'!$D$57,$C192='Determinazione classe'!$D$58,$D192='Determinazione classe'!$D$59,$E192='Determinazione classe'!$D$60,$F192='Determinazione classe'!$D$61,$G192='Determinazione classe'!$D$62),IF(COUNTIF(AL$3:AL191,$H192)=0,$H192,""),"")),"")</f>
        <v/>
      </c>
      <c r="AR192" s="1" t="n">
        <f aca="false">+AR191+1</f>
        <v>190</v>
      </c>
      <c r="AS192" s="978" t="str">
        <f aca="false">IFERROR(VLOOKUP(AR192,BC:BK,9,FALSE()),"")</f>
        <v/>
      </c>
      <c r="AT192" s="978" t="str">
        <f aca="false">IFERROR(VLOOKUP($O192,BD:BL,9,FALSE()),"")</f>
        <v/>
      </c>
      <c r="AU192" s="978" t="str">
        <f aca="false">IFERROR(VLOOKUP($O192,BE:BM,9,FALSE()),"")</f>
        <v/>
      </c>
      <c r="AV192" s="978" t="str">
        <f aca="false">IFERROR(VLOOKUP($O192,BF:BN,9,FALSE()),"")</f>
        <v/>
      </c>
      <c r="AW192" s="978" t="str">
        <f aca="false">IFERROR(VLOOKUP($O192,BG:BO,9,FALSE()),"")</f>
        <v/>
      </c>
      <c r="AX192" s="978" t="str">
        <f aca="false">IFERROR(VLOOKUP($O192,BH:BP,9,FALSE()),"")</f>
        <v/>
      </c>
      <c r="AY192" s="978" t="str">
        <f aca="false">IFERROR(VLOOKUP($O192,BI:BQ,9,FALSE()),"")</f>
        <v/>
      </c>
      <c r="BC192" s="1" t="str">
        <f aca="false">IF(BK192&lt;&gt;"",MAX(BC$3:BC191)+1,"")</f>
        <v/>
      </c>
      <c r="BD192" s="1" t="str">
        <f aca="false">IF(BL192&lt;&gt;"",MAX(BD$3:BD191)+1,"")</f>
        <v/>
      </c>
      <c r="BE192" s="1" t="str">
        <f aca="false">IF(BM192&lt;&gt;"",MAX(BE$3:BE191)+1,"")</f>
        <v/>
      </c>
      <c r="BF192" s="1" t="str">
        <f aca="false">IF(BN192&lt;&gt;"",MAX(BF$3:BF191)+1,"")</f>
        <v/>
      </c>
      <c r="BG192" s="1" t="str">
        <f aca="false">IF(BO192&lt;&gt;"",MAX(BG$3:BG191)+1,"")</f>
        <v/>
      </c>
      <c r="BH192" s="1" t="str">
        <f aca="false">IF(BP192&lt;&gt;"",MAX(BH$3:BH191)+1,"")</f>
        <v/>
      </c>
      <c r="BI192" s="1" t="str">
        <f aca="false">IF(BQ192&lt;&gt;"",MAX(BI$3:BI191)+1,"")</f>
        <v/>
      </c>
      <c r="BK192" s="1" t="str">
        <f aca="false">IF(B192&lt;&gt;"",IF(COUNTIF(BK$3:BK191,B192)&gt;0,"",B192),"")</f>
        <v/>
      </c>
      <c r="BL192" s="1" t="str">
        <f aca="false">IF(C192&lt;&gt;"",IF(COUNTIF(BL$3:BL191,C192)&gt;0,"",C192),"")</f>
        <v/>
      </c>
      <c r="BM192" s="1" t="str">
        <f aca="false">IF(D192&lt;&gt;"",IF(COUNTIF(BM$3:BM191,D192)&gt;0,"",D192),"")</f>
        <v/>
      </c>
      <c r="BN192" s="1" t="str">
        <f aca="false">IF(E192&lt;&gt;"",IF(COUNTIF(BN$3:BN191,E192)&gt;0,"",E192),"")</f>
        <v/>
      </c>
      <c r="BO192" s="1" t="str">
        <f aca="false">IF(F192&lt;&gt;"",IF(COUNTIF(BO$3:BO191,F192)&gt;0,"",F192),"")</f>
        <v/>
      </c>
      <c r="BP192" s="1" t="str">
        <f aca="false">IF(G192&lt;&gt;"",IF(COUNTIF(BP$3:BP191,G192)&gt;0,"",G192),"")</f>
        <v/>
      </c>
      <c r="BQ192" s="1" t="str">
        <f aca="false">IF(H192&lt;&gt;"",IF(COUNTIF(BQ$3:BQ191,H192)&gt;0,"",H192),"")</f>
        <v/>
      </c>
    </row>
    <row r="193" customFormat="false" ht="12.75" hidden="false" customHeight="false" outlineLevel="0" collapsed="false">
      <c r="A193" s="1017" t="str">
        <f aca="false">CONCATENATE(B193,C193,D193,E193,F193,G193,H193)</f>
        <v/>
      </c>
      <c r="B193" s="1001"/>
      <c r="C193" s="1001"/>
      <c r="D193" s="1001"/>
      <c r="E193" s="1001"/>
      <c r="F193" s="1001"/>
      <c r="G193" s="1001"/>
      <c r="H193" s="1001"/>
      <c r="I193" s="1020"/>
      <c r="J193" s="1021"/>
      <c r="K193" s="1021"/>
      <c r="L193" s="1023"/>
      <c r="M193" s="1024"/>
      <c r="O193" s="1" t="n">
        <f aca="false">+O192+1</f>
        <v>191</v>
      </c>
      <c r="P193" s="978" t="str">
        <f aca="false">IFERROR(VLOOKUP(O192,X:AF,9,FALSE()),"")</f>
        <v/>
      </c>
      <c r="Q193" s="978" t="str">
        <f aca="false">IFERROR(VLOOKUP(O193,Y:AG,9,FALSE()),"")</f>
        <v/>
      </c>
      <c r="R193" s="978" t="str">
        <f aca="false">IFERROR(VLOOKUP(O193,Z:AH,9,FALSE()),"")</f>
        <v/>
      </c>
      <c r="S193" s="978" t="str">
        <f aca="false">IFERROR(VLOOKUP($O193,AA:AI,9,FALSE()),"")</f>
        <v/>
      </c>
      <c r="T193" s="978" t="str">
        <f aca="false">IFERROR(VLOOKUP($O193,AB:AJ,9,FALSE()),"")</f>
        <v/>
      </c>
      <c r="U193" s="978" t="str">
        <f aca="false">IFERROR(VLOOKUP($O193,AC:AK,9,FALSE()),"")</f>
        <v/>
      </c>
      <c r="V193" s="978" t="str">
        <f aca="false">IFERROR(VLOOKUP($O193,AD:AL,9,FALSE()),"")</f>
        <v/>
      </c>
      <c r="X193" s="1" t="str">
        <f aca="false">IF(AF193&lt;&gt;"",MAX(X$3:X192)+1,"")</f>
        <v/>
      </c>
      <c r="Y193" s="1" t="str">
        <f aca="false">IF(AG193&lt;&gt;"",MAX(Y$3:Y192)+1,"")</f>
        <v/>
      </c>
      <c r="Z193" s="1" t="str">
        <f aca="false">IF(AH193&lt;&gt;"",MAX(Z$3:Z192)+1,"")</f>
        <v/>
      </c>
      <c r="AA193" s="1" t="str">
        <f aca="false">IF(AI193&lt;&gt;"",MAX(AA$3:AA192)+1,"")</f>
        <v/>
      </c>
      <c r="AB193" s="1" t="str">
        <f aca="false">IF(AJ193&lt;&gt;"",MAX(AB$3:AB192)+1,"")</f>
        <v/>
      </c>
      <c r="AC193" s="1" t="str">
        <f aca="false">IF(AK193&lt;&gt;"",MAX(AC$3:AC192)+1,"")</f>
        <v/>
      </c>
      <c r="AD193" s="1" t="str">
        <f aca="false">IF(AL193&lt;&gt;"",MAX(AD$3:AD192)+1,"")</f>
        <v/>
      </c>
      <c r="AF193" s="1" t="str">
        <f aca="false">IF(B193="","",IF(COUNTIF(AF$3:$AI192,B193)=0,B193,""))</f>
        <v/>
      </c>
      <c r="AG193" s="1" t="str">
        <f aca="false">IF(C193&lt;&gt;"",IF(B193="","",IF($B193='Determinazione classe'!$D$57,IF(COUNTIF(AG$3:$AG192,$C193)=0,$C193,""),"")),"")</f>
        <v/>
      </c>
      <c r="AH193" s="1" t="str">
        <f aca="false">IF(D193&lt;&gt;"",IF(B193="","",IF(AND($B193='Determinazione classe'!$D$57,$C193='Determinazione classe'!$D$58),IF(COUNTIF(AH$3:AH192,$D193)=0,$D193,""),"")),"")</f>
        <v/>
      </c>
      <c r="AI193" s="1" t="str">
        <f aca="false">IF(E193&lt;&gt;"",IF(B193="","",IF(AND($B193='Determinazione classe'!$D$57,$C193='Determinazione classe'!$D$58,$D193='Determinazione classe'!$D$59),IF(COUNTIF(AI$3:AI192,$E193)=0,$E193,""),"")),"")</f>
        <v/>
      </c>
      <c r="AJ193" s="1" t="str">
        <f aca="false">IF(F193&lt;&gt;"",IF(B193="","",IF(AND($B193='Determinazione classe'!$D$57,$C193='Determinazione classe'!$D$58,$D193='Determinazione classe'!$D$59,$E193='Determinazione classe'!$D$60),IF(COUNTIF(AJ$3:AJ192,$F193)=0,$F193,""),"")),"")</f>
        <v/>
      </c>
      <c r="AK193" s="1" t="str">
        <f aca="false">IF(G193&lt;&gt;"",IF(B193="","",IF(AND($B193='Determinazione classe'!$D$57,$C193='Determinazione classe'!$D$58,$D193='Determinazione classe'!$D$59,$E193='Determinazione classe'!$D$60,$F193='Determinazione classe'!$D$61),IF(COUNTIF(AK$3:AK192,$G193)=0,$G193,""),"")),"")</f>
        <v/>
      </c>
      <c r="AL193" s="1" t="str">
        <f aca="false">IF(H193&lt;&gt;"",IF(B193="","",IF(AND($B193='Determinazione classe'!$D$57,$C193='Determinazione classe'!$D$58,$D193='Determinazione classe'!$D$59,$E193='Determinazione classe'!$D$60,$F193='Determinazione classe'!$D$61,$G193='Determinazione classe'!$D$62),IF(COUNTIF(AL$3:AL192,$H193)=0,$H193,""),"")),"")</f>
        <v/>
      </c>
      <c r="AR193" s="1" t="n">
        <f aca="false">+AR192+1</f>
        <v>191</v>
      </c>
      <c r="AS193" s="978" t="str">
        <f aca="false">IFERROR(VLOOKUP(AR193,BC:BK,9,FALSE()),"")</f>
        <v/>
      </c>
      <c r="AT193" s="978" t="str">
        <f aca="false">IFERROR(VLOOKUP($O193,BD:BL,9,FALSE()),"")</f>
        <v/>
      </c>
      <c r="AU193" s="978" t="str">
        <f aca="false">IFERROR(VLOOKUP($O193,BE:BM,9,FALSE()),"")</f>
        <v/>
      </c>
      <c r="AV193" s="978" t="str">
        <f aca="false">IFERROR(VLOOKUP($O193,BF:BN,9,FALSE()),"")</f>
        <v/>
      </c>
      <c r="AW193" s="978" t="str">
        <f aca="false">IFERROR(VLOOKUP($O193,BG:BO,9,FALSE()),"")</f>
        <v/>
      </c>
      <c r="AX193" s="978" t="str">
        <f aca="false">IFERROR(VLOOKUP($O193,BH:BP,9,FALSE()),"")</f>
        <v/>
      </c>
      <c r="AY193" s="978" t="str">
        <f aca="false">IFERROR(VLOOKUP($O193,BI:BQ,9,FALSE()),"")</f>
        <v/>
      </c>
      <c r="BC193" s="1" t="str">
        <f aca="false">IF(BK193&lt;&gt;"",MAX(BC$3:BC192)+1,"")</f>
        <v/>
      </c>
      <c r="BD193" s="1" t="str">
        <f aca="false">IF(BL193&lt;&gt;"",MAX(BD$3:BD192)+1,"")</f>
        <v/>
      </c>
      <c r="BE193" s="1" t="str">
        <f aca="false">IF(BM193&lt;&gt;"",MAX(BE$3:BE192)+1,"")</f>
        <v/>
      </c>
      <c r="BF193" s="1" t="str">
        <f aca="false">IF(BN193&lt;&gt;"",MAX(BF$3:BF192)+1,"")</f>
        <v/>
      </c>
      <c r="BG193" s="1" t="str">
        <f aca="false">IF(BO193&lt;&gt;"",MAX(BG$3:BG192)+1,"")</f>
        <v/>
      </c>
      <c r="BH193" s="1" t="str">
        <f aca="false">IF(BP193&lt;&gt;"",MAX(BH$3:BH192)+1,"")</f>
        <v/>
      </c>
      <c r="BI193" s="1" t="str">
        <f aca="false">IF(BQ193&lt;&gt;"",MAX(BI$3:BI192)+1,"")</f>
        <v/>
      </c>
      <c r="BK193" s="1" t="str">
        <f aca="false">IF(B193&lt;&gt;"",IF(COUNTIF(BK$3:BK192,B193)&gt;0,"",B193),"")</f>
        <v/>
      </c>
      <c r="BL193" s="1" t="str">
        <f aca="false">IF(C193&lt;&gt;"",IF(COUNTIF(BL$3:BL192,C193)&gt;0,"",C193),"")</f>
        <v/>
      </c>
      <c r="BM193" s="1" t="str">
        <f aca="false">IF(D193&lt;&gt;"",IF(COUNTIF(BM$3:BM192,D193)&gt;0,"",D193),"")</f>
        <v/>
      </c>
      <c r="BN193" s="1" t="str">
        <f aca="false">IF(E193&lt;&gt;"",IF(COUNTIF(BN$3:BN192,E193)&gt;0,"",E193),"")</f>
        <v/>
      </c>
      <c r="BO193" s="1" t="str">
        <f aca="false">IF(F193&lt;&gt;"",IF(COUNTIF(BO$3:BO192,F193)&gt;0,"",F193),"")</f>
        <v/>
      </c>
      <c r="BP193" s="1" t="str">
        <f aca="false">IF(G193&lt;&gt;"",IF(COUNTIF(BP$3:BP192,G193)&gt;0,"",G193),"")</f>
        <v/>
      </c>
      <c r="BQ193" s="1" t="str">
        <f aca="false">IF(H193&lt;&gt;"",IF(COUNTIF(BQ$3:BQ192,H193)&gt;0,"",H193),"")</f>
        <v/>
      </c>
    </row>
    <row r="194" customFormat="false" ht="12.75" hidden="false" customHeight="false" outlineLevel="0" collapsed="false">
      <c r="A194" s="1017" t="str">
        <f aca="false">CONCATENATE(B194,C194,D194,E194,F194,G194,H194)</f>
        <v/>
      </c>
      <c r="B194" s="1001"/>
      <c r="C194" s="1001"/>
      <c r="D194" s="1001"/>
      <c r="E194" s="1001"/>
      <c r="F194" s="1001"/>
      <c r="G194" s="1001"/>
      <c r="H194" s="1001"/>
      <c r="I194" s="1020"/>
      <c r="J194" s="1021"/>
      <c r="K194" s="1021"/>
      <c r="L194" s="1023"/>
      <c r="M194" s="1024"/>
      <c r="O194" s="1" t="n">
        <f aca="false">+O193+1</f>
        <v>192</v>
      </c>
      <c r="P194" s="978" t="str">
        <f aca="false">IFERROR(VLOOKUP(O193,X:AF,9,FALSE()),"")</f>
        <v/>
      </c>
      <c r="Q194" s="978" t="str">
        <f aca="false">IFERROR(VLOOKUP(O194,Y:AG,9,FALSE()),"")</f>
        <v/>
      </c>
      <c r="R194" s="978" t="str">
        <f aca="false">IFERROR(VLOOKUP(O194,Z:AH,9,FALSE()),"")</f>
        <v/>
      </c>
      <c r="S194" s="978" t="str">
        <f aca="false">IFERROR(VLOOKUP($O194,AA:AI,9,FALSE()),"")</f>
        <v/>
      </c>
      <c r="T194" s="978" t="str">
        <f aca="false">IFERROR(VLOOKUP($O194,AB:AJ,9,FALSE()),"")</f>
        <v/>
      </c>
      <c r="U194" s="978" t="str">
        <f aca="false">IFERROR(VLOOKUP($O194,AC:AK,9,FALSE()),"")</f>
        <v/>
      </c>
      <c r="V194" s="978" t="str">
        <f aca="false">IFERROR(VLOOKUP($O194,AD:AL,9,FALSE()),"")</f>
        <v/>
      </c>
      <c r="X194" s="1" t="str">
        <f aca="false">IF(AF194&lt;&gt;"",MAX(X$3:X193)+1,"")</f>
        <v/>
      </c>
      <c r="Y194" s="1" t="str">
        <f aca="false">IF(AG194&lt;&gt;"",MAX(Y$3:Y193)+1,"")</f>
        <v/>
      </c>
      <c r="Z194" s="1" t="str">
        <f aca="false">IF(AH194&lt;&gt;"",MAX(Z$3:Z193)+1,"")</f>
        <v/>
      </c>
      <c r="AA194" s="1" t="str">
        <f aca="false">IF(AI194&lt;&gt;"",MAX(AA$3:AA193)+1,"")</f>
        <v/>
      </c>
      <c r="AB194" s="1" t="str">
        <f aca="false">IF(AJ194&lt;&gt;"",MAX(AB$3:AB193)+1,"")</f>
        <v/>
      </c>
      <c r="AC194" s="1" t="str">
        <f aca="false">IF(AK194&lt;&gt;"",MAX(AC$3:AC193)+1,"")</f>
        <v/>
      </c>
      <c r="AD194" s="1" t="str">
        <f aca="false">IF(AL194&lt;&gt;"",MAX(AD$3:AD193)+1,"")</f>
        <v/>
      </c>
      <c r="AF194" s="1" t="str">
        <f aca="false">IF(B194="","",IF(COUNTIF(AF$3:$AI193,B194)=0,B194,""))</f>
        <v/>
      </c>
      <c r="AG194" s="1" t="str">
        <f aca="false">IF(C194&lt;&gt;"",IF(B194="","",IF($B194='Determinazione classe'!$D$57,IF(COUNTIF(AG$3:$AG193,$C194)=0,$C194,""),"")),"")</f>
        <v/>
      </c>
      <c r="AH194" s="1" t="str">
        <f aca="false">IF(D194&lt;&gt;"",IF(B194="","",IF(AND($B194='Determinazione classe'!$D$57,$C194='Determinazione classe'!$D$58),IF(COUNTIF(AH$3:AH193,$D194)=0,$D194,""),"")),"")</f>
        <v/>
      </c>
      <c r="AI194" s="1" t="str">
        <f aca="false">IF(E194&lt;&gt;"",IF(B194="","",IF(AND($B194='Determinazione classe'!$D$57,$C194='Determinazione classe'!$D$58,$D194='Determinazione classe'!$D$59),IF(COUNTIF(AI$3:AI193,$E194)=0,$E194,""),"")),"")</f>
        <v/>
      </c>
      <c r="AJ194" s="1" t="str">
        <f aca="false">IF(F194&lt;&gt;"",IF(B194="","",IF(AND($B194='Determinazione classe'!$D$57,$C194='Determinazione classe'!$D$58,$D194='Determinazione classe'!$D$59,$E194='Determinazione classe'!$D$60),IF(COUNTIF(AJ$3:AJ193,$F194)=0,$F194,""),"")),"")</f>
        <v/>
      </c>
      <c r="AK194" s="1" t="str">
        <f aca="false">IF(G194&lt;&gt;"",IF(B194="","",IF(AND($B194='Determinazione classe'!$D$57,$C194='Determinazione classe'!$D$58,$D194='Determinazione classe'!$D$59,$E194='Determinazione classe'!$D$60,$F194='Determinazione classe'!$D$61),IF(COUNTIF(AK$3:AK193,$G194)=0,$G194,""),"")),"")</f>
        <v/>
      </c>
      <c r="AL194" s="1" t="str">
        <f aca="false">IF(H194&lt;&gt;"",IF(B194="","",IF(AND($B194='Determinazione classe'!$D$57,$C194='Determinazione classe'!$D$58,$D194='Determinazione classe'!$D$59,$E194='Determinazione classe'!$D$60,$F194='Determinazione classe'!$D$61,$G194='Determinazione classe'!$D$62),IF(COUNTIF(AL$3:AL193,$H194)=0,$H194,""),"")),"")</f>
        <v/>
      </c>
      <c r="AR194" s="1" t="n">
        <f aca="false">+AR193+1</f>
        <v>192</v>
      </c>
      <c r="AS194" s="978" t="str">
        <f aca="false">IFERROR(VLOOKUP(AR194,BC:BK,9,FALSE()),"")</f>
        <v/>
      </c>
      <c r="AT194" s="978" t="str">
        <f aca="false">IFERROR(VLOOKUP($O194,BD:BL,9,FALSE()),"")</f>
        <v/>
      </c>
      <c r="AU194" s="978" t="str">
        <f aca="false">IFERROR(VLOOKUP($O194,BE:BM,9,FALSE()),"")</f>
        <v/>
      </c>
      <c r="AV194" s="978" t="str">
        <f aca="false">IFERROR(VLOOKUP($O194,BF:BN,9,FALSE()),"")</f>
        <v/>
      </c>
      <c r="AW194" s="978" t="str">
        <f aca="false">IFERROR(VLOOKUP($O194,BG:BO,9,FALSE()),"")</f>
        <v/>
      </c>
      <c r="AX194" s="978" t="str">
        <f aca="false">IFERROR(VLOOKUP($O194,BH:BP,9,FALSE()),"")</f>
        <v/>
      </c>
      <c r="AY194" s="978" t="str">
        <f aca="false">IFERROR(VLOOKUP($O194,BI:BQ,9,FALSE()),"")</f>
        <v/>
      </c>
      <c r="BC194" s="1" t="str">
        <f aca="false">IF(BK194&lt;&gt;"",MAX(BC$3:BC193)+1,"")</f>
        <v/>
      </c>
      <c r="BD194" s="1" t="str">
        <f aca="false">IF(BL194&lt;&gt;"",MAX(BD$3:BD193)+1,"")</f>
        <v/>
      </c>
      <c r="BE194" s="1" t="str">
        <f aca="false">IF(BM194&lt;&gt;"",MAX(BE$3:BE193)+1,"")</f>
        <v/>
      </c>
      <c r="BF194" s="1" t="str">
        <f aca="false">IF(BN194&lt;&gt;"",MAX(BF$3:BF193)+1,"")</f>
        <v/>
      </c>
      <c r="BG194" s="1" t="str">
        <f aca="false">IF(BO194&lt;&gt;"",MAX(BG$3:BG193)+1,"")</f>
        <v/>
      </c>
      <c r="BH194" s="1" t="str">
        <f aca="false">IF(BP194&lt;&gt;"",MAX(BH$3:BH193)+1,"")</f>
        <v/>
      </c>
      <c r="BI194" s="1" t="str">
        <f aca="false">IF(BQ194&lt;&gt;"",MAX(BI$3:BI193)+1,"")</f>
        <v/>
      </c>
      <c r="BK194" s="1" t="str">
        <f aca="false">IF(B194&lt;&gt;"",IF(COUNTIF(BK$3:BK193,B194)&gt;0,"",B194),"")</f>
        <v/>
      </c>
      <c r="BL194" s="1" t="str">
        <f aca="false">IF(C194&lt;&gt;"",IF(COUNTIF(BL$3:BL193,C194)&gt;0,"",C194),"")</f>
        <v/>
      </c>
      <c r="BM194" s="1" t="str">
        <f aca="false">IF(D194&lt;&gt;"",IF(COUNTIF(BM$3:BM193,D194)&gt;0,"",D194),"")</f>
        <v/>
      </c>
      <c r="BN194" s="1" t="str">
        <f aca="false">IF(E194&lt;&gt;"",IF(COUNTIF(BN$3:BN193,E194)&gt;0,"",E194),"")</f>
        <v/>
      </c>
      <c r="BO194" s="1" t="str">
        <f aca="false">IF(F194&lt;&gt;"",IF(COUNTIF(BO$3:BO193,F194)&gt;0,"",F194),"")</f>
        <v/>
      </c>
      <c r="BP194" s="1" t="str">
        <f aca="false">IF(G194&lt;&gt;"",IF(COUNTIF(BP$3:BP193,G194)&gt;0,"",G194),"")</f>
        <v/>
      </c>
      <c r="BQ194" s="1" t="str">
        <f aca="false">IF(H194&lt;&gt;"",IF(COUNTIF(BQ$3:BQ193,H194)&gt;0,"",H194),"")</f>
        <v/>
      </c>
    </row>
    <row r="195" customFormat="false" ht="12.75" hidden="false" customHeight="false" outlineLevel="0" collapsed="false">
      <c r="A195" s="1017" t="str">
        <f aca="false">CONCATENATE(B195,C195,D195,E195,F195,G195,H195)</f>
        <v/>
      </c>
      <c r="B195" s="1001"/>
      <c r="C195" s="1001"/>
      <c r="D195" s="1001"/>
      <c r="E195" s="1001"/>
      <c r="F195" s="1001"/>
      <c r="G195" s="1001"/>
      <c r="H195" s="1001"/>
      <c r="I195" s="1020"/>
      <c r="J195" s="1021"/>
      <c r="K195" s="1021"/>
      <c r="L195" s="1023"/>
      <c r="M195" s="1024"/>
      <c r="O195" s="1" t="n">
        <f aca="false">+O194+1</f>
        <v>193</v>
      </c>
      <c r="P195" s="978" t="str">
        <f aca="false">IFERROR(VLOOKUP(O194,X:AF,9,FALSE()),"")</f>
        <v/>
      </c>
      <c r="Q195" s="978" t="str">
        <f aca="false">IFERROR(VLOOKUP(O195,Y:AG,9,FALSE()),"")</f>
        <v/>
      </c>
      <c r="R195" s="978" t="str">
        <f aca="false">IFERROR(VLOOKUP(O195,Z:AH,9,FALSE()),"")</f>
        <v/>
      </c>
      <c r="S195" s="978" t="str">
        <f aca="false">IFERROR(VLOOKUP($O195,AA:AI,9,FALSE()),"")</f>
        <v/>
      </c>
      <c r="T195" s="978" t="str">
        <f aca="false">IFERROR(VLOOKUP($O195,AB:AJ,9,FALSE()),"")</f>
        <v/>
      </c>
      <c r="U195" s="978" t="str">
        <f aca="false">IFERROR(VLOOKUP($O195,AC:AK,9,FALSE()),"")</f>
        <v/>
      </c>
      <c r="V195" s="978" t="str">
        <f aca="false">IFERROR(VLOOKUP($O195,AD:AL,9,FALSE()),"")</f>
        <v/>
      </c>
      <c r="X195" s="1" t="str">
        <f aca="false">IF(AF195&lt;&gt;"",MAX(X$3:X194)+1,"")</f>
        <v/>
      </c>
      <c r="Y195" s="1" t="str">
        <f aca="false">IF(AG195&lt;&gt;"",MAX(Y$3:Y194)+1,"")</f>
        <v/>
      </c>
      <c r="Z195" s="1" t="str">
        <f aca="false">IF(AH195&lt;&gt;"",MAX(Z$3:Z194)+1,"")</f>
        <v/>
      </c>
      <c r="AA195" s="1" t="str">
        <f aca="false">IF(AI195&lt;&gt;"",MAX(AA$3:AA194)+1,"")</f>
        <v/>
      </c>
      <c r="AB195" s="1" t="str">
        <f aca="false">IF(AJ195&lt;&gt;"",MAX(AB$3:AB194)+1,"")</f>
        <v/>
      </c>
      <c r="AC195" s="1" t="str">
        <f aca="false">IF(AK195&lt;&gt;"",MAX(AC$3:AC194)+1,"")</f>
        <v/>
      </c>
      <c r="AD195" s="1" t="str">
        <f aca="false">IF(AL195&lt;&gt;"",MAX(AD$3:AD194)+1,"")</f>
        <v/>
      </c>
      <c r="AF195" s="1" t="str">
        <f aca="false">IF(B195="","",IF(COUNTIF(AF$3:$AI194,B195)=0,B195,""))</f>
        <v/>
      </c>
      <c r="AG195" s="1" t="str">
        <f aca="false">IF(C195&lt;&gt;"",IF(B195="","",IF($B195='Determinazione classe'!$D$57,IF(COUNTIF(AG$3:$AG194,$C195)=0,$C195,""),"")),"")</f>
        <v/>
      </c>
      <c r="AH195" s="1" t="str">
        <f aca="false">IF(D195&lt;&gt;"",IF(B195="","",IF(AND($B195='Determinazione classe'!$D$57,$C195='Determinazione classe'!$D$58),IF(COUNTIF(AH$3:AH194,$D195)=0,$D195,""),"")),"")</f>
        <v/>
      </c>
      <c r="AI195" s="1" t="str">
        <f aca="false">IF(E195&lt;&gt;"",IF(B195="","",IF(AND($B195='Determinazione classe'!$D$57,$C195='Determinazione classe'!$D$58,$D195='Determinazione classe'!$D$59),IF(COUNTIF(AI$3:AI194,$E195)=0,$E195,""),"")),"")</f>
        <v/>
      </c>
      <c r="AJ195" s="1" t="str">
        <f aca="false">IF(F195&lt;&gt;"",IF(B195="","",IF(AND($B195='Determinazione classe'!$D$57,$C195='Determinazione classe'!$D$58,$D195='Determinazione classe'!$D$59,$E195='Determinazione classe'!$D$60),IF(COUNTIF(AJ$3:AJ194,$F195)=0,$F195,""),"")),"")</f>
        <v/>
      </c>
      <c r="AK195" s="1" t="str">
        <f aca="false">IF(G195&lt;&gt;"",IF(B195="","",IF(AND($B195='Determinazione classe'!$D$57,$C195='Determinazione classe'!$D$58,$D195='Determinazione classe'!$D$59,$E195='Determinazione classe'!$D$60,$F195='Determinazione classe'!$D$61),IF(COUNTIF(AK$3:AK194,$G195)=0,$G195,""),"")),"")</f>
        <v/>
      </c>
      <c r="AL195" s="1" t="str">
        <f aca="false">IF(H195&lt;&gt;"",IF(B195="","",IF(AND($B195='Determinazione classe'!$D$57,$C195='Determinazione classe'!$D$58,$D195='Determinazione classe'!$D$59,$E195='Determinazione classe'!$D$60,$F195='Determinazione classe'!$D$61,$G195='Determinazione classe'!$D$62),IF(COUNTIF(AL$3:AL194,$H195)=0,$H195,""),"")),"")</f>
        <v/>
      </c>
      <c r="AR195" s="1" t="n">
        <f aca="false">+AR194+1</f>
        <v>193</v>
      </c>
      <c r="AS195" s="978" t="str">
        <f aca="false">IFERROR(VLOOKUP(AR195,BC:BK,9,FALSE()),"")</f>
        <v/>
      </c>
      <c r="AT195" s="978" t="str">
        <f aca="false">IFERROR(VLOOKUP($O195,BD:BL,9,FALSE()),"")</f>
        <v/>
      </c>
      <c r="AU195" s="978" t="str">
        <f aca="false">IFERROR(VLOOKUP($O195,BE:BM,9,FALSE()),"")</f>
        <v/>
      </c>
      <c r="AV195" s="978" t="str">
        <f aca="false">IFERROR(VLOOKUP($O195,BF:BN,9,FALSE()),"")</f>
        <v/>
      </c>
      <c r="AW195" s="978" t="str">
        <f aca="false">IFERROR(VLOOKUP($O195,BG:BO,9,FALSE()),"")</f>
        <v/>
      </c>
      <c r="AX195" s="978" t="str">
        <f aca="false">IFERROR(VLOOKUP($O195,BH:BP,9,FALSE()),"")</f>
        <v/>
      </c>
      <c r="AY195" s="978" t="str">
        <f aca="false">IFERROR(VLOOKUP($O195,BI:BQ,9,FALSE()),"")</f>
        <v/>
      </c>
      <c r="BC195" s="1" t="str">
        <f aca="false">IF(BK195&lt;&gt;"",MAX(BC$3:BC194)+1,"")</f>
        <v/>
      </c>
      <c r="BD195" s="1" t="str">
        <f aca="false">IF(BL195&lt;&gt;"",MAX(BD$3:BD194)+1,"")</f>
        <v/>
      </c>
      <c r="BE195" s="1" t="str">
        <f aca="false">IF(BM195&lt;&gt;"",MAX(BE$3:BE194)+1,"")</f>
        <v/>
      </c>
      <c r="BF195" s="1" t="str">
        <f aca="false">IF(BN195&lt;&gt;"",MAX(BF$3:BF194)+1,"")</f>
        <v/>
      </c>
      <c r="BG195" s="1" t="str">
        <f aca="false">IF(BO195&lt;&gt;"",MAX(BG$3:BG194)+1,"")</f>
        <v/>
      </c>
      <c r="BH195" s="1" t="str">
        <f aca="false">IF(BP195&lt;&gt;"",MAX(BH$3:BH194)+1,"")</f>
        <v/>
      </c>
      <c r="BI195" s="1" t="str">
        <f aca="false">IF(BQ195&lt;&gt;"",MAX(BI$3:BI194)+1,"")</f>
        <v/>
      </c>
      <c r="BK195" s="1" t="str">
        <f aca="false">IF(B195&lt;&gt;"",IF(COUNTIF(BK$3:BK194,B195)&gt;0,"",B195),"")</f>
        <v/>
      </c>
      <c r="BL195" s="1" t="str">
        <f aca="false">IF(C195&lt;&gt;"",IF(COUNTIF(BL$3:BL194,C195)&gt;0,"",C195),"")</f>
        <v/>
      </c>
      <c r="BM195" s="1" t="str">
        <f aca="false">IF(D195&lt;&gt;"",IF(COUNTIF(BM$3:BM194,D195)&gt;0,"",D195),"")</f>
        <v/>
      </c>
      <c r="BN195" s="1" t="str">
        <f aca="false">IF(E195&lt;&gt;"",IF(COUNTIF(BN$3:BN194,E195)&gt;0,"",E195),"")</f>
        <v/>
      </c>
      <c r="BO195" s="1" t="str">
        <f aca="false">IF(F195&lt;&gt;"",IF(COUNTIF(BO$3:BO194,F195)&gt;0,"",F195),"")</f>
        <v/>
      </c>
      <c r="BP195" s="1" t="str">
        <f aca="false">IF(G195&lt;&gt;"",IF(COUNTIF(BP$3:BP194,G195)&gt;0,"",G195),"")</f>
        <v/>
      </c>
      <c r="BQ195" s="1" t="str">
        <f aca="false">IF(H195&lt;&gt;"",IF(COUNTIF(BQ$3:BQ194,H195)&gt;0,"",H195),"")</f>
        <v/>
      </c>
    </row>
    <row r="196" customFormat="false" ht="12.75" hidden="false" customHeight="false" outlineLevel="0" collapsed="false">
      <c r="A196" s="1017" t="str">
        <f aca="false">CONCATENATE(B196,C196,D196,E196,F196,G196,H196)</f>
        <v/>
      </c>
      <c r="B196" s="1001"/>
      <c r="C196" s="1001"/>
      <c r="D196" s="1001"/>
      <c r="E196" s="1001"/>
      <c r="F196" s="1001"/>
      <c r="G196" s="1001"/>
      <c r="H196" s="1001"/>
      <c r="I196" s="1020"/>
      <c r="J196" s="1021"/>
      <c r="K196" s="1021"/>
      <c r="L196" s="1023"/>
      <c r="M196" s="1024"/>
      <c r="O196" s="1" t="n">
        <f aca="false">+O195+1</f>
        <v>194</v>
      </c>
      <c r="P196" s="978" t="str">
        <f aca="false">IFERROR(VLOOKUP(O195,X:AF,9,FALSE()),"")</f>
        <v/>
      </c>
      <c r="Q196" s="978" t="str">
        <f aca="false">IFERROR(VLOOKUP(O196,Y:AG,9,FALSE()),"")</f>
        <v/>
      </c>
      <c r="R196" s="978" t="str">
        <f aca="false">IFERROR(VLOOKUP(O196,Z:AH,9,FALSE()),"")</f>
        <v/>
      </c>
      <c r="S196" s="978" t="str">
        <f aca="false">IFERROR(VLOOKUP($O196,AA:AI,9,FALSE()),"")</f>
        <v/>
      </c>
      <c r="T196" s="978" t="str">
        <f aca="false">IFERROR(VLOOKUP($O196,AB:AJ,9,FALSE()),"")</f>
        <v/>
      </c>
      <c r="U196" s="978" t="str">
        <f aca="false">IFERROR(VLOOKUP($O196,AC:AK,9,FALSE()),"")</f>
        <v/>
      </c>
      <c r="V196" s="978" t="str">
        <f aca="false">IFERROR(VLOOKUP($O196,AD:AL,9,FALSE()),"")</f>
        <v/>
      </c>
      <c r="X196" s="1" t="str">
        <f aca="false">IF(AF196&lt;&gt;"",MAX(X$3:X195)+1,"")</f>
        <v/>
      </c>
      <c r="Y196" s="1" t="str">
        <f aca="false">IF(AG196&lt;&gt;"",MAX(Y$3:Y195)+1,"")</f>
        <v/>
      </c>
      <c r="Z196" s="1" t="str">
        <f aca="false">IF(AH196&lt;&gt;"",MAX(Z$3:Z195)+1,"")</f>
        <v/>
      </c>
      <c r="AA196" s="1" t="str">
        <f aca="false">IF(AI196&lt;&gt;"",MAX(AA$3:AA195)+1,"")</f>
        <v/>
      </c>
      <c r="AB196" s="1" t="str">
        <f aca="false">IF(AJ196&lt;&gt;"",MAX(AB$3:AB195)+1,"")</f>
        <v/>
      </c>
      <c r="AC196" s="1" t="str">
        <f aca="false">IF(AK196&lt;&gt;"",MAX(AC$3:AC195)+1,"")</f>
        <v/>
      </c>
      <c r="AD196" s="1" t="str">
        <f aca="false">IF(AL196&lt;&gt;"",MAX(AD$3:AD195)+1,"")</f>
        <v/>
      </c>
      <c r="AF196" s="1" t="str">
        <f aca="false">IF(B196="","",IF(COUNTIF(AF$3:$AI195,B196)=0,B196,""))</f>
        <v/>
      </c>
      <c r="AG196" s="1" t="str">
        <f aca="false">IF(C196&lt;&gt;"",IF(B196="","",IF($B196='Determinazione classe'!$D$57,IF(COUNTIF(AG$3:$AG195,$C196)=0,$C196,""),"")),"")</f>
        <v/>
      </c>
      <c r="AH196" s="1" t="str">
        <f aca="false">IF(D196&lt;&gt;"",IF(B196="","",IF(AND($B196='Determinazione classe'!$D$57,$C196='Determinazione classe'!$D$58),IF(COUNTIF(AH$3:AH195,$D196)=0,$D196,""),"")),"")</f>
        <v/>
      </c>
      <c r="AI196" s="1" t="str">
        <f aca="false">IF(E196&lt;&gt;"",IF(B196="","",IF(AND($B196='Determinazione classe'!$D$57,$C196='Determinazione classe'!$D$58,$D196='Determinazione classe'!$D$59),IF(COUNTIF(AI$3:AI195,$E196)=0,$E196,""),"")),"")</f>
        <v/>
      </c>
      <c r="AJ196" s="1" t="str">
        <f aca="false">IF(F196&lt;&gt;"",IF(B196="","",IF(AND($B196='Determinazione classe'!$D$57,$C196='Determinazione classe'!$D$58,$D196='Determinazione classe'!$D$59,$E196='Determinazione classe'!$D$60),IF(COUNTIF(AJ$3:AJ195,$F196)=0,$F196,""),"")),"")</f>
        <v/>
      </c>
      <c r="AK196" s="1" t="str">
        <f aca="false">IF(G196&lt;&gt;"",IF(B196="","",IF(AND($B196='Determinazione classe'!$D$57,$C196='Determinazione classe'!$D$58,$D196='Determinazione classe'!$D$59,$E196='Determinazione classe'!$D$60,$F196='Determinazione classe'!$D$61),IF(COUNTIF(AK$3:AK195,$G196)=0,$G196,""),"")),"")</f>
        <v/>
      </c>
      <c r="AL196" s="1" t="str">
        <f aca="false">IF(H196&lt;&gt;"",IF(B196="","",IF(AND($B196='Determinazione classe'!$D$57,$C196='Determinazione classe'!$D$58,$D196='Determinazione classe'!$D$59,$E196='Determinazione classe'!$D$60,$F196='Determinazione classe'!$D$61,$G196='Determinazione classe'!$D$62),IF(COUNTIF(AL$3:AL195,$H196)=0,$H196,""),"")),"")</f>
        <v/>
      </c>
      <c r="AR196" s="1" t="n">
        <f aca="false">+AR195+1</f>
        <v>194</v>
      </c>
      <c r="AS196" s="978" t="str">
        <f aca="false">IFERROR(VLOOKUP(AR196,BC:BK,9,FALSE()),"")</f>
        <v/>
      </c>
      <c r="AT196" s="978" t="str">
        <f aca="false">IFERROR(VLOOKUP($O196,BD:BL,9,FALSE()),"")</f>
        <v/>
      </c>
      <c r="AU196" s="978" t="str">
        <f aca="false">IFERROR(VLOOKUP($O196,BE:BM,9,FALSE()),"")</f>
        <v/>
      </c>
      <c r="AV196" s="978" t="str">
        <f aca="false">IFERROR(VLOOKUP($O196,BF:BN,9,FALSE()),"")</f>
        <v/>
      </c>
      <c r="AW196" s="978" t="str">
        <f aca="false">IFERROR(VLOOKUP($O196,BG:BO,9,FALSE()),"")</f>
        <v/>
      </c>
      <c r="AX196" s="978" t="str">
        <f aca="false">IFERROR(VLOOKUP($O196,BH:BP,9,FALSE()),"")</f>
        <v/>
      </c>
      <c r="AY196" s="978" t="str">
        <f aca="false">IFERROR(VLOOKUP($O196,BI:BQ,9,FALSE()),"")</f>
        <v/>
      </c>
      <c r="BC196" s="1" t="str">
        <f aca="false">IF(BK196&lt;&gt;"",MAX(BC$3:BC195)+1,"")</f>
        <v/>
      </c>
      <c r="BD196" s="1" t="str">
        <f aca="false">IF(BL196&lt;&gt;"",MAX(BD$3:BD195)+1,"")</f>
        <v/>
      </c>
      <c r="BE196" s="1" t="str">
        <f aca="false">IF(BM196&lt;&gt;"",MAX(BE$3:BE195)+1,"")</f>
        <v/>
      </c>
      <c r="BF196" s="1" t="str">
        <f aca="false">IF(BN196&lt;&gt;"",MAX(BF$3:BF195)+1,"")</f>
        <v/>
      </c>
      <c r="BG196" s="1" t="str">
        <f aca="false">IF(BO196&lt;&gt;"",MAX(BG$3:BG195)+1,"")</f>
        <v/>
      </c>
      <c r="BH196" s="1" t="str">
        <f aca="false">IF(BP196&lt;&gt;"",MAX(BH$3:BH195)+1,"")</f>
        <v/>
      </c>
      <c r="BI196" s="1" t="str">
        <f aca="false">IF(BQ196&lt;&gt;"",MAX(BI$3:BI195)+1,"")</f>
        <v/>
      </c>
      <c r="BK196" s="1" t="str">
        <f aca="false">IF(B196&lt;&gt;"",IF(COUNTIF(BK$3:BK195,B196)&gt;0,"",B196),"")</f>
        <v/>
      </c>
      <c r="BL196" s="1" t="str">
        <f aca="false">IF(C196&lt;&gt;"",IF(COUNTIF(BL$3:BL195,C196)&gt;0,"",C196),"")</f>
        <v/>
      </c>
      <c r="BM196" s="1" t="str">
        <f aca="false">IF(D196&lt;&gt;"",IF(COUNTIF(BM$3:BM195,D196)&gt;0,"",D196),"")</f>
        <v/>
      </c>
      <c r="BN196" s="1" t="str">
        <f aca="false">IF(E196&lt;&gt;"",IF(COUNTIF(BN$3:BN195,E196)&gt;0,"",E196),"")</f>
        <v/>
      </c>
      <c r="BO196" s="1" t="str">
        <f aca="false">IF(F196&lt;&gt;"",IF(COUNTIF(BO$3:BO195,F196)&gt;0,"",F196),"")</f>
        <v/>
      </c>
      <c r="BP196" s="1" t="str">
        <f aca="false">IF(G196&lt;&gt;"",IF(COUNTIF(BP$3:BP195,G196)&gt;0,"",G196),"")</f>
        <v/>
      </c>
      <c r="BQ196" s="1" t="str">
        <f aca="false">IF(H196&lt;&gt;"",IF(COUNTIF(BQ$3:BQ195,H196)&gt;0,"",H196),"")</f>
        <v/>
      </c>
    </row>
    <row r="197" customFormat="false" ht="12.75" hidden="false" customHeight="false" outlineLevel="0" collapsed="false">
      <c r="A197" s="1017" t="str">
        <f aca="false">CONCATENATE(B197,C197,D197,E197,F197,G197,H197)</f>
        <v/>
      </c>
      <c r="B197" s="1001"/>
      <c r="C197" s="1001"/>
      <c r="D197" s="1001"/>
      <c r="E197" s="1001"/>
      <c r="F197" s="1001"/>
      <c r="G197" s="1001"/>
      <c r="H197" s="1001"/>
      <c r="I197" s="1020"/>
      <c r="J197" s="1021"/>
      <c r="K197" s="1021"/>
      <c r="L197" s="1023"/>
      <c r="M197" s="1024"/>
      <c r="O197" s="1" t="n">
        <f aca="false">+O196+1</f>
        <v>195</v>
      </c>
      <c r="P197" s="978" t="str">
        <f aca="false">IFERROR(VLOOKUP(O196,X:AF,9,FALSE()),"")</f>
        <v/>
      </c>
      <c r="Q197" s="978" t="str">
        <f aca="false">IFERROR(VLOOKUP(O197,Y:AG,9,FALSE()),"")</f>
        <v/>
      </c>
      <c r="R197" s="978" t="str">
        <f aca="false">IFERROR(VLOOKUP(O197,Z:AH,9,FALSE()),"")</f>
        <v/>
      </c>
      <c r="S197" s="978" t="str">
        <f aca="false">IFERROR(VLOOKUP($O197,AA:AI,9,FALSE()),"")</f>
        <v/>
      </c>
      <c r="T197" s="978" t="str">
        <f aca="false">IFERROR(VLOOKUP($O197,AB:AJ,9,FALSE()),"")</f>
        <v/>
      </c>
      <c r="U197" s="978" t="str">
        <f aca="false">IFERROR(VLOOKUP($O197,AC:AK,9,FALSE()),"")</f>
        <v/>
      </c>
      <c r="V197" s="978" t="str">
        <f aca="false">IFERROR(VLOOKUP($O197,AD:AL,9,FALSE()),"")</f>
        <v/>
      </c>
      <c r="X197" s="1" t="str">
        <f aca="false">IF(AF197&lt;&gt;"",MAX(X$3:X196)+1,"")</f>
        <v/>
      </c>
      <c r="Y197" s="1" t="str">
        <f aca="false">IF(AG197&lt;&gt;"",MAX(Y$3:Y196)+1,"")</f>
        <v/>
      </c>
      <c r="Z197" s="1" t="str">
        <f aca="false">IF(AH197&lt;&gt;"",MAX(Z$3:Z196)+1,"")</f>
        <v/>
      </c>
      <c r="AA197" s="1" t="str">
        <f aca="false">IF(AI197&lt;&gt;"",MAX(AA$3:AA196)+1,"")</f>
        <v/>
      </c>
      <c r="AB197" s="1" t="str">
        <f aca="false">IF(AJ197&lt;&gt;"",MAX(AB$3:AB196)+1,"")</f>
        <v/>
      </c>
      <c r="AC197" s="1" t="str">
        <f aca="false">IF(AK197&lt;&gt;"",MAX(AC$3:AC196)+1,"")</f>
        <v/>
      </c>
      <c r="AD197" s="1" t="str">
        <f aca="false">IF(AL197&lt;&gt;"",MAX(AD$3:AD196)+1,"")</f>
        <v/>
      </c>
      <c r="AF197" s="1" t="str">
        <f aca="false">IF(B197="","",IF(COUNTIF(AF$3:$AI196,B197)=0,B197,""))</f>
        <v/>
      </c>
      <c r="AG197" s="1" t="str">
        <f aca="false">IF(C197&lt;&gt;"",IF(B197="","",IF($B197='Determinazione classe'!$D$57,IF(COUNTIF(AG$3:$AG196,$C197)=0,$C197,""),"")),"")</f>
        <v/>
      </c>
      <c r="AH197" s="1" t="str">
        <f aca="false">IF(D197&lt;&gt;"",IF(B197="","",IF(AND($B197='Determinazione classe'!$D$57,$C197='Determinazione classe'!$D$58),IF(COUNTIF(AH$3:AH196,$D197)=0,$D197,""),"")),"")</f>
        <v/>
      </c>
      <c r="AI197" s="1" t="str">
        <f aca="false">IF(E197&lt;&gt;"",IF(B197="","",IF(AND($B197='Determinazione classe'!$D$57,$C197='Determinazione classe'!$D$58,$D197='Determinazione classe'!$D$59),IF(COUNTIF(AI$3:AI196,$E197)=0,$E197,""),"")),"")</f>
        <v/>
      </c>
      <c r="AJ197" s="1" t="str">
        <f aca="false">IF(F197&lt;&gt;"",IF(B197="","",IF(AND($B197='Determinazione classe'!$D$57,$C197='Determinazione classe'!$D$58,$D197='Determinazione classe'!$D$59,$E197='Determinazione classe'!$D$60),IF(COUNTIF(AJ$3:AJ196,$F197)=0,$F197,""),"")),"")</f>
        <v/>
      </c>
      <c r="AK197" s="1" t="str">
        <f aca="false">IF(G197&lt;&gt;"",IF(B197="","",IF(AND($B197='Determinazione classe'!$D$57,$C197='Determinazione classe'!$D$58,$D197='Determinazione classe'!$D$59,$E197='Determinazione classe'!$D$60,$F197='Determinazione classe'!$D$61),IF(COUNTIF(AK$3:AK196,$G197)=0,$G197,""),"")),"")</f>
        <v/>
      </c>
      <c r="AL197" s="1" t="str">
        <f aca="false">IF(H197&lt;&gt;"",IF(B197="","",IF(AND($B197='Determinazione classe'!$D$57,$C197='Determinazione classe'!$D$58,$D197='Determinazione classe'!$D$59,$E197='Determinazione classe'!$D$60,$F197='Determinazione classe'!$D$61,$G197='Determinazione classe'!$D$62),IF(COUNTIF(AL$3:AL196,$H197)=0,$H197,""),"")),"")</f>
        <v/>
      </c>
      <c r="AR197" s="1" t="n">
        <f aca="false">+AR196+1</f>
        <v>195</v>
      </c>
      <c r="AS197" s="978" t="str">
        <f aca="false">IFERROR(VLOOKUP(AR197,BC:BK,9,FALSE()),"")</f>
        <v/>
      </c>
      <c r="AT197" s="978" t="str">
        <f aca="false">IFERROR(VLOOKUP($O197,BD:BL,9,FALSE()),"")</f>
        <v/>
      </c>
      <c r="AU197" s="978" t="str">
        <f aca="false">IFERROR(VLOOKUP($O197,BE:BM,9,FALSE()),"")</f>
        <v/>
      </c>
      <c r="AV197" s="978" t="str">
        <f aca="false">IFERROR(VLOOKUP($O197,BF:BN,9,FALSE()),"")</f>
        <v/>
      </c>
      <c r="AW197" s="978" t="str">
        <f aca="false">IFERROR(VLOOKUP($O197,BG:BO,9,FALSE()),"")</f>
        <v/>
      </c>
      <c r="AX197" s="978" t="str">
        <f aca="false">IFERROR(VLOOKUP($O197,BH:BP,9,FALSE()),"")</f>
        <v/>
      </c>
      <c r="AY197" s="978" t="str">
        <f aca="false">IFERROR(VLOOKUP($O197,BI:BQ,9,FALSE()),"")</f>
        <v/>
      </c>
      <c r="BC197" s="1" t="str">
        <f aca="false">IF(BK197&lt;&gt;"",MAX(BC$3:BC196)+1,"")</f>
        <v/>
      </c>
      <c r="BD197" s="1" t="str">
        <f aca="false">IF(BL197&lt;&gt;"",MAX(BD$3:BD196)+1,"")</f>
        <v/>
      </c>
      <c r="BE197" s="1" t="str">
        <f aca="false">IF(BM197&lt;&gt;"",MAX(BE$3:BE196)+1,"")</f>
        <v/>
      </c>
      <c r="BF197" s="1" t="str">
        <f aca="false">IF(BN197&lt;&gt;"",MAX(BF$3:BF196)+1,"")</f>
        <v/>
      </c>
      <c r="BG197" s="1" t="str">
        <f aca="false">IF(BO197&lt;&gt;"",MAX(BG$3:BG196)+1,"")</f>
        <v/>
      </c>
      <c r="BH197" s="1" t="str">
        <f aca="false">IF(BP197&lt;&gt;"",MAX(BH$3:BH196)+1,"")</f>
        <v/>
      </c>
      <c r="BI197" s="1" t="str">
        <f aca="false">IF(BQ197&lt;&gt;"",MAX(BI$3:BI196)+1,"")</f>
        <v/>
      </c>
      <c r="BK197" s="1" t="str">
        <f aca="false">IF(B197&lt;&gt;"",IF(COUNTIF(BK$3:BK196,B197)&gt;0,"",B197),"")</f>
        <v/>
      </c>
      <c r="BL197" s="1" t="str">
        <f aca="false">IF(C197&lt;&gt;"",IF(COUNTIF(BL$3:BL196,C197)&gt;0,"",C197),"")</f>
        <v/>
      </c>
      <c r="BM197" s="1" t="str">
        <f aca="false">IF(D197&lt;&gt;"",IF(COUNTIF(BM$3:BM196,D197)&gt;0,"",D197),"")</f>
        <v/>
      </c>
      <c r="BN197" s="1" t="str">
        <f aca="false">IF(E197&lt;&gt;"",IF(COUNTIF(BN$3:BN196,E197)&gt;0,"",E197),"")</f>
        <v/>
      </c>
      <c r="BO197" s="1" t="str">
        <f aca="false">IF(F197&lt;&gt;"",IF(COUNTIF(BO$3:BO196,F197)&gt;0,"",F197),"")</f>
        <v/>
      </c>
      <c r="BP197" s="1" t="str">
        <f aca="false">IF(G197&lt;&gt;"",IF(COUNTIF(BP$3:BP196,G197)&gt;0,"",G197),"")</f>
        <v/>
      </c>
      <c r="BQ197" s="1" t="str">
        <f aca="false">IF(H197&lt;&gt;"",IF(COUNTIF(BQ$3:BQ196,H197)&gt;0,"",H197),"")</f>
        <v/>
      </c>
    </row>
    <row r="198" customFormat="false" ht="12.75" hidden="false" customHeight="false" outlineLevel="0" collapsed="false">
      <c r="A198" s="1017" t="str">
        <f aca="false">CONCATENATE(B198,C198,D198,E198,F198,G198,H198)</f>
        <v/>
      </c>
      <c r="B198" s="1001"/>
      <c r="C198" s="1001"/>
      <c r="D198" s="1001"/>
      <c r="E198" s="1001"/>
      <c r="F198" s="1001"/>
      <c r="G198" s="1001"/>
      <c r="H198" s="1001"/>
      <c r="I198" s="1020"/>
      <c r="J198" s="1021"/>
      <c r="K198" s="1021"/>
      <c r="L198" s="1023"/>
      <c r="M198" s="1024"/>
      <c r="O198" s="1" t="n">
        <f aca="false">+O197+1</f>
        <v>196</v>
      </c>
      <c r="P198" s="978" t="str">
        <f aca="false">IFERROR(VLOOKUP(O197,X:AF,9,FALSE()),"")</f>
        <v/>
      </c>
      <c r="Q198" s="978" t="str">
        <f aca="false">IFERROR(VLOOKUP(O198,Y:AG,9,FALSE()),"")</f>
        <v/>
      </c>
      <c r="R198" s="978" t="str">
        <f aca="false">IFERROR(VLOOKUP(O198,Z:AH,9,FALSE()),"")</f>
        <v/>
      </c>
      <c r="S198" s="978" t="str">
        <f aca="false">IFERROR(VLOOKUP($O198,AA:AI,9,FALSE()),"")</f>
        <v/>
      </c>
      <c r="T198" s="978" t="str">
        <f aca="false">IFERROR(VLOOKUP($O198,AB:AJ,9,FALSE()),"")</f>
        <v/>
      </c>
      <c r="U198" s="978" t="str">
        <f aca="false">IFERROR(VLOOKUP($O198,AC:AK,9,FALSE()),"")</f>
        <v/>
      </c>
      <c r="V198" s="978" t="str">
        <f aca="false">IFERROR(VLOOKUP($O198,AD:AL,9,FALSE()),"")</f>
        <v/>
      </c>
      <c r="X198" s="1" t="str">
        <f aca="false">IF(AF198&lt;&gt;"",MAX(X$3:X197)+1,"")</f>
        <v/>
      </c>
      <c r="Y198" s="1" t="str">
        <f aca="false">IF(AG198&lt;&gt;"",MAX(Y$3:Y197)+1,"")</f>
        <v/>
      </c>
      <c r="Z198" s="1" t="str">
        <f aca="false">IF(AH198&lt;&gt;"",MAX(Z$3:Z197)+1,"")</f>
        <v/>
      </c>
      <c r="AA198" s="1" t="str">
        <f aca="false">IF(AI198&lt;&gt;"",MAX(AA$3:AA197)+1,"")</f>
        <v/>
      </c>
      <c r="AB198" s="1" t="str">
        <f aca="false">IF(AJ198&lt;&gt;"",MAX(AB$3:AB197)+1,"")</f>
        <v/>
      </c>
      <c r="AC198" s="1" t="str">
        <f aca="false">IF(AK198&lt;&gt;"",MAX(AC$3:AC197)+1,"")</f>
        <v/>
      </c>
      <c r="AD198" s="1" t="str">
        <f aca="false">IF(AL198&lt;&gt;"",MAX(AD$3:AD197)+1,"")</f>
        <v/>
      </c>
      <c r="AF198" s="1" t="str">
        <f aca="false">IF(B198="","",IF(COUNTIF(AF$3:$AI197,B198)=0,B198,""))</f>
        <v/>
      </c>
      <c r="AG198" s="1" t="str">
        <f aca="false">IF(C198&lt;&gt;"",IF(B198="","",IF($B198='Determinazione classe'!$D$57,IF(COUNTIF(AG$3:$AG197,$C198)=0,$C198,""),"")),"")</f>
        <v/>
      </c>
      <c r="AH198" s="1" t="str">
        <f aca="false">IF(D198&lt;&gt;"",IF(B198="","",IF(AND($B198='Determinazione classe'!$D$57,$C198='Determinazione classe'!$D$58),IF(COUNTIF(AH$3:AH197,$D198)=0,$D198,""),"")),"")</f>
        <v/>
      </c>
      <c r="AI198" s="1" t="str">
        <f aca="false">IF(E198&lt;&gt;"",IF(B198="","",IF(AND($B198='Determinazione classe'!$D$57,$C198='Determinazione classe'!$D$58,$D198='Determinazione classe'!$D$59),IF(COUNTIF(AI$3:AI197,$E198)=0,$E198,""),"")),"")</f>
        <v/>
      </c>
      <c r="AJ198" s="1" t="str">
        <f aca="false">IF(F198&lt;&gt;"",IF(B198="","",IF(AND($B198='Determinazione classe'!$D$57,$C198='Determinazione classe'!$D$58,$D198='Determinazione classe'!$D$59,$E198='Determinazione classe'!$D$60),IF(COUNTIF(AJ$3:AJ197,$F198)=0,$F198,""),"")),"")</f>
        <v/>
      </c>
      <c r="AK198" s="1" t="str">
        <f aca="false">IF(G198&lt;&gt;"",IF(B198="","",IF(AND($B198='Determinazione classe'!$D$57,$C198='Determinazione classe'!$D$58,$D198='Determinazione classe'!$D$59,$E198='Determinazione classe'!$D$60,$F198='Determinazione classe'!$D$61),IF(COUNTIF(AK$3:AK197,$G198)=0,$G198,""),"")),"")</f>
        <v/>
      </c>
      <c r="AL198" s="1" t="str">
        <f aca="false">IF(H198&lt;&gt;"",IF(B198="","",IF(AND($B198='Determinazione classe'!$D$57,$C198='Determinazione classe'!$D$58,$D198='Determinazione classe'!$D$59,$E198='Determinazione classe'!$D$60,$F198='Determinazione classe'!$D$61,$G198='Determinazione classe'!$D$62),IF(COUNTIF(AL$3:AL197,$H198)=0,$H198,""),"")),"")</f>
        <v/>
      </c>
      <c r="AR198" s="1" t="n">
        <f aca="false">+AR197+1</f>
        <v>196</v>
      </c>
      <c r="AS198" s="978" t="str">
        <f aca="false">IFERROR(VLOOKUP(AR198,BC:BK,9,FALSE()),"")</f>
        <v/>
      </c>
      <c r="AT198" s="978" t="str">
        <f aca="false">IFERROR(VLOOKUP($O198,BD:BL,9,FALSE()),"")</f>
        <v/>
      </c>
      <c r="AU198" s="978" t="str">
        <f aca="false">IFERROR(VLOOKUP($O198,BE:BM,9,FALSE()),"")</f>
        <v/>
      </c>
      <c r="AV198" s="978" t="str">
        <f aca="false">IFERROR(VLOOKUP($O198,BF:BN,9,FALSE()),"")</f>
        <v/>
      </c>
      <c r="AW198" s="978" t="str">
        <f aca="false">IFERROR(VLOOKUP($O198,BG:BO,9,FALSE()),"")</f>
        <v/>
      </c>
      <c r="AX198" s="978" t="str">
        <f aca="false">IFERROR(VLOOKUP($O198,BH:BP,9,FALSE()),"")</f>
        <v/>
      </c>
      <c r="AY198" s="978" t="str">
        <f aca="false">IFERROR(VLOOKUP($O198,BI:BQ,9,FALSE()),"")</f>
        <v/>
      </c>
      <c r="BC198" s="1" t="str">
        <f aca="false">IF(BK198&lt;&gt;"",MAX(BC$3:BC197)+1,"")</f>
        <v/>
      </c>
      <c r="BD198" s="1" t="str">
        <f aca="false">IF(BL198&lt;&gt;"",MAX(BD$3:BD197)+1,"")</f>
        <v/>
      </c>
      <c r="BE198" s="1" t="str">
        <f aca="false">IF(BM198&lt;&gt;"",MAX(BE$3:BE197)+1,"")</f>
        <v/>
      </c>
      <c r="BF198" s="1" t="str">
        <f aca="false">IF(BN198&lt;&gt;"",MAX(BF$3:BF197)+1,"")</f>
        <v/>
      </c>
      <c r="BG198" s="1" t="str">
        <f aca="false">IF(BO198&lt;&gt;"",MAX(BG$3:BG197)+1,"")</f>
        <v/>
      </c>
      <c r="BH198" s="1" t="str">
        <f aca="false">IF(BP198&lt;&gt;"",MAX(BH$3:BH197)+1,"")</f>
        <v/>
      </c>
      <c r="BI198" s="1" t="str">
        <f aca="false">IF(BQ198&lt;&gt;"",MAX(BI$3:BI197)+1,"")</f>
        <v/>
      </c>
      <c r="BK198" s="1" t="str">
        <f aca="false">IF(B198&lt;&gt;"",IF(COUNTIF(BK$3:BK197,B198)&gt;0,"",B198),"")</f>
        <v/>
      </c>
      <c r="BL198" s="1" t="str">
        <f aca="false">IF(C198&lt;&gt;"",IF(COUNTIF(BL$3:BL197,C198)&gt;0,"",C198),"")</f>
        <v/>
      </c>
      <c r="BM198" s="1" t="str">
        <f aca="false">IF(D198&lt;&gt;"",IF(COUNTIF(BM$3:BM197,D198)&gt;0,"",D198),"")</f>
        <v/>
      </c>
      <c r="BN198" s="1" t="str">
        <f aca="false">IF(E198&lt;&gt;"",IF(COUNTIF(BN$3:BN197,E198)&gt;0,"",E198),"")</f>
        <v/>
      </c>
      <c r="BO198" s="1" t="str">
        <f aca="false">IF(F198&lt;&gt;"",IF(COUNTIF(BO$3:BO197,F198)&gt;0,"",F198),"")</f>
        <v/>
      </c>
      <c r="BP198" s="1" t="str">
        <f aca="false">IF(G198&lt;&gt;"",IF(COUNTIF(BP$3:BP197,G198)&gt;0,"",G198),"")</f>
        <v/>
      </c>
      <c r="BQ198" s="1" t="str">
        <f aca="false">IF(H198&lt;&gt;"",IF(COUNTIF(BQ$3:BQ197,H198)&gt;0,"",H198),"")</f>
        <v/>
      </c>
    </row>
    <row r="199" customFormat="false" ht="12.75" hidden="false" customHeight="false" outlineLevel="0" collapsed="false">
      <c r="A199" s="1017" t="str">
        <f aca="false">CONCATENATE(B199,C199,D199,E199,F199,G199,H199)</f>
        <v/>
      </c>
      <c r="B199" s="1001"/>
      <c r="C199" s="1001"/>
      <c r="D199" s="1001"/>
      <c r="E199" s="1001"/>
      <c r="F199" s="1001"/>
      <c r="G199" s="1001"/>
      <c r="H199" s="1001"/>
      <c r="I199" s="1020"/>
      <c r="J199" s="1021"/>
      <c r="K199" s="1021"/>
      <c r="L199" s="1023"/>
      <c r="M199" s="1024"/>
      <c r="O199" s="1" t="n">
        <f aca="false">+O198+1</f>
        <v>197</v>
      </c>
      <c r="P199" s="978" t="str">
        <f aca="false">IFERROR(VLOOKUP(O198,X:AF,9,FALSE()),"")</f>
        <v/>
      </c>
      <c r="Q199" s="978" t="str">
        <f aca="false">IFERROR(VLOOKUP(O199,Y:AG,9,FALSE()),"")</f>
        <v/>
      </c>
      <c r="R199" s="978" t="str">
        <f aca="false">IFERROR(VLOOKUP(O199,Z:AH,9,FALSE()),"")</f>
        <v/>
      </c>
      <c r="S199" s="978" t="str">
        <f aca="false">IFERROR(VLOOKUP($O199,AA:AI,9,FALSE()),"")</f>
        <v/>
      </c>
      <c r="T199" s="978" t="str">
        <f aca="false">IFERROR(VLOOKUP($O199,AB:AJ,9,FALSE()),"")</f>
        <v/>
      </c>
      <c r="U199" s="978" t="str">
        <f aca="false">IFERROR(VLOOKUP($O199,AC:AK,9,FALSE()),"")</f>
        <v/>
      </c>
      <c r="V199" s="978" t="str">
        <f aca="false">IFERROR(VLOOKUP($O199,AD:AL,9,FALSE()),"")</f>
        <v/>
      </c>
      <c r="X199" s="1" t="str">
        <f aca="false">IF(AF199&lt;&gt;"",MAX(X$3:X198)+1,"")</f>
        <v/>
      </c>
      <c r="Y199" s="1" t="str">
        <f aca="false">IF(AG199&lt;&gt;"",MAX(Y$3:Y198)+1,"")</f>
        <v/>
      </c>
      <c r="Z199" s="1" t="str">
        <f aca="false">IF(AH199&lt;&gt;"",MAX(Z$3:Z198)+1,"")</f>
        <v/>
      </c>
      <c r="AA199" s="1" t="str">
        <f aca="false">IF(AI199&lt;&gt;"",MAX(AA$3:AA198)+1,"")</f>
        <v/>
      </c>
      <c r="AB199" s="1" t="str">
        <f aca="false">IF(AJ199&lt;&gt;"",MAX(AB$3:AB198)+1,"")</f>
        <v/>
      </c>
      <c r="AC199" s="1" t="str">
        <f aca="false">IF(AK199&lt;&gt;"",MAX(AC$3:AC198)+1,"")</f>
        <v/>
      </c>
      <c r="AD199" s="1" t="str">
        <f aca="false">IF(AL199&lt;&gt;"",MAX(AD$3:AD198)+1,"")</f>
        <v/>
      </c>
      <c r="AF199" s="1" t="str">
        <f aca="false">IF(B199="","",IF(COUNTIF(AF$3:$AI198,B199)=0,B199,""))</f>
        <v/>
      </c>
      <c r="AG199" s="1" t="str">
        <f aca="false">IF(C199&lt;&gt;"",IF(B199="","",IF($B199='Determinazione classe'!$D$57,IF(COUNTIF(AG$3:$AG198,$C199)=0,$C199,""),"")),"")</f>
        <v/>
      </c>
      <c r="AH199" s="1" t="str">
        <f aca="false">IF(D199&lt;&gt;"",IF(B199="","",IF(AND($B199='Determinazione classe'!$D$57,$C199='Determinazione classe'!$D$58),IF(COUNTIF(AH$3:AH198,$D199)=0,$D199,""),"")),"")</f>
        <v/>
      </c>
      <c r="AI199" s="1" t="str">
        <f aca="false">IF(E199&lt;&gt;"",IF(B199="","",IF(AND($B199='Determinazione classe'!$D$57,$C199='Determinazione classe'!$D$58,$D199='Determinazione classe'!$D$59),IF(COUNTIF(AI$3:AI198,$E199)=0,$E199,""),"")),"")</f>
        <v/>
      </c>
      <c r="AJ199" s="1" t="str">
        <f aca="false">IF(F199&lt;&gt;"",IF(B199="","",IF(AND($B199='Determinazione classe'!$D$57,$C199='Determinazione classe'!$D$58,$D199='Determinazione classe'!$D$59,$E199='Determinazione classe'!$D$60),IF(COUNTIF(AJ$3:AJ198,$F199)=0,$F199,""),"")),"")</f>
        <v/>
      </c>
      <c r="AK199" s="1" t="str">
        <f aca="false">IF(G199&lt;&gt;"",IF(B199="","",IF(AND($B199='Determinazione classe'!$D$57,$C199='Determinazione classe'!$D$58,$D199='Determinazione classe'!$D$59,$E199='Determinazione classe'!$D$60,$F199='Determinazione classe'!$D$61),IF(COUNTIF(AK$3:AK198,$G199)=0,$G199,""),"")),"")</f>
        <v/>
      </c>
      <c r="AL199" s="1" t="str">
        <f aca="false">IF(H199&lt;&gt;"",IF(B199="","",IF(AND($B199='Determinazione classe'!$D$57,$C199='Determinazione classe'!$D$58,$D199='Determinazione classe'!$D$59,$E199='Determinazione classe'!$D$60,$F199='Determinazione classe'!$D$61,$G199='Determinazione classe'!$D$62),IF(COUNTIF(AL$3:AL198,$H199)=0,$H199,""),"")),"")</f>
        <v/>
      </c>
      <c r="AR199" s="1" t="n">
        <f aca="false">+AR198+1</f>
        <v>197</v>
      </c>
      <c r="AS199" s="978" t="str">
        <f aca="false">IFERROR(VLOOKUP(AR199,BC:BK,9,FALSE()),"")</f>
        <v/>
      </c>
      <c r="AT199" s="978" t="str">
        <f aca="false">IFERROR(VLOOKUP($O199,BD:BL,9,FALSE()),"")</f>
        <v/>
      </c>
      <c r="AU199" s="978" t="str">
        <f aca="false">IFERROR(VLOOKUP($O199,BE:BM,9,FALSE()),"")</f>
        <v/>
      </c>
      <c r="AV199" s="978" t="str">
        <f aca="false">IFERROR(VLOOKUP($O199,BF:BN,9,FALSE()),"")</f>
        <v/>
      </c>
      <c r="AW199" s="978" t="str">
        <f aca="false">IFERROR(VLOOKUP($O199,BG:BO,9,FALSE()),"")</f>
        <v/>
      </c>
      <c r="AX199" s="978" t="str">
        <f aca="false">IFERROR(VLOOKUP($O199,BH:BP,9,FALSE()),"")</f>
        <v/>
      </c>
      <c r="AY199" s="978" t="str">
        <f aca="false">IFERROR(VLOOKUP($O199,BI:BQ,9,FALSE()),"")</f>
        <v/>
      </c>
      <c r="BC199" s="1" t="str">
        <f aca="false">IF(BK199&lt;&gt;"",MAX(BC$3:BC198)+1,"")</f>
        <v/>
      </c>
      <c r="BD199" s="1" t="str">
        <f aca="false">IF(BL199&lt;&gt;"",MAX(BD$3:BD198)+1,"")</f>
        <v/>
      </c>
      <c r="BE199" s="1" t="str">
        <f aca="false">IF(BM199&lt;&gt;"",MAX(BE$3:BE198)+1,"")</f>
        <v/>
      </c>
      <c r="BF199" s="1" t="str">
        <f aca="false">IF(BN199&lt;&gt;"",MAX(BF$3:BF198)+1,"")</f>
        <v/>
      </c>
      <c r="BG199" s="1" t="str">
        <f aca="false">IF(BO199&lt;&gt;"",MAX(BG$3:BG198)+1,"")</f>
        <v/>
      </c>
      <c r="BH199" s="1" t="str">
        <f aca="false">IF(BP199&lt;&gt;"",MAX(BH$3:BH198)+1,"")</f>
        <v/>
      </c>
      <c r="BI199" s="1" t="str">
        <f aca="false">IF(BQ199&lt;&gt;"",MAX(BI$3:BI198)+1,"")</f>
        <v/>
      </c>
      <c r="BK199" s="1" t="str">
        <f aca="false">IF(B199&lt;&gt;"",IF(COUNTIF(BK$3:BK198,B199)&gt;0,"",B199),"")</f>
        <v/>
      </c>
      <c r="BL199" s="1" t="str">
        <f aca="false">IF(C199&lt;&gt;"",IF(COUNTIF(BL$3:BL198,C199)&gt;0,"",C199),"")</f>
        <v/>
      </c>
      <c r="BM199" s="1" t="str">
        <f aca="false">IF(D199&lt;&gt;"",IF(COUNTIF(BM$3:BM198,D199)&gt;0,"",D199),"")</f>
        <v/>
      </c>
      <c r="BN199" s="1" t="str">
        <f aca="false">IF(E199&lt;&gt;"",IF(COUNTIF(BN$3:BN198,E199)&gt;0,"",E199),"")</f>
        <v/>
      </c>
      <c r="BO199" s="1" t="str">
        <f aca="false">IF(F199&lt;&gt;"",IF(COUNTIF(BO$3:BO198,F199)&gt;0,"",F199),"")</f>
        <v/>
      </c>
      <c r="BP199" s="1" t="str">
        <f aca="false">IF(G199&lt;&gt;"",IF(COUNTIF(BP$3:BP198,G199)&gt;0,"",G199),"")</f>
        <v/>
      </c>
      <c r="BQ199" s="1" t="str">
        <f aca="false">IF(H199&lt;&gt;"",IF(COUNTIF(BQ$3:BQ198,H199)&gt;0,"",H199),"")</f>
        <v/>
      </c>
    </row>
    <row r="200" customFormat="false" ht="12.75" hidden="false" customHeight="false" outlineLevel="0" collapsed="false">
      <c r="A200" s="1017" t="str">
        <f aca="false">CONCATENATE(B200,C200,D200,E200,F200,G200,H200)</f>
        <v/>
      </c>
      <c r="B200" s="1001"/>
      <c r="C200" s="1001"/>
      <c r="D200" s="1001"/>
      <c r="E200" s="1001"/>
      <c r="F200" s="1001"/>
      <c r="G200" s="1001"/>
      <c r="H200" s="1001"/>
      <c r="I200" s="1020"/>
      <c r="J200" s="1021"/>
      <c r="K200" s="1021"/>
      <c r="L200" s="1023"/>
      <c r="M200" s="1024"/>
      <c r="O200" s="1" t="n">
        <f aca="false">+O199+1</f>
        <v>198</v>
      </c>
      <c r="P200" s="978" t="str">
        <f aca="false">IFERROR(VLOOKUP(O199,X:AF,9,FALSE()),"")</f>
        <v/>
      </c>
      <c r="Q200" s="978" t="str">
        <f aca="false">IFERROR(VLOOKUP(O200,Y:AG,9,FALSE()),"")</f>
        <v/>
      </c>
      <c r="R200" s="978" t="str">
        <f aca="false">IFERROR(VLOOKUP(O200,Z:AH,9,FALSE()),"")</f>
        <v/>
      </c>
      <c r="S200" s="978" t="str">
        <f aca="false">IFERROR(VLOOKUP($O200,AA:AI,9,FALSE()),"")</f>
        <v/>
      </c>
      <c r="T200" s="978" t="str">
        <f aca="false">IFERROR(VLOOKUP($O200,AB:AJ,9,FALSE()),"")</f>
        <v/>
      </c>
      <c r="U200" s="978" t="str">
        <f aca="false">IFERROR(VLOOKUP($O200,AC:AK,9,FALSE()),"")</f>
        <v/>
      </c>
      <c r="V200" s="978" t="str">
        <f aca="false">IFERROR(VLOOKUP($O200,AD:AL,9,FALSE()),"")</f>
        <v/>
      </c>
      <c r="X200" s="1" t="str">
        <f aca="false">IF(AF200&lt;&gt;"",MAX(X$3:X199)+1,"")</f>
        <v/>
      </c>
      <c r="Y200" s="1" t="str">
        <f aca="false">IF(AG200&lt;&gt;"",MAX(Y$3:Y199)+1,"")</f>
        <v/>
      </c>
      <c r="Z200" s="1" t="str">
        <f aca="false">IF(AH200&lt;&gt;"",MAX(Z$3:Z199)+1,"")</f>
        <v/>
      </c>
      <c r="AA200" s="1" t="str">
        <f aca="false">IF(AI200&lt;&gt;"",MAX(AA$3:AA199)+1,"")</f>
        <v/>
      </c>
      <c r="AB200" s="1" t="str">
        <f aca="false">IF(AJ200&lt;&gt;"",MAX(AB$3:AB199)+1,"")</f>
        <v/>
      </c>
      <c r="AC200" s="1" t="str">
        <f aca="false">IF(AK200&lt;&gt;"",MAX(AC$3:AC199)+1,"")</f>
        <v/>
      </c>
      <c r="AD200" s="1" t="str">
        <f aca="false">IF(AL200&lt;&gt;"",MAX(AD$3:AD199)+1,"")</f>
        <v/>
      </c>
      <c r="AF200" s="1" t="str">
        <f aca="false">IF(B200="","",IF(COUNTIF(AF$3:$AI199,B200)=0,B200,""))</f>
        <v/>
      </c>
      <c r="AG200" s="1" t="str">
        <f aca="false">IF(C200&lt;&gt;"",IF(B200="","",IF($B200='Determinazione classe'!$D$57,IF(COUNTIF(AG$3:$AG199,$C200)=0,$C200,""),"")),"")</f>
        <v/>
      </c>
      <c r="AH200" s="1" t="str">
        <f aca="false">IF(D200&lt;&gt;"",IF(B200="","",IF(AND($B200='Determinazione classe'!$D$57,$C200='Determinazione classe'!$D$58),IF(COUNTIF(AH$3:AH199,$D200)=0,$D200,""),"")),"")</f>
        <v/>
      </c>
      <c r="AI200" s="1" t="str">
        <f aca="false">IF(E200&lt;&gt;"",IF(B200="","",IF(AND($B200='Determinazione classe'!$D$57,$C200='Determinazione classe'!$D$58,$D200='Determinazione classe'!$D$59),IF(COUNTIF(AI$3:AI199,$E200)=0,$E200,""),"")),"")</f>
        <v/>
      </c>
      <c r="AJ200" s="1" t="str">
        <f aca="false">IF(F200&lt;&gt;"",IF(B200="","",IF(AND($B200='Determinazione classe'!$D$57,$C200='Determinazione classe'!$D$58,$D200='Determinazione classe'!$D$59,$E200='Determinazione classe'!$D$60),IF(COUNTIF(AJ$3:AJ199,$F200)=0,$F200,""),"")),"")</f>
        <v/>
      </c>
      <c r="AK200" s="1" t="str">
        <f aca="false">IF(G200&lt;&gt;"",IF(B200="","",IF(AND($B200='Determinazione classe'!$D$57,$C200='Determinazione classe'!$D$58,$D200='Determinazione classe'!$D$59,$E200='Determinazione classe'!$D$60,$F200='Determinazione classe'!$D$61),IF(COUNTIF(AK$3:AK199,$G200)=0,$G200,""),"")),"")</f>
        <v/>
      </c>
      <c r="AL200" s="1" t="str">
        <f aca="false">IF(H200&lt;&gt;"",IF(B200="","",IF(AND($B200='Determinazione classe'!$D$57,$C200='Determinazione classe'!$D$58,$D200='Determinazione classe'!$D$59,$E200='Determinazione classe'!$D$60,$F200='Determinazione classe'!$D$61,$G200='Determinazione classe'!$D$62),IF(COUNTIF(AL$3:AL199,$H200)=0,$H200,""),"")),"")</f>
        <v/>
      </c>
      <c r="AR200" s="1" t="n">
        <f aca="false">+AR199+1</f>
        <v>198</v>
      </c>
      <c r="AS200" s="978" t="str">
        <f aca="false">IFERROR(VLOOKUP(AR200,BC:BK,9,FALSE()),"")</f>
        <v/>
      </c>
      <c r="AT200" s="978" t="str">
        <f aca="false">IFERROR(VLOOKUP($O200,BD:BL,9,FALSE()),"")</f>
        <v/>
      </c>
      <c r="AU200" s="978" t="str">
        <f aca="false">IFERROR(VLOOKUP($O200,BE:BM,9,FALSE()),"")</f>
        <v/>
      </c>
      <c r="AV200" s="978" t="str">
        <f aca="false">IFERROR(VLOOKUP($O200,BF:BN,9,FALSE()),"")</f>
        <v/>
      </c>
      <c r="AW200" s="978" t="str">
        <f aca="false">IFERROR(VLOOKUP($O200,BG:BO,9,FALSE()),"")</f>
        <v/>
      </c>
      <c r="AX200" s="978" t="str">
        <f aca="false">IFERROR(VLOOKUP($O200,BH:BP,9,FALSE()),"")</f>
        <v/>
      </c>
      <c r="AY200" s="978" t="str">
        <f aca="false">IFERROR(VLOOKUP($O200,BI:BQ,9,FALSE()),"")</f>
        <v/>
      </c>
      <c r="BC200" s="1" t="str">
        <f aca="false">IF(BK200&lt;&gt;"",MAX(BC$3:BC199)+1,"")</f>
        <v/>
      </c>
      <c r="BD200" s="1" t="str">
        <f aca="false">IF(BL200&lt;&gt;"",MAX(BD$3:BD199)+1,"")</f>
        <v/>
      </c>
      <c r="BE200" s="1" t="str">
        <f aca="false">IF(BM200&lt;&gt;"",MAX(BE$3:BE199)+1,"")</f>
        <v/>
      </c>
      <c r="BF200" s="1" t="str">
        <f aca="false">IF(BN200&lt;&gt;"",MAX(BF$3:BF199)+1,"")</f>
        <v/>
      </c>
      <c r="BG200" s="1" t="str">
        <f aca="false">IF(BO200&lt;&gt;"",MAX(BG$3:BG199)+1,"")</f>
        <v/>
      </c>
      <c r="BH200" s="1" t="str">
        <f aca="false">IF(BP200&lt;&gt;"",MAX(BH$3:BH199)+1,"")</f>
        <v/>
      </c>
      <c r="BI200" s="1" t="str">
        <f aca="false">IF(BQ200&lt;&gt;"",MAX(BI$3:BI199)+1,"")</f>
        <v/>
      </c>
      <c r="BK200" s="1" t="str">
        <f aca="false">IF(B200&lt;&gt;"",IF(COUNTIF(BK$3:BK199,B200)&gt;0,"",B200),"")</f>
        <v/>
      </c>
      <c r="BL200" s="1" t="str">
        <f aca="false">IF(C200&lt;&gt;"",IF(COUNTIF(BL$3:BL199,C200)&gt;0,"",C200),"")</f>
        <v/>
      </c>
      <c r="BM200" s="1" t="str">
        <f aca="false">IF(D200&lt;&gt;"",IF(COUNTIF(BM$3:BM199,D200)&gt;0,"",D200),"")</f>
        <v/>
      </c>
      <c r="BN200" s="1" t="str">
        <f aca="false">IF(E200&lt;&gt;"",IF(COUNTIF(BN$3:BN199,E200)&gt;0,"",E200),"")</f>
        <v/>
      </c>
      <c r="BO200" s="1" t="str">
        <f aca="false">IF(F200&lt;&gt;"",IF(COUNTIF(BO$3:BO199,F200)&gt;0,"",F200),"")</f>
        <v/>
      </c>
      <c r="BP200" s="1" t="str">
        <f aca="false">IF(G200&lt;&gt;"",IF(COUNTIF(BP$3:BP199,G200)&gt;0,"",G200),"")</f>
        <v/>
      </c>
      <c r="BQ200" s="1" t="str">
        <f aca="false">IF(H200&lt;&gt;"",IF(COUNTIF(BQ$3:BQ199,H200)&gt;0,"",H200),"")</f>
        <v/>
      </c>
    </row>
    <row r="201" customFormat="false" ht="12.75" hidden="false" customHeight="false" outlineLevel="0" collapsed="false">
      <c r="A201" s="1017" t="str">
        <f aca="false">CONCATENATE(B201,C201,D201,E201,F201,G201,H201)</f>
        <v/>
      </c>
      <c r="B201" s="1001"/>
      <c r="C201" s="1001"/>
      <c r="D201" s="1001"/>
      <c r="E201" s="1001"/>
      <c r="F201" s="1001"/>
      <c r="G201" s="1001"/>
      <c r="H201" s="1001"/>
      <c r="I201" s="1020"/>
      <c r="J201" s="1021"/>
      <c r="K201" s="1021"/>
      <c r="L201" s="1023"/>
      <c r="M201" s="1024"/>
      <c r="O201" s="1" t="n">
        <f aca="false">+O200+1</f>
        <v>199</v>
      </c>
      <c r="P201" s="978" t="str">
        <f aca="false">IFERROR(VLOOKUP(O200,X:AF,9,FALSE()),"")</f>
        <v/>
      </c>
      <c r="Q201" s="978" t="str">
        <f aca="false">IFERROR(VLOOKUP(O201,Y:AG,9,FALSE()),"")</f>
        <v/>
      </c>
      <c r="R201" s="978" t="str">
        <f aca="false">IFERROR(VLOOKUP(O201,Z:AH,9,FALSE()),"")</f>
        <v/>
      </c>
      <c r="S201" s="978" t="str">
        <f aca="false">IFERROR(VLOOKUP($O201,AA:AI,9,FALSE()),"")</f>
        <v/>
      </c>
      <c r="T201" s="978" t="str">
        <f aca="false">IFERROR(VLOOKUP($O201,AB:AJ,9,FALSE()),"")</f>
        <v/>
      </c>
      <c r="U201" s="978" t="str">
        <f aca="false">IFERROR(VLOOKUP($O201,AC:AK,9,FALSE()),"")</f>
        <v/>
      </c>
      <c r="V201" s="978" t="str">
        <f aca="false">IFERROR(VLOOKUP($O201,AD:AL,9,FALSE()),"")</f>
        <v/>
      </c>
      <c r="X201" s="1" t="str">
        <f aca="false">IF(AF201&lt;&gt;"",MAX(X$3:X200)+1,"")</f>
        <v/>
      </c>
      <c r="Y201" s="1" t="str">
        <f aca="false">IF(AG201&lt;&gt;"",MAX(Y$3:Y200)+1,"")</f>
        <v/>
      </c>
      <c r="Z201" s="1" t="str">
        <f aca="false">IF(AH201&lt;&gt;"",MAX(Z$3:Z200)+1,"")</f>
        <v/>
      </c>
      <c r="AA201" s="1" t="str">
        <f aca="false">IF(AI201&lt;&gt;"",MAX(AA$3:AA200)+1,"")</f>
        <v/>
      </c>
      <c r="AB201" s="1" t="str">
        <f aca="false">IF(AJ201&lt;&gt;"",MAX(AB$3:AB200)+1,"")</f>
        <v/>
      </c>
      <c r="AC201" s="1" t="str">
        <f aca="false">IF(AK201&lt;&gt;"",MAX(AC$3:AC200)+1,"")</f>
        <v/>
      </c>
      <c r="AD201" s="1" t="str">
        <f aca="false">IF(AL201&lt;&gt;"",MAX(AD$3:AD200)+1,"")</f>
        <v/>
      </c>
      <c r="AF201" s="1" t="str">
        <f aca="false">IF(B201="","",IF(COUNTIF(AF$3:$AI200,B201)=0,B201,""))</f>
        <v/>
      </c>
      <c r="AG201" s="1" t="str">
        <f aca="false">IF(C201&lt;&gt;"",IF(B201="","",IF($B201='Determinazione classe'!$D$57,IF(COUNTIF(AG$3:$AG200,$C201)=0,$C201,""),"")),"")</f>
        <v/>
      </c>
      <c r="AH201" s="1" t="str">
        <f aca="false">IF(D201&lt;&gt;"",IF(B201="","",IF(AND($B201='Determinazione classe'!$D$57,$C201='Determinazione classe'!$D$58),IF(COUNTIF(AH$3:AH200,$D201)=0,$D201,""),"")),"")</f>
        <v/>
      </c>
      <c r="AI201" s="1" t="str">
        <f aca="false">IF(E201&lt;&gt;"",IF(B201="","",IF(AND($B201='Determinazione classe'!$D$57,$C201='Determinazione classe'!$D$58,$D201='Determinazione classe'!$D$59),IF(COUNTIF(AI$3:AI200,$E201)=0,$E201,""),"")),"")</f>
        <v/>
      </c>
      <c r="AJ201" s="1" t="str">
        <f aca="false">IF(F201&lt;&gt;"",IF(B201="","",IF(AND($B201='Determinazione classe'!$D$57,$C201='Determinazione classe'!$D$58,$D201='Determinazione classe'!$D$59,$E201='Determinazione classe'!$D$60),IF(COUNTIF(AJ$3:AJ200,$F201)=0,$F201,""),"")),"")</f>
        <v/>
      </c>
      <c r="AK201" s="1" t="str">
        <f aca="false">IF(G201&lt;&gt;"",IF(B201="","",IF(AND($B201='Determinazione classe'!$D$57,$C201='Determinazione classe'!$D$58,$D201='Determinazione classe'!$D$59,$E201='Determinazione classe'!$D$60,$F201='Determinazione classe'!$D$61),IF(COUNTIF(AK$3:AK200,$G201)=0,$G201,""),"")),"")</f>
        <v/>
      </c>
      <c r="AL201" s="1" t="str">
        <f aca="false">IF(H201&lt;&gt;"",IF(B201="","",IF(AND($B201='Determinazione classe'!$D$57,$C201='Determinazione classe'!$D$58,$D201='Determinazione classe'!$D$59,$E201='Determinazione classe'!$D$60,$F201='Determinazione classe'!$D$61,$G201='Determinazione classe'!$D$62),IF(COUNTIF(AL$3:AL200,$H201)=0,$H201,""),"")),"")</f>
        <v/>
      </c>
      <c r="AR201" s="1" t="n">
        <f aca="false">+AR200+1</f>
        <v>199</v>
      </c>
      <c r="AS201" s="978" t="str">
        <f aca="false">IFERROR(VLOOKUP(AR201,BC:BK,9,FALSE()),"")</f>
        <v/>
      </c>
      <c r="AT201" s="978" t="str">
        <f aca="false">IFERROR(VLOOKUP($O201,BD:BL,9,FALSE()),"")</f>
        <v/>
      </c>
      <c r="AU201" s="978" t="str">
        <f aca="false">IFERROR(VLOOKUP($O201,BE:BM,9,FALSE()),"")</f>
        <v/>
      </c>
      <c r="AV201" s="978" t="str">
        <f aca="false">IFERROR(VLOOKUP($O201,BF:BN,9,FALSE()),"")</f>
        <v/>
      </c>
      <c r="AW201" s="978" t="str">
        <f aca="false">IFERROR(VLOOKUP($O201,BG:BO,9,FALSE()),"")</f>
        <v/>
      </c>
      <c r="AX201" s="978" t="str">
        <f aca="false">IFERROR(VLOOKUP($O201,BH:BP,9,FALSE()),"")</f>
        <v/>
      </c>
      <c r="AY201" s="978" t="str">
        <f aca="false">IFERROR(VLOOKUP($O201,BI:BQ,9,FALSE()),"")</f>
        <v/>
      </c>
      <c r="BC201" s="1" t="str">
        <f aca="false">IF(BK201&lt;&gt;"",MAX(BC$3:BC200)+1,"")</f>
        <v/>
      </c>
      <c r="BD201" s="1" t="str">
        <f aca="false">IF(BL201&lt;&gt;"",MAX(BD$3:BD200)+1,"")</f>
        <v/>
      </c>
      <c r="BE201" s="1" t="str">
        <f aca="false">IF(BM201&lt;&gt;"",MAX(BE$3:BE200)+1,"")</f>
        <v/>
      </c>
      <c r="BF201" s="1" t="str">
        <f aca="false">IF(BN201&lt;&gt;"",MAX(BF$3:BF200)+1,"")</f>
        <v/>
      </c>
      <c r="BG201" s="1" t="str">
        <f aca="false">IF(BO201&lt;&gt;"",MAX(BG$3:BG200)+1,"")</f>
        <v/>
      </c>
      <c r="BH201" s="1" t="str">
        <f aca="false">IF(BP201&lt;&gt;"",MAX(BH$3:BH200)+1,"")</f>
        <v/>
      </c>
      <c r="BI201" s="1" t="str">
        <f aca="false">IF(BQ201&lt;&gt;"",MAX(BI$3:BI200)+1,"")</f>
        <v/>
      </c>
      <c r="BK201" s="1" t="str">
        <f aca="false">IF(B201&lt;&gt;"",IF(COUNTIF(BK$3:BK200,B201)&gt;0,"",B201),"")</f>
        <v/>
      </c>
      <c r="BL201" s="1" t="str">
        <f aca="false">IF(C201&lt;&gt;"",IF(COUNTIF(BL$3:BL200,C201)&gt;0,"",C201),"")</f>
        <v/>
      </c>
      <c r="BM201" s="1" t="str">
        <f aca="false">IF(D201&lt;&gt;"",IF(COUNTIF(BM$3:BM200,D201)&gt;0,"",D201),"")</f>
        <v/>
      </c>
      <c r="BN201" s="1" t="str">
        <f aca="false">IF(E201&lt;&gt;"",IF(COUNTIF(BN$3:BN200,E201)&gt;0,"",E201),"")</f>
        <v/>
      </c>
      <c r="BO201" s="1" t="str">
        <f aca="false">IF(F201&lt;&gt;"",IF(COUNTIF(BO$3:BO200,F201)&gt;0,"",F201),"")</f>
        <v/>
      </c>
      <c r="BP201" s="1" t="str">
        <f aca="false">IF(G201&lt;&gt;"",IF(COUNTIF(BP$3:BP200,G201)&gt;0,"",G201),"")</f>
        <v/>
      </c>
      <c r="BQ201" s="1" t="str">
        <f aca="false">IF(H201&lt;&gt;"",IF(COUNTIF(BQ$3:BQ200,H201)&gt;0,"",H201),"")</f>
        <v/>
      </c>
    </row>
    <row r="202" customFormat="false" ht="12.75" hidden="false" customHeight="false" outlineLevel="0" collapsed="false">
      <c r="A202" s="1017" t="str">
        <f aca="false">CONCATENATE(B202,C202,D202,E202,F202,G202,H202)</f>
        <v/>
      </c>
      <c r="B202" s="1001"/>
      <c r="C202" s="1001"/>
      <c r="D202" s="1001"/>
      <c r="E202" s="1001"/>
      <c r="F202" s="1001"/>
      <c r="G202" s="1001"/>
      <c r="H202" s="1001"/>
      <c r="I202" s="1020"/>
      <c r="J202" s="1021"/>
      <c r="K202" s="1021"/>
      <c r="L202" s="1023"/>
      <c r="M202" s="1024"/>
      <c r="O202" s="1" t="n">
        <f aca="false">+O201+1</f>
        <v>200</v>
      </c>
      <c r="P202" s="978" t="str">
        <f aca="false">IFERROR(VLOOKUP(O201,X:AF,9,FALSE()),"")</f>
        <v/>
      </c>
      <c r="Q202" s="978" t="str">
        <f aca="false">IFERROR(VLOOKUP(O202,Y:AG,9,FALSE()),"")</f>
        <v/>
      </c>
      <c r="R202" s="978" t="str">
        <f aca="false">IFERROR(VLOOKUP(O202,Z:AH,9,FALSE()),"")</f>
        <v/>
      </c>
      <c r="S202" s="978" t="str">
        <f aca="false">IFERROR(VLOOKUP($O202,AA:AI,9,FALSE()),"")</f>
        <v/>
      </c>
      <c r="T202" s="978" t="str">
        <f aca="false">IFERROR(VLOOKUP($O202,AB:AJ,9,FALSE()),"")</f>
        <v/>
      </c>
      <c r="U202" s="978" t="str">
        <f aca="false">IFERROR(VLOOKUP($O202,AC:AK,9,FALSE()),"")</f>
        <v/>
      </c>
      <c r="V202" s="978" t="str">
        <f aca="false">IFERROR(VLOOKUP($O202,AD:AL,9,FALSE()),"")</f>
        <v/>
      </c>
      <c r="X202" s="1" t="str">
        <f aca="false">IF(AF202&lt;&gt;"",MAX(X$3:X201)+1,"")</f>
        <v/>
      </c>
      <c r="Y202" s="1" t="str">
        <f aca="false">IF(AG202&lt;&gt;"",MAX(Y$3:Y201)+1,"")</f>
        <v/>
      </c>
      <c r="Z202" s="1" t="str">
        <f aca="false">IF(AH202&lt;&gt;"",MAX(Z$3:Z201)+1,"")</f>
        <v/>
      </c>
      <c r="AA202" s="1" t="str">
        <f aca="false">IF(AI202&lt;&gt;"",MAX(AA$3:AA201)+1,"")</f>
        <v/>
      </c>
      <c r="AB202" s="1" t="str">
        <f aca="false">IF(AJ202&lt;&gt;"",MAX(AB$3:AB201)+1,"")</f>
        <v/>
      </c>
      <c r="AC202" s="1" t="str">
        <f aca="false">IF(AK202&lt;&gt;"",MAX(AC$3:AC201)+1,"")</f>
        <v/>
      </c>
      <c r="AD202" s="1" t="str">
        <f aca="false">IF(AL202&lt;&gt;"",MAX(AD$3:AD201)+1,"")</f>
        <v/>
      </c>
      <c r="AF202" s="1" t="str">
        <f aca="false">IF(B202="","",IF(COUNTIF(AF$3:$AI201,B202)=0,B202,""))</f>
        <v/>
      </c>
      <c r="AG202" s="1" t="str">
        <f aca="false">IF(C202&lt;&gt;"",IF(B202="","",IF($B202='Determinazione classe'!$D$57,IF(COUNTIF(AG$3:$AG201,$C202)=0,$C202,""),"")),"")</f>
        <v/>
      </c>
      <c r="AH202" s="1" t="str">
        <f aca="false">IF(D202&lt;&gt;"",IF(B202="","",IF(AND($B202='Determinazione classe'!$D$57,$C202='Determinazione classe'!$D$58),IF(COUNTIF(AH$3:AH201,$D202)=0,$D202,""),"")),"")</f>
        <v/>
      </c>
      <c r="AI202" s="1" t="str">
        <f aca="false">IF(E202&lt;&gt;"",IF(B202="","",IF(AND($B202='Determinazione classe'!$D$57,$C202='Determinazione classe'!$D$58,$D202='Determinazione classe'!$D$59),IF(COUNTIF(AI$3:AI201,$E202)=0,$E202,""),"")),"")</f>
        <v/>
      </c>
      <c r="AJ202" s="1" t="str">
        <f aca="false">IF(F202&lt;&gt;"",IF(B202="","",IF(AND($B202='Determinazione classe'!$D$57,$C202='Determinazione classe'!$D$58,$D202='Determinazione classe'!$D$59,$E202='Determinazione classe'!$D$60),IF(COUNTIF(AJ$3:AJ201,$F202)=0,$F202,""),"")),"")</f>
        <v/>
      </c>
      <c r="AK202" s="1" t="str">
        <f aca="false">IF(G202&lt;&gt;"",IF(B202="","",IF(AND($B202='Determinazione classe'!$D$57,$C202='Determinazione classe'!$D$58,$D202='Determinazione classe'!$D$59,$E202='Determinazione classe'!$D$60,$F202='Determinazione classe'!$D$61),IF(COUNTIF(AK$3:AK201,$G202)=0,$G202,""),"")),"")</f>
        <v/>
      </c>
      <c r="AL202" s="1" t="str">
        <f aca="false">IF(H202&lt;&gt;"",IF(B202="","",IF(AND($B202='Determinazione classe'!$D$57,$C202='Determinazione classe'!$D$58,$D202='Determinazione classe'!$D$59,$E202='Determinazione classe'!$D$60,$F202='Determinazione classe'!$D$61,$G202='Determinazione classe'!$D$62),IF(COUNTIF(AL$3:AL201,$H202)=0,$H202,""),"")),"")</f>
        <v/>
      </c>
      <c r="AR202" s="1" t="n">
        <f aca="false">+AR201+1</f>
        <v>200</v>
      </c>
      <c r="AS202" s="978" t="str">
        <f aca="false">IFERROR(VLOOKUP(AR202,BC:BK,9,FALSE()),"")</f>
        <v/>
      </c>
      <c r="AT202" s="978" t="str">
        <f aca="false">IFERROR(VLOOKUP($O202,BD:BL,9,FALSE()),"")</f>
        <v/>
      </c>
      <c r="AU202" s="978" t="str">
        <f aca="false">IFERROR(VLOOKUP($O202,BE:BM,9,FALSE()),"")</f>
        <v/>
      </c>
      <c r="AV202" s="978" t="str">
        <f aca="false">IFERROR(VLOOKUP($O202,BF:BN,9,FALSE()),"")</f>
        <v/>
      </c>
      <c r="AW202" s="978" t="str">
        <f aca="false">IFERROR(VLOOKUP($O202,BG:BO,9,FALSE()),"")</f>
        <v/>
      </c>
      <c r="AX202" s="978" t="str">
        <f aca="false">IFERROR(VLOOKUP($O202,BH:BP,9,FALSE()),"")</f>
        <v/>
      </c>
      <c r="AY202" s="978" t="str">
        <f aca="false">IFERROR(VLOOKUP($O202,BI:BQ,9,FALSE()),"")</f>
        <v/>
      </c>
      <c r="BC202" s="1" t="str">
        <f aca="false">IF(BK202&lt;&gt;"",MAX(BC$3:BC201)+1,"")</f>
        <v/>
      </c>
      <c r="BD202" s="1" t="str">
        <f aca="false">IF(BL202&lt;&gt;"",MAX(BD$3:BD201)+1,"")</f>
        <v/>
      </c>
      <c r="BE202" s="1" t="str">
        <f aca="false">IF(BM202&lt;&gt;"",MAX(BE$3:BE201)+1,"")</f>
        <v/>
      </c>
      <c r="BF202" s="1" t="str">
        <f aca="false">IF(BN202&lt;&gt;"",MAX(BF$3:BF201)+1,"")</f>
        <v/>
      </c>
      <c r="BG202" s="1" t="str">
        <f aca="false">IF(BO202&lt;&gt;"",MAX(BG$3:BG201)+1,"")</f>
        <v/>
      </c>
      <c r="BH202" s="1" t="str">
        <f aca="false">IF(BP202&lt;&gt;"",MAX(BH$3:BH201)+1,"")</f>
        <v/>
      </c>
      <c r="BI202" s="1" t="str">
        <f aca="false">IF(BQ202&lt;&gt;"",MAX(BI$3:BI201)+1,"")</f>
        <v/>
      </c>
      <c r="BK202" s="1" t="str">
        <f aca="false">IF(B202&lt;&gt;"",IF(COUNTIF(BK$3:BK201,B202)&gt;0,"",B202),"")</f>
        <v/>
      </c>
      <c r="BL202" s="1" t="str">
        <f aca="false">IF(C202&lt;&gt;"",IF(COUNTIF(BL$3:BL201,C202)&gt;0,"",C202),"")</f>
        <v/>
      </c>
      <c r="BM202" s="1" t="str">
        <f aca="false">IF(D202&lt;&gt;"",IF(COUNTIF(BM$3:BM201,D202)&gt;0,"",D202),"")</f>
        <v/>
      </c>
      <c r="BN202" s="1" t="str">
        <f aca="false">IF(E202&lt;&gt;"",IF(COUNTIF(BN$3:BN201,E202)&gt;0,"",E202),"")</f>
        <v/>
      </c>
      <c r="BO202" s="1" t="str">
        <f aca="false">IF(F202&lt;&gt;"",IF(COUNTIF(BO$3:BO201,F202)&gt;0,"",F202),"")</f>
        <v/>
      </c>
      <c r="BP202" s="1" t="str">
        <f aca="false">IF(G202&lt;&gt;"",IF(COUNTIF(BP$3:BP201,G202)&gt;0,"",G202),"")</f>
        <v/>
      </c>
      <c r="BQ202" s="1" t="str">
        <f aca="false">IF(H202&lt;&gt;"",IF(COUNTIF(BQ$3:BQ201,H202)&gt;0,"",H202),"")</f>
        <v/>
      </c>
    </row>
    <row r="203" customFormat="false" ht="12.75" hidden="false" customHeight="false" outlineLevel="0" collapsed="false">
      <c r="A203" s="1017" t="str">
        <f aca="false">CONCATENATE(B203,C203,D203,E203,F203,G203,H203)</f>
        <v/>
      </c>
      <c r="B203" s="1001"/>
      <c r="C203" s="1001"/>
      <c r="D203" s="1001"/>
      <c r="E203" s="1001"/>
      <c r="F203" s="1001"/>
      <c r="G203" s="1001"/>
      <c r="H203" s="1001"/>
      <c r="I203" s="1020"/>
      <c r="J203" s="1021"/>
      <c r="K203" s="1021"/>
      <c r="L203" s="1023"/>
      <c r="M203" s="1024"/>
      <c r="O203" s="1" t="n">
        <f aca="false">+O202+1</f>
        <v>201</v>
      </c>
      <c r="P203" s="978" t="str">
        <f aca="false">IFERROR(VLOOKUP(O202,X:AF,9,FALSE()),"")</f>
        <v/>
      </c>
      <c r="Q203" s="978" t="str">
        <f aca="false">IFERROR(VLOOKUP(O203,Y:AG,9,FALSE()),"")</f>
        <v/>
      </c>
      <c r="R203" s="978" t="str">
        <f aca="false">IFERROR(VLOOKUP(O203,Z:AH,9,FALSE()),"")</f>
        <v/>
      </c>
      <c r="S203" s="978" t="str">
        <f aca="false">IFERROR(VLOOKUP($O203,AA:AI,9,FALSE()),"")</f>
        <v/>
      </c>
      <c r="T203" s="978" t="str">
        <f aca="false">IFERROR(VLOOKUP($O203,AB:AJ,9,FALSE()),"")</f>
        <v/>
      </c>
      <c r="U203" s="978" t="str">
        <f aca="false">IFERROR(VLOOKUP($O203,AC:AK,9,FALSE()),"")</f>
        <v/>
      </c>
      <c r="V203" s="978" t="str">
        <f aca="false">IFERROR(VLOOKUP($O203,AD:AL,9,FALSE()),"")</f>
        <v/>
      </c>
      <c r="X203" s="1" t="str">
        <f aca="false">IF(AF203&lt;&gt;"",MAX(X$3:X202)+1,"")</f>
        <v/>
      </c>
      <c r="Y203" s="1" t="str">
        <f aca="false">IF(AG203&lt;&gt;"",MAX(Y$3:Y202)+1,"")</f>
        <v/>
      </c>
      <c r="Z203" s="1" t="str">
        <f aca="false">IF(AH203&lt;&gt;"",MAX(Z$3:Z202)+1,"")</f>
        <v/>
      </c>
      <c r="AA203" s="1" t="str">
        <f aca="false">IF(AI203&lt;&gt;"",MAX(AA$3:AA202)+1,"")</f>
        <v/>
      </c>
      <c r="AB203" s="1" t="str">
        <f aca="false">IF(AJ203&lt;&gt;"",MAX(AB$3:AB202)+1,"")</f>
        <v/>
      </c>
      <c r="AC203" s="1" t="str">
        <f aca="false">IF(AK203&lt;&gt;"",MAX(AC$3:AC202)+1,"")</f>
        <v/>
      </c>
      <c r="AD203" s="1" t="str">
        <f aca="false">IF(AL203&lt;&gt;"",MAX(AD$3:AD202)+1,"")</f>
        <v/>
      </c>
      <c r="AF203" s="1" t="str">
        <f aca="false">IF(B203="","",IF(COUNTIF(AF$3:$AI202,B203)=0,B203,""))</f>
        <v/>
      </c>
      <c r="AG203" s="1" t="str">
        <f aca="false">IF(C203&lt;&gt;"",IF(B203="","",IF($B203='Determinazione classe'!$D$57,IF(COUNTIF(AG$3:$AG202,$C203)=0,$C203,""),"")),"")</f>
        <v/>
      </c>
      <c r="AH203" s="1" t="str">
        <f aca="false">IF(D203&lt;&gt;"",IF(B203="","",IF(AND($B203='Determinazione classe'!$D$57,$C203='Determinazione classe'!$D$58),IF(COUNTIF(AH$3:AH202,$D203)=0,$D203,""),"")),"")</f>
        <v/>
      </c>
      <c r="AI203" s="1" t="str">
        <f aca="false">IF(E203&lt;&gt;"",IF(B203="","",IF(AND($B203='Determinazione classe'!$D$57,$C203='Determinazione classe'!$D$58,$D203='Determinazione classe'!$D$59),IF(COUNTIF(AI$3:AI202,$E203)=0,$E203,""),"")),"")</f>
        <v/>
      </c>
      <c r="AJ203" s="1" t="str">
        <f aca="false">IF(F203&lt;&gt;"",IF(B203="","",IF(AND($B203='Determinazione classe'!$D$57,$C203='Determinazione classe'!$D$58,$D203='Determinazione classe'!$D$59,$E203='Determinazione classe'!$D$60),IF(COUNTIF(AJ$3:AJ202,$F203)=0,$F203,""),"")),"")</f>
        <v/>
      </c>
      <c r="AK203" s="1" t="str">
        <f aca="false">IF(G203&lt;&gt;"",IF(B203="","",IF(AND($B203='Determinazione classe'!$D$57,$C203='Determinazione classe'!$D$58,$D203='Determinazione classe'!$D$59,$E203='Determinazione classe'!$D$60,$F203='Determinazione classe'!$D$61),IF(COUNTIF(AK$3:AK202,$G203)=0,$G203,""),"")),"")</f>
        <v/>
      </c>
      <c r="AL203" s="1" t="str">
        <f aca="false">IF(H203&lt;&gt;"",IF(B203="","",IF(AND($B203='Determinazione classe'!$D$57,$C203='Determinazione classe'!$D$58,$D203='Determinazione classe'!$D$59,$E203='Determinazione classe'!$D$60,$F203='Determinazione classe'!$D$61,$G203='Determinazione classe'!$D$62),IF(COUNTIF(AL$3:AL202,$H203)=0,$H203,""),"")),"")</f>
        <v/>
      </c>
      <c r="AR203" s="1" t="n">
        <f aca="false">+AR202+1</f>
        <v>201</v>
      </c>
      <c r="AS203" s="978" t="str">
        <f aca="false">IFERROR(VLOOKUP(AR203,BC:BK,9,FALSE()),"")</f>
        <v/>
      </c>
      <c r="AT203" s="978" t="str">
        <f aca="false">IFERROR(VLOOKUP($O203,BD:BL,9,FALSE()),"")</f>
        <v/>
      </c>
      <c r="AU203" s="978" t="str">
        <f aca="false">IFERROR(VLOOKUP($O203,BE:BM,9,FALSE()),"")</f>
        <v/>
      </c>
      <c r="AV203" s="978" t="str">
        <f aca="false">IFERROR(VLOOKUP($O203,BF:BN,9,FALSE()),"")</f>
        <v/>
      </c>
      <c r="AW203" s="978" t="str">
        <f aca="false">IFERROR(VLOOKUP($O203,BG:BO,9,FALSE()),"")</f>
        <v/>
      </c>
      <c r="AX203" s="978" t="str">
        <f aca="false">IFERROR(VLOOKUP($O203,BH:BP,9,FALSE()),"")</f>
        <v/>
      </c>
      <c r="AY203" s="978" t="str">
        <f aca="false">IFERROR(VLOOKUP($O203,BI:BQ,9,FALSE()),"")</f>
        <v/>
      </c>
      <c r="BC203" s="1" t="str">
        <f aca="false">IF(BK203&lt;&gt;"",MAX(BC$3:BC202)+1,"")</f>
        <v/>
      </c>
      <c r="BD203" s="1" t="str">
        <f aca="false">IF(BL203&lt;&gt;"",MAX(BD$3:BD202)+1,"")</f>
        <v/>
      </c>
      <c r="BE203" s="1" t="str">
        <f aca="false">IF(BM203&lt;&gt;"",MAX(BE$3:BE202)+1,"")</f>
        <v/>
      </c>
      <c r="BF203" s="1" t="str">
        <f aca="false">IF(BN203&lt;&gt;"",MAX(BF$3:BF202)+1,"")</f>
        <v/>
      </c>
      <c r="BG203" s="1" t="str">
        <f aca="false">IF(BO203&lt;&gt;"",MAX(BG$3:BG202)+1,"")</f>
        <v/>
      </c>
      <c r="BH203" s="1" t="str">
        <f aca="false">IF(BP203&lt;&gt;"",MAX(BH$3:BH202)+1,"")</f>
        <v/>
      </c>
      <c r="BI203" s="1" t="str">
        <f aca="false">IF(BQ203&lt;&gt;"",MAX(BI$3:BI202)+1,"")</f>
        <v/>
      </c>
      <c r="BK203" s="1" t="str">
        <f aca="false">IF(B203&lt;&gt;"",IF(COUNTIF(BK$3:BK202,B203)&gt;0,"",B203),"")</f>
        <v/>
      </c>
      <c r="BL203" s="1" t="str">
        <f aca="false">IF(C203&lt;&gt;"",IF(COUNTIF(BL$3:BL202,C203)&gt;0,"",C203),"")</f>
        <v/>
      </c>
      <c r="BM203" s="1" t="str">
        <f aca="false">IF(D203&lt;&gt;"",IF(COUNTIF(BM$3:BM202,D203)&gt;0,"",D203),"")</f>
        <v/>
      </c>
      <c r="BN203" s="1" t="str">
        <f aca="false">IF(E203&lt;&gt;"",IF(COUNTIF(BN$3:BN202,E203)&gt;0,"",E203),"")</f>
        <v/>
      </c>
      <c r="BO203" s="1" t="str">
        <f aca="false">IF(F203&lt;&gt;"",IF(COUNTIF(BO$3:BO202,F203)&gt;0,"",F203),"")</f>
        <v/>
      </c>
      <c r="BP203" s="1" t="str">
        <f aca="false">IF(G203&lt;&gt;"",IF(COUNTIF(BP$3:BP202,G203)&gt;0,"",G203),"")</f>
        <v/>
      </c>
      <c r="BQ203" s="1" t="str">
        <f aca="false">IF(H203&lt;&gt;"",IF(COUNTIF(BQ$3:BQ202,H203)&gt;0,"",H203),"")</f>
        <v/>
      </c>
    </row>
    <row r="204" customFormat="false" ht="12.75" hidden="false" customHeight="false" outlineLevel="0" collapsed="false">
      <c r="A204" s="1017" t="str">
        <f aca="false">CONCATENATE(B204,C204,D204,E204,F204,G204,H204)</f>
        <v/>
      </c>
      <c r="B204" s="1001"/>
      <c r="C204" s="1001"/>
      <c r="D204" s="1001"/>
      <c r="E204" s="1001"/>
      <c r="F204" s="1001"/>
      <c r="G204" s="1001"/>
      <c r="H204" s="1001"/>
      <c r="I204" s="1020"/>
      <c r="J204" s="1021"/>
      <c r="K204" s="1021"/>
      <c r="L204" s="1023"/>
      <c r="M204" s="1024"/>
      <c r="O204" s="1" t="n">
        <f aca="false">+O203+1</f>
        <v>202</v>
      </c>
      <c r="P204" s="978" t="str">
        <f aca="false">IFERROR(VLOOKUP(O203,X:AF,9,FALSE()),"")</f>
        <v/>
      </c>
      <c r="Q204" s="978" t="str">
        <f aca="false">IFERROR(VLOOKUP(O204,Y:AG,9,FALSE()),"")</f>
        <v/>
      </c>
      <c r="R204" s="978" t="str">
        <f aca="false">IFERROR(VLOOKUP(O204,Z:AH,9,FALSE()),"")</f>
        <v/>
      </c>
      <c r="S204" s="978" t="str">
        <f aca="false">IFERROR(VLOOKUP($O204,AA:AI,9,FALSE()),"")</f>
        <v/>
      </c>
      <c r="T204" s="978" t="str">
        <f aca="false">IFERROR(VLOOKUP($O204,AB:AJ,9,FALSE()),"")</f>
        <v/>
      </c>
      <c r="U204" s="978" t="str">
        <f aca="false">IFERROR(VLOOKUP($O204,AC:AK,9,FALSE()),"")</f>
        <v/>
      </c>
      <c r="V204" s="978" t="str">
        <f aca="false">IFERROR(VLOOKUP($O204,AD:AL,9,FALSE()),"")</f>
        <v/>
      </c>
      <c r="X204" s="1" t="str">
        <f aca="false">IF(AF204&lt;&gt;"",MAX(X$3:X203)+1,"")</f>
        <v/>
      </c>
      <c r="Y204" s="1" t="str">
        <f aca="false">IF(AG204&lt;&gt;"",MAX(Y$3:Y203)+1,"")</f>
        <v/>
      </c>
      <c r="Z204" s="1" t="str">
        <f aca="false">IF(AH204&lt;&gt;"",MAX(Z$3:Z203)+1,"")</f>
        <v/>
      </c>
      <c r="AA204" s="1" t="str">
        <f aca="false">IF(AI204&lt;&gt;"",MAX(AA$3:AA203)+1,"")</f>
        <v/>
      </c>
      <c r="AB204" s="1" t="str">
        <f aca="false">IF(AJ204&lt;&gt;"",MAX(AB$3:AB203)+1,"")</f>
        <v/>
      </c>
      <c r="AC204" s="1" t="str">
        <f aca="false">IF(AK204&lt;&gt;"",MAX(AC$3:AC203)+1,"")</f>
        <v/>
      </c>
      <c r="AD204" s="1" t="str">
        <f aca="false">IF(AL204&lt;&gt;"",MAX(AD$3:AD203)+1,"")</f>
        <v/>
      </c>
      <c r="AF204" s="1" t="str">
        <f aca="false">IF(B204="","",IF(COUNTIF(AF$3:$AI203,B204)=0,B204,""))</f>
        <v/>
      </c>
      <c r="AG204" s="1" t="str">
        <f aca="false">IF(C204&lt;&gt;"",IF(B204="","",IF($B204='Determinazione classe'!$D$57,IF(COUNTIF(AG$3:$AG203,$C204)=0,$C204,""),"")),"")</f>
        <v/>
      </c>
      <c r="AH204" s="1" t="str">
        <f aca="false">IF(D204&lt;&gt;"",IF(B204="","",IF(AND($B204='Determinazione classe'!$D$57,$C204='Determinazione classe'!$D$58),IF(COUNTIF(AH$3:AH203,$D204)=0,$D204,""),"")),"")</f>
        <v/>
      </c>
      <c r="AI204" s="1" t="str">
        <f aca="false">IF(E204&lt;&gt;"",IF(B204="","",IF(AND($B204='Determinazione classe'!$D$57,$C204='Determinazione classe'!$D$58,$D204='Determinazione classe'!$D$59),IF(COUNTIF(AI$3:AI203,$E204)=0,$E204,""),"")),"")</f>
        <v/>
      </c>
      <c r="AJ204" s="1" t="str">
        <f aca="false">IF(F204&lt;&gt;"",IF(B204="","",IF(AND($B204='Determinazione classe'!$D$57,$C204='Determinazione classe'!$D$58,$D204='Determinazione classe'!$D$59,$E204='Determinazione classe'!$D$60),IF(COUNTIF(AJ$3:AJ203,$F204)=0,$F204,""),"")),"")</f>
        <v/>
      </c>
      <c r="AK204" s="1" t="str">
        <f aca="false">IF(G204&lt;&gt;"",IF(B204="","",IF(AND($B204='Determinazione classe'!$D$57,$C204='Determinazione classe'!$D$58,$D204='Determinazione classe'!$D$59,$E204='Determinazione classe'!$D$60,$F204='Determinazione classe'!$D$61),IF(COUNTIF(AK$3:AK203,$G204)=0,$G204,""),"")),"")</f>
        <v/>
      </c>
      <c r="AL204" s="1" t="str">
        <f aca="false">IF(H204&lt;&gt;"",IF(B204="","",IF(AND($B204='Determinazione classe'!$D$57,$C204='Determinazione classe'!$D$58,$D204='Determinazione classe'!$D$59,$E204='Determinazione classe'!$D$60,$F204='Determinazione classe'!$D$61,$G204='Determinazione classe'!$D$62),IF(COUNTIF(AL$3:AL203,$H204)=0,$H204,""),"")),"")</f>
        <v/>
      </c>
      <c r="AR204" s="1" t="n">
        <f aca="false">+AR203+1</f>
        <v>202</v>
      </c>
      <c r="AS204" s="978" t="str">
        <f aca="false">IFERROR(VLOOKUP(AR204,BC:BK,9,FALSE()),"")</f>
        <v/>
      </c>
      <c r="AT204" s="978" t="str">
        <f aca="false">IFERROR(VLOOKUP($O204,BD:BL,9,FALSE()),"")</f>
        <v/>
      </c>
      <c r="AU204" s="978" t="str">
        <f aca="false">IFERROR(VLOOKUP($O204,BE:BM,9,FALSE()),"")</f>
        <v/>
      </c>
      <c r="AV204" s="978" t="str">
        <f aca="false">IFERROR(VLOOKUP($O204,BF:BN,9,FALSE()),"")</f>
        <v/>
      </c>
      <c r="AW204" s="978" t="str">
        <f aca="false">IFERROR(VLOOKUP($O204,BG:BO,9,FALSE()),"")</f>
        <v/>
      </c>
      <c r="AX204" s="978" t="str">
        <f aca="false">IFERROR(VLOOKUP($O204,BH:BP,9,FALSE()),"")</f>
        <v/>
      </c>
      <c r="AY204" s="978" t="str">
        <f aca="false">IFERROR(VLOOKUP($O204,BI:BQ,9,FALSE()),"")</f>
        <v/>
      </c>
      <c r="BC204" s="1" t="str">
        <f aca="false">IF(BK204&lt;&gt;"",MAX(BC$3:BC203)+1,"")</f>
        <v/>
      </c>
      <c r="BD204" s="1" t="str">
        <f aca="false">IF(BL204&lt;&gt;"",MAX(BD$3:BD203)+1,"")</f>
        <v/>
      </c>
      <c r="BE204" s="1" t="str">
        <f aca="false">IF(BM204&lt;&gt;"",MAX(BE$3:BE203)+1,"")</f>
        <v/>
      </c>
      <c r="BF204" s="1" t="str">
        <f aca="false">IF(BN204&lt;&gt;"",MAX(BF$3:BF203)+1,"")</f>
        <v/>
      </c>
      <c r="BG204" s="1" t="str">
        <f aca="false">IF(BO204&lt;&gt;"",MAX(BG$3:BG203)+1,"")</f>
        <v/>
      </c>
      <c r="BH204" s="1" t="str">
        <f aca="false">IF(BP204&lt;&gt;"",MAX(BH$3:BH203)+1,"")</f>
        <v/>
      </c>
      <c r="BI204" s="1" t="str">
        <f aca="false">IF(BQ204&lt;&gt;"",MAX(BI$3:BI203)+1,"")</f>
        <v/>
      </c>
      <c r="BK204" s="1" t="str">
        <f aca="false">IF(B204&lt;&gt;"",IF(COUNTIF(BK$3:BK203,B204)&gt;0,"",B204),"")</f>
        <v/>
      </c>
      <c r="BL204" s="1" t="str">
        <f aca="false">IF(C204&lt;&gt;"",IF(COUNTIF(BL$3:BL203,C204)&gt;0,"",C204),"")</f>
        <v/>
      </c>
      <c r="BM204" s="1" t="str">
        <f aca="false">IF(D204&lt;&gt;"",IF(COUNTIF(BM$3:BM203,D204)&gt;0,"",D204),"")</f>
        <v/>
      </c>
      <c r="BN204" s="1" t="str">
        <f aca="false">IF(E204&lt;&gt;"",IF(COUNTIF(BN$3:BN203,E204)&gt;0,"",E204),"")</f>
        <v/>
      </c>
      <c r="BO204" s="1" t="str">
        <f aca="false">IF(F204&lt;&gt;"",IF(COUNTIF(BO$3:BO203,F204)&gt;0,"",F204),"")</f>
        <v/>
      </c>
      <c r="BP204" s="1" t="str">
        <f aca="false">IF(G204&lt;&gt;"",IF(COUNTIF(BP$3:BP203,G204)&gt;0,"",G204),"")</f>
        <v/>
      </c>
      <c r="BQ204" s="1" t="str">
        <f aca="false">IF(H204&lt;&gt;"",IF(COUNTIF(BQ$3:BQ203,H204)&gt;0,"",H204),"")</f>
        <v/>
      </c>
    </row>
    <row r="205" customFormat="false" ht="12.75" hidden="false" customHeight="false" outlineLevel="0" collapsed="false">
      <c r="A205" s="1017" t="str">
        <f aca="false">CONCATENATE(B205,C205,D205,E205,F205,G205,H205)</f>
        <v/>
      </c>
      <c r="B205" s="1001"/>
      <c r="C205" s="1001"/>
      <c r="D205" s="1001"/>
      <c r="E205" s="1001"/>
      <c r="F205" s="1001"/>
      <c r="G205" s="1001"/>
      <c r="H205" s="1001"/>
      <c r="I205" s="1020"/>
      <c r="J205" s="1021"/>
      <c r="K205" s="1021"/>
      <c r="L205" s="1023"/>
      <c r="M205" s="1024"/>
      <c r="O205" s="1" t="n">
        <f aca="false">+O204+1</f>
        <v>203</v>
      </c>
      <c r="P205" s="978" t="str">
        <f aca="false">IFERROR(VLOOKUP(O204,X:AF,9,FALSE()),"")</f>
        <v/>
      </c>
      <c r="Q205" s="978" t="str">
        <f aca="false">IFERROR(VLOOKUP(O205,Y:AG,9,FALSE()),"")</f>
        <v/>
      </c>
      <c r="R205" s="978" t="str">
        <f aca="false">IFERROR(VLOOKUP(O205,Z:AH,9,FALSE()),"")</f>
        <v/>
      </c>
      <c r="S205" s="978" t="str">
        <f aca="false">IFERROR(VLOOKUP($O205,AA:AI,9,FALSE()),"")</f>
        <v/>
      </c>
      <c r="T205" s="978" t="str">
        <f aca="false">IFERROR(VLOOKUP($O205,AB:AJ,9,FALSE()),"")</f>
        <v/>
      </c>
      <c r="U205" s="978" t="str">
        <f aca="false">IFERROR(VLOOKUP($O205,AC:AK,9,FALSE()),"")</f>
        <v/>
      </c>
      <c r="V205" s="978" t="str">
        <f aca="false">IFERROR(VLOOKUP($O205,AD:AL,9,FALSE()),"")</f>
        <v/>
      </c>
      <c r="X205" s="1" t="str">
        <f aca="false">IF(AF205&lt;&gt;"",MAX(X$3:X204)+1,"")</f>
        <v/>
      </c>
      <c r="Y205" s="1" t="str">
        <f aca="false">IF(AG205&lt;&gt;"",MAX(Y$3:Y204)+1,"")</f>
        <v/>
      </c>
      <c r="Z205" s="1" t="str">
        <f aca="false">IF(AH205&lt;&gt;"",MAX(Z$3:Z204)+1,"")</f>
        <v/>
      </c>
      <c r="AA205" s="1" t="str">
        <f aca="false">IF(AI205&lt;&gt;"",MAX(AA$3:AA204)+1,"")</f>
        <v/>
      </c>
      <c r="AB205" s="1" t="str">
        <f aca="false">IF(AJ205&lt;&gt;"",MAX(AB$3:AB204)+1,"")</f>
        <v/>
      </c>
      <c r="AC205" s="1" t="str">
        <f aca="false">IF(AK205&lt;&gt;"",MAX(AC$3:AC204)+1,"")</f>
        <v/>
      </c>
      <c r="AD205" s="1" t="str">
        <f aca="false">IF(AL205&lt;&gt;"",MAX(AD$3:AD204)+1,"")</f>
        <v/>
      </c>
      <c r="AF205" s="1" t="str">
        <f aca="false">IF(B205="","",IF(COUNTIF(AF$3:$AI204,B205)=0,B205,""))</f>
        <v/>
      </c>
      <c r="AG205" s="1" t="str">
        <f aca="false">IF(C205&lt;&gt;"",IF(B205="","",IF($B205='Determinazione classe'!$D$57,IF(COUNTIF(AG$3:$AG204,$C205)=0,$C205,""),"")),"")</f>
        <v/>
      </c>
      <c r="AH205" s="1" t="str">
        <f aca="false">IF(D205&lt;&gt;"",IF(B205="","",IF(AND($B205='Determinazione classe'!$D$57,$C205='Determinazione classe'!$D$58),IF(COUNTIF(AH$3:AH204,$D205)=0,$D205,""),"")),"")</f>
        <v/>
      </c>
      <c r="AI205" s="1" t="str">
        <f aca="false">IF(E205&lt;&gt;"",IF(B205="","",IF(AND($B205='Determinazione classe'!$D$57,$C205='Determinazione classe'!$D$58,$D205='Determinazione classe'!$D$59),IF(COUNTIF(AI$3:AI204,$E205)=0,$E205,""),"")),"")</f>
        <v/>
      </c>
      <c r="AJ205" s="1" t="str">
        <f aca="false">IF(F205&lt;&gt;"",IF(B205="","",IF(AND($B205='Determinazione classe'!$D$57,$C205='Determinazione classe'!$D$58,$D205='Determinazione classe'!$D$59,$E205='Determinazione classe'!$D$60),IF(COUNTIF(AJ$3:AJ204,$F205)=0,$F205,""),"")),"")</f>
        <v/>
      </c>
      <c r="AK205" s="1" t="str">
        <f aca="false">IF(G205&lt;&gt;"",IF(B205="","",IF(AND($B205='Determinazione classe'!$D$57,$C205='Determinazione classe'!$D$58,$D205='Determinazione classe'!$D$59,$E205='Determinazione classe'!$D$60,$F205='Determinazione classe'!$D$61),IF(COUNTIF(AK$3:AK204,$G205)=0,$G205,""),"")),"")</f>
        <v/>
      </c>
      <c r="AL205" s="1" t="str">
        <f aca="false">IF(H205&lt;&gt;"",IF(B205="","",IF(AND($B205='Determinazione classe'!$D$57,$C205='Determinazione classe'!$D$58,$D205='Determinazione classe'!$D$59,$E205='Determinazione classe'!$D$60,$F205='Determinazione classe'!$D$61,$G205='Determinazione classe'!$D$62),IF(COUNTIF(AL$3:AL204,$H205)=0,$H205,""),"")),"")</f>
        <v/>
      </c>
      <c r="AR205" s="1" t="n">
        <f aca="false">+AR204+1</f>
        <v>203</v>
      </c>
      <c r="AS205" s="978" t="str">
        <f aca="false">IFERROR(VLOOKUP(AR205,BC:BK,9,FALSE()),"")</f>
        <v/>
      </c>
      <c r="AT205" s="978" t="str">
        <f aca="false">IFERROR(VLOOKUP($O205,BD:BL,9,FALSE()),"")</f>
        <v/>
      </c>
      <c r="AU205" s="978" t="str">
        <f aca="false">IFERROR(VLOOKUP($O205,BE:BM,9,FALSE()),"")</f>
        <v/>
      </c>
      <c r="AV205" s="978" t="str">
        <f aca="false">IFERROR(VLOOKUP($O205,BF:BN,9,FALSE()),"")</f>
        <v/>
      </c>
      <c r="AW205" s="978" t="str">
        <f aca="false">IFERROR(VLOOKUP($O205,BG:BO,9,FALSE()),"")</f>
        <v/>
      </c>
      <c r="AX205" s="978" t="str">
        <f aca="false">IFERROR(VLOOKUP($O205,BH:BP,9,FALSE()),"")</f>
        <v/>
      </c>
      <c r="AY205" s="978" t="str">
        <f aca="false">IFERROR(VLOOKUP($O205,BI:BQ,9,FALSE()),"")</f>
        <v/>
      </c>
      <c r="BC205" s="1" t="str">
        <f aca="false">IF(BK205&lt;&gt;"",MAX(BC$3:BC204)+1,"")</f>
        <v/>
      </c>
      <c r="BD205" s="1" t="str">
        <f aca="false">IF(BL205&lt;&gt;"",MAX(BD$3:BD204)+1,"")</f>
        <v/>
      </c>
      <c r="BE205" s="1" t="str">
        <f aca="false">IF(BM205&lt;&gt;"",MAX(BE$3:BE204)+1,"")</f>
        <v/>
      </c>
      <c r="BF205" s="1" t="str">
        <f aca="false">IF(BN205&lt;&gt;"",MAX(BF$3:BF204)+1,"")</f>
        <v/>
      </c>
      <c r="BG205" s="1" t="str">
        <f aca="false">IF(BO205&lt;&gt;"",MAX(BG$3:BG204)+1,"")</f>
        <v/>
      </c>
      <c r="BH205" s="1" t="str">
        <f aca="false">IF(BP205&lt;&gt;"",MAX(BH$3:BH204)+1,"")</f>
        <v/>
      </c>
      <c r="BI205" s="1" t="str">
        <f aca="false">IF(BQ205&lt;&gt;"",MAX(BI$3:BI204)+1,"")</f>
        <v/>
      </c>
      <c r="BK205" s="1" t="str">
        <f aca="false">IF(B205&lt;&gt;"",IF(COUNTIF(BK$3:BK204,B205)&gt;0,"",B205),"")</f>
        <v/>
      </c>
      <c r="BL205" s="1" t="str">
        <f aca="false">IF(C205&lt;&gt;"",IF(COUNTIF(BL$3:BL204,C205)&gt;0,"",C205),"")</f>
        <v/>
      </c>
      <c r="BM205" s="1" t="str">
        <f aca="false">IF(D205&lt;&gt;"",IF(COUNTIF(BM$3:BM204,D205)&gt;0,"",D205),"")</f>
        <v/>
      </c>
      <c r="BN205" s="1" t="str">
        <f aca="false">IF(E205&lt;&gt;"",IF(COUNTIF(BN$3:BN204,E205)&gt;0,"",E205),"")</f>
        <v/>
      </c>
      <c r="BO205" s="1" t="str">
        <f aca="false">IF(F205&lt;&gt;"",IF(COUNTIF(BO$3:BO204,F205)&gt;0,"",F205),"")</f>
        <v/>
      </c>
      <c r="BP205" s="1" t="str">
        <f aca="false">IF(G205&lt;&gt;"",IF(COUNTIF(BP$3:BP204,G205)&gt;0,"",G205),"")</f>
        <v/>
      </c>
      <c r="BQ205" s="1" t="str">
        <f aca="false">IF(H205&lt;&gt;"",IF(COUNTIF(BQ$3:BQ204,H205)&gt;0,"",H205),"")</f>
        <v/>
      </c>
    </row>
    <row r="206" customFormat="false" ht="12.75" hidden="false" customHeight="false" outlineLevel="0" collapsed="false">
      <c r="A206" s="1017" t="str">
        <f aca="false">CONCATENATE(B206,C206,D206,E206,F206,G206,H206)</f>
        <v/>
      </c>
      <c r="B206" s="1001"/>
      <c r="C206" s="1001"/>
      <c r="D206" s="1001"/>
      <c r="E206" s="1001"/>
      <c r="F206" s="1001"/>
      <c r="G206" s="1001"/>
      <c r="H206" s="1001"/>
      <c r="I206" s="1020"/>
      <c r="J206" s="1021"/>
      <c r="K206" s="1021"/>
      <c r="L206" s="1023"/>
      <c r="M206" s="1024"/>
      <c r="O206" s="1" t="n">
        <f aca="false">+O205+1</f>
        <v>204</v>
      </c>
      <c r="P206" s="978" t="str">
        <f aca="false">IFERROR(VLOOKUP(O205,X:AF,9,FALSE()),"")</f>
        <v/>
      </c>
      <c r="Q206" s="978" t="str">
        <f aca="false">IFERROR(VLOOKUP(O206,Y:AG,9,FALSE()),"")</f>
        <v/>
      </c>
      <c r="R206" s="978" t="str">
        <f aca="false">IFERROR(VLOOKUP(O206,Z:AH,9,FALSE()),"")</f>
        <v/>
      </c>
      <c r="S206" s="978" t="str">
        <f aca="false">IFERROR(VLOOKUP($O206,AA:AI,9,FALSE()),"")</f>
        <v/>
      </c>
      <c r="T206" s="978" t="str">
        <f aca="false">IFERROR(VLOOKUP($O206,AB:AJ,9,FALSE()),"")</f>
        <v/>
      </c>
      <c r="U206" s="978" t="str">
        <f aca="false">IFERROR(VLOOKUP($O206,AC:AK,9,FALSE()),"")</f>
        <v/>
      </c>
      <c r="V206" s="978" t="str">
        <f aca="false">IFERROR(VLOOKUP($O206,AD:AL,9,FALSE()),"")</f>
        <v/>
      </c>
      <c r="X206" s="1" t="str">
        <f aca="false">IF(AF206&lt;&gt;"",MAX(X$3:X205)+1,"")</f>
        <v/>
      </c>
      <c r="Y206" s="1" t="str">
        <f aca="false">IF(AG206&lt;&gt;"",MAX(Y$3:Y205)+1,"")</f>
        <v/>
      </c>
      <c r="Z206" s="1" t="str">
        <f aca="false">IF(AH206&lt;&gt;"",MAX(Z$3:Z205)+1,"")</f>
        <v/>
      </c>
      <c r="AA206" s="1" t="str">
        <f aca="false">IF(AI206&lt;&gt;"",MAX(AA$3:AA205)+1,"")</f>
        <v/>
      </c>
      <c r="AB206" s="1" t="str">
        <f aca="false">IF(AJ206&lt;&gt;"",MAX(AB$3:AB205)+1,"")</f>
        <v/>
      </c>
      <c r="AC206" s="1" t="str">
        <f aca="false">IF(AK206&lt;&gt;"",MAX(AC$3:AC205)+1,"")</f>
        <v/>
      </c>
      <c r="AD206" s="1" t="str">
        <f aca="false">IF(AL206&lt;&gt;"",MAX(AD$3:AD205)+1,"")</f>
        <v/>
      </c>
      <c r="AF206" s="1" t="str">
        <f aca="false">IF(B206="","",IF(COUNTIF(AF$3:$AI205,B206)=0,B206,""))</f>
        <v/>
      </c>
      <c r="AG206" s="1" t="str">
        <f aca="false">IF(C206&lt;&gt;"",IF(B206="","",IF($B206='Determinazione classe'!$D$57,IF(COUNTIF(AG$3:$AG205,$C206)=0,$C206,""),"")),"")</f>
        <v/>
      </c>
      <c r="AH206" s="1" t="str">
        <f aca="false">IF(D206&lt;&gt;"",IF(B206="","",IF(AND($B206='Determinazione classe'!$D$57,$C206='Determinazione classe'!$D$58),IF(COUNTIF(AH$3:AH205,$D206)=0,$D206,""),"")),"")</f>
        <v/>
      </c>
      <c r="AI206" s="1" t="str">
        <f aca="false">IF(E206&lt;&gt;"",IF(B206="","",IF(AND($B206='Determinazione classe'!$D$57,$C206='Determinazione classe'!$D$58,$D206='Determinazione classe'!$D$59),IF(COUNTIF(AI$3:AI205,$E206)=0,$E206,""),"")),"")</f>
        <v/>
      </c>
      <c r="AJ206" s="1" t="str">
        <f aca="false">IF(F206&lt;&gt;"",IF(B206="","",IF(AND($B206='Determinazione classe'!$D$57,$C206='Determinazione classe'!$D$58,$D206='Determinazione classe'!$D$59,$E206='Determinazione classe'!$D$60),IF(COUNTIF(AJ$3:AJ205,$F206)=0,$F206,""),"")),"")</f>
        <v/>
      </c>
      <c r="AK206" s="1" t="str">
        <f aca="false">IF(G206&lt;&gt;"",IF(B206="","",IF(AND($B206='Determinazione classe'!$D$57,$C206='Determinazione classe'!$D$58,$D206='Determinazione classe'!$D$59,$E206='Determinazione classe'!$D$60,$F206='Determinazione classe'!$D$61),IF(COUNTIF(AK$3:AK205,$G206)=0,$G206,""),"")),"")</f>
        <v/>
      </c>
      <c r="AL206" s="1" t="str">
        <f aca="false">IF(H206&lt;&gt;"",IF(B206="","",IF(AND($B206='Determinazione classe'!$D$57,$C206='Determinazione classe'!$D$58,$D206='Determinazione classe'!$D$59,$E206='Determinazione classe'!$D$60,$F206='Determinazione classe'!$D$61,$G206='Determinazione classe'!$D$62),IF(COUNTIF(AL$3:AL205,$H206)=0,$H206,""),"")),"")</f>
        <v/>
      </c>
      <c r="AR206" s="1" t="n">
        <f aca="false">+AR205+1</f>
        <v>204</v>
      </c>
      <c r="AS206" s="978" t="str">
        <f aca="false">IFERROR(VLOOKUP(AR206,BC:BK,9,FALSE()),"")</f>
        <v/>
      </c>
      <c r="AT206" s="978" t="str">
        <f aca="false">IFERROR(VLOOKUP($O206,BD:BL,9,FALSE()),"")</f>
        <v/>
      </c>
      <c r="AU206" s="978" t="str">
        <f aca="false">IFERROR(VLOOKUP($O206,BE:BM,9,FALSE()),"")</f>
        <v/>
      </c>
      <c r="AV206" s="978" t="str">
        <f aca="false">IFERROR(VLOOKUP($O206,BF:BN,9,FALSE()),"")</f>
        <v/>
      </c>
      <c r="AW206" s="978" t="str">
        <f aca="false">IFERROR(VLOOKUP($O206,BG:BO,9,FALSE()),"")</f>
        <v/>
      </c>
      <c r="AX206" s="978" t="str">
        <f aca="false">IFERROR(VLOOKUP($O206,BH:BP,9,FALSE()),"")</f>
        <v/>
      </c>
      <c r="AY206" s="978" t="str">
        <f aca="false">IFERROR(VLOOKUP($O206,BI:BQ,9,FALSE()),"")</f>
        <v/>
      </c>
      <c r="BC206" s="1" t="str">
        <f aca="false">IF(BK206&lt;&gt;"",MAX(BC$3:BC205)+1,"")</f>
        <v/>
      </c>
      <c r="BD206" s="1" t="str">
        <f aca="false">IF(BL206&lt;&gt;"",MAX(BD$3:BD205)+1,"")</f>
        <v/>
      </c>
      <c r="BE206" s="1" t="str">
        <f aca="false">IF(BM206&lt;&gt;"",MAX(BE$3:BE205)+1,"")</f>
        <v/>
      </c>
      <c r="BF206" s="1" t="str">
        <f aca="false">IF(BN206&lt;&gt;"",MAX(BF$3:BF205)+1,"")</f>
        <v/>
      </c>
      <c r="BG206" s="1" t="str">
        <f aca="false">IF(BO206&lt;&gt;"",MAX(BG$3:BG205)+1,"")</f>
        <v/>
      </c>
      <c r="BH206" s="1" t="str">
        <f aca="false">IF(BP206&lt;&gt;"",MAX(BH$3:BH205)+1,"")</f>
        <v/>
      </c>
      <c r="BI206" s="1" t="str">
        <f aca="false">IF(BQ206&lt;&gt;"",MAX(BI$3:BI205)+1,"")</f>
        <v/>
      </c>
      <c r="BK206" s="1" t="str">
        <f aca="false">IF(B206&lt;&gt;"",IF(COUNTIF(BK$3:BK205,B206)&gt;0,"",B206),"")</f>
        <v/>
      </c>
      <c r="BL206" s="1" t="str">
        <f aca="false">IF(C206&lt;&gt;"",IF(COUNTIF(BL$3:BL205,C206)&gt;0,"",C206),"")</f>
        <v/>
      </c>
      <c r="BM206" s="1" t="str">
        <f aca="false">IF(D206&lt;&gt;"",IF(COUNTIF(BM$3:BM205,D206)&gt;0,"",D206),"")</f>
        <v/>
      </c>
      <c r="BN206" s="1" t="str">
        <f aca="false">IF(E206&lt;&gt;"",IF(COUNTIF(BN$3:BN205,E206)&gt;0,"",E206),"")</f>
        <v/>
      </c>
      <c r="BO206" s="1" t="str">
        <f aca="false">IF(F206&lt;&gt;"",IF(COUNTIF(BO$3:BO205,F206)&gt;0,"",F206),"")</f>
        <v/>
      </c>
      <c r="BP206" s="1" t="str">
        <f aca="false">IF(G206&lt;&gt;"",IF(COUNTIF(BP$3:BP205,G206)&gt;0,"",G206),"")</f>
        <v/>
      </c>
      <c r="BQ206" s="1" t="str">
        <f aca="false">IF(H206&lt;&gt;"",IF(COUNTIF(BQ$3:BQ205,H206)&gt;0,"",H206),"")</f>
        <v/>
      </c>
    </row>
    <row r="207" customFormat="false" ht="12.75" hidden="false" customHeight="false" outlineLevel="0" collapsed="false">
      <c r="A207" s="1017" t="str">
        <f aca="false">CONCATENATE(B207,C207,D207,E207,F207,G207,H207)</f>
        <v/>
      </c>
      <c r="B207" s="1001"/>
      <c r="C207" s="1001"/>
      <c r="D207" s="1001"/>
      <c r="E207" s="1001"/>
      <c r="F207" s="1001"/>
      <c r="G207" s="1001"/>
      <c r="H207" s="1001"/>
      <c r="I207" s="1020"/>
      <c r="J207" s="1021"/>
      <c r="K207" s="1021"/>
      <c r="L207" s="1023"/>
      <c r="M207" s="1024"/>
      <c r="O207" s="1" t="n">
        <f aca="false">+O206+1</f>
        <v>205</v>
      </c>
      <c r="P207" s="978" t="str">
        <f aca="false">IFERROR(VLOOKUP(O206,X:AF,9,FALSE()),"")</f>
        <v/>
      </c>
      <c r="Q207" s="978" t="str">
        <f aca="false">IFERROR(VLOOKUP(O207,Y:AG,9,FALSE()),"")</f>
        <v/>
      </c>
      <c r="R207" s="978" t="str">
        <f aca="false">IFERROR(VLOOKUP(O207,Z:AH,9,FALSE()),"")</f>
        <v/>
      </c>
      <c r="S207" s="978" t="str">
        <f aca="false">IFERROR(VLOOKUP($O207,AA:AI,9,FALSE()),"")</f>
        <v/>
      </c>
      <c r="T207" s="978" t="str">
        <f aca="false">IFERROR(VLOOKUP($O207,AB:AJ,9,FALSE()),"")</f>
        <v/>
      </c>
      <c r="U207" s="978" t="str">
        <f aca="false">IFERROR(VLOOKUP($O207,AC:AK,9,FALSE()),"")</f>
        <v/>
      </c>
      <c r="V207" s="978" t="str">
        <f aca="false">IFERROR(VLOOKUP($O207,AD:AL,9,FALSE()),"")</f>
        <v/>
      </c>
      <c r="X207" s="1" t="str">
        <f aca="false">IF(AF207&lt;&gt;"",MAX(X$3:X206)+1,"")</f>
        <v/>
      </c>
      <c r="Y207" s="1" t="str">
        <f aca="false">IF(AG207&lt;&gt;"",MAX(Y$3:Y206)+1,"")</f>
        <v/>
      </c>
      <c r="Z207" s="1" t="str">
        <f aca="false">IF(AH207&lt;&gt;"",MAX(Z$3:Z206)+1,"")</f>
        <v/>
      </c>
      <c r="AA207" s="1" t="str">
        <f aca="false">IF(AI207&lt;&gt;"",MAX(AA$3:AA206)+1,"")</f>
        <v/>
      </c>
      <c r="AB207" s="1" t="str">
        <f aca="false">IF(AJ207&lt;&gt;"",MAX(AB$3:AB206)+1,"")</f>
        <v/>
      </c>
      <c r="AC207" s="1" t="str">
        <f aca="false">IF(AK207&lt;&gt;"",MAX(AC$3:AC206)+1,"")</f>
        <v/>
      </c>
      <c r="AD207" s="1" t="str">
        <f aca="false">IF(AL207&lt;&gt;"",MAX(AD$3:AD206)+1,"")</f>
        <v/>
      </c>
      <c r="AF207" s="1" t="str">
        <f aca="false">IF(B207="","",IF(COUNTIF(AF$3:$AI206,B207)=0,B207,""))</f>
        <v/>
      </c>
      <c r="AG207" s="1" t="str">
        <f aca="false">IF(C207&lt;&gt;"",IF(B207="","",IF($B207='Determinazione classe'!$D$57,IF(COUNTIF(AG$3:$AG206,$C207)=0,$C207,""),"")),"")</f>
        <v/>
      </c>
      <c r="AH207" s="1" t="str">
        <f aca="false">IF(D207&lt;&gt;"",IF(B207="","",IF(AND($B207='Determinazione classe'!$D$57,$C207='Determinazione classe'!$D$58),IF(COUNTIF(AH$3:AH206,$D207)=0,$D207,""),"")),"")</f>
        <v/>
      </c>
      <c r="AI207" s="1" t="str">
        <f aca="false">IF(E207&lt;&gt;"",IF(B207="","",IF(AND($B207='Determinazione classe'!$D$57,$C207='Determinazione classe'!$D$58,$D207='Determinazione classe'!$D$59),IF(COUNTIF(AI$3:AI206,$E207)=0,$E207,""),"")),"")</f>
        <v/>
      </c>
      <c r="AJ207" s="1" t="str">
        <f aca="false">IF(F207&lt;&gt;"",IF(B207="","",IF(AND($B207='Determinazione classe'!$D$57,$C207='Determinazione classe'!$D$58,$D207='Determinazione classe'!$D$59,$E207='Determinazione classe'!$D$60),IF(COUNTIF(AJ$3:AJ206,$F207)=0,$F207,""),"")),"")</f>
        <v/>
      </c>
      <c r="AK207" s="1" t="str">
        <f aca="false">IF(G207&lt;&gt;"",IF(B207="","",IF(AND($B207='Determinazione classe'!$D$57,$C207='Determinazione classe'!$D$58,$D207='Determinazione classe'!$D$59,$E207='Determinazione classe'!$D$60,$F207='Determinazione classe'!$D$61),IF(COUNTIF(AK$3:AK206,$G207)=0,$G207,""),"")),"")</f>
        <v/>
      </c>
      <c r="AL207" s="1" t="str">
        <f aca="false">IF(H207&lt;&gt;"",IF(B207="","",IF(AND($B207='Determinazione classe'!$D$57,$C207='Determinazione classe'!$D$58,$D207='Determinazione classe'!$D$59,$E207='Determinazione classe'!$D$60,$F207='Determinazione classe'!$D$61,$G207='Determinazione classe'!$D$62),IF(COUNTIF(AL$3:AL206,$H207)=0,$H207,""),"")),"")</f>
        <v/>
      </c>
      <c r="AR207" s="1" t="n">
        <f aca="false">+AR206+1</f>
        <v>205</v>
      </c>
      <c r="AS207" s="978" t="str">
        <f aca="false">IFERROR(VLOOKUP(AR207,BC:BK,9,FALSE()),"")</f>
        <v/>
      </c>
      <c r="AT207" s="978" t="str">
        <f aca="false">IFERROR(VLOOKUP($O207,BD:BL,9,FALSE()),"")</f>
        <v/>
      </c>
      <c r="AU207" s="978" t="str">
        <f aca="false">IFERROR(VLOOKUP($O207,BE:BM,9,FALSE()),"")</f>
        <v/>
      </c>
      <c r="AV207" s="978" t="str">
        <f aca="false">IFERROR(VLOOKUP($O207,BF:BN,9,FALSE()),"")</f>
        <v/>
      </c>
      <c r="AW207" s="978" t="str">
        <f aca="false">IFERROR(VLOOKUP($O207,BG:BO,9,FALSE()),"")</f>
        <v/>
      </c>
      <c r="AX207" s="978" t="str">
        <f aca="false">IFERROR(VLOOKUP($O207,BH:BP,9,FALSE()),"")</f>
        <v/>
      </c>
      <c r="AY207" s="978" t="str">
        <f aca="false">IFERROR(VLOOKUP($O207,BI:BQ,9,FALSE()),"")</f>
        <v/>
      </c>
      <c r="BC207" s="1" t="str">
        <f aca="false">IF(BK207&lt;&gt;"",MAX(BC$3:BC206)+1,"")</f>
        <v/>
      </c>
      <c r="BD207" s="1" t="str">
        <f aca="false">IF(BL207&lt;&gt;"",MAX(BD$3:BD206)+1,"")</f>
        <v/>
      </c>
      <c r="BE207" s="1" t="str">
        <f aca="false">IF(BM207&lt;&gt;"",MAX(BE$3:BE206)+1,"")</f>
        <v/>
      </c>
      <c r="BF207" s="1" t="str">
        <f aca="false">IF(BN207&lt;&gt;"",MAX(BF$3:BF206)+1,"")</f>
        <v/>
      </c>
      <c r="BG207" s="1" t="str">
        <f aca="false">IF(BO207&lt;&gt;"",MAX(BG$3:BG206)+1,"")</f>
        <v/>
      </c>
      <c r="BH207" s="1" t="str">
        <f aca="false">IF(BP207&lt;&gt;"",MAX(BH$3:BH206)+1,"")</f>
        <v/>
      </c>
      <c r="BI207" s="1" t="str">
        <f aca="false">IF(BQ207&lt;&gt;"",MAX(BI$3:BI206)+1,"")</f>
        <v/>
      </c>
      <c r="BK207" s="1" t="str">
        <f aca="false">IF(B207&lt;&gt;"",IF(COUNTIF(BK$3:BK206,B207)&gt;0,"",B207),"")</f>
        <v/>
      </c>
      <c r="BL207" s="1" t="str">
        <f aca="false">IF(C207&lt;&gt;"",IF(COUNTIF(BL$3:BL206,C207)&gt;0,"",C207),"")</f>
        <v/>
      </c>
      <c r="BM207" s="1" t="str">
        <f aca="false">IF(D207&lt;&gt;"",IF(COUNTIF(BM$3:BM206,D207)&gt;0,"",D207),"")</f>
        <v/>
      </c>
      <c r="BN207" s="1" t="str">
        <f aca="false">IF(E207&lt;&gt;"",IF(COUNTIF(BN$3:BN206,E207)&gt;0,"",E207),"")</f>
        <v/>
      </c>
      <c r="BO207" s="1" t="str">
        <f aca="false">IF(F207&lt;&gt;"",IF(COUNTIF(BO$3:BO206,F207)&gt;0,"",F207),"")</f>
        <v/>
      </c>
      <c r="BP207" s="1" t="str">
        <f aca="false">IF(G207&lt;&gt;"",IF(COUNTIF(BP$3:BP206,G207)&gt;0,"",G207),"")</f>
        <v/>
      </c>
      <c r="BQ207" s="1" t="str">
        <f aca="false">IF(H207&lt;&gt;"",IF(COUNTIF(BQ$3:BQ206,H207)&gt;0,"",H207),"")</f>
        <v/>
      </c>
    </row>
    <row r="208" customFormat="false" ht="12.75" hidden="false" customHeight="false" outlineLevel="0" collapsed="false">
      <c r="A208" s="1017" t="str">
        <f aca="false">CONCATENATE(B208,C208,D208,E208,F208,G208,H208)</f>
        <v/>
      </c>
      <c r="B208" s="1001"/>
      <c r="C208" s="1001"/>
      <c r="D208" s="1001"/>
      <c r="E208" s="1001"/>
      <c r="F208" s="1001"/>
      <c r="G208" s="1001"/>
      <c r="H208" s="1001"/>
      <c r="I208" s="1020"/>
      <c r="J208" s="1021"/>
      <c r="K208" s="1021"/>
      <c r="L208" s="1023"/>
      <c r="M208" s="1024"/>
      <c r="O208" s="1" t="n">
        <f aca="false">+O207+1</f>
        <v>206</v>
      </c>
      <c r="P208" s="978" t="str">
        <f aca="false">IFERROR(VLOOKUP(O207,X:AF,9,FALSE()),"")</f>
        <v/>
      </c>
      <c r="Q208" s="978" t="str">
        <f aca="false">IFERROR(VLOOKUP(O208,Y:AG,9,FALSE()),"")</f>
        <v/>
      </c>
      <c r="R208" s="978" t="str">
        <f aca="false">IFERROR(VLOOKUP(O208,Z:AH,9,FALSE()),"")</f>
        <v/>
      </c>
      <c r="S208" s="978" t="str">
        <f aca="false">IFERROR(VLOOKUP($O208,AA:AI,9,FALSE()),"")</f>
        <v/>
      </c>
      <c r="T208" s="978" t="str">
        <f aca="false">IFERROR(VLOOKUP($O208,AB:AJ,9,FALSE()),"")</f>
        <v/>
      </c>
      <c r="U208" s="978" t="str">
        <f aca="false">IFERROR(VLOOKUP($O208,AC:AK,9,FALSE()),"")</f>
        <v/>
      </c>
      <c r="V208" s="978" t="str">
        <f aca="false">IFERROR(VLOOKUP($O208,AD:AL,9,FALSE()),"")</f>
        <v/>
      </c>
      <c r="X208" s="1" t="str">
        <f aca="false">IF(AF208&lt;&gt;"",MAX(X$3:X207)+1,"")</f>
        <v/>
      </c>
      <c r="Y208" s="1" t="str">
        <f aca="false">IF(AG208&lt;&gt;"",MAX(Y$3:Y207)+1,"")</f>
        <v/>
      </c>
      <c r="Z208" s="1" t="str">
        <f aca="false">IF(AH208&lt;&gt;"",MAX(Z$3:Z207)+1,"")</f>
        <v/>
      </c>
      <c r="AA208" s="1" t="str">
        <f aca="false">IF(AI208&lt;&gt;"",MAX(AA$3:AA207)+1,"")</f>
        <v/>
      </c>
      <c r="AB208" s="1" t="str">
        <f aca="false">IF(AJ208&lt;&gt;"",MAX(AB$3:AB207)+1,"")</f>
        <v/>
      </c>
      <c r="AC208" s="1" t="str">
        <f aca="false">IF(AK208&lt;&gt;"",MAX(AC$3:AC207)+1,"")</f>
        <v/>
      </c>
      <c r="AD208" s="1" t="str">
        <f aca="false">IF(AL208&lt;&gt;"",MAX(AD$3:AD207)+1,"")</f>
        <v/>
      </c>
      <c r="AF208" s="1" t="str">
        <f aca="false">IF(B208="","",IF(COUNTIF(AF$3:$AI207,B208)=0,B208,""))</f>
        <v/>
      </c>
      <c r="AG208" s="1" t="str">
        <f aca="false">IF(C208&lt;&gt;"",IF(B208="","",IF($B208='Determinazione classe'!$D$57,IF(COUNTIF(AG$3:$AG207,$C208)=0,$C208,""),"")),"")</f>
        <v/>
      </c>
      <c r="AH208" s="1" t="str">
        <f aca="false">IF(D208&lt;&gt;"",IF(B208="","",IF(AND($B208='Determinazione classe'!$D$57,$C208='Determinazione classe'!$D$58),IF(COUNTIF(AH$3:AH207,$D208)=0,$D208,""),"")),"")</f>
        <v/>
      </c>
      <c r="AI208" s="1" t="str">
        <f aca="false">IF(E208&lt;&gt;"",IF(B208="","",IF(AND($B208='Determinazione classe'!$D$57,$C208='Determinazione classe'!$D$58,$D208='Determinazione classe'!$D$59),IF(COUNTIF(AI$3:AI207,$E208)=0,$E208,""),"")),"")</f>
        <v/>
      </c>
      <c r="AJ208" s="1" t="str">
        <f aca="false">IF(F208&lt;&gt;"",IF(B208="","",IF(AND($B208='Determinazione classe'!$D$57,$C208='Determinazione classe'!$D$58,$D208='Determinazione classe'!$D$59,$E208='Determinazione classe'!$D$60),IF(COUNTIF(AJ$3:AJ207,$F208)=0,$F208,""),"")),"")</f>
        <v/>
      </c>
      <c r="AK208" s="1" t="str">
        <f aca="false">IF(G208&lt;&gt;"",IF(B208="","",IF(AND($B208='Determinazione classe'!$D$57,$C208='Determinazione classe'!$D$58,$D208='Determinazione classe'!$D$59,$E208='Determinazione classe'!$D$60,$F208='Determinazione classe'!$D$61),IF(COUNTIF(AK$3:AK207,$G208)=0,$G208,""),"")),"")</f>
        <v/>
      </c>
      <c r="AL208" s="1" t="str">
        <f aca="false">IF(H208&lt;&gt;"",IF(B208="","",IF(AND($B208='Determinazione classe'!$D$57,$C208='Determinazione classe'!$D$58,$D208='Determinazione classe'!$D$59,$E208='Determinazione classe'!$D$60,$F208='Determinazione classe'!$D$61,$G208='Determinazione classe'!$D$62),IF(COUNTIF(AL$3:AL207,$H208)=0,$H208,""),"")),"")</f>
        <v/>
      </c>
      <c r="AR208" s="1" t="n">
        <f aca="false">+AR207+1</f>
        <v>206</v>
      </c>
      <c r="AS208" s="978" t="str">
        <f aca="false">IFERROR(VLOOKUP(AR208,BC:BK,9,FALSE()),"")</f>
        <v/>
      </c>
      <c r="AT208" s="978" t="str">
        <f aca="false">IFERROR(VLOOKUP($O208,BD:BL,9,FALSE()),"")</f>
        <v/>
      </c>
      <c r="AU208" s="978" t="str">
        <f aca="false">IFERROR(VLOOKUP($O208,BE:BM,9,FALSE()),"")</f>
        <v/>
      </c>
      <c r="AV208" s="978" t="str">
        <f aca="false">IFERROR(VLOOKUP($O208,BF:BN,9,FALSE()),"")</f>
        <v/>
      </c>
      <c r="AW208" s="978" t="str">
        <f aca="false">IFERROR(VLOOKUP($O208,BG:BO,9,FALSE()),"")</f>
        <v/>
      </c>
      <c r="AX208" s="978" t="str">
        <f aca="false">IFERROR(VLOOKUP($O208,BH:BP,9,FALSE()),"")</f>
        <v/>
      </c>
      <c r="AY208" s="978" t="str">
        <f aca="false">IFERROR(VLOOKUP($O208,BI:BQ,9,FALSE()),"")</f>
        <v/>
      </c>
      <c r="BC208" s="1" t="str">
        <f aca="false">IF(BK208&lt;&gt;"",MAX(BC$3:BC207)+1,"")</f>
        <v/>
      </c>
      <c r="BD208" s="1" t="str">
        <f aca="false">IF(BL208&lt;&gt;"",MAX(BD$3:BD207)+1,"")</f>
        <v/>
      </c>
      <c r="BE208" s="1" t="str">
        <f aca="false">IF(BM208&lt;&gt;"",MAX(BE$3:BE207)+1,"")</f>
        <v/>
      </c>
      <c r="BF208" s="1" t="str">
        <f aca="false">IF(BN208&lt;&gt;"",MAX(BF$3:BF207)+1,"")</f>
        <v/>
      </c>
      <c r="BG208" s="1" t="str">
        <f aca="false">IF(BO208&lt;&gt;"",MAX(BG$3:BG207)+1,"")</f>
        <v/>
      </c>
      <c r="BH208" s="1" t="str">
        <f aca="false">IF(BP208&lt;&gt;"",MAX(BH$3:BH207)+1,"")</f>
        <v/>
      </c>
      <c r="BI208" s="1" t="str">
        <f aca="false">IF(BQ208&lt;&gt;"",MAX(BI$3:BI207)+1,"")</f>
        <v/>
      </c>
      <c r="BK208" s="1" t="str">
        <f aca="false">IF(B208&lt;&gt;"",IF(COUNTIF(BK$3:BK207,B208)&gt;0,"",B208),"")</f>
        <v/>
      </c>
      <c r="BL208" s="1" t="str">
        <f aca="false">IF(C208&lt;&gt;"",IF(COUNTIF(BL$3:BL207,C208)&gt;0,"",C208),"")</f>
        <v/>
      </c>
      <c r="BM208" s="1" t="str">
        <f aca="false">IF(D208&lt;&gt;"",IF(COUNTIF(BM$3:BM207,D208)&gt;0,"",D208),"")</f>
        <v/>
      </c>
      <c r="BN208" s="1" t="str">
        <f aca="false">IF(E208&lt;&gt;"",IF(COUNTIF(BN$3:BN207,E208)&gt;0,"",E208),"")</f>
        <v/>
      </c>
      <c r="BO208" s="1" t="str">
        <f aca="false">IF(F208&lt;&gt;"",IF(COUNTIF(BO$3:BO207,F208)&gt;0,"",F208),"")</f>
        <v/>
      </c>
      <c r="BP208" s="1" t="str">
        <f aca="false">IF(G208&lt;&gt;"",IF(COUNTIF(BP$3:BP207,G208)&gt;0,"",G208),"")</f>
        <v/>
      </c>
      <c r="BQ208" s="1" t="str">
        <f aca="false">IF(H208&lt;&gt;"",IF(COUNTIF(BQ$3:BQ207,H208)&gt;0,"",H208),"")</f>
        <v/>
      </c>
    </row>
    <row r="209" customFormat="false" ht="12.75" hidden="false" customHeight="false" outlineLevel="0" collapsed="false">
      <c r="A209" s="1017" t="str">
        <f aca="false">CONCATENATE(B209,C209,D209,E209,F209,G209,H209)</f>
        <v/>
      </c>
      <c r="B209" s="1001"/>
      <c r="C209" s="1001"/>
      <c r="D209" s="1001"/>
      <c r="E209" s="1001"/>
      <c r="F209" s="1001"/>
      <c r="G209" s="1001"/>
      <c r="H209" s="1001"/>
      <c r="I209" s="1020"/>
      <c r="J209" s="1021"/>
      <c r="K209" s="1021"/>
      <c r="L209" s="1023"/>
      <c r="M209" s="1024"/>
      <c r="O209" s="1" t="n">
        <f aca="false">+O208+1</f>
        <v>207</v>
      </c>
      <c r="P209" s="978" t="str">
        <f aca="false">IFERROR(VLOOKUP(O208,X:AF,9,FALSE()),"")</f>
        <v/>
      </c>
      <c r="Q209" s="978" t="str">
        <f aca="false">IFERROR(VLOOKUP(O209,Y:AG,9,FALSE()),"")</f>
        <v/>
      </c>
      <c r="R209" s="978" t="str">
        <f aca="false">IFERROR(VLOOKUP(O209,Z:AH,9,FALSE()),"")</f>
        <v/>
      </c>
      <c r="S209" s="978" t="str">
        <f aca="false">IFERROR(VLOOKUP($O209,AA:AI,9,FALSE()),"")</f>
        <v/>
      </c>
      <c r="T209" s="978" t="str">
        <f aca="false">IFERROR(VLOOKUP($O209,AB:AJ,9,FALSE()),"")</f>
        <v/>
      </c>
      <c r="U209" s="978" t="str">
        <f aca="false">IFERROR(VLOOKUP($O209,AC:AK,9,FALSE()),"")</f>
        <v/>
      </c>
      <c r="V209" s="978" t="str">
        <f aca="false">IFERROR(VLOOKUP($O209,AD:AL,9,FALSE()),"")</f>
        <v/>
      </c>
      <c r="X209" s="1" t="str">
        <f aca="false">IF(AF209&lt;&gt;"",MAX(X$3:X208)+1,"")</f>
        <v/>
      </c>
      <c r="Y209" s="1" t="str">
        <f aca="false">IF(AG209&lt;&gt;"",MAX(Y$3:Y208)+1,"")</f>
        <v/>
      </c>
      <c r="Z209" s="1" t="str">
        <f aca="false">IF(AH209&lt;&gt;"",MAX(Z$3:Z208)+1,"")</f>
        <v/>
      </c>
      <c r="AA209" s="1" t="str">
        <f aca="false">IF(AI209&lt;&gt;"",MAX(AA$3:AA208)+1,"")</f>
        <v/>
      </c>
      <c r="AB209" s="1" t="str">
        <f aca="false">IF(AJ209&lt;&gt;"",MAX(AB$3:AB208)+1,"")</f>
        <v/>
      </c>
      <c r="AC209" s="1" t="str">
        <f aca="false">IF(AK209&lt;&gt;"",MAX(AC$3:AC208)+1,"")</f>
        <v/>
      </c>
      <c r="AD209" s="1" t="str">
        <f aca="false">IF(AL209&lt;&gt;"",MAX(AD$3:AD208)+1,"")</f>
        <v/>
      </c>
      <c r="AF209" s="1" t="str">
        <f aca="false">IF(B209="","",IF(COUNTIF(AF$3:$AI208,B209)=0,B209,""))</f>
        <v/>
      </c>
      <c r="AG209" s="1" t="str">
        <f aca="false">IF(C209&lt;&gt;"",IF(B209="","",IF($B209='Determinazione classe'!$D$57,IF(COUNTIF(AG$3:$AG208,$C209)=0,$C209,""),"")),"")</f>
        <v/>
      </c>
      <c r="AH209" s="1" t="str">
        <f aca="false">IF(D209&lt;&gt;"",IF(B209="","",IF(AND($B209='Determinazione classe'!$D$57,$C209='Determinazione classe'!$D$58),IF(COUNTIF(AH$3:AH208,$D209)=0,$D209,""),"")),"")</f>
        <v/>
      </c>
      <c r="AI209" s="1" t="str">
        <f aca="false">IF(E209&lt;&gt;"",IF(B209="","",IF(AND($B209='Determinazione classe'!$D$57,$C209='Determinazione classe'!$D$58,$D209='Determinazione classe'!$D$59),IF(COUNTIF(AI$3:AI208,$E209)=0,$E209,""),"")),"")</f>
        <v/>
      </c>
      <c r="AJ209" s="1" t="str">
        <f aca="false">IF(F209&lt;&gt;"",IF(B209="","",IF(AND($B209='Determinazione classe'!$D$57,$C209='Determinazione classe'!$D$58,$D209='Determinazione classe'!$D$59,$E209='Determinazione classe'!$D$60),IF(COUNTIF(AJ$3:AJ208,$F209)=0,$F209,""),"")),"")</f>
        <v/>
      </c>
      <c r="AK209" s="1" t="str">
        <f aca="false">IF(G209&lt;&gt;"",IF(B209="","",IF(AND($B209='Determinazione classe'!$D$57,$C209='Determinazione classe'!$D$58,$D209='Determinazione classe'!$D$59,$E209='Determinazione classe'!$D$60,$F209='Determinazione classe'!$D$61),IF(COUNTIF(AK$3:AK208,$G209)=0,$G209,""),"")),"")</f>
        <v/>
      </c>
      <c r="AL209" s="1" t="str">
        <f aca="false">IF(H209&lt;&gt;"",IF(B209="","",IF(AND($B209='Determinazione classe'!$D$57,$C209='Determinazione classe'!$D$58,$D209='Determinazione classe'!$D$59,$E209='Determinazione classe'!$D$60,$F209='Determinazione classe'!$D$61,$G209='Determinazione classe'!$D$62),IF(COUNTIF(AL$3:AL208,$H209)=0,$H209,""),"")),"")</f>
        <v/>
      </c>
      <c r="AR209" s="1" t="n">
        <f aca="false">+AR208+1</f>
        <v>207</v>
      </c>
      <c r="AS209" s="978" t="str">
        <f aca="false">IFERROR(VLOOKUP(AR209,BC:BK,9,FALSE()),"")</f>
        <v/>
      </c>
      <c r="AT209" s="978" t="str">
        <f aca="false">IFERROR(VLOOKUP($O209,BD:BL,9,FALSE()),"")</f>
        <v/>
      </c>
      <c r="AU209" s="978" t="str">
        <f aca="false">IFERROR(VLOOKUP($O209,BE:BM,9,FALSE()),"")</f>
        <v/>
      </c>
      <c r="AV209" s="978" t="str">
        <f aca="false">IFERROR(VLOOKUP($O209,BF:BN,9,FALSE()),"")</f>
        <v/>
      </c>
      <c r="AW209" s="978" t="str">
        <f aca="false">IFERROR(VLOOKUP($O209,BG:BO,9,FALSE()),"")</f>
        <v/>
      </c>
      <c r="AX209" s="978" t="str">
        <f aca="false">IFERROR(VLOOKUP($O209,BH:BP,9,FALSE()),"")</f>
        <v/>
      </c>
      <c r="AY209" s="978" t="str">
        <f aca="false">IFERROR(VLOOKUP($O209,BI:BQ,9,FALSE()),"")</f>
        <v/>
      </c>
      <c r="BC209" s="1" t="str">
        <f aca="false">IF(BK209&lt;&gt;"",MAX(BC$3:BC208)+1,"")</f>
        <v/>
      </c>
      <c r="BD209" s="1" t="str">
        <f aca="false">IF(BL209&lt;&gt;"",MAX(BD$3:BD208)+1,"")</f>
        <v/>
      </c>
      <c r="BE209" s="1" t="str">
        <f aca="false">IF(BM209&lt;&gt;"",MAX(BE$3:BE208)+1,"")</f>
        <v/>
      </c>
      <c r="BF209" s="1" t="str">
        <f aca="false">IF(BN209&lt;&gt;"",MAX(BF$3:BF208)+1,"")</f>
        <v/>
      </c>
      <c r="BG209" s="1" t="str">
        <f aca="false">IF(BO209&lt;&gt;"",MAX(BG$3:BG208)+1,"")</f>
        <v/>
      </c>
      <c r="BH209" s="1" t="str">
        <f aca="false">IF(BP209&lt;&gt;"",MAX(BH$3:BH208)+1,"")</f>
        <v/>
      </c>
      <c r="BI209" s="1" t="str">
        <f aca="false">IF(BQ209&lt;&gt;"",MAX(BI$3:BI208)+1,"")</f>
        <v/>
      </c>
      <c r="BK209" s="1" t="str">
        <f aca="false">IF(B209&lt;&gt;"",IF(COUNTIF(BK$3:BK208,B209)&gt;0,"",B209),"")</f>
        <v/>
      </c>
      <c r="BL209" s="1" t="str">
        <f aca="false">IF(C209&lt;&gt;"",IF(COUNTIF(BL$3:BL208,C209)&gt;0,"",C209),"")</f>
        <v/>
      </c>
      <c r="BM209" s="1" t="str">
        <f aca="false">IF(D209&lt;&gt;"",IF(COUNTIF(BM$3:BM208,D209)&gt;0,"",D209),"")</f>
        <v/>
      </c>
      <c r="BN209" s="1" t="str">
        <f aca="false">IF(E209&lt;&gt;"",IF(COUNTIF(BN$3:BN208,E209)&gt;0,"",E209),"")</f>
        <v/>
      </c>
      <c r="BO209" s="1" t="str">
        <f aca="false">IF(F209&lt;&gt;"",IF(COUNTIF(BO$3:BO208,F209)&gt;0,"",F209),"")</f>
        <v/>
      </c>
      <c r="BP209" s="1" t="str">
        <f aca="false">IF(G209&lt;&gt;"",IF(COUNTIF(BP$3:BP208,G209)&gt;0,"",G209),"")</f>
        <v/>
      </c>
      <c r="BQ209" s="1" t="str">
        <f aca="false">IF(H209&lt;&gt;"",IF(COUNTIF(BQ$3:BQ208,H209)&gt;0,"",H209),"")</f>
        <v/>
      </c>
    </row>
    <row r="210" customFormat="false" ht="12.75" hidden="false" customHeight="false" outlineLevel="0" collapsed="false">
      <c r="A210" s="1017" t="str">
        <f aca="false">CONCATENATE(B210,C210,D210,E210,F210,G210,H210)</f>
        <v/>
      </c>
      <c r="B210" s="1001"/>
      <c r="C210" s="1001"/>
      <c r="D210" s="1001"/>
      <c r="E210" s="1001"/>
      <c r="F210" s="1001"/>
      <c r="G210" s="1001"/>
      <c r="H210" s="1001"/>
      <c r="I210" s="1020"/>
      <c r="J210" s="1021"/>
      <c r="K210" s="1021"/>
      <c r="L210" s="1023"/>
      <c r="M210" s="1024"/>
      <c r="O210" s="1" t="n">
        <f aca="false">+O209+1</f>
        <v>208</v>
      </c>
      <c r="P210" s="978" t="str">
        <f aca="false">IFERROR(VLOOKUP(O209,X:AF,9,FALSE()),"")</f>
        <v/>
      </c>
      <c r="Q210" s="978" t="str">
        <f aca="false">IFERROR(VLOOKUP(O210,Y:AG,9,FALSE()),"")</f>
        <v/>
      </c>
      <c r="R210" s="978" t="str">
        <f aca="false">IFERROR(VLOOKUP(O210,Z:AH,9,FALSE()),"")</f>
        <v/>
      </c>
      <c r="S210" s="978" t="str">
        <f aca="false">IFERROR(VLOOKUP($O210,AA:AI,9,FALSE()),"")</f>
        <v/>
      </c>
      <c r="T210" s="978" t="str">
        <f aca="false">IFERROR(VLOOKUP($O210,AB:AJ,9,FALSE()),"")</f>
        <v/>
      </c>
      <c r="U210" s="978" t="str">
        <f aca="false">IFERROR(VLOOKUP($O210,AC:AK,9,FALSE()),"")</f>
        <v/>
      </c>
      <c r="V210" s="978" t="str">
        <f aca="false">IFERROR(VLOOKUP($O210,AD:AL,9,FALSE()),"")</f>
        <v/>
      </c>
      <c r="X210" s="1" t="str">
        <f aca="false">IF(AF210&lt;&gt;"",MAX(X$3:X209)+1,"")</f>
        <v/>
      </c>
      <c r="Y210" s="1" t="str">
        <f aca="false">IF(AG210&lt;&gt;"",MAX(Y$3:Y209)+1,"")</f>
        <v/>
      </c>
      <c r="Z210" s="1" t="str">
        <f aca="false">IF(AH210&lt;&gt;"",MAX(Z$3:Z209)+1,"")</f>
        <v/>
      </c>
      <c r="AA210" s="1" t="str">
        <f aca="false">IF(AI210&lt;&gt;"",MAX(AA$3:AA209)+1,"")</f>
        <v/>
      </c>
      <c r="AB210" s="1" t="str">
        <f aca="false">IF(AJ210&lt;&gt;"",MAX(AB$3:AB209)+1,"")</f>
        <v/>
      </c>
      <c r="AC210" s="1" t="str">
        <f aca="false">IF(AK210&lt;&gt;"",MAX(AC$3:AC209)+1,"")</f>
        <v/>
      </c>
      <c r="AD210" s="1" t="str">
        <f aca="false">IF(AL210&lt;&gt;"",MAX(AD$3:AD209)+1,"")</f>
        <v/>
      </c>
      <c r="AF210" s="1" t="str">
        <f aca="false">IF(B210="","",IF(COUNTIF(AF$3:$AI209,B210)=0,B210,""))</f>
        <v/>
      </c>
      <c r="AG210" s="1" t="str">
        <f aca="false">IF(C210&lt;&gt;"",IF(B210="","",IF($B210='Determinazione classe'!$D$57,IF(COUNTIF(AG$3:$AG209,$C210)=0,$C210,""),"")),"")</f>
        <v/>
      </c>
      <c r="AH210" s="1" t="str">
        <f aca="false">IF(D210&lt;&gt;"",IF(B210="","",IF(AND($B210='Determinazione classe'!$D$57,$C210='Determinazione classe'!$D$58),IF(COUNTIF(AH$3:AH209,$D210)=0,$D210,""),"")),"")</f>
        <v/>
      </c>
      <c r="AI210" s="1" t="str">
        <f aca="false">IF(E210&lt;&gt;"",IF(B210="","",IF(AND($B210='Determinazione classe'!$D$57,$C210='Determinazione classe'!$D$58,$D210='Determinazione classe'!$D$59),IF(COUNTIF(AI$3:AI209,$E210)=0,$E210,""),"")),"")</f>
        <v/>
      </c>
      <c r="AJ210" s="1" t="str">
        <f aca="false">IF(F210&lt;&gt;"",IF(B210="","",IF(AND($B210='Determinazione classe'!$D$57,$C210='Determinazione classe'!$D$58,$D210='Determinazione classe'!$D$59,$E210='Determinazione classe'!$D$60),IF(COUNTIF(AJ$3:AJ209,$F210)=0,$F210,""),"")),"")</f>
        <v/>
      </c>
      <c r="AK210" s="1" t="str">
        <f aca="false">IF(G210&lt;&gt;"",IF(B210="","",IF(AND($B210='Determinazione classe'!$D$57,$C210='Determinazione classe'!$D$58,$D210='Determinazione classe'!$D$59,$E210='Determinazione classe'!$D$60,$F210='Determinazione classe'!$D$61),IF(COUNTIF(AK$3:AK209,$G210)=0,$G210,""),"")),"")</f>
        <v/>
      </c>
      <c r="AL210" s="1" t="str">
        <f aca="false">IF(H210&lt;&gt;"",IF(B210="","",IF(AND($B210='Determinazione classe'!$D$57,$C210='Determinazione classe'!$D$58,$D210='Determinazione classe'!$D$59,$E210='Determinazione classe'!$D$60,$F210='Determinazione classe'!$D$61,$G210='Determinazione classe'!$D$62),IF(COUNTIF(AL$3:AL209,$H210)=0,$H210,""),"")),"")</f>
        <v/>
      </c>
      <c r="AR210" s="1" t="n">
        <f aca="false">+AR209+1</f>
        <v>208</v>
      </c>
      <c r="AS210" s="978" t="str">
        <f aca="false">IFERROR(VLOOKUP(AR210,BC:BK,9,FALSE()),"")</f>
        <v/>
      </c>
      <c r="AT210" s="978" t="str">
        <f aca="false">IFERROR(VLOOKUP($O210,BD:BL,9,FALSE()),"")</f>
        <v/>
      </c>
      <c r="AU210" s="978" t="str">
        <f aca="false">IFERROR(VLOOKUP($O210,BE:BM,9,FALSE()),"")</f>
        <v/>
      </c>
      <c r="AV210" s="978" t="str">
        <f aca="false">IFERROR(VLOOKUP($O210,BF:BN,9,FALSE()),"")</f>
        <v/>
      </c>
      <c r="AW210" s="978" t="str">
        <f aca="false">IFERROR(VLOOKUP($O210,BG:BO,9,FALSE()),"")</f>
        <v/>
      </c>
      <c r="AX210" s="978" t="str">
        <f aca="false">IFERROR(VLOOKUP($O210,BH:BP,9,FALSE()),"")</f>
        <v/>
      </c>
      <c r="AY210" s="978" t="str">
        <f aca="false">IFERROR(VLOOKUP($O210,BI:BQ,9,FALSE()),"")</f>
        <v/>
      </c>
      <c r="BC210" s="1" t="str">
        <f aca="false">IF(BK210&lt;&gt;"",MAX(BC$3:BC209)+1,"")</f>
        <v/>
      </c>
      <c r="BD210" s="1" t="str">
        <f aca="false">IF(BL210&lt;&gt;"",MAX(BD$3:BD209)+1,"")</f>
        <v/>
      </c>
      <c r="BE210" s="1" t="str">
        <f aca="false">IF(BM210&lt;&gt;"",MAX(BE$3:BE209)+1,"")</f>
        <v/>
      </c>
      <c r="BF210" s="1" t="str">
        <f aca="false">IF(BN210&lt;&gt;"",MAX(BF$3:BF209)+1,"")</f>
        <v/>
      </c>
      <c r="BG210" s="1" t="str">
        <f aca="false">IF(BO210&lt;&gt;"",MAX(BG$3:BG209)+1,"")</f>
        <v/>
      </c>
      <c r="BH210" s="1" t="str">
        <f aca="false">IF(BP210&lt;&gt;"",MAX(BH$3:BH209)+1,"")</f>
        <v/>
      </c>
      <c r="BI210" s="1" t="str">
        <f aca="false">IF(BQ210&lt;&gt;"",MAX(BI$3:BI209)+1,"")</f>
        <v/>
      </c>
      <c r="BK210" s="1" t="str">
        <f aca="false">IF(B210&lt;&gt;"",IF(COUNTIF(BK$3:BK209,B210)&gt;0,"",B210),"")</f>
        <v/>
      </c>
      <c r="BL210" s="1" t="str">
        <f aca="false">IF(C210&lt;&gt;"",IF(COUNTIF(BL$3:BL209,C210)&gt;0,"",C210),"")</f>
        <v/>
      </c>
      <c r="BM210" s="1" t="str">
        <f aca="false">IF(D210&lt;&gt;"",IF(COUNTIF(BM$3:BM209,D210)&gt;0,"",D210),"")</f>
        <v/>
      </c>
      <c r="BN210" s="1" t="str">
        <f aca="false">IF(E210&lt;&gt;"",IF(COUNTIF(BN$3:BN209,E210)&gt;0,"",E210),"")</f>
        <v/>
      </c>
      <c r="BO210" s="1" t="str">
        <f aca="false">IF(F210&lt;&gt;"",IF(COUNTIF(BO$3:BO209,F210)&gt;0,"",F210),"")</f>
        <v/>
      </c>
      <c r="BP210" s="1" t="str">
        <f aca="false">IF(G210&lt;&gt;"",IF(COUNTIF(BP$3:BP209,G210)&gt;0,"",G210),"")</f>
        <v/>
      </c>
      <c r="BQ210" s="1" t="str">
        <f aca="false">IF(H210&lt;&gt;"",IF(COUNTIF(BQ$3:BQ209,H210)&gt;0,"",H210),"")</f>
        <v/>
      </c>
    </row>
    <row r="211" customFormat="false" ht="12.75" hidden="false" customHeight="false" outlineLevel="0" collapsed="false">
      <c r="A211" s="1017" t="str">
        <f aca="false">CONCATENATE(B211,C211,D211,E211,F211,G211,H211)</f>
        <v/>
      </c>
      <c r="B211" s="1001"/>
      <c r="C211" s="1001"/>
      <c r="D211" s="1001"/>
      <c r="E211" s="1001"/>
      <c r="F211" s="1001"/>
      <c r="G211" s="1001"/>
      <c r="H211" s="1001"/>
      <c r="I211" s="1020"/>
      <c r="J211" s="1021"/>
      <c r="K211" s="1021"/>
      <c r="L211" s="1023"/>
      <c r="M211" s="1024"/>
      <c r="O211" s="1" t="n">
        <f aca="false">+O210+1</f>
        <v>209</v>
      </c>
      <c r="P211" s="978" t="str">
        <f aca="false">IFERROR(VLOOKUP(O210,X:AF,9,FALSE()),"")</f>
        <v/>
      </c>
      <c r="Q211" s="978" t="str">
        <f aca="false">IFERROR(VLOOKUP(O211,Y:AG,9,FALSE()),"")</f>
        <v/>
      </c>
      <c r="R211" s="978" t="str">
        <f aca="false">IFERROR(VLOOKUP(O211,Z:AH,9,FALSE()),"")</f>
        <v/>
      </c>
      <c r="S211" s="978" t="str">
        <f aca="false">IFERROR(VLOOKUP($O211,AA:AI,9,FALSE()),"")</f>
        <v/>
      </c>
      <c r="T211" s="978" t="str">
        <f aca="false">IFERROR(VLOOKUP($O211,AB:AJ,9,FALSE()),"")</f>
        <v/>
      </c>
      <c r="U211" s="978" t="str">
        <f aca="false">IFERROR(VLOOKUP($O211,AC:AK,9,FALSE()),"")</f>
        <v/>
      </c>
      <c r="V211" s="978" t="str">
        <f aca="false">IFERROR(VLOOKUP($O211,AD:AL,9,FALSE()),"")</f>
        <v/>
      </c>
      <c r="X211" s="1" t="str">
        <f aca="false">IF(AF211&lt;&gt;"",MAX(X$3:X210)+1,"")</f>
        <v/>
      </c>
      <c r="Y211" s="1" t="str">
        <f aca="false">IF(AG211&lt;&gt;"",MAX(Y$3:Y210)+1,"")</f>
        <v/>
      </c>
      <c r="Z211" s="1" t="str">
        <f aca="false">IF(AH211&lt;&gt;"",MAX(Z$3:Z210)+1,"")</f>
        <v/>
      </c>
      <c r="AA211" s="1" t="str">
        <f aca="false">IF(AI211&lt;&gt;"",MAX(AA$3:AA210)+1,"")</f>
        <v/>
      </c>
      <c r="AB211" s="1" t="str">
        <f aca="false">IF(AJ211&lt;&gt;"",MAX(AB$3:AB210)+1,"")</f>
        <v/>
      </c>
      <c r="AC211" s="1" t="str">
        <f aca="false">IF(AK211&lt;&gt;"",MAX(AC$3:AC210)+1,"")</f>
        <v/>
      </c>
      <c r="AD211" s="1" t="str">
        <f aca="false">IF(AL211&lt;&gt;"",MAX(AD$3:AD210)+1,"")</f>
        <v/>
      </c>
      <c r="AF211" s="1" t="str">
        <f aca="false">IF(B211="","",IF(COUNTIF(AF$3:$AI210,B211)=0,B211,""))</f>
        <v/>
      </c>
      <c r="AG211" s="1" t="str">
        <f aca="false">IF(C211&lt;&gt;"",IF(B211="","",IF($B211='Determinazione classe'!$D$57,IF(COUNTIF(AG$3:$AG210,$C211)=0,$C211,""),"")),"")</f>
        <v/>
      </c>
      <c r="AH211" s="1" t="str">
        <f aca="false">IF(D211&lt;&gt;"",IF(B211="","",IF(AND($B211='Determinazione classe'!$D$57,$C211='Determinazione classe'!$D$58),IF(COUNTIF(AH$3:AH210,$D211)=0,$D211,""),"")),"")</f>
        <v/>
      </c>
      <c r="AI211" s="1" t="str">
        <f aca="false">IF(E211&lt;&gt;"",IF(B211="","",IF(AND($B211='Determinazione classe'!$D$57,$C211='Determinazione classe'!$D$58,$D211='Determinazione classe'!$D$59),IF(COUNTIF(AI$3:AI210,$E211)=0,$E211,""),"")),"")</f>
        <v/>
      </c>
      <c r="AJ211" s="1" t="str">
        <f aca="false">IF(F211&lt;&gt;"",IF(B211="","",IF(AND($B211='Determinazione classe'!$D$57,$C211='Determinazione classe'!$D$58,$D211='Determinazione classe'!$D$59,$E211='Determinazione classe'!$D$60),IF(COUNTIF(AJ$3:AJ210,$F211)=0,$F211,""),"")),"")</f>
        <v/>
      </c>
      <c r="AK211" s="1" t="str">
        <f aca="false">IF(G211&lt;&gt;"",IF(B211="","",IF(AND($B211='Determinazione classe'!$D$57,$C211='Determinazione classe'!$D$58,$D211='Determinazione classe'!$D$59,$E211='Determinazione classe'!$D$60,$F211='Determinazione classe'!$D$61),IF(COUNTIF(AK$3:AK210,$G211)=0,$G211,""),"")),"")</f>
        <v/>
      </c>
      <c r="AL211" s="1" t="str">
        <f aca="false">IF(H211&lt;&gt;"",IF(B211="","",IF(AND($B211='Determinazione classe'!$D$57,$C211='Determinazione classe'!$D$58,$D211='Determinazione classe'!$D$59,$E211='Determinazione classe'!$D$60,$F211='Determinazione classe'!$D$61,$G211='Determinazione classe'!$D$62),IF(COUNTIF(AL$3:AL210,$H211)=0,$H211,""),"")),"")</f>
        <v/>
      </c>
      <c r="AR211" s="1" t="n">
        <f aca="false">+AR210+1</f>
        <v>209</v>
      </c>
      <c r="AS211" s="978" t="str">
        <f aca="false">IFERROR(VLOOKUP(AR211,BC:BK,9,FALSE()),"")</f>
        <v/>
      </c>
      <c r="AT211" s="978" t="str">
        <f aca="false">IFERROR(VLOOKUP($O211,BD:BL,9,FALSE()),"")</f>
        <v/>
      </c>
      <c r="AU211" s="978" t="str">
        <f aca="false">IFERROR(VLOOKUP($O211,BE:BM,9,FALSE()),"")</f>
        <v/>
      </c>
      <c r="AV211" s="978" t="str">
        <f aca="false">IFERROR(VLOOKUP($O211,BF:BN,9,FALSE()),"")</f>
        <v/>
      </c>
      <c r="AW211" s="978" t="str">
        <f aca="false">IFERROR(VLOOKUP($O211,BG:BO,9,FALSE()),"")</f>
        <v/>
      </c>
      <c r="AX211" s="978" t="str">
        <f aca="false">IFERROR(VLOOKUP($O211,BH:BP,9,FALSE()),"")</f>
        <v/>
      </c>
      <c r="AY211" s="978" t="str">
        <f aca="false">IFERROR(VLOOKUP($O211,BI:BQ,9,FALSE()),"")</f>
        <v/>
      </c>
      <c r="BC211" s="1" t="str">
        <f aca="false">IF(BK211&lt;&gt;"",MAX(BC$3:BC210)+1,"")</f>
        <v/>
      </c>
      <c r="BD211" s="1" t="str">
        <f aca="false">IF(BL211&lt;&gt;"",MAX(BD$3:BD210)+1,"")</f>
        <v/>
      </c>
      <c r="BE211" s="1" t="str">
        <f aca="false">IF(BM211&lt;&gt;"",MAX(BE$3:BE210)+1,"")</f>
        <v/>
      </c>
      <c r="BF211" s="1" t="str">
        <f aca="false">IF(BN211&lt;&gt;"",MAX(BF$3:BF210)+1,"")</f>
        <v/>
      </c>
      <c r="BG211" s="1" t="str">
        <f aca="false">IF(BO211&lt;&gt;"",MAX(BG$3:BG210)+1,"")</f>
        <v/>
      </c>
      <c r="BH211" s="1" t="str">
        <f aca="false">IF(BP211&lt;&gt;"",MAX(BH$3:BH210)+1,"")</f>
        <v/>
      </c>
      <c r="BI211" s="1" t="str">
        <f aca="false">IF(BQ211&lt;&gt;"",MAX(BI$3:BI210)+1,"")</f>
        <v/>
      </c>
      <c r="BK211" s="1" t="str">
        <f aca="false">IF(B211&lt;&gt;"",IF(COUNTIF(BK$3:BK210,B211)&gt;0,"",B211),"")</f>
        <v/>
      </c>
      <c r="BL211" s="1" t="str">
        <f aca="false">IF(C211&lt;&gt;"",IF(COUNTIF(BL$3:BL210,C211)&gt;0,"",C211),"")</f>
        <v/>
      </c>
      <c r="BM211" s="1" t="str">
        <f aca="false">IF(D211&lt;&gt;"",IF(COUNTIF(BM$3:BM210,D211)&gt;0,"",D211),"")</f>
        <v/>
      </c>
      <c r="BN211" s="1" t="str">
        <f aca="false">IF(E211&lt;&gt;"",IF(COUNTIF(BN$3:BN210,E211)&gt;0,"",E211),"")</f>
        <v/>
      </c>
      <c r="BO211" s="1" t="str">
        <f aca="false">IF(F211&lt;&gt;"",IF(COUNTIF(BO$3:BO210,F211)&gt;0,"",F211),"")</f>
        <v/>
      </c>
      <c r="BP211" s="1" t="str">
        <f aca="false">IF(G211&lt;&gt;"",IF(COUNTIF(BP$3:BP210,G211)&gt;0,"",G211),"")</f>
        <v/>
      </c>
      <c r="BQ211" s="1" t="str">
        <f aca="false">IF(H211&lt;&gt;"",IF(COUNTIF(BQ$3:BQ210,H211)&gt;0,"",H211),"")</f>
        <v/>
      </c>
    </row>
    <row r="212" customFormat="false" ht="12.75" hidden="false" customHeight="false" outlineLevel="0" collapsed="false">
      <c r="A212" s="1017" t="str">
        <f aca="false">CONCATENATE(B212,C212,D212,E212,F212,G212,H212)</f>
        <v/>
      </c>
      <c r="B212" s="1001"/>
      <c r="C212" s="1001"/>
      <c r="D212" s="1001"/>
      <c r="E212" s="1001"/>
      <c r="F212" s="1001"/>
      <c r="G212" s="1001"/>
      <c r="H212" s="1001"/>
      <c r="I212" s="1020"/>
      <c r="J212" s="1021"/>
      <c r="K212" s="1021"/>
      <c r="L212" s="1023"/>
      <c r="M212" s="1024"/>
      <c r="O212" s="1" t="n">
        <f aca="false">+O211+1</f>
        <v>210</v>
      </c>
      <c r="P212" s="978" t="str">
        <f aca="false">IFERROR(VLOOKUP(O211,X:AF,9,FALSE()),"")</f>
        <v/>
      </c>
      <c r="Q212" s="978" t="str">
        <f aca="false">IFERROR(VLOOKUP(O212,Y:AG,9,FALSE()),"")</f>
        <v/>
      </c>
      <c r="R212" s="978" t="str">
        <f aca="false">IFERROR(VLOOKUP(O212,Z:AH,9,FALSE()),"")</f>
        <v/>
      </c>
      <c r="S212" s="978" t="str">
        <f aca="false">IFERROR(VLOOKUP($O212,AA:AI,9,FALSE()),"")</f>
        <v/>
      </c>
      <c r="T212" s="978" t="str">
        <f aca="false">IFERROR(VLOOKUP($O212,AB:AJ,9,FALSE()),"")</f>
        <v/>
      </c>
      <c r="U212" s="978" t="str">
        <f aca="false">IFERROR(VLOOKUP($O212,AC:AK,9,FALSE()),"")</f>
        <v/>
      </c>
      <c r="V212" s="978" t="str">
        <f aca="false">IFERROR(VLOOKUP($O212,AD:AL,9,FALSE()),"")</f>
        <v/>
      </c>
      <c r="X212" s="1" t="str">
        <f aca="false">IF(AF212&lt;&gt;"",MAX(X$3:X211)+1,"")</f>
        <v/>
      </c>
      <c r="Y212" s="1" t="str">
        <f aca="false">IF(AG212&lt;&gt;"",MAX(Y$3:Y211)+1,"")</f>
        <v/>
      </c>
      <c r="Z212" s="1" t="str">
        <f aca="false">IF(AH212&lt;&gt;"",MAX(Z$3:Z211)+1,"")</f>
        <v/>
      </c>
      <c r="AA212" s="1" t="str">
        <f aca="false">IF(AI212&lt;&gt;"",MAX(AA$3:AA211)+1,"")</f>
        <v/>
      </c>
      <c r="AB212" s="1" t="str">
        <f aca="false">IF(AJ212&lt;&gt;"",MAX(AB$3:AB211)+1,"")</f>
        <v/>
      </c>
      <c r="AC212" s="1" t="str">
        <f aca="false">IF(AK212&lt;&gt;"",MAX(AC$3:AC211)+1,"")</f>
        <v/>
      </c>
      <c r="AD212" s="1" t="str">
        <f aca="false">IF(AL212&lt;&gt;"",MAX(AD$3:AD211)+1,"")</f>
        <v/>
      </c>
      <c r="AF212" s="1" t="str">
        <f aca="false">IF(B212="","",IF(COUNTIF(AF$3:$AI211,B212)=0,B212,""))</f>
        <v/>
      </c>
      <c r="AG212" s="1" t="str">
        <f aca="false">IF(C212&lt;&gt;"",IF(B212="","",IF($B212='Determinazione classe'!$D$57,IF(COUNTIF(AG$3:$AG211,$C212)=0,$C212,""),"")),"")</f>
        <v/>
      </c>
      <c r="AH212" s="1" t="str">
        <f aca="false">IF(D212&lt;&gt;"",IF(B212="","",IF(AND($B212='Determinazione classe'!$D$57,$C212='Determinazione classe'!$D$58),IF(COUNTIF(AH$3:AH211,$D212)=0,$D212,""),"")),"")</f>
        <v/>
      </c>
      <c r="AI212" s="1" t="str">
        <f aca="false">IF(E212&lt;&gt;"",IF(B212="","",IF(AND($B212='Determinazione classe'!$D$57,$C212='Determinazione classe'!$D$58,$D212='Determinazione classe'!$D$59),IF(COUNTIF(AI$3:AI211,$E212)=0,$E212,""),"")),"")</f>
        <v/>
      </c>
      <c r="AJ212" s="1" t="str">
        <f aca="false">IF(F212&lt;&gt;"",IF(B212="","",IF(AND($B212='Determinazione classe'!$D$57,$C212='Determinazione classe'!$D$58,$D212='Determinazione classe'!$D$59,$E212='Determinazione classe'!$D$60),IF(COUNTIF(AJ$3:AJ211,$F212)=0,$F212,""),"")),"")</f>
        <v/>
      </c>
      <c r="AK212" s="1" t="str">
        <f aca="false">IF(G212&lt;&gt;"",IF(B212="","",IF(AND($B212='Determinazione classe'!$D$57,$C212='Determinazione classe'!$D$58,$D212='Determinazione classe'!$D$59,$E212='Determinazione classe'!$D$60,$F212='Determinazione classe'!$D$61),IF(COUNTIF(AK$3:AK211,$G212)=0,$G212,""),"")),"")</f>
        <v/>
      </c>
      <c r="AL212" s="1" t="str">
        <f aca="false">IF(H212&lt;&gt;"",IF(B212="","",IF(AND($B212='Determinazione classe'!$D$57,$C212='Determinazione classe'!$D$58,$D212='Determinazione classe'!$D$59,$E212='Determinazione classe'!$D$60,$F212='Determinazione classe'!$D$61,$G212='Determinazione classe'!$D$62),IF(COUNTIF(AL$3:AL211,$H212)=0,$H212,""),"")),"")</f>
        <v/>
      </c>
      <c r="AR212" s="1" t="n">
        <f aca="false">+AR211+1</f>
        <v>210</v>
      </c>
      <c r="AS212" s="978" t="str">
        <f aca="false">IFERROR(VLOOKUP(AR212,BC:BK,9,FALSE()),"")</f>
        <v/>
      </c>
      <c r="AT212" s="978" t="str">
        <f aca="false">IFERROR(VLOOKUP($O212,BD:BL,9,FALSE()),"")</f>
        <v/>
      </c>
      <c r="AU212" s="978" t="str">
        <f aca="false">IFERROR(VLOOKUP($O212,BE:BM,9,FALSE()),"")</f>
        <v/>
      </c>
      <c r="AV212" s="978" t="str">
        <f aca="false">IFERROR(VLOOKUP($O212,BF:BN,9,FALSE()),"")</f>
        <v/>
      </c>
      <c r="AW212" s="978" t="str">
        <f aca="false">IFERROR(VLOOKUP($O212,BG:BO,9,FALSE()),"")</f>
        <v/>
      </c>
      <c r="AX212" s="978" t="str">
        <f aca="false">IFERROR(VLOOKUP($O212,BH:BP,9,FALSE()),"")</f>
        <v/>
      </c>
      <c r="AY212" s="978" t="str">
        <f aca="false">IFERROR(VLOOKUP($O212,BI:BQ,9,FALSE()),"")</f>
        <v/>
      </c>
      <c r="BC212" s="1" t="str">
        <f aca="false">IF(BK212&lt;&gt;"",MAX(BC$3:BC211)+1,"")</f>
        <v/>
      </c>
      <c r="BD212" s="1" t="str">
        <f aca="false">IF(BL212&lt;&gt;"",MAX(BD$3:BD211)+1,"")</f>
        <v/>
      </c>
      <c r="BE212" s="1" t="str">
        <f aca="false">IF(BM212&lt;&gt;"",MAX(BE$3:BE211)+1,"")</f>
        <v/>
      </c>
      <c r="BF212" s="1" t="str">
        <f aca="false">IF(BN212&lt;&gt;"",MAX(BF$3:BF211)+1,"")</f>
        <v/>
      </c>
      <c r="BG212" s="1" t="str">
        <f aca="false">IF(BO212&lt;&gt;"",MAX(BG$3:BG211)+1,"")</f>
        <v/>
      </c>
      <c r="BH212" s="1" t="str">
        <f aca="false">IF(BP212&lt;&gt;"",MAX(BH$3:BH211)+1,"")</f>
        <v/>
      </c>
      <c r="BI212" s="1" t="str">
        <f aca="false">IF(BQ212&lt;&gt;"",MAX(BI$3:BI211)+1,"")</f>
        <v/>
      </c>
      <c r="BK212" s="1" t="str">
        <f aca="false">IF(B212&lt;&gt;"",IF(COUNTIF(BK$3:BK211,B212)&gt;0,"",B212),"")</f>
        <v/>
      </c>
      <c r="BL212" s="1" t="str">
        <f aca="false">IF(C212&lt;&gt;"",IF(COUNTIF(BL$3:BL211,C212)&gt;0,"",C212),"")</f>
        <v/>
      </c>
      <c r="BM212" s="1" t="str">
        <f aca="false">IF(D212&lt;&gt;"",IF(COUNTIF(BM$3:BM211,D212)&gt;0,"",D212),"")</f>
        <v/>
      </c>
      <c r="BN212" s="1" t="str">
        <f aca="false">IF(E212&lt;&gt;"",IF(COUNTIF(BN$3:BN211,E212)&gt;0,"",E212),"")</f>
        <v/>
      </c>
      <c r="BO212" s="1" t="str">
        <f aca="false">IF(F212&lt;&gt;"",IF(COUNTIF(BO$3:BO211,F212)&gt;0,"",F212),"")</f>
        <v/>
      </c>
      <c r="BP212" s="1" t="str">
        <f aca="false">IF(G212&lt;&gt;"",IF(COUNTIF(BP$3:BP211,G212)&gt;0,"",G212),"")</f>
        <v/>
      </c>
      <c r="BQ212" s="1" t="str">
        <f aca="false">IF(H212&lt;&gt;"",IF(COUNTIF(BQ$3:BQ211,H212)&gt;0,"",H212),"")</f>
        <v/>
      </c>
    </row>
    <row r="213" customFormat="false" ht="12.75" hidden="false" customHeight="false" outlineLevel="0" collapsed="false">
      <c r="A213" s="1017" t="str">
        <f aca="false">CONCATENATE(B213,C213,D213,E213,F213,G213,H213)</f>
        <v/>
      </c>
      <c r="B213" s="1001"/>
      <c r="C213" s="1001"/>
      <c r="D213" s="1001"/>
      <c r="E213" s="1001"/>
      <c r="F213" s="1001"/>
      <c r="G213" s="1001"/>
      <c r="H213" s="1001"/>
      <c r="I213" s="1020"/>
      <c r="J213" s="1021"/>
      <c r="K213" s="1021"/>
      <c r="L213" s="1023"/>
      <c r="M213" s="1024"/>
      <c r="O213" s="1" t="n">
        <f aca="false">+O212+1</f>
        <v>211</v>
      </c>
      <c r="P213" s="978" t="str">
        <f aca="false">IFERROR(VLOOKUP(O212,X:AF,9,FALSE()),"")</f>
        <v/>
      </c>
      <c r="Q213" s="978" t="str">
        <f aca="false">IFERROR(VLOOKUP(O213,Y:AG,9,FALSE()),"")</f>
        <v/>
      </c>
      <c r="R213" s="978" t="str">
        <f aca="false">IFERROR(VLOOKUP(O213,Z:AH,9,FALSE()),"")</f>
        <v/>
      </c>
      <c r="S213" s="978" t="str">
        <f aca="false">IFERROR(VLOOKUP($O213,AA:AI,9,FALSE()),"")</f>
        <v/>
      </c>
      <c r="T213" s="978" t="str">
        <f aca="false">IFERROR(VLOOKUP($O213,AB:AJ,9,FALSE()),"")</f>
        <v/>
      </c>
      <c r="U213" s="978" t="str">
        <f aca="false">IFERROR(VLOOKUP($O213,AC:AK,9,FALSE()),"")</f>
        <v/>
      </c>
      <c r="V213" s="978" t="str">
        <f aca="false">IFERROR(VLOOKUP($O213,AD:AL,9,FALSE()),"")</f>
        <v/>
      </c>
      <c r="X213" s="1" t="str">
        <f aca="false">IF(AF213&lt;&gt;"",MAX(X$3:X212)+1,"")</f>
        <v/>
      </c>
      <c r="Y213" s="1" t="str">
        <f aca="false">IF(AG213&lt;&gt;"",MAX(Y$3:Y212)+1,"")</f>
        <v/>
      </c>
      <c r="Z213" s="1" t="str">
        <f aca="false">IF(AH213&lt;&gt;"",MAX(Z$3:Z212)+1,"")</f>
        <v/>
      </c>
      <c r="AA213" s="1" t="str">
        <f aca="false">IF(AI213&lt;&gt;"",MAX(AA$3:AA212)+1,"")</f>
        <v/>
      </c>
      <c r="AB213" s="1" t="str">
        <f aca="false">IF(AJ213&lt;&gt;"",MAX(AB$3:AB212)+1,"")</f>
        <v/>
      </c>
      <c r="AC213" s="1" t="str">
        <f aca="false">IF(AK213&lt;&gt;"",MAX(AC$3:AC212)+1,"")</f>
        <v/>
      </c>
      <c r="AD213" s="1" t="str">
        <f aca="false">IF(AL213&lt;&gt;"",MAX(AD$3:AD212)+1,"")</f>
        <v/>
      </c>
      <c r="AF213" s="1" t="str">
        <f aca="false">IF(B213="","",IF(COUNTIF(AF$3:$AI212,B213)=0,B213,""))</f>
        <v/>
      </c>
      <c r="AG213" s="1" t="str">
        <f aca="false">IF(C213&lt;&gt;"",IF(B213="","",IF($B213='Determinazione classe'!$D$57,IF(COUNTIF(AG$3:$AG212,$C213)=0,$C213,""),"")),"")</f>
        <v/>
      </c>
      <c r="AH213" s="1" t="str">
        <f aca="false">IF(D213&lt;&gt;"",IF(B213="","",IF(AND($B213='Determinazione classe'!$D$57,$C213='Determinazione classe'!$D$58),IF(COUNTIF(AH$3:AH212,$D213)=0,$D213,""),"")),"")</f>
        <v/>
      </c>
      <c r="AI213" s="1" t="str">
        <f aca="false">IF(E213&lt;&gt;"",IF(B213="","",IF(AND($B213='Determinazione classe'!$D$57,$C213='Determinazione classe'!$D$58,$D213='Determinazione classe'!$D$59),IF(COUNTIF(AI$3:AI212,$E213)=0,$E213,""),"")),"")</f>
        <v/>
      </c>
      <c r="AJ213" s="1" t="str">
        <f aca="false">IF(F213&lt;&gt;"",IF(B213="","",IF(AND($B213='Determinazione classe'!$D$57,$C213='Determinazione classe'!$D$58,$D213='Determinazione classe'!$D$59,$E213='Determinazione classe'!$D$60),IF(COUNTIF(AJ$3:AJ212,$F213)=0,$F213,""),"")),"")</f>
        <v/>
      </c>
      <c r="AK213" s="1" t="str">
        <f aca="false">IF(G213&lt;&gt;"",IF(B213="","",IF(AND($B213='Determinazione classe'!$D$57,$C213='Determinazione classe'!$D$58,$D213='Determinazione classe'!$D$59,$E213='Determinazione classe'!$D$60,$F213='Determinazione classe'!$D$61),IF(COUNTIF(AK$3:AK212,$G213)=0,$G213,""),"")),"")</f>
        <v/>
      </c>
      <c r="AL213" s="1" t="str">
        <f aca="false">IF(H213&lt;&gt;"",IF(B213="","",IF(AND($B213='Determinazione classe'!$D$57,$C213='Determinazione classe'!$D$58,$D213='Determinazione classe'!$D$59,$E213='Determinazione classe'!$D$60,$F213='Determinazione classe'!$D$61,$G213='Determinazione classe'!$D$62),IF(COUNTIF(AL$3:AL212,$H213)=0,$H213,""),"")),"")</f>
        <v/>
      </c>
      <c r="AR213" s="1" t="n">
        <f aca="false">+AR212+1</f>
        <v>211</v>
      </c>
      <c r="AS213" s="978" t="str">
        <f aca="false">IFERROR(VLOOKUP(AR213,BC:BK,9,FALSE()),"")</f>
        <v/>
      </c>
      <c r="AT213" s="978" t="str">
        <f aca="false">IFERROR(VLOOKUP($O213,BD:BL,9,FALSE()),"")</f>
        <v/>
      </c>
      <c r="AU213" s="978" t="str">
        <f aca="false">IFERROR(VLOOKUP($O213,BE:BM,9,FALSE()),"")</f>
        <v/>
      </c>
      <c r="AV213" s="978" t="str">
        <f aca="false">IFERROR(VLOOKUP($O213,BF:BN,9,FALSE()),"")</f>
        <v/>
      </c>
      <c r="AW213" s="978" t="str">
        <f aca="false">IFERROR(VLOOKUP($O213,BG:BO,9,FALSE()),"")</f>
        <v/>
      </c>
      <c r="AX213" s="978" t="str">
        <f aca="false">IFERROR(VLOOKUP($O213,BH:BP,9,FALSE()),"")</f>
        <v/>
      </c>
      <c r="AY213" s="978" t="str">
        <f aca="false">IFERROR(VLOOKUP($O213,BI:BQ,9,FALSE()),"")</f>
        <v/>
      </c>
      <c r="BC213" s="1" t="str">
        <f aca="false">IF(BK213&lt;&gt;"",MAX(BC$3:BC212)+1,"")</f>
        <v/>
      </c>
      <c r="BD213" s="1" t="str">
        <f aca="false">IF(BL213&lt;&gt;"",MAX(BD$3:BD212)+1,"")</f>
        <v/>
      </c>
      <c r="BE213" s="1" t="str">
        <f aca="false">IF(BM213&lt;&gt;"",MAX(BE$3:BE212)+1,"")</f>
        <v/>
      </c>
      <c r="BF213" s="1" t="str">
        <f aca="false">IF(BN213&lt;&gt;"",MAX(BF$3:BF212)+1,"")</f>
        <v/>
      </c>
      <c r="BG213" s="1" t="str">
        <f aca="false">IF(BO213&lt;&gt;"",MAX(BG$3:BG212)+1,"")</f>
        <v/>
      </c>
      <c r="BH213" s="1" t="str">
        <f aca="false">IF(BP213&lt;&gt;"",MAX(BH$3:BH212)+1,"")</f>
        <v/>
      </c>
      <c r="BI213" s="1" t="str">
        <f aca="false">IF(BQ213&lt;&gt;"",MAX(BI$3:BI212)+1,"")</f>
        <v/>
      </c>
      <c r="BK213" s="1" t="str">
        <f aca="false">IF(B213&lt;&gt;"",IF(COUNTIF(BK$3:BK212,B213)&gt;0,"",B213),"")</f>
        <v/>
      </c>
      <c r="BL213" s="1" t="str">
        <f aca="false">IF(C213&lt;&gt;"",IF(COUNTIF(BL$3:BL212,C213)&gt;0,"",C213),"")</f>
        <v/>
      </c>
      <c r="BM213" s="1" t="str">
        <f aca="false">IF(D213&lt;&gt;"",IF(COUNTIF(BM$3:BM212,D213)&gt;0,"",D213),"")</f>
        <v/>
      </c>
      <c r="BN213" s="1" t="str">
        <f aca="false">IF(E213&lt;&gt;"",IF(COUNTIF(BN$3:BN212,E213)&gt;0,"",E213),"")</f>
        <v/>
      </c>
      <c r="BO213" s="1" t="str">
        <f aca="false">IF(F213&lt;&gt;"",IF(COUNTIF(BO$3:BO212,F213)&gt;0,"",F213),"")</f>
        <v/>
      </c>
      <c r="BP213" s="1" t="str">
        <f aca="false">IF(G213&lt;&gt;"",IF(COUNTIF(BP$3:BP212,G213)&gt;0,"",G213),"")</f>
        <v/>
      </c>
      <c r="BQ213" s="1" t="str">
        <f aca="false">IF(H213&lt;&gt;"",IF(COUNTIF(BQ$3:BQ212,H213)&gt;0,"",H213),"")</f>
        <v/>
      </c>
    </row>
    <row r="214" customFormat="false" ht="12.75" hidden="false" customHeight="false" outlineLevel="0" collapsed="false">
      <c r="A214" s="1017" t="str">
        <f aca="false">CONCATENATE(B214,C214,D214,E214,F214,G214,H214)</f>
        <v/>
      </c>
      <c r="B214" s="1001"/>
      <c r="C214" s="1001"/>
      <c r="D214" s="1001"/>
      <c r="E214" s="1001"/>
      <c r="F214" s="1001"/>
      <c r="G214" s="1001"/>
      <c r="H214" s="1001"/>
      <c r="I214" s="1020"/>
      <c r="J214" s="1021"/>
      <c r="K214" s="1021"/>
      <c r="L214" s="1023"/>
      <c r="M214" s="1024"/>
      <c r="O214" s="1" t="n">
        <f aca="false">+O213+1</f>
        <v>212</v>
      </c>
      <c r="P214" s="978" t="str">
        <f aca="false">IFERROR(VLOOKUP(O213,X:AF,9,FALSE()),"")</f>
        <v/>
      </c>
      <c r="Q214" s="978" t="str">
        <f aca="false">IFERROR(VLOOKUP(O214,Y:AG,9,FALSE()),"")</f>
        <v/>
      </c>
      <c r="R214" s="978" t="str">
        <f aca="false">IFERROR(VLOOKUP(O214,Z:AH,9,FALSE()),"")</f>
        <v/>
      </c>
      <c r="S214" s="978" t="str">
        <f aca="false">IFERROR(VLOOKUP($O214,AA:AI,9,FALSE()),"")</f>
        <v/>
      </c>
      <c r="T214" s="978" t="str">
        <f aca="false">IFERROR(VLOOKUP($O214,AB:AJ,9,FALSE()),"")</f>
        <v/>
      </c>
      <c r="U214" s="978" t="str">
        <f aca="false">IFERROR(VLOOKUP($O214,AC:AK,9,FALSE()),"")</f>
        <v/>
      </c>
      <c r="V214" s="978" t="str">
        <f aca="false">IFERROR(VLOOKUP($O214,AD:AL,9,FALSE()),"")</f>
        <v/>
      </c>
      <c r="X214" s="1" t="str">
        <f aca="false">IF(AF214&lt;&gt;"",MAX(X$3:X213)+1,"")</f>
        <v/>
      </c>
      <c r="Y214" s="1" t="str">
        <f aca="false">IF(AG214&lt;&gt;"",MAX(Y$3:Y213)+1,"")</f>
        <v/>
      </c>
      <c r="Z214" s="1" t="str">
        <f aca="false">IF(AH214&lt;&gt;"",MAX(Z$3:Z213)+1,"")</f>
        <v/>
      </c>
      <c r="AA214" s="1" t="str">
        <f aca="false">IF(AI214&lt;&gt;"",MAX(AA$3:AA213)+1,"")</f>
        <v/>
      </c>
      <c r="AB214" s="1" t="str">
        <f aca="false">IF(AJ214&lt;&gt;"",MAX(AB$3:AB213)+1,"")</f>
        <v/>
      </c>
      <c r="AC214" s="1" t="str">
        <f aca="false">IF(AK214&lt;&gt;"",MAX(AC$3:AC213)+1,"")</f>
        <v/>
      </c>
      <c r="AD214" s="1" t="str">
        <f aca="false">IF(AL214&lt;&gt;"",MAX(AD$3:AD213)+1,"")</f>
        <v/>
      </c>
      <c r="AF214" s="1" t="str">
        <f aca="false">IF(B214="","",IF(COUNTIF(AF$3:$AI213,B214)=0,B214,""))</f>
        <v/>
      </c>
      <c r="AG214" s="1" t="str">
        <f aca="false">IF(C214&lt;&gt;"",IF(B214="","",IF($B214='Determinazione classe'!$D$57,IF(COUNTIF(AG$3:$AG213,$C214)=0,$C214,""),"")),"")</f>
        <v/>
      </c>
      <c r="AH214" s="1" t="str">
        <f aca="false">IF(D214&lt;&gt;"",IF(B214="","",IF(AND($B214='Determinazione classe'!$D$57,$C214='Determinazione classe'!$D$58),IF(COUNTIF(AH$3:AH213,$D214)=0,$D214,""),"")),"")</f>
        <v/>
      </c>
      <c r="AI214" s="1" t="str">
        <f aca="false">IF(E214&lt;&gt;"",IF(B214="","",IF(AND($B214='Determinazione classe'!$D$57,$C214='Determinazione classe'!$D$58,$D214='Determinazione classe'!$D$59),IF(COUNTIF(AI$3:AI213,$E214)=0,$E214,""),"")),"")</f>
        <v/>
      </c>
      <c r="AJ214" s="1" t="str">
        <f aca="false">IF(F214&lt;&gt;"",IF(B214="","",IF(AND($B214='Determinazione classe'!$D$57,$C214='Determinazione classe'!$D$58,$D214='Determinazione classe'!$D$59,$E214='Determinazione classe'!$D$60),IF(COUNTIF(AJ$3:AJ213,$F214)=0,$F214,""),"")),"")</f>
        <v/>
      </c>
      <c r="AK214" s="1" t="str">
        <f aca="false">IF(G214&lt;&gt;"",IF(B214="","",IF(AND($B214='Determinazione classe'!$D$57,$C214='Determinazione classe'!$D$58,$D214='Determinazione classe'!$D$59,$E214='Determinazione classe'!$D$60,$F214='Determinazione classe'!$D$61),IF(COUNTIF(AK$3:AK213,$G214)=0,$G214,""),"")),"")</f>
        <v/>
      </c>
      <c r="AL214" s="1" t="str">
        <f aca="false">IF(H214&lt;&gt;"",IF(B214="","",IF(AND($B214='Determinazione classe'!$D$57,$C214='Determinazione classe'!$D$58,$D214='Determinazione classe'!$D$59,$E214='Determinazione classe'!$D$60,$F214='Determinazione classe'!$D$61,$G214='Determinazione classe'!$D$62),IF(COUNTIF(AL$3:AL213,$H214)=0,$H214,""),"")),"")</f>
        <v/>
      </c>
      <c r="AR214" s="1" t="n">
        <f aca="false">+AR213+1</f>
        <v>212</v>
      </c>
      <c r="AS214" s="978" t="str">
        <f aca="false">IFERROR(VLOOKUP(AR214,BC:BK,9,FALSE()),"")</f>
        <v/>
      </c>
      <c r="AT214" s="978" t="str">
        <f aca="false">IFERROR(VLOOKUP($O214,BD:BL,9,FALSE()),"")</f>
        <v/>
      </c>
      <c r="AU214" s="978" t="str">
        <f aca="false">IFERROR(VLOOKUP($O214,BE:BM,9,FALSE()),"")</f>
        <v/>
      </c>
      <c r="AV214" s="978" t="str">
        <f aca="false">IFERROR(VLOOKUP($O214,BF:BN,9,FALSE()),"")</f>
        <v/>
      </c>
      <c r="AW214" s="978" t="str">
        <f aca="false">IFERROR(VLOOKUP($O214,BG:BO,9,FALSE()),"")</f>
        <v/>
      </c>
      <c r="AX214" s="978" t="str">
        <f aca="false">IFERROR(VLOOKUP($O214,BH:BP,9,FALSE()),"")</f>
        <v/>
      </c>
      <c r="AY214" s="978" t="str">
        <f aca="false">IFERROR(VLOOKUP($O214,BI:BQ,9,FALSE()),"")</f>
        <v/>
      </c>
      <c r="BC214" s="1" t="str">
        <f aca="false">IF(BK214&lt;&gt;"",MAX(BC$3:BC213)+1,"")</f>
        <v/>
      </c>
      <c r="BD214" s="1" t="str">
        <f aca="false">IF(BL214&lt;&gt;"",MAX(BD$3:BD213)+1,"")</f>
        <v/>
      </c>
      <c r="BE214" s="1" t="str">
        <f aca="false">IF(BM214&lt;&gt;"",MAX(BE$3:BE213)+1,"")</f>
        <v/>
      </c>
      <c r="BF214" s="1" t="str">
        <f aca="false">IF(BN214&lt;&gt;"",MAX(BF$3:BF213)+1,"")</f>
        <v/>
      </c>
      <c r="BG214" s="1" t="str">
        <f aca="false">IF(BO214&lt;&gt;"",MAX(BG$3:BG213)+1,"")</f>
        <v/>
      </c>
      <c r="BH214" s="1" t="str">
        <f aca="false">IF(BP214&lt;&gt;"",MAX(BH$3:BH213)+1,"")</f>
        <v/>
      </c>
      <c r="BI214" s="1" t="str">
        <f aca="false">IF(BQ214&lt;&gt;"",MAX(BI$3:BI213)+1,"")</f>
        <v/>
      </c>
      <c r="BK214" s="1" t="str">
        <f aca="false">IF(B214&lt;&gt;"",IF(COUNTIF(BK$3:BK213,B214)&gt;0,"",B214),"")</f>
        <v/>
      </c>
      <c r="BL214" s="1" t="str">
        <f aca="false">IF(C214&lt;&gt;"",IF(COUNTIF(BL$3:BL213,C214)&gt;0,"",C214),"")</f>
        <v/>
      </c>
      <c r="BM214" s="1" t="str">
        <f aca="false">IF(D214&lt;&gt;"",IF(COUNTIF(BM$3:BM213,D214)&gt;0,"",D214),"")</f>
        <v/>
      </c>
      <c r="BN214" s="1" t="str">
        <f aca="false">IF(E214&lt;&gt;"",IF(COUNTIF(BN$3:BN213,E214)&gt;0,"",E214),"")</f>
        <v/>
      </c>
      <c r="BO214" s="1" t="str">
        <f aca="false">IF(F214&lt;&gt;"",IF(COUNTIF(BO$3:BO213,F214)&gt;0,"",F214),"")</f>
        <v/>
      </c>
      <c r="BP214" s="1" t="str">
        <f aca="false">IF(G214&lt;&gt;"",IF(COUNTIF(BP$3:BP213,G214)&gt;0,"",G214),"")</f>
        <v/>
      </c>
      <c r="BQ214" s="1" t="str">
        <f aca="false">IF(H214&lt;&gt;"",IF(COUNTIF(BQ$3:BQ213,H214)&gt;0,"",H214),"")</f>
        <v/>
      </c>
    </row>
    <row r="215" customFormat="false" ht="12.75" hidden="false" customHeight="false" outlineLevel="0" collapsed="false">
      <c r="A215" s="1017" t="str">
        <f aca="false">CONCATENATE(B215,C215,D215,E215,F215,G215,H215)</f>
        <v/>
      </c>
      <c r="B215" s="1001"/>
      <c r="C215" s="1001"/>
      <c r="D215" s="1001"/>
      <c r="E215" s="1001"/>
      <c r="F215" s="1001"/>
      <c r="G215" s="1001"/>
      <c r="H215" s="1001"/>
      <c r="I215" s="1020"/>
      <c r="J215" s="1021"/>
      <c r="K215" s="1021"/>
      <c r="L215" s="1023"/>
      <c r="M215" s="1024"/>
      <c r="O215" s="1" t="n">
        <f aca="false">+O214+1</f>
        <v>213</v>
      </c>
      <c r="P215" s="978" t="str">
        <f aca="false">IFERROR(VLOOKUP(O214,X:AF,9,FALSE()),"")</f>
        <v/>
      </c>
      <c r="Q215" s="978" t="str">
        <f aca="false">IFERROR(VLOOKUP(O215,Y:AG,9,FALSE()),"")</f>
        <v/>
      </c>
      <c r="R215" s="978" t="str">
        <f aca="false">IFERROR(VLOOKUP(O215,Z:AH,9,FALSE()),"")</f>
        <v/>
      </c>
      <c r="S215" s="978" t="str">
        <f aca="false">IFERROR(VLOOKUP($O215,AA:AI,9,FALSE()),"")</f>
        <v/>
      </c>
      <c r="T215" s="978" t="str">
        <f aca="false">IFERROR(VLOOKUP($O215,AB:AJ,9,FALSE()),"")</f>
        <v/>
      </c>
      <c r="U215" s="978" t="str">
        <f aca="false">IFERROR(VLOOKUP($O215,AC:AK,9,FALSE()),"")</f>
        <v/>
      </c>
      <c r="V215" s="978" t="str">
        <f aca="false">IFERROR(VLOOKUP($O215,AD:AL,9,FALSE()),"")</f>
        <v/>
      </c>
      <c r="X215" s="1" t="str">
        <f aca="false">IF(AF215&lt;&gt;"",MAX(X$3:X214)+1,"")</f>
        <v/>
      </c>
      <c r="Y215" s="1" t="str">
        <f aca="false">IF(AG215&lt;&gt;"",MAX(Y$3:Y214)+1,"")</f>
        <v/>
      </c>
      <c r="Z215" s="1" t="str">
        <f aca="false">IF(AH215&lt;&gt;"",MAX(Z$3:Z214)+1,"")</f>
        <v/>
      </c>
      <c r="AA215" s="1" t="str">
        <f aca="false">IF(AI215&lt;&gt;"",MAX(AA$3:AA214)+1,"")</f>
        <v/>
      </c>
      <c r="AB215" s="1" t="str">
        <f aca="false">IF(AJ215&lt;&gt;"",MAX(AB$3:AB214)+1,"")</f>
        <v/>
      </c>
      <c r="AC215" s="1" t="str">
        <f aca="false">IF(AK215&lt;&gt;"",MAX(AC$3:AC214)+1,"")</f>
        <v/>
      </c>
      <c r="AD215" s="1" t="str">
        <f aca="false">IF(AL215&lt;&gt;"",MAX(AD$3:AD214)+1,"")</f>
        <v/>
      </c>
      <c r="AF215" s="1" t="str">
        <f aca="false">IF(B215="","",IF(COUNTIF(AF$3:$AI214,B215)=0,B215,""))</f>
        <v/>
      </c>
      <c r="AG215" s="1" t="str">
        <f aca="false">IF(C215&lt;&gt;"",IF(B215="","",IF($B215='Determinazione classe'!$D$57,IF(COUNTIF(AG$3:$AG214,$C215)=0,$C215,""),"")),"")</f>
        <v/>
      </c>
      <c r="AH215" s="1" t="str">
        <f aca="false">IF(D215&lt;&gt;"",IF(B215="","",IF(AND($B215='Determinazione classe'!$D$57,$C215='Determinazione classe'!$D$58),IF(COUNTIF(AH$3:AH214,$D215)=0,$D215,""),"")),"")</f>
        <v/>
      </c>
      <c r="AI215" s="1" t="str">
        <f aca="false">IF(E215&lt;&gt;"",IF(B215="","",IF(AND($B215='Determinazione classe'!$D$57,$C215='Determinazione classe'!$D$58,$D215='Determinazione classe'!$D$59),IF(COUNTIF(AI$3:AI214,$E215)=0,$E215,""),"")),"")</f>
        <v/>
      </c>
      <c r="AJ215" s="1" t="str">
        <f aca="false">IF(F215&lt;&gt;"",IF(B215="","",IF(AND($B215='Determinazione classe'!$D$57,$C215='Determinazione classe'!$D$58,$D215='Determinazione classe'!$D$59,$E215='Determinazione classe'!$D$60),IF(COUNTIF(AJ$3:AJ214,$F215)=0,$F215,""),"")),"")</f>
        <v/>
      </c>
      <c r="AK215" s="1" t="str">
        <f aca="false">IF(G215&lt;&gt;"",IF(B215="","",IF(AND($B215='Determinazione classe'!$D$57,$C215='Determinazione classe'!$D$58,$D215='Determinazione classe'!$D$59,$E215='Determinazione classe'!$D$60,$F215='Determinazione classe'!$D$61),IF(COUNTIF(AK$3:AK214,$G215)=0,$G215,""),"")),"")</f>
        <v/>
      </c>
      <c r="AL215" s="1" t="str">
        <f aca="false">IF(H215&lt;&gt;"",IF(B215="","",IF(AND($B215='Determinazione classe'!$D$57,$C215='Determinazione classe'!$D$58,$D215='Determinazione classe'!$D$59,$E215='Determinazione classe'!$D$60,$F215='Determinazione classe'!$D$61,$G215='Determinazione classe'!$D$62),IF(COUNTIF(AL$3:AL214,$H215)=0,$H215,""),"")),"")</f>
        <v/>
      </c>
      <c r="AR215" s="1" t="n">
        <f aca="false">+AR214+1</f>
        <v>213</v>
      </c>
      <c r="AS215" s="978" t="str">
        <f aca="false">IFERROR(VLOOKUP(AR215,BC:BK,9,FALSE()),"")</f>
        <v/>
      </c>
      <c r="AT215" s="978" t="str">
        <f aca="false">IFERROR(VLOOKUP($O215,BD:BL,9,FALSE()),"")</f>
        <v/>
      </c>
      <c r="AU215" s="978" t="str">
        <f aca="false">IFERROR(VLOOKUP($O215,BE:BM,9,FALSE()),"")</f>
        <v/>
      </c>
      <c r="AV215" s="978" t="str">
        <f aca="false">IFERROR(VLOOKUP($O215,BF:BN,9,FALSE()),"")</f>
        <v/>
      </c>
      <c r="AW215" s="978" t="str">
        <f aca="false">IFERROR(VLOOKUP($O215,BG:BO,9,FALSE()),"")</f>
        <v/>
      </c>
      <c r="AX215" s="978" t="str">
        <f aca="false">IFERROR(VLOOKUP($O215,BH:BP,9,FALSE()),"")</f>
        <v/>
      </c>
      <c r="AY215" s="978" t="str">
        <f aca="false">IFERROR(VLOOKUP($O215,BI:BQ,9,FALSE()),"")</f>
        <v/>
      </c>
      <c r="BC215" s="1" t="str">
        <f aca="false">IF(BK215&lt;&gt;"",MAX(BC$3:BC214)+1,"")</f>
        <v/>
      </c>
      <c r="BD215" s="1" t="str">
        <f aca="false">IF(BL215&lt;&gt;"",MAX(BD$3:BD214)+1,"")</f>
        <v/>
      </c>
      <c r="BE215" s="1" t="str">
        <f aca="false">IF(BM215&lt;&gt;"",MAX(BE$3:BE214)+1,"")</f>
        <v/>
      </c>
      <c r="BF215" s="1" t="str">
        <f aca="false">IF(BN215&lt;&gt;"",MAX(BF$3:BF214)+1,"")</f>
        <v/>
      </c>
      <c r="BG215" s="1" t="str">
        <f aca="false">IF(BO215&lt;&gt;"",MAX(BG$3:BG214)+1,"")</f>
        <v/>
      </c>
      <c r="BH215" s="1" t="str">
        <f aca="false">IF(BP215&lt;&gt;"",MAX(BH$3:BH214)+1,"")</f>
        <v/>
      </c>
      <c r="BI215" s="1" t="str">
        <f aca="false">IF(BQ215&lt;&gt;"",MAX(BI$3:BI214)+1,"")</f>
        <v/>
      </c>
      <c r="BK215" s="1" t="str">
        <f aca="false">IF(B215&lt;&gt;"",IF(COUNTIF(BK$3:BK214,B215)&gt;0,"",B215),"")</f>
        <v/>
      </c>
      <c r="BL215" s="1" t="str">
        <f aca="false">IF(C215&lt;&gt;"",IF(COUNTIF(BL$3:BL214,C215)&gt;0,"",C215),"")</f>
        <v/>
      </c>
      <c r="BM215" s="1" t="str">
        <f aca="false">IF(D215&lt;&gt;"",IF(COUNTIF(BM$3:BM214,D215)&gt;0,"",D215),"")</f>
        <v/>
      </c>
      <c r="BN215" s="1" t="str">
        <f aca="false">IF(E215&lt;&gt;"",IF(COUNTIF(BN$3:BN214,E215)&gt;0,"",E215),"")</f>
        <v/>
      </c>
      <c r="BO215" s="1" t="str">
        <f aca="false">IF(F215&lt;&gt;"",IF(COUNTIF(BO$3:BO214,F215)&gt;0,"",F215),"")</f>
        <v/>
      </c>
      <c r="BP215" s="1" t="str">
        <f aca="false">IF(G215&lt;&gt;"",IF(COUNTIF(BP$3:BP214,G215)&gt;0,"",G215),"")</f>
        <v/>
      </c>
      <c r="BQ215" s="1" t="str">
        <f aca="false">IF(H215&lt;&gt;"",IF(COUNTIF(BQ$3:BQ214,H215)&gt;0,"",H215),"")</f>
        <v/>
      </c>
    </row>
    <row r="216" customFormat="false" ht="12.75" hidden="false" customHeight="false" outlineLevel="0" collapsed="false">
      <c r="A216" s="1017" t="str">
        <f aca="false">CONCATENATE(B216,C216,D216,E216,F216,G216,H216)</f>
        <v/>
      </c>
      <c r="B216" s="1001"/>
      <c r="C216" s="1001"/>
      <c r="D216" s="1001"/>
      <c r="E216" s="1001"/>
      <c r="F216" s="1001"/>
      <c r="G216" s="1001"/>
      <c r="H216" s="1001"/>
      <c r="I216" s="1020"/>
      <c r="J216" s="1021"/>
      <c r="K216" s="1021"/>
      <c r="L216" s="1023"/>
      <c r="M216" s="1024"/>
      <c r="O216" s="1" t="n">
        <f aca="false">+O215+1</f>
        <v>214</v>
      </c>
      <c r="P216" s="978" t="str">
        <f aca="false">IFERROR(VLOOKUP(O215,X:AF,9,FALSE()),"")</f>
        <v/>
      </c>
      <c r="Q216" s="978" t="str">
        <f aca="false">IFERROR(VLOOKUP(O216,Y:AG,9,FALSE()),"")</f>
        <v/>
      </c>
      <c r="R216" s="978" t="str">
        <f aca="false">IFERROR(VLOOKUP(O216,Z:AH,9,FALSE()),"")</f>
        <v/>
      </c>
      <c r="S216" s="978" t="str">
        <f aca="false">IFERROR(VLOOKUP($O216,AA:AI,9,FALSE()),"")</f>
        <v/>
      </c>
      <c r="T216" s="978" t="str">
        <f aca="false">IFERROR(VLOOKUP($O216,AB:AJ,9,FALSE()),"")</f>
        <v/>
      </c>
      <c r="U216" s="978" t="str">
        <f aca="false">IFERROR(VLOOKUP($O216,AC:AK,9,FALSE()),"")</f>
        <v/>
      </c>
      <c r="V216" s="978" t="str">
        <f aca="false">IFERROR(VLOOKUP($O216,AD:AL,9,FALSE()),"")</f>
        <v/>
      </c>
      <c r="X216" s="1" t="str">
        <f aca="false">IF(AF216&lt;&gt;"",MAX(X$3:X215)+1,"")</f>
        <v/>
      </c>
      <c r="Y216" s="1" t="str">
        <f aca="false">IF(AG216&lt;&gt;"",MAX(Y$3:Y215)+1,"")</f>
        <v/>
      </c>
      <c r="Z216" s="1" t="str">
        <f aca="false">IF(AH216&lt;&gt;"",MAX(Z$3:Z215)+1,"")</f>
        <v/>
      </c>
      <c r="AA216" s="1" t="str">
        <f aca="false">IF(AI216&lt;&gt;"",MAX(AA$3:AA215)+1,"")</f>
        <v/>
      </c>
      <c r="AB216" s="1" t="str">
        <f aca="false">IF(AJ216&lt;&gt;"",MAX(AB$3:AB215)+1,"")</f>
        <v/>
      </c>
      <c r="AC216" s="1" t="str">
        <f aca="false">IF(AK216&lt;&gt;"",MAX(AC$3:AC215)+1,"")</f>
        <v/>
      </c>
      <c r="AD216" s="1" t="str">
        <f aca="false">IF(AL216&lt;&gt;"",MAX(AD$3:AD215)+1,"")</f>
        <v/>
      </c>
      <c r="AF216" s="1" t="str">
        <f aca="false">IF(B216="","",IF(COUNTIF(AF$3:$AI215,B216)=0,B216,""))</f>
        <v/>
      </c>
      <c r="AG216" s="1" t="str">
        <f aca="false">IF(C216&lt;&gt;"",IF(B216="","",IF($B216='Determinazione classe'!$D$57,IF(COUNTIF(AG$3:$AG215,$C216)=0,$C216,""),"")),"")</f>
        <v/>
      </c>
      <c r="AH216" s="1" t="str">
        <f aca="false">IF(D216&lt;&gt;"",IF(B216="","",IF(AND($B216='Determinazione classe'!$D$57,$C216='Determinazione classe'!$D$58),IF(COUNTIF(AH$3:AH215,$D216)=0,$D216,""),"")),"")</f>
        <v/>
      </c>
      <c r="AI216" s="1" t="str">
        <f aca="false">IF(E216&lt;&gt;"",IF(B216="","",IF(AND($B216='Determinazione classe'!$D$57,$C216='Determinazione classe'!$D$58,$D216='Determinazione classe'!$D$59),IF(COUNTIF(AI$3:AI215,$E216)=0,$E216,""),"")),"")</f>
        <v/>
      </c>
      <c r="AJ216" s="1" t="str">
        <f aca="false">IF(F216&lt;&gt;"",IF(B216="","",IF(AND($B216='Determinazione classe'!$D$57,$C216='Determinazione classe'!$D$58,$D216='Determinazione classe'!$D$59,$E216='Determinazione classe'!$D$60),IF(COUNTIF(AJ$3:AJ215,$F216)=0,$F216,""),"")),"")</f>
        <v/>
      </c>
      <c r="AK216" s="1" t="str">
        <f aca="false">IF(G216&lt;&gt;"",IF(B216="","",IF(AND($B216='Determinazione classe'!$D$57,$C216='Determinazione classe'!$D$58,$D216='Determinazione classe'!$D$59,$E216='Determinazione classe'!$D$60,$F216='Determinazione classe'!$D$61),IF(COUNTIF(AK$3:AK215,$G216)=0,$G216,""),"")),"")</f>
        <v/>
      </c>
      <c r="AL216" s="1" t="str">
        <f aca="false">IF(H216&lt;&gt;"",IF(B216="","",IF(AND($B216='Determinazione classe'!$D$57,$C216='Determinazione classe'!$D$58,$D216='Determinazione classe'!$D$59,$E216='Determinazione classe'!$D$60,$F216='Determinazione classe'!$D$61,$G216='Determinazione classe'!$D$62),IF(COUNTIF(AL$3:AL215,$H216)=0,$H216,""),"")),"")</f>
        <v/>
      </c>
      <c r="AR216" s="1" t="n">
        <f aca="false">+AR215+1</f>
        <v>214</v>
      </c>
      <c r="AS216" s="978" t="str">
        <f aca="false">IFERROR(VLOOKUP(AR216,BC:BK,9,FALSE()),"")</f>
        <v/>
      </c>
      <c r="AT216" s="978" t="str">
        <f aca="false">IFERROR(VLOOKUP($O216,BD:BL,9,FALSE()),"")</f>
        <v/>
      </c>
      <c r="AU216" s="978" t="str">
        <f aca="false">IFERROR(VLOOKUP($O216,BE:BM,9,FALSE()),"")</f>
        <v/>
      </c>
      <c r="AV216" s="978" t="str">
        <f aca="false">IFERROR(VLOOKUP($O216,BF:BN,9,FALSE()),"")</f>
        <v/>
      </c>
      <c r="AW216" s="978" t="str">
        <f aca="false">IFERROR(VLOOKUP($O216,BG:BO,9,FALSE()),"")</f>
        <v/>
      </c>
      <c r="AX216" s="978" t="str">
        <f aca="false">IFERROR(VLOOKUP($O216,BH:BP,9,FALSE()),"")</f>
        <v/>
      </c>
      <c r="AY216" s="978" t="str">
        <f aca="false">IFERROR(VLOOKUP($O216,BI:BQ,9,FALSE()),"")</f>
        <v/>
      </c>
      <c r="BC216" s="1" t="str">
        <f aca="false">IF(BK216&lt;&gt;"",MAX(BC$3:BC215)+1,"")</f>
        <v/>
      </c>
      <c r="BD216" s="1" t="str">
        <f aca="false">IF(BL216&lt;&gt;"",MAX(BD$3:BD215)+1,"")</f>
        <v/>
      </c>
      <c r="BE216" s="1" t="str">
        <f aca="false">IF(BM216&lt;&gt;"",MAX(BE$3:BE215)+1,"")</f>
        <v/>
      </c>
      <c r="BF216" s="1" t="str">
        <f aca="false">IF(BN216&lt;&gt;"",MAX(BF$3:BF215)+1,"")</f>
        <v/>
      </c>
      <c r="BG216" s="1" t="str">
        <f aca="false">IF(BO216&lt;&gt;"",MAX(BG$3:BG215)+1,"")</f>
        <v/>
      </c>
      <c r="BH216" s="1" t="str">
        <f aca="false">IF(BP216&lt;&gt;"",MAX(BH$3:BH215)+1,"")</f>
        <v/>
      </c>
      <c r="BI216" s="1" t="str">
        <f aca="false">IF(BQ216&lt;&gt;"",MAX(BI$3:BI215)+1,"")</f>
        <v/>
      </c>
      <c r="BK216" s="1" t="str">
        <f aca="false">IF(B216&lt;&gt;"",IF(COUNTIF(BK$3:BK215,B216)&gt;0,"",B216),"")</f>
        <v/>
      </c>
      <c r="BL216" s="1" t="str">
        <f aca="false">IF(C216&lt;&gt;"",IF(COUNTIF(BL$3:BL215,C216)&gt;0,"",C216),"")</f>
        <v/>
      </c>
      <c r="BM216" s="1" t="str">
        <f aca="false">IF(D216&lt;&gt;"",IF(COUNTIF(BM$3:BM215,D216)&gt;0,"",D216),"")</f>
        <v/>
      </c>
      <c r="BN216" s="1" t="str">
        <f aca="false">IF(E216&lt;&gt;"",IF(COUNTIF(BN$3:BN215,E216)&gt;0,"",E216),"")</f>
        <v/>
      </c>
      <c r="BO216" s="1" t="str">
        <f aca="false">IF(F216&lt;&gt;"",IF(COUNTIF(BO$3:BO215,F216)&gt;0,"",F216),"")</f>
        <v/>
      </c>
      <c r="BP216" s="1" t="str">
        <f aca="false">IF(G216&lt;&gt;"",IF(COUNTIF(BP$3:BP215,G216)&gt;0,"",G216),"")</f>
        <v/>
      </c>
      <c r="BQ216" s="1" t="str">
        <f aca="false">IF(H216&lt;&gt;"",IF(COUNTIF(BQ$3:BQ215,H216)&gt;0,"",H216),"")</f>
        <v/>
      </c>
    </row>
    <row r="217" customFormat="false" ht="12.75" hidden="false" customHeight="false" outlineLevel="0" collapsed="false">
      <c r="A217" s="1017" t="str">
        <f aca="false">CONCATENATE(B217,C217,D217,E217,F217,G217,H217)</f>
        <v/>
      </c>
      <c r="B217" s="1001"/>
      <c r="C217" s="1001"/>
      <c r="D217" s="1001"/>
      <c r="E217" s="1001"/>
      <c r="F217" s="1001"/>
      <c r="G217" s="1001"/>
      <c r="H217" s="1001"/>
      <c r="I217" s="1020"/>
      <c r="J217" s="1021"/>
      <c r="K217" s="1021"/>
      <c r="L217" s="1023"/>
      <c r="M217" s="1024"/>
      <c r="O217" s="1" t="n">
        <f aca="false">+O216+1</f>
        <v>215</v>
      </c>
      <c r="P217" s="978" t="str">
        <f aca="false">IFERROR(VLOOKUP(O216,X:AF,9,FALSE()),"")</f>
        <v/>
      </c>
      <c r="Q217" s="978" t="str">
        <f aca="false">IFERROR(VLOOKUP(O217,Y:AG,9,FALSE()),"")</f>
        <v/>
      </c>
      <c r="R217" s="978" t="str">
        <f aca="false">IFERROR(VLOOKUP(O217,Z:AH,9,FALSE()),"")</f>
        <v/>
      </c>
      <c r="S217" s="978" t="str">
        <f aca="false">IFERROR(VLOOKUP($O217,AA:AI,9,FALSE()),"")</f>
        <v/>
      </c>
      <c r="T217" s="978" t="str">
        <f aca="false">IFERROR(VLOOKUP($O217,AB:AJ,9,FALSE()),"")</f>
        <v/>
      </c>
      <c r="U217" s="978" t="str">
        <f aca="false">IFERROR(VLOOKUP($O217,AC:AK,9,FALSE()),"")</f>
        <v/>
      </c>
      <c r="V217" s="978" t="str">
        <f aca="false">IFERROR(VLOOKUP($O217,AD:AL,9,FALSE()),"")</f>
        <v/>
      </c>
      <c r="X217" s="1" t="str">
        <f aca="false">IF(AF217&lt;&gt;"",MAX(X$3:X216)+1,"")</f>
        <v/>
      </c>
      <c r="Y217" s="1" t="str">
        <f aca="false">IF(AG217&lt;&gt;"",MAX(Y$3:Y216)+1,"")</f>
        <v/>
      </c>
      <c r="Z217" s="1" t="str">
        <f aca="false">IF(AH217&lt;&gt;"",MAX(Z$3:Z216)+1,"")</f>
        <v/>
      </c>
      <c r="AA217" s="1" t="str">
        <f aca="false">IF(AI217&lt;&gt;"",MAX(AA$3:AA216)+1,"")</f>
        <v/>
      </c>
      <c r="AB217" s="1" t="str">
        <f aca="false">IF(AJ217&lt;&gt;"",MAX(AB$3:AB216)+1,"")</f>
        <v/>
      </c>
      <c r="AC217" s="1" t="str">
        <f aca="false">IF(AK217&lt;&gt;"",MAX(AC$3:AC216)+1,"")</f>
        <v/>
      </c>
      <c r="AD217" s="1" t="str">
        <f aca="false">IF(AL217&lt;&gt;"",MAX(AD$3:AD216)+1,"")</f>
        <v/>
      </c>
      <c r="AF217" s="1" t="str">
        <f aca="false">IF(B217="","",IF(COUNTIF(AF$3:$AI216,B217)=0,B217,""))</f>
        <v/>
      </c>
      <c r="AG217" s="1" t="str">
        <f aca="false">IF(C217&lt;&gt;"",IF(B217="","",IF($B217='Determinazione classe'!$D$57,IF(COUNTIF(AG$3:$AG216,$C217)=0,$C217,""),"")),"")</f>
        <v/>
      </c>
      <c r="AH217" s="1" t="str">
        <f aca="false">IF(D217&lt;&gt;"",IF(B217="","",IF(AND($B217='Determinazione classe'!$D$57,$C217='Determinazione classe'!$D$58),IF(COUNTIF(AH$3:AH216,$D217)=0,$D217,""),"")),"")</f>
        <v/>
      </c>
      <c r="AI217" s="1" t="str">
        <f aca="false">IF(E217&lt;&gt;"",IF(B217="","",IF(AND($B217='Determinazione classe'!$D$57,$C217='Determinazione classe'!$D$58,$D217='Determinazione classe'!$D$59),IF(COUNTIF(AI$3:AI216,$E217)=0,$E217,""),"")),"")</f>
        <v/>
      </c>
      <c r="AJ217" s="1" t="str">
        <f aca="false">IF(F217&lt;&gt;"",IF(B217="","",IF(AND($B217='Determinazione classe'!$D$57,$C217='Determinazione classe'!$D$58,$D217='Determinazione classe'!$D$59,$E217='Determinazione classe'!$D$60),IF(COUNTIF(AJ$3:AJ216,$F217)=0,$F217,""),"")),"")</f>
        <v/>
      </c>
      <c r="AK217" s="1" t="str">
        <f aca="false">IF(G217&lt;&gt;"",IF(B217="","",IF(AND($B217='Determinazione classe'!$D$57,$C217='Determinazione classe'!$D$58,$D217='Determinazione classe'!$D$59,$E217='Determinazione classe'!$D$60,$F217='Determinazione classe'!$D$61),IF(COUNTIF(AK$3:AK216,$G217)=0,$G217,""),"")),"")</f>
        <v/>
      </c>
      <c r="AL217" s="1" t="str">
        <f aca="false">IF(H217&lt;&gt;"",IF(B217="","",IF(AND($B217='Determinazione classe'!$D$57,$C217='Determinazione classe'!$D$58,$D217='Determinazione classe'!$D$59,$E217='Determinazione classe'!$D$60,$F217='Determinazione classe'!$D$61,$G217='Determinazione classe'!$D$62),IF(COUNTIF(AL$3:AL216,$H217)=0,$H217,""),"")),"")</f>
        <v/>
      </c>
      <c r="AR217" s="1" t="n">
        <f aca="false">+AR216+1</f>
        <v>215</v>
      </c>
      <c r="AS217" s="978" t="str">
        <f aca="false">IFERROR(VLOOKUP(AR217,BC:BK,9,FALSE()),"")</f>
        <v/>
      </c>
      <c r="AT217" s="978" t="str">
        <f aca="false">IFERROR(VLOOKUP($O217,BD:BL,9,FALSE()),"")</f>
        <v/>
      </c>
      <c r="AU217" s="978" t="str">
        <f aca="false">IFERROR(VLOOKUP($O217,BE:BM,9,FALSE()),"")</f>
        <v/>
      </c>
      <c r="AV217" s="978" t="str">
        <f aca="false">IFERROR(VLOOKUP($O217,BF:BN,9,FALSE()),"")</f>
        <v/>
      </c>
      <c r="AW217" s="978" t="str">
        <f aca="false">IFERROR(VLOOKUP($O217,BG:BO,9,FALSE()),"")</f>
        <v/>
      </c>
      <c r="AX217" s="978" t="str">
        <f aca="false">IFERROR(VLOOKUP($O217,BH:BP,9,FALSE()),"")</f>
        <v/>
      </c>
      <c r="AY217" s="978" t="str">
        <f aca="false">IFERROR(VLOOKUP($O217,BI:BQ,9,FALSE()),"")</f>
        <v/>
      </c>
      <c r="BC217" s="1" t="str">
        <f aca="false">IF(BK217&lt;&gt;"",MAX(BC$3:BC216)+1,"")</f>
        <v/>
      </c>
      <c r="BD217" s="1" t="str">
        <f aca="false">IF(BL217&lt;&gt;"",MAX(BD$3:BD216)+1,"")</f>
        <v/>
      </c>
      <c r="BE217" s="1" t="str">
        <f aca="false">IF(BM217&lt;&gt;"",MAX(BE$3:BE216)+1,"")</f>
        <v/>
      </c>
      <c r="BF217" s="1" t="str">
        <f aca="false">IF(BN217&lt;&gt;"",MAX(BF$3:BF216)+1,"")</f>
        <v/>
      </c>
      <c r="BG217" s="1" t="str">
        <f aca="false">IF(BO217&lt;&gt;"",MAX(BG$3:BG216)+1,"")</f>
        <v/>
      </c>
      <c r="BH217" s="1" t="str">
        <f aca="false">IF(BP217&lt;&gt;"",MAX(BH$3:BH216)+1,"")</f>
        <v/>
      </c>
      <c r="BI217" s="1" t="str">
        <f aca="false">IF(BQ217&lt;&gt;"",MAX(BI$3:BI216)+1,"")</f>
        <v/>
      </c>
      <c r="BK217" s="1" t="str">
        <f aca="false">IF(B217&lt;&gt;"",IF(COUNTIF(BK$3:BK216,B217)&gt;0,"",B217),"")</f>
        <v/>
      </c>
      <c r="BL217" s="1" t="str">
        <f aca="false">IF(C217&lt;&gt;"",IF(COUNTIF(BL$3:BL216,C217)&gt;0,"",C217),"")</f>
        <v/>
      </c>
      <c r="BM217" s="1" t="str">
        <f aca="false">IF(D217&lt;&gt;"",IF(COUNTIF(BM$3:BM216,D217)&gt;0,"",D217),"")</f>
        <v/>
      </c>
      <c r="BN217" s="1" t="str">
        <f aca="false">IF(E217&lt;&gt;"",IF(COUNTIF(BN$3:BN216,E217)&gt;0,"",E217),"")</f>
        <v/>
      </c>
      <c r="BO217" s="1" t="str">
        <f aca="false">IF(F217&lt;&gt;"",IF(COUNTIF(BO$3:BO216,F217)&gt;0,"",F217),"")</f>
        <v/>
      </c>
      <c r="BP217" s="1" t="str">
        <f aca="false">IF(G217&lt;&gt;"",IF(COUNTIF(BP$3:BP216,G217)&gt;0,"",G217),"")</f>
        <v/>
      </c>
      <c r="BQ217" s="1" t="str">
        <f aca="false">IF(H217&lt;&gt;"",IF(COUNTIF(BQ$3:BQ216,H217)&gt;0,"",H217),"")</f>
        <v/>
      </c>
    </row>
    <row r="218" customFormat="false" ht="12.75" hidden="false" customHeight="false" outlineLevel="0" collapsed="false">
      <c r="A218" s="1017" t="str">
        <f aca="false">CONCATENATE(B218,C218,D218,E218,F218,G218,H218)</f>
        <v/>
      </c>
      <c r="B218" s="1001"/>
      <c r="C218" s="1001"/>
      <c r="D218" s="1001"/>
      <c r="E218" s="1001"/>
      <c r="F218" s="1001"/>
      <c r="G218" s="1001"/>
      <c r="H218" s="1001"/>
      <c r="I218" s="1020"/>
      <c r="J218" s="1021"/>
      <c r="K218" s="1021"/>
      <c r="L218" s="1023"/>
      <c r="M218" s="1024"/>
      <c r="O218" s="1" t="n">
        <f aca="false">+O217+1</f>
        <v>216</v>
      </c>
      <c r="P218" s="978" t="str">
        <f aca="false">IFERROR(VLOOKUP(O217,X:AF,9,FALSE()),"")</f>
        <v/>
      </c>
      <c r="Q218" s="978" t="str">
        <f aca="false">IFERROR(VLOOKUP(O218,Y:AG,9,FALSE()),"")</f>
        <v/>
      </c>
      <c r="R218" s="978" t="str">
        <f aca="false">IFERROR(VLOOKUP(O218,Z:AH,9,FALSE()),"")</f>
        <v/>
      </c>
      <c r="S218" s="978" t="str">
        <f aca="false">IFERROR(VLOOKUP($O218,AA:AI,9,FALSE()),"")</f>
        <v/>
      </c>
      <c r="T218" s="978" t="str">
        <f aca="false">IFERROR(VLOOKUP($O218,AB:AJ,9,FALSE()),"")</f>
        <v/>
      </c>
      <c r="U218" s="978" t="str">
        <f aca="false">IFERROR(VLOOKUP($O218,AC:AK,9,FALSE()),"")</f>
        <v/>
      </c>
      <c r="V218" s="978" t="str">
        <f aca="false">IFERROR(VLOOKUP($O218,AD:AL,9,FALSE()),"")</f>
        <v/>
      </c>
      <c r="X218" s="1" t="str">
        <f aca="false">IF(AF218&lt;&gt;"",MAX(X$3:X217)+1,"")</f>
        <v/>
      </c>
      <c r="Y218" s="1" t="str">
        <f aca="false">IF(AG218&lt;&gt;"",MAX(Y$3:Y217)+1,"")</f>
        <v/>
      </c>
      <c r="Z218" s="1" t="str">
        <f aca="false">IF(AH218&lt;&gt;"",MAX(Z$3:Z217)+1,"")</f>
        <v/>
      </c>
      <c r="AA218" s="1" t="str">
        <f aca="false">IF(AI218&lt;&gt;"",MAX(AA$3:AA217)+1,"")</f>
        <v/>
      </c>
      <c r="AB218" s="1" t="str">
        <f aca="false">IF(AJ218&lt;&gt;"",MAX(AB$3:AB217)+1,"")</f>
        <v/>
      </c>
      <c r="AC218" s="1" t="str">
        <f aca="false">IF(AK218&lt;&gt;"",MAX(AC$3:AC217)+1,"")</f>
        <v/>
      </c>
      <c r="AD218" s="1" t="str">
        <f aca="false">IF(AL218&lt;&gt;"",MAX(AD$3:AD217)+1,"")</f>
        <v/>
      </c>
      <c r="AF218" s="1" t="str">
        <f aca="false">IF(B218="","",IF(COUNTIF(AF$3:$AI217,B218)=0,B218,""))</f>
        <v/>
      </c>
      <c r="AG218" s="1" t="str">
        <f aca="false">IF(C218&lt;&gt;"",IF(B218="","",IF($B218='Determinazione classe'!$D$57,IF(COUNTIF(AG$3:$AG217,$C218)=0,$C218,""),"")),"")</f>
        <v/>
      </c>
      <c r="AH218" s="1" t="str">
        <f aca="false">IF(D218&lt;&gt;"",IF(B218="","",IF(AND($B218='Determinazione classe'!$D$57,$C218='Determinazione classe'!$D$58),IF(COUNTIF(AH$3:AH217,$D218)=0,$D218,""),"")),"")</f>
        <v/>
      </c>
      <c r="AI218" s="1" t="str">
        <f aca="false">IF(E218&lt;&gt;"",IF(B218="","",IF(AND($B218='Determinazione classe'!$D$57,$C218='Determinazione classe'!$D$58,$D218='Determinazione classe'!$D$59),IF(COUNTIF(AI$3:AI217,$E218)=0,$E218,""),"")),"")</f>
        <v/>
      </c>
      <c r="AJ218" s="1" t="str">
        <f aca="false">IF(F218&lt;&gt;"",IF(B218="","",IF(AND($B218='Determinazione classe'!$D$57,$C218='Determinazione classe'!$D$58,$D218='Determinazione classe'!$D$59,$E218='Determinazione classe'!$D$60),IF(COUNTIF(AJ$3:AJ217,$F218)=0,$F218,""),"")),"")</f>
        <v/>
      </c>
      <c r="AK218" s="1" t="str">
        <f aca="false">IF(G218&lt;&gt;"",IF(B218="","",IF(AND($B218='Determinazione classe'!$D$57,$C218='Determinazione classe'!$D$58,$D218='Determinazione classe'!$D$59,$E218='Determinazione classe'!$D$60,$F218='Determinazione classe'!$D$61),IF(COUNTIF(AK$3:AK217,$G218)=0,$G218,""),"")),"")</f>
        <v/>
      </c>
      <c r="AL218" s="1" t="str">
        <f aca="false">IF(H218&lt;&gt;"",IF(B218="","",IF(AND($B218='Determinazione classe'!$D$57,$C218='Determinazione classe'!$D$58,$D218='Determinazione classe'!$D$59,$E218='Determinazione classe'!$D$60,$F218='Determinazione classe'!$D$61,$G218='Determinazione classe'!$D$62),IF(COUNTIF(AL$3:AL217,$H218)=0,$H218,""),"")),"")</f>
        <v/>
      </c>
      <c r="AR218" s="1" t="n">
        <f aca="false">+AR217+1</f>
        <v>216</v>
      </c>
      <c r="AS218" s="978" t="str">
        <f aca="false">IFERROR(VLOOKUP(AR218,BC:BK,9,FALSE()),"")</f>
        <v/>
      </c>
      <c r="AT218" s="978" t="str">
        <f aca="false">IFERROR(VLOOKUP($O218,BD:BL,9,FALSE()),"")</f>
        <v/>
      </c>
      <c r="AU218" s="978" t="str">
        <f aca="false">IFERROR(VLOOKUP($O218,BE:BM,9,FALSE()),"")</f>
        <v/>
      </c>
      <c r="AV218" s="978" t="str">
        <f aca="false">IFERROR(VLOOKUP($O218,BF:BN,9,FALSE()),"")</f>
        <v/>
      </c>
      <c r="AW218" s="978" t="str">
        <f aca="false">IFERROR(VLOOKUP($O218,BG:BO,9,FALSE()),"")</f>
        <v/>
      </c>
      <c r="AX218" s="978" t="str">
        <f aca="false">IFERROR(VLOOKUP($O218,BH:BP,9,FALSE()),"")</f>
        <v/>
      </c>
      <c r="AY218" s="978" t="str">
        <f aca="false">IFERROR(VLOOKUP($O218,BI:BQ,9,FALSE()),"")</f>
        <v/>
      </c>
      <c r="BC218" s="1" t="str">
        <f aca="false">IF(BK218&lt;&gt;"",MAX(BC$3:BC217)+1,"")</f>
        <v/>
      </c>
      <c r="BD218" s="1" t="str">
        <f aca="false">IF(BL218&lt;&gt;"",MAX(BD$3:BD217)+1,"")</f>
        <v/>
      </c>
      <c r="BE218" s="1" t="str">
        <f aca="false">IF(BM218&lt;&gt;"",MAX(BE$3:BE217)+1,"")</f>
        <v/>
      </c>
      <c r="BF218" s="1" t="str">
        <f aca="false">IF(BN218&lt;&gt;"",MAX(BF$3:BF217)+1,"")</f>
        <v/>
      </c>
      <c r="BG218" s="1" t="str">
        <f aca="false">IF(BO218&lt;&gt;"",MAX(BG$3:BG217)+1,"")</f>
        <v/>
      </c>
      <c r="BH218" s="1" t="str">
        <f aca="false">IF(BP218&lt;&gt;"",MAX(BH$3:BH217)+1,"")</f>
        <v/>
      </c>
      <c r="BI218" s="1" t="str">
        <f aca="false">IF(BQ218&lt;&gt;"",MAX(BI$3:BI217)+1,"")</f>
        <v/>
      </c>
      <c r="BK218" s="1" t="str">
        <f aca="false">IF(B218&lt;&gt;"",IF(COUNTIF(BK$3:BK217,B218)&gt;0,"",B218),"")</f>
        <v/>
      </c>
      <c r="BL218" s="1" t="str">
        <f aca="false">IF(C218&lt;&gt;"",IF(COUNTIF(BL$3:BL217,C218)&gt;0,"",C218),"")</f>
        <v/>
      </c>
      <c r="BM218" s="1" t="str">
        <f aca="false">IF(D218&lt;&gt;"",IF(COUNTIF(BM$3:BM217,D218)&gt;0,"",D218),"")</f>
        <v/>
      </c>
      <c r="BN218" s="1" t="str">
        <f aca="false">IF(E218&lt;&gt;"",IF(COUNTIF(BN$3:BN217,E218)&gt;0,"",E218),"")</f>
        <v/>
      </c>
      <c r="BO218" s="1" t="str">
        <f aca="false">IF(F218&lt;&gt;"",IF(COUNTIF(BO$3:BO217,F218)&gt;0,"",F218),"")</f>
        <v/>
      </c>
      <c r="BP218" s="1" t="str">
        <f aca="false">IF(G218&lt;&gt;"",IF(COUNTIF(BP$3:BP217,G218)&gt;0,"",G218),"")</f>
        <v/>
      </c>
      <c r="BQ218" s="1" t="str">
        <f aca="false">IF(H218&lt;&gt;"",IF(COUNTIF(BQ$3:BQ217,H218)&gt;0,"",H218),"")</f>
        <v/>
      </c>
    </row>
    <row r="219" customFormat="false" ht="12.75" hidden="false" customHeight="false" outlineLevel="0" collapsed="false">
      <c r="A219" s="1017" t="str">
        <f aca="false">CONCATENATE(B219,C219,D219,E219,F219,G219,H219)</f>
        <v/>
      </c>
      <c r="B219" s="1001"/>
      <c r="C219" s="1001"/>
      <c r="D219" s="1001"/>
      <c r="E219" s="1001"/>
      <c r="F219" s="1001"/>
      <c r="G219" s="1001"/>
      <c r="H219" s="1001"/>
      <c r="I219" s="1020"/>
      <c r="J219" s="1021"/>
      <c r="K219" s="1021"/>
      <c r="L219" s="1023"/>
      <c r="M219" s="1024"/>
      <c r="O219" s="1" t="n">
        <f aca="false">+O218+1</f>
        <v>217</v>
      </c>
      <c r="P219" s="978" t="str">
        <f aca="false">IFERROR(VLOOKUP(O218,X:AF,9,FALSE()),"")</f>
        <v/>
      </c>
      <c r="Q219" s="978" t="str">
        <f aca="false">IFERROR(VLOOKUP(O219,Y:AG,9,FALSE()),"")</f>
        <v/>
      </c>
      <c r="R219" s="978" t="str">
        <f aca="false">IFERROR(VLOOKUP(O219,Z:AH,9,FALSE()),"")</f>
        <v/>
      </c>
      <c r="S219" s="978" t="str">
        <f aca="false">IFERROR(VLOOKUP($O219,AA:AI,9,FALSE()),"")</f>
        <v/>
      </c>
      <c r="T219" s="978" t="str">
        <f aca="false">IFERROR(VLOOKUP($O219,AB:AJ,9,FALSE()),"")</f>
        <v/>
      </c>
      <c r="U219" s="978" t="str">
        <f aca="false">IFERROR(VLOOKUP($O219,AC:AK,9,FALSE()),"")</f>
        <v/>
      </c>
      <c r="V219" s="978" t="str">
        <f aca="false">IFERROR(VLOOKUP($O219,AD:AL,9,FALSE()),"")</f>
        <v/>
      </c>
      <c r="X219" s="1" t="str">
        <f aca="false">IF(AF219&lt;&gt;"",MAX(X$3:X218)+1,"")</f>
        <v/>
      </c>
      <c r="Y219" s="1" t="str">
        <f aca="false">IF(AG219&lt;&gt;"",MAX(Y$3:Y218)+1,"")</f>
        <v/>
      </c>
      <c r="Z219" s="1" t="str">
        <f aca="false">IF(AH219&lt;&gt;"",MAX(Z$3:Z218)+1,"")</f>
        <v/>
      </c>
      <c r="AA219" s="1" t="str">
        <f aca="false">IF(AI219&lt;&gt;"",MAX(AA$3:AA218)+1,"")</f>
        <v/>
      </c>
      <c r="AB219" s="1" t="str">
        <f aca="false">IF(AJ219&lt;&gt;"",MAX(AB$3:AB218)+1,"")</f>
        <v/>
      </c>
      <c r="AC219" s="1" t="str">
        <f aca="false">IF(AK219&lt;&gt;"",MAX(AC$3:AC218)+1,"")</f>
        <v/>
      </c>
      <c r="AD219" s="1" t="str">
        <f aca="false">IF(AL219&lt;&gt;"",MAX(AD$3:AD218)+1,"")</f>
        <v/>
      </c>
      <c r="AF219" s="1" t="str">
        <f aca="false">IF(B219="","",IF(COUNTIF(AF$3:$AI218,B219)=0,B219,""))</f>
        <v/>
      </c>
      <c r="AG219" s="1" t="str">
        <f aca="false">IF(C219&lt;&gt;"",IF(B219="","",IF($B219='Determinazione classe'!$D$57,IF(COUNTIF(AG$3:$AG218,$C219)=0,$C219,""),"")),"")</f>
        <v/>
      </c>
      <c r="AH219" s="1" t="str">
        <f aca="false">IF(D219&lt;&gt;"",IF(B219="","",IF(AND($B219='Determinazione classe'!$D$57,$C219='Determinazione classe'!$D$58),IF(COUNTIF(AH$3:AH218,$D219)=0,$D219,""),"")),"")</f>
        <v/>
      </c>
      <c r="AI219" s="1" t="str">
        <f aca="false">IF(E219&lt;&gt;"",IF(B219="","",IF(AND($B219='Determinazione classe'!$D$57,$C219='Determinazione classe'!$D$58,$D219='Determinazione classe'!$D$59),IF(COUNTIF(AI$3:AI218,$E219)=0,$E219,""),"")),"")</f>
        <v/>
      </c>
      <c r="AJ219" s="1" t="str">
        <f aca="false">IF(F219&lt;&gt;"",IF(B219="","",IF(AND($B219='Determinazione classe'!$D$57,$C219='Determinazione classe'!$D$58,$D219='Determinazione classe'!$D$59,$E219='Determinazione classe'!$D$60),IF(COUNTIF(AJ$3:AJ218,$F219)=0,$F219,""),"")),"")</f>
        <v/>
      </c>
      <c r="AK219" s="1" t="str">
        <f aca="false">IF(G219&lt;&gt;"",IF(B219="","",IF(AND($B219='Determinazione classe'!$D$57,$C219='Determinazione classe'!$D$58,$D219='Determinazione classe'!$D$59,$E219='Determinazione classe'!$D$60,$F219='Determinazione classe'!$D$61),IF(COUNTIF(AK$3:AK218,$G219)=0,$G219,""),"")),"")</f>
        <v/>
      </c>
      <c r="AL219" s="1" t="str">
        <f aca="false">IF(H219&lt;&gt;"",IF(B219="","",IF(AND($B219='Determinazione classe'!$D$57,$C219='Determinazione classe'!$D$58,$D219='Determinazione classe'!$D$59,$E219='Determinazione classe'!$D$60,$F219='Determinazione classe'!$D$61,$G219='Determinazione classe'!$D$62),IF(COUNTIF(AL$3:AL218,$H219)=0,$H219,""),"")),"")</f>
        <v/>
      </c>
      <c r="AR219" s="1" t="n">
        <f aca="false">+AR218+1</f>
        <v>217</v>
      </c>
      <c r="AS219" s="978" t="str">
        <f aca="false">IFERROR(VLOOKUP(AR219,BC:BK,9,FALSE()),"")</f>
        <v/>
      </c>
      <c r="AT219" s="978" t="str">
        <f aca="false">IFERROR(VLOOKUP($O219,BD:BL,9,FALSE()),"")</f>
        <v/>
      </c>
      <c r="AU219" s="978" t="str">
        <f aca="false">IFERROR(VLOOKUP($O219,BE:BM,9,FALSE()),"")</f>
        <v/>
      </c>
      <c r="AV219" s="978" t="str">
        <f aca="false">IFERROR(VLOOKUP($O219,BF:BN,9,FALSE()),"")</f>
        <v/>
      </c>
      <c r="AW219" s="978" t="str">
        <f aca="false">IFERROR(VLOOKUP($O219,BG:BO,9,FALSE()),"")</f>
        <v/>
      </c>
      <c r="AX219" s="978" t="str">
        <f aca="false">IFERROR(VLOOKUP($O219,BH:BP,9,FALSE()),"")</f>
        <v/>
      </c>
      <c r="AY219" s="978" t="str">
        <f aca="false">IFERROR(VLOOKUP($O219,BI:BQ,9,FALSE()),"")</f>
        <v/>
      </c>
      <c r="BC219" s="1" t="str">
        <f aca="false">IF(BK219&lt;&gt;"",MAX(BC$3:BC218)+1,"")</f>
        <v/>
      </c>
      <c r="BD219" s="1" t="str">
        <f aca="false">IF(BL219&lt;&gt;"",MAX(BD$3:BD218)+1,"")</f>
        <v/>
      </c>
      <c r="BE219" s="1" t="str">
        <f aca="false">IF(BM219&lt;&gt;"",MAX(BE$3:BE218)+1,"")</f>
        <v/>
      </c>
      <c r="BF219" s="1" t="str">
        <f aca="false">IF(BN219&lt;&gt;"",MAX(BF$3:BF218)+1,"")</f>
        <v/>
      </c>
      <c r="BG219" s="1" t="str">
        <f aca="false">IF(BO219&lt;&gt;"",MAX(BG$3:BG218)+1,"")</f>
        <v/>
      </c>
      <c r="BH219" s="1" t="str">
        <f aca="false">IF(BP219&lt;&gt;"",MAX(BH$3:BH218)+1,"")</f>
        <v/>
      </c>
      <c r="BI219" s="1" t="str">
        <f aca="false">IF(BQ219&lt;&gt;"",MAX(BI$3:BI218)+1,"")</f>
        <v/>
      </c>
      <c r="BK219" s="1" t="str">
        <f aca="false">IF(B219&lt;&gt;"",IF(COUNTIF(BK$3:BK218,B219)&gt;0,"",B219),"")</f>
        <v/>
      </c>
      <c r="BL219" s="1" t="str">
        <f aca="false">IF(C219&lt;&gt;"",IF(COUNTIF(BL$3:BL218,C219)&gt;0,"",C219),"")</f>
        <v/>
      </c>
      <c r="BM219" s="1" t="str">
        <f aca="false">IF(D219&lt;&gt;"",IF(COUNTIF(BM$3:BM218,D219)&gt;0,"",D219),"")</f>
        <v/>
      </c>
      <c r="BN219" s="1" t="str">
        <f aca="false">IF(E219&lt;&gt;"",IF(COUNTIF(BN$3:BN218,E219)&gt;0,"",E219),"")</f>
        <v/>
      </c>
      <c r="BO219" s="1" t="str">
        <f aca="false">IF(F219&lt;&gt;"",IF(COUNTIF(BO$3:BO218,F219)&gt;0,"",F219),"")</f>
        <v/>
      </c>
      <c r="BP219" s="1" t="str">
        <f aca="false">IF(G219&lt;&gt;"",IF(COUNTIF(BP$3:BP218,G219)&gt;0,"",G219),"")</f>
        <v/>
      </c>
      <c r="BQ219" s="1" t="str">
        <f aca="false">IF(H219&lt;&gt;"",IF(COUNTIF(BQ$3:BQ218,H219)&gt;0,"",H219),"")</f>
        <v/>
      </c>
    </row>
    <row r="220" customFormat="false" ht="12.75" hidden="false" customHeight="false" outlineLevel="0" collapsed="false">
      <c r="A220" s="1017" t="str">
        <f aca="false">CONCATENATE(B220,C220,D220,E220,F220,G220,H220)</f>
        <v/>
      </c>
      <c r="B220" s="1001"/>
      <c r="C220" s="1001"/>
      <c r="D220" s="1001"/>
      <c r="E220" s="1001"/>
      <c r="F220" s="1001"/>
      <c r="G220" s="1001"/>
      <c r="H220" s="1001"/>
      <c r="I220" s="1020"/>
      <c r="J220" s="1021"/>
      <c r="K220" s="1021"/>
      <c r="L220" s="1023"/>
      <c r="M220" s="1024"/>
      <c r="O220" s="1" t="n">
        <f aca="false">+O219+1</f>
        <v>218</v>
      </c>
      <c r="P220" s="978" t="str">
        <f aca="false">IFERROR(VLOOKUP(O219,X:AF,9,FALSE()),"")</f>
        <v/>
      </c>
      <c r="Q220" s="978" t="str">
        <f aca="false">IFERROR(VLOOKUP(O220,Y:AG,9,FALSE()),"")</f>
        <v/>
      </c>
      <c r="R220" s="978" t="str">
        <f aca="false">IFERROR(VLOOKUP(O220,Z:AH,9,FALSE()),"")</f>
        <v/>
      </c>
      <c r="S220" s="978" t="str">
        <f aca="false">IFERROR(VLOOKUP($O220,AA:AI,9,FALSE()),"")</f>
        <v/>
      </c>
      <c r="T220" s="978" t="str">
        <f aca="false">IFERROR(VLOOKUP($O220,AB:AJ,9,FALSE()),"")</f>
        <v/>
      </c>
      <c r="U220" s="978" t="str">
        <f aca="false">IFERROR(VLOOKUP($O220,AC:AK,9,FALSE()),"")</f>
        <v/>
      </c>
      <c r="V220" s="978" t="str">
        <f aca="false">IFERROR(VLOOKUP($O220,AD:AL,9,FALSE()),"")</f>
        <v/>
      </c>
      <c r="X220" s="1" t="str">
        <f aca="false">IF(AF220&lt;&gt;"",MAX(X$3:X219)+1,"")</f>
        <v/>
      </c>
      <c r="Y220" s="1" t="str">
        <f aca="false">IF(AG220&lt;&gt;"",MAX(Y$3:Y219)+1,"")</f>
        <v/>
      </c>
      <c r="Z220" s="1" t="str">
        <f aca="false">IF(AH220&lt;&gt;"",MAX(Z$3:Z219)+1,"")</f>
        <v/>
      </c>
      <c r="AA220" s="1" t="str">
        <f aca="false">IF(AI220&lt;&gt;"",MAX(AA$3:AA219)+1,"")</f>
        <v/>
      </c>
      <c r="AB220" s="1" t="str">
        <f aca="false">IF(AJ220&lt;&gt;"",MAX(AB$3:AB219)+1,"")</f>
        <v/>
      </c>
      <c r="AC220" s="1" t="str">
        <f aca="false">IF(AK220&lt;&gt;"",MAX(AC$3:AC219)+1,"")</f>
        <v/>
      </c>
      <c r="AD220" s="1" t="str">
        <f aca="false">IF(AL220&lt;&gt;"",MAX(AD$3:AD219)+1,"")</f>
        <v/>
      </c>
      <c r="AF220" s="1" t="str">
        <f aca="false">IF(B220="","",IF(COUNTIF(AF$3:$AI219,B220)=0,B220,""))</f>
        <v/>
      </c>
      <c r="AG220" s="1" t="str">
        <f aca="false">IF(C220&lt;&gt;"",IF(B220="","",IF($B220='Determinazione classe'!$D$57,IF(COUNTIF(AG$3:$AG219,$C220)=0,$C220,""),"")),"")</f>
        <v/>
      </c>
      <c r="AH220" s="1" t="str">
        <f aca="false">IF(D220&lt;&gt;"",IF(B220="","",IF(AND($B220='Determinazione classe'!$D$57,$C220='Determinazione classe'!$D$58),IF(COUNTIF(AH$3:AH219,$D220)=0,$D220,""),"")),"")</f>
        <v/>
      </c>
      <c r="AI220" s="1" t="str">
        <f aca="false">IF(E220&lt;&gt;"",IF(B220="","",IF(AND($B220='Determinazione classe'!$D$57,$C220='Determinazione classe'!$D$58,$D220='Determinazione classe'!$D$59),IF(COUNTIF(AI$3:AI219,$E220)=0,$E220,""),"")),"")</f>
        <v/>
      </c>
      <c r="AJ220" s="1" t="str">
        <f aca="false">IF(F220&lt;&gt;"",IF(B220="","",IF(AND($B220='Determinazione classe'!$D$57,$C220='Determinazione classe'!$D$58,$D220='Determinazione classe'!$D$59,$E220='Determinazione classe'!$D$60),IF(COUNTIF(AJ$3:AJ219,$F220)=0,$F220,""),"")),"")</f>
        <v/>
      </c>
      <c r="AK220" s="1" t="str">
        <f aca="false">IF(G220&lt;&gt;"",IF(B220="","",IF(AND($B220='Determinazione classe'!$D$57,$C220='Determinazione classe'!$D$58,$D220='Determinazione classe'!$D$59,$E220='Determinazione classe'!$D$60,$F220='Determinazione classe'!$D$61),IF(COUNTIF(AK$3:AK219,$G220)=0,$G220,""),"")),"")</f>
        <v/>
      </c>
      <c r="AL220" s="1" t="str">
        <f aca="false">IF(H220&lt;&gt;"",IF(B220="","",IF(AND($B220='Determinazione classe'!$D$57,$C220='Determinazione classe'!$D$58,$D220='Determinazione classe'!$D$59,$E220='Determinazione classe'!$D$60,$F220='Determinazione classe'!$D$61,$G220='Determinazione classe'!$D$62),IF(COUNTIF(AL$3:AL219,$H220)=0,$H220,""),"")),"")</f>
        <v/>
      </c>
      <c r="AR220" s="1" t="n">
        <f aca="false">+AR219+1</f>
        <v>218</v>
      </c>
      <c r="AS220" s="978" t="str">
        <f aca="false">IFERROR(VLOOKUP(AR220,BC:BK,9,FALSE()),"")</f>
        <v/>
      </c>
      <c r="AT220" s="978" t="str">
        <f aca="false">IFERROR(VLOOKUP($O220,BD:BL,9,FALSE()),"")</f>
        <v/>
      </c>
      <c r="AU220" s="978" t="str">
        <f aca="false">IFERROR(VLOOKUP($O220,BE:BM,9,FALSE()),"")</f>
        <v/>
      </c>
      <c r="AV220" s="978" t="str">
        <f aca="false">IFERROR(VLOOKUP($O220,BF:BN,9,FALSE()),"")</f>
        <v/>
      </c>
      <c r="AW220" s="978" t="str">
        <f aca="false">IFERROR(VLOOKUP($O220,BG:BO,9,FALSE()),"")</f>
        <v/>
      </c>
      <c r="AX220" s="978" t="str">
        <f aca="false">IFERROR(VLOOKUP($O220,BH:BP,9,FALSE()),"")</f>
        <v/>
      </c>
      <c r="AY220" s="978" t="str">
        <f aca="false">IFERROR(VLOOKUP($O220,BI:BQ,9,FALSE()),"")</f>
        <v/>
      </c>
      <c r="BC220" s="1" t="str">
        <f aca="false">IF(BK220&lt;&gt;"",MAX(BC$3:BC219)+1,"")</f>
        <v/>
      </c>
      <c r="BD220" s="1" t="str">
        <f aca="false">IF(BL220&lt;&gt;"",MAX(BD$3:BD219)+1,"")</f>
        <v/>
      </c>
      <c r="BE220" s="1" t="str">
        <f aca="false">IF(BM220&lt;&gt;"",MAX(BE$3:BE219)+1,"")</f>
        <v/>
      </c>
      <c r="BF220" s="1" t="str">
        <f aca="false">IF(BN220&lt;&gt;"",MAX(BF$3:BF219)+1,"")</f>
        <v/>
      </c>
      <c r="BG220" s="1" t="str">
        <f aca="false">IF(BO220&lt;&gt;"",MAX(BG$3:BG219)+1,"")</f>
        <v/>
      </c>
      <c r="BH220" s="1" t="str">
        <f aca="false">IF(BP220&lt;&gt;"",MAX(BH$3:BH219)+1,"")</f>
        <v/>
      </c>
      <c r="BI220" s="1" t="str">
        <f aca="false">IF(BQ220&lt;&gt;"",MAX(BI$3:BI219)+1,"")</f>
        <v/>
      </c>
      <c r="BK220" s="1" t="str">
        <f aca="false">IF(B220&lt;&gt;"",IF(COUNTIF(BK$3:BK219,B220)&gt;0,"",B220),"")</f>
        <v/>
      </c>
      <c r="BL220" s="1" t="str">
        <f aca="false">IF(C220&lt;&gt;"",IF(COUNTIF(BL$3:BL219,C220)&gt;0,"",C220),"")</f>
        <v/>
      </c>
      <c r="BM220" s="1" t="str">
        <f aca="false">IF(D220&lt;&gt;"",IF(COUNTIF(BM$3:BM219,D220)&gt;0,"",D220),"")</f>
        <v/>
      </c>
      <c r="BN220" s="1" t="str">
        <f aca="false">IF(E220&lt;&gt;"",IF(COUNTIF(BN$3:BN219,E220)&gt;0,"",E220),"")</f>
        <v/>
      </c>
      <c r="BO220" s="1" t="str">
        <f aca="false">IF(F220&lt;&gt;"",IF(COUNTIF(BO$3:BO219,F220)&gt;0,"",F220),"")</f>
        <v/>
      </c>
      <c r="BP220" s="1" t="str">
        <f aca="false">IF(G220&lt;&gt;"",IF(COUNTIF(BP$3:BP219,G220)&gt;0,"",G220),"")</f>
        <v/>
      </c>
      <c r="BQ220" s="1" t="str">
        <f aca="false">IF(H220&lt;&gt;"",IF(COUNTIF(BQ$3:BQ219,H220)&gt;0,"",H220),"")</f>
        <v/>
      </c>
    </row>
    <row r="221" customFormat="false" ht="12.75" hidden="false" customHeight="false" outlineLevel="0" collapsed="false">
      <c r="A221" s="1017" t="str">
        <f aca="false">CONCATENATE(B221,C221,D221,E221,F221,G221,H221)</f>
        <v/>
      </c>
      <c r="B221" s="1001"/>
      <c r="C221" s="1001"/>
      <c r="D221" s="1001"/>
      <c r="E221" s="1001"/>
      <c r="F221" s="1001"/>
      <c r="G221" s="1001"/>
      <c r="H221" s="1001"/>
      <c r="I221" s="1020"/>
      <c r="J221" s="1021"/>
      <c r="K221" s="1021"/>
      <c r="L221" s="1023"/>
      <c r="M221" s="1024"/>
      <c r="O221" s="1" t="n">
        <f aca="false">+O220+1</f>
        <v>219</v>
      </c>
      <c r="P221" s="978" t="str">
        <f aca="false">IFERROR(VLOOKUP(O220,X:AF,9,FALSE()),"")</f>
        <v/>
      </c>
      <c r="Q221" s="978" t="str">
        <f aca="false">IFERROR(VLOOKUP(O221,Y:AG,9,FALSE()),"")</f>
        <v/>
      </c>
      <c r="R221" s="978" t="str">
        <f aca="false">IFERROR(VLOOKUP(O221,Z:AH,9,FALSE()),"")</f>
        <v/>
      </c>
      <c r="S221" s="978" t="str">
        <f aca="false">IFERROR(VLOOKUP($O221,AA:AI,9,FALSE()),"")</f>
        <v/>
      </c>
      <c r="T221" s="978" t="str">
        <f aca="false">IFERROR(VLOOKUP($O221,AB:AJ,9,FALSE()),"")</f>
        <v/>
      </c>
      <c r="U221" s="978" t="str">
        <f aca="false">IFERROR(VLOOKUP($O221,AC:AK,9,FALSE()),"")</f>
        <v/>
      </c>
      <c r="V221" s="978" t="str">
        <f aca="false">IFERROR(VLOOKUP($O221,AD:AL,9,FALSE()),"")</f>
        <v/>
      </c>
      <c r="X221" s="1" t="str">
        <f aca="false">IF(AF221&lt;&gt;"",MAX(X$3:X220)+1,"")</f>
        <v/>
      </c>
      <c r="Y221" s="1" t="str">
        <f aca="false">IF(AG221&lt;&gt;"",MAX(Y$3:Y220)+1,"")</f>
        <v/>
      </c>
      <c r="Z221" s="1" t="str">
        <f aca="false">IF(AH221&lt;&gt;"",MAX(Z$3:Z220)+1,"")</f>
        <v/>
      </c>
      <c r="AA221" s="1" t="str">
        <f aca="false">IF(AI221&lt;&gt;"",MAX(AA$3:AA220)+1,"")</f>
        <v/>
      </c>
      <c r="AB221" s="1" t="str">
        <f aca="false">IF(AJ221&lt;&gt;"",MAX(AB$3:AB220)+1,"")</f>
        <v/>
      </c>
      <c r="AC221" s="1" t="str">
        <f aca="false">IF(AK221&lt;&gt;"",MAX(AC$3:AC220)+1,"")</f>
        <v/>
      </c>
      <c r="AD221" s="1" t="str">
        <f aca="false">IF(AL221&lt;&gt;"",MAX(AD$3:AD220)+1,"")</f>
        <v/>
      </c>
      <c r="AF221" s="1" t="str">
        <f aca="false">IF(B221="","",IF(COUNTIF(AF$3:$AI220,B221)=0,B221,""))</f>
        <v/>
      </c>
      <c r="AG221" s="1" t="str">
        <f aca="false">IF(C221&lt;&gt;"",IF(B221="","",IF($B221='Determinazione classe'!$D$57,IF(COUNTIF(AG$3:$AG220,$C221)=0,$C221,""),"")),"")</f>
        <v/>
      </c>
      <c r="AH221" s="1" t="str">
        <f aca="false">IF(D221&lt;&gt;"",IF(B221="","",IF(AND($B221='Determinazione classe'!$D$57,$C221='Determinazione classe'!$D$58),IF(COUNTIF(AH$3:AH220,$D221)=0,$D221,""),"")),"")</f>
        <v/>
      </c>
      <c r="AI221" s="1" t="str">
        <f aca="false">IF(E221&lt;&gt;"",IF(B221="","",IF(AND($B221='Determinazione classe'!$D$57,$C221='Determinazione classe'!$D$58,$D221='Determinazione classe'!$D$59),IF(COUNTIF(AI$3:AI220,$E221)=0,$E221,""),"")),"")</f>
        <v/>
      </c>
      <c r="AJ221" s="1" t="str">
        <f aca="false">IF(F221&lt;&gt;"",IF(B221="","",IF(AND($B221='Determinazione classe'!$D$57,$C221='Determinazione classe'!$D$58,$D221='Determinazione classe'!$D$59,$E221='Determinazione classe'!$D$60),IF(COUNTIF(AJ$3:AJ220,$F221)=0,$F221,""),"")),"")</f>
        <v/>
      </c>
      <c r="AK221" s="1" t="str">
        <f aca="false">IF(G221&lt;&gt;"",IF(B221="","",IF(AND($B221='Determinazione classe'!$D$57,$C221='Determinazione classe'!$D$58,$D221='Determinazione classe'!$D$59,$E221='Determinazione classe'!$D$60,$F221='Determinazione classe'!$D$61),IF(COUNTIF(AK$3:AK220,$G221)=0,$G221,""),"")),"")</f>
        <v/>
      </c>
      <c r="AL221" s="1" t="str">
        <f aca="false">IF(H221&lt;&gt;"",IF(B221="","",IF(AND($B221='Determinazione classe'!$D$57,$C221='Determinazione classe'!$D$58,$D221='Determinazione classe'!$D$59,$E221='Determinazione classe'!$D$60,$F221='Determinazione classe'!$D$61,$G221='Determinazione classe'!$D$62),IF(COUNTIF(AL$3:AL220,$H221)=0,$H221,""),"")),"")</f>
        <v/>
      </c>
      <c r="AR221" s="1" t="n">
        <f aca="false">+AR220+1</f>
        <v>219</v>
      </c>
      <c r="AS221" s="978" t="str">
        <f aca="false">IFERROR(VLOOKUP(AR221,BC:BK,9,FALSE()),"")</f>
        <v/>
      </c>
      <c r="AT221" s="978" t="str">
        <f aca="false">IFERROR(VLOOKUP($O221,BD:BL,9,FALSE()),"")</f>
        <v/>
      </c>
      <c r="AU221" s="978" t="str">
        <f aca="false">IFERROR(VLOOKUP($O221,BE:BM,9,FALSE()),"")</f>
        <v/>
      </c>
      <c r="AV221" s="978" t="str">
        <f aca="false">IFERROR(VLOOKUP($O221,BF:BN,9,FALSE()),"")</f>
        <v/>
      </c>
      <c r="AW221" s="978" t="str">
        <f aca="false">IFERROR(VLOOKUP($O221,BG:BO,9,FALSE()),"")</f>
        <v/>
      </c>
      <c r="AX221" s="978" t="str">
        <f aca="false">IFERROR(VLOOKUP($O221,BH:BP,9,FALSE()),"")</f>
        <v/>
      </c>
      <c r="AY221" s="978" t="str">
        <f aca="false">IFERROR(VLOOKUP($O221,BI:BQ,9,FALSE()),"")</f>
        <v/>
      </c>
      <c r="BC221" s="1" t="str">
        <f aca="false">IF(BK221&lt;&gt;"",MAX(BC$3:BC220)+1,"")</f>
        <v/>
      </c>
      <c r="BD221" s="1" t="str">
        <f aca="false">IF(BL221&lt;&gt;"",MAX(BD$3:BD220)+1,"")</f>
        <v/>
      </c>
      <c r="BE221" s="1" t="str">
        <f aca="false">IF(BM221&lt;&gt;"",MAX(BE$3:BE220)+1,"")</f>
        <v/>
      </c>
      <c r="BF221" s="1" t="str">
        <f aca="false">IF(BN221&lt;&gt;"",MAX(BF$3:BF220)+1,"")</f>
        <v/>
      </c>
      <c r="BG221" s="1" t="str">
        <f aca="false">IF(BO221&lt;&gt;"",MAX(BG$3:BG220)+1,"")</f>
        <v/>
      </c>
      <c r="BH221" s="1" t="str">
        <f aca="false">IF(BP221&lt;&gt;"",MAX(BH$3:BH220)+1,"")</f>
        <v/>
      </c>
      <c r="BI221" s="1" t="str">
        <f aca="false">IF(BQ221&lt;&gt;"",MAX(BI$3:BI220)+1,"")</f>
        <v/>
      </c>
      <c r="BK221" s="1" t="str">
        <f aca="false">IF(B221&lt;&gt;"",IF(COUNTIF(BK$3:BK220,B221)&gt;0,"",B221),"")</f>
        <v/>
      </c>
      <c r="BL221" s="1" t="str">
        <f aca="false">IF(C221&lt;&gt;"",IF(COUNTIF(BL$3:BL220,C221)&gt;0,"",C221),"")</f>
        <v/>
      </c>
      <c r="BM221" s="1" t="str">
        <f aca="false">IF(D221&lt;&gt;"",IF(COUNTIF(BM$3:BM220,D221)&gt;0,"",D221),"")</f>
        <v/>
      </c>
      <c r="BN221" s="1" t="str">
        <f aca="false">IF(E221&lt;&gt;"",IF(COUNTIF(BN$3:BN220,E221)&gt;0,"",E221),"")</f>
        <v/>
      </c>
      <c r="BO221" s="1" t="str">
        <f aca="false">IF(F221&lt;&gt;"",IF(COUNTIF(BO$3:BO220,F221)&gt;0,"",F221),"")</f>
        <v/>
      </c>
      <c r="BP221" s="1" t="str">
        <f aca="false">IF(G221&lt;&gt;"",IF(COUNTIF(BP$3:BP220,G221)&gt;0,"",G221),"")</f>
        <v/>
      </c>
      <c r="BQ221" s="1" t="str">
        <f aca="false">IF(H221&lt;&gt;"",IF(COUNTIF(BQ$3:BQ220,H221)&gt;0,"",H221),"")</f>
        <v/>
      </c>
    </row>
    <row r="222" customFormat="false" ht="12.75" hidden="false" customHeight="false" outlineLevel="0" collapsed="false">
      <c r="A222" s="1017" t="str">
        <f aca="false">CONCATENATE(B222,C222,D222,E222,F222,G222,H222)</f>
        <v/>
      </c>
      <c r="B222" s="1001"/>
      <c r="C222" s="1001"/>
      <c r="D222" s="1001"/>
      <c r="E222" s="1001"/>
      <c r="F222" s="1001"/>
      <c r="G222" s="1001"/>
      <c r="H222" s="1001"/>
      <c r="I222" s="1020"/>
      <c r="J222" s="1021"/>
      <c r="K222" s="1021"/>
      <c r="L222" s="1023"/>
      <c r="M222" s="1024"/>
      <c r="O222" s="1" t="n">
        <f aca="false">+O221+1</f>
        <v>220</v>
      </c>
      <c r="P222" s="978" t="str">
        <f aca="false">IFERROR(VLOOKUP(O221,X:AF,9,FALSE()),"")</f>
        <v/>
      </c>
      <c r="Q222" s="978" t="str">
        <f aca="false">IFERROR(VLOOKUP(O222,Y:AG,9,FALSE()),"")</f>
        <v/>
      </c>
      <c r="R222" s="978" t="str">
        <f aca="false">IFERROR(VLOOKUP(O222,Z:AH,9,FALSE()),"")</f>
        <v/>
      </c>
      <c r="S222" s="978" t="str">
        <f aca="false">IFERROR(VLOOKUP($O222,AA:AI,9,FALSE()),"")</f>
        <v/>
      </c>
      <c r="T222" s="978" t="str">
        <f aca="false">IFERROR(VLOOKUP($O222,AB:AJ,9,FALSE()),"")</f>
        <v/>
      </c>
      <c r="U222" s="978" t="str">
        <f aca="false">IFERROR(VLOOKUP($O222,AC:AK,9,FALSE()),"")</f>
        <v/>
      </c>
      <c r="V222" s="978" t="str">
        <f aca="false">IFERROR(VLOOKUP($O222,AD:AL,9,FALSE()),"")</f>
        <v/>
      </c>
      <c r="X222" s="1" t="str">
        <f aca="false">IF(AF222&lt;&gt;"",MAX(X$3:X221)+1,"")</f>
        <v/>
      </c>
      <c r="Y222" s="1" t="str">
        <f aca="false">IF(AG222&lt;&gt;"",MAX(Y$3:Y221)+1,"")</f>
        <v/>
      </c>
      <c r="Z222" s="1" t="str">
        <f aca="false">IF(AH222&lt;&gt;"",MAX(Z$3:Z221)+1,"")</f>
        <v/>
      </c>
      <c r="AA222" s="1" t="str">
        <f aca="false">IF(AI222&lt;&gt;"",MAX(AA$3:AA221)+1,"")</f>
        <v/>
      </c>
      <c r="AB222" s="1" t="str">
        <f aca="false">IF(AJ222&lt;&gt;"",MAX(AB$3:AB221)+1,"")</f>
        <v/>
      </c>
      <c r="AC222" s="1" t="str">
        <f aca="false">IF(AK222&lt;&gt;"",MAX(AC$3:AC221)+1,"")</f>
        <v/>
      </c>
      <c r="AD222" s="1" t="str">
        <f aca="false">IF(AL222&lt;&gt;"",MAX(AD$3:AD221)+1,"")</f>
        <v/>
      </c>
      <c r="AF222" s="1" t="str">
        <f aca="false">IF(B222="","",IF(COUNTIF(AF$3:$AI221,B222)=0,B222,""))</f>
        <v/>
      </c>
      <c r="AG222" s="1" t="str">
        <f aca="false">IF(C222&lt;&gt;"",IF(B222="","",IF($B222='Determinazione classe'!$D$57,IF(COUNTIF(AG$3:$AG221,$C222)=0,$C222,""),"")),"")</f>
        <v/>
      </c>
      <c r="AH222" s="1" t="str">
        <f aca="false">IF(D222&lt;&gt;"",IF(B222="","",IF(AND($B222='Determinazione classe'!$D$57,$C222='Determinazione classe'!$D$58),IF(COUNTIF(AH$3:AH221,$D222)=0,$D222,""),"")),"")</f>
        <v/>
      </c>
      <c r="AI222" s="1" t="str">
        <f aca="false">IF(E222&lt;&gt;"",IF(B222="","",IF(AND($B222='Determinazione classe'!$D$57,$C222='Determinazione classe'!$D$58,$D222='Determinazione classe'!$D$59),IF(COUNTIF(AI$3:AI221,$E222)=0,$E222,""),"")),"")</f>
        <v/>
      </c>
      <c r="AJ222" s="1" t="str">
        <f aca="false">IF(F222&lt;&gt;"",IF(B222="","",IF(AND($B222='Determinazione classe'!$D$57,$C222='Determinazione classe'!$D$58,$D222='Determinazione classe'!$D$59,$E222='Determinazione classe'!$D$60),IF(COUNTIF(AJ$3:AJ221,$F222)=0,$F222,""),"")),"")</f>
        <v/>
      </c>
      <c r="AK222" s="1" t="str">
        <f aca="false">IF(G222&lt;&gt;"",IF(B222="","",IF(AND($B222='Determinazione classe'!$D$57,$C222='Determinazione classe'!$D$58,$D222='Determinazione classe'!$D$59,$E222='Determinazione classe'!$D$60,$F222='Determinazione classe'!$D$61),IF(COUNTIF(AK$3:AK221,$G222)=0,$G222,""),"")),"")</f>
        <v/>
      </c>
      <c r="AL222" s="1" t="str">
        <f aca="false">IF(H222&lt;&gt;"",IF(B222="","",IF(AND($B222='Determinazione classe'!$D$57,$C222='Determinazione classe'!$D$58,$D222='Determinazione classe'!$D$59,$E222='Determinazione classe'!$D$60,$F222='Determinazione classe'!$D$61,$G222='Determinazione classe'!$D$62),IF(COUNTIF(AL$3:AL221,$H222)=0,$H222,""),"")),"")</f>
        <v/>
      </c>
      <c r="AR222" s="1" t="n">
        <f aca="false">+AR221+1</f>
        <v>220</v>
      </c>
      <c r="AS222" s="978" t="str">
        <f aca="false">IFERROR(VLOOKUP(AR222,BC:BK,9,FALSE()),"")</f>
        <v/>
      </c>
      <c r="AT222" s="978" t="str">
        <f aca="false">IFERROR(VLOOKUP($O222,BD:BL,9,FALSE()),"")</f>
        <v/>
      </c>
      <c r="AU222" s="978" t="str">
        <f aca="false">IFERROR(VLOOKUP($O222,BE:BM,9,FALSE()),"")</f>
        <v/>
      </c>
      <c r="AV222" s="978" t="str">
        <f aca="false">IFERROR(VLOOKUP($O222,BF:BN,9,FALSE()),"")</f>
        <v/>
      </c>
      <c r="AW222" s="978" t="str">
        <f aca="false">IFERROR(VLOOKUP($O222,BG:BO,9,FALSE()),"")</f>
        <v/>
      </c>
      <c r="AX222" s="978" t="str">
        <f aca="false">IFERROR(VLOOKUP($O222,BH:BP,9,FALSE()),"")</f>
        <v/>
      </c>
      <c r="AY222" s="978" t="str">
        <f aca="false">IFERROR(VLOOKUP($O222,BI:BQ,9,FALSE()),"")</f>
        <v/>
      </c>
      <c r="BC222" s="1" t="str">
        <f aca="false">IF(BK222&lt;&gt;"",MAX(BC$3:BC221)+1,"")</f>
        <v/>
      </c>
      <c r="BD222" s="1" t="str">
        <f aca="false">IF(BL222&lt;&gt;"",MAX(BD$3:BD221)+1,"")</f>
        <v/>
      </c>
      <c r="BE222" s="1" t="str">
        <f aca="false">IF(BM222&lt;&gt;"",MAX(BE$3:BE221)+1,"")</f>
        <v/>
      </c>
      <c r="BF222" s="1" t="str">
        <f aca="false">IF(BN222&lt;&gt;"",MAX(BF$3:BF221)+1,"")</f>
        <v/>
      </c>
      <c r="BG222" s="1" t="str">
        <f aca="false">IF(BO222&lt;&gt;"",MAX(BG$3:BG221)+1,"")</f>
        <v/>
      </c>
      <c r="BH222" s="1" t="str">
        <f aca="false">IF(BP222&lt;&gt;"",MAX(BH$3:BH221)+1,"")</f>
        <v/>
      </c>
      <c r="BI222" s="1" t="str">
        <f aca="false">IF(BQ222&lt;&gt;"",MAX(BI$3:BI221)+1,"")</f>
        <v/>
      </c>
      <c r="BK222" s="1" t="str">
        <f aca="false">IF(B222&lt;&gt;"",IF(COUNTIF(BK$3:BK221,B222)&gt;0,"",B222),"")</f>
        <v/>
      </c>
      <c r="BL222" s="1" t="str">
        <f aca="false">IF(C222&lt;&gt;"",IF(COUNTIF(BL$3:BL221,C222)&gt;0,"",C222),"")</f>
        <v/>
      </c>
      <c r="BM222" s="1" t="str">
        <f aca="false">IF(D222&lt;&gt;"",IF(COUNTIF(BM$3:BM221,D222)&gt;0,"",D222),"")</f>
        <v/>
      </c>
      <c r="BN222" s="1" t="str">
        <f aca="false">IF(E222&lt;&gt;"",IF(COUNTIF(BN$3:BN221,E222)&gt;0,"",E222),"")</f>
        <v/>
      </c>
      <c r="BO222" s="1" t="str">
        <f aca="false">IF(F222&lt;&gt;"",IF(COUNTIF(BO$3:BO221,F222)&gt;0,"",F222),"")</f>
        <v/>
      </c>
      <c r="BP222" s="1" t="str">
        <f aca="false">IF(G222&lt;&gt;"",IF(COUNTIF(BP$3:BP221,G222)&gt;0,"",G222),"")</f>
        <v/>
      </c>
      <c r="BQ222" s="1" t="str">
        <f aca="false">IF(H222&lt;&gt;"",IF(COUNTIF(BQ$3:BQ221,H222)&gt;0,"",H222),"")</f>
        <v/>
      </c>
    </row>
    <row r="223" customFormat="false" ht="12.75" hidden="false" customHeight="false" outlineLevel="0" collapsed="false">
      <c r="A223" s="1017" t="str">
        <f aca="false">CONCATENATE(B223,C223,D223,E223,F223,G223,H223)</f>
        <v/>
      </c>
      <c r="B223" s="1001"/>
      <c r="C223" s="1001"/>
      <c r="D223" s="1001"/>
      <c r="E223" s="1001"/>
      <c r="F223" s="1001"/>
      <c r="G223" s="1001"/>
      <c r="H223" s="1001"/>
      <c r="I223" s="1020"/>
      <c r="J223" s="1021"/>
      <c r="K223" s="1021"/>
      <c r="L223" s="1023"/>
      <c r="M223" s="1024"/>
      <c r="O223" s="1" t="n">
        <f aca="false">+O222+1</f>
        <v>221</v>
      </c>
      <c r="P223" s="978" t="str">
        <f aca="false">IFERROR(VLOOKUP(O222,X:AF,9,FALSE()),"")</f>
        <v/>
      </c>
      <c r="Q223" s="978" t="str">
        <f aca="false">IFERROR(VLOOKUP(O223,Y:AG,9,FALSE()),"")</f>
        <v/>
      </c>
      <c r="R223" s="978" t="str">
        <f aca="false">IFERROR(VLOOKUP(O223,Z:AH,9,FALSE()),"")</f>
        <v/>
      </c>
      <c r="S223" s="978" t="str">
        <f aca="false">IFERROR(VLOOKUP($O223,AA:AI,9,FALSE()),"")</f>
        <v/>
      </c>
      <c r="T223" s="978" t="str">
        <f aca="false">IFERROR(VLOOKUP($O223,AB:AJ,9,FALSE()),"")</f>
        <v/>
      </c>
      <c r="U223" s="978" t="str">
        <f aca="false">IFERROR(VLOOKUP($O223,AC:AK,9,FALSE()),"")</f>
        <v/>
      </c>
      <c r="V223" s="978" t="str">
        <f aca="false">IFERROR(VLOOKUP($O223,AD:AL,9,FALSE()),"")</f>
        <v/>
      </c>
      <c r="X223" s="1" t="str">
        <f aca="false">IF(AF223&lt;&gt;"",MAX(X$3:X222)+1,"")</f>
        <v/>
      </c>
      <c r="Y223" s="1" t="str">
        <f aca="false">IF(AG223&lt;&gt;"",MAX(Y$3:Y222)+1,"")</f>
        <v/>
      </c>
      <c r="Z223" s="1" t="str">
        <f aca="false">IF(AH223&lt;&gt;"",MAX(Z$3:Z222)+1,"")</f>
        <v/>
      </c>
      <c r="AA223" s="1" t="str">
        <f aca="false">IF(AI223&lt;&gt;"",MAX(AA$3:AA222)+1,"")</f>
        <v/>
      </c>
      <c r="AB223" s="1" t="str">
        <f aca="false">IF(AJ223&lt;&gt;"",MAX(AB$3:AB222)+1,"")</f>
        <v/>
      </c>
      <c r="AC223" s="1" t="str">
        <f aca="false">IF(AK223&lt;&gt;"",MAX(AC$3:AC222)+1,"")</f>
        <v/>
      </c>
      <c r="AD223" s="1" t="str">
        <f aca="false">IF(AL223&lt;&gt;"",MAX(AD$3:AD222)+1,"")</f>
        <v/>
      </c>
      <c r="AF223" s="1" t="str">
        <f aca="false">IF(B223="","",IF(COUNTIF(AF$3:$AI222,B223)=0,B223,""))</f>
        <v/>
      </c>
      <c r="AG223" s="1" t="str">
        <f aca="false">IF(C223&lt;&gt;"",IF(B223="","",IF($B223='Determinazione classe'!$D$57,IF(COUNTIF(AG$3:$AG222,$C223)=0,$C223,""),"")),"")</f>
        <v/>
      </c>
      <c r="AH223" s="1" t="str">
        <f aca="false">IF(D223&lt;&gt;"",IF(B223="","",IF(AND($B223='Determinazione classe'!$D$57,$C223='Determinazione classe'!$D$58),IF(COUNTIF(AH$3:AH222,$D223)=0,$D223,""),"")),"")</f>
        <v/>
      </c>
      <c r="AI223" s="1" t="str">
        <f aca="false">IF(E223&lt;&gt;"",IF(B223="","",IF(AND($B223='Determinazione classe'!$D$57,$C223='Determinazione classe'!$D$58,$D223='Determinazione classe'!$D$59),IF(COUNTIF(AI$3:AI222,$E223)=0,$E223,""),"")),"")</f>
        <v/>
      </c>
      <c r="AJ223" s="1" t="str">
        <f aca="false">IF(F223&lt;&gt;"",IF(B223="","",IF(AND($B223='Determinazione classe'!$D$57,$C223='Determinazione classe'!$D$58,$D223='Determinazione classe'!$D$59,$E223='Determinazione classe'!$D$60),IF(COUNTIF(AJ$3:AJ222,$F223)=0,$F223,""),"")),"")</f>
        <v/>
      </c>
      <c r="AK223" s="1" t="str">
        <f aca="false">IF(G223&lt;&gt;"",IF(B223="","",IF(AND($B223='Determinazione classe'!$D$57,$C223='Determinazione classe'!$D$58,$D223='Determinazione classe'!$D$59,$E223='Determinazione classe'!$D$60,$F223='Determinazione classe'!$D$61),IF(COUNTIF(AK$3:AK222,$G223)=0,$G223,""),"")),"")</f>
        <v/>
      </c>
      <c r="AL223" s="1" t="str">
        <f aca="false">IF(H223&lt;&gt;"",IF(B223="","",IF(AND($B223='Determinazione classe'!$D$57,$C223='Determinazione classe'!$D$58,$D223='Determinazione classe'!$D$59,$E223='Determinazione classe'!$D$60,$F223='Determinazione classe'!$D$61,$G223='Determinazione classe'!$D$62),IF(COUNTIF(AL$3:AL222,$H223)=0,$H223,""),"")),"")</f>
        <v/>
      </c>
      <c r="AR223" s="1" t="n">
        <f aca="false">+AR222+1</f>
        <v>221</v>
      </c>
      <c r="AS223" s="978" t="str">
        <f aca="false">IFERROR(VLOOKUP(AR223,BC:BK,9,FALSE()),"")</f>
        <v/>
      </c>
      <c r="AT223" s="978" t="str">
        <f aca="false">IFERROR(VLOOKUP($O223,BD:BL,9,FALSE()),"")</f>
        <v/>
      </c>
      <c r="AU223" s="978" t="str">
        <f aca="false">IFERROR(VLOOKUP($O223,BE:BM,9,FALSE()),"")</f>
        <v/>
      </c>
      <c r="AV223" s="978" t="str">
        <f aca="false">IFERROR(VLOOKUP($O223,BF:BN,9,FALSE()),"")</f>
        <v/>
      </c>
      <c r="AW223" s="978" t="str">
        <f aca="false">IFERROR(VLOOKUP($O223,BG:BO,9,FALSE()),"")</f>
        <v/>
      </c>
      <c r="AX223" s="978" t="str">
        <f aca="false">IFERROR(VLOOKUP($O223,BH:BP,9,FALSE()),"")</f>
        <v/>
      </c>
      <c r="AY223" s="978" t="str">
        <f aca="false">IFERROR(VLOOKUP($O223,BI:BQ,9,FALSE()),"")</f>
        <v/>
      </c>
      <c r="BC223" s="1" t="str">
        <f aca="false">IF(BK223&lt;&gt;"",MAX(BC$3:BC222)+1,"")</f>
        <v/>
      </c>
      <c r="BD223" s="1" t="str">
        <f aca="false">IF(BL223&lt;&gt;"",MAX(BD$3:BD222)+1,"")</f>
        <v/>
      </c>
      <c r="BE223" s="1" t="str">
        <f aca="false">IF(BM223&lt;&gt;"",MAX(BE$3:BE222)+1,"")</f>
        <v/>
      </c>
      <c r="BF223" s="1" t="str">
        <f aca="false">IF(BN223&lt;&gt;"",MAX(BF$3:BF222)+1,"")</f>
        <v/>
      </c>
      <c r="BG223" s="1" t="str">
        <f aca="false">IF(BO223&lt;&gt;"",MAX(BG$3:BG222)+1,"")</f>
        <v/>
      </c>
      <c r="BH223" s="1" t="str">
        <f aca="false">IF(BP223&lt;&gt;"",MAX(BH$3:BH222)+1,"")</f>
        <v/>
      </c>
      <c r="BI223" s="1" t="str">
        <f aca="false">IF(BQ223&lt;&gt;"",MAX(BI$3:BI222)+1,"")</f>
        <v/>
      </c>
      <c r="BK223" s="1" t="str">
        <f aca="false">IF(B223&lt;&gt;"",IF(COUNTIF(BK$3:BK222,B223)&gt;0,"",B223),"")</f>
        <v/>
      </c>
      <c r="BL223" s="1" t="str">
        <f aca="false">IF(C223&lt;&gt;"",IF(COUNTIF(BL$3:BL222,C223)&gt;0,"",C223),"")</f>
        <v/>
      </c>
      <c r="BM223" s="1" t="str">
        <f aca="false">IF(D223&lt;&gt;"",IF(COUNTIF(BM$3:BM222,D223)&gt;0,"",D223),"")</f>
        <v/>
      </c>
      <c r="BN223" s="1" t="str">
        <f aca="false">IF(E223&lt;&gt;"",IF(COUNTIF(BN$3:BN222,E223)&gt;0,"",E223),"")</f>
        <v/>
      </c>
      <c r="BO223" s="1" t="str">
        <f aca="false">IF(F223&lt;&gt;"",IF(COUNTIF(BO$3:BO222,F223)&gt;0,"",F223),"")</f>
        <v/>
      </c>
      <c r="BP223" s="1" t="str">
        <f aca="false">IF(G223&lt;&gt;"",IF(COUNTIF(BP$3:BP222,G223)&gt;0,"",G223),"")</f>
        <v/>
      </c>
      <c r="BQ223" s="1" t="str">
        <f aca="false">IF(H223&lt;&gt;"",IF(COUNTIF(BQ$3:BQ222,H223)&gt;0,"",H223),"")</f>
        <v/>
      </c>
    </row>
    <row r="224" customFormat="false" ht="12.75" hidden="false" customHeight="false" outlineLevel="0" collapsed="false">
      <c r="A224" s="1017" t="str">
        <f aca="false">CONCATENATE(B224,C224,D224,E224,F224,G224,H224)</f>
        <v/>
      </c>
      <c r="B224" s="1001"/>
      <c r="C224" s="1001"/>
      <c r="D224" s="1001"/>
      <c r="E224" s="1001"/>
      <c r="F224" s="1001"/>
      <c r="G224" s="1001"/>
      <c r="H224" s="1001"/>
      <c r="I224" s="1020"/>
      <c r="J224" s="1021"/>
      <c r="K224" s="1021"/>
      <c r="L224" s="1023"/>
      <c r="M224" s="1024"/>
      <c r="O224" s="1" t="n">
        <f aca="false">+O223+1</f>
        <v>222</v>
      </c>
      <c r="P224" s="978" t="str">
        <f aca="false">IFERROR(VLOOKUP(O223,X:AF,9,FALSE()),"")</f>
        <v/>
      </c>
      <c r="Q224" s="978" t="str">
        <f aca="false">IFERROR(VLOOKUP(O224,Y:AG,9,FALSE()),"")</f>
        <v/>
      </c>
      <c r="R224" s="978" t="str">
        <f aca="false">IFERROR(VLOOKUP(O224,Z:AH,9,FALSE()),"")</f>
        <v/>
      </c>
      <c r="S224" s="978" t="str">
        <f aca="false">IFERROR(VLOOKUP($O224,AA:AI,9,FALSE()),"")</f>
        <v/>
      </c>
      <c r="T224" s="978" t="str">
        <f aca="false">IFERROR(VLOOKUP($O224,AB:AJ,9,FALSE()),"")</f>
        <v/>
      </c>
      <c r="U224" s="978" t="str">
        <f aca="false">IFERROR(VLOOKUP($O224,AC:AK,9,FALSE()),"")</f>
        <v/>
      </c>
      <c r="V224" s="978" t="str">
        <f aca="false">IFERROR(VLOOKUP($O224,AD:AL,9,FALSE()),"")</f>
        <v/>
      </c>
      <c r="X224" s="1" t="str">
        <f aca="false">IF(AF224&lt;&gt;"",MAX(X$3:X223)+1,"")</f>
        <v/>
      </c>
      <c r="Y224" s="1" t="str">
        <f aca="false">IF(AG224&lt;&gt;"",MAX(Y$3:Y223)+1,"")</f>
        <v/>
      </c>
      <c r="Z224" s="1" t="str">
        <f aca="false">IF(AH224&lt;&gt;"",MAX(Z$3:Z223)+1,"")</f>
        <v/>
      </c>
      <c r="AA224" s="1" t="str">
        <f aca="false">IF(AI224&lt;&gt;"",MAX(AA$3:AA223)+1,"")</f>
        <v/>
      </c>
      <c r="AB224" s="1" t="str">
        <f aca="false">IF(AJ224&lt;&gt;"",MAX(AB$3:AB223)+1,"")</f>
        <v/>
      </c>
      <c r="AC224" s="1" t="str">
        <f aca="false">IF(AK224&lt;&gt;"",MAX(AC$3:AC223)+1,"")</f>
        <v/>
      </c>
      <c r="AD224" s="1" t="str">
        <f aca="false">IF(AL224&lt;&gt;"",MAX(AD$3:AD223)+1,"")</f>
        <v/>
      </c>
      <c r="AF224" s="1" t="str">
        <f aca="false">IF(B224="","",IF(COUNTIF(AF$3:$AI223,B224)=0,B224,""))</f>
        <v/>
      </c>
      <c r="AG224" s="1" t="str">
        <f aca="false">IF(C224&lt;&gt;"",IF(B224="","",IF($B224='Determinazione classe'!$D$57,IF(COUNTIF(AG$3:$AG223,$C224)=0,$C224,""),"")),"")</f>
        <v/>
      </c>
      <c r="AH224" s="1" t="str">
        <f aca="false">IF(D224&lt;&gt;"",IF(B224="","",IF(AND($B224='Determinazione classe'!$D$57,$C224='Determinazione classe'!$D$58),IF(COUNTIF(AH$3:AH223,$D224)=0,$D224,""),"")),"")</f>
        <v/>
      </c>
      <c r="AI224" s="1" t="str">
        <f aca="false">IF(E224&lt;&gt;"",IF(B224="","",IF(AND($B224='Determinazione classe'!$D$57,$C224='Determinazione classe'!$D$58,$D224='Determinazione classe'!$D$59),IF(COUNTIF(AI$3:AI223,$E224)=0,$E224,""),"")),"")</f>
        <v/>
      </c>
      <c r="AJ224" s="1" t="str">
        <f aca="false">IF(F224&lt;&gt;"",IF(B224="","",IF(AND($B224='Determinazione classe'!$D$57,$C224='Determinazione classe'!$D$58,$D224='Determinazione classe'!$D$59,$E224='Determinazione classe'!$D$60),IF(COUNTIF(AJ$3:AJ223,$F224)=0,$F224,""),"")),"")</f>
        <v/>
      </c>
      <c r="AK224" s="1" t="str">
        <f aca="false">IF(G224&lt;&gt;"",IF(B224="","",IF(AND($B224='Determinazione classe'!$D$57,$C224='Determinazione classe'!$D$58,$D224='Determinazione classe'!$D$59,$E224='Determinazione classe'!$D$60,$F224='Determinazione classe'!$D$61),IF(COUNTIF(AK$3:AK223,$G224)=0,$G224,""),"")),"")</f>
        <v/>
      </c>
      <c r="AL224" s="1" t="str">
        <f aca="false">IF(H224&lt;&gt;"",IF(B224="","",IF(AND($B224='Determinazione classe'!$D$57,$C224='Determinazione classe'!$D$58,$D224='Determinazione classe'!$D$59,$E224='Determinazione classe'!$D$60,$F224='Determinazione classe'!$D$61,$G224='Determinazione classe'!$D$62),IF(COUNTIF(AL$3:AL223,$H224)=0,$H224,""),"")),"")</f>
        <v/>
      </c>
      <c r="AR224" s="1" t="n">
        <f aca="false">+AR223+1</f>
        <v>222</v>
      </c>
      <c r="AS224" s="978" t="str">
        <f aca="false">IFERROR(VLOOKUP(AR224,BC:BK,9,FALSE()),"")</f>
        <v/>
      </c>
      <c r="AT224" s="978" t="str">
        <f aca="false">IFERROR(VLOOKUP($O224,BD:BL,9,FALSE()),"")</f>
        <v/>
      </c>
      <c r="AU224" s="978" t="str">
        <f aca="false">IFERROR(VLOOKUP($O224,BE:BM,9,FALSE()),"")</f>
        <v/>
      </c>
      <c r="AV224" s="978" t="str">
        <f aca="false">IFERROR(VLOOKUP($O224,BF:BN,9,FALSE()),"")</f>
        <v/>
      </c>
      <c r="AW224" s="978" t="str">
        <f aca="false">IFERROR(VLOOKUP($O224,BG:BO,9,FALSE()),"")</f>
        <v/>
      </c>
      <c r="AX224" s="978" t="str">
        <f aca="false">IFERROR(VLOOKUP($O224,BH:BP,9,FALSE()),"")</f>
        <v/>
      </c>
      <c r="AY224" s="978" t="str">
        <f aca="false">IFERROR(VLOOKUP($O224,BI:BQ,9,FALSE()),"")</f>
        <v/>
      </c>
      <c r="BC224" s="1" t="str">
        <f aca="false">IF(BK224&lt;&gt;"",MAX(BC$3:BC223)+1,"")</f>
        <v/>
      </c>
      <c r="BD224" s="1" t="str">
        <f aca="false">IF(BL224&lt;&gt;"",MAX(BD$3:BD223)+1,"")</f>
        <v/>
      </c>
      <c r="BE224" s="1" t="str">
        <f aca="false">IF(BM224&lt;&gt;"",MAX(BE$3:BE223)+1,"")</f>
        <v/>
      </c>
      <c r="BF224" s="1" t="str">
        <f aca="false">IF(BN224&lt;&gt;"",MAX(BF$3:BF223)+1,"")</f>
        <v/>
      </c>
      <c r="BG224" s="1" t="str">
        <f aca="false">IF(BO224&lt;&gt;"",MAX(BG$3:BG223)+1,"")</f>
        <v/>
      </c>
      <c r="BH224" s="1" t="str">
        <f aca="false">IF(BP224&lt;&gt;"",MAX(BH$3:BH223)+1,"")</f>
        <v/>
      </c>
      <c r="BI224" s="1" t="str">
        <f aca="false">IF(BQ224&lt;&gt;"",MAX(BI$3:BI223)+1,"")</f>
        <v/>
      </c>
      <c r="BK224" s="1" t="str">
        <f aca="false">IF(B224&lt;&gt;"",IF(COUNTIF(BK$3:BK223,B224)&gt;0,"",B224),"")</f>
        <v/>
      </c>
      <c r="BL224" s="1" t="str">
        <f aca="false">IF(C224&lt;&gt;"",IF(COUNTIF(BL$3:BL223,C224)&gt;0,"",C224),"")</f>
        <v/>
      </c>
      <c r="BM224" s="1" t="str">
        <f aca="false">IF(D224&lt;&gt;"",IF(COUNTIF(BM$3:BM223,D224)&gt;0,"",D224),"")</f>
        <v/>
      </c>
      <c r="BN224" s="1" t="str">
        <f aca="false">IF(E224&lt;&gt;"",IF(COUNTIF(BN$3:BN223,E224)&gt;0,"",E224),"")</f>
        <v/>
      </c>
      <c r="BO224" s="1" t="str">
        <f aca="false">IF(F224&lt;&gt;"",IF(COUNTIF(BO$3:BO223,F224)&gt;0,"",F224),"")</f>
        <v/>
      </c>
      <c r="BP224" s="1" t="str">
        <f aca="false">IF(G224&lt;&gt;"",IF(COUNTIF(BP$3:BP223,G224)&gt;0,"",G224),"")</f>
        <v/>
      </c>
      <c r="BQ224" s="1" t="str">
        <f aca="false">IF(H224&lt;&gt;"",IF(COUNTIF(BQ$3:BQ223,H224)&gt;0,"",H224),"")</f>
        <v/>
      </c>
    </row>
    <row r="225" customFormat="false" ht="12.75" hidden="false" customHeight="false" outlineLevel="0" collapsed="false">
      <c r="A225" s="1017" t="str">
        <f aca="false">CONCATENATE(B225,C225,D225,E225,F225,G225,H225)</f>
        <v/>
      </c>
      <c r="B225" s="1001"/>
      <c r="C225" s="1001"/>
      <c r="D225" s="1001"/>
      <c r="E225" s="1001"/>
      <c r="F225" s="1001"/>
      <c r="G225" s="1001"/>
      <c r="H225" s="1001"/>
      <c r="I225" s="1020"/>
      <c r="J225" s="1021"/>
      <c r="K225" s="1021"/>
      <c r="L225" s="1023"/>
      <c r="M225" s="1024"/>
      <c r="O225" s="1" t="n">
        <f aca="false">+O224+1</f>
        <v>223</v>
      </c>
      <c r="P225" s="978" t="str">
        <f aca="false">IFERROR(VLOOKUP(O224,X:AF,9,FALSE()),"")</f>
        <v/>
      </c>
      <c r="Q225" s="978" t="str">
        <f aca="false">IFERROR(VLOOKUP(O225,Y:AG,9,FALSE()),"")</f>
        <v/>
      </c>
      <c r="R225" s="978" t="str">
        <f aca="false">IFERROR(VLOOKUP(O225,Z:AH,9,FALSE()),"")</f>
        <v/>
      </c>
      <c r="S225" s="978" t="str">
        <f aca="false">IFERROR(VLOOKUP($O225,AA:AI,9,FALSE()),"")</f>
        <v/>
      </c>
      <c r="T225" s="978" t="str">
        <f aca="false">IFERROR(VLOOKUP($O225,AB:AJ,9,FALSE()),"")</f>
        <v/>
      </c>
      <c r="U225" s="978" t="str">
        <f aca="false">IFERROR(VLOOKUP($O225,AC:AK,9,FALSE()),"")</f>
        <v/>
      </c>
      <c r="V225" s="978" t="str">
        <f aca="false">IFERROR(VLOOKUP($O225,AD:AL,9,FALSE()),"")</f>
        <v/>
      </c>
      <c r="X225" s="1" t="str">
        <f aca="false">IF(AF225&lt;&gt;"",MAX(X$3:X224)+1,"")</f>
        <v/>
      </c>
      <c r="Y225" s="1" t="str">
        <f aca="false">IF(AG225&lt;&gt;"",MAX(Y$3:Y224)+1,"")</f>
        <v/>
      </c>
      <c r="Z225" s="1" t="str">
        <f aca="false">IF(AH225&lt;&gt;"",MAX(Z$3:Z224)+1,"")</f>
        <v/>
      </c>
      <c r="AA225" s="1" t="str">
        <f aca="false">IF(AI225&lt;&gt;"",MAX(AA$3:AA224)+1,"")</f>
        <v/>
      </c>
      <c r="AB225" s="1" t="str">
        <f aca="false">IF(AJ225&lt;&gt;"",MAX(AB$3:AB224)+1,"")</f>
        <v/>
      </c>
      <c r="AC225" s="1" t="str">
        <f aca="false">IF(AK225&lt;&gt;"",MAX(AC$3:AC224)+1,"")</f>
        <v/>
      </c>
      <c r="AD225" s="1" t="str">
        <f aca="false">IF(AL225&lt;&gt;"",MAX(AD$3:AD224)+1,"")</f>
        <v/>
      </c>
      <c r="AF225" s="1" t="str">
        <f aca="false">IF(B225="","",IF(COUNTIF(AF$3:$AI224,B225)=0,B225,""))</f>
        <v/>
      </c>
      <c r="AG225" s="1" t="str">
        <f aca="false">IF(C225&lt;&gt;"",IF(B225="","",IF($B225='Determinazione classe'!$D$57,IF(COUNTIF(AG$3:$AG224,$C225)=0,$C225,""),"")),"")</f>
        <v/>
      </c>
      <c r="AH225" s="1" t="str">
        <f aca="false">IF(D225&lt;&gt;"",IF(B225="","",IF(AND($B225='Determinazione classe'!$D$57,$C225='Determinazione classe'!$D$58),IF(COUNTIF(AH$3:AH224,$D225)=0,$D225,""),"")),"")</f>
        <v/>
      </c>
      <c r="AI225" s="1" t="str">
        <f aca="false">IF(E225&lt;&gt;"",IF(B225="","",IF(AND($B225='Determinazione classe'!$D$57,$C225='Determinazione classe'!$D$58,$D225='Determinazione classe'!$D$59),IF(COUNTIF(AI$3:AI224,$E225)=0,$E225,""),"")),"")</f>
        <v/>
      </c>
      <c r="AJ225" s="1" t="str">
        <f aca="false">IF(F225&lt;&gt;"",IF(B225="","",IF(AND($B225='Determinazione classe'!$D$57,$C225='Determinazione classe'!$D$58,$D225='Determinazione classe'!$D$59,$E225='Determinazione classe'!$D$60),IF(COUNTIF(AJ$3:AJ224,$F225)=0,$F225,""),"")),"")</f>
        <v/>
      </c>
      <c r="AK225" s="1" t="str">
        <f aca="false">IF(G225&lt;&gt;"",IF(B225="","",IF(AND($B225='Determinazione classe'!$D$57,$C225='Determinazione classe'!$D$58,$D225='Determinazione classe'!$D$59,$E225='Determinazione classe'!$D$60,$F225='Determinazione classe'!$D$61),IF(COUNTIF(AK$3:AK224,$G225)=0,$G225,""),"")),"")</f>
        <v/>
      </c>
      <c r="AL225" s="1" t="str">
        <f aca="false">IF(H225&lt;&gt;"",IF(B225="","",IF(AND($B225='Determinazione classe'!$D$57,$C225='Determinazione classe'!$D$58,$D225='Determinazione classe'!$D$59,$E225='Determinazione classe'!$D$60,$F225='Determinazione classe'!$D$61,$G225='Determinazione classe'!$D$62),IF(COUNTIF(AL$3:AL224,$H225)=0,$H225,""),"")),"")</f>
        <v/>
      </c>
      <c r="AR225" s="1" t="n">
        <f aca="false">+AR224+1</f>
        <v>223</v>
      </c>
      <c r="AS225" s="978" t="str">
        <f aca="false">IFERROR(VLOOKUP(AR225,BC:BK,9,FALSE()),"")</f>
        <v/>
      </c>
      <c r="AT225" s="978" t="str">
        <f aca="false">IFERROR(VLOOKUP($O225,BD:BL,9,FALSE()),"")</f>
        <v/>
      </c>
      <c r="AU225" s="978" t="str">
        <f aca="false">IFERROR(VLOOKUP($O225,BE:BM,9,FALSE()),"")</f>
        <v/>
      </c>
      <c r="AV225" s="978" t="str">
        <f aca="false">IFERROR(VLOOKUP($O225,BF:BN,9,FALSE()),"")</f>
        <v/>
      </c>
      <c r="AW225" s="978" t="str">
        <f aca="false">IFERROR(VLOOKUP($O225,BG:BO,9,FALSE()),"")</f>
        <v/>
      </c>
      <c r="AX225" s="978" t="str">
        <f aca="false">IFERROR(VLOOKUP($O225,BH:BP,9,FALSE()),"")</f>
        <v/>
      </c>
      <c r="AY225" s="978" t="str">
        <f aca="false">IFERROR(VLOOKUP($O225,BI:BQ,9,FALSE()),"")</f>
        <v/>
      </c>
      <c r="BC225" s="1" t="str">
        <f aca="false">IF(BK225&lt;&gt;"",MAX(BC$3:BC224)+1,"")</f>
        <v/>
      </c>
      <c r="BD225" s="1" t="str">
        <f aca="false">IF(BL225&lt;&gt;"",MAX(BD$3:BD224)+1,"")</f>
        <v/>
      </c>
      <c r="BE225" s="1" t="str">
        <f aca="false">IF(BM225&lt;&gt;"",MAX(BE$3:BE224)+1,"")</f>
        <v/>
      </c>
      <c r="BF225" s="1" t="str">
        <f aca="false">IF(BN225&lt;&gt;"",MAX(BF$3:BF224)+1,"")</f>
        <v/>
      </c>
      <c r="BG225" s="1" t="str">
        <f aca="false">IF(BO225&lt;&gt;"",MAX(BG$3:BG224)+1,"")</f>
        <v/>
      </c>
      <c r="BH225" s="1" t="str">
        <f aca="false">IF(BP225&lt;&gt;"",MAX(BH$3:BH224)+1,"")</f>
        <v/>
      </c>
      <c r="BI225" s="1" t="str">
        <f aca="false">IF(BQ225&lt;&gt;"",MAX(BI$3:BI224)+1,"")</f>
        <v/>
      </c>
      <c r="BK225" s="1" t="str">
        <f aca="false">IF(B225&lt;&gt;"",IF(COUNTIF(BK$3:BK224,B225)&gt;0,"",B225),"")</f>
        <v/>
      </c>
      <c r="BL225" s="1" t="str">
        <f aca="false">IF(C225&lt;&gt;"",IF(COUNTIF(BL$3:BL224,C225)&gt;0,"",C225),"")</f>
        <v/>
      </c>
      <c r="BM225" s="1" t="str">
        <f aca="false">IF(D225&lt;&gt;"",IF(COUNTIF(BM$3:BM224,D225)&gt;0,"",D225),"")</f>
        <v/>
      </c>
      <c r="BN225" s="1" t="str">
        <f aca="false">IF(E225&lt;&gt;"",IF(COUNTIF(BN$3:BN224,E225)&gt;0,"",E225),"")</f>
        <v/>
      </c>
      <c r="BO225" s="1" t="str">
        <f aca="false">IF(F225&lt;&gt;"",IF(COUNTIF(BO$3:BO224,F225)&gt;0,"",F225),"")</f>
        <v/>
      </c>
      <c r="BP225" s="1" t="str">
        <f aca="false">IF(G225&lt;&gt;"",IF(COUNTIF(BP$3:BP224,G225)&gt;0,"",G225),"")</f>
        <v/>
      </c>
      <c r="BQ225" s="1" t="str">
        <f aca="false">IF(H225&lt;&gt;"",IF(COUNTIF(BQ$3:BQ224,H225)&gt;0,"",H225),"")</f>
        <v/>
      </c>
    </row>
    <row r="226" customFormat="false" ht="12.75" hidden="false" customHeight="false" outlineLevel="0" collapsed="false">
      <c r="A226" s="1017" t="str">
        <f aca="false">CONCATENATE(B226,C226,D226,E226,F226,G226,H226)</f>
        <v/>
      </c>
      <c r="B226" s="1001"/>
      <c r="C226" s="1001"/>
      <c r="D226" s="1001"/>
      <c r="E226" s="1001"/>
      <c r="F226" s="1001"/>
      <c r="G226" s="1001"/>
      <c r="H226" s="1001"/>
      <c r="I226" s="1020"/>
      <c r="J226" s="1021"/>
      <c r="K226" s="1021"/>
      <c r="L226" s="1023"/>
      <c r="M226" s="1024"/>
      <c r="O226" s="1" t="n">
        <f aca="false">+O225+1</f>
        <v>224</v>
      </c>
      <c r="P226" s="978" t="str">
        <f aca="false">IFERROR(VLOOKUP(O225,X:AF,9,FALSE()),"")</f>
        <v/>
      </c>
      <c r="Q226" s="978" t="str">
        <f aca="false">IFERROR(VLOOKUP(O226,Y:AG,9,FALSE()),"")</f>
        <v/>
      </c>
      <c r="R226" s="978" t="str">
        <f aca="false">IFERROR(VLOOKUP(O226,Z:AH,9,FALSE()),"")</f>
        <v/>
      </c>
      <c r="S226" s="978" t="str">
        <f aca="false">IFERROR(VLOOKUP($O226,AA:AI,9,FALSE()),"")</f>
        <v/>
      </c>
      <c r="T226" s="978" t="str">
        <f aca="false">IFERROR(VLOOKUP($O226,AB:AJ,9,FALSE()),"")</f>
        <v/>
      </c>
      <c r="U226" s="978" t="str">
        <f aca="false">IFERROR(VLOOKUP($O226,AC:AK,9,FALSE()),"")</f>
        <v/>
      </c>
      <c r="V226" s="978" t="str">
        <f aca="false">IFERROR(VLOOKUP($O226,AD:AL,9,FALSE()),"")</f>
        <v/>
      </c>
      <c r="X226" s="1" t="str">
        <f aca="false">IF(AF226&lt;&gt;"",MAX(X$3:X225)+1,"")</f>
        <v/>
      </c>
      <c r="Y226" s="1" t="str">
        <f aca="false">IF(AG226&lt;&gt;"",MAX(Y$3:Y225)+1,"")</f>
        <v/>
      </c>
      <c r="Z226" s="1" t="str">
        <f aca="false">IF(AH226&lt;&gt;"",MAX(Z$3:Z225)+1,"")</f>
        <v/>
      </c>
      <c r="AA226" s="1" t="str">
        <f aca="false">IF(AI226&lt;&gt;"",MAX(AA$3:AA225)+1,"")</f>
        <v/>
      </c>
      <c r="AB226" s="1" t="str">
        <f aca="false">IF(AJ226&lt;&gt;"",MAX(AB$3:AB225)+1,"")</f>
        <v/>
      </c>
      <c r="AC226" s="1" t="str">
        <f aca="false">IF(AK226&lt;&gt;"",MAX(AC$3:AC225)+1,"")</f>
        <v/>
      </c>
      <c r="AD226" s="1" t="str">
        <f aca="false">IF(AL226&lt;&gt;"",MAX(AD$3:AD225)+1,"")</f>
        <v/>
      </c>
      <c r="AF226" s="1" t="str">
        <f aca="false">IF(B226="","",IF(COUNTIF(AF$3:$AI225,B226)=0,B226,""))</f>
        <v/>
      </c>
      <c r="AG226" s="1" t="str">
        <f aca="false">IF(C226&lt;&gt;"",IF(B226="","",IF($B226='Determinazione classe'!$D$57,IF(COUNTIF(AG$3:$AG225,$C226)=0,$C226,""),"")),"")</f>
        <v/>
      </c>
      <c r="AH226" s="1" t="str">
        <f aca="false">IF(D226&lt;&gt;"",IF(B226="","",IF(AND($B226='Determinazione classe'!$D$57,$C226='Determinazione classe'!$D$58),IF(COUNTIF(AH$3:AH225,$D226)=0,$D226,""),"")),"")</f>
        <v/>
      </c>
      <c r="AI226" s="1" t="str">
        <f aca="false">IF(E226&lt;&gt;"",IF(B226="","",IF(AND($B226='Determinazione classe'!$D$57,$C226='Determinazione classe'!$D$58,$D226='Determinazione classe'!$D$59),IF(COUNTIF(AI$3:AI225,$E226)=0,$E226,""),"")),"")</f>
        <v/>
      </c>
      <c r="AJ226" s="1" t="str">
        <f aca="false">IF(F226&lt;&gt;"",IF(B226="","",IF(AND($B226='Determinazione classe'!$D$57,$C226='Determinazione classe'!$D$58,$D226='Determinazione classe'!$D$59,$E226='Determinazione classe'!$D$60),IF(COUNTIF(AJ$3:AJ225,$F226)=0,$F226,""),"")),"")</f>
        <v/>
      </c>
      <c r="AK226" s="1" t="str">
        <f aca="false">IF(G226&lt;&gt;"",IF(B226="","",IF(AND($B226='Determinazione classe'!$D$57,$C226='Determinazione classe'!$D$58,$D226='Determinazione classe'!$D$59,$E226='Determinazione classe'!$D$60,$F226='Determinazione classe'!$D$61),IF(COUNTIF(AK$3:AK225,$G226)=0,$G226,""),"")),"")</f>
        <v/>
      </c>
      <c r="AL226" s="1" t="str">
        <f aca="false">IF(H226&lt;&gt;"",IF(B226="","",IF(AND($B226='Determinazione classe'!$D$57,$C226='Determinazione classe'!$D$58,$D226='Determinazione classe'!$D$59,$E226='Determinazione classe'!$D$60,$F226='Determinazione classe'!$D$61,$G226='Determinazione classe'!$D$62),IF(COUNTIF(AL$3:AL225,$H226)=0,$H226,""),"")),"")</f>
        <v/>
      </c>
      <c r="AR226" s="1" t="n">
        <f aca="false">+AR225+1</f>
        <v>224</v>
      </c>
      <c r="AS226" s="978" t="str">
        <f aca="false">IFERROR(VLOOKUP(AR226,BC:BK,9,FALSE()),"")</f>
        <v/>
      </c>
      <c r="AT226" s="978" t="str">
        <f aca="false">IFERROR(VLOOKUP($O226,BD:BL,9,FALSE()),"")</f>
        <v/>
      </c>
      <c r="AU226" s="978" t="str">
        <f aca="false">IFERROR(VLOOKUP($O226,BE:BM,9,FALSE()),"")</f>
        <v/>
      </c>
      <c r="AV226" s="978" t="str">
        <f aca="false">IFERROR(VLOOKUP($O226,BF:BN,9,FALSE()),"")</f>
        <v/>
      </c>
      <c r="AW226" s="978" t="str">
        <f aca="false">IFERROR(VLOOKUP($O226,BG:BO,9,FALSE()),"")</f>
        <v/>
      </c>
      <c r="AX226" s="978" t="str">
        <f aca="false">IFERROR(VLOOKUP($O226,BH:BP,9,FALSE()),"")</f>
        <v/>
      </c>
      <c r="AY226" s="978" t="str">
        <f aca="false">IFERROR(VLOOKUP($O226,BI:BQ,9,FALSE()),"")</f>
        <v/>
      </c>
      <c r="BC226" s="1" t="str">
        <f aca="false">IF(BK226&lt;&gt;"",MAX(BC$3:BC225)+1,"")</f>
        <v/>
      </c>
      <c r="BD226" s="1" t="str">
        <f aca="false">IF(BL226&lt;&gt;"",MAX(BD$3:BD225)+1,"")</f>
        <v/>
      </c>
      <c r="BE226" s="1" t="str">
        <f aca="false">IF(BM226&lt;&gt;"",MAX(BE$3:BE225)+1,"")</f>
        <v/>
      </c>
      <c r="BF226" s="1" t="str">
        <f aca="false">IF(BN226&lt;&gt;"",MAX(BF$3:BF225)+1,"")</f>
        <v/>
      </c>
      <c r="BG226" s="1" t="str">
        <f aca="false">IF(BO226&lt;&gt;"",MAX(BG$3:BG225)+1,"")</f>
        <v/>
      </c>
      <c r="BH226" s="1" t="str">
        <f aca="false">IF(BP226&lt;&gt;"",MAX(BH$3:BH225)+1,"")</f>
        <v/>
      </c>
      <c r="BI226" s="1" t="str">
        <f aca="false">IF(BQ226&lt;&gt;"",MAX(BI$3:BI225)+1,"")</f>
        <v/>
      </c>
      <c r="BK226" s="1" t="str">
        <f aca="false">IF(B226&lt;&gt;"",IF(COUNTIF(BK$3:BK225,B226)&gt;0,"",B226),"")</f>
        <v/>
      </c>
      <c r="BL226" s="1" t="str">
        <f aca="false">IF(C226&lt;&gt;"",IF(COUNTIF(BL$3:BL225,C226)&gt;0,"",C226),"")</f>
        <v/>
      </c>
      <c r="BM226" s="1" t="str">
        <f aca="false">IF(D226&lt;&gt;"",IF(COUNTIF(BM$3:BM225,D226)&gt;0,"",D226),"")</f>
        <v/>
      </c>
      <c r="BN226" s="1" t="str">
        <f aca="false">IF(E226&lt;&gt;"",IF(COUNTIF(BN$3:BN225,E226)&gt;0,"",E226),"")</f>
        <v/>
      </c>
      <c r="BO226" s="1" t="str">
        <f aca="false">IF(F226&lt;&gt;"",IF(COUNTIF(BO$3:BO225,F226)&gt;0,"",F226),"")</f>
        <v/>
      </c>
      <c r="BP226" s="1" t="str">
        <f aca="false">IF(G226&lt;&gt;"",IF(COUNTIF(BP$3:BP225,G226)&gt;0,"",G226),"")</f>
        <v/>
      </c>
      <c r="BQ226" s="1" t="str">
        <f aca="false">IF(H226&lt;&gt;"",IF(COUNTIF(BQ$3:BQ225,H226)&gt;0,"",H226),"")</f>
        <v/>
      </c>
    </row>
    <row r="227" customFormat="false" ht="12.75" hidden="false" customHeight="false" outlineLevel="0" collapsed="false">
      <c r="A227" s="1017" t="str">
        <f aca="false">CONCATENATE(B227,C227,D227,E227,F227,G227,H227)</f>
        <v/>
      </c>
      <c r="B227" s="1001"/>
      <c r="C227" s="1001"/>
      <c r="D227" s="1001"/>
      <c r="E227" s="1001"/>
      <c r="F227" s="1001"/>
      <c r="G227" s="1001"/>
      <c r="H227" s="1001"/>
      <c r="I227" s="1020"/>
      <c r="J227" s="1021"/>
      <c r="K227" s="1021"/>
      <c r="L227" s="1023"/>
      <c r="M227" s="1024"/>
      <c r="O227" s="1" t="n">
        <f aca="false">+O226+1</f>
        <v>225</v>
      </c>
      <c r="P227" s="978" t="str">
        <f aca="false">IFERROR(VLOOKUP(O226,X:AF,9,FALSE()),"")</f>
        <v/>
      </c>
      <c r="Q227" s="978" t="str">
        <f aca="false">IFERROR(VLOOKUP(O227,Y:AG,9,FALSE()),"")</f>
        <v/>
      </c>
      <c r="R227" s="978" t="str">
        <f aca="false">IFERROR(VLOOKUP(O227,Z:AH,9,FALSE()),"")</f>
        <v/>
      </c>
      <c r="S227" s="978" t="str">
        <f aca="false">IFERROR(VLOOKUP($O227,AA:AI,9,FALSE()),"")</f>
        <v/>
      </c>
      <c r="T227" s="978" t="str">
        <f aca="false">IFERROR(VLOOKUP($O227,AB:AJ,9,FALSE()),"")</f>
        <v/>
      </c>
      <c r="U227" s="978" t="str">
        <f aca="false">IFERROR(VLOOKUP($O227,AC:AK,9,FALSE()),"")</f>
        <v/>
      </c>
      <c r="V227" s="978" t="str">
        <f aca="false">IFERROR(VLOOKUP($O227,AD:AL,9,FALSE()),"")</f>
        <v/>
      </c>
      <c r="X227" s="1" t="str">
        <f aca="false">IF(AF227&lt;&gt;"",MAX(X$3:X226)+1,"")</f>
        <v/>
      </c>
      <c r="Y227" s="1" t="str">
        <f aca="false">IF(AG227&lt;&gt;"",MAX(Y$3:Y226)+1,"")</f>
        <v/>
      </c>
      <c r="Z227" s="1" t="str">
        <f aca="false">IF(AH227&lt;&gt;"",MAX(Z$3:Z226)+1,"")</f>
        <v/>
      </c>
      <c r="AA227" s="1" t="str">
        <f aca="false">IF(AI227&lt;&gt;"",MAX(AA$3:AA226)+1,"")</f>
        <v/>
      </c>
      <c r="AB227" s="1" t="str">
        <f aca="false">IF(AJ227&lt;&gt;"",MAX(AB$3:AB226)+1,"")</f>
        <v/>
      </c>
      <c r="AC227" s="1" t="str">
        <f aca="false">IF(AK227&lt;&gt;"",MAX(AC$3:AC226)+1,"")</f>
        <v/>
      </c>
      <c r="AD227" s="1" t="str">
        <f aca="false">IF(AL227&lt;&gt;"",MAX(AD$3:AD226)+1,"")</f>
        <v/>
      </c>
      <c r="AF227" s="1" t="str">
        <f aca="false">IF(B227="","",IF(COUNTIF(AF$3:$AI226,B227)=0,B227,""))</f>
        <v/>
      </c>
      <c r="AG227" s="1" t="str">
        <f aca="false">IF(C227&lt;&gt;"",IF(B227="","",IF($B227='Determinazione classe'!$D$57,IF(COUNTIF(AG$3:$AG226,$C227)=0,$C227,""),"")),"")</f>
        <v/>
      </c>
      <c r="AH227" s="1" t="str">
        <f aca="false">IF(D227&lt;&gt;"",IF(B227="","",IF(AND($B227='Determinazione classe'!$D$57,$C227='Determinazione classe'!$D$58),IF(COUNTIF(AH$3:AH226,$D227)=0,$D227,""),"")),"")</f>
        <v/>
      </c>
      <c r="AI227" s="1" t="str">
        <f aca="false">IF(E227&lt;&gt;"",IF(B227="","",IF(AND($B227='Determinazione classe'!$D$57,$C227='Determinazione classe'!$D$58,$D227='Determinazione classe'!$D$59),IF(COUNTIF(AI$3:AI226,$E227)=0,$E227,""),"")),"")</f>
        <v/>
      </c>
      <c r="AJ227" s="1" t="str">
        <f aca="false">IF(F227&lt;&gt;"",IF(B227="","",IF(AND($B227='Determinazione classe'!$D$57,$C227='Determinazione classe'!$D$58,$D227='Determinazione classe'!$D$59,$E227='Determinazione classe'!$D$60),IF(COUNTIF(AJ$3:AJ226,$F227)=0,$F227,""),"")),"")</f>
        <v/>
      </c>
      <c r="AK227" s="1" t="str">
        <f aca="false">IF(G227&lt;&gt;"",IF(B227="","",IF(AND($B227='Determinazione classe'!$D$57,$C227='Determinazione classe'!$D$58,$D227='Determinazione classe'!$D$59,$E227='Determinazione classe'!$D$60,$F227='Determinazione classe'!$D$61),IF(COUNTIF(AK$3:AK226,$G227)=0,$G227,""),"")),"")</f>
        <v/>
      </c>
      <c r="AL227" s="1" t="str">
        <f aca="false">IF(H227&lt;&gt;"",IF(B227="","",IF(AND($B227='Determinazione classe'!$D$57,$C227='Determinazione classe'!$D$58,$D227='Determinazione classe'!$D$59,$E227='Determinazione classe'!$D$60,$F227='Determinazione classe'!$D$61,$G227='Determinazione classe'!$D$62),IF(COUNTIF(AL$3:AL226,$H227)=0,$H227,""),"")),"")</f>
        <v/>
      </c>
      <c r="AR227" s="1" t="n">
        <f aca="false">+AR226+1</f>
        <v>225</v>
      </c>
      <c r="AS227" s="978" t="str">
        <f aca="false">IFERROR(VLOOKUP(AR227,BC:BK,9,FALSE()),"")</f>
        <v/>
      </c>
      <c r="AT227" s="978" t="str">
        <f aca="false">IFERROR(VLOOKUP($O227,BD:BL,9,FALSE()),"")</f>
        <v/>
      </c>
      <c r="AU227" s="978" t="str">
        <f aca="false">IFERROR(VLOOKUP($O227,BE:BM,9,FALSE()),"")</f>
        <v/>
      </c>
      <c r="AV227" s="978" t="str">
        <f aca="false">IFERROR(VLOOKUP($O227,BF:BN,9,FALSE()),"")</f>
        <v/>
      </c>
      <c r="AW227" s="978" t="str">
        <f aca="false">IFERROR(VLOOKUP($O227,BG:BO,9,FALSE()),"")</f>
        <v/>
      </c>
      <c r="AX227" s="978" t="str">
        <f aca="false">IFERROR(VLOOKUP($O227,BH:BP,9,FALSE()),"")</f>
        <v/>
      </c>
      <c r="AY227" s="978" t="str">
        <f aca="false">IFERROR(VLOOKUP($O227,BI:BQ,9,FALSE()),"")</f>
        <v/>
      </c>
      <c r="BC227" s="1" t="str">
        <f aca="false">IF(BK227&lt;&gt;"",MAX(BC$3:BC226)+1,"")</f>
        <v/>
      </c>
      <c r="BD227" s="1" t="str">
        <f aca="false">IF(BL227&lt;&gt;"",MAX(BD$3:BD226)+1,"")</f>
        <v/>
      </c>
      <c r="BE227" s="1" t="str">
        <f aca="false">IF(BM227&lt;&gt;"",MAX(BE$3:BE226)+1,"")</f>
        <v/>
      </c>
      <c r="BF227" s="1" t="str">
        <f aca="false">IF(BN227&lt;&gt;"",MAX(BF$3:BF226)+1,"")</f>
        <v/>
      </c>
      <c r="BG227" s="1" t="str">
        <f aca="false">IF(BO227&lt;&gt;"",MAX(BG$3:BG226)+1,"")</f>
        <v/>
      </c>
      <c r="BH227" s="1" t="str">
        <f aca="false">IF(BP227&lt;&gt;"",MAX(BH$3:BH226)+1,"")</f>
        <v/>
      </c>
      <c r="BI227" s="1" t="str">
        <f aca="false">IF(BQ227&lt;&gt;"",MAX(BI$3:BI226)+1,"")</f>
        <v/>
      </c>
      <c r="BK227" s="1" t="str">
        <f aca="false">IF(B227&lt;&gt;"",IF(COUNTIF(BK$3:BK226,B227)&gt;0,"",B227),"")</f>
        <v/>
      </c>
      <c r="BL227" s="1" t="str">
        <f aca="false">IF(C227&lt;&gt;"",IF(COUNTIF(BL$3:BL226,C227)&gt;0,"",C227),"")</f>
        <v/>
      </c>
      <c r="BM227" s="1" t="str">
        <f aca="false">IF(D227&lt;&gt;"",IF(COUNTIF(BM$3:BM226,D227)&gt;0,"",D227),"")</f>
        <v/>
      </c>
      <c r="BN227" s="1" t="str">
        <f aca="false">IF(E227&lt;&gt;"",IF(COUNTIF(BN$3:BN226,E227)&gt;0,"",E227),"")</f>
        <v/>
      </c>
      <c r="BO227" s="1" t="str">
        <f aca="false">IF(F227&lt;&gt;"",IF(COUNTIF(BO$3:BO226,F227)&gt;0,"",F227),"")</f>
        <v/>
      </c>
      <c r="BP227" s="1" t="str">
        <f aca="false">IF(G227&lt;&gt;"",IF(COUNTIF(BP$3:BP226,G227)&gt;0,"",G227),"")</f>
        <v/>
      </c>
      <c r="BQ227" s="1" t="str">
        <f aca="false">IF(H227&lt;&gt;"",IF(COUNTIF(BQ$3:BQ226,H227)&gt;0,"",H227),"")</f>
        <v/>
      </c>
    </row>
    <row r="228" customFormat="false" ht="12.75" hidden="false" customHeight="false" outlineLevel="0" collapsed="false">
      <c r="A228" s="1017" t="str">
        <f aca="false">CONCATENATE(B228,C228,D228,E228,F228,G228,H228)</f>
        <v/>
      </c>
      <c r="B228" s="1001"/>
      <c r="C228" s="1001"/>
      <c r="D228" s="1001"/>
      <c r="E228" s="1001"/>
      <c r="F228" s="1001"/>
      <c r="G228" s="1001"/>
      <c r="H228" s="1001"/>
      <c r="I228" s="1020"/>
      <c r="J228" s="1021"/>
      <c r="K228" s="1021"/>
      <c r="L228" s="1023"/>
      <c r="M228" s="1024"/>
      <c r="O228" s="1" t="n">
        <f aca="false">+O227+1</f>
        <v>226</v>
      </c>
      <c r="P228" s="978" t="str">
        <f aca="false">IFERROR(VLOOKUP(O227,X:AF,9,FALSE()),"")</f>
        <v/>
      </c>
      <c r="Q228" s="978" t="str">
        <f aca="false">IFERROR(VLOOKUP(O228,Y:AG,9,FALSE()),"")</f>
        <v/>
      </c>
      <c r="R228" s="978" t="str">
        <f aca="false">IFERROR(VLOOKUP(O228,Z:AH,9,FALSE()),"")</f>
        <v/>
      </c>
      <c r="S228" s="978" t="str">
        <f aca="false">IFERROR(VLOOKUP($O228,AA:AI,9,FALSE()),"")</f>
        <v/>
      </c>
      <c r="T228" s="978" t="str">
        <f aca="false">IFERROR(VLOOKUP($O228,AB:AJ,9,FALSE()),"")</f>
        <v/>
      </c>
      <c r="U228" s="978" t="str">
        <f aca="false">IFERROR(VLOOKUP($O228,AC:AK,9,FALSE()),"")</f>
        <v/>
      </c>
      <c r="V228" s="978" t="str">
        <f aca="false">IFERROR(VLOOKUP($O228,AD:AL,9,FALSE()),"")</f>
        <v/>
      </c>
      <c r="X228" s="1" t="str">
        <f aca="false">IF(AF228&lt;&gt;"",MAX(X$3:X227)+1,"")</f>
        <v/>
      </c>
      <c r="Y228" s="1" t="str">
        <f aca="false">IF(AG228&lt;&gt;"",MAX(Y$3:Y227)+1,"")</f>
        <v/>
      </c>
      <c r="Z228" s="1" t="str">
        <f aca="false">IF(AH228&lt;&gt;"",MAX(Z$3:Z227)+1,"")</f>
        <v/>
      </c>
      <c r="AA228" s="1" t="str">
        <f aca="false">IF(AI228&lt;&gt;"",MAX(AA$3:AA227)+1,"")</f>
        <v/>
      </c>
      <c r="AB228" s="1" t="str">
        <f aca="false">IF(AJ228&lt;&gt;"",MAX(AB$3:AB227)+1,"")</f>
        <v/>
      </c>
      <c r="AC228" s="1" t="str">
        <f aca="false">IF(AK228&lt;&gt;"",MAX(AC$3:AC227)+1,"")</f>
        <v/>
      </c>
      <c r="AD228" s="1" t="str">
        <f aca="false">IF(AL228&lt;&gt;"",MAX(AD$3:AD227)+1,"")</f>
        <v/>
      </c>
      <c r="AF228" s="1" t="str">
        <f aca="false">IF(B228="","",IF(COUNTIF(AF$3:$AI227,B228)=0,B228,""))</f>
        <v/>
      </c>
      <c r="AG228" s="1" t="str">
        <f aca="false">IF(C228&lt;&gt;"",IF(B228="","",IF($B228='Determinazione classe'!$D$57,IF(COUNTIF(AG$3:$AG227,$C228)=0,$C228,""),"")),"")</f>
        <v/>
      </c>
      <c r="AH228" s="1" t="str">
        <f aca="false">IF(D228&lt;&gt;"",IF(B228="","",IF(AND($B228='Determinazione classe'!$D$57,$C228='Determinazione classe'!$D$58),IF(COUNTIF(AH$3:AH227,$D228)=0,$D228,""),"")),"")</f>
        <v/>
      </c>
      <c r="AI228" s="1" t="str">
        <f aca="false">IF(E228&lt;&gt;"",IF(B228="","",IF(AND($B228='Determinazione classe'!$D$57,$C228='Determinazione classe'!$D$58,$D228='Determinazione classe'!$D$59),IF(COUNTIF(AI$3:AI227,$E228)=0,$E228,""),"")),"")</f>
        <v/>
      </c>
      <c r="AJ228" s="1" t="str">
        <f aca="false">IF(F228&lt;&gt;"",IF(B228="","",IF(AND($B228='Determinazione classe'!$D$57,$C228='Determinazione classe'!$D$58,$D228='Determinazione classe'!$D$59,$E228='Determinazione classe'!$D$60),IF(COUNTIF(AJ$3:AJ227,$F228)=0,$F228,""),"")),"")</f>
        <v/>
      </c>
      <c r="AK228" s="1" t="str">
        <f aca="false">IF(G228&lt;&gt;"",IF(B228="","",IF(AND($B228='Determinazione classe'!$D$57,$C228='Determinazione classe'!$D$58,$D228='Determinazione classe'!$D$59,$E228='Determinazione classe'!$D$60,$F228='Determinazione classe'!$D$61),IF(COUNTIF(AK$3:AK227,$G228)=0,$G228,""),"")),"")</f>
        <v/>
      </c>
      <c r="AL228" s="1" t="str">
        <f aca="false">IF(H228&lt;&gt;"",IF(B228="","",IF(AND($B228='Determinazione classe'!$D$57,$C228='Determinazione classe'!$D$58,$D228='Determinazione classe'!$D$59,$E228='Determinazione classe'!$D$60,$F228='Determinazione classe'!$D$61,$G228='Determinazione classe'!$D$62),IF(COUNTIF(AL$3:AL227,$H228)=0,$H228,""),"")),"")</f>
        <v/>
      </c>
      <c r="AR228" s="1" t="n">
        <f aca="false">+AR227+1</f>
        <v>226</v>
      </c>
      <c r="AS228" s="978" t="str">
        <f aca="false">IFERROR(VLOOKUP(AR228,BC:BK,9,FALSE()),"")</f>
        <v/>
      </c>
      <c r="AT228" s="978" t="str">
        <f aca="false">IFERROR(VLOOKUP($O228,BD:BL,9,FALSE()),"")</f>
        <v/>
      </c>
      <c r="AU228" s="978" t="str">
        <f aca="false">IFERROR(VLOOKUP($O228,BE:BM,9,FALSE()),"")</f>
        <v/>
      </c>
      <c r="AV228" s="978" t="str">
        <f aca="false">IFERROR(VLOOKUP($O228,BF:BN,9,FALSE()),"")</f>
        <v/>
      </c>
      <c r="AW228" s="978" t="str">
        <f aca="false">IFERROR(VLOOKUP($O228,BG:BO,9,FALSE()),"")</f>
        <v/>
      </c>
      <c r="AX228" s="978" t="str">
        <f aca="false">IFERROR(VLOOKUP($O228,BH:BP,9,FALSE()),"")</f>
        <v/>
      </c>
      <c r="AY228" s="978" t="str">
        <f aca="false">IFERROR(VLOOKUP($O228,BI:BQ,9,FALSE()),"")</f>
        <v/>
      </c>
      <c r="BC228" s="1" t="str">
        <f aca="false">IF(BK228&lt;&gt;"",MAX(BC$3:BC227)+1,"")</f>
        <v/>
      </c>
      <c r="BD228" s="1" t="str">
        <f aca="false">IF(BL228&lt;&gt;"",MAX(BD$3:BD227)+1,"")</f>
        <v/>
      </c>
      <c r="BE228" s="1" t="str">
        <f aca="false">IF(BM228&lt;&gt;"",MAX(BE$3:BE227)+1,"")</f>
        <v/>
      </c>
      <c r="BF228" s="1" t="str">
        <f aca="false">IF(BN228&lt;&gt;"",MAX(BF$3:BF227)+1,"")</f>
        <v/>
      </c>
      <c r="BG228" s="1" t="str">
        <f aca="false">IF(BO228&lt;&gt;"",MAX(BG$3:BG227)+1,"")</f>
        <v/>
      </c>
      <c r="BH228" s="1" t="str">
        <f aca="false">IF(BP228&lt;&gt;"",MAX(BH$3:BH227)+1,"")</f>
        <v/>
      </c>
      <c r="BI228" s="1" t="str">
        <f aca="false">IF(BQ228&lt;&gt;"",MAX(BI$3:BI227)+1,"")</f>
        <v/>
      </c>
      <c r="BK228" s="1" t="str">
        <f aca="false">IF(B228&lt;&gt;"",IF(COUNTIF(BK$3:BK227,B228)&gt;0,"",B228),"")</f>
        <v/>
      </c>
      <c r="BL228" s="1" t="str">
        <f aca="false">IF(C228&lt;&gt;"",IF(COUNTIF(BL$3:BL227,C228)&gt;0,"",C228),"")</f>
        <v/>
      </c>
      <c r="BM228" s="1" t="str">
        <f aca="false">IF(D228&lt;&gt;"",IF(COUNTIF(BM$3:BM227,D228)&gt;0,"",D228),"")</f>
        <v/>
      </c>
      <c r="BN228" s="1" t="str">
        <f aca="false">IF(E228&lt;&gt;"",IF(COUNTIF(BN$3:BN227,E228)&gt;0,"",E228),"")</f>
        <v/>
      </c>
      <c r="BO228" s="1" t="str">
        <f aca="false">IF(F228&lt;&gt;"",IF(COUNTIF(BO$3:BO227,F228)&gt;0,"",F228),"")</f>
        <v/>
      </c>
      <c r="BP228" s="1" t="str">
        <f aca="false">IF(G228&lt;&gt;"",IF(COUNTIF(BP$3:BP227,G228)&gt;0,"",G228),"")</f>
        <v/>
      </c>
      <c r="BQ228" s="1" t="str">
        <f aca="false">IF(H228&lt;&gt;"",IF(COUNTIF(BQ$3:BQ227,H228)&gt;0,"",H228),"")</f>
        <v/>
      </c>
    </row>
    <row r="229" customFormat="false" ht="12.75" hidden="false" customHeight="false" outlineLevel="0" collapsed="false">
      <c r="A229" s="1017" t="str">
        <f aca="false">CONCATENATE(B229,C229,D229,E229,F229,G229,H229)</f>
        <v/>
      </c>
      <c r="B229" s="1001"/>
      <c r="C229" s="1001"/>
      <c r="D229" s="1001"/>
      <c r="E229" s="1001"/>
      <c r="F229" s="1001"/>
      <c r="G229" s="1001"/>
      <c r="H229" s="1001"/>
      <c r="I229" s="1020"/>
      <c r="J229" s="1021"/>
      <c r="K229" s="1021"/>
      <c r="L229" s="1023"/>
      <c r="M229" s="1024"/>
      <c r="O229" s="1" t="n">
        <f aca="false">+O228+1</f>
        <v>227</v>
      </c>
      <c r="P229" s="978" t="str">
        <f aca="false">IFERROR(VLOOKUP(O228,X:AF,9,FALSE()),"")</f>
        <v/>
      </c>
      <c r="Q229" s="978" t="str">
        <f aca="false">IFERROR(VLOOKUP(O229,Y:AG,9,FALSE()),"")</f>
        <v/>
      </c>
      <c r="R229" s="978" t="str">
        <f aca="false">IFERROR(VLOOKUP(O229,Z:AH,9,FALSE()),"")</f>
        <v/>
      </c>
      <c r="S229" s="978" t="str">
        <f aca="false">IFERROR(VLOOKUP($O229,AA:AI,9,FALSE()),"")</f>
        <v/>
      </c>
      <c r="T229" s="978" t="str">
        <f aca="false">IFERROR(VLOOKUP($O229,AB:AJ,9,FALSE()),"")</f>
        <v/>
      </c>
      <c r="U229" s="978" t="str">
        <f aca="false">IFERROR(VLOOKUP($O229,AC:AK,9,FALSE()),"")</f>
        <v/>
      </c>
      <c r="V229" s="978" t="str">
        <f aca="false">IFERROR(VLOOKUP($O229,AD:AL,9,FALSE()),"")</f>
        <v/>
      </c>
      <c r="X229" s="1" t="str">
        <f aca="false">IF(AF229&lt;&gt;"",MAX(X$3:X228)+1,"")</f>
        <v/>
      </c>
      <c r="Y229" s="1" t="str">
        <f aca="false">IF(AG229&lt;&gt;"",MAX(Y$3:Y228)+1,"")</f>
        <v/>
      </c>
      <c r="Z229" s="1" t="str">
        <f aca="false">IF(AH229&lt;&gt;"",MAX(Z$3:Z228)+1,"")</f>
        <v/>
      </c>
      <c r="AA229" s="1" t="str">
        <f aca="false">IF(AI229&lt;&gt;"",MAX(AA$3:AA228)+1,"")</f>
        <v/>
      </c>
      <c r="AB229" s="1" t="str">
        <f aca="false">IF(AJ229&lt;&gt;"",MAX(AB$3:AB228)+1,"")</f>
        <v/>
      </c>
      <c r="AC229" s="1" t="str">
        <f aca="false">IF(AK229&lt;&gt;"",MAX(AC$3:AC228)+1,"")</f>
        <v/>
      </c>
      <c r="AD229" s="1" t="str">
        <f aca="false">IF(AL229&lt;&gt;"",MAX(AD$3:AD228)+1,"")</f>
        <v/>
      </c>
      <c r="AF229" s="1" t="str">
        <f aca="false">IF(B229="","",IF(COUNTIF(AF$3:$AI228,B229)=0,B229,""))</f>
        <v/>
      </c>
      <c r="AG229" s="1" t="str">
        <f aca="false">IF(C229&lt;&gt;"",IF(B229="","",IF($B229='Determinazione classe'!$D$57,IF(COUNTIF(AG$3:$AG228,$C229)=0,$C229,""),"")),"")</f>
        <v/>
      </c>
      <c r="AH229" s="1" t="str">
        <f aca="false">IF(D229&lt;&gt;"",IF(B229="","",IF(AND($B229='Determinazione classe'!$D$57,$C229='Determinazione classe'!$D$58),IF(COUNTIF(AH$3:AH228,$D229)=0,$D229,""),"")),"")</f>
        <v/>
      </c>
      <c r="AI229" s="1" t="str">
        <f aca="false">IF(E229&lt;&gt;"",IF(B229="","",IF(AND($B229='Determinazione classe'!$D$57,$C229='Determinazione classe'!$D$58,$D229='Determinazione classe'!$D$59),IF(COUNTIF(AI$3:AI228,$E229)=0,$E229,""),"")),"")</f>
        <v/>
      </c>
      <c r="AJ229" s="1" t="str">
        <f aca="false">IF(F229&lt;&gt;"",IF(B229="","",IF(AND($B229='Determinazione classe'!$D$57,$C229='Determinazione classe'!$D$58,$D229='Determinazione classe'!$D$59,$E229='Determinazione classe'!$D$60),IF(COUNTIF(AJ$3:AJ228,$F229)=0,$F229,""),"")),"")</f>
        <v/>
      </c>
      <c r="AK229" s="1" t="str">
        <f aca="false">IF(G229&lt;&gt;"",IF(B229="","",IF(AND($B229='Determinazione classe'!$D$57,$C229='Determinazione classe'!$D$58,$D229='Determinazione classe'!$D$59,$E229='Determinazione classe'!$D$60,$F229='Determinazione classe'!$D$61),IF(COUNTIF(AK$3:AK228,$G229)=0,$G229,""),"")),"")</f>
        <v/>
      </c>
      <c r="AL229" s="1" t="str">
        <f aca="false">IF(H229&lt;&gt;"",IF(B229="","",IF(AND($B229='Determinazione classe'!$D$57,$C229='Determinazione classe'!$D$58,$D229='Determinazione classe'!$D$59,$E229='Determinazione classe'!$D$60,$F229='Determinazione classe'!$D$61,$G229='Determinazione classe'!$D$62),IF(COUNTIF(AL$3:AL228,$H229)=0,$H229,""),"")),"")</f>
        <v/>
      </c>
      <c r="AR229" s="1" t="n">
        <f aca="false">+AR228+1</f>
        <v>227</v>
      </c>
      <c r="AS229" s="978" t="str">
        <f aca="false">IFERROR(VLOOKUP(AR229,BC:BK,9,FALSE()),"")</f>
        <v/>
      </c>
      <c r="AT229" s="978" t="str">
        <f aca="false">IFERROR(VLOOKUP($O229,BD:BL,9,FALSE()),"")</f>
        <v/>
      </c>
      <c r="AU229" s="978" t="str">
        <f aca="false">IFERROR(VLOOKUP($O229,BE:BM,9,FALSE()),"")</f>
        <v/>
      </c>
      <c r="AV229" s="978" t="str">
        <f aca="false">IFERROR(VLOOKUP($O229,BF:BN,9,FALSE()),"")</f>
        <v/>
      </c>
      <c r="AW229" s="978" t="str">
        <f aca="false">IFERROR(VLOOKUP($O229,BG:BO,9,FALSE()),"")</f>
        <v/>
      </c>
      <c r="AX229" s="978" t="str">
        <f aca="false">IFERROR(VLOOKUP($O229,BH:BP,9,FALSE()),"")</f>
        <v/>
      </c>
      <c r="AY229" s="978" t="str">
        <f aca="false">IFERROR(VLOOKUP($O229,BI:BQ,9,FALSE()),"")</f>
        <v/>
      </c>
      <c r="BC229" s="1" t="str">
        <f aca="false">IF(BK229&lt;&gt;"",MAX(BC$3:BC228)+1,"")</f>
        <v/>
      </c>
      <c r="BD229" s="1" t="str">
        <f aca="false">IF(BL229&lt;&gt;"",MAX(BD$3:BD228)+1,"")</f>
        <v/>
      </c>
      <c r="BE229" s="1" t="str">
        <f aca="false">IF(BM229&lt;&gt;"",MAX(BE$3:BE228)+1,"")</f>
        <v/>
      </c>
      <c r="BF229" s="1" t="str">
        <f aca="false">IF(BN229&lt;&gt;"",MAX(BF$3:BF228)+1,"")</f>
        <v/>
      </c>
      <c r="BG229" s="1" t="str">
        <f aca="false">IF(BO229&lt;&gt;"",MAX(BG$3:BG228)+1,"")</f>
        <v/>
      </c>
      <c r="BH229" s="1" t="str">
        <f aca="false">IF(BP229&lt;&gt;"",MAX(BH$3:BH228)+1,"")</f>
        <v/>
      </c>
      <c r="BI229" s="1" t="str">
        <f aca="false">IF(BQ229&lt;&gt;"",MAX(BI$3:BI228)+1,"")</f>
        <v/>
      </c>
      <c r="BK229" s="1" t="str">
        <f aca="false">IF(B229&lt;&gt;"",IF(COUNTIF(BK$3:BK228,B229)&gt;0,"",B229),"")</f>
        <v/>
      </c>
      <c r="BL229" s="1" t="str">
        <f aca="false">IF(C229&lt;&gt;"",IF(COUNTIF(BL$3:BL228,C229)&gt;0,"",C229),"")</f>
        <v/>
      </c>
      <c r="BM229" s="1" t="str">
        <f aca="false">IF(D229&lt;&gt;"",IF(COUNTIF(BM$3:BM228,D229)&gt;0,"",D229),"")</f>
        <v/>
      </c>
      <c r="BN229" s="1" t="str">
        <f aca="false">IF(E229&lt;&gt;"",IF(COUNTIF(BN$3:BN228,E229)&gt;0,"",E229),"")</f>
        <v/>
      </c>
      <c r="BO229" s="1" t="str">
        <f aca="false">IF(F229&lt;&gt;"",IF(COUNTIF(BO$3:BO228,F229)&gt;0,"",F229),"")</f>
        <v/>
      </c>
      <c r="BP229" s="1" t="str">
        <f aca="false">IF(G229&lt;&gt;"",IF(COUNTIF(BP$3:BP228,G229)&gt;0,"",G229),"")</f>
        <v/>
      </c>
      <c r="BQ229" s="1" t="str">
        <f aca="false">IF(H229&lt;&gt;"",IF(COUNTIF(BQ$3:BQ228,H229)&gt;0,"",H229),"")</f>
        <v/>
      </c>
    </row>
    <row r="230" customFormat="false" ht="12.75" hidden="false" customHeight="false" outlineLevel="0" collapsed="false">
      <c r="A230" s="1017" t="str">
        <f aca="false">CONCATENATE(B230,C230,D230,E230,F230,G230,H230)</f>
        <v/>
      </c>
      <c r="B230" s="1001"/>
      <c r="C230" s="1001"/>
      <c r="D230" s="1001"/>
      <c r="E230" s="1001"/>
      <c r="F230" s="1001"/>
      <c r="G230" s="1001"/>
      <c r="H230" s="1001"/>
      <c r="I230" s="1020"/>
      <c r="J230" s="1021"/>
      <c r="K230" s="1021"/>
      <c r="L230" s="1023"/>
      <c r="M230" s="1024"/>
      <c r="O230" s="1" t="n">
        <f aca="false">+O229+1</f>
        <v>228</v>
      </c>
      <c r="P230" s="978" t="str">
        <f aca="false">IFERROR(VLOOKUP(O229,X:AF,9,FALSE()),"")</f>
        <v/>
      </c>
      <c r="Q230" s="978" t="str">
        <f aca="false">IFERROR(VLOOKUP(O230,Y:AG,9,FALSE()),"")</f>
        <v/>
      </c>
      <c r="R230" s="978" t="str">
        <f aca="false">IFERROR(VLOOKUP(O230,Z:AH,9,FALSE()),"")</f>
        <v/>
      </c>
      <c r="S230" s="978" t="str">
        <f aca="false">IFERROR(VLOOKUP($O230,AA:AI,9,FALSE()),"")</f>
        <v/>
      </c>
      <c r="T230" s="978" t="str">
        <f aca="false">IFERROR(VLOOKUP($O230,AB:AJ,9,FALSE()),"")</f>
        <v/>
      </c>
      <c r="U230" s="978" t="str">
        <f aca="false">IFERROR(VLOOKUP($O230,AC:AK,9,FALSE()),"")</f>
        <v/>
      </c>
      <c r="V230" s="978" t="str">
        <f aca="false">IFERROR(VLOOKUP($O230,AD:AL,9,FALSE()),"")</f>
        <v/>
      </c>
      <c r="X230" s="1" t="str">
        <f aca="false">IF(AF230&lt;&gt;"",MAX(X$3:X229)+1,"")</f>
        <v/>
      </c>
      <c r="Y230" s="1" t="str">
        <f aca="false">IF(AG230&lt;&gt;"",MAX(Y$3:Y229)+1,"")</f>
        <v/>
      </c>
      <c r="Z230" s="1" t="str">
        <f aca="false">IF(AH230&lt;&gt;"",MAX(Z$3:Z229)+1,"")</f>
        <v/>
      </c>
      <c r="AA230" s="1" t="str">
        <f aca="false">IF(AI230&lt;&gt;"",MAX(AA$3:AA229)+1,"")</f>
        <v/>
      </c>
      <c r="AB230" s="1" t="str">
        <f aca="false">IF(AJ230&lt;&gt;"",MAX(AB$3:AB229)+1,"")</f>
        <v/>
      </c>
      <c r="AC230" s="1" t="str">
        <f aca="false">IF(AK230&lt;&gt;"",MAX(AC$3:AC229)+1,"")</f>
        <v/>
      </c>
      <c r="AD230" s="1" t="str">
        <f aca="false">IF(AL230&lt;&gt;"",MAX(AD$3:AD229)+1,"")</f>
        <v/>
      </c>
      <c r="AF230" s="1" t="str">
        <f aca="false">IF(B230="","",IF(COUNTIF(AF$3:$AI229,B230)=0,B230,""))</f>
        <v/>
      </c>
      <c r="AG230" s="1" t="str">
        <f aca="false">IF(C230&lt;&gt;"",IF(B230="","",IF($B230='Determinazione classe'!$D$57,IF(COUNTIF(AG$3:$AG229,$C230)=0,$C230,""),"")),"")</f>
        <v/>
      </c>
      <c r="AH230" s="1" t="str">
        <f aca="false">IF(D230&lt;&gt;"",IF(B230="","",IF(AND($B230='Determinazione classe'!$D$57,$C230='Determinazione classe'!$D$58),IF(COUNTIF(AH$3:AH229,$D230)=0,$D230,""),"")),"")</f>
        <v/>
      </c>
      <c r="AI230" s="1" t="str">
        <f aca="false">IF(E230&lt;&gt;"",IF(B230="","",IF(AND($B230='Determinazione classe'!$D$57,$C230='Determinazione classe'!$D$58,$D230='Determinazione classe'!$D$59),IF(COUNTIF(AI$3:AI229,$E230)=0,$E230,""),"")),"")</f>
        <v/>
      </c>
      <c r="AJ230" s="1" t="str">
        <f aca="false">IF(F230&lt;&gt;"",IF(B230="","",IF(AND($B230='Determinazione classe'!$D$57,$C230='Determinazione classe'!$D$58,$D230='Determinazione classe'!$D$59,$E230='Determinazione classe'!$D$60),IF(COUNTIF(AJ$3:AJ229,$F230)=0,$F230,""),"")),"")</f>
        <v/>
      </c>
      <c r="AK230" s="1" t="str">
        <f aca="false">IF(G230&lt;&gt;"",IF(B230="","",IF(AND($B230='Determinazione classe'!$D$57,$C230='Determinazione classe'!$D$58,$D230='Determinazione classe'!$D$59,$E230='Determinazione classe'!$D$60,$F230='Determinazione classe'!$D$61),IF(COUNTIF(AK$3:AK229,$G230)=0,$G230,""),"")),"")</f>
        <v/>
      </c>
      <c r="AL230" s="1" t="str">
        <f aca="false">IF(H230&lt;&gt;"",IF(B230="","",IF(AND($B230='Determinazione classe'!$D$57,$C230='Determinazione classe'!$D$58,$D230='Determinazione classe'!$D$59,$E230='Determinazione classe'!$D$60,$F230='Determinazione classe'!$D$61,$G230='Determinazione classe'!$D$62),IF(COUNTIF(AL$3:AL229,$H230)=0,$H230,""),"")),"")</f>
        <v/>
      </c>
      <c r="AR230" s="1" t="n">
        <f aca="false">+AR229+1</f>
        <v>228</v>
      </c>
      <c r="AS230" s="978" t="str">
        <f aca="false">IFERROR(VLOOKUP(AR230,BC:BK,9,FALSE()),"")</f>
        <v/>
      </c>
      <c r="AT230" s="978" t="str">
        <f aca="false">IFERROR(VLOOKUP($O230,BD:BL,9,FALSE()),"")</f>
        <v/>
      </c>
      <c r="AU230" s="978" t="str">
        <f aca="false">IFERROR(VLOOKUP($O230,BE:BM,9,FALSE()),"")</f>
        <v/>
      </c>
      <c r="AV230" s="978" t="str">
        <f aca="false">IFERROR(VLOOKUP($O230,BF:BN,9,FALSE()),"")</f>
        <v/>
      </c>
      <c r="AW230" s="978" t="str">
        <f aca="false">IFERROR(VLOOKUP($O230,BG:BO,9,FALSE()),"")</f>
        <v/>
      </c>
      <c r="AX230" s="978" t="str">
        <f aca="false">IFERROR(VLOOKUP($O230,BH:BP,9,FALSE()),"")</f>
        <v/>
      </c>
      <c r="AY230" s="978" t="str">
        <f aca="false">IFERROR(VLOOKUP($O230,BI:BQ,9,FALSE()),"")</f>
        <v/>
      </c>
      <c r="BC230" s="1" t="str">
        <f aca="false">IF(BK230&lt;&gt;"",MAX(BC$3:BC229)+1,"")</f>
        <v/>
      </c>
      <c r="BD230" s="1" t="str">
        <f aca="false">IF(BL230&lt;&gt;"",MAX(BD$3:BD229)+1,"")</f>
        <v/>
      </c>
      <c r="BE230" s="1" t="str">
        <f aca="false">IF(BM230&lt;&gt;"",MAX(BE$3:BE229)+1,"")</f>
        <v/>
      </c>
      <c r="BF230" s="1" t="str">
        <f aca="false">IF(BN230&lt;&gt;"",MAX(BF$3:BF229)+1,"")</f>
        <v/>
      </c>
      <c r="BG230" s="1" t="str">
        <f aca="false">IF(BO230&lt;&gt;"",MAX(BG$3:BG229)+1,"")</f>
        <v/>
      </c>
      <c r="BH230" s="1" t="str">
        <f aca="false">IF(BP230&lt;&gt;"",MAX(BH$3:BH229)+1,"")</f>
        <v/>
      </c>
      <c r="BI230" s="1" t="str">
        <f aca="false">IF(BQ230&lt;&gt;"",MAX(BI$3:BI229)+1,"")</f>
        <v/>
      </c>
      <c r="BK230" s="1" t="str">
        <f aca="false">IF(B230&lt;&gt;"",IF(COUNTIF(BK$3:BK229,B230)&gt;0,"",B230),"")</f>
        <v/>
      </c>
      <c r="BL230" s="1" t="str">
        <f aca="false">IF(C230&lt;&gt;"",IF(COUNTIF(BL$3:BL229,C230)&gt;0,"",C230),"")</f>
        <v/>
      </c>
      <c r="BM230" s="1" t="str">
        <f aca="false">IF(D230&lt;&gt;"",IF(COUNTIF(BM$3:BM229,D230)&gt;0,"",D230),"")</f>
        <v/>
      </c>
      <c r="BN230" s="1" t="str">
        <f aca="false">IF(E230&lt;&gt;"",IF(COUNTIF(BN$3:BN229,E230)&gt;0,"",E230),"")</f>
        <v/>
      </c>
      <c r="BO230" s="1" t="str">
        <f aca="false">IF(F230&lt;&gt;"",IF(COUNTIF(BO$3:BO229,F230)&gt;0,"",F230),"")</f>
        <v/>
      </c>
      <c r="BP230" s="1" t="str">
        <f aca="false">IF(G230&lt;&gt;"",IF(COUNTIF(BP$3:BP229,G230)&gt;0,"",G230),"")</f>
        <v/>
      </c>
      <c r="BQ230" s="1" t="str">
        <f aca="false">IF(H230&lt;&gt;"",IF(COUNTIF(BQ$3:BQ229,H230)&gt;0,"",H230),"")</f>
        <v/>
      </c>
    </row>
    <row r="231" customFormat="false" ht="12.75" hidden="false" customHeight="false" outlineLevel="0" collapsed="false">
      <c r="A231" s="1017" t="str">
        <f aca="false">CONCATENATE(B231,C231,D231,E231,F231,G231,H231)</f>
        <v/>
      </c>
      <c r="B231" s="1001"/>
      <c r="C231" s="1001"/>
      <c r="D231" s="1001"/>
      <c r="E231" s="1001"/>
      <c r="F231" s="1001"/>
      <c r="G231" s="1001"/>
      <c r="H231" s="1001"/>
      <c r="I231" s="1020"/>
      <c r="J231" s="1021"/>
      <c r="K231" s="1021"/>
      <c r="L231" s="1023"/>
      <c r="M231" s="1024"/>
      <c r="O231" s="1" t="n">
        <f aca="false">+O230+1</f>
        <v>229</v>
      </c>
      <c r="P231" s="978" t="str">
        <f aca="false">IFERROR(VLOOKUP(O230,X:AF,9,FALSE()),"")</f>
        <v/>
      </c>
      <c r="Q231" s="978" t="str">
        <f aca="false">IFERROR(VLOOKUP(O231,Y:AG,9,FALSE()),"")</f>
        <v/>
      </c>
      <c r="R231" s="978" t="str">
        <f aca="false">IFERROR(VLOOKUP(O231,Z:AH,9,FALSE()),"")</f>
        <v/>
      </c>
      <c r="S231" s="978" t="str">
        <f aca="false">IFERROR(VLOOKUP($O231,AA:AI,9,FALSE()),"")</f>
        <v/>
      </c>
      <c r="T231" s="978" t="str">
        <f aca="false">IFERROR(VLOOKUP($O231,AB:AJ,9,FALSE()),"")</f>
        <v/>
      </c>
      <c r="U231" s="978" t="str">
        <f aca="false">IFERROR(VLOOKUP($O231,AC:AK,9,FALSE()),"")</f>
        <v/>
      </c>
      <c r="V231" s="978" t="str">
        <f aca="false">IFERROR(VLOOKUP($O231,AD:AL,9,FALSE()),"")</f>
        <v/>
      </c>
      <c r="X231" s="1" t="str">
        <f aca="false">IF(AF231&lt;&gt;"",MAX(X$3:X230)+1,"")</f>
        <v/>
      </c>
      <c r="Y231" s="1" t="str">
        <f aca="false">IF(AG231&lt;&gt;"",MAX(Y$3:Y230)+1,"")</f>
        <v/>
      </c>
      <c r="Z231" s="1" t="str">
        <f aca="false">IF(AH231&lt;&gt;"",MAX(Z$3:Z230)+1,"")</f>
        <v/>
      </c>
      <c r="AA231" s="1" t="str">
        <f aca="false">IF(AI231&lt;&gt;"",MAX(AA$3:AA230)+1,"")</f>
        <v/>
      </c>
      <c r="AB231" s="1" t="str">
        <f aca="false">IF(AJ231&lt;&gt;"",MAX(AB$3:AB230)+1,"")</f>
        <v/>
      </c>
      <c r="AC231" s="1" t="str">
        <f aca="false">IF(AK231&lt;&gt;"",MAX(AC$3:AC230)+1,"")</f>
        <v/>
      </c>
      <c r="AD231" s="1" t="str">
        <f aca="false">IF(AL231&lt;&gt;"",MAX(AD$3:AD230)+1,"")</f>
        <v/>
      </c>
      <c r="AF231" s="1" t="str">
        <f aca="false">IF(B231="","",IF(COUNTIF(AF$3:$AI230,B231)=0,B231,""))</f>
        <v/>
      </c>
      <c r="AG231" s="1" t="str">
        <f aca="false">IF(C231&lt;&gt;"",IF(B231="","",IF($B231='Determinazione classe'!$D$57,IF(COUNTIF(AG$3:$AG230,$C231)=0,$C231,""),"")),"")</f>
        <v/>
      </c>
      <c r="AH231" s="1" t="str">
        <f aca="false">IF(D231&lt;&gt;"",IF(B231="","",IF(AND($B231='Determinazione classe'!$D$57,$C231='Determinazione classe'!$D$58),IF(COUNTIF(AH$3:AH230,$D231)=0,$D231,""),"")),"")</f>
        <v/>
      </c>
      <c r="AI231" s="1" t="str">
        <f aca="false">IF(E231&lt;&gt;"",IF(B231="","",IF(AND($B231='Determinazione classe'!$D$57,$C231='Determinazione classe'!$D$58,$D231='Determinazione classe'!$D$59),IF(COUNTIF(AI$3:AI230,$E231)=0,$E231,""),"")),"")</f>
        <v/>
      </c>
      <c r="AJ231" s="1" t="str">
        <f aca="false">IF(F231&lt;&gt;"",IF(B231="","",IF(AND($B231='Determinazione classe'!$D$57,$C231='Determinazione classe'!$D$58,$D231='Determinazione classe'!$D$59,$E231='Determinazione classe'!$D$60),IF(COUNTIF(AJ$3:AJ230,$F231)=0,$F231,""),"")),"")</f>
        <v/>
      </c>
      <c r="AK231" s="1" t="str">
        <f aca="false">IF(G231&lt;&gt;"",IF(B231="","",IF(AND($B231='Determinazione classe'!$D$57,$C231='Determinazione classe'!$D$58,$D231='Determinazione classe'!$D$59,$E231='Determinazione classe'!$D$60,$F231='Determinazione classe'!$D$61),IF(COUNTIF(AK$3:AK230,$G231)=0,$G231,""),"")),"")</f>
        <v/>
      </c>
      <c r="AL231" s="1" t="str">
        <f aca="false">IF(H231&lt;&gt;"",IF(B231="","",IF(AND($B231='Determinazione classe'!$D$57,$C231='Determinazione classe'!$D$58,$D231='Determinazione classe'!$D$59,$E231='Determinazione classe'!$D$60,$F231='Determinazione classe'!$D$61,$G231='Determinazione classe'!$D$62),IF(COUNTIF(AL$3:AL230,$H231)=0,$H231,""),"")),"")</f>
        <v/>
      </c>
      <c r="AR231" s="1" t="n">
        <f aca="false">+AR230+1</f>
        <v>229</v>
      </c>
      <c r="AS231" s="978" t="str">
        <f aca="false">IFERROR(VLOOKUP(AR231,BC:BK,9,FALSE()),"")</f>
        <v/>
      </c>
      <c r="AT231" s="978" t="str">
        <f aca="false">IFERROR(VLOOKUP($O231,BD:BL,9,FALSE()),"")</f>
        <v/>
      </c>
      <c r="AU231" s="978" t="str">
        <f aca="false">IFERROR(VLOOKUP($O231,BE:BM,9,FALSE()),"")</f>
        <v/>
      </c>
      <c r="AV231" s="978" t="str">
        <f aca="false">IFERROR(VLOOKUP($O231,BF:BN,9,FALSE()),"")</f>
        <v/>
      </c>
      <c r="AW231" s="978" t="str">
        <f aca="false">IFERROR(VLOOKUP($O231,BG:BO,9,FALSE()),"")</f>
        <v/>
      </c>
      <c r="AX231" s="978" t="str">
        <f aca="false">IFERROR(VLOOKUP($O231,BH:BP,9,FALSE()),"")</f>
        <v/>
      </c>
      <c r="AY231" s="978" t="str">
        <f aca="false">IFERROR(VLOOKUP($O231,BI:BQ,9,FALSE()),"")</f>
        <v/>
      </c>
      <c r="BC231" s="1" t="str">
        <f aca="false">IF(BK231&lt;&gt;"",MAX(BC$3:BC230)+1,"")</f>
        <v/>
      </c>
      <c r="BD231" s="1" t="str">
        <f aca="false">IF(BL231&lt;&gt;"",MAX(BD$3:BD230)+1,"")</f>
        <v/>
      </c>
      <c r="BE231" s="1" t="str">
        <f aca="false">IF(BM231&lt;&gt;"",MAX(BE$3:BE230)+1,"")</f>
        <v/>
      </c>
      <c r="BF231" s="1" t="str">
        <f aca="false">IF(BN231&lt;&gt;"",MAX(BF$3:BF230)+1,"")</f>
        <v/>
      </c>
      <c r="BG231" s="1" t="str">
        <f aca="false">IF(BO231&lt;&gt;"",MAX(BG$3:BG230)+1,"")</f>
        <v/>
      </c>
      <c r="BH231" s="1" t="str">
        <f aca="false">IF(BP231&lt;&gt;"",MAX(BH$3:BH230)+1,"")</f>
        <v/>
      </c>
      <c r="BI231" s="1" t="str">
        <f aca="false">IF(BQ231&lt;&gt;"",MAX(BI$3:BI230)+1,"")</f>
        <v/>
      </c>
      <c r="BK231" s="1" t="str">
        <f aca="false">IF(B231&lt;&gt;"",IF(COUNTIF(BK$3:BK230,B231)&gt;0,"",B231),"")</f>
        <v/>
      </c>
      <c r="BL231" s="1" t="str">
        <f aca="false">IF(C231&lt;&gt;"",IF(COUNTIF(BL$3:BL230,C231)&gt;0,"",C231),"")</f>
        <v/>
      </c>
      <c r="BM231" s="1" t="str">
        <f aca="false">IF(D231&lt;&gt;"",IF(COUNTIF(BM$3:BM230,D231)&gt;0,"",D231),"")</f>
        <v/>
      </c>
      <c r="BN231" s="1" t="str">
        <f aca="false">IF(E231&lt;&gt;"",IF(COUNTIF(BN$3:BN230,E231)&gt;0,"",E231),"")</f>
        <v/>
      </c>
      <c r="BO231" s="1" t="str">
        <f aca="false">IF(F231&lt;&gt;"",IF(COUNTIF(BO$3:BO230,F231)&gt;0,"",F231),"")</f>
        <v/>
      </c>
      <c r="BP231" s="1" t="str">
        <f aca="false">IF(G231&lt;&gt;"",IF(COUNTIF(BP$3:BP230,G231)&gt;0,"",G231),"")</f>
        <v/>
      </c>
      <c r="BQ231" s="1" t="str">
        <f aca="false">IF(H231&lt;&gt;"",IF(COUNTIF(BQ$3:BQ230,H231)&gt;0,"",H231),"")</f>
        <v/>
      </c>
    </row>
    <row r="232" customFormat="false" ht="12.75" hidden="false" customHeight="false" outlineLevel="0" collapsed="false">
      <c r="A232" s="1017" t="str">
        <f aca="false">CONCATENATE(B232,C232,D232,E232,F232,G232,H232)</f>
        <v/>
      </c>
      <c r="B232" s="1001"/>
      <c r="C232" s="1001"/>
      <c r="D232" s="1001"/>
      <c r="E232" s="1001"/>
      <c r="F232" s="1001"/>
      <c r="G232" s="1001"/>
      <c r="H232" s="1001"/>
      <c r="I232" s="1020"/>
      <c r="J232" s="1021"/>
      <c r="K232" s="1021"/>
      <c r="L232" s="1023"/>
      <c r="M232" s="1024"/>
      <c r="O232" s="1" t="n">
        <f aca="false">+O231+1</f>
        <v>230</v>
      </c>
      <c r="P232" s="978" t="str">
        <f aca="false">IFERROR(VLOOKUP(O231,X:AF,9,FALSE()),"")</f>
        <v/>
      </c>
      <c r="Q232" s="978" t="str">
        <f aca="false">IFERROR(VLOOKUP(O232,Y:AG,9,FALSE()),"")</f>
        <v/>
      </c>
      <c r="R232" s="978" t="str">
        <f aca="false">IFERROR(VLOOKUP(O232,Z:AH,9,FALSE()),"")</f>
        <v/>
      </c>
      <c r="S232" s="978" t="str">
        <f aca="false">IFERROR(VLOOKUP($O232,AA:AI,9,FALSE()),"")</f>
        <v/>
      </c>
      <c r="T232" s="978" t="str">
        <f aca="false">IFERROR(VLOOKUP($O232,AB:AJ,9,FALSE()),"")</f>
        <v/>
      </c>
      <c r="U232" s="978" t="str">
        <f aca="false">IFERROR(VLOOKUP($O232,AC:AK,9,FALSE()),"")</f>
        <v/>
      </c>
      <c r="V232" s="978" t="str">
        <f aca="false">IFERROR(VLOOKUP($O232,AD:AL,9,FALSE()),"")</f>
        <v/>
      </c>
      <c r="X232" s="1" t="str">
        <f aca="false">IF(AF232&lt;&gt;"",MAX(X$3:X231)+1,"")</f>
        <v/>
      </c>
      <c r="Y232" s="1" t="str">
        <f aca="false">IF(AG232&lt;&gt;"",MAX(Y$3:Y231)+1,"")</f>
        <v/>
      </c>
      <c r="Z232" s="1" t="str">
        <f aca="false">IF(AH232&lt;&gt;"",MAX(Z$3:Z231)+1,"")</f>
        <v/>
      </c>
      <c r="AA232" s="1" t="str">
        <f aca="false">IF(AI232&lt;&gt;"",MAX(AA$3:AA231)+1,"")</f>
        <v/>
      </c>
      <c r="AB232" s="1" t="str">
        <f aca="false">IF(AJ232&lt;&gt;"",MAX(AB$3:AB231)+1,"")</f>
        <v/>
      </c>
      <c r="AC232" s="1" t="str">
        <f aca="false">IF(AK232&lt;&gt;"",MAX(AC$3:AC231)+1,"")</f>
        <v/>
      </c>
      <c r="AD232" s="1" t="str">
        <f aca="false">IF(AL232&lt;&gt;"",MAX(AD$3:AD231)+1,"")</f>
        <v/>
      </c>
      <c r="AF232" s="1" t="str">
        <f aca="false">IF(B232="","",IF(COUNTIF(AF$3:$AI231,B232)=0,B232,""))</f>
        <v/>
      </c>
      <c r="AG232" s="1" t="str">
        <f aca="false">IF(C232&lt;&gt;"",IF(B232="","",IF($B232='Determinazione classe'!$D$57,IF(COUNTIF(AG$3:$AG231,$C232)=0,$C232,""),"")),"")</f>
        <v/>
      </c>
      <c r="AH232" s="1" t="str">
        <f aca="false">IF(D232&lt;&gt;"",IF(B232="","",IF(AND($B232='Determinazione classe'!$D$57,$C232='Determinazione classe'!$D$58),IF(COUNTIF(AH$3:AH231,$D232)=0,$D232,""),"")),"")</f>
        <v/>
      </c>
      <c r="AI232" s="1" t="str">
        <f aca="false">IF(E232&lt;&gt;"",IF(B232="","",IF(AND($B232='Determinazione classe'!$D$57,$C232='Determinazione classe'!$D$58,$D232='Determinazione classe'!$D$59),IF(COUNTIF(AI$3:AI231,$E232)=0,$E232,""),"")),"")</f>
        <v/>
      </c>
      <c r="AJ232" s="1" t="str">
        <f aca="false">IF(F232&lt;&gt;"",IF(B232="","",IF(AND($B232='Determinazione classe'!$D$57,$C232='Determinazione classe'!$D$58,$D232='Determinazione classe'!$D$59,$E232='Determinazione classe'!$D$60),IF(COUNTIF(AJ$3:AJ231,$F232)=0,$F232,""),"")),"")</f>
        <v/>
      </c>
      <c r="AK232" s="1" t="str">
        <f aca="false">IF(G232&lt;&gt;"",IF(B232="","",IF(AND($B232='Determinazione classe'!$D$57,$C232='Determinazione classe'!$D$58,$D232='Determinazione classe'!$D$59,$E232='Determinazione classe'!$D$60,$F232='Determinazione classe'!$D$61),IF(COUNTIF(AK$3:AK231,$G232)=0,$G232,""),"")),"")</f>
        <v/>
      </c>
      <c r="AL232" s="1" t="str">
        <f aca="false">IF(H232&lt;&gt;"",IF(B232="","",IF(AND($B232='Determinazione classe'!$D$57,$C232='Determinazione classe'!$D$58,$D232='Determinazione classe'!$D$59,$E232='Determinazione classe'!$D$60,$F232='Determinazione classe'!$D$61,$G232='Determinazione classe'!$D$62),IF(COUNTIF(AL$3:AL231,$H232)=0,$H232,""),"")),"")</f>
        <v/>
      </c>
      <c r="AR232" s="1" t="n">
        <f aca="false">+AR231+1</f>
        <v>230</v>
      </c>
      <c r="AS232" s="978" t="str">
        <f aca="false">IFERROR(VLOOKUP(AR232,BC:BK,9,FALSE()),"")</f>
        <v/>
      </c>
      <c r="AT232" s="978" t="str">
        <f aca="false">IFERROR(VLOOKUP($O232,BD:BL,9,FALSE()),"")</f>
        <v/>
      </c>
      <c r="AU232" s="978" t="str">
        <f aca="false">IFERROR(VLOOKUP($O232,BE:BM,9,FALSE()),"")</f>
        <v/>
      </c>
      <c r="AV232" s="978" t="str">
        <f aca="false">IFERROR(VLOOKUP($O232,BF:BN,9,FALSE()),"")</f>
        <v/>
      </c>
      <c r="AW232" s="978" t="str">
        <f aca="false">IFERROR(VLOOKUP($O232,BG:BO,9,FALSE()),"")</f>
        <v/>
      </c>
      <c r="AX232" s="978" t="str">
        <f aca="false">IFERROR(VLOOKUP($O232,BH:BP,9,FALSE()),"")</f>
        <v/>
      </c>
      <c r="AY232" s="978" t="str">
        <f aca="false">IFERROR(VLOOKUP($O232,BI:BQ,9,FALSE()),"")</f>
        <v/>
      </c>
      <c r="BC232" s="1" t="str">
        <f aca="false">IF(BK232&lt;&gt;"",MAX(BC$3:BC231)+1,"")</f>
        <v/>
      </c>
      <c r="BD232" s="1" t="str">
        <f aca="false">IF(BL232&lt;&gt;"",MAX(BD$3:BD231)+1,"")</f>
        <v/>
      </c>
      <c r="BE232" s="1" t="str">
        <f aca="false">IF(BM232&lt;&gt;"",MAX(BE$3:BE231)+1,"")</f>
        <v/>
      </c>
      <c r="BF232" s="1" t="str">
        <f aca="false">IF(BN232&lt;&gt;"",MAX(BF$3:BF231)+1,"")</f>
        <v/>
      </c>
      <c r="BG232" s="1" t="str">
        <f aca="false">IF(BO232&lt;&gt;"",MAX(BG$3:BG231)+1,"")</f>
        <v/>
      </c>
      <c r="BH232" s="1" t="str">
        <f aca="false">IF(BP232&lt;&gt;"",MAX(BH$3:BH231)+1,"")</f>
        <v/>
      </c>
      <c r="BI232" s="1" t="str">
        <f aca="false">IF(BQ232&lt;&gt;"",MAX(BI$3:BI231)+1,"")</f>
        <v/>
      </c>
      <c r="BK232" s="1" t="str">
        <f aca="false">IF(B232&lt;&gt;"",IF(COUNTIF(BK$3:BK231,B232)&gt;0,"",B232),"")</f>
        <v/>
      </c>
      <c r="BL232" s="1" t="str">
        <f aca="false">IF(C232&lt;&gt;"",IF(COUNTIF(BL$3:BL231,C232)&gt;0,"",C232),"")</f>
        <v/>
      </c>
      <c r="BM232" s="1" t="str">
        <f aca="false">IF(D232&lt;&gt;"",IF(COUNTIF(BM$3:BM231,D232)&gt;0,"",D232),"")</f>
        <v/>
      </c>
      <c r="BN232" s="1" t="str">
        <f aca="false">IF(E232&lt;&gt;"",IF(COUNTIF(BN$3:BN231,E232)&gt;0,"",E232),"")</f>
        <v/>
      </c>
      <c r="BO232" s="1" t="str">
        <f aca="false">IF(F232&lt;&gt;"",IF(COUNTIF(BO$3:BO231,F232)&gt;0,"",F232),"")</f>
        <v/>
      </c>
      <c r="BP232" s="1" t="str">
        <f aca="false">IF(G232&lt;&gt;"",IF(COUNTIF(BP$3:BP231,G232)&gt;0,"",G232),"")</f>
        <v/>
      </c>
      <c r="BQ232" s="1" t="str">
        <f aca="false">IF(H232&lt;&gt;"",IF(COUNTIF(BQ$3:BQ231,H232)&gt;0,"",H232),"")</f>
        <v/>
      </c>
    </row>
    <row r="233" customFormat="false" ht="12.75" hidden="false" customHeight="false" outlineLevel="0" collapsed="false">
      <c r="A233" s="1017" t="str">
        <f aca="false">CONCATENATE(B233,C233,D233,E233,F233,G233,H233)</f>
        <v/>
      </c>
      <c r="B233" s="1001"/>
      <c r="C233" s="1001"/>
      <c r="D233" s="1001"/>
      <c r="E233" s="1001"/>
      <c r="F233" s="1001"/>
      <c r="G233" s="1001"/>
      <c r="H233" s="1001"/>
      <c r="I233" s="1020"/>
      <c r="J233" s="1021"/>
      <c r="K233" s="1021"/>
      <c r="L233" s="1023"/>
      <c r="M233" s="1024"/>
      <c r="O233" s="1" t="n">
        <f aca="false">+O232+1</f>
        <v>231</v>
      </c>
      <c r="P233" s="978" t="str">
        <f aca="false">IFERROR(VLOOKUP(O232,X:AF,9,FALSE()),"")</f>
        <v/>
      </c>
      <c r="Q233" s="978" t="str">
        <f aca="false">IFERROR(VLOOKUP(O233,Y:AG,9,FALSE()),"")</f>
        <v/>
      </c>
      <c r="R233" s="978" t="str">
        <f aca="false">IFERROR(VLOOKUP(O233,Z:AH,9,FALSE()),"")</f>
        <v/>
      </c>
      <c r="S233" s="978" t="str">
        <f aca="false">IFERROR(VLOOKUP($O233,AA:AI,9,FALSE()),"")</f>
        <v/>
      </c>
      <c r="T233" s="978" t="str">
        <f aca="false">IFERROR(VLOOKUP($O233,AB:AJ,9,FALSE()),"")</f>
        <v/>
      </c>
      <c r="U233" s="978" t="str">
        <f aca="false">IFERROR(VLOOKUP($O233,AC:AK,9,FALSE()),"")</f>
        <v/>
      </c>
      <c r="V233" s="978" t="str">
        <f aca="false">IFERROR(VLOOKUP($O233,AD:AL,9,FALSE()),"")</f>
        <v/>
      </c>
      <c r="X233" s="1" t="str">
        <f aca="false">IF(AF233&lt;&gt;"",MAX(X$3:X232)+1,"")</f>
        <v/>
      </c>
      <c r="Y233" s="1" t="str">
        <f aca="false">IF(AG233&lt;&gt;"",MAX(Y$3:Y232)+1,"")</f>
        <v/>
      </c>
      <c r="Z233" s="1" t="str">
        <f aca="false">IF(AH233&lt;&gt;"",MAX(Z$3:Z232)+1,"")</f>
        <v/>
      </c>
      <c r="AA233" s="1" t="str">
        <f aca="false">IF(AI233&lt;&gt;"",MAX(AA$3:AA232)+1,"")</f>
        <v/>
      </c>
      <c r="AB233" s="1" t="str">
        <f aca="false">IF(AJ233&lt;&gt;"",MAX(AB$3:AB232)+1,"")</f>
        <v/>
      </c>
      <c r="AC233" s="1" t="str">
        <f aca="false">IF(AK233&lt;&gt;"",MAX(AC$3:AC232)+1,"")</f>
        <v/>
      </c>
      <c r="AD233" s="1" t="str">
        <f aca="false">IF(AL233&lt;&gt;"",MAX(AD$3:AD232)+1,"")</f>
        <v/>
      </c>
      <c r="AF233" s="1" t="str">
        <f aca="false">IF(B233="","",IF(COUNTIF(AF$3:$AI232,B233)=0,B233,""))</f>
        <v/>
      </c>
      <c r="AG233" s="1" t="str">
        <f aca="false">IF(C233&lt;&gt;"",IF(B233="","",IF($B233='Determinazione classe'!$D$57,IF(COUNTIF(AG$3:$AG232,$C233)=0,$C233,""),"")),"")</f>
        <v/>
      </c>
      <c r="AH233" s="1" t="str">
        <f aca="false">IF(D233&lt;&gt;"",IF(B233="","",IF(AND($B233='Determinazione classe'!$D$57,$C233='Determinazione classe'!$D$58),IF(COUNTIF(AH$3:AH232,$D233)=0,$D233,""),"")),"")</f>
        <v/>
      </c>
      <c r="AI233" s="1" t="str">
        <f aca="false">IF(E233&lt;&gt;"",IF(B233="","",IF(AND($B233='Determinazione classe'!$D$57,$C233='Determinazione classe'!$D$58,$D233='Determinazione classe'!$D$59),IF(COUNTIF(AI$3:AI232,$E233)=0,$E233,""),"")),"")</f>
        <v/>
      </c>
      <c r="AJ233" s="1" t="str">
        <f aca="false">IF(F233&lt;&gt;"",IF(B233="","",IF(AND($B233='Determinazione classe'!$D$57,$C233='Determinazione classe'!$D$58,$D233='Determinazione classe'!$D$59,$E233='Determinazione classe'!$D$60),IF(COUNTIF(AJ$3:AJ232,$F233)=0,$F233,""),"")),"")</f>
        <v/>
      </c>
      <c r="AK233" s="1" t="str">
        <f aca="false">IF(G233&lt;&gt;"",IF(B233="","",IF(AND($B233='Determinazione classe'!$D$57,$C233='Determinazione classe'!$D$58,$D233='Determinazione classe'!$D$59,$E233='Determinazione classe'!$D$60,$F233='Determinazione classe'!$D$61),IF(COUNTIF(AK$3:AK232,$G233)=0,$G233,""),"")),"")</f>
        <v/>
      </c>
      <c r="AL233" s="1" t="str">
        <f aca="false">IF(H233&lt;&gt;"",IF(B233="","",IF(AND($B233='Determinazione classe'!$D$57,$C233='Determinazione classe'!$D$58,$D233='Determinazione classe'!$D$59,$E233='Determinazione classe'!$D$60,$F233='Determinazione classe'!$D$61,$G233='Determinazione classe'!$D$62),IF(COUNTIF(AL$3:AL232,$H233)=0,$H233,""),"")),"")</f>
        <v/>
      </c>
      <c r="AR233" s="1" t="n">
        <f aca="false">+AR232+1</f>
        <v>231</v>
      </c>
      <c r="AS233" s="978" t="str">
        <f aca="false">IFERROR(VLOOKUP(AR233,BC:BK,9,FALSE()),"")</f>
        <v/>
      </c>
      <c r="AT233" s="978" t="str">
        <f aca="false">IFERROR(VLOOKUP($O233,BD:BL,9,FALSE()),"")</f>
        <v/>
      </c>
      <c r="AU233" s="978" t="str">
        <f aca="false">IFERROR(VLOOKUP($O233,BE:BM,9,FALSE()),"")</f>
        <v/>
      </c>
      <c r="AV233" s="978" t="str">
        <f aca="false">IFERROR(VLOOKUP($O233,BF:BN,9,FALSE()),"")</f>
        <v/>
      </c>
      <c r="AW233" s="978" t="str">
        <f aca="false">IFERROR(VLOOKUP($O233,BG:BO,9,FALSE()),"")</f>
        <v/>
      </c>
      <c r="AX233" s="978" t="str">
        <f aca="false">IFERROR(VLOOKUP($O233,BH:BP,9,FALSE()),"")</f>
        <v/>
      </c>
      <c r="AY233" s="978" t="str">
        <f aca="false">IFERROR(VLOOKUP($O233,BI:BQ,9,FALSE()),"")</f>
        <v/>
      </c>
      <c r="BC233" s="1" t="str">
        <f aca="false">IF(BK233&lt;&gt;"",MAX(BC$3:BC232)+1,"")</f>
        <v/>
      </c>
      <c r="BD233" s="1" t="str">
        <f aca="false">IF(BL233&lt;&gt;"",MAX(BD$3:BD232)+1,"")</f>
        <v/>
      </c>
      <c r="BE233" s="1" t="str">
        <f aca="false">IF(BM233&lt;&gt;"",MAX(BE$3:BE232)+1,"")</f>
        <v/>
      </c>
      <c r="BF233" s="1" t="str">
        <f aca="false">IF(BN233&lt;&gt;"",MAX(BF$3:BF232)+1,"")</f>
        <v/>
      </c>
      <c r="BG233" s="1" t="str">
        <f aca="false">IF(BO233&lt;&gt;"",MAX(BG$3:BG232)+1,"")</f>
        <v/>
      </c>
      <c r="BH233" s="1" t="str">
        <f aca="false">IF(BP233&lt;&gt;"",MAX(BH$3:BH232)+1,"")</f>
        <v/>
      </c>
      <c r="BI233" s="1" t="str">
        <f aca="false">IF(BQ233&lt;&gt;"",MAX(BI$3:BI232)+1,"")</f>
        <v/>
      </c>
      <c r="BK233" s="1" t="str">
        <f aca="false">IF(B233&lt;&gt;"",IF(COUNTIF(BK$3:BK232,B233)&gt;0,"",B233),"")</f>
        <v/>
      </c>
      <c r="BL233" s="1" t="str">
        <f aca="false">IF(C233&lt;&gt;"",IF(COUNTIF(BL$3:BL232,C233)&gt;0,"",C233),"")</f>
        <v/>
      </c>
      <c r="BM233" s="1" t="str">
        <f aca="false">IF(D233&lt;&gt;"",IF(COUNTIF(BM$3:BM232,D233)&gt;0,"",D233),"")</f>
        <v/>
      </c>
      <c r="BN233" s="1" t="str">
        <f aca="false">IF(E233&lt;&gt;"",IF(COUNTIF(BN$3:BN232,E233)&gt;0,"",E233),"")</f>
        <v/>
      </c>
      <c r="BO233" s="1" t="str">
        <f aca="false">IF(F233&lt;&gt;"",IF(COUNTIF(BO$3:BO232,F233)&gt;0,"",F233),"")</f>
        <v/>
      </c>
      <c r="BP233" s="1" t="str">
        <f aca="false">IF(G233&lt;&gt;"",IF(COUNTIF(BP$3:BP232,G233)&gt;0,"",G233),"")</f>
        <v/>
      </c>
      <c r="BQ233" s="1" t="str">
        <f aca="false">IF(H233&lt;&gt;"",IF(COUNTIF(BQ$3:BQ232,H233)&gt;0,"",H233),"")</f>
        <v/>
      </c>
    </row>
    <row r="234" customFormat="false" ht="12.75" hidden="false" customHeight="false" outlineLevel="0" collapsed="false">
      <c r="A234" s="1017" t="str">
        <f aca="false">CONCATENATE(B234,C234,D234,E234,F234,G234,H234)</f>
        <v/>
      </c>
      <c r="B234" s="1001"/>
      <c r="C234" s="1001"/>
      <c r="D234" s="1001"/>
      <c r="E234" s="1001"/>
      <c r="F234" s="1001"/>
      <c r="G234" s="1001"/>
      <c r="H234" s="1001"/>
      <c r="I234" s="1020"/>
      <c r="J234" s="1021"/>
      <c r="K234" s="1021"/>
      <c r="L234" s="1023"/>
      <c r="M234" s="1024"/>
      <c r="O234" s="1" t="n">
        <f aca="false">+O233+1</f>
        <v>232</v>
      </c>
      <c r="P234" s="978" t="str">
        <f aca="false">IFERROR(VLOOKUP(O233,X:AF,9,FALSE()),"")</f>
        <v/>
      </c>
      <c r="Q234" s="978" t="str">
        <f aca="false">IFERROR(VLOOKUP(O234,Y:AG,9,FALSE()),"")</f>
        <v/>
      </c>
      <c r="R234" s="978" t="str">
        <f aca="false">IFERROR(VLOOKUP(O234,Z:AH,9,FALSE()),"")</f>
        <v/>
      </c>
      <c r="S234" s="978" t="str">
        <f aca="false">IFERROR(VLOOKUP($O234,AA:AI,9,FALSE()),"")</f>
        <v/>
      </c>
      <c r="T234" s="978" t="str">
        <f aca="false">IFERROR(VLOOKUP($O234,AB:AJ,9,FALSE()),"")</f>
        <v/>
      </c>
      <c r="U234" s="978" t="str">
        <f aca="false">IFERROR(VLOOKUP($O234,AC:AK,9,FALSE()),"")</f>
        <v/>
      </c>
      <c r="V234" s="978" t="str">
        <f aca="false">IFERROR(VLOOKUP($O234,AD:AL,9,FALSE()),"")</f>
        <v/>
      </c>
      <c r="X234" s="1" t="str">
        <f aca="false">IF(AF234&lt;&gt;"",MAX(X$3:X233)+1,"")</f>
        <v/>
      </c>
      <c r="Y234" s="1" t="str">
        <f aca="false">IF(AG234&lt;&gt;"",MAX(Y$3:Y233)+1,"")</f>
        <v/>
      </c>
      <c r="Z234" s="1" t="str">
        <f aca="false">IF(AH234&lt;&gt;"",MAX(Z$3:Z233)+1,"")</f>
        <v/>
      </c>
      <c r="AA234" s="1" t="str">
        <f aca="false">IF(AI234&lt;&gt;"",MAX(AA$3:AA233)+1,"")</f>
        <v/>
      </c>
      <c r="AB234" s="1" t="str">
        <f aca="false">IF(AJ234&lt;&gt;"",MAX(AB$3:AB233)+1,"")</f>
        <v/>
      </c>
      <c r="AC234" s="1" t="str">
        <f aca="false">IF(AK234&lt;&gt;"",MAX(AC$3:AC233)+1,"")</f>
        <v/>
      </c>
      <c r="AD234" s="1" t="str">
        <f aca="false">IF(AL234&lt;&gt;"",MAX(AD$3:AD233)+1,"")</f>
        <v/>
      </c>
      <c r="AF234" s="1" t="str">
        <f aca="false">IF(B234="","",IF(COUNTIF(AF$3:$AI233,B234)=0,B234,""))</f>
        <v/>
      </c>
      <c r="AG234" s="1" t="str">
        <f aca="false">IF(C234&lt;&gt;"",IF(B234="","",IF($B234='Determinazione classe'!$D$57,IF(COUNTIF(AG$3:$AG233,$C234)=0,$C234,""),"")),"")</f>
        <v/>
      </c>
      <c r="AH234" s="1" t="str">
        <f aca="false">IF(D234&lt;&gt;"",IF(B234="","",IF(AND($B234='Determinazione classe'!$D$57,$C234='Determinazione classe'!$D$58),IF(COUNTIF(AH$3:AH233,$D234)=0,$D234,""),"")),"")</f>
        <v/>
      </c>
      <c r="AI234" s="1" t="str">
        <f aca="false">IF(E234&lt;&gt;"",IF(B234="","",IF(AND($B234='Determinazione classe'!$D$57,$C234='Determinazione classe'!$D$58,$D234='Determinazione classe'!$D$59),IF(COUNTIF(AI$3:AI233,$E234)=0,$E234,""),"")),"")</f>
        <v/>
      </c>
      <c r="AJ234" s="1" t="str">
        <f aca="false">IF(F234&lt;&gt;"",IF(B234="","",IF(AND($B234='Determinazione classe'!$D$57,$C234='Determinazione classe'!$D$58,$D234='Determinazione classe'!$D$59,$E234='Determinazione classe'!$D$60),IF(COUNTIF(AJ$3:AJ233,$F234)=0,$F234,""),"")),"")</f>
        <v/>
      </c>
      <c r="AK234" s="1" t="str">
        <f aca="false">IF(G234&lt;&gt;"",IF(B234="","",IF(AND($B234='Determinazione classe'!$D$57,$C234='Determinazione classe'!$D$58,$D234='Determinazione classe'!$D$59,$E234='Determinazione classe'!$D$60,$F234='Determinazione classe'!$D$61),IF(COUNTIF(AK$3:AK233,$G234)=0,$G234,""),"")),"")</f>
        <v/>
      </c>
      <c r="AL234" s="1" t="str">
        <f aca="false">IF(H234&lt;&gt;"",IF(B234="","",IF(AND($B234='Determinazione classe'!$D$57,$C234='Determinazione classe'!$D$58,$D234='Determinazione classe'!$D$59,$E234='Determinazione classe'!$D$60,$F234='Determinazione classe'!$D$61,$G234='Determinazione classe'!$D$62),IF(COUNTIF(AL$3:AL233,$H234)=0,$H234,""),"")),"")</f>
        <v/>
      </c>
      <c r="AR234" s="1" t="n">
        <f aca="false">+AR233+1</f>
        <v>232</v>
      </c>
      <c r="AS234" s="978" t="str">
        <f aca="false">IFERROR(VLOOKUP(AR234,BC:BK,9,FALSE()),"")</f>
        <v/>
      </c>
      <c r="AT234" s="978" t="str">
        <f aca="false">IFERROR(VLOOKUP($O234,BD:BL,9,FALSE()),"")</f>
        <v/>
      </c>
      <c r="AU234" s="978" t="str">
        <f aca="false">IFERROR(VLOOKUP($O234,BE:BM,9,FALSE()),"")</f>
        <v/>
      </c>
      <c r="AV234" s="978" t="str">
        <f aca="false">IFERROR(VLOOKUP($O234,BF:BN,9,FALSE()),"")</f>
        <v/>
      </c>
      <c r="AW234" s="978" t="str">
        <f aca="false">IFERROR(VLOOKUP($O234,BG:BO,9,FALSE()),"")</f>
        <v/>
      </c>
      <c r="AX234" s="978" t="str">
        <f aca="false">IFERROR(VLOOKUP($O234,BH:BP,9,FALSE()),"")</f>
        <v/>
      </c>
      <c r="AY234" s="978" t="str">
        <f aca="false">IFERROR(VLOOKUP($O234,BI:BQ,9,FALSE()),"")</f>
        <v/>
      </c>
      <c r="BC234" s="1" t="str">
        <f aca="false">IF(BK234&lt;&gt;"",MAX(BC$3:BC233)+1,"")</f>
        <v/>
      </c>
      <c r="BD234" s="1" t="str">
        <f aca="false">IF(BL234&lt;&gt;"",MAX(BD$3:BD233)+1,"")</f>
        <v/>
      </c>
      <c r="BE234" s="1" t="str">
        <f aca="false">IF(BM234&lt;&gt;"",MAX(BE$3:BE233)+1,"")</f>
        <v/>
      </c>
      <c r="BF234" s="1" t="str">
        <f aca="false">IF(BN234&lt;&gt;"",MAX(BF$3:BF233)+1,"")</f>
        <v/>
      </c>
      <c r="BG234" s="1" t="str">
        <f aca="false">IF(BO234&lt;&gt;"",MAX(BG$3:BG233)+1,"")</f>
        <v/>
      </c>
      <c r="BH234" s="1" t="str">
        <f aca="false">IF(BP234&lt;&gt;"",MAX(BH$3:BH233)+1,"")</f>
        <v/>
      </c>
      <c r="BI234" s="1" t="str">
        <f aca="false">IF(BQ234&lt;&gt;"",MAX(BI$3:BI233)+1,"")</f>
        <v/>
      </c>
      <c r="BK234" s="1" t="str">
        <f aca="false">IF(B234&lt;&gt;"",IF(COUNTIF(BK$3:BK233,B234)&gt;0,"",B234),"")</f>
        <v/>
      </c>
      <c r="BL234" s="1" t="str">
        <f aca="false">IF(C234&lt;&gt;"",IF(COUNTIF(BL$3:BL233,C234)&gt;0,"",C234),"")</f>
        <v/>
      </c>
      <c r="BM234" s="1" t="str">
        <f aca="false">IF(D234&lt;&gt;"",IF(COUNTIF(BM$3:BM233,D234)&gt;0,"",D234),"")</f>
        <v/>
      </c>
      <c r="BN234" s="1" t="str">
        <f aca="false">IF(E234&lt;&gt;"",IF(COUNTIF(BN$3:BN233,E234)&gt;0,"",E234),"")</f>
        <v/>
      </c>
      <c r="BO234" s="1" t="str">
        <f aca="false">IF(F234&lt;&gt;"",IF(COUNTIF(BO$3:BO233,F234)&gt;0,"",F234),"")</f>
        <v/>
      </c>
      <c r="BP234" s="1" t="str">
        <f aca="false">IF(G234&lt;&gt;"",IF(COUNTIF(BP$3:BP233,G234)&gt;0,"",G234),"")</f>
        <v/>
      </c>
      <c r="BQ234" s="1" t="str">
        <f aca="false">IF(H234&lt;&gt;"",IF(COUNTIF(BQ$3:BQ233,H234)&gt;0,"",H234),"")</f>
        <v/>
      </c>
    </row>
    <row r="235" customFormat="false" ht="12.75" hidden="false" customHeight="false" outlineLevel="0" collapsed="false">
      <c r="A235" s="1017" t="str">
        <f aca="false">CONCATENATE(B235,C235,D235,E235,F235,G235,H235)</f>
        <v/>
      </c>
      <c r="B235" s="1001"/>
      <c r="C235" s="1001"/>
      <c r="D235" s="1001"/>
      <c r="E235" s="1001"/>
      <c r="F235" s="1001"/>
      <c r="G235" s="1001"/>
      <c r="H235" s="1001"/>
      <c r="I235" s="1020"/>
      <c r="J235" s="1021"/>
      <c r="K235" s="1021"/>
      <c r="L235" s="1023"/>
      <c r="M235" s="1024"/>
      <c r="O235" s="1" t="n">
        <f aca="false">+O234+1</f>
        <v>233</v>
      </c>
      <c r="P235" s="978" t="str">
        <f aca="false">IFERROR(VLOOKUP(O234,X:AF,9,FALSE()),"")</f>
        <v/>
      </c>
      <c r="Q235" s="978" t="str">
        <f aca="false">IFERROR(VLOOKUP(O235,Y:AG,9,FALSE()),"")</f>
        <v/>
      </c>
      <c r="R235" s="978" t="str">
        <f aca="false">IFERROR(VLOOKUP(O235,Z:AH,9,FALSE()),"")</f>
        <v/>
      </c>
      <c r="S235" s="978" t="str">
        <f aca="false">IFERROR(VLOOKUP($O235,AA:AI,9,FALSE()),"")</f>
        <v/>
      </c>
      <c r="T235" s="978" t="str">
        <f aca="false">IFERROR(VLOOKUP($O235,AB:AJ,9,FALSE()),"")</f>
        <v/>
      </c>
      <c r="U235" s="978" t="str">
        <f aca="false">IFERROR(VLOOKUP($O235,AC:AK,9,FALSE()),"")</f>
        <v/>
      </c>
      <c r="V235" s="978" t="str">
        <f aca="false">IFERROR(VLOOKUP($O235,AD:AL,9,FALSE()),"")</f>
        <v/>
      </c>
      <c r="X235" s="1" t="str">
        <f aca="false">IF(AF235&lt;&gt;"",MAX(X$3:X234)+1,"")</f>
        <v/>
      </c>
      <c r="Y235" s="1" t="str">
        <f aca="false">IF(AG235&lt;&gt;"",MAX(Y$3:Y234)+1,"")</f>
        <v/>
      </c>
      <c r="Z235" s="1" t="str">
        <f aca="false">IF(AH235&lt;&gt;"",MAX(Z$3:Z234)+1,"")</f>
        <v/>
      </c>
      <c r="AA235" s="1" t="str">
        <f aca="false">IF(AI235&lt;&gt;"",MAX(AA$3:AA234)+1,"")</f>
        <v/>
      </c>
      <c r="AB235" s="1" t="str">
        <f aca="false">IF(AJ235&lt;&gt;"",MAX(AB$3:AB234)+1,"")</f>
        <v/>
      </c>
      <c r="AC235" s="1" t="str">
        <f aca="false">IF(AK235&lt;&gt;"",MAX(AC$3:AC234)+1,"")</f>
        <v/>
      </c>
      <c r="AD235" s="1" t="str">
        <f aca="false">IF(AL235&lt;&gt;"",MAX(AD$3:AD234)+1,"")</f>
        <v/>
      </c>
      <c r="AF235" s="1" t="str">
        <f aca="false">IF(B235="","",IF(COUNTIF(AF$3:$AI234,B235)=0,B235,""))</f>
        <v/>
      </c>
      <c r="AG235" s="1" t="str">
        <f aca="false">IF(C235&lt;&gt;"",IF(B235="","",IF($B235='Determinazione classe'!$D$57,IF(COUNTIF(AG$3:$AG234,$C235)=0,$C235,""),"")),"")</f>
        <v/>
      </c>
      <c r="AH235" s="1" t="str">
        <f aca="false">IF(D235&lt;&gt;"",IF(B235="","",IF(AND($B235='Determinazione classe'!$D$57,$C235='Determinazione classe'!$D$58),IF(COUNTIF(AH$3:AH234,$D235)=0,$D235,""),"")),"")</f>
        <v/>
      </c>
      <c r="AI235" s="1" t="str">
        <f aca="false">IF(E235&lt;&gt;"",IF(B235="","",IF(AND($B235='Determinazione classe'!$D$57,$C235='Determinazione classe'!$D$58,$D235='Determinazione classe'!$D$59),IF(COUNTIF(AI$3:AI234,$E235)=0,$E235,""),"")),"")</f>
        <v/>
      </c>
      <c r="AJ235" s="1" t="str">
        <f aca="false">IF(F235&lt;&gt;"",IF(B235="","",IF(AND($B235='Determinazione classe'!$D$57,$C235='Determinazione classe'!$D$58,$D235='Determinazione classe'!$D$59,$E235='Determinazione classe'!$D$60),IF(COUNTIF(AJ$3:AJ234,$F235)=0,$F235,""),"")),"")</f>
        <v/>
      </c>
      <c r="AK235" s="1" t="str">
        <f aca="false">IF(G235&lt;&gt;"",IF(B235="","",IF(AND($B235='Determinazione classe'!$D$57,$C235='Determinazione classe'!$D$58,$D235='Determinazione classe'!$D$59,$E235='Determinazione classe'!$D$60,$F235='Determinazione classe'!$D$61),IF(COUNTIF(AK$3:AK234,$G235)=0,$G235,""),"")),"")</f>
        <v/>
      </c>
      <c r="AL235" s="1" t="str">
        <f aca="false">IF(H235&lt;&gt;"",IF(B235="","",IF(AND($B235='Determinazione classe'!$D$57,$C235='Determinazione classe'!$D$58,$D235='Determinazione classe'!$D$59,$E235='Determinazione classe'!$D$60,$F235='Determinazione classe'!$D$61,$G235='Determinazione classe'!$D$62),IF(COUNTIF(AL$3:AL234,$H235)=0,$H235,""),"")),"")</f>
        <v/>
      </c>
      <c r="AR235" s="1" t="n">
        <f aca="false">+AR234+1</f>
        <v>233</v>
      </c>
      <c r="AS235" s="978" t="str">
        <f aca="false">IFERROR(VLOOKUP(AR235,BC:BK,9,FALSE()),"")</f>
        <v/>
      </c>
      <c r="AT235" s="978" t="str">
        <f aca="false">IFERROR(VLOOKUP($O235,BD:BL,9,FALSE()),"")</f>
        <v/>
      </c>
      <c r="AU235" s="978" t="str">
        <f aca="false">IFERROR(VLOOKUP($O235,BE:BM,9,FALSE()),"")</f>
        <v/>
      </c>
      <c r="AV235" s="978" t="str">
        <f aca="false">IFERROR(VLOOKUP($O235,BF:BN,9,FALSE()),"")</f>
        <v/>
      </c>
      <c r="AW235" s="978" t="str">
        <f aca="false">IFERROR(VLOOKUP($O235,BG:BO,9,FALSE()),"")</f>
        <v/>
      </c>
      <c r="AX235" s="978" t="str">
        <f aca="false">IFERROR(VLOOKUP($O235,BH:BP,9,FALSE()),"")</f>
        <v/>
      </c>
      <c r="AY235" s="978" t="str">
        <f aca="false">IFERROR(VLOOKUP($O235,BI:BQ,9,FALSE()),"")</f>
        <v/>
      </c>
      <c r="BC235" s="1" t="str">
        <f aca="false">IF(BK235&lt;&gt;"",MAX(BC$3:BC234)+1,"")</f>
        <v/>
      </c>
      <c r="BD235" s="1" t="str">
        <f aca="false">IF(BL235&lt;&gt;"",MAX(BD$3:BD234)+1,"")</f>
        <v/>
      </c>
      <c r="BE235" s="1" t="str">
        <f aca="false">IF(BM235&lt;&gt;"",MAX(BE$3:BE234)+1,"")</f>
        <v/>
      </c>
      <c r="BF235" s="1" t="str">
        <f aca="false">IF(BN235&lt;&gt;"",MAX(BF$3:BF234)+1,"")</f>
        <v/>
      </c>
      <c r="BG235" s="1" t="str">
        <f aca="false">IF(BO235&lt;&gt;"",MAX(BG$3:BG234)+1,"")</f>
        <v/>
      </c>
      <c r="BH235" s="1" t="str">
        <f aca="false">IF(BP235&lt;&gt;"",MAX(BH$3:BH234)+1,"")</f>
        <v/>
      </c>
      <c r="BI235" s="1" t="str">
        <f aca="false">IF(BQ235&lt;&gt;"",MAX(BI$3:BI234)+1,"")</f>
        <v/>
      </c>
      <c r="BK235" s="1" t="str">
        <f aca="false">IF(B235&lt;&gt;"",IF(COUNTIF(BK$3:BK234,B235)&gt;0,"",B235),"")</f>
        <v/>
      </c>
      <c r="BL235" s="1" t="str">
        <f aca="false">IF(C235&lt;&gt;"",IF(COUNTIF(BL$3:BL234,C235)&gt;0,"",C235),"")</f>
        <v/>
      </c>
      <c r="BM235" s="1" t="str">
        <f aca="false">IF(D235&lt;&gt;"",IF(COUNTIF(BM$3:BM234,D235)&gt;0,"",D235),"")</f>
        <v/>
      </c>
      <c r="BN235" s="1" t="str">
        <f aca="false">IF(E235&lt;&gt;"",IF(COUNTIF(BN$3:BN234,E235)&gt;0,"",E235),"")</f>
        <v/>
      </c>
      <c r="BO235" s="1" t="str">
        <f aca="false">IF(F235&lt;&gt;"",IF(COUNTIF(BO$3:BO234,F235)&gt;0,"",F235),"")</f>
        <v/>
      </c>
      <c r="BP235" s="1" t="str">
        <f aca="false">IF(G235&lt;&gt;"",IF(COUNTIF(BP$3:BP234,G235)&gt;0,"",G235),"")</f>
        <v/>
      </c>
      <c r="BQ235" s="1" t="str">
        <f aca="false">IF(H235&lt;&gt;"",IF(COUNTIF(BQ$3:BQ234,H235)&gt;0,"",H235),"")</f>
        <v/>
      </c>
    </row>
    <row r="236" customFormat="false" ht="12.75" hidden="false" customHeight="false" outlineLevel="0" collapsed="false">
      <c r="A236" s="1017" t="str">
        <f aca="false">CONCATENATE(B236,C236,D236,E236,F236,G236,H236)</f>
        <v/>
      </c>
      <c r="B236" s="1001"/>
      <c r="C236" s="1001"/>
      <c r="D236" s="1001"/>
      <c r="E236" s="1001"/>
      <c r="F236" s="1001"/>
      <c r="G236" s="1001"/>
      <c r="H236" s="1001"/>
      <c r="I236" s="1020"/>
      <c r="J236" s="1021"/>
      <c r="K236" s="1021"/>
      <c r="L236" s="1023"/>
      <c r="M236" s="1024"/>
      <c r="O236" s="1" t="n">
        <f aca="false">+O235+1</f>
        <v>234</v>
      </c>
      <c r="P236" s="978" t="str">
        <f aca="false">IFERROR(VLOOKUP(O235,X:AF,9,FALSE()),"")</f>
        <v/>
      </c>
      <c r="Q236" s="978" t="str">
        <f aca="false">IFERROR(VLOOKUP(O236,Y:AG,9,FALSE()),"")</f>
        <v/>
      </c>
      <c r="R236" s="978" t="str">
        <f aca="false">IFERROR(VLOOKUP(O236,Z:AH,9,FALSE()),"")</f>
        <v/>
      </c>
      <c r="S236" s="978" t="str">
        <f aca="false">IFERROR(VLOOKUP($O236,AA:AI,9,FALSE()),"")</f>
        <v/>
      </c>
      <c r="T236" s="978" t="str">
        <f aca="false">IFERROR(VLOOKUP($O236,AB:AJ,9,FALSE()),"")</f>
        <v/>
      </c>
      <c r="U236" s="978" t="str">
        <f aca="false">IFERROR(VLOOKUP($O236,AC:AK,9,FALSE()),"")</f>
        <v/>
      </c>
      <c r="V236" s="978" t="str">
        <f aca="false">IFERROR(VLOOKUP($O236,AD:AL,9,FALSE()),"")</f>
        <v/>
      </c>
      <c r="X236" s="1" t="str">
        <f aca="false">IF(AF236&lt;&gt;"",MAX(X$3:X235)+1,"")</f>
        <v/>
      </c>
      <c r="Y236" s="1" t="str">
        <f aca="false">IF(AG236&lt;&gt;"",MAX(Y$3:Y235)+1,"")</f>
        <v/>
      </c>
      <c r="Z236" s="1" t="str">
        <f aca="false">IF(AH236&lt;&gt;"",MAX(Z$3:Z235)+1,"")</f>
        <v/>
      </c>
      <c r="AA236" s="1" t="str">
        <f aca="false">IF(AI236&lt;&gt;"",MAX(AA$3:AA235)+1,"")</f>
        <v/>
      </c>
      <c r="AB236" s="1" t="str">
        <f aca="false">IF(AJ236&lt;&gt;"",MAX(AB$3:AB235)+1,"")</f>
        <v/>
      </c>
      <c r="AC236" s="1" t="str">
        <f aca="false">IF(AK236&lt;&gt;"",MAX(AC$3:AC235)+1,"")</f>
        <v/>
      </c>
      <c r="AD236" s="1" t="str">
        <f aca="false">IF(AL236&lt;&gt;"",MAX(AD$3:AD235)+1,"")</f>
        <v/>
      </c>
      <c r="AF236" s="1" t="str">
        <f aca="false">IF(B236="","",IF(COUNTIF(AF$3:$AI235,B236)=0,B236,""))</f>
        <v/>
      </c>
      <c r="AG236" s="1" t="str">
        <f aca="false">IF(C236&lt;&gt;"",IF(B236="","",IF($B236='Determinazione classe'!$D$57,IF(COUNTIF(AG$3:$AG235,$C236)=0,$C236,""),"")),"")</f>
        <v/>
      </c>
      <c r="AH236" s="1" t="str">
        <f aca="false">IF(D236&lt;&gt;"",IF(B236="","",IF(AND($B236='Determinazione classe'!$D$57,$C236='Determinazione classe'!$D$58),IF(COUNTIF(AH$3:AH235,$D236)=0,$D236,""),"")),"")</f>
        <v/>
      </c>
      <c r="AI236" s="1" t="str">
        <f aca="false">IF(E236&lt;&gt;"",IF(B236="","",IF(AND($B236='Determinazione classe'!$D$57,$C236='Determinazione classe'!$D$58,$D236='Determinazione classe'!$D$59),IF(COUNTIF(AI$3:AI235,$E236)=0,$E236,""),"")),"")</f>
        <v/>
      </c>
      <c r="AJ236" s="1" t="str">
        <f aca="false">IF(F236&lt;&gt;"",IF(B236="","",IF(AND($B236='Determinazione classe'!$D$57,$C236='Determinazione classe'!$D$58,$D236='Determinazione classe'!$D$59,$E236='Determinazione classe'!$D$60),IF(COUNTIF(AJ$3:AJ235,$F236)=0,$F236,""),"")),"")</f>
        <v/>
      </c>
      <c r="AK236" s="1" t="str">
        <f aca="false">IF(G236&lt;&gt;"",IF(B236="","",IF(AND($B236='Determinazione classe'!$D$57,$C236='Determinazione classe'!$D$58,$D236='Determinazione classe'!$D$59,$E236='Determinazione classe'!$D$60,$F236='Determinazione classe'!$D$61),IF(COUNTIF(AK$3:AK235,$G236)=0,$G236,""),"")),"")</f>
        <v/>
      </c>
      <c r="AL236" s="1" t="str">
        <f aca="false">IF(H236&lt;&gt;"",IF(B236="","",IF(AND($B236='Determinazione classe'!$D$57,$C236='Determinazione classe'!$D$58,$D236='Determinazione classe'!$D$59,$E236='Determinazione classe'!$D$60,$F236='Determinazione classe'!$D$61,$G236='Determinazione classe'!$D$62),IF(COUNTIF(AL$3:AL235,$H236)=0,$H236,""),"")),"")</f>
        <v/>
      </c>
      <c r="AR236" s="1" t="n">
        <f aca="false">+AR235+1</f>
        <v>234</v>
      </c>
      <c r="AS236" s="978" t="str">
        <f aca="false">IFERROR(VLOOKUP(AR236,BC:BK,9,FALSE()),"")</f>
        <v/>
      </c>
      <c r="AT236" s="978" t="str">
        <f aca="false">IFERROR(VLOOKUP($O236,BD:BL,9,FALSE()),"")</f>
        <v/>
      </c>
      <c r="AU236" s="978" t="str">
        <f aca="false">IFERROR(VLOOKUP($O236,BE:BM,9,FALSE()),"")</f>
        <v/>
      </c>
      <c r="AV236" s="978" t="str">
        <f aca="false">IFERROR(VLOOKUP($O236,BF:BN,9,FALSE()),"")</f>
        <v/>
      </c>
      <c r="AW236" s="978" t="str">
        <f aca="false">IFERROR(VLOOKUP($O236,BG:BO,9,FALSE()),"")</f>
        <v/>
      </c>
      <c r="AX236" s="978" t="str">
        <f aca="false">IFERROR(VLOOKUP($O236,BH:BP,9,FALSE()),"")</f>
        <v/>
      </c>
      <c r="AY236" s="978" t="str">
        <f aca="false">IFERROR(VLOOKUP($O236,BI:BQ,9,FALSE()),"")</f>
        <v/>
      </c>
      <c r="BC236" s="1" t="str">
        <f aca="false">IF(BK236&lt;&gt;"",MAX(BC$3:BC235)+1,"")</f>
        <v/>
      </c>
      <c r="BD236" s="1" t="str">
        <f aca="false">IF(BL236&lt;&gt;"",MAX(BD$3:BD235)+1,"")</f>
        <v/>
      </c>
      <c r="BE236" s="1" t="str">
        <f aca="false">IF(BM236&lt;&gt;"",MAX(BE$3:BE235)+1,"")</f>
        <v/>
      </c>
      <c r="BF236" s="1" t="str">
        <f aca="false">IF(BN236&lt;&gt;"",MAX(BF$3:BF235)+1,"")</f>
        <v/>
      </c>
      <c r="BG236" s="1" t="str">
        <f aca="false">IF(BO236&lt;&gt;"",MAX(BG$3:BG235)+1,"")</f>
        <v/>
      </c>
      <c r="BH236" s="1" t="str">
        <f aca="false">IF(BP236&lt;&gt;"",MAX(BH$3:BH235)+1,"")</f>
        <v/>
      </c>
      <c r="BI236" s="1" t="str">
        <f aca="false">IF(BQ236&lt;&gt;"",MAX(BI$3:BI235)+1,"")</f>
        <v/>
      </c>
      <c r="BK236" s="1" t="str">
        <f aca="false">IF(B236&lt;&gt;"",IF(COUNTIF(BK$3:BK235,B236)&gt;0,"",B236),"")</f>
        <v/>
      </c>
      <c r="BL236" s="1" t="str">
        <f aca="false">IF(C236&lt;&gt;"",IF(COUNTIF(BL$3:BL235,C236)&gt;0,"",C236),"")</f>
        <v/>
      </c>
      <c r="BM236" s="1" t="str">
        <f aca="false">IF(D236&lt;&gt;"",IF(COUNTIF(BM$3:BM235,D236)&gt;0,"",D236),"")</f>
        <v/>
      </c>
      <c r="BN236" s="1" t="str">
        <f aca="false">IF(E236&lt;&gt;"",IF(COUNTIF(BN$3:BN235,E236)&gt;0,"",E236),"")</f>
        <v/>
      </c>
      <c r="BO236" s="1" t="str">
        <f aca="false">IF(F236&lt;&gt;"",IF(COUNTIF(BO$3:BO235,F236)&gt;0,"",F236),"")</f>
        <v/>
      </c>
      <c r="BP236" s="1" t="str">
        <f aca="false">IF(G236&lt;&gt;"",IF(COUNTIF(BP$3:BP235,G236)&gt;0,"",G236),"")</f>
        <v/>
      </c>
      <c r="BQ236" s="1" t="str">
        <f aca="false">IF(H236&lt;&gt;"",IF(COUNTIF(BQ$3:BQ235,H236)&gt;0,"",H236),"")</f>
        <v/>
      </c>
    </row>
    <row r="237" customFormat="false" ht="12.75" hidden="false" customHeight="false" outlineLevel="0" collapsed="false">
      <c r="A237" s="1017" t="str">
        <f aca="false">CONCATENATE(B237,C237,D237,E237,F237,G237,H237)</f>
        <v/>
      </c>
      <c r="B237" s="1001"/>
      <c r="C237" s="1001"/>
      <c r="D237" s="1001"/>
      <c r="E237" s="1001"/>
      <c r="F237" s="1001"/>
      <c r="G237" s="1001"/>
      <c r="H237" s="1001"/>
      <c r="I237" s="1020"/>
      <c r="J237" s="1021"/>
      <c r="K237" s="1021"/>
      <c r="L237" s="1023"/>
      <c r="M237" s="1024"/>
      <c r="O237" s="1" t="n">
        <f aca="false">+O236+1</f>
        <v>235</v>
      </c>
      <c r="P237" s="978" t="str">
        <f aca="false">IFERROR(VLOOKUP(O236,X:AF,9,FALSE()),"")</f>
        <v/>
      </c>
      <c r="Q237" s="978" t="str">
        <f aca="false">IFERROR(VLOOKUP(O237,Y:AG,9,FALSE()),"")</f>
        <v/>
      </c>
      <c r="R237" s="978" t="str">
        <f aca="false">IFERROR(VLOOKUP(O237,Z:AH,9,FALSE()),"")</f>
        <v/>
      </c>
      <c r="S237" s="978" t="str">
        <f aca="false">IFERROR(VLOOKUP($O237,AA:AI,9,FALSE()),"")</f>
        <v/>
      </c>
      <c r="T237" s="978" t="str">
        <f aca="false">IFERROR(VLOOKUP($O237,AB:AJ,9,FALSE()),"")</f>
        <v/>
      </c>
      <c r="U237" s="978" t="str">
        <f aca="false">IFERROR(VLOOKUP($O237,AC:AK,9,FALSE()),"")</f>
        <v/>
      </c>
      <c r="V237" s="978" t="str">
        <f aca="false">IFERROR(VLOOKUP($O237,AD:AL,9,FALSE()),"")</f>
        <v/>
      </c>
      <c r="X237" s="1" t="str">
        <f aca="false">IF(AF237&lt;&gt;"",MAX(X$3:X236)+1,"")</f>
        <v/>
      </c>
      <c r="Y237" s="1" t="str">
        <f aca="false">IF(AG237&lt;&gt;"",MAX(Y$3:Y236)+1,"")</f>
        <v/>
      </c>
      <c r="Z237" s="1" t="str">
        <f aca="false">IF(AH237&lt;&gt;"",MAX(Z$3:Z236)+1,"")</f>
        <v/>
      </c>
      <c r="AA237" s="1" t="str">
        <f aca="false">IF(AI237&lt;&gt;"",MAX(AA$3:AA236)+1,"")</f>
        <v/>
      </c>
      <c r="AB237" s="1" t="str">
        <f aca="false">IF(AJ237&lt;&gt;"",MAX(AB$3:AB236)+1,"")</f>
        <v/>
      </c>
      <c r="AC237" s="1" t="str">
        <f aca="false">IF(AK237&lt;&gt;"",MAX(AC$3:AC236)+1,"")</f>
        <v/>
      </c>
      <c r="AD237" s="1" t="str">
        <f aca="false">IF(AL237&lt;&gt;"",MAX(AD$3:AD236)+1,"")</f>
        <v/>
      </c>
      <c r="AF237" s="1" t="str">
        <f aca="false">IF(B237="","",IF(COUNTIF(AF$3:$AI236,B237)=0,B237,""))</f>
        <v/>
      </c>
      <c r="AG237" s="1" t="str">
        <f aca="false">IF(C237&lt;&gt;"",IF(B237="","",IF($B237='Determinazione classe'!$D$57,IF(COUNTIF(AG$3:$AG236,$C237)=0,$C237,""),"")),"")</f>
        <v/>
      </c>
      <c r="AH237" s="1" t="str">
        <f aca="false">IF(D237&lt;&gt;"",IF(B237="","",IF(AND($B237='Determinazione classe'!$D$57,$C237='Determinazione classe'!$D$58),IF(COUNTIF(AH$3:AH236,$D237)=0,$D237,""),"")),"")</f>
        <v/>
      </c>
      <c r="AI237" s="1" t="str">
        <f aca="false">IF(E237&lt;&gt;"",IF(B237="","",IF(AND($B237='Determinazione classe'!$D$57,$C237='Determinazione classe'!$D$58,$D237='Determinazione classe'!$D$59),IF(COUNTIF(AI$3:AI236,$E237)=0,$E237,""),"")),"")</f>
        <v/>
      </c>
      <c r="AJ237" s="1" t="str">
        <f aca="false">IF(F237&lt;&gt;"",IF(B237="","",IF(AND($B237='Determinazione classe'!$D$57,$C237='Determinazione classe'!$D$58,$D237='Determinazione classe'!$D$59,$E237='Determinazione classe'!$D$60),IF(COUNTIF(AJ$3:AJ236,$F237)=0,$F237,""),"")),"")</f>
        <v/>
      </c>
      <c r="AK237" s="1" t="str">
        <f aca="false">IF(G237&lt;&gt;"",IF(B237="","",IF(AND($B237='Determinazione classe'!$D$57,$C237='Determinazione classe'!$D$58,$D237='Determinazione classe'!$D$59,$E237='Determinazione classe'!$D$60,$F237='Determinazione classe'!$D$61),IF(COUNTIF(AK$3:AK236,$G237)=0,$G237,""),"")),"")</f>
        <v/>
      </c>
      <c r="AL237" s="1" t="str">
        <f aca="false">IF(H237&lt;&gt;"",IF(B237="","",IF(AND($B237='Determinazione classe'!$D$57,$C237='Determinazione classe'!$D$58,$D237='Determinazione classe'!$D$59,$E237='Determinazione classe'!$D$60,$F237='Determinazione classe'!$D$61,$G237='Determinazione classe'!$D$62),IF(COUNTIF(AL$3:AL236,$H237)=0,$H237,""),"")),"")</f>
        <v/>
      </c>
      <c r="AR237" s="1" t="n">
        <f aca="false">+AR236+1</f>
        <v>235</v>
      </c>
      <c r="AS237" s="978" t="str">
        <f aca="false">IFERROR(VLOOKUP(AR237,BC:BK,9,FALSE()),"")</f>
        <v/>
      </c>
      <c r="AT237" s="978" t="str">
        <f aca="false">IFERROR(VLOOKUP($O237,BD:BL,9,FALSE()),"")</f>
        <v/>
      </c>
      <c r="AU237" s="978" t="str">
        <f aca="false">IFERROR(VLOOKUP($O237,BE:BM,9,FALSE()),"")</f>
        <v/>
      </c>
      <c r="AV237" s="978" t="str">
        <f aca="false">IFERROR(VLOOKUP($O237,BF:BN,9,FALSE()),"")</f>
        <v/>
      </c>
      <c r="AW237" s="978" t="str">
        <f aca="false">IFERROR(VLOOKUP($O237,BG:BO,9,FALSE()),"")</f>
        <v/>
      </c>
      <c r="AX237" s="978" t="str">
        <f aca="false">IFERROR(VLOOKUP($O237,BH:BP,9,FALSE()),"")</f>
        <v/>
      </c>
      <c r="AY237" s="978" t="str">
        <f aca="false">IFERROR(VLOOKUP($O237,BI:BQ,9,FALSE()),"")</f>
        <v/>
      </c>
      <c r="BC237" s="1" t="str">
        <f aca="false">IF(BK237&lt;&gt;"",MAX(BC$3:BC236)+1,"")</f>
        <v/>
      </c>
      <c r="BD237" s="1" t="str">
        <f aca="false">IF(BL237&lt;&gt;"",MAX(BD$3:BD236)+1,"")</f>
        <v/>
      </c>
      <c r="BE237" s="1" t="str">
        <f aca="false">IF(BM237&lt;&gt;"",MAX(BE$3:BE236)+1,"")</f>
        <v/>
      </c>
      <c r="BF237" s="1" t="str">
        <f aca="false">IF(BN237&lt;&gt;"",MAX(BF$3:BF236)+1,"")</f>
        <v/>
      </c>
      <c r="BG237" s="1" t="str">
        <f aca="false">IF(BO237&lt;&gt;"",MAX(BG$3:BG236)+1,"")</f>
        <v/>
      </c>
      <c r="BH237" s="1" t="str">
        <f aca="false">IF(BP237&lt;&gt;"",MAX(BH$3:BH236)+1,"")</f>
        <v/>
      </c>
      <c r="BI237" s="1" t="str">
        <f aca="false">IF(BQ237&lt;&gt;"",MAX(BI$3:BI236)+1,"")</f>
        <v/>
      </c>
      <c r="BK237" s="1" t="str">
        <f aca="false">IF(B237&lt;&gt;"",IF(COUNTIF(BK$3:BK236,B237)&gt;0,"",B237),"")</f>
        <v/>
      </c>
      <c r="BL237" s="1" t="str">
        <f aca="false">IF(C237&lt;&gt;"",IF(COUNTIF(BL$3:BL236,C237)&gt;0,"",C237),"")</f>
        <v/>
      </c>
      <c r="BM237" s="1" t="str">
        <f aca="false">IF(D237&lt;&gt;"",IF(COUNTIF(BM$3:BM236,D237)&gt;0,"",D237),"")</f>
        <v/>
      </c>
      <c r="BN237" s="1" t="str">
        <f aca="false">IF(E237&lt;&gt;"",IF(COUNTIF(BN$3:BN236,E237)&gt;0,"",E237),"")</f>
        <v/>
      </c>
      <c r="BO237" s="1" t="str">
        <f aca="false">IF(F237&lt;&gt;"",IF(COUNTIF(BO$3:BO236,F237)&gt;0,"",F237),"")</f>
        <v/>
      </c>
      <c r="BP237" s="1" t="str">
        <f aca="false">IF(G237&lt;&gt;"",IF(COUNTIF(BP$3:BP236,G237)&gt;0,"",G237),"")</f>
        <v/>
      </c>
      <c r="BQ237" s="1" t="str">
        <f aca="false">IF(H237&lt;&gt;"",IF(COUNTIF(BQ$3:BQ236,H237)&gt;0,"",H237),"")</f>
        <v/>
      </c>
    </row>
    <row r="238" customFormat="false" ht="12.75" hidden="false" customHeight="false" outlineLevel="0" collapsed="false">
      <c r="A238" s="1017" t="str">
        <f aca="false">CONCATENATE(B238,C238,D238,E238,F238,G238,H238)</f>
        <v/>
      </c>
      <c r="B238" s="1001"/>
      <c r="C238" s="1001"/>
      <c r="D238" s="1001"/>
      <c r="E238" s="1001"/>
      <c r="F238" s="1001"/>
      <c r="G238" s="1001"/>
      <c r="H238" s="1001"/>
      <c r="I238" s="1020"/>
      <c r="J238" s="1021"/>
      <c r="K238" s="1021"/>
      <c r="L238" s="1023"/>
      <c r="M238" s="1024"/>
      <c r="O238" s="1" t="n">
        <f aca="false">+O237+1</f>
        <v>236</v>
      </c>
      <c r="P238" s="978" t="str">
        <f aca="false">IFERROR(VLOOKUP(O237,X:AF,9,FALSE()),"")</f>
        <v/>
      </c>
      <c r="Q238" s="978" t="str">
        <f aca="false">IFERROR(VLOOKUP(O238,Y:AG,9,FALSE()),"")</f>
        <v/>
      </c>
      <c r="R238" s="978" t="str">
        <f aca="false">IFERROR(VLOOKUP(O238,Z:AH,9,FALSE()),"")</f>
        <v/>
      </c>
      <c r="S238" s="978" t="str">
        <f aca="false">IFERROR(VLOOKUP($O238,AA:AI,9,FALSE()),"")</f>
        <v/>
      </c>
      <c r="T238" s="978" t="str">
        <f aca="false">IFERROR(VLOOKUP($O238,AB:AJ,9,FALSE()),"")</f>
        <v/>
      </c>
      <c r="U238" s="978" t="str">
        <f aca="false">IFERROR(VLOOKUP($O238,AC:AK,9,FALSE()),"")</f>
        <v/>
      </c>
      <c r="V238" s="978" t="str">
        <f aca="false">IFERROR(VLOOKUP($O238,AD:AL,9,FALSE()),"")</f>
        <v/>
      </c>
      <c r="X238" s="1" t="str">
        <f aca="false">IF(AF238&lt;&gt;"",MAX(X$3:X237)+1,"")</f>
        <v/>
      </c>
      <c r="Y238" s="1" t="str">
        <f aca="false">IF(AG238&lt;&gt;"",MAX(Y$3:Y237)+1,"")</f>
        <v/>
      </c>
      <c r="Z238" s="1" t="str">
        <f aca="false">IF(AH238&lt;&gt;"",MAX(Z$3:Z237)+1,"")</f>
        <v/>
      </c>
      <c r="AA238" s="1" t="str">
        <f aca="false">IF(AI238&lt;&gt;"",MAX(AA$3:AA237)+1,"")</f>
        <v/>
      </c>
      <c r="AB238" s="1" t="str">
        <f aca="false">IF(AJ238&lt;&gt;"",MAX(AB$3:AB237)+1,"")</f>
        <v/>
      </c>
      <c r="AC238" s="1" t="str">
        <f aca="false">IF(AK238&lt;&gt;"",MAX(AC$3:AC237)+1,"")</f>
        <v/>
      </c>
      <c r="AD238" s="1" t="str">
        <f aca="false">IF(AL238&lt;&gt;"",MAX(AD$3:AD237)+1,"")</f>
        <v/>
      </c>
      <c r="AF238" s="1" t="str">
        <f aca="false">IF(B238="","",IF(COUNTIF(AF$3:$AI237,B238)=0,B238,""))</f>
        <v/>
      </c>
      <c r="AG238" s="1" t="str">
        <f aca="false">IF(C238&lt;&gt;"",IF(B238="","",IF($B238='Determinazione classe'!$D$57,IF(COUNTIF(AG$3:$AG237,$C238)=0,$C238,""),"")),"")</f>
        <v/>
      </c>
      <c r="AH238" s="1" t="str">
        <f aca="false">IF(D238&lt;&gt;"",IF(B238="","",IF(AND($B238='Determinazione classe'!$D$57,$C238='Determinazione classe'!$D$58),IF(COUNTIF(AH$3:AH237,$D238)=0,$D238,""),"")),"")</f>
        <v/>
      </c>
      <c r="AI238" s="1" t="str">
        <f aca="false">IF(E238&lt;&gt;"",IF(B238="","",IF(AND($B238='Determinazione classe'!$D$57,$C238='Determinazione classe'!$D$58,$D238='Determinazione classe'!$D$59),IF(COUNTIF(AI$3:AI237,$E238)=0,$E238,""),"")),"")</f>
        <v/>
      </c>
      <c r="AJ238" s="1" t="str">
        <f aca="false">IF(F238&lt;&gt;"",IF(B238="","",IF(AND($B238='Determinazione classe'!$D$57,$C238='Determinazione classe'!$D$58,$D238='Determinazione classe'!$D$59,$E238='Determinazione classe'!$D$60),IF(COUNTIF(AJ$3:AJ237,$F238)=0,$F238,""),"")),"")</f>
        <v/>
      </c>
      <c r="AK238" s="1" t="str">
        <f aca="false">IF(G238&lt;&gt;"",IF(B238="","",IF(AND($B238='Determinazione classe'!$D$57,$C238='Determinazione classe'!$D$58,$D238='Determinazione classe'!$D$59,$E238='Determinazione classe'!$D$60,$F238='Determinazione classe'!$D$61),IF(COUNTIF(AK$3:AK237,$G238)=0,$G238,""),"")),"")</f>
        <v/>
      </c>
      <c r="AL238" s="1" t="str">
        <f aca="false">IF(H238&lt;&gt;"",IF(B238="","",IF(AND($B238='Determinazione classe'!$D$57,$C238='Determinazione classe'!$D$58,$D238='Determinazione classe'!$D$59,$E238='Determinazione classe'!$D$60,$F238='Determinazione classe'!$D$61,$G238='Determinazione classe'!$D$62),IF(COUNTIF(AL$3:AL237,$H238)=0,$H238,""),"")),"")</f>
        <v/>
      </c>
      <c r="AR238" s="1" t="n">
        <f aca="false">+AR237+1</f>
        <v>236</v>
      </c>
      <c r="AS238" s="978" t="str">
        <f aca="false">IFERROR(VLOOKUP(AR238,BC:BK,9,FALSE()),"")</f>
        <v/>
      </c>
      <c r="AT238" s="978" t="str">
        <f aca="false">IFERROR(VLOOKUP($O238,BD:BL,9,FALSE()),"")</f>
        <v/>
      </c>
      <c r="AU238" s="978" t="str">
        <f aca="false">IFERROR(VLOOKUP($O238,BE:BM,9,FALSE()),"")</f>
        <v/>
      </c>
      <c r="AV238" s="978" t="str">
        <f aca="false">IFERROR(VLOOKUP($O238,BF:BN,9,FALSE()),"")</f>
        <v/>
      </c>
      <c r="AW238" s="978" t="str">
        <f aca="false">IFERROR(VLOOKUP($O238,BG:BO,9,FALSE()),"")</f>
        <v/>
      </c>
      <c r="AX238" s="978" t="str">
        <f aca="false">IFERROR(VLOOKUP($O238,BH:BP,9,FALSE()),"")</f>
        <v/>
      </c>
      <c r="AY238" s="978" t="str">
        <f aca="false">IFERROR(VLOOKUP($O238,BI:BQ,9,FALSE()),"")</f>
        <v/>
      </c>
      <c r="BC238" s="1" t="str">
        <f aca="false">IF(BK238&lt;&gt;"",MAX(BC$3:BC237)+1,"")</f>
        <v/>
      </c>
      <c r="BD238" s="1" t="str">
        <f aca="false">IF(BL238&lt;&gt;"",MAX(BD$3:BD237)+1,"")</f>
        <v/>
      </c>
      <c r="BE238" s="1" t="str">
        <f aca="false">IF(BM238&lt;&gt;"",MAX(BE$3:BE237)+1,"")</f>
        <v/>
      </c>
      <c r="BF238" s="1" t="str">
        <f aca="false">IF(BN238&lt;&gt;"",MAX(BF$3:BF237)+1,"")</f>
        <v/>
      </c>
      <c r="BG238" s="1" t="str">
        <f aca="false">IF(BO238&lt;&gt;"",MAX(BG$3:BG237)+1,"")</f>
        <v/>
      </c>
      <c r="BH238" s="1" t="str">
        <f aca="false">IF(BP238&lt;&gt;"",MAX(BH$3:BH237)+1,"")</f>
        <v/>
      </c>
      <c r="BI238" s="1" t="str">
        <f aca="false">IF(BQ238&lt;&gt;"",MAX(BI$3:BI237)+1,"")</f>
        <v/>
      </c>
      <c r="BK238" s="1" t="str">
        <f aca="false">IF(B238&lt;&gt;"",IF(COUNTIF(BK$3:BK237,B238)&gt;0,"",B238),"")</f>
        <v/>
      </c>
      <c r="BL238" s="1" t="str">
        <f aca="false">IF(C238&lt;&gt;"",IF(COUNTIF(BL$3:BL237,C238)&gt;0,"",C238),"")</f>
        <v/>
      </c>
      <c r="BM238" s="1" t="str">
        <f aca="false">IF(D238&lt;&gt;"",IF(COUNTIF(BM$3:BM237,D238)&gt;0,"",D238),"")</f>
        <v/>
      </c>
      <c r="BN238" s="1" t="str">
        <f aca="false">IF(E238&lt;&gt;"",IF(COUNTIF(BN$3:BN237,E238)&gt;0,"",E238),"")</f>
        <v/>
      </c>
      <c r="BO238" s="1" t="str">
        <f aca="false">IF(F238&lt;&gt;"",IF(COUNTIF(BO$3:BO237,F238)&gt;0,"",F238),"")</f>
        <v/>
      </c>
      <c r="BP238" s="1" t="str">
        <f aca="false">IF(G238&lt;&gt;"",IF(COUNTIF(BP$3:BP237,G238)&gt;0,"",G238),"")</f>
        <v/>
      </c>
      <c r="BQ238" s="1" t="str">
        <f aca="false">IF(H238&lt;&gt;"",IF(COUNTIF(BQ$3:BQ237,H238)&gt;0,"",H238),"")</f>
        <v/>
      </c>
    </row>
    <row r="239" customFormat="false" ht="12.75" hidden="false" customHeight="false" outlineLevel="0" collapsed="false">
      <c r="A239" s="1017" t="str">
        <f aca="false">CONCATENATE(B239,C239,D239,E239,F239,G239,H239)</f>
        <v/>
      </c>
      <c r="B239" s="1001"/>
      <c r="C239" s="1001"/>
      <c r="D239" s="1001"/>
      <c r="E239" s="1001"/>
      <c r="F239" s="1001"/>
      <c r="G239" s="1001"/>
      <c r="H239" s="1001"/>
      <c r="I239" s="1020"/>
      <c r="J239" s="1021"/>
      <c r="K239" s="1021"/>
      <c r="L239" s="1023"/>
      <c r="M239" s="1024"/>
      <c r="O239" s="1" t="n">
        <f aca="false">+O238+1</f>
        <v>237</v>
      </c>
      <c r="P239" s="978" t="str">
        <f aca="false">IFERROR(VLOOKUP(O238,X:AF,9,FALSE()),"")</f>
        <v/>
      </c>
      <c r="Q239" s="978" t="str">
        <f aca="false">IFERROR(VLOOKUP(O239,Y:AG,9,FALSE()),"")</f>
        <v/>
      </c>
      <c r="R239" s="978" t="str">
        <f aca="false">IFERROR(VLOOKUP(O239,Z:AH,9,FALSE()),"")</f>
        <v/>
      </c>
      <c r="S239" s="978" t="str">
        <f aca="false">IFERROR(VLOOKUP($O239,AA:AI,9,FALSE()),"")</f>
        <v/>
      </c>
      <c r="T239" s="978" t="str">
        <f aca="false">IFERROR(VLOOKUP($O239,AB:AJ,9,FALSE()),"")</f>
        <v/>
      </c>
      <c r="U239" s="978" t="str">
        <f aca="false">IFERROR(VLOOKUP($O239,AC:AK,9,FALSE()),"")</f>
        <v/>
      </c>
      <c r="V239" s="978" t="str">
        <f aca="false">IFERROR(VLOOKUP($O239,AD:AL,9,FALSE()),"")</f>
        <v/>
      </c>
      <c r="X239" s="1" t="str">
        <f aca="false">IF(AF239&lt;&gt;"",MAX(X$3:X238)+1,"")</f>
        <v/>
      </c>
      <c r="Y239" s="1" t="str">
        <f aca="false">IF(AG239&lt;&gt;"",MAX(Y$3:Y238)+1,"")</f>
        <v/>
      </c>
      <c r="Z239" s="1" t="str">
        <f aca="false">IF(AH239&lt;&gt;"",MAX(Z$3:Z238)+1,"")</f>
        <v/>
      </c>
      <c r="AA239" s="1" t="str">
        <f aca="false">IF(AI239&lt;&gt;"",MAX(AA$3:AA238)+1,"")</f>
        <v/>
      </c>
      <c r="AB239" s="1" t="str">
        <f aca="false">IF(AJ239&lt;&gt;"",MAX(AB$3:AB238)+1,"")</f>
        <v/>
      </c>
      <c r="AC239" s="1" t="str">
        <f aca="false">IF(AK239&lt;&gt;"",MAX(AC$3:AC238)+1,"")</f>
        <v/>
      </c>
      <c r="AD239" s="1" t="str">
        <f aca="false">IF(AL239&lt;&gt;"",MAX(AD$3:AD238)+1,"")</f>
        <v/>
      </c>
      <c r="AF239" s="1" t="str">
        <f aca="false">IF(B239="","",IF(COUNTIF(AF$3:$AI238,B239)=0,B239,""))</f>
        <v/>
      </c>
      <c r="AG239" s="1" t="str">
        <f aca="false">IF(C239&lt;&gt;"",IF(B239="","",IF($B239='Determinazione classe'!$D$57,IF(COUNTIF(AG$3:$AG238,$C239)=0,$C239,""),"")),"")</f>
        <v/>
      </c>
      <c r="AH239" s="1" t="str">
        <f aca="false">IF(D239&lt;&gt;"",IF(B239="","",IF(AND($B239='Determinazione classe'!$D$57,$C239='Determinazione classe'!$D$58),IF(COUNTIF(AH$3:AH238,$D239)=0,$D239,""),"")),"")</f>
        <v/>
      </c>
      <c r="AI239" s="1" t="str">
        <f aca="false">IF(E239&lt;&gt;"",IF(B239="","",IF(AND($B239='Determinazione classe'!$D$57,$C239='Determinazione classe'!$D$58,$D239='Determinazione classe'!$D$59),IF(COUNTIF(AI$3:AI238,$E239)=0,$E239,""),"")),"")</f>
        <v/>
      </c>
      <c r="AJ239" s="1" t="str">
        <f aca="false">IF(F239&lt;&gt;"",IF(B239="","",IF(AND($B239='Determinazione classe'!$D$57,$C239='Determinazione classe'!$D$58,$D239='Determinazione classe'!$D$59,$E239='Determinazione classe'!$D$60),IF(COUNTIF(AJ$3:AJ238,$F239)=0,$F239,""),"")),"")</f>
        <v/>
      </c>
      <c r="AK239" s="1" t="str">
        <f aca="false">IF(G239&lt;&gt;"",IF(B239="","",IF(AND($B239='Determinazione classe'!$D$57,$C239='Determinazione classe'!$D$58,$D239='Determinazione classe'!$D$59,$E239='Determinazione classe'!$D$60,$F239='Determinazione classe'!$D$61),IF(COUNTIF(AK$3:AK238,$G239)=0,$G239,""),"")),"")</f>
        <v/>
      </c>
      <c r="AL239" s="1" t="str">
        <f aca="false">IF(H239&lt;&gt;"",IF(B239="","",IF(AND($B239='Determinazione classe'!$D$57,$C239='Determinazione classe'!$D$58,$D239='Determinazione classe'!$D$59,$E239='Determinazione classe'!$D$60,$F239='Determinazione classe'!$D$61,$G239='Determinazione classe'!$D$62),IF(COUNTIF(AL$3:AL238,$H239)=0,$H239,""),"")),"")</f>
        <v/>
      </c>
      <c r="AR239" s="1" t="n">
        <f aca="false">+AR238+1</f>
        <v>237</v>
      </c>
      <c r="AS239" s="978" t="str">
        <f aca="false">IFERROR(VLOOKUP(AR239,BC:BK,9,FALSE()),"")</f>
        <v/>
      </c>
      <c r="AT239" s="978" t="str">
        <f aca="false">IFERROR(VLOOKUP($O239,BD:BL,9,FALSE()),"")</f>
        <v/>
      </c>
      <c r="AU239" s="978" t="str">
        <f aca="false">IFERROR(VLOOKUP($O239,BE:BM,9,FALSE()),"")</f>
        <v/>
      </c>
      <c r="AV239" s="978" t="str">
        <f aca="false">IFERROR(VLOOKUP($O239,BF:BN,9,FALSE()),"")</f>
        <v/>
      </c>
      <c r="AW239" s="978" t="str">
        <f aca="false">IFERROR(VLOOKUP($O239,BG:BO,9,FALSE()),"")</f>
        <v/>
      </c>
      <c r="AX239" s="978" t="str">
        <f aca="false">IFERROR(VLOOKUP($O239,BH:BP,9,FALSE()),"")</f>
        <v/>
      </c>
      <c r="AY239" s="978" t="str">
        <f aca="false">IFERROR(VLOOKUP($O239,BI:BQ,9,FALSE()),"")</f>
        <v/>
      </c>
      <c r="BC239" s="1" t="str">
        <f aca="false">IF(BK239&lt;&gt;"",MAX(BC$3:BC238)+1,"")</f>
        <v/>
      </c>
      <c r="BD239" s="1" t="str">
        <f aca="false">IF(BL239&lt;&gt;"",MAX(BD$3:BD238)+1,"")</f>
        <v/>
      </c>
      <c r="BE239" s="1" t="str">
        <f aca="false">IF(BM239&lt;&gt;"",MAX(BE$3:BE238)+1,"")</f>
        <v/>
      </c>
      <c r="BF239" s="1" t="str">
        <f aca="false">IF(BN239&lt;&gt;"",MAX(BF$3:BF238)+1,"")</f>
        <v/>
      </c>
      <c r="BG239" s="1" t="str">
        <f aca="false">IF(BO239&lt;&gt;"",MAX(BG$3:BG238)+1,"")</f>
        <v/>
      </c>
      <c r="BH239" s="1" t="str">
        <f aca="false">IF(BP239&lt;&gt;"",MAX(BH$3:BH238)+1,"")</f>
        <v/>
      </c>
      <c r="BI239" s="1" t="str">
        <f aca="false">IF(BQ239&lt;&gt;"",MAX(BI$3:BI238)+1,"")</f>
        <v/>
      </c>
      <c r="BK239" s="1" t="str">
        <f aca="false">IF(B239&lt;&gt;"",IF(COUNTIF(BK$3:BK238,B239)&gt;0,"",B239),"")</f>
        <v/>
      </c>
      <c r="BL239" s="1" t="str">
        <f aca="false">IF(C239&lt;&gt;"",IF(COUNTIF(BL$3:BL238,C239)&gt;0,"",C239),"")</f>
        <v/>
      </c>
      <c r="BM239" s="1" t="str">
        <f aca="false">IF(D239&lt;&gt;"",IF(COUNTIF(BM$3:BM238,D239)&gt;0,"",D239),"")</f>
        <v/>
      </c>
      <c r="BN239" s="1" t="str">
        <f aca="false">IF(E239&lt;&gt;"",IF(COUNTIF(BN$3:BN238,E239)&gt;0,"",E239),"")</f>
        <v/>
      </c>
      <c r="BO239" s="1" t="str">
        <f aca="false">IF(F239&lt;&gt;"",IF(COUNTIF(BO$3:BO238,F239)&gt;0,"",F239),"")</f>
        <v/>
      </c>
      <c r="BP239" s="1" t="str">
        <f aca="false">IF(G239&lt;&gt;"",IF(COUNTIF(BP$3:BP238,G239)&gt;0,"",G239),"")</f>
        <v/>
      </c>
      <c r="BQ239" s="1" t="str">
        <f aca="false">IF(H239&lt;&gt;"",IF(COUNTIF(BQ$3:BQ238,H239)&gt;0,"",H239),"")</f>
        <v/>
      </c>
    </row>
    <row r="240" customFormat="false" ht="12.75" hidden="false" customHeight="false" outlineLevel="0" collapsed="false">
      <c r="A240" s="1017" t="str">
        <f aca="false">CONCATENATE(B240,C240,D240,E240,F240,G240,H240)</f>
        <v/>
      </c>
      <c r="B240" s="1001"/>
      <c r="C240" s="1001"/>
      <c r="D240" s="1001"/>
      <c r="E240" s="1001"/>
      <c r="F240" s="1001"/>
      <c r="G240" s="1001"/>
      <c r="H240" s="1001"/>
      <c r="I240" s="1020"/>
      <c r="J240" s="1021"/>
      <c r="K240" s="1021"/>
      <c r="L240" s="1023"/>
      <c r="M240" s="1024"/>
      <c r="O240" s="1" t="n">
        <f aca="false">+O239+1</f>
        <v>238</v>
      </c>
      <c r="P240" s="978" t="str">
        <f aca="false">IFERROR(VLOOKUP(O239,X:AF,9,FALSE()),"")</f>
        <v/>
      </c>
      <c r="Q240" s="978" t="str">
        <f aca="false">IFERROR(VLOOKUP(O240,Y:AG,9,FALSE()),"")</f>
        <v/>
      </c>
      <c r="R240" s="978" t="str">
        <f aca="false">IFERROR(VLOOKUP(O240,Z:AH,9,FALSE()),"")</f>
        <v/>
      </c>
      <c r="S240" s="978" t="str">
        <f aca="false">IFERROR(VLOOKUP($O240,AA:AI,9,FALSE()),"")</f>
        <v/>
      </c>
      <c r="T240" s="978" t="str">
        <f aca="false">IFERROR(VLOOKUP($O240,AB:AJ,9,FALSE()),"")</f>
        <v/>
      </c>
      <c r="U240" s="978" t="str">
        <f aca="false">IFERROR(VLOOKUP($O240,AC:AK,9,FALSE()),"")</f>
        <v/>
      </c>
      <c r="V240" s="978" t="str">
        <f aca="false">IFERROR(VLOOKUP($O240,AD:AL,9,FALSE()),"")</f>
        <v/>
      </c>
      <c r="X240" s="1" t="str">
        <f aca="false">IF(AF240&lt;&gt;"",MAX(X$3:X239)+1,"")</f>
        <v/>
      </c>
      <c r="Y240" s="1" t="str">
        <f aca="false">IF(AG240&lt;&gt;"",MAX(Y$3:Y239)+1,"")</f>
        <v/>
      </c>
      <c r="Z240" s="1" t="str">
        <f aca="false">IF(AH240&lt;&gt;"",MAX(Z$3:Z239)+1,"")</f>
        <v/>
      </c>
      <c r="AA240" s="1" t="str">
        <f aca="false">IF(AI240&lt;&gt;"",MAX(AA$3:AA239)+1,"")</f>
        <v/>
      </c>
      <c r="AB240" s="1" t="str">
        <f aca="false">IF(AJ240&lt;&gt;"",MAX(AB$3:AB239)+1,"")</f>
        <v/>
      </c>
      <c r="AC240" s="1" t="str">
        <f aca="false">IF(AK240&lt;&gt;"",MAX(AC$3:AC239)+1,"")</f>
        <v/>
      </c>
      <c r="AD240" s="1" t="str">
        <f aca="false">IF(AL240&lt;&gt;"",MAX(AD$3:AD239)+1,"")</f>
        <v/>
      </c>
      <c r="AF240" s="1" t="str">
        <f aca="false">IF(B240="","",IF(COUNTIF(AF$3:$AI239,B240)=0,B240,""))</f>
        <v/>
      </c>
      <c r="AG240" s="1" t="str">
        <f aca="false">IF(C240&lt;&gt;"",IF(B240="","",IF($B240='Determinazione classe'!$D$57,IF(COUNTIF(AG$3:$AG239,$C240)=0,$C240,""),"")),"")</f>
        <v/>
      </c>
      <c r="AH240" s="1" t="str">
        <f aca="false">IF(D240&lt;&gt;"",IF(B240="","",IF(AND($B240='Determinazione classe'!$D$57,$C240='Determinazione classe'!$D$58),IF(COUNTIF(AH$3:AH239,$D240)=0,$D240,""),"")),"")</f>
        <v/>
      </c>
      <c r="AI240" s="1" t="str">
        <f aca="false">IF(E240&lt;&gt;"",IF(B240="","",IF(AND($B240='Determinazione classe'!$D$57,$C240='Determinazione classe'!$D$58,$D240='Determinazione classe'!$D$59),IF(COUNTIF(AI$3:AI239,$E240)=0,$E240,""),"")),"")</f>
        <v/>
      </c>
      <c r="AJ240" s="1" t="str">
        <f aca="false">IF(F240&lt;&gt;"",IF(B240="","",IF(AND($B240='Determinazione classe'!$D$57,$C240='Determinazione classe'!$D$58,$D240='Determinazione classe'!$D$59,$E240='Determinazione classe'!$D$60),IF(COUNTIF(AJ$3:AJ239,$F240)=0,$F240,""),"")),"")</f>
        <v/>
      </c>
      <c r="AK240" s="1" t="str">
        <f aca="false">IF(G240&lt;&gt;"",IF(B240="","",IF(AND($B240='Determinazione classe'!$D$57,$C240='Determinazione classe'!$D$58,$D240='Determinazione classe'!$D$59,$E240='Determinazione classe'!$D$60,$F240='Determinazione classe'!$D$61),IF(COUNTIF(AK$3:AK239,$G240)=0,$G240,""),"")),"")</f>
        <v/>
      </c>
      <c r="AL240" s="1" t="str">
        <f aca="false">IF(H240&lt;&gt;"",IF(B240="","",IF(AND($B240='Determinazione classe'!$D$57,$C240='Determinazione classe'!$D$58,$D240='Determinazione classe'!$D$59,$E240='Determinazione classe'!$D$60,$F240='Determinazione classe'!$D$61,$G240='Determinazione classe'!$D$62),IF(COUNTIF(AL$3:AL239,$H240)=0,$H240,""),"")),"")</f>
        <v/>
      </c>
      <c r="AR240" s="1" t="n">
        <f aca="false">+AR239+1</f>
        <v>238</v>
      </c>
      <c r="AS240" s="978" t="str">
        <f aca="false">IFERROR(VLOOKUP(AR240,BC:BK,9,FALSE()),"")</f>
        <v/>
      </c>
      <c r="AT240" s="978" t="str">
        <f aca="false">IFERROR(VLOOKUP($O240,BD:BL,9,FALSE()),"")</f>
        <v/>
      </c>
      <c r="AU240" s="978" t="str">
        <f aca="false">IFERROR(VLOOKUP($O240,BE:BM,9,FALSE()),"")</f>
        <v/>
      </c>
      <c r="AV240" s="978" t="str">
        <f aca="false">IFERROR(VLOOKUP($O240,BF:BN,9,FALSE()),"")</f>
        <v/>
      </c>
      <c r="AW240" s="978" t="str">
        <f aca="false">IFERROR(VLOOKUP($O240,BG:BO,9,FALSE()),"")</f>
        <v/>
      </c>
      <c r="AX240" s="978" t="str">
        <f aca="false">IFERROR(VLOOKUP($O240,BH:BP,9,FALSE()),"")</f>
        <v/>
      </c>
      <c r="AY240" s="978" t="str">
        <f aca="false">IFERROR(VLOOKUP($O240,BI:BQ,9,FALSE()),"")</f>
        <v/>
      </c>
      <c r="BC240" s="1" t="str">
        <f aca="false">IF(BK240&lt;&gt;"",MAX(BC$3:BC239)+1,"")</f>
        <v/>
      </c>
      <c r="BD240" s="1" t="str">
        <f aca="false">IF(BL240&lt;&gt;"",MAX(BD$3:BD239)+1,"")</f>
        <v/>
      </c>
      <c r="BE240" s="1" t="str">
        <f aca="false">IF(BM240&lt;&gt;"",MAX(BE$3:BE239)+1,"")</f>
        <v/>
      </c>
      <c r="BF240" s="1" t="str">
        <f aca="false">IF(BN240&lt;&gt;"",MAX(BF$3:BF239)+1,"")</f>
        <v/>
      </c>
      <c r="BG240" s="1" t="str">
        <f aca="false">IF(BO240&lt;&gt;"",MAX(BG$3:BG239)+1,"")</f>
        <v/>
      </c>
      <c r="BH240" s="1" t="str">
        <f aca="false">IF(BP240&lt;&gt;"",MAX(BH$3:BH239)+1,"")</f>
        <v/>
      </c>
      <c r="BI240" s="1" t="str">
        <f aca="false">IF(BQ240&lt;&gt;"",MAX(BI$3:BI239)+1,"")</f>
        <v/>
      </c>
      <c r="BK240" s="1" t="str">
        <f aca="false">IF(B240&lt;&gt;"",IF(COUNTIF(BK$3:BK239,B240)&gt;0,"",B240),"")</f>
        <v/>
      </c>
      <c r="BL240" s="1" t="str">
        <f aca="false">IF(C240&lt;&gt;"",IF(COUNTIF(BL$3:BL239,C240)&gt;0,"",C240),"")</f>
        <v/>
      </c>
      <c r="BM240" s="1" t="str">
        <f aca="false">IF(D240&lt;&gt;"",IF(COUNTIF(BM$3:BM239,D240)&gt;0,"",D240),"")</f>
        <v/>
      </c>
      <c r="BN240" s="1" t="str">
        <f aca="false">IF(E240&lt;&gt;"",IF(COUNTIF(BN$3:BN239,E240)&gt;0,"",E240),"")</f>
        <v/>
      </c>
      <c r="BO240" s="1" t="str">
        <f aca="false">IF(F240&lt;&gt;"",IF(COUNTIF(BO$3:BO239,F240)&gt;0,"",F240),"")</f>
        <v/>
      </c>
      <c r="BP240" s="1" t="str">
        <f aca="false">IF(G240&lt;&gt;"",IF(COUNTIF(BP$3:BP239,G240)&gt;0,"",G240),"")</f>
        <v/>
      </c>
      <c r="BQ240" s="1" t="str">
        <f aca="false">IF(H240&lt;&gt;"",IF(COUNTIF(BQ$3:BQ239,H240)&gt;0,"",H240),"")</f>
        <v/>
      </c>
    </row>
    <row r="241" customFormat="false" ht="12.75" hidden="false" customHeight="false" outlineLevel="0" collapsed="false">
      <c r="A241" s="1017" t="str">
        <f aca="false">CONCATENATE(B241,C241,D241,E241,F241,G241,H241)</f>
        <v/>
      </c>
      <c r="B241" s="1001"/>
      <c r="C241" s="1001"/>
      <c r="D241" s="1001"/>
      <c r="E241" s="1001"/>
      <c r="F241" s="1001"/>
      <c r="G241" s="1001"/>
      <c r="H241" s="1001"/>
      <c r="I241" s="1020"/>
      <c r="J241" s="1021"/>
      <c r="K241" s="1021"/>
      <c r="L241" s="1023"/>
      <c r="M241" s="1024"/>
      <c r="O241" s="1" t="n">
        <f aca="false">+O240+1</f>
        <v>239</v>
      </c>
      <c r="P241" s="978" t="str">
        <f aca="false">IFERROR(VLOOKUP(O240,X:AF,9,FALSE()),"")</f>
        <v/>
      </c>
      <c r="Q241" s="978" t="str">
        <f aca="false">IFERROR(VLOOKUP(O241,Y:AG,9,FALSE()),"")</f>
        <v/>
      </c>
      <c r="R241" s="978" t="str">
        <f aca="false">IFERROR(VLOOKUP(O241,Z:AH,9,FALSE()),"")</f>
        <v/>
      </c>
      <c r="S241" s="978" t="str">
        <f aca="false">IFERROR(VLOOKUP($O241,AA:AI,9,FALSE()),"")</f>
        <v/>
      </c>
      <c r="T241" s="978" t="str">
        <f aca="false">IFERROR(VLOOKUP($O241,AB:AJ,9,FALSE()),"")</f>
        <v/>
      </c>
      <c r="U241" s="978" t="str">
        <f aca="false">IFERROR(VLOOKUP($O241,AC:AK,9,FALSE()),"")</f>
        <v/>
      </c>
      <c r="V241" s="978" t="str">
        <f aca="false">IFERROR(VLOOKUP($O241,AD:AL,9,FALSE()),"")</f>
        <v/>
      </c>
      <c r="X241" s="1" t="str">
        <f aca="false">IF(AF241&lt;&gt;"",MAX(X$3:X240)+1,"")</f>
        <v/>
      </c>
      <c r="Y241" s="1" t="str">
        <f aca="false">IF(AG241&lt;&gt;"",MAX(Y$3:Y240)+1,"")</f>
        <v/>
      </c>
      <c r="Z241" s="1" t="str">
        <f aca="false">IF(AH241&lt;&gt;"",MAX(Z$3:Z240)+1,"")</f>
        <v/>
      </c>
      <c r="AA241" s="1" t="str">
        <f aca="false">IF(AI241&lt;&gt;"",MAX(AA$3:AA240)+1,"")</f>
        <v/>
      </c>
      <c r="AB241" s="1" t="str">
        <f aca="false">IF(AJ241&lt;&gt;"",MAX(AB$3:AB240)+1,"")</f>
        <v/>
      </c>
      <c r="AC241" s="1" t="str">
        <f aca="false">IF(AK241&lt;&gt;"",MAX(AC$3:AC240)+1,"")</f>
        <v/>
      </c>
      <c r="AD241" s="1" t="str">
        <f aca="false">IF(AL241&lt;&gt;"",MAX(AD$3:AD240)+1,"")</f>
        <v/>
      </c>
      <c r="AF241" s="1" t="str">
        <f aca="false">IF(B241="","",IF(COUNTIF(AF$3:$AI240,B241)=0,B241,""))</f>
        <v/>
      </c>
      <c r="AG241" s="1" t="str">
        <f aca="false">IF(C241&lt;&gt;"",IF(B241="","",IF($B241='Determinazione classe'!$D$57,IF(COUNTIF(AG$3:$AG240,$C241)=0,$C241,""),"")),"")</f>
        <v/>
      </c>
      <c r="AH241" s="1" t="str">
        <f aca="false">IF(D241&lt;&gt;"",IF(B241="","",IF(AND($B241='Determinazione classe'!$D$57,$C241='Determinazione classe'!$D$58),IF(COUNTIF(AH$3:AH240,$D241)=0,$D241,""),"")),"")</f>
        <v/>
      </c>
      <c r="AI241" s="1" t="str">
        <f aca="false">IF(E241&lt;&gt;"",IF(B241="","",IF(AND($B241='Determinazione classe'!$D$57,$C241='Determinazione classe'!$D$58,$D241='Determinazione classe'!$D$59),IF(COUNTIF(AI$3:AI240,$E241)=0,$E241,""),"")),"")</f>
        <v/>
      </c>
      <c r="AJ241" s="1" t="str">
        <f aca="false">IF(F241&lt;&gt;"",IF(B241="","",IF(AND($B241='Determinazione classe'!$D$57,$C241='Determinazione classe'!$D$58,$D241='Determinazione classe'!$D$59,$E241='Determinazione classe'!$D$60),IF(COUNTIF(AJ$3:AJ240,$F241)=0,$F241,""),"")),"")</f>
        <v/>
      </c>
      <c r="AK241" s="1" t="str">
        <f aca="false">IF(G241&lt;&gt;"",IF(B241="","",IF(AND($B241='Determinazione classe'!$D$57,$C241='Determinazione classe'!$D$58,$D241='Determinazione classe'!$D$59,$E241='Determinazione classe'!$D$60,$F241='Determinazione classe'!$D$61),IF(COUNTIF(AK$3:AK240,$G241)=0,$G241,""),"")),"")</f>
        <v/>
      </c>
      <c r="AL241" s="1" t="str">
        <f aca="false">IF(H241&lt;&gt;"",IF(B241="","",IF(AND($B241='Determinazione classe'!$D$57,$C241='Determinazione classe'!$D$58,$D241='Determinazione classe'!$D$59,$E241='Determinazione classe'!$D$60,$F241='Determinazione classe'!$D$61,$G241='Determinazione classe'!$D$62),IF(COUNTIF(AL$3:AL240,$H241)=0,$H241,""),"")),"")</f>
        <v/>
      </c>
      <c r="AR241" s="1" t="n">
        <f aca="false">+AR240+1</f>
        <v>239</v>
      </c>
      <c r="AS241" s="978" t="str">
        <f aca="false">IFERROR(VLOOKUP(AR241,BC:BK,9,FALSE()),"")</f>
        <v/>
      </c>
      <c r="AT241" s="978" t="str">
        <f aca="false">IFERROR(VLOOKUP($O241,BD:BL,9,FALSE()),"")</f>
        <v/>
      </c>
      <c r="AU241" s="978" t="str">
        <f aca="false">IFERROR(VLOOKUP($O241,BE:BM,9,FALSE()),"")</f>
        <v/>
      </c>
      <c r="AV241" s="978" t="str">
        <f aca="false">IFERROR(VLOOKUP($O241,BF:BN,9,FALSE()),"")</f>
        <v/>
      </c>
      <c r="AW241" s="978" t="str">
        <f aca="false">IFERROR(VLOOKUP($O241,BG:BO,9,FALSE()),"")</f>
        <v/>
      </c>
      <c r="AX241" s="978" t="str">
        <f aca="false">IFERROR(VLOOKUP($O241,BH:BP,9,FALSE()),"")</f>
        <v/>
      </c>
      <c r="AY241" s="978" t="str">
        <f aca="false">IFERROR(VLOOKUP($O241,BI:BQ,9,FALSE()),"")</f>
        <v/>
      </c>
      <c r="BC241" s="1" t="str">
        <f aca="false">IF(BK241&lt;&gt;"",MAX(BC$3:BC240)+1,"")</f>
        <v/>
      </c>
      <c r="BD241" s="1" t="str">
        <f aca="false">IF(BL241&lt;&gt;"",MAX(BD$3:BD240)+1,"")</f>
        <v/>
      </c>
      <c r="BE241" s="1" t="str">
        <f aca="false">IF(BM241&lt;&gt;"",MAX(BE$3:BE240)+1,"")</f>
        <v/>
      </c>
      <c r="BF241" s="1" t="str">
        <f aca="false">IF(BN241&lt;&gt;"",MAX(BF$3:BF240)+1,"")</f>
        <v/>
      </c>
      <c r="BG241" s="1" t="str">
        <f aca="false">IF(BO241&lt;&gt;"",MAX(BG$3:BG240)+1,"")</f>
        <v/>
      </c>
      <c r="BH241" s="1" t="str">
        <f aca="false">IF(BP241&lt;&gt;"",MAX(BH$3:BH240)+1,"")</f>
        <v/>
      </c>
      <c r="BI241" s="1" t="str">
        <f aca="false">IF(BQ241&lt;&gt;"",MAX(BI$3:BI240)+1,"")</f>
        <v/>
      </c>
      <c r="BK241" s="1" t="str">
        <f aca="false">IF(B241&lt;&gt;"",IF(COUNTIF(BK$3:BK240,B241)&gt;0,"",B241),"")</f>
        <v/>
      </c>
      <c r="BL241" s="1" t="str">
        <f aca="false">IF(C241&lt;&gt;"",IF(COUNTIF(BL$3:BL240,C241)&gt;0,"",C241),"")</f>
        <v/>
      </c>
      <c r="BM241" s="1" t="str">
        <f aca="false">IF(D241&lt;&gt;"",IF(COUNTIF(BM$3:BM240,D241)&gt;0,"",D241),"")</f>
        <v/>
      </c>
      <c r="BN241" s="1" t="str">
        <f aca="false">IF(E241&lt;&gt;"",IF(COUNTIF(BN$3:BN240,E241)&gt;0,"",E241),"")</f>
        <v/>
      </c>
      <c r="BO241" s="1" t="str">
        <f aca="false">IF(F241&lt;&gt;"",IF(COUNTIF(BO$3:BO240,F241)&gt;0,"",F241),"")</f>
        <v/>
      </c>
      <c r="BP241" s="1" t="str">
        <f aca="false">IF(G241&lt;&gt;"",IF(COUNTIF(BP$3:BP240,G241)&gt;0,"",G241),"")</f>
        <v/>
      </c>
      <c r="BQ241" s="1" t="str">
        <f aca="false">IF(H241&lt;&gt;"",IF(COUNTIF(BQ$3:BQ240,H241)&gt;0,"",H241),"")</f>
        <v/>
      </c>
    </row>
    <row r="242" customFormat="false" ht="12.75" hidden="false" customHeight="false" outlineLevel="0" collapsed="false">
      <c r="A242" s="1017" t="str">
        <f aca="false">CONCATENATE(B242,C242,D242,E242,F242,G242,H242)</f>
        <v/>
      </c>
      <c r="B242" s="1001"/>
      <c r="C242" s="1001"/>
      <c r="D242" s="1001"/>
      <c r="E242" s="1001"/>
      <c r="F242" s="1001"/>
      <c r="G242" s="1001"/>
      <c r="H242" s="1001"/>
      <c r="I242" s="1020"/>
      <c r="J242" s="1021"/>
      <c r="K242" s="1021"/>
      <c r="L242" s="1023"/>
      <c r="M242" s="1024"/>
      <c r="O242" s="1" t="n">
        <f aca="false">+O241+1</f>
        <v>240</v>
      </c>
      <c r="P242" s="978" t="str">
        <f aca="false">IFERROR(VLOOKUP(O241,X:AF,9,FALSE()),"")</f>
        <v/>
      </c>
      <c r="Q242" s="978" t="str">
        <f aca="false">IFERROR(VLOOKUP(O242,Y:AG,9,FALSE()),"")</f>
        <v/>
      </c>
      <c r="R242" s="978" t="str">
        <f aca="false">IFERROR(VLOOKUP(O242,Z:AH,9,FALSE()),"")</f>
        <v/>
      </c>
      <c r="S242" s="978" t="str">
        <f aca="false">IFERROR(VLOOKUP($O242,AA:AI,9,FALSE()),"")</f>
        <v/>
      </c>
      <c r="T242" s="978" t="str">
        <f aca="false">IFERROR(VLOOKUP($O242,AB:AJ,9,FALSE()),"")</f>
        <v/>
      </c>
      <c r="U242" s="978" t="str">
        <f aca="false">IFERROR(VLOOKUP($O242,AC:AK,9,FALSE()),"")</f>
        <v/>
      </c>
      <c r="V242" s="978" t="str">
        <f aca="false">IFERROR(VLOOKUP($O242,AD:AL,9,FALSE()),"")</f>
        <v/>
      </c>
      <c r="X242" s="1" t="str">
        <f aca="false">IF(AF242&lt;&gt;"",MAX(X$3:X241)+1,"")</f>
        <v/>
      </c>
      <c r="Y242" s="1" t="str">
        <f aca="false">IF(AG242&lt;&gt;"",MAX(Y$3:Y241)+1,"")</f>
        <v/>
      </c>
      <c r="Z242" s="1" t="str">
        <f aca="false">IF(AH242&lt;&gt;"",MAX(Z$3:Z241)+1,"")</f>
        <v/>
      </c>
      <c r="AA242" s="1" t="str">
        <f aca="false">IF(AI242&lt;&gt;"",MAX(AA$3:AA241)+1,"")</f>
        <v/>
      </c>
      <c r="AB242" s="1" t="str">
        <f aca="false">IF(AJ242&lt;&gt;"",MAX(AB$3:AB241)+1,"")</f>
        <v/>
      </c>
      <c r="AC242" s="1" t="str">
        <f aca="false">IF(AK242&lt;&gt;"",MAX(AC$3:AC241)+1,"")</f>
        <v/>
      </c>
      <c r="AD242" s="1" t="str">
        <f aca="false">IF(AL242&lt;&gt;"",MAX(AD$3:AD241)+1,"")</f>
        <v/>
      </c>
      <c r="AF242" s="1" t="str">
        <f aca="false">IF(B242="","",IF(COUNTIF(AF$3:$AI241,B242)=0,B242,""))</f>
        <v/>
      </c>
      <c r="AG242" s="1" t="str">
        <f aca="false">IF(C242&lt;&gt;"",IF(B242="","",IF($B242='Determinazione classe'!$D$57,IF(COUNTIF(AG$3:$AG241,$C242)=0,$C242,""),"")),"")</f>
        <v/>
      </c>
      <c r="AH242" s="1" t="str">
        <f aca="false">IF(D242&lt;&gt;"",IF(B242="","",IF(AND($B242='Determinazione classe'!$D$57,$C242='Determinazione classe'!$D$58),IF(COUNTIF(AH$3:AH241,$D242)=0,$D242,""),"")),"")</f>
        <v/>
      </c>
      <c r="AI242" s="1" t="str">
        <f aca="false">IF(E242&lt;&gt;"",IF(B242="","",IF(AND($B242='Determinazione classe'!$D$57,$C242='Determinazione classe'!$D$58,$D242='Determinazione classe'!$D$59),IF(COUNTIF(AI$3:AI241,$E242)=0,$E242,""),"")),"")</f>
        <v/>
      </c>
      <c r="AJ242" s="1" t="str">
        <f aca="false">IF(F242&lt;&gt;"",IF(B242="","",IF(AND($B242='Determinazione classe'!$D$57,$C242='Determinazione classe'!$D$58,$D242='Determinazione classe'!$D$59,$E242='Determinazione classe'!$D$60),IF(COUNTIF(AJ$3:AJ241,$F242)=0,$F242,""),"")),"")</f>
        <v/>
      </c>
      <c r="AK242" s="1" t="str">
        <f aca="false">IF(G242&lt;&gt;"",IF(B242="","",IF(AND($B242='Determinazione classe'!$D$57,$C242='Determinazione classe'!$D$58,$D242='Determinazione classe'!$D$59,$E242='Determinazione classe'!$D$60,$F242='Determinazione classe'!$D$61),IF(COUNTIF(AK$3:AK241,$G242)=0,$G242,""),"")),"")</f>
        <v/>
      </c>
      <c r="AL242" s="1" t="str">
        <f aca="false">IF(H242&lt;&gt;"",IF(B242="","",IF(AND($B242='Determinazione classe'!$D$57,$C242='Determinazione classe'!$D$58,$D242='Determinazione classe'!$D$59,$E242='Determinazione classe'!$D$60,$F242='Determinazione classe'!$D$61,$G242='Determinazione classe'!$D$62),IF(COUNTIF(AL$3:AL241,$H242)=0,$H242,""),"")),"")</f>
        <v/>
      </c>
      <c r="AR242" s="1" t="n">
        <f aca="false">+AR241+1</f>
        <v>240</v>
      </c>
      <c r="AS242" s="978" t="str">
        <f aca="false">IFERROR(VLOOKUP(AR242,BC:BK,9,FALSE()),"")</f>
        <v/>
      </c>
      <c r="AT242" s="978" t="str">
        <f aca="false">IFERROR(VLOOKUP($O242,BD:BL,9,FALSE()),"")</f>
        <v/>
      </c>
      <c r="AU242" s="978" t="str">
        <f aca="false">IFERROR(VLOOKUP($O242,BE:BM,9,FALSE()),"")</f>
        <v/>
      </c>
      <c r="AV242" s="978" t="str">
        <f aca="false">IFERROR(VLOOKUP($O242,BF:BN,9,FALSE()),"")</f>
        <v/>
      </c>
      <c r="AW242" s="978" t="str">
        <f aca="false">IFERROR(VLOOKUP($O242,BG:BO,9,FALSE()),"")</f>
        <v/>
      </c>
      <c r="AX242" s="978" t="str">
        <f aca="false">IFERROR(VLOOKUP($O242,BH:BP,9,FALSE()),"")</f>
        <v/>
      </c>
      <c r="AY242" s="978" t="str">
        <f aca="false">IFERROR(VLOOKUP($O242,BI:BQ,9,FALSE()),"")</f>
        <v/>
      </c>
      <c r="BC242" s="1" t="str">
        <f aca="false">IF(BK242&lt;&gt;"",MAX(BC$3:BC241)+1,"")</f>
        <v/>
      </c>
      <c r="BD242" s="1" t="str">
        <f aca="false">IF(BL242&lt;&gt;"",MAX(BD$3:BD241)+1,"")</f>
        <v/>
      </c>
      <c r="BE242" s="1" t="str">
        <f aca="false">IF(BM242&lt;&gt;"",MAX(BE$3:BE241)+1,"")</f>
        <v/>
      </c>
      <c r="BF242" s="1" t="str">
        <f aca="false">IF(BN242&lt;&gt;"",MAX(BF$3:BF241)+1,"")</f>
        <v/>
      </c>
      <c r="BG242" s="1" t="str">
        <f aca="false">IF(BO242&lt;&gt;"",MAX(BG$3:BG241)+1,"")</f>
        <v/>
      </c>
      <c r="BH242" s="1" t="str">
        <f aca="false">IF(BP242&lt;&gt;"",MAX(BH$3:BH241)+1,"")</f>
        <v/>
      </c>
      <c r="BI242" s="1" t="str">
        <f aca="false">IF(BQ242&lt;&gt;"",MAX(BI$3:BI241)+1,"")</f>
        <v/>
      </c>
      <c r="BK242" s="1" t="str">
        <f aca="false">IF(B242&lt;&gt;"",IF(COUNTIF(BK$3:BK241,B242)&gt;0,"",B242),"")</f>
        <v/>
      </c>
      <c r="BL242" s="1" t="str">
        <f aca="false">IF(C242&lt;&gt;"",IF(COUNTIF(BL$3:BL241,C242)&gt;0,"",C242),"")</f>
        <v/>
      </c>
      <c r="BM242" s="1" t="str">
        <f aca="false">IF(D242&lt;&gt;"",IF(COUNTIF(BM$3:BM241,D242)&gt;0,"",D242),"")</f>
        <v/>
      </c>
      <c r="BN242" s="1" t="str">
        <f aca="false">IF(E242&lt;&gt;"",IF(COUNTIF(BN$3:BN241,E242)&gt;0,"",E242),"")</f>
        <v/>
      </c>
      <c r="BO242" s="1" t="str">
        <f aca="false">IF(F242&lt;&gt;"",IF(COUNTIF(BO$3:BO241,F242)&gt;0,"",F242),"")</f>
        <v/>
      </c>
      <c r="BP242" s="1" t="str">
        <f aca="false">IF(G242&lt;&gt;"",IF(COUNTIF(BP$3:BP241,G242)&gt;0,"",G242),"")</f>
        <v/>
      </c>
      <c r="BQ242" s="1" t="str">
        <f aca="false">IF(H242&lt;&gt;"",IF(COUNTIF(BQ$3:BQ241,H242)&gt;0,"",H242),"")</f>
        <v/>
      </c>
    </row>
    <row r="243" customFormat="false" ht="12.75" hidden="false" customHeight="false" outlineLevel="0" collapsed="false">
      <c r="A243" s="1017" t="str">
        <f aca="false">CONCATENATE(B243,C243,D243,E243,F243,G243,H243)</f>
        <v/>
      </c>
      <c r="B243" s="1001"/>
      <c r="C243" s="1001"/>
      <c r="D243" s="1001"/>
      <c r="E243" s="1001"/>
      <c r="F243" s="1001"/>
      <c r="G243" s="1001"/>
      <c r="H243" s="1001"/>
      <c r="I243" s="1020"/>
      <c r="J243" s="1021"/>
      <c r="K243" s="1021"/>
      <c r="L243" s="1023"/>
      <c r="M243" s="1024"/>
      <c r="O243" s="1" t="n">
        <f aca="false">+O242+1</f>
        <v>241</v>
      </c>
      <c r="P243" s="978" t="str">
        <f aca="false">IFERROR(VLOOKUP(O242,X:AF,9,FALSE()),"")</f>
        <v/>
      </c>
      <c r="Q243" s="978" t="str">
        <f aca="false">IFERROR(VLOOKUP(O243,Y:AG,9,FALSE()),"")</f>
        <v/>
      </c>
      <c r="R243" s="978" t="str">
        <f aca="false">IFERROR(VLOOKUP(O243,Z:AH,9,FALSE()),"")</f>
        <v/>
      </c>
      <c r="S243" s="978" t="str">
        <f aca="false">IFERROR(VLOOKUP($O243,AA:AI,9,FALSE()),"")</f>
        <v/>
      </c>
      <c r="T243" s="978" t="str">
        <f aca="false">IFERROR(VLOOKUP($O243,AB:AJ,9,FALSE()),"")</f>
        <v/>
      </c>
      <c r="U243" s="978" t="str">
        <f aca="false">IFERROR(VLOOKUP($O243,AC:AK,9,FALSE()),"")</f>
        <v/>
      </c>
      <c r="V243" s="978" t="str">
        <f aca="false">IFERROR(VLOOKUP($O243,AD:AL,9,FALSE()),"")</f>
        <v/>
      </c>
      <c r="X243" s="1" t="str">
        <f aca="false">IF(AF243&lt;&gt;"",MAX(X$3:X242)+1,"")</f>
        <v/>
      </c>
      <c r="Y243" s="1" t="str">
        <f aca="false">IF(AG243&lt;&gt;"",MAX(Y$3:Y242)+1,"")</f>
        <v/>
      </c>
      <c r="Z243" s="1" t="str">
        <f aca="false">IF(AH243&lt;&gt;"",MAX(Z$3:Z242)+1,"")</f>
        <v/>
      </c>
      <c r="AA243" s="1" t="str">
        <f aca="false">IF(AI243&lt;&gt;"",MAX(AA$3:AA242)+1,"")</f>
        <v/>
      </c>
      <c r="AB243" s="1" t="str">
        <f aca="false">IF(AJ243&lt;&gt;"",MAX(AB$3:AB242)+1,"")</f>
        <v/>
      </c>
      <c r="AC243" s="1" t="str">
        <f aca="false">IF(AK243&lt;&gt;"",MAX(AC$3:AC242)+1,"")</f>
        <v/>
      </c>
      <c r="AD243" s="1" t="str">
        <f aca="false">IF(AL243&lt;&gt;"",MAX(AD$3:AD242)+1,"")</f>
        <v/>
      </c>
      <c r="AF243" s="1" t="str">
        <f aca="false">IF(B243="","",IF(COUNTIF(AF$3:$AI242,B243)=0,B243,""))</f>
        <v/>
      </c>
      <c r="AG243" s="1" t="str">
        <f aca="false">IF(C243&lt;&gt;"",IF(B243="","",IF($B243='Determinazione classe'!$D$57,IF(COUNTIF(AG$3:$AG242,$C243)=0,$C243,""),"")),"")</f>
        <v/>
      </c>
      <c r="AH243" s="1" t="str">
        <f aca="false">IF(D243&lt;&gt;"",IF(B243="","",IF(AND($B243='Determinazione classe'!$D$57,$C243='Determinazione classe'!$D$58),IF(COUNTIF(AH$3:AH242,$D243)=0,$D243,""),"")),"")</f>
        <v/>
      </c>
      <c r="AI243" s="1" t="str">
        <f aca="false">IF(E243&lt;&gt;"",IF(B243="","",IF(AND($B243='Determinazione classe'!$D$57,$C243='Determinazione classe'!$D$58,$D243='Determinazione classe'!$D$59),IF(COUNTIF(AI$3:AI242,$E243)=0,$E243,""),"")),"")</f>
        <v/>
      </c>
      <c r="AJ243" s="1" t="str">
        <f aca="false">IF(F243&lt;&gt;"",IF(B243="","",IF(AND($B243='Determinazione classe'!$D$57,$C243='Determinazione classe'!$D$58,$D243='Determinazione classe'!$D$59,$E243='Determinazione classe'!$D$60),IF(COUNTIF(AJ$3:AJ242,$F243)=0,$F243,""),"")),"")</f>
        <v/>
      </c>
      <c r="AK243" s="1" t="str">
        <f aca="false">IF(G243&lt;&gt;"",IF(B243="","",IF(AND($B243='Determinazione classe'!$D$57,$C243='Determinazione classe'!$D$58,$D243='Determinazione classe'!$D$59,$E243='Determinazione classe'!$D$60,$F243='Determinazione classe'!$D$61),IF(COUNTIF(AK$3:AK242,$G243)=0,$G243,""),"")),"")</f>
        <v/>
      </c>
      <c r="AL243" s="1" t="str">
        <f aca="false">IF(H243&lt;&gt;"",IF(B243="","",IF(AND($B243='Determinazione classe'!$D$57,$C243='Determinazione classe'!$D$58,$D243='Determinazione classe'!$D$59,$E243='Determinazione classe'!$D$60,$F243='Determinazione classe'!$D$61,$G243='Determinazione classe'!$D$62),IF(COUNTIF(AL$3:AL242,$H243)=0,$H243,""),"")),"")</f>
        <v/>
      </c>
      <c r="AR243" s="1" t="n">
        <f aca="false">+AR242+1</f>
        <v>241</v>
      </c>
      <c r="AS243" s="978" t="str">
        <f aca="false">IFERROR(VLOOKUP(AR243,BC:BK,9,FALSE()),"")</f>
        <v/>
      </c>
      <c r="AT243" s="978" t="str">
        <f aca="false">IFERROR(VLOOKUP($O243,BD:BL,9,FALSE()),"")</f>
        <v/>
      </c>
      <c r="AU243" s="978" t="str">
        <f aca="false">IFERROR(VLOOKUP($O243,BE:BM,9,FALSE()),"")</f>
        <v/>
      </c>
      <c r="AV243" s="978" t="str">
        <f aca="false">IFERROR(VLOOKUP($O243,BF:BN,9,FALSE()),"")</f>
        <v/>
      </c>
      <c r="AW243" s="978" t="str">
        <f aca="false">IFERROR(VLOOKUP($O243,BG:BO,9,FALSE()),"")</f>
        <v/>
      </c>
      <c r="AX243" s="978" t="str">
        <f aca="false">IFERROR(VLOOKUP($O243,BH:BP,9,FALSE()),"")</f>
        <v/>
      </c>
      <c r="AY243" s="978" t="str">
        <f aca="false">IFERROR(VLOOKUP($O243,BI:BQ,9,FALSE()),"")</f>
        <v/>
      </c>
      <c r="BC243" s="1" t="str">
        <f aca="false">IF(BK243&lt;&gt;"",MAX(BC$3:BC242)+1,"")</f>
        <v/>
      </c>
      <c r="BD243" s="1" t="str">
        <f aca="false">IF(BL243&lt;&gt;"",MAX(BD$3:BD242)+1,"")</f>
        <v/>
      </c>
      <c r="BE243" s="1" t="str">
        <f aca="false">IF(BM243&lt;&gt;"",MAX(BE$3:BE242)+1,"")</f>
        <v/>
      </c>
      <c r="BF243" s="1" t="str">
        <f aca="false">IF(BN243&lt;&gt;"",MAX(BF$3:BF242)+1,"")</f>
        <v/>
      </c>
      <c r="BG243" s="1" t="str">
        <f aca="false">IF(BO243&lt;&gt;"",MAX(BG$3:BG242)+1,"")</f>
        <v/>
      </c>
      <c r="BH243" s="1" t="str">
        <f aca="false">IF(BP243&lt;&gt;"",MAX(BH$3:BH242)+1,"")</f>
        <v/>
      </c>
      <c r="BI243" s="1" t="str">
        <f aca="false">IF(BQ243&lt;&gt;"",MAX(BI$3:BI242)+1,"")</f>
        <v/>
      </c>
      <c r="BK243" s="1" t="str">
        <f aca="false">IF(B243&lt;&gt;"",IF(COUNTIF(BK$3:BK242,B243)&gt;0,"",B243),"")</f>
        <v/>
      </c>
      <c r="BL243" s="1" t="str">
        <f aca="false">IF(C243&lt;&gt;"",IF(COUNTIF(BL$3:BL242,C243)&gt;0,"",C243),"")</f>
        <v/>
      </c>
      <c r="BM243" s="1" t="str">
        <f aca="false">IF(D243&lt;&gt;"",IF(COUNTIF(BM$3:BM242,D243)&gt;0,"",D243),"")</f>
        <v/>
      </c>
      <c r="BN243" s="1" t="str">
        <f aca="false">IF(E243&lt;&gt;"",IF(COUNTIF(BN$3:BN242,E243)&gt;0,"",E243),"")</f>
        <v/>
      </c>
      <c r="BO243" s="1" t="str">
        <f aca="false">IF(F243&lt;&gt;"",IF(COUNTIF(BO$3:BO242,F243)&gt;0,"",F243),"")</f>
        <v/>
      </c>
      <c r="BP243" s="1" t="str">
        <f aca="false">IF(G243&lt;&gt;"",IF(COUNTIF(BP$3:BP242,G243)&gt;0,"",G243),"")</f>
        <v/>
      </c>
      <c r="BQ243" s="1" t="str">
        <f aca="false">IF(H243&lt;&gt;"",IF(COUNTIF(BQ$3:BQ242,H243)&gt;0,"",H243),"")</f>
        <v/>
      </c>
    </row>
    <row r="244" customFormat="false" ht="12.75" hidden="false" customHeight="false" outlineLevel="0" collapsed="false">
      <c r="A244" s="1017" t="str">
        <f aca="false">CONCATENATE(B244,C244,D244,E244,F244,G244,H244)</f>
        <v/>
      </c>
      <c r="B244" s="1001"/>
      <c r="C244" s="1001"/>
      <c r="D244" s="1001"/>
      <c r="E244" s="1001"/>
      <c r="F244" s="1001"/>
      <c r="G244" s="1001"/>
      <c r="H244" s="1001"/>
      <c r="I244" s="1020"/>
      <c r="J244" s="1021"/>
      <c r="K244" s="1021"/>
      <c r="L244" s="1023"/>
      <c r="M244" s="1024"/>
      <c r="O244" s="1" t="n">
        <f aca="false">+O243+1</f>
        <v>242</v>
      </c>
      <c r="P244" s="978" t="str">
        <f aca="false">IFERROR(VLOOKUP(O243,X:AF,9,FALSE()),"")</f>
        <v/>
      </c>
      <c r="Q244" s="978" t="str">
        <f aca="false">IFERROR(VLOOKUP(O244,Y:AG,9,FALSE()),"")</f>
        <v/>
      </c>
      <c r="R244" s="978" t="str">
        <f aca="false">IFERROR(VLOOKUP(O244,Z:AH,9,FALSE()),"")</f>
        <v/>
      </c>
      <c r="S244" s="978" t="str">
        <f aca="false">IFERROR(VLOOKUP($O244,AA:AI,9,FALSE()),"")</f>
        <v/>
      </c>
      <c r="T244" s="978" t="str">
        <f aca="false">IFERROR(VLOOKUP($O244,AB:AJ,9,FALSE()),"")</f>
        <v/>
      </c>
      <c r="U244" s="978" t="str">
        <f aca="false">IFERROR(VLOOKUP($O244,AC:AK,9,FALSE()),"")</f>
        <v/>
      </c>
      <c r="V244" s="978" t="str">
        <f aca="false">IFERROR(VLOOKUP($O244,AD:AL,9,FALSE()),"")</f>
        <v/>
      </c>
      <c r="X244" s="1" t="str">
        <f aca="false">IF(AF244&lt;&gt;"",MAX(X$3:X243)+1,"")</f>
        <v/>
      </c>
      <c r="Y244" s="1" t="str">
        <f aca="false">IF(AG244&lt;&gt;"",MAX(Y$3:Y243)+1,"")</f>
        <v/>
      </c>
      <c r="Z244" s="1" t="str">
        <f aca="false">IF(AH244&lt;&gt;"",MAX(Z$3:Z243)+1,"")</f>
        <v/>
      </c>
      <c r="AA244" s="1" t="str">
        <f aca="false">IF(AI244&lt;&gt;"",MAX(AA$3:AA243)+1,"")</f>
        <v/>
      </c>
      <c r="AB244" s="1" t="str">
        <f aca="false">IF(AJ244&lt;&gt;"",MAX(AB$3:AB243)+1,"")</f>
        <v/>
      </c>
      <c r="AC244" s="1" t="str">
        <f aca="false">IF(AK244&lt;&gt;"",MAX(AC$3:AC243)+1,"")</f>
        <v/>
      </c>
      <c r="AD244" s="1" t="str">
        <f aca="false">IF(AL244&lt;&gt;"",MAX(AD$3:AD243)+1,"")</f>
        <v/>
      </c>
      <c r="AF244" s="1" t="str">
        <f aca="false">IF(B244="","",IF(COUNTIF(AF$3:$AI243,B244)=0,B244,""))</f>
        <v/>
      </c>
      <c r="AG244" s="1" t="str">
        <f aca="false">IF(C244&lt;&gt;"",IF(B244="","",IF($B244='Determinazione classe'!$D$57,IF(COUNTIF(AG$3:$AG243,$C244)=0,$C244,""),"")),"")</f>
        <v/>
      </c>
      <c r="AH244" s="1" t="str">
        <f aca="false">IF(D244&lt;&gt;"",IF(B244="","",IF(AND($B244='Determinazione classe'!$D$57,$C244='Determinazione classe'!$D$58),IF(COUNTIF(AH$3:AH243,$D244)=0,$D244,""),"")),"")</f>
        <v/>
      </c>
      <c r="AI244" s="1" t="str">
        <f aca="false">IF(E244&lt;&gt;"",IF(B244="","",IF(AND($B244='Determinazione classe'!$D$57,$C244='Determinazione classe'!$D$58,$D244='Determinazione classe'!$D$59),IF(COUNTIF(AI$3:AI243,$E244)=0,$E244,""),"")),"")</f>
        <v/>
      </c>
      <c r="AJ244" s="1" t="str">
        <f aca="false">IF(F244&lt;&gt;"",IF(B244="","",IF(AND($B244='Determinazione classe'!$D$57,$C244='Determinazione classe'!$D$58,$D244='Determinazione classe'!$D$59,$E244='Determinazione classe'!$D$60),IF(COUNTIF(AJ$3:AJ243,$F244)=0,$F244,""),"")),"")</f>
        <v/>
      </c>
      <c r="AK244" s="1" t="str">
        <f aca="false">IF(G244&lt;&gt;"",IF(B244="","",IF(AND($B244='Determinazione classe'!$D$57,$C244='Determinazione classe'!$D$58,$D244='Determinazione classe'!$D$59,$E244='Determinazione classe'!$D$60,$F244='Determinazione classe'!$D$61),IF(COUNTIF(AK$3:AK243,$G244)=0,$G244,""),"")),"")</f>
        <v/>
      </c>
      <c r="AL244" s="1" t="str">
        <f aca="false">IF(H244&lt;&gt;"",IF(B244="","",IF(AND($B244='Determinazione classe'!$D$57,$C244='Determinazione classe'!$D$58,$D244='Determinazione classe'!$D$59,$E244='Determinazione classe'!$D$60,$F244='Determinazione classe'!$D$61,$G244='Determinazione classe'!$D$62),IF(COUNTIF(AL$3:AL243,$H244)=0,$H244,""),"")),"")</f>
        <v/>
      </c>
      <c r="AR244" s="1" t="n">
        <f aca="false">+AR243+1</f>
        <v>242</v>
      </c>
      <c r="AS244" s="978" t="str">
        <f aca="false">IFERROR(VLOOKUP(AR244,BC:BK,9,FALSE()),"")</f>
        <v/>
      </c>
      <c r="AT244" s="978" t="str">
        <f aca="false">IFERROR(VLOOKUP($O244,BD:BL,9,FALSE()),"")</f>
        <v/>
      </c>
      <c r="AU244" s="978" t="str">
        <f aca="false">IFERROR(VLOOKUP($O244,BE:BM,9,FALSE()),"")</f>
        <v/>
      </c>
      <c r="AV244" s="978" t="str">
        <f aca="false">IFERROR(VLOOKUP($O244,BF:BN,9,FALSE()),"")</f>
        <v/>
      </c>
      <c r="AW244" s="978" t="str">
        <f aca="false">IFERROR(VLOOKUP($O244,BG:BO,9,FALSE()),"")</f>
        <v/>
      </c>
      <c r="AX244" s="978" t="str">
        <f aca="false">IFERROR(VLOOKUP($O244,BH:BP,9,FALSE()),"")</f>
        <v/>
      </c>
      <c r="AY244" s="978" t="str">
        <f aca="false">IFERROR(VLOOKUP($O244,BI:BQ,9,FALSE()),"")</f>
        <v/>
      </c>
      <c r="BC244" s="1" t="str">
        <f aca="false">IF(BK244&lt;&gt;"",MAX(BC$3:BC243)+1,"")</f>
        <v/>
      </c>
      <c r="BD244" s="1" t="str">
        <f aca="false">IF(BL244&lt;&gt;"",MAX(BD$3:BD243)+1,"")</f>
        <v/>
      </c>
      <c r="BE244" s="1" t="str">
        <f aca="false">IF(BM244&lt;&gt;"",MAX(BE$3:BE243)+1,"")</f>
        <v/>
      </c>
      <c r="BF244" s="1" t="str">
        <f aca="false">IF(BN244&lt;&gt;"",MAX(BF$3:BF243)+1,"")</f>
        <v/>
      </c>
      <c r="BG244" s="1" t="str">
        <f aca="false">IF(BO244&lt;&gt;"",MAX(BG$3:BG243)+1,"")</f>
        <v/>
      </c>
      <c r="BH244" s="1" t="str">
        <f aca="false">IF(BP244&lt;&gt;"",MAX(BH$3:BH243)+1,"")</f>
        <v/>
      </c>
      <c r="BI244" s="1" t="str">
        <f aca="false">IF(BQ244&lt;&gt;"",MAX(BI$3:BI243)+1,"")</f>
        <v/>
      </c>
      <c r="BK244" s="1" t="str">
        <f aca="false">IF(B244&lt;&gt;"",IF(COUNTIF(BK$3:BK243,B244)&gt;0,"",B244),"")</f>
        <v/>
      </c>
      <c r="BL244" s="1" t="str">
        <f aca="false">IF(C244&lt;&gt;"",IF(COUNTIF(BL$3:BL243,C244)&gt;0,"",C244),"")</f>
        <v/>
      </c>
      <c r="BM244" s="1" t="str">
        <f aca="false">IF(D244&lt;&gt;"",IF(COUNTIF(BM$3:BM243,D244)&gt;0,"",D244),"")</f>
        <v/>
      </c>
      <c r="BN244" s="1" t="str">
        <f aca="false">IF(E244&lt;&gt;"",IF(COUNTIF(BN$3:BN243,E244)&gt;0,"",E244),"")</f>
        <v/>
      </c>
      <c r="BO244" s="1" t="str">
        <f aca="false">IF(F244&lt;&gt;"",IF(COUNTIF(BO$3:BO243,F244)&gt;0,"",F244),"")</f>
        <v/>
      </c>
      <c r="BP244" s="1" t="str">
        <f aca="false">IF(G244&lt;&gt;"",IF(COUNTIF(BP$3:BP243,G244)&gt;0,"",G244),"")</f>
        <v/>
      </c>
      <c r="BQ244" s="1" t="str">
        <f aca="false">IF(H244&lt;&gt;"",IF(COUNTIF(BQ$3:BQ243,H244)&gt;0,"",H244),"")</f>
        <v/>
      </c>
    </row>
    <row r="245" customFormat="false" ht="12.75" hidden="false" customHeight="false" outlineLevel="0" collapsed="false">
      <c r="A245" s="1017" t="str">
        <f aca="false">CONCATENATE(B245,C245,D245,E245,F245,G245,H245)</f>
        <v/>
      </c>
      <c r="B245" s="1001"/>
      <c r="C245" s="1001"/>
      <c r="D245" s="1001"/>
      <c r="E245" s="1001"/>
      <c r="F245" s="1001"/>
      <c r="G245" s="1001"/>
      <c r="H245" s="1001"/>
      <c r="I245" s="1020"/>
      <c r="J245" s="1021"/>
      <c r="K245" s="1021"/>
      <c r="L245" s="1023"/>
      <c r="M245" s="1024"/>
      <c r="O245" s="1" t="n">
        <f aca="false">+O244+1</f>
        <v>243</v>
      </c>
      <c r="P245" s="978" t="str">
        <f aca="false">IFERROR(VLOOKUP(O244,X:AF,9,FALSE()),"")</f>
        <v/>
      </c>
      <c r="Q245" s="978" t="str">
        <f aca="false">IFERROR(VLOOKUP(O245,Y:AG,9,FALSE()),"")</f>
        <v/>
      </c>
      <c r="R245" s="978" t="str">
        <f aca="false">IFERROR(VLOOKUP(O245,Z:AH,9,FALSE()),"")</f>
        <v/>
      </c>
      <c r="S245" s="978" t="str">
        <f aca="false">IFERROR(VLOOKUP($O245,AA:AI,9,FALSE()),"")</f>
        <v/>
      </c>
      <c r="T245" s="978" t="str">
        <f aca="false">IFERROR(VLOOKUP($O245,AB:AJ,9,FALSE()),"")</f>
        <v/>
      </c>
      <c r="U245" s="978" t="str">
        <f aca="false">IFERROR(VLOOKUP($O245,AC:AK,9,FALSE()),"")</f>
        <v/>
      </c>
      <c r="V245" s="978" t="str">
        <f aca="false">IFERROR(VLOOKUP($O245,AD:AL,9,FALSE()),"")</f>
        <v/>
      </c>
      <c r="X245" s="1" t="str">
        <f aca="false">IF(AF245&lt;&gt;"",MAX(X$3:X244)+1,"")</f>
        <v/>
      </c>
      <c r="Y245" s="1" t="str">
        <f aca="false">IF(AG245&lt;&gt;"",MAX(Y$3:Y244)+1,"")</f>
        <v/>
      </c>
      <c r="Z245" s="1" t="str">
        <f aca="false">IF(AH245&lt;&gt;"",MAX(Z$3:Z244)+1,"")</f>
        <v/>
      </c>
      <c r="AA245" s="1" t="str">
        <f aca="false">IF(AI245&lt;&gt;"",MAX(AA$3:AA244)+1,"")</f>
        <v/>
      </c>
      <c r="AB245" s="1" t="str">
        <f aca="false">IF(AJ245&lt;&gt;"",MAX(AB$3:AB244)+1,"")</f>
        <v/>
      </c>
      <c r="AC245" s="1" t="str">
        <f aca="false">IF(AK245&lt;&gt;"",MAX(AC$3:AC244)+1,"")</f>
        <v/>
      </c>
      <c r="AD245" s="1" t="str">
        <f aca="false">IF(AL245&lt;&gt;"",MAX(AD$3:AD244)+1,"")</f>
        <v/>
      </c>
      <c r="AF245" s="1" t="str">
        <f aca="false">IF(B245="","",IF(COUNTIF(AF$3:$AI244,B245)=0,B245,""))</f>
        <v/>
      </c>
      <c r="AG245" s="1" t="str">
        <f aca="false">IF(C245&lt;&gt;"",IF(B245="","",IF($B245='Determinazione classe'!$D$57,IF(COUNTIF(AG$3:$AG244,$C245)=0,$C245,""),"")),"")</f>
        <v/>
      </c>
      <c r="AH245" s="1" t="str">
        <f aca="false">IF(D245&lt;&gt;"",IF(B245="","",IF(AND($B245='Determinazione classe'!$D$57,$C245='Determinazione classe'!$D$58),IF(COUNTIF(AH$3:AH244,$D245)=0,$D245,""),"")),"")</f>
        <v/>
      </c>
      <c r="AI245" s="1" t="str">
        <f aca="false">IF(E245&lt;&gt;"",IF(B245="","",IF(AND($B245='Determinazione classe'!$D$57,$C245='Determinazione classe'!$D$58,$D245='Determinazione classe'!$D$59),IF(COUNTIF(AI$3:AI244,$E245)=0,$E245,""),"")),"")</f>
        <v/>
      </c>
      <c r="AJ245" s="1" t="str">
        <f aca="false">IF(F245&lt;&gt;"",IF(B245="","",IF(AND($B245='Determinazione classe'!$D$57,$C245='Determinazione classe'!$D$58,$D245='Determinazione classe'!$D$59,$E245='Determinazione classe'!$D$60),IF(COUNTIF(AJ$3:AJ244,$F245)=0,$F245,""),"")),"")</f>
        <v/>
      </c>
      <c r="AK245" s="1" t="str">
        <f aca="false">IF(G245&lt;&gt;"",IF(B245="","",IF(AND($B245='Determinazione classe'!$D$57,$C245='Determinazione classe'!$D$58,$D245='Determinazione classe'!$D$59,$E245='Determinazione classe'!$D$60,$F245='Determinazione classe'!$D$61),IF(COUNTIF(AK$3:AK244,$G245)=0,$G245,""),"")),"")</f>
        <v/>
      </c>
      <c r="AL245" s="1" t="str">
        <f aca="false">IF(H245&lt;&gt;"",IF(B245="","",IF(AND($B245='Determinazione classe'!$D$57,$C245='Determinazione classe'!$D$58,$D245='Determinazione classe'!$D$59,$E245='Determinazione classe'!$D$60,$F245='Determinazione classe'!$D$61,$G245='Determinazione classe'!$D$62),IF(COUNTIF(AL$3:AL244,$H245)=0,$H245,""),"")),"")</f>
        <v/>
      </c>
      <c r="AR245" s="1" t="n">
        <f aca="false">+AR244+1</f>
        <v>243</v>
      </c>
      <c r="AS245" s="978" t="str">
        <f aca="false">IFERROR(VLOOKUP(AR245,BC:BK,9,FALSE()),"")</f>
        <v/>
      </c>
      <c r="AT245" s="978" t="str">
        <f aca="false">IFERROR(VLOOKUP($O245,BD:BL,9,FALSE()),"")</f>
        <v/>
      </c>
      <c r="AU245" s="978" t="str">
        <f aca="false">IFERROR(VLOOKUP($O245,BE:BM,9,FALSE()),"")</f>
        <v/>
      </c>
      <c r="AV245" s="978" t="str">
        <f aca="false">IFERROR(VLOOKUP($O245,BF:BN,9,FALSE()),"")</f>
        <v/>
      </c>
      <c r="AW245" s="978" t="str">
        <f aca="false">IFERROR(VLOOKUP($O245,BG:BO,9,FALSE()),"")</f>
        <v/>
      </c>
      <c r="AX245" s="978" t="str">
        <f aca="false">IFERROR(VLOOKUP($O245,BH:BP,9,FALSE()),"")</f>
        <v/>
      </c>
      <c r="AY245" s="978" t="str">
        <f aca="false">IFERROR(VLOOKUP($O245,BI:BQ,9,FALSE()),"")</f>
        <v/>
      </c>
      <c r="BC245" s="1" t="str">
        <f aca="false">IF(BK245&lt;&gt;"",MAX(BC$3:BC244)+1,"")</f>
        <v/>
      </c>
      <c r="BD245" s="1" t="str">
        <f aca="false">IF(BL245&lt;&gt;"",MAX(BD$3:BD244)+1,"")</f>
        <v/>
      </c>
      <c r="BE245" s="1" t="str">
        <f aca="false">IF(BM245&lt;&gt;"",MAX(BE$3:BE244)+1,"")</f>
        <v/>
      </c>
      <c r="BF245" s="1" t="str">
        <f aca="false">IF(BN245&lt;&gt;"",MAX(BF$3:BF244)+1,"")</f>
        <v/>
      </c>
      <c r="BG245" s="1" t="str">
        <f aca="false">IF(BO245&lt;&gt;"",MAX(BG$3:BG244)+1,"")</f>
        <v/>
      </c>
      <c r="BH245" s="1" t="str">
        <f aca="false">IF(BP245&lt;&gt;"",MAX(BH$3:BH244)+1,"")</f>
        <v/>
      </c>
      <c r="BI245" s="1" t="str">
        <f aca="false">IF(BQ245&lt;&gt;"",MAX(BI$3:BI244)+1,"")</f>
        <v/>
      </c>
      <c r="BK245" s="1" t="str">
        <f aca="false">IF(B245&lt;&gt;"",IF(COUNTIF(BK$3:BK244,B245)&gt;0,"",B245),"")</f>
        <v/>
      </c>
      <c r="BL245" s="1" t="str">
        <f aca="false">IF(C245&lt;&gt;"",IF(COUNTIF(BL$3:BL244,C245)&gt;0,"",C245),"")</f>
        <v/>
      </c>
      <c r="BM245" s="1" t="str">
        <f aca="false">IF(D245&lt;&gt;"",IF(COUNTIF(BM$3:BM244,D245)&gt;0,"",D245),"")</f>
        <v/>
      </c>
      <c r="BN245" s="1" t="str">
        <f aca="false">IF(E245&lt;&gt;"",IF(COUNTIF(BN$3:BN244,E245)&gt;0,"",E245),"")</f>
        <v/>
      </c>
      <c r="BO245" s="1" t="str">
        <f aca="false">IF(F245&lt;&gt;"",IF(COUNTIF(BO$3:BO244,F245)&gt;0,"",F245),"")</f>
        <v/>
      </c>
      <c r="BP245" s="1" t="str">
        <f aca="false">IF(G245&lt;&gt;"",IF(COUNTIF(BP$3:BP244,G245)&gt;0,"",G245),"")</f>
        <v/>
      </c>
      <c r="BQ245" s="1" t="str">
        <f aca="false">IF(H245&lt;&gt;"",IF(COUNTIF(BQ$3:BQ244,H245)&gt;0,"",H245),"")</f>
        <v/>
      </c>
    </row>
    <row r="246" customFormat="false" ht="12.75" hidden="false" customHeight="false" outlineLevel="0" collapsed="false">
      <c r="A246" s="1017" t="str">
        <f aca="false">CONCATENATE(B246,C246,D246,E246,F246,G246,H246)</f>
        <v/>
      </c>
      <c r="B246" s="1001"/>
      <c r="C246" s="1001"/>
      <c r="D246" s="1001"/>
      <c r="E246" s="1001"/>
      <c r="F246" s="1001"/>
      <c r="G246" s="1001"/>
      <c r="H246" s="1001"/>
      <c r="I246" s="1020"/>
      <c r="J246" s="1021"/>
      <c r="K246" s="1021"/>
      <c r="L246" s="1023"/>
      <c r="M246" s="1024"/>
      <c r="O246" s="1" t="n">
        <f aca="false">+O245+1</f>
        <v>244</v>
      </c>
      <c r="P246" s="978" t="str">
        <f aca="false">IFERROR(VLOOKUP(O245,X:AF,9,FALSE()),"")</f>
        <v/>
      </c>
      <c r="Q246" s="978" t="str">
        <f aca="false">IFERROR(VLOOKUP(O246,Y:AG,9,FALSE()),"")</f>
        <v/>
      </c>
      <c r="R246" s="978" t="str">
        <f aca="false">IFERROR(VLOOKUP(O246,Z:AH,9,FALSE()),"")</f>
        <v/>
      </c>
      <c r="S246" s="978" t="str">
        <f aca="false">IFERROR(VLOOKUP($O246,AA:AI,9,FALSE()),"")</f>
        <v/>
      </c>
      <c r="T246" s="978" t="str">
        <f aca="false">IFERROR(VLOOKUP($O246,AB:AJ,9,FALSE()),"")</f>
        <v/>
      </c>
      <c r="U246" s="978" t="str">
        <f aca="false">IFERROR(VLOOKUP($O246,AC:AK,9,FALSE()),"")</f>
        <v/>
      </c>
      <c r="V246" s="978" t="str">
        <f aca="false">IFERROR(VLOOKUP($O246,AD:AL,9,FALSE()),"")</f>
        <v/>
      </c>
      <c r="X246" s="1" t="str">
        <f aca="false">IF(AF246&lt;&gt;"",MAX(X$3:X245)+1,"")</f>
        <v/>
      </c>
      <c r="Y246" s="1" t="str">
        <f aca="false">IF(AG246&lt;&gt;"",MAX(Y$3:Y245)+1,"")</f>
        <v/>
      </c>
      <c r="Z246" s="1" t="str">
        <f aca="false">IF(AH246&lt;&gt;"",MAX(Z$3:Z245)+1,"")</f>
        <v/>
      </c>
      <c r="AA246" s="1" t="str">
        <f aca="false">IF(AI246&lt;&gt;"",MAX(AA$3:AA245)+1,"")</f>
        <v/>
      </c>
      <c r="AB246" s="1" t="str">
        <f aca="false">IF(AJ246&lt;&gt;"",MAX(AB$3:AB245)+1,"")</f>
        <v/>
      </c>
      <c r="AC246" s="1" t="str">
        <f aca="false">IF(AK246&lt;&gt;"",MAX(AC$3:AC245)+1,"")</f>
        <v/>
      </c>
      <c r="AD246" s="1" t="str">
        <f aca="false">IF(AL246&lt;&gt;"",MAX(AD$3:AD245)+1,"")</f>
        <v/>
      </c>
      <c r="AF246" s="1" t="str">
        <f aca="false">IF(B246="","",IF(COUNTIF(AF$3:$AI245,B246)=0,B246,""))</f>
        <v/>
      </c>
      <c r="AG246" s="1" t="str">
        <f aca="false">IF(C246&lt;&gt;"",IF(B246="","",IF($B246='Determinazione classe'!$D$57,IF(COUNTIF(AG$3:$AG245,$C246)=0,$C246,""),"")),"")</f>
        <v/>
      </c>
      <c r="AH246" s="1" t="str">
        <f aca="false">IF(D246&lt;&gt;"",IF(B246="","",IF(AND($B246='Determinazione classe'!$D$57,$C246='Determinazione classe'!$D$58),IF(COUNTIF(AH$3:AH245,$D246)=0,$D246,""),"")),"")</f>
        <v/>
      </c>
      <c r="AI246" s="1" t="str">
        <f aca="false">IF(E246&lt;&gt;"",IF(B246="","",IF(AND($B246='Determinazione classe'!$D$57,$C246='Determinazione classe'!$D$58,$D246='Determinazione classe'!$D$59),IF(COUNTIF(AI$3:AI245,$E246)=0,$E246,""),"")),"")</f>
        <v/>
      </c>
      <c r="AJ246" s="1" t="str">
        <f aca="false">IF(F246&lt;&gt;"",IF(B246="","",IF(AND($B246='Determinazione classe'!$D$57,$C246='Determinazione classe'!$D$58,$D246='Determinazione classe'!$D$59,$E246='Determinazione classe'!$D$60),IF(COUNTIF(AJ$3:AJ245,$F246)=0,$F246,""),"")),"")</f>
        <v/>
      </c>
      <c r="AK246" s="1" t="str">
        <f aca="false">IF(G246&lt;&gt;"",IF(B246="","",IF(AND($B246='Determinazione classe'!$D$57,$C246='Determinazione classe'!$D$58,$D246='Determinazione classe'!$D$59,$E246='Determinazione classe'!$D$60,$F246='Determinazione classe'!$D$61),IF(COUNTIF(AK$3:AK245,$G246)=0,$G246,""),"")),"")</f>
        <v/>
      </c>
      <c r="AL246" s="1" t="str">
        <f aca="false">IF(H246&lt;&gt;"",IF(B246="","",IF(AND($B246='Determinazione classe'!$D$57,$C246='Determinazione classe'!$D$58,$D246='Determinazione classe'!$D$59,$E246='Determinazione classe'!$D$60,$F246='Determinazione classe'!$D$61,$G246='Determinazione classe'!$D$62),IF(COUNTIF(AL$3:AL245,$H246)=0,$H246,""),"")),"")</f>
        <v/>
      </c>
      <c r="AR246" s="1" t="n">
        <f aca="false">+AR245+1</f>
        <v>244</v>
      </c>
      <c r="AS246" s="978" t="str">
        <f aca="false">IFERROR(VLOOKUP(AR246,BC:BK,9,FALSE()),"")</f>
        <v/>
      </c>
      <c r="AT246" s="978" t="str">
        <f aca="false">IFERROR(VLOOKUP($O246,BD:BL,9,FALSE()),"")</f>
        <v/>
      </c>
      <c r="AU246" s="978" t="str">
        <f aca="false">IFERROR(VLOOKUP($O246,BE:BM,9,FALSE()),"")</f>
        <v/>
      </c>
      <c r="AV246" s="978" t="str">
        <f aca="false">IFERROR(VLOOKUP($O246,BF:BN,9,FALSE()),"")</f>
        <v/>
      </c>
      <c r="AW246" s="978" t="str">
        <f aca="false">IFERROR(VLOOKUP($O246,BG:BO,9,FALSE()),"")</f>
        <v/>
      </c>
      <c r="AX246" s="978" t="str">
        <f aca="false">IFERROR(VLOOKUP($O246,BH:BP,9,FALSE()),"")</f>
        <v/>
      </c>
      <c r="AY246" s="978" t="str">
        <f aca="false">IFERROR(VLOOKUP($O246,BI:BQ,9,FALSE()),"")</f>
        <v/>
      </c>
      <c r="BC246" s="1" t="str">
        <f aca="false">IF(BK246&lt;&gt;"",MAX(BC$3:BC245)+1,"")</f>
        <v/>
      </c>
      <c r="BD246" s="1" t="str">
        <f aca="false">IF(BL246&lt;&gt;"",MAX(BD$3:BD245)+1,"")</f>
        <v/>
      </c>
      <c r="BE246" s="1" t="str">
        <f aca="false">IF(BM246&lt;&gt;"",MAX(BE$3:BE245)+1,"")</f>
        <v/>
      </c>
      <c r="BF246" s="1" t="str">
        <f aca="false">IF(BN246&lt;&gt;"",MAX(BF$3:BF245)+1,"")</f>
        <v/>
      </c>
      <c r="BG246" s="1" t="str">
        <f aca="false">IF(BO246&lt;&gt;"",MAX(BG$3:BG245)+1,"")</f>
        <v/>
      </c>
      <c r="BH246" s="1" t="str">
        <f aca="false">IF(BP246&lt;&gt;"",MAX(BH$3:BH245)+1,"")</f>
        <v/>
      </c>
      <c r="BI246" s="1" t="str">
        <f aca="false">IF(BQ246&lt;&gt;"",MAX(BI$3:BI245)+1,"")</f>
        <v/>
      </c>
      <c r="BK246" s="1" t="str">
        <f aca="false">IF(B246&lt;&gt;"",IF(COUNTIF(BK$3:BK245,B246)&gt;0,"",B246),"")</f>
        <v/>
      </c>
      <c r="BL246" s="1" t="str">
        <f aca="false">IF(C246&lt;&gt;"",IF(COUNTIF(BL$3:BL245,C246)&gt;0,"",C246),"")</f>
        <v/>
      </c>
      <c r="BM246" s="1" t="str">
        <f aca="false">IF(D246&lt;&gt;"",IF(COUNTIF(BM$3:BM245,D246)&gt;0,"",D246),"")</f>
        <v/>
      </c>
      <c r="BN246" s="1" t="str">
        <f aca="false">IF(E246&lt;&gt;"",IF(COUNTIF(BN$3:BN245,E246)&gt;0,"",E246),"")</f>
        <v/>
      </c>
      <c r="BO246" s="1" t="str">
        <f aca="false">IF(F246&lt;&gt;"",IF(COUNTIF(BO$3:BO245,F246)&gt;0,"",F246),"")</f>
        <v/>
      </c>
      <c r="BP246" s="1" t="str">
        <f aca="false">IF(G246&lt;&gt;"",IF(COUNTIF(BP$3:BP245,G246)&gt;0,"",G246),"")</f>
        <v/>
      </c>
      <c r="BQ246" s="1" t="str">
        <f aca="false">IF(H246&lt;&gt;"",IF(COUNTIF(BQ$3:BQ245,H246)&gt;0,"",H246),"")</f>
        <v/>
      </c>
    </row>
    <row r="247" customFormat="false" ht="12.75" hidden="false" customHeight="false" outlineLevel="0" collapsed="false">
      <c r="A247" s="1017" t="str">
        <f aca="false">CONCATENATE(B247,C247,D247,E247,F247,G247,H247)</f>
        <v/>
      </c>
      <c r="B247" s="1001"/>
      <c r="C247" s="1001"/>
      <c r="D247" s="1001"/>
      <c r="E247" s="1001"/>
      <c r="F247" s="1001"/>
      <c r="G247" s="1001"/>
      <c r="H247" s="1001"/>
      <c r="I247" s="1020"/>
      <c r="J247" s="1021"/>
      <c r="K247" s="1021"/>
      <c r="L247" s="1023"/>
      <c r="M247" s="1024"/>
      <c r="O247" s="1" t="n">
        <f aca="false">+O246+1</f>
        <v>245</v>
      </c>
      <c r="P247" s="978" t="str">
        <f aca="false">IFERROR(VLOOKUP(O246,X:AF,9,FALSE()),"")</f>
        <v/>
      </c>
      <c r="Q247" s="978" t="str">
        <f aca="false">IFERROR(VLOOKUP(O247,Y:AG,9,FALSE()),"")</f>
        <v/>
      </c>
      <c r="R247" s="978" t="str">
        <f aca="false">IFERROR(VLOOKUP(O247,Z:AH,9,FALSE()),"")</f>
        <v/>
      </c>
      <c r="S247" s="978" t="str">
        <f aca="false">IFERROR(VLOOKUP($O247,AA:AI,9,FALSE()),"")</f>
        <v/>
      </c>
      <c r="T247" s="978" t="str">
        <f aca="false">IFERROR(VLOOKUP($O247,AB:AJ,9,FALSE()),"")</f>
        <v/>
      </c>
      <c r="U247" s="978" t="str">
        <f aca="false">IFERROR(VLOOKUP($O247,AC:AK,9,FALSE()),"")</f>
        <v/>
      </c>
      <c r="V247" s="978" t="str">
        <f aca="false">IFERROR(VLOOKUP($O247,AD:AL,9,FALSE()),"")</f>
        <v/>
      </c>
      <c r="X247" s="1" t="str">
        <f aca="false">IF(AF247&lt;&gt;"",MAX(X$3:X246)+1,"")</f>
        <v/>
      </c>
      <c r="Y247" s="1" t="str">
        <f aca="false">IF(AG247&lt;&gt;"",MAX(Y$3:Y246)+1,"")</f>
        <v/>
      </c>
      <c r="Z247" s="1" t="str">
        <f aca="false">IF(AH247&lt;&gt;"",MAX(Z$3:Z246)+1,"")</f>
        <v/>
      </c>
      <c r="AA247" s="1" t="str">
        <f aca="false">IF(AI247&lt;&gt;"",MAX(AA$3:AA246)+1,"")</f>
        <v/>
      </c>
      <c r="AB247" s="1" t="str">
        <f aca="false">IF(AJ247&lt;&gt;"",MAX(AB$3:AB246)+1,"")</f>
        <v/>
      </c>
      <c r="AC247" s="1" t="str">
        <f aca="false">IF(AK247&lt;&gt;"",MAX(AC$3:AC246)+1,"")</f>
        <v/>
      </c>
      <c r="AD247" s="1" t="str">
        <f aca="false">IF(AL247&lt;&gt;"",MAX(AD$3:AD246)+1,"")</f>
        <v/>
      </c>
      <c r="AF247" s="1" t="str">
        <f aca="false">IF(B247="","",IF(COUNTIF(AF$3:$AI246,B247)=0,B247,""))</f>
        <v/>
      </c>
      <c r="AG247" s="1" t="str">
        <f aca="false">IF(C247&lt;&gt;"",IF(B247="","",IF($B247='Determinazione classe'!$D$57,IF(COUNTIF(AG$3:$AG246,$C247)=0,$C247,""),"")),"")</f>
        <v/>
      </c>
      <c r="AH247" s="1" t="str">
        <f aca="false">IF(D247&lt;&gt;"",IF(B247="","",IF(AND($B247='Determinazione classe'!$D$57,$C247='Determinazione classe'!$D$58),IF(COUNTIF(AH$3:AH246,$D247)=0,$D247,""),"")),"")</f>
        <v/>
      </c>
      <c r="AI247" s="1" t="str">
        <f aca="false">IF(E247&lt;&gt;"",IF(B247="","",IF(AND($B247='Determinazione classe'!$D$57,$C247='Determinazione classe'!$D$58,$D247='Determinazione classe'!$D$59),IF(COUNTIF(AI$3:AI246,$E247)=0,$E247,""),"")),"")</f>
        <v/>
      </c>
      <c r="AJ247" s="1" t="str">
        <f aca="false">IF(F247&lt;&gt;"",IF(B247="","",IF(AND($B247='Determinazione classe'!$D$57,$C247='Determinazione classe'!$D$58,$D247='Determinazione classe'!$D$59,$E247='Determinazione classe'!$D$60),IF(COUNTIF(AJ$3:AJ246,$F247)=0,$F247,""),"")),"")</f>
        <v/>
      </c>
      <c r="AK247" s="1" t="str">
        <f aca="false">IF(G247&lt;&gt;"",IF(B247="","",IF(AND($B247='Determinazione classe'!$D$57,$C247='Determinazione classe'!$D$58,$D247='Determinazione classe'!$D$59,$E247='Determinazione classe'!$D$60,$F247='Determinazione classe'!$D$61),IF(COUNTIF(AK$3:AK246,$G247)=0,$G247,""),"")),"")</f>
        <v/>
      </c>
      <c r="AL247" s="1" t="str">
        <f aca="false">IF(H247&lt;&gt;"",IF(B247="","",IF(AND($B247='Determinazione classe'!$D$57,$C247='Determinazione classe'!$D$58,$D247='Determinazione classe'!$D$59,$E247='Determinazione classe'!$D$60,$F247='Determinazione classe'!$D$61,$G247='Determinazione classe'!$D$62),IF(COUNTIF(AL$3:AL246,$H247)=0,$H247,""),"")),"")</f>
        <v/>
      </c>
      <c r="AR247" s="1" t="n">
        <f aca="false">+AR246+1</f>
        <v>245</v>
      </c>
      <c r="AS247" s="978" t="str">
        <f aca="false">IFERROR(VLOOKUP(AR247,BC:BK,9,FALSE()),"")</f>
        <v/>
      </c>
      <c r="AT247" s="978" t="str">
        <f aca="false">IFERROR(VLOOKUP($O247,BD:BL,9,FALSE()),"")</f>
        <v/>
      </c>
      <c r="AU247" s="978" t="str">
        <f aca="false">IFERROR(VLOOKUP($O247,BE:BM,9,FALSE()),"")</f>
        <v/>
      </c>
      <c r="AV247" s="978" t="str">
        <f aca="false">IFERROR(VLOOKUP($O247,BF:BN,9,FALSE()),"")</f>
        <v/>
      </c>
      <c r="AW247" s="978" t="str">
        <f aca="false">IFERROR(VLOOKUP($O247,BG:BO,9,FALSE()),"")</f>
        <v/>
      </c>
      <c r="AX247" s="978" t="str">
        <f aca="false">IFERROR(VLOOKUP($O247,BH:BP,9,FALSE()),"")</f>
        <v/>
      </c>
      <c r="AY247" s="978" t="str">
        <f aca="false">IFERROR(VLOOKUP($O247,BI:BQ,9,FALSE()),"")</f>
        <v/>
      </c>
      <c r="BC247" s="1" t="str">
        <f aca="false">IF(BK247&lt;&gt;"",MAX(BC$3:BC246)+1,"")</f>
        <v/>
      </c>
      <c r="BD247" s="1" t="str">
        <f aca="false">IF(BL247&lt;&gt;"",MAX(BD$3:BD246)+1,"")</f>
        <v/>
      </c>
      <c r="BE247" s="1" t="str">
        <f aca="false">IF(BM247&lt;&gt;"",MAX(BE$3:BE246)+1,"")</f>
        <v/>
      </c>
      <c r="BF247" s="1" t="str">
        <f aca="false">IF(BN247&lt;&gt;"",MAX(BF$3:BF246)+1,"")</f>
        <v/>
      </c>
      <c r="BG247" s="1" t="str">
        <f aca="false">IF(BO247&lt;&gt;"",MAX(BG$3:BG246)+1,"")</f>
        <v/>
      </c>
      <c r="BH247" s="1" t="str">
        <f aca="false">IF(BP247&lt;&gt;"",MAX(BH$3:BH246)+1,"")</f>
        <v/>
      </c>
      <c r="BI247" s="1" t="str">
        <f aca="false">IF(BQ247&lt;&gt;"",MAX(BI$3:BI246)+1,"")</f>
        <v/>
      </c>
      <c r="BK247" s="1" t="str">
        <f aca="false">IF(B247&lt;&gt;"",IF(COUNTIF(BK$3:BK246,B247)&gt;0,"",B247),"")</f>
        <v/>
      </c>
      <c r="BL247" s="1" t="str">
        <f aca="false">IF(C247&lt;&gt;"",IF(COUNTIF(BL$3:BL246,C247)&gt;0,"",C247),"")</f>
        <v/>
      </c>
      <c r="BM247" s="1" t="str">
        <f aca="false">IF(D247&lt;&gt;"",IF(COUNTIF(BM$3:BM246,D247)&gt;0,"",D247),"")</f>
        <v/>
      </c>
      <c r="BN247" s="1" t="str">
        <f aca="false">IF(E247&lt;&gt;"",IF(COUNTIF(BN$3:BN246,E247)&gt;0,"",E247),"")</f>
        <v/>
      </c>
      <c r="BO247" s="1" t="str">
        <f aca="false">IF(F247&lt;&gt;"",IF(COUNTIF(BO$3:BO246,F247)&gt;0,"",F247),"")</f>
        <v/>
      </c>
      <c r="BP247" s="1" t="str">
        <f aca="false">IF(G247&lt;&gt;"",IF(COUNTIF(BP$3:BP246,G247)&gt;0,"",G247),"")</f>
        <v/>
      </c>
      <c r="BQ247" s="1" t="str">
        <f aca="false">IF(H247&lt;&gt;"",IF(COUNTIF(BQ$3:BQ246,H247)&gt;0,"",H247),"")</f>
        <v/>
      </c>
    </row>
    <row r="248" customFormat="false" ht="12.75" hidden="false" customHeight="false" outlineLevel="0" collapsed="false">
      <c r="A248" s="1017" t="str">
        <f aca="false">CONCATENATE(B248,C248,D248,E248,F248,G248,H248)</f>
        <v/>
      </c>
      <c r="B248" s="1001"/>
      <c r="C248" s="1001"/>
      <c r="D248" s="1001"/>
      <c r="E248" s="1001"/>
      <c r="F248" s="1001"/>
      <c r="G248" s="1001"/>
      <c r="H248" s="1001"/>
      <c r="I248" s="1020"/>
      <c r="J248" s="1021"/>
      <c r="K248" s="1021"/>
      <c r="L248" s="1023"/>
      <c r="M248" s="1024"/>
      <c r="O248" s="1" t="n">
        <f aca="false">+O247+1</f>
        <v>246</v>
      </c>
      <c r="P248" s="978" t="str">
        <f aca="false">IFERROR(VLOOKUP(O247,X:AF,9,FALSE()),"")</f>
        <v/>
      </c>
      <c r="Q248" s="978" t="str">
        <f aca="false">IFERROR(VLOOKUP(O248,Y:AG,9,FALSE()),"")</f>
        <v/>
      </c>
      <c r="R248" s="978" t="str">
        <f aca="false">IFERROR(VLOOKUP(O248,Z:AH,9,FALSE()),"")</f>
        <v/>
      </c>
      <c r="S248" s="978" t="str">
        <f aca="false">IFERROR(VLOOKUP($O248,AA:AI,9,FALSE()),"")</f>
        <v/>
      </c>
      <c r="T248" s="978" t="str">
        <f aca="false">IFERROR(VLOOKUP($O248,AB:AJ,9,FALSE()),"")</f>
        <v/>
      </c>
      <c r="U248" s="978" t="str">
        <f aca="false">IFERROR(VLOOKUP($O248,AC:AK,9,FALSE()),"")</f>
        <v/>
      </c>
      <c r="V248" s="978" t="str">
        <f aca="false">IFERROR(VLOOKUP($O248,AD:AL,9,FALSE()),"")</f>
        <v/>
      </c>
      <c r="X248" s="1" t="str">
        <f aca="false">IF(AF248&lt;&gt;"",MAX(X$3:X247)+1,"")</f>
        <v/>
      </c>
      <c r="Y248" s="1" t="str">
        <f aca="false">IF(AG248&lt;&gt;"",MAX(Y$3:Y247)+1,"")</f>
        <v/>
      </c>
      <c r="Z248" s="1" t="str">
        <f aca="false">IF(AH248&lt;&gt;"",MAX(Z$3:Z247)+1,"")</f>
        <v/>
      </c>
      <c r="AA248" s="1" t="str">
        <f aca="false">IF(AI248&lt;&gt;"",MAX(AA$3:AA247)+1,"")</f>
        <v/>
      </c>
      <c r="AB248" s="1" t="str">
        <f aca="false">IF(AJ248&lt;&gt;"",MAX(AB$3:AB247)+1,"")</f>
        <v/>
      </c>
      <c r="AC248" s="1" t="str">
        <f aca="false">IF(AK248&lt;&gt;"",MAX(AC$3:AC247)+1,"")</f>
        <v/>
      </c>
      <c r="AD248" s="1" t="str">
        <f aca="false">IF(AL248&lt;&gt;"",MAX(AD$3:AD247)+1,"")</f>
        <v/>
      </c>
      <c r="AF248" s="1" t="str">
        <f aca="false">IF(B248="","",IF(COUNTIF(AF$3:$AI247,B248)=0,B248,""))</f>
        <v/>
      </c>
      <c r="AG248" s="1" t="str">
        <f aca="false">IF(C248&lt;&gt;"",IF(B248="","",IF($B248='Determinazione classe'!$D$57,IF(COUNTIF(AG$3:$AG247,$C248)=0,$C248,""),"")),"")</f>
        <v/>
      </c>
      <c r="AH248" s="1" t="str">
        <f aca="false">IF(D248&lt;&gt;"",IF(B248="","",IF(AND($B248='Determinazione classe'!$D$57,$C248='Determinazione classe'!$D$58),IF(COUNTIF(AH$3:AH247,$D248)=0,$D248,""),"")),"")</f>
        <v/>
      </c>
      <c r="AI248" s="1" t="str">
        <f aca="false">IF(E248&lt;&gt;"",IF(B248="","",IF(AND($B248='Determinazione classe'!$D$57,$C248='Determinazione classe'!$D$58,$D248='Determinazione classe'!$D$59),IF(COUNTIF(AI$3:AI247,$E248)=0,$E248,""),"")),"")</f>
        <v/>
      </c>
      <c r="AJ248" s="1" t="str">
        <f aca="false">IF(F248&lt;&gt;"",IF(B248="","",IF(AND($B248='Determinazione classe'!$D$57,$C248='Determinazione classe'!$D$58,$D248='Determinazione classe'!$D$59,$E248='Determinazione classe'!$D$60),IF(COUNTIF(AJ$3:AJ247,$F248)=0,$F248,""),"")),"")</f>
        <v/>
      </c>
      <c r="AK248" s="1" t="str">
        <f aca="false">IF(G248&lt;&gt;"",IF(B248="","",IF(AND($B248='Determinazione classe'!$D$57,$C248='Determinazione classe'!$D$58,$D248='Determinazione classe'!$D$59,$E248='Determinazione classe'!$D$60,$F248='Determinazione classe'!$D$61),IF(COUNTIF(AK$3:AK247,$G248)=0,$G248,""),"")),"")</f>
        <v/>
      </c>
      <c r="AL248" s="1" t="str">
        <f aca="false">IF(H248&lt;&gt;"",IF(B248="","",IF(AND($B248='Determinazione classe'!$D$57,$C248='Determinazione classe'!$D$58,$D248='Determinazione classe'!$D$59,$E248='Determinazione classe'!$D$60,$F248='Determinazione classe'!$D$61,$G248='Determinazione classe'!$D$62),IF(COUNTIF(AL$3:AL247,$H248)=0,$H248,""),"")),"")</f>
        <v/>
      </c>
      <c r="AR248" s="1" t="n">
        <f aca="false">+AR247+1</f>
        <v>246</v>
      </c>
      <c r="AS248" s="978" t="str">
        <f aca="false">IFERROR(VLOOKUP(AR248,BC:BK,9,FALSE()),"")</f>
        <v/>
      </c>
      <c r="AT248" s="978" t="str">
        <f aca="false">IFERROR(VLOOKUP($O248,BD:BL,9,FALSE()),"")</f>
        <v/>
      </c>
      <c r="AU248" s="978" t="str">
        <f aca="false">IFERROR(VLOOKUP($O248,BE:BM,9,FALSE()),"")</f>
        <v/>
      </c>
      <c r="AV248" s="978" t="str">
        <f aca="false">IFERROR(VLOOKUP($O248,BF:BN,9,FALSE()),"")</f>
        <v/>
      </c>
      <c r="AW248" s="978" t="str">
        <f aca="false">IFERROR(VLOOKUP($O248,BG:BO,9,FALSE()),"")</f>
        <v/>
      </c>
      <c r="AX248" s="978" t="str">
        <f aca="false">IFERROR(VLOOKUP($O248,BH:BP,9,FALSE()),"")</f>
        <v/>
      </c>
      <c r="AY248" s="978" t="str">
        <f aca="false">IFERROR(VLOOKUP($O248,BI:BQ,9,FALSE()),"")</f>
        <v/>
      </c>
      <c r="BC248" s="1" t="str">
        <f aca="false">IF(BK248&lt;&gt;"",MAX(BC$3:BC247)+1,"")</f>
        <v/>
      </c>
      <c r="BD248" s="1" t="str">
        <f aca="false">IF(BL248&lt;&gt;"",MAX(BD$3:BD247)+1,"")</f>
        <v/>
      </c>
      <c r="BE248" s="1" t="str">
        <f aca="false">IF(BM248&lt;&gt;"",MAX(BE$3:BE247)+1,"")</f>
        <v/>
      </c>
      <c r="BF248" s="1" t="str">
        <f aca="false">IF(BN248&lt;&gt;"",MAX(BF$3:BF247)+1,"")</f>
        <v/>
      </c>
      <c r="BG248" s="1" t="str">
        <f aca="false">IF(BO248&lt;&gt;"",MAX(BG$3:BG247)+1,"")</f>
        <v/>
      </c>
      <c r="BH248" s="1" t="str">
        <f aca="false">IF(BP248&lt;&gt;"",MAX(BH$3:BH247)+1,"")</f>
        <v/>
      </c>
      <c r="BI248" s="1" t="str">
        <f aca="false">IF(BQ248&lt;&gt;"",MAX(BI$3:BI247)+1,"")</f>
        <v/>
      </c>
      <c r="BK248" s="1" t="str">
        <f aca="false">IF(B248&lt;&gt;"",IF(COUNTIF(BK$3:BK247,B248)&gt;0,"",B248),"")</f>
        <v/>
      </c>
      <c r="BL248" s="1" t="str">
        <f aca="false">IF(C248&lt;&gt;"",IF(COUNTIF(BL$3:BL247,C248)&gt;0,"",C248),"")</f>
        <v/>
      </c>
      <c r="BM248" s="1" t="str">
        <f aca="false">IF(D248&lt;&gt;"",IF(COUNTIF(BM$3:BM247,D248)&gt;0,"",D248),"")</f>
        <v/>
      </c>
      <c r="BN248" s="1" t="str">
        <f aca="false">IF(E248&lt;&gt;"",IF(COUNTIF(BN$3:BN247,E248)&gt;0,"",E248),"")</f>
        <v/>
      </c>
      <c r="BO248" s="1" t="str">
        <f aca="false">IF(F248&lt;&gt;"",IF(COUNTIF(BO$3:BO247,F248)&gt;0,"",F248),"")</f>
        <v/>
      </c>
      <c r="BP248" s="1" t="str">
        <f aca="false">IF(G248&lt;&gt;"",IF(COUNTIF(BP$3:BP247,G248)&gt;0,"",G248),"")</f>
        <v/>
      </c>
      <c r="BQ248" s="1" t="str">
        <f aca="false">IF(H248&lt;&gt;"",IF(COUNTIF(BQ$3:BQ247,H248)&gt;0,"",H248),"")</f>
        <v/>
      </c>
    </row>
    <row r="249" customFormat="false" ht="12.75" hidden="false" customHeight="false" outlineLevel="0" collapsed="false">
      <c r="A249" s="1017" t="str">
        <f aca="false">CONCATENATE(B249,C249,D249,E249,F249,G249,H249)</f>
        <v/>
      </c>
      <c r="B249" s="1001"/>
      <c r="C249" s="1001"/>
      <c r="D249" s="1001"/>
      <c r="E249" s="1001"/>
      <c r="F249" s="1001"/>
      <c r="G249" s="1001"/>
      <c r="H249" s="1001"/>
      <c r="I249" s="1020"/>
      <c r="J249" s="1021"/>
      <c r="K249" s="1021"/>
      <c r="L249" s="1023"/>
      <c r="M249" s="1024"/>
      <c r="O249" s="1" t="n">
        <f aca="false">+O248+1</f>
        <v>247</v>
      </c>
      <c r="P249" s="978" t="str">
        <f aca="false">IFERROR(VLOOKUP(O248,X:AF,9,FALSE()),"")</f>
        <v/>
      </c>
      <c r="Q249" s="978" t="str">
        <f aca="false">IFERROR(VLOOKUP(O249,Y:AG,9,FALSE()),"")</f>
        <v/>
      </c>
      <c r="R249" s="978" t="str">
        <f aca="false">IFERROR(VLOOKUP(O249,Z:AH,9,FALSE()),"")</f>
        <v/>
      </c>
      <c r="S249" s="978" t="str">
        <f aca="false">IFERROR(VLOOKUP($O249,AA:AI,9,FALSE()),"")</f>
        <v/>
      </c>
      <c r="T249" s="978" t="str">
        <f aca="false">IFERROR(VLOOKUP($O249,AB:AJ,9,FALSE()),"")</f>
        <v/>
      </c>
      <c r="U249" s="978" t="str">
        <f aca="false">IFERROR(VLOOKUP($O249,AC:AK,9,FALSE()),"")</f>
        <v/>
      </c>
      <c r="V249" s="978" t="str">
        <f aca="false">IFERROR(VLOOKUP($O249,AD:AL,9,FALSE()),"")</f>
        <v/>
      </c>
      <c r="X249" s="1" t="str">
        <f aca="false">IF(AF249&lt;&gt;"",MAX(X$3:X248)+1,"")</f>
        <v/>
      </c>
      <c r="Y249" s="1" t="str">
        <f aca="false">IF(AG249&lt;&gt;"",MAX(Y$3:Y248)+1,"")</f>
        <v/>
      </c>
      <c r="Z249" s="1" t="str">
        <f aca="false">IF(AH249&lt;&gt;"",MAX(Z$3:Z248)+1,"")</f>
        <v/>
      </c>
      <c r="AA249" s="1" t="str">
        <f aca="false">IF(AI249&lt;&gt;"",MAX(AA$3:AA248)+1,"")</f>
        <v/>
      </c>
      <c r="AB249" s="1" t="str">
        <f aca="false">IF(AJ249&lt;&gt;"",MAX(AB$3:AB248)+1,"")</f>
        <v/>
      </c>
      <c r="AC249" s="1" t="str">
        <f aca="false">IF(AK249&lt;&gt;"",MAX(AC$3:AC248)+1,"")</f>
        <v/>
      </c>
      <c r="AD249" s="1" t="str">
        <f aca="false">IF(AL249&lt;&gt;"",MAX(AD$3:AD248)+1,"")</f>
        <v/>
      </c>
      <c r="AF249" s="1" t="str">
        <f aca="false">IF(B249="","",IF(COUNTIF(AF$3:$AI248,B249)=0,B249,""))</f>
        <v/>
      </c>
      <c r="AG249" s="1" t="str">
        <f aca="false">IF(C249&lt;&gt;"",IF(B249="","",IF($B249='Determinazione classe'!$D$57,IF(COUNTIF(AG$3:$AG248,$C249)=0,$C249,""),"")),"")</f>
        <v/>
      </c>
      <c r="AH249" s="1" t="str">
        <f aca="false">IF(D249&lt;&gt;"",IF(B249="","",IF(AND($B249='Determinazione classe'!$D$57,$C249='Determinazione classe'!$D$58),IF(COUNTIF(AH$3:AH248,$D249)=0,$D249,""),"")),"")</f>
        <v/>
      </c>
      <c r="AI249" s="1" t="str">
        <f aca="false">IF(E249&lt;&gt;"",IF(B249="","",IF(AND($B249='Determinazione classe'!$D$57,$C249='Determinazione classe'!$D$58,$D249='Determinazione classe'!$D$59),IF(COUNTIF(AI$3:AI248,$E249)=0,$E249,""),"")),"")</f>
        <v/>
      </c>
      <c r="AJ249" s="1" t="str">
        <f aca="false">IF(F249&lt;&gt;"",IF(B249="","",IF(AND($B249='Determinazione classe'!$D$57,$C249='Determinazione classe'!$D$58,$D249='Determinazione classe'!$D$59,$E249='Determinazione classe'!$D$60),IF(COUNTIF(AJ$3:AJ248,$F249)=0,$F249,""),"")),"")</f>
        <v/>
      </c>
      <c r="AK249" s="1" t="str">
        <f aca="false">IF(G249&lt;&gt;"",IF(B249="","",IF(AND($B249='Determinazione classe'!$D$57,$C249='Determinazione classe'!$D$58,$D249='Determinazione classe'!$D$59,$E249='Determinazione classe'!$D$60,$F249='Determinazione classe'!$D$61),IF(COUNTIF(AK$3:AK248,$G249)=0,$G249,""),"")),"")</f>
        <v/>
      </c>
      <c r="AL249" s="1" t="str">
        <f aca="false">IF(H249&lt;&gt;"",IF(B249="","",IF(AND($B249='Determinazione classe'!$D$57,$C249='Determinazione classe'!$D$58,$D249='Determinazione classe'!$D$59,$E249='Determinazione classe'!$D$60,$F249='Determinazione classe'!$D$61,$G249='Determinazione classe'!$D$62),IF(COUNTIF(AL$3:AL248,$H249)=0,$H249,""),"")),"")</f>
        <v/>
      </c>
      <c r="AR249" s="1" t="n">
        <f aca="false">+AR248+1</f>
        <v>247</v>
      </c>
      <c r="AS249" s="978" t="str">
        <f aca="false">IFERROR(VLOOKUP(AR249,BC:BK,9,FALSE()),"")</f>
        <v/>
      </c>
      <c r="AT249" s="978" t="str">
        <f aca="false">IFERROR(VLOOKUP($O249,BD:BL,9,FALSE()),"")</f>
        <v/>
      </c>
      <c r="AU249" s="978" t="str">
        <f aca="false">IFERROR(VLOOKUP($O249,BE:BM,9,FALSE()),"")</f>
        <v/>
      </c>
      <c r="AV249" s="978" t="str">
        <f aca="false">IFERROR(VLOOKUP($O249,BF:BN,9,FALSE()),"")</f>
        <v/>
      </c>
      <c r="AW249" s="978" t="str">
        <f aca="false">IFERROR(VLOOKUP($O249,BG:BO,9,FALSE()),"")</f>
        <v/>
      </c>
      <c r="AX249" s="978" t="str">
        <f aca="false">IFERROR(VLOOKUP($O249,BH:BP,9,FALSE()),"")</f>
        <v/>
      </c>
      <c r="AY249" s="978" t="str">
        <f aca="false">IFERROR(VLOOKUP($O249,BI:BQ,9,FALSE()),"")</f>
        <v/>
      </c>
      <c r="BC249" s="1" t="str">
        <f aca="false">IF(BK249&lt;&gt;"",MAX(BC$3:BC248)+1,"")</f>
        <v/>
      </c>
      <c r="BD249" s="1" t="str">
        <f aca="false">IF(BL249&lt;&gt;"",MAX(BD$3:BD248)+1,"")</f>
        <v/>
      </c>
      <c r="BE249" s="1" t="str">
        <f aca="false">IF(BM249&lt;&gt;"",MAX(BE$3:BE248)+1,"")</f>
        <v/>
      </c>
      <c r="BF249" s="1" t="str">
        <f aca="false">IF(BN249&lt;&gt;"",MAX(BF$3:BF248)+1,"")</f>
        <v/>
      </c>
      <c r="BG249" s="1" t="str">
        <f aca="false">IF(BO249&lt;&gt;"",MAX(BG$3:BG248)+1,"")</f>
        <v/>
      </c>
      <c r="BH249" s="1" t="str">
        <f aca="false">IF(BP249&lt;&gt;"",MAX(BH$3:BH248)+1,"")</f>
        <v/>
      </c>
      <c r="BI249" s="1" t="str">
        <f aca="false">IF(BQ249&lt;&gt;"",MAX(BI$3:BI248)+1,"")</f>
        <v/>
      </c>
      <c r="BK249" s="1" t="str">
        <f aca="false">IF(B249&lt;&gt;"",IF(COUNTIF(BK$3:BK248,B249)&gt;0,"",B249),"")</f>
        <v/>
      </c>
      <c r="BL249" s="1" t="str">
        <f aca="false">IF(C249&lt;&gt;"",IF(COUNTIF(BL$3:BL248,C249)&gt;0,"",C249),"")</f>
        <v/>
      </c>
      <c r="BM249" s="1" t="str">
        <f aca="false">IF(D249&lt;&gt;"",IF(COUNTIF(BM$3:BM248,D249)&gt;0,"",D249),"")</f>
        <v/>
      </c>
      <c r="BN249" s="1" t="str">
        <f aca="false">IF(E249&lt;&gt;"",IF(COUNTIF(BN$3:BN248,E249)&gt;0,"",E249),"")</f>
        <v/>
      </c>
      <c r="BO249" s="1" t="str">
        <f aca="false">IF(F249&lt;&gt;"",IF(COUNTIF(BO$3:BO248,F249)&gt;0,"",F249),"")</f>
        <v/>
      </c>
      <c r="BP249" s="1" t="str">
        <f aca="false">IF(G249&lt;&gt;"",IF(COUNTIF(BP$3:BP248,G249)&gt;0,"",G249),"")</f>
        <v/>
      </c>
      <c r="BQ249" s="1" t="str">
        <f aca="false">IF(H249&lt;&gt;"",IF(COUNTIF(BQ$3:BQ248,H249)&gt;0,"",H249),"")</f>
        <v/>
      </c>
    </row>
    <row r="250" customFormat="false" ht="12.75" hidden="false" customHeight="false" outlineLevel="0" collapsed="false">
      <c r="A250" s="1017" t="str">
        <f aca="false">CONCATENATE(B250,C250,D250,E250,F250,G250,H250)</f>
        <v/>
      </c>
      <c r="B250" s="1001"/>
      <c r="C250" s="1001"/>
      <c r="D250" s="1001"/>
      <c r="E250" s="1001"/>
      <c r="F250" s="1001"/>
      <c r="G250" s="1001"/>
      <c r="H250" s="1001"/>
      <c r="I250" s="1020"/>
      <c r="J250" s="1021"/>
      <c r="K250" s="1021"/>
      <c r="L250" s="1023"/>
      <c r="M250" s="1024"/>
      <c r="O250" s="1" t="n">
        <f aca="false">+O249+1</f>
        <v>248</v>
      </c>
      <c r="P250" s="978" t="str">
        <f aca="false">IFERROR(VLOOKUP(O249,X:AF,9,FALSE()),"")</f>
        <v/>
      </c>
      <c r="Q250" s="978" t="str">
        <f aca="false">IFERROR(VLOOKUP(O250,Y:AG,9,FALSE()),"")</f>
        <v/>
      </c>
      <c r="R250" s="978" t="str">
        <f aca="false">IFERROR(VLOOKUP(O250,Z:AH,9,FALSE()),"")</f>
        <v/>
      </c>
      <c r="S250" s="978" t="str">
        <f aca="false">IFERROR(VLOOKUP($O250,AA:AI,9,FALSE()),"")</f>
        <v/>
      </c>
      <c r="T250" s="978" t="str">
        <f aca="false">IFERROR(VLOOKUP($O250,AB:AJ,9,FALSE()),"")</f>
        <v/>
      </c>
      <c r="U250" s="978" t="str">
        <f aca="false">IFERROR(VLOOKUP($O250,AC:AK,9,FALSE()),"")</f>
        <v/>
      </c>
      <c r="V250" s="978" t="str">
        <f aca="false">IFERROR(VLOOKUP($O250,AD:AL,9,FALSE()),"")</f>
        <v/>
      </c>
      <c r="X250" s="1" t="str">
        <f aca="false">IF(AF250&lt;&gt;"",MAX(X$3:X249)+1,"")</f>
        <v/>
      </c>
      <c r="Y250" s="1" t="str">
        <f aca="false">IF(AG250&lt;&gt;"",MAX(Y$3:Y249)+1,"")</f>
        <v/>
      </c>
      <c r="Z250" s="1" t="str">
        <f aca="false">IF(AH250&lt;&gt;"",MAX(Z$3:Z249)+1,"")</f>
        <v/>
      </c>
      <c r="AA250" s="1" t="str">
        <f aca="false">IF(AI250&lt;&gt;"",MAX(AA$3:AA249)+1,"")</f>
        <v/>
      </c>
      <c r="AB250" s="1" t="str">
        <f aca="false">IF(AJ250&lt;&gt;"",MAX(AB$3:AB249)+1,"")</f>
        <v/>
      </c>
      <c r="AC250" s="1" t="str">
        <f aca="false">IF(AK250&lt;&gt;"",MAX(AC$3:AC249)+1,"")</f>
        <v/>
      </c>
      <c r="AD250" s="1" t="str">
        <f aca="false">IF(AL250&lt;&gt;"",MAX(AD$3:AD249)+1,"")</f>
        <v/>
      </c>
      <c r="AF250" s="1" t="str">
        <f aca="false">IF(B250="","",IF(COUNTIF(AF$3:$AI249,B250)=0,B250,""))</f>
        <v/>
      </c>
      <c r="AG250" s="1" t="str">
        <f aca="false">IF(C250&lt;&gt;"",IF(B250="","",IF($B250='Determinazione classe'!$D$57,IF(COUNTIF(AG$3:$AG249,$C250)=0,$C250,""),"")),"")</f>
        <v/>
      </c>
      <c r="AH250" s="1" t="str">
        <f aca="false">IF(D250&lt;&gt;"",IF(B250="","",IF(AND($B250='Determinazione classe'!$D$57,$C250='Determinazione classe'!$D$58),IF(COUNTIF(AH$3:AH249,$D250)=0,$D250,""),"")),"")</f>
        <v/>
      </c>
      <c r="AI250" s="1" t="str">
        <f aca="false">IF(E250&lt;&gt;"",IF(B250="","",IF(AND($B250='Determinazione classe'!$D$57,$C250='Determinazione classe'!$D$58,$D250='Determinazione classe'!$D$59),IF(COUNTIF(AI$3:AI249,$E250)=0,$E250,""),"")),"")</f>
        <v/>
      </c>
      <c r="AJ250" s="1" t="str">
        <f aca="false">IF(F250&lt;&gt;"",IF(B250="","",IF(AND($B250='Determinazione classe'!$D$57,$C250='Determinazione classe'!$D$58,$D250='Determinazione classe'!$D$59,$E250='Determinazione classe'!$D$60),IF(COUNTIF(AJ$3:AJ249,$F250)=0,$F250,""),"")),"")</f>
        <v/>
      </c>
      <c r="AK250" s="1" t="str">
        <f aca="false">IF(G250&lt;&gt;"",IF(B250="","",IF(AND($B250='Determinazione classe'!$D$57,$C250='Determinazione classe'!$D$58,$D250='Determinazione classe'!$D$59,$E250='Determinazione classe'!$D$60,$F250='Determinazione classe'!$D$61),IF(COUNTIF(AK$3:AK249,$G250)=0,$G250,""),"")),"")</f>
        <v/>
      </c>
      <c r="AL250" s="1" t="str">
        <f aca="false">IF(H250&lt;&gt;"",IF(B250="","",IF(AND($B250='Determinazione classe'!$D$57,$C250='Determinazione classe'!$D$58,$D250='Determinazione classe'!$D$59,$E250='Determinazione classe'!$D$60,$F250='Determinazione classe'!$D$61,$G250='Determinazione classe'!$D$62),IF(COUNTIF(AL$3:AL249,$H250)=0,$H250,""),"")),"")</f>
        <v/>
      </c>
      <c r="AR250" s="1" t="n">
        <f aca="false">+AR249+1</f>
        <v>248</v>
      </c>
      <c r="AS250" s="978" t="str">
        <f aca="false">IFERROR(VLOOKUP(AR250,BC:BK,9,FALSE()),"")</f>
        <v/>
      </c>
      <c r="AT250" s="978" t="str">
        <f aca="false">IFERROR(VLOOKUP($O250,BD:BL,9,FALSE()),"")</f>
        <v/>
      </c>
      <c r="AU250" s="978" t="str">
        <f aca="false">IFERROR(VLOOKUP($O250,BE:BM,9,FALSE()),"")</f>
        <v/>
      </c>
      <c r="AV250" s="978" t="str">
        <f aca="false">IFERROR(VLOOKUP($O250,BF:BN,9,FALSE()),"")</f>
        <v/>
      </c>
      <c r="AW250" s="978" t="str">
        <f aca="false">IFERROR(VLOOKUP($O250,BG:BO,9,FALSE()),"")</f>
        <v/>
      </c>
      <c r="AX250" s="978" t="str">
        <f aca="false">IFERROR(VLOOKUP($O250,BH:BP,9,FALSE()),"")</f>
        <v/>
      </c>
      <c r="AY250" s="978" t="str">
        <f aca="false">IFERROR(VLOOKUP($O250,BI:BQ,9,FALSE()),"")</f>
        <v/>
      </c>
      <c r="BC250" s="1" t="str">
        <f aca="false">IF(BK250&lt;&gt;"",MAX(BC$3:BC249)+1,"")</f>
        <v/>
      </c>
      <c r="BD250" s="1" t="str">
        <f aca="false">IF(BL250&lt;&gt;"",MAX(BD$3:BD249)+1,"")</f>
        <v/>
      </c>
      <c r="BE250" s="1" t="str">
        <f aca="false">IF(BM250&lt;&gt;"",MAX(BE$3:BE249)+1,"")</f>
        <v/>
      </c>
      <c r="BF250" s="1" t="str">
        <f aca="false">IF(BN250&lt;&gt;"",MAX(BF$3:BF249)+1,"")</f>
        <v/>
      </c>
      <c r="BG250" s="1" t="str">
        <f aca="false">IF(BO250&lt;&gt;"",MAX(BG$3:BG249)+1,"")</f>
        <v/>
      </c>
      <c r="BH250" s="1" t="str">
        <f aca="false">IF(BP250&lt;&gt;"",MAX(BH$3:BH249)+1,"")</f>
        <v/>
      </c>
      <c r="BI250" s="1" t="str">
        <f aca="false">IF(BQ250&lt;&gt;"",MAX(BI$3:BI249)+1,"")</f>
        <v/>
      </c>
      <c r="BK250" s="1" t="str">
        <f aca="false">IF(B250&lt;&gt;"",IF(COUNTIF(BK$3:BK249,B250)&gt;0,"",B250),"")</f>
        <v/>
      </c>
      <c r="BL250" s="1" t="str">
        <f aca="false">IF(C250&lt;&gt;"",IF(COUNTIF(BL$3:BL249,C250)&gt;0,"",C250),"")</f>
        <v/>
      </c>
      <c r="BM250" s="1" t="str">
        <f aca="false">IF(D250&lt;&gt;"",IF(COUNTIF(BM$3:BM249,D250)&gt;0,"",D250),"")</f>
        <v/>
      </c>
      <c r="BN250" s="1" t="str">
        <f aca="false">IF(E250&lt;&gt;"",IF(COUNTIF(BN$3:BN249,E250)&gt;0,"",E250),"")</f>
        <v/>
      </c>
      <c r="BO250" s="1" t="str">
        <f aca="false">IF(F250&lt;&gt;"",IF(COUNTIF(BO$3:BO249,F250)&gt;0,"",F250),"")</f>
        <v/>
      </c>
      <c r="BP250" s="1" t="str">
        <f aca="false">IF(G250&lt;&gt;"",IF(COUNTIF(BP$3:BP249,G250)&gt;0,"",G250),"")</f>
        <v/>
      </c>
      <c r="BQ250" s="1" t="str">
        <f aca="false">IF(H250&lt;&gt;"",IF(COUNTIF(BQ$3:BQ249,H250)&gt;0,"",H250),"")</f>
        <v/>
      </c>
    </row>
    <row r="251" customFormat="false" ht="12.75" hidden="false" customHeight="false" outlineLevel="0" collapsed="false">
      <c r="A251" s="1017" t="str">
        <f aca="false">CONCATENATE(B251,C251,D251,E251,F251,G251,H251)</f>
        <v/>
      </c>
      <c r="B251" s="1001"/>
      <c r="C251" s="1001"/>
      <c r="D251" s="1001"/>
      <c r="E251" s="1001"/>
      <c r="F251" s="1001"/>
      <c r="G251" s="1001"/>
      <c r="H251" s="1001"/>
      <c r="I251" s="1020"/>
      <c r="J251" s="1021"/>
      <c r="K251" s="1021"/>
      <c r="L251" s="1023"/>
      <c r="M251" s="1024"/>
      <c r="O251" s="1" t="n">
        <f aca="false">+O250+1</f>
        <v>249</v>
      </c>
      <c r="P251" s="978" t="str">
        <f aca="false">IFERROR(VLOOKUP(O250,X:AF,9,FALSE()),"")</f>
        <v/>
      </c>
      <c r="Q251" s="978" t="str">
        <f aca="false">IFERROR(VLOOKUP(O251,Y:AG,9,FALSE()),"")</f>
        <v/>
      </c>
      <c r="R251" s="978" t="str">
        <f aca="false">IFERROR(VLOOKUP(O251,Z:AH,9,FALSE()),"")</f>
        <v/>
      </c>
      <c r="S251" s="978" t="str">
        <f aca="false">IFERROR(VLOOKUP($O251,AA:AI,9,FALSE()),"")</f>
        <v/>
      </c>
      <c r="T251" s="978" t="str">
        <f aca="false">IFERROR(VLOOKUP($O251,AB:AJ,9,FALSE()),"")</f>
        <v/>
      </c>
      <c r="U251" s="978" t="str">
        <f aca="false">IFERROR(VLOOKUP($O251,AC:AK,9,FALSE()),"")</f>
        <v/>
      </c>
      <c r="V251" s="978" t="str">
        <f aca="false">IFERROR(VLOOKUP($O251,AD:AL,9,FALSE()),"")</f>
        <v/>
      </c>
      <c r="X251" s="1" t="str">
        <f aca="false">IF(AF251&lt;&gt;"",MAX(X$3:X250)+1,"")</f>
        <v/>
      </c>
      <c r="Y251" s="1" t="str">
        <f aca="false">IF(AG251&lt;&gt;"",MAX(Y$3:Y250)+1,"")</f>
        <v/>
      </c>
      <c r="Z251" s="1" t="str">
        <f aca="false">IF(AH251&lt;&gt;"",MAX(Z$3:Z250)+1,"")</f>
        <v/>
      </c>
      <c r="AA251" s="1" t="str">
        <f aca="false">IF(AI251&lt;&gt;"",MAX(AA$3:AA250)+1,"")</f>
        <v/>
      </c>
      <c r="AB251" s="1" t="str">
        <f aca="false">IF(AJ251&lt;&gt;"",MAX(AB$3:AB250)+1,"")</f>
        <v/>
      </c>
      <c r="AC251" s="1" t="str">
        <f aca="false">IF(AK251&lt;&gt;"",MAX(AC$3:AC250)+1,"")</f>
        <v/>
      </c>
      <c r="AD251" s="1" t="str">
        <f aca="false">IF(AL251&lt;&gt;"",MAX(AD$3:AD250)+1,"")</f>
        <v/>
      </c>
      <c r="AF251" s="1" t="str">
        <f aca="false">IF(B251="","",IF(COUNTIF(AF$3:$AI250,B251)=0,B251,""))</f>
        <v/>
      </c>
      <c r="AG251" s="1" t="str">
        <f aca="false">IF(C251&lt;&gt;"",IF(B251="","",IF($B251='Determinazione classe'!$D$57,IF(COUNTIF(AG$3:$AG250,$C251)=0,$C251,""),"")),"")</f>
        <v/>
      </c>
      <c r="AH251" s="1" t="str">
        <f aca="false">IF(D251&lt;&gt;"",IF(B251="","",IF(AND($B251='Determinazione classe'!$D$57,$C251='Determinazione classe'!$D$58),IF(COUNTIF(AH$3:AH250,$D251)=0,$D251,""),"")),"")</f>
        <v/>
      </c>
      <c r="AI251" s="1" t="str">
        <f aca="false">IF(E251&lt;&gt;"",IF(B251="","",IF(AND($B251='Determinazione classe'!$D$57,$C251='Determinazione classe'!$D$58,$D251='Determinazione classe'!$D$59),IF(COUNTIF(AI$3:AI250,$E251)=0,$E251,""),"")),"")</f>
        <v/>
      </c>
      <c r="AJ251" s="1" t="str">
        <f aca="false">IF(F251&lt;&gt;"",IF(B251="","",IF(AND($B251='Determinazione classe'!$D$57,$C251='Determinazione classe'!$D$58,$D251='Determinazione classe'!$D$59,$E251='Determinazione classe'!$D$60),IF(COUNTIF(AJ$3:AJ250,$F251)=0,$F251,""),"")),"")</f>
        <v/>
      </c>
      <c r="AK251" s="1" t="str">
        <f aca="false">IF(G251&lt;&gt;"",IF(B251="","",IF(AND($B251='Determinazione classe'!$D$57,$C251='Determinazione classe'!$D$58,$D251='Determinazione classe'!$D$59,$E251='Determinazione classe'!$D$60,$F251='Determinazione classe'!$D$61),IF(COUNTIF(AK$3:AK250,$G251)=0,$G251,""),"")),"")</f>
        <v/>
      </c>
      <c r="AL251" s="1" t="str">
        <f aca="false">IF(H251&lt;&gt;"",IF(B251="","",IF(AND($B251='Determinazione classe'!$D$57,$C251='Determinazione classe'!$D$58,$D251='Determinazione classe'!$D$59,$E251='Determinazione classe'!$D$60,$F251='Determinazione classe'!$D$61,$G251='Determinazione classe'!$D$62),IF(COUNTIF(AL$3:AL250,$H251)=0,$H251,""),"")),"")</f>
        <v/>
      </c>
      <c r="AR251" s="1" t="n">
        <f aca="false">+AR250+1</f>
        <v>249</v>
      </c>
      <c r="AS251" s="978" t="str">
        <f aca="false">IFERROR(VLOOKUP(AR251,BC:BK,9,FALSE()),"")</f>
        <v/>
      </c>
      <c r="AT251" s="978" t="str">
        <f aca="false">IFERROR(VLOOKUP($O251,BD:BL,9,FALSE()),"")</f>
        <v/>
      </c>
      <c r="AU251" s="978" t="str">
        <f aca="false">IFERROR(VLOOKUP($O251,BE:BM,9,FALSE()),"")</f>
        <v/>
      </c>
      <c r="AV251" s="978" t="str">
        <f aca="false">IFERROR(VLOOKUP($O251,BF:BN,9,FALSE()),"")</f>
        <v/>
      </c>
      <c r="AW251" s="978" t="str">
        <f aca="false">IFERROR(VLOOKUP($O251,BG:BO,9,FALSE()),"")</f>
        <v/>
      </c>
      <c r="AX251" s="978" t="str">
        <f aca="false">IFERROR(VLOOKUP($O251,BH:BP,9,FALSE()),"")</f>
        <v/>
      </c>
      <c r="AY251" s="978" t="str">
        <f aca="false">IFERROR(VLOOKUP($O251,BI:BQ,9,FALSE()),"")</f>
        <v/>
      </c>
      <c r="BC251" s="1" t="str">
        <f aca="false">IF(BK251&lt;&gt;"",MAX(BC$3:BC250)+1,"")</f>
        <v/>
      </c>
      <c r="BD251" s="1" t="str">
        <f aca="false">IF(BL251&lt;&gt;"",MAX(BD$3:BD250)+1,"")</f>
        <v/>
      </c>
      <c r="BE251" s="1" t="str">
        <f aca="false">IF(BM251&lt;&gt;"",MAX(BE$3:BE250)+1,"")</f>
        <v/>
      </c>
      <c r="BF251" s="1" t="str">
        <f aca="false">IF(BN251&lt;&gt;"",MAX(BF$3:BF250)+1,"")</f>
        <v/>
      </c>
      <c r="BG251" s="1" t="str">
        <f aca="false">IF(BO251&lt;&gt;"",MAX(BG$3:BG250)+1,"")</f>
        <v/>
      </c>
      <c r="BH251" s="1" t="str">
        <f aca="false">IF(BP251&lt;&gt;"",MAX(BH$3:BH250)+1,"")</f>
        <v/>
      </c>
      <c r="BI251" s="1" t="str">
        <f aca="false">IF(BQ251&lt;&gt;"",MAX(BI$3:BI250)+1,"")</f>
        <v/>
      </c>
      <c r="BK251" s="1" t="str">
        <f aca="false">IF(B251&lt;&gt;"",IF(COUNTIF(BK$3:BK250,B251)&gt;0,"",B251),"")</f>
        <v/>
      </c>
      <c r="BL251" s="1" t="str">
        <f aca="false">IF(C251&lt;&gt;"",IF(COUNTIF(BL$3:BL250,C251)&gt;0,"",C251),"")</f>
        <v/>
      </c>
      <c r="BM251" s="1" t="str">
        <f aca="false">IF(D251&lt;&gt;"",IF(COUNTIF(BM$3:BM250,D251)&gt;0,"",D251),"")</f>
        <v/>
      </c>
      <c r="BN251" s="1" t="str">
        <f aca="false">IF(E251&lt;&gt;"",IF(COUNTIF(BN$3:BN250,E251)&gt;0,"",E251),"")</f>
        <v/>
      </c>
      <c r="BO251" s="1" t="str">
        <f aca="false">IF(F251&lt;&gt;"",IF(COUNTIF(BO$3:BO250,F251)&gt;0,"",F251),"")</f>
        <v/>
      </c>
      <c r="BP251" s="1" t="str">
        <f aca="false">IF(G251&lt;&gt;"",IF(COUNTIF(BP$3:BP250,G251)&gt;0,"",G251),"")</f>
        <v/>
      </c>
      <c r="BQ251" s="1" t="str">
        <f aca="false">IF(H251&lt;&gt;"",IF(COUNTIF(BQ$3:BQ250,H251)&gt;0,"",H251),"")</f>
        <v/>
      </c>
    </row>
    <row r="252" customFormat="false" ht="12.75" hidden="false" customHeight="false" outlineLevel="0" collapsed="false">
      <c r="A252" s="1017" t="str">
        <f aca="false">CONCATENATE(B252,C252,D252,E252,F252,G252,H252)</f>
        <v/>
      </c>
      <c r="B252" s="1001"/>
      <c r="C252" s="1001"/>
      <c r="D252" s="1001"/>
      <c r="E252" s="1001"/>
      <c r="F252" s="1001"/>
      <c r="G252" s="1001"/>
      <c r="H252" s="1001"/>
      <c r="I252" s="1020"/>
      <c r="J252" s="1021"/>
      <c r="K252" s="1021"/>
      <c r="L252" s="1023"/>
      <c r="M252" s="1024"/>
      <c r="O252" s="1" t="n">
        <f aca="false">+O251+1</f>
        <v>250</v>
      </c>
      <c r="P252" s="978" t="str">
        <f aca="false">IFERROR(VLOOKUP(O251,X:AF,9,FALSE()),"")</f>
        <v/>
      </c>
      <c r="Q252" s="978" t="str">
        <f aca="false">IFERROR(VLOOKUP(O252,Y:AG,9,FALSE()),"")</f>
        <v/>
      </c>
      <c r="R252" s="978" t="str">
        <f aca="false">IFERROR(VLOOKUP(O252,Z:AH,9,FALSE()),"")</f>
        <v/>
      </c>
      <c r="S252" s="978" t="str">
        <f aca="false">IFERROR(VLOOKUP($O252,AA:AI,9,FALSE()),"")</f>
        <v/>
      </c>
      <c r="T252" s="978" t="str">
        <f aca="false">IFERROR(VLOOKUP($O252,AB:AJ,9,FALSE()),"")</f>
        <v/>
      </c>
      <c r="U252" s="978" t="str">
        <f aca="false">IFERROR(VLOOKUP($O252,AC:AK,9,FALSE()),"")</f>
        <v/>
      </c>
      <c r="V252" s="978" t="str">
        <f aca="false">IFERROR(VLOOKUP($O252,AD:AL,9,FALSE()),"")</f>
        <v/>
      </c>
      <c r="X252" s="1" t="str">
        <f aca="false">IF(AF252&lt;&gt;"",MAX(X$3:X251)+1,"")</f>
        <v/>
      </c>
      <c r="Y252" s="1" t="str">
        <f aca="false">IF(AG252&lt;&gt;"",MAX(Y$3:Y251)+1,"")</f>
        <v/>
      </c>
      <c r="Z252" s="1" t="str">
        <f aca="false">IF(AH252&lt;&gt;"",MAX(Z$3:Z251)+1,"")</f>
        <v/>
      </c>
      <c r="AA252" s="1" t="str">
        <f aca="false">IF(AI252&lt;&gt;"",MAX(AA$3:AA251)+1,"")</f>
        <v/>
      </c>
      <c r="AB252" s="1" t="str">
        <f aca="false">IF(AJ252&lt;&gt;"",MAX(AB$3:AB251)+1,"")</f>
        <v/>
      </c>
      <c r="AC252" s="1" t="str">
        <f aca="false">IF(AK252&lt;&gt;"",MAX(AC$3:AC251)+1,"")</f>
        <v/>
      </c>
      <c r="AD252" s="1" t="str">
        <f aca="false">IF(AL252&lt;&gt;"",MAX(AD$3:AD251)+1,"")</f>
        <v/>
      </c>
      <c r="AF252" s="1" t="str">
        <f aca="false">IF(B252="","",IF(COUNTIF(AF$3:$AI251,B252)=0,B252,""))</f>
        <v/>
      </c>
      <c r="AG252" s="1" t="str">
        <f aca="false">IF(C252&lt;&gt;"",IF(B252="","",IF($B252='Determinazione classe'!$D$57,IF(COUNTIF(AG$3:$AG251,$C252)=0,$C252,""),"")),"")</f>
        <v/>
      </c>
      <c r="AH252" s="1" t="str">
        <f aca="false">IF(D252&lt;&gt;"",IF(B252="","",IF(AND($B252='Determinazione classe'!$D$57,$C252='Determinazione classe'!$D$58),IF(COUNTIF(AH$3:AH251,$D252)=0,$D252,""),"")),"")</f>
        <v/>
      </c>
      <c r="AI252" s="1" t="str">
        <f aca="false">IF(E252&lt;&gt;"",IF(B252="","",IF(AND($B252='Determinazione classe'!$D$57,$C252='Determinazione classe'!$D$58,$D252='Determinazione classe'!$D$59),IF(COUNTIF(AI$3:AI251,$E252)=0,$E252,""),"")),"")</f>
        <v/>
      </c>
      <c r="AJ252" s="1" t="str">
        <f aca="false">IF(F252&lt;&gt;"",IF(B252="","",IF(AND($B252='Determinazione classe'!$D$57,$C252='Determinazione classe'!$D$58,$D252='Determinazione classe'!$D$59,$E252='Determinazione classe'!$D$60),IF(COUNTIF(AJ$3:AJ251,$F252)=0,$F252,""),"")),"")</f>
        <v/>
      </c>
      <c r="AK252" s="1" t="str">
        <f aca="false">IF(G252&lt;&gt;"",IF(B252="","",IF(AND($B252='Determinazione classe'!$D$57,$C252='Determinazione classe'!$D$58,$D252='Determinazione classe'!$D$59,$E252='Determinazione classe'!$D$60,$F252='Determinazione classe'!$D$61),IF(COUNTIF(AK$3:AK251,$G252)=0,$G252,""),"")),"")</f>
        <v/>
      </c>
      <c r="AL252" s="1" t="str">
        <f aca="false">IF(H252&lt;&gt;"",IF(B252="","",IF(AND($B252='Determinazione classe'!$D$57,$C252='Determinazione classe'!$D$58,$D252='Determinazione classe'!$D$59,$E252='Determinazione classe'!$D$60,$F252='Determinazione classe'!$D$61,$G252='Determinazione classe'!$D$62),IF(COUNTIF(AL$3:AL251,$H252)=0,$H252,""),"")),"")</f>
        <v/>
      </c>
      <c r="AR252" s="1" t="n">
        <f aca="false">+AR251+1</f>
        <v>250</v>
      </c>
      <c r="AS252" s="978" t="str">
        <f aca="false">IFERROR(VLOOKUP(AR252,BC:BK,9,FALSE()),"")</f>
        <v/>
      </c>
      <c r="AT252" s="978" t="str">
        <f aca="false">IFERROR(VLOOKUP($O252,BD:BL,9,FALSE()),"")</f>
        <v/>
      </c>
      <c r="AU252" s="978" t="str">
        <f aca="false">IFERROR(VLOOKUP($O252,BE:BM,9,FALSE()),"")</f>
        <v/>
      </c>
      <c r="AV252" s="978" t="str">
        <f aca="false">IFERROR(VLOOKUP($O252,BF:BN,9,FALSE()),"")</f>
        <v/>
      </c>
      <c r="AW252" s="978" t="str">
        <f aca="false">IFERROR(VLOOKUP($O252,BG:BO,9,FALSE()),"")</f>
        <v/>
      </c>
      <c r="AX252" s="978" t="str">
        <f aca="false">IFERROR(VLOOKUP($O252,BH:BP,9,FALSE()),"")</f>
        <v/>
      </c>
      <c r="AY252" s="978" t="str">
        <f aca="false">IFERROR(VLOOKUP($O252,BI:BQ,9,FALSE()),"")</f>
        <v/>
      </c>
      <c r="BC252" s="1" t="str">
        <f aca="false">IF(BK252&lt;&gt;"",MAX(BC$3:BC251)+1,"")</f>
        <v/>
      </c>
      <c r="BD252" s="1" t="str">
        <f aca="false">IF(BL252&lt;&gt;"",MAX(BD$3:BD251)+1,"")</f>
        <v/>
      </c>
      <c r="BE252" s="1" t="str">
        <f aca="false">IF(BM252&lt;&gt;"",MAX(BE$3:BE251)+1,"")</f>
        <v/>
      </c>
      <c r="BF252" s="1" t="str">
        <f aca="false">IF(BN252&lt;&gt;"",MAX(BF$3:BF251)+1,"")</f>
        <v/>
      </c>
      <c r="BG252" s="1" t="str">
        <f aca="false">IF(BO252&lt;&gt;"",MAX(BG$3:BG251)+1,"")</f>
        <v/>
      </c>
      <c r="BH252" s="1" t="str">
        <f aca="false">IF(BP252&lt;&gt;"",MAX(BH$3:BH251)+1,"")</f>
        <v/>
      </c>
      <c r="BI252" s="1" t="str">
        <f aca="false">IF(BQ252&lt;&gt;"",MAX(BI$3:BI251)+1,"")</f>
        <v/>
      </c>
      <c r="BK252" s="1" t="str">
        <f aca="false">IF(B252&lt;&gt;"",IF(COUNTIF(BK$3:BK251,B252)&gt;0,"",B252),"")</f>
        <v/>
      </c>
      <c r="BL252" s="1" t="str">
        <f aca="false">IF(C252&lt;&gt;"",IF(COUNTIF(BL$3:BL251,C252)&gt;0,"",C252),"")</f>
        <v/>
      </c>
      <c r="BM252" s="1" t="str">
        <f aca="false">IF(D252&lt;&gt;"",IF(COUNTIF(BM$3:BM251,D252)&gt;0,"",D252),"")</f>
        <v/>
      </c>
      <c r="BN252" s="1" t="str">
        <f aca="false">IF(E252&lt;&gt;"",IF(COUNTIF(BN$3:BN251,E252)&gt;0,"",E252),"")</f>
        <v/>
      </c>
      <c r="BO252" s="1" t="str">
        <f aca="false">IF(F252&lt;&gt;"",IF(COUNTIF(BO$3:BO251,F252)&gt;0,"",F252),"")</f>
        <v/>
      </c>
      <c r="BP252" s="1" t="str">
        <f aca="false">IF(G252&lt;&gt;"",IF(COUNTIF(BP$3:BP251,G252)&gt;0,"",G252),"")</f>
        <v/>
      </c>
      <c r="BQ252" s="1" t="str">
        <f aca="false">IF(H252&lt;&gt;"",IF(COUNTIF(BQ$3:BQ251,H252)&gt;0,"",H252),"")</f>
        <v/>
      </c>
    </row>
    <row r="253" customFormat="false" ht="12.75" hidden="false" customHeight="false" outlineLevel="0" collapsed="false">
      <c r="A253" s="1017" t="str">
        <f aca="false">CONCATENATE(B253,C253,D253,E253,F253,G253,H253)</f>
        <v/>
      </c>
      <c r="B253" s="1001"/>
      <c r="C253" s="1001"/>
      <c r="D253" s="1001"/>
      <c r="E253" s="1001"/>
      <c r="F253" s="1001"/>
      <c r="G253" s="1001"/>
      <c r="H253" s="1001"/>
      <c r="I253" s="1020"/>
      <c r="J253" s="1021"/>
      <c r="K253" s="1021"/>
      <c r="L253" s="1023"/>
      <c r="M253" s="1024"/>
      <c r="O253" s="1" t="n">
        <f aca="false">+O252+1</f>
        <v>251</v>
      </c>
      <c r="P253" s="978" t="str">
        <f aca="false">IFERROR(VLOOKUP(O252,X:AF,9,FALSE()),"")</f>
        <v/>
      </c>
      <c r="Q253" s="978" t="str">
        <f aca="false">IFERROR(VLOOKUP(O253,Y:AG,9,FALSE()),"")</f>
        <v/>
      </c>
      <c r="R253" s="978" t="str">
        <f aca="false">IFERROR(VLOOKUP(O253,Z:AH,9,FALSE()),"")</f>
        <v/>
      </c>
      <c r="S253" s="978" t="str">
        <f aca="false">IFERROR(VLOOKUP($O253,AA:AI,9,FALSE()),"")</f>
        <v/>
      </c>
      <c r="T253" s="978" t="str">
        <f aca="false">IFERROR(VLOOKUP($O253,AB:AJ,9,FALSE()),"")</f>
        <v/>
      </c>
      <c r="U253" s="978" t="str">
        <f aca="false">IFERROR(VLOOKUP($O253,AC:AK,9,FALSE()),"")</f>
        <v/>
      </c>
      <c r="V253" s="978" t="str">
        <f aca="false">IFERROR(VLOOKUP($O253,AD:AL,9,FALSE()),"")</f>
        <v/>
      </c>
      <c r="X253" s="1" t="str">
        <f aca="false">IF(AF253&lt;&gt;"",MAX(X$3:X252)+1,"")</f>
        <v/>
      </c>
      <c r="Y253" s="1" t="str">
        <f aca="false">IF(AG253&lt;&gt;"",MAX(Y$3:Y252)+1,"")</f>
        <v/>
      </c>
      <c r="Z253" s="1" t="str">
        <f aca="false">IF(AH253&lt;&gt;"",MAX(Z$3:Z252)+1,"")</f>
        <v/>
      </c>
      <c r="AA253" s="1" t="str">
        <f aca="false">IF(AI253&lt;&gt;"",MAX(AA$3:AA252)+1,"")</f>
        <v/>
      </c>
      <c r="AB253" s="1" t="str">
        <f aca="false">IF(AJ253&lt;&gt;"",MAX(AB$3:AB252)+1,"")</f>
        <v/>
      </c>
      <c r="AC253" s="1" t="str">
        <f aca="false">IF(AK253&lt;&gt;"",MAX(AC$3:AC252)+1,"")</f>
        <v/>
      </c>
      <c r="AD253" s="1" t="str">
        <f aca="false">IF(AL253&lt;&gt;"",MAX(AD$3:AD252)+1,"")</f>
        <v/>
      </c>
      <c r="AF253" s="1" t="str">
        <f aca="false">IF(B253="","",IF(COUNTIF(AF$3:$AI252,B253)=0,B253,""))</f>
        <v/>
      </c>
      <c r="AG253" s="1" t="str">
        <f aca="false">IF(C253&lt;&gt;"",IF(B253="","",IF($B253='Determinazione classe'!$D$57,IF(COUNTIF(AG$3:$AG252,$C253)=0,$C253,""),"")),"")</f>
        <v/>
      </c>
      <c r="AH253" s="1" t="str">
        <f aca="false">IF(D253&lt;&gt;"",IF(B253="","",IF(AND($B253='Determinazione classe'!$D$57,$C253='Determinazione classe'!$D$58),IF(COUNTIF(AH$3:AH252,$D253)=0,$D253,""),"")),"")</f>
        <v/>
      </c>
      <c r="AI253" s="1" t="str">
        <f aca="false">IF(E253&lt;&gt;"",IF(B253="","",IF(AND($B253='Determinazione classe'!$D$57,$C253='Determinazione classe'!$D$58,$D253='Determinazione classe'!$D$59),IF(COUNTIF(AI$3:AI252,$E253)=0,$E253,""),"")),"")</f>
        <v/>
      </c>
      <c r="AJ253" s="1" t="str">
        <f aca="false">IF(F253&lt;&gt;"",IF(B253="","",IF(AND($B253='Determinazione classe'!$D$57,$C253='Determinazione classe'!$D$58,$D253='Determinazione classe'!$D$59,$E253='Determinazione classe'!$D$60),IF(COUNTIF(AJ$3:AJ252,$F253)=0,$F253,""),"")),"")</f>
        <v/>
      </c>
      <c r="AK253" s="1" t="str">
        <f aca="false">IF(G253&lt;&gt;"",IF(B253="","",IF(AND($B253='Determinazione classe'!$D$57,$C253='Determinazione classe'!$D$58,$D253='Determinazione classe'!$D$59,$E253='Determinazione classe'!$D$60,$F253='Determinazione classe'!$D$61),IF(COUNTIF(AK$3:AK252,$G253)=0,$G253,""),"")),"")</f>
        <v/>
      </c>
      <c r="AL253" s="1" t="str">
        <f aca="false">IF(H253&lt;&gt;"",IF(B253="","",IF(AND($B253='Determinazione classe'!$D$57,$C253='Determinazione classe'!$D$58,$D253='Determinazione classe'!$D$59,$E253='Determinazione classe'!$D$60,$F253='Determinazione classe'!$D$61,$G253='Determinazione classe'!$D$62),IF(COUNTIF(AL$3:AL252,$H253)=0,$H253,""),"")),"")</f>
        <v/>
      </c>
      <c r="AR253" s="1" t="n">
        <f aca="false">+AR252+1</f>
        <v>251</v>
      </c>
      <c r="AS253" s="978" t="str">
        <f aca="false">IFERROR(VLOOKUP(AR253,BC:BK,9,FALSE()),"")</f>
        <v/>
      </c>
      <c r="AT253" s="978" t="str">
        <f aca="false">IFERROR(VLOOKUP($O253,BD:BL,9,FALSE()),"")</f>
        <v/>
      </c>
      <c r="AU253" s="978" t="str">
        <f aca="false">IFERROR(VLOOKUP($O253,BE:BM,9,FALSE()),"")</f>
        <v/>
      </c>
      <c r="AV253" s="978" t="str">
        <f aca="false">IFERROR(VLOOKUP($O253,BF:BN,9,FALSE()),"")</f>
        <v/>
      </c>
      <c r="AW253" s="978" t="str">
        <f aca="false">IFERROR(VLOOKUP($O253,BG:BO,9,FALSE()),"")</f>
        <v/>
      </c>
      <c r="AX253" s="978" t="str">
        <f aca="false">IFERROR(VLOOKUP($O253,BH:BP,9,FALSE()),"")</f>
        <v/>
      </c>
      <c r="AY253" s="978" t="str">
        <f aca="false">IFERROR(VLOOKUP($O253,BI:BQ,9,FALSE()),"")</f>
        <v/>
      </c>
      <c r="BC253" s="1" t="str">
        <f aca="false">IF(BK253&lt;&gt;"",MAX(BC$3:BC252)+1,"")</f>
        <v/>
      </c>
      <c r="BD253" s="1" t="str">
        <f aca="false">IF(BL253&lt;&gt;"",MAX(BD$3:BD252)+1,"")</f>
        <v/>
      </c>
      <c r="BE253" s="1" t="str">
        <f aca="false">IF(BM253&lt;&gt;"",MAX(BE$3:BE252)+1,"")</f>
        <v/>
      </c>
      <c r="BF253" s="1" t="str">
        <f aca="false">IF(BN253&lt;&gt;"",MAX(BF$3:BF252)+1,"")</f>
        <v/>
      </c>
      <c r="BG253" s="1" t="str">
        <f aca="false">IF(BO253&lt;&gt;"",MAX(BG$3:BG252)+1,"")</f>
        <v/>
      </c>
      <c r="BH253" s="1" t="str">
        <f aca="false">IF(BP253&lt;&gt;"",MAX(BH$3:BH252)+1,"")</f>
        <v/>
      </c>
      <c r="BI253" s="1" t="str">
        <f aca="false">IF(BQ253&lt;&gt;"",MAX(BI$3:BI252)+1,"")</f>
        <v/>
      </c>
      <c r="BK253" s="1" t="str">
        <f aca="false">IF(B253&lt;&gt;"",IF(COUNTIF(BK$3:BK252,B253)&gt;0,"",B253),"")</f>
        <v/>
      </c>
      <c r="BL253" s="1" t="str">
        <f aca="false">IF(C253&lt;&gt;"",IF(COUNTIF(BL$3:BL252,C253)&gt;0,"",C253),"")</f>
        <v/>
      </c>
      <c r="BM253" s="1" t="str">
        <f aca="false">IF(D253&lt;&gt;"",IF(COUNTIF(BM$3:BM252,D253)&gt;0,"",D253),"")</f>
        <v/>
      </c>
      <c r="BN253" s="1" t="str">
        <f aca="false">IF(E253&lt;&gt;"",IF(COUNTIF(BN$3:BN252,E253)&gt;0,"",E253),"")</f>
        <v/>
      </c>
      <c r="BO253" s="1" t="str">
        <f aca="false">IF(F253&lt;&gt;"",IF(COUNTIF(BO$3:BO252,F253)&gt;0,"",F253),"")</f>
        <v/>
      </c>
      <c r="BP253" s="1" t="str">
        <f aca="false">IF(G253&lt;&gt;"",IF(COUNTIF(BP$3:BP252,G253)&gt;0,"",G253),"")</f>
        <v/>
      </c>
      <c r="BQ253" s="1" t="str">
        <f aca="false">IF(H253&lt;&gt;"",IF(COUNTIF(BQ$3:BQ252,H253)&gt;0,"",H253),"")</f>
        <v/>
      </c>
    </row>
    <row r="254" customFormat="false" ht="12.75" hidden="false" customHeight="false" outlineLevel="0" collapsed="false">
      <c r="A254" s="1017" t="str">
        <f aca="false">CONCATENATE(B254,C254,D254,E254,F254,G254,H254)</f>
        <v/>
      </c>
      <c r="B254" s="1001"/>
      <c r="C254" s="1001"/>
      <c r="D254" s="1001"/>
      <c r="E254" s="1001"/>
      <c r="F254" s="1001"/>
      <c r="G254" s="1001"/>
      <c r="H254" s="1001"/>
      <c r="I254" s="1020"/>
      <c r="J254" s="1021"/>
      <c r="K254" s="1021"/>
      <c r="L254" s="1023"/>
      <c r="M254" s="1024"/>
      <c r="O254" s="1" t="n">
        <f aca="false">+O253+1</f>
        <v>252</v>
      </c>
      <c r="P254" s="978" t="str">
        <f aca="false">IFERROR(VLOOKUP(O253,X:AF,9,FALSE()),"")</f>
        <v/>
      </c>
      <c r="Q254" s="978" t="str">
        <f aca="false">IFERROR(VLOOKUP(O254,Y:AG,9,FALSE()),"")</f>
        <v/>
      </c>
      <c r="R254" s="978" t="str">
        <f aca="false">IFERROR(VLOOKUP(O254,Z:AH,9,FALSE()),"")</f>
        <v/>
      </c>
      <c r="S254" s="978" t="str">
        <f aca="false">IFERROR(VLOOKUP($O254,AA:AI,9,FALSE()),"")</f>
        <v/>
      </c>
      <c r="T254" s="978" t="str">
        <f aca="false">IFERROR(VLOOKUP($O254,AB:AJ,9,FALSE()),"")</f>
        <v/>
      </c>
      <c r="U254" s="978" t="str">
        <f aca="false">IFERROR(VLOOKUP($O254,AC:AK,9,FALSE()),"")</f>
        <v/>
      </c>
      <c r="V254" s="978" t="str">
        <f aca="false">IFERROR(VLOOKUP($O254,AD:AL,9,FALSE()),"")</f>
        <v/>
      </c>
      <c r="X254" s="1" t="str">
        <f aca="false">IF(AF254&lt;&gt;"",MAX(X$3:X253)+1,"")</f>
        <v/>
      </c>
      <c r="Y254" s="1" t="str">
        <f aca="false">IF(AG254&lt;&gt;"",MAX(Y$3:Y253)+1,"")</f>
        <v/>
      </c>
      <c r="Z254" s="1" t="str">
        <f aca="false">IF(AH254&lt;&gt;"",MAX(Z$3:Z253)+1,"")</f>
        <v/>
      </c>
      <c r="AA254" s="1" t="str">
        <f aca="false">IF(AI254&lt;&gt;"",MAX(AA$3:AA253)+1,"")</f>
        <v/>
      </c>
      <c r="AB254" s="1" t="str">
        <f aca="false">IF(AJ254&lt;&gt;"",MAX(AB$3:AB253)+1,"")</f>
        <v/>
      </c>
      <c r="AC254" s="1" t="str">
        <f aca="false">IF(AK254&lt;&gt;"",MAX(AC$3:AC253)+1,"")</f>
        <v/>
      </c>
      <c r="AD254" s="1" t="str">
        <f aca="false">IF(AL254&lt;&gt;"",MAX(AD$3:AD253)+1,"")</f>
        <v/>
      </c>
      <c r="AF254" s="1" t="str">
        <f aca="false">IF(B254="","",IF(COUNTIF(AF$3:$AI253,B254)=0,B254,""))</f>
        <v/>
      </c>
      <c r="AG254" s="1" t="str">
        <f aca="false">IF(C254&lt;&gt;"",IF(B254="","",IF($B254='Determinazione classe'!$D$57,IF(COUNTIF(AG$3:$AG253,$C254)=0,$C254,""),"")),"")</f>
        <v/>
      </c>
      <c r="AH254" s="1" t="str">
        <f aca="false">IF(D254&lt;&gt;"",IF(B254="","",IF(AND($B254='Determinazione classe'!$D$57,$C254='Determinazione classe'!$D$58),IF(COUNTIF(AH$3:AH253,$D254)=0,$D254,""),"")),"")</f>
        <v/>
      </c>
      <c r="AI254" s="1" t="str">
        <f aca="false">IF(E254&lt;&gt;"",IF(B254="","",IF(AND($B254='Determinazione classe'!$D$57,$C254='Determinazione classe'!$D$58,$D254='Determinazione classe'!$D$59),IF(COUNTIF(AI$3:AI253,$E254)=0,$E254,""),"")),"")</f>
        <v/>
      </c>
      <c r="AJ254" s="1" t="str">
        <f aca="false">IF(F254&lt;&gt;"",IF(B254="","",IF(AND($B254='Determinazione classe'!$D$57,$C254='Determinazione classe'!$D$58,$D254='Determinazione classe'!$D$59,$E254='Determinazione classe'!$D$60),IF(COUNTIF(AJ$3:AJ253,$F254)=0,$F254,""),"")),"")</f>
        <v/>
      </c>
      <c r="AK254" s="1" t="str">
        <f aca="false">IF(G254&lt;&gt;"",IF(B254="","",IF(AND($B254='Determinazione classe'!$D$57,$C254='Determinazione classe'!$D$58,$D254='Determinazione classe'!$D$59,$E254='Determinazione classe'!$D$60,$F254='Determinazione classe'!$D$61),IF(COUNTIF(AK$3:AK253,$G254)=0,$G254,""),"")),"")</f>
        <v/>
      </c>
      <c r="AL254" s="1" t="str">
        <f aca="false">IF(H254&lt;&gt;"",IF(B254="","",IF(AND($B254='Determinazione classe'!$D$57,$C254='Determinazione classe'!$D$58,$D254='Determinazione classe'!$D$59,$E254='Determinazione classe'!$D$60,$F254='Determinazione classe'!$D$61,$G254='Determinazione classe'!$D$62),IF(COUNTIF(AL$3:AL253,$H254)=0,$H254,""),"")),"")</f>
        <v/>
      </c>
      <c r="AR254" s="1" t="n">
        <f aca="false">+AR253+1</f>
        <v>252</v>
      </c>
      <c r="AS254" s="978" t="str">
        <f aca="false">IFERROR(VLOOKUP(AR254,BC:BK,9,FALSE()),"")</f>
        <v/>
      </c>
      <c r="AT254" s="978" t="str">
        <f aca="false">IFERROR(VLOOKUP($O254,BD:BL,9,FALSE()),"")</f>
        <v/>
      </c>
      <c r="AU254" s="978" t="str">
        <f aca="false">IFERROR(VLOOKUP($O254,BE:BM,9,FALSE()),"")</f>
        <v/>
      </c>
      <c r="AV254" s="978" t="str">
        <f aca="false">IFERROR(VLOOKUP($O254,BF:BN,9,FALSE()),"")</f>
        <v/>
      </c>
      <c r="AW254" s="978" t="str">
        <f aca="false">IFERROR(VLOOKUP($O254,BG:BO,9,FALSE()),"")</f>
        <v/>
      </c>
      <c r="AX254" s="978" t="str">
        <f aca="false">IFERROR(VLOOKUP($O254,BH:BP,9,FALSE()),"")</f>
        <v/>
      </c>
      <c r="AY254" s="978" t="str">
        <f aca="false">IFERROR(VLOOKUP($O254,BI:BQ,9,FALSE()),"")</f>
        <v/>
      </c>
      <c r="BC254" s="1" t="str">
        <f aca="false">IF(BK254&lt;&gt;"",MAX(BC$3:BC253)+1,"")</f>
        <v/>
      </c>
      <c r="BD254" s="1" t="str">
        <f aca="false">IF(BL254&lt;&gt;"",MAX(BD$3:BD253)+1,"")</f>
        <v/>
      </c>
      <c r="BE254" s="1" t="str">
        <f aca="false">IF(BM254&lt;&gt;"",MAX(BE$3:BE253)+1,"")</f>
        <v/>
      </c>
      <c r="BF254" s="1" t="str">
        <f aca="false">IF(BN254&lt;&gt;"",MAX(BF$3:BF253)+1,"")</f>
        <v/>
      </c>
      <c r="BG254" s="1" t="str">
        <f aca="false">IF(BO254&lt;&gt;"",MAX(BG$3:BG253)+1,"")</f>
        <v/>
      </c>
      <c r="BH254" s="1" t="str">
        <f aca="false">IF(BP254&lt;&gt;"",MAX(BH$3:BH253)+1,"")</f>
        <v/>
      </c>
      <c r="BI254" s="1" t="str">
        <f aca="false">IF(BQ254&lt;&gt;"",MAX(BI$3:BI253)+1,"")</f>
        <v/>
      </c>
      <c r="BK254" s="1" t="str">
        <f aca="false">IF(B254&lt;&gt;"",IF(COUNTIF(BK$3:BK253,B254)&gt;0,"",B254),"")</f>
        <v/>
      </c>
      <c r="BL254" s="1" t="str">
        <f aca="false">IF(C254&lt;&gt;"",IF(COUNTIF(BL$3:BL253,C254)&gt;0,"",C254),"")</f>
        <v/>
      </c>
      <c r="BM254" s="1" t="str">
        <f aca="false">IF(D254&lt;&gt;"",IF(COUNTIF(BM$3:BM253,D254)&gt;0,"",D254),"")</f>
        <v/>
      </c>
      <c r="BN254" s="1" t="str">
        <f aca="false">IF(E254&lt;&gt;"",IF(COUNTIF(BN$3:BN253,E254)&gt;0,"",E254),"")</f>
        <v/>
      </c>
      <c r="BO254" s="1" t="str">
        <f aca="false">IF(F254&lt;&gt;"",IF(COUNTIF(BO$3:BO253,F254)&gt;0,"",F254),"")</f>
        <v/>
      </c>
      <c r="BP254" s="1" t="str">
        <f aca="false">IF(G254&lt;&gt;"",IF(COUNTIF(BP$3:BP253,G254)&gt;0,"",G254),"")</f>
        <v/>
      </c>
      <c r="BQ254" s="1" t="str">
        <f aca="false">IF(H254&lt;&gt;"",IF(COUNTIF(BQ$3:BQ253,H254)&gt;0,"",H254),"")</f>
        <v/>
      </c>
    </row>
    <row r="255" customFormat="false" ht="12.75" hidden="false" customHeight="false" outlineLevel="0" collapsed="false">
      <c r="A255" s="1017" t="str">
        <f aca="false">CONCATENATE(B255,C255,D255,E255,F255,G255,H255)</f>
        <v/>
      </c>
      <c r="B255" s="1001"/>
      <c r="C255" s="1001"/>
      <c r="D255" s="1001"/>
      <c r="E255" s="1001"/>
      <c r="F255" s="1001"/>
      <c r="G255" s="1001"/>
      <c r="H255" s="1001"/>
      <c r="I255" s="1020"/>
      <c r="J255" s="1021"/>
      <c r="K255" s="1021"/>
      <c r="L255" s="1023"/>
      <c r="M255" s="1024"/>
      <c r="O255" s="1" t="n">
        <f aca="false">+O254+1</f>
        <v>253</v>
      </c>
      <c r="P255" s="978" t="str">
        <f aca="false">IFERROR(VLOOKUP(O254,X:AF,9,FALSE()),"")</f>
        <v/>
      </c>
      <c r="Q255" s="978" t="str">
        <f aca="false">IFERROR(VLOOKUP(O255,Y:AG,9,FALSE()),"")</f>
        <v/>
      </c>
      <c r="R255" s="978" t="str">
        <f aca="false">IFERROR(VLOOKUP(O255,Z:AH,9,FALSE()),"")</f>
        <v/>
      </c>
      <c r="S255" s="978" t="str">
        <f aca="false">IFERROR(VLOOKUP($O255,AA:AI,9,FALSE()),"")</f>
        <v/>
      </c>
      <c r="T255" s="978" t="str">
        <f aca="false">IFERROR(VLOOKUP($O255,AB:AJ,9,FALSE()),"")</f>
        <v/>
      </c>
      <c r="U255" s="978" t="str">
        <f aca="false">IFERROR(VLOOKUP($O255,AC:AK,9,FALSE()),"")</f>
        <v/>
      </c>
      <c r="V255" s="978" t="str">
        <f aca="false">IFERROR(VLOOKUP($O255,AD:AL,9,FALSE()),"")</f>
        <v/>
      </c>
      <c r="X255" s="1" t="str">
        <f aca="false">IF(AF255&lt;&gt;"",MAX(X$3:X254)+1,"")</f>
        <v/>
      </c>
      <c r="Y255" s="1" t="str">
        <f aca="false">IF(AG255&lt;&gt;"",MAX(Y$3:Y254)+1,"")</f>
        <v/>
      </c>
      <c r="Z255" s="1" t="str">
        <f aca="false">IF(AH255&lt;&gt;"",MAX(Z$3:Z254)+1,"")</f>
        <v/>
      </c>
      <c r="AA255" s="1" t="str">
        <f aca="false">IF(AI255&lt;&gt;"",MAX(AA$3:AA254)+1,"")</f>
        <v/>
      </c>
      <c r="AB255" s="1" t="str">
        <f aca="false">IF(AJ255&lt;&gt;"",MAX(AB$3:AB254)+1,"")</f>
        <v/>
      </c>
      <c r="AC255" s="1" t="str">
        <f aca="false">IF(AK255&lt;&gt;"",MAX(AC$3:AC254)+1,"")</f>
        <v/>
      </c>
      <c r="AD255" s="1" t="str">
        <f aca="false">IF(AL255&lt;&gt;"",MAX(AD$3:AD254)+1,"")</f>
        <v/>
      </c>
      <c r="AF255" s="1" t="str">
        <f aca="false">IF(B255="","",IF(COUNTIF(AF$3:$AI254,B255)=0,B255,""))</f>
        <v/>
      </c>
      <c r="AG255" s="1" t="str">
        <f aca="false">IF(C255&lt;&gt;"",IF(B255="","",IF($B255='Determinazione classe'!$D$57,IF(COUNTIF(AG$3:$AG254,$C255)=0,$C255,""),"")),"")</f>
        <v/>
      </c>
      <c r="AH255" s="1" t="str">
        <f aca="false">IF(D255&lt;&gt;"",IF(B255="","",IF(AND($B255='Determinazione classe'!$D$57,$C255='Determinazione classe'!$D$58),IF(COUNTIF(AH$3:AH254,$D255)=0,$D255,""),"")),"")</f>
        <v/>
      </c>
      <c r="AI255" s="1" t="str">
        <f aca="false">IF(E255&lt;&gt;"",IF(B255="","",IF(AND($B255='Determinazione classe'!$D$57,$C255='Determinazione classe'!$D$58,$D255='Determinazione classe'!$D$59),IF(COUNTIF(AI$3:AI254,$E255)=0,$E255,""),"")),"")</f>
        <v/>
      </c>
      <c r="AJ255" s="1" t="str">
        <f aca="false">IF(F255&lt;&gt;"",IF(B255="","",IF(AND($B255='Determinazione classe'!$D$57,$C255='Determinazione classe'!$D$58,$D255='Determinazione classe'!$D$59,$E255='Determinazione classe'!$D$60),IF(COUNTIF(AJ$3:AJ254,$F255)=0,$F255,""),"")),"")</f>
        <v/>
      </c>
      <c r="AK255" s="1" t="str">
        <f aca="false">IF(G255&lt;&gt;"",IF(B255="","",IF(AND($B255='Determinazione classe'!$D$57,$C255='Determinazione classe'!$D$58,$D255='Determinazione classe'!$D$59,$E255='Determinazione classe'!$D$60,$F255='Determinazione classe'!$D$61),IF(COUNTIF(AK$3:AK254,$G255)=0,$G255,""),"")),"")</f>
        <v/>
      </c>
      <c r="AL255" s="1" t="str">
        <f aca="false">IF(H255&lt;&gt;"",IF(B255="","",IF(AND($B255='Determinazione classe'!$D$57,$C255='Determinazione classe'!$D$58,$D255='Determinazione classe'!$D$59,$E255='Determinazione classe'!$D$60,$F255='Determinazione classe'!$D$61,$G255='Determinazione classe'!$D$62),IF(COUNTIF(AL$3:AL254,$H255)=0,$H255,""),"")),"")</f>
        <v/>
      </c>
      <c r="AR255" s="1" t="n">
        <f aca="false">+AR254+1</f>
        <v>253</v>
      </c>
      <c r="AS255" s="978" t="str">
        <f aca="false">IFERROR(VLOOKUP(AR255,BC:BK,9,FALSE()),"")</f>
        <v/>
      </c>
      <c r="AT255" s="978" t="str">
        <f aca="false">IFERROR(VLOOKUP($O255,BD:BL,9,FALSE()),"")</f>
        <v/>
      </c>
      <c r="AU255" s="978" t="str">
        <f aca="false">IFERROR(VLOOKUP($O255,BE:BM,9,FALSE()),"")</f>
        <v/>
      </c>
      <c r="AV255" s="978" t="str">
        <f aca="false">IFERROR(VLOOKUP($O255,BF:BN,9,FALSE()),"")</f>
        <v/>
      </c>
      <c r="AW255" s="978" t="str">
        <f aca="false">IFERROR(VLOOKUP($O255,BG:BO,9,FALSE()),"")</f>
        <v/>
      </c>
      <c r="AX255" s="978" t="str">
        <f aca="false">IFERROR(VLOOKUP($O255,BH:BP,9,FALSE()),"")</f>
        <v/>
      </c>
      <c r="AY255" s="978" t="str">
        <f aca="false">IFERROR(VLOOKUP($O255,BI:BQ,9,FALSE()),"")</f>
        <v/>
      </c>
      <c r="BC255" s="1" t="str">
        <f aca="false">IF(BK255&lt;&gt;"",MAX(BC$3:BC254)+1,"")</f>
        <v/>
      </c>
      <c r="BD255" s="1" t="str">
        <f aca="false">IF(BL255&lt;&gt;"",MAX(BD$3:BD254)+1,"")</f>
        <v/>
      </c>
      <c r="BE255" s="1" t="str">
        <f aca="false">IF(BM255&lt;&gt;"",MAX(BE$3:BE254)+1,"")</f>
        <v/>
      </c>
      <c r="BF255" s="1" t="str">
        <f aca="false">IF(BN255&lt;&gt;"",MAX(BF$3:BF254)+1,"")</f>
        <v/>
      </c>
      <c r="BG255" s="1" t="str">
        <f aca="false">IF(BO255&lt;&gt;"",MAX(BG$3:BG254)+1,"")</f>
        <v/>
      </c>
      <c r="BH255" s="1" t="str">
        <f aca="false">IF(BP255&lt;&gt;"",MAX(BH$3:BH254)+1,"")</f>
        <v/>
      </c>
      <c r="BI255" s="1" t="str">
        <f aca="false">IF(BQ255&lt;&gt;"",MAX(BI$3:BI254)+1,"")</f>
        <v/>
      </c>
      <c r="BK255" s="1" t="str">
        <f aca="false">IF(B255&lt;&gt;"",IF(COUNTIF(BK$3:BK254,B255)&gt;0,"",B255),"")</f>
        <v/>
      </c>
      <c r="BL255" s="1" t="str">
        <f aca="false">IF(C255&lt;&gt;"",IF(COUNTIF(BL$3:BL254,C255)&gt;0,"",C255),"")</f>
        <v/>
      </c>
      <c r="BM255" s="1" t="str">
        <f aca="false">IF(D255&lt;&gt;"",IF(COUNTIF(BM$3:BM254,D255)&gt;0,"",D255),"")</f>
        <v/>
      </c>
      <c r="BN255" s="1" t="str">
        <f aca="false">IF(E255&lt;&gt;"",IF(COUNTIF(BN$3:BN254,E255)&gt;0,"",E255),"")</f>
        <v/>
      </c>
      <c r="BO255" s="1" t="str">
        <f aca="false">IF(F255&lt;&gt;"",IF(COUNTIF(BO$3:BO254,F255)&gt;0,"",F255),"")</f>
        <v/>
      </c>
      <c r="BP255" s="1" t="str">
        <f aca="false">IF(G255&lt;&gt;"",IF(COUNTIF(BP$3:BP254,G255)&gt;0,"",G255),"")</f>
        <v/>
      </c>
      <c r="BQ255" s="1" t="str">
        <f aca="false">IF(H255&lt;&gt;"",IF(COUNTIF(BQ$3:BQ254,H255)&gt;0,"",H255),"")</f>
        <v/>
      </c>
    </row>
    <row r="256" customFormat="false" ht="12.75" hidden="false" customHeight="false" outlineLevel="0" collapsed="false">
      <c r="A256" s="1017" t="str">
        <f aca="false">CONCATENATE(B256,C256,D256,E256,F256,G256,H256)</f>
        <v/>
      </c>
      <c r="B256" s="1001"/>
      <c r="C256" s="1001"/>
      <c r="D256" s="1001"/>
      <c r="E256" s="1001"/>
      <c r="F256" s="1001"/>
      <c r="G256" s="1001"/>
      <c r="H256" s="1001"/>
      <c r="I256" s="1020"/>
      <c r="J256" s="1021"/>
      <c r="K256" s="1021"/>
      <c r="L256" s="1023"/>
      <c r="M256" s="1024"/>
      <c r="O256" s="1" t="n">
        <f aca="false">+O255+1</f>
        <v>254</v>
      </c>
      <c r="P256" s="978" t="str">
        <f aca="false">IFERROR(VLOOKUP(O255,X:AF,9,FALSE()),"")</f>
        <v/>
      </c>
      <c r="Q256" s="978" t="str">
        <f aca="false">IFERROR(VLOOKUP(O256,Y:AG,9,FALSE()),"")</f>
        <v/>
      </c>
      <c r="R256" s="978" t="str">
        <f aca="false">IFERROR(VLOOKUP(O256,Z:AH,9,FALSE()),"")</f>
        <v/>
      </c>
      <c r="S256" s="978" t="str">
        <f aca="false">IFERROR(VLOOKUP($O256,AA:AI,9,FALSE()),"")</f>
        <v/>
      </c>
      <c r="T256" s="978" t="str">
        <f aca="false">IFERROR(VLOOKUP($O256,AB:AJ,9,FALSE()),"")</f>
        <v/>
      </c>
      <c r="U256" s="978" t="str">
        <f aca="false">IFERROR(VLOOKUP($O256,AC:AK,9,FALSE()),"")</f>
        <v/>
      </c>
      <c r="V256" s="978" t="str">
        <f aca="false">IFERROR(VLOOKUP($O256,AD:AL,9,FALSE()),"")</f>
        <v/>
      </c>
      <c r="X256" s="1" t="str">
        <f aca="false">IF(AF256&lt;&gt;"",MAX(X$3:X255)+1,"")</f>
        <v/>
      </c>
      <c r="Y256" s="1" t="str">
        <f aca="false">IF(AG256&lt;&gt;"",MAX(Y$3:Y255)+1,"")</f>
        <v/>
      </c>
      <c r="Z256" s="1" t="str">
        <f aca="false">IF(AH256&lt;&gt;"",MAX(Z$3:Z255)+1,"")</f>
        <v/>
      </c>
      <c r="AA256" s="1" t="str">
        <f aca="false">IF(AI256&lt;&gt;"",MAX(AA$3:AA255)+1,"")</f>
        <v/>
      </c>
      <c r="AB256" s="1" t="str">
        <f aca="false">IF(AJ256&lt;&gt;"",MAX(AB$3:AB255)+1,"")</f>
        <v/>
      </c>
      <c r="AC256" s="1" t="str">
        <f aca="false">IF(AK256&lt;&gt;"",MAX(AC$3:AC255)+1,"")</f>
        <v/>
      </c>
      <c r="AD256" s="1" t="str">
        <f aca="false">IF(AL256&lt;&gt;"",MAX(AD$3:AD255)+1,"")</f>
        <v/>
      </c>
      <c r="AF256" s="1" t="str">
        <f aca="false">IF(B256="","",IF(COUNTIF(AF$3:$AI255,B256)=0,B256,""))</f>
        <v/>
      </c>
      <c r="AG256" s="1" t="str">
        <f aca="false">IF(C256&lt;&gt;"",IF(B256="","",IF($B256='Determinazione classe'!$D$57,IF(COUNTIF(AG$3:$AG255,$C256)=0,$C256,""),"")),"")</f>
        <v/>
      </c>
      <c r="AH256" s="1" t="str">
        <f aca="false">IF(D256&lt;&gt;"",IF(B256="","",IF(AND($B256='Determinazione classe'!$D$57,$C256='Determinazione classe'!$D$58),IF(COUNTIF(AH$3:AH255,$D256)=0,$D256,""),"")),"")</f>
        <v/>
      </c>
      <c r="AI256" s="1" t="str">
        <f aca="false">IF(E256&lt;&gt;"",IF(B256="","",IF(AND($B256='Determinazione classe'!$D$57,$C256='Determinazione classe'!$D$58,$D256='Determinazione classe'!$D$59),IF(COUNTIF(AI$3:AI255,$E256)=0,$E256,""),"")),"")</f>
        <v/>
      </c>
      <c r="AJ256" s="1" t="str">
        <f aca="false">IF(F256&lt;&gt;"",IF(B256="","",IF(AND($B256='Determinazione classe'!$D$57,$C256='Determinazione classe'!$D$58,$D256='Determinazione classe'!$D$59,$E256='Determinazione classe'!$D$60),IF(COUNTIF(AJ$3:AJ255,$F256)=0,$F256,""),"")),"")</f>
        <v/>
      </c>
      <c r="AK256" s="1" t="str">
        <f aca="false">IF(G256&lt;&gt;"",IF(B256="","",IF(AND($B256='Determinazione classe'!$D$57,$C256='Determinazione classe'!$D$58,$D256='Determinazione classe'!$D$59,$E256='Determinazione classe'!$D$60,$F256='Determinazione classe'!$D$61),IF(COUNTIF(AK$3:AK255,$G256)=0,$G256,""),"")),"")</f>
        <v/>
      </c>
      <c r="AL256" s="1" t="str">
        <f aca="false">IF(H256&lt;&gt;"",IF(B256="","",IF(AND($B256='Determinazione classe'!$D$57,$C256='Determinazione classe'!$D$58,$D256='Determinazione classe'!$D$59,$E256='Determinazione classe'!$D$60,$F256='Determinazione classe'!$D$61,$G256='Determinazione classe'!$D$62),IF(COUNTIF(AL$3:AL255,$H256)=0,$H256,""),"")),"")</f>
        <v/>
      </c>
      <c r="AR256" s="1" t="n">
        <f aca="false">+AR255+1</f>
        <v>254</v>
      </c>
      <c r="AS256" s="978" t="str">
        <f aca="false">IFERROR(VLOOKUP(AR256,BC:BK,9,FALSE()),"")</f>
        <v/>
      </c>
      <c r="AT256" s="978" t="str">
        <f aca="false">IFERROR(VLOOKUP($O256,BD:BL,9,FALSE()),"")</f>
        <v/>
      </c>
      <c r="AU256" s="978" t="str">
        <f aca="false">IFERROR(VLOOKUP($O256,BE:BM,9,FALSE()),"")</f>
        <v/>
      </c>
      <c r="AV256" s="978" t="str">
        <f aca="false">IFERROR(VLOOKUP($O256,BF:BN,9,FALSE()),"")</f>
        <v/>
      </c>
      <c r="AW256" s="978" t="str">
        <f aca="false">IFERROR(VLOOKUP($O256,BG:BO,9,FALSE()),"")</f>
        <v/>
      </c>
      <c r="AX256" s="978" t="str">
        <f aca="false">IFERROR(VLOOKUP($O256,BH:BP,9,FALSE()),"")</f>
        <v/>
      </c>
      <c r="AY256" s="978" t="str">
        <f aca="false">IFERROR(VLOOKUP($O256,BI:BQ,9,FALSE()),"")</f>
        <v/>
      </c>
      <c r="BC256" s="1" t="str">
        <f aca="false">IF(BK256&lt;&gt;"",MAX(BC$3:BC255)+1,"")</f>
        <v/>
      </c>
      <c r="BD256" s="1" t="str">
        <f aca="false">IF(BL256&lt;&gt;"",MAX(BD$3:BD255)+1,"")</f>
        <v/>
      </c>
      <c r="BE256" s="1" t="str">
        <f aca="false">IF(BM256&lt;&gt;"",MAX(BE$3:BE255)+1,"")</f>
        <v/>
      </c>
      <c r="BF256" s="1" t="str">
        <f aca="false">IF(BN256&lt;&gt;"",MAX(BF$3:BF255)+1,"")</f>
        <v/>
      </c>
      <c r="BG256" s="1" t="str">
        <f aca="false">IF(BO256&lt;&gt;"",MAX(BG$3:BG255)+1,"")</f>
        <v/>
      </c>
      <c r="BH256" s="1" t="str">
        <f aca="false">IF(BP256&lt;&gt;"",MAX(BH$3:BH255)+1,"")</f>
        <v/>
      </c>
      <c r="BI256" s="1" t="str">
        <f aca="false">IF(BQ256&lt;&gt;"",MAX(BI$3:BI255)+1,"")</f>
        <v/>
      </c>
      <c r="BK256" s="1" t="str">
        <f aca="false">IF(B256&lt;&gt;"",IF(COUNTIF(BK$3:BK255,B256)&gt;0,"",B256),"")</f>
        <v/>
      </c>
      <c r="BL256" s="1" t="str">
        <f aca="false">IF(C256&lt;&gt;"",IF(COUNTIF(BL$3:BL255,C256)&gt;0,"",C256),"")</f>
        <v/>
      </c>
      <c r="BM256" s="1" t="str">
        <f aca="false">IF(D256&lt;&gt;"",IF(COUNTIF(BM$3:BM255,D256)&gt;0,"",D256),"")</f>
        <v/>
      </c>
      <c r="BN256" s="1" t="str">
        <f aca="false">IF(E256&lt;&gt;"",IF(COUNTIF(BN$3:BN255,E256)&gt;0,"",E256),"")</f>
        <v/>
      </c>
      <c r="BO256" s="1" t="str">
        <f aca="false">IF(F256&lt;&gt;"",IF(COUNTIF(BO$3:BO255,F256)&gt;0,"",F256),"")</f>
        <v/>
      </c>
      <c r="BP256" s="1" t="str">
        <f aca="false">IF(G256&lt;&gt;"",IF(COUNTIF(BP$3:BP255,G256)&gt;0,"",G256),"")</f>
        <v/>
      </c>
      <c r="BQ256" s="1" t="str">
        <f aca="false">IF(H256&lt;&gt;"",IF(COUNTIF(BQ$3:BQ255,H256)&gt;0,"",H256),"")</f>
        <v/>
      </c>
    </row>
    <row r="257" customFormat="false" ht="12.75" hidden="false" customHeight="false" outlineLevel="0" collapsed="false">
      <c r="A257" s="1017" t="str">
        <f aca="false">CONCATENATE(B257,C257,D257,E257,F257,G257,H257)</f>
        <v/>
      </c>
      <c r="B257" s="1001"/>
      <c r="C257" s="1001"/>
      <c r="D257" s="1001"/>
      <c r="E257" s="1001"/>
      <c r="F257" s="1001"/>
      <c r="G257" s="1001"/>
      <c r="H257" s="1001"/>
      <c r="I257" s="1020"/>
      <c r="J257" s="1021"/>
      <c r="K257" s="1021"/>
      <c r="L257" s="1023"/>
      <c r="M257" s="1024"/>
      <c r="O257" s="1" t="n">
        <f aca="false">+O256+1</f>
        <v>255</v>
      </c>
      <c r="P257" s="978" t="str">
        <f aca="false">IFERROR(VLOOKUP(O256,X:AF,9,FALSE()),"")</f>
        <v/>
      </c>
      <c r="Q257" s="978" t="str">
        <f aca="false">IFERROR(VLOOKUP(O257,Y:AG,9,FALSE()),"")</f>
        <v/>
      </c>
      <c r="R257" s="978" t="str">
        <f aca="false">IFERROR(VLOOKUP(O257,Z:AH,9,FALSE()),"")</f>
        <v/>
      </c>
      <c r="S257" s="978" t="str">
        <f aca="false">IFERROR(VLOOKUP($O257,AA:AI,9,FALSE()),"")</f>
        <v/>
      </c>
      <c r="T257" s="978" t="str">
        <f aca="false">IFERROR(VLOOKUP($O257,AB:AJ,9,FALSE()),"")</f>
        <v/>
      </c>
      <c r="U257" s="978" t="str">
        <f aca="false">IFERROR(VLOOKUP($O257,AC:AK,9,FALSE()),"")</f>
        <v/>
      </c>
      <c r="V257" s="978" t="str">
        <f aca="false">IFERROR(VLOOKUP($O257,AD:AL,9,FALSE()),"")</f>
        <v/>
      </c>
      <c r="X257" s="1" t="str">
        <f aca="false">IF(AF257&lt;&gt;"",MAX(X$3:X256)+1,"")</f>
        <v/>
      </c>
      <c r="Y257" s="1" t="str">
        <f aca="false">IF(AG257&lt;&gt;"",MAX(Y$3:Y256)+1,"")</f>
        <v/>
      </c>
      <c r="Z257" s="1" t="str">
        <f aca="false">IF(AH257&lt;&gt;"",MAX(Z$3:Z256)+1,"")</f>
        <v/>
      </c>
      <c r="AA257" s="1" t="str">
        <f aca="false">IF(AI257&lt;&gt;"",MAX(AA$3:AA256)+1,"")</f>
        <v/>
      </c>
      <c r="AB257" s="1" t="str">
        <f aca="false">IF(AJ257&lt;&gt;"",MAX(AB$3:AB256)+1,"")</f>
        <v/>
      </c>
      <c r="AC257" s="1" t="str">
        <f aca="false">IF(AK257&lt;&gt;"",MAX(AC$3:AC256)+1,"")</f>
        <v/>
      </c>
      <c r="AD257" s="1" t="str">
        <f aca="false">IF(AL257&lt;&gt;"",MAX(AD$3:AD256)+1,"")</f>
        <v/>
      </c>
      <c r="AF257" s="1" t="str">
        <f aca="false">IF(B257="","",IF(COUNTIF(AF$3:$AI256,B257)=0,B257,""))</f>
        <v/>
      </c>
      <c r="AG257" s="1" t="str">
        <f aca="false">IF(C257&lt;&gt;"",IF(B257="","",IF($B257='Determinazione classe'!$D$57,IF(COUNTIF(AG$3:$AG256,$C257)=0,$C257,""),"")),"")</f>
        <v/>
      </c>
      <c r="AH257" s="1" t="str">
        <f aca="false">IF(D257&lt;&gt;"",IF(B257="","",IF(AND($B257='Determinazione classe'!$D$57,$C257='Determinazione classe'!$D$58),IF(COUNTIF(AH$3:AH256,$D257)=0,$D257,""),"")),"")</f>
        <v/>
      </c>
      <c r="AI257" s="1" t="str">
        <f aca="false">IF(E257&lt;&gt;"",IF(B257="","",IF(AND($B257='Determinazione classe'!$D$57,$C257='Determinazione classe'!$D$58,$D257='Determinazione classe'!$D$59),IF(COUNTIF(AI$3:AI256,$E257)=0,$E257,""),"")),"")</f>
        <v/>
      </c>
      <c r="AJ257" s="1" t="str">
        <f aca="false">IF(F257&lt;&gt;"",IF(B257="","",IF(AND($B257='Determinazione classe'!$D$57,$C257='Determinazione classe'!$D$58,$D257='Determinazione classe'!$D$59,$E257='Determinazione classe'!$D$60),IF(COUNTIF(AJ$3:AJ256,$F257)=0,$F257,""),"")),"")</f>
        <v/>
      </c>
      <c r="AK257" s="1" t="str">
        <f aca="false">IF(G257&lt;&gt;"",IF(B257="","",IF(AND($B257='Determinazione classe'!$D$57,$C257='Determinazione classe'!$D$58,$D257='Determinazione classe'!$D$59,$E257='Determinazione classe'!$D$60,$F257='Determinazione classe'!$D$61),IF(COUNTIF(AK$3:AK256,$G257)=0,$G257,""),"")),"")</f>
        <v/>
      </c>
      <c r="AL257" s="1" t="str">
        <f aca="false">IF(H257&lt;&gt;"",IF(B257="","",IF(AND($B257='Determinazione classe'!$D$57,$C257='Determinazione classe'!$D$58,$D257='Determinazione classe'!$D$59,$E257='Determinazione classe'!$D$60,$F257='Determinazione classe'!$D$61,$G257='Determinazione classe'!$D$62),IF(COUNTIF(AL$3:AL256,$H257)=0,$H257,""),"")),"")</f>
        <v/>
      </c>
      <c r="AR257" s="1" t="n">
        <f aca="false">+AR256+1</f>
        <v>255</v>
      </c>
      <c r="AS257" s="978" t="str">
        <f aca="false">IFERROR(VLOOKUP(AR257,BC:BK,9,FALSE()),"")</f>
        <v/>
      </c>
      <c r="AT257" s="978" t="str">
        <f aca="false">IFERROR(VLOOKUP($O257,BD:BL,9,FALSE()),"")</f>
        <v/>
      </c>
      <c r="AU257" s="978" t="str">
        <f aca="false">IFERROR(VLOOKUP($O257,BE:BM,9,FALSE()),"")</f>
        <v/>
      </c>
      <c r="AV257" s="978" t="str">
        <f aca="false">IFERROR(VLOOKUP($O257,BF:BN,9,FALSE()),"")</f>
        <v/>
      </c>
      <c r="AW257" s="978" t="str">
        <f aca="false">IFERROR(VLOOKUP($O257,BG:BO,9,FALSE()),"")</f>
        <v/>
      </c>
      <c r="AX257" s="978" t="str">
        <f aca="false">IFERROR(VLOOKUP($O257,BH:BP,9,FALSE()),"")</f>
        <v/>
      </c>
      <c r="AY257" s="978" t="str">
        <f aca="false">IFERROR(VLOOKUP($O257,BI:BQ,9,FALSE()),"")</f>
        <v/>
      </c>
      <c r="BC257" s="1" t="str">
        <f aca="false">IF(BK257&lt;&gt;"",MAX(BC$3:BC256)+1,"")</f>
        <v/>
      </c>
      <c r="BD257" s="1" t="str">
        <f aca="false">IF(BL257&lt;&gt;"",MAX(BD$3:BD256)+1,"")</f>
        <v/>
      </c>
      <c r="BE257" s="1" t="str">
        <f aca="false">IF(BM257&lt;&gt;"",MAX(BE$3:BE256)+1,"")</f>
        <v/>
      </c>
      <c r="BF257" s="1" t="str">
        <f aca="false">IF(BN257&lt;&gt;"",MAX(BF$3:BF256)+1,"")</f>
        <v/>
      </c>
      <c r="BG257" s="1" t="str">
        <f aca="false">IF(BO257&lt;&gt;"",MAX(BG$3:BG256)+1,"")</f>
        <v/>
      </c>
      <c r="BH257" s="1" t="str">
        <f aca="false">IF(BP257&lt;&gt;"",MAX(BH$3:BH256)+1,"")</f>
        <v/>
      </c>
      <c r="BI257" s="1" t="str">
        <f aca="false">IF(BQ257&lt;&gt;"",MAX(BI$3:BI256)+1,"")</f>
        <v/>
      </c>
      <c r="BK257" s="1" t="str">
        <f aca="false">IF(B257&lt;&gt;"",IF(COUNTIF(BK$3:BK256,B257)&gt;0,"",B257),"")</f>
        <v/>
      </c>
      <c r="BL257" s="1" t="str">
        <f aca="false">IF(C257&lt;&gt;"",IF(COUNTIF(BL$3:BL256,C257)&gt;0,"",C257),"")</f>
        <v/>
      </c>
      <c r="BM257" s="1" t="str">
        <f aca="false">IF(D257&lt;&gt;"",IF(COUNTIF(BM$3:BM256,D257)&gt;0,"",D257),"")</f>
        <v/>
      </c>
      <c r="BN257" s="1" t="str">
        <f aca="false">IF(E257&lt;&gt;"",IF(COUNTIF(BN$3:BN256,E257)&gt;0,"",E257),"")</f>
        <v/>
      </c>
      <c r="BO257" s="1" t="str">
        <f aca="false">IF(F257&lt;&gt;"",IF(COUNTIF(BO$3:BO256,F257)&gt;0,"",F257),"")</f>
        <v/>
      </c>
      <c r="BP257" s="1" t="str">
        <f aca="false">IF(G257&lt;&gt;"",IF(COUNTIF(BP$3:BP256,G257)&gt;0,"",G257),"")</f>
        <v/>
      </c>
      <c r="BQ257" s="1" t="str">
        <f aca="false">IF(H257&lt;&gt;"",IF(COUNTIF(BQ$3:BQ256,H257)&gt;0,"",H257),"")</f>
        <v/>
      </c>
    </row>
    <row r="258" customFormat="false" ht="12.75" hidden="false" customHeight="false" outlineLevel="0" collapsed="false">
      <c r="A258" s="1017" t="str">
        <f aca="false">CONCATENATE(B258,C258,D258,E258,F258,G258,H258)</f>
        <v/>
      </c>
      <c r="B258" s="1001"/>
      <c r="C258" s="1001"/>
      <c r="D258" s="1001"/>
      <c r="E258" s="1001"/>
      <c r="F258" s="1001"/>
      <c r="G258" s="1001"/>
      <c r="H258" s="1001"/>
      <c r="I258" s="1020"/>
      <c r="J258" s="1021"/>
      <c r="K258" s="1021"/>
      <c r="L258" s="1023"/>
      <c r="M258" s="1024"/>
      <c r="O258" s="1" t="n">
        <f aca="false">+O257+1</f>
        <v>256</v>
      </c>
      <c r="P258" s="978" t="str">
        <f aca="false">IFERROR(VLOOKUP(O257,X:AF,9,FALSE()),"")</f>
        <v/>
      </c>
      <c r="Q258" s="978" t="str">
        <f aca="false">IFERROR(VLOOKUP(O258,Y:AG,9,FALSE()),"")</f>
        <v/>
      </c>
      <c r="R258" s="978" t="str">
        <f aca="false">IFERROR(VLOOKUP(O258,Z:AH,9,FALSE()),"")</f>
        <v/>
      </c>
      <c r="S258" s="978" t="str">
        <f aca="false">IFERROR(VLOOKUP($O258,AA:AI,9,FALSE()),"")</f>
        <v/>
      </c>
      <c r="T258" s="978" t="str">
        <f aca="false">IFERROR(VLOOKUP($O258,AB:AJ,9,FALSE()),"")</f>
        <v/>
      </c>
      <c r="U258" s="978" t="str">
        <f aca="false">IFERROR(VLOOKUP($O258,AC:AK,9,FALSE()),"")</f>
        <v/>
      </c>
      <c r="V258" s="978" t="str">
        <f aca="false">IFERROR(VLOOKUP($O258,AD:AL,9,FALSE()),"")</f>
        <v/>
      </c>
      <c r="X258" s="1" t="str">
        <f aca="false">IF(AF258&lt;&gt;"",MAX(X$3:X257)+1,"")</f>
        <v/>
      </c>
      <c r="Y258" s="1" t="str">
        <f aca="false">IF(AG258&lt;&gt;"",MAX(Y$3:Y257)+1,"")</f>
        <v/>
      </c>
      <c r="Z258" s="1" t="str">
        <f aca="false">IF(AH258&lt;&gt;"",MAX(Z$3:Z257)+1,"")</f>
        <v/>
      </c>
      <c r="AA258" s="1" t="str">
        <f aca="false">IF(AI258&lt;&gt;"",MAX(AA$3:AA257)+1,"")</f>
        <v/>
      </c>
      <c r="AB258" s="1" t="str">
        <f aca="false">IF(AJ258&lt;&gt;"",MAX(AB$3:AB257)+1,"")</f>
        <v/>
      </c>
      <c r="AC258" s="1" t="str">
        <f aca="false">IF(AK258&lt;&gt;"",MAX(AC$3:AC257)+1,"")</f>
        <v/>
      </c>
      <c r="AD258" s="1" t="str">
        <f aca="false">IF(AL258&lt;&gt;"",MAX(AD$3:AD257)+1,"")</f>
        <v/>
      </c>
      <c r="AF258" s="1" t="str">
        <f aca="false">IF(B258="","",IF(COUNTIF(AF$3:$AI257,B258)=0,B258,""))</f>
        <v/>
      </c>
      <c r="AG258" s="1" t="str">
        <f aca="false">IF(C258&lt;&gt;"",IF(B258="","",IF($B258='Determinazione classe'!$D$57,IF(COUNTIF(AG$3:$AG257,$C258)=0,$C258,""),"")),"")</f>
        <v/>
      </c>
      <c r="AH258" s="1" t="str">
        <f aca="false">IF(D258&lt;&gt;"",IF(B258="","",IF(AND($B258='Determinazione classe'!$D$57,$C258='Determinazione classe'!$D$58),IF(COUNTIF(AH$3:AH257,$D258)=0,$D258,""),"")),"")</f>
        <v/>
      </c>
      <c r="AI258" s="1" t="str">
        <f aca="false">IF(E258&lt;&gt;"",IF(B258="","",IF(AND($B258='Determinazione classe'!$D$57,$C258='Determinazione classe'!$D$58,$D258='Determinazione classe'!$D$59),IF(COUNTIF(AI$3:AI257,$E258)=0,$E258,""),"")),"")</f>
        <v/>
      </c>
      <c r="AJ258" s="1" t="str">
        <f aca="false">IF(F258&lt;&gt;"",IF(B258="","",IF(AND($B258='Determinazione classe'!$D$57,$C258='Determinazione classe'!$D$58,$D258='Determinazione classe'!$D$59,$E258='Determinazione classe'!$D$60),IF(COUNTIF(AJ$3:AJ257,$F258)=0,$F258,""),"")),"")</f>
        <v/>
      </c>
      <c r="AK258" s="1" t="str">
        <f aca="false">IF(G258&lt;&gt;"",IF(B258="","",IF(AND($B258='Determinazione classe'!$D$57,$C258='Determinazione classe'!$D$58,$D258='Determinazione classe'!$D$59,$E258='Determinazione classe'!$D$60,$F258='Determinazione classe'!$D$61),IF(COUNTIF(AK$3:AK257,$G258)=0,$G258,""),"")),"")</f>
        <v/>
      </c>
      <c r="AL258" s="1" t="str">
        <f aca="false">IF(H258&lt;&gt;"",IF(B258="","",IF(AND($B258='Determinazione classe'!$D$57,$C258='Determinazione classe'!$D$58,$D258='Determinazione classe'!$D$59,$E258='Determinazione classe'!$D$60,$F258='Determinazione classe'!$D$61,$G258='Determinazione classe'!$D$62),IF(COUNTIF(AL$3:AL257,$H258)=0,$H258,""),"")),"")</f>
        <v/>
      </c>
      <c r="AR258" s="1" t="n">
        <f aca="false">+AR257+1</f>
        <v>256</v>
      </c>
      <c r="AS258" s="978" t="str">
        <f aca="false">IFERROR(VLOOKUP(AR258,BC:BK,9,FALSE()),"")</f>
        <v/>
      </c>
      <c r="AT258" s="978" t="str">
        <f aca="false">IFERROR(VLOOKUP($O258,BD:BL,9,FALSE()),"")</f>
        <v/>
      </c>
      <c r="AU258" s="978" t="str">
        <f aca="false">IFERROR(VLOOKUP($O258,BE:BM,9,FALSE()),"")</f>
        <v/>
      </c>
      <c r="AV258" s="978" t="str">
        <f aca="false">IFERROR(VLOOKUP($O258,BF:BN,9,FALSE()),"")</f>
        <v/>
      </c>
      <c r="AW258" s="978" t="str">
        <f aca="false">IFERROR(VLOOKUP($O258,BG:BO,9,FALSE()),"")</f>
        <v/>
      </c>
      <c r="AX258" s="978" t="str">
        <f aca="false">IFERROR(VLOOKUP($O258,BH:BP,9,FALSE()),"")</f>
        <v/>
      </c>
      <c r="AY258" s="978" t="str">
        <f aca="false">IFERROR(VLOOKUP($O258,BI:BQ,9,FALSE()),"")</f>
        <v/>
      </c>
      <c r="BC258" s="1" t="str">
        <f aca="false">IF(BK258&lt;&gt;"",MAX(BC$3:BC257)+1,"")</f>
        <v/>
      </c>
      <c r="BD258" s="1" t="str">
        <f aca="false">IF(BL258&lt;&gt;"",MAX(BD$3:BD257)+1,"")</f>
        <v/>
      </c>
      <c r="BE258" s="1" t="str">
        <f aca="false">IF(BM258&lt;&gt;"",MAX(BE$3:BE257)+1,"")</f>
        <v/>
      </c>
      <c r="BF258" s="1" t="str">
        <f aca="false">IF(BN258&lt;&gt;"",MAX(BF$3:BF257)+1,"")</f>
        <v/>
      </c>
      <c r="BG258" s="1" t="str">
        <f aca="false">IF(BO258&lt;&gt;"",MAX(BG$3:BG257)+1,"")</f>
        <v/>
      </c>
      <c r="BH258" s="1" t="str">
        <f aca="false">IF(BP258&lt;&gt;"",MAX(BH$3:BH257)+1,"")</f>
        <v/>
      </c>
      <c r="BI258" s="1" t="str">
        <f aca="false">IF(BQ258&lt;&gt;"",MAX(BI$3:BI257)+1,"")</f>
        <v/>
      </c>
      <c r="BK258" s="1" t="str">
        <f aca="false">IF(B258&lt;&gt;"",IF(COUNTIF(BK$3:BK257,B258)&gt;0,"",B258),"")</f>
        <v/>
      </c>
      <c r="BL258" s="1" t="str">
        <f aca="false">IF(C258&lt;&gt;"",IF(COUNTIF(BL$3:BL257,C258)&gt;0,"",C258),"")</f>
        <v/>
      </c>
      <c r="BM258" s="1" t="str">
        <f aca="false">IF(D258&lt;&gt;"",IF(COUNTIF(BM$3:BM257,D258)&gt;0,"",D258),"")</f>
        <v/>
      </c>
      <c r="BN258" s="1" t="str">
        <f aca="false">IF(E258&lt;&gt;"",IF(COUNTIF(BN$3:BN257,E258)&gt;0,"",E258),"")</f>
        <v/>
      </c>
      <c r="BO258" s="1" t="str">
        <f aca="false">IF(F258&lt;&gt;"",IF(COUNTIF(BO$3:BO257,F258)&gt;0,"",F258),"")</f>
        <v/>
      </c>
      <c r="BP258" s="1" t="str">
        <f aca="false">IF(G258&lt;&gt;"",IF(COUNTIF(BP$3:BP257,G258)&gt;0,"",G258),"")</f>
        <v/>
      </c>
      <c r="BQ258" s="1" t="str">
        <f aca="false">IF(H258&lt;&gt;"",IF(COUNTIF(BQ$3:BQ257,H258)&gt;0,"",H258),"")</f>
        <v/>
      </c>
    </row>
    <row r="259" customFormat="false" ht="12.75" hidden="false" customHeight="false" outlineLevel="0" collapsed="false">
      <c r="A259" s="1017" t="str">
        <f aca="false">CONCATENATE(B259,C259,D259,E259,F259,G259,H259)</f>
        <v/>
      </c>
      <c r="B259" s="1001"/>
      <c r="C259" s="1001"/>
      <c r="D259" s="1001"/>
      <c r="E259" s="1001"/>
      <c r="F259" s="1001"/>
      <c r="G259" s="1001"/>
      <c r="H259" s="1001"/>
      <c r="I259" s="1020"/>
      <c r="J259" s="1021"/>
      <c r="K259" s="1021"/>
      <c r="L259" s="1023"/>
      <c r="M259" s="1024"/>
      <c r="O259" s="1" t="n">
        <f aca="false">+O258+1</f>
        <v>257</v>
      </c>
      <c r="P259" s="978" t="str">
        <f aca="false">IFERROR(VLOOKUP(O258,X:AF,9,FALSE()),"")</f>
        <v/>
      </c>
      <c r="Q259" s="978" t="str">
        <f aca="false">IFERROR(VLOOKUP(O259,Y:AG,9,FALSE()),"")</f>
        <v/>
      </c>
      <c r="R259" s="978" t="str">
        <f aca="false">IFERROR(VLOOKUP(O259,Z:AH,9,FALSE()),"")</f>
        <v/>
      </c>
      <c r="S259" s="978" t="str">
        <f aca="false">IFERROR(VLOOKUP($O259,AA:AI,9,FALSE()),"")</f>
        <v/>
      </c>
      <c r="T259" s="978" t="str">
        <f aca="false">IFERROR(VLOOKUP($O259,AB:AJ,9,FALSE()),"")</f>
        <v/>
      </c>
      <c r="U259" s="978" t="str">
        <f aca="false">IFERROR(VLOOKUP($O259,AC:AK,9,FALSE()),"")</f>
        <v/>
      </c>
      <c r="V259" s="978" t="str">
        <f aca="false">IFERROR(VLOOKUP($O259,AD:AL,9,FALSE()),"")</f>
        <v/>
      </c>
      <c r="X259" s="1" t="str">
        <f aca="false">IF(AF259&lt;&gt;"",MAX(X$3:X258)+1,"")</f>
        <v/>
      </c>
      <c r="Y259" s="1" t="str">
        <f aca="false">IF(AG259&lt;&gt;"",MAX(Y$3:Y258)+1,"")</f>
        <v/>
      </c>
      <c r="Z259" s="1" t="str">
        <f aca="false">IF(AH259&lt;&gt;"",MAX(Z$3:Z258)+1,"")</f>
        <v/>
      </c>
      <c r="AA259" s="1" t="str">
        <f aca="false">IF(AI259&lt;&gt;"",MAX(AA$3:AA258)+1,"")</f>
        <v/>
      </c>
      <c r="AB259" s="1" t="str">
        <f aca="false">IF(AJ259&lt;&gt;"",MAX(AB$3:AB258)+1,"")</f>
        <v/>
      </c>
      <c r="AC259" s="1" t="str">
        <f aca="false">IF(AK259&lt;&gt;"",MAX(AC$3:AC258)+1,"")</f>
        <v/>
      </c>
      <c r="AD259" s="1" t="str">
        <f aca="false">IF(AL259&lt;&gt;"",MAX(AD$3:AD258)+1,"")</f>
        <v/>
      </c>
      <c r="AF259" s="1" t="str">
        <f aca="false">IF(B259="","",IF(COUNTIF(AF$3:$AI258,B259)=0,B259,""))</f>
        <v/>
      </c>
      <c r="AG259" s="1" t="str">
        <f aca="false">IF(C259&lt;&gt;"",IF(B259="","",IF($B259='Determinazione classe'!$D$57,IF(COUNTIF(AG$3:$AG258,$C259)=0,$C259,""),"")),"")</f>
        <v/>
      </c>
      <c r="AH259" s="1" t="str">
        <f aca="false">IF(D259&lt;&gt;"",IF(B259="","",IF(AND($B259='Determinazione classe'!$D$57,$C259='Determinazione classe'!$D$58),IF(COUNTIF(AH$3:AH258,$D259)=0,$D259,""),"")),"")</f>
        <v/>
      </c>
      <c r="AI259" s="1" t="str">
        <f aca="false">IF(E259&lt;&gt;"",IF(B259="","",IF(AND($B259='Determinazione classe'!$D$57,$C259='Determinazione classe'!$D$58,$D259='Determinazione classe'!$D$59),IF(COUNTIF(AI$3:AI258,$E259)=0,$E259,""),"")),"")</f>
        <v/>
      </c>
      <c r="AJ259" s="1" t="str">
        <f aca="false">IF(F259&lt;&gt;"",IF(B259="","",IF(AND($B259='Determinazione classe'!$D$57,$C259='Determinazione classe'!$D$58,$D259='Determinazione classe'!$D$59,$E259='Determinazione classe'!$D$60),IF(COUNTIF(AJ$3:AJ258,$F259)=0,$F259,""),"")),"")</f>
        <v/>
      </c>
      <c r="AK259" s="1" t="str">
        <f aca="false">IF(G259&lt;&gt;"",IF(B259="","",IF(AND($B259='Determinazione classe'!$D$57,$C259='Determinazione classe'!$D$58,$D259='Determinazione classe'!$D$59,$E259='Determinazione classe'!$D$60,$F259='Determinazione classe'!$D$61),IF(COUNTIF(AK$3:AK258,$G259)=0,$G259,""),"")),"")</f>
        <v/>
      </c>
      <c r="AL259" s="1" t="str">
        <f aca="false">IF(H259&lt;&gt;"",IF(B259="","",IF(AND($B259='Determinazione classe'!$D$57,$C259='Determinazione classe'!$D$58,$D259='Determinazione classe'!$D$59,$E259='Determinazione classe'!$D$60,$F259='Determinazione classe'!$D$61,$G259='Determinazione classe'!$D$62),IF(COUNTIF(AL$3:AL258,$H259)=0,$H259,""),"")),"")</f>
        <v/>
      </c>
      <c r="AR259" s="1" t="n">
        <f aca="false">+AR258+1</f>
        <v>257</v>
      </c>
      <c r="AS259" s="978" t="str">
        <f aca="false">IFERROR(VLOOKUP(AR259,BC:BK,9,FALSE()),"")</f>
        <v/>
      </c>
      <c r="AT259" s="978" t="str">
        <f aca="false">IFERROR(VLOOKUP($O259,BD:BL,9,FALSE()),"")</f>
        <v/>
      </c>
      <c r="AU259" s="978" t="str">
        <f aca="false">IFERROR(VLOOKUP($O259,BE:BM,9,FALSE()),"")</f>
        <v/>
      </c>
      <c r="AV259" s="978" t="str">
        <f aca="false">IFERROR(VLOOKUP($O259,BF:BN,9,FALSE()),"")</f>
        <v/>
      </c>
      <c r="AW259" s="978" t="str">
        <f aca="false">IFERROR(VLOOKUP($O259,BG:BO,9,FALSE()),"")</f>
        <v/>
      </c>
      <c r="AX259" s="978" t="str">
        <f aca="false">IFERROR(VLOOKUP($O259,BH:BP,9,FALSE()),"")</f>
        <v/>
      </c>
      <c r="AY259" s="978" t="str">
        <f aca="false">IFERROR(VLOOKUP($O259,BI:BQ,9,FALSE()),"")</f>
        <v/>
      </c>
      <c r="BC259" s="1" t="str">
        <f aca="false">IF(BK259&lt;&gt;"",MAX(BC$3:BC258)+1,"")</f>
        <v/>
      </c>
      <c r="BD259" s="1" t="str">
        <f aca="false">IF(BL259&lt;&gt;"",MAX(BD$3:BD258)+1,"")</f>
        <v/>
      </c>
      <c r="BE259" s="1" t="str">
        <f aca="false">IF(BM259&lt;&gt;"",MAX(BE$3:BE258)+1,"")</f>
        <v/>
      </c>
      <c r="BF259" s="1" t="str">
        <f aca="false">IF(BN259&lt;&gt;"",MAX(BF$3:BF258)+1,"")</f>
        <v/>
      </c>
      <c r="BG259" s="1" t="str">
        <f aca="false">IF(BO259&lt;&gt;"",MAX(BG$3:BG258)+1,"")</f>
        <v/>
      </c>
      <c r="BH259" s="1" t="str">
        <f aca="false">IF(BP259&lt;&gt;"",MAX(BH$3:BH258)+1,"")</f>
        <v/>
      </c>
      <c r="BI259" s="1" t="str">
        <f aca="false">IF(BQ259&lt;&gt;"",MAX(BI$3:BI258)+1,"")</f>
        <v/>
      </c>
      <c r="BK259" s="1" t="str">
        <f aca="false">IF(B259&lt;&gt;"",IF(COUNTIF(BK$3:BK258,B259)&gt;0,"",B259),"")</f>
        <v/>
      </c>
      <c r="BL259" s="1" t="str">
        <f aca="false">IF(C259&lt;&gt;"",IF(COUNTIF(BL$3:BL258,C259)&gt;0,"",C259),"")</f>
        <v/>
      </c>
      <c r="BM259" s="1" t="str">
        <f aca="false">IF(D259&lt;&gt;"",IF(COUNTIF(BM$3:BM258,D259)&gt;0,"",D259),"")</f>
        <v/>
      </c>
      <c r="BN259" s="1" t="str">
        <f aca="false">IF(E259&lt;&gt;"",IF(COUNTIF(BN$3:BN258,E259)&gt;0,"",E259),"")</f>
        <v/>
      </c>
      <c r="BO259" s="1" t="str">
        <f aca="false">IF(F259&lt;&gt;"",IF(COUNTIF(BO$3:BO258,F259)&gt;0,"",F259),"")</f>
        <v/>
      </c>
      <c r="BP259" s="1" t="str">
        <f aca="false">IF(G259&lt;&gt;"",IF(COUNTIF(BP$3:BP258,G259)&gt;0,"",G259),"")</f>
        <v/>
      </c>
      <c r="BQ259" s="1" t="str">
        <f aca="false">IF(H259&lt;&gt;"",IF(COUNTIF(BQ$3:BQ258,H259)&gt;0,"",H259),"")</f>
        <v/>
      </c>
    </row>
    <row r="260" customFormat="false" ht="12.75" hidden="false" customHeight="false" outlineLevel="0" collapsed="false">
      <c r="A260" s="1017" t="str">
        <f aca="false">CONCATENATE(B260,C260,D260,E260,F260,G260,H260)</f>
        <v/>
      </c>
      <c r="B260" s="1001"/>
      <c r="C260" s="1001"/>
      <c r="D260" s="1001"/>
      <c r="E260" s="1001"/>
      <c r="F260" s="1001"/>
      <c r="G260" s="1001"/>
      <c r="H260" s="1001"/>
      <c r="I260" s="1020"/>
      <c r="J260" s="1021"/>
      <c r="K260" s="1021"/>
      <c r="L260" s="1023"/>
      <c r="M260" s="1024"/>
      <c r="O260" s="1" t="n">
        <f aca="false">+O259+1</f>
        <v>258</v>
      </c>
      <c r="P260" s="978" t="str">
        <f aca="false">IFERROR(VLOOKUP(O259,X:AF,9,FALSE()),"")</f>
        <v/>
      </c>
      <c r="Q260" s="978" t="str">
        <f aca="false">IFERROR(VLOOKUP(O260,Y:AG,9,FALSE()),"")</f>
        <v/>
      </c>
      <c r="R260" s="978" t="str">
        <f aca="false">IFERROR(VLOOKUP(O260,Z:AH,9,FALSE()),"")</f>
        <v/>
      </c>
      <c r="S260" s="978" t="str">
        <f aca="false">IFERROR(VLOOKUP($O260,AA:AI,9,FALSE()),"")</f>
        <v/>
      </c>
      <c r="T260" s="978" t="str">
        <f aca="false">IFERROR(VLOOKUP($O260,AB:AJ,9,FALSE()),"")</f>
        <v/>
      </c>
      <c r="U260" s="978" t="str">
        <f aca="false">IFERROR(VLOOKUP($O260,AC:AK,9,FALSE()),"")</f>
        <v/>
      </c>
      <c r="V260" s="978" t="str">
        <f aca="false">IFERROR(VLOOKUP($O260,AD:AL,9,FALSE()),"")</f>
        <v/>
      </c>
      <c r="X260" s="1" t="str">
        <f aca="false">IF(AF260&lt;&gt;"",MAX(X$3:X259)+1,"")</f>
        <v/>
      </c>
      <c r="Y260" s="1" t="str">
        <f aca="false">IF(AG260&lt;&gt;"",MAX(Y$3:Y259)+1,"")</f>
        <v/>
      </c>
      <c r="Z260" s="1" t="str">
        <f aca="false">IF(AH260&lt;&gt;"",MAX(Z$3:Z259)+1,"")</f>
        <v/>
      </c>
      <c r="AA260" s="1" t="str">
        <f aca="false">IF(AI260&lt;&gt;"",MAX(AA$3:AA259)+1,"")</f>
        <v/>
      </c>
      <c r="AB260" s="1" t="str">
        <f aca="false">IF(AJ260&lt;&gt;"",MAX(AB$3:AB259)+1,"")</f>
        <v/>
      </c>
      <c r="AC260" s="1" t="str">
        <f aca="false">IF(AK260&lt;&gt;"",MAX(AC$3:AC259)+1,"")</f>
        <v/>
      </c>
      <c r="AD260" s="1" t="str">
        <f aca="false">IF(AL260&lt;&gt;"",MAX(AD$3:AD259)+1,"")</f>
        <v/>
      </c>
      <c r="AF260" s="1" t="str">
        <f aca="false">IF(B260="","",IF(COUNTIF(AF$3:$AI259,B260)=0,B260,""))</f>
        <v/>
      </c>
      <c r="AG260" s="1" t="str">
        <f aca="false">IF(C260&lt;&gt;"",IF(B260="","",IF($B260='Determinazione classe'!$D$57,IF(COUNTIF(AG$3:$AG259,$C260)=0,$C260,""),"")),"")</f>
        <v/>
      </c>
      <c r="AH260" s="1" t="str">
        <f aca="false">IF(D260&lt;&gt;"",IF(B260="","",IF(AND($B260='Determinazione classe'!$D$57,$C260='Determinazione classe'!$D$58),IF(COUNTIF(AH$3:AH259,$D260)=0,$D260,""),"")),"")</f>
        <v/>
      </c>
      <c r="AI260" s="1" t="str">
        <f aca="false">IF(E260&lt;&gt;"",IF(B260="","",IF(AND($B260='Determinazione classe'!$D$57,$C260='Determinazione classe'!$D$58,$D260='Determinazione classe'!$D$59),IF(COUNTIF(AI$3:AI259,$E260)=0,$E260,""),"")),"")</f>
        <v/>
      </c>
      <c r="AJ260" s="1" t="str">
        <f aca="false">IF(F260&lt;&gt;"",IF(B260="","",IF(AND($B260='Determinazione classe'!$D$57,$C260='Determinazione classe'!$D$58,$D260='Determinazione classe'!$D$59,$E260='Determinazione classe'!$D$60),IF(COUNTIF(AJ$3:AJ259,$F260)=0,$F260,""),"")),"")</f>
        <v/>
      </c>
      <c r="AK260" s="1" t="str">
        <f aca="false">IF(G260&lt;&gt;"",IF(B260="","",IF(AND($B260='Determinazione classe'!$D$57,$C260='Determinazione classe'!$D$58,$D260='Determinazione classe'!$D$59,$E260='Determinazione classe'!$D$60,$F260='Determinazione classe'!$D$61),IF(COUNTIF(AK$3:AK259,$G260)=0,$G260,""),"")),"")</f>
        <v/>
      </c>
      <c r="AL260" s="1" t="str">
        <f aca="false">IF(H260&lt;&gt;"",IF(B260="","",IF(AND($B260='Determinazione classe'!$D$57,$C260='Determinazione classe'!$D$58,$D260='Determinazione classe'!$D$59,$E260='Determinazione classe'!$D$60,$F260='Determinazione classe'!$D$61,$G260='Determinazione classe'!$D$62),IF(COUNTIF(AL$3:AL259,$H260)=0,$H260,""),"")),"")</f>
        <v/>
      </c>
      <c r="AR260" s="1" t="n">
        <f aca="false">+AR259+1</f>
        <v>258</v>
      </c>
      <c r="AS260" s="978" t="str">
        <f aca="false">IFERROR(VLOOKUP(AR260,BC:BK,9,FALSE()),"")</f>
        <v/>
      </c>
      <c r="AT260" s="978" t="str">
        <f aca="false">IFERROR(VLOOKUP($O260,BD:BL,9,FALSE()),"")</f>
        <v/>
      </c>
      <c r="AU260" s="978" t="str">
        <f aca="false">IFERROR(VLOOKUP($O260,BE:BM,9,FALSE()),"")</f>
        <v/>
      </c>
      <c r="AV260" s="978" t="str">
        <f aca="false">IFERROR(VLOOKUP($O260,BF:BN,9,FALSE()),"")</f>
        <v/>
      </c>
      <c r="AW260" s="978" t="str">
        <f aca="false">IFERROR(VLOOKUP($O260,BG:BO,9,FALSE()),"")</f>
        <v/>
      </c>
      <c r="AX260" s="978" t="str">
        <f aca="false">IFERROR(VLOOKUP($O260,BH:BP,9,FALSE()),"")</f>
        <v/>
      </c>
      <c r="AY260" s="978" t="str">
        <f aca="false">IFERROR(VLOOKUP($O260,BI:BQ,9,FALSE()),"")</f>
        <v/>
      </c>
      <c r="BC260" s="1" t="str">
        <f aca="false">IF(BK260&lt;&gt;"",MAX(BC$3:BC259)+1,"")</f>
        <v/>
      </c>
      <c r="BD260" s="1" t="str">
        <f aca="false">IF(BL260&lt;&gt;"",MAX(BD$3:BD259)+1,"")</f>
        <v/>
      </c>
      <c r="BE260" s="1" t="str">
        <f aca="false">IF(BM260&lt;&gt;"",MAX(BE$3:BE259)+1,"")</f>
        <v/>
      </c>
      <c r="BF260" s="1" t="str">
        <f aca="false">IF(BN260&lt;&gt;"",MAX(BF$3:BF259)+1,"")</f>
        <v/>
      </c>
      <c r="BG260" s="1" t="str">
        <f aca="false">IF(BO260&lt;&gt;"",MAX(BG$3:BG259)+1,"")</f>
        <v/>
      </c>
      <c r="BH260" s="1" t="str">
        <f aca="false">IF(BP260&lt;&gt;"",MAX(BH$3:BH259)+1,"")</f>
        <v/>
      </c>
      <c r="BI260" s="1" t="str">
        <f aca="false">IF(BQ260&lt;&gt;"",MAX(BI$3:BI259)+1,"")</f>
        <v/>
      </c>
      <c r="BK260" s="1" t="str">
        <f aca="false">IF(B260&lt;&gt;"",IF(COUNTIF(BK$3:BK259,B260)&gt;0,"",B260),"")</f>
        <v/>
      </c>
      <c r="BL260" s="1" t="str">
        <f aca="false">IF(C260&lt;&gt;"",IF(COUNTIF(BL$3:BL259,C260)&gt;0,"",C260),"")</f>
        <v/>
      </c>
      <c r="BM260" s="1" t="str">
        <f aca="false">IF(D260&lt;&gt;"",IF(COUNTIF(BM$3:BM259,D260)&gt;0,"",D260),"")</f>
        <v/>
      </c>
      <c r="BN260" s="1" t="str">
        <f aca="false">IF(E260&lt;&gt;"",IF(COUNTIF(BN$3:BN259,E260)&gt;0,"",E260),"")</f>
        <v/>
      </c>
      <c r="BO260" s="1" t="str">
        <f aca="false">IF(F260&lt;&gt;"",IF(COUNTIF(BO$3:BO259,F260)&gt;0,"",F260),"")</f>
        <v/>
      </c>
      <c r="BP260" s="1" t="str">
        <f aca="false">IF(G260&lt;&gt;"",IF(COUNTIF(BP$3:BP259,G260)&gt;0,"",G260),"")</f>
        <v/>
      </c>
      <c r="BQ260" s="1" t="str">
        <f aca="false">IF(H260&lt;&gt;"",IF(COUNTIF(BQ$3:BQ259,H260)&gt;0,"",H260),"")</f>
        <v/>
      </c>
    </row>
    <row r="261" customFormat="false" ht="12.75" hidden="false" customHeight="false" outlineLevel="0" collapsed="false">
      <c r="A261" s="1017" t="str">
        <f aca="false">CONCATENATE(B261,C261,D261,E261,F261,G261,H261)</f>
        <v/>
      </c>
      <c r="B261" s="1001"/>
      <c r="C261" s="1001"/>
      <c r="D261" s="1001"/>
      <c r="E261" s="1001"/>
      <c r="F261" s="1001"/>
      <c r="G261" s="1001"/>
      <c r="H261" s="1001"/>
      <c r="I261" s="1020"/>
      <c r="J261" s="1021"/>
      <c r="K261" s="1021"/>
      <c r="L261" s="1023"/>
      <c r="M261" s="1024"/>
      <c r="O261" s="1" t="n">
        <f aca="false">+O260+1</f>
        <v>259</v>
      </c>
      <c r="P261" s="978" t="str">
        <f aca="false">IFERROR(VLOOKUP(O260,X:AF,9,FALSE()),"")</f>
        <v/>
      </c>
      <c r="Q261" s="978" t="str">
        <f aca="false">IFERROR(VLOOKUP(O261,Y:AG,9,FALSE()),"")</f>
        <v/>
      </c>
      <c r="R261" s="978" t="str">
        <f aca="false">IFERROR(VLOOKUP(O261,Z:AH,9,FALSE()),"")</f>
        <v/>
      </c>
      <c r="S261" s="978" t="str">
        <f aca="false">IFERROR(VLOOKUP($O261,AA:AI,9,FALSE()),"")</f>
        <v/>
      </c>
      <c r="T261" s="978" t="str">
        <f aca="false">IFERROR(VLOOKUP($O261,AB:AJ,9,FALSE()),"")</f>
        <v/>
      </c>
      <c r="U261" s="978" t="str">
        <f aca="false">IFERROR(VLOOKUP($O261,AC:AK,9,FALSE()),"")</f>
        <v/>
      </c>
      <c r="V261" s="978" t="str">
        <f aca="false">IFERROR(VLOOKUP($O261,AD:AL,9,FALSE()),"")</f>
        <v/>
      </c>
      <c r="X261" s="1" t="str">
        <f aca="false">IF(AF261&lt;&gt;"",MAX(X$3:X260)+1,"")</f>
        <v/>
      </c>
      <c r="Y261" s="1" t="str">
        <f aca="false">IF(AG261&lt;&gt;"",MAX(Y$3:Y260)+1,"")</f>
        <v/>
      </c>
      <c r="Z261" s="1" t="str">
        <f aca="false">IF(AH261&lt;&gt;"",MAX(Z$3:Z260)+1,"")</f>
        <v/>
      </c>
      <c r="AA261" s="1" t="str">
        <f aca="false">IF(AI261&lt;&gt;"",MAX(AA$3:AA260)+1,"")</f>
        <v/>
      </c>
      <c r="AB261" s="1" t="str">
        <f aca="false">IF(AJ261&lt;&gt;"",MAX(AB$3:AB260)+1,"")</f>
        <v/>
      </c>
      <c r="AC261" s="1" t="str">
        <f aca="false">IF(AK261&lt;&gt;"",MAX(AC$3:AC260)+1,"")</f>
        <v/>
      </c>
      <c r="AD261" s="1" t="str">
        <f aca="false">IF(AL261&lt;&gt;"",MAX(AD$3:AD260)+1,"")</f>
        <v/>
      </c>
      <c r="AF261" s="1" t="str">
        <f aca="false">IF(B261="","",IF(COUNTIF(AF$3:$AI260,B261)=0,B261,""))</f>
        <v/>
      </c>
      <c r="AG261" s="1" t="str">
        <f aca="false">IF(C261&lt;&gt;"",IF(B261="","",IF($B261='Determinazione classe'!$D$57,IF(COUNTIF(AG$3:$AG260,$C261)=0,$C261,""),"")),"")</f>
        <v/>
      </c>
      <c r="AH261" s="1" t="str">
        <f aca="false">IF(D261&lt;&gt;"",IF(B261="","",IF(AND($B261='Determinazione classe'!$D$57,$C261='Determinazione classe'!$D$58),IF(COUNTIF(AH$3:AH260,$D261)=0,$D261,""),"")),"")</f>
        <v/>
      </c>
      <c r="AI261" s="1" t="str">
        <f aca="false">IF(E261&lt;&gt;"",IF(B261="","",IF(AND($B261='Determinazione classe'!$D$57,$C261='Determinazione classe'!$D$58,$D261='Determinazione classe'!$D$59),IF(COUNTIF(AI$3:AI260,$E261)=0,$E261,""),"")),"")</f>
        <v/>
      </c>
      <c r="AJ261" s="1" t="str">
        <f aca="false">IF(F261&lt;&gt;"",IF(B261="","",IF(AND($B261='Determinazione classe'!$D$57,$C261='Determinazione classe'!$D$58,$D261='Determinazione classe'!$D$59,$E261='Determinazione classe'!$D$60),IF(COUNTIF(AJ$3:AJ260,$F261)=0,$F261,""),"")),"")</f>
        <v/>
      </c>
      <c r="AK261" s="1" t="str">
        <f aca="false">IF(G261&lt;&gt;"",IF(B261="","",IF(AND($B261='Determinazione classe'!$D$57,$C261='Determinazione classe'!$D$58,$D261='Determinazione classe'!$D$59,$E261='Determinazione classe'!$D$60,$F261='Determinazione classe'!$D$61),IF(COUNTIF(AK$3:AK260,$G261)=0,$G261,""),"")),"")</f>
        <v/>
      </c>
      <c r="AL261" s="1" t="str">
        <f aca="false">IF(H261&lt;&gt;"",IF(B261="","",IF(AND($B261='Determinazione classe'!$D$57,$C261='Determinazione classe'!$D$58,$D261='Determinazione classe'!$D$59,$E261='Determinazione classe'!$D$60,$F261='Determinazione classe'!$D$61,$G261='Determinazione classe'!$D$62),IF(COUNTIF(AL$3:AL260,$H261)=0,$H261,""),"")),"")</f>
        <v/>
      </c>
      <c r="AR261" s="1" t="n">
        <f aca="false">+AR260+1</f>
        <v>259</v>
      </c>
      <c r="AS261" s="978" t="str">
        <f aca="false">IFERROR(VLOOKUP(AR261,BC:BK,9,FALSE()),"")</f>
        <v/>
      </c>
      <c r="AT261" s="978" t="str">
        <f aca="false">IFERROR(VLOOKUP($O261,BD:BL,9,FALSE()),"")</f>
        <v/>
      </c>
      <c r="AU261" s="978" t="str">
        <f aca="false">IFERROR(VLOOKUP($O261,BE:BM,9,FALSE()),"")</f>
        <v/>
      </c>
      <c r="AV261" s="978" t="str">
        <f aca="false">IFERROR(VLOOKUP($O261,BF:BN,9,FALSE()),"")</f>
        <v/>
      </c>
      <c r="AW261" s="978" t="str">
        <f aca="false">IFERROR(VLOOKUP($O261,BG:BO,9,FALSE()),"")</f>
        <v/>
      </c>
      <c r="AX261" s="978" t="str">
        <f aca="false">IFERROR(VLOOKUP($O261,BH:BP,9,FALSE()),"")</f>
        <v/>
      </c>
      <c r="AY261" s="978" t="str">
        <f aca="false">IFERROR(VLOOKUP($O261,BI:BQ,9,FALSE()),"")</f>
        <v/>
      </c>
      <c r="BC261" s="1" t="str">
        <f aca="false">IF(BK261&lt;&gt;"",MAX(BC$3:BC260)+1,"")</f>
        <v/>
      </c>
      <c r="BD261" s="1" t="str">
        <f aca="false">IF(BL261&lt;&gt;"",MAX(BD$3:BD260)+1,"")</f>
        <v/>
      </c>
      <c r="BE261" s="1" t="str">
        <f aca="false">IF(BM261&lt;&gt;"",MAX(BE$3:BE260)+1,"")</f>
        <v/>
      </c>
      <c r="BF261" s="1" t="str">
        <f aca="false">IF(BN261&lt;&gt;"",MAX(BF$3:BF260)+1,"")</f>
        <v/>
      </c>
      <c r="BG261" s="1" t="str">
        <f aca="false">IF(BO261&lt;&gt;"",MAX(BG$3:BG260)+1,"")</f>
        <v/>
      </c>
      <c r="BH261" s="1" t="str">
        <f aca="false">IF(BP261&lt;&gt;"",MAX(BH$3:BH260)+1,"")</f>
        <v/>
      </c>
      <c r="BI261" s="1" t="str">
        <f aca="false">IF(BQ261&lt;&gt;"",MAX(BI$3:BI260)+1,"")</f>
        <v/>
      </c>
      <c r="BK261" s="1" t="str">
        <f aca="false">IF(B261&lt;&gt;"",IF(COUNTIF(BK$3:BK260,B261)&gt;0,"",B261),"")</f>
        <v/>
      </c>
      <c r="BL261" s="1" t="str">
        <f aca="false">IF(C261&lt;&gt;"",IF(COUNTIF(BL$3:BL260,C261)&gt;0,"",C261),"")</f>
        <v/>
      </c>
      <c r="BM261" s="1" t="str">
        <f aca="false">IF(D261&lt;&gt;"",IF(COUNTIF(BM$3:BM260,D261)&gt;0,"",D261),"")</f>
        <v/>
      </c>
      <c r="BN261" s="1" t="str">
        <f aca="false">IF(E261&lt;&gt;"",IF(COUNTIF(BN$3:BN260,E261)&gt;0,"",E261),"")</f>
        <v/>
      </c>
      <c r="BO261" s="1" t="str">
        <f aca="false">IF(F261&lt;&gt;"",IF(COUNTIF(BO$3:BO260,F261)&gt;0,"",F261),"")</f>
        <v/>
      </c>
      <c r="BP261" s="1" t="str">
        <f aca="false">IF(G261&lt;&gt;"",IF(COUNTIF(BP$3:BP260,G261)&gt;0,"",G261),"")</f>
        <v/>
      </c>
      <c r="BQ261" s="1" t="str">
        <f aca="false">IF(H261&lt;&gt;"",IF(COUNTIF(BQ$3:BQ260,H261)&gt;0,"",H261),"")</f>
        <v/>
      </c>
    </row>
    <row r="262" customFormat="false" ht="12.75" hidden="false" customHeight="false" outlineLevel="0" collapsed="false">
      <c r="A262" s="1017" t="str">
        <f aca="false">CONCATENATE(B262,C262,D262,E262,F262,G262,H262)</f>
        <v/>
      </c>
      <c r="B262" s="1001"/>
      <c r="C262" s="1001"/>
      <c r="D262" s="1001"/>
      <c r="E262" s="1001"/>
      <c r="F262" s="1001"/>
      <c r="G262" s="1001"/>
      <c r="H262" s="1001"/>
      <c r="I262" s="1020"/>
      <c r="J262" s="1021"/>
      <c r="K262" s="1021"/>
      <c r="L262" s="1023"/>
      <c r="M262" s="1024"/>
      <c r="O262" s="1" t="n">
        <f aca="false">+O261+1</f>
        <v>260</v>
      </c>
      <c r="P262" s="978" t="str">
        <f aca="false">IFERROR(VLOOKUP(O261,X:AF,9,FALSE()),"")</f>
        <v/>
      </c>
      <c r="Q262" s="978" t="str">
        <f aca="false">IFERROR(VLOOKUP(O262,Y:AG,9,FALSE()),"")</f>
        <v/>
      </c>
      <c r="R262" s="978" t="str">
        <f aca="false">IFERROR(VLOOKUP(O262,Z:AH,9,FALSE()),"")</f>
        <v/>
      </c>
      <c r="S262" s="978" t="str">
        <f aca="false">IFERROR(VLOOKUP($O262,AA:AI,9,FALSE()),"")</f>
        <v/>
      </c>
      <c r="T262" s="978" t="str">
        <f aca="false">IFERROR(VLOOKUP($O262,AB:AJ,9,FALSE()),"")</f>
        <v/>
      </c>
      <c r="U262" s="978" t="str">
        <f aca="false">IFERROR(VLOOKUP($O262,AC:AK,9,FALSE()),"")</f>
        <v/>
      </c>
      <c r="V262" s="978" t="str">
        <f aca="false">IFERROR(VLOOKUP($O262,AD:AL,9,FALSE()),"")</f>
        <v/>
      </c>
      <c r="X262" s="1" t="str">
        <f aca="false">IF(AF262&lt;&gt;"",MAX(X$3:X261)+1,"")</f>
        <v/>
      </c>
      <c r="Y262" s="1" t="str">
        <f aca="false">IF(AG262&lt;&gt;"",MAX(Y$3:Y261)+1,"")</f>
        <v/>
      </c>
      <c r="Z262" s="1" t="str">
        <f aca="false">IF(AH262&lt;&gt;"",MAX(Z$3:Z261)+1,"")</f>
        <v/>
      </c>
      <c r="AA262" s="1" t="str">
        <f aca="false">IF(AI262&lt;&gt;"",MAX(AA$3:AA261)+1,"")</f>
        <v/>
      </c>
      <c r="AB262" s="1" t="str">
        <f aca="false">IF(AJ262&lt;&gt;"",MAX(AB$3:AB261)+1,"")</f>
        <v/>
      </c>
      <c r="AC262" s="1" t="str">
        <f aca="false">IF(AK262&lt;&gt;"",MAX(AC$3:AC261)+1,"")</f>
        <v/>
      </c>
      <c r="AD262" s="1" t="str">
        <f aca="false">IF(AL262&lt;&gt;"",MAX(AD$3:AD261)+1,"")</f>
        <v/>
      </c>
      <c r="AF262" s="1" t="str">
        <f aca="false">IF(B262="","",IF(COUNTIF(AF$3:$AI261,B262)=0,B262,""))</f>
        <v/>
      </c>
      <c r="AG262" s="1" t="str">
        <f aca="false">IF(C262&lt;&gt;"",IF(B262="","",IF($B262='Determinazione classe'!$D$57,IF(COUNTIF(AG$3:$AG261,$C262)=0,$C262,""),"")),"")</f>
        <v/>
      </c>
      <c r="AH262" s="1" t="str">
        <f aca="false">IF(D262&lt;&gt;"",IF(B262="","",IF(AND($B262='Determinazione classe'!$D$57,$C262='Determinazione classe'!$D$58),IF(COUNTIF(AH$3:AH261,$D262)=0,$D262,""),"")),"")</f>
        <v/>
      </c>
      <c r="AI262" s="1" t="str">
        <f aca="false">IF(E262&lt;&gt;"",IF(B262="","",IF(AND($B262='Determinazione classe'!$D$57,$C262='Determinazione classe'!$D$58,$D262='Determinazione classe'!$D$59),IF(COUNTIF(AI$3:AI261,$E262)=0,$E262,""),"")),"")</f>
        <v/>
      </c>
      <c r="AJ262" s="1" t="str">
        <f aca="false">IF(F262&lt;&gt;"",IF(B262="","",IF(AND($B262='Determinazione classe'!$D$57,$C262='Determinazione classe'!$D$58,$D262='Determinazione classe'!$D$59,$E262='Determinazione classe'!$D$60),IF(COUNTIF(AJ$3:AJ261,$F262)=0,$F262,""),"")),"")</f>
        <v/>
      </c>
      <c r="AK262" s="1" t="str">
        <f aca="false">IF(G262&lt;&gt;"",IF(B262="","",IF(AND($B262='Determinazione classe'!$D$57,$C262='Determinazione classe'!$D$58,$D262='Determinazione classe'!$D$59,$E262='Determinazione classe'!$D$60,$F262='Determinazione classe'!$D$61),IF(COUNTIF(AK$3:AK261,$G262)=0,$G262,""),"")),"")</f>
        <v/>
      </c>
      <c r="AL262" s="1" t="str">
        <f aca="false">IF(H262&lt;&gt;"",IF(B262="","",IF(AND($B262='Determinazione classe'!$D$57,$C262='Determinazione classe'!$D$58,$D262='Determinazione classe'!$D$59,$E262='Determinazione classe'!$D$60,$F262='Determinazione classe'!$D$61,$G262='Determinazione classe'!$D$62),IF(COUNTIF(AL$3:AL261,$H262)=0,$H262,""),"")),"")</f>
        <v/>
      </c>
      <c r="AR262" s="1" t="n">
        <f aca="false">+AR261+1</f>
        <v>260</v>
      </c>
      <c r="AS262" s="978" t="str">
        <f aca="false">IFERROR(VLOOKUP(AR262,BC:BK,9,FALSE()),"")</f>
        <v/>
      </c>
      <c r="AT262" s="978" t="str">
        <f aca="false">IFERROR(VLOOKUP($O262,BD:BL,9,FALSE()),"")</f>
        <v/>
      </c>
      <c r="AU262" s="978" t="str">
        <f aca="false">IFERROR(VLOOKUP($O262,BE:BM,9,FALSE()),"")</f>
        <v/>
      </c>
      <c r="AV262" s="978" t="str">
        <f aca="false">IFERROR(VLOOKUP($O262,BF:BN,9,FALSE()),"")</f>
        <v/>
      </c>
      <c r="AW262" s="978" t="str">
        <f aca="false">IFERROR(VLOOKUP($O262,BG:BO,9,FALSE()),"")</f>
        <v/>
      </c>
      <c r="AX262" s="978" t="str">
        <f aca="false">IFERROR(VLOOKUP($O262,BH:BP,9,FALSE()),"")</f>
        <v/>
      </c>
      <c r="AY262" s="978" t="str">
        <f aca="false">IFERROR(VLOOKUP($O262,BI:BQ,9,FALSE()),"")</f>
        <v/>
      </c>
      <c r="BC262" s="1" t="str">
        <f aca="false">IF(BK262&lt;&gt;"",MAX(BC$3:BC261)+1,"")</f>
        <v/>
      </c>
      <c r="BD262" s="1" t="str">
        <f aca="false">IF(BL262&lt;&gt;"",MAX(BD$3:BD261)+1,"")</f>
        <v/>
      </c>
      <c r="BE262" s="1" t="str">
        <f aca="false">IF(BM262&lt;&gt;"",MAX(BE$3:BE261)+1,"")</f>
        <v/>
      </c>
      <c r="BF262" s="1" t="str">
        <f aca="false">IF(BN262&lt;&gt;"",MAX(BF$3:BF261)+1,"")</f>
        <v/>
      </c>
      <c r="BG262" s="1" t="str">
        <f aca="false">IF(BO262&lt;&gt;"",MAX(BG$3:BG261)+1,"")</f>
        <v/>
      </c>
      <c r="BH262" s="1" t="str">
        <f aca="false">IF(BP262&lt;&gt;"",MAX(BH$3:BH261)+1,"")</f>
        <v/>
      </c>
      <c r="BI262" s="1" t="str">
        <f aca="false">IF(BQ262&lt;&gt;"",MAX(BI$3:BI261)+1,"")</f>
        <v/>
      </c>
      <c r="BK262" s="1" t="str">
        <f aca="false">IF(B262&lt;&gt;"",IF(COUNTIF(BK$3:BK261,B262)&gt;0,"",B262),"")</f>
        <v/>
      </c>
      <c r="BL262" s="1" t="str">
        <f aca="false">IF(C262&lt;&gt;"",IF(COUNTIF(BL$3:BL261,C262)&gt;0,"",C262),"")</f>
        <v/>
      </c>
      <c r="BM262" s="1" t="str">
        <f aca="false">IF(D262&lt;&gt;"",IF(COUNTIF(BM$3:BM261,D262)&gt;0,"",D262),"")</f>
        <v/>
      </c>
      <c r="BN262" s="1" t="str">
        <f aca="false">IF(E262&lt;&gt;"",IF(COUNTIF(BN$3:BN261,E262)&gt;0,"",E262),"")</f>
        <v/>
      </c>
      <c r="BO262" s="1" t="str">
        <f aca="false">IF(F262&lt;&gt;"",IF(COUNTIF(BO$3:BO261,F262)&gt;0,"",F262),"")</f>
        <v/>
      </c>
      <c r="BP262" s="1" t="str">
        <f aca="false">IF(G262&lt;&gt;"",IF(COUNTIF(BP$3:BP261,G262)&gt;0,"",G262),"")</f>
        <v/>
      </c>
      <c r="BQ262" s="1" t="str">
        <f aca="false">IF(H262&lt;&gt;"",IF(COUNTIF(BQ$3:BQ261,H262)&gt;0,"",H262),"")</f>
        <v/>
      </c>
    </row>
    <row r="263" customFormat="false" ht="12.75" hidden="false" customHeight="false" outlineLevel="0" collapsed="false">
      <c r="A263" s="1017" t="str">
        <f aca="false">CONCATENATE(B263,C263,D263,E263,F263,G263,H263)</f>
        <v/>
      </c>
      <c r="B263" s="1001"/>
      <c r="C263" s="1001"/>
      <c r="D263" s="1001"/>
      <c r="E263" s="1001"/>
      <c r="F263" s="1001"/>
      <c r="G263" s="1001"/>
      <c r="H263" s="1001"/>
      <c r="I263" s="1020"/>
      <c r="J263" s="1021"/>
      <c r="K263" s="1021"/>
      <c r="L263" s="1023"/>
      <c r="M263" s="1024"/>
      <c r="O263" s="1" t="n">
        <f aca="false">+O262+1</f>
        <v>261</v>
      </c>
      <c r="P263" s="978" t="str">
        <f aca="false">IFERROR(VLOOKUP(O262,X:AF,9,FALSE()),"")</f>
        <v/>
      </c>
      <c r="Q263" s="978" t="str">
        <f aca="false">IFERROR(VLOOKUP(O263,Y:AG,9,FALSE()),"")</f>
        <v/>
      </c>
      <c r="R263" s="978" t="str">
        <f aca="false">IFERROR(VLOOKUP(O263,Z:AH,9,FALSE()),"")</f>
        <v/>
      </c>
      <c r="S263" s="978" t="str">
        <f aca="false">IFERROR(VLOOKUP($O263,AA:AI,9,FALSE()),"")</f>
        <v/>
      </c>
      <c r="T263" s="978" t="str">
        <f aca="false">IFERROR(VLOOKUP($O263,AB:AJ,9,FALSE()),"")</f>
        <v/>
      </c>
      <c r="U263" s="978" t="str">
        <f aca="false">IFERROR(VLOOKUP($O263,AC:AK,9,FALSE()),"")</f>
        <v/>
      </c>
      <c r="V263" s="978" t="str">
        <f aca="false">IFERROR(VLOOKUP($O263,AD:AL,9,FALSE()),"")</f>
        <v/>
      </c>
      <c r="X263" s="1" t="str">
        <f aca="false">IF(AF263&lt;&gt;"",MAX(X$3:X262)+1,"")</f>
        <v/>
      </c>
      <c r="Y263" s="1" t="str">
        <f aca="false">IF(AG263&lt;&gt;"",MAX(Y$3:Y262)+1,"")</f>
        <v/>
      </c>
      <c r="Z263" s="1" t="str">
        <f aca="false">IF(AH263&lt;&gt;"",MAX(Z$3:Z262)+1,"")</f>
        <v/>
      </c>
      <c r="AA263" s="1" t="str">
        <f aca="false">IF(AI263&lt;&gt;"",MAX(AA$3:AA262)+1,"")</f>
        <v/>
      </c>
      <c r="AB263" s="1" t="str">
        <f aca="false">IF(AJ263&lt;&gt;"",MAX(AB$3:AB262)+1,"")</f>
        <v/>
      </c>
      <c r="AC263" s="1" t="str">
        <f aca="false">IF(AK263&lt;&gt;"",MAX(AC$3:AC262)+1,"")</f>
        <v/>
      </c>
      <c r="AD263" s="1" t="str">
        <f aca="false">IF(AL263&lt;&gt;"",MAX(AD$3:AD262)+1,"")</f>
        <v/>
      </c>
      <c r="AF263" s="1" t="str">
        <f aca="false">IF(B263="","",IF(COUNTIF(AF$3:$AI262,B263)=0,B263,""))</f>
        <v/>
      </c>
      <c r="AG263" s="1" t="str">
        <f aca="false">IF(C263&lt;&gt;"",IF(B263="","",IF($B263='Determinazione classe'!$D$57,IF(COUNTIF(AG$3:$AG262,$C263)=0,$C263,""),"")),"")</f>
        <v/>
      </c>
      <c r="AH263" s="1" t="str">
        <f aca="false">IF(D263&lt;&gt;"",IF(B263="","",IF(AND($B263='Determinazione classe'!$D$57,$C263='Determinazione classe'!$D$58),IF(COUNTIF(AH$3:AH262,$D263)=0,$D263,""),"")),"")</f>
        <v/>
      </c>
      <c r="AI263" s="1" t="str">
        <f aca="false">IF(E263&lt;&gt;"",IF(B263="","",IF(AND($B263='Determinazione classe'!$D$57,$C263='Determinazione classe'!$D$58,$D263='Determinazione classe'!$D$59),IF(COUNTIF(AI$3:AI262,$E263)=0,$E263,""),"")),"")</f>
        <v/>
      </c>
      <c r="AJ263" s="1" t="str">
        <f aca="false">IF(F263&lt;&gt;"",IF(B263="","",IF(AND($B263='Determinazione classe'!$D$57,$C263='Determinazione classe'!$D$58,$D263='Determinazione classe'!$D$59,$E263='Determinazione classe'!$D$60),IF(COUNTIF(AJ$3:AJ262,$F263)=0,$F263,""),"")),"")</f>
        <v/>
      </c>
      <c r="AK263" s="1" t="str">
        <f aca="false">IF(G263&lt;&gt;"",IF(B263="","",IF(AND($B263='Determinazione classe'!$D$57,$C263='Determinazione classe'!$D$58,$D263='Determinazione classe'!$D$59,$E263='Determinazione classe'!$D$60,$F263='Determinazione classe'!$D$61),IF(COUNTIF(AK$3:AK262,$G263)=0,$G263,""),"")),"")</f>
        <v/>
      </c>
      <c r="AL263" s="1" t="str">
        <f aca="false">IF(H263&lt;&gt;"",IF(B263="","",IF(AND($B263='Determinazione classe'!$D$57,$C263='Determinazione classe'!$D$58,$D263='Determinazione classe'!$D$59,$E263='Determinazione classe'!$D$60,$F263='Determinazione classe'!$D$61,$G263='Determinazione classe'!$D$62),IF(COUNTIF(AL$3:AL262,$H263)=0,$H263,""),"")),"")</f>
        <v/>
      </c>
      <c r="AR263" s="1" t="n">
        <f aca="false">+AR262+1</f>
        <v>261</v>
      </c>
      <c r="AS263" s="978" t="str">
        <f aca="false">IFERROR(VLOOKUP(AR263,BC:BK,9,FALSE()),"")</f>
        <v/>
      </c>
      <c r="AT263" s="978" t="str">
        <f aca="false">IFERROR(VLOOKUP($O263,BD:BL,9,FALSE()),"")</f>
        <v/>
      </c>
      <c r="AU263" s="978" t="str">
        <f aca="false">IFERROR(VLOOKUP($O263,BE:BM,9,FALSE()),"")</f>
        <v/>
      </c>
      <c r="AV263" s="978" t="str">
        <f aca="false">IFERROR(VLOOKUP($O263,BF:BN,9,FALSE()),"")</f>
        <v/>
      </c>
      <c r="AW263" s="978" t="str">
        <f aca="false">IFERROR(VLOOKUP($O263,BG:BO,9,FALSE()),"")</f>
        <v/>
      </c>
      <c r="AX263" s="978" t="str">
        <f aca="false">IFERROR(VLOOKUP($O263,BH:BP,9,FALSE()),"")</f>
        <v/>
      </c>
      <c r="AY263" s="978" t="str">
        <f aca="false">IFERROR(VLOOKUP($O263,BI:BQ,9,FALSE()),"")</f>
        <v/>
      </c>
      <c r="BC263" s="1" t="str">
        <f aca="false">IF(BK263&lt;&gt;"",MAX(BC$3:BC262)+1,"")</f>
        <v/>
      </c>
      <c r="BD263" s="1" t="str">
        <f aca="false">IF(BL263&lt;&gt;"",MAX(BD$3:BD262)+1,"")</f>
        <v/>
      </c>
      <c r="BE263" s="1" t="str">
        <f aca="false">IF(BM263&lt;&gt;"",MAX(BE$3:BE262)+1,"")</f>
        <v/>
      </c>
      <c r="BF263" s="1" t="str">
        <f aca="false">IF(BN263&lt;&gt;"",MAX(BF$3:BF262)+1,"")</f>
        <v/>
      </c>
      <c r="BG263" s="1" t="str">
        <f aca="false">IF(BO263&lt;&gt;"",MAX(BG$3:BG262)+1,"")</f>
        <v/>
      </c>
      <c r="BH263" s="1" t="str">
        <f aca="false">IF(BP263&lt;&gt;"",MAX(BH$3:BH262)+1,"")</f>
        <v/>
      </c>
      <c r="BI263" s="1" t="str">
        <f aca="false">IF(BQ263&lt;&gt;"",MAX(BI$3:BI262)+1,"")</f>
        <v/>
      </c>
      <c r="BK263" s="1" t="str">
        <f aca="false">IF(B263&lt;&gt;"",IF(COUNTIF(BK$3:BK262,B263)&gt;0,"",B263),"")</f>
        <v/>
      </c>
      <c r="BL263" s="1" t="str">
        <f aca="false">IF(C263&lt;&gt;"",IF(COUNTIF(BL$3:BL262,C263)&gt;0,"",C263),"")</f>
        <v/>
      </c>
      <c r="BM263" s="1" t="str">
        <f aca="false">IF(D263&lt;&gt;"",IF(COUNTIF(BM$3:BM262,D263)&gt;0,"",D263),"")</f>
        <v/>
      </c>
      <c r="BN263" s="1" t="str">
        <f aca="false">IF(E263&lt;&gt;"",IF(COUNTIF(BN$3:BN262,E263)&gt;0,"",E263),"")</f>
        <v/>
      </c>
      <c r="BO263" s="1" t="str">
        <f aca="false">IF(F263&lt;&gt;"",IF(COUNTIF(BO$3:BO262,F263)&gt;0,"",F263),"")</f>
        <v/>
      </c>
      <c r="BP263" s="1" t="str">
        <f aca="false">IF(G263&lt;&gt;"",IF(COUNTIF(BP$3:BP262,G263)&gt;0,"",G263),"")</f>
        <v/>
      </c>
      <c r="BQ263" s="1" t="str">
        <f aca="false">IF(H263&lt;&gt;"",IF(COUNTIF(BQ$3:BQ262,H263)&gt;0,"",H263),"")</f>
        <v/>
      </c>
    </row>
    <row r="264" customFormat="false" ht="12.75" hidden="false" customHeight="false" outlineLevel="0" collapsed="false">
      <c r="A264" s="1017" t="str">
        <f aca="false">CONCATENATE(B264,C264,D264,E264,F264,G264,H264)</f>
        <v/>
      </c>
      <c r="B264" s="1001"/>
      <c r="C264" s="1001"/>
      <c r="D264" s="1001"/>
      <c r="E264" s="1001"/>
      <c r="F264" s="1001"/>
      <c r="G264" s="1001"/>
      <c r="H264" s="1001"/>
      <c r="I264" s="1020"/>
      <c r="J264" s="1021"/>
      <c r="K264" s="1021"/>
      <c r="L264" s="1023"/>
      <c r="M264" s="1024"/>
      <c r="O264" s="1" t="n">
        <f aca="false">+O263+1</f>
        <v>262</v>
      </c>
      <c r="P264" s="978" t="str">
        <f aca="false">IFERROR(VLOOKUP(O263,X:AF,9,FALSE()),"")</f>
        <v/>
      </c>
      <c r="Q264" s="978" t="str">
        <f aca="false">IFERROR(VLOOKUP(O264,Y:AG,9,FALSE()),"")</f>
        <v/>
      </c>
      <c r="R264" s="978" t="str">
        <f aca="false">IFERROR(VLOOKUP(O264,Z:AH,9,FALSE()),"")</f>
        <v/>
      </c>
      <c r="S264" s="978" t="str">
        <f aca="false">IFERROR(VLOOKUP($O264,AA:AI,9,FALSE()),"")</f>
        <v/>
      </c>
      <c r="T264" s="978" t="str">
        <f aca="false">IFERROR(VLOOKUP($O264,AB:AJ,9,FALSE()),"")</f>
        <v/>
      </c>
      <c r="U264" s="978" t="str">
        <f aca="false">IFERROR(VLOOKUP($O264,AC:AK,9,FALSE()),"")</f>
        <v/>
      </c>
      <c r="V264" s="978" t="str">
        <f aca="false">IFERROR(VLOOKUP($O264,AD:AL,9,FALSE()),"")</f>
        <v/>
      </c>
      <c r="X264" s="1" t="str">
        <f aca="false">IF(AF264&lt;&gt;"",MAX(X$3:X263)+1,"")</f>
        <v/>
      </c>
      <c r="Y264" s="1" t="str">
        <f aca="false">IF(AG264&lt;&gt;"",MAX(Y$3:Y263)+1,"")</f>
        <v/>
      </c>
      <c r="Z264" s="1" t="str">
        <f aca="false">IF(AH264&lt;&gt;"",MAX(Z$3:Z263)+1,"")</f>
        <v/>
      </c>
      <c r="AA264" s="1" t="str">
        <f aca="false">IF(AI264&lt;&gt;"",MAX(AA$3:AA263)+1,"")</f>
        <v/>
      </c>
      <c r="AB264" s="1" t="str">
        <f aca="false">IF(AJ264&lt;&gt;"",MAX(AB$3:AB263)+1,"")</f>
        <v/>
      </c>
      <c r="AC264" s="1" t="str">
        <f aca="false">IF(AK264&lt;&gt;"",MAX(AC$3:AC263)+1,"")</f>
        <v/>
      </c>
      <c r="AD264" s="1" t="str">
        <f aca="false">IF(AL264&lt;&gt;"",MAX(AD$3:AD263)+1,"")</f>
        <v/>
      </c>
      <c r="AF264" s="1" t="str">
        <f aca="false">IF(B264="","",IF(COUNTIF(AF$3:$AI263,B264)=0,B264,""))</f>
        <v/>
      </c>
      <c r="AG264" s="1" t="str">
        <f aca="false">IF(C264&lt;&gt;"",IF(B264="","",IF($B264='Determinazione classe'!$D$57,IF(COUNTIF(AG$3:$AG263,$C264)=0,$C264,""),"")),"")</f>
        <v/>
      </c>
      <c r="AH264" s="1" t="str">
        <f aca="false">IF(D264&lt;&gt;"",IF(B264="","",IF(AND($B264='Determinazione classe'!$D$57,$C264='Determinazione classe'!$D$58),IF(COUNTIF(AH$3:AH263,$D264)=0,$D264,""),"")),"")</f>
        <v/>
      </c>
      <c r="AI264" s="1" t="str">
        <f aca="false">IF(E264&lt;&gt;"",IF(B264="","",IF(AND($B264='Determinazione classe'!$D$57,$C264='Determinazione classe'!$D$58,$D264='Determinazione classe'!$D$59),IF(COUNTIF(AI$3:AI263,$E264)=0,$E264,""),"")),"")</f>
        <v/>
      </c>
      <c r="AJ264" s="1" t="str">
        <f aca="false">IF(F264&lt;&gt;"",IF(B264="","",IF(AND($B264='Determinazione classe'!$D$57,$C264='Determinazione classe'!$D$58,$D264='Determinazione classe'!$D$59,$E264='Determinazione classe'!$D$60),IF(COUNTIF(AJ$3:AJ263,$F264)=0,$F264,""),"")),"")</f>
        <v/>
      </c>
      <c r="AK264" s="1" t="str">
        <f aca="false">IF(G264&lt;&gt;"",IF(B264="","",IF(AND($B264='Determinazione classe'!$D$57,$C264='Determinazione classe'!$D$58,$D264='Determinazione classe'!$D$59,$E264='Determinazione classe'!$D$60,$F264='Determinazione classe'!$D$61),IF(COUNTIF(AK$3:AK263,$G264)=0,$G264,""),"")),"")</f>
        <v/>
      </c>
      <c r="AL264" s="1" t="str">
        <f aca="false">IF(H264&lt;&gt;"",IF(B264="","",IF(AND($B264='Determinazione classe'!$D$57,$C264='Determinazione classe'!$D$58,$D264='Determinazione classe'!$D$59,$E264='Determinazione classe'!$D$60,$F264='Determinazione classe'!$D$61,$G264='Determinazione classe'!$D$62),IF(COUNTIF(AL$3:AL263,$H264)=0,$H264,""),"")),"")</f>
        <v/>
      </c>
      <c r="AR264" s="1" t="n">
        <f aca="false">+AR263+1</f>
        <v>262</v>
      </c>
      <c r="AS264" s="978" t="str">
        <f aca="false">IFERROR(VLOOKUP(AR264,BC:BK,9,FALSE()),"")</f>
        <v/>
      </c>
      <c r="AT264" s="978" t="str">
        <f aca="false">IFERROR(VLOOKUP($O264,BD:BL,9,FALSE()),"")</f>
        <v/>
      </c>
      <c r="AU264" s="978" t="str">
        <f aca="false">IFERROR(VLOOKUP($O264,BE:BM,9,FALSE()),"")</f>
        <v/>
      </c>
      <c r="AV264" s="978" t="str">
        <f aca="false">IFERROR(VLOOKUP($O264,BF:BN,9,FALSE()),"")</f>
        <v/>
      </c>
      <c r="AW264" s="978" t="str">
        <f aca="false">IFERROR(VLOOKUP($O264,BG:BO,9,FALSE()),"")</f>
        <v/>
      </c>
      <c r="AX264" s="978" t="str">
        <f aca="false">IFERROR(VLOOKUP($O264,BH:BP,9,FALSE()),"")</f>
        <v/>
      </c>
      <c r="AY264" s="978" t="str">
        <f aca="false">IFERROR(VLOOKUP($O264,BI:BQ,9,FALSE()),"")</f>
        <v/>
      </c>
      <c r="BC264" s="1" t="str">
        <f aca="false">IF(BK264&lt;&gt;"",MAX(BC$3:BC263)+1,"")</f>
        <v/>
      </c>
      <c r="BD264" s="1" t="str">
        <f aca="false">IF(BL264&lt;&gt;"",MAX(BD$3:BD263)+1,"")</f>
        <v/>
      </c>
      <c r="BE264" s="1" t="str">
        <f aca="false">IF(BM264&lt;&gt;"",MAX(BE$3:BE263)+1,"")</f>
        <v/>
      </c>
      <c r="BF264" s="1" t="str">
        <f aca="false">IF(BN264&lt;&gt;"",MAX(BF$3:BF263)+1,"")</f>
        <v/>
      </c>
      <c r="BG264" s="1" t="str">
        <f aca="false">IF(BO264&lt;&gt;"",MAX(BG$3:BG263)+1,"")</f>
        <v/>
      </c>
      <c r="BH264" s="1" t="str">
        <f aca="false">IF(BP264&lt;&gt;"",MAX(BH$3:BH263)+1,"")</f>
        <v/>
      </c>
      <c r="BI264" s="1" t="str">
        <f aca="false">IF(BQ264&lt;&gt;"",MAX(BI$3:BI263)+1,"")</f>
        <v/>
      </c>
      <c r="BK264" s="1" t="str">
        <f aca="false">IF(B264&lt;&gt;"",IF(COUNTIF(BK$3:BK263,B264)&gt;0,"",B264),"")</f>
        <v/>
      </c>
      <c r="BL264" s="1" t="str">
        <f aca="false">IF(C264&lt;&gt;"",IF(COUNTIF(BL$3:BL263,C264)&gt;0,"",C264),"")</f>
        <v/>
      </c>
      <c r="BM264" s="1" t="str">
        <f aca="false">IF(D264&lt;&gt;"",IF(COUNTIF(BM$3:BM263,D264)&gt;0,"",D264),"")</f>
        <v/>
      </c>
      <c r="BN264" s="1" t="str">
        <f aca="false">IF(E264&lt;&gt;"",IF(COUNTIF(BN$3:BN263,E264)&gt;0,"",E264),"")</f>
        <v/>
      </c>
      <c r="BO264" s="1" t="str">
        <f aca="false">IF(F264&lt;&gt;"",IF(COUNTIF(BO$3:BO263,F264)&gt;0,"",F264),"")</f>
        <v/>
      </c>
      <c r="BP264" s="1" t="str">
        <f aca="false">IF(G264&lt;&gt;"",IF(COUNTIF(BP$3:BP263,G264)&gt;0,"",G264),"")</f>
        <v/>
      </c>
      <c r="BQ264" s="1" t="str">
        <f aca="false">IF(H264&lt;&gt;"",IF(COUNTIF(BQ$3:BQ263,H264)&gt;0,"",H264),"")</f>
        <v/>
      </c>
    </row>
    <row r="265" customFormat="false" ht="12.75" hidden="false" customHeight="false" outlineLevel="0" collapsed="false">
      <c r="A265" s="1017" t="str">
        <f aca="false">CONCATENATE(B265,C265,D265,E265,F265,G265,H265)</f>
        <v/>
      </c>
      <c r="B265" s="1001"/>
      <c r="C265" s="1001"/>
      <c r="D265" s="1001"/>
      <c r="E265" s="1001"/>
      <c r="F265" s="1001"/>
      <c r="G265" s="1001"/>
      <c r="H265" s="1001"/>
      <c r="I265" s="1020"/>
      <c r="J265" s="1021"/>
      <c r="K265" s="1021"/>
      <c r="L265" s="1023"/>
      <c r="M265" s="1024"/>
      <c r="O265" s="1" t="n">
        <f aca="false">+O264+1</f>
        <v>263</v>
      </c>
      <c r="P265" s="978" t="str">
        <f aca="false">IFERROR(VLOOKUP(O264,X:AF,9,FALSE()),"")</f>
        <v/>
      </c>
      <c r="Q265" s="978" t="str">
        <f aca="false">IFERROR(VLOOKUP(O265,Y:AG,9,FALSE()),"")</f>
        <v/>
      </c>
      <c r="R265" s="978" t="str">
        <f aca="false">IFERROR(VLOOKUP(O265,Z:AH,9,FALSE()),"")</f>
        <v/>
      </c>
      <c r="S265" s="978" t="str">
        <f aca="false">IFERROR(VLOOKUP($O265,AA:AI,9,FALSE()),"")</f>
        <v/>
      </c>
      <c r="T265" s="978" t="str">
        <f aca="false">IFERROR(VLOOKUP($O265,AB:AJ,9,FALSE()),"")</f>
        <v/>
      </c>
      <c r="U265" s="978" t="str">
        <f aca="false">IFERROR(VLOOKUP($O265,AC:AK,9,FALSE()),"")</f>
        <v/>
      </c>
      <c r="V265" s="978" t="str">
        <f aca="false">IFERROR(VLOOKUP($O265,AD:AL,9,FALSE()),"")</f>
        <v/>
      </c>
      <c r="X265" s="1" t="str">
        <f aca="false">IF(AF265&lt;&gt;"",MAX(X$3:X264)+1,"")</f>
        <v/>
      </c>
      <c r="Y265" s="1" t="str">
        <f aca="false">IF(AG265&lt;&gt;"",MAX(Y$3:Y264)+1,"")</f>
        <v/>
      </c>
      <c r="Z265" s="1" t="str">
        <f aca="false">IF(AH265&lt;&gt;"",MAX(Z$3:Z264)+1,"")</f>
        <v/>
      </c>
      <c r="AA265" s="1" t="str">
        <f aca="false">IF(AI265&lt;&gt;"",MAX(AA$3:AA264)+1,"")</f>
        <v/>
      </c>
      <c r="AB265" s="1" t="str">
        <f aca="false">IF(AJ265&lt;&gt;"",MAX(AB$3:AB264)+1,"")</f>
        <v/>
      </c>
      <c r="AC265" s="1" t="str">
        <f aca="false">IF(AK265&lt;&gt;"",MAX(AC$3:AC264)+1,"")</f>
        <v/>
      </c>
      <c r="AD265" s="1" t="str">
        <f aca="false">IF(AL265&lt;&gt;"",MAX(AD$3:AD264)+1,"")</f>
        <v/>
      </c>
      <c r="AF265" s="1" t="str">
        <f aca="false">IF(B265="","",IF(COUNTIF(AF$3:$AI264,B265)=0,B265,""))</f>
        <v/>
      </c>
      <c r="AG265" s="1" t="str">
        <f aca="false">IF(C265&lt;&gt;"",IF(B265="","",IF($B265='Determinazione classe'!$D$57,IF(COUNTIF(AG$3:$AG264,$C265)=0,$C265,""),"")),"")</f>
        <v/>
      </c>
      <c r="AH265" s="1" t="str">
        <f aca="false">IF(D265&lt;&gt;"",IF(B265="","",IF(AND($B265='Determinazione classe'!$D$57,$C265='Determinazione classe'!$D$58),IF(COUNTIF(AH$3:AH264,$D265)=0,$D265,""),"")),"")</f>
        <v/>
      </c>
      <c r="AI265" s="1" t="str">
        <f aca="false">IF(E265&lt;&gt;"",IF(B265="","",IF(AND($B265='Determinazione classe'!$D$57,$C265='Determinazione classe'!$D$58,$D265='Determinazione classe'!$D$59),IF(COUNTIF(AI$3:AI264,$E265)=0,$E265,""),"")),"")</f>
        <v/>
      </c>
      <c r="AJ265" s="1" t="str">
        <f aca="false">IF(F265&lt;&gt;"",IF(B265="","",IF(AND($B265='Determinazione classe'!$D$57,$C265='Determinazione classe'!$D$58,$D265='Determinazione classe'!$D$59,$E265='Determinazione classe'!$D$60),IF(COUNTIF(AJ$3:AJ264,$F265)=0,$F265,""),"")),"")</f>
        <v/>
      </c>
      <c r="AK265" s="1" t="str">
        <f aca="false">IF(G265&lt;&gt;"",IF(B265="","",IF(AND($B265='Determinazione classe'!$D$57,$C265='Determinazione classe'!$D$58,$D265='Determinazione classe'!$D$59,$E265='Determinazione classe'!$D$60,$F265='Determinazione classe'!$D$61),IF(COUNTIF(AK$3:AK264,$G265)=0,$G265,""),"")),"")</f>
        <v/>
      </c>
      <c r="AL265" s="1" t="str">
        <f aca="false">IF(H265&lt;&gt;"",IF(B265="","",IF(AND($B265='Determinazione classe'!$D$57,$C265='Determinazione classe'!$D$58,$D265='Determinazione classe'!$D$59,$E265='Determinazione classe'!$D$60,$F265='Determinazione classe'!$D$61,$G265='Determinazione classe'!$D$62),IF(COUNTIF(AL$3:AL264,$H265)=0,$H265,""),"")),"")</f>
        <v/>
      </c>
      <c r="AR265" s="1" t="n">
        <f aca="false">+AR264+1</f>
        <v>263</v>
      </c>
      <c r="AS265" s="978" t="str">
        <f aca="false">IFERROR(VLOOKUP(AR265,BC:BK,9,FALSE()),"")</f>
        <v/>
      </c>
      <c r="AT265" s="978" t="str">
        <f aca="false">IFERROR(VLOOKUP($O265,BD:BL,9,FALSE()),"")</f>
        <v/>
      </c>
      <c r="AU265" s="978" t="str">
        <f aca="false">IFERROR(VLOOKUP($O265,BE:BM,9,FALSE()),"")</f>
        <v/>
      </c>
      <c r="AV265" s="978" t="str">
        <f aca="false">IFERROR(VLOOKUP($O265,BF:BN,9,FALSE()),"")</f>
        <v/>
      </c>
      <c r="AW265" s="978" t="str">
        <f aca="false">IFERROR(VLOOKUP($O265,BG:BO,9,FALSE()),"")</f>
        <v/>
      </c>
      <c r="AX265" s="978" t="str">
        <f aca="false">IFERROR(VLOOKUP($O265,BH:BP,9,FALSE()),"")</f>
        <v/>
      </c>
      <c r="AY265" s="978" t="str">
        <f aca="false">IFERROR(VLOOKUP($O265,BI:BQ,9,FALSE()),"")</f>
        <v/>
      </c>
      <c r="BC265" s="1" t="str">
        <f aca="false">IF(BK265&lt;&gt;"",MAX(BC$3:BC264)+1,"")</f>
        <v/>
      </c>
      <c r="BD265" s="1" t="str">
        <f aca="false">IF(BL265&lt;&gt;"",MAX(BD$3:BD264)+1,"")</f>
        <v/>
      </c>
      <c r="BE265" s="1" t="str">
        <f aca="false">IF(BM265&lt;&gt;"",MAX(BE$3:BE264)+1,"")</f>
        <v/>
      </c>
      <c r="BF265" s="1" t="str">
        <f aca="false">IF(BN265&lt;&gt;"",MAX(BF$3:BF264)+1,"")</f>
        <v/>
      </c>
      <c r="BG265" s="1" t="str">
        <f aca="false">IF(BO265&lt;&gt;"",MAX(BG$3:BG264)+1,"")</f>
        <v/>
      </c>
      <c r="BH265" s="1" t="str">
        <f aca="false">IF(BP265&lt;&gt;"",MAX(BH$3:BH264)+1,"")</f>
        <v/>
      </c>
      <c r="BI265" s="1" t="str">
        <f aca="false">IF(BQ265&lt;&gt;"",MAX(BI$3:BI264)+1,"")</f>
        <v/>
      </c>
      <c r="BK265" s="1" t="str">
        <f aca="false">IF(B265&lt;&gt;"",IF(COUNTIF(BK$3:BK264,B265)&gt;0,"",B265),"")</f>
        <v/>
      </c>
      <c r="BL265" s="1" t="str">
        <f aca="false">IF(C265&lt;&gt;"",IF(COUNTIF(BL$3:BL264,C265)&gt;0,"",C265),"")</f>
        <v/>
      </c>
      <c r="BM265" s="1" t="str">
        <f aca="false">IF(D265&lt;&gt;"",IF(COUNTIF(BM$3:BM264,D265)&gt;0,"",D265),"")</f>
        <v/>
      </c>
      <c r="BN265" s="1" t="str">
        <f aca="false">IF(E265&lt;&gt;"",IF(COUNTIF(BN$3:BN264,E265)&gt;0,"",E265),"")</f>
        <v/>
      </c>
      <c r="BO265" s="1" t="str">
        <f aca="false">IF(F265&lt;&gt;"",IF(COUNTIF(BO$3:BO264,F265)&gt;0,"",F265),"")</f>
        <v/>
      </c>
      <c r="BP265" s="1" t="str">
        <f aca="false">IF(G265&lt;&gt;"",IF(COUNTIF(BP$3:BP264,G265)&gt;0,"",G265),"")</f>
        <v/>
      </c>
      <c r="BQ265" s="1" t="str">
        <f aca="false">IF(H265&lt;&gt;"",IF(COUNTIF(BQ$3:BQ264,H265)&gt;0,"",H265),"")</f>
        <v/>
      </c>
    </row>
    <row r="266" customFormat="false" ht="12.75" hidden="false" customHeight="false" outlineLevel="0" collapsed="false">
      <c r="A266" s="1017" t="str">
        <f aca="false">CONCATENATE(B266,C266,D266,E266,F266,G266,H266)</f>
        <v/>
      </c>
      <c r="B266" s="1001"/>
      <c r="C266" s="1001"/>
      <c r="D266" s="1001"/>
      <c r="E266" s="1001"/>
      <c r="F266" s="1001"/>
      <c r="G266" s="1001"/>
      <c r="H266" s="1001"/>
      <c r="I266" s="1020"/>
      <c r="J266" s="1021"/>
      <c r="K266" s="1021"/>
      <c r="L266" s="1023"/>
      <c r="M266" s="1024"/>
      <c r="O266" s="1" t="n">
        <f aca="false">+O265+1</f>
        <v>264</v>
      </c>
      <c r="P266" s="978" t="str">
        <f aca="false">IFERROR(VLOOKUP(O265,X:AF,9,FALSE()),"")</f>
        <v/>
      </c>
      <c r="Q266" s="978" t="str">
        <f aca="false">IFERROR(VLOOKUP(O266,Y:AG,9,FALSE()),"")</f>
        <v/>
      </c>
      <c r="R266" s="978" t="str">
        <f aca="false">IFERROR(VLOOKUP(O266,Z:AH,9,FALSE()),"")</f>
        <v/>
      </c>
      <c r="S266" s="978" t="str">
        <f aca="false">IFERROR(VLOOKUP($O266,AA:AI,9,FALSE()),"")</f>
        <v/>
      </c>
      <c r="T266" s="978" t="str">
        <f aca="false">IFERROR(VLOOKUP($O266,AB:AJ,9,FALSE()),"")</f>
        <v/>
      </c>
      <c r="U266" s="978" t="str">
        <f aca="false">IFERROR(VLOOKUP($O266,AC:AK,9,FALSE()),"")</f>
        <v/>
      </c>
      <c r="V266" s="978" t="str">
        <f aca="false">IFERROR(VLOOKUP($O266,AD:AL,9,FALSE()),"")</f>
        <v/>
      </c>
      <c r="X266" s="1" t="str">
        <f aca="false">IF(AF266&lt;&gt;"",MAX(X$3:X265)+1,"")</f>
        <v/>
      </c>
      <c r="Y266" s="1" t="str">
        <f aca="false">IF(AG266&lt;&gt;"",MAX(Y$3:Y265)+1,"")</f>
        <v/>
      </c>
      <c r="Z266" s="1" t="str">
        <f aca="false">IF(AH266&lt;&gt;"",MAX(Z$3:Z265)+1,"")</f>
        <v/>
      </c>
      <c r="AA266" s="1" t="str">
        <f aca="false">IF(AI266&lt;&gt;"",MAX(AA$3:AA265)+1,"")</f>
        <v/>
      </c>
      <c r="AB266" s="1" t="str">
        <f aca="false">IF(AJ266&lt;&gt;"",MAX(AB$3:AB265)+1,"")</f>
        <v/>
      </c>
      <c r="AC266" s="1" t="str">
        <f aca="false">IF(AK266&lt;&gt;"",MAX(AC$3:AC265)+1,"")</f>
        <v/>
      </c>
      <c r="AD266" s="1" t="str">
        <f aca="false">IF(AL266&lt;&gt;"",MAX(AD$3:AD265)+1,"")</f>
        <v/>
      </c>
      <c r="AF266" s="1" t="str">
        <f aca="false">IF(B266="","",IF(COUNTIF(AF$3:$AI265,B266)=0,B266,""))</f>
        <v/>
      </c>
      <c r="AG266" s="1" t="str">
        <f aca="false">IF(C266&lt;&gt;"",IF(B266="","",IF($B266='Determinazione classe'!$D$57,IF(COUNTIF(AG$3:$AG265,$C266)=0,$C266,""),"")),"")</f>
        <v/>
      </c>
      <c r="AH266" s="1" t="str">
        <f aca="false">IF(D266&lt;&gt;"",IF(B266="","",IF(AND($B266='Determinazione classe'!$D$57,$C266='Determinazione classe'!$D$58),IF(COUNTIF(AH$3:AH265,$D266)=0,$D266,""),"")),"")</f>
        <v/>
      </c>
      <c r="AI266" s="1" t="str">
        <f aca="false">IF(E266&lt;&gt;"",IF(B266="","",IF(AND($B266='Determinazione classe'!$D$57,$C266='Determinazione classe'!$D$58,$D266='Determinazione classe'!$D$59),IF(COUNTIF(AI$3:AI265,$E266)=0,$E266,""),"")),"")</f>
        <v/>
      </c>
      <c r="AJ266" s="1" t="str">
        <f aca="false">IF(F266&lt;&gt;"",IF(B266="","",IF(AND($B266='Determinazione classe'!$D$57,$C266='Determinazione classe'!$D$58,$D266='Determinazione classe'!$D$59,$E266='Determinazione classe'!$D$60),IF(COUNTIF(AJ$3:AJ265,$F266)=0,$F266,""),"")),"")</f>
        <v/>
      </c>
      <c r="AK266" s="1" t="str">
        <f aca="false">IF(G266&lt;&gt;"",IF(B266="","",IF(AND($B266='Determinazione classe'!$D$57,$C266='Determinazione classe'!$D$58,$D266='Determinazione classe'!$D$59,$E266='Determinazione classe'!$D$60,$F266='Determinazione classe'!$D$61),IF(COUNTIF(AK$3:AK265,$G266)=0,$G266,""),"")),"")</f>
        <v/>
      </c>
      <c r="AL266" s="1" t="str">
        <f aca="false">IF(H266&lt;&gt;"",IF(B266="","",IF(AND($B266='Determinazione classe'!$D$57,$C266='Determinazione classe'!$D$58,$D266='Determinazione classe'!$D$59,$E266='Determinazione classe'!$D$60,$F266='Determinazione classe'!$D$61,$G266='Determinazione classe'!$D$62),IF(COUNTIF(AL$3:AL265,$H266)=0,$H266,""),"")),"")</f>
        <v/>
      </c>
      <c r="AR266" s="1" t="n">
        <f aca="false">+AR265+1</f>
        <v>264</v>
      </c>
      <c r="AS266" s="978" t="str">
        <f aca="false">IFERROR(VLOOKUP(AR266,BC:BK,9,FALSE()),"")</f>
        <v/>
      </c>
      <c r="AT266" s="978" t="str">
        <f aca="false">IFERROR(VLOOKUP($O266,BD:BL,9,FALSE()),"")</f>
        <v/>
      </c>
      <c r="AU266" s="978" t="str">
        <f aca="false">IFERROR(VLOOKUP($O266,BE:BM,9,FALSE()),"")</f>
        <v/>
      </c>
      <c r="AV266" s="978" t="str">
        <f aca="false">IFERROR(VLOOKUP($O266,BF:BN,9,FALSE()),"")</f>
        <v/>
      </c>
      <c r="AW266" s="978" t="str">
        <f aca="false">IFERROR(VLOOKUP($O266,BG:BO,9,FALSE()),"")</f>
        <v/>
      </c>
      <c r="AX266" s="978" t="str">
        <f aca="false">IFERROR(VLOOKUP($O266,BH:BP,9,FALSE()),"")</f>
        <v/>
      </c>
      <c r="AY266" s="978" t="str">
        <f aca="false">IFERROR(VLOOKUP($O266,BI:BQ,9,FALSE()),"")</f>
        <v/>
      </c>
      <c r="BC266" s="1" t="str">
        <f aca="false">IF(BK266&lt;&gt;"",MAX(BC$3:BC265)+1,"")</f>
        <v/>
      </c>
      <c r="BD266" s="1" t="str">
        <f aca="false">IF(BL266&lt;&gt;"",MAX(BD$3:BD265)+1,"")</f>
        <v/>
      </c>
      <c r="BE266" s="1" t="str">
        <f aca="false">IF(BM266&lt;&gt;"",MAX(BE$3:BE265)+1,"")</f>
        <v/>
      </c>
      <c r="BF266" s="1" t="str">
        <f aca="false">IF(BN266&lt;&gt;"",MAX(BF$3:BF265)+1,"")</f>
        <v/>
      </c>
      <c r="BG266" s="1" t="str">
        <f aca="false">IF(BO266&lt;&gt;"",MAX(BG$3:BG265)+1,"")</f>
        <v/>
      </c>
      <c r="BH266" s="1" t="str">
        <f aca="false">IF(BP266&lt;&gt;"",MAX(BH$3:BH265)+1,"")</f>
        <v/>
      </c>
      <c r="BI266" s="1" t="str">
        <f aca="false">IF(BQ266&lt;&gt;"",MAX(BI$3:BI265)+1,"")</f>
        <v/>
      </c>
      <c r="BK266" s="1" t="str">
        <f aca="false">IF(B266&lt;&gt;"",IF(COUNTIF(BK$3:BK265,B266)&gt;0,"",B266),"")</f>
        <v/>
      </c>
      <c r="BL266" s="1" t="str">
        <f aca="false">IF(C266&lt;&gt;"",IF(COUNTIF(BL$3:BL265,C266)&gt;0,"",C266),"")</f>
        <v/>
      </c>
      <c r="BM266" s="1" t="str">
        <f aca="false">IF(D266&lt;&gt;"",IF(COUNTIF(BM$3:BM265,D266)&gt;0,"",D266),"")</f>
        <v/>
      </c>
      <c r="BN266" s="1" t="str">
        <f aca="false">IF(E266&lt;&gt;"",IF(COUNTIF(BN$3:BN265,E266)&gt;0,"",E266),"")</f>
        <v/>
      </c>
      <c r="BO266" s="1" t="str">
        <f aca="false">IF(F266&lt;&gt;"",IF(COUNTIF(BO$3:BO265,F266)&gt;0,"",F266),"")</f>
        <v/>
      </c>
      <c r="BP266" s="1" t="str">
        <f aca="false">IF(G266&lt;&gt;"",IF(COUNTIF(BP$3:BP265,G266)&gt;0,"",G266),"")</f>
        <v/>
      </c>
      <c r="BQ266" s="1" t="str">
        <f aca="false">IF(H266&lt;&gt;"",IF(COUNTIF(BQ$3:BQ265,H266)&gt;0,"",H266),"")</f>
        <v/>
      </c>
    </row>
    <row r="267" customFormat="false" ht="12.75" hidden="false" customHeight="false" outlineLevel="0" collapsed="false">
      <c r="A267" s="1017" t="str">
        <f aca="false">CONCATENATE(B267,C267,D267,E267,F267,G267,H267)</f>
        <v/>
      </c>
      <c r="B267" s="1001"/>
      <c r="C267" s="1001"/>
      <c r="D267" s="1001"/>
      <c r="E267" s="1001"/>
      <c r="F267" s="1001"/>
      <c r="G267" s="1001"/>
      <c r="H267" s="1001"/>
      <c r="I267" s="1020"/>
      <c r="J267" s="1021"/>
      <c r="K267" s="1021"/>
      <c r="L267" s="1023"/>
      <c r="M267" s="1024"/>
      <c r="O267" s="1" t="n">
        <f aca="false">+O266+1</f>
        <v>265</v>
      </c>
      <c r="P267" s="978" t="str">
        <f aca="false">IFERROR(VLOOKUP(O266,X:AF,9,FALSE()),"")</f>
        <v/>
      </c>
      <c r="Q267" s="978" t="str">
        <f aca="false">IFERROR(VLOOKUP(O267,Y:AG,9,FALSE()),"")</f>
        <v/>
      </c>
      <c r="R267" s="978" t="str">
        <f aca="false">IFERROR(VLOOKUP(O267,Z:AH,9,FALSE()),"")</f>
        <v/>
      </c>
      <c r="S267" s="978" t="str">
        <f aca="false">IFERROR(VLOOKUP($O267,AA:AI,9,FALSE()),"")</f>
        <v/>
      </c>
      <c r="T267" s="978" t="str">
        <f aca="false">IFERROR(VLOOKUP($O267,AB:AJ,9,FALSE()),"")</f>
        <v/>
      </c>
      <c r="U267" s="978" t="str">
        <f aca="false">IFERROR(VLOOKUP($O267,AC:AK,9,FALSE()),"")</f>
        <v/>
      </c>
      <c r="V267" s="978" t="str">
        <f aca="false">IFERROR(VLOOKUP($O267,AD:AL,9,FALSE()),"")</f>
        <v/>
      </c>
      <c r="X267" s="1" t="str">
        <f aca="false">IF(AF267&lt;&gt;"",MAX(X$3:X266)+1,"")</f>
        <v/>
      </c>
      <c r="Y267" s="1" t="str">
        <f aca="false">IF(AG267&lt;&gt;"",MAX(Y$3:Y266)+1,"")</f>
        <v/>
      </c>
      <c r="Z267" s="1" t="str">
        <f aca="false">IF(AH267&lt;&gt;"",MAX(Z$3:Z266)+1,"")</f>
        <v/>
      </c>
      <c r="AA267" s="1" t="str">
        <f aca="false">IF(AI267&lt;&gt;"",MAX(AA$3:AA266)+1,"")</f>
        <v/>
      </c>
      <c r="AB267" s="1" t="str">
        <f aca="false">IF(AJ267&lt;&gt;"",MAX(AB$3:AB266)+1,"")</f>
        <v/>
      </c>
      <c r="AC267" s="1" t="str">
        <f aca="false">IF(AK267&lt;&gt;"",MAX(AC$3:AC266)+1,"")</f>
        <v/>
      </c>
      <c r="AD267" s="1" t="str">
        <f aca="false">IF(AL267&lt;&gt;"",MAX(AD$3:AD266)+1,"")</f>
        <v/>
      </c>
      <c r="AF267" s="1" t="str">
        <f aca="false">IF(B267="","",IF(COUNTIF(AF$3:$AI266,B267)=0,B267,""))</f>
        <v/>
      </c>
      <c r="AG267" s="1" t="str">
        <f aca="false">IF(C267&lt;&gt;"",IF(B267="","",IF($B267='Determinazione classe'!$D$57,IF(COUNTIF(AG$3:$AG266,$C267)=0,$C267,""),"")),"")</f>
        <v/>
      </c>
      <c r="AH267" s="1" t="str">
        <f aca="false">IF(D267&lt;&gt;"",IF(B267="","",IF(AND($B267='Determinazione classe'!$D$57,$C267='Determinazione classe'!$D$58),IF(COUNTIF(AH$3:AH266,$D267)=0,$D267,""),"")),"")</f>
        <v/>
      </c>
      <c r="AI267" s="1" t="str">
        <f aca="false">IF(E267&lt;&gt;"",IF(B267="","",IF(AND($B267='Determinazione classe'!$D$57,$C267='Determinazione classe'!$D$58,$D267='Determinazione classe'!$D$59),IF(COUNTIF(AI$3:AI266,$E267)=0,$E267,""),"")),"")</f>
        <v/>
      </c>
      <c r="AJ267" s="1" t="str">
        <f aca="false">IF(F267&lt;&gt;"",IF(B267="","",IF(AND($B267='Determinazione classe'!$D$57,$C267='Determinazione classe'!$D$58,$D267='Determinazione classe'!$D$59,$E267='Determinazione classe'!$D$60),IF(COUNTIF(AJ$3:AJ266,$F267)=0,$F267,""),"")),"")</f>
        <v/>
      </c>
      <c r="AK267" s="1" t="str">
        <f aca="false">IF(G267&lt;&gt;"",IF(B267="","",IF(AND($B267='Determinazione classe'!$D$57,$C267='Determinazione classe'!$D$58,$D267='Determinazione classe'!$D$59,$E267='Determinazione classe'!$D$60,$F267='Determinazione classe'!$D$61),IF(COUNTIF(AK$3:AK266,$G267)=0,$G267,""),"")),"")</f>
        <v/>
      </c>
      <c r="AL267" s="1" t="str">
        <f aca="false">IF(H267&lt;&gt;"",IF(B267="","",IF(AND($B267='Determinazione classe'!$D$57,$C267='Determinazione classe'!$D$58,$D267='Determinazione classe'!$D$59,$E267='Determinazione classe'!$D$60,$F267='Determinazione classe'!$D$61,$G267='Determinazione classe'!$D$62),IF(COUNTIF(AL$3:AL266,$H267)=0,$H267,""),"")),"")</f>
        <v/>
      </c>
      <c r="AR267" s="1" t="n">
        <f aca="false">+AR266+1</f>
        <v>265</v>
      </c>
      <c r="AS267" s="978" t="str">
        <f aca="false">IFERROR(VLOOKUP(AR267,BC:BK,9,FALSE()),"")</f>
        <v/>
      </c>
      <c r="AT267" s="978" t="str">
        <f aca="false">IFERROR(VLOOKUP($O267,BD:BL,9,FALSE()),"")</f>
        <v/>
      </c>
      <c r="AU267" s="978" t="str">
        <f aca="false">IFERROR(VLOOKUP($O267,BE:BM,9,FALSE()),"")</f>
        <v/>
      </c>
      <c r="AV267" s="978" t="str">
        <f aca="false">IFERROR(VLOOKUP($O267,BF:BN,9,FALSE()),"")</f>
        <v/>
      </c>
      <c r="AW267" s="978" t="str">
        <f aca="false">IFERROR(VLOOKUP($O267,BG:BO,9,FALSE()),"")</f>
        <v/>
      </c>
      <c r="AX267" s="978" t="str">
        <f aca="false">IFERROR(VLOOKUP($O267,BH:BP,9,FALSE()),"")</f>
        <v/>
      </c>
      <c r="AY267" s="978" t="str">
        <f aca="false">IFERROR(VLOOKUP($O267,BI:BQ,9,FALSE()),"")</f>
        <v/>
      </c>
      <c r="BC267" s="1" t="str">
        <f aca="false">IF(BK267&lt;&gt;"",MAX(BC$3:BC266)+1,"")</f>
        <v/>
      </c>
      <c r="BD267" s="1" t="str">
        <f aca="false">IF(BL267&lt;&gt;"",MAX(BD$3:BD266)+1,"")</f>
        <v/>
      </c>
      <c r="BE267" s="1" t="str">
        <f aca="false">IF(BM267&lt;&gt;"",MAX(BE$3:BE266)+1,"")</f>
        <v/>
      </c>
      <c r="BF267" s="1" t="str">
        <f aca="false">IF(BN267&lt;&gt;"",MAX(BF$3:BF266)+1,"")</f>
        <v/>
      </c>
      <c r="BG267" s="1" t="str">
        <f aca="false">IF(BO267&lt;&gt;"",MAX(BG$3:BG266)+1,"")</f>
        <v/>
      </c>
      <c r="BH267" s="1" t="str">
        <f aca="false">IF(BP267&lt;&gt;"",MAX(BH$3:BH266)+1,"")</f>
        <v/>
      </c>
      <c r="BI267" s="1" t="str">
        <f aca="false">IF(BQ267&lt;&gt;"",MAX(BI$3:BI266)+1,"")</f>
        <v/>
      </c>
      <c r="BK267" s="1" t="str">
        <f aca="false">IF(B267&lt;&gt;"",IF(COUNTIF(BK$3:BK266,B267)&gt;0,"",B267),"")</f>
        <v/>
      </c>
      <c r="BL267" s="1" t="str">
        <f aca="false">IF(C267&lt;&gt;"",IF(COUNTIF(BL$3:BL266,C267)&gt;0,"",C267),"")</f>
        <v/>
      </c>
      <c r="BM267" s="1" t="str">
        <f aca="false">IF(D267&lt;&gt;"",IF(COUNTIF(BM$3:BM266,D267)&gt;0,"",D267),"")</f>
        <v/>
      </c>
      <c r="BN267" s="1" t="str">
        <f aca="false">IF(E267&lt;&gt;"",IF(COUNTIF(BN$3:BN266,E267)&gt;0,"",E267),"")</f>
        <v/>
      </c>
      <c r="BO267" s="1" t="str">
        <f aca="false">IF(F267&lt;&gt;"",IF(COUNTIF(BO$3:BO266,F267)&gt;0,"",F267),"")</f>
        <v/>
      </c>
      <c r="BP267" s="1" t="str">
        <f aca="false">IF(G267&lt;&gt;"",IF(COUNTIF(BP$3:BP266,G267)&gt;0,"",G267),"")</f>
        <v/>
      </c>
      <c r="BQ267" s="1" t="str">
        <f aca="false">IF(H267&lt;&gt;"",IF(COUNTIF(BQ$3:BQ266,H267)&gt;0,"",H267),"")</f>
        <v/>
      </c>
    </row>
    <row r="268" customFormat="false" ht="12.75" hidden="false" customHeight="false" outlineLevel="0" collapsed="false">
      <c r="A268" s="1017" t="str">
        <f aca="false">CONCATENATE(B268,C268,D268,E268,F268,G268,H268)</f>
        <v/>
      </c>
      <c r="B268" s="1001"/>
      <c r="C268" s="1001"/>
      <c r="D268" s="1001"/>
      <c r="E268" s="1001"/>
      <c r="F268" s="1001"/>
      <c r="G268" s="1001"/>
      <c r="H268" s="1001"/>
      <c r="I268" s="1020"/>
      <c r="J268" s="1021"/>
      <c r="K268" s="1021"/>
      <c r="L268" s="1023"/>
      <c r="M268" s="1024"/>
      <c r="O268" s="1" t="n">
        <f aca="false">+O267+1</f>
        <v>266</v>
      </c>
      <c r="P268" s="978" t="str">
        <f aca="false">IFERROR(VLOOKUP(O267,X:AF,9,FALSE()),"")</f>
        <v/>
      </c>
      <c r="Q268" s="978" t="str">
        <f aca="false">IFERROR(VLOOKUP(O268,Y:AG,9,FALSE()),"")</f>
        <v/>
      </c>
      <c r="R268" s="978" t="str">
        <f aca="false">IFERROR(VLOOKUP(O268,Z:AH,9,FALSE()),"")</f>
        <v/>
      </c>
      <c r="S268" s="978" t="str">
        <f aca="false">IFERROR(VLOOKUP($O268,AA:AI,9,FALSE()),"")</f>
        <v/>
      </c>
      <c r="T268" s="978" t="str">
        <f aca="false">IFERROR(VLOOKUP($O268,AB:AJ,9,FALSE()),"")</f>
        <v/>
      </c>
      <c r="U268" s="978" t="str">
        <f aca="false">IFERROR(VLOOKUP($O268,AC:AK,9,FALSE()),"")</f>
        <v/>
      </c>
      <c r="V268" s="978" t="str">
        <f aca="false">IFERROR(VLOOKUP($O268,AD:AL,9,FALSE()),"")</f>
        <v/>
      </c>
      <c r="X268" s="1" t="str">
        <f aca="false">IF(AF268&lt;&gt;"",MAX(X$3:X267)+1,"")</f>
        <v/>
      </c>
      <c r="Y268" s="1" t="str">
        <f aca="false">IF(AG268&lt;&gt;"",MAX(Y$3:Y267)+1,"")</f>
        <v/>
      </c>
      <c r="Z268" s="1" t="str">
        <f aca="false">IF(AH268&lt;&gt;"",MAX(Z$3:Z267)+1,"")</f>
        <v/>
      </c>
      <c r="AA268" s="1" t="str">
        <f aca="false">IF(AI268&lt;&gt;"",MAX(AA$3:AA267)+1,"")</f>
        <v/>
      </c>
      <c r="AB268" s="1" t="str">
        <f aca="false">IF(AJ268&lt;&gt;"",MAX(AB$3:AB267)+1,"")</f>
        <v/>
      </c>
      <c r="AC268" s="1" t="str">
        <f aca="false">IF(AK268&lt;&gt;"",MAX(AC$3:AC267)+1,"")</f>
        <v/>
      </c>
      <c r="AD268" s="1" t="str">
        <f aca="false">IF(AL268&lt;&gt;"",MAX(AD$3:AD267)+1,"")</f>
        <v/>
      </c>
      <c r="AF268" s="1" t="str">
        <f aca="false">IF(B268="","",IF(COUNTIF(AF$3:$AI267,B268)=0,B268,""))</f>
        <v/>
      </c>
      <c r="AG268" s="1" t="str">
        <f aca="false">IF(C268&lt;&gt;"",IF(B268="","",IF($B268='Determinazione classe'!$D$57,IF(COUNTIF(AG$3:$AG267,$C268)=0,$C268,""),"")),"")</f>
        <v/>
      </c>
      <c r="AH268" s="1" t="str">
        <f aca="false">IF(D268&lt;&gt;"",IF(B268="","",IF(AND($B268='Determinazione classe'!$D$57,$C268='Determinazione classe'!$D$58),IF(COUNTIF(AH$3:AH267,$D268)=0,$D268,""),"")),"")</f>
        <v/>
      </c>
      <c r="AI268" s="1" t="str">
        <f aca="false">IF(E268&lt;&gt;"",IF(B268="","",IF(AND($B268='Determinazione classe'!$D$57,$C268='Determinazione classe'!$D$58,$D268='Determinazione classe'!$D$59),IF(COUNTIF(AI$3:AI267,$E268)=0,$E268,""),"")),"")</f>
        <v/>
      </c>
      <c r="AJ268" s="1" t="str">
        <f aca="false">IF(F268&lt;&gt;"",IF(B268="","",IF(AND($B268='Determinazione classe'!$D$57,$C268='Determinazione classe'!$D$58,$D268='Determinazione classe'!$D$59,$E268='Determinazione classe'!$D$60),IF(COUNTIF(AJ$3:AJ267,$F268)=0,$F268,""),"")),"")</f>
        <v/>
      </c>
      <c r="AK268" s="1" t="str">
        <f aca="false">IF(G268&lt;&gt;"",IF(B268="","",IF(AND($B268='Determinazione classe'!$D$57,$C268='Determinazione classe'!$D$58,$D268='Determinazione classe'!$D$59,$E268='Determinazione classe'!$D$60,$F268='Determinazione classe'!$D$61),IF(COUNTIF(AK$3:AK267,$G268)=0,$G268,""),"")),"")</f>
        <v/>
      </c>
      <c r="AL268" s="1" t="str">
        <f aca="false">IF(H268&lt;&gt;"",IF(B268="","",IF(AND($B268='Determinazione classe'!$D$57,$C268='Determinazione classe'!$D$58,$D268='Determinazione classe'!$D$59,$E268='Determinazione classe'!$D$60,$F268='Determinazione classe'!$D$61,$G268='Determinazione classe'!$D$62),IF(COUNTIF(AL$3:AL267,$H268)=0,$H268,""),"")),"")</f>
        <v/>
      </c>
      <c r="AR268" s="1" t="n">
        <f aca="false">+AR267+1</f>
        <v>266</v>
      </c>
      <c r="AS268" s="978" t="str">
        <f aca="false">IFERROR(VLOOKUP(AR268,BC:BK,9,FALSE()),"")</f>
        <v/>
      </c>
      <c r="AT268" s="978" t="str">
        <f aca="false">IFERROR(VLOOKUP($O268,BD:BL,9,FALSE()),"")</f>
        <v/>
      </c>
      <c r="AU268" s="978" t="str">
        <f aca="false">IFERROR(VLOOKUP($O268,BE:BM,9,FALSE()),"")</f>
        <v/>
      </c>
      <c r="AV268" s="978" t="str">
        <f aca="false">IFERROR(VLOOKUP($O268,BF:BN,9,FALSE()),"")</f>
        <v/>
      </c>
      <c r="AW268" s="978" t="str">
        <f aca="false">IFERROR(VLOOKUP($O268,BG:BO,9,FALSE()),"")</f>
        <v/>
      </c>
      <c r="AX268" s="978" t="str">
        <f aca="false">IFERROR(VLOOKUP($O268,BH:BP,9,FALSE()),"")</f>
        <v/>
      </c>
      <c r="AY268" s="978" t="str">
        <f aca="false">IFERROR(VLOOKUP($O268,BI:BQ,9,FALSE()),"")</f>
        <v/>
      </c>
      <c r="BC268" s="1" t="str">
        <f aca="false">IF(BK268&lt;&gt;"",MAX(BC$3:BC267)+1,"")</f>
        <v/>
      </c>
      <c r="BD268" s="1" t="str">
        <f aca="false">IF(BL268&lt;&gt;"",MAX(BD$3:BD267)+1,"")</f>
        <v/>
      </c>
      <c r="BE268" s="1" t="str">
        <f aca="false">IF(BM268&lt;&gt;"",MAX(BE$3:BE267)+1,"")</f>
        <v/>
      </c>
      <c r="BF268" s="1" t="str">
        <f aca="false">IF(BN268&lt;&gt;"",MAX(BF$3:BF267)+1,"")</f>
        <v/>
      </c>
      <c r="BG268" s="1" t="str">
        <f aca="false">IF(BO268&lt;&gt;"",MAX(BG$3:BG267)+1,"")</f>
        <v/>
      </c>
      <c r="BH268" s="1" t="str">
        <f aca="false">IF(BP268&lt;&gt;"",MAX(BH$3:BH267)+1,"")</f>
        <v/>
      </c>
      <c r="BI268" s="1" t="str">
        <f aca="false">IF(BQ268&lt;&gt;"",MAX(BI$3:BI267)+1,"")</f>
        <v/>
      </c>
      <c r="BK268" s="1" t="str">
        <f aca="false">IF(B268&lt;&gt;"",IF(COUNTIF(BK$3:BK267,B268)&gt;0,"",B268),"")</f>
        <v/>
      </c>
      <c r="BL268" s="1" t="str">
        <f aca="false">IF(C268&lt;&gt;"",IF(COUNTIF(BL$3:BL267,C268)&gt;0,"",C268),"")</f>
        <v/>
      </c>
      <c r="BM268" s="1" t="str">
        <f aca="false">IF(D268&lt;&gt;"",IF(COUNTIF(BM$3:BM267,D268)&gt;0,"",D268),"")</f>
        <v/>
      </c>
      <c r="BN268" s="1" t="str">
        <f aca="false">IF(E268&lt;&gt;"",IF(COUNTIF(BN$3:BN267,E268)&gt;0,"",E268),"")</f>
        <v/>
      </c>
      <c r="BO268" s="1" t="str">
        <f aca="false">IF(F268&lt;&gt;"",IF(COUNTIF(BO$3:BO267,F268)&gt;0,"",F268),"")</f>
        <v/>
      </c>
      <c r="BP268" s="1" t="str">
        <f aca="false">IF(G268&lt;&gt;"",IF(COUNTIF(BP$3:BP267,G268)&gt;0,"",G268),"")</f>
        <v/>
      </c>
      <c r="BQ268" s="1" t="str">
        <f aca="false">IF(H268&lt;&gt;"",IF(COUNTIF(BQ$3:BQ267,H268)&gt;0,"",H268),"")</f>
        <v/>
      </c>
    </row>
    <row r="269" customFormat="false" ht="12.75" hidden="false" customHeight="false" outlineLevel="0" collapsed="false">
      <c r="A269" s="1017" t="str">
        <f aca="false">CONCATENATE(B269,C269,D269,E269,F269,G269,H269)</f>
        <v/>
      </c>
      <c r="B269" s="1001"/>
      <c r="C269" s="1001"/>
      <c r="D269" s="1001"/>
      <c r="E269" s="1001"/>
      <c r="F269" s="1001"/>
      <c r="G269" s="1001"/>
      <c r="H269" s="1001"/>
      <c r="I269" s="1020"/>
      <c r="J269" s="1021"/>
      <c r="K269" s="1021"/>
      <c r="L269" s="1023"/>
      <c r="M269" s="1024"/>
      <c r="O269" s="1" t="n">
        <f aca="false">+O268+1</f>
        <v>267</v>
      </c>
      <c r="P269" s="978" t="str">
        <f aca="false">IFERROR(VLOOKUP(O268,X:AF,9,FALSE()),"")</f>
        <v/>
      </c>
      <c r="Q269" s="978" t="str">
        <f aca="false">IFERROR(VLOOKUP(O269,Y:AG,9,FALSE()),"")</f>
        <v/>
      </c>
      <c r="R269" s="978" t="str">
        <f aca="false">IFERROR(VLOOKUP(O269,Z:AH,9,FALSE()),"")</f>
        <v/>
      </c>
      <c r="S269" s="978" t="str">
        <f aca="false">IFERROR(VLOOKUP($O269,AA:AI,9,FALSE()),"")</f>
        <v/>
      </c>
      <c r="T269" s="978" t="str">
        <f aca="false">IFERROR(VLOOKUP($O269,AB:AJ,9,FALSE()),"")</f>
        <v/>
      </c>
      <c r="U269" s="978" t="str">
        <f aca="false">IFERROR(VLOOKUP($O269,AC:AK,9,FALSE()),"")</f>
        <v/>
      </c>
      <c r="V269" s="978" t="str">
        <f aca="false">IFERROR(VLOOKUP($O269,AD:AL,9,FALSE()),"")</f>
        <v/>
      </c>
      <c r="X269" s="1" t="str">
        <f aca="false">IF(AF269&lt;&gt;"",MAX(X$3:X268)+1,"")</f>
        <v/>
      </c>
      <c r="Y269" s="1" t="str">
        <f aca="false">IF(AG269&lt;&gt;"",MAX(Y$3:Y268)+1,"")</f>
        <v/>
      </c>
      <c r="Z269" s="1" t="str">
        <f aca="false">IF(AH269&lt;&gt;"",MAX(Z$3:Z268)+1,"")</f>
        <v/>
      </c>
      <c r="AA269" s="1" t="str">
        <f aca="false">IF(AI269&lt;&gt;"",MAX(AA$3:AA268)+1,"")</f>
        <v/>
      </c>
      <c r="AB269" s="1" t="str">
        <f aca="false">IF(AJ269&lt;&gt;"",MAX(AB$3:AB268)+1,"")</f>
        <v/>
      </c>
      <c r="AC269" s="1" t="str">
        <f aca="false">IF(AK269&lt;&gt;"",MAX(AC$3:AC268)+1,"")</f>
        <v/>
      </c>
      <c r="AD269" s="1" t="str">
        <f aca="false">IF(AL269&lt;&gt;"",MAX(AD$3:AD268)+1,"")</f>
        <v/>
      </c>
      <c r="AF269" s="1" t="str">
        <f aca="false">IF(B269="","",IF(COUNTIF(AF$3:$AI268,B269)=0,B269,""))</f>
        <v/>
      </c>
      <c r="AG269" s="1" t="str">
        <f aca="false">IF(C269&lt;&gt;"",IF(B269="","",IF($B269='Determinazione classe'!$D$57,IF(COUNTIF(AG$3:$AG268,$C269)=0,$C269,""),"")),"")</f>
        <v/>
      </c>
      <c r="AH269" s="1" t="str">
        <f aca="false">IF(D269&lt;&gt;"",IF(B269="","",IF(AND($B269='Determinazione classe'!$D$57,$C269='Determinazione classe'!$D$58),IF(COUNTIF(AH$3:AH268,$D269)=0,$D269,""),"")),"")</f>
        <v/>
      </c>
      <c r="AI269" s="1" t="str">
        <f aca="false">IF(E269&lt;&gt;"",IF(B269="","",IF(AND($B269='Determinazione classe'!$D$57,$C269='Determinazione classe'!$D$58,$D269='Determinazione classe'!$D$59),IF(COUNTIF(AI$3:AI268,$E269)=0,$E269,""),"")),"")</f>
        <v/>
      </c>
      <c r="AJ269" s="1" t="str">
        <f aca="false">IF(F269&lt;&gt;"",IF(B269="","",IF(AND($B269='Determinazione classe'!$D$57,$C269='Determinazione classe'!$D$58,$D269='Determinazione classe'!$D$59,$E269='Determinazione classe'!$D$60),IF(COUNTIF(AJ$3:AJ268,$F269)=0,$F269,""),"")),"")</f>
        <v/>
      </c>
      <c r="AK269" s="1" t="str">
        <f aca="false">IF(G269&lt;&gt;"",IF(B269="","",IF(AND($B269='Determinazione classe'!$D$57,$C269='Determinazione classe'!$D$58,$D269='Determinazione classe'!$D$59,$E269='Determinazione classe'!$D$60,$F269='Determinazione classe'!$D$61),IF(COUNTIF(AK$3:AK268,$G269)=0,$G269,""),"")),"")</f>
        <v/>
      </c>
      <c r="AL269" s="1" t="str">
        <f aca="false">IF(H269&lt;&gt;"",IF(B269="","",IF(AND($B269='Determinazione classe'!$D$57,$C269='Determinazione classe'!$D$58,$D269='Determinazione classe'!$D$59,$E269='Determinazione classe'!$D$60,$F269='Determinazione classe'!$D$61,$G269='Determinazione classe'!$D$62),IF(COUNTIF(AL$3:AL268,$H269)=0,$H269,""),"")),"")</f>
        <v/>
      </c>
      <c r="AR269" s="1" t="n">
        <f aca="false">+AR268+1</f>
        <v>267</v>
      </c>
      <c r="AS269" s="978" t="str">
        <f aca="false">IFERROR(VLOOKUP(AR269,BC:BK,9,FALSE()),"")</f>
        <v/>
      </c>
      <c r="AT269" s="978" t="str">
        <f aca="false">IFERROR(VLOOKUP($O269,BD:BL,9,FALSE()),"")</f>
        <v/>
      </c>
      <c r="AU269" s="978" t="str">
        <f aca="false">IFERROR(VLOOKUP($O269,BE:BM,9,FALSE()),"")</f>
        <v/>
      </c>
      <c r="AV269" s="978" t="str">
        <f aca="false">IFERROR(VLOOKUP($O269,BF:BN,9,FALSE()),"")</f>
        <v/>
      </c>
      <c r="AW269" s="978" t="str">
        <f aca="false">IFERROR(VLOOKUP($O269,BG:BO,9,FALSE()),"")</f>
        <v/>
      </c>
      <c r="AX269" s="978" t="str">
        <f aca="false">IFERROR(VLOOKUP($O269,BH:BP,9,FALSE()),"")</f>
        <v/>
      </c>
      <c r="AY269" s="978" t="str">
        <f aca="false">IFERROR(VLOOKUP($O269,BI:BQ,9,FALSE()),"")</f>
        <v/>
      </c>
      <c r="BC269" s="1" t="str">
        <f aca="false">IF(BK269&lt;&gt;"",MAX(BC$3:BC268)+1,"")</f>
        <v/>
      </c>
      <c r="BD269" s="1" t="str">
        <f aca="false">IF(BL269&lt;&gt;"",MAX(BD$3:BD268)+1,"")</f>
        <v/>
      </c>
      <c r="BE269" s="1" t="str">
        <f aca="false">IF(BM269&lt;&gt;"",MAX(BE$3:BE268)+1,"")</f>
        <v/>
      </c>
      <c r="BF269" s="1" t="str">
        <f aca="false">IF(BN269&lt;&gt;"",MAX(BF$3:BF268)+1,"")</f>
        <v/>
      </c>
      <c r="BG269" s="1" t="str">
        <f aca="false">IF(BO269&lt;&gt;"",MAX(BG$3:BG268)+1,"")</f>
        <v/>
      </c>
      <c r="BH269" s="1" t="str">
        <f aca="false">IF(BP269&lt;&gt;"",MAX(BH$3:BH268)+1,"")</f>
        <v/>
      </c>
      <c r="BI269" s="1" t="str">
        <f aca="false">IF(BQ269&lt;&gt;"",MAX(BI$3:BI268)+1,"")</f>
        <v/>
      </c>
      <c r="BK269" s="1" t="str">
        <f aca="false">IF(B269&lt;&gt;"",IF(COUNTIF(BK$3:BK268,B269)&gt;0,"",B269),"")</f>
        <v/>
      </c>
      <c r="BL269" s="1" t="str">
        <f aca="false">IF(C269&lt;&gt;"",IF(COUNTIF(BL$3:BL268,C269)&gt;0,"",C269),"")</f>
        <v/>
      </c>
      <c r="BM269" s="1" t="str">
        <f aca="false">IF(D269&lt;&gt;"",IF(COUNTIF(BM$3:BM268,D269)&gt;0,"",D269),"")</f>
        <v/>
      </c>
      <c r="BN269" s="1" t="str">
        <f aca="false">IF(E269&lt;&gt;"",IF(COUNTIF(BN$3:BN268,E269)&gt;0,"",E269),"")</f>
        <v/>
      </c>
      <c r="BO269" s="1" t="str">
        <f aca="false">IF(F269&lt;&gt;"",IF(COUNTIF(BO$3:BO268,F269)&gt;0,"",F269),"")</f>
        <v/>
      </c>
      <c r="BP269" s="1" t="str">
        <f aca="false">IF(G269&lt;&gt;"",IF(COUNTIF(BP$3:BP268,G269)&gt;0,"",G269),"")</f>
        <v/>
      </c>
      <c r="BQ269" s="1" t="str">
        <f aca="false">IF(H269&lt;&gt;"",IF(COUNTIF(BQ$3:BQ268,H269)&gt;0,"",H269),"")</f>
        <v/>
      </c>
    </row>
    <row r="270" customFormat="false" ht="12.75" hidden="false" customHeight="false" outlineLevel="0" collapsed="false">
      <c r="A270" s="1017" t="str">
        <f aca="false">CONCATENATE(B270,C270,D270,E270,F270,G270,H270)</f>
        <v/>
      </c>
      <c r="B270" s="1001"/>
      <c r="C270" s="1001"/>
      <c r="D270" s="1001"/>
      <c r="E270" s="1001"/>
      <c r="F270" s="1001"/>
      <c r="G270" s="1001"/>
      <c r="H270" s="1001"/>
      <c r="I270" s="1020"/>
      <c r="J270" s="1021"/>
      <c r="K270" s="1021"/>
      <c r="L270" s="1023"/>
      <c r="M270" s="1024"/>
      <c r="O270" s="1" t="n">
        <f aca="false">+O269+1</f>
        <v>268</v>
      </c>
      <c r="P270" s="978" t="str">
        <f aca="false">IFERROR(VLOOKUP(O269,X:AF,9,FALSE()),"")</f>
        <v/>
      </c>
      <c r="Q270" s="978" t="str">
        <f aca="false">IFERROR(VLOOKUP(O270,Y:AG,9,FALSE()),"")</f>
        <v/>
      </c>
      <c r="R270" s="978" t="str">
        <f aca="false">IFERROR(VLOOKUP(O270,Z:AH,9,FALSE()),"")</f>
        <v/>
      </c>
      <c r="S270" s="978" t="str">
        <f aca="false">IFERROR(VLOOKUP($O270,AA:AI,9,FALSE()),"")</f>
        <v/>
      </c>
      <c r="T270" s="978" t="str">
        <f aca="false">IFERROR(VLOOKUP($O270,AB:AJ,9,FALSE()),"")</f>
        <v/>
      </c>
      <c r="U270" s="978" t="str">
        <f aca="false">IFERROR(VLOOKUP($O270,AC:AK,9,FALSE()),"")</f>
        <v/>
      </c>
      <c r="V270" s="978" t="str">
        <f aca="false">IFERROR(VLOOKUP($O270,AD:AL,9,FALSE()),"")</f>
        <v/>
      </c>
      <c r="X270" s="1" t="str">
        <f aca="false">IF(AF270&lt;&gt;"",MAX(X$3:X269)+1,"")</f>
        <v/>
      </c>
      <c r="Y270" s="1" t="str">
        <f aca="false">IF(AG270&lt;&gt;"",MAX(Y$3:Y269)+1,"")</f>
        <v/>
      </c>
      <c r="Z270" s="1" t="str">
        <f aca="false">IF(AH270&lt;&gt;"",MAX(Z$3:Z269)+1,"")</f>
        <v/>
      </c>
      <c r="AA270" s="1" t="str">
        <f aca="false">IF(AI270&lt;&gt;"",MAX(AA$3:AA269)+1,"")</f>
        <v/>
      </c>
      <c r="AB270" s="1" t="str">
        <f aca="false">IF(AJ270&lt;&gt;"",MAX(AB$3:AB269)+1,"")</f>
        <v/>
      </c>
      <c r="AC270" s="1" t="str">
        <f aca="false">IF(AK270&lt;&gt;"",MAX(AC$3:AC269)+1,"")</f>
        <v/>
      </c>
      <c r="AD270" s="1" t="str">
        <f aca="false">IF(AL270&lt;&gt;"",MAX(AD$3:AD269)+1,"")</f>
        <v/>
      </c>
      <c r="AF270" s="1" t="str">
        <f aca="false">IF(B270="","",IF(COUNTIF(AF$3:$AI269,B270)=0,B270,""))</f>
        <v/>
      </c>
      <c r="AG270" s="1" t="str">
        <f aca="false">IF(C270&lt;&gt;"",IF(B270="","",IF($B270='Determinazione classe'!$D$57,IF(COUNTIF(AG$3:$AG269,$C270)=0,$C270,""),"")),"")</f>
        <v/>
      </c>
      <c r="AH270" s="1" t="str">
        <f aca="false">IF(D270&lt;&gt;"",IF(B270="","",IF(AND($B270='Determinazione classe'!$D$57,$C270='Determinazione classe'!$D$58),IF(COUNTIF(AH$3:AH269,$D270)=0,$D270,""),"")),"")</f>
        <v/>
      </c>
      <c r="AI270" s="1" t="str">
        <f aca="false">IF(E270&lt;&gt;"",IF(B270="","",IF(AND($B270='Determinazione classe'!$D$57,$C270='Determinazione classe'!$D$58,$D270='Determinazione classe'!$D$59),IF(COUNTIF(AI$3:AI269,$E270)=0,$E270,""),"")),"")</f>
        <v/>
      </c>
      <c r="AJ270" s="1" t="str">
        <f aca="false">IF(F270&lt;&gt;"",IF(B270="","",IF(AND($B270='Determinazione classe'!$D$57,$C270='Determinazione classe'!$D$58,$D270='Determinazione classe'!$D$59,$E270='Determinazione classe'!$D$60),IF(COUNTIF(AJ$3:AJ269,$F270)=0,$F270,""),"")),"")</f>
        <v/>
      </c>
      <c r="AK270" s="1" t="str">
        <f aca="false">IF(G270&lt;&gt;"",IF(B270="","",IF(AND($B270='Determinazione classe'!$D$57,$C270='Determinazione classe'!$D$58,$D270='Determinazione classe'!$D$59,$E270='Determinazione classe'!$D$60,$F270='Determinazione classe'!$D$61),IF(COUNTIF(AK$3:AK269,$G270)=0,$G270,""),"")),"")</f>
        <v/>
      </c>
      <c r="AL270" s="1" t="str">
        <f aca="false">IF(H270&lt;&gt;"",IF(B270="","",IF(AND($B270='Determinazione classe'!$D$57,$C270='Determinazione classe'!$D$58,$D270='Determinazione classe'!$D$59,$E270='Determinazione classe'!$D$60,$F270='Determinazione classe'!$D$61,$G270='Determinazione classe'!$D$62),IF(COUNTIF(AL$3:AL269,$H270)=0,$H270,""),"")),"")</f>
        <v/>
      </c>
      <c r="AR270" s="1" t="n">
        <f aca="false">+AR269+1</f>
        <v>268</v>
      </c>
      <c r="AS270" s="978" t="str">
        <f aca="false">IFERROR(VLOOKUP(AR270,BC:BK,9,FALSE()),"")</f>
        <v/>
      </c>
      <c r="AT270" s="978" t="str">
        <f aca="false">IFERROR(VLOOKUP($O270,BD:BL,9,FALSE()),"")</f>
        <v/>
      </c>
      <c r="AU270" s="978" t="str">
        <f aca="false">IFERROR(VLOOKUP($O270,BE:BM,9,FALSE()),"")</f>
        <v/>
      </c>
      <c r="AV270" s="978" t="str">
        <f aca="false">IFERROR(VLOOKUP($O270,BF:BN,9,FALSE()),"")</f>
        <v/>
      </c>
      <c r="AW270" s="978" t="str">
        <f aca="false">IFERROR(VLOOKUP($O270,BG:BO,9,FALSE()),"")</f>
        <v/>
      </c>
      <c r="AX270" s="978" t="str">
        <f aca="false">IFERROR(VLOOKUP($O270,BH:BP,9,FALSE()),"")</f>
        <v/>
      </c>
      <c r="AY270" s="978" t="str">
        <f aca="false">IFERROR(VLOOKUP($O270,BI:BQ,9,FALSE()),"")</f>
        <v/>
      </c>
      <c r="BC270" s="1" t="str">
        <f aca="false">IF(BK270&lt;&gt;"",MAX(BC$3:BC269)+1,"")</f>
        <v/>
      </c>
      <c r="BD270" s="1" t="str">
        <f aca="false">IF(BL270&lt;&gt;"",MAX(BD$3:BD269)+1,"")</f>
        <v/>
      </c>
      <c r="BE270" s="1" t="str">
        <f aca="false">IF(BM270&lt;&gt;"",MAX(BE$3:BE269)+1,"")</f>
        <v/>
      </c>
      <c r="BF270" s="1" t="str">
        <f aca="false">IF(BN270&lt;&gt;"",MAX(BF$3:BF269)+1,"")</f>
        <v/>
      </c>
      <c r="BG270" s="1" t="str">
        <f aca="false">IF(BO270&lt;&gt;"",MAX(BG$3:BG269)+1,"")</f>
        <v/>
      </c>
      <c r="BH270" s="1" t="str">
        <f aca="false">IF(BP270&lt;&gt;"",MAX(BH$3:BH269)+1,"")</f>
        <v/>
      </c>
      <c r="BI270" s="1" t="str">
        <f aca="false">IF(BQ270&lt;&gt;"",MAX(BI$3:BI269)+1,"")</f>
        <v/>
      </c>
      <c r="BK270" s="1" t="str">
        <f aca="false">IF(B270&lt;&gt;"",IF(COUNTIF(BK$3:BK269,B270)&gt;0,"",B270),"")</f>
        <v/>
      </c>
      <c r="BL270" s="1" t="str">
        <f aca="false">IF(C270&lt;&gt;"",IF(COUNTIF(BL$3:BL269,C270)&gt;0,"",C270),"")</f>
        <v/>
      </c>
      <c r="BM270" s="1" t="str">
        <f aca="false">IF(D270&lt;&gt;"",IF(COUNTIF(BM$3:BM269,D270)&gt;0,"",D270),"")</f>
        <v/>
      </c>
      <c r="BN270" s="1" t="str">
        <f aca="false">IF(E270&lt;&gt;"",IF(COUNTIF(BN$3:BN269,E270)&gt;0,"",E270),"")</f>
        <v/>
      </c>
      <c r="BO270" s="1" t="str">
        <f aca="false">IF(F270&lt;&gt;"",IF(COUNTIF(BO$3:BO269,F270)&gt;0,"",F270),"")</f>
        <v/>
      </c>
      <c r="BP270" s="1" t="str">
        <f aca="false">IF(G270&lt;&gt;"",IF(COUNTIF(BP$3:BP269,G270)&gt;0,"",G270),"")</f>
        <v/>
      </c>
      <c r="BQ270" s="1" t="str">
        <f aca="false">IF(H270&lt;&gt;"",IF(COUNTIF(BQ$3:BQ269,H270)&gt;0,"",H270),"")</f>
        <v/>
      </c>
    </row>
    <row r="271" customFormat="false" ht="12.75" hidden="false" customHeight="false" outlineLevel="0" collapsed="false">
      <c r="A271" s="1017" t="str">
        <f aca="false">CONCATENATE(B271,C271,D271,E271,F271,G271,H271)</f>
        <v/>
      </c>
      <c r="B271" s="1001"/>
      <c r="C271" s="1001"/>
      <c r="D271" s="1001"/>
      <c r="E271" s="1001"/>
      <c r="F271" s="1001"/>
      <c r="G271" s="1001"/>
      <c r="H271" s="1001"/>
      <c r="I271" s="1020"/>
      <c r="J271" s="1021"/>
      <c r="K271" s="1021"/>
      <c r="L271" s="1023"/>
      <c r="M271" s="1024"/>
      <c r="O271" s="1" t="n">
        <f aca="false">+O270+1</f>
        <v>269</v>
      </c>
      <c r="P271" s="978" t="str">
        <f aca="false">IFERROR(VLOOKUP(O270,X:AF,9,FALSE()),"")</f>
        <v/>
      </c>
      <c r="Q271" s="978" t="str">
        <f aca="false">IFERROR(VLOOKUP(O271,Y:AG,9,FALSE()),"")</f>
        <v/>
      </c>
      <c r="R271" s="978" t="str">
        <f aca="false">IFERROR(VLOOKUP(O271,Z:AH,9,FALSE()),"")</f>
        <v/>
      </c>
      <c r="S271" s="978" t="str">
        <f aca="false">IFERROR(VLOOKUP($O271,AA:AI,9,FALSE()),"")</f>
        <v/>
      </c>
      <c r="T271" s="978" t="str">
        <f aca="false">IFERROR(VLOOKUP($O271,AB:AJ,9,FALSE()),"")</f>
        <v/>
      </c>
      <c r="U271" s="978" t="str">
        <f aca="false">IFERROR(VLOOKUP($O271,AC:AK,9,FALSE()),"")</f>
        <v/>
      </c>
      <c r="V271" s="978" t="str">
        <f aca="false">IFERROR(VLOOKUP($O271,AD:AL,9,FALSE()),"")</f>
        <v/>
      </c>
      <c r="X271" s="1" t="str">
        <f aca="false">IF(AF271&lt;&gt;"",MAX(X$3:X270)+1,"")</f>
        <v/>
      </c>
      <c r="Y271" s="1" t="str">
        <f aca="false">IF(AG271&lt;&gt;"",MAX(Y$3:Y270)+1,"")</f>
        <v/>
      </c>
      <c r="Z271" s="1" t="str">
        <f aca="false">IF(AH271&lt;&gt;"",MAX(Z$3:Z270)+1,"")</f>
        <v/>
      </c>
      <c r="AA271" s="1" t="str">
        <f aca="false">IF(AI271&lt;&gt;"",MAX(AA$3:AA270)+1,"")</f>
        <v/>
      </c>
      <c r="AB271" s="1" t="str">
        <f aca="false">IF(AJ271&lt;&gt;"",MAX(AB$3:AB270)+1,"")</f>
        <v/>
      </c>
      <c r="AC271" s="1" t="str">
        <f aca="false">IF(AK271&lt;&gt;"",MAX(AC$3:AC270)+1,"")</f>
        <v/>
      </c>
      <c r="AD271" s="1" t="str">
        <f aca="false">IF(AL271&lt;&gt;"",MAX(AD$3:AD270)+1,"")</f>
        <v/>
      </c>
      <c r="AF271" s="1" t="str">
        <f aca="false">IF(B271="","",IF(COUNTIF(AF$3:$AI270,B271)=0,B271,""))</f>
        <v/>
      </c>
      <c r="AG271" s="1" t="str">
        <f aca="false">IF(C271&lt;&gt;"",IF(B271="","",IF($B271='Determinazione classe'!$D$57,IF(COUNTIF(AG$3:$AG270,$C271)=0,$C271,""),"")),"")</f>
        <v/>
      </c>
      <c r="AH271" s="1" t="str">
        <f aca="false">IF(D271&lt;&gt;"",IF(B271="","",IF(AND($B271='Determinazione classe'!$D$57,$C271='Determinazione classe'!$D$58),IF(COUNTIF(AH$3:AH270,$D271)=0,$D271,""),"")),"")</f>
        <v/>
      </c>
      <c r="AI271" s="1" t="str">
        <f aca="false">IF(E271&lt;&gt;"",IF(B271="","",IF(AND($B271='Determinazione classe'!$D$57,$C271='Determinazione classe'!$D$58,$D271='Determinazione classe'!$D$59),IF(COUNTIF(AI$3:AI270,$E271)=0,$E271,""),"")),"")</f>
        <v/>
      </c>
      <c r="AJ271" s="1" t="str">
        <f aca="false">IF(F271&lt;&gt;"",IF(B271="","",IF(AND($B271='Determinazione classe'!$D$57,$C271='Determinazione classe'!$D$58,$D271='Determinazione classe'!$D$59,$E271='Determinazione classe'!$D$60),IF(COUNTIF(AJ$3:AJ270,$F271)=0,$F271,""),"")),"")</f>
        <v/>
      </c>
      <c r="AK271" s="1" t="str">
        <f aca="false">IF(G271&lt;&gt;"",IF(B271="","",IF(AND($B271='Determinazione classe'!$D$57,$C271='Determinazione classe'!$D$58,$D271='Determinazione classe'!$D$59,$E271='Determinazione classe'!$D$60,$F271='Determinazione classe'!$D$61),IF(COUNTIF(AK$3:AK270,$G271)=0,$G271,""),"")),"")</f>
        <v/>
      </c>
      <c r="AL271" s="1" t="str">
        <f aca="false">IF(H271&lt;&gt;"",IF(B271="","",IF(AND($B271='Determinazione classe'!$D$57,$C271='Determinazione classe'!$D$58,$D271='Determinazione classe'!$D$59,$E271='Determinazione classe'!$D$60,$F271='Determinazione classe'!$D$61,$G271='Determinazione classe'!$D$62),IF(COUNTIF(AL$3:AL270,$H271)=0,$H271,""),"")),"")</f>
        <v/>
      </c>
      <c r="AR271" s="1" t="n">
        <f aca="false">+AR270+1</f>
        <v>269</v>
      </c>
      <c r="AS271" s="978" t="str">
        <f aca="false">IFERROR(VLOOKUP(AR271,BC:BK,9,FALSE()),"")</f>
        <v/>
      </c>
      <c r="AT271" s="978" t="str">
        <f aca="false">IFERROR(VLOOKUP($O271,BD:BL,9,FALSE()),"")</f>
        <v/>
      </c>
      <c r="AU271" s="978" t="str">
        <f aca="false">IFERROR(VLOOKUP($O271,BE:BM,9,FALSE()),"")</f>
        <v/>
      </c>
      <c r="AV271" s="978" t="str">
        <f aca="false">IFERROR(VLOOKUP($O271,BF:BN,9,FALSE()),"")</f>
        <v/>
      </c>
      <c r="AW271" s="978" t="str">
        <f aca="false">IFERROR(VLOOKUP($O271,BG:BO,9,FALSE()),"")</f>
        <v/>
      </c>
      <c r="AX271" s="978" t="str">
        <f aca="false">IFERROR(VLOOKUP($O271,BH:BP,9,FALSE()),"")</f>
        <v/>
      </c>
      <c r="AY271" s="978" t="str">
        <f aca="false">IFERROR(VLOOKUP($O271,BI:BQ,9,FALSE()),"")</f>
        <v/>
      </c>
      <c r="BC271" s="1" t="str">
        <f aca="false">IF(BK271&lt;&gt;"",MAX(BC$3:BC270)+1,"")</f>
        <v/>
      </c>
      <c r="BD271" s="1" t="str">
        <f aca="false">IF(BL271&lt;&gt;"",MAX(BD$3:BD270)+1,"")</f>
        <v/>
      </c>
      <c r="BE271" s="1" t="str">
        <f aca="false">IF(BM271&lt;&gt;"",MAX(BE$3:BE270)+1,"")</f>
        <v/>
      </c>
      <c r="BF271" s="1" t="str">
        <f aca="false">IF(BN271&lt;&gt;"",MAX(BF$3:BF270)+1,"")</f>
        <v/>
      </c>
      <c r="BG271" s="1" t="str">
        <f aca="false">IF(BO271&lt;&gt;"",MAX(BG$3:BG270)+1,"")</f>
        <v/>
      </c>
      <c r="BH271" s="1" t="str">
        <f aca="false">IF(BP271&lt;&gt;"",MAX(BH$3:BH270)+1,"")</f>
        <v/>
      </c>
      <c r="BI271" s="1" t="str">
        <f aca="false">IF(BQ271&lt;&gt;"",MAX(BI$3:BI270)+1,"")</f>
        <v/>
      </c>
      <c r="BK271" s="1" t="str">
        <f aca="false">IF(B271&lt;&gt;"",IF(COUNTIF(BK$3:BK270,B271)&gt;0,"",B271),"")</f>
        <v/>
      </c>
      <c r="BL271" s="1" t="str">
        <f aca="false">IF(C271&lt;&gt;"",IF(COUNTIF(BL$3:BL270,C271)&gt;0,"",C271),"")</f>
        <v/>
      </c>
      <c r="BM271" s="1" t="str">
        <f aca="false">IF(D271&lt;&gt;"",IF(COUNTIF(BM$3:BM270,D271)&gt;0,"",D271),"")</f>
        <v/>
      </c>
      <c r="BN271" s="1" t="str">
        <f aca="false">IF(E271&lt;&gt;"",IF(COUNTIF(BN$3:BN270,E271)&gt;0,"",E271),"")</f>
        <v/>
      </c>
      <c r="BO271" s="1" t="str">
        <f aca="false">IF(F271&lt;&gt;"",IF(COUNTIF(BO$3:BO270,F271)&gt;0,"",F271),"")</f>
        <v/>
      </c>
      <c r="BP271" s="1" t="str">
        <f aca="false">IF(G271&lt;&gt;"",IF(COUNTIF(BP$3:BP270,G271)&gt;0,"",G271),"")</f>
        <v/>
      </c>
      <c r="BQ271" s="1" t="str">
        <f aca="false">IF(H271&lt;&gt;"",IF(COUNTIF(BQ$3:BQ270,H271)&gt;0,"",H271),"")</f>
        <v/>
      </c>
    </row>
    <row r="272" customFormat="false" ht="12.75" hidden="false" customHeight="false" outlineLevel="0" collapsed="false">
      <c r="A272" s="1017" t="str">
        <f aca="false">CONCATENATE(B272,C272,D272,E272,F272,G272,H272)</f>
        <v/>
      </c>
      <c r="B272" s="1001"/>
      <c r="C272" s="1001"/>
      <c r="D272" s="1001"/>
      <c r="E272" s="1001"/>
      <c r="F272" s="1001"/>
      <c r="G272" s="1001"/>
      <c r="H272" s="1001"/>
      <c r="I272" s="1020"/>
      <c r="J272" s="1021"/>
      <c r="K272" s="1021"/>
      <c r="L272" s="1023"/>
      <c r="M272" s="1024"/>
      <c r="O272" s="1" t="n">
        <f aca="false">+O271+1</f>
        <v>270</v>
      </c>
      <c r="P272" s="978" t="str">
        <f aca="false">IFERROR(VLOOKUP(O271,X:AF,9,FALSE()),"")</f>
        <v/>
      </c>
      <c r="Q272" s="978" t="str">
        <f aca="false">IFERROR(VLOOKUP(O272,Y:AG,9,FALSE()),"")</f>
        <v/>
      </c>
      <c r="R272" s="978" t="str">
        <f aca="false">IFERROR(VLOOKUP(O272,Z:AH,9,FALSE()),"")</f>
        <v/>
      </c>
      <c r="S272" s="978" t="str">
        <f aca="false">IFERROR(VLOOKUP($O272,AA:AI,9,FALSE()),"")</f>
        <v/>
      </c>
      <c r="T272" s="978" t="str">
        <f aca="false">IFERROR(VLOOKUP($O272,AB:AJ,9,FALSE()),"")</f>
        <v/>
      </c>
      <c r="U272" s="978" t="str">
        <f aca="false">IFERROR(VLOOKUP($O272,AC:AK,9,FALSE()),"")</f>
        <v/>
      </c>
      <c r="V272" s="978" t="str">
        <f aca="false">IFERROR(VLOOKUP($O272,AD:AL,9,FALSE()),"")</f>
        <v/>
      </c>
      <c r="X272" s="1" t="str">
        <f aca="false">IF(AF272&lt;&gt;"",MAX(X$3:X271)+1,"")</f>
        <v/>
      </c>
      <c r="Y272" s="1" t="str">
        <f aca="false">IF(AG272&lt;&gt;"",MAX(Y$3:Y271)+1,"")</f>
        <v/>
      </c>
      <c r="Z272" s="1" t="str">
        <f aca="false">IF(AH272&lt;&gt;"",MAX(Z$3:Z271)+1,"")</f>
        <v/>
      </c>
      <c r="AA272" s="1" t="str">
        <f aca="false">IF(AI272&lt;&gt;"",MAX(AA$3:AA271)+1,"")</f>
        <v/>
      </c>
      <c r="AB272" s="1" t="str">
        <f aca="false">IF(AJ272&lt;&gt;"",MAX(AB$3:AB271)+1,"")</f>
        <v/>
      </c>
      <c r="AC272" s="1" t="str">
        <f aca="false">IF(AK272&lt;&gt;"",MAX(AC$3:AC271)+1,"")</f>
        <v/>
      </c>
      <c r="AD272" s="1" t="str">
        <f aca="false">IF(AL272&lt;&gt;"",MAX(AD$3:AD271)+1,"")</f>
        <v/>
      </c>
      <c r="AF272" s="1" t="str">
        <f aca="false">IF(B272="","",IF(COUNTIF(AF$3:$AI271,B272)=0,B272,""))</f>
        <v/>
      </c>
      <c r="AG272" s="1" t="str">
        <f aca="false">IF(C272&lt;&gt;"",IF(B272="","",IF($B272='Determinazione classe'!$D$57,IF(COUNTIF(AG$3:$AG271,$C272)=0,$C272,""),"")),"")</f>
        <v/>
      </c>
      <c r="AH272" s="1" t="str">
        <f aca="false">IF(D272&lt;&gt;"",IF(B272="","",IF(AND($B272='Determinazione classe'!$D$57,$C272='Determinazione classe'!$D$58),IF(COUNTIF(AH$3:AH271,$D272)=0,$D272,""),"")),"")</f>
        <v/>
      </c>
      <c r="AI272" s="1" t="str">
        <f aca="false">IF(E272&lt;&gt;"",IF(B272="","",IF(AND($B272='Determinazione classe'!$D$57,$C272='Determinazione classe'!$D$58,$D272='Determinazione classe'!$D$59),IF(COUNTIF(AI$3:AI271,$E272)=0,$E272,""),"")),"")</f>
        <v/>
      </c>
      <c r="AJ272" s="1" t="str">
        <f aca="false">IF(F272&lt;&gt;"",IF(B272="","",IF(AND($B272='Determinazione classe'!$D$57,$C272='Determinazione classe'!$D$58,$D272='Determinazione classe'!$D$59,$E272='Determinazione classe'!$D$60),IF(COUNTIF(AJ$3:AJ271,$F272)=0,$F272,""),"")),"")</f>
        <v/>
      </c>
      <c r="AK272" s="1" t="str">
        <f aca="false">IF(G272&lt;&gt;"",IF(B272="","",IF(AND($B272='Determinazione classe'!$D$57,$C272='Determinazione classe'!$D$58,$D272='Determinazione classe'!$D$59,$E272='Determinazione classe'!$D$60,$F272='Determinazione classe'!$D$61),IF(COUNTIF(AK$3:AK271,$G272)=0,$G272,""),"")),"")</f>
        <v/>
      </c>
      <c r="AL272" s="1" t="str">
        <f aca="false">IF(H272&lt;&gt;"",IF(B272="","",IF(AND($B272='Determinazione classe'!$D$57,$C272='Determinazione classe'!$D$58,$D272='Determinazione classe'!$D$59,$E272='Determinazione classe'!$D$60,$F272='Determinazione classe'!$D$61,$G272='Determinazione classe'!$D$62),IF(COUNTIF(AL$3:AL271,$H272)=0,$H272,""),"")),"")</f>
        <v/>
      </c>
      <c r="AR272" s="1" t="n">
        <f aca="false">+AR271+1</f>
        <v>270</v>
      </c>
      <c r="AS272" s="978" t="str">
        <f aca="false">IFERROR(VLOOKUP(AR272,BC:BK,9,FALSE()),"")</f>
        <v/>
      </c>
      <c r="AT272" s="978" t="str">
        <f aca="false">IFERROR(VLOOKUP($O272,BD:BL,9,FALSE()),"")</f>
        <v/>
      </c>
      <c r="AU272" s="978" t="str">
        <f aca="false">IFERROR(VLOOKUP($O272,BE:BM,9,FALSE()),"")</f>
        <v/>
      </c>
      <c r="AV272" s="978" t="str">
        <f aca="false">IFERROR(VLOOKUP($O272,BF:BN,9,FALSE()),"")</f>
        <v/>
      </c>
      <c r="AW272" s="978" t="str">
        <f aca="false">IFERROR(VLOOKUP($O272,BG:BO,9,FALSE()),"")</f>
        <v/>
      </c>
      <c r="AX272" s="978" t="str">
        <f aca="false">IFERROR(VLOOKUP($O272,BH:BP,9,FALSE()),"")</f>
        <v/>
      </c>
      <c r="AY272" s="978" t="str">
        <f aca="false">IFERROR(VLOOKUP($O272,BI:BQ,9,FALSE()),"")</f>
        <v/>
      </c>
      <c r="BC272" s="1" t="str">
        <f aca="false">IF(BK272&lt;&gt;"",MAX(BC$3:BC271)+1,"")</f>
        <v/>
      </c>
      <c r="BD272" s="1" t="str">
        <f aca="false">IF(BL272&lt;&gt;"",MAX(BD$3:BD271)+1,"")</f>
        <v/>
      </c>
      <c r="BE272" s="1" t="str">
        <f aca="false">IF(BM272&lt;&gt;"",MAX(BE$3:BE271)+1,"")</f>
        <v/>
      </c>
      <c r="BF272" s="1" t="str">
        <f aca="false">IF(BN272&lt;&gt;"",MAX(BF$3:BF271)+1,"")</f>
        <v/>
      </c>
      <c r="BG272" s="1" t="str">
        <f aca="false">IF(BO272&lt;&gt;"",MAX(BG$3:BG271)+1,"")</f>
        <v/>
      </c>
      <c r="BH272" s="1" t="str">
        <f aca="false">IF(BP272&lt;&gt;"",MAX(BH$3:BH271)+1,"")</f>
        <v/>
      </c>
      <c r="BI272" s="1" t="str">
        <f aca="false">IF(BQ272&lt;&gt;"",MAX(BI$3:BI271)+1,"")</f>
        <v/>
      </c>
      <c r="BK272" s="1" t="str">
        <f aca="false">IF(B272&lt;&gt;"",IF(COUNTIF(BK$3:BK271,B272)&gt;0,"",B272),"")</f>
        <v/>
      </c>
      <c r="BL272" s="1" t="str">
        <f aca="false">IF(C272&lt;&gt;"",IF(COUNTIF(BL$3:BL271,C272)&gt;0,"",C272),"")</f>
        <v/>
      </c>
      <c r="BM272" s="1" t="str">
        <f aca="false">IF(D272&lt;&gt;"",IF(COUNTIF(BM$3:BM271,D272)&gt;0,"",D272),"")</f>
        <v/>
      </c>
      <c r="BN272" s="1" t="str">
        <f aca="false">IF(E272&lt;&gt;"",IF(COUNTIF(BN$3:BN271,E272)&gt;0,"",E272),"")</f>
        <v/>
      </c>
      <c r="BO272" s="1" t="str">
        <f aca="false">IF(F272&lt;&gt;"",IF(COUNTIF(BO$3:BO271,F272)&gt;0,"",F272),"")</f>
        <v/>
      </c>
      <c r="BP272" s="1" t="str">
        <f aca="false">IF(G272&lt;&gt;"",IF(COUNTIF(BP$3:BP271,G272)&gt;0,"",G272),"")</f>
        <v/>
      </c>
      <c r="BQ272" s="1" t="str">
        <f aca="false">IF(H272&lt;&gt;"",IF(COUNTIF(BQ$3:BQ271,H272)&gt;0,"",H272),"")</f>
        <v/>
      </c>
    </row>
    <row r="273" customFormat="false" ht="12.75" hidden="false" customHeight="false" outlineLevel="0" collapsed="false">
      <c r="A273" s="1017" t="str">
        <f aca="false">CONCATENATE(B273,C273,D273,E273,F273,G273,H273)</f>
        <v/>
      </c>
      <c r="B273" s="1001"/>
      <c r="C273" s="1001"/>
      <c r="D273" s="1001"/>
      <c r="E273" s="1001"/>
      <c r="F273" s="1001"/>
      <c r="G273" s="1001"/>
      <c r="H273" s="1001"/>
      <c r="I273" s="1020"/>
      <c r="J273" s="1021"/>
      <c r="K273" s="1021"/>
      <c r="L273" s="1023"/>
      <c r="M273" s="1024"/>
      <c r="O273" s="1" t="n">
        <f aca="false">+O272+1</f>
        <v>271</v>
      </c>
      <c r="P273" s="978" t="str">
        <f aca="false">IFERROR(VLOOKUP(O272,X:AF,9,FALSE()),"")</f>
        <v/>
      </c>
      <c r="Q273" s="978" t="str">
        <f aca="false">IFERROR(VLOOKUP(O273,Y:AG,9,FALSE()),"")</f>
        <v/>
      </c>
      <c r="R273" s="978" t="str">
        <f aca="false">IFERROR(VLOOKUP(O273,Z:AH,9,FALSE()),"")</f>
        <v/>
      </c>
      <c r="S273" s="978" t="str">
        <f aca="false">IFERROR(VLOOKUP($O273,AA:AI,9,FALSE()),"")</f>
        <v/>
      </c>
      <c r="T273" s="978" t="str">
        <f aca="false">IFERROR(VLOOKUP($O273,AB:AJ,9,FALSE()),"")</f>
        <v/>
      </c>
      <c r="U273" s="978" t="str">
        <f aca="false">IFERROR(VLOOKUP($O273,AC:AK,9,FALSE()),"")</f>
        <v/>
      </c>
      <c r="V273" s="978" t="str">
        <f aca="false">IFERROR(VLOOKUP($O273,AD:AL,9,FALSE()),"")</f>
        <v/>
      </c>
      <c r="X273" s="1" t="str">
        <f aca="false">IF(AF273&lt;&gt;"",MAX(X$3:X272)+1,"")</f>
        <v/>
      </c>
      <c r="Y273" s="1" t="str">
        <f aca="false">IF(AG273&lt;&gt;"",MAX(Y$3:Y272)+1,"")</f>
        <v/>
      </c>
      <c r="Z273" s="1" t="str">
        <f aca="false">IF(AH273&lt;&gt;"",MAX(Z$3:Z272)+1,"")</f>
        <v/>
      </c>
      <c r="AA273" s="1" t="str">
        <f aca="false">IF(AI273&lt;&gt;"",MAX(AA$3:AA272)+1,"")</f>
        <v/>
      </c>
      <c r="AB273" s="1" t="str">
        <f aca="false">IF(AJ273&lt;&gt;"",MAX(AB$3:AB272)+1,"")</f>
        <v/>
      </c>
      <c r="AC273" s="1" t="str">
        <f aca="false">IF(AK273&lt;&gt;"",MAX(AC$3:AC272)+1,"")</f>
        <v/>
      </c>
      <c r="AD273" s="1" t="str">
        <f aca="false">IF(AL273&lt;&gt;"",MAX(AD$3:AD272)+1,"")</f>
        <v/>
      </c>
      <c r="AF273" s="1" t="str">
        <f aca="false">IF(B273="","",IF(COUNTIF(AF$3:$AI272,B273)=0,B273,""))</f>
        <v/>
      </c>
      <c r="AG273" s="1" t="str">
        <f aca="false">IF(C273&lt;&gt;"",IF(B273="","",IF($B273='Determinazione classe'!$D$57,IF(COUNTIF(AG$3:$AG272,$C273)=0,$C273,""),"")),"")</f>
        <v/>
      </c>
      <c r="AH273" s="1" t="str">
        <f aca="false">IF(D273&lt;&gt;"",IF(B273="","",IF(AND($B273='Determinazione classe'!$D$57,$C273='Determinazione classe'!$D$58),IF(COUNTIF(AH$3:AH272,$D273)=0,$D273,""),"")),"")</f>
        <v/>
      </c>
      <c r="AI273" s="1" t="str">
        <f aca="false">IF(E273&lt;&gt;"",IF(B273="","",IF(AND($B273='Determinazione classe'!$D$57,$C273='Determinazione classe'!$D$58,$D273='Determinazione classe'!$D$59),IF(COUNTIF(AI$3:AI272,$E273)=0,$E273,""),"")),"")</f>
        <v/>
      </c>
      <c r="AJ273" s="1" t="str">
        <f aca="false">IF(F273&lt;&gt;"",IF(B273="","",IF(AND($B273='Determinazione classe'!$D$57,$C273='Determinazione classe'!$D$58,$D273='Determinazione classe'!$D$59,$E273='Determinazione classe'!$D$60),IF(COUNTIF(AJ$3:AJ272,$F273)=0,$F273,""),"")),"")</f>
        <v/>
      </c>
      <c r="AK273" s="1" t="str">
        <f aca="false">IF(G273&lt;&gt;"",IF(B273="","",IF(AND($B273='Determinazione classe'!$D$57,$C273='Determinazione classe'!$D$58,$D273='Determinazione classe'!$D$59,$E273='Determinazione classe'!$D$60,$F273='Determinazione classe'!$D$61),IF(COUNTIF(AK$3:AK272,$G273)=0,$G273,""),"")),"")</f>
        <v/>
      </c>
      <c r="AL273" s="1" t="str">
        <f aca="false">IF(H273&lt;&gt;"",IF(B273="","",IF(AND($B273='Determinazione classe'!$D$57,$C273='Determinazione classe'!$D$58,$D273='Determinazione classe'!$D$59,$E273='Determinazione classe'!$D$60,$F273='Determinazione classe'!$D$61,$G273='Determinazione classe'!$D$62),IF(COUNTIF(AL$3:AL272,$H273)=0,$H273,""),"")),"")</f>
        <v/>
      </c>
      <c r="AR273" s="1" t="n">
        <f aca="false">+AR272+1</f>
        <v>271</v>
      </c>
      <c r="AS273" s="978" t="str">
        <f aca="false">IFERROR(VLOOKUP(AR273,BC:BK,9,FALSE()),"")</f>
        <v/>
      </c>
      <c r="AT273" s="978" t="str">
        <f aca="false">IFERROR(VLOOKUP($O273,BD:BL,9,FALSE()),"")</f>
        <v/>
      </c>
      <c r="AU273" s="978" t="str">
        <f aca="false">IFERROR(VLOOKUP($O273,BE:BM,9,FALSE()),"")</f>
        <v/>
      </c>
      <c r="AV273" s="978" t="str">
        <f aca="false">IFERROR(VLOOKUP($O273,BF:BN,9,FALSE()),"")</f>
        <v/>
      </c>
      <c r="AW273" s="978" t="str">
        <f aca="false">IFERROR(VLOOKUP($O273,BG:BO,9,FALSE()),"")</f>
        <v/>
      </c>
      <c r="AX273" s="978" t="str">
        <f aca="false">IFERROR(VLOOKUP($O273,BH:BP,9,FALSE()),"")</f>
        <v/>
      </c>
      <c r="AY273" s="978" t="str">
        <f aca="false">IFERROR(VLOOKUP($O273,BI:BQ,9,FALSE()),"")</f>
        <v/>
      </c>
      <c r="BC273" s="1" t="str">
        <f aca="false">IF(BK273&lt;&gt;"",MAX(BC$3:BC272)+1,"")</f>
        <v/>
      </c>
      <c r="BD273" s="1" t="str">
        <f aca="false">IF(BL273&lt;&gt;"",MAX(BD$3:BD272)+1,"")</f>
        <v/>
      </c>
      <c r="BE273" s="1" t="str">
        <f aca="false">IF(BM273&lt;&gt;"",MAX(BE$3:BE272)+1,"")</f>
        <v/>
      </c>
      <c r="BF273" s="1" t="str">
        <f aca="false">IF(BN273&lt;&gt;"",MAX(BF$3:BF272)+1,"")</f>
        <v/>
      </c>
      <c r="BG273" s="1" t="str">
        <f aca="false">IF(BO273&lt;&gt;"",MAX(BG$3:BG272)+1,"")</f>
        <v/>
      </c>
      <c r="BH273" s="1" t="str">
        <f aca="false">IF(BP273&lt;&gt;"",MAX(BH$3:BH272)+1,"")</f>
        <v/>
      </c>
      <c r="BI273" s="1" t="str">
        <f aca="false">IF(BQ273&lt;&gt;"",MAX(BI$3:BI272)+1,"")</f>
        <v/>
      </c>
      <c r="BK273" s="1" t="str">
        <f aca="false">IF(B273&lt;&gt;"",IF(COUNTIF(BK$3:BK272,B273)&gt;0,"",B273),"")</f>
        <v/>
      </c>
      <c r="BL273" s="1" t="str">
        <f aca="false">IF(C273&lt;&gt;"",IF(COUNTIF(BL$3:BL272,C273)&gt;0,"",C273),"")</f>
        <v/>
      </c>
      <c r="BM273" s="1" t="str">
        <f aca="false">IF(D273&lt;&gt;"",IF(COUNTIF(BM$3:BM272,D273)&gt;0,"",D273),"")</f>
        <v/>
      </c>
      <c r="BN273" s="1" t="str">
        <f aca="false">IF(E273&lt;&gt;"",IF(COUNTIF(BN$3:BN272,E273)&gt;0,"",E273),"")</f>
        <v/>
      </c>
      <c r="BO273" s="1" t="str">
        <f aca="false">IF(F273&lt;&gt;"",IF(COUNTIF(BO$3:BO272,F273)&gt;0,"",F273),"")</f>
        <v/>
      </c>
      <c r="BP273" s="1" t="str">
        <f aca="false">IF(G273&lt;&gt;"",IF(COUNTIF(BP$3:BP272,G273)&gt;0,"",G273),"")</f>
        <v/>
      </c>
      <c r="BQ273" s="1" t="str">
        <f aca="false">IF(H273&lt;&gt;"",IF(COUNTIF(BQ$3:BQ272,H273)&gt;0,"",H273),"")</f>
        <v/>
      </c>
    </row>
    <row r="274" customFormat="false" ht="12.75" hidden="false" customHeight="false" outlineLevel="0" collapsed="false">
      <c r="A274" s="1017" t="str">
        <f aca="false">CONCATENATE(B274,C274,D274,E274,F274,G274,H274)</f>
        <v/>
      </c>
      <c r="B274" s="1001"/>
      <c r="C274" s="1001"/>
      <c r="D274" s="1001"/>
      <c r="E274" s="1001"/>
      <c r="F274" s="1001"/>
      <c r="G274" s="1001"/>
      <c r="H274" s="1001"/>
      <c r="I274" s="1020"/>
      <c r="J274" s="1021"/>
      <c r="K274" s="1021"/>
      <c r="L274" s="1023"/>
      <c r="M274" s="1024"/>
      <c r="O274" s="1" t="n">
        <f aca="false">+O273+1</f>
        <v>272</v>
      </c>
      <c r="P274" s="978" t="str">
        <f aca="false">IFERROR(VLOOKUP(O273,X:AF,9,FALSE()),"")</f>
        <v/>
      </c>
      <c r="Q274" s="978" t="str">
        <f aca="false">IFERROR(VLOOKUP(O274,Y:AG,9,FALSE()),"")</f>
        <v/>
      </c>
      <c r="R274" s="978" t="str">
        <f aca="false">IFERROR(VLOOKUP(O274,Z:AH,9,FALSE()),"")</f>
        <v/>
      </c>
      <c r="S274" s="978" t="str">
        <f aca="false">IFERROR(VLOOKUP($O274,AA:AI,9,FALSE()),"")</f>
        <v/>
      </c>
      <c r="T274" s="978" t="str">
        <f aca="false">IFERROR(VLOOKUP($O274,AB:AJ,9,FALSE()),"")</f>
        <v/>
      </c>
      <c r="U274" s="978" t="str">
        <f aca="false">IFERROR(VLOOKUP($O274,AC:AK,9,FALSE()),"")</f>
        <v/>
      </c>
      <c r="V274" s="978" t="str">
        <f aca="false">IFERROR(VLOOKUP($O274,AD:AL,9,FALSE()),"")</f>
        <v/>
      </c>
      <c r="X274" s="1" t="str">
        <f aca="false">IF(AF274&lt;&gt;"",MAX(X$3:X273)+1,"")</f>
        <v/>
      </c>
      <c r="Y274" s="1" t="str">
        <f aca="false">IF(AG274&lt;&gt;"",MAX(Y$3:Y273)+1,"")</f>
        <v/>
      </c>
      <c r="Z274" s="1" t="str">
        <f aca="false">IF(AH274&lt;&gt;"",MAX(Z$3:Z273)+1,"")</f>
        <v/>
      </c>
      <c r="AA274" s="1" t="str">
        <f aca="false">IF(AI274&lt;&gt;"",MAX(AA$3:AA273)+1,"")</f>
        <v/>
      </c>
      <c r="AB274" s="1" t="str">
        <f aca="false">IF(AJ274&lt;&gt;"",MAX(AB$3:AB273)+1,"")</f>
        <v/>
      </c>
      <c r="AC274" s="1" t="str">
        <f aca="false">IF(AK274&lt;&gt;"",MAX(AC$3:AC273)+1,"")</f>
        <v/>
      </c>
      <c r="AD274" s="1" t="str">
        <f aca="false">IF(AL274&lt;&gt;"",MAX(AD$3:AD273)+1,"")</f>
        <v/>
      </c>
      <c r="AF274" s="1" t="str">
        <f aca="false">IF(B274="","",IF(COUNTIF(AF$3:$AI273,B274)=0,B274,""))</f>
        <v/>
      </c>
      <c r="AG274" s="1" t="str">
        <f aca="false">IF(C274&lt;&gt;"",IF(B274="","",IF($B274='Determinazione classe'!$D$57,IF(COUNTIF(AG$3:$AG273,$C274)=0,$C274,""),"")),"")</f>
        <v/>
      </c>
      <c r="AH274" s="1" t="str">
        <f aca="false">IF(D274&lt;&gt;"",IF(B274="","",IF(AND($B274='Determinazione classe'!$D$57,$C274='Determinazione classe'!$D$58),IF(COUNTIF(AH$3:AH273,$D274)=0,$D274,""),"")),"")</f>
        <v/>
      </c>
      <c r="AI274" s="1" t="str">
        <f aca="false">IF(E274&lt;&gt;"",IF(B274="","",IF(AND($B274='Determinazione classe'!$D$57,$C274='Determinazione classe'!$D$58,$D274='Determinazione classe'!$D$59),IF(COUNTIF(AI$3:AI273,$E274)=0,$E274,""),"")),"")</f>
        <v/>
      </c>
      <c r="AJ274" s="1" t="str">
        <f aca="false">IF(F274&lt;&gt;"",IF(B274="","",IF(AND($B274='Determinazione classe'!$D$57,$C274='Determinazione classe'!$D$58,$D274='Determinazione classe'!$D$59,$E274='Determinazione classe'!$D$60),IF(COUNTIF(AJ$3:AJ273,$F274)=0,$F274,""),"")),"")</f>
        <v/>
      </c>
      <c r="AK274" s="1" t="str">
        <f aca="false">IF(G274&lt;&gt;"",IF(B274="","",IF(AND($B274='Determinazione classe'!$D$57,$C274='Determinazione classe'!$D$58,$D274='Determinazione classe'!$D$59,$E274='Determinazione classe'!$D$60,$F274='Determinazione classe'!$D$61),IF(COUNTIF(AK$3:AK273,$G274)=0,$G274,""),"")),"")</f>
        <v/>
      </c>
      <c r="AL274" s="1" t="str">
        <f aca="false">IF(H274&lt;&gt;"",IF(B274="","",IF(AND($B274='Determinazione classe'!$D$57,$C274='Determinazione classe'!$D$58,$D274='Determinazione classe'!$D$59,$E274='Determinazione classe'!$D$60,$F274='Determinazione classe'!$D$61,$G274='Determinazione classe'!$D$62),IF(COUNTIF(AL$3:AL273,$H274)=0,$H274,""),"")),"")</f>
        <v/>
      </c>
      <c r="AR274" s="1" t="n">
        <f aca="false">+AR273+1</f>
        <v>272</v>
      </c>
      <c r="AS274" s="978" t="str">
        <f aca="false">IFERROR(VLOOKUP(AR274,BC:BK,9,FALSE()),"")</f>
        <v/>
      </c>
      <c r="AT274" s="978" t="str">
        <f aca="false">IFERROR(VLOOKUP($O274,BD:BL,9,FALSE()),"")</f>
        <v/>
      </c>
      <c r="AU274" s="978" t="str">
        <f aca="false">IFERROR(VLOOKUP($O274,BE:BM,9,FALSE()),"")</f>
        <v/>
      </c>
      <c r="AV274" s="978" t="str">
        <f aca="false">IFERROR(VLOOKUP($O274,BF:BN,9,FALSE()),"")</f>
        <v/>
      </c>
      <c r="AW274" s="978" t="str">
        <f aca="false">IFERROR(VLOOKUP($O274,BG:BO,9,FALSE()),"")</f>
        <v/>
      </c>
      <c r="AX274" s="978" t="str">
        <f aca="false">IFERROR(VLOOKUP($O274,BH:BP,9,FALSE()),"")</f>
        <v/>
      </c>
      <c r="AY274" s="978" t="str">
        <f aca="false">IFERROR(VLOOKUP($O274,BI:BQ,9,FALSE()),"")</f>
        <v/>
      </c>
      <c r="BC274" s="1" t="str">
        <f aca="false">IF(BK274&lt;&gt;"",MAX(BC$3:BC273)+1,"")</f>
        <v/>
      </c>
      <c r="BD274" s="1" t="str">
        <f aca="false">IF(BL274&lt;&gt;"",MAX(BD$3:BD273)+1,"")</f>
        <v/>
      </c>
      <c r="BE274" s="1" t="str">
        <f aca="false">IF(BM274&lt;&gt;"",MAX(BE$3:BE273)+1,"")</f>
        <v/>
      </c>
      <c r="BF274" s="1" t="str">
        <f aca="false">IF(BN274&lt;&gt;"",MAX(BF$3:BF273)+1,"")</f>
        <v/>
      </c>
      <c r="BG274" s="1" t="str">
        <f aca="false">IF(BO274&lt;&gt;"",MAX(BG$3:BG273)+1,"")</f>
        <v/>
      </c>
      <c r="BH274" s="1" t="str">
        <f aca="false">IF(BP274&lt;&gt;"",MAX(BH$3:BH273)+1,"")</f>
        <v/>
      </c>
      <c r="BI274" s="1" t="str">
        <f aca="false">IF(BQ274&lt;&gt;"",MAX(BI$3:BI273)+1,"")</f>
        <v/>
      </c>
      <c r="BK274" s="1" t="str">
        <f aca="false">IF(B274&lt;&gt;"",IF(COUNTIF(BK$3:BK273,B274)&gt;0,"",B274),"")</f>
        <v/>
      </c>
      <c r="BL274" s="1" t="str">
        <f aca="false">IF(C274&lt;&gt;"",IF(COUNTIF(BL$3:BL273,C274)&gt;0,"",C274),"")</f>
        <v/>
      </c>
      <c r="BM274" s="1" t="str">
        <f aca="false">IF(D274&lt;&gt;"",IF(COUNTIF(BM$3:BM273,D274)&gt;0,"",D274),"")</f>
        <v/>
      </c>
      <c r="BN274" s="1" t="str">
        <f aca="false">IF(E274&lt;&gt;"",IF(COUNTIF(BN$3:BN273,E274)&gt;0,"",E274),"")</f>
        <v/>
      </c>
      <c r="BO274" s="1" t="str">
        <f aca="false">IF(F274&lt;&gt;"",IF(COUNTIF(BO$3:BO273,F274)&gt;0,"",F274),"")</f>
        <v/>
      </c>
      <c r="BP274" s="1" t="str">
        <f aca="false">IF(G274&lt;&gt;"",IF(COUNTIF(BP$3:BP273,G274)&gt;0,"",G274),"")</f>
        <v/>
      </c>
      <c r="BQ274" s="1" t="str">
        <f aca="false">IF(H274&lt;&gt;"",IF(COUNTIF(BQ$3:BQ273,H274)&gt;0,"",H274),"")</f>
        <v/>
      </c>
    </row>
    <row r="275" customFormat="false" ht="12.75" hidden="false" customHeight="false" outlineLevel="0" collapsed="false">
      <c r="A275" s="1017" t="str">
        <f aca="false">CONCATENATE(B275,C275,D275,E275,F275,G275,H275)</f>
        <v/>
      </c>
      <c r="B275" s="1001"/>
      <c r="C275" s="1001"/>
      <c r="D275" s="1001"/>
      <c r="E275" s="1001"/>
      <c r="F275" s="1001"/>
      <c r="G275" s="1001"/>
      <c r="H275" s="1001"/>
      <c r="I275" s="1020"/>
      <c r="J275" s="1021"/>
      <c r="K275" s="1021"/>
      <c r="L275" s="1023"/>
      <c r="M275" s="1024"/>
      <c r="O275" s="1" t="n">
        <f aca="false">+O274+1</f>
        <v>273</v>
      </c>
      <c r="P275" s="978" t="str">
        <f aca="false">IFERROR(VLOOKUP(O274,X:AF,9,FALSE()),"")</f>
        <v/>
      </c>
      <c r="Q275" s="978" t="str">
        <f aca="false">IFERROR(VLOOKUP(O275,Y:AG,9,FALSE()),"")</f>
        <v/>
      </c>
      <c r="R275" s="978" t="str">
        <f aca="false">IFERROR(VLOOKUP(O275,Z:AH,9,FALSE()),"")</f>
        <v/>
      </c>
      <c r="S275" s="978" t="str">
        <f aca="false">IFERROR(VLOOKUP($O275,AA:AI,9,FALSE()),"")</f>
        <v/>
      </c>
      <c r="T275" s="978" t="str">
        <f aca="false">IFERROR(VLOOKUP($O275,AB:AJ,9,FALSE()),"")</f>
        <v/>
      </c>
      <c r="U275" s="978" t="str">
        <f aca="false">IFERROR(VLOOKUP($O275,AC:AK,9,FALSE()),"")</f>
        <v/>
      </c>
      <c r="V275" s="978" t="str">
        <f aca="false">IFERROR(VLOOKUP($O275,AD:AL,9,FALSE()),"")</f>
        <v/>
      </c>
      <c r="X275" s="1" t="str">
        <f aca="false">IF(AF275&lt;&gt;"",MAX(X$3:X274)+1,"")</f>
        <v/>
      </c>
      <c r="Y275" s="1" t="str">
        <f aca="false">IF(AG275&lt;&gt;"",MAX(Y$3:Y274)+1,"")</f>
        <v/>
      </c>
      <c r="Z275" s="1" t="str">
        <f aca="false">IF(AH275&lt;&gt;"",MAX(Z$3:Z274)+1,"")</f>
        <v/>
      </c>
      <c r="AA275" s="1" t="str">
        <f aca="false">IF(AI275&lt;&gt;"",MAX(AA$3:AA274)+1,"")</f>
        <v/>
      </c>
      <c r="AB275" s="1" t="str">
        <f aca="false">IF(AJ275&lt;&gt;"",MAX(AB$3:AB274)+1,"")</f>
        <v/>
      </c>
      <c r="AC275" s="1" t="str">
        <f aca="false">IF(AK275&lt;&gt;"",MAX(AC$3:AC274)+1,"")</f>
        <v/>
      </c>
      <c r="AD275" s="1" t="str">
        <f aca="false">IF(AL275&lt;&gt;"",MAX(AD$3:AD274)+1,"")</f>
        <v/>
      </c>
      <c r="AF275" s="1" t="str">
        <f aca="false">IF(B275="","",IF(COUNTIF(AF$3:$AI274,B275)=0,B275,""))</f>
        <v/>
      </c>
      <c r="AG275" s="1" t="str">
        <f aca="false">IF(C275&lt;&gt;"",IF(B275="","",IF($B275='Determinazione classe'!$D$57,IF(COUNTIF(AG$3:$AG274,$C275)=0,$C275,""),"")),"")</f>
        <v/>
      </c>
      <c r="AH275" s="1" t="str">
        <f aca="false">IF(D275&lt;&gt;"",IF(B275="","",IF(AND($B275='Determinazione classe'!$D$57,$C275='Determinazione classe'!$D$58),IF(COUNTIF(AH$3:AH274,$D275)=0,$D275,""),"")),"")</f>
        <v/>
      </c>
      <c r="AI275" s="1" t="str">
        <f aca="false">IF(E275&lt;&gt;"",IF(B275="","",IF(AND($B275='Determinazione classe'!$D$57,$C275='Determinazione classe'!$D$58,$D275='Determinazione classe'!$D$59),IF(COUNTIF(AI$3:AI274,$E275)=0,$E275,""),"")),"")</f>
        <v/>
      </c>
      <c r="AJ275" s="1" t="str">
        <f aca="false">IF(F275&lt;&gt;"",IF(B275="","",IF(AND($B275='Determinazione classe'!$D$57,$C275='Determinazione classe'!$D$58,$D275='Determinazione classe'!$D$59,$E275='Determinazione classe'!$D$60),IF(COUNTIF(AJ$3:AJ274,$F275)=0,$F275,""),"")),"")</f>
        <v/>
      </c>
      <c r="AK275" s="1" t="str">
        <f aca="false">IF(G275&lt;&gt;"",IF(B275="","",IF(AND($B275='Determinazione classe'!$D$57,$C275='Determinazione classe'!$D$58,$D275='Determinazione classe'!$D$59,$E275='Determinazione classe'!$D$60,$F275='Determinazione classe'!$D$61),IF(COUNTIF(AK$3:AK274,$G275)=0,$G275,""),"")),"")</f>
        <v/>
      </c>
      <c r="AL275" s="1" t="str">
        <f aca="false">IF(H275&lt;&gt;"",IF(B275="","",IF(AND($B275='Determinazione classe'!$D$57,$C275='Determinazione classe'!$D$58,$D275='Determinazione classe'!$D$59,$E275='Determinazione classe'!$D$60,$F275='Determinazione classe'!$D$61,$G275='Determinazione classe'!$D$62),IF(COUNTIF(AL$3:AL274,$H275)=0,$H275,""),"")),"")</f>
        <v/>
      </c>
      <c r="AR275" s="1" t="n">
        <f aca="false">+AR274+1</f>
        <v>273</v>
      </c>
      <c r="AS275" s="978" t="str">
        <f aca="false">IFERROR(VLOOKUP(AR275,BC:BK,9,FALSE()),"")</f>
        <v/>
      </c>
      <c r="AT275" s="978" t="str">
        <f aca="false">IFERROR(VLOOKUP($O275,BD:BL,9,FALSE()),"")</f>
        <v/>
      </c>
      <c r="AU275" s="978" t="str">
        <f aca="false">IFERROR(VLOOKUP($O275,BE:BM,9,FALSE()),"")</f>
        <v/>
      </c>
      <c r="AV275" s="978" t="str">
        <f aca="false">IFERROR(VLOOKUP($O275,BF:BN,9,FALSE()),"")</f>
        <v/>
      </c>
      <c r="AW275" s="978" t="str">
        <f aca="false">IFERROR(VLOOKUP($O275,BG:BO,9,FALSE()),"")</f>
        <v/>
      </c>
      <c r="AX275" s="978" t="str">
        <f aca="false">IFERROR(VLOOKUP($O275,BH:BP,9,FALSE()),"")</f>
        <v/>
      </c>
      <c r="AY275" s="978" t="str">
        <f aca="false">IFERROR(VLOOKUP($O275,BI:BQ,9,FALSE()),"")</f>
        <v/>
      </c>
      <c r="BC275" s="1" t="str">
        <f aca="false">IF(BK275&lt;&gt;"",MAX(BC$3:BC274)+1,"")</f>
        <v/>
      </c>
      <c r="BD275" s="1" t="str">
        <f aca="false">IF(BL275&lt;&gt;"",MAX(BD$3:BD274)+1,"")</f>
        <v/>
      </c>
      <c r="BE275" s="1" t="str">
        <f aca="false">IF(BM275&lt;&gt;"",MAX(BE$3:BE274)+1,"")</f>
        <v/>
      </c>
      <c r="BF275" s="1" t="str">
        <f aca="false">IF(BN275&lt;&gt;"",MAX(BF$3:BF274)+1,"")</f>
        <v/>
      </c>
      <c r="BG275" s="1" t="str">
        <f aca="false">IF(BO275&lt;&gt;"",MAX(BG$3:BG274)+1,"")</f>
        <v/>
      </c>
      <c r="BH275" s="1" t="str">
        <f aca="false">IF(BP275&lt;&gt;"",MAX(BH$3:BH274)+1,"")</f>
        <v/>
      </c>
      <c r="BI275" s="1" t="str">
        <f aca="false">IF(BQ275&lt;&gt;"",MAX(BI$3:BI274)+1,"")</f>
        <v/>
      </c>
      <c r="BK275" s="1" t="str">
        <f aca="false">IF(B275&lt;&gt;"",IF(COUNTIF(BK$3:BK274,B275)&gt;0,"",B275),"")</f>
        <v/>
      </c>
      <c r="BL275" s="1" t="str">
        <f aca="false">IF(C275&lt;&gt;"",IF(COUNTIF(BL$3:BL274,C275)&gt;0,"",C275),"")</f>
        <v/>
      </c>
      <c r="BM275" s="1" t="str">
        <f aca="false">IF(D275&lt;&gt;"",IF(COUNTIF(BM$3:BM274,D275)&gt;0,"",D275),"")</f>
        <v/>
      </c>
      <c r="BN275" s="1" t="str">
        <f aca="false">IF(E275&lt;&gt;"",IF(COUNTIF(BN$3:BN274,E275)&gt;0,"",E275),"")</f>
        <v/>
      </c>
      <c r="BO275" s="1" t="str">
        <f aca="false">IF(F275&lt;&gt;"",IF(COUNTIF(BO$3:BO274,F275)&gt;0,"",F275),"")</f>
        <v/>
      </c>
      <c r="BP275" s="1" t="str">
        <f aca="false">IF(G275&lt;&gt;"",IF(COUNTIF(BP$3:BP274,G275)&gt;0,"",G275),"")</f>
        <v/>
      </c>
      <c r="BQ275" s="1" t="str">
        <f aca="false">IF(H275&lt;&gt;"",IF(COUNTIF(BQ$3:BQ274,H275)&gt;0,"",H275),"")</f>
        <v/>
      </c>
    </row>
    <row r="276" customFormat="false" ht="12.75" hidden="false" customHeight="false" outlineLevel="0" collapsed="false">
      <c r="A276" s="1017" t="str">
        <f aca="false">CONCATENATE(B276,C276,D276,E276,F276,G276,H276)</f>
        <v/>
      </c>
      <c r="B276" s="1001"/>
      <c r="C276" s="1001"/>
      <c r="D276" s="1001"/>
      <c r="E276" s="1001"/>
      <c r="F276" s="1001"/>
      <c r="G276" s="1001"/>
      <c r="H276" s="1001"/>
      <c r="I276" s="1020"/>
      <c r="J276" s="1021"/>
      <c r="K276" s="1021"/>
      <c r="L276" s="1023"/>
      <c r="M276" s="1024"/>
      <c r="O276" s="1" t="n">
        <f aca="false">+O275+1</f>
        <v>274</v>
      </c>
      <c r="P276" s="978" t="str">
        <f aca="false">IFERROR(VLOOKUP(O275,X:AF,9,FALSE()),"")</f>
        <v/>
      </c>
      <c r="Q276" s="978" t="str">
        <f aca="false">IFERROR(VLOOKUP(O276,Y:AG,9,FALSE()),"")</f>
        <v/>
      </c>
      <c r="R276" s="978" t="str">
        <f aca="false">IFERROR(VLOOKUP(O276,Z:AH,9,FALSE()),"")</f>
        <v/>
      </c>
      <c r="S276" s="978" t="str">
        <f aca="false">IFERROR(VLOOKUP($O276,AA:AI,9,FALSE()),"")</f>
        <v/>
      </c>
      <c r="T276" s="978" t="str">
        <f aca="false">IFERROR(VLOOKUP($O276,AB:AJ,9,FALSE()),"")</f>
        <v/>
      </c>
      <c r="U276" s="978" t="str">
        <f aca="false">IFERROR(VLOOKUP($O276,AC:AK,9,FALSE()),"")</f>
        <v/>
      </c>
      <c r="V276" s="978" t="str">
        <f aca="false">IFERROR(VLOOKUP($O276,AD:AL,9,FALSE()),"")</f>
        <v/>
      </c>
      <c r="X276" s="1" t="str">
        <f aca="false">IF(AF276&lt;&gt;"",MAX(X$3:X275)+1,"")</f>
        <v/>
      </c>
      <c r="Y276" s="1" t="str">
        <f aca="false">IF(AG276&lt;&gt;"",MAX(Y$3:Y275)+1,"")</f>
        <v/>
      </c>
      <c r="Z276" s="1" t="str">
        <f aca="false">IF(AH276&lt;&gt;"",MAX(Z$3:Z275)+1,"")</f>
        <v/>
      </c>
      <c r="AA276" s="1" t="str">
        <f aca="false">IF(AI276&lt;&gt;"",MAX(AA$3:AA275)+1,"")</f>
        <v/>
      </c>
      <c r="AB276" s="1" t="str">
        <f aca="false">IF(AJ276&lt;&gt;"",MAX(AB$3:AB275)+1,"")</f>
        <v/>
      </c>
      <c r="AC276" s="1" t="str">
        <f aca="false">IF(AK276&lt;&gt;"",MAX(AC$3:AC275)+1,"")</f>
        <v/>
      </c>
      <c r="AD276" s="1" t="str">
        <f aca="false">IF(AL276&lt;&gt;"",MAX(AD$3:AD275)+1,"")</f>
        <v/>
      </c>
      <c r="AF276" s="1" t="str">
        <f aca="false">IF(B276="","",IF(COUNTIF(AF$3:$AI275,B276)=0,B276,""))</f>
        <v/>
      </c>
      <c r="AG276" s="1" t="str">
        <f aca="false">IF(C276&lt;&gt;"",IF(B276="","",IF($B276='Determinazione classe'!$D$57,IF(COUNTIF(AG$3:$AG275,$C276)=0,$C276,""),"")),"")</f>
        <v/>
      </c>
      <c r="AH276" s="1" t="str">
        <f aca="false">IF(D276&lt;&gt;"",IF(B276="","",IF(AND($B276='Determinazione classe'!$D$57,$C276='Determinazione classe'!$D$58),IF(COUNTIF(AH$3:AH275,$D276)=0,$D276,""),"")),"")</f>
        <v/>
      </c>
      <c r="AI276" s="1" t="str">
        <f aca="false">IF(E276&lt;&gt;"",IF(B276="","",IF(AND($B276='Determinazione classe'!$D$57,$C276='Determinazione classe'!$D$58,$D276='Determinazione classe'!$D$59),IF(COUNTIF(AI$3:AI275,$E276)=0,$E276,""),"")),"")</f>
        <v/>
      </c>
      <c r="AJ276" s="1" t="str">
        <f aca="false">IF(F276&lt;&gt;"",IF(B276="","",IF(AND($B276='Determinazione classe'!$D$57,$C276='Determinazione classe'!$D$58,$D276='Determinazione classe'!$D$59,$E276='Determinazione classe'!$D$60),IF(COUNTIF(AJ$3:AJ275,$F276)=0,$F276,""),"")),"")</f>
        <v/>
      </c>
      <c r="AK276" s="1" t="str">
        <f aca="false">IF(G276&lt;&gt;"",IF(B276="","",IF(AND($B276='Determinazione classe'!$D$57,$C276='Determinazione classe'!$D$58,$D276='Determinazione classe'!$D$59,$E276='Determinazione classe'!$D$60,$F276='Determinazione classe'!$D$61),IF(COUNTIF(AK$3:AK275,$G276)=0,$G276,""),"")),"")</f>
        <v/>
      </c>
      <c r="AL276" s="1" t="str">
        <f aca="false">IF(H276&lt;&gt;"",IF(B276="","",IF(AND($B276='Determinazione classe'!$D$57,$C276='Determinazione classe'!$D$58,$D276='Determinazione classe'!$D$59,$E276='Determinazione classe'!$D$60,$F276='Determinazione classe'!$D$61,$G276='Determinazione classe'!$D$62),IF(COUNTIF(AL$3:AL275,$H276)=0,$H276,""),"")),"")</f>
        <v/>
      </c>
      <c r="AR276" s="1" t="n">
        <f aca="false">+AR275+1</f>
        <v>274</v>
      </c>
      <c r="AS276" s="978" t="str">
        <f aca="false">IFERROR(VLOOKUP(AR276,BC:BK,9,FALSE()),"")</f>
        <v/>
      </c>
      <c r="AT276" s="978" t="str">
        <f aca="false">IFERROR(VLOOKUP($O276,BD:BL,9,FALSE()),"")</f>
        <v/>
      </c>
      <c r="AU276" s="978" t="str">
        <f aca="false">IFERROR(VLOOKUP($O276,BE:BM,9,FALSE()),"")</f>
        <v/>
      </c>
      <c r="AV276" s="978" t="str">
        <f aca="false">IFERROR(VLOOKUP($O276,BF:BN,9,FALSE()),"")</f>
        <v/>
      </c>
      <c r="AW276" s="978" t="str">
        <f aca="false">IFERROR(VLOOKUP($O276,BG:BO,9,FALSE()),"")</f>
        <v/>
      </c>
      <c r="AX276" s="978" t="str">
        <f aca="false">IFERROR(VLOOKUP($O276,BH:BP,9,FALSE()),"")</f>
        <v/>
      </c>
      <c r="AY276" s="978" t="str">
        <f aca="false">IFERROR(VLOOKUP($O276,BI:BQ,9,FALSE()),"")</f>
        <v/>
      </c>
      <c r="BC276" s="1" t="str">
        <f aca="false">IF(BK276&lt;&gt;"",MAX(BC$3:BC275)+1,"")</f>
        <v/>
      </c>
      <c r="BD276" s="1" t="str">
        <f aca="false">IF(BL276&lt;&gt;"",MAX(BD$3:BD275)+1,"")</f>
        <v/>
      </c>
      <c r="BE276" s="1" t="str">
        <f aca="false">IF(BM276&lt;&gt;"",MAX(BE$3:BE275)+1,"")</f>
        <v/>
      </c>
      <c r="BF276" s="1" t="str">
        <f aca="false">IF(BN276&lt;&gt;"",MAX(BF$3:BF275)+1,"")</f>
        <v/>
      </c>
      <c r="BG276" s="1" t="str">
        <f aca="false">IF(BO276&lt;&gt;"",MAX(BG$3:BG275)+1,"")</f>
        <v/>
      </c>
      <c r="BH276" s="1" t="str">
        <f aca="false">IF(BP276&lt;&gt;"",MAX(BH$3:BH275)+1,"")</f>
        <v/>
      </c>
      <c r="BI276" s="1" t="str">
        <f aca="false">IF(BQ276&lt;&gt;"",MAX(BI$3:BI275)+1,"")</f>
        <v/>
      </c>
      <c r="BK276" s="1" t="str">
        <f aca="false">IF(B276&lt;&gt;"",IF(COUNTIF(BK$3:BK275,B276)&gt;0,"",B276),"")</f>
        <v/>
      </c>
      <c r="BL276" s="1" t="str">
        <f aca="false">IF(C276&lt;&gt;"",IF(COUNTIF(BL$3:BL275,C276)&gt;0,"",C276),"")</f>
        <v/>
      </c>
      <c r="BM276" s="1" t="str">
        <f aca="false">IF(D276&lt;&gt;"",IF(COUNTIF(BM$3:BM275,D276)&gt;0,"",D276),"")</f>
        <v/>
      </c>
      <c r="BN276" s="1" t="str">
        <f aca="false">IF(E276&lt;&gt;"",IF(COUNTIF(BN$3:BN275,E276)&gt;0,"",E276),"")</f>
        <v/>
      </c>
      <c r="BO276" s="1" t="str">
        <f aca="false">IF(F276&lt;&gt;"",IF(COUNTIF(BO$3:BO275,F276)&gt;0,"",F276),"")</f>
        <v/>
      </c>
      <c r="BP276" s="1" t="str">
        <f aca="false">IF(G276&lt;&gt;"",IF(COUNTIF(BP$3:BP275,G276)&gt;0,"",G276),"")</f>
        <v/>
      </c>
      <c r="BQ276" s="1" t="str">
        <f aca="false">IF(H276&lt;&gt;"",IF(COUNTIF(BQ$3:BQ275,H276)&gt;0,"",H276),"")</f>
        <v/>
      </c>
    </row>
    <row r="277" customFormat="false" ht="12.75" hidden="false" customHeight="false" outlineLevel="0" collapsed="false">
      <c r="A277" s="1017" t="str">
        <f aca="false">CONCATENATE(B277,C277,D277,E277,F277,G277,H277)</f>
        <v/>
      </c>
      <c r="B277" s="1001"/>
      <c r="C277" s="1001"/>
      <c r="D277" s="1001"/>
      <c r="E277" s="1001"/>
      <c r="F277" s="1001"/>
      <c r="G277" s="1001"/>
      <c r="H277" s="1001"/>
      <c r="I277" s="1020"/>
      <c r="J277" s="1021"/>
      <c r="K277" s="1021"/>
      <c r="L277" s="1023"/>
      <c r="M277" s="1024"/>
      <c r="O277" s="1" t="n">
        <f aca="false">+O276+1</f>
        <v>275</v>
      </c>
      <c r="P277" s="978" t="str">
        <f aca="false">IFERROR(VLOOKUP(O276,X:AF,9,FALSE()),"")</f>
        <v/>
      </c>
      <c r="Q277" s="978" t="str">
        <f aca="false">IFERROR(VLOOKUP(O277,Y:AG,9,FALSE()),"")</f>
        <v/>
      </c>
      <c r="R277" s="978" t="str">
        <f aca="false">IFERROR(VLOOKUP(O277,Z:AH,9,FALSE()),"")</f>
        <v/>
      </c>
      <c r="S277" s="978" t="str">
        <f aca="false">IFERROR(VLOOKUP($O277,AA:AI,9,FALSE()),"")</f>
        <v/>
      </c>
      <c r="T277" s="978" t="str">
        <f aca="false">IFERROR(VLOOKUP($O277,AB:AJ,9,FALSE()),"")</f>
        <v/>
      </c>
      <c r="U277" s="978" t="str">
        <f aca="false">IFERROR(VLOOKUP($O277,AC:AK,9,FALSE()),"")</f>
        <v/>
      </c>
      <c r="V277" s="978" t="str">
        <f aca="false">IFERROR(VLOOKUP($O277,AD:AL,9,FALSE()),"")</f>
        <v/>
      </c>
      <c r="X277" s="1" t="str">
        <f aca="false">IF(AF277&lt;&gt;"",MAX(X$3:X276)+1,"")</f>
        <v/>
      </c>
      <c r="Y277" s="1" t="str">
        <f aca="false">IF(AG277&lt;&gt;"",MAX(Y$3:Y276)+1,"")</f>
        <v/>
      </c>
      <c r="Z277" s="1" t="str">
        <f aca="false">IF(AH277&lt;&gt;"",MAX(Z$3:Z276)+1,"")</f>
        <v/>
      </c>
      <c r="AA277" s="1" t="str">
        <f aca="false">IF(AI277&lt;&gt;"",MAX(AA$3:AA276)+1,"")</f>
        <v/>
      </c>
      <c r="AB277" s="1" t="str">
        <f aca="false">IF(AJ277&lt;&gt;"",MAX(AB$3:AB276)+1,"")</f>
        <v/>
      </c>
      <c r="AC277" s="1" t="str">
        <f aca="false">IF(AK277&lt;&gt;"",MAX(AC$3:AC276)+1,"")</f>
        <v/>
      </c>
      <c r="AD277" s="1" t="str">
        <f aca="false">IF(AL277&lt;&gt;"",MAX(AD$3:AD276)+1,"")</f>
        <v/>
      </c>
      <c r="AF277" s="1" t="str">
        <f aca="false">IF(B277="","",IF(COUNTIF(AF$3:$AI276,B277)=0,B277,""))</f>
        <v/>
      </c>
      <c r="AG277" s="1" t="str">
        <f aca="false">IF(C277&lt;&gt;"",IF(B277="","",IF($B277='Determinazione classe'!$D$57,IF(COUNTIF(AG$3:$AG276,$C277)=0,$C277,""),"")),"")</f>
        <v/>
      </c>
      <c r="AH277" s="1" t="str">
        <f aca="false">IF(D277&lt;&gt;"",IF(B277="","",IF(AND($B277='Determinazione classe'!$D$57,$C277='Determinazione classe'!$D$58),IF(COUNTIF(AH$3:AH276,$D277)=0,$D277,""),"")),"")</f>
        <v/>
      </c>
      <c r="AI277" s="1" t="str">
        <f aca="false">IF(E277&lt;&gt;"",IF(B277="","",IF(AND($B277='Determinazione classe'!$D$57,$C277='Determinazione classe'!$D$58,$D277='Determinazione classe'!$D$59),IF(COUNTIF(AI$3:AI276,$E277)=0,$E277,""),"")),"")</f>
        <v/>
      </c>
      <c r="AJ277" s="1" t="str">
        <f aca="false">IF(F277&lt;&gt;"",IF(B277="","",IF(AND($B277='Determinazione classe'!$D$57,$C277='Determinazione classe'!$D$58,$D277='Determinazione classe'!$D$59,$E277='Determinazione classe'!$D$60),IF(COUNTIF(AJ$3:AJ276,$F277)=0,$F277,""),"")),"")</f>
        <v/>
      </c>
      <c r="AK277" s="1" t="str">
        <f aca="false">IF(G277&lt;&gt;"",IF(B277="","",IF(AND($B277='Determinazione classe'!$D$57,$C277='Determinazione classe'!$D$58,$D277='Determinazione classe'!$D$59,$E277='Determinazione classe'!$D$60,$F277='Determinazione classe'!$D$61),IF(COUNTIF(AK$3:AK276,$G277)=0,$G277,""),"")),"")</f>
        <v/>
      </c>
      <c r="AL277" s="1" t="str">
        <f aca="false">IF(H277&lt;&gt;"",IF(B277="","",IF(AND($B277='Determinazione classe'!$D$57,$C277='Determinazione classe'!$D$58,$D277='Determinazione classe'!$D$59,$E277='Determinazione classe'!$D$60,$F277='Determinazione classe'!$D$61,$G277='Determinazione classe'!$D$62),IF(COUNTIF(AL$3:AL276,$H277)=0,$H277,""),"")),"")</f>
        <v/>
      </c>
      <c r="AR277" s="1" t="n">
        <f aca="false">+AR276+1</f>
        <v>275</v>
      </c>
      <c r="AS277" s="978" t="str">
        <f aca="false">IFERROR(VLOOKUP(AR277,BC:BK,9,FALSE()),"")</f>
        <v/>
      </c>
      <c r="AT277" s="978" t="str">
        <f aca="false">IFERROR(VLOOKUP($O277,BD:BL,9,FALSE()),"")</f>
        <v/>
      </c>
      <c r="AU277" s="978" t="str">
        <f aca="false">IFERROR(VLOOKUP($O277,BE:BM,9,FALSE()),"")</f>
        <v/>
      </c>
      <c r="AV277" s="978" t="str">
        <f aca="false">IFERROR(VLOOKUP($O277,BF:BN,9,FALSE()),"")</f>
        <v/>
      </c>
      <c r="AW277" s="978" t="str">
        <f aca="false">IFERROR(VLOOKUP($O277,BG:BO,9,FALSE()),"")</f>
        <v/>
      </c>
      <c r="AX277" s="978" t="str">
        <f aca="false">IFERROR(VLOOKUP($O277,BH:BP,9,FALSE()),"")</f>
        <v/>
      </c>
      <c r="AY277" s="978" t="str">
        <f aca="false">IFERROR(VLOOKUP($O277,BI:BQ,9,FALSE()),"")</f>
        <v/>
      </c>
      <c r="BC277" s="1" t="str">
        <f aca="false">IF(BK277&lt;&gt;"",MAX(BC$3:BC276)+1,"")</f>
        <v/>
      </c>
      <c r="BD277" s="1" t="str">
        <f aca="false">IF(BL277&lt;&gt;"",MAX(BD$3:BD276)+1,"")</f>
        <v/>
      </c>
      <c r="BE277" s="1" t="str">
        <f aca="false">IF(BM277&lt;&gt;"",MAX(BE$3:BE276)+1,"")</f>
        <v/>
      </c>
      <c r="BF277" s="1" t="str">
        <f aca="false">IF(BN277&lt;&gt;"",MAX(BF$3:BF276)+1,"")</f>
        <v/>
      </c>
      <c r="BG277" s="1" t="str">
        <f aca="false">IF(BO277&lt;&gt;"",MAX(BG$3:BG276)+1,"")</f>
        <v/>
      </c>
      <c r="BH277" s="1" t="str">
        <f aca="false">IF(BP277&lt;&gt;"",MAX(BH$3:BH276)+1,"")</f>
        <v/>
      </c>
      <c r="BI277" s="1" t="str">
        <f aca="false">IF(BQ277&lt;&gt;"",MAX(BI$3:BI276)+1,"")</f>
        <v/>
      </c>
      <c r="BK277" s="1" t="str">
        <f aca="false">IF(B277&lt;&gt;"",IF(COUNTIF(BK$3:BK276,B277)&gt;0,"",B277),"")</f>
        <v/>
      </c>
      <c r="BL277" s="1" t="str">
        <f aca="false">IF(C277&lt;&gt;"",IF(COUNTIF(BL$3:BL276,C277)&gt;0,"",C277),"")</f>
        <v/>
      </c>
      <c r="BM277" s="1" t="str">
        <f aca="false">IF(D277&lt;&gt;"",IF(COUNTIF(BM$3:BM276,D277)&gt;0,"",D277),"")</f>
        <v/>
      </c>
      <c r="BN277" s="1" t="str">
        <f aca="false">IF(E277&lt;&gt;"",IF(COUNTIF(BN$3:BN276,E277)&gt;0,"",E277),"")</f>
        <v/>
      </c>
      <c r="BO277" s="1" t="str">
        <f aca="false">IF(F277&lt;&gt;"",IF(COUNTIF(BO$3:BO276,F277)&gt;0,"",F277),"")</f>
        <v/>
      </c>
      <c r="BP277" s="1" t="str">
        <f aca="false">IF(G277&lt;&gt;"",IF(COUNTIF(BP$3:BP276,G277)&gt;0,"",G277),"")</f>
        <v/>
      </c>
      <c r="BQ277" s="1" t="str">
        <f aca="false">IF(H277&lt;&gt;"",IF(COUNTIF(BQ$3:BQ276,H277)&gt;0,"",H277),"")</f>
        <v/>
      </c>
    </row>
    <row r="278" customFormat="false" ht="12.75" hidden="false" customHeight="false" outlineLevel="0" collapsed="false">
      <c r="A278" s="1017" t="str">
        <f aca="false">CONCATENATE(B278,C278,D278,E278,F278,G278,H278)</f>
        <v/>
      </c>
      <c r="B278" s="1001"/>
      <c r="C278" s="1001"/>
      <c r="D278" s="1001"/>
      <c r="E278" s="1001"/>
      <c r="F278" s="1001"/>
      <c r="G278" s="1001"/>
      <c r="H278" s="1001"/>
      <c r="I278" s="1020"/>
      <c r="J278" s="1021"/>
      <c r="K278" s="1021"/>
      <c r="L278" s="1023"/>
      <c r="M278" s="1024"/>
      <c r="O278" s="1" t="n">
        <f aca="false">+O277+1</f>
        <v>276</v>
      </c>
      <c r="P278" s="978" t="str">
        <f aca="false">IFERROR(VLOOKUP(O277,X:AF,9,FALSE()),"")</f>
        <v/>
      </c>
      <c r="Q278" s="978" t="str">
        <f aca="false">IFERROR(VLOOKUP(O278,Y:AG,9,FALSE()),"")</f>
        <v/>
      </c>
      <c r="R278" s="978" t="str">
        <f aca="false">IFERROR(VLOOKUP(O278,Z:AH,9,FALSE()),"")</f>
        <v/>
      </c>
      <c r="S278" s="978" t="str">
        <f aca="false">IFERROR(VLOOKUP($O278,AA:AI,9,FALSE()),"")</f>
        <v/>
      </c>
      <c r="T278" s="978" t="str">
        <f aca="false">IFERROR(VLOOKUP($O278,AB:AJ,9,FALSE()),"")</f>
        <v/>
      </c>
      <c r="U278" s="978" t="str">
        <f aca="false">IFERROR(VLOOKUP($O278,AC:AK,9,FALSE()),"")</f>
        <v/>
      </c>
      <c r="V278" s="978" t="str">
        <f aca="false">IFERROR(VLOOKUP($O278,AD:AL,9,FALSE()),"")</f>
        <v/>
      </c>
      <c r="X278" s="1" t="str">
        <f aca="false">IF(AF278&lt;&gt;"",MAX(X$3:X277)+1,"")</f>
        <v/>
      </c>
      <c r="Y278" s="1" t="str">
        <f aca="false">IF(AG278&lt;&gt;"",MAX(Y$3:Y277)+1,"")</f>
        <v/>
      </c>
      <c r="Z278" s="1" t="str">
        <f aca="false">IF(AH278&lt;&gt;"",MAX(Z$3:Z277)+1,"")</f>
        <v/>
      </c>
      <c r="AA278" s="1" t="str">
        <f aca="false">IF(AI278&lt;&gt;"",MAX(AA$3:AA277)+1,"")</f>
        <v/>
      </c>
      <c r="AB278" s="1" t="str">
        <f aca="false">IF(AJ278&lt;&gt;"",MAX(AB$3:AB277)+1,"")</f>
        <v/>
      </c>
      <c r="AC278" s="1" t="str">
        <f aca="false">IF(AK278&lt;&gt;"",MAX(AC$3:AC277)+1,"")</f>
        <v/>
      </c>
      <c r="AD278" s="1" t="str">
        <f aca="false">IF(AL278&lt;&gt;"",MAX(AD$3:AD277)+1,"")</f>
        <v/>
      </c>
      <c r="AF278" s="1" t="str">
        <f aca="false">IF(B278="","",IF(COUNTIF(AF$3:$AI277,B278)=0,B278,""))</f>
        <v/>
      </c>
      <c r="AG278" s="1" t="str">
        <f aca="false">IF(C278&lt;&gt;"",IF(B278="","",IF($B278='Determinazione classe'!$D$57,IF(COUNTIF(AG$3:$AG277,$C278)=0,$C278,""),"")),"")</f>
        <v/>
      </c>
      <c r="AH278" s="1" t="str">
        <f aca="false">IF(D278&lt;&gt;"",IF(B278="","",IF(AND($B278='Determinazione classe'!$D$57,$C278='Determinazione classe'!$D$58),IF(COUNTIF(AH$3:AH277,$D278)=0,$D278,""),"")),"")</f>
        <v/>
      </c>
      <c r="AI278" s="1" t="str">
        <f aca="false">IF(E278&lt;&gt;"",IF(B278="","",IF(AND($B278='Determinazione classe'!$D$57,$C278='Determinazione classe'!$D$58,$D278='Determinazione classe'!$D$59),IF(COUNTIF(AI$3:AI277,$E278)=0,$E278,""),"")),"")</f>
        <v/>
      </c>
      <c r="AJ278" s="1" t="str">
        <f aca="false">IF(F278&lt;&gt;"",IF(B278="","",IF(AND($B278='Determinazione classe'!$D$57,$C278='Determinazione classe'!$D$58,$D278='Determinazione classe'!$D$59,$E278='Determinazione classe'!$D$60),IF(COUNTIF(AJ$3:AJ277,$F278)=0,$F278,""),"")),"")</f>
        <v/>
      </c>
      <c r="AK278" s="1" t="str">
        <f aca="false">IF(G278&lt;&gt;"",IF(B278="","",IF(AND($B278='Determinazione classe'!$D$57,$C278='Determinazione classe'!$D$58,$D278='Determinazione classe'!$D$59,$E278='Determinazione classe'!$D$60,$F278='Determinazione classe'!$D$61),IF(COUNTIF(AK$3:AK277,$G278)=0,$G278,""),"")),"")</f>
        <v/>
      </c>
      <c r="AL278" s="1" t="str">
        <f aca="false">IF(H278&lt;&gt;"",IF(B278="","",IF(AND($B278='Determinazione classe'!$D$57,$C278='Determinazione classe'!$D$58,$D278='Determinazione classe'!$D$59,$E278='Determinazione classe'!$D$60,$F278='Determinazione classe'!$D$61,$G278='Determinazione classe'!$D$62),IF(COUNTIF(AL$3:AL277,$H278)=0,$H278,""),"")),"")</f>
        <v/>
      </c>
      <c r="AR278" s="1" t="n">
        <f aca="false">+AR277+1</f>
        <v>276</v>
      </c>
      <c r="AS278" s="978" t="str">
        <f aca="false">IFERROR(VLOOKUP(AR278,BC:BK,9,FALSE()),"")</f>
        <v/>
      </c>
      <c r="AT278" s="978" t="str">
        <f aca="false">IFERROR(VLOOKUP($O278,BD:BL,9,FALSE()),"")</f>
        <v/>
      </c>
      <c r="AU278" s="978" t="str">
        <f aca="false">IFERROR(VLOOKUP($O278,BE:BM,9,FALSE()),"")</f>
        <v/>
      </c>
      <c r="AV278" s="978" t="str">
        <f aca="false">IFERROR(VLOOKUP($O278,BF:BN,9,FALSE()),"")</f>
        <v/>
      </c>
      <c r="AW278" s="978" t="str">
        <f aca="false">IFERROR(VLOOKUP($O278,BG:BO,9,FALSE()),"")</f>
        <v/>
      </c>
      <c r="AX278" s="978" t="str">
        <f aca="false">IFERROR(VLOOKUP($O278,BH:BP,9,FALSE()),"")</f>
        <v/>
      </c>
      <c r="AY278" s="978" t="str">
        <f aca="false">IFERROR(VLOOKUP($O278,BI:BQ,9,FALSE()),"")</f>
        <v/>
      </c>
      <c r="BC278" s="1" t="str">
        <f aca="false">IF(BK278&lt;&gt;"",MAX(BC$3:BC277)+1,"")</f>
        <v/>
      </c>
      <c r="BD278" s="1" t="str">
        <f aca="false">IF(BL278&lt;&gt;"",MAX(BD$3:BD277)+1,"")</f>
        <v/>
      </c>
      <c r="BE278" s="1" t="str">
        <f aca="false">IF(BM278&lt;&gt;"",MAX(BE$3:BE277)+1,"")</f>
        <v/>
      </c>
      <c r="BF278" s="1" t="str">
        <f aca="false">IF(BN278&lt;&gt;"",MAX(BF$3:BF277)+1,"")</f>
        <v/>
      </c>
      <c r="BG278" s="1" t="str">
        <f aca="false">IF(BO278&lt;&gt;"",MAX(BG$3:BG277)+1,"")</f>
        <v/>
      </c>
      <c r="BH278" s="1" t="str">
        <f aca="false">IF(BP278&lt;&gt;"",MAX(BH$3:BH277)+1,"")</f>
        <v/>
      </c>
      <c r="BI278" s="1" t="str">
        <f aca="false">IF(BQ278&lt;&gt;"",MAX(BI$3:BI277)+1,"")</f>
        <v/>
      </c>
      <c r="BK278" s="1" t="str">
        <f aca="false">IF(B278&lt;&gt;"",IF(COUNTIF(BK$3:BK277,B278)&gt;0,"",B278),"")</f>
        <v/>
      </c>
      <c r="BL278" s="1" t="str">
        <f aca="false">IF(C278&lt;&gt;"",IF(COUNTIF(BL$3:BL277,C278)&gt;0,"",C278),"")</f>
        <v/>
      </c>
      <c r="BM278" s="1" t="str">
        <f aca="false">IF(D278&lt;&gt;"",IF(COUNTIF(BM$3:BM277,D278)&gt;0,"",D278),"")</f>
        <v/>
      </c>
      <c r="BN278" s="1" t="str">
        <f aca="false">IF(E278&lt;&gt;"",IF(COUNTIF(BN$3:BN277,E278)&gt;0,"",E278),"")</f>
        <v/>
      </c>
      <c r="BO278" s="1" t="str">
        <f aca="false">IF(F278&lt;&gt;"",IF(COUNTIF(BO$3:BO277,F278)&gt;0,"",F278),"")</f>
        <v/>
      </c>
      <c r="BP278" s="1" t="str">
        <f aca="false">IF(G278&lt;&gt;"",IF(COUNTIF(BP$3:BP277,G278)&gt;0,"",G278),"")</f>
        <v/>
      </c>
      <c r="BQ278" s="1" t="str">
        <f aca="false">IF(H278&lt;&gt;"",IF(COUNTIF(BQ$3:BQ277,H278)&gt;0,"",H278),"")</f>
        <v/>
      </c>
    </row>
    <row r="279" customFormat="false" ht="12.75" hidden="false" customHeight="false" outlineLevel="0" collapsed="false">
      <c r="A279" s="1017" t="str">
        <f aca="false">CONCATENATE(B279,C279,D279,E279,F279,G279,H279)</f>
        <v/>
      </c>
      <c r="B279" s="1001"/>
      <c r="C279" s="1001"/>
      <c r="D279" s="1001"/>
      <c r="E279" s="1001"/>
      <c r="F279" s="1001"/>
      <c r="G279" s="1001"/>
      <c r="H279" s="1001"/>
      <c r="I279" s="1020"/>
      <c r="J279" s="1021"/>
      <c r="K279" s="1021"/>
      <c r="L279" s="1023"/>
      <c r="M279" s="1024"/>
      <c r="O279" s="1" t="n">
        <f aca="false">+O278+1</f>
        <v>277</v>
      </c>
      <c r="P279" s="978" t="str">
        <f aca="false">IFERROR(VLOOKUP(O278,X:AF,9,FALSE()),"")</f>
        <v/>
      </c>
      <c r="Q279" s="978" t="str">
        <f aca="false">IFERROR(VLOOKUP(O279,Y:AG,9,FALSE()),"")</f>
        <v/>
      </c>
      <c r="R279" s="978" t="str">
        <f aca="false">IFERROR(VLOOKUP(O279,Z:AH,9,FALSE()),"")</f>
        <v/>
      </c>
      <c r="S279" s="978" t="str">
        <f aca="false">IFERROR(VLOOKUP($O279,AA:AI,9,FALSE()),"")</f>
        <v/>
      </c>
      <c r="T279" s="978" t="str">
        <f aca="false">IFERROR(VLOOKUP($O279,AB:AJ,9,FALSE()),"")</f>
        <v/>
      </c>
      <c r="U279" s="978" t="str">
        <f aca="false">IFERROR(VLOOKUP($O279,AC:AK,9,FALSE()),"")</f>
        <v/>
      </c>
      <c r="V279" s="978" t="str">
        <f aca="false">IFERROR(VLOOKUP($O279,AD:AL,9,FALSE()),"")</f>
        <v/>
      </c>
      <c r="X279" s="1" t="str">
        <f aca="false">IF(AF279&lt;&gt;"",MAX(X$3:X278)+1,"")</f>
        <v/>
      </c>
      <c r="Y279" s="1" t="str">
        <f aca="false">IF(AG279&lt;&gt;"",MAX(Y$3:Y278)+1,"")</f>
        <v/>
      </c>
      <c r="Z279" s="1" t="str">
        <f aca="false">IF(AH279&lt;&gt;"",MAX(Z$3:Z278)+1,"")</f>
        <v/>
      </c>
      <c r="AA279" s="1" t="str">
        <f aca="false">IF(AI279&lt;&gt;"",MAX(AA$3:AA278)+1,"")</f>
        <v/>
      </c>
      <c r="AB279" s="1" t="str">
        <f aca="false">IF(AJ279&lt;&gt;"",MAX(AB$3:AB278)+1,"")</f>
        <v/>
      </c>
      <c r="AC279" s="1" t="str">
        <f aca="false">IF(AK279&lt;&gt;"",MAX(AC$3:AC278)+1,"")</f>
        <v/>
      </c>
      <c r="AD279" s="1" t="str">
        <f aca="false">IF(AL279&lt;&gt;"",MAX(AD$3:AD278)+1,"")</f>
        <v/>
      </c>
      <c r="AF279" s="1" t="str">
        <f aca="false">IF(B279="","",IF(COUNTIF(AF$3:$AI278,B279)=0,B279,""))</f>
        <v/>
      </c>
      <c r="AG279" s="1" t="str">
        <f aca="false">IF(C279&lt;&gt;"",IF(B279="","",IF($B279='Determinazione classe'!$D$57,IF(COUNTIF(AG$3:$AG278,$C279)=0,$C279,""),"")),"")</f>
        <v/>
      </c>
      <c r="AH279" s="1" t="str">
        <f aca="false">IF(D279&lt;&gt;"",IF(B279="","",IF(AND($B279='Determinazione classe'!$D$57,$C279='Determinazione classe'!$D$58),IF(COUNTIF(AH$3:AH278,$D279)=0,$D279,""),"")),"")</f>
        <v/>
      </c>
      <c r="AI279" s="1" t="str">
        <f aca="false">IF(E279&lt;&gt;"",IF(B279="","",IF(AND($B279='Determinazione classe'!$D$57,$C279='Determinazione classe'!$D$58,$D279='Determinazione classe'!$D$59),IF(COUNTIF(AI$3:AI278,$E279)=0,$E279,""),"")),"")</f>
        <v/>
      </c>
      <c r="AJ279" s="1" t="str">
        <f aca="false">IF(F279&lt;&gt;"",IF(B279="","",IF(AND($B279='Determinazione classe'!$D$57,$C279='Determinazione classe'!$D$58,$D279='Determinazione classe'!$D$59,$E279='Determinazione classe'!$D$60),IF(COUNTIF(AJ$3:AJ278,$F279)=0,$F279,""),"")),"")</f>
        <v/>
      </c>
      <c r="AK279" s="1" t="str">
        <f aca="false">IF(G279&lt;&gt;"",IF(B279="","",IF(AND($B279='Determinazione classe'!$D$57,$C279='Determinazione classe'!$D$58,$D279='Determinazione classe'!$D$59,$E279='Determinazione classe'!$D$60,$F279='Determinazione classe'!$D$61),IF(COUNTIF(AK$3:AK278,$G279)=0,$G279,""),"")),"")</f>
        <v/>
      </c>
      <c r="AL279" s="1" t="str">
        <f aca="false">IF(H279&lt;&gt;"",IF(B279="","",IF(AND($B279='Determinazione classe'!$D$57,$C279='Determinazione classe'!$D$58,$D279='Determinazione classe'!$D$59,$E279='Determinazione classe'!$D$60,$F279='Determinazione classe'!$D$61,$G279='Determinazione classe'!$D$62),IF(COUNTIF(AL$3:AL278,$H279)=0,$H279,""),"")),"")</f>
        <v/>
      </c>
      <c r="AR279" s="1" t="n">
        <f aca="false">+AR278+1</f>
        <v>277</v>
      </c>
      <c r="AS279" s="978" t="str">
        <f aca="false">IFERROR(VLOOKUP(AR279,BC:BK,9,FALSE()),"")</f>
        <v/>
      </c>
      <c r="AT279" s="978" t="str">
        <f aca="false">IFERROR(VLOOKUP($O279,BD:BL,9,FALSE()),"")</f>
        <v/>
      </c>
      <c r="AU279" s="978" t="str">
        <f aca="false">IFERROR(VLOOKUP($O279,BE:BM,9,FALSE()),"")</f>
        <v/>
      </c>
      <c r="AV279" s="978" t="str">
        <f aca="false">IFERROR(VLOOKUP($O279,BF:BN,9,FALSE()),"")</f>
        <v/>
      </c>
      <c r="AW279" s="978" t="str">
        <f aca="false">IFERROR(VLOOKUP($O279,BG:BO,9,FALSE()),"")</f>
        <v/>
      </c>
      <c r="AX279" s="978" t="str">
        <f aca="false">IFERROR(VLOOKUP($O279,BH:BP,9,FALSE()),"")</f>
        <v/>
      </c>
      <c r="AY279" s="978" t="str">
        <f aca="false">IFERROR(VLOOKUP($O279,BI:BQ,9,FALSE()),"")</f>
        <v/>
      </c>
      <c r="BC279" s="1" t="str">
        <f aca="false">IF(BK279&lt;&gt;"",MAX(BC$3:BC278)+1,"")</f>
        <v/>
      </c>
      <c r="BD279" s="1" t="str">
        <f aca="false">IF(BL279&lt;&gt;"",MAX(BD$3:BD278)+1,"")</f>
        <v/>
      </c>
      <c r="BE279" s="1" t="str">
        <f aca="false">IF(BM279&lt;&gt;"",MAX(BE$3:BE278)+1,"")</f>
        <v/>
      </c>
      <c r="BF279" s="1" t="str">
        <f aca="false">IF(BN279&lt;&gt;"",MAX(BF$3:BF278)+1,"")</f>
        <v/>
      </c>
      <c r="BG279" s="1" t="str">
        <f aca="false">IF(BO279&lt;&gt;"",MAX(BG$3:BG278)+1,"")</f>
        <v/>
      </c>
      <c r="BH279" s="1" t="str">
        <f aca="false">IF(BP279&lt;&gt;"",MAX(BH$3:BH278)+1,"")</f>
        <v/>
      </c>
      <c r="BI279" s="1" t="str">
        <f aca="false">IF(BQ279&lt;&gt;"",MAX(BI$3:BI278)+1,"")</f>
        <v/>
      </c>
      <c r="BK279" s="1" t="str">
        <f aca="false">IF(B279&lt;&gt;"",IF(COUNTIF(BK$3:BK278,B279)&gt;0,"",B279),"")</f>
        <v/>
      </c>
      <c r="BL279" s="1" t="str">
        <f aca="false">IF(C279&lt;&gt;"",IF(COUNTIF(BL$3:BL278,C279)&gt;0,"",C279),"")</f>
        <v/>
      </c>
      <c r="BM279" s="1" t="str">
        <f aca="false">IF(D279&lt;&gt;"",IF(COUNTIF(BM$3:BM278,D279)&gt;0,"",D279),"")</f>
        <v/>
      </c>
      <c r="BN279" s="1" t="str">
        <f aca="false">IF(E279&lt;&gt;"",IF(COUNTIF(BN$3:BN278,E279)&gt;0,"",E279),"")</f>
        <v/>
      </c>
      <c r="BO279" s="1" t="str">
        <f aca="false">IF(F279&lt;&gt;"",IF(COUNTIF(BO$3:BO278,F279)&gt;0,"",F279),"")</f>
        <v/>
      </c>
      <c r="BP279" s="1" t="str">
        <f aca="false">IF(G279&lt;&gt;"",IF(COUNTIF(BP$3:BP278,G279)&gt;0,"",G279),"")</f>
        <v/>
      </c>
      <c r="BQ279" s="1" t="str">
        <f aca="false">IF(H279&lt;&gt;"",IF(COUNTIF(BQ$3:BQ278,H279)&gt;0,"",H279),"")</f>
        <v/>
      </c>
    </row>
    <row r="280" customFormat="false" ht="12.75" hidden="false" customHeight="false" outlineLevel="0" collapsed="false">
      <c r="A280" s="1017" t="str">
        <f aca="false">CONCATENATE(B280,C280,D280,E280,F280,G280,H280)</f>
        <v/>
      </c>
      <c r="B280" s="1001"/>
      <c r="C280" s="1001"/>
      <c r="D280" s="1001"/>
      <c r="E280" s="1001"/>
      <c r="F280" s="1001"/>
      <c r="G280" s="1001"/>
      <c r="H280" s="1001"/>
      <c r="I280" s="1020"/>
      <c r="J280" s="1021"/>
      <c r="K280" s="1021"/>
      <c r="L280" s="1023"/>
      <c r="M280" s="1024"/>
      <c r="O280" s="1" t="n">
        <f aca="false">+O279+1</f>
        <v>278</v>
      </c>
      <c r="P280" s="978" t="str">
        <f aca="false">IFERROR(VLOOKUP(O279,X:AF,9,FALSE()),"")</f>
        <v/>
      </c>
      <c r="Q280" s="978" t="str">
        <f aca="false">IFERROR(VLOOKUP(O280,Y:AG,9,FALSE()),"")</f>
        <v/>
      </c>
      <c r="R280" s="978" t="str">
        <f aca="false">IFERROR(VLOOKUP(O280,Z:AH,9,FALSE()),"")</f>
        <v/>
      </c>
      <c r="S280" s="978" t="str">
        <f aca="false">IFERROR(VLOOKUP($O280,AA:AI,9,FALSE()),"")</f>
        <v/>
      </c>
      <c r="T280" s="978" t="str">
        <f aca="false">IFERROR(VLOOKUP($O280,AB:AJ,9,FALSE()),"")</f>
        <v/>
      </c>
      <c r="U280" s="978" t="str">
        <f aca="false">IFERROR(VLOOKUP($O280,AC:AK,9,FALSE()),"")</f>
        <v/>
      </c>
      <c r="V280" s="978" t="str">
        <f aca="false">IFERROR(VLOOKUP($O280,AD:AL,9,FALSE()),"")</f>
        <v/>
      </c>
      <c r="X280" s="1" t="str">
        <f aca="false">IF(AF280&lt;&gt;"",MAX(X$3:X279)+1,"")</f>
        <v/>
      </c>
      <c r="Y280" s="1" t="str">
        <f aca="false">IF(AG280&lt;&gt;"",MAX(Y$3:Y279)+1,"")</f>
        <v/>
      </c>
      <c r="Z280" s="1" t="str">
        <f aca="false">IF(AH280&lt;&gt;"",MAX(Z$3:Z279)+1,"")</f>
        <v/>
      </c>
      <c r="AA280" s="1" t="str">
        <f aca="false">IF(AI280&lt;&gt;"",MAX(AA$3:AA279)+1,"")</f>
        <v/>
      </c>
      <c r="AB280" s="1" t="str">
        <f aca="false">IF(AJ280&lt;&gt;"",MAX(AB$3:AB279)+1,"")</f>
        <v/>
      </c>
      <c r="AC280" s="1" t="str">
        <f aca="false">IF(AK280&lt;&gt;"",MAX(AC$3:AC279)+1,"")</f>
        <v/>
      </c>
      <c r="AD280" s="1" t="str">
        <f aca="false">IF(AL280&lt;&gt;"",MAX(AD$3:AD279)+1,"")</f>
        <v/>
      </c>
      <c r="AF280" s="1" t="str">
        <f aca="false">IF(B280="","",IF(COUNTIF(AF$3:$AI279,B280)=0,B280,""))</f>
        <v/>
      </c>
      <c r="AG280" s="1" t="str">
        <f aca="false">IF(C280&lt;&gt;"",IF(B280="","",IF($B280='Determinazione classe'!$D$57,IF(COUNTIF(AG$3:$AG279,$C280)=0,$C280,""),"")),"")</f>
        <v/>
      </c>
      <c r="AH280" s="1" t="str">
        <f aca="false">IF(D280&lt;&gt;"",IF(B280="","",IF(AND($B280='Determinazione classe'!$D$57,$C280='Determinazione classe'!$D$58),IF(COUNTIF(AH$3:AH279,$D280)=0,$D280,""),"")),"")</f>
        <v/>
      </c>
      <c r="AI280" s="1" t="str">
        <f aca="false">IF(E280&lt;&gt;"",IF(B280="","",IF(AND($B280='Determinazione classe'!$D$57,$C280='Determinazione classe'!$D$58,$D280='Determinazione classe'!$D$59),IF(COUNTIF(AI$3:AI279,$E280)=0,$E280,""),"")),"")</f>
        <v/>
      </c>
      <c r="AJ280" s="1" t="str">
        <f aca="false">IF(F280&lt;&gt;"",IF(B280="","",IF(AND($B280='Determinazione classe'!$D$57,$C280='Determinazione classe'!$D$58,$D280='Determinazione classe'!$D$59,$E280='Determinazione classe'!$D$60),IF(COUNTIF(AJ$3:AJ279,$F280)=0,$F280,""),"")),"")</f>
        <v/>
      </c>
      <c r="AK280" s="1" t="str">
        <f aca="false">IF(G280&lt;&gt;"",IF(B280="","",IF(AND($B280='Determinazione classe'!$D$57,$C280='Determinazione classe'!$D$58,$D280='Determinazione classe'!$D$59,$E280='Determinazione classe'!$D$60,$F280='Determinazione classe'!$D$61),IF(COUNTIF(AK$3:AK279,$G280)=0,$G280,""),"")),"")</f>
        <v/>
      </c>
      <c r="AL280" s="1" t="str">
        <f aca="false">IF(H280&lt;&gt;"",IF(B280="","",IF(AND($B280='Determinazione classe'!$D$57,$C280='Determinazione classe'!$D$58,$D280='Determinazione classe'!$D$59,$E280='Determinazione classe'!$D$60,$F280='Determinazione classe'!$D$61,$G280='Determinazione classe'!$D$62),IF(COUNTIF(AL$3:AL279,$H280)=0,$H280,""),"")),"")</f>
        <v/>
      </c>
      <c r="AR280" s="1" t="n">
        <f aca="false">+AR279+1</f>
        <v>278</v>
      </c>
      <c r="AS280" s="978" t="str">
        <f aca="false">IFERROR(VLOOKUP(AR280,BC:BK,9,FALSE()),"")</f>
        <v/>
      </c>
      <c r="AT280" s="978" t="str">
        <f aca="false">IFERROR(VLOOKUP($O280,BD:BL,9,FALSE()),"")</f>
        <v/>
      </c>
      <c r="AU280" s="978" t="str">
        <f aca="false">IFERROR(VLOOKUP($O280,BE:BM,9,FALSE()),"")</f>
        <v/>
      </c>
      <c r="AV280" s="978" t="str">
        <f aca="false">IFERROR(VLOOKUP($O280,BF:BN,9,FALSE()),"")</f>
        <v/>
      </c>
      <c r="AW280" s="978" t="str">
        <f aca="false">IFERROR(VLOOKUP($O280,BG:BO,9,FALSE()),"")</f>
        <v/>
      </c>
      <c r="AX280" s="978" t="str">
        <f aca="false">IFERROR(VLOOKUP($O280,BH:BP,9,FALSE()),"")</f>
        <v/>
      </c>
      <c r="AY280" s="978" t="str">
        <f aca="false">IFERROR(VLOOKUP($O280,BI:BQ,9,FALSE()),"")</f>
        <v/>
      </c>
      <c r="BC280" s="1" t="str">
        <f aca="false">IF(BK280&lt;&gt;"",MAX(BC$3:BC279)+1,"")</f>
        <v/>
      </c>
      <c r="BD280" s="1" t="str">
        <f aca="false">IF(BL280&lt;&gt;"",MAX(BD$3:BD279)+1,"")</f>
        <v/>
      </c>
      <c r="BE280" s="1" t="str">
        <f aca="false">IF(BM280&lt;&gt;"",MAX(BE$3:BE279)+1,"")</f>
        <v/>
      </c>
      <c r="BF280" s="1" t="str">
        <f aca="false">IF(BN280&lt;&gt;"",MAX(BF$3:BF279)+1,"")</f>
        <v/>
      </c>
      <c r="BG280" s="1" t="str">
        <f aca="false">IF(BO280&lt;&gt;"",MAX(BG$3:BG279)+1,"")</f>
        <v/>
      </c>
      <c r="BH280" s="1" t="str">
        <f aca="false">IF(BP280&lt;&gt;"",MAX(BH$3:BH279)+1,"")</f>
        <v/>
      </c>
      <c r="BI280" s="1" t="str">
        <f aca="false">IF(BQ280&lt;&gt;"",MAX(BI$3:BI279)+1,"")</f>
        <v/>
      </c>
      <c r="BK280" s="1" t="str">
        <f aca="false">IF(B280&lt;&gt;"",IF(COUNTIF(BK$3:BK279,B280)&gt;0,"",B280),"")</f>
        <v/>
      </c>
      <c r="BL280" s="1" t="str">
        <f aca="false">IF(C280&lt;&gt;"",IF(COUNTIF(BL$3:BL279,C280)&gt;0,"",C280),"")</f>
        <v/>
      </c>
      <c r="BM280" s="1" t="str">
        <f aca="false">IF(D280&lt;&gt;"",IF(COUNTIF(BM$3:BM279,D280)&gt;0,"",D280),"")</f>
        <v/>
      </c>
      <c r="BN280" s="1" t="str">
        <f aca="false">IF(E280&lt;&gt;"",IF(COUNTIF(BN$3:BN279,E280)&gt;0,"",E280),"")</f>
        <v/>
      </c>
      <c r="BO280" s="1" t="str">
        <f aca="false">IF(F280&lt;&gt;"",IF(COUNTIF(BO$3:BO279,F280)&gt;0,"",F280),"")</f>
        <v/>
      </c>
      <c r="BP280" s="1" t="str">
        <f aca="false">IF(G280&lt;&gt;"",IF(COUNTIF(BP$3:BP279,G280)&gt;0,"",G280),"")</f>
        <v/>
      </c>
      <c r="BQ280" s="1" t="str">
        <f aca="false">IF(H280&lt;&gt;"",IF(COUNTIF(BQ$3:BQ279,H280)&gt;0,"",H280),"")</f>
        <v/>
      </c>
    </row>
    <row r="281" customFormat="false" ht="12.75" hidden="false" customHeight="false" outlineLevel="0" collapsed="false">
      <c r="A281" s="1017" t="str">
        <f aca="false">CONCATENATE(B281,C281,D281,E281,F281,G281,H281)</f>
        <v/>
      </c>
      <c r="B281" s="1001"/>
      <c r="C281" s="1001"/>
      <c r="D281" s="1001"/>
      <c r="E281" s="1001"/>
      <c r="F281" s="1001"/>
      <c r="G281" s="1001"/>
      <c r="H281" s="1001"/>
      <c r="I281" s="1020"/>
      <c r="J281" s="1021"/>
      <c r="K281" s="1021"/>
      <c r="L281" s="1023"/>
      <c r="M281" s="1024"/>
      <c r="O281" s="1" t="n">
        <f aca="false">+O280+1</f>
        <v>279</v>
      </c>
      <c r="P281" s="978" t="str">
        <f aca="false">IFERROR(VLOOKUP(O280,X:AF,9,FALSE()),"")</f>
        <v/>
      </c>
      <c r="Q281" s="978" t="str">
        <f aca="false">IFERROR(VLOOKUP(O281,Y:AG,9,FALSE()),"")</f>
        <v/>
      </c>
      <c r="R281" s="978" t="str">
        <f aca="false">IFERROR(VLOOKUP(O281,Z:AH,9,FALSE()),"")</f>
        <v/>
      </c>
      <c r="S281" s="978" t="str">
        <f aca="false">IFERROR(VLOOKUP($O281,AA:AI,9,FALSE()),"")</f>
        <v/>
      </c>
      <c r="T281" s="978" t="str">
        <f aca="false">IFERROR(VLOOKUP($O281,AB:AJ,9,FALSE()),"")</f>
        <v/>
      </c>
      <c r="U281" s="978" t="str">
        <f aca="false">IFERROR(VLOOKUP($O281,AC:AK,9,FALSE()),"")</f>
        <v/>
      </c>
      <c r="V281" s="978" t="str">
        <f aca="false">IFERROR(VLOOKUP($O281,AD:AL,9,FALSE()),"")</f>
        <v/>
      </c>
      <c r="X281" s="1" t="str">
        <f aca="false">IF(AF281&lt;&gt;"",MAX(X$3:X280)+1,"")</f>
        <v/>
      </c>
      <c r="Y281" s="1" t="str">
        <f aca="false">IF(AG281&lt;&gt;"",MAX(Y$3:Y280)+1,"")</f>
        <v/>
      </c>
      <c r="Z281" s="1" t="str">
        <f aca="false">IF(AH281&lt;&gt;"",MAX(Z$3:Z280)+1,"")</f>
        <v/>
      </c>
      <c r="AA281" s="1" t="str">
        <f aca="false">IF(AI281&lt;&gt;"",MAX(AA$3:AA280)+1,"")</f>
        <v/>
      </c>
      <c r="AB281" s="1" t="str">
        <f aca="false">IF(AJ281&lt;&gt;"",MAX(AB$3:AB280)+1,"")</f>
        <v/>
      </c>
      <c r="AC281" s="1" t="str">
        <f aca="false">IF(AK281&lt;&gt;"",MAX(AC$3:AC280)+1,"")</f>
        <v/>
      </c>
      <c r="AD281" s="1" t="str">
        <f aca="false">IF(AL281&lt;&gt;"",MAX(AD$3:AD280)+1,"")</f>
        <v/>
      </c>
      <c r="AF281" s="1" t="str">
        <f aca="false">IF(B281="","",IF(COUNTIF(AF$3:$AI280,B281)=0,B281,""))</f>
        <v/>
      </c>
      <c r="AG281" s="1" t="str">
        <f aca="false">IF(C281&lt;&gt;"",IF(B281="","",IF($B281='Determinazione classe'!$D$57,IF(COUNTIF(AG$3:$AG280,$C281)=0,$C281,""),"")),"")</f>
        <v/>
      </c>
      <c r="AH281" s="1" t="str">
        <f aca="false">IF(D281&lt;&gt;"",IF(B281="","",IF(AND($B281='Determinazione classe'!$D$57,$C281='Determinazione classe'!$D$58),IF(COUNTIF(AH$3:AH280,$D281)=0,$D281,""),"")),"")</f>
        <v/>
      </c>
      <c r="AI281" s="1" t="str">
        <f aca="false">IF(E281&lt;&gt;"",IF(B281="","",IF(AND($B281='Determinazione classe'!$D$57,$C281='Determinazione classe'!$D$58,$D281='Determinazione classe'!$D$59),IF(COUNTIF(AI$3:AI280,$E281)=0,$E281,""),"")),"")</f>
        <v/>
      </c>
      <c r="AJ281" s="1" t="str">
        <f aca="false">IF(F281&lt;&gt;"",IF(B281="","",IF(AND($B281='Determinazione classe'!$D$57,$C281='Determinazione classe'!$D$58,$D281='Determinazione classe'!$D$59,$E281='Determinazione classe'!$D$60),IF(COUNTIF(AJ$3:AJ280,$F281)=0,$F281,""),"")),"")</f>
        <v/>
      </c>
      <c r="AK281" s="1" t="str">
        <f aca="false">IF(G281&lt;&gt;"",IF(B281="","",IF(AND($B281='Determinazione classe'!$D$57,$C281='Determinazione classe'!$D$58,$D281='Determinazione classe'!$D$59,$E281='Determinazione classe'!$D$60,$F281='Determinazione classe'!$D$61),IF(COUNTIF(AK$3:AK280,$G281)=0,$G281,""),"")),"")</f>
        <v/>
      </c>
      <c r="AL281" s="1" t="str">
        <f aca="false">IF(H281&lt;&gt;"",IF(B281="","",IF(AND($B281='Determinazione classe'!$D$57,$C281='Determinazione classe'!$D$58,$D281='Determinazione classe'!$D$59,$E281='Determinazione classe'!$D$60,$F281='Determinazione classe'!$D$61,$G281='Determinazione classe'!$D$62),IF(COUNTIF(AL$3:AL280,$H281)=0,$H281,""),"")),"")</f>
        <v/>
      </c>
      <c r="AR281" s="1" t="n">
        <f aca="false">+AR280+1</f>
        <v>279</v>
      </c>
      <c r="AS281" s="978" t="str">
        <f aca="false">IFERROR(VLOOKUP(AR281,BC:BK,9,FALSE()),"")</f>
        <v/>
      </c>
      <c r="AT281" s="978" t="str">
        <f aca="false">IFERROR(VLOOKUP($O281,BD:BL,9,FALSE()),"")</f>
        <v/>
      </c>
      <c r="AU281" s="978" t="str">
        <f aca="false">IFERROR(VLOOKUP($O281,BE:BM,9,FALSE()),"")</f>
        <v/>
      </c>
      <c r="AV281" s="978" t="str">
        <f aca="false">IFERROR(VLOOKUP($O281,BF:BN,9,FALSE()),"")</f>
        <v/>
      </c>
      <c r="AW281" s="978" t="str">
        <f aca="false">IFERROR(VLOOKUP($O281,BG:BO,9,FALSE()),"")</f>
        <v/>
      </c>
      <c r="AX281" s="978" t="str">
        <f aca="false">IFERROR(VLOOKUP($O281,BH:BP,9,FALSE()),"")</f>
        <v/>
      </c>
      <c r="AY281" s="978" t="str">
        <f aca="false">IFERROR(VLOOKUP($O281,BI:BQ,9,FALSE()),"")</f>
        <v/>
      </c>
      <c r="BC281" s="1" t="str">
        <f aca="false">IF(BK281&lt;&gt;"",MAX(BC$3:BC280)+1,"")</f>
        <v/>
      </c>
      <c r="BD281" s="1" t="str">
        <f aca="false">IF(BL281&lt;&gt;"",MAX(BD$3:BD280)+1,"")</f>
        <v/>
      </c>
      <c r="BE281" s="1" t="str">
        <f aca="false">IF(BM281&lt;&gt;"",MAX(BE$3:BE280)+1,"")</f>
        <v/>
      </c>
      <c r="BF281" s="1" t="str">
        <f aca="false">IF(BN281&lt;&gt;"",MAX(BF$3:BF280)+1,"")</f>
        <v/>
      </c>
      <c r="BG281" s="1" t="str">
        <f aca="false">IF(BO281&lt;&gt;"",MAX(BG$3:BG280)+1,"")</f>
        <v/>
      </c>
      <c r="BH281" s="1" t="str">
        <f aca="false">IF(BP281&lt;&gt;"",MAX(BH$3:BH280)+1,"")</f>
        <v/>
      </c>
      <c r="BI281" s="1" t="str">
        <f aca="false">IF(BQ281&lt;&gt;"",MAX(BI$3:BI280)+1,"")</f>
        <v/>
      </c>
      <c r="BK281" s="1" t="str">
        <f aca="false">IF(B281&lt;&gt;"",IF(COUNTIF(BK$3:BK280,B281)&gt;0,"",B281),"")</f>
        <v/>
      </c>
      <c r="BL281" s="1" t="str">
        <f aca="false">IF(C281&lt;&gt;"",IF(COUNTIF(BL$3:BL280,C281)&gt;0,"",C281),"")</f>
        <v/>
      </c>
      <c r="BM281" s="1" t="str">
        <f aca="false">IF(D281&lt;&gt;"",IF(COUNTIF(BM$3:BM280,D281)&gt;0,"",D281),"")</f>
        <v/>
      </c>
      <c r="BN281" s="1" t="str">
        <f aca="false">IF(E281&lt;&gt;"",IF(COUNTIF(BN$3:BN280,E281)&gt;0,"",E281),"")</f>
        <v/>
      </c>
      <c r="BO281" s="1" t="str">
        <f aca="false">IF(F281&lt;&gt;"",IF(COUNTIF(BO$3:BO280,F281)&gt;0,"",F281),"")</f>
        <v/>
      </c>
      <c r="BP281" s="1" t="str">
        <f aca="false">IF(G281&lt;&gt;"",IF(COUNTIF(BP$3:BP280,G281)&gt;0,"",G281),"")</f>
        <v/>
      </c>
      <c r="BQ281" s="1" t="str">
        <f aca="false">IF(H281&lt;&gt;"",IF(COUNTIF(BQ$3:BQ280,H281)&gt;0,"",H281),"")</f>
        <v/>
      </c>
    </row>
    <row r="282" customFormat="false" ht="12.75" hidden="false" customHeight="false" outlineLevel="0" collapsed="false">
      <c r="A282" s="1017" t="str">
        <f aca="false">CONCATENATE(B282,C282,D282,E282,F282,G282,H282)</f>
        <v/>
      </c>
      <c r="B282" s="1001"/>
      <c r="C282" s="1001"/>
      <c r="D282" s="1001"/>
      <c r="E282" s="1001"/>
      <c r="F282" s="1001"/>
      <c r="G282" s="1001"/>
      <c r="H282" s="1001"/>
      <c r="I282" s="1020"/>
      <c r="J282" s="1021"/>
      <c r="K282" s="1021"/>
      <c r="L282" s="1023"/>
      <c r="M282" s="1024"/>
      <c r="O282" s="1" t="n">
        <f aca="false">+O281+1</f>
        <v>280</v>
      </c>
      <c r="P282" s="978" t="str">
        <f aca="false">IFERROR(VLOOKUP(O281,X:AF,9,FALSE()),"")</f>
        <v/>
      </c>
      <c r="Q282" s="978" t="str">
        <f aca="false">IFERROR(VLOOKUP(O282,Y:AG,9,FALSE()),"")</f>
        <v/>
      </c>
      <c r="R282" s="978" t="str">
        <f aca="false">IFERROR(VLOOKUP(O282,Z:AH,9,FALSE()),"")</f>
        <v/>
      </c>
      <c r="S282" s="978" t="str">
        <f aca="false">IFERROR(VLOOKUP($O282,AA:AI,9,FALSE()),"")</f>
        <v/>
      </c>
      <c r="T282" s="978" t="str">
        <f aca="false">IFERROR(VLOOKUP($O282,AB:AJ,9,FALSE()),"")</f>
        <v/>
      </c>
      <c r="U282" s="978" t="str">
        <f aca="false">IFERROR(VLOOKUP($O282,AC:AK,9,FALSE()),"")</f>
        <v/>
      </c>
      <c r="V282" s="978" t="str">
        <f aca="false">IFERROR(VLOOKUP($O282,AD:AL,9,FALSE()),"")</f>
        <v/>
      </c>
      <c r="X282" s="1" t="str">
        <f aca="false">IF(AF282&lt;&gt;"",MAX(X$3:X281)+1,"")</f>
        <v/>
      </c>
      <c r="Y282" s="1" t="str">
        <f aca="false">IF(AG282&lt;&gt;"",MAX(Y$3:Y281)+1,"")</f>
        <v/>
      </c>
      <c r="Z282" s="1" t="str">
        <f aca="false">IF(AH282&lt;&gt;"",MAX(Z$3:Z281)+1,"")</f>
        <v/>
      </c>
      <c r="AA282" s="1" t="str">
        <f aca="false">IF(AI282&lt;&gt;"",MAX(AA$3:AA281)+1,"")</f>
        <v/>
      </c>
      <c r="AB282" s="1" t="str">
        <f aca="false">IF(AJ282&lt;&gt;"",MAX(AB$3:AB281)+1,"")</f>
        <v/>
      </c>
      <c r="AC282" s="1" t="str">
        <f aca="false">IF(AK282&lt;&gt;"",MAX(AC$3:AC281)+1,"")</f>
        <v/>
      </c>
      <c r="AD282" s="1" t="str">
        <f aca="false">IF(AL282&lt;&gt;"",MAX(AD$3:AD281)+1,"")</f>
        <v/>
      </c>
      <c r="AF282" s="1" t="str">
        <f aca="false">IF(B282="","",IF(COUNTIF(AF$3:$AI281,B282)=0,B282,""))</f>
        <v/>
      </c>
      <c r="AG282" s="1" t="str">
        <f aca="false">IF(C282&lt;&gt;"",IF(B282="","",IF($B282='Determinazione classe'!$D$57,IF(COUNTIF(AG$3:$AG281,$C282)=0,$C282,""),"")),"")</f>
        <v/>
      </c>
      <c r="AH282" s="1" t="str">
        <f aca="false">IF(D282&lt;&gt;"",IF(B282="","",IF(AND($B282='Determinazione classe'!$D$57,$C282='Determinazione classe'!$D$58),IF(COUNTIF(AH$3:AH281,$D282)=0,$D282,""),"")),"")</f>
        <v/>
      </c>
      <c r="AI282" s="1" t="str">
        <f aca="false">IF(E282&lt;&gt;"",IF(B282="","",IF(AND($B282='Determinazione classe'!$D$57,$C282='Determinazione classe'!$D$58,$D282='Determinazione classe'!$D$59),IF(COUNTIF(AI$3:AI281,$E282)=0,$E282,""),"")),"")</f>
        <v/>
      </c>
      <c r="AJ282" s="1" t="str">
        <f aca="false">IF(F282&lt;&gt;"",IF(B282="","",IF(AND($B282='Determinazione classe'!$D$57,$C282='Determinazione classe'!$D$58,$D282='Determinazione classe'!$D$59,$E282='Determinazione classe'!$D$60),IF(COUNTIF(AJ$3:AJ281,$F282)=0,$F282,""),"")),"")</f>
        <v/>
      </c>
      <c r="AK282" s="1" t="str">
        <f aca="false">IF(G282&lt;&gt;"",IF(B282="","",IF(AND($B282='Determinazione classe'!$D$57,$C282='Determinazione classe'!$D$58,$D282='Determinazione classe'!$D$59,$E282='Determinazione classe'!$D$60,$F282='Determinazione classe'!$D$61),IF(COUNTIF(AK$3:AK281,$G282)=0,$G282,""),"")),"")</f>
        <v/>
      </c>
      <c r="AL282" s="1" t="str">
        <f aca="false">IF(H282&lt;&gt;"",IF(B282="","",IF(AND($B282='Determinazione classe'!$D$57,$C282='Determinazione classe'!$D$58,$D282='Determinazione classe'!$D$59,$E282='Determinazione classe'!$D$60,$F282='Determinazione classe'!$D$61,$G282='Determinazione classe'!$D$62),IF(COUNTIF(AL$3:AL281,$H282)=0,$H282,""),"")),"")</f>
        <v/>
      </c>
      <c r="AR282" s="1" t="n">
        <f aca="false">+AR281+1</f>
        <v>280</v>
      </c>
      <c r="AS282" s="978" t="str">
        <f aca="false">IFERROR(VLOOKUP(AR282,BC:BK,9,FALSE()),"")</f>
        <v/>
      </c>
      <c r="AT282" s="978" t="str">
        <f aca="false">IFERROR(VLOOKUP($O282,BD:BL,9,FALSE()),"")</f>
        <v/>
      </c>
      <c r="AU282" s="978" t="str">
        <f aca="false">IFERROR(VLOOKUP($O282,BE:BM,9,FALSE()),"")</f>
        <v/>
      </c>
      <c r="AV282" s="978" t="str">
        <f aca="false">IFERROR(VLOOKUP($O282,BF:BN,9,FALSE()),"")</f>
        <v/>
      </c>
      <c r="AW282" s="978" t="str">
        <f aca="false">IFERROR(VLOOKUP($O282,BG:BO,9,FALSE()),"")</f>
        <v/>
      </c>
      <c r="AX282" s="978" t="str">
        <f aca="false">IFERROR(VLOOKUP($O282,BH:BP,9,FALSE()),"")</f>
        <v/>
      </c>
      <c r="AY282" s="978" t="str">
        <f aca="false">IFERROR(VLOOKUP($O282,BI:BQ,9,FALSE()),"")</f>
        <v/>
      </c>
      <c r="BC282" s="1" t="str">
        <f aca="false">IF(BK282&lt;&gt;"",MAX(BC$3:BC281)+1,"")</f>
        <v/>
      </c>
      <c r="BD282" s="1" t="str">
        <f aca="false">IF(BL282&lt;&gt;"",MAX(BD$3:BD281)+1,"")</f>
        <v/>
      </c>
      <c r="BE282" s="1" t="str">
        <f aca="false">IF(BM282&lt;&gt;"",MAX(BE$3:BE281)+1,"")</f>
        <v/>
      </c>
      <c r="BF282" s="1" t="str">
        <f aca="false">IF(BN282&lt;&gt;"",MAX(BF$3:BF281)+1,"")</f>
        <v/>
      </c>
      <c r="BG282" s="1" t="str">
        <f aca="false">IF(BO282&lt;&gt;"",MAX(BG$3:BG281)+1,"")</f>
        <v/>
      </c>
      <c r="BH282" s="1" t="str">
        <f aca="false">IF(BP282&lt;&gt;"",MAX(BH$3:BH281)+1,"")</f>
        <v/>
      </c>
      <c r="BI282" s="1" t="str">
        <f aca="false">IF(BQ282&lt;&gt;"",MAX(BI$3:BI281)+1,"")</f>
        <v/>
      </c>
      <c r="BK282" s="1" t="str">
        <f aca="false">IF(B282&lt;&gt;"",IF(COUNTIF(BK$3:BK281,B282)&gt;0,"",B282),"")</f>
        <v/>
      </c>
      <c r="BL282" s="1" t="str">
        <f aca="false">IF(C282&lt;&gt;"",IF(COUNTIF(BL$3:BL281,C282)&gt;0,"",C282),"")</f>
        <v/>
      </c>
      <c r="BM282" s="1" t="str">
        <f aca="false">IF(D282&lt;&gt;"",IF(COUNTIF(BM$3:BM281,D282)&gt;0,"",D282),"")</f>
        <v/>
      </c>
      <c r="BN282" s="1" t="str">
        <f aca="false">IF(E282&lt;&gt;"",IF(COUNTIF(BN$3:BN281,E282)&gt;0,"",E282),"")</f>
        <v/>
      </c>
      <c r="BO282" s="1" t="str">
        <f aca="false">IF(F282&lt;&gt;"",IF(COUNTIF(BO$3:BO281,F282)&gt;0,"",F282),"")</f>
        <v/>
      </c>
      <c r="BP282" s="1" t="str">
        <f aca="false">IF(G282&lt;&gt;"",IF(COUNTIF(BP$3:BP281,G282)&gt;0,"",G282),"")</f>
        <v/>
      </c>
      <c r="BQ282" s="1" t="str">
        <f aca="false">IF(H282&lt;&gt;"",IF(COUNTIF(BQ$3:BQ281,H282)&gt;0,"",H282),"")</f>
        <v/>
      </c>
    </row>
    <row r="283" customFormat="false" ht="12.75" hidden="false" customHeight="false" outlineLevel="0" collapsed="false">
      <c r="A283" s="1017" t="str">
        <f aca="false">CONCATENATE(B283,C283,D283,E283,F283,G283,H283)</f>
        <v/>
      </c>
      <c r="B283" s="1001"/>
      <c r="C283" s="1001"/>
      <c r="D283" s="1001"/>
      <c r="E283" s="1001"/>
      <c r="F283" s="1001"/>
      <c r="G283" s="1001"/>
      <c r="H283" s="1001"/>
      <c r="I283" s="1020"/>
      <c r="J283" s="1021"/>
      <c r="K283" s="1021"/>
      <c r="L283" s="1023"/>
      <c r="M283" s="1024"/>
      <c r="O283" s="1" t="n">
        <f aca="false">+O282+1</f>
        <v>281</v>
      </c>
      <c r="P283" s="978" t="str">
        <f aca="false">IFERROR(VLOOKUP(O282,X:AF,9,FALSE()),"")</f>
        <v/>
      </c>
      <c r="Q283" s="978" t="str">
        <f aca="false">IFERROR(VLOOKUP(O283,Y:AG,9,FALSE()),"")</f>
        <v/>
      </c>
      <c r="R283" s="978" t="str">
        <f aca="false">IFERROR(VLOOKUP(O283,Z:AH,9,FALSE()),"")</f>
        <v/>
      </c>
      <c r="S283" s="978" t="str">
        <f aca="false">IFERROR(VLOOKUP($O283,AA:AI,9,FALSE()),"")</f>
        <v/>
      </c>
      <c r="T283" s="978" t="str">
        <f aca="false">IFERROR(VLOOKUP($O283,AB:AJ,9,FALSE()),"")</f>
        <v/>
      </c>
      <c r="U283" s="978" t="str">
        <f aca="false">IFERROR(VLOOKUP($O283,AC:AK,9,FALSE()),"")</f>
        <v/>
      </c>
      <c r="V283" s="978" t="str">
        <f aca="false">IFERROR(VLOOKUP($O283,AD:AL,9,FALSE()),"")</f>
        <v/>
      </c>
      <c r="X283" s="1" t="str">
        <f aca="false">IF(AF283&lt;&gt;"",MAX(X$3:X282)+1,"")</f>
        <v/>
      </c>
      <c r="Y283" s="1" t="str">
        <f aca="false">IF(AG283&lt;&gt;"",MAX(Y$3:Y282)+1,"")</f>
        <v/>
      </c>
      <c r="Z283" s="1" t="str">
        <f aca="false">IF(AH283&lt;&gt;"",MAX(Z$3:Z282)+1,"")</f>
        <v/>
      </c>
      <c r="AA283" s="1" t="str">
        <f aca="false">IF(AI283&lt;&gt;"",MAX(AA$3:AA282)+1,"")</f>
        <v/>
      </c>
      <c r="AB283" s="1" t="str">
        <f aca="false">IF(AJ283&lt;&gt;"",MAX(AB$3:AB282)+1,"")</f>
        <v/>
      </c>
      <c r="AC283" s="1" t="str">
        <f aca="false">IF(AK283&lt;&gt;"",MAX(AC$3:AC282)+1,"")</f>
        <v/>
      </c>
      <c r="AD283" s="1" t="str">
        <f aca="false">IF(AL283&lt;&gt;"",MAX(AD$3:AD282)+1,"")</f>
        <v/>
      </c>
      <c r="AF283" s="1" t="str">
        <f aca="false">IF(B283="","",IF(COUNTIF(AF$3:$AI282,B283)=0,B283,""))</f>
        <v/>
      </c>
      <c r="AG283" s="1" t="str">
        <f aca="false">IF(C283&lt;&gt;"",IF(B283="","",IF($B283='Determinazione classe'!$D$57,IF(COUNTIF(AG$3:$AG282,$C283)=0,$C283,""),"")),"")</f>
        <v/>
      </c>
      <c r="AH283" s="1" t="str">
        <f aca="false">IF(D283&lt;&gt;"",IF(B283="","",IF(AND($B283='Determinazione classe'!$D$57,$C283='Determinazione classe'!$D$58),IF(COUNTIF(AH$3:AH282,$D283)=0,$D283,""),"")),"")</f>
        <v/>
      </c>
      <c r="AI283" s="1" t="str">
        <f aca="false">IF(E283&lt;&gt;"",IF(B283="","",IF(AND($B283='Determinazione classe'!$D$57,$C283='Determinazione classe'!$D$58,$D283='Determinazione classe'!$D$59),IF(COUNTIF(AI$3:AI282,$E283)=0,$E283,""),"")),"")</f>
        <v/>
      </c>
      <c r="AJ283" s="1" t="str">
        <f aca="false">IF(F283&lt;&gt;"",IF(B283="","",IF(AND($B283='Determinazione classe'!$D$57,$C283='Determinazione classe'!$D$58,$D283='Determinazione classe'!$D$59,$E283='Determinazione classe'!$D$60),IF(COUNTIF(AJ$3:AJ282,$F283)=0,$F283,""),"")),"")</f>
        <v/>
      </c>
      <c r="AK283" s="1" t="str">
        <f aca="false">IF(G283&lt;&gt;"",IF(B283="","",IF(AND($B283='Determinazione classe'!$D$57,$C283='Determinazione classe'!$D$58,$D283='Determinazione classe'!$D$59,$E283='Determinazione classe'!$D$60,$F283='Determinazione classe'!$D$61),IF(COUNTIF(AK$3:AK282,$G283)=0,$G283,""),"")),"")</f>
        <v/>
      </c>
      <c r="AL283" s="1" t="str">
        <f aca="false">IF(H283&lt;&gt;"",IF(B283="","",IF(AND($B283='Determinazione classe'!$D$57,$C283='Determinazione classe'!$D$58,$D283='Determinazione classe'!$D$59,$E283='Determinazione classe'!$D$60,$F283='Determinazione classe'!$D$61,$G283='Determinazione classe'!$D$62),IF(COUNTIF(AL$3:AL282,$H283)=0,$H283,""),"")),"")</f>
        <v/>
      </c>
      <c r="AR283" s="1" t="n">
        <f aca="false">+AR282+1</f>
        <v>281</v>
      </c>
      <c r="AS283" s="978" t="str">
        <f aca="false">IFERROR(VLOOKUP(AR283,BC:BK,9,FALSE()),"")</f>
        <v/>
      </c>
      <c r="AT283" s="978" t="str">
        <f aca="false">IFERROR(VLOOKUP($O283,BD:BL,9,FALSE()),"")</f>
        <v/>
      </c>
      <c r="AU283" s="978" t="str">
        <f aca="false">IFERROR(VLOOKUP($O283,BE:BM,9,FALSE()),"")</f>
        <v/>
      </c>
      <c r="AV283" s="978" t="str">
        <f aca="false">IFERROR(VLOOKUP($O283,BF:BN,9,FALSE()),"")</f>
        <v/>
      </c>
      <c r="AW283" s="978" t="str">
        <f aca="false">IFERROR(VLOOKUP($O283,BG:BO,9,FALSE()),"")</f>
        <v/>
      </c>
      <c r="AX283" s="978" t="str">
        <f aca="false">IFERROR(VLOOKUP($O283,BH:BP,9,FALSE()),"")</f>
        <v/>
      </c>
      <c r="AY283" s="978" t="str">
        <f aca="false">IFERROR(VLOOKUP($O283,BI:BQ,9,FALSE()),"")</f>
        <v/>
      </c>
      <c r="BC283" s="1" t="str">
        <f aca="false">IF(BK283&lt;&gt;"",MAX(BC$3:BC282)+1,"")</f>
        <v/>
      </c>
      <c r="BD283" s="1" t="str">
        <f aca="false">IF(BL283&lt;&gt;"",MAX(BD$3:BD282)+1,"")</f>
        <v/>
      </c>
      <c r="BE283" s="1" t="str">
        <f aca="false">IF(BM283&lt;&gt;"",MAX(BE$3:BE282)+1,"")</f>
        <v/>
      </c>
      <c r="BF283" s="1" t="str">
        <f aca="false">IF(BN283&lt;&gt;"",MAX(BF$3:BF282)+1,"")</f>
        <v/>
      </c>
      <c r="BG283" s="1" t="str">
        <f aca="false">IF(BO283&lt;&gt;"",MAX(BG$3:BG282)+1,"")</f>
        <v/>
      </c>
      <c r="BH283" s="1" t="str">
        <f aca="false">IF(BP283&lt;&gt;"",MAX(BH$3:BH282)+1,"")</f>
        <v/>
      </c>
      <c r="BI283" s="1" t="str">
        <f aca="false">IF(BQ283&lt;&gt;"",MAX(BI$3:BI282)+1,"")</f>
        <v/>
      </c>
      <c r="BK283" s="1" t="str">
        <f aca="false">IF(B283&lt;&gt;"",IF(COUNTIF(BK$3:BK282,B283)&gt;0,"",B283),"")</f>
        <v/>
      </c>
      <c r="BL283" s="1" t="str">
        <f aca="false">IF(C283&lt;&gt;"",IF(COUNTIF(BL$3:BL282,C283)&gt;0,"",C283),"")</f>
        <v/>
      </c>
      <c r="BM283" s="1" t="str">
        <f aca="false">IF(D283&lt;&gt;"",IF(COUNTIF(BM$3:BM282,D283)&gt;0,"",D283),"")</f>
        <v/>
      </c>
      <c r="BN283" s="1" t="str">
        <f aca="false">IF(E283&lt;&gt;"",IF(COUNTIF(BN$3:BN282,E283)&gt;0,"",E283),"")</f>
        <v/>
      </c>
      <c r="BO283" s="1" t="str">
        <f aca="false">IF(F283&lt;&gt;"",IF(COUNTIF(BO$3:BO282,F283)&gt;0,"",F283),"")</f>
        <v/>
      </c>
      <c r="BP283" s="1" t="str">
        <f aca="false">IF(G283&lt;&gt;"",IF(COUNTIF(BP$3:BP282,G283)&gt;0,"",G283),"")</f>
        <v/>
      </c>
      <c r="BQ283" s="1" t="str">
        <f aca="false">IF(H283&lt;&gt;"",IF(COUNTIF(BQ$3:BQ282,H283)&gt;0,"",H283),"")</f>
        <v/>
      </c>
    </row>
    <row r="284" customFormat="false" ht="12.75" hidden="false" customHeight="false" outlineLevel="0" collapsed="false">
      <c r="A284" s="1017" t="str">
        <f aca="false">CONCATENATE(B284,C284,D284,E284,F284,G284,H284)</f>
        <v/>
      </c>
      <c r="B284" s="1001"/>
      <c r="C284" s="1001"/>
      <c r="D284" s="1001"/>
      <c r="E284" s="1001"/>
      <c r="F284" s="1001"/>
      <c r="G284" s="1001"/>
      <c r="H284" s="1001"/>
      <c r="I284" s="1020"/>
      <c r="J284" s="1021"/>
      <c r="K284" s="1021"/>
      <c r="L284" s="1023"/>
      <c r="M284" s="1024"/>
      <c r="O284" s="1" t="n">
        <f aca="false">+O283+1</f>
        <v>282</v>
      </c>
      <c r="P284" s="978" t="str">
        <f aca="false">IFERROR(VLOOKUP(O283,X:AF,9,FALSE()),"")</f>
        <v/>
      </c>
      <c r="Q284" s="978" t="str">
        <f aca="false">IFERROR(VLOOKUP(O284,Y:AG,9,FALSE()),"")</f>
        <v/>
      </c>
      <c r="R284" s="978" t="str">
        <f aca="false">IFERROR(VLOOKUP(O284,Z:AH,9,FALSE()),"")</f>
        <v/>
      </c>
      <c r="S284" s="978" t="str">
        <f aca="false">IFERROR(VLOOKUP($O284,AA:AI,9,FALSE()),"")</f>
        <v/>
      </c>
      <c r="T284" s="978" t="str">
        <f aca="false">IFERROR(VLOOKUP($O284,AB:AJ,9,FALSE()),"")</f>
        <v/>
      </c>
      <c r="U284" s="978" t="str">
        <f aca="false">IFERROR(VLOOKUP($O284,AC:AK,9,FALSE()),"")</f>
        <v/>
      </c>
      <c r="V284" s="978" t="str">
        <f aca="false">IFERROR(VLOOKUP($O284,AD:AL,9,FALSE()),"")</f>
        <v/>
      </c>
      <c r="X284" s="1" t="str">
        <f aca="false">IF(AF284&lt;&gt;"",MAX(X$3:X283)+1,"")</f>
        <v/>
      </c>
      <c r="Y284" s="1" t="str">
        <f aca="false">IF(AG284&lt;&gt;"",MAX(Y$3:Y283)+1,"")</f>
        <v/>
      </c>
      <c r="Z284" s="1" t="str">
        <f aca="false">IF(AH284&lt;&gt;"",MAX(Z$3:Z283)+1,"")</f>
        <v/>
      </c>
      <c r="AA284" s="1" t="str">
        <f aca="false">IF(AI284&lt;&gt;"",MAX(AA$3:AA283)+1,"")</f>
        <v/>
      </c>
      <c r="AB284" s="1" t="str">
        <f aca="false">IF(AJ284&lt;&gt;"",MAX(AB$3:AB283)+1,"")</f>
        <v/>
      </c>
      <c r="AC284" s="1" t="str">
        <f aca="false">IF(AK284&lt;&gt;"",MAX(AC$3:AC283)+1,"")</f>
        <v/>
      </c>
      <c r="AD284" s="1" t="str">
        <f aca="false">IF(AL284&lt;&gt;"",MAX(AD$3:AD283)+1,"")</f>
        <v/>
      </c>
      <c r="AF284" s="1" t="str">
        <f aca="false">IF(B284="","",IF(COUNTIF(AF$3:$AI283,B284)=0,B284,""))</f>
        <v/>
      </c>
      <c r="AG284" s="1" t="str">
        <f aca="false">IF(C284&lt;&gt;"",IF(B284="","",IF($B284='Determinazione classe'!$D$57,IF(COUNTIF(AG$3:$AG283,$C284)=0,$C284,""),"")),"")</f>
        <v/>
      </c>
      <c r="AH284" s="1" t="str">
        <f aca="false">IF(D284&lt;&gt;"",IF(B284="","",IF(AND($B284='Determinazione classe'!$D$57,$C284='Determinazione classe'!$D$58),IF(COUNTIF(AH$3:AH283,$D284)=0,$D284,""),"")),"")</f>
        <v/>
      </c>
      <c r="AI284" s="1" t="str">
        <f aca="false">IF(E284&lt;&gt;"",IF(B284="","",IF(AND($B284='Determinazione classe'!$D$57,$C284='Determinazione classe'!$D$58,$D284='Determinazione classe'!$D$59),IF(COUNTIF(AI$3:AI283,$E284)=0,$E284,""),"")),"")</f>
        <v/>
      </c>
      <c r="AJ284" s="1" t="str">
        <f aca="false">IF(F284&lt;&gt;"",IF(B284="","",IF(AND($B284='Determinazione classe'!$D$57,$C284='Determinazione classe'!$D$58,$D284='Determinazione classe'!$D$59,$E284='Determinazione classe'!$D$60),IF(COUNTIF(AJ$3:AJ283,$F284)=0,$F284,""),"")),"")</f>
        <v/>
      </c>
      <c r="AK284" s="1" t="str">
        <f aca="false">IF(G284&lt;&gt;"",IF(B284="","",IF(AND($B284='Determinazione classe'!$D$57,$C284='Determinazione classe'!$D$58,$D284='Determinazione classe'!$D$59,$E284='Determinazione classe'!$D$60,$F284='Determinazione classe'!$D$61),IF(COUNTIF(AK$3:AK283,$G284)=0,$G284,""),"")),"")</f>
        <v/>
      </c>
      <c r="AL284" s="1" t="str">
        <f aca="false">IF(H284&lt;&gt;"",IF(B284="","",IF(AND($B284='Determinazione classe'!$D$57,$C284='Determinazione classe'!$D$58,$D284='Determinazione classe'!$D$59,$E284='Determinazione classe'!$D$60,$F284='Determinazione classe'!$D$61,$G284='Determinazione classe'!$D$62),IF(COUNTIF(AL$3:AL283,$H284)=0,$H284,""),"")),"")</f>
        <v/>
      </c>
      <c r="AR284" s="1" t="n">
        <f aca="false">+AR283+1</f>
        <v>282</v>
      </c>
      <c r="AS284" s="978" t="str">
        <f aca="false">IFERROR(VLOOKUP(AR284,BC:BK,9,FALSE()),"")</f>
        <v/>
      </c>
      <c r="AT284" s="978" t="str">
        <f aca="false">IFERROR(VLOOKUP($O284,BD:BL,9,FALSE()),"")</f>
        <v/>
      </c>
      <c r="AU284" s="978" t="str">
        <f aca="false">IFERROR(VLOOKUP($O284,BE:BM,9,FALSE()),"")</f>
        <v/>
      </c>
      <c r="AV284" s="978" t="str">
        <f aca="false">IFERROR(VLOOKUP($O284,BF:BN,9,FALSE()),"")</f>
        <v/>
      </c>
      <c r="AW284" s="978" t="str">
        <f aca="false">IFERROR(VLOOKUP($O284,BG:BO,9,FALSE()),"")</f>
        <v/>
      </c>
      <c r="AX284" s="978" t="str">
        <f aca="false">IFERROR(VLOOKUP($O284,BH:BP,9,FALSE()),"")</f>
        <v/>
      </c>
      <c r="AY284" s="978" t="str">
        <f aca="false">IFERROR(VLOOKUP($O284,BI:BQ,9,FALSE()),"")</f>
        <v/>
      </c>
      <c r="BC284" s="1" t="str">
        <f aca="false">IF(BK284&lt;&gt;"",MAX(BC$3:BC283)+1,"")</f>
        <v/>
      </c>
      <c r="BD284" s="1" t="str">
        <f aca="false">IF(BL284&lt;&gt;"",MAX(BD$3:BD283)+1,"")</f>
        <v/>
      </c>
      <c r="BE284" s="1" t="str">
        <f aca="false">IF(BM284&lt;&gt;"",MAX(BE$3:BE283)+1,"")</f>
        <v/>
      </c>
      <c r="BF284" s="1" t="str">
        <f aca="false">IF(BN284&lt;&gt;"",MAX(BF$3:BF283)+1,"")</f>
        <v/>
      </c>
      <c r="BG284" s="1" t="str">
        <f aca="false">IF(BO284&lt;&gt;"",MAX(BG$3:BG283)+1,"")</f>
        <v/>
      </c>
      <c r="BH284" s="1" t="str">
        <f aca="false">IF(BP284&lt;&gt;"",MAX(BH$3:BH283)+1,"")</f>
        <v/>
      </c>
      <c r="BI284" s="1" t="str">
        <f aca="false">IF(BQ284&lt;&gt;"",MAX(BI$3:BI283)+1,"")</f>
        <v/>
      </c>
      <c r="BK284" s="1" t="str">
        <f aca="false">IF(B284&lt;&gt;"",IF(COUNTIF(BK$3:BK283,B284)&gt;0,"",B284),"")</f>
        <v/>
      </c>
      <c r="BL284" s="1" t="str">
        <f aca="false">IF(C284&lt;&gt;"",IF(COUNTIF(BL$3:BL283,C284)&gt;0,"",C284),"")</f>
        <v/>
      </c>
      <c r="BM284" s="1" t="str">
        <f aca="false">IF(D284&lt;&gt;"",IF(COUNTIF(BM$3:BM283,D284)&gt;0,"",D284),"")</f>
        <v/>
      </c>
      <c r="BN284" s="1" t="str">
        <f aca="false">IF(E284&lt;&gt;"",IF(COUNTIF(BN$3:BN283,E284)&gt;0,"",E284),"")</f>
        <v/>
      </c>
      <c r="BO284" s="1" t="str">
        <f aca="false">IF(F284&lt;&gt;"",IF(COUNTIF(BO$3:BO283,F284)&gt;0,"",F284),"")</f>
        <v/>
      </c>
      <c r="BP284" s="1" t="str">
        <f aca="false">IF(G284&lt;&gt;"",IF(COUNTIF(BP$3:BP283,G284)&gt;0,"",G284),"")</f>
        <v/>
      </c>
      <c r="BQ284" s="1" t="str">
        <f aca="false">IF(H284&lt;&gt;"",IF(COUNTIF(BQ$3:BQ283,H284)&gt;0,"",H284),"")</f>
        <v/>
      </c>
    </row>
    <row r="285" customFormat="false" ht="12.75" hidden="false" customHeight="false" outlineLevel="0" collapsed="false">
      <c r="A285" s="1017" t="str">
        <f aca="false">CONCATENATE(B285,C285,D285,E285,F285,G285,H285)</f>
        <v/>
      </c>
      <c r="B285" s="1001"/>
      <c r="C285" s="1001"/>
      <c r="D285" s="1001"/>
      <c r="E285" s="1001"/>
      <c r="F285" s="1001"/>
      <c r="G285" s="1001"/>
      <c r="H285" s="1001"/>
      <c r="I285" s="1020"/>
      <c r="J285" s="1021"/>
      <c r="K285" s="1021"/>
      <c r="L285" s="1023"/>
      <c r="M285" s="1024"/>
      <c r="O285" s="1" t="n">
        <f aca="false">+O284+1</f>
        <v>283</v>
      </c>
      <c r="P285" s="978" t="str">
        <f aca="false">IFERROR(VLOOKUP(O284,X:AF,9,FALSE()),"")</f>
        <v/>
      </c>
      <c r="Q285" s="978" t="str">
        <f aca="false">IFERROR(VLOOKUP(O285,Y:AG,9,FALSE()),"")</f>
        <v/>
      </c>
      <c r="R285" s="978" t="str">
        <f aca="false">IFERROR(VLOOKUP(O285,Z:AH,9,FALSE()),"")</f>
        <v/>
      </c>
      <c r="S285" s="978" t="str">
        <f aca="false">IFERROR(VLOOKUP($O285,AA:AI,9,FALSE()),"")</f>
        <v/>
      </c>
      <c r="T285" s="978" t="str">
        <f aca="false">IFERROR(VLOOKUP($O285,AB:AJ,9,FALSE()),"")</f>
        <v/>
      </c>
      <c r="U285" s="978" t="str">
        <f aca="false">IFERROR(VLOOKUP($O285,AC:AK,9,FALSE()),"")</f>
        <v/>
      </c>
      <c r="V285" s="978" t="str">
        <f aca="false">IFERROR(VLOOKUP($O285,AD:AL,9,FALSE()),"")</f>
        <v/>
      </c>
      <c r="X285" s="1" t="str">
        <f aca="false">IF(AF285&lt;&gt;"",MAX(X$3:X284)+1,"")</f>
        <v/>
      </c>
      <c r="Y285" s="1" t="str">
        <f aca="false">IF(AG285&lt;&gt;"",MAX(Y$3:Y284)+1,"")</f>
        <v/>
      </c>
      <c r="Z285" s="1" t="str">
        <f aca="false">IF(AH285&lt;&gt;"",MAX(Z$3:Z284)+1,"")</f>
        <v/>
      </c>
      <c r="AA285" s="1" t="str">
        <f aca="false">IF(AI285&lt;&gt;"",MAX(AA$3:AA284)+1,"")</f>
        <v/>
      </c>
      <c r="AB285" s="1" t="str">
        <f aca="false">IF(AJ285&lt;&gt;"",MAX(AB$3:AB284)+1,"")</f>
        <v/>
      </c>
      <c r="AC285" s="1" t="str">
        <f aca="false">IF(AK285&lt;&gt;"",MAX(AC$3:AC284)+1,"")</f>
        <v/>
      </c>
      <c r="AD285" s="1" t="str">
        <f aca="false">IF(AL285&lt;&gt;"",MAX(AD$3:AD284)+1,"")</f>
        <v/>
      </c>
      <c r="AF285" s="1" t="str">
        <f aca="false">IF(B285="","",IF(COUNTIF(AF$3:$AI284,B285)=0,B285,""))</f>
        <v/>
      </c>
      <c r="AG285" s="1" t="str">
        <f aca="false">IF(C285&lt;&gt;"",IF(B285="","",IF($B285='Determinazione classe'!$D$57,IF(COUNTIF(AG$3:$AG284,$C285)=0,$C285,""),"")),"")</f>
        <v/>
      </c>
      <c r="AH285" s="1" t="str">
        <f aca="false">IF(D285&lt;&gt;"",IF(B285="","",IF(AND($B285='Determinazione classe'!$D$57,$C285='Determinazione classe'!$D$58),IF(COUNTIF(AH$3:AH284,$D285)=0,$D285,""),"")),"")</f>
        <v/>
      </c>
      <c r="AI285" s="1" t="str">
        <f aca="false">IF(E285&lt;&gt;"",IF(B285="","",IF(AND($B285='Determinazione classe'!$D$57,$C285='Determinazione classe'!$D$58,$D285='Determinazione classe'!$D$59),IF(COUNTIF(AI$3:AI284,$E285)=0,$E285,""),"")),"")</f>
        <v/>
      </c>
      <c r="AJ285" s="1" t="str">
        <f aca="false">IF(F285&lt;&gt;"",IF(B285="","",IF(AND($B285='Determinazione classe'!$D$57,$C285='Determinazione classe'!$D$58,$D285='Determinazione classe'!$D$59,$E285='Determinazione classe'!$D$60),IF(COUNTIF(AJ$3:AJ284,$F285)=0,$F285,""),"")),"")</f>
        <v/>
      </c>
      <c r="AK285" s="1" t="str">
        <f aca="false">IF(G285&lt;&gt;"",IF(B285="","",IF(AND($B285='Determinazione classe'!$D$57,$C285='Determinazione classe'!$D$58,$D285='Determinazione classe'!$D$59,$E285='Determinazione classe'!$D$60,$F285='Determinazione classe'!$D$61),IF(COUNTIF(AK$3:AK284,$G285)=0,$G285,""),"")),"")</f>
        <v/>
      </c>
      <c r="AL285" s="1" t="str">
        <f aca="false">IF(H285&lt;&gt;"",IF(B285="","",IF(AND($B285='Determinazione classe'!$D$57,$C285='Determinazione classe'!$D$58,$D285='Determinazione classe'!$D$59,$E285='Determinazione classe'!$D$60,$F285='Determinazione classe'!$D$61,$G285='Determinazione classe'!$D$62),IF(COUNTIF(AL$3:AL284,$H285)=0,$H285,""),"")),"")</f>
        <v/>
      </c>
      <c r="AR285" s="1" t="n">
        <f aca="false">+AR284+1</f>
        <v>283</v>
      </c>
      <c r="AS285" s="978" t="str">
        <f aca="false">IFERROR(VLOOKUP(AR285,BC:BK,9,FALSE()),"")</f>
        <v/>
      </c>
      <c r="AT285" s="978" t="str">
        <f aca="false">IFERROR(VLOOKUP($O285,BD:BL,9,FALSE()),"")</f>
        <v/>
      </c>
      <c r="AU285" s="978" t="str">
        <f aca="false">IFERROR(VLOOKUP($O285,BE:BM,9,FALSE()),"")</f>
        <v/>
      </c>
      <c r="AV285" s="978" t="str">
        <f aca="false">IFERROR(VLOOKUP($O285,BF:BN,9,FALSE()),"")</f>
        <v/>
      </c>
      <c r="AW285" s="978" t="str">
        <f aca="false">IFERROR(VLOOKUP($O285,BG:BO,9,FALSE()),"")</f>
        <v/>
      </c>
      <c r="AX285" s="978" t="str">
        <f aca="false">IFERROR(VLOOKUP($O285,BH:BP,9,FALSE()),"")</f>
        <v/>
      </c>
      <c r="AY285" s="978" t="str">
        <f aca="false">IFERROR(VLOOKUP($O285,BI:BQ,9,FALSE()),"")</f>
        <v/>
      </c>
      <c r="BC285" s="1" t="str">
        <f aca="false">IF(BK285&lt;&gt;"",MAX(BC$3:BC284)+1,"")</f>
        <v/>
      </c>
      <c r="BD285" s="1" t="str">
        <f aca="false">IF(BL285&lt;&gt;"",MAX(BD$3:BD284)+1,"")</f>
        <v/>
      </c>
      <c r="BE285" s="1" t="str">
        <f aca="false">IF(BM285&lt;&gt;"",MAX(BE$3:BE284)+1,"")</f>
        <v/>
      </c>
      <c r="BF285" s="1" t="str">
        <f aca="false">IF(BN285&lt;&gt;"",MAX(BF$3:BF284)+1,"")</f>
        <v/>
      </c>
      <c r="BG285" s="1" t="str">
        <f aca="false">IF(BO285&lt;&gt;"",MAX(BG$3:BG284)+1,"")</f>
        <v/>
      </c>
      <c r="BH285" s="1" t="str">
        <f aca="false">IF(BP285&lt;&gt;"",MAX(BH$3:BH284)+1,"")</f>
        <v/>
      </c>
      <c r="BI285" s="1" t="str">
        <f aca="false">IF(BQ285&lt;&gt;"",MAX(BI$3:BI284)+1,"")</f>
        <v/>
      </c>
      <c r="BK285" s="1" t="str">
        <f aca="false">IF(B285&lt;&gt;"",IF(COUNTIF(BK$3:BK284,B285)&gt;0,"",B285),"")</f>
        <v/>
      </c>
      <c r="BL285" s="1" t="str">
        <f aca="false">IF(C285&lt;&gt;"",IF(COUNTIF(BL$3:BL284,C285)&gt;0,"",C285),"")</f>
        <v/>
      </c>
      <c r="BM285" s="1" t="str">
        <f aca="false">IF(D285&lt;&gt;"",IF(COUNTIF(BM$3:BM284,D285)&gt;0,"",D285),"")</f>
        <v/>
      </c>
      <c r="BN285" s="1" t="str">
        <f aca="false">IF(E285&lt;&gt;"",IF(COUNTIF(BN$3:BN284,E285)&gt;0,"",E285),"")</f>
        <v/>
      </c>
      <c r="BO285" s="1" t="str">
        <f aca="false">IF(F285&lt;&gt;"",IF(COUNTIF(BO$3:BO284,F285)&gt;0,"",F285),"")</f>
        <v/>
      </c>
      <c r="BP285" s="1" t="str">
        <f aca="false">IF(G285&lt;&gt;"",IF(COUNTIF(BP$3:BP284,G285)&gt;0,"",G285),"")</f>
        <v/>
      </c>
      <c r="BQ285" s="1" t="str">
        <f aca="false">IF(H285&lt;&gt;"",IF(COUNTIF(BQ$3:BQ284,H285)&gt;0,"",H285),"")</f>
        <v/>
      </c>
    </row>
    <row r="286" customFormat="false" ht="12.75" hidden="false" customHeight="false" outlineLevel="0" collapsed="false">
      <c r="A286" s="1017" t="str">
        <f aca="false">CONCATENATE(B286,C286,D286,E286,F286,G286,H286)</f>
        <v/>
      </c>
      <c r="B286" s="1001"/>
      <c r="C286" s="1001"/>
      <c r="D286" s="1001"/>
      <c r="E286" s="1001"/>
      <c r="F286" s="1001"/>
      <c r="G286" s="1001"/>
      <c r="H286" s="1001"/>
      <c r="I286" s="1020"/>
      <c r="J286" s="1021"/>
      <c r="K286" s="1021"/>
      <c r="L286" s="1023"/>
      <c r="M286" s="1024"/>
      <c r="O286" s="1" t="n">
        <f aca="false">+O285+1</f>
        <v>284</v>
      </c>
      <c r="P286" s="978" t="str">
        <f aca="false">IFERROR(VLOOKUP(O285,X:AF,9,FALSE()),"")</f>
        <v/>
      </c>
      <c r="Q286" s="978" t="str">
        <f aca="false">IFERROR(VLOOKUP(O286,Y:AG,9,FALSE()),"")</f>
        <v/>
      </c>
      <c r="R286" s="978" t="str">
        <f aca="false">IFERROR(VLOOKUP(O286,Z:AH,9,FALSE()),"")</f>
        <v/>
      </c>
      <c r="S286" s="978" t="str">
        <f aca="false">IFERROR(VLOOKUP($O286,AA:AI,9,FALSE()),"")</f>
        <v/>
      </c>
      <c r="T286" s="978" t="str">
        <f aca="false">IFERROR(VLOOKUP($O286,AB:AJ,9,FALSE()),"")</f>
        <v/>
      </c>
      <c r="U286" s="978" t="str">
        <f aca="false">IFERROR(VLOOKUP($O286,AC:AK,9,FALSE()),"")</f>
        <v/>
      </c>
      <c r="V286" s="978" t="str">
        <f aca="false">IFERROR(VLOOKUP($O286,AD:AL,9,FALSE()),"")</f>
        <v/>
      </c>
      <c r="X286" s="1" t="str">
        <f aca="false">IF(AF286&lt;&gt;"",MAX(X$3:X285)+1,"")</f>
        <v/>
      </c>
      <c r="Y286" s="1" t="str">
        <f aca="false">IF(AG286&lt;&gt;"",MAX(Y$3:Y285)+1,"")</f>
        <v/>
      </c>
      <c r="Z286" s="1" t="str">
        <f aca="false">IF(AH286&lt;&gt;"",MAX(Z$3:Z285)+1,"")</f>
        <v/>
      </c>
      <c r="AA286" s="1" t="str">
        <f aca="false">IF(AI286&lt;&gt;"",MAX(AA$3:AA285)+1,"")</f>
        <v/>
      </c>
      <c r="AB286" s="1" t="str">
        <f aca="false">IF(AJ286&lt;&gt;"",MAX(AB$3:AB285)+1,"")</f>
        <v/>
      </c>
      <c r="AC286" s="1" t="str">
        <f aca="false">IF(AK286&lt;&gt;"",MAX(AC$3:AC285)+1,"")</f>
        <v/>
      </c>
      <c r="AD286" s="1" t="str">
        <f aca="false">IF(AL286&lt;&gt;"",MAX(AD$3:AD285)+1,"")</f>
        <v/>
      </c>
      <c r="AF286" s="1" t="str">
        <f aca="false">IF(B286="","",IF(COUNTIF(AF$3:$AI285,B286)=0,B286,""))</f>
        <v/>
      </c>
      <c r="AG286" s="1" t="str">
        <f aca="false">IF(C286&lt;&gt;"",IF(B286="","",IF($B286='Determinazione classe'!$D$57,IF(COUNTIF(AG$3:$AG285,$C286)=0,$C286,""),"")),"")</f>
        <v/>
      </c>
      <c r="AH286" s="1" t="str">
        <f aca="false">IF(D286&lt;&gt;"",IF(B286="","",IF(AND($B286='Determinazione classe'!$D$57,$C286='Determinazione classe'!$D$58),IF(COUNTIF(AH$3:AH285,$D286)=0,$D286,""),"")),"")</f>
        <v/>
      </c>
      <c r="AI286" s="1" t="str">
        <f aca="false">IF(E286&lt;&gt;"",IF(B286="","",IF(AND($B286='Determinazione classe'!$D$57,$C286='Determinazione classe'!$D$58,$D286='Determinazione classe'!$D$59),IF(COUNTIF(AI$3:AI285,$E286)=0,$E286,""),"")),"")</f>
        <v/>
      </c>
      <c r="AJ286" s="1" t="str">
        <f aca="false">IF(F286&lt;&gt;"",IF(B286="","",IF(AND($B286='Determinazione classe'!$D$57,$C286='Determinazione classe'!$D$58,$D286='Determinazione classe'!$D$59,$E286='Determinazione classe'!$D$60),IF(COUNTIF(AJ$3:AJ285,$F286)=0,$F286,""),"")),"")</f>
        <v/>
      </c>
      <c r="AK286" s="1" t="str">
        <f aca="false">IF(G286&lt;&gt;"",IF(B286="","",IF(AND($B286='Determinazione classe'!$D$57,$C286='Determinazione classe'!$D$58,$D286='Determinazione classe'!$D$59,$E286='Determinazione classe'!$D$60,$F286='Determinazione classe'!$D$61),IF(COUNTIF(AK$3:AK285,$G286)=0,$G286,""),"")),"")</f>
        <v/>
      </c>
      <c r="AL286" s="1" t="str">
        <f aca="false">IF(H286&lt;&gt;"",IF(B286="","",IF(AND($B286='Determinazione classe'!$D$57,$C286='Determinazione classe'!$D$58,$D286='Determinazione classe'!$D$59,$E286='Determinazione classe'!$D$60,$F286='Determinazione classe'!$D$61,$G286='Determinazione classe'!$D$62),IF(COUNTIF(AL$3:AL285,$H286)=0,$H286,""),"")),"")</f>
        <v/>
      </c>
      <c r="AR286" s="1" t="n">
        <f aca="false">+AR285+1</f>
        <v>284</v>
      </c>
      <c r="AS286" s="978" t="str">
        <f aca="false">IFERROR(VLOOKUP(AR286,BC:BK,9,FALSE()),"")</f>
        <v/>
      </c>
      <c r="AT286" s="978" t="str">
        <f aca="false">IFERROR(VLOOKUP($O286,BD:BL,9,FALSE()),"")</f>
        <v/>
      </c>
      <c r="AU286" s="978" t="str">
        <f aca="false">IFERROR(VLOOKUP($O286,BE:BM,9,FALSE()),"")</f>
        <v/>
      </c>
      <c r="AV286" s="978" t="str">
        <f aca="false">IFERROR(VLOOKUP($O286,BF:BN,9,FALSE()),"")</f>
        <v/>
      </c>
      <c r="AW286" s="978" t="str">
        <f aca="false">IFERROR(VLOOKUP($O286,BG:BO,9,FALSE()),"")</f>
        <v/>
      </c>
      <c r="AX286" s="978" t="str">
        <f aca="false">IFERROR(VLOOKUP($O286,BH:BP,9,FALSE()),"")</f>
        <v/>
      </c>
      <c r="AY286" s="978" t="str">
        <f aca="false">IFERROR(VLOOKUP($O286,BI:BQ,9,FALSE()),"")</f>
        <v/>
      </c>
      <c r="BC286" s="1" t="str">
        <f aca="false">IF(BK286&lt;&gt;"",MAX(BC$3:BC285)+1,"")</f>
        <v/>
      </c>
      <c r="BD286" s="1" t="str">
        <f aca="false">IF(BL286&lt;&gt;"",MAX(BD$3:BD285)+1,"")</f>
        <v/>
      </c>
      <c r="BE286" s="1" t="str">
        <f aca="false">IF(BM286&lt;&gt;"",MAX(BE$3:BE285)+1,"")</f>
        <v/>
      </c>
      <c r="BF286" s="1" t="str">
        <f aca="false">IF(BN286&lt;&gt;"",MAX(BF$3:BF285)+1,"")</f>
        <v/>
      </c>
      <c r="BG286" s="1" t="str">
        <f aca="false">IF(BO286&lt;&gt;"",MAX(BG$3:BG285)+1,"")</f>
        <v/>
      </c>
      <c r="BH286" s="1" t="str">
        <f aca="false">IF(BP286&lt;&gt;"",MAX(BH$3:BH285)+1,"")</f>
        <v/>
      </c>
      <c r="BI286" s="1" t="str">
        <f aca="false">IF(BQ286&lt;&gt;"",MAX(BI$3:BI285)+1,"")</f>
        <v/>
      </c>
      <c r="BK286" s="1" t="str">
        <f aca="false">IF(B286&lt;&gt;"",IF(COUNTIF(BK$3:BK285,B286)&gt;0,"",B286),"")</f>
        <v/>
      </c>
      <c r="BL286" s="1" t="str">
        <f aca="false">IF(C286&lt;&gt;"",IF(COUNTIF(BL$3:BL285,C286)&gt;0,"",C286),"")</f>
        <v/>
      </c>
      <c r="BM286" s="1" t="str">
        <f aca="false">IF(D286&lt;&gt;"",IF(COUNTIF(BM$3:BM285,D286)&gt;0,"",D286),"")</f>
        <v/>
      </c>
      <c r="BN286" s="1" t="str">
        <f aca="false">IF(E286&lt;&gt;"",IF(COUNTIF(BN$3:BN285,E286)&gt;0,"",E286),"")</f>
        <v/>
      </c>
      <c r="BO286" s="1" t="str">
        <f aca="false">IF(F286&lt;&gt;"",IF(COUNTIF(BO$3:BO285,F286)&gt;0,"",F286),"")</f>
        <v/>
      </c>
      <c r="BP286" s="1" t="str">
        <f aca="false">IF(G286&lt;&gt;"",IF(COUNTIF(BP$3:BP285,G286)&gt;0,"",G286),"")</f>
        <v/>
      </c>
      <c r="BQ286" s="1" t="str">
        <f aca="false">IF(H286&lt;&gt;"",IF(COUNTIF(BQ$3:BQ285,H286)&gt;0,"",H286),"")</f>
        <v/>
      </c>
    </row>
    <row r="287" customFormat="false" ht="12.75" hidden="false" customHeight="false" outlineLevel="0" collapsed="false">
      <c r="A287" s="1017" t="str">
        <f aca="false">CONCATENATE(B287,C287,D287,E287,F287,G287,H287)</f>
        <v/>
      </c>
      <c r="B287" s="1001"/>
      <c r="C287" s="1001"/>
      <c r="D287" s="1001"/>
      <c r="E287" s="1001"/>
      <c r="F287" s="1001"/>
      <c r="G287" s="1001"/>
      <c r="H287" s="1001"/>
      <c r="I287" s="1020"/>
      <c r="J287" s="1021"/>
      <c r="K287" s="1021"/>
      <c r="L287" s="1023"/>
      <c r="M287" s="1024"/>
      <c r="O287" s="1" t="n">
        <f aca="false">+O286+1</f>
        <v>285</v>
      </c>
      <c r="P287" s="978" t="str">
        <f aca="false">IFERROR(VLOOKUP(O286,X:AF,9,FALSE()),"")</f>
        <v/>
      </c>
      <c r="Q287" s="978" t="str">
        <f aca="false">IFERROR(VLOOKUP(O287,Y:AG,9,FALSE()),"")</f>
        <v/>
      </c>
      <c r="R287" s="978" t="str">
        <f aca="false">IFERROR(VLOOKUP(O287,Z:AH,9,FALSE()),"")</f>
        <v/>
      </c>
      <c r="S287" s="978" t="str">
        <f aca="false">IFERROR(VLOOKUP($O287,AA:AI,9,FALSE()),"")</f>
        <v/>
      </c>
      <c r="T287" s="978" t="str">
        <f aca="false">IFERROR(VLOOKUP($O287,AB:AJ,9,FALSE()),"")</f>
        <v/>
      </c>
      <c r="U287" s="978" t="str">
        <f aca="false">IFERROR(VLOOKUP($O287,AC:AK,9,FALSE()),"")</f>
        <v/>
      </c>
      <c r="V287" s="978" t="str">
        <f aca="false">IFERROR(VLOOKUP($O287,AD:AL,9,FALSE()),"")</f>
        <v/>
      </c>
      <c r="X287" s="1" t="str">
        <f aca="false">IF(AF287&lt;&gt;"",MAX(X$3:X286)+1,"")</f>
        <v/>
      </c>
      <c r="Y287" s="1" t="str">
        <f aca="false">IF(AG287&lt;&gt;"",MAX(Y$3:Y286)+1,"")</f>
        <v/>
      </c>
      <c r="Z287" s="1" t="str">
        <f aca="false">IF(AH287&lt;&gt;"",MAX(Z$3:Z286)+1,"")</f>
        <v/>
      </c>
      <c r="AA287" s="1" t="str">
        <f aca="false">IF(AI287&lt;&gt;"",MAX(AA$3:AA286)+1,"")</f>
        <v/>
      </c>
      <c r="AB287" s="1" t="str">
        <f aca="false">IF(AJ287&lt;&gt;"",MAX(AB$3:AB286)+1,"")</f>
        <v/>
      </c>
      <c r="AC287" s="1" t="str">
        <f aca="false">IF(AK287&lt;&gt;"",MAX(AC$3:AC286)+1,"")</f>
        <v/>
      </c>
      <c r="AD287" s="1" t="str">
        <f aca="false">IF(AL287&lt;&gt;"",MAX(AD$3:AD286)+1,"")</f>
        <v/>
      </c>
      <c r="AF287" s="1" t="str">
        <f aca="false">IF(B287="","",IF(COUNTIF(AF$3:$AI286,B287)=0,B287,""))</f>
        <v/>
      </c>
      <c r="AG287" s="1" t="str">
        <f aca="false">IF(C287&lt;&gt;"",IF(B287="","",IF($B287='Determinazione classe'!$D$57,IF(COUNTIF(AG$3:$AG286,$C287)=0,$C287,""),"")),"")</f>
        <v/>
      </c>
      <c r="AH287" s="1" t="str">
        <f aca="false">IF(D287&lt;&gt;"",IF(B287="","",IF(AND($B287='Determinazione classe'!$D$57,$C287='Determinazione classe'!$D$58),IF(COUNTIF(AH$3:AH286,$D287)=0,$D287,""),"")),"")</f>
        <v/>
      </c>
      <c r="AI287" s="1" t="str">
        <f aca="false">IF(E287&lt;&gt;"",IF(B287="","",IF(AND($B287='Determinazione classe'!$D$57,$C287='Determinazione classe'!$D$58,$D287='Determinazione classe'!$D$59),IF(COUNTIF(AI$3:AI286,$E287)=0,$E287,""),"")),"")</f>
        <v/>
      </c>
      <c r="AJ287" s="1" t="str">
        <f aca="false">IF(F287&lt;&gt;"",IF(B287="","",IF(AND($B287='Determinazione classe'!$D$57,$C287='Determinazione classe'!$D$58,$D287='Determinazione classe'!$D$59,$E287='Determinazione classe'!$D$60),IF(COUNTIF(AJ$3:AJ286,$F287)=0,$F287,""),"")),"")</f>
        <v/>
      </c>
      <c r="AK287" s="1" t="str">
        <f aca="false">IF(G287&lt;&gt;"",IF(B287="","",IF(AND($B287='Determinazione classe'!$D$57,$C287='Determinazione classe'!$D$58,$D287='Determinazione classe'!$D$59,$E287='Determinazione classe'!$D$60,$F287='Determinazione classe'!$D$61),IF(COUNTIF(AK$3:AK286,$G287)=0,$G287,""),"")),"")</f>
        <v/>
      </c>
      <c r="AL287" s="1" t="str">
        <f aca="false">IF(H287&lt;&gt;"",IF(B287="","",IF(AND($B287='Determinazione classe'!$D$57,$C287='Determinazione classe'!$D$58,$D287='Determinazione classe'!$D$59,$E287='Determinazione classe'!$D$60,$F287='Determinazione classe'!$D$61,$G287='Determinazione classe'!$D$62),IF(COUNTIF(AL$3:AL286,$H287)=0,$H287,""),"")),"")</f>
        <v/>
      </c>
      <c r="AR287" s="1" t="n">
        <f aca="false">+AR286+1</f>
        <v>285</v>
      </c>
      <c r="AS287" s="978" t="str">
        <f aca="false">IFERROR(VLOOKUP(AR287,BC:BK,9,FALSE()),"")</f>
        <v/>
      </c>
      <c r="AT287" s="978" t="str">
        <f aca="false">IFERROR(VLOOKUP($O287,BD:BL,9,FALSE()),"")</f>
        <v/>
      </c>
      <c r="AU287" s="978" t="str">
        <f aca="false">IFERROR(VLOOKUP($O287,BE:BM,9,FALSE()),"")</f>
        <v/>
      </c>
      <c r="AV287" s="978" t="str">
        <f aca="false">IFERROR(VLOOKUP($O287,BF:BN,9,FALSE()),"")</f>
        <v/>
      </c>
      <c r="AW287" s="978" t="str">
        <f aca="false">IFERROR(VLOOKUP($O287,BG:BO,9,FALSE()),"")</f>
        <v/>
      </c>
      <c r="AX287" s="978" t="str">
        <f aca="false">IFERROR(VLOOKUP($O287,BH:BP,9,FALSE()),"")</f>
        <v/>
      </c>
      <c r="AY287" s="978" t="str">
        <f aca="false">IFERROR(VLOOKUP($O287,BI:BQ,9,FALSE()),"")</f>
        <v/>
      </c>
      <c r="BC287" s="1" t="str">
        <f aca="false">IF(BK287&lt;&gt;"",MAX(BC$3:BC286)+1,"")</f>
        <v/>
      </c>
      <c r="BD287" s="1" t="str">
        <f aca="false">IF(BL287&lt;&gt;"",MAX(BD$3:BD286)+1,"")</f>
        <v/>
      </c>
      <c r="BE287" s="1" t="str">
        <f aca="false">IF(BM287&lt;&gt;"",MAX(BE$3:BE286)+1,"")</f>
        <v/>
      </c>
      <c r="BF287" s="1" t="str">
        <f aca="false">IF(BN287&lt;&gt;"",MAX(BF$3:BF286)+1,"")</f>
        <v/>
      </c>
      <c r="BG287" s="1" t="str">
        <f aca="false">IF(BO287&lt;&gt;"",MAX(BG$3:BG286)+1,"")</f>
        <v/>
      </c>
      <c r="BH287" s="1" t="str">
        <f aca="false">IF(BP287&lt;&gt;"",MAX(BH$3:BH286)+1,"")</f>
        <v/>
      </c>
      <c r="BI287" s="1" t="str">
        <f aca="false">IF(BQ287&lt;&gt;"",MAX(BI$3:BI286)+1,"")</f>
        <v/>
      </c>
      <c r="BK287" s="1" t="str">
        <f aca="false">IF(B287&lt;&gt;"",IF(COUNTIF(BK$3:BK286,B287)&gt;0,"",B287),"")</f>
        <v/>
      </c>
      <c r="BL287" s="1" t="str">
        <f aca="false">IF(C287&lt;&gt;"",IF(COUNTIF(BL$3:BL286,C287)&gt;0,"",C287),"")</f>
        <v/>
      </c>
      <c r="BM287" s="1" t="str">
        <f aca="false">IF(D287&lt;&gt;"",IF(COUNTIF(BM$3:BM286,D287)&gt;0,"",D287),"")</f>
        <v/>
      </c>
      <c r="BN287" s="1" t="str">
        <f aca="false">IF(E287&lt;&gt;"",IF(COUNTIF(BN$3:BN286,E287)&gt;0,"",E287),"")</f>
        <v/>
      </c>
      <c r="BO287" s="1" t="str">
        <f aca="false">IF(F287&lt;&gt;"",IF(COUNTIF(BO$3:BO286,F287)&gt;0,"",F287),"")</f>
        <v/>
      </c>
      <c r="BP287" s="1" t="str">
        <f aca="false">IF(G287&lt;&gt;"",IF(COUNTIF(BP$3:BP286,G287)&gt;0,"",G287),"")</f>
        <v/>
      </c>
      <c r="BQ287" s="1" t="str">
        <f aca="false">IF(H287&lt;&gt;"",IF(COUNTIF(BQ$3:BQ286,H287)&gt;0,"",H287),"")</f>
        <v/>
      </c>
    </row>
    <row r="288" customFormat="false" ht="12.75" hidden="false" customHeight="false" outlineLevel="0" collapsed="false">
      <c r="A288" s="1017" t="str">
        <f aca="false">CONCATENATE(B288,C288,D288,E288,F288,G288,H288)</f>
        <v/>
      </c>
      <c r="B288" s="1001"/>
      <c r="C288" s="1001"/>
      <c r="D288" s="1001"/>
      <c r="E288" s="1001"/>
      <c r="F288" s="1001"/>
      <c r="G288" s="1001"/>
      <c r="H288" s="1001"/>
      <c r="I288" s="1020"/>
      <c r="J288" s="1021"/>
      <c r="K288" s="1021"/>
      <c r="L288" s="1023"/>
      <c r="M288" s="1024"/>
      <c r="O288" s="1" t="n">
        <f aca="false">+O287+1</f>
        <v>286</v>
      </c>
      <c r="P288" s="978" t="str">
        <f aca="false">IFERROR(VLOOKUP(O287,X:AF,9,FALSE()),"")</f>
        <v/>
      </c>
      <c r="Q288" s="978" t="str">
        <f aca="false">IFERROR(VLOOKUP(O288,Y:AG,9,FALSE()),"")</f>
        <v/>
      </c>
      <c r="R288" s="978" t="str">
        <f aca="false">IFERROR(VLOOKUP(O288,Z:AH,9,FALSE()),"")</f>
        <v/>
      </c>
      <c r="S288" s="978" t="str">
        <f aca="false">IFERROR(VLOOKUP($O288,AA:AI,9,FALSE()),"")</f>
        <v/>
      </c>
      <c r="T288" s="978" t="str">
        <f aca="false">IFERROR(VLOOKUP($O288,AB:AJ,9,FALSE()),"")</f>
        <v/>
      </c>
      <c r="U288" s="978" t="str">
        <f aca="false">IFERROR(VLOOKUP($O288,AC:AK,9,FALSE()),"")</f>
        <v/>
      </c>
      <c r="V288" s="978" t="str">
        <f aca="false">IFERROR(VLOOKUP($O288,AD:AL,9,FALSE()),"")</f>
        <v/>
      </c>
      <c r="X288" s="1" t="str">
        <f aca="false">IF(AF288&lt;&gt;"",MAX(X$3:X287)+1,"")</f>
        <v/>
      </c>
      <c r="Y288" s="1" t="str">
        <f aca="false">IF(AG288&lt;&gt;"",MAX(Y$3:Y287)+1,"")</f>
        <v/>
      </c>
      <c r="Z288" s="1" t="str">
        <f aca="false">IF(AH288&lt;&gt;"",MAX(Z$3:Z287)+1,"")</f>
        <v/>
      </c>
      <c r="AA288" s="1" t="str">
        <f aca="false">IF(AI288&lt;&gt;"",MAX(AA$3:AA287)+1,"")</f>
        <v/>
      </c>
      <c r="AB288" s="1" t="str">
        <f aca="false">IF(AJ288&lt;&gt;"",MAX(AB$3:AB287)+1,"")</f>
        <v/>
      </c>
      <c r="AC288" s="1" t="str">
        <f aca="false">IF(AK288&lt;&gt;"",MAX(AC$3:AC287)+1,"")</f>
        <v/>
      </c>
      <c r="AD288" s="1" t="str">
        <f aca="false">IF(AL288&lt;&gt;"",MAX(AD$3:AD287)+1,"")</f>
        <v/>
      </c>
      <c r="AF288" s="1" t="str">
        <f aca="false">IF(B288="","",IF(COUNTIF(AF$3:$AI287,B288)=0,B288,""))</f>
        <v/>
      </c>
      <c r="AG288" s="1" t="str">
        <f aca="false">IF(C288&lt;&gt;"",IF(B288="","",IF($B288='Determinazione classe'!$D$57,IF(COUNTIF(AG$3:$AG287,$C288)=0,$C288,""),"")),"")</f>
        <v/>
      </c>
      <c r="AH288" s="1" t="str">
        <f aca="false">IF(D288&lt;&gt;"",IF(B288="","",IF(AND($B288='Determinazione classe'!$D$57,$C288='Determinazione classe'!$D$58),IF(COUNTIF(AH$3:AH287,$D288)=0,$D288,""),"")),"")</f>
        <v/>
      </c>
      <c r="AI288" s="1" t="str">
        <f aca="false">IF(E288&lt;&gt;"",IF(B288="","",IF(AND($B288='Determinazione classe'!$D$57,$C288='Determinazione classe'!$D$58,$D288='Determinazione classe'!$D$59),IF(COUNTIF(AI$3:AI287,$E288)=0,$E288,""),"")),"")</f>
        <v/>
      </c>
      <c r="AJ288" s="1" t="str">
        <f aca="false">IF(F288&lt;&gt;"",IF(B288="","",IF(AND($B288='Determinazione classe'!$D$57,$C288='Determinazione classe'!$D$58,$D288='Determinazione classe'!$D$59,$E288='Determinazione classe'!$D$60),IF(COUNTIF(AJ$3:AJ287,$F288)=0,$F288,""),"")),"")</f>
        <v/>
      </c>
      <c r="AK288" s="1" t="str">
        <f aca="false">IF(G288&lt;&gt;"",IF(B288="","",IF(AND($B288='Determinazione classe'!$D$57,$C288='Determinazione classe'!$D$58,$D288='Determinazione classe'!$D$59,$E288='Determinazione classe'!$D$60,$F288='Determinazione classe'!$D$61),IF(COUNTIF(AK$3:AK287,$G288)=0,$G288,""),"")),"")</f>
        <v/>
      </c>
      <c r="AL288" s="1" t="str">
        <f aca="false">IF(H288&lt;&gt;"",IF(B288="","",IF(AND($B288='Determinazione classe'!$D$57,$C288='Determinazione classe'!$D$58,$D288='Determinazione classe'!$D$59,$E288='Determinazione classe'!$D$60,$F288='Determinazione classe'!$D$61,$G288='Determinazione classe'!$D$62),IF(COUNTIF(AL$3:AL287,$H288)=0,$H288,""),"")),"")</f>
        <v/>
      </c>
      <c r="AR288" s="1" t="n">
        <f aca="false">+AR287+1</f>
        <v>286</v>
      </c>
      <c r="AS288" s="978" t="str">
        <f aca="false">IFERROR(VLOOKUP(AR288,BC:BK,9,FALSE()),"")</f>
        <v/>
      </c>
      <c r="AT288" s="978" t="str">
        <f aca="false">IFERROR(VLOOKUP($O288,BD:BL,9,FALSE()),"")</f>
        <v/>
      </c>
      <c r="AU288" s="978" t="str">
        <f aca="false">IFERROR(VLOOKUP($O288,BE:BM,9,FALSE()),"")</f>
        <v/>
      </c>
      <c r="AV288" s="978" t="str">
        <f aca="false">IFERROR(VLOOKUP($O288,BF:BN,9,FALSE()),"")</f>
        <v/>
      </c>
      <c r="AW288" s="978" t="str">
        <f aca="false">IFERROR(VLOOKUP($O288,BG:BO,9,FALSE()),"")</f>
        <v/>
      </c>
      <c r="AX288" s="978" t="str">
        <f aca="false">IFERROR(VLOOKUP($O288,BH:BP,9,FALSE()),"")</f>
        <v/>
      </c>
      <c r="AY288" s="978" t="str">
        <f aca="false">IFERROR(VLOOKUP($O288,BI:BQ,9,FALSE()),"")</f>
        <v/>
      </c>
      <c r="BC288" s="1" t="str">
        <f aca="false">IF(BK288&lt;&gt;"",MAX(BC$3:BC287)+1,"")</f>
        <v/>
      </c>
      <c r="BD288" s="1" t="str">
        <f aca="false">IF(BL288&lt;&gt;"",MAX(BD$3:BD287)+1,"")</f>
        <v/>
      </c>
      <c r="BE288" s="1" t="str">
        <f aca="false">IF(BM288&lt;&gt;"",MAX(BE$3:BE287)+1,"")</f>
        <v/>
      </c>
      <c r="BF288" s="1" t="str">
        <f aca="false">IF(BN288&lt;&gt;"",MAX(BF$3:BF287)+1,"")</f>
        <v/>
      </c>
      <c r="BG288" s="1" t="str">
        <f aca="false">IF(BO288&lt;&gt;"",MAX(BG$3:BG287)+1,"")</f>
        <v/>
      </c>
      <c r="BH288" s="1" t="str">
        <f aca="false">IF(BP288&lt;&gt;"",MAX(BH$3:BH287)+1,"")</f>
        <v/>
      </c>
      <c r="BI288" s="1" t="str">
        <f aca="false">IF(BQ288&lt;&gt;"",MAX(BI$3:BI287)+1,"")</f>
        <v/>
      </c>
      <c r="BK288" s="1" t="str">
        <f aca="false">IF(B288&lt;&gt;"",IF(COUNTIF(BK$3:BK287,B288)&gt;0,"",B288),"")</f>
        <v/>
      </c>
      <c r="BL288" s="1" t="str">
        <f aca="false">IF(C288&lt;&gt;"",IF(COUNTIF(BL$3:BL287,C288)&gt;0,"",C288),"")</f>
        <v/>
      </c>
      <c r="BM288" s="1" t="str">
        <f aca="false">IF(D288&lt;&gt;"",IF(COUNTIF(BM$3:BM287,D288)&gt;0,"",D288),"")</f>
        <v/>
      </c>
      <c r="BN288" s="1" t="str">
        <f aca="false">IF(E288&lt;&gt;"",IF(COUNTIF(BN$3:BN287,E288)&gt;0,"",E288),"")</f>
        <v/>
      </c>
      <c r="BO288" s="1" t="str">
        <f aca="false">IF(F288&lt;&gt;"",IF(COUNTIF(BO$3:BO287,F288)&gt;0,"",F288),"")</f>
        <v/>
      </c>
      <c r="BP288" s="1" t="str">
        <f aca="false">IF(G288&lt;&gt;"",IF(COUNTIF(BP$3:BP287,G288)&gt;0,"",G288),"")</f>
        <v/>
      </c>
      <c r="BQ288" s="1" t="str">
        <f aca="false">IF(H288&lt;&gt;"",IF(COUNTIF(BQ$3:BQ287,H288)&gt;0,"",H288),"")</f>
        <v/>
      </c>
    </row>
    <row r="289" customFormat="false" ht="12.75" hidden="false" customHeight="false" outlineLevel="0" collapsed="false">
      <c r="A289" s="1017" t="str">
        <f aca="false">CONCATENATE(B289,C289,D289,E289,F289,G289,H289)</f>
        <v/>
      </c>
      <c r="B289" s="1001"/>
      <c r="C289" s="1001"/>
      <c r="D289" s="1001"/>
      <c r="E289" s="1001"/>
      <c r="F289" s="1001"/>
      <c r="G289" s="1001"/>
      <c r="H289" s="1001"/>
      <c r="I289" s="1020"/>
      <c r="J289" s="1021"/>
      <c r="K289" s="1021"/>
      <c r="L289" s="1023"/>
      <c r="M289" s="1024"/>
      <c r="O289" s="1" t="n">
        <f aca="false">+O288+1</f>
        <v>287</v>
      </c>
      <c r="P289" s="978" t="str">
        <f aca="false">IFERROR(VLOOKUP(O288,X:AF,9,FALSE()),"")</f>
        <v/>
      </c>
      <c r="Q289" s="978" t="str">
        <f aca="false">IFERROR(VLOOKUP(O289,Y:AG,9,FALSE()),"")</f>
        <v/>
      </c>
      <c r="R289" s="978" t="str">
        <f aca="false">IFERROR(VLOOKUP(O289,Z:AH,9,FALSE()),"")</f>
        <v/>
      </c>
      <c r="S289" s="978" t="str">
        <f aca="false">IFERROR(VLOOKUP($O289,AA:AI,9,FALSE()),"")</f>
        <v/>
      </c>
      <c r="T289" s="978" t="str">
        <f aca="false">IFERROR(VLOOKUP($O289,AB:AJ,9,FALSE()),"")</f>
        <v/>
      </c>
      <c r="U289" s="978" t="str">
        <f aca="false">IFERROR(VLOOKUP($O289,AC:AK,9,FALSE()),"")</f>
        <v/>
      </c>
      <c r="V289" s="978" t="str">
        <f aca="false">IFERROR(VLOOKUP($O289,AD:AL,9,FALSE()),"")</f>
        <v/>
      </c>
      <c r="X289" s="1" t="str">
        <f aca="false">IF(AF289&lt;&gt;"",MAX(X$3:X288)+1,"")</f>
        <v/>
      </c>
      <c r="Y289" s="1" t="str">
        <f aca="false">IF(AG289&lt;&gt;"",MAX(Y$3:Y288)+1,"")</f>
        <v/>
      </c>
      <c r="Z289" s="1" t="str">
        <f aca="false">IF(AH289&lt;&gt;"",MAX(Z$3:Z288)+1,"")</f>
        <v/>
      </c>
      <c r="AA289" s="1" t="str">
        <f aca="false">IF(AI289&lt;&gt;"",MAX(AA$3:AA288)+1,"")</f>
        <v/>
      </c>
      <c r="AB289" s="1" t="str">
        <f aca="false">IF(AJ289&lt;&gt;"",MAX(AB$3:AB288)+1,"")</f>
        <v/>
      </c>
      <c r="AC289" s="1" t="str">
        <f aca="false">IF(AK289&lt;&gt;"",MAX(AC$3:AC288)+1,"")</f>
        <v/>
      </c>
      <c r="AD289" s="1" t="str">
        <f aca="false">IF(AL289&lt;&gt;"",MAX(AD$3:AD288)+1,"")</f>
        <v/>
      </c>
      <c r="AF289" s="1" t="str">
        <f aca="false">IF(B289="","",IF(COUNTIF(AF$3:$AI288,B289)=0,B289,""))</f>
        <v/>
      </c>
      <c r="AG289" s="1" t="str">
        <f aca="false">IF(C289&lt;&gt;"",IF(B289="","",IF($B289='Determinazione classe'!$D$57,IF(COUNTIF(AG$3:$AG288,$C289)=0,$C289,""),"")),"")</f>
        <v/>
      </c>
      <c r="AH289" s="1" t="str">
        <f aca="false">IF(D289&lt;&gt;"",IF(B289="","",IF(AND($B289='Determinazione classe'!$D$57,$C289='Determinazione classe'!$D$58),IF(COUNTIF(AH$3:AH288,$D289)=0,$D289,""),"")),"")</f>
        <v/>
      </c>
      <c r="AI289" s="1" t="str">
        <f aca="false">IF(E289&lt;&gt;"",IF(B289="","",IF(AND($B289='Determinazione classe'!$D$57,$C289='Determinazione classe'!$D$58,$D289='Determinazione classe'!$D$59),IF(COUNTIF(AI$3:AI288,$E289)=0,$E289,""),"")),"")</f>
        <v/>
      </c>
      <c r="AJ289" s="1" t="str">
        <f aca="false">IF(F289&lt;&gt;"",IF(B289="","",IF(AND($B289='Determinazione classe'!$D$57,$C289='Determinazione classe'!$D$58,$D289='Determinazione classe'!$D$59,$E289='Determinazione classe'!$D$60),IF(COUNTIF(AJ$3:AJ288,$F289)=0,$F289,""),"")),"")</f>
        <v/>
      </c>
      <c r="AK289" s="1" t="str">
        <f aca="false">IF(G289&lt;&gt;"",IF(B289="","",IF(AND($B289='Determinazione classe'!$D$57,$C289='Determinazione classe'!$D$58,$D289='Determinazione classe'!$D$59,$E289='Determinazione classe'!$D$60,$F289='Determinazione classe'!$D$61),IF(COUNTIF(AK$3:AK288,$G289)=0,$G289,""),"")),"")</f>
        <v/>
      </c>
      <c r="AL289" s="1" t="str">
        <f aca="false">IF(H289&lt;&gt;"",IF(B289="","",IF(AND($B289='Determinazione classe'!$D$57,$C289='Determinazione classe'!$D$58,$D289='Determinazione classe'!$D$59,$E289='Determinazione classe'!$D$60,$F289='Determinazione classe'!$D$61,$G289='Determinazione classe'!$D$62),IF(COUNTIF(AL$3:AL288,$H289)=0,$H289,""),"")),"")</f>
        <v/>
      </c>
      <c r="AR289" s="1" t="n">
        <f aca="false">+AR288+1</f>
        <v>287</v>
      </c>
      <c r="AS289" s="978" t="str">
        <f aca="false">IFERROR(VLOOKUP(AR289,BC:BK,9,FALSE()),"")</f>
        <v/>
      </c>
      <c r="AT289" s="978" t="str">
        <f aca="false">IFERROR(VLOOKUP($O289,BD:BL,9,FALSE()),"")</f>
        <v/>
      </c>
      <c r="AU289" s="978" t="str">
        <f aca="false">IFERROR(VLOOKUP($O289,BE:BM,9,FALSE()),"")</f>
        <v/>
      </c>
      <c r="AV289" s="978" t="str">
        <f aca="false">IFERROR(VLOOKUP($O289,BF:BN,9,FALSE()),"")</f>
        <v/>
      </c>
      <c r="AW289" s="978" t="str">
        <f aca="false">IFERROR(VLOOKUP($O289,BG:BO,9,FALSE()),"")</f>
        <v/>
      </c>
      <c r="AX289" s="978" t="str">
        <f aca="false">IFERROR(VLOOKUP($O289,BH:BP,9,FALSE()),"")</f>
        <v/>
      </c>
      <c r="AY289" s="978" t="str">
        <f aca="false">IFERROR(VLOOKUP($O289,BI:BQ,9,FALSE()),"")</f>
        <v/>
      </c>
      <c r="BC289" s="1" t="str">
        <f aca="false">IF(BK289&lt;&gt;"",MAX(BC$3:BC288)+1,"")</f>
        <v/>
      </c>
      <c r="BD289" s="1" t="str">
        <f aca="false">IF(BL289&lt;&gt;"",MAX(BD$3:BD288)+1,"")</f>
        <v/>
      </c>
      <c r="BE289" s="1" t="str">
        <f aca="false">IF(BM289&lt;&gt;"",MAX(BE$3:BE288)+1,"")</f>
        <v/>
      </c>
      <c r="BF289" s="1" t="str">
        <f aca="false">IF(BN289&lt;&gt;"",MAX(BF$3:BF288)+1,"")</f>
        <v/>
      </c>
      <c r="BG289" s="1" t="str">
        <f aca="false">IF(BO289&lt;&gt;"",MAX(BG$3:BG288)+1,"")</f>
        <v/>
      </c>
      <c r="BH289" s="1" t="str">
        <f aca="false">IF(BP289&lt;&gt;"",MAX(BH$3:BH288)+1,"")</f>
        <v/>
      </c>
      <c r="BI289" s="1" t="str">
        <f aca="false">IF(BQ289&lt;&gt;"",MAX(BI$3:BI288)+1,"")</f>
        <v/>
      </c>
      <c r="BK289" s="1" t="str">
        <f aca="false">IF(B289&lt;&gt;"",IF(COUNTIF(BK$3:BK288,B289)&gt;0,"",B289),"")</f>
        <v/>
      </c>
      <c r="BL289" s="1" t="str">
        <f aca="false">IF(C289&lt;&gt;"",IF(COUNTIF(BL$3:BL288,C289)&gt;0,"",C289),"")</f>
        <v/>
      </c>
      <c r="BM289" s="1" t="str">
        <f aca="false">IF(D289&lt;&gt;"",IF(COUNTIF(BM$3:BM288,D289)&gt;0,"",D289),"")</f>
        <v/>
      </c>
      <c r="BN289" s="1" t="str">
        <f aca="false">IF(E289&lt;&gt;"",IF(COUNTIF(BN$3:BN288,E289)&gt;0,"",E289),"")</f>
        <v/>
      </c>
      <c r="BO289" s="1" t="str">
        <f aca="false">IF(F289&lt;&gt;"",IF(COUNTIF(BO$3:BO288,F289)&gt;0,"",F289),"")</f>
        <v/>
      </c>
      <c r="BP289" s="1" t="str">
        <f aca="false">IF(G289&lt;&gt;"",IF(COUNTIF(BP$3:BP288,G289)&gt;0,"",G289),"")</f>
        <v/>
      </c>
      <c r="BQ289" s="1" t="str">
        <f aca="false">IF(H289&lt;&gt;"",IF(COUNTIF(BQ$3:BQ288,H289)&gt;0,"",H289),"")</f>
        <v/>
      </c>
    </row>
    <row r="290" customFormat="false" ht="12.75" hidden="false" customHeight="false" outlineLevel="0" collapsed="false">
      <c r="A290" s="1017" t="str">
        <f aca="false">CONCATENATE(B290,C290,D290,E290,F290,G290,H290)</f>
        <v/>
      </c>
      <c r="B290" s="1001"/>
      <c r="C290" s="1001"/>
      <c r="D290" s="1001"/>
      <c r="E290" s="1001"/>
      <c r="F290" s="1001"/>
      <c r="G290" s="1001"/>
      <c r="H290" s="1001"/>
      <c r="I290" s="1020"/>
      <c r="J290" s="1021"/>
      <c r="K290" s="1021"/>
      <c r="L290" s="1023"/>
      <c r="M290" s="1024"/>
      <c r="O290" s="1" t="n">
        <f aca="false">+O289+1</f>
        <v>288</v>
      </c>
      <c r="P290" s="978" t="str">
        <f aca="false">IFERROR(VLOOKUP(O289,X:AF,9,FALSE()),"")</f>
        <v/>
      </c>
      <c r="Q290" s="978" t="str">
        <f aca="false">IFERROR(VLOOKUP(O290,Y:AG,9,FALSE()),"")</f>
        <v/>
      </c>
      <c r="R290" s="978" t="str">
        <f aca="false">IFERROR(VLOOKUP(O290,Z:AH,9,FALSE()),"")</f>
        <v/>
      </c>
      <c r="S290" s="978" t="str">
        <f aca="false">IFERROR(VLOOKUP($O290,AA:AI,9,FALSE()),"")</f>
        <v/>
      </c>
      <c r="T290" s="978" t="str">
        <f aca="false">IFERROR(VLOOKUP($O290,AB:AJ,9,FALSE()),"")</f>
        <v/>
      </c>
      <c r="U290" s="978" t="str">
        <f aca="false">IFERROR(VLOOKUP($O290,AC:AK,9,FALSE()),"")</f>
        <v/>
      </c>
      <c r="V290" s="978" t="str">
        <f aca="false">IFERROR(VLOOKUP($O290,AD:AL,9,FALSE()),"")</f>
        <v/>
      </c>
      <c r="X290" s="1" t="str">
        <f aca="false">IF(AF290&lt;&gt;"",MAX(X$3:X289)+1,"")</f>
        <v/>
      </c>
      <c r="Y290" s="1" t="str">
        <f aca="false">IF(AG290&lt;&gt;"",MAX(Y$3:Y289)+1,"")</f>
        <v/>
      </c>
      <c r="Z290" s="1" t="str">
        <f aca="false">IF(AH290&lt;&gt;"",MAX(Z$3:Z289)+1,"")</f>
        <v/>
      </c>
      <c r="AA290" s="1" t="str">
        <f aca="false">IF(AI290&lt;&gt;"",MAX(AA$3:AA289)+1,"")</f>
        <v/>
      </c>
      <c r="AB290" s="1" t="str">
        <f aca="false">IF(AJ290&lt;&gt;"",MAX(AB$3:AB289)+1,"")</f>
        <v/>
      </c>
      <c r="AC290" s="1" t="str">
        <f aca="false">IF(AK290&lt;&gt;"",MAX(AC$3:AC289)+1,"")</f>
        <v/>
      </c>
      <c r="AD290" s="1" t="str">
        <f aca="false">IF(AL290&lt;&gt;"",MAX(AD$3:AD289)+1,"")</f>
        <v/>
      </c>
      <c r="AF290" s="1" t="str">
        <f aca="false">IF(B290="","",IF(COUNTIF(AF$3:$AI289,B290)=0,B290,""))</f>
        <v/>
      </c>
      <c r="AG290" s="1" t="str">
        <f aca="false">IF(C290&lt;&gt;"",IF(B290="","",IF($B290='Determinazione classe'!$D$57,IF(COUNTIF(AG$3:$AG289,$C290)=0,$C290,""),"")),"")</f>
        <v/>
      </c>
      <c r="AH290" s="1" t="str">
        <f aca="false">IF(D290&lt;&gt;"",IF(B290="","",IF(AND($B290='Determinazione classe'!$D$57,$C290='Determinazione classe'!$D$58),IF(COUNTIF(AH$3:AH289,$D290)=0,$D290,""),"")),"")</f>
        <v/>
      </c>
      <c r="AI290" s="1" t="str">
        <f aca="false">IF(E290&lt;&gt;"",IF(B290="","",IF(AND($B290='Determinazione classe'!$D$57,$C290='Determinazione classe'!$D$58,$D290='Determinazione classe'!$D$59),IF(COUNTIF(AI$3:AI289,$E290)=0,$E290,""),"")),"")</f>
        <v/>
      </c>
      <c r="AJ290" s="1" t="str">
        <f aca="false">IF(F290&lt;&gt;"",IF(B290="","",IF(AND($B290='Determinazione classe'!$D$57,$C290='Determinazione classe'!$D$58,$D290='Determinazione classe'!$D$59,$E290='Determinazione classe'!$D$60),IF(COUNTIF(AJ$3:AJ289,$F290)=0,$F290,""),"")),"")</f>
        <v/>
      </c>
      <c r="AK290" s="1" t="str">
        <f aca="false">IF(G290&lt;&gt;"",IF(B290="","",IF(AND($B290='Determinazione classe'!$D$57,$C290='Determinazione classe'!$D$58,$D290='Determinazione classe'!$D$59,$E290='Determinazione classe'!$D$60,$F290='Determinazione classe'!$D$61),IF(COUNTIF(AK$3:AK289,$G290)=0,$G290,""),"")),"")</f>
        <v/>
      </c>
      <c r="AL290" s="1" t="str">
        <f aca="false">IF(H290&lt;&gt;"",IF(B290="","",IF(AND($B290='Determinazione classe'!$D$57,$C290='Determinazione classe'!$D$58,$D290='Determinazione classe'!$D$59,$E290='Determinazione classe'!$D$60,$F290='Determinazione classe'!$D$61,$G290='Determinazione classe'!$D$62),IF(COUNTIF(AL$3:AL289,$H290)=0,$H290,""),"")),"")</f>
        <v/>
      </c>
      <c r="AR290" s="1" t="n">
        <f aca="false">+AR289+1</f>
        <v>288</v>
      </c>
      <c r="AS290" s="978" t="str">
        <f aca="false">IFERROR(VLOOKUP(AR290,BC:BK,9,FALSE()),"")</f>
        <v/>
      </c>
      <c r="AT290" s="978" t="str">
        <f aca="false">IFERROR(VLOOKUP($O290,BD:BL,9,FALSE()),"")</f>
        <v/>
      </c>
      <c r="AU290" s="978" t="str">
        <f aca="false">IFERROR(VLOOKUP($O290,BE:BM,9,FALSE()),"")</f>
        <v/>
      </c>
      <c r="AV290" s="978" t="str">
        <f aca="false">IFERROR(VLOOKUP($O290,BF:BN,9,FALSE()),"")</f>
        <v/>
      </c>
      <c r="AW290" s="978" t="str">
        <f aca="false">IFERROR(VLOOKUP($O290,BG:BO,9,FALSE()),"")</f>
        <v/>
      </c>
      <c r="AX290" s="978" t="str">
        <f aca="false">IFERROR(VLOOKUP($O290,BH:BP,9,FALSE()),"")</f>
        <v/>
      </c>
      <c r="AY290" s="978" t="str">
        <f aca="false">IFERROR(VLOOKUP($O290,BI:BQ,9,FALSE()),"")</f>
        <v/>
      </c>
      <c r="BC290" s="1" t="str">
        <f aca="false">IF(BK290&lt;&gt;"",MAX(BC$3:BC289)+1,"")</f>
        <v/>
      </c>
      <c r="BD290" s="1" t="str">
        <f aca="false">IF(BL290&lt;&gt;"",MAX(BD$3:BD289)+1,"")</f>
        <v/>
      </c>
      <c r="BE290" s="1" t="str">
        <f aca="false">IF(BM290&lt;&gt;"",MAX(BE$3:BE289)+1,"")</f>
        <v/>
      </c>
      <c r="BF290" s="1" t="str">
        <f aca="false">IF(BN290&lt;&gt;"",MAX(BF$3:BF289)+1,"")</f>
        <v/>
      </c>
      <c r="BG290" s="1" t="str">
        <f aca="false">IF(BO290&lt;&gt;"",MAX(BG$3:BG289)+1,"")</f>
        <v/>
      </c>
      <c r="BH290" s="1" t="str">
        <f aca="false">IF(BP290&lt;&gt;"",MAX(BH$3:BH289)+1,"")</f>
        <v/>
      </c>
      <c r="BI290" s="1" t="str">
        <f aca="false">IF(BQ290&lt;&gt;"",MAX(BI$3:BI289)+1,"")</f>
        <v/>
      </c>
      <c r="BK290" s="1" t="str">
        <f aca="false">IF(B290&lt;&gt;"",IF(COUNTIF(BK$3:BK289,B290)&gt;0,"",B290),"")</f>
        <v/>
      </c>
      <c r="BL290" s="1" t="str">
        <f aca="false">IF(C290&lt;&gt;"",IF(COUNTIF(BL$3:BL289,C290)&gt;0,"",C290),"")</f>
        <v/>
      </c>
      <c r="BM290" s="1" t="str">
        <f aca="false">IF(D290&lt;&gt;"",IF(COUNTIF(BM$3:BM289,D290)&gt;0,"",D290),"")</f>
        <v/>
      </c>
      <c r="BN290" s="1" t="str">
        <f aca="false">IF(E290&lt;&gt;"",IF(COUNTIF(BN$3:BN289,E290)&gt;0,"",E290),"")</f>
        <v/>
      </c>
      <c r="BO290" s="1" t="str">
        <f aca="false">IF(F290&lt;&gt;"",IF(COUNTIF(BO$3:BO289,F290)&gt;0,"",F290),"")</f>
        <v/>
      </c>
      <c r="BP290" s="1" t="str">
        <f aca="false">IF(G290&lt;&gt;"",IF(COUNTIF(BP$3:BP289,G290)&gt;0,"",G290),"")</f>
        <v/>
      </c>
      <c r="BQ290" s="1" t="str">
        <f aca="false">IF(H290&lt;&gt;"",IF(COUNTIF(BQ$3:BQ289,H290)&gt;0,"",H290),"")</f>
        <v/>
      </c>
    </row>
    <row r="291" customFormat="false" ht="12.75" hidden="false" customHeight="false" outlineLevel="0" collapsed="false">
      <c r="A291" s="1017" t="str">
        <f aca="false">CONCATENATE(B291,C291,D291,E291,F291,G291,H291)</f>
        <v/>
      </c>
      <c r="B291" s="1001"/>
      <c r="C291" s="1001"/>
      <c r="D291" s="1001"/>
      <c r="E291" s="1001"/>
      <c r="F291" s="1001"/>
      <c r="G291" s="1001"/>
      <c r="H291" s="1001"/>
      <c r="I291" s="1020"/>
      <c r="J291" s="1021"/>
      <c r="K291" s="1021"/>
      <c r="L291" s="1023"/>
      <c r="M291" s="1024"/>
      <c r="O291" s="1" t="n">
        <f aca="false">+O290+1</f>
        <v>289</v>
      </c>
      <c r="P291" s="978" t="str">
        <f aca="false">IFERROR(VLOOKUP(O290,X:AF,9,FALSE()),"")</f>
        <v/>
      </c>
      <c r="Q291" s="978" t="str">
        <f aca="false">IFERROR(VLOOKUP(O291,Y:AG,9,FALSE()),"")</f>
        <v/>
      </c>
      <c r="R291" s="978" t="str">
        <f aca="false">IFERROR(VLOOKUP(O291,Z:AH,9,FALSE()),"")</f>
        <v/>
      </c>
      <c r="S291" s="978" t="str">
        <f aca="false">IFERROR(VLOOKUP($O291,AA:AI,9,FALSE()),"")</f>
        <v/>
      </c>
      <c r="T291" s="978" t="str">
        <f aca="false">IFERROR(VLOOKUP($O291,AB:AJ,9,FALSE()),"")</f>
        <v/>
      </c>
      <c r="U291" s="978" t="str">
        <f aca="false">IFERROR(VLOOKUP($O291,AC:AK,9,FALSE()),"")</f>
        <v/>
      </c>
      <c r="V291" s="978" t="str">
        <f aca="false">IFERROR(VLOOKUP($O291,AD:AL,9,FALSE()),"")</f>
        <v/>
      </c>
      <c r="X291" s="1" t="str">
        <f aca="false">IF(AF291&lt;&gt;"",MAX(X$3:X290)+1,"")</f>
        <v/>
      </c>
      <c r="Y291" s="1" t="str">
        <f aca="false">IF(AG291&lt;&gt;"",MAX(Y$3:Y290)+1,"")</f>
        <v/>
      </c>
      <c r="Z291" s="1" t="str">
        <f aca="false">IF(AH291&lt;&gt;"",MAX(Z$3:Z290)+1,"")</f>
        <v/>
      </c>
      <c r="AA291" s="1" t="str">
        <f aca="false">IF(AI291&lt;&gt;"",MAX(AA$3:AA290)+1,"")</f>
        <v/>
      </c>
      <c r="AB291" s="1" t="str">
        <f aca="false">IF(AJ291&lt;&gt;"",MAX(AB$3:AB290)+1,"")</f>
        <v/>
      </c>
      <c r="AC291" s="1" t="str">
        <f aca="false">IF(AK291&lt;&gt;"",MAX(AC$3:AC290)+1,"")</f>
        <v/>
      </c>
      <c r="AD291" s="1" t="str">
        <f aca="false">IF(AL291&lt;&gt;"",MAX(AD$3:AD290)+1,"")</f>
        <v/>
      </c>
      <c r="AF291" s="1" t="str">
        <f aca="false">IF(B291="","",IF(COUNTIF(AF$3:$AI290,B291)=0,B291,""))</f>
        <v/>
      </c>
      <c r="AG291" s="1" t="str">
        <f aca="false">IF(C291&lt;&gt;"",IF(B291="","",IF($B291='Determinazione classe'!$D$57,IF(COUNTIF(AG$3:$AG290,$C291)=0,$C291,""),"")),"")</f>
        <v/>
      </c>
      <c r="AH291" s="1" t="str">
        <f aca="false">IF(D291&lt;&gt;"",IF(B291="","",IF(AND($B291='Determinazione classe'!$D$57,$C291='Determinazione classe'!$D$58),IF(COUNTIF(AH$3:AH290,$D291)=0,$D291,""),"")),"")</f>
        <v/>
      </c>
      <c r="AI291" s="1" t="str">
        <f aca="false">IF(E291&lt;&gt;"",IF(B291="","",IF(AND($B291='Determinazione classe'!$D$57,$C291='Determinazione classe'!$D$58,$D291='Determinazione classe'!$D$59),IF(COUNTIF(AI$3:AI290,$E291)=0,$E291,""),"")),"")</f>
        <v/>
      </c>
      <c r="AJ291" s="1" t="str">
        <f aca="false">IF(F291&lt;&gt;"",IF(B291="","",IF(AND($B291='Determinazione classe'!$D$57,$C291='Determinazione classe'!$D$58,$D291='Determinazione classe'!$D$59,$E291='Determinazione classe'!$D$60),IF(COUNTIF(AJ$3:AJ290,$F291)=0,$F291,""),"")),"")</f>
        <v/>
      </c>
      <c r="AK291" s="1" t="str">
        <f aca="false">IF(G291&lt;&gt;"",IF(B291="","",IF(AND($B291='Determinazione classe'!$D$57,$C291='Determinazione classe'!$D$58,$D291='Determinazione classe'!$D$59,$E291='Determinazione classe'!$D$60,$F291='Determinazione classe'!$D$61),IF(COUNTIF(AK$3:AK290,$G291)=0,$G291,""),"")),"")</f>
        <v/>
      </c>
      <c r="AL291" s="1" t="str">
        <f aca="false">IF(H291&lt;&gt;"",IF(B291="","",IF(AND($B291='Determinazione classe'!$D$57,$C291='Determinazione classe'!$D$58,$D291='Determinazione classe'!$D$59,$E291='Determinazione classe'!$D$60,$F291='Determinazione classe'!$D$61,$G291='Determinazione classe'!$D$62),IF(COUNTIF(AL$3:AL290,$H291)=0,$H291,""),"")),"")</f>
        <v/>
      </c>
      <c r="AR291" s="1" t="n">
        <f aca="false">+AR290+1</f>
        <v>289</v>
      </c>
      <c r="AS291" s="978" t="str">
        <f aca="false">IFERROR(VLOOKUP(AR291,BC:BK,9,FALSE()),"")</f>
        <v/>
      </c>
      <c r="AT291" s="978" t="str">
        <f aca="false">IFERROR(VLOOKUP($O291,BD:BL,9,FALSE()),"")</f>
        <v/>
      </c>
      <c r="AU291" s="978" t="str">
        <f aca="false">IFERROR(VLOOKUP($O291,BE:BM,9,FALSE()),"")</f>
        <v/>
      </c>
      <c r="AV291" s="978" t="str">
        <f aca="false">IFERROR(VLOOKUP($O291,BF:BN,9,FALSE()),"")</f>
        <v/>
      </c>
      <c r="AW291" s="978" t="str">
        <f aca="false">IFERROR(VLOOKUP($O291,BG:BO,9,FALSE()),"")</f>
        <v/>
      </c>
      <c r="AX291" s="978" t="str">
        <f aca="false">IFERROR(VLOOKUP($O291,BH:BP,9,FALSE()),"")</f>
        <v/>
      </c>
      <c r="AY291" s="978" t="str">
        <f aca="false">IFERROR(VLOOKUP($O291,BI:BQ,9,FALSE()),"")</f>
        <v/>
      </c>
      <c r="BC291" s="1" t="str">
        <f aca="false">IF(BK291&lt;&gt;"",MAX(BC$3:BC290)+1,"")</f>
        <v/>
      </c>
      <c r="BD291" s="1" t="str">
        <f aca="false">IF(BL291&lt;&gt;"",MAX(BD$3:BD290)+1,"")</f>
        <v/>
      </c>
      <c r="BE291" s="1" t="str">
        <f aca="false">IF(BM291&lt;&gt;"",MAX(BE$3:BE290)+1,"")</f>
        <v/>
      </c>
      <c r="BF291" s="1" t="str">
        <f aca="false">IF(BN291&lt;&gt;"",MAX(BF$3:BF290)+1,"")</f>
        <v/>
      </c>
      <c r="BG291" s="1" t="str">
        <f aca="false">IF(BO291&lt;&gt;"",MAX(BG$3:BG290)+1,"")</f>
        <v/>
      </c>
      <c r="BH291" s="1" t="str">
        <f aca="false">IF(BP291&lt;&gt;"",MAX(BH$3:BH290)+1,"")</f>
        <v/>
      </c>
      <c r="BI291" s="1" t="str">
        <f aca="false">IF(BQ291&lt;&gt;"",MAX(BI$3:BI290)+1,"")</f>
        <v/>
      </c>
      <c r="BK291" s="1" t="str">
        <f aca="false">IF(B291&lt;&gt;"",IF(COUNTIF(BK$3:BK290,B291)&gt;0,"",B291),"")</f>
        <v/>
      </c>
      <c r="BL291" s="1" t="str">
        <f aca="false">IF(C291&lt;&gt;"",IF(COUNTIF(BL$3:BL290,C291)&gt;0,"",C291),"")</f>
        <v/>
      </c>
      <c r="BM291" s="1" t="str">
        <f aca="false">IF(D291&lt;&gt;"",IF(COUNTIF(BM$3:BM290,D291)&gt;0,"",D291),"")</f>
        <v/>
      </c>
      <c r="BN291" s="1" t="str">
        <f aca="false">IF(E291&lt;&gt;"",IF(COUNTIF(BN$3:BN290,E291)&gt;0,"",E291),"")</f>
        <v/>
      </c>
      <c r="BO291" s="1" t="str">
        <f aca="false">IF(F291&lt;&gt;"",IF(COUNTIF(BO$3:BO290,F291)&gt;0,"",F291),"")</f>
        <v/>
      </c>
      <c r="BP291" s="1" t="str">
        <f aca="false">IF(G291&lt;&gt;"",IF(COUNTIF(BP$3:BP290,G291)&gt;0,"",G291),"")</f>
        <v/>
      </c>
      <c r="BQ291" s="1" t="str">
        <f aca="false">IF(H291&lt;&gt;"",IF(COUNTIF(BQ$3:BQ290,H291)&gt;0,"",H291),"")</f>
        <v/>
      </c>
    </row>
    <row r="292" customFormat="false" ht="12.75" hidden="false" customHeight="false" outlineLevel="0" collapsed="false">
      <c r="A292" s="1017" t="str">
        <f aca="false">CONCATENATE(B292,C292,D292,E292,F292,G292,H292)</f>
        <v/>
      </c>
      <c r="B292" s="1001"/>
      <c r="C292" s="1001"/>
      <c r="D292" s="1001"/>
      <c r="E292" s="1001"/>
      <c r="F292" s="1001"/>
      <c r="G292" s="1001"/>
      <c r="H292" s="1001"/>
      <c r="I292" s="1020"/>
      <c r="J292" s="1021"/>
      <c r="K292" s="1021"/>
      <c r="L292" s="1023"/>
      <c r="M292" s="1024"/>
      <c r="O292" s="1" t="n">
        <f aca="false">+O291+1</f>
        <v>290</v>
      </c>
      <c r="P292" s="978" t="str">
        <f aca="false">IFERROR(VLOOKUP(O291,X:AF,9,FALSE()),"")</f>
        <v/>
      </c>
      <c r="Q292" s="978" t="str">
        <f aca="false">IFERROR(VLOOKUP(O292,Y:AG,9,FALSE()),"")</f>
        <v/>
      </c>
      <c r="R292" s="978" t="str">
        <f aca="false">IFERROR(VLOOKUP(O292,Z:AH,9,FALSE()),"")</f>
        <v/>
      </c>
      <c r="S292" s="978" t="str">
        <f aca="false">IFERROR(VLOOKUP($O292,AA:AI,9,FALSE()),"")</f>
        <v/>
      </c>
      <c r="T292" s="978" t="str">
        <f aca="false">IFERROR(VLOOKUP($O292,AB:AJ,9,FALSE()),"")</f>
        <v/>
      </c>
      <c r="U292" s="978" t="str">
        <f aca="false">IFERROR(VLOOKUP($O292,AC:AK,9,FALSE()),"")</f>
        <v/>
      </c>
      <c r="V292" s="978" t="str">
        <f aca="false">IFERROR(VLOOKUP($O292,AD:AL,9,FALSE()),"")</f>
        <v/>
      </c>
      <c r="X292" s="1" t="str">
        <f aca="false">IF(AF292&lt;&gt;"",MAX(X$3:X291)+1,"")</f>
        <v/>
      </c>
      <c r="Y292" s="1" t="str">
        <f aca="false">IF(AG292&lt;&gt;"",MAX(Y$3:Y291)+1,"")</f>
        <v/>
      </c>
      <c r="Z292" s="1" t="str">
        <f aca="false">IF(AH292&lt;&gt;"",MAX(Z$3:Z291)+1,"")</f>
        <v/>
      </c>
      <c r="AA292" s="1" t="str">
        <f aca="false">IF(AI292&lt;&gt;"",MAX(AA$3:AA291)+1,"")</f>
        <v/>
      </c>
      <c r="AB292" s="1" t="str">
        <f aca="false">IF(AJ292&lt;&gt;"",MAX(AB$3:AB291)+1,"")</f>
        <v/>
      </c>
      <c r="AC292" s="1" t="str">
        <f aca="false">IF(AK292&lt;&gt;"",MAX(AC$3:AC291)+1,"")</f>
        <v/>
      </c>
      <c r="AD292" s="1" t="str">
        <f aca="false">IF(AL292&lt;&gt;"",MAX(AD$3:AD291)+1,"")</f>
        <v/>
      </c>
      <c r="AF292" s="1" t="str">
        <f aca="false">IF(B292="","",IF(COUNTIF(AF$3:$AI291,B292)=0,B292,""))</f>
        <v/>
      </c>
      <c r="AG292" s="1" t="str">
        <f aca="false">IF(C292&lt;&gt;"",IF(B292="","",IF($B292='Determinazione classe'!$D$57,IF(COUNTIF(AG$3:$AG291,$C292)=0,$C292,""),"")),"")</f>
        <v/>
      </c>
      <c r="AH292" s="1" t="str">
        <f aca="false">IF(D292&lt;&gt;"",IF(B292="","",IF(AND($B292='Determinazione classe'!$D$57,$C292='Determinazione classe'!$D$58),IF(COUNTIF(AH$3:AH291,$D292)=0,$D292,""),"")),"")</f>
        <v/>
      </c>
      <c r="AI292" s="1" t="str">
        <f aca="false">IF(E292&lt;&gt;"",IF(B292="","",IF(AND($B292='Determinazione classe'!$D$57,$C292='Determinazione classe'!$D$58,$D292='Determinazione classe'!$D$59),IF(COUNTIF(AI$3:AI291,$E292)=0,$E292,""),"")),"")</f>
        <v/>
      </c>
      <c r="AJ292" s="1" t="str">
        <f aca="false">IF(F292&lt;&gt;"",IF(B292="","",IF(AND($B292='Determinazione classe'!$D$57,$C292='Determinazione classe'!$D$58,$D292='Determinazione classe'!$D$59,$E292='Determinazione classe'!$D$60),IF(COUNTIF(AJ$3:AJ291,$F292)=0,$F292,""),"")),"")</f>
        <v/>
      </c>
      <c r="AK292" s="1" t="str">
        <f aca="false">IF(G292&lt;&gt;"",IF(B292="","",IF(AND($B292='Determinazione classe'!$D$57,$C292='Determinazione classe'!$D$58,$D292='Determinazione classe'!$D$59,$E292='Determinazione classe'!$D$60,$F292='Determinazione classe'!$D$61),IF(COUNTIF(AK$3:AK291,$G292)=0,$G292,""),"")),"")</f>
        <v/>
      </c>
      <c r="AL292" s="1" t="str">
        <f aca="false">IF(H292&lt;&gt;"",IF(B292="","",IF(AND($B292='Determinazione classe'!$D$57,$C292='Determinazione classe'!$D$58,$D292='Determinazione classe'!$D$59,$E292='Determinazione classe'!$D$60,$F292='Determinazione classe'!$D$61,$G292='Determinazione classe'!$D$62),IF(COUNTIF(AL$3:AL291,$H292)=0,$H292,""),"")),"")</f>
        <v/>
      </c>
      <c r="AR292" s="1" t="n">
        <f aca="false">+AR291+1</f>
        <v>290</v>
      </c>
      <c r="AS292" s="978" t="str">
        <f aca="false">IFERROR(VLOOKUP(AR292,BC:BK,9,FALSE()),"")</f>
        <v/>
      </c>
      <c r="AT292" s="978" t="str">
        <f aca="false">IFERROR(VLOOKUP($O292,BD:BL,9,FALSE()),"")</f>
        <v/>
      </c>
      <c r="AU292" s="978" t="str">
        <f aca="false">IFERROR(VLOOKUP($O292,BE:BM,9,FALSE()),"")</f>
        <v/>
      </c>
      <c r="AV292" s="978" t="str">
        <f aca="false">IFERROR(VLOOKUP($O292,BF:BN,9,FALSE()),"")</f>
        <v/>
      </c>
      <c r="AW292" s="978" t="str">
        <f aca="false">IFERROR(VLOOKUP($O292,BG:BO,9,FALSE()),"")</f>
        <v/>
      </c>
      <c r="AX292" s="978" t="str">
        <f aca="false">IFERROR(VLOOKUP($O292,BH:BP,9,FALSE()),"")</f>
        <v/>
      </c>
      <c r="AY292" s="978" t="str">
        <f aca="false">IFERROR(VLOOKUP($O292,BI:BQ,9,FALSE()),"")</f>
        <v/>
      </c>
      <c r="BC292" s="1" t="str">
        <f aca="false">IF(BK292&lt;&gt;"",MAX(BC$3:BC291)+1,"")</f>
        <v/>
      </c>
      <c r="BD292" s="1" t="str">
        <f aca="false">IF(BL292&lt;&gt;"",MAX(BD$3:BD291)+1,"")</f>
        <v/>
      </c>
      <c r="BE292" s="1" t="str">
        <f aca="false">IF(BM292&lt;&gt;"",MAX(BE$3:BE291)+1,"")</f>
        <v/>
      </c>
      <c r="BF292" s="1" t="str">
        <f aca="false">IF(BN292&lt;&gt;"",MAX(BF$3:BF291)+1,"")</f>
        <v/>
      </c>
      <c r="BG292" s="1" t="str">
        <f aca="false">IF(BO292&lt;&gt;"",MAX(BG$3:BG291)+1,"")</f>
        <v/>
      </c>
      <c r="BH292" s="1" t="str">
        <f aca="false">IF(BP292&lt;&gt;"",MAX(BH$3:BH291)+1,"")</f>
        <v/>
      </c>
      <c r="BI292" s="1" t="str">
        <f aca="false">IF(BQ292&lt;&gt;"",MAX(BI$3:BI291)+1,"")</f>
        <v/>
      </c>
      <c r="BK292" s="1" t="str">
        <f aca="false">IF(B292&lt;&gt;"",IF(COUNTIF(BK$3:BK291,B292)&gt;0,"",B292),"")</f>
        <v/>
      </c>
      <c r="BL292" s="1" t="str">
        <f aca="false">IF(C292&lt;&gt;"",IF(COUNTIF(BL$3:BL291,C292)&gt;0,"",C292),"")</f>
        <v/>
      </c>
      <c r="BM292" s="1" t="str">
        <f aca="false">IF(D292&lt;&gt;"",IF(COUNTIF(BM$3:BM291,D292)&gt;0,"",D292),"")</f>
        <v/>
      </c>
      <c r="BN292" s="1" t="str">
        <f aca="false">IF(E292&lt;&gt;"",IF(COUNTIF(BN$3:BN291,E292)&gt;0,"",E292),"")</f>
        <v/>
      </c>
      <c r="BO292" s="1" t="str">
        <f aca="false">IF(F292&lt;&gt;"",IF(COUNTIF(BO$3:BO291,F292)&gt;0,"",F292),"")</f>
        <v/>
      </c>
      <c r="BP292" s="1" t="str">
        <f aca="false">IF(G292&lt;&gt;"",IF(COUNTIF(BP$3:BP291,G292)&gt;0,"",G292),"")</f>
        <v/>
      </c>
      <c r="BQ292" s="1" t="str">
        <f aca="false">IF(H292&lt;&gt;"",IF(COUNTIF(BQ$3:BQ291,H292)&gt;0,"",H292),"")</f>
        <v/>
      </c>
    </row>
    <row r="293" customFormat="false" ht="12.75" hidden="false" customHeight="false" outlineLevel="0" collapsed="false">
      <c r="A293" s="1017" t="str">
        <f aca="false">CONCATENATE(B293,C293,D293,E293,F293,G293,H293)</f>
        <v/>
      </c>
      <c r="B293" s="1001"/>
      <c r="C293" s="1001"/>
      <c r="D293" s="1001"/>
      <c r="E293" s="1001"/>
      <c r="F293" s="1001"/>
      <c r="G293" s="1001"/>
      <c r="H293" s="1001"/>
      <c r="I293" s="1020"/>
      <c r="J293" s="1021"/>
      <c r="K293" s="1021"/>
      <c r="L293" s="1023"/>
      <c r="M293" s="1024"/>
      <c r="O293" s="1" t="n">
        <f aca="false">+O292+1</f>
        <v>291</v>
      </c>
      <c r="P293" s="978" t="str">
        <f aca="false">IFERROR(VLOOKUP(O292,X:AF,9,FALSE()),"")</f>
        <v/>
      </c>
      <c r="Q293" s="978" t="str">
        <f aca="false">IFERROR(VLOOKUP(O293,Y:AG,9,FALSE()),"")</f>
        <v/>
      </c>
      <c r="R293" s="978" t="str">
        <f aca="false">IFERROR(VLOOKUP(O293,Z:AH,9,FALSE()),"")</f>
        <v/>
      </c>
      <c r="S293" s="978" t="str">
        <f aca="false">IFERROR(VLOOKUP($O293,AA:AI,9,FALSE()),"")</f>
        <v/>
      </c>
      <c r="T293" s="978" t="str">
        <f aca="false">IFERROR(VLOOKUP($O293,AB:AJ,9,FALSE()),"")</f>
        <v/>
      </c>
      <c r="U293" s="978" t="str">
        <f aca="false">IFERROR(VLOOKUP($O293,AC:AK,9,FALSE()),"")</f>
        <v/>
      </c>
      <c r="V293" s="978" t="str">
        <f aca="false">IFERROR(VLOOKUP($O293,AD:AL,9,FALSE()),"")</f>
        <v/>
      </c>
      <c r="X293" s="1" t="str">
        <f aca="false">IF(AF293&lt;&gt;"",MAX(X$3:X292)+1,"")</f>
        <v/>
      </c>
      <c r="Y293" s="1" t="str">
        <f aca="false">IF(AG293&lt;&gt;"",MAX(Y$3:Y292)+1,"")</f>
        <v/>
      </c>
      <c r="Z293" s="1" t="str">
        <f aca="false">IF(AH293&lt;&gt;"",MAX(Z$3:Z292)+1,"")</f>
        <v/>
      </c>
      <c r="AA293" s="1" t="str">
        <f aca="false">IF(AI293&lt;&gt;"",MAX(AA$3:AA292)+1,"")</f>
        <v/>
      </c>
      <c r="AB293" s="1" t="str">
        <f aca="false">IF(AJ293&lt;&gt;"",MAX(AB$3:AB292)+1,"")</f>
        <v/>
      </c>
      <c r="AC293" s="1" t="str">
        <f aca="false">IF(AK293&lt;&gt;"",MAX(AC$3:AC292)+1,"")</f>
        <v/>
      </c>
      <c r="AD293" s="1" t="str">
        <f aca="false">IF(AL293&lt;&gt;"",MAX(AD$3:AD292)+1,"")</f>
        <v/>
      </c>
      <c r="AF293" s="1" t="str">
        <f aca="false">IF(B293="","",IF(COUNTIF(AF$3:$AI292,B293)=0,B293,""))</f>
        <v/>
      </c>
      <c r="AG293" s="1" t="str">
        <f aca="false">IF(C293&lt;&gt;"",IF(B293="","",IF($B293='Determinazione classe'!$D$57,IF(COUNTIF(AG$3:$AG292,$C293)=0,$C293,""),"")),"")</f>
        <v/>
      </c>
      <c r="AH293" s="1" t="str">
        <f aca="false">IF(D293&lt;&gt;"",IF(B293="","",IF(AND($B293='Determinazione classe'!$D$57,$C293='Determinazione classe'!$D$58),IF(COUNTIF(AH$3:AH292,$D293)=0,$D293,""),"")),"")</f>
        <v/>
      </c>
      <c r="AI293" s="1" t="str">
        <f aca="false">IF(E293&lt;&gt;"",IF(B293="","",IF(AND($B293='Determinazione classe'!$D$57,$C293='Determinazione classe'!$D$58,$D293='Determinazione classe'!$D$59),IF(COUNTIF(AI$3:AI292,$E293)=0,$E293,""),"")),"")</f>
        <v/>
      </c>
      <c r="AJ293" s="1" t="str">
        <f aca="false">IF(F293&lt;&gt;"",IF(B293="","",IF(AND($B293='Determinazione classe'!$D$57,$C293='Determinazione classe'!$D$58,$D293='Determinazione classe'!$D$59,$E293='Determinazione classe'!$D$60),IF(COUNTIF(AJ$3:AJ292,$F293)=0,$F293,""),"")),"")</f>
        <v/>
      </c>
      <c r="AK293" s="1" t="str">
        <f aca="false">IF(G293&lt;&gt;"",IF(B293="","",IF(AND($B293='Determinazione classe'!$D$57,$C293='Determinazione classe'!$D$58,$D293='Determinazione classe'!$D$59,$E293='Determinazione classe'!$D$60,$F293='Determinazione classe'!$D$61),IF(COUNTIF(AK$3:AK292,$G293)=0,$G293,""),"")),"")</f>
        <v/>
      </c>
      <c r="AL293" s="1" t="str">
        <f aca="false">IF(H293&lt;&gt;"",IF(B293="","",IF(AND($B293='Determinazione classe'!$D$57,$C293='Determinazione classe'!$D$58,$D293='Determinazione classe'!$D$59,$E293='Determinazione classe'!$D$60,$F293='Determinazione classe'!$D$61,$G293='Determinazione classe'!$D$62),IF(COUNTIF(AL$3:AL292,$H293)=0,$H293,""),"")),"")</f>
        <v/>
      </c>
      <c r="AR293" s="1" t="n">
        <f aca="false">+AR292+1</f>
        <v>291</v>
      </c>
      <c r="AS293" s="978" t="str">
        <f aca="false">IFERROR(VLOOKUP(AR293,BC:BK,9,FALSE()),"")</f>
        <v/>
      </c>
      <c r="AT293" s="978" t="str">
        <f aca="false">IFERROR(VLOOKUP($O293,BD:BL,9,FALSE()),"")</f>
        <v/>
      </c>
      <c r="AU293" s="978" t="str">
        <f aca="false">IFERROR(VLOOKUP($O293,BE:BM,9,FALSE()),"")</f>
        <v/>
      </c>
      <c r="AV293" s="978" t="str">
        <f aca="false">IFERROR(VLOOKUP($O293,BF:BN,9,FALSE()),"")</f>
        <v/>
      </c>
      <c r="AW293" s="978" t="str">
        <f aca="false">IFERROR(VLOOKUP($O293,BG:BO,9,FALSE()),"")</f>
        <v/>
      </c>
      <c r="AX293" s="978" t="str">
        <f aca="false">IFERROR(VLOOKUP($O293,BH:BP,9,FALSE()),"")</f>
        <v/>
      </c>
      <c r="AY293" s="978" t="str">
        <f aca="false">IFERROR(VLOOKUP($O293,BI:BQ,9,FALSE()),"")</f>
        <v/>
      </c>
      <c r="BC293" s="1" t="str">
        <f aca="false">IF(BK293&lt;&gt;"",MAX(BC$3:BC292)+1,"")</f>
        <v/>
      </c>
      <c r="BD293" s="1" t="str">
        <f aca="false">IF(BL293&lt;&gt;"",MAX(BD$3:BD292)+1,"")</f>
        <v/>
      </c>
      <c r="BE293" s="1" t="str">
        <f aca="false">IF(BM293&lt;&gt;"",MAX(BE$3:BE292)+1,"")</f>
        <v/>
      </c>
      <c r="BF293" s="1" t="str">
        <f aca="false">IF(BN293&lt;&gt;"",MAX(BF$3:BF292)+1,"")</f>
        <v/>
      </c>
      <c r="BG293" s="1" t="str">
        <f aca="false">IF(BO293&lt;&gt;"",MAX(BG$3:BG292)+1,"")</f>
        <v/>
      </c>
      <c r="BH293" s="1" t="str">
        <f aca="false">IF(BP293&lt;&gt;"",MAX(BH$3:BH292)+1,"")</f>
        <v/>
      </c>
      <c r="BI293" s="1" t="str">
        <f aca="false">IF(BQ293&lt;&gt;"",MAX(BI$3:BI292)+1,"")</f>
        <v/>
      </c>
      <c r="BK293" s="1" t="str">
        <f aca="false">IF(B293&lt;&gt;"",IF(COUNTIF(BK$3:BK292,B293)&gt;0,"",B293),"")</f>
        <v/>
      </c>
      <c r="BL293" s="1" t="str">
        <f aca="false">IF(C293&lt;&gt;"",IF(COUNTIF(BL$3:BL292,C293)&gt;0,"",C293),"")</f>
        <v/>
      </c>
      <c r="BM293" s="1" t="str">
        <f aca="false">IF(D293&lt;&gt;"",IF(COUNTIF(BM$3:BM292,D293)&gt;0,"",D293),"")</f>
        <v/>
      </c>
      <c r="BN293" s="1" t="str">
        <f aca="false">IF(E293&lt;&gt;"",IF(COUNTIF(BN$3:BN292,E293)&gt;0,"",E293),"")</f>
        <v/>
      </c>
      <c r="BO293" s="1" t="str">
        <f aca="false">IF(F293&lt;&gt;"",IF(COUNTIF(BO$3:BO292,F293)&gt;0,"",F293),"")</f>
        <v/>
      </c>
      <c r="BP293" s="1" t="str">
        <f aca="false">IF(G293&lt;&gt;"",IF(COUNTIF(BP$3:BP292,G293)&gt;0,"",G293),"")</f>
        <v/>
      </c>
      <c r="BQ293" s="1" t="str">
        <f aca="false">IF(H293&lt;&gt;"",IF(COUNTIF(BQ$3:BQ292,H293)&gt;0,"",H293),"")</f>
        <v/>
      </c>
    </row>
    <row r="294" customFormat="false" ht="12.75" hidden="false" customHeight="false" outlineLevel="0" collapsed="false">
      <c r="A294" s="1017" t="str">
        <f aca="false">CONCATENATE(B294,C294,D294,E294,F294,G294,H294)</f>
        <v/>
      </c>
      <c r="B294" s="1001"/>
      <c r="C294" s="1001"/>
      <c r="D294" s="1001"/>
      <c r="E294" s="1001"/>
      <c r="F294" s="1001"/>
      <c r="G294" s="1001"/>
      <c r="H294" s="1001"/>
      <c r="I294" s="1020"/>
      <c r="J294" s="1021"/>
      <c r="K294" s="1021"/>
      <c r="L294" s="1023"/>
      <c r="M294" s="1024"/>
      <c r="O294" s="1" t="n">
        <f aca="false">+O293+1</f>
        <v>292</v>
      </c>
      <c r="P294" s="978" t="str">
        <f aca="false">IFERROR(VLOOKUP(O293,X:AF,9,FALSE()),"")</f>
        <v/>
      </c>
      <c r="Q294" s="978" t="str">
        <f aca="false">IFERROR(VLOOKUP(O294,Y:AG,9,FALSE()),"")</f>
        <v/>
      </c>
      <c r="R294" s="978" t="str">
        <f aca="false">IFERROR(VLOOKUP(O294,Z:AH,9,FALSE()),"")</f>
        <v/>
      </c>
      <c r="S294" s="978" t="str">
        <f aca="false">IFERROR(VLOOKUP($O294,AA:AI,9,FALSE()),"")</f>
        <v/>
      </c>
      <c r="T294" s="978" t="str">
        <f aca="false">IFERROR(VLOOKUP($O294,AB:AJ,9,FALSE()),"")</f>
        <v/>
      </c>
      <c r="U294" s="978" t="str">
        <f aca="false">IFERROR(VLOOKUP($O294,AC:AK,9,FALSE()),"")</f>
        <v/>
      </c>
      <c r="V294" s="978" t="str">
        <f aca="false">IFERROR(VLOOKUP($O294,AD:AL,9,FALSE()),"")</f>
        <v/>
      </c>
      <c r="X294" s="1" t="str">
        <f aca="false">IF(AF294&lt;&gt;"",MAX(X$3:X293)+1,"")</f>
        <v/>
      </c>
      <c r="Y294" s="1" t="str">
        <f aca="false">IF(AG294&lt;&gt;"",MAX(Y$3:Y293)+1,"")</f>
        <v/>
      </c>
      <c r="Z294" s="1" t="str">
        <f aca="false">IF(AH294&lt;&gt;"",MAX(Z$3:Z293)+1,"")</f>
        <v/>
      </c>
      <c r="AA294" s="1" t="str">
        <f aca="false">IF(AI294&lt;&gt;"",MAX(AA$3:AA293)+1,"")</f>
        <v/>
      </c>
      <c r="AB294" s="1" t="str">
        <f aca="false">IF(AJ294&lt;&gt;"",MAX(AB$3:AB293)+1,"")</f>
        <v/>
      </c>
      <c r="AC294" s="1" t="str">
        <f aca="false">IF(AK294&lt;&gt;"",MAX(AC$3:AC293)+1,"")</f>
        <v/>
      </c>
      <c r="AD294" s="1" t="str">
        <f aca="false">IF(AL294&lt;&gt;"",MAX(AD$3:AD293)+1,"")</f>
        <v/>
      </c>
      <c r="AF294" s="1" t="str">
        <f aca="false">IF(B294="","",IF(COUNTIF(AF$3:$AI293,B294)=0,B294,""))</f>
        <v/>
      </c>
      <c r="AG294" s="1" t="str">
        <f aca="false">IF(C294&lt;&gt;"",IF(B294="","",IF($B294='Determinazione classe'!$D$57,IF(COUNTIF(AG$3:$AG293,$C294)=0,$C294,""),"")),"")</f>
        <v/>
      </c>
      <c r="AH294" s="1" t="str">
        <f aca="false">IF(D294&lt;&gt;"",IF(B294="","",IF(AND($B294='Determinazione classe'!$D$57,$C294='Determinazione classe'!$D$58),IF(COUNTIF(AH$3:AH293,$D294)=0,$D294,""),"")),"")</f>
        <v/>
      </c>
      <c r="AI294" s="1" t="str">
        <f aca="false">IF(E294&lt;&gt;"",IF(B294="","",IF(AND($B294='Determinazione classe'!$D$57,$C294='Determinazione classe'!$D$58,$D294='Determinazione classe'!$D$59),IF(COUNTIF(AI$3:AI293,$E294)=0,$E294,""),"")),"")</f>
        <v/>
      </c>
      <c r="AJ294" s="1" t="str">
        <f aca="false">IF(F294&lt;&gt;"",IF(B294="","",IF(AND($B294='Determinazione classe'!$D$57,$C294='Determinazione classe'!$D$58,$D294='Determinazione classe'!$D$59,$E294='Determinazione classe'!$D$60),IF(COUNTIF(AJ$3:AJ293,$F294)=0,$F294,""),"")),"")</f>
        <v/>
      </c>
      <c r="AK294" s="1" t="str">
        <f aca="false">IF(G294&lt;&gt;"",IF(B294="","",IF(AND($B294='Determinazione classe'!$D$57,$C294='Determinazione classe'!$D$58,$D294='Determinazione classe'!$D$59,$E294='Determinazione classe'!$D$60,$F294='Determinazione classe'!$D$61),IF(COUNTIF(AK$3:AK293,$G294)=0,$G294,""),"")),"")</f>
        <v/>
      </c>
      <c r="AL294" s="1" t="str">
        <f aca="false">IF(H294&lt;&gt;"",IF(B294="","",IF(AND($B294='Determinazione classe'!$D$57,$C294='Determinazione classe'!$D$58,$D294='Determinazione classe'!$D$59,$E294='Determinazione classe'!$D$60,$F294='Determinazione classe'!$D$61,$G294='Determinazione classe'!$D$62),IF(COUNTIF(AL$3:AL293,$H294)=0,$H294,""),"")),"")</f>
        <v/>
      </c>
      <c r="AR294" s="1" t="n">
        <f aca="false">+AR293+1</f>
        <v>292</v>
      </c>
      <c r="AS294" s="978" t="str">
        <f aca="false">IFERROR(VLOOKUP(AR294,BC:BK,9,FALSE()),"")</f>
        <v/>
      </c>
      <c r="AT294" s="978" t="str">
        <f aca="false">IFERROR(VLOOKUP($O294,BD:BL,9,FALSE()),"")</f>
        <v/>
      </c>
      <c r="AU294" s="978" t="str">
        <f aca="false">IFERROR(VLOOKUP($O294,BE:BM,9,FALSE()),"")</f>
        <v/>
      </c>
      <c r="AV294" s="978" t="str">
        <f aca="false">IFERROR(VLOOKUP($O294,BF:BN,9,FALSE()),"")</f>
        <v/>
      </c>
      <c r="AW294" s="978" t="str">
        <f aca="false">IFERROR(VLOOKUP($O294,BG:BO,9,FALSE()),"")</f>
        <v/>
      </c>
      <c r="AX294" s="978" t="str">
        <f aca="false">IFERROR(VLOOKUP($O294,BH:BP,9,FALSE()),"")</f>
        <v/>
      </c>
      <c r="AY294" s="978" t="str">
        <f aca="false">IFERROR(VLOOKUP($O294,BI:BQ,9,FALSE()),"")</f>
        <v/>
      </c>
      <c r="BC294" s="1" t="str">
        <f aca="false">IF(BK294&lt;&gt;"",MAX(BC$3:BC293)+1,"")</f>
        <v/>
      </c>
      <c r="BD294" s="1" t="str">
        <f aca="false">IF(BL294&lt;&gt;"",MAX(BD$3:BD293)+1,"")</f>
        <v/>
      </c>
      <c r="BE294" s="1" t="str">
        <f aca="false">IF(BM294&lt;&gt;"",MAX(BE$3:BE293)+1,"")</f>
        <v/>
      </c>
      <c r="BF294" s="1" t="str">
        <f aca="false">IF(BN294&lt;&gt;"",MAX(BF$3:BF293)+1,"")</f>
        <v/>
      </c>
      <c r="BG294" s="1" t="str">
        <f aca="false">IF(BO294&lt;&gt;"",MAX(BG$3:BG293)+1,"")</f>
        <v/>
      </c>
      <c r="BH294" s="1" t="str">
        <f aca="false">IF(BP294&lt;&gt;"",MAX(BH$3:BH293)+1,"")</f>
        <v/>
      </c>
      <c r="BI294" s="1" t="str">
        <f aca="false">IF(BQ294&lt;&gt;"",MAX(BI$3:BI293)+1,"")</f>
        <v/>
      </c>
      <c r="BK294" s="1" t="str">
        <f aca="false">IF(B294&lt;&gt;"",IF(COUNTIF(BK$3:BK293,B294)&gt;0,"",B294),"")</f>
        <v/>
      </c>
      <c r="BL294" s="1" t="str">
        <f aca="false">IF(C294&lt;&gt;"",IF(COUNTIF(BL$3:BL293,C294)&gt;0,"",C294),"")</f>
        <v/>
      </c>
      <c r="BM294" s="1" t="str">
        <f aca="false">IF(D294&lt;&gt;"",IF(COUNTIF(BM$3:BM293,D294)&gt;0,"",D294),"")</f>
        <v/>
      </c>
      <c r="BN294" s="1" t="str">
        <f aca="false">IF(E294&lt;&gt;"",IF(COUNTIF(BN$3:BN293,E294)&gt;0,"",E294),"")</f>
        <v/>
      </c>
      <c r="BO294" s="1" t="str">
        <f aca="false">IF(F294&lt;&gt;"",IF(COUNTIF(BO$3:BO293,F294)&gt;0,"",F294),"")</f>
        <v/>
      </c>
      <c r="BP294" s="1" t="str">
        <f aca="false">IF(G294&lt;&gt;"",IF(COUNTIF(BP$3:BP293,G294)&gt;0,"",G294),"")</f>
        <v/>
      </c>
      <c r="BQ294" s="1" t="str">
        <f aca="false">IF(H294&lt;&gt;"",IF(COUNTIF(BQ$3:BQ293,H294)&gt;0,"",H294),"")</f>
        <v/>
      </c>
    </row>
    <row r="295" customFormat="false" ht="12.75" hidden="false" customHeight="false" outlineLevel="0" collapsed="false">
      <c r="A295" s="1017" t="str">
        <f aca="false">CONCATENATE(B295,C295,D295,E295,F295,G295,H295)</f>
        <v/>
      </c>
      <c r="B295" s="1001"/>
      <c r="C295" s="1001"/>
      <c r="D295" s="1001"/>
      <c r="E295" s="1001"/>
      <c r="F295" s="1001"/>
      <c r="G295" s="1001"/>
      <c r="H295" s="1001"/>
      <c r="I295" s="1020"/>
      <c r="J295" s="1021"/>
      <c r="K295" s="1021"/>
      <c r="L295" s="1023"/>
      <c r="M295" s="1024"/>
      <c r="O295" s="1" t="n">
        <f aca="false">+O294+1</f>
        <v>293</v>
      </c>
      <c r="P295" s="978" t="str">
        <f aca="false">IFERROR(VLOOKUP(O294,X:AF,9,FALSE()),"")</f>
        <v/>
      </c>
      <c r="Q295" s="978" t="str">
        <f aca="false">IFERROR(VLOOKUP(O295,Y:AG,9,FALSE()),"")</f>
        <v/>
      </c>
      <c r="R295" s="978" t="str">
        <f aca="false">IFERROR(VLOOKUP(O295,Z:AH,9,FALSE()),"")</f>
        <v/>
      </c>
      <c r="S295" s="978" t="str">
        <f aca="false">IFERROR(VLOOKUP($O295,AA:AI,9,FALSE()),"")</f>
        <v/>
      </c>
      <c r="T295" s="978" t="str">
        <f aca="false">IFERROR(VLOOKUP($O295,AB:AJ,9,FALSE()),"")</f>
        <v/>
      </c>
      <c r="U295" s="978" t="str">
        <f aca="false">IFERROR(VLOOKUP($O295,AC:AK,9,FALSE()),"")</f>
        <v/>
      </c>
      <c r="V295" s="978" t="str">
        <f aca="false">IFERROR(VLOOKUP($O295,AD:AL,9,FALSE()),"")</f>
        <v/>
      </c>
      <c r="X295" s="1" t="str">
        <f aca="false">IF(AF295&lt;&gt;"",MAX(X$3:X294)+1,"")</f>
        <v/>
      </c>
      <c r="Y295" s="1" t="str">
        <f aca="false">IF(AG295&lt;&gt;"",MAX(Y$3:Y294)+1,"")</f>
        <v/>
      </c>
      <c r="Z295" s="1" t="str">
        <f aca="false">IF(AH295&lt;&gt;"",MAX(Z$3:Z294)+1,"")</f>
        <v/>
      </c>
      <c r="AA295" s="1" t="str">
        <f aca="false">IF(AI295&lt;&gt;"",MAX(AA$3:AA294)+1,"")</f>
        <v/>
      </c>
      <c r="AB295" s="1" t="str">
        <f aca="false">IF(AJ295&lt;&gt;"",MAX(AB$3:AB294)+1,"")</f>
        <v/>
      </c>
      <c r="AC295" s="1" t="str">
        <f aca="false">IF(AK295&lt;&gt;"",MAX(AC$3:AC294)+1,"")</f>
        <v/>
      </c>
      <c r="AD295" s="1" t="str">
        <f aca="false">IF(AL295&lt;&gt;"",MAX(AD$3:AD294)+1,"")</f>
        <v/>
      </c>
      <c r="AF295" s="1" t="str">
        <f aca="false">IF(B295="","",IF(COUNTIF(AF$3:$AI294,B295)=0,B295,""))</f>
        <v/>
      </c>
      <c r="AG295" s="1" t="str">
        <f aca="false">IF(C295&lt;&gt;"",IF(B295="","",IF($B295='Determinazione classe'!$D$57,IF(COUNTIF(AG$3:$AG294,$C295)=0,$C295,""),"")),"")</f>
        <v/>
      </c>
      <c r="AH295" s="1" t="str">
        <f aca="false">IF(D295&lt;&gt;"",IF(B295="","",IF(AND($B295='Determinazione classe'!$D$57,$C295='Determinazione classe'!$D$58),IF(COUNTIF(AH$3:AH294,$D295)=0,$D295,""),"")),"")</f>
        <v/>
      </c>
      <c r="AI295" s="1" t="str">
        <f aca="false">IF(E295&lt;&gt;"",IF(B295="","",IF(AND($B295='Determinazione classe'!$D$57,$C295='Determinazione classe'!$D$58,$D295='Determinazione classe'!$D$59),IF(COUNTIF(AI$3:AI294,$E295)=0,$E295,""),"")),"")</f>
        <v/>
      </c>
      <c r="AJ295" s="1" t="str">
        <f aca="false">IF(F295&lt;&gt;"",IF(B295="","",IF(AND($B295='Determinazione classe'!$D$57,$C295='Determinazione classe'!$D$58,$D295='Determinazione classe'!$D$59,$E295='Determinazione classe'!$D$60),IF(COUNTIF(AJ$3:AJ294,$F295)=0,$F295,""),"")),"")</f>
        <v/>
      </c>
      <c r="AK295" s="1" t="str">
        <f aca="false">IF(G295&lt;&gt;"",IF(B295="","",IF(AND($B295='Determinazione classe'!$D$57,$C295='Determinazione classe'!$D$58,$D295='Determinazione classe'!$D$59,$E295='Determinazione classe'!$D$60,$F295='Determinazione classe'!$D$61),IF(COUNTIF(AK$3:AK294,$G295)=0,$G295,""),"")),"")</f>
        <v/>
      </c>
      <c r="AL295" s="1" t="str">
        <f aca="false">IF(H295&lt;&gt;"",IF(B295="","",IF(AND($B295='Determinazione classe'!$D$57,$C295='Determinazione classe'!$D$58,$D295='Determinazione classe'!$D$59,$E295='Determinazione classe'!$D$60,$F295='Determinazione classe'!$D$61,$G295='Determinazione classe'!$D$62),IF(COUNTIF(AL$3:AL294,$H295)=0,$H295,""),"")),"")</f>
        <v/>
      </c>
      <c r="AR295" s="1" t="n">
        <f aca="false">+AR294+1</f>
        <v>293</v>
      </c>
      <c r="AS295" s="978" t="str">
        <f aca="false">IFERROR(VLOOKUP(AR295,BC:BK,9,FALSE()),"")</f>
        <v/>
      </c>
      <c r="AT295" s="978" t="str">
        <f aca="false">IFERROR(VLOOKUP($O295,BD:BL,9,FALSE()),"")</f>
        <v/>
      </c>
      <c r="AU295" s="978" t="str">
        <f aca="false">IFERROR(VLOOKUP($O295,BE:BM,9,FALSE()),"")</f>
        <v/>
      </c>
      <c r="AV295" s="978" t="str">
        <f aca="false">IFERROR(VLOOKUP($O295,BF:BN,9,FALSE()),"")</f>
        <v/>
      </c>
      <c r="AW295" s="978" t="str">
        <f aca="false">IFERROR(VLOOKUP($O295,BG:BO,9,FALSE()),"")</f>
        <v/>
      </c>
      <c r="AX295" s="978" t="str">
        <f aca="false">IFERROR(VLOOKUP($O295,BH:BP,9,FALSE()),"")</f>
        <v/>
      </c>
      <c r="AY295" s="978" t="str">
        <f aca="false">IFERROR(VLOOKUP($O295,BI:BQ,9,FALSE()),"")</f>
        <v/>
      </c>
      <c r="BC295" s="1" t="str">
        <f aca="false">IF(BK295&lt;&gt;"",MAX(BC$3:BC294)+1,"")</f>
        <v/>
      </c>
      <c r="BD295" s="1" t="str">
        <f aca="false">IF(BL295&lt;&gt;"",MAX(BD$3:BD294)+1,"")</f>
        <v/>
      </c>
      <c r="BE295" s="1" t="str">
        <f aca="false">IF(BM295&lt;&gt;"",MAX(BE$3:BE294)+1,"")</f>
        <v/>
      </c>
      <c r="BF295" s="1" t="str">
        <f aca="false">IF(BN295&lt;&gt;"",MAX(BF$3:BF294)+1,"")</f>
        <v/>
      </c>
      <c r="BG295" s="1" t="str">
        <f aca="false">IF(BO295&lt;&gt;"",MAX(BG$3:BG294)+1,"")</f>
        <v/>
      </c>
      <c r="BH295" s="1" t="str">
        <f aca="false">IF(BP295&lt;&gt;"",MAX(BH$3:BH294)+1,"")</f>
        <v/>
      </c>
      <c r="BI295" s="1" t="str">
        <f aca="false">IF(BQ295&lt;&gt;"",MAX(BI$3:BI294)+1,"")</f>
        <v/>
      </c>
      <c r="BK295" s="1" t="str">
        <f aca="false">IF(B295&lt;&gt;"",IF(COUNTIF(BK$3:BK294,B295)&gt;0,"",B295),"")</f>
        <v/>
      </c>
      <c r="BL295" s="1" t="str">
        <f aca="false">IF(C295&lt;&gt;"",IF(COUNTIF(BL$3:BL294,C295)&gt;0,"",C295),"")</f>
        <v/>
      </c>
      <c r="BM295" s="1" t="str">
        <f aca="false">IF(D295&lt;&gt;"",IF(COUNTIF(BM$3:BM294,D295)&gt;0,"",D295),"")</f>
        <v/>
      </c>
      <c r="BN295" s="1" t="str">
        <f aca="false">IF(E295&lt;&gt;"",IF(COUNTIF(BN$3:BN294,E295)&gt;0,"",E295),"")</f>
        <v/>
      </c>
      <c r="BO295" s="1" t="str">
        <f aca="false">IF(F295&lt;&gt;"",IF(COUNTIF(BO$3:BO294,F295)&gt;0,"",F295),"")</f>
        <v/>
      </c>
      <c r="BP295" s="1" t="str">
        <f aca="false">IF(G295&lt;&gt;"",IF(COUNTIF(BP$3:BP294,G295)&gt;0,"",G295),"")</f>
        <v/>
      </c>
      <c r="BQ295" s="1" t="str">
        <f aca="false">IF(H295&lt;&gt;"",IF(COUNTIF(BQ$3:BQ294,H295)&gt;0,"",H295),"")</f>
        <v/>
      </c>
    </row>
    <row r="296" customFormat="false" ht="12.75" hidden="false" customHeight="false" outlineLevel="0" collapsed="false">
      <c r="A296" s="1017" t="str">
        <f aca="false">CONCATENATE(B296,C296,D296,E296,F296,G296,H296)</f>
        <v/>
      </c>
      <c r="B296" s="1001"/>
      <c r="C296" s="1001"/>
      <c r="D296" s="1001"/>
      <c r="E296" s="1001"/>
      <c r="F296" s="1001"/>
      <c r="G296" s="1001"/>
      <c r="H296" s="1001"/>
      <c r="I296" s="1020"/>
      <c r="J296" s="1021"/>
      <c r="K296" s="1021"/>
      <c r="L296" s="1023"/>
      <c r="M296" s="1024"/>
      <c r="O296" s="1" t="n">
        <f aca="false">+O295+1</f>
        <v>294</v>
      </c>
      <c r="P296" s="978" t="str">
        <f aca="false">IFERROR(VLOOKUP(O295,X:AF,9,FALSE()),"")</f>
        <v/>
      </c>
      <c r="Q296" s="978" t="str">
        <f aca="false">IFERROR(VLOOKUP(O296,Y:AG,9,FALSE()),"")</f>
        <v/>
      </c>
      <c r="R296" s="978" t="str">
        <f aca="false">IFERROR(VLOOKUP(O296,Z:AH,9,FALSE()),"")</f>
        <v/>
      </c>
      <c r="S296" s="978" t="str">
        <f aca="false">IFERROR(VLOOKUP($O296,AA:AI,9,FALSE()),"")</f>
        <v/>
      </c>
      <c r="T296" s="978" t="str">
        <f aca="false">IFERROR(VLOOKUP($O296,AB:AJ,9,FALSE()),"")</f>
        <v/>
      </c>
      <c r="U296" s="978" t="str">
        <f aca="false">IFERROR(VLOOKUP($O296,AC:AK,9,FALSE()),"")</f>
        <v/>
      </c>
      <c r="V296" s="978" t="str">
        <f aca="false">IFERROR(VLOOKUP($O296,AD:AL,9,FALSE()),"")</f>
        <v/>
      </c>
      <c r="X296" s="1" t="str">
        <f aca="false">IF(AF296&lt;&gt;"",MAX(X$3:X295)+1,"")</f>
        <v/>
      </c>
      <c r="Y296" s="1" t="str">
        <f aca="false">IF(AG296&lt;&gt;"",MAX(Y$3:Y295)+1,"")</f>
        <v/>
      </c>
      <c r="Z296" s="1" t="str">
        <f aca="false">IF(AH296&lt;&gt;"",MAX(Z$3:Z295)+1,"")</f>
        <v/>
      </c>
      <c r="AA296" s="1" t="str">
        <f aca="false">IF(AI296&lt;&gt;"",MAX(AA$3:AA295)+1,"")</f>
        <v/>
      </c>
      <c r="AB296" s="1" t="str">
        <f aca="false">IF(AJ296&lt;&gt;"",MAX(AB$3:AB295)+1,"")</f>
        <v/>
      </c>
      <c r="AC296" s="1" t="str">
        <f aca="false">IF(AK296&lt;&gt;"",MAX(AC$3:AC295)+1,"")</f>
        <v/>
      </c>
      <c r="AD296" s="1" t="str">
        <f aca="false">IF(AL296&lt;&gt;"",MAX(AD$3:AD295)+1,"")</f>
        <v/>
      </c>
      <c r="AF296" s="1" t="str">
        <f aca="false">IF(B296="","",IF(COUNTIF(AF$3:$AI295,B296)=0,B296,""))</f>
        <v/>
      </c>
      <c r="AG296" s="1" t="str">
        <f aca="false">IF(C296&lt;&gt;"",IF(B296="","",IF($B296='Determinazione classe'!$D$57,IF(COUNTIF(AG$3:$AG295,$C296)=0,$C296,""),"")),"")</f>
        <v/>
      </c>
      <c r="AH296" s="1" t="str">
        <f aca="false">IF(D296&lt;&gt;"",IF(B296="","",IF(AND($B296='Determinazione classe'!$D$57,$C296='Determinazione classe'!$D$58),IF(COUNTIF(AH$3:AH295,$D296)=0,$D296,""),"")),"")</f>
        <v/>
      </c>
      <c r="AI296" s="1" t="str">
        <f aca="false">IF(E296&lt;&gt;"",IF(B296="","",IF(AND($B296='Determinazione classe'!$D$57,$C296='Determinazione classe'!$D$58,$D296='Determinazione classe'!$D$59),IF(COUNTIF(AI$3:AI295,$E296)=0,$E296,""),"")),"")</f>
        <v/>
      </c>
      <c r="AJ296" s="1" t="str">
        <f aca="false">IF(F296&lt;&gt;"",IF(B296="","",IF(AND($B296='Determinazione classe'!$D$57,$C296='Determinazione classe'!$D$58,$D296='Determinazione classe'!$D$59,$E296='Determinazione classe'!$D$60),IF(COUNTIF(AJ$3:AJ295,$F296)=0,$F296,""),"")),"")</f>
        <v/>
      </c>
      <c r="AK296" s="1" t="str">
        <f aca="false">IF(G296&lt;&gt;"",IF(B296="","",IF(AND($B296='Determinazione classe'!$D$57,$C296='Determinazione classe'!$D$58,$D296='Determinazione classe'!$D$59,$E296='Determinazione classe'!$D$60,$F296='Determinazione classe'!$D$61),IF(COUNTIF(AK$3:AK295,$G296)=0,$G296,""),"")),"")</f>
        <v/>
      </c>
      <c r="AL296" s="1" t="str">
        <f aca="false">IF(H296&lt;&gt;"",IF(B296="","",IF(AND($B296='Determinazione classe'!$D$57,$C296='Determinazione classe'!$D$58,$D296='Determinazione classe'!$D$59,$E296='Determinazione classe'!$D$60,$F296='Determinazione classe'!$D$61,$G296='Determinazione classe'!$D$62),IF(COUNTIF(AL$3:AL295,$H296)=0,$H296,""),"")),"")</f>
        <v/>
      </c>
      <c r="AR296" s="1" t="n">
        <f aca="false">+AR295+1</f>
        <v>294</v>
      </c>
      <c r="AS296" s="978" t="str">
        <f aca="false">IFERROR(VLOOKUP(AR296,BC:BK,9,FALSE()),"")</f>
        <v/>
      </c>
      <c r="AT296" s="978" t="str">
        <f aca="false">IFERROR(VLOOKUP($O296,BD:BL,9,FALSE()),"")</f>
        <v/>
      </c>
      <c r="AU296" s="978" t="str">
        <f aca="false">IFERROR(VLOOKUP($O296,BE:BM,9,FALSE()),"")</f>
        <v/>
      </c>
      <c r="AV296" s="978" t="str">
        <f aca="false">IFERROR(VLOOKUP($O296,BF:BN,9,FALSE()),"")</f>
        <v/>
      </c>
      <c r="AW296" s="978" t="str">
        <f aca="false">IFERROR(VLOOKUP($O296,BG:BO,9,FALSE()),"")</f>
        <v/>
      </c>
      <c r="AX296" s="978" t="str">
        <f aca="false">IFERROR(VLOOKUP($O296,BH:BP,9,FALSE()),"")</f>
        <v/>
      </c>
      <c r="AY296" s="978" t="str">
        <f aca="false">IFERROR(VLOOKUP($O296,BI:BQ,9,FALSE()),"")</f>
        <v/>
      </c>
      <c r="BC296" s="1" t="str">
        <f aca="false">IF(BK296&lt;&gt;"",MAX(BC$3:BC295)+1,"")</f>
        <v/>
      </c>
      <c r="BD296" s="1" t="str">
        <f aca="false">IF(BL296&lt;&gt;"",MAX(BD$3:BD295)+1,"")</f>
        <v/>
      </c>
      <c r="BE296" s="1" t="str">
        <f aca="false">IF(BM296&lt;&gt;"",MAX(BE$3:BE295)+1,"")</f>
        <v/>
      </c>
      <c r="BF296" s="1" t="str">
        <f aca="false">IF(BN296&lt;&gt;"",MAX(BF$3:BF295)+1,"")</f>
        <v/>
      </c>
      <c r="BG296" s="1" t="str">
        <f aca="false">IF(BO296&lt;&gt;"",MAX(BG$3:BG295)+1,"")</f>
        <v/>
      </c>
      <c r="BH296" s="1" t="str">
        <f aca="false">IF(BP296&lt;&gt;"",MAX(BH$3:BH295)+1,"")</f>
        <v/>
      </c>
      <c r="BI296" s="1" t="str">
        <f aca="false">IF(BQ296&lt;&gt;"",MAX(BI$3:BI295)+1,"")</f>
        <v/>
      </c>
      <c r="BK296" s="1" t="str">
        <f aca="false">IF(B296&lt;&gt;"",IF(COUNTIF(BK$3:BK295,B296)&gt;0,"",B296),"")</f>
        <v/>
      </c>
      <c r="BL296" s="1" t="str">
        <f aca="false">IF(C296&lt;&gt;"",IF(COUNTIF(BL$3:BL295,C296)&gt;0,"",C296),"")</f>
        <v/>
      </c>
      <c r="BM296" s="1" t="str">
        <f aca="false">IF(D296&lt;&gt;"",IF(COUNTIF(BM$3:BM295,D296)&gt;0,"",D296),"")</f>
        <v/>
      </c>
      <c r="BN296" s="1" t="str">
        <f aca="false">IF(E296&lt;&gt;"",IF(COUNTIF(BN$3:BN295,E296)&gt;0,"",E296),"")</f>
        <v/>
      </c>
      <c r="BO296" s="1" t="str">
        <f aca="false">IF(F296&lt;&gt;"",IF(COUNTIF(BO$3:BO295,F296)&gt;0,"",F296),"")</f>
        <v/>
      </c>
      <c r="BP296" s="1" t="str">
        <f aca="false">IF(G296&lt;&gt;"",IF(COUNTIF(BP$3:BP295,G296)&gt;0,"",G296),"")</f>
        <v/>
      </c>
      <c r="BQ296" s="1" t="str">
        <f aca="false">IF(H296&lt;&gt;"",IF(COUNTIF(BQ$3:BQ295,H296)&gt;0,"",H296),"")</f>
        <v/>
      </c>
    </row>
    <row r="297" customFormat="false" ht="12.75" hidden="false" customHeight="false" outlineLevel="0" collapsed="false">
      <c r="A297" s="1017" t="str">
        <f aca="false">CONCATENATE(B297,C297,D297,E297,F297,G297,H297)</f>
        <v/>
      </c>
      <c r="B297" s="1001"/>
      <c r="C297" s="1001"/>
      <c r="D297" s="1001"/>
      <c r="E297" s="1001"/>
      <c r="F297" s="1001"/>
      <c r="G297" s="1001"/>
      <c r="H297" s="1001"/>
      <c r="I297" s="1020"/>
      <c r="J297" s="1021"/>
      <c r="K297" s="1021"/>
      <c r="L297" s="1023"/>
      <c r="M297" s="1024"/>
      <c r="O297" s="1" t="n">
        <f aca="false">+O296+1</f>
        <v>295</v>
      </c>
      <c r="P297" s="978" t="str">
        <f aca="false">IFERROR(VLOOKUP(O296,X:AF,9,FALSE()),"")</f>
        <v/>
      </c>
      <c r="Q297" s="978" t="str">
        <f aca="false">IFERROR(VLOOKUP(O297,Y:AG,9,FALSE()),"")</f>
        <v/>
      </c>
      <c r="R297" s="978" t="str">
        <f aca="false">IFERROR(VLOOKUP(O297,Z:AH,9,FALSE()),"")</f>
        <v/>
      </c>
      <c r="S297" s="978" t="str">
        <f aca="false">IFERROR(VLOOKUP($O297,AA:AI,9,FALSE()),"")</f>
        <v/>
      </c>
      <c r="T297" s="978" t="str">
        <f aca="false">IFERROR(VLOOKUP($O297,AB:AJ,9,FALSE()),"")</f>
        <v/>
      </c>
      <c r="U297" s="978" t="str">
        <f aca="false">IFERROR(VLOOKUP($O297,AC:AK,9,FALSE()),"")</f>
        <v/>
      </c>
      <c r="V297" s="978" t="str">
        <f aca="false">IFERROR(VLOOKUP($O297,AD:AL,9,FALSE()),"")</f>
        <v/>
      </c>
      <c r="X297" s="1" t="str">
        <f aca="false">IF(AF297&lt;&gt;"",MAX(X$3:X296)+1,"")</f>
        <v/>
      </c>
      <c r="Y297" s="1" t="str">
        <f aca="false">IF(AG297&lt;&gt;"",MAX(Y$3:Y296)+1,"")</f>
        <v/>
      </c>
      <c r="Z297" s="1" t="str">
        <f aca="false">IF(AH297&lt;&gt;"",MAX(Z$3:Z296)+1,"")</f>
        <v/>
      </c>
      <c r="AA297" s="1" t="str">
        <f aca="false">IF(AI297&lt;&gt;"",MAX(AA$3:AA296)+1,"")</f>
        <v/>
      </c>
      <c r="AB297" s="1" t="str">
        <f aca="false">IF(AJ297&lt;&gt;"",MAX(AB$3:AB296)+1,"")</f>
        <v/>
      </c>
      <c r="AC297" s="1" t="str">
        <f aca="false">IF(AK297&lt;&gt;"",MAX(AC$3:AC296)+1,"")</f>
        <v/>
      </c>
      <c r="AD297" s="1" t="str">
        <f aca="false">IF(AL297&lt;&gt;"",MAX(AD$3:AD296)+1,"")</f>
        <v/>
      </c>
      <c r="AF297" s="1" t="str">
        <f aca="false">IF(B297="","",IF(COUNTIF(AF$3:$AI296,B297)=0,B297,""))</f>
        <v/>
      </c>
      <c r="AG297" s="1" t="str">
        <f aca="false">IF(C297&lt;&gt;"",IF(B297="","",IF($B297='Determinazione classe'!$D$57,IF(COUNTIF(AG$3:$AG296,$C297)=0,$C297,""),"")),"")</f>
        <v/>
      </c>
      <c r="AH297" s="1" t="str">
        <f aca="false">IF(D297&lt;&gt;"",IF(B297="","",IF(AND($B297='Determinazione classe'!$D$57,$C297='Determinazione classe'!$D$58),IF(COUNTIF(AH$3:AH296,$D297)=0,$D297,""),"")),"")</f>
        <v/>
      </c>
      <c r="AI297" s="1" t="str">
        <f aca="false">IF(E297&lt;&gt;"",IF(B297="","",IF(AND($B297='Determinazione classe'!$D$57,$C297='Determinazione classe'!$D$58,$D297='Determinazione classe'!$D$59),IF(COUNTIF(AI$3:AI296,$E297)=0,$E297,""),"")),"")</f>
        <v/>
      </c>
      <c r="AJ297" s="1" t="str">
        <f aca="false">IF(F297&lt;&gt;"",IF(B297="","",IF(AND($B297='Determinazione classe'!$D$57,$C297='Determinazione classe'!$D$58,$D297='Determinazione classe'!$D$59,$E297='Determinazione classe'!$D$60),IF(COUNTIF(AJ$3:AJ296,$F297)=0,$F297,""),"")),"")</f>
        <v/>
      </c>
      <c r="AK297" s="1" t="str">
        <f aca="false">IF(G297&lt;&gt;"",IF(B297="","",IF(AND($B297='Determinazione classe'!$D$57,$C297='Determinazione classe'!$D$58,$D297='Determinazione classe'!$D$59,$E297='Determinazione classe'!$D$60,$F297='Determinazione classe'!$D$61),IF(COUNTIF(AK$3:AK296,$G297)=0,$G297,""),"")),"")</f>
        <v/>
      </c>
      <c r="AL297" s="1" t="str">
        <f aca="false">IF(H297&lt;&gt;"",IF(B297="","",IF(AND($B297='Determinazione classe'!$D$57,$C297='Determinazione classe'!$D$58,$D297='Determinazione classe'!$D$59,$E297='Determinazione classe'!$D$60,$F297='Determinazione classe'!$D$61,$G297='Determinazione classe'!$D$62),IF(COUNTIF(AL$3:AL296,$H297)=0,$H297,""),"")),"")</f>
        <v/>
      </c>
      <c r="AR297" s="1" t="n">
        <f aca="false">+AR296+1</f>
        <v>295</v>
      </c>
      <c r="AS297" s="978" t="str">
        <f aca="false">IFERROR(VLOOKUP(AR297,BC:BK,9,FALSE()),"")</f>
        <v/>
      </c>
      <c r="AT297" s="978" t="str">
        <f aca="false">IFERROR(VLOOKUP($O297,BD:BL,9,FALSE()),"")</f>
        <v/>
      </c>
      <c r="AU297" s="978" t="str">
        <f aca="false">IFERROR(VLOOKUP($O297,BE:BM,9,FALSE()),"")</f>
        <v/>
      </c>
      <c r="AV297" s="978" t="str">
        <f aca="false">IFERROR(VLOOKUP($O297,BF:BN,9,FALSE()),"")</f>
        <v/>
      </c>
      <c r="AW297" s="978" t="str">
        <f aca="false">IFERROR(VLOOKUP($O297,BG:BO,9,FALSE()),"")</f>
        <v/>
      </c>
      <c r="AX297" s="978" t="str">
        <f aca="false">IFERROR(VLOOKUP($O297,BH:BP,9,FALSE()),"")</f>
        <v/>
      </c>
      <c r="AY297" s="978" t="str">
        <f aca="false">IFERROR(VLOOKUP($O297,BI:BQ,9,FALSE()),"")</f>
        <v/>
      </c>
      <c r="BC297" s="1" t="str">
        <f aca="false">IF(BK297&lt;&gt;"",MAX(BC$3:BC296)+1,"")</f>
        <v/>
      </c>
      <c r="BD297" s="1" t="str">
        <f aca="false">IF(BL297&lt;&gt;"",MAX(BD$3:BD296)+1,"")</f>
        <v/>
      </c>
      <c r="BE297" s="1" t="str">
        <f aca="false">IF(BM297&lt;&gt;"",MAX(BE$3:BE296)+1,"")</f>
        <v/>
      </c>
      <c r="BF297" s="1" t="str">
        <f aca="false">IF(BN297&lt;&gt;"",MAX(BF$3:BF296)+1,"")</f>
        <v/>
      </c>
      <c r="BG297" s="1" t="str">
        <f aca="false">IF(BO297&lt;&gt;"",MAX(BG$3:BG296)+1,"")</f>
        <v/>
      </c>
      <c r="BH297" s="1" t="str">
        <f aca="false">IF(BP297&lt;&gt;"",MAX(BH$3:BH296)+1,"")</f>
        <v/>
      </c>
      <c r="BI297" s="1" t="str">
        <f aca="false">IF(BQ297&lt;&gt;"",MAX(BI$3:BI296)+1,"")</f>
        <v/>
      </c>
      <c r="BK297" s="1" t="str">
        <f aca="false">IF(B297&lt;&gt;"",IF(COUNTIF(BK$3:BK296,B297)&gt;0,"",B297),"")</f>
        <v/>
      </c>
      <c r="BL297" s="1" t="str">
        <f aca="false">IF(C297&lt;&gt;"",IF(COUNTIF(BL$3:BL296,C297)&gt;0,"",C297),"")</f>
        <v/>
      </c>
      <c r="BM297" s="1" t="str">
        <f aca="false">IF(D297&lt;&gt;"",IF(COUNTIF(BM$3:BM296,D297)&gt;0,"",D297),"")</f>
        <v/>
      </c>
      <c r="BN297" s="1" t="str">
        <f aca="false">IF(E297&lt;&gt;"",IF(COUNTIF(BN$3:BN296,E297)&gt;0,"",E297),"")</f>
        <v/>
      </c>
      <c r="BO297" s="1" t="str">
        <f aca="false">IF(F297&lt;&gt;"",IF(COUNTIF(BO$3:BO296,F297)&gt;0,"",F297),"")</f>
        <v/>
      </c>
      <c r="BP297" s="1" t="str">
        <f aca="false">IF(G297&lt;&gt;"",IF(COUNTIF(BP$3:BP296,G297)&gt;0,"",G297),"")</f>
        <v/>
      </c>
      <c r="BQ297" s="1" t="str">
        <f aca="false">IF(H297&lt;&gt;"",IF(COUNTIF(BQ$3:BQ296,H297)&gt;0,"",H297),"")</f>
        <v/>
      </c>
    </row>
    <row r="298" customFormat="false" ht="12.75" hidden="false" customHeight="false" outlineLevel="0" collapsed="false">
      <c r="A298" s="1017" t="str">
        <f aca="false">CONCATENATE(B298,C298,D298,E298,F298,G298,H298)</f>
        <v/>
      </c>
      <c r="B298" s="1001"/>
      <c r="C298" s="1001"/>
      <c r="D298" s="1001"/>
      <c r="E298" s="1001"/>
      <c r="F298" s="1001"/>
      <c r="G298" s="1001"/>
      <c r="H298" s="1001"/>
      <c r="I298" s="1020"/>
      <c r="J298" s="1021"/>
      <c r="K298" s="1021"/>
      <c r="L298" s="1023"/>
      <c r="M298" s="1024"/>
      <c r="O298" s="1" t="n">
        <f aca="false">+O297+1</f>
        <v>296</v>
      </c>
      <c r="P298" s="978" t="str">
        <f aca="false">IFERROR(VLOOKUP(O297,X:AF,9,FALSE()),"")</f>
        <v/>
      </c>
      <c r="Q298" s="978" t="str">
        <f aca="false">IFERROR(VLOOKUP(O298,Y:AG,9,FALSE()),"")</f>
        <v/>
      </c>
      <c r="R298" s="978" t="str">
        <f aca="false">IFERROR(VLOOKUP(O298,Z:AH,9,FALSE()),"")</f>
        <v/>
      </c>
      <c r="S298" s="978" t="str">
        <f aca="false">IFERROR(VLOOKUP($O298,AA:AI,9,FALSE()),"")</f>
        <v/>
      </c>
      <c r="T298" s="978" t="str">
        <f aca="false">IFERROR(VLOOKUP($O298,AB:AJ,9,FALSE()),"")</f>
        <v/>
      </c>
      <c r="U298" s="978" t="str">
        <f aca="false">IFERROR(VLOOKUP($O298,AC:AK,9,FALSE()),"")</f>
        <v/>
      </c>
      <c r="V298" s="978" t="str">
        <f aca="false">IFERROR(VLOOKUP($O298,AD:AL,9,FALSE()),"")</f>
        <v/>
      </c>
      <c r="X298" s="1" t="str">
        <f aca="false">IF(AF298&lt;&gt;"",MAX(X$3:X297)+1,"")</f>
        <v/>
      </c>
      <c r="Y298" s="1" t="str">
        <f aca="false">IF(AG298&lt;&gt;"",MAX(Y$3:Y297)+1,"")</f>
        <v/>
      </c>
      <c r="Z298" s="1" t="str">
        <f aca="false">IF(AH298&lt;&gt;"",MAX(Z$3:Z297)+1,"")</f>
        <v/>
      </c>
      <c r="AA298" s="1" t="str">
        <f aca="false">IF(AI298&lt;&gt;"",MAX(AA$3:AA297)+1,"")</f>
        <v/>
      </c>
      <c r="AB298" s="1" t="str">
        <f aca="false">IF(AJ298&lt;&gt;"",MAX(AB$3:AB297)+1,"")</f>
        <v/>
      </c>
      <c r="AC298" s="1" t="str">
        <f aca="false">IF(AK298&lt;&gt;"",MAX(AC$3:AC297)+1,"")</f>
        <v/>
      </c>
      <c r="AD298" s="1" t="str">
        <f aca="false">IF(AL298&lt;&gt;"",MAX(AD$3:AD297)+1,"")</f>
        <v/>
      </c>
      <c r="AF298" s="1" t="str">
        <f aca="false">IF(B298="","",IF(COUNTIF(AF$3:$AI297,B298)=0,B298,""))</f>
        <v/>
      </c>
      <c r="AG298" s="1" t="str">
        <f aca="false">IF(C298&lt;&gt;"",IF(B298="","",IF($B298='Determinazione classe'!$D$57,IF(COUNTIF(AG$3:$AG297,$C298)=0,$C298,""),"")),"")</f>
        <v/>
      </c>
      <c r="AH298" s="1" t="str">
        <f aca="false">IF(D298&lt;&gt;"",IF(B298="","",IF(AND($B298='Determinazione classe'!$D$57,$C298='Determinazione classe'!$D$58),IF(COUNTIF(AH$3:AH297,$D298)=0,$D298,""),"")),"")</f>
        <v/>
      </c>
      <c r="AI298" s="1" t="str">
        <f aca="false">IF(E298&lt;&gt;"",IF(B298="","",IF(AND($B298='Determinazione classe'!$D$57,$C298='Determinazione classe'!$D$58,$D298='Determinazione classe'!$D$59),IF(COUNTIF(AI$3:AI297,$E298)=0,$E298,""),"")),"")</f>
        <v/>
      </c>
      <c r="AJ298" s="1" t="str">
        <f aca="false">IF(F298&lt;&gt;"",IF(B298="","",IF(AND($B298='Determinazione classe'!$D$57,$C298='Determinazione classe'!$D$58,$D298='Determinazione classe'!$D$59,$E298='Determinazione classe'!$D$60),IF(COUNTIF(AJ$3:AJ297,$F298)=0,$F298,""),"")),"")</f>
        <v/>
      </c>
      <c r="AK298" s="1" t="str">
        <f aca="false">IF(G298&lt;&gt;"",IF(B298="","",IF(AND($B298='Determinazione classe'!$D$57,$C298='Determinazione classe'!$D$58,$D298='Determinazione classe'!$D$59,$E298='Determinazione classe'!$D$60,$F298='Determinazione classe'!$D$61),IF(COUNTIF(AK$3:AK297,$G298)=0,$G298,""),"")),"")</f>
        <v/>
      </c>
      <c r="AL298" s="1" t="str">
        <f aca="false">IF(H298&lt;&gt;"",IF(B298="","",IF(AND($B298='Determinazione classe'!$D$57,$C298='Determinazione classe'!$D$58,$D298='Determinazione classe'!$D$59,$E298='Determinazione classe'!$D$60,$F298='Determinazione classe'!$D$61,$G298='Determinazione classe'!$D$62),IF(COUNTIF(AL$3:AL297,$H298)=0,$H298,""),"")),"")</f>
        <v/>
      </c>
      <c r="AR298" s="1" t="n">
        <f aca="false">+AR297+1</f>
        <v>296</v>
      </c>
      <c r="AS298" s="978" t="str">
        <f aca="false">IFERROR(VLOOKUP(AR298,BC:BK,9,FALSE()),"")</f>
        <v/>
      </c>
      <c r="AT298" s="978" t="str">
        <f aca="false">IFERROR(VLOOKUP($O298,BD:BL,9,FALSE()),"")</f>
        <v/>
      </c>
      <c r="AU298" s="978" t="str">
        <f aca="false">IFERROR(VLOOKUP($O298,BE:BM,9,FALSE()),"")</f>
        <v/>
      </c>
      <c r="AV298" s="978" t="str">
        <f aca="false">IFERROR(VLOOKUP($O298,BF:BN,9,FALSE()),"")</f>
        <v/>
      </c>
      <c r="AW298" s="978" t="str">
        <f aca="false">IFERROR(VLOOKUP($O298,BG:BO,9,FALSE()),"")</f>
        <v/>
      </c>
      <c r="AX298" s="978" t="str">
        <f aca="false">IFERROR(VLOOKUP($O298,BH:BP,9,FALSE()),"")</f>
        <v/>
      </c>
      <c r="AY298" s="978" t="str">
        <f aca="false">IFERROR(VLOOKUP($O298,BI:BQ,9,FALSE()),"")</f>
        <v/>
      </c>
      <c r="BC298" s="1" t="str">
        <f aca="false">IF(BK298&lt;&gt;"",MAX(BC$3:BC297)+1,"")</f>
        <v/>
      </c>
      <c r="BD298" s="1" t="str">
        <f aca="false">IF(BL298&lt;&gt;"",MAX(BD$3:BD297)+1,"")</f>
        <v/>
      </c>
      <c r="BE298" s="1" t="str">
        <f aca="false">IF(BM298&lt;&gt;"",MAX(BE$3:BE297)+1,"")</f>
        <v/>
      </c>
      <c r="BF298" s="1" t="str">
        <f aca="false">IF(BN298&lt;&gt;"",MAX(BF$3:BF297)+1,"")</f>
        <v/>
      </c>
      <c r="BG298" s="1" t="str">
        <f aca="false">IF(BO298&lt;&gt;"",MAX(BG$3:BG297)+1,"")</f>
        <v/>
      </c>
      <c r="BH298" s="1" t="str">
        <f aca="false">IF(BP298&lt;&gt;"",MAX(BH$3:BH297)+1,"")</f>
        <v/>
      </c>
      <c r="BI298" s="1" t="str">
        <f aca="false">IF(BQ298&lt;&gt;"",MAX(BI$3:BI297)+1,"")</f>
        <v/>
      </c>
      <c r="BK298" s="1" t="str">
        <f aca="false">IF(B298&lt;&gt;"",IF(COUNTIF(BK$3:BK297,B298)&gt;0,"",B298),"")</f>
        <v/>
      </c>
      <c r="BL298" s="1" t="str">
        <f aca="false">IF(C298&lt;&gt;"",IF(COUNTIF(BL$3:BL297,C298)&gt;0,"",C298),"")</f>
        <v/>
      </c>
      <c r="BM298" s="1" t="str">
        <f aca="false">IF(D298&lt;&gt;"",IF(COUNTIF(BM$3:BM297,D298)&gt;0,"",D298),"")</f>
        <v/>
      </c>
      <c r="BN298" s="1" t="str">
        <f aca="false">IF(E298&lt;&gt;"",IF(COUNTIF(BN$3:BN297,E298)&gt;0,"",E298),"")</f>
        <v/>
      </c>
      <c r="BO298" s="1" t="str">
        <f aca="false">IF(F298&lt;&gt;"",IF(COUNTIF(BO$3:BO297,F298)&gt;0,"",F298),"")</f>
        <v/>
      </c>
      <c r="BP298" s="1" t="str">
        <f aca="false">IF(G298&lt;&gt;"",IF(COUNTIF(BP$3:BP297,G298)&gt;0,"",G298),"")</f>
        <v/>
      </c>
      <c r="BQ298" s="1" t="str">
        <f aca="false">IF(H298&lt;&gt;"",IF(COUNTIF(BQ$3:BQ297,H298)&gt;0,"",H298),"")</f>
        <v/>
      </c>
    </row>
    <row r="299" customFormat="false" ht="12.75" hidden="false" customHeight="false" outlineLevel="0" collapsed="false">
      <c r="A299" s="1017" t="str">
        <f aca="false">CONCATENATE(B299,C299,D299,E299,F299,G299,H299)</f>
        <v/>
      </c>
      <c r="B299" s="1001"/>
      <c r="C299" s="1001"/>
      <c r="D299" s="1001"/>
      <c r="E299" s="1001"/>
      <c r="F299" s="1001"/>
      <c r="G299" s="1001"/>
      <c r="H299" s="1001"/>
      <c r="I299" s="1020"/>
      <c r="J299" s="1021"/>
      <c r="K299" s="1021"/>
      <c r="L299" s="1023"/>
      <c r="M299" s="1024"/>
      <c r="O299" s="1" t="n">
        <f aca="false">+O298+1</f>
        <v>297</v>
      </c>
      <c r="P299" s="978" t="str">
        <f aca="false">IFERROR(VLOOKUP(O298,X:AF,9,FALSE()),"")</f>
        <v/>
      </c>
      <c r="Q299" s="978" t="str">
        <f aca="false">IFERROR(VLOOKUP(O299,Y:AG,9,FALSE()),"")</f>
        <v/>
      </c>
      <c r="R299" s="978" t="str">
        <f aca="false">IFERROR(VLOOKUP(O299,Z:AH,9,FALSE()),"")</f>
        <v/>
      </c>
      <c r="S299" s="978" t="str">
        <f aca="false">IFERROR(VLOOKUP($O299,AA:AI,9,FALSE()),"")</f>
        <v/>
      </c>
      <c r="T299" s="978" t="str">
        <f aca="false">IFERROR(VLOOKUP($O299,AB:AJ,9,FALSE()),"")</f>
        <v/>
      </c>
      <c r="U299" s="978" t="str">
        <f aca="false">IFERROR(VLOOKUP($O299,AC:AK,9,FALSE()),"")</f>
        <v/>
      </c>
      <c r="V299" s="978" t="str">
        <f aca="false">IFERROR(VLOOKUP($O299,AD:AL,9,FALSE()),"")</f>
        <v/>
      </c>
      <c r="X299" s="1" t="str">
        <f aca="false">IF(AF299&lt;&gt;"",MAX(X$3:X298)+1,"")</f>
        <v/>
      </c>
      <c r="Y299" s="1" t="str">
        <f aca="false">IF(AG299&lt;&gt;"",MAX(Y$3:Y298)+1,"")</f>
        <v/>
      </c>
      <c r="Z299" s="1" t="str">
        <f aca="false">IF(AH299&lt;&gt;"",MAX(Z$3:Z298)+1,"")</f>
        <v/>
      </c>
      <c r="AA299" s="1" t="str">
        <f aca="false">IF(AI299&lt;&gt;"",MAX(AA$3:AA298)+1,"")</f>
        <v/>
      </c>
      <c r="AB299" s="1" t="str">
        <f aca="false">IF(AJ299&lt;&gt;"",MAX(AB$3:AB298)+1,"")</f>
        <v/>
      </c>
      <c r="AC299" s="1" t="str">
        <f aca="false">IF(AK299&lt;&gt;"",MAX(AC$3:AC298)+1,"")</f>
        <v/>
      </c>
      <c r="AD299" s="1" t="str">
        <f aca="false">IF(AL299&lt;&gt;"",MAX(AD$3:AD298)+1,"")</f>
        <v/>
      </c>
      <c r="AF299" s="1" t="str">
        <f aca="false">IF(B299="","",IF(COUNTIF(AF$3:$AI298,B299)=0,B299,""))</f>
        <v/>
      </c>
      <c r="AG299" s="1" t="str">
        <f aca="false">IF(C299&lt;&gt;"",IF(B299="","",IF($B299='Determinazione classe'!$D$57,IF(COUNTIF(AG$3:$AG298,$C299)=0,$C299,""),"")),"")</f>
        <v/>
      </c>
      <c r="AH299" s="1" t="str">
        <f aca="false">IF(D299&lt;&gt;"",IF(B299="","",IF(AND($B299='Determinazione classe'!$D$57,$C299='Determinazione classe'!$D$58),IF(COUNTIF(AH$3:AH298,$D299)=0,$D299,""),"")),"")</f>
        <v/>
      </c>
      <c r="AI299" s="1" t="str">
        <f aca="false">IF(E299&lt;&gt;"",IF(B299="","",IF(AND($B299='Determinazione classe'!$D$57,$C299='Determinazione classe'!$D$58,$D299='Determinazione classe'!$D$59),IF(COUNTIF(AI$3:AI298,$E299)=0,$E299,""),"")),"")</f>
        <v/>
      </c>
      <c r="AJ299" s="1" t="str">
        <f aca="false">IF(F299&lt;&gt;"",IF(B299="","",IF(AND($B299='Determinazione classe'!$D$57,$C299='Determinazione classe'!$D$58,$D299='Determinazione classe'!$D$59,$E299='Determinazione classe'!$D$60),IF(COUNTIF(AJ$3:AJ298,$F299)=0,$F299,""),"")),"")</f>
        <v/>
      </c>
      <c r="AK299" s="1" t="str">
        <f aca="false">IF(G299&lt;&gt;"",IF(B299="","",IF(AND($B299='Determinazione classe'!$D$57,$C299='Determinazione classe'!$D$58,$D299='Determinazione classe'!$D$59,$E299='Determinazione classe'!$D$60,$F299='Determinazione classe'!$D$61),IF(COUNTIF(AK$3:AK298,$G299)=0,$G299,""),"")),"")</f>
        <v/>
      </c>
      <c r="AL299" s="1" t="str">
        <f aca="false">IF(H299&lt;&gt;"",IF(B299="","",IF(AND($B299='Determinazione classe'!$D$57,$C299='Determinazione classe'!$D$58,$D299='Determinazione classe'!$D$59,$E299='Determinazione classe'!$D$60,$F299='Determinazione classe'!$D$61,$G299='Determinazione classe'!$D$62),IF(COUNTIF(AL$3:AL298,$H299)=0,$H299,""),"")),"")</f>
        <v/>
      </c>
      <c r="AR299" s="1" t="n">
        <f aca="false">+AR298+1</f>
        <v>297</v>
      </c>
      <c r="AS299" s="978" t="str">
        <f aca="false">IFERROR(VLOOKUP(AR299,BC:BK,9,FALSE()),"")</f>
        <v/>
      </c>
      <c r="AT299" s="978" t="str">
        <f aca="false">IFERROR(VLOOKUP($O299,BD:BL,9,FALSE()),"")</f>
        <v/>
      </c>
      <c r="AU299" s="978" t="str">
        <f aca="false">IFERROR(VLOOKUP($O299,BE:BM,9,FALSE()),"")</f>
        <v/>
      </c>
      <c r="AV299" s="978" t="str">
        <f aca="false">IFERROR(VLOOKUP($O299,BF:BN,9,FALSE()),"")</f>
        <v/>
      </c>
      <c r="AW299" s="978" t="str">
        <f aca="false">IFERROR(VLOOKUP($O299,BG:BO,9,FALSE()),"")</f>
        <v/>
      </c>
      <c r="AX299" s="978" t="str">
        <f aca="false">IFERROR(VLOOKUP($O299,BH:BP,9,FALSE()),"")</f>
        <v/>
      </c>
      <c r="AY299" s="978" t="str">
        <f aca="false">IFERROR(VLOOKUP($O299,BI:BQ,9,FALSE()),"")</f>
        <v/>
      </c>
      <c r="BC299" s="1" t="str">
        <f aca="false">IF(BK299&lt;&gt;"",MAX(BC$3:BC298)+1,"")</f>
        <v/>
      </c>
      <c r="BD299" s="1" t="str">
        <f aca="false">IF(BL299&lt;&gt;"",MAX(BD$3:BD298)+1,"")</f>
        <v/>
      </c>
      <c r="BE299" s="1" t="str">
        <f aca="false">IF(BM299&lt;&gt;"",MAX(BE$3:BE298)+1,"")</f>
        <v/>
      </c>
      <c r="BF299" s="1" t="str">
        <f aca="false">IF(BN299&lt;&gt;"",MAX(BF$3:BF298)+1,"")</f>
        <v/>
      </c>
      <c r="BG299" s="1" t="str">
        <f aca="false">IF(BO299&lt;&gt;"",MAX(BG$3:BG298)+1,"")</f>
        <v/>
      </c>
      <c r="BH299" s="1" t="str">
        <f aca="false">IF(BP299&lt;&gt;"",MAX(BH$3:BH298)+1,"")</f>
        <v/>
      </c>
      <c r="BI299" s="1" t="str">
        <f aca="false">IF(BQ299&lt;&gt;"",MAX(BI$3:BI298)+1,"")</f>
        <v/>
      </c>
      <c r="BK299" s="1" t="str">
        <f aca="false">IF(B299&lt;&gt;"",IF(COUNTIF(BK$3:BK298,B299)&gt;0,"",B299),"")</f>
        <v/>
      </c>
      <c r="BL299" s="1" t="str">
        <f aca="false">IF(C299&lt;&gt;"",IF(COUNTIF(BL$3:BL298,C299)&gt;0,"",C299),"")</f>
        <v/>
      </c>
      <c r="BM299" s="1" t="str">
        <f aca="false">IF(D299&lt;&gt;"",IF(COUNTIF(BM$3:BM298,D299)&gt;0,"",D299),"")</f>
        <v/>
      </c>
      <c r="BN299" s="1" t="str">
        <f aca="false">IF(E299&lt;&gt;"",IF(COUNTIF(BN$3:BN298,E299)&gt;0,"",E299),"")</f>
        <v/>
      </c>
      <c r="BO299" s="1" t="str">
        <f aca="false">IF(F299&lt;&gt;"",IF(COUNTIF(BO$3:BO298,F299)&gt;0,"",F299),"")</f>
        <v/>
      </c>
      <c r="BP299" s="1" t="str">
        <f aca="false">IF(G299&lt;&gt;"",IF(COUNTIF(BP$3:BP298,G299)&gt;0,"",G299),"")</f>
        <v/>
      </c>
      <c r="BQ299" s="1" t="str">
        <f aca="false">IF(H299&lt;&gt;"",IF(COUNTIF(BQ$3:BQ298,H299)&gt;0,"",H299),"")</f>
        <v/>
      </c>
    </row>
    <row r="300" customFormat="false" ht="12.75" hidden="false" customHeight="false" outlineLevel="0" collapsed="false">
      <c r="A300" s="1017" t="str">
        <f aca="false">CONCATENATE(B300,C300,D300,E300,F300,G300,H300)</f>
        <v/>
      </c>
      <c r="B300" s="1001"/>
      <c r="C300" s="1001"/>
      <c r="D300" s="1001"/>
      <c r="E300" s="1001"/>
      <c r="F300" s="1001"/>
      <c r="G300" s="1001"/>
      <c r="H300" s="1001"/>
      <c r="I300" s="1020"/>
      <c r="J300" s="1021"/>
      <c r="K300" s="1021"/>
      <c r="L300" s="1023"/>
      <c r="M300" s="1024"/>
      <c r="O300" s="1" t="n">
        <f aca="false">+O299+1</f>
        <v>298</v>
      </c>
      <c r="P300" s="978" t="str">
        <f aca="false">IFERROR(VLOOKUP(O299,X:AF,9,FALSE()),"")</f>
        <v/>
      </c>
      <c r="Q300" s="978" t="str">
        <f aca="false">IFERROR(VLOOKUP(O300,Y:AG,9,FALSE()),"")</f>
        <v/>
      </c>
      <c r="R300" s="978" t="str">
        <f aca="false">IFERROR(VLOOKUP(O300,Z:AH,9,FALSE()),"")</f>
        <v/>
      </c>
      <c r="S300" s="978" t="str">
        <f aca="false">IFERROR(VLOOKUP($O300,AA:AI,9,FALSE()),"")</f>
        <v/>
      </c>
      <c r="T300" s="978" t="str">
        <f aca="false">IFERROR(VLOOKUP($O300,AB:AJ,9,FALSE()),"")</f>
        <v/>
      </c>
      <c r="U300" s="978" t="str">
        <f aca="false">IFERROR(VLOOKUP($O300,AC:AK,9,FALSE()),"")</f>
        <v/>
      </c>
      <c r="V300" s="978" t="str">
        <f aca="false">IFERROR(VLOOKUP($O300,AD:AL,9,FALSE()),"")</f>
        <v/>
      </c>
      <c r="X300" s="1" t="str">
        <f aca="false">IF(AF300&lt;&gt;"",MAX(X$3:X299)+1,"")</f>
        <v/>
      </c>
      <c r="Y300" s="1" t="str">
        <f aca="false">IF(AG300&lt;&gt;"",MAX(Y$3:Y299)+1,"")</f>
        <v/>
      </c>
      <c r="Z300" s="1" t="str">
        <f aca="false">IF(AH300&lt;&gt;"",MAX(Z$3:Z299)+1,"")</f>
        <v/>
      </c>
      <c r="AA300" s="1" t="str">
        <f aca="false">IF(AI300&lt;&gt;"",MAX(AA$3:AA299)+1,"")</f>
        <v/>
      </c>
      <c r="AB300" s="1" t="str">
        <f aca="false">IF(AJ300&lt;&gt;"",MAX(AB$3:AB299)+1,"")</f>
        <v/>
      </c>
      <c r="AC300" s="1" t="str">
        <f aca="false">IF(AK300&lt;&gt;"",MAX(AC$3:AC299)+1,"")</f>
        <v/>
      </c>
      <c r="AD300" s="1" t="str">
        <f aca="false">IF(AL300&lt;&gt;"",MAX(AD$3:AD299)+1,"")</f>
        <v/>
      </c>
      <c r="AF300" s="1" t="str">
        <f aca="false">IF(B300="","",IF(COUNTIF(AF$3:$AI299,B300)=0,B300,""))</f>
        <v/>
      </c>
      <c r="AG300" s="1" t="str">
        <f aca="false">IF(C300&lt;&gt;"",IF(B300="","",IF($B300='Determinazione classe'!$D$57,IF(COUNTIF(AG$3:$AG299,$C300)=0,$C300,""),"")),"")</f>
        <v/>
      </c>
      <c r="AH300" s="1" t="str">
        <f aca="false">IF(D300&lt;&gt;"",IF(B300="","",IF(AND($B300='Determinazione classe'!$D$57,$C300='Determinazione classe'!$D$58),IF(COUNTIF(AH$3:AH299,$D300)=0,$D300,""),"")),"")</f>
        <v/>
      </c>
      <c r="AI300" s="1" t="str">
        <f aca="false">IF(E300&lt;&gt;"",IF(B300="","",IF(AND($B300='Determinazione classe'!$D$57,$C300='Determinazione classe'!$D$58,$D300='Determinazione classe'!$D$59),IF(COUNTIF(AI$3:AI299,$E300)=0,$E300,""),"")),"")</f>
        <v/>
      </c>
      <c r="AJ300" s="1" t="str">
        <f aca="false">IF(F300&lt;&gt;"",IF(B300="","",IF(AND($B300='Determinazione classe'!$D$57,$C300='Determinazione classe'!$D$58,$D300='Determinazione classe'!$D$59,$E300='Determinazione classe'!$D$60),IF(COUNTIF(AJ$3:AJ299,$F300)=0,$F300,""),"")),"")</f>
        <v/>
      </c>
      <c r="AK300" s="1" t="str">
        <f aca="false">IF(G300&lt;&gt;"",IF(B300="","",IF(AND($B300='Determinazione classe'!$D$57,$C300='Determinazione classe'!$D$58,$D300='Determinazione classe'!$D$59,$E300='Determinazione classe'!$D$60,$F300='Determinazione classe'!$D$61),IF(COUNTIF(AK$3:AK299,$G300)=0,$G300,""),"")),"")</f>
        <v/>
      </c>
      <c r="AL300" s="1" t="str">
        <f aca="false">IF(H300&lt;&gt;"",IF(B300="","",IF(AND($B300='Determinazione classe'!$D$57,$C300='Determinazione classe'!$D$58,$D300='Determinazione classe'!$D$59,$E300='Determinazione classe'!$D$60,$F300='Determinazione classe'!$D$61,$G300='Determinazione classe'!$D$62),IF(COUNTIF(AL$3:AL299,$H300)=0,$H300,""),"")),"")</f>
        <v/>
      </c>
      <c r="AR300" s="1" t="n">
        <f aca="false">+AR299+1</f>
        <v>298</v>
      </c>
      <c r="AS300" s="978" t="str">
        <f aca="false">IFERROR(VLOOKUP(AR300,BC:BK,9,FALSE()),"")</f>
        <v/>
      </c>
      <c r="AT300" s="978" t="str">
        <f aca="false">IFERROR(VLOOKUP($O300,BD:BL,9,FALSE()),"")</f>
        <v/>
      </c>
      <c r="AU300" s="978" t="str">
        <f aca="false">IFERROR(VLOOKUP($O300,BE:BM,9,FALSE()),"")</f>
        <v/>
      </c>
      <c r="AV300" s="978" t="str">
        <f aca="false">IFERROR(VLOOKUP($O300,BF:BN,9,FALSE()),"")</f>
        <v/>
      </c>
      <c r="AW300" s="978" t="str">
        <f aca="false">IFERROR(VLOOKUP($O300,BG:BO,9,FALSE()),"")</f>
        <v/>
      </c>
      <c r="AX300" s="978" t="str">
        <f aca="false">IFERROR(VLOOKUP($O300,BH:BP,9,FALSE()),"")</f>
        <v/>
      </c>
      <c r="AY300" s="978" t="str">
        <f aca="false">IFERROR(VLOOKUP($O300,BI:BQ,9,FALSE()),"")</f>
        <v/>
      </c>
      <c r="BC300" s="1" t="str">
        <f aca="false">IF(BK300&lt;&gt;"",MAX(BC$3:BC299)+1,"")</f>
        <v/>
      </c>
      <c r="BD300" s="1" t="str">
        <f aca="false">IF(BL300&lt;&gt;"",MAX(BD$3:BD299)+1,"")</f>
        <v/>
      </c>
      <c r="BE300" s="1" t="str">
        <f aca="false">IF(BM300&lt;&gt;"",MAX(BE$3:BE299)+1,"")</f>
        <v/>
      </c>
      <c r="BF300" s="1" t="str">
        <f aca="false">IF(BN300&lt;&gt;"",MAX(BF$3:BF299)+1,"")</f>
        <v/>
      </c>
      <c r="BG300" s="1" t="str">
        <f aca="false">IF(BO300&lt;&gt;"",MAX(BG$3:BG299)+1,"")</f>
        <v/>
      </c>
      <c r="BH300" s="1" t="str">
        <f aca="false">IF(BP300&lt;&gt;"",MAX(BH$3:BH299)+1,"")</f>
        <v/>
      </c>
      <c r="BI300" s="1" t="str">
        <f aca="false">IF(BQ300&lt;&gt;"",MAX(BI$3:BI299)+1,"")</f>
        <v/>
      </c>
      <c r="BK300" s="1" t="str">
        <f aca="false">IF(B300&lt;&gt;"",IF(COUNTIF(BK$3:BK299,B300)&gt;0,"",B300),"")</f>
        <v/>
      </c>
      <c r="BL300" s="1" t="str">
        <f aca="false">IF(C300&lt;&gt;"",IF(COUNTIF(BL$3:BL299,C300)&gt;0,"",C300),"")</f>
        <v/>
      </c>
      <c r="BM300" s="1" t="str">
        <f aca="false">IF(D300&lt;&gt;"",IF(COUNTIF(BM$3:BM299,D300)&gt;0,"",D300),"")</f>
        <v/>
      </c>
      <c r="BN300" s="1" t="str">
        <f aca="false">IF(E300&lt;&gt;"",IF(COUNTIF(BN$3:BN299,E300)&gt;0,"",E300),"")</f>
        <v/>
      </c>
      <c r="BO300" s="1" t="str">
        <f aca="false">IF(F300&lt;&gt;"",IF(COUNTIF(BO$3:BO299,F300)&gt;0,"",F300),"")</f>
        <v/>
      </c>
      <c r="BP300" s="1" t="str">
        <f aca="false">IF(G300&lt;&gt;"",IF(COUNTIF(BP$3:BP299,G300)&gt;0,"",G300),"")</f>
        <v/>
      </c>
      <c r="BQ300" s="1" t="str">
        <f aca="false">IF(H300&lt;&gt;"",IF(COUNTIF(BQ$3:BQ299,H300)&gt;0,"",H300),"")</f>
        <v/>
      </c>
    </row>
    <row r="301" customFormat="false" ht="12.75" hidden="false" customHeight="false" outlineLevel="0" collapsed="false">
      <c r="A301" s="1017" t="str">
        <f aca="false">CONCATENATE(B301,C301,D301,E301,F301,G301,H301)</f>
        <v/>
      </c>
      <c r="B301" s="1001"/>
      <c r="C301" s="1001"/>
      <c r="D301" s="1001"/>
      <c r="E301" s="1001"/>
      <c r="F301" s="1001"/>
      <c r="G301" s="1001"/>
      <c r="H301" s="1001"/>
      <c r="I301" s="1020"/>
      <c r="J301" s="1021"/>
      <c r="K301" s="1021"/>
      <c r="L301" s="1023"/>
      <c r="M301" s="1024"/>
      <c r="O301" s="1" t="n">
        <f aca="false">+O300+1</f>
        <v>299</v>
      </c>
      <c r="P301" s="978" t="str">
        <f aca="false">IFERROR(VLOOKUP(O300,X:AF,9,FALSE()),"")</f>
        <v/>
      </c>
      <c r="Q301" s="978" t="str">
        <f aca="false">IFERROR(VLOOKUP(O301,Y:AG,9,FALSE()),"")</f>
        <v/>
      </c>
      <c r="R301" s="978" t="str">
        <f aca="false">IFERROR(VLOOKUP(O301,Z:AH,9,FALSE()),"")</f>
        <v/>
      </c>
      <c r="S301" s="978" t="str">
        <f aca="false">IFERROR(VLOOKUP($O301,AA:AI,9,FALSE()),"")</f>
        <v/>
      </c>
      <c r="T301" s="978" t="str">
        <f aca="false">IFERROR(VLOOKUP($O301,AB:AJ,9,FALSE()),"")</f>
        <v/>
      </c>
      <c r="U301" s="978" t="str">
        <f aca="false">IFERROR(VLOOKUP($O301,AC:AK,9,FALSE()),"")</f>
        <v/>
      </c>
      <c r="V301" s="978" t="str">
        <f aca="false">IFERROR(VLOOKUP($O301,AD:AL,9,FALSE()),"")</f>
        <v/>
      </c>
      <c r="X301" s="1" t="str">
        <f aca="false">IF(AF301&lt;&gt;"",MAX(X$3:X300)+1,"")</f>
        <v/>
      </c>
      <c r="Y301" s="1" t="str">
        <f aca="false">IF(AG301&lt;&gt;"",MAX(Y$3:Y300)+1,"")</f>
        <v/>
      </c>
      <c r="Z301" s="1" t="str">
        <f aca="false">IF(AH301&lt;&gt;"",MAX(Z$3:Z300)+1,"")</f>
        <v/>
      </c>
      <c r="AA301" s="1" t="str">
        <f aca="false">IF(AI301&lt;&gt;"",MAX(AA$3:AA300)+1,"")</f>
        <v/>
      </c>
      <c r="AB301" s="1" t="str">
        <f aca="false">IF(AJ301&lt;&gt;"",MAX(AB$3:AB300)+1,"")</f>
        <v/>
      </c>
      <c r="AC301" s="1" t="str">
        <f aca="false">IF(AK301&lt;&gt;"",MAX(AC$3:AC300)+1,"")</f>
        <v/>
      </c>
      <c r="AD301" s="1" t="str">
        <f aca="false">IF(AL301&lt;&gt;"",MAX(AD$3:AD300)+1,"")</f>
        <v/>
      </c>
      <c r="AF301" s="1" t="str">
        <f aca="false">IF(B301="","",IF(COUNTIF(AF$3:$AI300,B301)=0,B301,""))</f>
        <v/>
      </c>
      <c r="AG301" s="1" t="str">
        <f aca="false">IF(C301&lt;&gt;"",IF(B301="","",IF($B301='Determinazione classe'!$D$57,IF(COUNTIF(AG$3:$AG300,$C301)=0,$C301,""),"")),"")</f>
        <v/>
      </c>
      <c r="AH301" s="1" t="str">
        <f aca="false">IF(D301&lt;&gt;"",IF(B301="","",IF(AND($B301='Determinazione classe'!$D$57,$C301='Determinazione classe'!$D$58),IF(COUNTIF(AH$3:AH300,$D301)=0,$D301,""),"")),"")</f>
        <v/>
      </c>
      <c r="AI301" s="1" t="str">
        <f aca="false">IF(E301&lt;&gt;"",IF(B301="","",IF(AND($B301='Determinazione classe'!$D$57,$C301='Determinazione classe'!$D$58,$D301='Determinazione classe'!$D$59),IF(COUNTIF(AI$3:AI300,$E301)=0,$E301,""),"")),"")</f>
        <v/>
      </c>
      <c r="AJ301" s="1" t="str">
        <f aca="false">IF(F301&lt;&gt;"",IF(B301="","",IF(AND($B301='Determinazione classe'!$D$57,$C301='Determinazione classe'!$D$58,$D301='Determinazione classe'!$D$59,$E301='Determinazione classe'!$D$60),IF(COUNTIF(AJ$3:AJ300,$F301)=0,$F301,""),"")),"")</f>
        <v/>
      </c>
      <c r="AK301" s="1" t="str">
        <f aca="false">IF(G301&lt;&gt;"",IF(B301="","",IF(AND($B301='Determinazione classe'!$D$57,$C301='Determinazione classe'!$D$58,$D301='Determinazione classe'!$D$59,$E301='Determinazione classe'!$D$60,$F301='Determinazione classe'!$D$61),IF(COUNTIF(AK$3:AK300,$G301)=0,$G301,""),"")),"")</f>
        <v/>
      </c>
      <c r="AL301" s="1" t="str">
        <f aca="false">IF(H301&lt;&gt;"",IF(B301="","",IF(AND($B301='Determinazione classe'!$D$57,$C301='Determinazione classe'!$D$58,$D301='Determinazione classe'!$D$59,$E301='Determinazione classe'!$D$60,$F301='Determinazione classe'!$D$61,$G301='Determinazione classe'!$D$62),IF(COUNTIF(AL$3:AL300,$H301)=0,$H301,""),"")),"")</f>
        <v/>
      </c>
      <c r="AR301" s="1" t="n">
        <f aca="false">+AR300+1</f>
        <v>299</v>
      </c>
      <c r="AS301" s="978" t="str">
        <f aca="false">IFERROR(VLOOKUP(AR301,BC:BK,9,FALSE()),"")</f>
        <v/>
      </c>
      <c r="AT301" s="978" t="str">
        <f aca="false">IFERROR(VLOOKUP($O301,BD:BL,9,FALSE()),"")</f>
        <v/>
      </c>
      <c r="AU301" s="978" t="str">
        <f aca="false">IFERROR(VLOOKUP($O301,BE:BM,9,FALSE()),"")</f>
        <v/>
      </c>
      <c r="AV301" s="978" t="str">
        <f aca="false">IFERROR(VLOOKUP($O301,BF:BN,9,FALSE()),"")</f>
        <v/>
      </c>
      <c r="AW301" s="978" t="str">
        <f aca="false">IFERROR(VLOOKUP($O301,BG:BO,9,FALSE()),"")</f>
        <v/>
      </c>
      <c r="AX301" s="978" t="str">
        <f aca="false">IFERROR(VLOOKUP($O301,BH:BP,9,FALSE()),"")</f>
        <v/>
      </c>
      <c r="AY301" s="978" t="str">
        <f aca="false">IFERROR(VLOOKUP($O301,BI:BQ,9,FALSE()),"")</f>
        <v/>
      </c>
      <c r="BC301" s="1" t="str">
        <f aca="false">IF(BK301&lt;&gt;"",MAX(BC$3:BC300)+1,"")</f>
        <v/>
      </c>
      <c r="BD301" s="1" t="str">
        <f aca="false">IF(BL301&lt;&gt;"",MAX(BD$3:BD300)+1,"")</f>
        <v/>
      </c>
      <c r="BE301" s="1" t="str">
        <f aca="false">IF(BM301&lt;&gt;"",MAX(BE$3:BE300)+1,"")</f>
        <v/>
      </c>
      <c r="BF301" s="1" t="str">
        <f aca="false">IF(BN301&lt;&gt;"",MAX(BF$3:BF300)+1,"")</f>
        <v/>
      </c>
      <c r="BG301" s="1" t="str">
        <f aca="false">IF(BO301&lt;&gt;"",MAX(BG$3:BG300)+1,"")</f>
        <v/>
      </c>
      <c r="BH301" s="1" t="str">
        <f aca="false">IF(BP301&lt;&gt;"",MAX(BH$3:BH300)+1,"")</f>
        <v/>
      </c>
      <c r="BI301" s="1" t="str">
        <f aca="false">IF(BQ301&lt;&gt;"",MAX(BI$3:BI300)+1,"")</f>
        <v/>
      </c>
      <c r="BK301" s="1" t="str">
        <f aca="false">IF(B301&lt;&gt;"",IF(COUNTIF(BK$3:BK300,B301)&gt;0,"",B301),"")</f>
        <v/>
      </c>
      <c r="BL301" s="1" t="str">
        <f aca="false">IF(C301&lt;&gt;"",IF(COUNTIF(BL$3:BL300,C301)&gt;0,"",C301),"")</f>
        <v/>
      </c>
      <c r="BM301" s="1" t="str">
        <f aca="false">IF(D301&lt;&gt;"",IF(COUNTIF(BM$3:BM300,D301)&gt;0,"",D301),"")</f>
        <v/>
      </c>
      <c r="BN301" s="1" t="str">
        <f aca="false">IF(E301&lt;&gt;"",IF(COUNTIF(BN$3:BN300,E301)&gt;0,"",E301),"")</f>
        <v/>
      </c>
      <c r="BO301" s="1" t="str">
        <f aca="false">IF(F301&lt;&gt;"",IF(COUNTIF(BO$3:BO300,F301)&gt;0,"",F301),"")</f>
        <v/>
      </c>
      <c r="BP301" s="1" t="str">
        <f aca="false">IF(G301&lt;&gt;"",IF(COUNTIF(BP$3:BP300,G301)&gt;0,"",G301),"")</f>
        <v/>
      </c>
      <c r="BQ301" s="1" t="str">
        <f aca="false">IF(H301&lt;&gt;"",IF(COUNTIF(BQ$3:BQ300,H301)&gt;0,"",H301),"")</f>
        <v/>
      </c>
    </row>
    <row r="302" customFormat="false" ht="12.75" hidden="false" customHeight="false" outlineLevel="0" collapsed="false">
      <c r="A302" s="1017" t="str">
        <f aca="false">CONCATENATE(B302,C302,D302,E302,F302,G302,H302)</f>
        <v/>
      </c>
      <c r="B302" s="1001"/>
      <c r="C302" s="1001"/>
      <c r="D302" s="1001"/>
      <c r="E302" s="1001"/>
      <c r="F302" s="1001"/>
      <c r="G302" s="1001"/>
      <c r="H302" s="1001"/>
      <c r="I302" s="1020"/>
      <c r="J302" s="1021"/>
      <c r="K302" s="1021"/>
      <c r="L302" s="1023"/>
      <c r="M302" s="1024"/>
      <c r="O302" s="1" t="n">
        <f aca="false">+O301+1</f>
        <v>300</v>
      </c>
      <c r="P302" s="978" t="str">
        <f aca="false">IFERROR(VLOOKUP(O301,X:AF,9,FALSE()),"")</f>
        <v/>
      </c>
      <c r="Q302" s="978" t="str">
        <f aca="false">IFERROR(VLOOKUP(O302,Y:AG,9,FALSE()),"")</f>
        <v/>
      </c>
      <c r="R302" s="978" t="str">
        <f aca="false">IFERROR(VLOOKUP(O302,Z:AH,9,FALSE()),"")</f>
        <v/>
      </c>
      <c r="S302" s="978" t="str">
        <f aca="false">IFERROR(VLOOKUP($O302,AA:AI,9,FALSE()),"")</f>
        <v/>
      </c>
      <c r="T302" s="978" t="str">
        <f aca="false">IFERROR(VLOOKUP($O302,AB:AJ,9,FALSE()),"")</f>
        <v/>
      </c>
      <c r="U302" s="978" t="str">
        <f aca="false">IFERROR(VLOOKUP($O302,AC:AK,9,FALSE()),"")</f>
        <v/>
      </c>
      <c r="V302" s="978" t="str">
        <f aca="false">IFERROR(VLOOKUP($O302,AD:AL,9,FALSE()),"")</f>
        <v/>
      </c>
      <c r="X302" s="1" t="str">
        <f aca="false">IF(AF302&lt;&gt;"",MAX(X$3:X301)+1,"")</f>
        <v/>
      </c>
      <c r="Y302" s="1" t="str">
        <f aca="false">IF(AG302&lt;&gt;"",MAX(Y$3:Y301)+1,"")</f>
        <v/>
      </c>
      <c r="Z302" s="1" t="str">
        <f aca="false">IF(AH302&lt;&gt;"",MAX(Z$3:Z301)+1,"")</f>
        <v/>
      </c>
      <c r="AA302" s="1" t="str">
        <f aca="false">IF(AI302&lt;&gt;"",MAX(AA$3:AA301)+1,"")</f>
        <v/>
      </c>
      <c r="AB302" s="1" t="str">
        <f aca="false">IF(AJ302&lt;&gt;"",MAX(AB$3:AB301)+1,"")</f>
        <v/>
      </c>
      <c r="AC302" s="1" t="str">
        <f aca="false">IF(AK302&lt;&gt;"",MAX(AC$3:AC301)+1,"")</f>
        <v/>
      </c>
      <c r="AD302" s="1" t="str">
        <f aca="false">IF(AL302&lt;&gt;"",MAX(AD$3:AD301)+1,"")</f>
        <v/>
      </c>
      <c r="AF302" s="1" t="str">
        <f aca="false">IF(B302="","",IF(COUNTIF(AF$3:$AI301,B302)=0,B302,""))</f>
        <v/>
      </c>
      <c r="AG302" s="1" t="str">
        <f aca="false">IF(C302&lt;&gt;"",IF(B302="","",IF($B302='Determinazione classe'!$D$57,IF(COUNTIF(AG$3:$AG301,$C302)=0,$C302,""),"")),"")</f>
        <v/>
      </c>
      <c r="AH302" s="1" t="str">
        <f aca="false">IF(D302&lt;&gt;"",IF(B302="","",IF(AND($B302='Determinazione classe'!$D$57,$C302='Determinazione classe'!$D$58),IF(COUNTIF(AH$3:AH301,$D302)=0,$D302,""),"")),"")</f>
        <v/>
      </c>
      <c r="AI302" s="1" t="str">
        <f aca="false">IF(E302&lt;&gt;"",IF(B302="","",IF(AND($B302='Determinazione classe'!$D$57,$C302='Determinazione classe'!$D$58,$D302='Determinazione classe'!$D$59),IF(COUNTIF(AI$3:AI301,$E302)=0,$E302,""),"")),"")</f>
        <v/>
      </c>
      <c r="AJ302" s="1" t="str">
        <f aca="false">IF(F302&lt;&gt;"",IF(B302="","",IF(AND($B302='Determinazione classe'!$D$57,$C302='Determinazione classe'!$D$58,$D302='Determinazione classe'!$D$59,$E302='Determinazione classe'!$D$60),IF(COUNTIF(AJ$3:AJ301,$F302)=0,$F302,""),"")),"")</f>
        <v/>
      </c>
      <c r="AK302" s="1" t="str">
        <f aca="false">IF(G302&lt;&gt;"",IF(B302="","",IF(AND($B302='Determinazione classe'!$D$57,$C302='Determinazione classe'!$D$58,$D302='Determinazione classe'!$D$59,$E302='Determinazione classe'!$D$60,$F302='Determinazione classe'!$D$61),IF(COUNTIF(AK$3:AK301,$G302)=0,$G302,""),"")),"")</f>
        <v/>
      </c>
      <c r="AL302" s="1" t="str">
        <f aca="false">IF(H302&lt;&gt;"",IF(B302="","",IF(AND($B302='Determinazione classe'!$D$57,$C302='Determinazione classe'!$D$58,$D302='Determinazione classe'!$D$59,$E302='Determinazione classe'!$D$60,$F302='Determinazione classe'!$D$61,$G302='Determinazione classe'!$D$62),IF(COUNTIF(AL$3:AL301,$H302)=0,$H302,""),"")),"")</f>
        <v/>
      </c>
      <c r="AR302" s="1" t="n">
        <f aca="false">+AR301+1</f>
        <v>300</v>
      </c>
      <c r="AS302" s="978" t="str">
        <f aca="false">IFERROR(VLOOKUP(AR302,BC:BK,9,FALSE()),"")</f>
        <v/>
      </c>
      <c r="AT302" s="978" t="str">
        <f aca="false">IFERROR(VLOOKUP($O302,BD:BL,9,FALSE()),"")</f>
        <v/>
      </c>
      <c r="AU302" s="978" t="str">
        <f aca="false">IFERROR(VLOOKUP($O302,BE:BM,9,FALSE()),"")</f>
        <v/>
      </c>
      <c r="AV302" s="978" t="str">
        <f aca="false">IFERROR(VLOOKUP($O302,BF:BN,9,FALSE()),"")</f>
        <v/>
      </c>
      <c r="AW302" s="978" t="str">
        <f aca="false">IFERROR(VLOOKUP($O302,BG:BO,9,FALSE()),"")</f>
        <v/>
      </c>
      <c r="AX302" s="978" t="str">
        <f aca="false">IFERROR(VLOOKUP($O302,BH:BP,9,FALSE()),"")</f>
        <v/>
      </c>
      <c r="AY302" s="978" t="str">
        <f aca="false">IFERROR(VLOOKUP($O302,BI:BQ,9,FALSE()),"")</f>
        <v/>
      </c>
      <c r="BC302" s="1" t="str">
        <f aca="false">IF(BK302&lt;&gt;"",MAX(BC$3:BC301)+1,"")</f>
        <v/>
      </c>
      <c r="BD302" s="1" t="str">
        <f aca="false">IF(BL302&lt;&gt;"",MAX(BD$3:BD301)+1,"")</f>
        <v/>
      </c>
      <c r="BE302" s="1" t="str">
        <f aca="false">IF(BM302&lt;&gt;"",MAX(BE$3:BE301)+1,"")</f>
        <v/>
      </c>
      <c r="BF302" s="1" t="str">
        <f aca="false">IF(BN302&lt;&gt;"",MAX(BF$3:BF301)+1,"")</f>
        <v/>
      </c>
      <c r="BG302" s="1" t="str">
        <f aca="false">IF(BO302&lt;&gt;"",MAX(BG$3:BG301)+1,"")</f>
        <v/>
      </c>
      <c r="BH302" s="1" t="str">
        <f aca="false">IF(BP302&lt;&gt;"",MAX(BH$3:BH301)+1,"")</f>
        <v/>
      </c>
      <c r="BI302" s="1" t="str">
        <f aca="false">IF(BQ302&lt;&gt;"",MAX(BI$3:BI301)+1,"")</f>
        <v/>
      </c>
      <c r="BK302" s="1" t="str">
        <f aca="false">IF(B302&lt;&gt;"",IF(COUNTIF(BK$3:BK301,B302)&gt;0,"",B302),"")</f>
        <v/>
      </c>
      <c r="BL302" s="1" t="str">
        <f aca="false">IF(C302&lt;&gt;"",IF(COUNTIF(BL$3:BL301,C302)&gt;0,"",C302),"")</f>
        <v/>
      </c>
      <c r="BM302" s="1" t="str">
        <f aca="false">IF(D302&lt;&gt;"",IF(COUNTIF(BM$3:BM301,D302)&gt;0,"",D302),"")</f>
        <v/>
      </c>
      <c r="BN302" s="1" t="str">
        <f aca="false">IF(E302&lt;&gt;"",IF(COUNTIF(BN$3:BN301,E302)&gt;0,"",E302),"")</f>
        <v/>
      </c>
      <c r="BO302" s="1" t="str">
        <f aca="false">IF(F302&lt;&gt;"",IF(COUNTIF(BO$3:BO301,F302)&gt;0,"",F302),"")</f>
        <v/>
      </c>
      <c r="BP302" s="1" t="str">
        <f aca="false">IF(G302&lt;&gt;"",IF(COUNTIF(BP$3:BP301,G302)&gt;0,"",G302),"")</f>
        <v/>
      </c>
      <c r="BQ302" s="1" t="str">
        <f aca="false">IF(H302&lt;&gt;"",IF(COUNTIF(BQ$3:BQ301,H302)&gt;0,"",H302),"")</f>
        <v/>
      </c>
    </row>
    <row r="303" customFormat="false" ht="12.75" hidden="false" customHeight="false" outlineLevel="0" collapsed="false">
      <c r="A303" s="1017" t="str">
        <f aca="false">CONCATENATE(B303,C303,D303,E303,F303,G303,H303)</f>
        <v/>
      </c>
      <c r="B303" s="1001"/>
      <c r="C303" s="1001"/>
      <c r="D303" s="1001"/>
      <c r="E303" s="1001"/>
      <c r="F303" s="1001"/>
      <c r="G303" s="1001"/>
      <c r="H303" s="1001"/>
      <c r="I303" s="1020"/>
      <c r="J303" s="1021"/>
      <c r="K303" s="1021"/>
      <c r="L303" s="1023"/>
      <c r="M303" s="1024"/>
      <c r="O303" s="1" t="n">
        <f aca="false">+O302+1</f>
        <v>301</v>
      </c>
      <c r="P303" s="978" t="str">
        <f aca="false">IFERROR(VLOOKUP(O302,X:AF,9,FALSE()),"")</f>
        <v/>
      </c>
      <c r="Q303" s="978" t="str">
        <f aca="false">IFERROR(VLOOKUP(O303,Y:AG,9,FALSE()),"")</f>
        <v/>
      </c>
      <c r="R303" s="978" t="str">
        <f aca="false">IFERROR(VLOOKUP(O303,Z:AH,9,FALSE()),"")</f>
        <v/>
      </c>
      <c r="S303" s="978" t="str">
        <f aca="false">IFERROR(VLOOKUP($O303,AA:AI,9,FALSE()),"")</f>
        <v/>
      </c>
      <c r="T303" s="978" t="str">
        <f aca="false">IFERROR(VLOOKUP($O303,AB:AJ,9,FALSE()),"")</f>
        <v/>
      </c>
      <c r="U303" s="978" t="str">
        <f aca="false">IFERROR(VLOOKUP($O303,AC:AK,9,FALSE()),"")</f>
        <v/>
      </c>
      <c r="V303" s="978" t="str">
        <f aca="false">IFERROR(VLOOKUP($O303,AD:AL,9,FALSE()),"")</f>
        <v/>
      </c>
      <c r="X303" s="1" t="str">
        <f aca="false">IF(AF303&lt;&gt;"",MAX(X$3:X302)+1,"")</f>
        <v/>
      </c>
      <c r="Y303" s="1" t="str">
        <f aca="false">IF(AG303&lt;&gt;"",MAX(Y$3:Y302)+1,"")</f>
        <v/>
      </c>
      <c r="Z303" s="1" t="str">
        <f aca="false">IF(AH303&lt;&gt;"",MAX(Z$3:Z302)+1,"")</f>
        <v/>
      </c>
      <c r="AA303" s="1" t="str">
        <f aca="false">IF(AI303&lt;&gt;"",MAX(AA$3:AA302)+1,"")</f>
        <v/>
      </c>
      <c r="AB303" s="1" t="str">
        <f aca="false">IF(AJ303&lt;&gt;"",MAX(AB$3:AB302)+1,"")</f>
        <v/>
      </c>
      <c r="AC303" s="1" t="str">
        <f aca="false">IF(AK303&lt;&gt;"",MAX(AC$3:AC302)+1,"")</f>
        <v/>
      </c>
      <c r="AD303" s="1" t="str">
        <f aca="false">IF(AL303&lt;&gt;"",MAX(AD$3:AD302)+1,"")</f>
        <v/>
      </c>
      <c r="AF303" s="1" t="str">
        <f aca="false">IF(B303="","",IF(COUNTIF(AF$3:$AI302,B303)=0,B303,""))</f>
        <v/>
      </c>
      <c r="AG303" s="1" t="str">
        <f aca="false">IF(C303&lt;&gt;"",IF(B303="","",IF($B303='Determinazione classe'!$D$57,IF(COUNTIF(AG$3:$AG302,$C303)=0,$C303,""),"")),"")</f>
        <v/>
      </c>
      <c r="AH303" s="1" t="str">
        <f aca="false">IF(D303&lt;&gt;"",IF(B303="","",IF(AND($B303='Determinazione classe'!$D$57,$C303='Determinazione classe'!$D$58),IF(COUNTIF(AH$3:AH302,$D303)=0,$D303,""),"")),"")</f>
        <v/>
      </c>
      <c r="AI303" s="1" t="str">
        <f aca="false">IF(E303&lt;&gt;"",IF(B303="","",IF(AND($B303='Determinazione classe'!$D$57,$C303='Determinazione classe'!$D$58,$D303='Determinazione classe'!$D$59),IF(COUNTIF(AI$3:AI302,$E303)=0,$E303,""),"")),"")</f>
        <v/>
      </c>
      <c r="AJ303" s="1" t="str">
        <f aca="false">IF(F303&lt;&gt;"",IF(B303="","",IF(AND($B303='Determinazione classe'!$D$57,$C303='Determinazione classe'!$D$58,$D303='Determinazione classe'!$D$59,$E303='Determinazione classe'!$D$60),IF(COUNTIF(AJ$3:AJ302,$F303)=0,$F303,""),"")),"")</f>
        <v/>
      </c>
      <c r="AK303" s="1" t="str">
        <f aca="false">IF(G303&lt;&gt;"",IF(B303="","",IF(AND($B303='Determinazione classe'!$D$57,$C303='Determinazione classe'!$D$58,$D303='Determinazione classe'!$D$59,$E303='Determinazione classe'!$D$60,$F303='Determinazione classe'!$D$61),IF(COUNTIF(AK$3:AK302,$G303)=0,$G303,""),"")),"")</f>
        <v/>
      </c>
      <c r="AL303" s="1" t="str">
        <f aca="false">IF(H303&lt;&gt;"",IF(B303="","",IF(AND($B303='Determinazione classe'!$D$57,$C303='Determinazione classe'!$D$58,$D303='Determinazione classe'!$D$59,$E303='Determinazione classe'!$D$60,$F303='Determinazione classe'!$D$61,$G303='Determinazione classe'!$D$62),IF(COUNTIF(AL$3:AL302,$H303)=0,$H303,""),"")),"")</f>
        <v/>
      </c>
      <c r="AR303" s="1" t="n">
        <f aca="false">+AR302+1</f>
        <v>301</v>
      </c>
      <c r="AS303" s="978" t="str">
        <f aca="false">IFERROR(VLOOKUP(AR303,BC:BK,9,FALSE()),"")</f>
        <v/>
      </c>
      <c r="AT303" s="978" t="str">
        <f aca="false">IFERROR(VLOOKUP($O303,BD:BL,9,FALSE()),"")</f>
        <v/>
      </c>
      <c r="AU303" s="978" t="str">
        <f aca="false">IFERROR(VLOOKUP($O303,BE:BM,9,FALSE()),"")</f>
        <v/>
      </c>
      <c r="AV303" s="978" t="str">
        <f aca="false">IFERROR(VLOOKUP($O303,BF:BN,9,FALSE()),"")</f>
        <v/>
      </c>
      <c r="AW303" s="978" t="str">
        <f aca="false">IFERROR(VLOOKUP($O303,BG:BO,9,FALSE()),"")</f>
        <v/>
      </c>
      <c r="AX303" s="978" t="str">
        <f aca="false">IFERROR(VLOOKUP($O303,BH:BP,9,FALSE()),"")</f>
        <v/>
      </c>
      <c r="AY303" s="978" t="str">
        <f aca="false">IFERROR(VLOOKUP($O303,BI:BQ,9,FALSE()),"")</f>
        <v/>
      </c>
      <c r="BC303" s="1" t="str">
        <f aca="false">IF(BK303&lt;&gt;"",MAX(BC$3:BC302)+1,"")</f>
        <v/>
      </c>
      <c r="BD303" s="1" t="str">
        <f aca="false">IF(BL303&lt;&gt;"",MAX(BD$3:BD302)+1,"")</f>
        <v/>
      </c>
      <c r="BE303" s="1" t="str">
        <f aca="false">IF(BM303&lt;&gt;"",MAX(BE$3:BE302)+1,"")</f>
        <v/>
      </c>
      <c r="BF303" s="1" t="str">
        <f aca="false">IF(BN303&lt;&gt;"",MAX(BF$3:BF302)+1,"")</f>
        <v/>
      </c>
      <c r="BG303" s="1" t="str">
        <f aca="false">IF(BO303&lt;&gt;"",MAX(BG$3:BG302)+1,"")</f>
        <v/>
      </c>
      <c r="BH303" s="1" t="str">
        <f aca="false">IF(BP303&lt;&gt;"",MAX(BH$3:BH302)+1,"")</f>
        <v/>
      </c>
      <c r="BI303" s="1" t="str">
        <f aca="false">IF(BQ303&lt;&gt;"",MAX(BI$3:BI302)+1,"")</f>
        <v/>
      </c>
      <c r="BK303" s="1" t="str">
        <f aca="false">IF(B303&lt;&gt;"",IF(COUNTIF(BK$3:BK302,B303)&gt;0,"",B303),"")</f>
        <v/>
      </c>
      <c r="BL303" s="1" t="str">
        <f aca="false">IF(C303&lt;&gt;"",IF(COUNTIF(BL$3:BL302,C303)&gt;0,"",C303),"")</f>
        <v/>
      </c>
      <c r="BM303" s="1" t="str">
        <f aca="false">IF(D303&lt;&gt;"",IF(COUNTIF(BM$3:BM302,D303)&gt;0,"",D303),"")</f>
        <v/>
      </c>
      <c r="BN303" s="1" t="str">
        <f aca="false">IF(E303&lt;&gt;"",IF(COUNTIF(BN$3:BN302,E303)&gt;0,"",E303),"")</f>
        <v/>
      </c>
      <c r="BO303" s="1" t="str">
        <f aca="false">IF(F303&lt;&gt;"",IF(COUNTIF(BO$3:BO302,F303)&gt;0,"",F303),"")</f>
        <v/>
      </c>
      <c r="BP303" s="1" t="str">
        <f aca="false">IF(G303&lt;&gt;"",IF(COUNTIF(BP$3:BP302,G303)&gt;0,"",G303),"")</f>
        <v/>
      </c>
      <c r="BQ303" s="1" t="str">
        <f aca="false">IF(H303&lt;&gt;"",IF(COUNTIF(BQ$3:BQ302,H303)&gt;0,"",H303),"")</f>
        <v/>
      </c>
    </row>
    <row r="304" customFormat="false" ht="12.75" hidden="false" customHeight="false" outlineLevel="0" collapsed="false">
      <c r="A304" s="1017" t="str">
        <f aca="false">CONCATENATE(B304,C304,D304,E304,F304,G304,H304)</f>
        <v/>
      </c>
      <c r="B304" s="1001"/>
      <c r="C304" s="1001"/>
      <c r="D304" s="1001"/>
      <c r="E304" s="1001"/>
      <c r="F304" s="1001"/>
      <c r="G304" s="1001"/>
      <c r="H304" s="1001"/>
      <c r="I304" s="1020"/>
      <c r="J304" s="1021"/>
      <c r="K304" s="1021"/>
      <c r="L304" s="1023"/>
      <c r="M304" s="1024"/>
      <c r="O304" s="1" t="n">
        <f aca="false">+O303+1</f>
        <v>302</v>
      </c>
      <c r="P304" s="978" t="str">
        <f aca="false">IFERROR(VLOOKUP(O303,X:AF,9,FALSE()),"")</f>
        <v/>
      </c>
      <c r="Q304" s="978" t="str">
        <f aca="false">IFERROR(VLOOKUP(O304,Y:AG,9,FALSE()),"")</f>
        <v/>
      </c>
      <c r="R304" s="978" t="str">
        <f aca="false">IFERROR(VLOOKUP(O304,Z:AH,9,FALSE()),"")</f>
        <v/>
      </c>
      <c r="S304" s="978" t="str">
        <f aca="false">IFERROR(VLOOKUP($O304,AA:AI,9,FALSE()),"")</f>
        <v/>
      </c>
      <c r="T304" s="978" t="str">
        <f aca="false">IFERROR(VLOOKUP($O304,AB:AJ,9,FALSE()),"")</f>
        <v/>
      </c>
      <c r="U304" s="978" t="str">
        <f aca="false">IFERROR(VLOOKUP($O304,AC:AK,9,FALSE()),"")</f>
        <v/>
      </c>
      <c r="V304" s="978" t="str">
        <f aca="false">IFERROR(VLOOKUP($O304,AD:AL,9,FALSE()),"")</f>
        <v/>
      </c>
      <c r="X304" s="1" t="str">
        <f aca="false">IF(AF304&lt;&gt;"",MAX(X$3:X303)+1,"")</f>
        <v/>
      </c>
      <c r="Y304" s="1" t="str">
        <f aca="false">IF(AG304&lt;&gt;"",MAX(Y$3:Y303)+1,"")</f>
        <v/>
      </c>
      <c r="Z304" s="1" t="str">
        <f aca="false">IF(AH304&lt;&gt;"",MAX(Z$3:Z303)+1,"")</f>
        <v/>
      </c>
      <c r="AA304" s="1" t="str">
        <f aca="false">IF(AI304&lt;&gt;"",MAX(AA$3:AA303)+1,"")</f>
        <v/>
      </c>
      <c r="AB304" s="1" t="str">
        <f aca="false">IF(AJ304&lt;&gt;"",MAX(AB$3:AB303)+1,"")</f>
        <v/>
      </c>
      <c r="AC304" s="1" t="str">
        <f aca="false">IF(AK304&lt;&gt;"",MAX(AC$3:AC303)+1,"")</f>
        <v/>
      </c>
      <c r="AD304" s="1" t="str">
        <f aca="false">IF(AL304&lt;&gt;"",MAX(AD$3:AD303)+1,"")</f>
        <v/>
      </c>
      <c r="AF304" s="1" t="str">
        <f aca="false">IF(B304="","",IF(COUNTIF(AF$3:$AI303,B304)=0,B304,""))</f>
        <v/>
      </c>
      <c r="AG304" s="1" t="str">
        <f aca="false">IF(C304&lt;&gt;"",IF(B304="","",IF($B304='Determinazione classe'!$D$57,IF(COUNTIF(AG$3:$AG303,$C304)=0,$C304,""),"")),"")</f>
        <v/>
      </c>
      <c r="AH304" s="1" t="str">
        <f aca="false">IF(D304&lt;&gt;"",IF(B304="","",IF(AND($B304='Determinazione classe'!$D$57,$C304='Determinazione classe'!$D$58),IF(COUNTIF(AH$3:AH303,$D304)=0,$D304,""),"")),"")</f>
        <v/>
      </c>
      <c r="AI304" s="1" t="str">
        <f aca="false">IF(E304&lt;&gt;"",IF(B304="","",IF(AND($B304='Determinazione classe'!$D$57,$C304='Determinazione classe'!$D$58,$D304='Determinazione classe'!$D$59),IF(COUNTIF(AI$3:AI303,$E304)=0,$E304,""),"")),"")</f>
        <v/>
      </c>
      <c r="AJ304" s="1" t="str">
        <f aca="false">IF(F304&lt;&gt;"",IF(B304="","",IF(AND($B304='Determinazione classe'!$D$57,$C304='Determinazione classe'!$D$58,$D304='Determinazione classe'!$D$59,$E304='Determinazione classe'!$D$60),IF(COUNTIF(AJ$3:AJ303,$F304)=0,$F304,""),"")),"")</f>
        <v/>
      </c>
      <c r="AK304" s="1" t="str">
        <f aca="false">IF(G304&lt;&gt;"",IF(B304="","",IF(AND($B304='Determinazione classe'!$D$57,$C304='Determinazione classe'!$D$58,$D304='Determinazione classe'!$D$59,$E304='Determinazione classe'!$D$60,$F304='Determinazione classe'!$D$61),IF(COUNTIF(AK$3:AK303,$G304)=0,$G304,""),"")),"")</f>
        <v/>
      </c>
      <c r="AL304" s="1" t="str">
        <f aca="false">IF(H304&lt;&gt;"",IF(B304="","",IF(AND($B304='Determinazione classe'!$D$57,$C304='Determinazione classe'!$D$58,$D304='Determinazione classe'!$D$59,$E304='Determinazione classe'!$D$60,$F304='Determinazione classe'!$D$61,$G304='Determinazione classe'!$D$62),IF(COUNTIF(AL$3:AL303,$H304)=0,$H304,""),"")),"")</f>
        <v/>
      </c>
      <c r="AR304" s="1" t="n">
        <f aca="false">+AR303+1</f>
        <v>302</v>
      </c>
      <c r="AS304" s="978" t="str">
        <f aca="false">IFERROR(VLOOKUP(AR304,BC:BK,9,FALSE()),"")</f>
        <v/>
      </c>
      <c r="AT304" s="978" t="str">
        <f aca="false">IFERROR(VLOOKUP($O304,BD:BL,9,FALSE()),"")</f>
        <v/>
      </c>
      <c r="AU304" s="978" t="str">
        <f aca="false">IFERROR(VLOOKUP($O304,BE:BM,9,FALSE()),"")</f>
        <v/>
      </c>
      <c r="AV304" s="978" t="str">
        <f aca="false">IFERROR(VLOOKUP($O304,BF:BN,9,FALSE()),"")</f>
        <v/>
      </c>
      <c r="AW304" s="978" t="str">
        <f aca="false">IFERROR(VLOOKUP($O304,BG:BO,9,FALSE()),"")</f>
        <v/>
      </c>
      <c r="AX304" s="978" t="str">
        <f aca="false">IFERROR(VLOOKUP($O304,BH:BP,9,FALSE()),"")</f>
        <v/>
      </c>
      <c r="AY304" s="978" t="str">
        <f aca="false">IFERROR(VLOOKUP($O304,BI:BQ,9,FALSE()),"")</f>
        <v/>
      </c>
      <c r="BC304" s="1" t="str">
        <f aca="false">IF(BK304&lt;&gt;"",MAX(BC$3:BC303)+1,"")</f>
        <v/>
      </c>
      <c r="BD304" s="1" t="str">
        <f aca="false">IF(BL304&lt;&gt;"",MAX(BD$3:BD303)+1,"")</f>
        <v/>
      </c>
      <c r="BE304" s="1" t="str">
        <f aca="false">IF(BM304&lt;&gt;"",MAX(BE$3:BE303)+1,"")</f>
        <v/>
      </c>
      <c r="BF304" s="1" t="str">
        <f aca="false">IF(BN304&lt;&gt;"",MAX(BF$3:BF303)+1,"")</f>
        <v/>
      </c>
      <c r="BG304" s="1" t="str">
        <f aca="false">IF(BO304&lt;&gt;"",MAX(BG$3:BG303)+1,"")</f>
        <v/>
      </c>
      <c r="BH304" s="1" t="str">
        <f aca="false">IF(BP304&lt;&gt;"",MAX(BH$3:BH303)+1,"")</f>
        <v/>
      </c>
      <c r="BI304" s="1" t="str">
        <f aca="false">IF(BQ304&lt;&gt;"",MAX(BI$3:BI303)+1,"")</f>
        <v/>
      </c>
      <c r="BK304" s="1" t="str">
        <f aca="false">IF(B304&lt;&gt;"",IF(COUNTIF(BK$3:BK303,B304)&gt;0,"",B304),"")</f>
        <v/>
      </c>
      <c r="BL304" s="1" t="str">
        <f aca="false">IF(C304&lt;&gt;"",IF(COUNTIF(BL$3:BL303,C304)&gt;0,"",C304),"")</f>
        <v/>
      </c>
      <c r="BM304" s="1" t="str">
        <f aca="false">IF(D304&lt;&gt;"",IF(COUNTIF(BM$3:BM303,D304)&gt;0,"",D304),"")</f>
        <v/>
      </c>
      <c r="BN304" s="1" t="str">
        <f aca="false">IF(E304&lt;&gt;"",IF(COUNTIF(BN$3:BN303,E304)&gt;0,"",E304),"")</f>
        <v/>
      </c>
      <c r="BO304" s="1" t="str">
        <f aca="false">IF(F304&lt;&gt;"",IF(COUNTIF(BO$3:BO303,F304)&gt;0,"",F304),"")</f>
        <v/>
      </c>
      <c r="BP304" s="1" t="str">
        <f aca="false">IF(G304&lt;&gt;"",IF(COUNTIF(BP$3:BP303,G304)&gt;0,"",G304),"")</f>
        <v/>
      </c>
      <c r="BQ304" s="1" t="str">
        <f aca="false">IF(H304&lt;&gt;"",IF(COUNTIF(BQ$3:BQ303,H304)&gt;0,"",H304),"")</f>
        <v/>
      </c>
    </row>
    <row r="305" customFormat="false" ht="12.75" hidden="false" customHeight="false" outlineLevel="0" collapsed="false">
      <c r="A305" s="1017" t="str">
        <f aca="false">CONCATENATE(B305,C305,D305,E305,F305,G305,H305)</f>
        <v/>
      </c>
      <c r="B305" s="1001"/>
      <c r="C305" s="1001"/>
      <c r="D305" s="1001"/>
      <c r="E305" s="1001"/>
      <c r="F305" s="1001"/>
      <c r="G305" s="1001"/>
      <c r="H305" s="1001"/>
      <c r="I305" s="1020"/>
      <c r="J305" s="1021"/>
      <c r="K305" s="1021"/>
      <c r="L305" s="1023"/>
      <c r="M305" s="1024"/>
      <c r="O305" s="1" t="n">
        <f aca="false">+O304+1</f>
        <v>303</v>
      </c>
      <c r="P305" s="978" t="str">
        <f aca="false">IFERROR(VLOOKUP(O304,X:AF,9,FALSE()),"")</f>
        <v/>
      </c>
      <c r="Q305" s="978" t="str">
        <f aca="false">IFERROR(VLOOKUP(O305,Y:AG,9,FALSE()),"")</f>
        <v/>
      </c>
      <c r="R305" s="978" t="str">
        <f aca="false">IFERROR(VLOOKUP(O305,Z:AH,9,FALSE()),"")</f>
        <v/>
      </c>
      <c r="S305" s="978" t="str">
        <f aca="false">IFERROR(VLOOKUP($O305,AA:AI,9,FALSE()),"")</f>
        <v/>
      </c>
      <c r="T305" s="978" t="str">
        <f aca="false">IFERROR(VLOOKUP($O305,AB:AJ,9,FALSE()),"")</f>
        <v/>
      </c>
      <c r="U305" s="978" t="str">
        <f aca="false">IFERROR(VLOOKUP($O305,AC:AK,9,FALSE()),"")</f>
        <v/>
      </c>
      <c r="V305" s="978" t="str">
        <f aca="false">IFERROR(VLOOKUP($O305,AD:AL,9,FALSE()),"")</f>
        <v/>
      </c>
      <c r="X305" s="1" t="str">
        <f aca="false">IF(AF305&lt;&gt;"",MAX(X$3:X304)+1,"")</f>
        <v/>
      </c>
      <c r="Y305" s="1" t="str">
        <f aca="false">IF(AG305&lt;&gt;"",MAX(Y$3:Y304)+1,"")</f>
        <v/>
      </c>
      <c r="Z305" s="1" t="str">
        <f aca="false">IF(AH305&lt;&gt;"",MAX(Z$3:Z304)+1,"")</f>
        <v/>
      </c>
      <c r="AA305" s="1" t="str">
        <f aca="false">IF(AI305&lt;&gt;"",MAX(AA$3:AA304)+1,"")</f>
        <v/>
      </c>
      <c r="AB305" s="1" t="str">
        <f aca="false">IF(AJ305&lt;&gt;"",MAX(AB$3:AB304)+1,"")</f>
        <v/>
      </c>
      <c r="AC305" s="1" t="str">
        <f aca="false">IF(AK305&lt;&gt;"",MAX(AC$3:AC304)+1,"")</f>
        <v/>
      </c>
      <c r="AD305" s="1" t="str">
        <f aca="false">IF(AL305&lt;&gt;"",MAX(AD$3:AD304)+1,"")</f>
        <v/>
      </c>
      <c r="AF305" s="1" t="str">
        <f aca="false">IF(B305="","",IF(COUNTIF(AF$3:$AI304,B305)=0,B305,""))</f>
        <v/>
      </c>
      <c r="AG305" s="1" t="str">
        <f aca="false">IF(C305&lt;&gt;"",IF(B305="","",IF($B305='Determinazione classe'!$D$57,IF(COUNTIF(AG$3:$AG304,$C305)=0,$C305,""),"")),"")</f>
        <v/>
      </c>
      <c r="AH305" s="1" t="str">
        <f aca="false">IF(D305&lt;&gt;"",IF(B305="","",IF(AND($B305='Determinazione classe'!$D$57,$C305='Determinazione classe'!$D$58),IF(COUNTIF(AH$3:AH304,$D305)=0,$D305,""),"")),"")</f>
        <v/>
      </c>
      <c r="AI305" s="1" t="str">
        <f aca="false">IF(E305&lt;&gt;"",IF(B305="","",IF(AND($B305='Determinazione classe'!$D$57,$C305='Determinazione classe'!$D$58,$D305='Determinazione classe'!$D$59),IF(COUNTIF(AI$3:AI304,$E305)=0,$E305,""),"")),"")</f>
        <v/>
      </c>
      <c r="AJ305" s="1" t="str">
        <f aca="false">IF(F305&lt;&gt;"",IF(B305="","",IF(AND($B305='Determinazione classe'!$D$57,$C305='Determinazione classe'!$D$58,$D305='Determinazione classe'!$D$59,$E305='Determinazione classe'!$D$60),IF(COUNTIF(AJ$3:AJ304,$F305)=0,$F305,""),"")),"")</f>
        <v/>
      </c>
      <c r="AK305" s="1" t="str">
        <f aca="false">IF(G305&lt;&gt;"",IF(B305="","",IF(AND($B305='Determinazione classe'!$D$57,$C305='Determinazione classe'!$D$58,$D305='Determinazione classe'!$D$59,$E305='Determinazione classe'!$D$60,$F305='Determinazione classe'!$D$61),IF(COUNTIF(AK$3:AK304,$G305)=0,$G305,""),"")),"")</f>
        <v/>
      </c>
      <c r="AL305" s="1" t="str">
        <f aca="false">IF(H305&lt;&gt;"",IF(B305="","",IF(AND($B305='Determinazione classe'!$D$57,$C305='Determinazione classe'!$D$58,$D305='Determinazione classe'!$D$59,$E305='Determinazione classe'!$D$60,$F305='Determinazione classe'!$D$61,$G305='Determinazione classe'!$D$62),IF(COUNTIF(AL$3:AL304,$H305)=0,$H305,""),"")),"")</f>
        <v/>
      </c>
      <c r="AR305" s="1" t="n">
        <f aca="false">+AR304+1</f>
        <v>303</v>
      </c>
      <c r="AS305" s="978" t="str">
        <f aca="false">IFERROR(VLOOKUP(AR305,BC:BK,9,FALSE()),"")</f>
        <v/>
      </c>
      <c r="AT305" s="978" t="str">
        <f aca="false">IFERROR(VLOOKUP($O305,BD:BL,9,FALSE()),"")</f>
        <v/>
      </c>
      <c r="AU305" s="978" t="str">
        <f aca="false">IFERROR(VLOOKUP($O305,BE:BM,9,FALSE()),"")</f>
        <v/>
      </c>
      <c r="AV305" s="978" t="str">
        <f aca="false">IFERROR(VLOOKUP($O305,BF:BN,9,FALSE()),"")</f>
        <v/>
      </c>
      <c r="AW305" s="978" t="str">
        <f aca="false">IFERROR(VLOOKUP($O305,BG:BO,9,FALSE()),"")</f>
        <v/>
      </c>
      <c r="AX305" s="978" t="str">
        <f aca="false">IFERROR(VLOOKUP($O305,BH:BP,9,FALSE()),"")</f>
        <v/>
      </c>
      <c r="AY305" s="978" t="str">
        <f aca="false">IFERROR(VLOOKUP($O305,BI:BQ,9,FALSE()),"")</f>
        <v/>
      </c>
      <c r="BC305" s="1" t="str">
        <f aca="false">IF(BK305&lt;&gt;"",MAX(BC$3:BC304)+1,"")</f>
        <v/>
      </c>
      <c r="BD305" s="1" t="str">
        <f aca="false">IF(BL305&lt;&gt;"",MAX(BD$3:BD304)+1,"")</f>
        <v/>
      </c>
      <c r="BE305" s="1" t="str">
        <f aca="false">IF(BM305&lt;&gt;"",MAX(BE$3:BE304)+1,"")</f>
        <v/>
      </c>
      <c r="BF305" s="1" t="str">
        <f aca="false">IF(BN305&lt;&gt;"",MAX(BF$3:BF304)+1,"")</f>
        <v/>
      </c>
      <c r="BG305" s="1" t="str">
        <f aca="false">IF(BO305&lt;&gt;"",MAX(BG$3:BG304)+1,"")</f>
        <v/>
      </c>
      <c r="BH305" s="1" t="str">
        <f aca="false">IF(BP305&lt;&gt;"",MAX(BH$3:BH304)+1,"")</f>
        <v/>
      </c>
      <c r="BI305" s="1" t="str">
        <f aca="false">IF(BQ305&lt;&gt;"",MAX(BI$3:BI304)+1,"")</f>
        <v/>
      </c>
      <c r="BK305" s="1" t="str">
        <f aca="false">IF(B305&lt;&gt;"",IF(COUNTIF(BK$3:BK304,B305)&gt;0,"",B305),"")</f>
        <v/>
      </c>
      <c r="BL305" s="1" t="str">
        <f aca="false">IF(C305&lt;&gt;"",IF(COUNTIF(BL$3:BL304,C305)&gt;0,"",C305),"")</f>
        <v/>
      </c>
      <c r="BM305" s="1" t="str">
        <f aca="false">IF(D305&lt;&gt;"",IF(COUNTIF(BM$3:BM304,D305)&gt;0,"",D305),"")</f>
        <v/>
      </c>
      <c r="BN305" s="1" t="str">
        <f aca="false">IF(E305&lt;&gt;"",IF(COUNTIF(BN$3:BN304,E305)&gt;0,"",E305),"")</f>
        <v/>
      </c>
      <c r="BO305" s="1" t="str">
        <f aca="false">IF(F305&lt;&gt;"",IF(COUNTIF(BO$3:BO304,F305)&gt;0,"",F305),"")</f>
        <v/>
      </c>
      <c r="BP305" s="1" t="str">
        <f aca="false">IF(G305&lt;&gt;"",IF(COUNTIF(BP$3:BP304,G305)&gt;0,"",G305),"")</f>
        <v/>
      </c>
      <c r="BQ305" s="1" t="str">
        <f aca="false">IF(H305&lt;&gt;"",IF(COUNTIF(BQ$3:BQ304,H305)&gt;0,"",H305),"")</f>
        <v/>
      </c>
    </row>
    <row r="306" customFormat="false" ht="12.75" hidden="false" customHeight="false" outlineLevel="0" collapsed="false">
      <c r="A306" s="1017" t="str">
        <f aca="false">CONCATENATE(B306,C306,D306,E306,F306,G306,H306)</f>
        <v/>
      </c>
      <c r="B306" s="1001"/>
      <c r="C306" s="1001"/>
      <c r="D306" s="1001"/>
      <c r="E306" s="1001"/>
      <c r="F306" s="1001"/>
      <c r="G306" s="1001"/>
      <c r="H306" s="1001"/>
      <c r="I306" s="1020"/>
      <c r="J306" s="1021"/>
      <c r="K306" s="1021"/>
      <c r="L306" s="1023"/>
      <c r="M306" s="1024"/>
      <c r="O306" s="1" t="n">
        <f aca="false">+O305+1</f>
        <v>304</v>
      </c>
      <c r="P306" s="978" t="str">
        <f aca="false">IFERROR(VLOOKUP(O305,X:AF,9,FALSE()),"")</f>
        <v/>
      </c>
      <c r="Q306" s="978" t="str">
        <f aca="false">IFERROR(VLOOKUP(O306,Y:AG,9,FALSE()),"")</f>
        <v/>
      </c>
      <c r="R306" s="978" t="str">
        <f aca="false">IFERROR(VLOOKUP(O306,Z:AH,9,FALSE()),"")</f>
        <v/>
      </c>
      <c r="S306" s="978" t="str">
        <f aca="false">IFERROR(VLOOKUP($O306,AA:AI,9,FALSE()),"")</f>
        <v/>
      </c>
      <c r="T306" s="978" t="str">
        <f aca="false">IFERROR(VLOOKUP($O306,AB:AJ,9,FALSE()),"")</f>
        <v/>
      </c>
      <c r="U306" s="978" t="str">
        <f aca="false">IFERROR(VLOOKUP($O306,AC:AK,9,FALSE()),"")</f>
        <v/>
      </c>
      <c r="V306" s="978" t="str">
        <f aca="false">IFERROR(VLOOKUP($O306,AD:AL,9,FALSE()),"")</f>
        <v/>
      </c>
      <c r="X306" s="1" t="str">
        <f aca="false">IF(AF306&lt;&gt;"",MAX(X$3:X305)+1,"")</f>
        <v/>
      </c>
      <c r="Y306" s="1" t="str">
        <f aca="false">IF(AG306&lt;&gt;"",MAX(Y$3:Y305)+1,"")</f>
        <v/>
      </c>
      <c r="Z306" s="1" t="str">
        <f aca="false">IF(AH306&lt;&gt;"",MAX(Z$3:Z305)+1,"")</f>
        <v/>
      </c>
      <c r="AA306" s="1" t="str">
        <f aca="false">IF(AI306&lt;&gt;"",MAX(AA$3:AA305)+1,"")</f>
        <v/>
      </c>
      <c r="AB306" s="1" t="str">
        <f aca="false">IF(AJ306&lt;&gt;"",MAX(AB$3:AB305)+1,"")</f>
        <v/>
      </c>
      <c r="AC306" s="1" t="str">
        <f aca="false">IF(AK306&lt;&gt;"",MAX(AC$3:AC305)+1,"")</f>
        <v/>
      </c>
      <c r="AD306" s="1" t="str">
        <f aca="false">IF(AL306&lt;&gt;"",MAX(AD$3:AD305)+1,"")</f>
        <v/>
      </c>
      <c r="AF306" s="1" t="str">
        <f aca="false">IF(B306="","",IF(COUNTIF(AF$3:$AI305,B306)=0,B306,""))</f>
        <v/>
      </c>
      <c r="AG306" s="1" t="str">
        <f aca="false">IF(C306&lt;&gt;"",IF(B306="","",IF($B306='Determinazione classe'!$D$57,IF(COUNTIF(AG$3:$AG305,$C306)=0,$C306,""),"")),"")</f>
        <v/>
      </c>
      <c r="AH306" s="1" t="str">
        <f aca="false">IF(D306&lt;&gt;"",IF(B306="","",IF(AND($B306='Determinazione classe'!$D$57,$C306='Determinazione classe'!$D$58),IF(COUNTIF(AH$3:AH305,$D306)=0,$D306,""),"")),"")</f>
        <v/>
      </c>
      <c r="AI306" s="1" t="str">
        <f aca="false">IF(E306&lt;&gt;"",IF(B306="","",IF(AND($B306='Determinazione classe'!$D$57,$C306='Determinazione classe'!$D$58,$D306='Determinazione classe'!$D$59),IF(COUNTIF(AI$3:AI305,$E306)=0,$E306,""),"")),"")</f>
        <v/>
      </c>
      <c r="AJ306" s="1" t="str">
        <f aca="false">IF(F306&lt;&gt;"",IF(B306="","",IF(AND($B306='Determinazione classe'!$D$57,$C306='Determinazione classe'!$D$58,$D306='Determinazione classe'!$D$59,$E306='Determinazione classe'!$D$60),IF(COUNTIF(AJ$3:AJ305,$F306)=0,$F306,""),"")),"")</f>
        <v/>
      </c>
      <c r="AK306" s="1" t="str">
        <f aca="false">IF(G306&lt;&gt;"",IF(B306="","",IF(AND($B306='Determinazione classe'!$D$57,$C306='Determinazione classe'!$D$58,$D306='Determinazione classe'!$D$59,$E306='Determinazione classe'!$D$60,$F306='Determinazione classe'!$D$61),IF(COUNTIF(AK$3:AK305,$G306)=0,$G306,""),"")),"")</f>
        <v/>
      </c>
      <c r="AL306" s="1" t="str">
        <f aca="false">IF(H306&lt;&gt;"",IF(B306="","",IF(AND($B306='Determinazione classe'!$D$57,$C306='Determinazione classe'!$D$58,$D306='Determinazione classe'!$D$59,$E306='Determinazione classe'!$D$60,$F306='Determinazione classe'!$D$61,$G306='Determinazione classe'!$D$62),IF(COUNTIF(AL$3:AL305,$H306)=0,$H306,""),"")),"")</f>
        <v/>
      </c>
      <c r="AR306" s="1" t="n">
        <f aca="false">+AR305+1</f>
        <v>304</v>
      </c>
      <c r="AS306" s="978" t="str">
        <f aca="false">IFERROR(VLOOKUP(AR306,BC:BK,9,FALSE()),"")</f>
        <v/>
      </c>
      <c r="AT306" s="978" t="str">
        <f aca="false">IFERROR(VLOOKUP($O306,BD:BL,9,FALSE()),"")</f>
        <v/>
      </c>
      <c r="AU306" s="978" t="str">
        <f aca="false">IFERROR(VLOOKUP($O306,BE:BM,9,FALSE()),"")</f>
        <v/>
      </c>
      <c r="AV306" s="978" t="str">
        <f aca="false">IFERROR(VLOOKUP($O306,BF:BN,9,FALSE()),"")</f>
        <v/>
      </c>
      <c r="AW306" s="978" t="str">
        <f aca="false">IFERROR(VLOOKUP($O306,BG:BO,9,FALSE()),"")</f>
        <v/>
      </c>
      <c r="AX306" s="978" t="str">
        <f aca="false">IFERROR(VLOOKUP($O306,BH:BP,9,FALSE()),"")</f>
        <v/>
      </c>
      <c r="AY306" s="978" t="str">
        <f aca="false">IFERROR(VLOOKUP($O306,BI:BQ,9,FALSE()),"")</f>
        <v/>
      </c>
      <c r="BC306" s="1" t="str">
        <f aca="false">IF(BK306&lt;&gt;"",MAX(BC$3:BC305)+1,"")</f>
        <v/>
      </c>
      <c r="BD306" s="1" t="str">
        <f aca="false">IF(BL306&lt;&gt;"",MAX(BD$3:BD305)+1,"")</f>
        <v/>
      </c>
      <c r="BE306" s="1" t="str">
        <f aca="false">IF(BM306&lt;&gt;"",MAX(BE$3:BE305)+1,"")</f>
        <v/>
      </c>
      <c r="BF306" s="1" t="str">
        <f aca="false">IF(BN306&lt;&gt;"",MAX(BF$3:BF305)+1,"")</f>
        <v/>
      </c>
      <c r="BG306" s="1" t="str">
        <f aca="false">IF(BO306&lt;&gt;"",MAX(BG$3:BG305)+1,"")</f>
        <v/>
      </c>
      <c r="BH306" s="1" t="str">
        <f aca="false">IF(BP306&lt;&gt;"",MAX(BH$3:BH305)+1,"")</f>
        <v/>
      </c>
      <c r="BI306" s="1" t="str">
        <f aca="false">IF(BQ306&lt;&gt;"",MAX(BI$3:BI305)+1,"")</f>
        <v/>
      </c>
      <c r="BK306" s="1" t="str">
        <f aca="false">IF(B306&lt;&gt;"",IF(COUNTIF(BK$3:BK305,B306)&gt;0,"",B306),"")</f>
        <v/>
      </c>
      <c r="BL306" s="1" t="str">
        <f aca="false">IF(C306&lt;&gt;"",IF(COUNTIF(BL$3:BL305,C306)&gt;0,"",C306),"")</f>
        <v/>
      </c>
      <c r="BM306" s="1" t="str">
        <f aca="false">IF(D306&lt;&gt;"",IF(COUNTIF(BM$3:BM305,D306)&gt;0,"",D306),"")</f>
        <v/>
      </c>
      <c r="BN306" s="1" t="str">
        <f aca="false">IF(E306&lt;&gt;"",IF(COUNTIF(BN$3:BN305,E306)&gt;0,"",E306),"")</f>
        <v/>
      </c>
      <c r="BO306" s="1" t="str">
        <f aca="false">IF(F306&lt;&gt;"",IF(COUNTIF(BO$3:BO305,F306)&gt;0,"",F306),"")</f>
        <v/>
      </c>
      <c r="BP306" s="1" t="str">
        <f aca="false">IF(G306&lt;&gt;"",IF(COUNTIF(BP$3:BP305,G306)&gt;0,"",G306),"")</f>
        <v/>
      </c>
      <c r="BQ306" s="1" t="str">
        <f aca="false">IF(H306&lt;&gt;"",IF(COUNTIF(BQ$3:BQ305,H306)&gt;0,"",H306),"")</f>
        <v/>
      </c>
    </row>
    <row r="307" customFormat="false" ht="12.75" hidden="false" customHeight="false" outlineLevel="0" collapsed="false">
      <c r="A307" s="1017" t="str">
        <f aca="false">CONCATENATE(B307,C307,D307,E307,F307,G307,H307)</f>
        <v/>
      </c>
      <c r="B307" s="1001"/>
      <c r="C307" s="1001"/>
      <c r="D307" s="1001"/>
      <c r="E307" s="1001"/>
      <c r="F307" s="1001"/>
      <c r="G307" s="1001"/>
      <c r="H307" s="1001"/>
      <c r="I307" s="1020"/>
      <c r="J307" s="1021"/>
      <c r="K307" s="1021"/>
      <c r="L307" s="1023"/>
      <c r="M307" s="1024"/>
      <c r="O307" s="1" t="n">
        <f aca="false">+O306+1</f>
        <v>305</v>
      </c>
      <c r="P307" s="978" t="str">
        <f aca="false">IFERROR(VLOOKUP(O306,X:AF,9,FALSE()),"")</f>
        <v/>
      </c>
      <c r="Q307" s="978" t="str">
        <f aca="false">IFERROR(VLOOKUP(O307,Y:AG,9,FALSE()),"")</f>
        <v/>
      </c>
      <c r="R307" s="978" t="str">
        <f aca="false">IFERROR(VLOOKUP(O307,Z:AH,9,FALSE()),"")</f>
        <v/>
      </c>
      <c r="S307" s="978" t="str">
        <f aca="false">IFERROR(VLOOKUP($O307,AA:AI,9,FALSE()),"")</f>
        <v/>
      </c>
      <c r="T307" s="978" t="str">
        <f aca="false">IFERROR(VLOOKUP($O307,AB:AJ,9,FALSE()),"")</f>
        <v/>
      </c>
      <c r="U307" s="978" t="str">
        <f aca="false">IFERROR(VLOOKUP($O307,AC:AK,9,FALSE()),"")</f>
        <v/>
      </c>
      <c r="V307" s="978" t="str">
        <f aca="false">IFERROR(VLOOKUP($O307,AD:AL,9,FALSE()),"")</f>
        <v/>
      </c>
      <c r="X307" s="1" t="str">
        <f aca="false">IF(AF307&lt;&gt;"",MAX(X$3:X306)+1,"")</f>
        <v/>
      </c>
      <c r="Y307" s="1" t="str">
        <f aca="false">IF(AG307&lt;&gt;"",MAX(Y$3:Y306)+1,"")</f>
        <v/>
      </c>
      <c r="Z307" s="1" t="str">
        <f aca="false">IF(AH307&lt;&gt;"",MAX(Z$3:Z306)+1,"")</f>
        <v/>
      </c>
      <c r="AA307" s="1" t="str">
        <f aca="false">IF(AI307&lt;&gt;"",MAX(AA$3:AA306)+1,"")</f>
        <v/>
      </c>
      <c r="AB307" s="1" t="str">
        <f aca="false">IF(AJ307&lt;&gt;"",MAX(AB$3:AB306)+1,"")</f>
        <v/>
      </c>
      <c r="AC307" s="1" t="str">
        <f aca="false">IF(AK307&lt;&gt;"",MAX(AC$3:AC306)+1,"")</f>
        <v/>
      </c>
      <c r="AD307" s="1" t="str">
        <f aca="false">IF(AL307&lt;&gt;"",MAX(AD$3:AD306)+1,"")</f>
        <v/>
      </c>
      <c r="AF307" s="1" t="str">
        <f aca="false">IF(B307="","",IF(COUNTIF(AF$3:$AI306,B307)=0,B307,""))</f>
        <v/>
      </c>
      <c r="AG307" s="1" t="str">
        <f aca="false">IF(C307&lt;&gt;"",IF(B307="","",IF($B307='Determinazione classe'!$D$57,IF(COUNTIF(AG$3:$AG306,$C307)=0,$C307,""),"")),"")</f>
        <v/>
      </c>
      <c r="AH307" s="1" t="str">
        <f aca="false">IF(D307&lt;&gt;"",IF(B307="","",IF(AND($B307='Determinazione classe'!$D$57,$C307='Determinazione classe'!$D$58),IF(COUNTIF(AH$3:AH306,$D307)=0,$D307,""),"")),"")</f>
        <v/>
      </c>
      <c r="AI307" s="1" t="str">
        <f aca="false">IF(E307&lt;&gt;"",IF(B307="","",IF(AND($B307='Determinazione classe'!$D$57,$C307='Determinazione classe'!$D$58,$D307='Determinazione classe'!$D$59),IF(COUNTIF(AI$3:AI306,$E307)=0,$E307,""),"")),"")</f>
        <v/>
      </c>
      <c r="AJ307" s="1" t="str">
        <f aca="false">IF(F307&lt;&gt;"",IF(B307="","",IF(AND($B307='Determinazione classe'!$D$57,$C307='Determinazione classe'!$D$58,$D307='Determinazione classe'!$D$59,$E307='Determinazione classe'!$D$60),IF(COUNTIF(AJ$3:AJ306,$F307)=0,$F307,""),"")),"")</f>
        <v/>
      </c>
      <c r="AK307" s="1" t="str">
        <f aca="false">IF(G307&lt;&gt;"",IF(B307="","",IF(AND($B307='Determinazione classe'!$D$57,$C307='Determinazione classe'!$D$58,$D307='Determinazione classe'!$D$59,$E307='Determinazione classe'!$D$60,$F307='Determinazione classe'!$D$61),IF(COUNTIF(AK$3:AK306,$G307)=0,$G307,""),"")),"")</f>
        <v/>
      </c>
      <c r="AL307" s="1" t="str">
        <f aca="false">IF(H307&lt;&gt;"",IF(B307="","",IF(AND($B307='Determinazione classe'!$D$57,$C307='Determinazione classe'!$D$58,$D307='Determinazione classe'!$D$59,$E307='Determinazione classe'!$D$60,$F307='Determinazione classe'!$D$61,$G307='Determinazione classe'!$D$62),IF(COUNTIF(AL$3:AL306,$H307)=0,$H307,""),"")),"")</f>
        <v/>
      </c>
      <c r="AR307" s="1" t="n">
        <f aca="false">+AR306+1</f>
        <v>305</v>
      </c>
      <c r="AS307" s="978" t="str">
        <f aca="false">IFERROR(VLOOKUP(AR307,BC:BK,9,FALSE()),"")</f>
        <v/>
      </c>
      <c r="AT307" s="978" t="str">
        <f aca="false">IFERROR(VLOOKUP($O307,BD:BL,9,FALSE()),"")</f>
        <v/>
      </c>
      <c r="AU307" s="978" t="str">
        <f aca="false">IFERROR(VLOOKUP($O307,BE:BM,9,FALSE()),"")</f>
        <v/>
      </c>
      <c r="AV307" s="978" t="str">
        <f aca="false">IFERROR(VLOOKUP($O307,BF:BN,9,FALSE()),"")</f>
        <v/>
      </c>
      <c r="AW307" s="978" t="str">
        <f aca="false">IFERROR(VLOOKUP($O307,BG:BO,9,FALSE()),"")</f>
        <v/>
      </c>
      <c r="AX307" s="978" t="str">
        <f aca="false">IFERROR(VLOOKUP($O307,BH:BP,9,FALSE()),"")</f>
        <v/>
      </c>
      <c r="AY307" s="978" t="str">
        <f aca="false">IFERROR(VLOOKUP($O307,BI:BQ,9,FALSE()),"")</f>
        <v/>
      </c>
      <c r="BC307" s="1" t="str">
        <f aca="false">IF(BK307&lt;&gt;"",MAX(BC$3:BC306)+1,"")</f>
        <v/>
      </c>
      <c r="BD307" s="1" t="str">
        <f aca="false">IF(BL307&lt;&gt;"",MAX(BD$3:BD306)+1,"")</f>
        <v/>
      </c>
      <c r="BE307" s="1" t="str">
        <f aca="false">IF(BM307&lt;&gt;"",MAX(BE$3:BE306)+1,"")</f>
        <v/>
      </c>
      <c r="BF307" s="1" t="str">
        <f aca="false">IF(BN307&lt;&gt;"",MAX(BF$3:BF306)+1,"")</f>
        <v/>
      </c>
      <c r="BG307" s="1" t="str">
        <f aca="false">IF(BO307&lt;&gt;"",MAX(BG$3:BG306)+1,"")</f>
        <v/>
      </c>
      <c r="BH307" s="1" t="str">
        <f aca="false">IF(BP307&lt;&gt;"",MAX(BH$3:BH306)+1,"")</f>
        <v/>
      </c>
      <c r="BI307" s="1" t="str">
        <f aca="false">IF(BQ307&lt;&gt;"",MAX(BI$3:BI306)+1,"")</f>
        <v/>
      </c>
      <c r="BK307" s="1" t="str">
        <f aca="false">IF(B307&lt;&gt;"",IF(COUNTIF(BK$3:BK306,B307)&gt;0,"",B307),"")</f>
        <v/>
      </c>
      <c r="BL307" s="1" t="str">
        <f aca="false">IF(C307&lt;&gt;"",IF(COUNTIF(BL$3:BL306,C307)&gt;0,"",C307),"")</f>
        <v/>
      </c>
      <c r="BM307" s="1" t="str">
        <f aca="false">IF(D307&lt;&gt;"",IF(COUNTIF(BM$3:BM306,D307)&gt;0,"",D307),"")</f>
        <v/>
      </c>
      <c r="BN307" s="1" t="str">
        <f aca="false">IF(E307&lt;&gt;"",IF(COUNTIF(BN$3:BN306,E307)&gt;0,"",E307),"")</f>
        <v/>
      </c>
      <c r="BO307" s="1" t="str">
        <f aca="false">IF(F307&lt;&gt;"",IF(COUNTIF(BO$3:BO306,F307)&gt;0,"",F307),"")</f>
        <v/>
      </c>
      <c r="BP307" s="1" t="str">
        <f aca="false">IF(G307&lt;&gt;"",IF(COUNTIF(BP$3:BP306,G307)&gt;0,"",G307),"")</f>
        <v/>
      </c>
      <c r="BQ307" s="1" t="str">
        <f aca="false">IF(H307&lt;&gt;"",IF(COUNTIF(BQ$3:BQ306,H307)&gt;0,"",H307),"")</f>
        <v/>
      </c>
    </row>
    <row r="308" customFormat="false" ht="12.75" hidden="false" customHeight="false" outlineLevel="0" collapsed="false">
      <c r="A308" s="1017" t="str">
        <f aca="false">CONCATENATE(B308,C308,D308,E308,F308,G308,H308)</f>
        <v/>
      </c>
      <c r="B308" s="1001"/>
      <c r="C308" s="1001"/>
      <c r="D308" s="1001"/>
      <c r="E308" s="1001"/>
      <c r="F308" s="1001"/>
      <c r="G308" s="1001"/>
      <c r="H308" s="1001"/>
      <c r="I308" s="1020"/>
      <c r="J308" s="1021"/>
      <c r="K308" s="1021"/>
      <c r="L308" s="1023"/>
      <c r="M308" s="1024"/>
      <c r="O308" s="1" t="n">
        <f aca="false">+O307+1</f>
        <v>306</v>
      </c>
      <c r="P308" s="978" t="str">
        <f aca="false">IFERROR(VLOOKUP(O307,X:AF,9,FALSE()),"")</f>
        <v/>
      </c>
      <c r="Q308" s="978" t="str">
        <f aca="false">IFERROR(VLOOKUP(O308,Y:AG,9,FALSE()),"")</f>
        <v/>
      </c>
      <c r="R308" s="978" t="str">
        <f aca="false">IFERROR(VLOOKUP(O308,Z:AH,9,FALSE()),"")</f>
        <v/>
      </c>
      <c r="S308" s="978" t="str">
        <f aca="false">IFERROR(VLOOKUP($O308,AA:AI,9,FALSE()),"")</f>
        <v/>
      </c>
      <c r="T308" s="978" t="str">
        <f aca="false">IFERROR(VLOOKUP($O308,AB:AJ,9,FALSE()),"")</f>
        <v/>
      </c>
      <c r="U308" s="978" t="str">
        <f aca="false">IFERROR(VLOOKUP($O308,AC:AK,9,FALSE()),"")</f>
        <v/>
      </c>
      <c r="V308" s="978" t="str">
        <f aca="false">IFERROR(VLOOKUP($O308,AD:AL,9,FALSE()),"")</f>
        <v/>
      </c>
      <c r="X308" s="1" t="str">
        <f aca="false">IF(AF308&lt;&gt;"",MAX(X$3:X307)+1,"")</f>
        <v/>
      </c>
      <c r="Y308" s="1" t="str">
        <f aca="false">IF(AG308&lt;&gt;"",MAX(Y$3:Y307)+1,"")</f>
        <v/>
      </c>
      <c r="Z308" s="1" t="str">
        <f aca="false">IF(AH308&lt;&gt;"",MAX(Z$3:Z307)+1,"")</f>
        <v/>
      </c>
      <c r="AA308" s="1" t="str">
        <f aca="false">IF(AI308&lt;&gt;"",MAX(AA$3:AA307)+1,"")</f>
        <v/>
      </c>
      <c r="AB308" s="1" t="str">
        <f aca="false">IF(AJ308&lt;&gt;"",MAX(AB$3:AB307)+1,"")</f>
        <v/>
      </c>
      <c r="AC308" s="1" t="str">
        <f aca="false">IF(AK308&lt;&gt;"",MAX(AC$3:AC307)+1,"")</f>
        <v/>
      </c>
      <c r="AD308" s="1" t="str">
        <f aca="false">IF(AL308&lt;&gt;"",MAX(AD$3:AD307)+1,"")</f>
        <v/>
      </c>
      <c r="AF308" s="1" t="str">
        <f aca="false">IF(B308="","",IF(COUNTIF(AF$3:$AI307,B308)=0,B308,""))</f>
        <v/>
      </c>
      <c r="AG308" s="1" t="str">
        <f aca="false">IF(C308&lt;&gt;"",IF(B308="","",IF($B308='Determinazione classe'!$D$57,IF(COUNTIF(AG$3:$AG307,$C308)=0,$C308,""),"")),"")</f>
        <v/>
      </c>
      <c r="AH308" s="1" t="str">
        <f aca="false">IF(D308&lt;&gt;"",IF(B308="","",IF(AND($B308='Determinazione classe'!$D$57,$C308='Determinazione classe'!$D$58),IF(COUNTIF(AH$3:AH307,$D308)=0,$D308,""),"")),"")</f>
        <v/>
      </c>
      <c r="AI308" s="1" t="str">
        <f aca="false">IF(E308&lt;&gt;"",IF(B308="","",IF(AND($B308='Determinazione classe'!$D$57,$C308='Determinazione classe'!$D$58,$D308='Determinazione classe'!$D$59),IF(COUNTIF(AI$3:AI307,$E308)=0,$E308,""),"")),"")</f>
        <v/>
      </c>
      <c r="AJ308" s="1" t="str">
        <f aca="false">IF(F308&lt;&gt;"",IF(B308="","",IF(AND($B308='Determinazione classe'!$D$57,$C308='Determinazione classe'!$D$58,$D308='Determinazione classe'!$D$59,$E308='Determinazione classe'!$D$60),IF(COUNTIF(AJ$3:AJ307,$F308)=0,$F308,""),"")),"")</f>
        <v/>
      </c>
      <c r="AK308" s="1" t="str">
        <f aca="false">IF(G308&lt;&gt;"",IF(B308="","",IF(AND($B308='Determinazione classe'!$D$57,$C308='Determinazione classe'!$D$58,$D308='Determinazione classe'!$D$59,$E308='Determinazione classe'!$D$60,$F308='Determinazione classe'!$D$61),IF(COUNTIF(AK$3:AK307,$G308)=0,$G308,""),"")),"")</f>
        <v/>
      </c>
      <c r="AL308" s="1" t="str">
        <f aca="false">IF(H308&lt;&gt;"",IF(B308="","",IF(AND($B308='Determinazione classe'!$D$57,$C308='Determinazione classe'!$D$58,$D308='Determinazione classe'!$D$59,$E308='Determinazione classe'!$D$60,$F308='Determinazione classe'!$D$61,$G308='Determinazione classe'!$D$62),IF(COUNTIF(AL$3:AL307,$H308)=0,$H308,""),"")),"")</f>
        <v/>
      </c>
      <c r="AR308" s="1" t="n">
        <f aca="false">+AR307+1</f>
        <v>306</v>
      </c>
      <c r="AS308" s="978" t="str">
        <f aca="false">IFERROR(VLOOKUP(AR308,BC:BK,9,FALSE()),"")</f>
        <v/>
      </c>
      <c r="AT308" s="978" t="str">
        <f aca="false">IFERROR(VLOOKUP($O308,BD:BL,9,FALSE()),"")</f>
        <v/>
      </c>
      <c r="AU308" s="978" t="str">
        <f aca="false">IFERROR(VLOOKUP($O308,BE:BM,9,FALSE()),"")</f>
        <v/>
      </c>
      <c r="AV308" s="978" t="str">
        <f aca="false">IFERROR(VLOOKUP($O308,BF:BN,9,FALSE()),"")</f>
        <v/>
      </c>
      <c r="AW308" s="978" t="str">
        <f aca="false">IFERROR(VLOOKUP($O308,BG:BO,9,FALSE()),"")</f>
        <v/>
      </c>
      <c r="AX308" s="978" t="str">
        <f aca="false">IFERROR(VLOOKUP($O308,BH:BP,9,FALSE()),"")</f>
        <v/>
      </c>
      <c r="AY308" s="978" t="str">
        <f aca="false">IFERROR(VLOOKUP($O308,BI:BQ,9,FALSE()),"")</f>
        <v/>
      </c>
      <c r="BC308" s="1" t="str">
        <f aca="false">IF(BK308&lt;&gt;"",MAX(BC$3:BC307)+1,"")</f>
        <v/>
      </c>
      <c r="BD308" s="1" t="str">
        <f aca="false">IF(BL308&lt;&gt;"",MAX(BD$3:BD307)+1,"")</f>
        <v/>
      </c>
      <c r="BE308" s="1" t="str">
        <f aca="false">IF(BM308&lt;&gt;"",MAX(BE$3:BE307)+1,"")</f>
        <v/>
      </c>
      <c r="BF308" s="1" t="str">
        <f aca="false">IF(BN308&lt;&gt;"",MAX(BF$3:BF307)+1,"")</f>
        <v/>
      </c>
      <c r="BG308" s="1" t="str">
        <f aca="false">IF(BO308&lt;&gt;"",MAX(BG$3:BG307)+1,"")</f>
        <v/>
      </c>
      <c r="BH308" s="1" t="str">
        <f aca="false">IF(BP308&lt;&gt;"",MAX(BH$3:BH307)+1,"")</f>
        <v/>
      </c>
      <c r="BI308" s="1" t="str">
        <f aca="false">IF(BQ308&lt;&gt;"",MAX(BI$3:BI307)+1,"")</f>
        <v/>
      </c>
      <c r="BK308" s="1" t="str">
        <f aca="false">IF(B308&lt;&gt;"",IF(COUNTIF(BK$3:BK307,B308)&gt;0,"",B308),"")</f>
        <v/>
      </c>
      <c r="BL308" s="1" t="str">
        <f aca="false">IF(C308&lt;&gt;"",IF(COUNTIF(BL$3:BL307,C308)&gt;0,"",C308),"")</f>
        <v/>
      </c>
      <c r="BM308" s="1" t="str">
        <f aca="false">IF(D308&lt;&gt;"",IF(COUNTIF(BM$3:BM307,D308)&gt;0,"",D308),"")</f>
        <v/>
      </c>
      <c r="BN308" s="1" t="str">
        <f aca="false">IF(E308&lt;&gt;"",IF(COUNTIF(BN$3:BN307,E308)&gt;0,"",E308),"")</f>
        <v/>
      </c>
      <c r="BO308" s="1" t="str">
        <f aca="false">IF(F308&lt;&gt;"",IF(COUNTIF(BO$3:BO307,F308)&gt;0,"",F308),"")</f>
        <v/>
      </c>
      <c r="BP308" s="1" t="str">
        <f aca="false">IF(G308&lt;&gt;"",IF(COUNTIF(BP$3:BP307,G308)&gt;0,"",G308),"")</f>
        <v/>
      </c>
      <c r="BQ308" s="1" t="str">
        <f aca="false">IF(H308&lt;&gt;"",IF(COUNTIF(BQ$3:BQ307,H308)&gt;0,"",H308),"")</f>
        <v/>
      </c>
    </row>
    <row r="309" customFormat="false" ht="12.75" hidden="false" customHeight="false" outlineLevel="0" collapsed="false">
      <c r="A309" s="1017" t="str">
        <f aca="false">CONCATENATE(B309,C309,D309,E309,F309,G309,H309)</f>
        <v/>
      </c>
      <c r="B309" s="1001"/>
      <c r="C309" s="1001"/>
      <c r="D309" s="1001"/>
      <c r="E309" s="1001"/>
      <c r="F309" s="1001"/>
      <c r="G309" s="1001"/>
      <c r="H309" s="1001"/>
      <c r="I309" s="1020"/>
      <c r="J309" s="1021"/>
      <c r="K309" s="1021"/>
      <c r="L309" s="1023"/>
      <c r="M309" s="1024"/>
      <c r="O309" s="1" t="n">
        <f aca="false">+O308+1</f>
        <v>307</v>
      </c>
      <c r="P309" s="978" t="str">
        <f aca="false">IFERROR(VLOOKUP(O308,X:AF,9,FALSE()),"")</f>
        <v/>
      </c>
      <c r="Q309" s="978" t="str">
        <f aca="false">IFERROR(VLOOKUP(O309,Y:AG,9,FALSE()),"")</f>
        <v/>
      </c>
      <c r="R309" s="978" t="str">
        <f aca="false">IFERROR(VLOOKUP(O309,Z:AH,9,FALSE()),"")</f>
        <v/>
      </c>
      <c r="S309" s="978" t="str">
        <f aca="false">IFERROR(VLOOKUP($O309,AA:AI,9,FALSE()),"")</f>
        <v/>
      </c>
      <c r="T309" s="978" t="str">
        <f aca="false">IFERROR(VLOOKUP($O309,AB:AJ,9,FALSE()),"")</f>
        <v/>
      </c>
      <c r="U309" s="978" t="str">
        <f aca="false">IFERROR(VLOOKUP($O309,AC:AK,9,FALSE()),"")</f>
        <v/>
      </c>
      <c r="V309" s="978" t="str">
        <f aca="false">IFERROR(VLOOKUP($O309,AD:AL,9,FALSE()),"")</f>
        <v/>
      </c>
      <c r="X309" s="1" t="str">
        <f aca="false">IF(AF309&lt;&gt;"",MAX(X$3:X308)+1,"")</f>
        <v/>
      </c>
      <c r="Y309" s="1" t="str">
        <f aca="false">IF(AG309&lt;&gt;"",MAX(Y$3:Y308)+1,"")</f>
        <v/>
      </c>
      <c r="Z309" s="1" t="str">
        <f aca="false">IF(AH309&lt;&gt;"",MAX(Z$3:Z308)+1,"")</f>
        <v/>
      </c>
      <c r="AA309" s="1" t="str">
        <f aca="false">IF(AI309&lt;&gt;"",MAX(AA$3:AA308)+1,"")</f>
        <v/>
      </c>
      <c r="AB309" s="1" t="str">
        <f aca="false">IF(AJ309&lt;&gt;"",MAX(AB$3:AB308)+1,"")</f>
        <v/>
      </c>
      <c r="AC309" s="1" t="str">
        <f aca="false">IF(AK309&lt;&gt;"",MAX(AC$3:AC308)+1,"")</f>
        <v/>
      </c>
      <c r="AD309" s="1" t="str">
        <f aca="false">IF(AL309&lt;&gt;"",MAX(AD$3:AD308)+1,"")</f>
        <v/>
      </c>
      <c r="AF309" s="1" t="str">
        <f aca="false">IF(B309="","",IF(COUNTIF(AF$3:$AI308,B309)=0,B309,""))</f>
        <v/>
      </c>
      <c r="AG309" s="1" t="str">
        <f aca="false">IF(C309&lt;&gt;"",IF(B309="","",IF($B309='Determinazione classe'!$D$57,IF(COUNTIF(AG$3:$AG308,$C309)=0,$C309,""),"")),"")</f>
        <v/>
      </c>
      <c r="AH309" s="1" t="str">
        <f aca="false">IF(D309&lt;&gt;"",IF(B309="","",IF(AND($B309='Determinazione classe'!$D$57,$C309='Determinazione classe'!$D$58),IF(COUNTIF(AH$3:AH308,$D309)=0,$D309,""),"")),"")</f>
        <v/>
      </c>
      <c r="AI309" s="1" t="str">
        <f aca="false">IF(E309&lt;&gt;"",IF(B309="","",IF(AND($B309='Determinazione classe'!$D$57,$C309='Determinazione classe'!$D$58,$D309='Determinazione classe'!$D$59),IF(COUNTIF(AI$3:AI308,$E309)=0,$E309,""),"")),"")</f>
        <v/>
      </c>
      <c r="AJ309" s="1" t="str">
        <f aca="false">IF(F309&lt;&gt;"",IF(B309="","",IF(AND($B309='Determinazione classe'!$D$57,$C309='Determinazione classe'!$D$58,$D309='Determinazione classe'!$D$59,$E309='Determinazione classe'!$D$60),IF(COUNTIF(AJ$3:AJ308,$F309)=0,$F309,""),"")),"")</f>
        <v/>
      </c>
      <c r="AK309" s="1" t="str">
        <f aca="false">IF(G309&lt;&gt;"",IF(B309="","",IF(AND($B309='Determinazione classe'!$D$57,$C309='Determinazione classe'!$D$58,$D309='Determinazione classe'!$D$59,$E309='Determinazione classe'!$D$60,$F309='Determinazione classe'!$D$61),IF(COUNTIF(AK$3:AK308,$G309)=0,$G309,""),"")),"")</f>
        <v/>
      </c>
      <c r="AL309" s="1" t="str">
        <f aca="false">IF(H309&lt;&gt;"",IF(B309="","",IF(AND($B309='Determinazione classe'!$D$57,$C309='Determinazione classe'!$D$58,$D309='Determinazione classe'!$D$59,$E309='Determinazione classe'!$D$60,$F309='Determinazione classe'!$D$61,$G309='Determinazione classe'!$D$62),IF(COUNTIF(AL$3:AL308,$H309)=0,$H309,""),"")),"")</f>
        <v/>
      </c>
      <c r="AR309" s="1" t="n">
        <f aca="false">+AR308+1</f>
        <v>307</v>
      </c>
      <c r="AS309" s="978" t="str">
        <f aca="false">IFERROR(VLOOKUP(AR309,BC:BK,9,FALSE()),"")</f>
        <v/>
      </c>
      <c r="AT309" s="978" t="str">
        <f aca="false">IFERROR(VLOOKUP($O309,BD:BL,9,FALSE()),"")</f>
        <v/>
      </c>
      <c r="AU309" s="978" t="str">
        <f aca="false">IFERROR(VLOOKUP($O309,BE:BM,9,FALSE()),"")</f>
        <v/>
      </c>
      <c r="AV309" s="978" t="str">
        <f aca="false">IFERROR(VLOOKUP($O309,BF:BN,9,FALSE()),"")</f>
        <v/>
      </c>
      <c r="AW309" s="978" t="str">
        <f aca="false">IFERROR(VLOOKUP($O309,BG:BO,9,FALSE()),"")</f>
        <v/>
      </c>
      <c r="AX309" s="978" t="str">
        <f aca="false">IFERROR(VLOOKUP($O309,BH:BP,9,FALSE()),"")</f>
        <v/>
      </c>
      <c r="AY309" s="978" t="str">
        <f aca="false">IFERROR(VLOOKUP($O309,BI:BQ,9,FALSE()),"")</f>
        <v/>
      </c>
      <c r="BC309" s="1" t="str">
        <f aca="false">IF(BK309&lt;&gt;"",MAX(BC$3:BC308)+1,"")</f>
        <v/>
      </c>
      <c r="BD309" s="1" t="str">
        <f aca="false">IF(BL309&lt;&gt;"",MAX(BD$3:BD308)+1,"")</f>
        <v/>
      </c>
      <c r="BE309" s="1" t="str">
        <f aca="false">IF(BM309&lt;&gt;"",MAX(BE$3:BE308)+1,"")</f>
        <v/>
      </c>
      <c r="BF309" s="1" t="str">
        <f aca="false">IF(BN309&lt;&gt;"",MAX(BF$3:BF308)+1,"")</f>
        <v/>
      </c>
      <c r="BG309" s="1" t="str">
        <f aca="false">IF(BO309&lt;&gt;"",MAX(BG$3:BG308)+1,"")</f>
        <v/>
      </c>
      <c r="BH309" s="1" t="str">
        <f aca="false">IF(BP309&lt;&gt;"",MAX(BH$3:BH308)+1,"")</f>
        <v/>
      </c>
      <c r="BI309" s="1" t="str">
        <f aca="false">IF(BQ309&lt;&gt;"",MAX(BI$3:BI308)+1,"")</f>
        <v/>
      </c>
      <c r="BK309" s="1" t="str">
        <f aca="false">IF(B309&lt;&gt;"",IF(COUNTIF(BK$3:BK308,B309)&gt;0,"",B309),"")</f>
        <v/>
      </c>
      <c r="BL309" s="1" t="str">
        <f aca="false">IF(C309&lt;&gt;"",IF(COUNTIF(BL$3:BL308,C309)&gt;0,"",C309),"")</f>
        <v/>
      </c>
      <c r="BM309" s="1" t="str">
        <f aca="false">IF(D309&lt;&gt;"",IF(COUNTIF(BM$3:BM308,D309)&gt;0,"",D309),"")</f>
        <v/>
      </c>
      <c r="BN309" s="1" t="str">
        <f aca="false">IF(E309&lt;&gt;"",IF(COUNTIF(BN$3:BN308,E309)&gt;0,"",E309),"")</f>
        <v/>
      </c>
      <c r="BO309" s="1" t="str">
        <f aca="false">IF(F309&lt;&gt;"",IF(COUNTIF(BO$3:BO308,F309)&gt;0,"",F309),"")</f>
        <v/>
      </c>
      <c r="BP309" s="1" t="str">
        <f aca="false">IF(G309&lt;&gt;"",IF(COUNTIF(BP$3:BP308,G309)&gt;0,"",G309),"")</f>
        <v/>
      </c>
      <c r="BQ309" s="1" t="str">
        <f aca="false">IF(H309&lt;&gt;"",IF(COUNTIF(BQ$3:BQ308,H309)&gt;0,"",H309),"")</f>
        <v/>
      </c>
    </row>
    <row r="310" customFormat="false" ht="12.75" hidden="false" customHeight="false" outlineLevel="0" collapsed="false">
      <c r="A310" s="1017" t="str">
        <f aca="false">CONCATENATE(B310,C310,D310,E310,F310,G310,H310)</f>
        <v/>
      </c>
      <c r="B310" s="1001"/>
      <c r="C310" s="1001"/>
      <c r="D310" s="1001"/>
      <c r="E310" s="1001"/>
      <c r="F310" s="1001"/>
      <c r="G310" s="1001"/>
      <c r="H310" s="1001"/>
      <c r="I310" s="1020"/>
      <c r="J310" s="1021"/>
      <c r="K310" s="1021"/>
      <c r="L310" s="1023"/>
      <c r="M310" s="1024"/>
      <c r="O310" s="1" t="n">
        <f aca="false">+O309+1</f>
        <v>308</v>
      </c>
      <c r="P310" s="978" t="str">
        <f aca="false">IFERROR(VLOOKUP(O309,X:AF,9,FALSE()),"")</f>
        <v/>
      </c>
      <c r="Q310" s="978" t="str">
        <f aca="false">IFERROR(VLOOKUP(O310,Y:AG,9,FALSE()),"")</f>
        <v/>
      </c>
      <c r="R310" s="978" t="str">
        <f aca="false">IFERROR(VLOOKUP(O310,Z:AH,9,FALSE()),"")</f>
        <v/>
      </c>
      <c r="S310" s="978" t="str">
        <f aca="false">IFERROR(VLOOKUP($O310,AA:AI,9,FALSE()),"")</f>
        <v/>
      </c>
      <c r="T310" s="978" t="str">
        <f aca="false">IFERROR(VLOOKUP($O310,AB:AJ,9,FALSE()),"")</f>
        <v/>
      </c>
      <c r="U310" s="978" t="str">
        <f aca="false">IFERROR(VLOOKUP($O310,AC:AK,9,FALSE()),"")</f>
        <v/>
      </c>
      <c r="V310" s="978" t="str">
        <f aca="false">IFERROR(VLOOKUP($O310,AD:AL,9,FALSE()),"")</f>
        <v/>
      </c>
      <c r="X310" s="1" t="str">
        <f aca="false">IF(AF310&lt;&gt;"",MAX(X$3:X309)+1,"")</f>
        <v/>
      </c>
      <c r="Y310" s="1" t="str">
        <f aca="false">IF(AG310&lt;&gt;"",MAX(Y$3:Y309)+1,"")</f>
        <v/>
      </c>
      <c r="Z310" s="1" t="str">
        <f aca="false">IF(AH310&lt;&gt;"",MAX(Z$3:Z309)+1,"")</f>
        <v/>
      </c>
      <c r="AA310" s="1" t="str">
        <f aca="false">IF(AI310&lt;&gt;"",MAX(AA$3:AA309)+1,"")</f>
        <v/>
      </c>
      <c r="AB310" s="1" t="str">
        <f aca="false">IF(AJ310&lt;&gt;"",MAX(AB$3:AB309)+1,"")</f>
        <v/>
      </c>
      <c r="AC310" s="1" t="str">
        <f aca="false">IF(AK310&lt;&gt;"",MAX(AC$3:AC309)+1,"")</f>
        <v/>
      </c>
      <c r="AD310" s="1" t="str">
        <f aca="false">IF(AL310&lt;&gt;"",MAX(AD$3:AD309)+1,"")</f>
        <v/>
      </c>
      <c r="AF310" s="1" t="str">
        <f aca="false">IF(B310="","",IF(COUNTIF(AF$3:$AI309,B310)=0,B310,""))</f>
        <v/>
      </c>
      <c r="AG310" s="1" t="str">
        <f aca="false">IF(C310&lt;&gt;"",IF(B310="","",IF($B310='Determinazione classe'!$D$57,IF(COUNTIF(AG$3:$AG309,$C310)=0,$C310,""),"")),"")</f>
        <v/>
      </c>
      <c r="AH310" s="1" t="str">
        <f aca="false">IF(D310&lt;&gt;"",IF(B310="","",IF(AND($B310='Determinazione classe'!$D$57,$C310='Determinazione classe'!$D$58),IF(COUNTIF(AH$3:AH309,$D310)=0,$D310,""),"")),"")</f>
        <v/>
      </c>
      <c r="AI310" s="1" t="str">
        <f aca="false">IF(E310&lt;&gt;"",IF(B310="","",IF(AND($B310='Determinazione classe'!$D$57,$C310='Determinazione classe'!$D$58,$D310='Determinazione classe'!$D$59),IF(COUNTIF(AI$3:AI309,$E310)=0,$E310,""),"")),"")</f>
        <v/>
      </c>
      <c r="AJ310" s="1" t="str">
        <f aca="false">IF(F310&lt;&gt;"",IF(B310="","",IF(AND($B310='Determinazione classe'!$D$57,$C310='Determinazione classe'!$D$58,$D310='Determinazione classe'!$D$59,$E310='Determinazione classe'!$D$60),IF(COUNTIF(AJ$3:AJ309,$F310)=0,$F310,""),"")),"")</f>
        <v/>
      </c>
      <c r="AK310" s="1" t="str">
        <f aca="false">IF(G310&lt;&gt;"",IF(B310="","",IF(AND($B310='Determinazione classe'!$D$57,$C310='Determinazione classe'!$D$58,$D310='Determinazione classe'!$D$59,$E310='Determinazione classe'!$D$60,$F310='Determinazione classe'!$D$61),IF(COUNTIF(AK$3:AK309,$G310)=0,$G310,""),"")),"")</f>
        <v/>
      </c>
      <c r="AL310" s="1" t="str">
        <f aca="false">IF(H310&lt;&gt;"",IF(B310="","",IF(AND($B310='Determinazione classe'!$D$57,$C310='Determinazione classe'!$D$58,$D310='Determinazione classe'!$D$59,$E310='Determinazione classe'!$D$60,$F310='Determinazione classe'!$D$61,$G310='Determinazione classe'!$D$62),IF(COUNTIF(AL$3:AL309,$H310)=0,$H310,""),"")),"")</f>
        <v/>
      </c>
      <c r="AR310" s="1" t="n">
        <f aca="false">+AR309+1</f>
        <v>308</v>
      </c>
      <c r="AS310" s="978" t="str">
        <f aca="false">IFERROR(VLOOKUP(AR310,BC:BK,9,FALSE()),"")</f>
        <v/>
      </c>
      <c r="AT310" s="978" t="str">
        <f aca="false">IFERROR(VLOOKUP($O310,BD:BL,9,FALSE()),"")</f>
        <v/>
      </c>
      <c r="AU310" s="978" t="str">
        <f aca="false">IFERROR(VLOOKUP($O310,BE:BM,9,FALSE()),"")</f>
        <v/>
      </c>
      <c r="AV310" s="978" t="str">
        <f aca="false">IFERROR(VLOOKUP($O310,BF:BN,9,FALSE()),"")</f>
        <v/>
      </c>
      <c r="AW310" s="978" t="str">
        <f aca="false">IFERROR(VLOOKUP($O310,BG:BO,9,FALSE()),"")</f>
        <v/>
      </c>
      <c r="AX310" s="978" t="str">
        <f aca="false">IFERROR(VLOOKUP($O310,BH:BP,9,FALSE()),"")</f>
        <v/>
      </c>
      <c r="AY310" s="978" t="str">
        <f aca="false">IFERROR(VLOOKUP($O310,BI:BQ,9,FALSE()),"")</f>
        <v/>
      </c>
      <c r="BC310" s="1" t="str">
        <f aca="false">IF(BK310&lt;&gt;"",MAX(BC$3:BC309)+1,"")</f>
        <v/>
      </c>
      <c r="BD310" s="1" t="str">
        <f aca="false">IF(BL310&lt;&gt;"",MAX(BD$3:BD309)+1,"")</f>
        <v/>
      </c>
      <c r="BE310" s="1" t="str">
        <f aca="false">IF(BM310&lt;&gt;"",MAX(BE$3:BE309)+1,"")</f>
        <v/>
      </c>
      <c r="BF310" s="1" t="str">
        <f aca="false">IF(BN310&lt;&gt;"",MAX(BF$3:BF309)+1,"")</f>
        <v/>
      </c>
      <c r="BG310" s="1" t="str">
        <f aca="false">IF(BO310&lt;&gt;"",MAX(BG$3:BG309)+1,"")</f>
        <v/>
      </c>
      <c r="BH310" s="1" t="str">
        <f aca="false">IF(BP310&lt;&gt;"",MAX(BH$3:BH309)+1,"")</f>
        <v/>
      </c>
      <c r="BI310" s="1" t="str">
        <f aca="false">IF(BQ310&lt;&gt;"",MAX(BI$3:BI309)+1,"")</f>
        <v/>
      </c>
      <c r="BK310" s="1" t="str">
        <f aca="false">IF(B310&lt;&gt;"",IF(COUNTIF(BK$3:BK309,B310)&gt;0,"",B310),"")</f>
        <v/>
      </c>
      <c r="BL310" s="1" t="str">
        <f aca="false">IF(C310&lt;&gt;"",IF(COUNTIF(BL$3:BL309,C310)&gt;0,"",C310),"")</f>
        <v/>
      </c>
      <c r="BM310" s="1" t="str">
        <f aca="false">IF(D310&lt;&gt;"",IF(COUNTIF(BM$3:BM309,D310)&gt;0,"",D310),"")</f>
        <v/>
      </c>
      <c r="BN310" s="1" t="str">
        <f aca="false">IF(E310&lt;&gt;"",IF(COUNTIF(BN$3:BN309,E310)&gt;0,"",E310),"")</f>
        <v/>
      </c>
      <c r="BO310" s="1" t="str">
        <f aca="false">IF(F310&lt;&gt;"",IF(COUNTIF(BO$3:BO309,F310)&gt;0,"",F310),"")</f>
        <v/>
      </c>
      <c r="BP310" s="1" t="str">
        <f aca="false">IF(G310&lt;&gt;"",IF(COUNTIF(BP$3:BP309,G310)&gt;0,"",G310),"")</f>
        <v/>
      </c>
      <c r="BQ310" s="1" t="str">
        <f aca="false">IF(H310&lt;&gt;"",IF(COUNTIF(BQ$3:BQ309,H310)&gt;0,"",H310),"")</f>
        <v/>
      </c>
    </row>
    <row r="311" customFormat="false" ht="12.75" hidden="false" customHeight="false" outlineLevel="0" collapsed="false">
      <c r="A311" s="1017" t="str">
        <f aca="false">CONCATENATE(B311,C311,D311,E311,F311,G311,H311)</f>
        <v/>
      </c>
      <c r="B311" s="1001"/>
      <c r="C311" s="1001"/>
      <c r="D311" s="1001"/>
      <c r="E311" s="1001"/>
      <c r="F311" s="1001"/>
      <c r="G311" s="1001"/>
      <c r="H311" s="1001"/>
      <c r="I311" s="1020"/>
      <c r="J311" s="1021"/>
      <c r="K311" s="1021"/>
      <c r="L311" s="1023"/>
      <c r="M311" s="1024"/>
      <c r="O311" s="1" t="n">
        <f aca="false">+O310+1</f>
        <v>309</v>
      </c>
      <c r="P311" s="978" t="str">
        <f aca="false">IFERROR(VLOOKUP(O310,X:AF,9,FALSE()),"")</f>
        <v/>
      </c>
      <c r="Q311" s="978" t="str">
        <f aca="false">IFERROR(VLOOKUP(O311,Y:AG,9,FALSE()),"")</f>
        <v/>
      </c>
      <c r="R311" s="978" t="str">
        <f aca="false">IFERROR(VLOOKUP(O311,Z:AH,9,FALSE()),"")</f>
        <v/>
      </c>
      <c r="S311" s="978" t="str">
        <f aca="false">IFERROR(VLOOKUP($O311,AA:AI,9,FALSE()),"")</f>
        <v/>
      </c>
      <c r="T311" s="978" t="str">
        <f aca="false">IFERROR(VLOOKUP($O311,AB:AJ,9,FALSE()),"")</f>
        <v/>
      </c>
      <c r="U311" s="978" t="str">
        <f aca="false">IFERROR(VLOOKUP($O311,AC:AK,9,FALSE()),"")</f>
        <v/>
      </c>
      <c r="V311" s="978" t="str">
        <f aca="false">IFERROR(VLOOKUP($O311,AD:AL,9,FALSE()),"")</f>
        <v/>
      </c>
      <c r="X311" s="1" t="str">
        <f aca="false">IF(AF311&lt;&gt;"",MAX(X$3:X310)+1,"")</f>
        <v/>
      </c>
      <c r="Y311" s="1" t="str">
        <f aca="false">IF(AG311&lt;&gt;"",MAX(Y$3:Y310)+1,"")</f>
        <v/>
      </c>
      <c r="Z311" s="1" t="str">
        <f aca="false">IF(AH311&lt;&gt;"",MAX(Z$3:Z310)+1,"")</f>
        <v/>
      </c>
      <c r="AA311" s="1" t="str">
        <f aca="false">IF(AI311&lt;&gt;"",MAX(AA$3:AA310)+1,"")</f>
        <v/>
      </c>
      <c r="AB311" s="1" t="str">
        <f aca="false">IF(AJ311&lt;&gt;"",MAX(AB$3:AB310)+1,"")</f>
        <v/>
      </c>
      <c r="AC311" s="1" t="str">
        <f aca="false">IF(AK311&lt;&gt;"",MAX(AC$3:AC310)+1,"")</f>
        <v/>
      </c>
      <c r="AD311" s="1" t="str">
        <f aca="false">IF(AL311&lt;&gt;"",MAX(AD$3:AD310)+1,"")</f>
        <v/>
      </c>
      <c r="AF311" s="1" t="str">
        <f aca="false">IF(B311="","",IF(COUNTIF(AF$3:$AI310,B311)=0,B311,""))</f>
        <v/>
      </c>
      <c r="AG311" s="1" t="str">
        <f aca="false">IF(C311&lt;&gt;"",IF(B311="","",IF($B311='Determinazione classe'!$D$57,IF(COUNTIF(AG$3:$AG310,$C311)=0,$C311,""),"")),"")</f>
        <v/>
      </c>
      <c r="AH311" s="1" t="str">
        <f aca="false">IF(D311&lt;&gt;"",IF(B311="","",IF(AND($B311='Determinazione classe'!$D$57,$C311='Determinazione classe'!$D$58),IF(COUNTIF(AH$3:AH310,$D311)=0,$D311,""),"")),"")</f>
        <v/>
      </c>
      <c r="AI311" s="1" t="str">
        <f aca="false">IF(E311&lt;&gt;"",IF(B311="","",IF(AND($B311='Determinazione classe'!$D$57,$C311='Determinazione classe'!$D$58,$D311='Determinazione classe'!$D$59),IF(COUNTIF(AI$3:AI310,$E311)=0,$E311,""),"")),"")</f>
        <v/>
      </c>
      <c r="AJ311" s="1" t="str">
        <f aca="false">IF(F311&lt;&gt;"",IF(B311="","",IF(AND($B311='Determinazione classe'!$D$57,$C311='Determinazione classe'!$D$58,$D311='Determinazione classe'!$D$59,$E311='Determinazione classe'!$D$60),IF(COUNTIF(AJ$3:AJ310,$F311)=0,$F311,""),"")),"")</f>
        <v/>
      </c>
      <c r="AK311" s="1" t="str">
        <f aca="false">IF(G311&lt;&gt;"",IF(B311="","",IF(AND($B311='Determinazione classe'!$D$57,$C311='Determinazione classe'!$D$58,$D311='Determinazione classe'!$D$59,$E311='Determinazione classe'!$D$60,$F311='Determinazione classe'!$D$61),IF(COUNTIF(AK$3:AK310,$G311)=0,$G311,""),"")),"")</f>
        <v/>
      </c>
      <c r="AL311" s="1" t="str">
        <f aca="false">IF(H311&lt;&gt;"",IF(B311="","",IF(AND($B311='Determinazione classe'!$D$57,$C311='Determinazione classe'!$D$58,$D311='Determinazione classe'!$D$59,$E311='Determinazione classe'!$D$60,$F311='Determinazione classe'!$D$61,$G311='Determinazione classe'!$D$62),IF(COUNTIF(AL$3:AL310,$H311)=0,$H311,""),"")),"")</f>
        <v/>
      </c>
      <c r="AR311" s="1" t="n">
        <f aca="false">+AR310+1</f>
        <v>309</v>
      </c>
      <c r="AS311" s="978" t="str">
        <f aca="false">IFERROR(VLOOKUP(AR311,BC:BK,9,FALSE()),"")</f>
        <v/>
      </c>
      <c r="AT311" s="978" t="str">
        <f aca="false">IFERROR(VLOOKUP($O311,BD:BL,9,FALSE()),"")</f>
        <v/>
      </c>
      <c r="AU311" s="978" t="str">
        <f aca="false">IFERROR(VLOOKUP($O311,BE:BM,9,FALSE()),"")</f>
        <v/>
      </c>
      <c r="AV311" s="978" t="str">
        <f aca="false">IFERROR(VLOOKUP($O311,BF:BN,9,FALSE()),"")</f>
        <v/>
      </c>
      <c r="AW311" s="978" t="str">
        <f aca="false">IFERROR(VLOOKUP($O311,BG:BO,9,FALSE()),"")</f>
        <v/>
      </c>
      <c r="AX311" s="978" t="str">
        <f aca="false">IFERROR(VLOOKUP($O311,BH:BP,9,FALSE()),"")</f>
        <v/>
      </c>
      <c r="AY311" s="978" t="str">
        <f aca="false">IFERROR(VLOOKUP($O311,BI:BQ,9,FALSE()),"")</f>
        <v/>
      </c>
      <c r="BC311" s="1" t="str">
        <f aca="false">IF(BK311&lt;&gt;"",MAX(BC$3:BC310)+1,"")</f>
        <v/>
      </c>
      <c r="BD311" s="1" t="str">
        <f aca="false">IF(BL311&lt;&gt;"",MAX(BD$3:BD310)+1,"")</f>
        <v/>
      </c>
      <c r="BE311" s="1" t="str">
        <f aca="false">IF(BM311&lt;&gt;"",MAX(BE$3:BE310)+1,"")</f>
        <v/>
      </c>
      <c r="BF311" s="1" t="str">
        <f aca="false">IF(BN311&lt;&gt;"",MAX(BF$3:BF310)+1,"")</f>
        <v/>
      </c>
      <c r="BG311" s="1" t="str">
        <f aca="false">IF(BO311&lt;&gt;"",MAX(BG$3:BG310)+1,"")</f>
        <v/>
      </c>
      <c r="BH311" s="1" t="str">
        <f aca="false">IF(BP311&lt;&gt;"",MAX(BH$3:BH310)+1,"")</f>
        <v/>
      </c>
      <c r="BI311" s="1" t="str">
        <f aca="false">IF(BQ311&lt;&gt;"",MAX(BI$3:BI310)+1,"")</f>
        <v/>
      </c>
      <c r="BK311" s="1" t="str">
        <f aca="false">IF(B311&lt;&gt;"",IF(COUNTIF(BK$3:BK310,B311)&gt;0,"",B311),"")</f>
        <v/>
      </c>
      <c r="BL311" s="1" t="str">
        <f aca="false">IF(C311&lt;&gt;"",IF(COUNTIF(BL$3:BL310,C311)&gt;0,"",C311),"")</f>
        <v/>
      </c>
      <c r="BM311" s="1" t="str">
        <f aca="false">IF(D311&lt;&gt;"",IF(COUNTIF(BM$3:BM310,D311)&gt;0,"",D311),"")</f>
        <v/>
      </c>
      <c r="BN311" s="1" t="str">
        <f aca="false">IF(E311&lt;&gt;"",IF(COUNTIF(BN$3:BN310,E311)&gt;0,"",E311),"")</f>
        <v/>
      </c>
      <c r="BO311" s="1" t="str">
        <f aca="false">IF(F311&lt;&gt;"",IF(COUNTIF(BO$3:BO310,F311)&gt;0,"",F311),"")</f>
        <v/>
      </c>
      <c r="BP311" s="1" t="str">
        <f aca="false">IF(G311&lt;&gt;"",IF(COUNTIF(BP$3:BP310,G311)&gt;0,"",G311),"")</f>
        <v/>
      </c>
      <c r="BQ311" s="1" t="str">
        <f aca="false">IF(H311&lt;&gt;"",IF(COUNTIF(BQ$3:BQ310,H311)&gt;0,"",H311),"")</f>
        <v/>
      </c>
    </row>
    <row r="312" customFormat="false" ht="12.75" hidden="false" customHeight="false" outlineLevel="0" collapsed="false">
      <c r="A312" s="1017" t="str">
        <f aca="false">CONCATENATE(B312,C312,D312,E312,F312,G312,H312)</f>
        <v/>
      </c>
      <c r="B312" s="1001"/>
      <c r="C312" s="1001"/>
      <c r="D312" s="1001"/>
      <c r="E312" s="1001"/>
      <c r="F312" s="1001"/>
      <c r="G312" s="1001"/>
      <c r="H312" s="1001"/>
      <c r="I312" s="1020"/>
      <c r="J312" s="1021"/>
      <c r="K312" s="1021"/>
      <c r="L312" s="1023"/>
      <c r="M312" s="1024"/>
      <c r="O312" s="1" t="n">
        <f aca="false">+O311+1</f>
        <v>310</v>
      </c>
      <c r="P312" s="978" t="str">
        <f aca="false">IFERROR(VLOOKUP(O311,X:AF,9,FALSE()),"")</f>
        <v/>
      </c>
      <c r="Q312" s="978" t="str">
        <f aca="false">IFERROR(VLOOKUP(O312,Y:AG,9,FALSE()),"")</f>
        <v/>
      </c>
      <c r="R312" s="978" t="str">
        <f aca="false">IFERROR(VLOOKUP(O312,Z:AH,9,FALSE()),"")</f>
        <v/>
      </c>
      <c r="S312" s="978" t="str">
        <f aca="false">IFERROR(VLOOKUP($O312,AA:AI,9,FALSE()),"")</f>
        <v/>
      </c>
      <c r="T312" s="978" t="str">
        <f aca="false">IFERROR(VLOOKUP($O312,AB:AJ,9,FALSE()),"")</f>
        <v/>
      </c>
      <c r="U312" s="978" t="str">
        <f aca="false">IFERROR(VLOOKUP($O312,AC:AK,9,FALSE()),"")</f>
        <v/>
      </c>
      <c r="V312" s="978" t="str">
        <f aca="false">IFERROR(VLOOKUP($O312,AD:AL,9,FALSE()),"")</f>
        <v/>
      </c>
      <c r="X312" s="1" t="str">
        <f aca="false">IF(AF312&lt;&gt;"",MAX(X$3:X311)+1,"")</f>
        <v/>
      </c>
      <c r="Y312" s="1" t="str">
        <f aca="false">IF(AG312&lt;&gt;"",MAX(Y$3:Y311)+1,"")</f>
        <v/>
      </c>
      <c r="Z312" s="1" t="str">
        <f aca="false">IF(AH312&lt;&gt;"",MAX(Z$3:Z311)+1,"")</f>
        <v/>
      </c>
      <c r="AA312" s="1" t="str">
        <f aca="false">IF(AI312&lt;&gt;"",MAX(AA$3:AA311)+1,"")</f>
        <v/>
      </c>
      <c r="AB312" s="1" t="str">
        <f aca="false">IF(AJ312&lt;&gt;"",MAX(AB$3:AB311)+1,"")</f>
        <v/>
      </c>
      <c r="AC312" s="1" t="str">
        <f aca="false">IF(AK312&lt;&gt;"",MAX(AC$3:AC311)+1,"")</f>
        <v/>
      </c>
      <c r="AD312" s="1" t="str">
        <f aca="false">IF(AL312&lt;&gt;"",MAX(AD$3:AD311)+1,"")</f>
        <v/>
      </c>
      <c r="AF312" s="1" t="str">
        <f aca="false">IF(B312="","",IF(COUNTIF(AF$3:$AI311,B312)=0,B312,""))</f>
        <v/>
      </c>
      <c r="AG312" s="1" t="str">
        <f aca="false">IF(C312&lt;&gt;"",IF(B312="","",IF($B312='Determinazione classe'!$D$57,IF(COUNTIF(AG$3:$AG311,$C312)=0,$C312,""),"")),"")</f>
        <v/>
      </c>
      <c r="AH312" s="1" t="str">
        <f aca="false">IF(D312&lt;&gt;"",IF(B312="","",IF(AND($B312='Determinazione classe'!$D$57,$C312='Determinazione classe'!$D$58),IF(COUNTIF(AH$3:AH311,$D312)=0,$D312,""),"")),"")</f>
        <v/>
      </c>
      <c r="AI312" s="1" t="str">
        <f aca="false">IF(E312&lt;&gt;"",IF(B312="","",IF(AND($B312='Determinazione classe'!$D$57,$C312='Determinazione classe'!$D$58,$D312='Determinazione classe'!$D$59),IF(COUNTIF(AI$3:AI311,$E312)=0,$E312,""),"")),"")</f>
        <v/>
      </c>
      <c r="AJ312" s="1" t="str">
        <f aca="false">IF(F312&lt;&gt;"",IF(B312="","",IF(AND($B312='Determinazione classe'!$D$57,$C312='Determinazione classe'!$D$58,$D312='Determinazione classe'!$D$59,$E312='Determinazione classe'!$D$60),IF(COUNTIF(AJ$3:AJ311,$F312)=0,$F312,""),"")),"")</f>
        <v/>
      </c>
      <c r="AK312" s="1" t="str">
        <f aca="false">IF(G312&lt;&gt;"",IF(B312="","",IF(AND($B312='Determinazione classe'!$D$57,$C312='Determinazione classe'!$D$58,$D312='Determinazione classe'!$D$59,$E312='Determinazione classe'!$D$60,$F312='Determinazione classe'!$D$61),IF(COUNTIF(AK$3:AK311,$G312)=0,$G312,""),"")),"")</f>
        <v/>
      </c>
      <c r="AL312" s="1" t="str">
        <f aca="false">IF(H312&lt;&gt;"",IF(B312="","",IF(AND($B312='Determinazione classe'!$D$57,$C312='Determinazione classe'!$D$58,$D312='Determinazione classe'!$D$59,$E312='Determinazione classe'!$D$60,$F312='Determinazione classe'!$D$61,$G312='Determinazione classe'!$D$62),IF(COUNTIF(AL$3:AL311,$H312)=0,$H312,""),"")),"")</f>
        <v/>
      </c>
      <c r="AR312" s="1" t="n">
        <f aca="false">+AR311+1</f>
        <v>310</v>
      </c>
      <c r="AS312" s="978" t="str">
        <f aca="false">IFERROR(VLOOKUP(AR312,BC:BK,9,FALSE()),"")</f>
        <v/>
      </c>
      <c r="AT312" s="978" t="str">
        <f aca="false">IFERROR(VLOOKUP($O312,BD:BL,9,FALSE()),"")</f>
        <v/>
      </c>
      <c r="AU312" s="978" t="str">
        <f aca="false">IFERROR(VLOOKUP($O312,BE:BM,9,FALSE()),"")</f>
        <v/>
      </c>
      <c r="AV312" s="978" t="str">
        <f aca="false">IFERROR(VLOOKUP($O312,BF:BN,9,FALSE()),"")</f>
        <v/>
      </c>
      <c r="AW312" s="978" t="str">
        <f aca="false">IFERROR(VLOOKUP($O312,BG:BO,9,FALSE()),"")</f>
        <v/>
      </c>
      <c r="AX312" s="978" t="str">
        <f aca="false">IFERROR(VLOOKUP($O312,BH:BP,9,FALSE()),"")</f>
        <v/>
      </c>
      <c r="AY312" s="978" t="str">
        <f aca="false">IFERROR(VLOOKUP($O312,BI:BQ,9,FALSE()),"")</f>
        <v/>
      </c>
      <c r="BC312" s="1" t="str">
        <f aca="false">IF(BK312&lt;&gt;"",MAX(BC$3:BC311)+1,"")</f>
        <v/>
      </c>
      <c r="BD312" s="1" t="str">
        <f aca="false">IF(BL312&lt;&gt;"",MAX(BD$3:BD311)+1,"")</f>
        <v/>
      </c>
      <c r="BE312" s="1" t="str">
        <f aca="false">IF(BM312&lt;&gt;"",MAX(BE$3:BE311)+1,"")</f>
        <v/>
      </c>
      <c r="BF312" s="1" t="str">
        <f aca="false">IF(BN312&lt;&gt;"",MAX(BF$3:BF311)+1,"")</f>
        <v/>
      </c>
      <c r="BG312" s="1" t="str">
        <f aca="false">IF(BO312&lt;&gt;"",MAX(BG$3:BG311)+1,"")</f>
        <v/>
      </c>
      <c r="BH312" s="1" t="str">
        <f aca="false">IF(BP312&lt;&gt;"",MAX(BH$3:BH311)+1,"")</f>
        <v/>
      </c>
      <c r="BI312" s="1" t="str">
        <f aca="false">IF(BQ312&lt;&gt;"",MAX(BI$3:BI311)+1,"")</f>
        <v/>
      </c>
      <c r="BK312" s="1" t="str">
        <f aca="false">IF(B312&lt;&gt;"",IF(COUNTIF(BK$3:BK311,B312)&gt;0,"",B312),"")</f>
        <v/>
      </c>
      <c r="BL312" s="1" t="str">
        <f aca="false">IF(C312&lt;&gt;"",IF(COUNTIF(BL$3:BL311,C312)&gt;0,"",C312),"")</f>
        <v/>
      </c>
      <c r="BM312" s="1" t="str">
        <f aca="false">IF(D312&lt;&gt;"",IF(COUNTIF(BM$3:BM311,D312)&gt;0,"",D312),"")</f>
        <v/>
      </c>
      <c r="BN312" s="1" t="str">
        <f aca="false">IF(E312&lt;&gt;"",IF(COUNTIF(BN$3:BN311,E312)&gt;0,"",E312),"")</f>
        <v/>
      </c>
      <c r="BO312" s="1" t="str">
        <f aca="false">IF(F312&lt;&gt;"",IF(COUNTIF(BO$3:BO311,F312)&gt;0,"",F312),"")</f>
        <v/>
      </c>
      <c r="BP312" s="1" t="str">
        <f aca="false">IF(G312&lt;&gt;"",IF(COUNTIF(BP$3:BP311,G312)&gt;0,"",G312),"")</f>
        <v/>
      </c>
      <c r="BQ312" s="1" t="str">
        <f aca="false">IF(H312&lt;&gt;"",IF(COUNTIF(BQ$3:BQ311,H312)&gt;0,"",H312),"")</f>
        <v/>
      </c>
    </row>
    <row r="313" customFormat="false" ht="12.75" hidden="false" customHeight="false" outlineLevel="0" collapsed="false">
      <c r="A313" s="1017" t="str">
        <f aca="false">CONCATENATE(B313,C313,D313,E313,F313,G313,H313)</f>
        <v/>
      </c>
      <c r="B313" s="1001"/>
      <c r="C313" s="1001"/>
      <c r="D313" s="1001"/>
      <c r="E313" s="1001"/>
      <c r="F313" s="1001"/>
      <c r="G313" s="1001"/>
      <c r="H313" s="1001"/>
      <c r="I313" s="1020"/>
      <c r="J313" s="1021"/>
      <c r="K313" s="1021"/>
      <c r="L313" s="1023"/>
      <c r="M313" s="1024"/>
      <c r="O313" s="1" t="n">
        <f aca="false">+O312+1</f>
        <v>311</v>
      </c>
      <c r="P313" s="978" t="str">
        <f aca="false">IFERROR(VLOOKUP(O312,X:AF,9,FALSE()),"")</f>
        <v/>
      </c>
      <c r="Q313" s="978" t="str">
        <f aca="false">IFERROR(VLOOKUP(O313,Y:AG,9,FALSE()),"")</f>
        <v/>
      </c>
      <c r="R313" s="978" t="str">
        <f aca="false">IFERROR(VLOOKUP(O313,Z:AH,9,FALSE()),"")</f>
        <v/>
      </c>
      <c r="S313" s="978" t="str">
        <f aca="false">IFERROR(VLOOKUP($O313,AA:AI,9,FALSE()),"")</f>
        <v/>
      </c>
      <c r="T313" s="978" t="str">
        <f aca="false">IFERROR(VLOOKUP($O313,AB:AJ,9,FALSE()),"")</f>
        <v/>
      </c>
      <c r="U313" s="978" t="str">
        <f aca="false">IFERROR(VLOOKUP($O313,AC:AK,9,FALSE()),"")</f>
        <v/>
      </c>
      <c r="V313" s="978" t="str">
        <f aca="false">IFERROR(VLOOKUP($O313,AD:AL,9,FALSE()),"")</f>
        <v/>
      </c>
      <c r="X313" s="1" t="str">
        <f aca="false">IF(AF313&lt;&gt;"",MAX(X$3:X312)+1,"")</f>
        <v/>
      </c>
      <c r="Y313" s="1" t="str">
        <f aca="false">IF(AG313&lt;&gt;"",MAX(Y$3:Y312)+1,"")</f>
        <v/>
      </c>
      <c r="Z313" s="1" t="str">
        <f aca="false">IF(AH313&lt;&gt;"",MAX(Z$3:Z312)+1,"")</f>
        <v/>
      </c>
      <c r="AA313" s="1" t="str">
        <f aca="false">IF(AI313&lt;&gt;"",MAX(AA$3:AA312)+1,"")</f>
        <v/>
      </c>
      <c r="AB313" s="1" t="str">
        <f aca="false">IF(AJ313&lt;&gt;"",MAX(AB$3:AB312)+1,"")</f>
        <v/>
      </c>
      <c r="AC313" s="1" t="str">
        <f aca="false">IF(AK313&lt;&gt;"",MAX(AC$3:AC312)+1,"")</f>
        <v/>
      </c>
      <c r="AD313" s="1" t="str">
        <f aca="false">IF(AL313&lt;&gt;"",MAX(AD$3:AD312)+1,"")</f>
        <v/>
      </c>
      <c r="AF313" s="1" t="str">
        <f aca="false">IF(B313="","",IF(COUNTIF(AF$3:$AI312,B313)=0,B313,""))</f>
        <v/>
      </c>
      <c r="AG313" s="1" t="str">
        <f aca="false">IF(C313&lt;&gt;"",IF(B313="","",IF($B313='Determinazione classe'!$D$57,IF(COUNTIF(AG$3:$AG312,$C313)=0,$C313,""),"")),"")</f>
        <v/>
      </c>
      <c r="AH313" s="1" t="str">
        <f aca="false">IF(D313&lt;&gt;"",IF(B313="","",IF(AND($B313='Determinazione classe'!$D$57,$C313='Determinazione classe'!$D$58),IF(COUNTIF(AH$3:AH312,$D313)=0,$D313,""),"")),"")</f>
        <v/>
      </c>
      <c r="AI313" s="1" t="str">
        <f aca="false">IF(E313&lt;&gt;"",IF(B313="","",IF(AND($B313='Determinazione classe'!$D$57,$C313='Determinazione classe'!$D$58,$D313='Determinazione classe'!$D$59),IF(COUNTIF(AI$3:AI312,$E313)=0,$E313,""),"")),"")</f>
        <v/>
      </c>
      <c r="AJ313" s="1" t="str">
        <f aca="false">IF(F313&lt;&gt;"",IF(B313="","",IF(AND($B313='Determinazione classe'!$D$57,$C313='Determinazione classe'!$D$58,$D313='Determinazione classe'!$D$59,$E313='Determinazione classe'!$D$60),IF(COUNTIF(AJ$3:AJ312,$F313)=0,$F313,""),"")),"")</f>
        <v/>
      </c>
      <c r="AK313" s="1" t="str">
        <f aca="false">IF(G313&lt;&gt;"",IF(B313="","",IF(AND($B313='Determinazione classe'!$D$57,$C313='Determinazione classe'!$D$58,$D313='Determinazione classe'!$D$59,$E313='Determinazione classe'!$D$60,$F313='Determinazione classe'!$D$61),IF(COUNTIF(AK$3:AK312,$G313)=0,$G313,""),"")),"")</f>
        <v/>
      </c>
      <c r="AL313" s="1" t="str">
        <f aca="false">IF(H313&lt;&gt;"",IF(B313="","",IF(AND($B313='Determinazione classe'!$D$57,$C313='Determinazione classe'!$D$58,$D313='Determinazione classe'!$D$59,$E313='Determinazione classe'!$D$60,$F313='Determinazione classe'!$D$61,$G313='Determinazione classe'!$D$62),IF(COUNTIF(AL$3:AL312,$H313)=0,$H313,""),"")),"")</f>
        <v/>
      </c>
      <c r="AR313" s="1" t="n">
        <f aca="false">+AR312+1</f>
        <v>311</v>
      </c>
      <c r="AS313" s="978" t="str">
        <f aca="false">IFERROR(VLOOKUP(AR313,BC:BK,9,FALSE()),"")</f>
        <v/>
      </c>
      <c r="AT313" s="978" t="str">
        <f aca="false">IFERROR(VLOOKUP($O313,BD:BL,9,FALSE()),"")</f>
        <v/>
      </c>
      <c r="AU313" s="978" t="str">
        <f aca="false">IFERROR(VLOOKUP($O313,BE:BM,9,FALSE()),"")</f>
        <v/>
      </c>
      <c r="AV313" s="978" t="str">
        <f aca="false">IFERROR(VLOOKUP($O313,BF:BN,9,FALSE()),"")</f>
        <v/>
      </c>
      <c r="AW313" s="978" t="str">
        <f aca="false">IFERROR(VLOOKUP($O313,BG:BO,9,FALSE()),"")</f>
        <v/>
      </c>
      <c r="AX313" s="978" t="str">
        <f aca="false">IFERROR(VLOOKUP($O313,BH:BP,9,FALSE()),"")</f>
        <v/>
      </c>
      <c r="AY313" s="978" t="str">
        <f aca="false">IFERROR(VLOOKUP($O313,BI:BQ,9,FALSE()),"")</f>
        <v/>
      </c>
      <c r="BC313" s="1" t="str">
        <f aca="false">IF(BK313&lt;&gt;"",MAX(BC$3:BC312)+1,"")</f>
        <v/>
      </c>
      <c r="BD313" s="1" t="str">
        <f aca="false">IF(BL313&lt;&gt;"",MAX(BD$3:BD312)+1,"")</f>
        <v/>
      </c>
      <c r="BE313" s="1" t="str">
        <f aca="false">IF(BM313&lt;&gt;"",MAX(BE$3:BE312)+1,"")</f>
        <v/>
      </c>
      <c r="BF313" s="1" t="str">
        <f aca="false">IF(BN313&lt;&gt;"",MAX(BF$3:BF312)+1,"")</f>
        <v/>
      </c>
      <c r="BG313" s="1" t="str">
        <f aca="false">IF(BO313&lt;&gt;"",MAX(BG$3:BG312)+1,"")</f>
        <v/>
      </c>
      <c r="BH313" s="1" t="str">
        <f aca="false">IF(BP313&lt;&gt;"",MAX(BH$3:BH312)+1,"")</f>
        <v/>
      </c>
      <c r="BI313" s="1" t="str">
        <f aca="false">IF(BQ313&lt;&gt;"",MAX(BI$3:BI312)+1,"")</f>
        <v/>
      </c>
      <c r="BK313" s="1" t="str">
        <f aca="false">IF(B313&lt;&gt;"",IF(COUNTIF(BK$3:BK312,B313)&gt;0,"",B313),"")</f>
        <v/>
      </c>
      <c r="BL313" s="1" t="str">
        <f aca="false">IF(C313&lt;&gt;"",IF(COUNTIF(BL$3:BL312,C313)&gt;0,"",C313),"")</f>
        <v/>
      </c>
      <c r="BM313" s="1" t="str">
        <f aca="false">IF(D313&lt;&gt;"",IF(COUNTIF(BM$3:BM312,D313)&gt;0,"",D313),"")</f>
        <v/>
      </c>
      <c r="BN313" s="1" t="str">
        <f aca="false">IF(E313&lt;&gt;"",IF(COUNTIF(BN$3:BN312,E313)&gt;0,"",E313),"")</f>
        <v/>
      </c>
      <c r="BO313" s="1" t="str">
        <f aca="false">IF(F313&lt;&gt;"",IF(COUNTIF(BO$3:BO312,F313)&gt;0,"",F313),"")</f>
        <v/>
      </c>
      <c r="BP313" s="1" t="str">
        <f aca="false">IF(G313&lt;&gt;"",IF(COUNTIF(BP$3:BP312,G313)&gt;0,"",G313),"")</f>
        <v/>
      </c>
      <c r="BQ313" s="1" t="str">
        <f aca="false">IF(H313&lt;&gt;"",IF(COUNTIF(BQ$3:BQ312,H313)&gt;0,"",H313),"")</f>
        <v/>
      </c>
    </row>
    <row r="314" customFormat="false" ht="12.75" hidden="false" customHeight="false" outlineLevel="0" collapsed="false">
      <c r="A314" s="1017" t="str">
        <f aca="false">CONCATENATE(B314,C314,D314,E314,F314,G314,H314)</f>
        <v/>
      </c>
      <c r="B314" s="1001"/>
      <c r="C314" s="1001"/>
      <c r="D314" s="1001"/>
      <c r="E314" s="1001"/>
      <c r="F314" s="1001"/>
      <c r="G314" s="1001"/>
      <c r="H314" s="1001"/>
      <c r="I314" s="1020"/>
      <c r="J314" s="1021"/>
      <c r="K314" s="1021"/>
      <c r="L314" s="1023"/>
      <c r="M314" s="1024"/>
      <c r="O314" s="1" t="n">
        <f aca="false">+O313+1</f>
        <v>312</v>
      </c>
      <c r="P314" s="978" t="str">
        <f aca="false">IFERROR(VLOOKUP(O313,X:AF,9,FALSE()),"")</f>
        <v/>
      </c>
      <c r="Q314" s="978" t="str">
        <f aca="false">IFERROR(VLOOKUP(O314,Y:AG,9,FALSE()),"")</f>
        <v/>
      </c>
      <c r="R314" s="978" t="str">
        <f aca="false">IFERROR(VLOOKUP(O314,Z:AH,9,FALSE()),"")</f>
        <v/>
      </c>
      <c r="S314" s="978" t="str">
        <f aca="false">IFERROR(VLOOKUP($O314,AA:AI,9,FALSE()),"")</f>
        <v/>
      </c>
      <c r="T314" s="978" t="str">
        <f aca="false">IFERROR(VLOOKUP($O314,AB:AJ,9,FALSE()),"")</f>
        <v/>
      </c>
      <c r="U314" s="978" t="str">
        <f aca="false">IFERROR(VLOOKUP($O314,AC:AK,9,FALSE()),"")</f>
        <v/>
      </c>
      <c r="V314" s="978" t="str">
        <f aca="false">IFERROR(VLOOKUP($O314,AD:AL,9,FALSE()),"")</f>
        <v/>
      </c>
      <c r="X314" s="1" t="str">
        <f aca="false">IF(AF314&lt;&gt;"",MAX(X$3:X313)+1,"")</f>
        <v/>
      </c>
      <c r="Y314" s="1" t="str">
        <f aca="false">IF(AG314&lt;&gt;"",MAX(Y$3:Y313)+1,"")</f>
        <v/>
      </c>
      <c r="Z314" s="1" t="str">
        <f aca="false">IF(AH314&lt;&gt;"",MAX(Z$3:Z313)+1,"")</f>
        <v/>
      </c>
      <c r="AA314" s="1" t="str">
        <f aca="false">IF(AI314&lt;&gt;"",MAX(AA$3:AA313)+1,"")</f>
        <v/>
      </c>
      <c r="AB314" s="1" t="str">
        <f aca="false">IF(AJ314&lt;&gt;"",MAX(AB$3:AB313)+1,"")</f>
        <v/>
      </c>
      <c r="AC314" s="1" t="str">
        <f aca="false">IF(AK314&lt;&gt;"",MAX(AC$3:AC313)+1,"")</f>
        <v/>
      </c>
      <c r="AD314" s="1" t="str">
        <f aca="false">IF(AL314&lt;&gt;"",MAX(AD$3:AD313)+1,"")</f>
        <v/>
      </c>
      <c r="AF314" s="1" t="str">
        <f aca="false">IF(B314="","",IF(COUNTIF(AF$3:$AI313,B314)=0,B314,""))</f>
        <v/>
      </c>
      <c r="AG314" s="1" t="str">
        <f aca="false">IF(C314&lt;&gt;"",IF(B314="","",IF($B314='Determinazione classe'!$D$57,IF(COUNTIF(AG$3:$AG313,$C314)=0,$C314,""),"")),"")</f>
        <v/>
      </c>
      <c r="AH314" s="1" t="str">
        <f aca="false">IF(D314&lt;&gt;"",IF(B314="","",IF(AND($B314='Determinazione classe'!$D$57,$C314='Determinazione classe'!$D$58),IF(COUNTIF(AH$3:AH313,$D314)=0,$D314,""),"")),"")</f>
        <v/>
      </c>
      <c r="AI314" s="1" t="str">
        <f aca="false">IF(E314&lt;&gt;"",IF(B314="","",IF(AND($B314='Determinazione classe'!$D$57,$C314='Determinazione classe'!$D$58,$D314='Determinazione classe'!$D$59),IF(COUNTIF(AI$3:AI313,$E314)=0,$E314,""),"")),"")</f>
        <v/>
      </c>
      <c r="AJ314" s="1" t="str">
        <f aca="false">IF(F314&lt;&gt;"",IF(B314="","",IF(AND($B314='Determinazione classe'!$D$57,$C314='Determinazione classe'!$D$58,$D314='Determinazione classe'!$D$59,$E314='Determinazione classe'!$D$60),IF(COUNTIF(AJ$3:AJ313,$F314)=0,$F314,""),"")),"")</f>
        <v/>
      </c>
      <c r="AK314" s="1" t="str">
        <f aca="false">IF(G314&lt;&gt;"",IF(B314="","",IF(AND($B314='Determinazione classe'!$D$57,$C314='Determinazione classe'!$D$58,$D314='Determinazione classe'!$D$59,$E314='Determinazione classe'!$D$60,$F314='Determinazione classe'!$D$61),IF(COUNTIF(AK$3:AK313,$G314)=0,$G314,""),"")),"")</f>
        <v/>
      </c>
      <c r="AL314" s="1" t="str">
        <f aca="false">IF(H314&lt;&gt;"",IF(B314="","",IF(AND($B314='Determinazione classe'!$D$57,$C314='Determinazione classe'!$D$58,$D314='Determinazione classe'!$D$59,$E314='Determinazione classe'!$D$60,$F314='Determinazione classe'!$D$61,$G314='Determinazione classe'!$D$62),IF(COUNTIF(AL$3:AL313,$H314)=0,$H314,""),"")),"")</f>
        <v/>
      </c>
      <c r="AR314" s="1" t="n">
        <f aca="false">+AR313+1</f>
        <v>312</v>
      </c>
      <c r="AS314" s="978" t="str">
        <f aca="false">IFERROR(VLOOKUP(AR314,BC:BK,9,FALSE()),"")</f>
        <v/>
      </c>
      <c r="AT314" s="978" t="str">
        <f aca="false">IFERROR(VLOOKUP($O314,BD:BL,9,FALSE()),"")</f>
        <v/>
      </c>
      <c r="AU314" s="978" t="str">
        <f aca="false">IFERROR(VLOOKUP($O314,BE:BM,9,FALSE()),"")</f>
        <v/>
      </c>
      <c r="AV314" s="978" t="str">
        <f aca="false">IFERROR(VLOOKUP($O314,BF:BN,9,FALSE()),"")</f>
        <v/>
      </c>
      <c r="AW314" s="978" t="str">
        <f aca="false">IFERROR(VLOOKUP($O314,BG:BO,9,FALSE()),"")</f>
        <v/>
      </c>
      <c r="AX314" s="978" t="str">
        <f aca="false">IFERROR(VLOOKUP($O314,BH:BP,9,FALSE()),"")</f>
        <v/>
      </c>
      <c r="AY314" s="978" t="str">
        <f aca="false">IFERROR(VLOOKUP($O314,BI:BQ,9,FALSE()),"")</f>
        <v/>
      </c>
      <c r="BC314" s="1" t="str">
        <f aca="false">IF(BK314&lt;&gt;"",MAX(BC$3:BC313)+1,"")</f>
        <v/>
      </c>
      <c r="BD314" s="1" t="str">
        <f aca="false">IF(BL314&lt;&gt;"",MAX(BD$3:BD313)+1,"")</f>
        <v/>
      </c>
      <c r="BE314" s="1" t="str">
        <f aca="false">IF(BM314&lt;&gt;"",MAX(BE$3:BE313)+1,"")</f>
        <v/>
      </c>
      <c r="BF314" s="1" t="str">
        <f aca="false">IF(BN314&lt;&gt;"",MAX(BF$3:BF313)+1,"")</f>
        <v/>
      </c>
      <c r="BG314" s="1" t="str">
        <f aca="false">IF(BO314&lt;&gt;"",MAX(BG$3:BG313)+1,"")</f>
        <v/>
      </c>
      <c r="BH314" s="1" t="str">
        <f aca="false">IF(BP314&lt;&gt;"",MAX(BH$3:BH313)+1,"")</f>
        <v/>
      </c>
      <c r="BI314" s="1" t="str">
        <f aca="false">IF(BQ314&lt;&gt;"",MAX(BI$3:BI313)+1,"")</f>
        <v/>
      </c>
      <c r="BK314" s="1" t="str">
        <f aca="false">IF(B314&lt;&gt;"",IF(COUNTIF(BK$3:BK313,B314)&gt;0,"",B314),"")</f>
        <v/>
      </c>
      <c r="BL314" s="1" t="str">
        <f aca="false">IF(C314&lt;&gt;"",IF(COUNTIF(BL$3:BL313,C314)&gt;0,"",C314),"")</f>
        <v/>
      </c>
      <c r="BM314" s="1" t="str">
        <f aca="false">IF(D314&lt;&gt;"",IF(COUNTIF(BM$3:BM313,D314)&gt;0,"",D314),"")</f>
        <v/>
      </c>
      <c r="BN314" s="1" t="str">
        <f aca="false">IF(E314&lt;&gt;"",IF(COUNTIF(BN$3:BN313,E314)&gt;0,"",E314),"")</f>
        <v/>
      </c>
      <c r="BO314" s="1" t="str">
        <f aca="false">IF(F314&lt;&gt;"",IF(COUNTIF(BO$3:BO313,F314)&gt;0,"",F314),"")</f>
        <v/>
      </c>
      <c r="BP314" s="1" t="str">
        <f aca="false">IF(G314&lt;&gt;"",IF(COUNTIF(BP$3:BP313,G314)&gt;0,"",G314),"")</f>
        <v/>
      </c>
      <c r="BQ314" s="1" t="str">
        <f aca="false">IF(H314&lt;&gt;"",IF(COUNTIF(BQ$3:BQ313,H314)&gt;0,"",H314),"")</f>
        <v/>
      </c>
    </row>
    <row r="315" customFormat="false" ht="12.75" hidden="false" customHeight="false" outlineLevel="0" collapsed="false">
      <c r="A315" s="1017" t="str">
        <f aca="false">CONCATENATE(B315,C315,D315,E315,F315,G315,H315)</f>
        <v/>
      </c>
      <c r="B315" s="1001"/>
      <c r="C315" s="1001"/>
      <c r="D315" s="1001"/>
      <c r="E315" s="1001"/>
      <c r="F315" s="1001"/>
      <c r="G315" s="1001"/>
      <c r="H315" s="1001"/>
      <c r="I315" s="1020"/>
      <c r="J315" s="1021"/>
      <c r="K315" s="1021"/>
      <c r="L315" s="1023"/>
      <c r="M315" s="1024"/>
      <c r="O315" s="1" t="n">
        <f aca="false">+O314+1</f>
        <v>313</v>
      </c>
      <c r="P315" s="978" t="str">
        <f aca="false">IFERROR(VLOOKUP(O314,X:AF,9,FALSE()),"")</f>
        <v/>
      </c>
      <c r="Q315" s="978" t="str">
        <f aca="false">IFERROR(VLOOKUP(O315,Y:AG,9,FALSE()),"")</f>
        <v/>
      </c>
      <c r="R315" s="978" t="str">
        <f aca="false">IFERROR(VLOOKUP(O315,Z:AH,9,FALSE()),"")</f>
        <v/>
      </c>
      <c r="S315" s="978" t="str">
        <f aca="false">IFERROR(VLOOKUP($O315,AA:AI,9,FALSE()),"")</f>
        <v/>
      </c>
      <c r="T315" s="978" t="str">
        <f aca="false">IFERROR(VLOOKUP($O315,AB:AJ,9,FALSE()),"")</f>
        <v/>
      </c>
      <c r="U315" s="978" t="str">
        <f aca="false">IFERROR(VLOOKUP($O315,AC:AK,9,FALSE()),"")</f>
        <v/>
      </c>
      <c r="V315" s="978" t="str">
        <f aca="false">IFERROR(VLOOKUP($O315,AD:AL,9,FALSE()),"")</f>
        <v/>
      </c>
      <c r="X315" s="1" t="str">
        <f aca="false">IF(AF315&lt;&gt;"",MAX(X$3:X314)+1,"")</f>
        <v/>
      </c>
      <c r="Y315" s="1" t="str">
        <f aca="false">IF(AG315&lt;&gt;"",MAX(Y$3:Y314)+1,"")</f>
        <v/>
      </c>
      <c r="Z315" s="1" t="str">
        <f aca="false">IF(AH315&lt;&gt;"",MAX(Z$3:Z314)+1,"")</f>
        <v/>
      </c>
      <c r="AA315" s="1" t="str">
        <f aca="false">IF(AI315&lt;&gt;"",MAX(AA$3:AA314)+1,"")</f>
        <v/>
      </c>
      <c r="AB315" s="1" t="str">
        <f aca="false">IF(AJ315&lt;&gt;"",MAX(AB$3:AB314)+1,"")</f>
        <v/>
      </c>
      <c r="AC315" s="1" t="str">
        <f aca="false">IF(AK315&lt;&gt;"",MAX(AC$3:AC314)+1,"")</f>
        <v/>
      </c>
      <c r="AD315" s="1" t="str">
        <f aca="false">IF(AL315&lt;&gt;"",MAX(AD$3:AD314)+1,"")</f>
        <v/>
      </c>
      <c r="AF315" s="1" t="str">
        <f aca="false">IF(B315="","",IF(COUNTIF(AF$3:$AI314,B315)=0,B315,""))</f>
        <v/>
      </c>
      <c r="AG315" s="1" t="str">
        <f aca="false">IF(C315&lt;&gt;"",IF(B315="","",IF($B315='Determinazione classe'!$D$57,IF(COUNTIF(AG$3:$AG314,$C315)=0,$C315,""),"")),"")</f>
        <v/>
      </c>
      <c r="AH315" s="1" t="str">
        <f aca="false">IF(D315&lt;&gt;"",IF(B315="","",IF(AND($B315='Determinazione classe'!$D$57,$C315='Determinazione classe'!$D$58),IF(COUNTIF(AH$3:AH314,$D315)=0,$D315,""),"")),"")</f>
        <v/>
      </c>
      <c r="AI315" s="1" t="str">
        <f aca="false">IF(E315&lt;&gt;"",IF(B315="","",IF(AND($B315='Determinazione classe'!$D$57,$C315='Determinazione classe'!$D$58,$D315='Determinazione classe'!$D$59),IF(COUNTIF(AI$3:AI314,$E315)=0,$E315,""),"")),"")</f>
        <v/>
      </c>
      <c r="AJ315" s="1" t="str">
        <f aca="false">IF(F315&lt;&gt;"",IF(B315="","",IF(AND($B315='Determinazione classe'!$D$57,$C315='Determinazione classe'!$D$58,$D315='Determinazione classe'!$D$59,$E315='Determinazione classe'!$D$60),IF(COUNTIF(AJ$3:AJ314,$F315)=0,$F315,""),"")),"")</f>
        <v/>
      </c>
      <c r="AK315" s="1" t="str">
        <f aca="false">IF(G315&lt;&gt;"",IF(B315="","",IF(AND($B315='Determinazione classe'!$D$57,$C315='Determinazione classe'!$D$58,$D315='Determinazione classe'!$D$59,$E315='Determinazione classe'!$D$60,$F315='Determinazione classe'!$D$61),IF(COUNTIF(AK$3:AK314,$G315)=0,$G315,""),"")),"")</f>
        <v/>
      </c>
      <c r="AL315" s="1" t="str">
        <f aca="false">IF(H315&lt;&gt;"",IF(B315="","",IF(AND($B315='Determinazione classe'!$D$57,$C315='Determinazione classe'!$D$58,$D315='Determinazione classe'!$D$59,$E315='Determinazione classe'!$D$60,$F315='Determinazione classe'!$D$61,$G315='Determinazione classe'!$D$62),IF(COUNTIF(AL$3:AL314,$H315)=0,$H315,""),"")),"")</f>
        <v/>
      </c>
      <c r="AR315" s="1" t="n">
        <f aca="false">+AR314+1</f>
        <v>313</v>
      </c>
      <c r="AS315" s="978" t="str">
        <f aca="false">IFERROR(VLOOKUP(AR315,BC:BK,9,FALSE()),"")</f>
        <v/>
      </c>
      <c r="AT315" s="978" t="str">
        <f aca="false">IFERROR(VLOOKUP($O315,BD:BL,9,FALSE()),"")</f>
        <v/>
      </c>
      <c r="AU315" s="978" t="str">
        <f aca="false">IFERROR(VLOOKUP($O315,BE:BM,9,FALSE()),"")</f>
        <v/>
      </c>
      <c r="AV315" s="978" t="str">
        <f aca="false">IFERROR(VLOOKUP($O315,BF:BN,9,FALSE()),"")</f>
        <v/>
      </c>
      <c r="AW315" s="978" t="str">
        <f aca="false">IFERROR(VLOOKUP($O315,BG:BO,9,FALSE()),"")</f>
        <v/>
      </c>
      <c r="AX315" s="978" t="str">
        <f aca="false">IFERROR(VLOOKUP($O315,BH:BP,9,FALSE()),"")</f>
        <v/>
      </c>
      <c r="AY315" s="978" t="str">
        <f aca="false">IFERROR(VLOOKUP($O315,BI:BQ,9,FALSE()),"")</f>
        <v/>
      </c>
      <c r="BC315" s="1" t="str">
        <f aca="false">IF(BK315&lt;&gt;"",MAX(BC$3:BC314)+1,"")</f>
        <v/>
      </c>
      <c r="BD315" s="1" t="str">
        <f aca="false">IF(BL315&lt;&gt;"",MAX(BD$3:BD314)+1,"")</f>
        <v/>
      </c>
      <c r="BE315" s="1" t="str">
        <f aca="false">IF(BM315&lt;&gt;"",MAX(BE$3:BE314)+1,"")</f>
        <v/>
      </c>
      <c r="BF315" s="1" t="str">
        <f aca="false">IF(BN315&lt;&gt;"",MAX(BF$3:BF314)+1,"")</f>
        <v/>
      </c>
      <c r="BG315" s="1" t="str">
        <f aca="false">IF(BO315&lt;&gt;"",MAX(BG$3:BG314)+1,"")</f>
        <v/>
      </c>
      <c r="BH315" s="1" t="str">
        <f aca="false">IF(BP315&lt;&gt;"",MAX(BH$3:BH314)+1,"")</f>
        <v/>
      </c>
      <c r="BI315" s="1" t="str">
        <f aca="false">IF(BQ315&lt;&gt;"",MAX(BI$3:BI314)+1,"")</f>
        <v/>
      </c>
      <c r="BK315" s="1" t="str">
        <f aca="false">IF(B315&lt;&gt;"",IF(COUNTIF(BK$3:BK314,B315)&gt;0,"",B315),"")</f>
        <v/>
      </c>
      <c r="BL315" s="1" t="str">
        <f aca="false">IF(C315&lt;&gt;"",IF(COUNTIF(BL$3:BL314,C315)&gt;0,"",C315),"")</f>
        <v/>
      </c>
      <c r="BM315" s="1" t="str">
        <f aca="false">IF(D315&lt;&gt;"",IF(COUNTIF(BM$3:BM314,D315)&gt;0,"",D315),"")</f>
        <v/>
      </c>
      <c r="BN315" s="1" t="str">
        <f aca="false">IF(E315&lt;&gt;"",IF(COUNTIF(BN$3:BN314,E315)&gt;0,"",E315),"")</f>
        <v/>
      </c>
      <c r="BO315" s="1" t="str">
        <f aca="false">IF(F315&lt;&gt;"",IF(COUNTIF(BO$3:BO314,F315)&gt;0,"",F315),"")</f>
        <v/>
      </c>
      <c r="BP315" s="1" t="str">
        <f aca="false">IF(G315&lt;&gt;"",IF(COUNTIF(BP$3:BP314,G315)&gt;0,"",G315),"")</f>
        <v/>
      </c>
      <c r="BQ315" s="1" t="str">
        <f aca="false">IF(H315&lt;&gt;"",IF(COUNTIF(BQ$3:BQ314,H315)&gt;0,"",H315),"")</f>
        <v/>
      </c>
    </row>
    <row r="316" customFormat="false" ht="12.75" hidden="false" customHeight="false" outlineLevel="0" collapsed="false">
      <c r="A316" s="1017" t="str">
        <f aca="false">CONCATENATE(B316,C316,D316,E316,F316,G316,H316)</f>
        <v/>
      </c>
      <c r="B316" s="1001"/>
      <c r="C316" s="1001"/>
      <c r="D316" s="1001"/>
      <c r="E316" s="1001"/>
      <c r="F316" s="1001"/>
      <c r="G316" s="1001"/>
      <c r="H316" s="1001"/>
      <c r="I316" s="1020"/>
      <c r="J316" s="1021"/>
      <c r="K316" s="1021"/>
      <c r="L316" s="1023"/>
      <c r="M316" s="1024"/>
      <c r="O316" s="1" t="n">
        <f aca="false">+O315+1</f>
        <v>314</v>
      </c>
      <c r="P316" s="978" t="str">
        <f aca="false">IFERROR(VLOOKUP(O315,X:AF,9,FALSE()),"")</f>
        <v/>
      </c>
      <c r="Q316" s="978" t="str">
        <f aca="false">IFERROR(VLOOKUP(O316,Y:AG,9,FALSE()),"")</f>
        <v/>
      </c>
      <c r="R316" s="978" t="str">
        <f aca="false">IFERROR(VLOOKUP(O316,Z:AH,9,FALSE()),"")</f>
        <v/>
      </c>
      <c r="S316" s="978" t="str">
        <f aca="false">IFERROR(VLOOKUP($O316,AA:AI,9,FALSE()),"")</f>
        <v/>
      </c>
      <c r="T316" s="978" t="str">
        <f aca="false">IFERROR(VLOOKUP($O316,AB:AJ,9,FALSE()),"")</f>
        <v/>
      </c>
      <c r="U316" s="978" t="str">
        <f aca="false">IFERROR(VLOOKUP($O316,AC:AK,9,FALSE()),"")</f>
        <v/>
      </c>
      <c r="V316" s="978" t="str">
        <f aca="false">IFERROR(VLOOKUP($O316,AD:AL,9,FALSE()),"")</f>
        <v/>
      </c>
      <c r="X316" s="1" t="str">
        <f aca="false">IF(AF316&lt;&gt;"",MAX(X$3:X315)+1,"")</f>
        <v/>
      </c>
      <c r="Y316" s="1" t="str">
        <f aca="false">IF(AG316&lt;&gt;"",MAX(Y$3:Y315)+1,"")</f>
        <v/>
      </c>
      <c r="Z316" s="1" t="str">
        <f aca="false">IF(AH316&lt;&gt;"",MAX(Z$3:Z315)+1,"")</f>
        <v/>
      </c>
      <c r="AA316" s="1" t="str">
        <f aca="false">IF(AI316&lt;&gt;"",MAX(AA$3:AA315)+1,"")</f>
        <v/>
      </c>
      <c r="AB316" s="1" t="str">
        <f aca="false">IF(AJ316&lt;&gt;"",MAX(AB$3:AB315)+1,"")</f>
        <v/>
      </c>
      <c r="AC316" s="1" t="str">
        <f aca="false">IF(AK316&lt;&gt;"",MAX(AC$3:AC315)+1,"")</f>
        <v/>
      </c>
      <c r="AD316" s="1" t="str">
        <f aca="false">IF(AL316&lt;&gt;"",MAX(AD$3:AD315)+1,"")</f>
        <v/>
      </c>
      <c r="AF316" s="1" t="str">
        <f aca="false">IF(B316="","",IF(COUNTIF(AF$3:$AI315,B316)=0,B316,""))</f>
        <v/>
      </c>
      <c r="AG316" s="1" t="str">
        <f aca="false">IF(C316&lt;&gt;"",IF(B316="","",IF($B316='Determinazione classe'!$D$57,IF(COUNTIF(AG$3:$AG315,$C316)=0,$C316,""),"")),"")</f>
        <v/>
      </c>
      <c r="AH316" s="1" t="str">
        <f aca="false">IF(D316&lt;&gt;"",IF(B316="","",IF(AND($B316='Determinazione classe'!$D$57,$C316='Determinazione classe'!$D$58),IF(COUNTIF(AH$3:AH315,$D316)=0,$D316,""),"")),"")</f>
        <v/>
      </c>
      <c r="AI316" s="1" t="str">
        <f aca="false">IF(E316&lt;&gt;"",IF(B316="","",IF(AND($B316='Determinazione classe'!$D$57,$C316='Determinazione classe'!$D$58,$D316='Determinazione classe'!$D$59),IF(COUNTIF(AI$3:AI315,$E316)=0,$E316,""),"")),"")</f>
        <v/>
      </c>
      <c r="AJ316" s="1" t="str">
        <f aca="false">IF(F316&lt;&gt;"",IF(B316="","",IF(AND($B316='Determinazione classe'!$D$57,$C316='Determinazione classe'!$D$58,$D316='Determinazione classe'!$D$59,$E316='Determinazione classe'!$D$60),IF(COUNTIF(AJ$3:AJ315,$F316)=0,$F316,""),"")),"")</f>
        <v/>
      </c>
      <c r="AK316" s="1" t="str">
        <f aca="false">IF(G316&lt;&gt;"",IF(B316="","",IF(AND($B316='Determinazione classe'!$D$57,$C316='Determinazione classe'!$D$58,$D316='Determinazione classe'!$D$59,$E316='Determinazione classe'!$D$60,$F316='Determinazione classe'!$D$61),IF(COUNTIF(AK$3:AK315,$G316)=0,$G316,""),"")),"")</f>
        <v/>
      </c>
      <c r="AL316" s="1" t="str">
        <f aca="false">IF(H316&lt;&gt;"",IF(B316="","",IF(AND($B316='Determinazione classe'!$D$57,$C316='Determinazione classe'!$D$58,$D316='Determinazione classe'!$D$59,$E316='Determinazione classe'!$D$60,$F316='Determinazione classe'!$D$61,$G316='Determinazione classe'!$D$62),IF(COUNTIF(AL$3:AL315,$H316)=0,$H316,""),"")),"")</f>
        <v/>
      </c>
      <c r="AR316" s="1" t="n">
        <f aca="false">+AR315+1</f>
        <v>314</v>
      </c>
      <c r="AS316" s="978" t="str">
        <f aca="false">IFERROR(VLOOKUP(AR316,BC:BK,9,FALSE()),"")</f>
        <v/>
      </c>
      <c r="AT316" s="978" t="str">
        <f aca="false">IFERROR(VLOOKUP($O316,BD:BL,9,FALSE()),"")</f>
        <v/>
      </c>
      <c r="AU316" s="978" t="str">
        <f aca="false">IFERROR(VLOOKUP($O316,BE:BM,9,FALSE()),"")</f>
        <v/>
      </c>
      <c r="AV316" s="978" t="str">
        <f aca="false">IFERROR(VLOOKUP($O316,BF:BN,9,FALSE()),"")</f>
        <v/>
      </c>
      <c r="AW316" s="978" t="str">
        <f aca="false">IFERROR(VLOOKUP($O316,BG:BO,9,FALSE()),"")</f>
        <v/>
      </c>
      <c r="AX316" s="978" t="str">
        <f aca="false">IFERROR(VLOOKUP($O316,BH:BP,9,FALSE()),"")</f>
        <v/>
      </c>
      <c r="AY316" s="978" t="str">
        <f aca="false">IFERROR(VLOOKUP($O316,BI:BQ,9,FALSE()),"")</f>
        <v/>
      </c>
      <c r="BC316" s="1" t="str">
        <f aca="false">IF(BK316&lt;&gt;"",MAX(BC$3:BC315)+1,"")</f>
        <v/>
      </c>
      <c r="BD316" s="1" t="str">
        <f aca="false">IF(BL316&lt;&gt;"",MAX(BD$3:BD315)+1,"")</f>
        <v/>
      </c>
      <c r="BE316" s="1" t="str">
        <f aca="false">IF(BM316&lt;&gt;"",MAX(BE$3:BE315)+1,"")</f>
        <v/>
      </c>
      <c r="BF316" s="1" t="str">
        <f aca="false">IF(BN316&lt;&gt;"",MAX(BF$3:BF315)+1,"")</f>
        <v/>
      </c>
      <c r="BG316" s="1" t="str">
        <f aca="false">IF(BO316&lt;&gt;"",MAX(BG$3:BG315)+1,"")</f>
        <v/>
      </c>
      <c r="BH316" s="1" t="str">
        <f aca="false">IF(BP316&lt;&gt;"",MAX(BH$3:BH315)+1,"")</f>
        <v/>
      </c>
      <c r="BI316" s="1" t="str">
        <f aca="false">IF(BQ316&lt;&gt;"",MAX(BI$3:BI315)+1,"")</f>
        <v/>
      </c>
      <c r="BK316" s="1" t="str">
        <f aca="false">IF(B316&lt;&gt;"",IF(COUNTIF(BK$3:BK315,B316)&gt;0,"",B316),"")</f>
        <v/>
      </c>
      <c r="BL316" s="1" t="str">
        <f aca="false">IF(C316&lt;&gt;"",IF(COUNTIF(BL$3:BL315,C316)&gt;0,"",C316),"")</f>
        <v/>
      </c>
      <c r="BM316" s="1" t="str">
        <f aca="false">IF(D316&lt;&gt;"",IF(COUNTIF(BM$3:BM315,D316)&gt;0,"",D316),"")</f>
        <v/>
      </c>
      <c r="BN316" s="1" t="str">
        <f aca="false">IF(E316&lt;&gt;"",IF(COUNTIF(BN$3:BN315,E316)&gt;0,"",E316),"")</f>
        <v/>
      </c>
      <c r="BO316" s="1" t="str">
        <f aca="false">IF(F316&lt;&gt;"",IF(COUNTIF(BO$3:BO315,F316)&gt;0,"",F316),"")</f>
        <v/>
      </c>
      <c r="BP316" s="1" t="str">
        <f aca="false">IF(G316&lt;&gt;"",IF(COUNTIF(BP$3:BP315,G316)&gt;0,"",G316),"")</f>
        <v/>
      </c>
      <c r="BQ316" s="1" t="str">
        <f aca="false">IF(H316&lt;&gt;"",IF(COUNTIF(BQ$3:BQ315,H316)&gt;0,"",H316),"")</f>
        <v/>
      </c>
    </row>
    <row r="317" customFormat="false" ht="12.75" hidden="false" customHeight="false" outlineLevel="0" collapsed="false">
      <c r="A317" s="1017" t="str">
        <f aca="false">CONCATENATE(B317,C317,D317,E317,F317,G317,H317)</f>
        <v/>
      </c>
      <c r="B317" s="1001"/>
      <c r="C317" s="1001"/>
      <c r="D317" s="1001"/>
      <c r="E317" s="1001"/>
      <c r="F317" s="1001"/>
      <c r="G317" s="1001"/>
      <c r="H317" s="1001"/>
      <c r="I317" s="1020"/>
      <c r="J317" s="1021"/>
      <c r="K317" s="1021"/>
      <c r="L317" s="1023"/>
      <c r="M317" s="1024"/>
      <c r="O317" s="1" t="n">
        <f aca="false">+O316+1</f>
        <v>315</v>
      </c>
      <c r="P317" s="978" t="str">
        <f aca="false">IFERROR(VLOOKUP(O316,X:AF,9,FALSE()),"")</f>
        <v/>
      </c>
      <c r="Q317" s="978" t="str">
        <f aca="false">IFERROR(VLOOKUP(O317,Y:AG,9,FALSE()),"")</f>
        <v/>
      </c>
      <c r="R317" s="978" t="str">
        <f aca="false">IFERROR(VLOOKUP(O317,Z:AH,9,FALSE()),"")</f>
        <v/>
      </c>
      <c r="S317" s="978" t="str">
        <f aca="false">IFERROR(VLOOKUP($O317,AA:AI,9,FALSE()),"")</f>
        <v/>
      </c>
      <c r="T317" s="978" t="str">
        <f aca="false">IFERROR(VLOOKUP($O317,AB:AJ,9,FALSE()),"")</f>
        <v/>
      </c>
      <c r="U317" s="978" t="str">
        <f aca="false">IFERROR(VLOOKUP($O317,AC:AK,9,FALSE()),"")</f>
        <v/>
      </c>
      <c r="V317" s="978" t="str">
        <f aca="false">IFERROR(VLOOKUP($O317,AD:AL,9,FALSE()),"")</f>
        <v/>
      </c>
      <c r="X317" s="1" t="str">
        <f aca="false">IF(AF317&lt;&gt;"",MAX(X$3:X316)+1,"")</f>
        <v/>
      </c>
      <c r="Y317" s="1" t="str">
        <f aca="false">IF(AG317&lt;&gt;"",MAX(Y$3:Y316)+1,"")</f>
        <v/>
      </c>
      <c r="Z317" s="1" t="str">
        <f aca="false">IF(AH317&lt;&gt;"",MAX(Z$3:Z316)+1,"")</f>
        <v/>
      </c>
      <c r="AA317" s="1" t="str">
        <f aca="false">IF(AI317&lt;&gt;"",MAX(AA$3:AA316)+1,"")</f>
        <v/>
      </c>
      <c r="AB317" s="1" t="str">
        <f aca="false">IF(AJ317&lt;&gt;"",MAX(AB$3:AB316)+1,"")</f>
        <v/>
      </c>
      <c r="AC317" s="1" t="str">
        <f aca="false">IF(AK317&lt;&gt;"",MAX(AC$3:AC316)+1,"")</f>
        <v/>
      </c>
      <c r="AD317" s="1" t="str">
        <f aca="false">IF(AL317&lt;&gt;"",MAX(AD$3:AD316)+1,"")</f>
        <v/>
      </c>
      <c r="AF317" s="1" t="str">
        <f aca="false">IF(B317="","",IF(COUNTIF(AF$3:$AI316,B317)=0,B317,""))</f>
        <v/>
      </c>
      <c r="AG317" s="1" t="str">
        <f aca="false">IF(C317&lt;&gt;"",IF(B317="","",IF($B317='Determinazione classe'!$D$57,IF(COUNTIF(AG$3:$AG316,$C317)=0,$C317,""),"")),"")</f>
        <v/>
      </c>
      <c r="AH317" s="1" t="str">
        <f aca="false">IF(D317&lt;&gt;"",IF(B317="","",IF(AND($B317='Determinazione classe'!$D$57,$C317='Determinazione classe'!$D$58),IF(COUNTIF(AH$3:AH316,$D317)=0,$D317,""),"")),"")</f>
        <v/>
      </c>
      <c r="AI317" s="1" t="str">
        <f aca="false">IF(E317&lt;&gt;"",IF(B317="","",IF(AND($B317='Determinazione classe'!$D$57,$C317='Determinazione classe'!$D$58,$D317='Determinazione classe'!$D$59),IF(COUNTIF(AI$3:AI316,$E317)=0,$E317,""),"")),"")</f>
        <v/>
      </c>
      <c r="AJ317" s="1" t="str">
        <f aca="false">IF(F317&lt;&gt;"",IF(B317="","",IF(AND($B317='Determinazione classe'!$D$57,$C317='Determinazione classe'!$D$58,$D317='Determinazione classe'!$D$59,$E317='Determinazione classe'!$D$60),IF(COUNTIF(AJ$3:AJ316,$F317)=0,$F317,""),"")),"")</f>
        <v/>
      </c>
      <c r="AK317" s="1" t="str">
        <f aca="false">IF(G317&lt;&gt;"",IF(B317="","",IF(AND($B317='Determinazione classe'!$D$57,$C317='Determinazione classe'!$D$58,$D317='Determinazione classe'!$D$59,$E317='Determinazione classe'!$D$60,$F317='Determinazione classe'!$D$61),IF(COUNTIF(AK$3:AK316,$G317)=0,$G317,""),"")),"")</f>
        <v/>
      </c>
      <c r="AL317" s="1" t="str">
        <f aca="false">IF(H317&lt;&gt;"",IF(B317="","",IF(AND($B317='Determinazione classe'!$D$57,$C317='Determinazione classe'!$D$58,$D317='Determinazione classe'!$D$59,$E317='Determinazione classe'!$D$60,$F317='Determinazione classe'!$D$61,$G317='Determinazione classe'!$D$62),IF(COUNTIF(AL$3:AL316,$H317)=0,$H317,""),"")),"")</f>
        <v/>
      </c>
      <c r="AR317" s="1" t="n">
        <f aca="false">+AR316+1</f>
        <v>315</v>
      </c>
      <c r="AS317" s="978" t="str">
        <f aca="false">IFERROR(VLOOKUP(AR317,BC:BK,9,FALSE()),"")</f>
        <v/>
      </c>
      <c r="AT317" s="978" t="str">
        <f aca="false">IFERROR(VLOOKUP($O317,BD:BL,9,FALSE()),"")</f>
        <v/>
      </c>
      <c r="AU317" s="978" t="str">
        <f aca="false">IFERROR(VLOOKUP($O317,BE:BM,9,FALSE()),"")</f>
        <v/>
      </c>
      <c r="AV317" s="978" t="str">
        <f aca="false">IFERROR(VLOOKUP($O317,BF:BN,9,FALSE()),"")</f>
        <v/>
      </c>
      <c r="AW317" s="978" t="str">
        <f aca="false">IFERROR(VLOOKUP($O317,BG:BO,9,FALSE()),"")</f>
        <v/>
      </c>
      <c r="AX317" s="978" t="str">
        <f aca="false">IFERROR(VLOOKUP($O317,BH:BP,9,FALSE()),"")</f>
        <v/>
      </c>
      <c r="AY317" s="978" t="str">
        <f aca="false">IFERROR(VLOOKUP($O317,BI:BQ,9,FALSE()),"")</f>
        <v/>
      </c>
      <c r="BC317" s="1" t="str">
        <f aca="false">IF(BK317&lt;&gt;"",MAX(BC$3:BC316)+1,"")</f>
        <v/>
      </c>
      <c r="BD317" s="1" t="str">
        <f aca="false">IF(BL317&lt;&gt;"",MAX(BD$3:BD316)+1,"")</f>
        <v/>
      </c>
      <c r="BE317" s="1" t="str">
        <f aca="false">IF(BM317&lt;&gt;"",MAX(BE$3:BE316)+1,"")</f>
        <v/>
      </c>
      <c r="BF317" s="1" t="str">
        <f aca="false">IF(BN317&lt;&gt;"",MAX(BF$3:BF316)+1,"")</f>
        <v/>
      </c>
      <c r="BG317" s="1" t="str">
        <f aca="false">IF(BO317&lt;&gt;"",MAX(BG$3:BG316)+1,"")</f>
        <v/>
      </c>
      <c r="BH317" s="1" t="str">
        <f aca="false">IF(BP317&lt;&gt;"",MAX(BH$3:BH316)+1,"")</f>
        <v/>
      </c>
      <c r="BI317" s="1" t="str">
        <f aca="false">IF(BQ317&lt;&gt;"",MAX(BI$3:BI316)+1,"")</f>
        <v/>
      </c>
      <c r="BK317" s="1" t="str">
        <f aca="false">IF(B317&lt;&gt;"",IF(COUNTIF(BK$3:BK316,B317)&gt;0,"",B317),"")</f>
        <v/>
      </c>
      <c r="BL317" s="1" t="str">
        <f aca="false">IF(C317&lt;&gt;"",IF(COUNTIF(BL$3:BL316,C317)&gt;0,"",C317),"")</f>
        <v/>
      </c>
      <c r="BM317" s="1" t="str">
        <f aca="false">IF(D317&lt;&gt;"",IF(COUNTIF(BM$3:BM316,D317)&gt;0,"",D317),"")</f>
        <v/>
      </c>
      <c r="BN317" s="1" t="str">
        <f aca="false">IF(E317&lt;&gt;"",IF(COUNTIF(BN$3:BN316,E317)&gt;0,"",E317),"")</f>
        <v/>
      </c>
      <c r="BO317" s="1" t="str">
        <f aca="false">IF(F317&lt;&gt;"",IF(COUNTIF(BO$3:BO316,F317)&gt;0,"",F317),"")</f>
        <v/>
      </c>
      <c r="BP317" s="1" t="str">
        <f aca="false">IF(G317&lt;&gt;"",IF(COUNTIF(BP$3:BP316,G317)&gt;0,"",G317),"")</f>
        <v/>
      </c>
      <c r="BQ317" s="1" t="str">
        <f aca="false">IF(H317&lt;&gt;"",IF(COUNTIF(BQ$3:BQ316,H317)&gt;0,"",H317),"")</f>
        <v/>
      </c>
    </row>
    <row r="318" customFormat="false" ht="12.75" hidden="false" customHeight="false" outlineLevel="0" collapsed="false">
      <c r="A318" s="1017" t="str">
        <f aca="false">CONCATENATE(B318,C318,D318,E318,F318,G318,H318)</f>
        <v/>
      </c>
      <c r="B318" s="1001"/>
      <c r="C318" s="1001"/>
      <c r="D318" s="1001"/>
      <c r="E318" s="1001"/>
      <c r="F318" s="1001"/>
      <c r="G318" s="1001"/>
      <c r="H318" s="1001"/>
      <c r="I318" s="1020"/>
      <c r="J318" s="1021"/>
      <c r="K318" s="1021"/>
      <c r="L318" s="1023"/>
      <c r="M318" s="1024"/>
      <c r="O318" s="1" t="n">
        <f aca="false">+O317+1</f>
        <v>316</v>
      </c>
      <c r="P318" s="978" t="str">
        <f aca="false">IFERROR(VLOOKUP(O317,X:AF,9,FALSE()),"")</f>
        <v/>
      </c>
      <c r="Q318" s="978" t="str">
        <f aca="false">IFERROR(VLOOKUP(O318,Y:AG,9,FALSE()),"")</f>
        <v/>
      </c>
      <c r="R318" s="978" t="str">
        <f aca="false">IFERROR(VLOOKUP(O318,Z:AH,9,FALSE()),"")</f>
        <v/>
      </c>
      <c r="S318" s="978" t="str">
        <f aca="false">IFERROR(VLOOKUP($O318,AA:AI,9,FALSE()),"")</f>
        <v/>
      </c>
      <c r="T318" s="978" t="str">
        <f aca="false">IFERROR(VLOOKUP($O318,AB:AJ,9,FALSE()),"")</f>
        <v/>
      </c>
      <c r="U318" s="978" t="str">
        <f aca="false">IFERROR(VLOOKUP($O318,AC:AK,9,FALSE()),"")</f>
        <v/>
      </c>
      <c r="V318" s="978" t="str">
        <f aca="false">IFERROR(VLOOKUP($O318,AD:AL,9,FALSE()),"")</f>
        <v/>
      </c>
      <c r="X318" s="1" t="str">
        <f aca="false">IF(AF318&lt;&gt;"",MAX(X$3:X317)+1,"")</f>
        <v/>
      </c>
      <c r="Y318" s="1" t="str">
        <f aca="false">IF(AG318&lt;&gt;"",MAX(Y$3:Y317)+1,"")</f>
        <v/>
      </c>
      <c r="Z318" s="1" t="str">
        <f aca="false">IF(AH318&lt;&gt;"",MAX(Z$3:Z317)+1,"")</f>
        <v/>
      </c>
      <c r="AA318" s="1" t="str">
        <f aca="false">IF(AI318&lt;&gt;"",MAX(AA$3:AA317)+1,"")</f>
        <v/>
      </c>
      <c r="AB318" s="1" t="str">
        <f aca="false">IF(AJ318&lt;&gt;"",MAX(AB$3:AB317)+1,"")</f>
        <v/>
      </c>
      <c r="AC318" s="1" t="str">
        <f aca="false">IF(AK318&lt;&gt;"",MAX(AC$3:AC317)+1,"")</f>
        <v/>
      </c>
      <c r="AD318" s="1" t="str">
        <f aca="false">IF(AL318&lt;&gt;"",MAX(AD$3:AD317)+1,"")</f>
        <v/>
      </c>
      <c r="AF318" s="1" t="str">
        <f aca="false">IF(B318="","",IF(COUNTIF(AF$3:$AI317,B318)=0,B318,""))</f>
        <v/>
      </c>
      <c r="AG318" s="1" t="str">
        <f aca="false">IF(C318&lt;&gt;"",IF(B318="","",IF($B318='Determinazione classe'!$D$57,IF(COUNTIF(AG$3:$AG317,$C318)=0,$C318,""),"")),"")</f>
        <v/>
      </c>
      <c r="AH318" s="1" t="str">
        <f aca="false">IF(D318&lt;&gt;"",IF(B318="","",IF(AND($B318='Determinazione classe'!$D$57,$C318='Determinazione classe'!$D$58),IF(COUNTIF(AH$3:AH317,$D318)=0,$D318,""),"")),"")</f>
        <v/>
      </c>
      <c r="AI318" s="1" t="str">
        <f aca="false">IF(E318&lt;&gt;"",IF(B318="","",IF(AND($B318='Determinazione classe'!$D$57,$C318='Determinazione classe'!$D$58,$D318='Determinazione classe'!$D$59),IF(COUNTIF(AI$3:AI317,$E318)=0,$E318,""),"")),"")</f>
        <v/>
      </c>
      <c r="AJ318" s="1" t="str">
        <f aca="false">IF(F318&lt;&gt;"",IF(B318="","",IF(AND($B318='Determinazione classe'!$D$57,$C318='Determinazione classe'!$D$58,$D318='Determinazione classe'!$D$59,$E318='Determinazione classe'!$D$60),IF(COUNTIF(AJ$3:AJ317,$F318)=0,$F318,""),"")),"")</f>
        <v/>
      </c>
      <c r="AK318" s="1" t="str">
        <f aca="false">IF(G318&lt;&gt;"",IF(B318="","",IF(AND($B318='Determinazione classe'!$D$57,$C318='Determinazione classe'!$D$58,$D318='Determinazione classe'!$D$59,$E318='Determinazione classe'!$D$60,$F318='Determinazione classe'!$D$61),IF(COUNTIF(AK$3:AK317,$G318)=0,$G318,""),"")),"")</f>
        <v/>
      </c>
      <c r="AL318" s="1" t="str">
        <f aca="false">IF(H318&lt;&gt;"",IF(B318="","",IF(AND($B318='Determinazione classe'!$D$57,$C318='Determinazione classe'!$D$58,$D318='Determinazione classe'!$D$59,$E318='Determinazione classe'!$D$60,$F318='Determinazione classe'!$D$61,$G318='Determinazione classe'!$D$62),IF(COUNTIF(AL$3:AL317,$H318)=0,$H318,""),"")),"")</f>
        <v/>
      </c>
      <c r="AR318" s="1" t="n">
        <f aca="false">+AR317+1</f>
        <v>316</v>
      </c>
      <c r="AS318" s="978" t="str">
        <f aca="false">IFERROR(VLOOKUP(AR318,BC:BK,9,FALSE()),"")</f>
        <v/>
      </c>
      <c r="AT318" s="978" t="str">
        <f aca="false">IFERROR(VLOOKUP($O318,BD:BL,9,FALSE()),"")</f>
        <v/>
      </c>
      <c r="AU318" s="978" t="str">
        <f aca="false">IFERROR(VLOOKUP($O318,BE:BM,9,FALSE()),"")</f>
        <v/>
      </c>
      <c r="AV318" s="978" t="str">
        <f aca="false">IFERROR(VLOOKUP($O318,BF:BN,9,FALSE()),"")</f>
        <v/>
      </c>
      <c r="AW318" s="978" t="str">
        <f aca="false">IFERROR(VLOOKUP($O318,BG:BO,9,FALSE()),"")</f>
        <v/>
      </c>
      <c r="AX318" s="978" t="str">
        <f aca="false">IFERROR(VLOOKUP($O318,BH:BP,9,FALSE()),"")</f>
        <v/>
      </c>
      <c r="AY318" s="978" t="str">
        <f aca="false">IFERROR(VLOOKUP($O318,BI:BQ,9,FALSE()),"")</f>
        <v/>
      </c>
      <c r="BC318" s="1" t="str">
        <f aca="false">IF(BK318&lt;&gt;"",MAX(BC$3:BC317)+1,"")</f>
        <v/>
      </c>
      <c r="BD318" s="1" t="str">
        <f aca="false">IF(BL318&lt;&gt;"",MAX(BD$3:BD317)+1,"")</f>
        <v/>
      </c>
      <c r="BE318" s="1" t="str">
        <f aca="false">IF(BM318&lt;&gt;"",MAX(BE$3:BE317)+1,"")</f>
        <v/>
      </c>
      <c r="BF318" s="1" t="str">
        <f aca="false">IF(BN318&lt;&gt;"",MAX(BF$3:BF317)+1,"")</f>
        <v/>
      </c>
      <c r="BG318" s="1" t="str">
        <f aca="false">IF(BO318&lt;&gt;"",MAX(BG$3:BG317)+1,"")</f>
        <v/>
      </c>
      <c r="BH318" s="1" t="str">
        <f aca="false">IF(BP318&lt;&gt;"",MAX(BH$3:BH317)+1,"")</f>
        <v/>
      </c>
      <c r="BI318" s="1" t="str">
        <f aca="false">IF(BQ318&lt;&gt;"",MAX(BI$3:BI317)+1,"")</f>
        <v/>
      </c>
      <c r="BK318" s="1" t="str">
        <f aca="false">IF(B318&lt;&gt;"",IF(COUNTIF(BK$3:BK317,B318)&gt;0,"",B318),"")</f>
        <v/>
      </c>
      <c r="BL318" s="1" t="str">
        <f aca="false">IF(C318&lt;&gt;"",IF(COUNTIF(BL$3:BL317,C318)&gt;0,"",C318),"")</f>
        <v/>
      </c>
      <c r="BM318" s="1" t="str">
        <f aca="false">IF(D318&lt;&gt;"",IF(COUNTIF(BM$3:BM317,D318)&gt;0,"",D318),"")</f>
        <v/>
      </c>
      <c r="BN318" s="1" t="str">
        <f aca="false">IF(E318&lt;&gt;"",IF(COUNTIF(BN$3:BN317,E318)&gt;0,"",E318),"")</f>
        <v/>
      </c>
      <c r="BO318" s="1" t="str">
        <f aca="false">IF(F318&lt;&gt;"",IF(COUNTIF(BO$3:BO317,F318)&gt;0,"",F318),"")</f>
        <v/>
      </c>
      <c r="BP318" s="1" t="str">
        <f aca="false">IF(G318&lt;&gt;"",IF(COUNTIF(BP$3:BP317,G318)&gt;0,"",G318),"")</f>
        <v/>
      </c>
      <c r="BQ318" s="1" t="str">
        <f aca="false">IF(H318&lt;&gt;"",IF(COUNTIF(BQ$3:BQ317,H318)&gt;0,"",H318),"")</f>
        <v/>
      </c>
    </row>
    <row r="319" customFormat="false" ht="12.75" hidden="false" customHeight="false" outlineLevel="0" collapsed="false">
      <c r="A319" s="1017" t="str">
        <f aca="false">CONCATENATE(B319,C319,D319,E319,F319,G319,H319)</f>
        <v/>
      </c>
      <c r="B319" s="1001"/>
      <c r="C319" s="1001"/>
      <c r="D319" s="1001"/>
      <c r="E319" s="1001"/>
      <c r="F319" s="1001"/>
      <c r="G319" s="1001"/>
      <c r="H319" s="1001"/>
      <c r="I319" s="1020"/>
      <c r="J319" s="1021"/>
      <c r="K319" s="1021"/>
      <c r="L319" s="1023"/>
      <c r="M319" s="1024"/>
      <c r="O319" s="1" t="n">
        <f aca="false">+O318+1</f>
        <v>317</v>
      </c>
      <c r="P319" s="978" t="str">
        <f aca="false">IFERROR(VLOOKUP(O318,X:AF,9,FALSE()),"")</f>
        <v/>
      </c>
      <c r="Q319" s="978" t="str">
        <f aca="false">IFERROR(VLOOKUP(O319,Y:AG,9,FALSE()),"")</f>
        <v/>
      </c>
      <c r="R319" s="978" t="str">
        <f aca="false">IFERROR(VLOOKUP(O319,Z:AH,9,FALSE()),"")</f>
        <v/>
      </c>
      <c r="S319" s="978" t="str">
        <f aca="false">IFERROR(VLOOKUP($O319,AA:AI,9,FALSE()),"")</f>
        <v/>
      </c>
      <c r="T319" s="978" t="str">
        <f aca="false">IFERROR(VLOOKUP($O319,AB:AJ,9,FALSE()),"")</f>
        <v/>
      </c>
      <c r="U319" s="978" t="str">
        <f aca="false">IFERROR(VLOOKUP($O319,AC:AK,9,FALSE()),"")</f>
        <v/>
      </c>
      <c r="V319" s="978" t="str">
        <f aca="false">IFERROR(VLOOKUP($O319,AD:AL,9,FALSE()),"")</f>
        <v/>
      </c>
      <c r="X319" s="1" t="str">
        <f aca="false">IF(AF319&lt;&gt;"",MAX(X$3:X318)+1,"")</f>
        <v/>
      </c>
      <c r="Y319" s="1" t="str">
        <f aca="false">IF(AG319&lt;&gt;"",MAX(Y$3:Y318)+1,"")</f>
        <v/>
      </c>
      <c r="Z319" s="1" t="str">
        <f aca="false">IF(AH319&lt;&gt;"",MAX(Z$3:Z318)+1,"")</f>
        <v/>
      </c>
      <c r="AA319" s="1" t="str">
        <f aca="false">IF(AI319&lt;&gt;"",MAX(AA$3:AA318)+1,"")</f>
        <v/>
      </c>
      <c r="AB319" s="1" t="str">
        <f aca="false">IF(AJ319&lt;&gt;"",MAX(AB$3:AB318)+1,"")</f>
        <v/>
      </c>
      <c r="AC319" s="1" t="str">
        <f aca="false">IF(AK319&lt;&gt;"",MAX(AC$3:AC318)+1,"")</f>
        <v/>
      </c>
      <c r="AD319" s="1" t="str">
        <f aca="false">IF(AL319&lt;&gt;"",MAX(AD$3:AD318)+1,"")</f>
        <v/>
      </c>
      <c r="AF319" s="1" t="str">
        <f aca="false">IF(B319="","",IF(COUNTIF(AF$3:$AI318,B319)=0,B319,""))</f>
        <v/>
      </c>
      <c r="AG319" s="1" t="str">
        <f aca="false">IF(C319&lt;&gt;"",IF(B319="","",IF($B319='Determinazione classe'!$D$57,IF(COUNTIF(AG$3:$AG318,$C319)=0,$C319,""),"")),"")</f>
        <v/>
      </c>
      <c r="AH319" s="1" t="str">
        <f aca="false">IF(D319&lt;&gt;"",IF(B319="","",IF(AND($B319='Determinazione classe'!$D$57,$C319='Determinazione classe'!$D$58),IF(COUNTIF(AH$3:AH318,$D319)=0,$D319,""),"")),"")</f>
        <v/>
      </c>
      <c r="AI319" s="1" t="str">
        <f aca="false">IF(E319&lt;&gt;"",IF(B319="","",IF(AND($B319='Determinazione classe'!$D$57,$C319='Determinazione classe'!$D$58,$D319='Determinazione classe'!$D$59),IF(COUNTIF(AI$3:AI318,$E319)=0,$E319,""),"")),"")</f>
        <v/>
      </c>
      <c r="AJ319" s="1" t="str">
        <f aca="false">IF(F319&lt;&gt;"",IF(B319="","",IF(AND($B319='Determinazione classe'!$D$57,$C319='Determinazione classe'!$D$58,$D319='Determinazione classe'!$D$59,$E319='Determinazione classe'!$D$60),IF(COUNTIF(AJ$3:AJ318,$F319)=0,$F319,""),"")),"")</f>
        <v/>
      </c>
      <c r="AK319" s="1" t="str">
        <f aca="false">IF(G319&lt;&gt;"",IF(B319="","",IF(AND($B319='Determinazione classe'!$D$57,$C319='Determinazione classe'!$D$58,$D319='Determinazione classe'!$D$59,$E319='Determinazione classe'!$D$60,$F319='Determinazione classe'!$D$61),IF(COUNTIF(AK$3:AK318,$G319)=0,$G319,""),"")),"")</f>
        <v/>
      </c>
      <c r="AL319" s="1" t="str">
        <f aca="false">IF(H319&lt;&gt;"",IF(B319="","",IF(AND($B319='Determinazione classe'!$D$57,$C319='Determinazione classe'!$D$58,$D319='Determinazione classe'!$D$59,$E319='Determinazione classe'!$D$60,$F319='Determinazione classe'!$D$61,$G319='Determinazione classe'!$D$62),IF(COUNTIF(AL$3:AL318,$H319)=0,$H319,""),"")),"")</f>
        <v/>
      </c>
      <c r="AR319" s="1" t="n">
        <f aca="false">+AR318+1</f>
        <v>317</v>
      </c>
      <c r="AS319" s="978" t="str">
        <f aca="false">IFERROR(VLOOKUP(AR319,BC:BK,9,FALSE()),"")</f>
        <v/>
      </c>
      <c r="AT319" s="978" t="str">
        <f aca="false">IFERROR(VLOOKUP($O319,BD:BL,9,FALSE()),"")</f>
        <v/>
      </c>
      <c r="AU319" s="978" t="str">
        <f aca="false">IFERROR(VLOOKUP($O319,BE:BM,9,FALSE()),"")</f>
        <v/>
      </c>
      <c r="AV319" s="978" t="str">
        <f aca="false">IFERROR(VLOOKUP($O319,BF:BN,9,FALSE()),"")</f>
        <v/>
      </c>
      <c r="AW319" s="978" t="str">
        <f aca="false">IFERROR(VLOOKUP($O319,BG:BO,9,FALSE()),"")</f>
        <v/>
      </c>
      <c r="AX319" s="978" t="str">
        <f aca="false">IFERROR(VLOOKUP($O319,BH:BP,9,FALSE()),"")</f>
        <v/>
      </c>
      <c r="AY319" s="978" t="str">
        <f aca="false">IFERROR(VLOOKUP($O319,BI:BQ,9,FALSE()),"")</f>
        <v/>
      </c>
      <c r="BC319" s="1" t="str">
        <f aca="false">IF(BK319&lt;&gt;"",MAX(BC$3:BC318)+1,"")</f>
        <v/>
      </c>
      <c r="BD319" s="1" t="str">
        <f aca="false">IF(BL319&lt;&gt;"",MAX(BD$3:BD318)+1,"")</f>
        <v/>
      </c>
      <c r="BE319" s="1" t="str">
        <f aca="false">IF(BM319&lt;&gt;"",MAX(BE$3:BE318)+1,"")</f>
        <v/>
      </c>
      <c r="BF319" s="1" t="str">
        <f aca="false">IF(BN319&lt;&gt;"",MAX(BF$3:BF318)+1,"")</f>
        <v/>
      </c>
      <c r="BG319" s="1" t="str">
        <f aca="false">IF(BO319&lt;&gt;"",MAX(BG$3:BG318)+1,"")</f>
        <v/>
      </c>
      <c r="BH319" s="1" t="str">
        <f aca="false">IF(BP319&lt;&gt;"",MAX(BH$3:BH318)+1,"")</f>
        <v/>
      </c>
      <c r="BI319" s="1" t="str">
        <f aca="false">IF(BQ319&lt;&gt;"",MAX(BI$3:BI318)+1,"")</f>
        <v/>
      </c>
      <c r="BK319" s="1" t="str">
        <f aca="false">IF(B319&lt;&gt;"",IF(COUNTIF(BK$3:BK318,B319)&gt;0,"",B319),"")</f>
        <v/>
      </c>
      <c r="BL319" s="1" t="str">
        <f aca="false">IF(C319&lt;&gt;"",IF(COUNTIF(BL$3:BL318,C319)&gt;0,"",C319),"")</f>
        <v/>
      </c>
      <c r="BM319" s="1" t="str">
        <f aca="false">IF(D319&lt;&gt;"",IF(COUNTIF(BM$3:BM318,D319)&gt;0,"",D319),"")</f>
        <v/>
      </c>
      <c r="BN319" s="1" t="str">
        <f aca="false">IF(E319&lt;&gt;"",IF(COUNTIF(BN$3:BN318,E319)&gt;0,"",E319),"")</f>
        <v/>
      </c>
      <c r="BO319" s="1" t="str">
        <f aca="false">IF(F319&lt;&gt;"",IF(COUNTIF(BO$3:BO318,F319)&gt;0,"",F319),"")</f>
        <v/>
      </c>
      <c r="BP319" s="1" t="str">
        <f aca="false">IF(G319&lt;&gt;"",IF(COUNTIF(BP$3:BP318,G319)&gt;0,"",G319),"")</f>
        <v/>
      </c>
      <c r="BQ319" s="1" t="str">
        <f aca="false">IF(H319&lt;&gt;"",IF(COUNTIF(BQ$3:BQ318,H319)&gt;0,"",H319),"")</f>
        <v/>
      </c>
    </row>
    <row r="320" customFormat="false" ht="12.75" hidden="false" customHeight="false" outlineLevel="0" collapsed="false">
      <c r="A320" s="1017" t="str">
        <f aca="false">CONCATENATE(B320,C320,D320,E320,F320,G320,H320)</f>
        <v/>
      </c>
      <c r="B320" s="1001"/>
      <c r="C320" s="1001"/>
      <c r="D320" s="1001"/>
      <c r="E320" s="1001"/>
      <c r="F320" s="1001"/>
      <c r="G320" s="1001"/>
      <c r="H320" s="1001"/>
      <c r="I320" s="1020"/>
      <c r="J320" s="1021"/>
      <c r="K320" s="1021"/>
      <c r="L320" s="1023"/>
      <c r="M320" s="1024"/>
      <c r="O320" s="1" t="n">
        <f aca="false">+O319+1</f>
        <v>318</v>
      </c>
      <c r="P320" s="978" t="str">
        <f aca="false">IFERROR(VLOOKUP(O319,X:AF,9,FALSE()),"")</f>
        <v/>
      </c>
      <c r="Q320" s="978" t="str">
        <f aca="false">IFERROR(VLOOKUP(O320,Y:AG,9,FALSE()),"")</f>
        <v/>
      </c>
      <c r="R320" s="978" t="str">
        <f aca="false">IFERROR(VLOOKUP(O320,Z:AH,9,FALSE()),"")</f>
        <v/>
      </c>
      <c r="S320" s="978" t="str">
        <f aca="false">IFERROR(VLOOKUP($O320,AA:AI,9,FALSE()),"")</f>
        <v/>
      </c>
      <c r="T320" s="978" t="str">
        <f aca="false">IFERROR(VLOOKUP($O320,AB:AJ,9,FALSE()),"")</f>
        <v/>
      </c>
      <c r="U320" s="978" t="str">
        <f aca="false">IFERROR(VLOOKUP($O320,AC:AK,9,FALSE()),"")</f>
        <v/>
      </c>
      <c r="V320" s="978" t="str">
        <f aca="false">IFERROR(VLOOKUP($O320,AD:AL,9,FALSE()),"")</f>
        <v/>
      </c>
      <c r="X320" s="1" t="str">
        <f aca="false">IF(AF320&lt;&gt;"",MAX(X$3:X319)+1,"")</f>
        <v/>
      </c>
      <c r="Y320" s="1" t="str">
        <f aca="false">IF(AG320&lt;&gt;"",MAX(Y$3:Y319)+1,"")</f>
        <v/>
      </c>
      <c r="Z320" s="1" t="str">
        <f aca="false">IF(AH320&lt;&gt;"",MAX(Z$3:Z319)+1,"")</f>
        <v/>
      </c>
      <c r="AA320" s="1" t="str">
        <f aca="false">IF(AI320&lt;&gt;"",MAX(AA$3:AA319)+1,"")</f>
        <v/>
      </c>
      <c r="AB320" s="1" t="str">
        <f aca="false">IF(AJ320&lt;&gt;"",MAX(AB$3:AB319)+1,"")</f>
        <v/>
      </c>
      <c r="AC320" s="1" t="str">
        <f aca="false">IF(AK320&lt;&gt;"",MAX(AC$3:AC319)+1,"")</f>
        <v/>
      </c>
      <c r="AD320" s="1" t="str">
        <f aca="false">IF(AL320&lt;&gt;"",MAX(AD$3:AD319)+1,"")</f>
        <v/>
      </c>
      <c r="AF320" s="1" t="str">
        <f aca="false">IF(B320="","",IF(COUNTIF(AF$3:$AI319,B320)=0,B320,""))</f>
        <v/>
      </c>
      <c r="AG320" s="1" t="str">
        <f aca="false">IF(C320&lt;&gt;"",IF(B320="","",IF($B320='Determinazione classe'!$D$57,IF(COUNTIF(AG$3:$AG319,$C320)=0,$C320,""),"")),"")</f>
        <v/>
      </c>
      <c r="AH320" s="1" t="str">
        <f aca="false">IF(D320&lt;&gt;"",IF(B320="","",IF(AND($B320='Determinazione classe'!$D$57,$C320='Determinazione classe'!$D$58),IF(COUNTIF(AH$3:AH319,$D320)=0,$D320,""),"")),"")</f>
        <v/>
      </c>
      <c r="AI320" s="1" t="str">
        <f aca="false">IF(E320&lt;&gt;"",IF(B320="","",IF(AND($B320='Determinazione classe'!$D$57,$C320='Determinazione classe'!$D$58,$D320='Determinazione classe'!$D$59),IF(COUNTIF(AI$3:AI319,$E320)=0,$E320,""),"")),"")</f>
        <v/>
      </c>
      <c r="AJ320" s="1" t="str">
        <f aca="false">IF(F320&lt;&gt;"",IF(B320="","",IF(AND($B320='Determinazione classe'!$D$57,$C320='Determinazione classe'!$D$58,$D320='Determinazione classe'!$D$59,$E320='Determinazione classe'!$D$60),IF(COUNTIF(AJ$3:AJ319,$F320)=0,$F320,""),"")),"")</f>
        <v/>
      </c>
      <c r="AK320" s="1" t="str">
        <f aca="false">IF(G320&lt;&gt;"",IF(B320="","",IF(AND($B320='Determinazione classe'!$D$57,$C320='Determinazione classe'!$D$58,$D320='Determinazione classe'!$D$59,$E320='Determinazione classe'!$D$60,$F320='Determinazione classe'!$D$61),IF(COUNTIF(AK$3:AK319,$G320)=0,$G320,""),"")),"")</f>
        <v/>
      </c>
      <c r="AL320" s="1" t="str">
        <f aca="false">IF(H320&lt;&gt;"",IF(B320="","",IF(AND($B320='Determinazione classe'!$D$57,$C320='Determinazione classe'!$D$58,$D320='Determinazione classe'!$D$59,$E320='Determinazione classe'!$D$60,$F320='Determinazione classe'!$D$61,$G320='Determinazione classe'!$D$62),IF(COUNTIF(AL$3:AL319,$H320)=0,$H320,""),"")),"")</f>
        <v/>
      </c>
      <c r="AR320" s="1" t="n">
        <f aca="false">+AR319+1</f>
        <v>318</v>
      </c>
      <c r="AS320" s="978" t="str">
        <f aca="false">IFERROR(VLOOKUP(AR320,BC:BK,9,FALSE()),"")</f>
        <v/>
      </c>
      <c r="AT320" s="978" t="str">
        <f aca="false">IFERROR(VLOOKUP($O320,BD:BL,9,FALSE()),"")</f>
        <v/>
      </c>
      <c r="AU320" s="978" t="str">
        <f aca="false">IFERROR(VLOOKUP($O320,BE:BM,9,FALSE()),"")</f>
        <v/>
      </c>
      <c r="AV320" s="978" t="str">
        <f aca="false">IFERROR(VLOOKUP($O320,BF:BN,9,FALSE()),"")</f>
        <v/>
      </c>
      <c r="AW320" s="978" t="str">
        <f aca="false">IFERROR(VLOOKUP($O320,BG:BO,9,FALSE()),"")</f>
        <v/>
      </c>
      <c r="AX320" s="978" t="str">
        <f aca="false">IFERROR(VLOOKUP($O320,BH:BP,9,FALSE()),"")</f>
        <v/>
      </c>
      <c r="AY320" s="978" t="str">
        <f aca="false">IFERROR(VLOOKUP($O320,BI:BQ,9,FALSE()),"")</f>
        <v/>
      </c>
      <c r="BC320" s="1" t="str">
        <f aca="false">IF(BK320&lt;&gt;"",MAX(BC$3:BC319)+1,"")</f>
        <v/>
      </c>
      <c r="BD320" s="1" t="str">
        <f aca="false">IF(BL320&lt;&gt;"",MAX(BD$3:BD319)+1,"")</f>
        <v/>
      </c>
      <c r="BE320" s="1" t="str">
        <f aca="false">IF(BM320&lt;&gt;"",MAX(BE$3:BE319)+1,"")</f>
        <v/>
      </c>
      <c r="BF320" s="1" t="str">
        <f aca="false">IF(BN320&lt;&gt;"",MAX(BF$3:BF319)+1,"")</f>
        <v/>
      </c>
      <c r="BG320" s="1" t="str">
        <f aca="false">IF(BO320&lt;&gt;"",MAX(BG$3:BG319)+1,"")</f>
        <v/>
      </c>
      <c r="BH320" s="1" t="str">
        <f aca="false">IF(BP320&lt;&gt;"",MAX(BH$3:BH319)+1,"")</f>
        <v/>
      </c>
      <c r="BI320" s="1" t="str">
        <f aca="false">IF(BQ320&lt;&gt;"",MAX(BI$3:BI319)+1,"")</f>
        <v/>
      </c>
      <c r="BK320" s="1" t="str">
        <f aca="false">IF(B320&lt;&gt;"",IF(COUNTIF(BK$3:BK319,B320)&gt;0,"",B320),"")</f>
        <v/>
      </c>
      <c r="BL320" s="1" t="str">
        <f aca="false">IF(C320&lt;&gt;"",IF(COUNTIF(BL$3:BL319,C320)&gt;0,"",C320),"")</f>
        <v/>
      </c>
      <c r="BM320" s="1" t="str">
        <f aca="false">IF(D320&lt;&gt;"",IF(COUNTIF(BM$3:BM319,D320)&gt;0,"",D320),"")</f>
        <v/>
      </c>
      <c r="BN320" s="1" t="str">
        <f aca="false">IF(E320&lt;&gt;"",IF(COUNTIF(BN$3:BN319,E320)&gt;0,"",E320),"")</f>
        <v/>
      </c>
      <c r="BO320" s="1" t="str">
        <f aca="false">IF(F320&lt;&gt;"",IF(COUNTIF(BO$3:BO319,F320)&gt;0,"",F320),"")</f>
        <v/>
      </c>
      <c r="BP320" s="1" t="str">
        <f aca="false">IF(G320&lt;&gt;"",IF(COUNTIF(BP$3:BP319,G320)&gt;0,"",G320),"")</f>
        <v/>
      </c>
      <c r="BQ320" s="1" t="str">
        <f aca="false">IF(H320&lt;&gt;"",IF(COUNTIF(BQ$3:BQ319,H320)&gt;0,"",H320),"")</f>
        <v/>
      </c>
    </row>
    <row r="321" customFormat="false" ht="12.75" hidden="false" customHeight="false" outlineLevel="0" collapsed="false">
      <c r="A321" s="1017" t="str">
        <f aca="false">CONCATENATE(B321,C321,D321,E321,F321,G321,H321)</f>
        <v/>
      </c>
      <c r="B321" s="1001"/>
      <c r="C321" s="1001"/>
      <c r="D321" s="1001"/>
      <c r="E321" s="1001"/>
      <c r="F321" s="1001"/>
      <c r="G321" s="1001"/>
      <c r="H321" s="1001"/>
      <c r="I321" s="1020"/>
      <c r="J321" s="1021"/>
      <c r="K321" s="1021"/>
      <c r="L321" s="1023"/>
      <c r="M321" s="1024"/>
      <c r="O321" s="1" t="n">
        <f aca="false">+O320+1</f>
        <v>319</v>
      </c>
      <c r="P321" s="978" t="str">
        <f aca="false">IFERROR(VLOOKUP(O320,X:AF,9,FALSE()),"")</f>
        <v/>
      </c>
      <c r="Q321" s="978" t="str">
        <f aca="false">IFERROR(VLOOKUP(O321,Y:AG,9,FALSE()),"")</f>
        <v/>
      </c>
      <c r="R321" s="978" t="str">
        <f aca="false">IFERROR(VLOOKUP(O321,Z:AH,9,FALSE()),"")</f>
        <v/>
      </c>
      <c r="S321" s="978" t="str">
        <f aca="false">IFERROR(VLOOKUP($O321,AA:AI,9,FALSE()),"")</f>
        <v/>
      </c>
      <c r="T321" s="978" t="str">
        <f aca="false">IFERROR(VLOOKUP($O321,AB:AJ,9,FALSE()),"")</f>
        <v/>
      </c>
      <c r="U321" s="978" t="str">
        <f aca="false">IFERROR(VLOOKUP($O321,AC:AK,9,FALSE()),"")</f>
        <v/>
      </c>
      <c r="V321" s="978" t="str">
        <f aca="false">IFERROR(VLOOKUP($O321,AD:AL,9,FALSE()),"")</f>
        <v/>
      </c>
      <c r="X321" s="1" t="str">
        <f aca="false">IF(AF321&lt;&gt;"",MAX(X$3:X320)+1,"")</f>
        <v/>
      </c>
      <c r="Y321" s="1" t="str">
        <f aca="false">IF(AG321&lt;&gt;"",MAX(Y$3:Y320)+1,"")</f>
        <v/>
      </c>
      <c r="Z321" s="1" t="str">
        <f aca="false">IF(AH321&lt;&gt;"",MAX(Z$3:Z320)+1,"")</f>
        <v/>
      </c>
      <c r="AA321" s="1" t="str">
        <f aca="false">IF(AI321&lt;&gt;"",MAX(AA$3:AA320)+1,"")</f>
        <v/>
      </c>
      <c r="AB321" s="1" t="str">
        <f aca="false">IF(AJ321&lt;&gt;"",MAX(AB$3:AB320)+1,"")</f>
        <v/>
      </c>
      <c r="AC321" s="1" t="str">
        <f aca="false">IF(AK321&lt;&gt;"",MAX(AC$3:AC320)+1,"")</f>
        <v/>
      </c>
      <c r="AD321" s="1" t="str">
        <f aca="false">IF(AL321&lt;&gt;"",MAX(AD$3:AD320)+1,"")</f>
        <v/>
      </c>
      <c r="AF321" s="1" t="str">
        <f aca="false">IF(B321="","",IF(COUNTIF(AF$3:$AI320,B321)=0,B321,""))</f>
        <v/>
      </c>
      <c r="AG321" s="1" t="str">
        <f aca="false">IF(C321&lt;&gt;"",IF(B321="","",IF($B321='Determinazione classe'!$D$57,IF(COUNTIF(AG$3:$AG320,$C321)=0,$C321,""),"")),"")</f>
        <v/>
      </c>
      <c r="AH321" s="1" t="str">
        <f aca="false">IF(D321&lt;&gt;"",IF(B321="","",IF(AND($B321='Determinazione classe'!$D$57,$C321='Determinazione classe'!$D$58),IF(COUNTIF(AH$3:AH320,$D321)=0,$D321,""),"")),"")</f>
        <v/>
      </c>
      <c r="AI321" s="1" t="str">
        <f aca="false">IF(E321&lt;&gt;"",IF(B321="","",IF(AND($B321='Determinazione classe'!$D$57,$C321='Determinazione classe'!$D$58,$D321='Determinazione classe'!$D$59),IF(COUNTIF(AI$3:AI320,$E321)=0,$E321,""),"")),"")</f>
        <v/>
      </c>
      <c r="AJ321" s="1" t="str">
        <f aca="false">IF(F321&lt;&gt;"",IF(B321="","",IF(AND($B321='Determinazione classe'!$D$57,$C321='Determinazione classe'!$D$58,$D321='Determinazione classe'!$D$59,$E321='Determinazione classe'!$D$60),IF(COUNTIF(AJ$3:AJ320,$F321)=0,$F321,""),"")),"")</f>
        <v/>
      </c>
      <c r="AK321" s="1" t="str">
        <f aca="false">IF(G321&lt;&gt;"",IF(B321="","",IF(AND($B321='Determinazione classe'!$D$57,$C321='Determinazione classe'!$D$58,$D321='Determinazione classe'!$D$59,$E321='Determinazione classe'!$D$60,$F321='Determinazione classe'!$D$61),IF(COUNTIF(AK$3:AK320,$G321)=0,$G321,""),"")),"")</f>
        <v/>
      </c>
      <c r="AL321" s="1" t="str">
        <f aca="false">IF(H321&lt;&gt;"",IF(B321="","",IF(AND($B321='Determinazione classe'!$D$57,$C321='Determinazione classe'!$D$58,$D321='Determinazione classe'!$D$59,$E321='Determinazione classe'!$D$60,$F321='Determinazione classe'!$D$61,$G321='Determinazione classe'!$D$62),IF(COUNTIF(AL$3:AL320,$H321)=0,$H321,""),"")),"")</f>
        <v/>
      </c>
      <c r="AR321" s="1" t="n">
        <f aca="false">+AR320+1</f>
        <v>319</v>
      </c>
      <c r="AS321" s="978" t="str">
        <f aca="false">IFERROR(VLOOKUP(AR321,BC:BK,9,FALSE()),"")</f>
        <v/>
      </c>
      <c r="AT321" s="978" t="str">
        <f aca="false">IFERROR(VLOOKUP($O321,BD:BL,9,FALSE()),"")</f>
        <v/>
      </c>
      <c r="AU321" s="978" t="str">
        <f aca="false">IFERROR(VLOOKUP($O321,BE:BM,9,FALSE()),"")</f>
        <v/>
      </c>
      <c r="AV321" s="978" t="str">
        <f aca="false">IFERROR(VLOOKUP($O321,BF:BN,9,FALSE()),"")</f>
        <v/>
      </c>
      <c r="AW321" s="978" t="str">
        <f aca="false">IFERROR(VLOOKUP($O321,BG:BO,9,FALSE()),"")</f>
        <v/>
      </c>
      <c r="AX321" s="978" t="str">
        <f aca="false">IFERROR(VLOOKUP($O321,BH:BP,9,FALSE()),"")</f>
        <v/>
      </c>
      <c r="AY321" s="978" t="str">
        <f aca="false">IFERROR(VLOOKUP($O321,BI:BQ,9,FALSE()),"")</f>
        <v/>
      </c>
      <c r="BC321" s="1" t="str">
        <f aca="false">IF(BK321&lt;&gt;"",MAX(BC$3:BC320)+1,"")</f>
        <v/>
      </c>
      <c r="BD321" s="1" t="str">
        <f aca="false">IF(BL321&lt;&gt;"",MAX(BD$3:BD320)+1,"")</f>
        <v/>
      </c>
      <c r="BE321" s="1" t="str">
        <f aca="false">IF(BM321&lt;&gt;"",MAX(BE$3:BE320)+1,"")</f>
        <v/>
      </c>
      <c r="BF321" s="1" t="str">
        <f aca="false">IF(BN321&lt;&gt;"",MAX(BF$3:BF320)+1,"")</f>
        <v/>
      </c>
      <c r="BG321" s="1" t="str">
        <f aca="false">IF(BO321&lt;&gt;"",MAX(BG$3:BG320)+1,"")</f>
        <v/>
      </c>
      <c r="BH321" s="1" t="str">
        <f aca="false">IF(BP321&lt;&gt;"",MAX(BH$3:BH320)+1,"")</f>
        <v/>
      </c>
      <c r="BI321" s="1" t="str">
        <f aca="false">IF(BQ321&lt;&gt;"",MAX(BI$3:BI320)+1,"")</f>
        <v/>
      </c>
      <c r="BK321" s="1" t="str">
        <f aca="false">IF(B321&lt;&gt;"",IF(COUNTIF(BK$3:BK320,B321)&gt;0,"",B321),"")</f>
        <v/>
      </c>
      <c r="BL321" s="1" t="str">
        <f aca="false">IF(C321&lt;&gt;"",IF(COUNTIF(BL$3:BL320,C321)&gt;0,"",C321),"")</f>
        <v/>
      </c>
      <c r="BM321" s="1" t="str">
        <f aca="false">IF(D321&lt;&gt;"",IF(COUNTIF(BM$3:BM320,D321)&gt;0,"",D321),"")</f>
        <v/>
      </c>
      <c r="BN321" s="1" t="str">
        <f aca="false">IF(E321&lt;&gt;"",IF(COUNTIF(BN$3:BN320,E321)&gt;0,"",E321),"")</f>
        <v/>
      </c>
      <c r="BO321" s="1" t="str">
        <f aca="false">IF(F321&lt;&gt;"",IF(COUNTIF(BO$3:BO320,F321)&gt;0,"",F321),"")</f>
        <v/>
      </c>
      <c r="BP321" s="1" t="str">
        <f aca="false">IF(G321&lt;&gt;"",IF(COUNTIF(BP$3:BP320,G321)&gt;0,"",G321),"")</f>
        <v/>
      </c>
      <c r="BQ321" s="1" t="str">
        <f aca="false">IF(H321&lt;&gt;"",IF(COUNTIF(BQ$3:BQ320,H321)&gt;0,"",H321),"")</f>
        <v/>
      </c>
    </row>
    <row r="322" customFormat="false" ht="12.75" hidden="false" customHeight="false" outlineLevel="0" collapsed="false">
      <c r="A322" s="1017" t="str">
        <f aca="false">CONCATENATE(B322,C322,D322,E322,F322,G322,H322)</f>
        <v/>
      </c>
      <c r="B322" s="1001"/>
      <c r="C322" s="1001"/>
      <c r="D322" s="1001"/>
      <c r="E322" s="1001"/>
      <c r="F322" s="1001"/>
      <c r="G322" s="1001"/>
      <c r="H322" s="1001"/>
      <c r="I322" s="1020"/>
      <c r="J322" s="1021"/>
      <c r="K322" s="1021"/>
      <c r="L322" s="1023"/>
      <c r="M322" s="1024"/>
      <c r="O322" s="1" t="n">
        <f aca="false">+O321+1</f>
        <v>320</v>
      </c>
      <c r="P322" s="978" t="str">
        <f aca="false">IFERROR(VLOOKUP(O321,X:AF,9,FALSE()),"")</f>
        <v/>
      </c>
      <c r="Q322" s="978" t="str">
        <f aca="false">IFERROR(VLOOKUP(O322,Y:AG,9,FALSE()),"")</f>
        <v/>
      </c>
      <c r="R322" s="978" t="str">
        <f aca="false">IFERROR(VLOOKUP(O322,Z:AH,9,FALSE()),"")</f>
        <v/>
      </c>
      <c r="S322" s="978" t="str">
        <f aca="false">IFERROR(VLOOKUP($O322,AA:AI,9,FALSE()),"")</f>
        <v/>
      </c>
      <c r="T322" s="978" t="str">
        <f aca="false">IFERROR(VLOOKUP($O322,AB:AJ,9,FALSE()),"")</f>
        <v/>
      </c>
      <c r="U322" s="978" t="str">
        <f aca="false">IFERROR(VLOOKUP($O322,AC:AK,9,FALSE()),"")</f>
        <v/>
      </c>
      <c r="V322" s="978" t="str">
        <f aca="false">IFERROR(VLOOKUP($O322,AD:AL,9,FALSE()),"")</f>
        <v/>
      </c>
      <c r="X322" s="1" t="str">
        <f aca="false">IF(AF322&lt;&gt;"",MAX(X$3:X321)+1,"")</f>
        <v/>
      </c>
      <c r="Y322" s="1" t="str">
        <f aca="false">IF(AG322&lt;&gt;"",MAX(Y$3:Y321)+1,"")</f>
        <v/>
      </c>
      <c r="Z322" s="1" t="str">
        <f aca="false">IF(AH322&lt;&gt;"",MAX(Z$3:Z321)+1,"")</f>
        <v/>
      </c>
      <c r="AA322" s="1" t="str">
        <f aca="false">IF(AI322&lt;&gt;"",MAX(AA$3:AA321)+1,"")</f>
        <v/>
      </c>
      <c r="AB322" s="1" t="str">
        <f aca="false">IF(AJ322&lt;&gt;"",MAX(AB$3:AB321)+1,"")</f>
        <v/>
      </c>
      <c r="AC322" s="1" t="str">
        <f aca="false">IF(AK322&lt;&gt;"",MAX(AC$3:AC321)+1,"")</f>
        <v/>
      </c>
      <c r="AD322" s="1" t="str">
        <f aca="false">IF(AL322&lt;&gt;"",MAX(AD$3:AD321)+1,"")</f>
        <v/>
      </c>
      <c r="AF322" s="1" t="str">
        <f aca="false">IF(B322="","",IF(COUNTIF(AF$3:$AI321,B322)=0,B322,""))</f>
        <v/>
      </c>
      <c r="AG322" s="1" t="str">
        <f aca="false">IF(C322&lt;&gt;"",IF(B322="","",IF($B322='Determinazione classe'!$D$57,IF(COUNTIF(AG$3:$AG321,$C322)=0,$C322,""),"")),"")</f>
        <v/>
      </c>
      <c r="AH322" s="1" t="str">
        <f aca="false">IF(D322&lt;&gt;"",IF(B322="","",IF(AND($B322='Determinazione classe'!$D$57,$C322='Determinazione classe'!$D$58),IF(COUNTIF(AH$3:AH321,$D322)=0,$D322,""),"")),"")</f>
        <v/>
      </c>
      <c r="AI322" s="1" t="str">
        <f aca="false">IF(E322&lt;&gt;"",IF(B322="","",IF(AND($B322='Determinazione classe'!$D$57,$C322='Determinazione classe'!$D$58,$D322='Determinazione classe'!$D$59),IF(COUNTIF(AI$3:AI321,$E322)=0,$E322,""),"")),"")</f>
        <v/>
      </c>
      <c r="AJ322" s="1" t="str">
        <f aca="false">IF(F322&lt;&gt;"",IF(B322="","",IF(AND($B322='Determinazione classe'!$D$57,$C322='Determinazione classe'!$D$58,$D322='Determinazione classe'!$D$59,$E322='Determinazione classe'!$D$60),IF(COUNTIF(AJ$3:AJ321,$F322)=0,$F322,""),"")),"")</f>
        <v/>
      </c>
      <c r="AK322" s="1" t="str">
        <f aca="false">IF(G322&lt;&gt;"",IF(B322="","",IF(AND($B322='Determinazione classe'!$D$57,$C322='Determinazione classe'!$D$58,$D322='Determinazione classe'!$D$59,$E322='Determinazione classe'!$D$60,$F322='Determinazione classe'!$D$61),IF(COUNTIF(AK$3:AK321,$G322)=0,$G322,""),"")),"")</f>
        <v/>
      </c>
      <c r="AL322" s="1" t="str">
        <f aca="false">IF(H322&lt;&gt;"",IF(B322="","",IF(AND($B322='Determinazione classe'!$D$57,$C322='Determinazione classe'!$D$58,$D322='Determinazione classe'!$D$59,$E322='Determinazione classe'!$D$60,$F322='Determinazione classe'!$D$61,$G322='Determinazione classe'!$D$62),IF(COUNTIF(AL$3:AL321,$H322)=0,$H322,""),"")),"")</f>
        <v/>
      </c>
      <c r="AR322" s="1" t="n">
        <f aca="false">+AR321+1</f>
        <v>320</v>
      </c>
      <c r="AS322" s="978" t="str">
        <f aca="false">IFERROR(VLOOKUP(AR322,BC:BK,9,FALSE()),"")</f>
        <v/>
      </c>
      <c r="AT322" s="978" t="str">
        <f aca="false">IFERROR(VLOOKUP($O322,BD:BL,9,FALSE()),"")</f>
        <v/>
      </c>
      <c r="AU322" s="978" t="str">
        <f aca="false">IFERROR(VLOOKUP($O322,BE:BM,9,FALSE()),"")</f>
        <v/>
      </c>
      <c r="AV322" s="978" t="str">
        <f aca="false">IFERROR(VLOOKUP($O322,BF:BN,9,FALSE()),"")</f>
        <v/>
      </c>
      <c r="AW322" s="978" t="str">
        <f aca="false">IFERROR(VLOOKUP($O322,BG:BO,9,FALSE()),"")</f>
        <v/>
      </c>
      <c r="AX322" s="978" t="str">
        <f aca="false">IFERROR(VLOOKUP($O322,BH:BP,9,FALSE()),"")</f>
        <v/>
      </c>
      <c r="AY322" s="978" t="str">
        <f aca="false">IFERROR(VLOOKUP($O322,BI:BQ,9,FALSE()),"")</f>
        <v/>
      </c>
      <c r="BC322" s="1" t="str">
        <f aca="false">IF(BK322&lt;&gt;"",MAX(BC$3:BC321)+1,"")</f>
        <v/>
      </c>
      <c r="BD322" s="1" t="str">
        <f aca="false">IF(BL322&lt;&gt;"",MAX(BD$3:BD321)+1,"")</f>
        <v/>
      </c>
      <c r="BE322" s="1" t="str">
        <f aca="false">IF(BM322&lt;&gt;"",MAX(BE$3:BE321)+1,"")</f>
        <v/>
      </c>
      <c r="BF322" s="1" t="str">
        <f aca="false">IF(BN322&lt;&gt;"",MAX(BF$3:BF321)+1,"")</f>
        <v/>
      </c>
      <c r="BG322" s="1" t="str">
        <f aca="false">IF(BO322&lt;&gt;"",MAX(BG$3:BG321)+1,"")</f>
        <v/>
      </c>
      <c r="BH322" s="1" t="str">
        <f aca="false">IF(BP322&lt;&gt;"",MAX(BH$3:BH321)+1,"")</f>
        <v/>
      </c>
      <c r="BI322" s="1" t="str">
        <f aca="false">IF(BQ322&lt;&gt;"",MAX(BI$3:BI321)+1,"")</f>
        <v/>
      </c>
      <c r="BK322" s="1" t="str">
        <f aca="false">IF(B322&lt;&gt;"",IF(COUNTIF(BK$3:BK321,B322)&gt;0,"",B322),"")</f>
        <v/>
      </c>
      <c r="BL322" s="1" t="str">
        <f aca="false">IF(C322&lt;&gt;"",IF(COUNTIF(BL$3:BL321,C322)&gt;0,"",C322),"")</f>
        <v/>
      </c>
      <c r="BM322" s="1" t="str">
        <f aca="false">IF(D322&lt;&gt;"",IF(COUNTIF(BM$3:BM321,D322)&gt;0,"",D322),"")</f>
        <v/>
      </c>
      <c r="BN322" s="1" t="str">
        <f aca="false">IF(E322&lt;&gt;"",IF(COUNTIF(BN$3:BN321,E322)&gt;0,"",E322),"")</f>
        <v/>
      </c>
      <c r="BO322" s="1" t="str">
        <f aca="false">IF(F322&lt;&gt;"",IF(COUNTIF(BO$3:BO321,F322)&gt;0,"",F322),"")</f>
        <v/>
      </c>
      <c r="BP322" s="1" t="str">
        <f aca="false">IF(G322&lt;&gt;"",IF(COUNTIF(BP$3:BP321,G322)&gt;0,"",G322),"")</f>
        <v/>
      </c>
      <c r="BQ322" s="1" t="str">
        <f aca="false">IF(H322&lt;&gt;"",IF(COUNTIF(BQ$3:BQ321,H322)&gt;0,"",H322),"")</f>
        <v/>
      </c>
    </row>
    <row r="323" customFormat="false" ht="12.75" hidden="false" customHeight="false" outlineLevel="0" collapsed="false">
      <c r="A323" s="1017" t="str">
        <f aca="false">CONCATENATE(B323,C323,D323,E323,F323,G323,H323)</f>
        <v/>
      </c>
      <c r="B323" s="1001"/>
      <c r="C323" s="1001"/>
      <c r="D323" s="1001"/>
      <c r="E323" s="1001"/>
      <c r="F323" s="1001"/>
      <c r="G323" s="1001"/>
      <c r="H323" s="1001"/>
      <c r="I323" s="1020"/>
      <c r="J323" s="1021"/>
      <c r="K323" s="1021"/>
      <c r="L323" s="1023"/>
      <c r="M323" s="1024"/>
      <c r="O323" s="1" t="n">
        <f aca="false">+O322+1</f>
        <v>321</v>
      </c>
      <c r="P323" s="978" t="str">
        <f aca="false">IFERROR(VLOOKUP(O322,X:AF,9,FALSE()),"")</f>
        <v/>
      </c>
      <c r="Q323" s="978" t="str">
        <f aca="false">IFERROR(VLOOKUP(O323,Y:AG,9,FALSE()),"")</f>
        <v/>
      </c>
      <c r="R323" s="978" t="str">
        <f aca="false">IFERROR(VLOOKUP(O323,Z:AH,9,FALSE()),"")</f>
        <v/>
      </c>
      <c r="S323" s="978" t="str">
        <f aca="false">IFERROR(VLOOKUP($O323,AA:AI,9,FALSE()),"")</f>
        <v/>
      </c>
      <c r="T323" s="978" t="str">
        <f aca="false">IFERROR(VLOOKUP($O323,AB:AJ,9,FALSE()),"")</f>
        <v/>
      </c>
      <c r="U323" s="978" t="str">
        <f aca="false">IFERROR(VLOOKUP($O323,AC:AK,9,FALSE()),"")</f>
        <v/>
      </c>
      <c r="V323" s="978" t="str">
        <f aca="false">IFERROR(VLOOKUP($O323,AD:AL,9,FALSE()),"")</f>
        <v/>
      </c>
      <c r="X323" s="1" t="str">
        <f aca="false">IF(AF323&lt;&gt;"",MAX(X$3:X322)+1,"")</f>
        <v/>
      </c>
      <c r="Y323" s="1" t="str">
        <f aca="false">IF(AG323&lt;&gt;"",MAX(Y$3:Y322)+1,"")</f>
        <v/>
      </c>
      <c r="Z323" s="1" t="str">
        <f aca="false">IF(AH323&lt;&gt;"",MAX(Z$3:Z322)+1,"")</f>
        <v/>
      </c>
      <c r="AA323" s="1" t="str">
        <f aca="false">IF(AI323&lt;&gt;"",MAX(AA$3:AA322)+1,"")</f>
        <v/>
      </c>
      <c r="AB323" s="1" t="str">
        <f aca="false">IF(AJ323&lt;&gt;"",MAX(AB$3:AB322)+1,"")</f>
        <v/>
      </c>
      <c r="AC323" s="1" t="str">
        <f aca="false">IF(AK323&lt;&gt;"",MAX(AC$3:AC322)+1,"")</f>
        <v/>
      </c>
      <c r="AD323" s="1" t="str">
        <f aca="false">IF(AL323&lt;&gt;"",MAX(AD$3:AD322)+1,"")</f>
        <v/>
      </c>
      <c r="AF323" s="1" t="str">
        <f aca="false">IF(B323="","",IF(COUNTIF(AF$3:$AI322,B323)=0,B323,""))</f>
        <v/>
      </c>
      <c r="AG323" s="1" t="str">
        <f aca="false">IF(C323&lt;&gt;"",IF(B323="","",IF($B323='Determinazione classe'!$D$57,IF(COUNTIF(AG$3:$AG322,$C323)=0,$C323,""),"")),"")</f>
        <v/>
      </c>
      <c r="AH323" s="1" t="str">
        <f aca="false">IF(D323&lt;&gt;"",IF(B323="","",IF(AND($B323='Determinazione classe'!$D$57,$C323='Determinazione classe'!$D$58),IF(COUNTIF(AH$3:AH322,$D323)=0,$D323,""),"")),"")</f>
        <v/>
      </c>
      <c r="AI323" s="1" t="str">
        <f aca="false">IF(E323&lt;&gt;"",IF(B323="","",IF(AND($B323='Determinazione classe'!$D$57,$C323='Determinazione classe'!$D$58,$D323='Determinazione classe'!$D$59),IF(COUNTIF(AI$3:AI322,$E323)=0,$E323,""),"")),"")</f>
        <v/>
      </c>
      <c r="AJ323" s="1" t="str">
        <f aca="false">IF(F323&lt;&gt;"",IF(B323="","",IF(AND($B323='Determinazione classe'!$D$57,$C323='Determinazione classe'!$D$58,$D323='Determinazione classe'!$D$59,$E323='Determinazione classe'!$D$60),IF(COUNTIF(AJ$3:AJ322,$F323)=0,$F323,""),"")),"")</f>
        <v/>
      </c>
      <c r="AK323" s="1" t="str">
        <f aca="false">IF(G323&lt;&gt;"",IF(B323="","",IF(AND($B323='Determinazione classe'!$D$57,$C323='Determinazione classe'!$D$58,$D323='Determinazione classe'!$D$59,$E323='Determinazione classe'!$D$60,$F323='Determinazione classe'!$D$61),IF(COUNTIF(AK$3:AK322,$G323)=0,$G323,""),"")),"")</f>
        <v/>
      </c>
      <c r="AL323" s="1" t="str">
        <f aca="false">IF(H323&lt;&gt;"",IF(B323="","",IF(AND($B323='Determinazione classe'!$D$57,$C323='Determinazione classe'!$D$58,$D323='Determinazione classe'!$D$59,$E323='Determinazione classe'!$D$60,$F323='Determinazione classe'!$D$61,$G323='Determinazione classe'!$D$62),IF(COUNTIF(AL$3:AL322,$H323)=0,$H323,""),"")),"")</f>
        <v/>
      </c>
      <c r="AR323" s="1" t="n">
        <f aca="false">+AR322+1</f>
        <v>321</v>
      </c>
      <c r="AS323" s="978" t="str">
        <f aca="false">IFERROR(VLOOKUP(AR323,BC:BK,9,FALSE()),"")</f>
        <v/>
      </c>
      <c r="AT323" s="978" t="str">
        <f aca="false">IFERROR(VLOOKUP($O323,BD:BL,9,FALSE()),"")</f>
        <v/>
      </c>
      <c r="AU323" s="978" t="str">
        <f aca="false">IFERROR(VLOOKUP($O323,BE:BM,9,FALSE()),"")</f>
        <v/>
      </c>
      <c r="AV323" s="978" t="str">
        <f aca="false">IFERROR(VLOOKUP($O323,BF:BN,9,FALSE()),"")</f>
        <v/>
      </c>
      <c r="AW323" s="978" t="str">
        <f aca="false">IFERROR(VLOOKUP($O323,BG:BO,9,FALSE()),"")</f>
        <v/>
      </c>
      <c r="AX323" s="978" t="str">
        <f aca="false">IFERROR(VLOOKUP($O323,BH:BP,9,FALSE()),"")</f>
        <v/>
      </c>
      <c r="AY323" s="978" t="str">
        <f aca="false">IFERROR(VLOOKUP($O323,BI:BQ,9,FALSE()),"")</f>
        <v/>
      </c>
      <c r="BC323" s="1" t="str">
        <f aca="false">IF(BK323&lt;&gt;"",MAX(BC$3:BC322)+1,"")</f>
        <v/>
      </c>
      <c r="BD323" s="1" t="str">
        <f aca="false">IF(BL323&lt;&gt;"",MAX(BD$3:BD322)+1,"")</f>
        <v/>
      </c>
      <c r="BE323" s="1" t="str">
        <f aca="false">IF(BM323&lt;&gt;"",MAX(BE$3:BE322)+1,"")</f>
        <v/>
      </c>
      <c r="BF323" s="1" t="str">
        <f aca="false">IF(BN323&lt;&gt;"",MAX(BF$3:BF322)+1,"")</f>
        <v/>
      </c>
      <c r="BG323" s="1" t="str">
        <f aca="false">IF(BO323&lt;&gt;"",MAX(BG$3:BG322)+1,"")</f>
        <v/>
      </c>
      <c r="BH323" s="1" t="str">
        <f aca="false">IF(BP323&lt;&gt;"",MAX(BH$3:BH322)+1,"")</f>
        <v/>
      </c>
      <c r="BI323" s="1" t="str">
        <f aca="false">IF(BQ323&lt;&gt;"",MAX(BI$3:BI322)+1,"")</f>
        <v/>
      </c>
      <c r="BK323" s="1" t="str">
        <f aca="false">IF(B323&lt;&gt;"",IF(COUNTIF(BK$3:BK322,B323)&gt;0,"",B323),"")</f>
        <v/>
      </c>
      <c r="BL323" s="1" t="str">
        <f aca="false">IF(C323&lt;&gt;"",IF(COUNTIF(BL$3:BL322,C323)&gt;0,"",C323),"")</f>
        <v/>
      </c>
      <c r="BM323" s="1" t="str">
        <f aca="false">IF(D323&lt;&gt;"",IF(COUNTIF(BM$3:BM322,D323)&gt;0,"",D323),"")</f>
        <v/>
      </c>
      <c r="BN323" s="1" t="str">
        <f aca="false">IF(E323&lt;&gt;"",IF(COUNTIF(BN$3:BN322,E323)&gt;0,"",E323),"")</f>
        <v/>
      </c>
      <c r="BO323" s="1" t="str">
        <f aca="false">IF(F323&lt;&gt;"",IF(COUNTIF(BO$3:BO322,F323)&gt;0,"",F323),"")</f>
        <v/>
      </c>
      <c r="BP323" s="1" t="str">
        <f aca="false">IF(G323&lt;&gt;"",IF(COUNTIF(BP$3:BP322,G323)&gt;0,"",G323),"")</f>
        <v/>
      </c>
      <c r="BQ323" s="1" t="str">
        <f aca="false">IF(H323&lt;&gt;"",IF(COUNTIF(BQ$3:BQ322,H323)&gt;0,"",H323),"")</f>
        <v/>
      </c>
    </row>
    <row r="324" customFormat="false" ht="12.75" hidden="false" customHeight="false" outlineLevel="0" collapsed="false">
      <c r="A324" s="1017" t="str">
        <f aca="false">CONCATENATE(B324,C324,D324,E324,F324,G324,H324)</f>
        <v/>
      </c>
      <c r="B324" s="1001"/>
      <c r="C324" s="1001"/>
      <c r="D324" s="1001"/>
      <c r="E324" s="1001"/>
      <c r="F324" s="1001"/>
      <c r="G324" s="1001"/>
      <c r="H324" s="1001"/>
      <c r="I324" s="1020"/>
      <c r="J324" s="1021"/>
      <c r="K324" s="1021"/>
      <c r="L324" s="1023"/>
      <c r="M324" s="1024"/>
      <c r="O324" s="1" t="n">
        <f aca="false">+O323+1</f>
        <v>322</v>
      </c>
      <c r="P324" s="978" t="str">
        <f aca="false">IFERROR(VLOOKUP(O323,X:AF,9,FALSE()),"")</f>
        <v/>
      </c>
      <c r="Q324" s="978" t="str">
        <f aca="false">IFERROR(VLOOKUP(O324,Y:AG,9,FALSE()),"")</f>
        <v/>
      </c>
      <c r="R324" s="978" t="str">
        <f aca="false">IFERROR(VLOOKUP(O324,Z:AH,9,FALSE()),"")</f>
        <v/>
      </c>
      <c r="S324" s="978" t="str">
        <f aca="false">IFERROR(VLOOKUP($O324,AA:AI,9,FALSE()),"")</f>
        <v/>
      </c>
      <c r="T324" s="978" t="str">
        <f aca="false">IFERROR(VLOOKUP($O324,AB:AJ,9,FALSE()),"")</f>
        <v/>
      </c>
      <c r="U324" s="978" t="str">
        <f aca="false">IFERROR(VLOOKUP($O324,AC:AK,9,FALSE()),"")</f>
        <v/>
      </c>
      <c r="V324" s="978" t="str">
        <f aca="false">IFERROR(VLOOKUP($O324,AD:AL,9,FALSE()),"")</f>
        <v/>
      </c>
      <c r="X324" s="1" t="str">
        <f aca="false">IF(AF324&lt;&gt;"",MAX(X$3:X323)+1,"")</f>
        <v/>
      </c>
      <c r="Y324" s="1" t="str">
        <f aca="false">IF(AG324&lt;&gt;"",MAX(Y$3:Y323)+1,"")</f>
        <v/>
      </c>
      <c r="Z324" s="1" t="str">
        <f aca="false">IF(AH324&lt;&gt;"",MAX(Z$3:Z323)+1,"")</f>
        <v/>
      </c>
      <c r="AA324" s="1" t="str">
        <f aca="false">IF(AI324&lt;&gt;"",MAX(AA$3:AA323)+1,"")</f>
        <v/>
      </c>
      <c r="AB324" s="1" t="str">
        <f aca="false">IF(AJ324&lt;&gt;"",MAX(AB$3:AB323)+1,"")</f>
        <v/>
      </c>
      <c r="AC324" s="1" t="str">
        <f aca="false">IF(AK324&lt;&gt;"",MAX(AC$3:AC323)+1,"")</f>
        <v/>
      </c>
      <c r="AD324" s="1" t="str">
        <f aca="false">IF(AL324&lt;&gt;"",MAX(AD$3:AD323)+1,"")</f>
        <v/>
      </c>
      <c r="AF324" s="1" t="str">
        <f aca="false">IF(B324="","",IF(COUNTIF(AF$3:$AI323,B324)=0,B324,""))</f>
        <v/>
      </c>
      <c r="AG324" s="1" t="str">
        <f aca="false">IF(C324&lt;&gt;"",IF(B324="","",IF($B324='Determinazione classe'!$D$57,IF(COUNTIF(AG$3:$AG323,$C324)=0,$C324,""),"")),"")</f>
        <v/>
      </c>
      <c r="AH324" s="1" t="str">
        <f aca="false">IF(D324&lt;&gt;"",IF(B324="","",IF(AND($B324='Determinazione classe'!$D$57,$C324='Determinazione classe'!$D$58),IF(COUNTIF(AH$3:AH323,$D324)=0,$D324,""),"")),"")</f>
        <v/>
      </c>
      <c r="AI324" s="1" t="str">
        <f aca="false">IF(E324&lt;&gt;"",IF(B324="","",IF(AND($B324='Determinazione classe'!$D$57,$C324='Determinazione classe'!$D$58,$D324='Determinazione classe'!$D$59),IF(COUNTIF(AI$3:AI323,$E324)=0,$E324,""),"")),"")</f>
        <v/>
      </c>
      <c r="AJ324" s="1" t="str">
        <f aca="false">IF(F324&lt;&gt;"",IF(B324="","",IF(AND($B324='Determinazione classe'!$D$57,$C324='Determinazione classe'!$D$58,$D324='Determinazione classe'!$D$59,$E324='Determinazione classe'!$D$60),IF(COUNTIF(AJ$3:AJ323,$F324)=0,$F324,""),"")),"")</f>
        <v/>
      </c>
      <c r="AK324" s="1" t="str">
        <f aca="false">IF(G324&lt;&gt;"",IF(B324="","",IF(AND($B324='Determinazione classe'!$D$57,$C324='Determinazione classe'!$D$58,$D324='Determinazione classe'!$D$59,$E324='Determinazione classe'!$D$60,$F324='Determinazione classe'!$D$61),IF(COUNTIF(AK$3:AK323,$G324)=0,$G324,""),"")),"")</f>
        <v/>
      </c>
      <c r="AL324" s="1" t="str">
        <f aca="false">IF(H324&lt;&gt;"",IF(B324="","",IF(AND($B324='Determinazione classe'!$D$57,$C324='Determinazione classe'!$D$58,$D324='Determinazione classe'!$D$59,$E324='Determinazione classe'!$D$60,$F324='Determinazione classe'!$D$61,$G324='Determinazione classe'!$D$62),IF(COUNTIF(AL$3:AL323,$H324)=0,$H324,""),"")),"")</f>
        <v/>
      </c>
      <c r="AR324" s="1" t="n">
        <f aca="false">+AR323+1</f>
        <v>322</v>
      </c>
      <c r="AS324" s="978" t="str">
        <f aca="false">IFERROR(VLOOKUP(AR324,BC:BK,9,FALSE()),"")</f>
        <v/>
      </c>
      <c r="AT324" s="978" t="str">
        <f aca="false">IFERROR(VLOOKUP($O324,BD:BL,9,FALSE()),"")</f>
        <v/>
      </c>
      <c r="AU324" s="978" t="str">
        <f aca="false">IFERROR(VLOOKUP($O324,BE:BM,9,FALSE()),"")</f>
        <v/>
      </c>
      <c r="AV324" s="978" t="str">
        <f aca="false">IFERROR(VLOOKUP($O324,BF:BN,9,FALSE()),"")</f>
        <v/>
      </c>
      <c r="AW324" s="978" t="str">
        <f aca="false">IFERROR(VLOOKUP($O324,BG:BO,9,FALSE()),"")</f>
        <v/>
      </c>
      <c r="AX324" s="978" t="str">
        <f aca="false">IFERROR(VLOOKUP($O324,BH:BP,9,FALSE()),"")</f>
        <v/>
      </c>
      <c r="AY324" s="978" t="str">
        <f aca="false">IFERROR(VLOOKUP($O324,BI:BQ,9,FALSE()),"")</f>
        <v/>
      </c>
      <c r="BC324" s="1" t="str">
        <f aca="false">IF(BK324&lt;&gt;"",MAX(BC$3:BC323)+1,"")</f>
        <v/>
      </c>
      <c r="BD324" s="1" t="str">
        <f aca="false">IF(BL324&lt;&gt;"",MAX(BD$3:BD323)+1,"")</f>
        <v/>
      </c>
      <c r="BE324" s="1" t="str">
        <f aca="false">IF(BM324&lt;&gt;"",MAX(BE$3:BE323)+1,"")</f>
        <v/>
      </c>
      <c r="BF324" s="1" t="str">
        <f aca="false">IF(BN324&lt;&gt;"",MAX(BF$3:BF323)+1,"")</f>
        <v/>
      </c>
      <c r="BG324" s="1" t="str">
        <f aca="false">IF(BO324&lt;&gt;"",MAX(BG$3:BG323)+1,"")</f>
        <v/>
      </c>
      <c r="BH324" s="1" t="str">
        <f aca="false">IF(BP324&lt;&gt;"",MAX(BH$3:BH323)+1,"")</f>
        <v/>
      </c>
      <c r="BI324" s="1" t="str">
        <f aca="false">IF(BQ324&lt;&gt;"",MAX(BI$3:BI323)+1,"")</f>
        <v/>
      </c>
      <c r="BK324" s="1" t="str">
        <f aca="false">IF(B324&lt;&gt;"",IF(COUNTIF(BK$3:BK323,B324)&gt;0,"",B324),"")</f>
        <v/>
      </c>
      <c r="BL324" s="1" t="str">
        <f aca="false">IF(C324&lt;&gt;"",IF(COUNTIF(BL$3:BL323,C324)&gt;0,"",C324),"")</f>
        <v/>
      </c>
      <c r="BM324" s="1" t="str">
        <f aca="false">IF(D324&lt;&gt;"",IF(COUNTIF(BM$3:BM323,D324)&gt;0,"",D324),"")</f>
        <v/>
      </c>
      <c r="BN324" s="1" t="str">
        <f aca="false">IF(E324&lt;&gt;"",IF(COUNTIF(BN$3:BN323,E324)&gt;0,"",E324),"")</f>
        <v/>
      </c>
      <c r="BO324" s="1" t="str">
        <f aca="false">IF(F324&lt;&gt;"",IF(COUNTIF(BO$3:BO323,F324)&gt;0,"",F324),"")</f>
        <v/>
      </c>
      <c r="BP324" s="1" t="str">
        <f aca="false">IF(G324&lt;&gt;"",IF(COUNTIF(BP$3:BP323,G324)&gt;0,"",G324),"")</f>
        <v/>
      </c>
      <c r="BQ324" s="1" t="str">
        <f aca="false">IF(H324&lt;&gt;"",IF(COUNTIF(BQ$3:BQ323,H324)&gt;0,"",H324),"")</f>
        <v/>
      </c>
    </row>
    <row r="325" customFormat="false" ht="12.75" hidden="false" customHeight="false" outlineLevel="0" collapsed="false">
      <c r="A325" s="1017" t="str">
        <f aca="false">CONCATENATE(B325,C325,D325,E325,F325,G325,H325)</f>
        <v/>
      </c>
      <c r="B325" s="1001"/>
      <c r="C325" s="1001"/>
      <c r="D325" s="1001"/>
      <c r="E325" s="1001"/>
      <c r="F325" s="1001"/>
      <c r="G325" s="1001"/>
      <c r="H325" s="1001"/>
      <c r="I325" s="1020"/>
      <c r="J325" s="1021"/>
      <c r="K325" s="1021"/>
      <c r="L325" s="1023"/>
      <c r="M325" s="1024"/>
      <c r="O325" s="1" t="n">
        <f aca="false">+O324+1</f>
        <v>323</v>
      </c>
      <c r="P325" s="978" t="str">
        <f aca="false">IFERROR(VLOOKUP(O324,X:AF,9,FALSE()),"")</f>
        <v/>
      </c>
      <c r="Q325" s="978" t="str">
        <f aca="false">IFERROR(VLOOKUP(O325,Y:AG,9,FALSE()),"")</f>
        <v/>
      </c>
      <c r="R325" s="978" t="str">
        <f aca="false">IFERROR(VLOOKUP(O325,Z:AH,9,FALSE()),"")</f>
        <v/>
      </c>
      <c r="S325" s="978" t="str">
        <f aca="false">IFERROR(VLOOKUP($O325,AA:AI,9,FALSE()),"")</f>
        <v/>
      </c>
      <c r="T325" s="978" t="str">
        <f aca="false">IFERROR(VLOOKUP($O325,AB:AJ,9,FALSE()),"")</f>
        <v/>
      </c>
      <c r="U325" s="978" t="str">
        <f aca="false">IFERROR(VLOOKUP($O325,AC:AK,9,FALSE()),"")</f>
        <v/>
      </c>
      <c r="V325" s="978" t="str">
        <f aca="false">IFERROR(VLOOKUP($O325,AD:AL,9,FALSE()),"")</f>
        <v/>
      </c>
      <c r="X325" s="1" t="str">
        <f aca="false">IF(AF325&lt;&gt;"",MAX(X$3:X324)+1,"")</f>
        <v/>
      </c>
      <c r="Y325" s="1" t="str">
        <f aca="false">IF(AG325&lt;&gt;"",MAX(Y$3:Y324)+1,"")</f>
        <v/>
      </c>
      <c r="Z325" s="1" t="str">
        <f aca="false">IF(AH325&lt;&gt;"",MAX(Z$3:Z324)+1,"")</f>
        <v/>
      </c>
      <c r="AA325" s="1" t="str">
        <f aca="false">IF(AI325&lt;&gt;"",MAX(AA$3:AA324)+1,"")</f>
        <v/>
      </c>
      <c r="AB325" s="1" t="str">
        <f aca="false">IF(AJ325&lt;&gt;"",MAX(AB$3:AB324)+1,"")</f>
        <v/>
      </c>
      <c r="AC325" s="1" t="str">
        <f aca="false">IF(AK325&lt;&gt;"",MAX(AC$3:AC324)+1,"")</f>
        <v/>
      </c>
      <c r="AD325" s="1" t="str">
        <f aca="false">IF(AL325&lt;&gt;"",MAX(AD$3:AD324)+1,"")</f>
        <v/>
      </c>
      <c r="AF325" s="1" t="str">
        <f aca="false">IF(B325="","",IF(COUNTIF(AF$3:$AI324,B325)=0,B325,""))</f>
        <v/>
      </c>
      <c r="AG325" s="1" t="str">
        <f aca="false">IF(C325&lt;&gt;"",IF(B325="","",IF($B325='Determinazione classe'!$D$57,IF(COUNTIF(AG$3:$AG324,$C325)=0,$C325,""),"")),"")</f>
        <v/>
      </c>
      <c r="AH325" s="1" t="str">
        <f aca="false">IF(D325&lt;&gt;"",IF(B325="","",IF(AND($B325='Determinazione classe'!$D$57,$C325='Determinazione classe'!$D$58),IF(COUNTIF(AH$3:AH324,$D325)=0,$D325,""),"")),"")</f>
        <v/>
      </c>
      <c r="AI325" s="1" t="str">
        <f aca="false">IF(E325&lt;&gt;"",IF(B325="","",IF(AND($B325='Determinazione classe'!$D$57,$C325='Determinazione classe'!$D$58,$D325='Determinazione classe'!$D$59),IF(COUNTIF(AI$3:AI324,$E325)=0,$E325,""),"")),"")</f>
        <v/>
      </c>
      <c r="AJ325" s="1" t="str">
        <f aca="false">IF(F325&lt;&gt;"",IF(B325="","",IF(AND($B325='Determinazione classe'!$D$57,$C325='Determinazione classe'!$D$58,$D325='Determinazione classe'!$D$59,$E325='Determinazione classe'!$D$60),IF(COUNTIF(AJ$3:AJ324,$F325)=0,$F325,""),"")),"")</f>
        <v/>
      </c>
      <c r="AK325" s="1" t="str">
        <f aca="false">IF(G325&lt;&gt;"",IF(B325="","",IF(AND($B325='Determinazione classe'!$D$57,$C325='Determinazione classe'!$D$58,$D325='Determinazione classe'!$D$59,$E325='Determinazione classe'!$D$60,$F325='Determinazione classe'!$D$61),IF(COUNTIF(AK$3:AK324,$G325)=0,$G325,""),"")),"")</f>
        <v/>
      </c>
      <c r="AL325" s="1" t="str">
        <f aca="false">IF(H325&lt;&gt;"",IF(B325="","",IF(AND($B325='Determinazione classe'!$D$57,$C325='Determinazione classe'!$D$58,$D325='Determinazione classe'!$D$59,$E325='Determinazione classe'!$D$60,$F325='Determinazione classe'!$D$61,$G325='Determinazione classe'!$D$62),IF(COUNTIF(AL$3:AL324,$H325)=0,$H325,""),"")),"")</f>
        <v/>
      </c>
      <c r="AR325" s="1" t="n">
        <f aca="false">+AR324+1</f>
        <v>323</v>
      </c>
      <c r="AS325" s="978" t="str">
        <f aca="false">IFERROR(VLOOKUP(AR325,BC:BK,9,FALSE()),"")</f>
        <v/>
      </c>
      <c r="AT325" s="978" t="str">
        <f aca="false">IFERROR(VLOOKUP($O325,BD:BL,9,FALSE()),"")</f>
        <v/>
      </c>
      <c r="AU325" s="978" t="str">
        <f aca="false">IFERROR(VLOOKUP($O325,BE:BM,9,FALSE()),"")</f>
        <v/>
      </c>
      <c r="AV325" s="978" t="str">
        <f aca="false">IFERROR(VLOOKUP($O325,BF:BN,9,FALSE()),"")</f>
        <v/>
      </c>
      <c r="AW325" s="978" t="str">
        <f aca="false">IFERROR(VLOOKUP($O325,BG:BO,9,FALSE()),"")</f>
        <v/>
      </c>
      <c r="AX325" s="978" t="str">
        <f aca="false">IFERROR(VLOOKUP($O325,BH:BP,9,FALSE()),"")</f>
        <v/>
      </c>
      <c r="AY325" s="978" t="str">
        <f aca="false">IFERROR(VLOOKUP($O325,BI:BQ,9,FALSE()),"")</f>
        <v/>
      </c>
      <c r="BC325" s="1" t="str">
        <f aca="false">IF(BK325&lt;&gt;"",MAX(BC$3:BC324)+1,"")</f>
        <v/>
      </c>
      <c r="BD325" s="1" t="str">
        <f aca="false">IF(BL325&lt;&gt;"",MAX(BD$3:BD324)+1,"")</f>
        <v/>
      </c>
      <c r="BE325" s="1" t="str">
        <f aca="false">IF(BM325&lt;&gt;"",MAX(BE$3:BE324)+1,"")</f>
        <v/>
      </c>
      <c r="BF325" s="1" t="str">
        <f aca="false">IF(BN325&lt;&gt;"",MAX(BF$3:BF324)+1,"")</f>
        <v/>
      </c>
      <c r="BG325" s="1" t="str">
        <f aca="false">IF(BO325&lt;&gt;"",MAX(BG$3:BG324)+1,"")</f>
        <v/>
      </c>
      <c r="BH325" s="1" t="str">
        <f aca="false">IF(BP325&lt;&gt;"",MAX(BH$3:BH324)+1,"")</f>
        <v/>
      </c>
      <c r="BI325" s="1" t="str">
        <f aca="false">IF(BQ325&lt;&gt;"",MAX(BI$3:BI324)+1,"")</f>
        <v/>
      </c>
      <c r="BK325" s="1" t="str">
        <f aca="false">IF(B325&lt;&gt;"",IF(COUNTIF(BK$3:BK324,B325)&gt;0,"",B325),"")</f>
        <v/>
      </c>
      <c r="BL325" s="1" t="str">
        <f aca="false">IF(C325&lt;&gt;"",IF(COUNTIF(BL$3:BL324,C325)&gt;0,"",C325),"")</f>
        <v/>
      </c>
      <c r="BM325" s="1" t="str">
        <f aca="false">IF(D325&lt;&gt;"",IF(COUNTIF(BM$3:BM324,D325)&gt;0,"",D325),"")</f>
        <v/>
      </c>
      <c r="BN325" s="1" t="str">
        <f aca="false">IF(E325&lt;&gt;"",IF(COUNTIF(BN$3:BN324,E325)&gt;0,"",E325),"")</f>
        <v/>
      </c>
      <c r="BO325" s="1" t="str">
        <f aca="false">IF(F325&lt;&gt;"",IF(COUNTIF(BO$3:BO324,F325)&gt;0,"",F325),"")</f>
        <v/>
      </c>
      <c r="BP325" s="1" t="str">
        <f aca="false">IF(G325&lt;&gt;"",IF(COUNTIF(BP$3:BP324,G325)&gt;0,"",G325),"")</f>
        <v/>
      </c>
      <c r="BQ325" s="1" t="str">
        <f aca="false">IF(H325&lt;&gt;"",IF(COUNTIF(BQ$3:BQ324,H325)&gt;0,"",H325),"")</f>
        <v/>
      </c>
    </row>
    <row r="326" customFormat="false" ht="12.75" hidden="false" customHeight="false" outlineLevel="0" collapsed="false">
      <c r="A326" s="1017" t="str">
        <f aca="false">CONCATENATE(B326,C326,D326,E326,F326,G326,H326)</f>
        <v/>
      </c>
      <c r="B326" s="1001"/>
      <c r="C326" s="1001"/>
      <c r="D326" s="1001"/>
      <c r="E326" s="1001"/>
      <c r="F326" s="1001"/>
      <c r="G326" s="1001"/>
      <c r="H326" s="1001"/>
      <c r="I326" s="1020"/>
      <c r="J326" s="1021"/>
      <c r="K326" s="1021"/>
      <c r="L326" s="1023"/>
      <c r="M326" s="1024"/>
      <c r="O326" s="1" t="n">
        <f aca="false">+O325+1</f>
        <v>324</v>
      </c>
      <c r="P326" s="978" t="str">
        <f aca="false">IFERROR(VLOOKUP(O325,X:AF,9,FALSE()),"")</f>
        <v/>
      </c>
      <c r="Q326" s="978" t="str">
        <f aca="false">IFERROR(VLOOKUP(O326,Y:AG,9,FALSE()),"")</f>
        <v/>
      </c>
      <c r="R326" s="978" t="str">
        <f aca="false">IFERROR(VLOOKUP(O326,Z:AH,9,FALSE()),"")</f>
        <v/>
      </c>
      <c r="S326" s="978" t="str">
        <f aca="false">IFERROR(VLOOKUP($O326,AA:AI,9,FALSE()),"")</f>
        <v/>
      </c>
      <c r="T326" s="978" t="str">
        <f aca="false">IFERROR(VLOOKUP($O326,AB:AJ,9,FALSE()),"")</f>
        <v/>
      </c>
      <c r="U326" s="978" t="str">
        <f aca="false">IFERROR(VLOOKUP($O326,AC:AK,9,FALSE()),"")</f>
        <v/>
      </c>
      <c r="V326" s="978" t="str">
        <f aca="false">IFERROR(VLOOKUP($O326,AD:AL,9,FALSE()),"")</f>
        <v/>
      </c>
      <c r="X326" s="1" t="str">
        <f aca="false">IF(AF326&lt;&gt;"",MAX(X$3:X325)+1,"")</f>
        <v/>
      </c>
      <c r="Y326" s="1" t="str">
        <f aca="false">IF(AG326&lt;&gt;"",MAX(Y$3:Y325)+1,"")</f>
        <v/>
      </c>
      <c r="Z326" s="1" t="str">
        <f aca="false">IF(AH326&lt;&gt;"",MAX(Z$3:Z325)+1,"")</f>
        <v/>
      </c>
      <c r="AA326" s="1" t="str">
        <f aca="false">IF(AI326&lt;&gt;"",MAX(AA$3:AA325)+1,"")</f>
        <v/>
      </c>
      <c r="AB326" s="1" t="str">
        <f aca="false">IF(AJ326&lt;&gt;"",MAX(AB$3:AB325)+1,"")</f>
        <v/>
      </c>
      <c r="AC326" s="1" t="str">
        <f aca="false">IF(AK326&lt;&gt;"",MAX(AC$3:AC325)+1,"")</f>
        <v/>
      </c>
      <c r="AD326" s="1" t="str">
        <f aca="false">IF(AL326&lt;&gt;"",MAX(AD$3:AD325)+1,"")</f>
        <v/>
      </c>
      <c r="AF326" s="1" t="str">
        <f aca="false">IF(B326="","",IF(COUNTIF(AF$3:$AI325,B326)=0,B326,""))</f>
        <v/>
      </c>
      <c r="AG326" s="1" t="str">
        <f aca="false">IF(C326&lt;&gt;"",IF(B326="","",IF($B326='Determinazione classe'!$D$57,IF(COUNTIF(AG$3:$AG325,$C326)=0,$C326,""),"")),"")</f>
        <v/>
      </c>
      <c r="AH326" s="1" t="str">
        <f aca="false">IF(D326&lt;&gt;"",IF(B326="","",IF(AND($B326='Determinazione classe'!$D$57,$C326='Determinazione classe'!$D$58),IF(COUNTIF(AH$3:AH325,$D326)=0,$D326,""),"")),"")</f>
        <v/>
      </c>
      <c r="AI326" s="1" t="str">
        <f aca="false">IF(E326&lt;&gt;"",IF(B326="","",IF(AND($B326='Determinazione classe'!$D$57,$C326='Determinazione classe'!$D$58,$D326='Determinazione classe'!$D$59),IF(COUNTIF(AI$3:AI325,$E326)=0,$E326,""),"")),"")</f>
        <v/>
      </c>
      <c r="AJ326" s="1" t="str">
        <f aca="false">IF(F326&lt;&gt;"",IF(B326="","",IF(AND($B326='Determinazione classe'!$D$57,$C326='Determinazione classe'!$D$58,$D326='Determinazione classe'!$D$59,$E326='Determinazione classe'!$D$60),IF(COUNTIF(AJ$3:AJ325,$F326)=0,$F326,""),"")),"")</f>
        <v/>
      </c>
      <c r="AK326" s="1" t="str">
        <f aca="false">IF(G326&lt;&gt;"",IF(B326="","",IF(AND($B326='Determinazione classe'!$D$57,$C326='Determinazione classe'!$D$58,$D326='Determinazione classe'!$D$59,$E326='Determinazione classe'!$D$60,$F326='Determinazione classe'!$D$61),IF(COUNTIF(AK$3:AK325,$G326)=0,$G326,""),"")),"")</f>
        <v/>
      </c>
      <c r="AL326" s="1" t="str">
        <f aca="false">IF(H326&lt;&gt;"",IF(B326="","",IF(AND($B326='Determinazione classe'!$D$57,$C326='Determinazione classe'!$D$58,$D326='Determinazione classe'!$D$59,$E326='Determinazione classe'!$D$60,$F326='Determinazione classe'!$D$61,$G326='Determinazione classe'!$D$62),IF(COUNTIF(AL$3:AL325,$H326)=0,$H326,""),"")),"")</f>
        <v/>
      </c>
      <c r="AR326" s="1" t="n">
        <f aca="false">+AR325+1</f>
        <v>324</v>
      </c>
      <c r="AS326" s="978" t="str">
        <f aca="false">IFERROR(VLOOKUP(AR326,BC:BK,9,FALSE()),"")</f>
        <v/>
      </c>
      <c r="AT326" s="978" t="str">
        <f aca="false">IFERROR(VLOOKUP($O326,BD:BL,9,FALSE()),"")</f>
        <v/>
      </c>
      <c r="AU326" s="978" t="str">
        <f aca="false">IFERROR(VLOOKUP($O326,BE:BM,9,FALSE()),"")</f>
        <v/>
      </c>
      <c r="AV326" s="978" t="str">
        <f aca="false">IFERROR(VLOOKUP($O326,BF:BN,9,FALSE()),"")</f>
        <v/>
      </c>
      <c r="AW326" s="978" t="str">
        <f aca="false">IFERROR(VLOOKUP($O326,BG:BO,9,FALSE()),"")</f>
        <v/>
      </c>
      <c r="AX326" s="978" t="str">
        <f aca="false">IFERROR(VLOOKUP($O326,BH:BP,9,FALSE()),"")</f>
        <v/>
      </c>
      <c r="AY326" s="978" t="str">
        <f aca="false">IFERROR(VLOOKUP($O326,BI:BQ,9,FALSE()),"")</f>
        <v/>
      </c>
      <c r="BC326" s="1" t="str">
        <f aca="false">IF(BK326&lt;&gt;"",MAX(BC$3:BC325)+1,"")</f>
        <v/>
      </c>
      <c r="BD326" s="1" t="str">
        <f aca="false">IF(BL326&lt;&gt;"",MAX(BD$3:BD325)+1,"")</f>
        <v/>
      </c>
      <c r="BE326" s="1" t="str">
        <f aca="false">IF(BM326&lt;&gt;"",MAX(BE$3:BE325)+1,"")</f>
        <v/>
      </c>
      <c r="BF326" s="1" t="str">
        <f aca="false">IF(BN326&lt;&gt;"",MAX(BF$3:BF325)+1,"")</f>
        <v/>
      </c>
      <c r="BG326" s="1" t="str">
        <f aca="false">IF(BO326&lt;&gt;"",MAX(BG$3:BG325)+1,"")</f>
        <v/>
      </c>
      <c r="BH326" s="1" t="str">
        <f aca="false">IF(BP326&lt;&gt;"",MAX(BH$3:BH325)+1,"")</f>
        <v/>
      </c>
      <c r="BI326" s="1" t="str">
        <f aca="false">IF(BQ326&lt;&gt;"",MAX(BI$3:BI325)+1,"")</f>
        <v/>
      </c>
      <c r="BK326" s="1" t="str">
        <f aca="false">IF(B326&lt;&gt;"",IF(COUNTIF(BK$3:BK325,B326)&gt;0,"",B326),"")</f>
        <v/>
      </c>
      <c r="BL326" s="1" t="str">
        <f aca="false">IF(C326&lt;&gt;"",IF(COUNTIF(BL$3:BL325,C326)&gt;0,"",C326),"")</f>
        <v/>
      </c>
      <c r="BM326" s="1" t="str">
        <f aca="false">IF(D326&lt;&gt;"",IF(COUNTIF(BM$3:BM325,D326)&gt;0,"",D326),"")</f>
        <v/>
      </c>
      <c r="BN326" s="1" t="str">
        <f aca="false">IF(E326&lt;&gt;"",IF(COUNTIF(BN$3:BN325,E326)&gt;0,"",E326),"")</f>
        <v/>
      </c>
      <c r="BO326" s="1" t="str">
        <f aca="false">IF(F326&lt;&gt;"",IF(COUNTIF(BO$3:BO325,F326)&gt;0,"",F326),"")</f>
        <v/>
      </c>
      <c r="BP326" s="1" t="str">
        <f aca="false">IF(G326&lt;&gt;"",IF(COUNTIF(BP$3:BP325,G326)&gt;0,"",G326),"")</f>
        <v/>
      </c>
      <c r="BQ326" s="1" t="str">
        <f aca="false">IF(H326&lt;&gt;"",IF(COUNTIF(BQ$3:BQ325,H326)&gt;0,"",H326),"")</f>
        <v/>
      </c>
    </row>
    <row r="327" customFormat="false" ht="12.75" hidden="false" customHeight="false" outlineLevel="0" collapsed="false">
      <c r="A327" s="1017" t="str">
        <f aca="false">CONCATENATE(B327,C327,D327,E327,F327,G327,H327)</f>
        <v/>
      </c>
      <c r="B327" s="1001"/>
      <c r="C327" s="1001"/>
      <c r="D327" s="1001"/>
      <c r="E327" s="1001"/>
      <c r="F327" s="1001"/>
      <c r="G327" s="1001"/>
      <c r="H327" s="1001"/>
      <c r="I327" s="1020"/>
      <c r="J327" s="1021"/>
      <c r="K327" s="1021"/>
      <c r="L327" s="1023"/>
      <c r="M327" s="1024"/>
      <c r="O327" s="1" t="n">
        <f aca="false">+O326+1</f>
        <v>325</v>
      </c>
      <c r="P327" s="978" t="str">
        <f aca="false">IFERROR(VLOOKUP(O326,X:AF,9,FALSE()),"")</f>
        <v/>
      </c>
      <c r="Q327" s="978" t="str">
        <f aca="false">IFERROR(VLOOKUP(O327,Y:AG,9,FALSE()),"")</f>
        <v/>
      </c>
      <c r="R327" s="978" t="str">
        <f aca="false">IFERROR(VLOOKUP(O327,Z:AH,9,FALSE()),"")</f>
        <v/>
      </c>
      <c r="S327" s="978" t="str">
        <f aca="false">IFERROR(VLOOKUP($O327,AA:AI,9,FALSE()),"")</f>
        <v/>
      </c>
      <c r="T327" s="978" t="str">
        <f aca="false">IFERROR(VLOOKUP($O327,AB:AJ,9,FALSE()),"")</f>
        <v/>
      </c>
      <c r="U327" s="978" t="str">
        <f aca="false">IFERROR(VLOOKUP($O327,AC:AK,9,FALSE()),"")</f>
        <v/>
      </c>
      <c r="V327" s="978" t="str">
        <f aca="false">IFERROR(VLOOKUP($O327,AD:AL,9,FALSE()),"")</f>
        <v/>
      </c>
      <c r="X327" s="1" t="str">
        <f aca="false">IF(AF327&lt;&gt;"",MAX(X$3:X326)+1,"")</f>
        <v/>
      </c>
      <c r="Y327" s="1" t="str">
        <f aca="false">IF(AG327&lt;&gt;"",MAX(Y$3:Y326)+1,"")</f>
        <v/>
      </c>
      <c r="Z327" s="1" t="str">
        <f aca="false">IF(AH327&lt;&gt;"",MAX(Z$3:Z326)+1,"")</f>
        <v/>
      </c>
      <c r="AA327" s="1" t="str">
        <f aca="false">IF(AI327&lt;&gt;"",MAX(AA$3:AA326)+1,"")</f>
        <v/>
      </c>
      <c r="AB327" s="1" t="str">
        <f aca="false">IF(AJ327&lt;&gt;"",MAX(AB$3:AB326)+1,"")</f>
        <v/>
      </c>
      <c r="AC327" s="1" t="str">
        <f aca="false">IF(AK327&lt;&gt;"",MAX(AC$3:AC326)+1,"")</f>
        <v/>
      </c>
      <c r="AD327" s="1" t="str">
        <f aca="false">IF(AL327&lt;&gt;"",MAX(AD$3:AD326)+1,"")</f>
        <v/>
      </c>
      <c r="AF327" s="1" t="str">
        <f aca="false">IF(B327="","",IF(COUNTIF(AF$3:$AI326,B327)=0,B327,""))</f>
        <v/>
      </c>
      <c r="AG327" s="1" t="str">
        <f aca="false">IF(C327&lt;&gt;"",IF(B327="","",IF($B327='Determinazione classe'!$D$57,IF(COUNTIF(AG$3:$AG326,$C327)=0,$C327,""),"")),"")</f>
        <v/>
      </c>
      <c r="AH327" s="1" t="str">
        <f aca="false">IF(D327&lt;&gt;"",IF(B327="","",IF(AND($B327='Determinazione classe'!$D$57,$C327='Determinazione classe'!$D$58),IF(COUNTIF(AH$3:AH326,$D327)=0,$D327,""),"")),"")</f>
        <v/>
      </c>
      <c r="AI327" s="1" t="str">
        <f aca="false">IF(E327&lt;&gt;"",IF(B327="","",IF(AND($B327='Determinazione classe'!$D$57,$C327='Determinazione classe'!$D$58,$D327='Determinazione classe'!$D$59),IF(COUNTIF(AI$3:AI326,$E327)=0,$E327,""),"")),"")</f>
        <v/>
      </c>
      <c r="AJ327" s="1" t="str">
        <f aca="false">IF(F327&lt;&gt;"",IF(B327="","",IF(AND($B327='Determinazione classe'!$D$57,$C327='Determinazione classe'!$D$58,$D327='Determinazione classe'!$D$59,$E327='Determinazione classe'!$D$60),IF(COUNTIF(AJ$3:AJ326,$F327)=0,$F327,""),"")),"")</f>
        <v/>
      </c>
      <c r="AK327" s="1" t="str">
        <f aca="false">IF(G327&lt;&gt;"",IF(B327="","",IF(AND($B327='Determinazione classe'!$D$57,$C327='Determinazione classe'!$D$58,$D327='Determinazione classe'!$D$59,$E327='Determinazione classe'!$D$60,$F327='Determinazione classe'!$D$61),IF(COUNTIF(AK$3:AK326,$G327)=0,$G327,""),"")),"")</f>
        <v/>
      </c>
      <c r="AL327" s="1" t="str">
        <f aca="false">IF(H327&lt;&gt;"",IF(B327="","",IF(AND($B327='Determinazione classe'!$D$57,$C327='Determinazione classe'!$D$58,$D327='Determinazione classe'!$D$59,$E327='Determinazione classe'!$D$60,$F327='Determinazione classe'!$D$61,$G327='Determinazione classe'!$D$62),IF(COUNTIF(AL$3:AL326,$H327)=0,$H327,""),"")),"")</f>
        <v/>
      </c>
      <c r="AR327" s="1" t="n">
        <f aca="false">+AR326+1</f>
        <v>325</v>
      </c>
      <c r="AS327" s="978" t="str">
        <f aca="false">IFERROR(VLOOKUP(AR327,BC:BK,9,FALSE()),"")</f>
        <v/>
      </c>
      <c r="AT327" s="978" t="str">
        <f aca="false">IFERROR(VLOOKUP($O327,BD:BL,9,FALSE()),"")</f>
        <v/>
      </c>
      <c r="AU327" s="978" t="str">
        <f aca="false">IFERROR(VLOOKUP($O327,BE:BM,9,FALSE()),"")</f>
        <v/>
      </c>
      <c r="AV327" s="978" t="str">
        <f aca="false">IFERROR(VLOOKUP($O327,BF:BN,9,FALSE()),"")</f>
        <v/>
      </c>
      <c r="AW327" s="978" t="str">
        <f aca="false">IFERROR(VLOOKUP($O327,BG:BO,9,FALSE()),"")</f>
        <v/>
      </c>
      <c r="AX327" s="978" t="str">
        <f aca="false">IFERROR(VLOOKUP($O327,BH:BP,9,FALSE()),"")</f>
        <v/>
      </c>
      <c r="AY327" s="978" t="str">
        <f aca="false">IFERROR(VLOOKUP($O327,BI:BQ,9,FALSE()),"")</f>
        <v/>
      </c>
      <c r="BC327" s="1" t="str">
        <f aca="false">IF(BK327&lt;&gt;"",MAX(BC$3:BC326)+1,"")</f>
        <v/>
      </c>
      <c r="BD327" s="1" t="str">
        <f aca="false">IF(BL327&lt;&gt;"",MAX(BD$3:BD326)+1,"")</f>
        <v/>
      </c>
      <c r="BE327" s="1" t="str">
        <f aca="false">IF(BM327&lt;&gt;"",MAX(BE$3:BE326)+1,"")</f>
        <v/>
      </c>
      <c r="BF327" s="1" t="str">
        <f aca="false">IF(BN327&lt;&gt;"",MAX(BF$3:BF326)+1,"")</f>
        <v/>
      </c>
      <c r="BG327" s="1" t="str">
        <f aca="false">IF(BO327&lt;&gt;"",MAX(BG$3:BG326)+1,"")</f>
        <v/>
      </c>
      <c r="BH327" s="1" t="str">
        <f aca="false">IF(BP327&lt;&gt;"",MAX(BH$3:BH326)+1,"")</f>
        <v/>
      </c>
      <c r="BI327" s="1" t="str">
        <f aca="false">IF(BQ327&lt;&gt;"",MAX(BI$3:BI326)+1,"")</f>
        <v/>
      </c>
      <c r="BK327" s="1" t="str">
        <f aca="false">IF(B327&lt;&gt;"",IF(COUNTIF(BK$3:BK326,B327)&gt;0,"",B327),"")</f>
        <v/>
      </c>
      <c r="BL327" s="1" t="str">
        <f aca="false">IF(C327&lt;&gt;"",IF(COUNTIF(BL$3:BL326,C327)&gt;0,"",C327),"")</f>
        <v/>
      </c>
      <c r="BM327" s="1" t="str">
        <f aca="false">IF(D327&lt;&gt;"",IF(COUNTIF(BM$3:BM326,D327)&gt;0,"",D327),"")</f>
        <v/>
      </c>
      <c r="BN327" s="1" t="str">
        <f aca="false">IF(E327&lt;&gt;"",IF(COUNTIF(BN$3:BN326,E327)&gt;0,"",E327),"")</f>
        <v/>
      </c>
      <c r="BO327" s="1" t="str">
        <f aca="false">IF(F327&lt;&gt;"",IF(COUNTIF(BO$3:BO326,F327)&gt;0,"",F327),"")</f>
        <v/>
      </c>
      <c r="BP327" s="1" t="str">
        <f aca="false">IF(G327&lt;&gt;"",IF(COUNTIF(BP$3:BP326,G327)&gt;0,"",G327),"")</f>
        <v/>
      </c>
      <c r="BQ327" s="1" t="str">
        <f aca="false">IF(H327&lt;&gt;"",IF(COUNTIF(BQ$3:BQ326,H327)&gt;0,"",H327),"")</f>
        <v/>
      </c>
    </row>
    <row r="328" customFormat="false" ht="12.75" hidden="false" customHeight="false" outlineLevel="0" collapsed="false">
      <c r="A328" s="1017" t="str">
        <f aca="false">CONCATENATE(B328,C328,D328,E328,F328,G328,H328)</f>
        <v/>
      </c>
      <c r="B328" s="1001"/>
      <c r="C328" s="1001"/>
      <c r="D328" s="1001"/>
      <c r="E328" s="1001"/>
      <c r="F328" s="1001"/>
      <c r="G328" s="1001"/>
      <c r="H328" s="1001"/>
      <c r="I328" s="1020"/>
      <c r="J328" s="1021"/>
      <c r="K328" s="1021"/>
      <c r="L328" s="1023"/>
      <c r="M328" s="1024"/>
      <c r="O328" s="1" t="n">
        <f aca="false">+O327+1</f>
        <v>326</v>
      </c>
      <c r="P328" s="978" t="str">
        <f aca="false">IFERROR(VLOOKUP(O327,X:AF,9,FALSE()),"")</f>
        <v/>
      </c>
      <c r="Q328" s="978" t="str">
        <f aca="false">IFERROR(VLOOKUP(O328,Y:AG,9,FALSE()),"")</f>
        <v/>
      </c>
      <c r="R328" s="978" t="str">
        <f aca="false">IFERROR(VLOOKUP(O328,Z:AH,9,FALSE()),"")</f>
        <v/>
      </c>
      <c r="S328" s="978" t="str">
        <f aca="false">IFERROR(VLOOKUP($O328,AA:AI,9,FALSE()),"")</f>
        <v/>
      </c>
      <c r="T328" s="978" t="str">
        <f aca="false">IFERROR(VLOOKUP($O328,AB:AJ,9,FALSE()),"")</f>
        <v/>
      </c>
      <c r="U328" s="978" t="str">
        <f aca="false">IFERROR(VLOOKUP($O328,AC:AK,9,FALSE()),"")</f>
        <v/>
      </c>
      <c r="V328" s="978" t="str">
        <f aca="false">IFERROR(VLOOKUP($O328,AD:AL,9,FALSE()),"")</f>
        <v/>
      </c>
      <c r="X328" s="1" t="str">
        <f aca="false">IF(AF328&lt;&gt;"",MAX(X$3:X327)+1,"")</f>
        <v/>
      </c>
      <c r="Y328" s="1" t="str">
        <f aca="false">IF(AG328&lt;&gt;"",MAX(Y$3:Y327)+1,"")</f>
        <v/>
      </c>
      <c r="Z328" s="1" t="str">
        <f aca="false">IF(AH328&lt;&gt;"",MAX(Z$3:Z327)+1,"")</f>
        <v/>
      </c>
      <c r="AA328" s="1" t="str">
        <f aca="false">IF(AI328&lt;&gt;"",MAX(AA$3:AA327)+1,"")</f>
        <v/>
      </c>
      <c r="AB328" s="1" t="str">
        <f aca="false">IF(AJ328&lt;&gt;"",MAX(AB$3:AB327)+1,"")</f>
        <v/>
      </c>
      <c r="AC328" s="1" t="str">
        <f aca="false">IF(AK328&lt;&gt;"",MAX(AC$3:AC327)+1,"")</f>
        <v/>
      </c>
      <c r="AD328" s="1" t="str">
        <f aca="false">IF(AL328&lt;&gt;"",MAX(AD$3:AD327)+1,"")</f>
        <v/>
      </c>
      <c r="AF328" s="1" t="str">
        <f aca="false">IF(B328="","",IF(COUNTIF(AF$3:$AI327,B328)=0,B328,""))</f>
        <v/>
      </c>
      <c r="AG328" s="1" t="str">
        <f aca="false">IF(C328&lt;&gt;"",IF(B328="","",IF($B328='Determinazione classe'!$D$57,IF(COUNTIF(AG$3:$AG327,$C328)=0,$C328,""),"")),"")</f>
        <v/>
      </c>
      <c r="AH328" s="1" t="str">
        <f aca="false">IF(D328&lt;&gt;"",IF(B328="","",IF(AND($B328='Determinazione classe'!$D$57,$C328='Determinazione classe'!$D$58),IF(COUNTIF(AH$3:AH327,$D328)=0,$D328,""),"")),"")</f>
        <v/>
      </c>
      <c r="AI328" s="1" t="str">
        <f aca="false">IF(E328&lt;&gt;"",IF(B328="","",IF(AND($B328='Determinazione classe'!$D$57,$C328='Determinazione classe'!$D$58,$D328='Determinazione classe'!$D$59),IF(COUNTIF(AI$3:AI327,$E328)=0,$E328,""),"")),"")</f>
        <v/>
      </c>
      <c r="AJ328" s="1" t="str">
        <f aca="false">IF(F328&lt;&gt;"",IF(B328="","",IF(AND($B328='Determinazione classe'!$D$57,$C328='Determinazione classe'!$D$58,$D328='Determinazione classe'!$D$59,$E328='Determinazione classe'!$D$60),IF(COUNTIF(AJ$3:AJ327,$F328)=0,$F328,""),"")),"")</f>
        <v/>
      </c>
      <c r="AK328" s="1" t="str">
        <f aca="false">IF(G328&lt;&gt;"",IF(B328="","",IF(AND($B328='Determinazione classe'!$D$57,$C328='Determinazione classe'!$D$58,$D328='Determinazione classe'!$D$59,$E328='Determinazione classe'!$D$60,$F328='Determinazione classe'!$D$61),IF(COUNTIF(AK$3:AK327,$G328)=0,$G328,""),"")),"")</f>
        <v/>
      </c>
      <c r="AL328" s="1" t="str">
        <f aca="false">IF(H328&lt;&gt;"",IF(B328="","",IF(AND($B328='Determinazione classe'!$D$57,$C328='Determinazione classe'!$D$58,$D328='Determinazione classe'!$D$59,$E328='Determinazione classe'!$D$60,$F328='Determinazione classe'!$D$61,$G328='Determinazione classe'!$D$62),IF(COUNTIF(AL$3:AL327,$H328)=0,$H328,""),"")),"")</f>
        <v/>
      </c>
      <c r="AR328" s="1" t="n">
        <f aca="false">+AR327+1</f>
        <v>326</v>
      </c>
      <c r="AS328" s="978" t="str">
        <f aca="false">IFERROR(VLOOKUP(AR328,BC:BK,9,FALSE()),"")</f>
        <v/>
      </c>
      <c r="AT328" s="978" t="str">
        <f aca="false">IFERROR(VLOOKUP($O328,BD:BL,9,FALSE()),"")</f>
        <v/>
      </c>
      <c r="AU328" s="978" t="str">
        <f aca="false">IFERROR(VLOOKUP($O328,BE:BM,9,FALSE()),"")</f>
        <v/>
      </c>
      <c r="AV328" s="978" t="str">
        <f aca="false">IFERROR(VLOOKUP($O328,BF:BN,9,FALSE()),"")</f>
        <v/>
      </c>
      <c r="AW328" s="978" t="str">
        <f aca="false">IFERROR(VLOOKUP($O328,BG:BO,9,FALSE()),"")</f>
        <v/>
      </c>
      <c r="AX328" s="978" t="str">
        <f aca="false">IFERROR(VLOOKUP($O328,BH:BP,9,FALSE()),"")</f>
        <v/>
      </c>
      <c r="AY328" s="978" t="str">
        <f aca="false">IFERROR(VLOOKUP($O328,BI:BQ,9,FALSE()),"")</f>
        <v/>
      </c>
      <c r="BC328" s="1" t="str">
        <f aca="false">IF(BK328&lt;&gt;"",MAX(BC$3:BC327)+1,"")</f>
        <v/>
      </c>
      <c r="BD328" s="1" t="str">
        <f aca="false">IF(BL328&lt;&gt;"",MAX(BD$3:BD327)+1,"")</f>
        <v/>
      </c>
      <c r="BE328" s="1" t="str">
        <f aca="false">IF(BM328&lt;&gt;"",MAX(BE$3:BE327)+1,"")</f>
        <v/>
      </c>
      <c r="BF328" s="1" t="str">
        <f aca="false">IF(BN328&lt;&gt;"",MAX(BF$3:BF327)+1,"")</f>
        <v/>
      </c>
      <c r="BG328" s="1" t="str">
        <f aca="false">IF(BO328&lt;&gt;"",MAX(BG$3:BG327)+1,"")</f>
        <v/>
      </c>
      <c r="BH328" s="1" t="str">
        <f aca="false">IF(BP328&lt;&gt;"",MAX(BH$3:BH327)+1,"")</f>
        <v/>
      </c>
      <c r="BI328" s="1" t="str">
        <f aca="false">IF(BQ328&lt;&gt;"",MAX(BI$3:BI327)+1,"")</f>
        <v/>
      </c>
      <c r="BK328" s="1" t="str">
        <f aca="false">IF(B328&lt;&gt;"",IF(COUNTIF(BK$3:BK327,B328)&gt;0,"",B328),"")</f>
        <v/>
      </c>
      <c r="BL328" s="1" t="str">
        <f aca="false">IF(C328&lt;&gt;"",IF(COUNTIF(BL$3:BL327,C328)&gt;0,"",C328),"")</f>
        <v/>
      </c>
      <c r="BM328" s="1" t="str">
        <f aca="false">IF(D328&lt;&gt;"",IF(COUNTIF(BM$3:BM327,D328)&gt;0,"",D328),"")</f>
        <v/>
      </c>
      <c r="BN328" s="1" t="str">
        <f aca="false">IF(E328&lt;&gt;"",IF(COUNTIF(BN$3:BN327,E328)&gt;0,"",E328),"")</f>
        <v/>
      </c>
      <c r="BO328" s="1" t="str">
        <f aca="false">IF(F328&lt;&gt;"",IF(COUNTIF(BO$3:BO327,F328)&gt;0,"",F328),"")</f>
        <v/>
      </c>
      <c r="BP328" s="1" t="str">
        <f aca="false">IF(G328&lt;&gt;"",IF(COUNTIF(BP$3:BP327,G328)&gt;0,"",G328),"")</f>
        <v/>
      </c>
      <c r="BQ328" s="1" t="str">
        <f aca="false">IF(H328&lt;&gt;"",IF(COUNTIF(BQ$3:BQ327,H328)&gt;0,"",H328),"")</f>
        <v/>
      </c>
    </row>
    <row r="329" customFormat="false" ht="12.75" hidden="false" customHeight="false" outlineLevel="0" collapsed="false">
      <c r="A329" s="1017" t="str">
        <f aca="false">CONCATENATE(B329,C329,D329,E329,F329,G329,H329)</f>
        <v/>
      </c>
      <c r="B329" s="1001"/>
      <c r="C329" s="1001"/>
      <c r="D329" s="1001"/>
      <c r="E329" s="1001"/>
      <c r="F329" s="1001"/>
      <c r="G329" s="1001"/>
      <c r="H329" s="1001"/>
      <c r="I329" s="1020"/>
      <c r="J329" s="1021"/>
      <c r="K329" s="1021"/>
      <c r="L329" s="1023"/>
      <c r="M329" s="1024"/>
      <c r="O329" s="1" t="n">
        <f aca="false">+O328+1</f>
        <v>327</v>
      </c>
      <c r="P329" s="978" t="str">
        <f aca="false">IFERROR(VLOOKUP(O328,X:AF,9,FALSE()),"")</f>
        <v/>
      </c>
      <c r="Q329" s="978" t="str">
        <f aca="false">IFERROR(VLOOKUP(O329,Y:AG,9,FALSE()),"")</f>
        <v/>
      </c>
      <c r="R329" s="978" t="str">
        <f aca="false">IFERROR(VLOOKUP(O329,Z:AH,9,FALSE()),"")</f>
        <v/>
      </c>
      <c r="S329" s="978" t="str">
        <f aca="false">IFERROR(VLOOKUP($O329,AA:AI,9,FALSE()),"")</f>
        <v/>
      </c>
      <c r="T329" s="978" t="str">
        <f aca="false">IFERROR(VLOOKUP($O329,AB:AJ,9,FALSE()),"")</f>
        <v/>
      </c>
      <c r="U329" s="978" t="str">
        <f aca="false">IFERROR(VLOOKUP($O329,AC:AK,9,FALSE()),"")</f>
        <v/>
      </c>
      <c r="V329" s="978" t="str">
        <f aca="false">IFERROR(VLOOKUP($O329,AD:AL,9,FALSE()),"")</f>
        <v/>
      </c>
      <c r="X329" s="1" t="str">
        <f aca="false">IF(AF329&lt;&gt;"",MAX(X$3:X328)+1,"")</f>
        <v/>
      </c>
      <c r="Y329" s="1" t="str">
        <f aca="false">IF(AG329&lt;&gt;"",MAX(Y$3:Y328)+1,"")</f>
        <v/>
      </c>
      <c r="Z329" s="1" t="str">
        <f aca="false">IF(AH329&lt;&gt;"",MAX(Z$3:Z328)+1,"")</f>
        <v/>
      </c>
      <c r="AA329" s="1" t="str">
        <f aca="false">IF(AI329&lt;&gt;"",MAX(AA$3:AA328)+1,"")</f>
        <v/>
      </c>
      <c r="AB329" s="1" t="str">
        <f aca="false">IF(AJ329&lt;&gt;"",MAX(AB$3:AB328)+1,"")</f>
        <v/>
      </c>
      <c r="AC329" s="1" t="str">
        <f aca="false">IF(AK329&lt;&gt;"",MAX(AC$3:AC328)+1,"")</f>
        <v/>
      </c>
      <c r="AD329" s="1" t="str">
        <f aca="false">IF(AL329&lt;&gt;"",MAX(AD$3:AD328)+1,"")</f>
        <v/>
      </c>
      <c r="AF329" s="1" t="str">
        <f aca="false">IF(B329="","",IF(COUNTIF(AF$3:$AI328,B329)=0,B329,""))</f>
        <v/>
      </c>
      <c r="AG329" s="1" t="str">
        <f aca="false">IF(C329&lt;&gt;"",IF(B329="","",IF($B329='Determinazione classe'!$D$57,IF(COUNTIF(AG$3:$AG328,$C329)=0,$C329,""),"")),"")</f>
        <v/>
      </c>
      <c r="AH329" s="1" t="str">
        <f aca="false">IF(D329&lt;&gt;"",IF(B329="","",IF(AND($B329='Determinazione classe'!$D$57,$C329='Determinazione classe'!$D$58),IF(COUNTIF(AH$3:AH328,$D329)=0,$D329,""),"")),"")</f>
        <v/>
      </c>
      <c r="AI329" s="1" t="str">
        <f aca="false">IF(E329&lt;&gt;"",IF(B329="","",IF(AND($B329='Determinazione classe'!$D$57,$C329='Determinazione classe'!$D$58,$D329='Determinazione classe'!$D$59),IF(COUNTIF(AI$3:AI328,$E329)=0,$E329,""),"")),"")</f>
        <v/>
      </c>
      <c r="AJ329" s="1" t="str">
        <f aca="false">IF(F329&lt;&gt;"",IF(B329="","",IF(AND($B329='Determinazione classe'!$D$57,$C329='Determinazione classe'!$D$58,$D329='Determinazione classe'!$D$59,$E329='Determinazione classe'!$D$60),IF(COUNTIF(AJ$3:AJ328,$F329)=0,$F329,""),"")),"")</f>
        <v/>
      </c>
      <c r="AK329" s="1" t="str">
        <f aca="false">IF(G329&lt;&gt;"",IF(B329="","",IF(AND($B329='Determinazione classe'!$D$57,$C329='Determinazione classe'!$D$58,$D329='Determinazione classe'!$D$59,$E329='Determinazione classe'!$D$60,$F329='Determinazione classe'!$D$61),IF(COUNTIF(AK$3:AK328,$G329)=0,$G329,""),"")),"")</f>
        <v/>
      </c>
      <c r="AL329" s="1" t="str">
        <f aca="false">IF(H329&lt;&gt;"",IF(B329="","",IF(AND($B329='Determinazione classe'!$D$57,$C329='Determinazione classe'!$D$58,$D329='Determinazione classe'!$D$59,$E329='Determinazione classe'!$D$60,$F329='Determinazione classe'!$D$61,$G329='Determinazione classe'!$D$62),IF(COUNTIF(AL$3:AL328,$H329)=0,$H329,""),"")),"")</f>
        <v/>
      </c>
      <c r="AR329" s="1" t="n">
        <f aca="false">+AR328+1</f>
        <v>327</v>
      </c>
      <c r="AS329" s="978" t="str">
        <f aca="false">IFERROR(VLOOKUP(AR329,BC:BK,9,FALSE()),"")</f>
        <v/>
      </c>
      <c r="AT329" s="978" t="str">
        <f aca="false">IFERROR(VLOOKUP($O329,BD:BL,9,FALSE()),"")</f>
        <v/>
      </c>
      <c r="AU329" s="978" t="str">
        <f aca="false">IFERROR(VLOOKUP($O329,BE:BM,9,FALSE()),"")</f>
        <v/>
      </c>
      <c r="AV329" s="978" t="str">
        <f aca="false">IFERROR(VLOOKUP($O329,BF:BN,9,FALSE()),"")</f>
        <v/>
      </c>
      <c r="AW329" s="978" t="str">
        <f aca="false">IFERROR(VLOOKUP($O329,BG:BO,9,FALSE()),"")</f>
        <v/>
      </c>
      <c r="AX329" s="978" t="str">
        <f aca="false">IFERROR(VLOOKUP($O329,BH:BP,9,FALSE()),"")</f>
        <v/>
      </c>
      <c r="AY329" s="978" t="str">
        <f aca="false">IFERROR(VLOOKUP($O329,BI:BQ,9,FALSE()),"")</f>
        <v/>
      </c>
      <c r="BC329" s="1" t="str">
        <f aca="false">IF(BK329&lt;&gt;"",MAX(BC$3:BC328)+1,"")</f>
        <v/>
      </c>
      <c r="BD329" s="1" t="str">
        <f aca="false">IF(BL329&lt;&gt;"",MAX(BD$3:BD328)+1,"")</f>
        <v/>
      </c>
      <c r="BE329" s="1" t="str">
        <f aca="false">IF(BM329&lt;&gt;"",MAX(BE$3:BE328)+1,"")</f>
        <v/>
      </c>
      <c r="BF329" s="1" t="str">
        <f aca="false">IF(BN329&lt;&gt;"",MAX(BF$3:BF328)+1,"")</f>
        <v/>
      </c>
      <c r="BG329" s="1" t="str">
        <f aca="false">IF(BO329&lt;&gt;"",MAX(BG$3:BG328)+1,"")</f>
        <v/>
      </c>
      <c r="BH329" s="1" t="str">
        <f aca="false">IF(BP329&lt;&gt;"",MAX(BH$3:BH328)+1,"")</f>
        <v/>
      </c>
      <c r="BI329" s="1" t="str">
        <f aca="false">IF(BQ329&lt;&gt;"",MAX(BI$3:BI328)+1,"")</f>
        <v/>
      </c>
      <c r="BK329" s="1" t="str">
        <f aca="false">IF(B329&lt;&gt;"",IF(COUNTIF(BK$3:BK328,B329)&gt;0,"",B329),"")</f>
        <v/>
      </c>
      <c r="BL329" s="1" t="str">
        <f aca="false">IF(C329&lt;&gt;"",IF(COUNTIF(BL$3:BL328,C329)&gt;0,"",C329),"")</f>
        <v/>
      </c>
      <c r="BM329" s="1" t="str">
        <f aca="false">IF(D329&lt;&gt;"",IF(COUNTIF(BM$3:BM328,D329)&gt;0,"",D329),"")</f>
        <v/>
      </c>
      <c r="BN329" s="1" t="str">
        <f aca="false">IF(E329&lt;&gt;"",IF(COUNTIF(BN$3:BN328,E329)&gt;0,"",E329),"")</f>
        <v/>
      </c>
      <c r="BO329" s="1" t="str">
        <f aca="false">IF(F329&lt;&gt;"",IF(COUNTIF(BO$3:BO328,F329)&gt;0,"",F329),"")</f>
        <v/>
      </c>
      <c r="BP329" s="1" t="str">
        <f aca="false">IF(G329&lt;&gt;"",IF(COUNTIF(BP$3:BP328,G329)&gt;0,"",G329),"")</f>
        <v/>
      </c>
      <c r="BQ329" s="1" t="str">
        <f aca="false">IF(H329&lt;&gt;"",IF(COUNTIF(BQ$3:BQ328,H329)&gt;0,"",H329),"")</f>
        <v/>
      </c>
    </row>
    <row r="330" customFormat="false" ht="12.75" hidden="false" customHeight="false" outlineLevel="0" collapsed="false">
      <c r="A330" s="1017" t="str">
        <f aca="false">CONCATENATE(B330,C330,D330,E330,F330,G330,H330)</f>
        <v/>
      </c>
      <c r="B330" s="1001"/>
      <c r="C330" s="1001"/>
      <c r="D330" s="1001"/>
      <c r="E330" s="1001"/>
      <c r="F330" s="1001"/>
      <c r="G330" s="1001"/>
      <c r="H330" s="1001"/>
      <c r="I330" s="1020"/>
      <c r="J330" s="1021"/>
      <c r="K330" s="1021"/>
      <c r="L330" s="1023"/>
      <c r="M330" s="1024"/>
      <c r="O330" s="1" t="n">
        <f aca="false">+O329+1</f>
        <v>328</v>
      </c>
      <c r="P330" s="978" t="str">
        <f aca="false">IFERROR(VLOOKUP(O329,X:AF,9,FALSE()),"")</f>
        <v/>
      </c>
      <c r="Q330" s="978" t="str">
        <f aca="false">IFERROR(VLOOKUP(O330,Y:AG,9,FALSE()),"")</f>
        <v/>
      </c>
      <c r="R330" s="978" t="str">
        <f aca="false">IFERROR(VLOOKUP(O330,Z:AH,9,FALSE()),"")</f>
        <v/>
      </c>
      <c r="S330" s="978" t="str">
        <f aca="false">IFERROR(VLOOKUP($O330,AA:AI,9,FALSE()),"")</f>
        <v/>
      </c>
      <c r="T330" s="978" t="str">
        <f aca="false">IFERROR(VLOOKUP($O330,AB:AJ,9,FALSE()),"")</f>
        <v/>
      </c>
      <c r="U330" s="978" t="str">
        <f aca="false">IFERROR(VLOOKUP($O330,AC:AK,9,FALSE()),"")</f>
        <v/>
      </c>
      <c r="V330" s="978" t="str">
        <f aca="false">IFERROR(VLOOKUP($O330,AD:AL,9,FALSE()),"")</f>
        <v/>
      </c>
      <c r="X330" s="1" t="str">
        <f aca="false">IF(AF330&lt;&gt;"",MAX(X$3:X329)+1,"")</f>
        <v/>
      </c>
      <c r="Y330" s="1" t="str">
        <f aca="false">IF(AG330&lt;&gt;"",MAX(Y$3:Y329)+1,"")</f>
        <v/>
      </c>
      <c r="Z330" s="1" t="str">
        <f aca="false">IF(AH330&lt;&gt;"",MAX(Z$3:Z329)+1,"")</f>
        <v/>
      </c>
      <c r="AA330" s="1" t="str">
        <f aca="false">IF(AI330&lt;&gt;"",MAX(AA$3:AA329)+1,"")</f>
        <v/>
      </c>
      <c r="AB330" s="1" t="str">
        <f aca="false">IF(AJ330&lt;&gt;"",MAX(AB$3:AB329)+1,"")</f>
        <v/>
      </c>
      <c r="AC330" s="1" t="str">
        <f aca="false">IF(AK330&lt;&gt;"",MAX(AC$3:AC329)+1,"")</f>
        <v/>
      </c>
      <c r="AD330" s="1" t="str">
        <f aca="false">IF(AL330&lt;&gt;"",MAX(AD$3:AD329)+1,"")</f>
        <v/>
      </c>
      <c r="AF330" s="1" t="str">
        <f aca="false">IF(B330="","",IF(COUNTIF(AF$3:$AI329,B330)=0,B330,""))</f>
        <v/>
      </c>
      <c r="AG330" s="1" t="str">
        <f aca="false">IF(C330&lt;&gt;"",IF(B330="","",IF($B330='Determinazione classe'!$D$57,IF(COUNTIF(AG$3:$AG329,$C330)=0,$C330,""),"")),"")</f>
        <v/>
      </c>
      <c r="AH330" s="1" t="str">
        <f aca="false">IF(D330&lt;&gt;"",IF(B330="","",IF(AND($B330='Determinazione classe'!$D$57,$C330='Determinazione classe'!$D$58),IF(COUNTIF(AH$3:AH329,$D330)=0,$D330,""),"")),"")</f>
        <v/>
      </c>
      <c r="AI330" s="1" t="str">
        <f aca="false">IF(E330&lt;&gt;"",IF(B330="","",IF(AND($B330='Determinazione classe'!$D$57,$C330='Determinazione classe'!$D$58,$D330='Determinazione classe'!$D$59),IF(COUNTIF(AI$3:AI329,$E330)=0,$E330,""),"")),"")</f>
        <v/>
      </c>
      <c r="AJ330" s="1" t="str">
        <f aca="false">IF(F330&lt;&gt;"",IF(B330="","",IF(AND($B330='Determinazione classe'!$D$57,$C330='Determinazione classe'!$D$58,$D330='Determinazione classe'!$D$59,$E330='Determinazione classe'!$D$60),IF(COUNTIF(AJ$3:AJ329,$F330)=0,$F330,""),"")),"")</f>
        <v/>
      </c>
      <c r="AK330" s="1" t="str">
        <f aca="false">IF(G330&lt;&gt;"",IF(B330="","",IF(AND($B330='Determinazione classe'!$D$57,$C330='Determinazione classe'!$D$58,$D330='Determinazione classe'!$D$59,$E330='Determinazione classe'!$D$60,$F330='Determinazione classe'!$D$61),IF(COUNTIF(AK$3:AK329,$G330)=0,$G330,""),"")),"")</f>
        <v/>
      </c>
      <c r="AL330" s="1" t="str">
        <f aca="false">IF(H330&lt;&gt;"",IF(B330="","",IF(AND($B330='Determinazione classe'!$D$57,$C330='Determinazione classe'!$D$58,$D330='Determinazione classe'!$D$59,$E330='Determinazione classe'!$D$60,$F330='Determinazione classe'!$D$61,$G330='Determinazione classe'!$D$62),IF(COUNTIF(AL$3:AL329,$H330)=0,$H330,""),"")),"")</f>
        <v/>
      </c>
      <c r="AR330" s="1" t="n">
        <f aca="false">+AR329+1</f>
        <v>328</v>
      </c>
      <c r="AS330" s="978" t="str">
        <f aca="false">IFERROR(VLOOKUP(AR330,BC:BK,9,FALSE()),"")</f>
        <v/>
      </c>
      <c r="AT330" s="978" t="str">
        <f aca="false">IFERROR(VLOOKUP($O330,BD:BL,9,FALSE()),"")</f>
        <v/>
      </c>
      <c r="AU330" s="978" t="str">
        <f aca="false">IFERROR(VLOOKUP($O330,BE:BM,9,FALSE()),"")</f>
        <v/>
      </c>
      <c r="AV330" s="978" t="str">
        <f aca="false">IFERROR(VLOOKUP($O330,BF:BN,9,FALSE()),"")</f>
        <v/>
      </c>
      <c r="AW330" s="978" t="str">
        <f aca="false">IFERROR(VLOOKUP($O330,BG:BO,9,FALSE()),"")</f>
        <v/>
      </c>
      <c r="AX330" s="978" t="str">
        <f aca="false">IFERROR(VLOOKUP($O330,BH:BP,9,FALSE()),"")</f>
        <v/>
      </c>
      <c r="AY330" s="978" t="str">
        <f aca="false">IFERROR(VLOOKUP($O330,BI:BQ,9,FALSE()),"")</f>
        <v/>
      </c>
      <c r="BC330" s="1" t="str">
        <f aca="false">IF(BK330&lt;&gt;"",MAX(BC$3:BC329)+1,"")</f>
        <v/>
      </c>
      <c r="BD330" s="1" t="str">
        <f aca="false">IF(BL330&lt;&gt;"",MAX(BD$3:BD329)+1,"")</f>
        <v/>
      </c>
      <c r="BE330" s="1" t="str">
        <f aca="false">IF(BM330&lt;&gt;"",MAX(BE$3:BE329)+1,"")</f>
        <v/>
      </c>
      <c r="BF330" s="1" t="str">
        <f aca="false">IF(BN330&lt;&gt;"",MAX(BF$3:BF329)+1,"")</f>
        <v/>
      </c>
      <c r="BG330" s="1" t="str">
        <f aca="false">IF(BO330&lt;&gt;"",MAX(BG$3:BG329)+1,"")</f>
        <v/>
      </c>
      <c r="BH330" s="1" t="str">
        <f aca="false">IF(BP330&lt;&gt;"",MAX(BH$3:BH329)+1,"")</f>
        <v/>
      </c>
      <c r="BI330" s="1" t="str">
        <f aca="false">IF(BQ330&lt;&gt;"",MAX(BI$3:BI329)+1,"")</f>
        <v/>
      </c>
      <c r="BK330" s="1" t="str">
        <f aca="false">IF(B330&lt;&gt;"",IF(COUNTIF(BK$3:BK329,B330)&gt;0,"",B330),"")</f>
        <v/>
      </c>
      <c r="BL330" s="1" t="str">
        <f aca="false">IF(C330&lt;&gt;"",IF(COUNTIF(BL$3:BL329,C330)&gt;0,"",C330),"")</f>
        <v/>
      </c>
      <c r="BM330" s="1" t="str">
        <f aca="false">IF(D330&lt;&gt;"",IF(COUNTIF(BM$3:BM329,D330)&gt;0,"",D330),"")</f>
        <v/>
      </c>
      <c r="BN330" s="1" t="str">
        <f aca="false">IF(E330&lt;&gt;"",IF(COUNTIF(BN$3:BN329,E330)&gt;0,"",E330),"")</f>
        <v/>
      </c>
      <c r="BO330" s="1" t="str">
        <f aca="false">IF(F330&lt;&gt;"",IF(COUNTIF(BO$3:BO329,F330)&gt;0,"",F330),"")</f>
        <v/>
      </c>
      <c r="BP330" s="1" t="str">
        <f aca="false">IF(G330&lt;&gt;"",IF(COUNTIF(BP$3:BP329,G330)&gt;0,"",G330),"")</f>
        <v/>
      </c>
      <c r="BQ330" s="1" t="str">
        <f aca="false">IF(H330&lt;&gt;"",IF(COUNTIF(BQ$3:BQ329,H330)&gt;0,"",H330),"")</f>
        <v/>
      </c>
    </row>
    <row r="331" customFormat="false" ht="12.75" hidden="false" customHeight="false" outlineLevel="0" collapsed="false">
      <c r="A331" s="1017" t="str">
        <f aca="false">CONCATENATE(B331,C331,D331,E331,F331,G331,H331)</f>
        <v/>
      </c>
      <c r="B331" s="1001"/>
      <c r="C331" s="1001"/>
      <c r="D331" s="1001"/>
      <c r="E331" s="1001"/>
      <c r="F331" s="1001"/>
      <c r="G331" s="1001"/>
      <c r="H331" s="1001"/>
      <c r="I331" s="1020"/>
      <c r="J331" s="1021"/>
      <c r="K331" s="1021"/>
      <c r="L331" s="1023"/>
      <c r="M331" s="1024"/>
      <c r="O331" s="1" t="n">
        <f aca="false">+O330+1</f>
        <v>329</v>
      </c>
      <c r="P331" s="978" t="str">
        <f aca="false">IFERROR(VLOOKUP(O330,X:AF,9,FALSE()),"")</f>
        <v/>
      </c>
      <c r="Q331" s="978" t="str">
        <f aca="false">IFERROR(VLOOKUP(O331,Y:AG,9,FALSE()),"")</f>
        <v/>
      </c>
      <c r="R331" s="978" t="str">
        <f aca="false">IFERROR(VLOOKUP(O331,Z:AH,9,FALSE()),"")</f>
        <v/>
      </c>
      <c r="S331" s="978" t="str">
        <f aca="false">IFERROR(VLOOKUP($O331,AA:AI,9,FALSE()),"")</f>
        <v/>
      </c>
      <c r="T331" s="978" t="str">
        <f aca="false">IFERROR(VLOOKUP($O331,AB:AJ,9,FALSE()),"")</f>
        <v/>
      </c>
      <c r="U331" s="978" t="str">
        <f aca="false">IFERROR(VLOOKUP($O331,AC:AK,9,FALSE()),"")</f>
        <v/>
      </c>
      <c r="V331" s="978" t="str">
        <f aca="false">IFERROR(VLOOKUP($O331,AD:AL,9,FALSE()),"")</f>
        <v/>
      </c>
      <c r="X331" s="1" t="str">
        <f aca="false">IF(AF331&lt;&gt;"",MAX(X$3:X330)+1,"")</f>
        <v/>
      </c>
      <c r="Y331" s="1" t="str">
        <f aca="false">IF(AG331&lt;&gt;"",MAX(Y$3:Y330)+1,"")</f>
        <v/>
      </c>
      <c r="Z331" s="1" t="str">
        <f aca="false">IF(AH331&lt;&gt;"",MAX(Z$3:Z330)+1,"")</f>
        <v/>
      </c>
      <c r="AA331" s="1" t="str">
        <f aca="false">IF(AI331&lt;&gt;"",MAX(AA$3:AA330)+1,"")</f>
        <v/>
      </c>
      <c r="AB331" s="1" t="str">
        <f aca="false">IF(AJ331&lt;&gt;"",MAX(AB$3:AB330)+1,"")</f>
        <v/>
      </c>
      <c r="AC331" s="1" t="str">
        <f aca="false">IF(AK331&lt;&gt;"",MAX(AC$3:AC330)+1,"")</f>
        <v/>
      </c>
      <c r="AD331" s="1" t="str">
        <f aca="false">IF(AL331&lt;&gt;"",MAX(AD$3:AD330)+1,"")</f>
        <v/>
      </c>
      <c r="AF331" s="1" t="str">
        <f aca="false">IF(B331="","",IF(COUNTIF(AF$3:$AI330,B331)=0,B331,""))</f>
        <v/>
      </c>
      <c r="AG331" s="1" t="str">
        <f aca="false">IF(C331&lt;&gt;"",IF(B331="","",IF($B331='Determinazione classe'!$D$57,IF(COUNTIF(AG$3:$AG330,$C331)=0,$C331,""),"")),"")</f>
        <v/>
      </c>
      <c r="AH331" s="1" t="str">
        <f aca="false">IF(D331&lt;&gt;"",IF(B331="","",IF(AND($B331='Determinazione classe'!$D$57,$C331='Determinazione classe'!$D$58),IF(COUNTIF(AH$3:AH330,$D331)=0,$D331,""),"")),"")</f>
        <v/>
      </c>
      <c r="AI331" s="1" t="str">
        <f aca="false">IF(E331&lt;&gt;"",IF(B331="","",IF(AND($B331='Determinazione classe'!$D$57,$C331='Determinazione classe'!$D$58,$D331='Determinazione classe'!$D$59),IF(COUNTIF(AI$3:AI330,$E331)=0,$E331,""),"")),"")</f>
        <v/>
      </c>
      <c r="AJ331" s="1" t="str">
        <f aca="false">IF(F331&lt;&gt;"",IF(B331="","",IF(AND($B331='Determinazione classe'!$D$57,$C331='Determinazione classe'!$D$58,$D331='Determinazione classe'!$D$59,$E331='Determinazione classe'!$D$60),IF(COUNTIF(AJ$3:AJ330,$F331)=0,$F331,""),"")),"")</f>
        <v/>
      </c>
      <c r="AK331" s="1" t="str">
        <f aca="false">IF(G331&lt;&gt;"",IF(B331="","",IF(AND($B331='Determinazione classe'!$D$57,$C331='Determinazione classe'!$D$58,$D331='Determinazione classe'!$D$59,$E331='Determinazione classe'!$D$60,$F331='Determinazione classe'!$D$61),IF(COUNTIF(AK$3:AK330,$G331)=0,$G331,""),"")),"")</f>
        <v/>
      </c>
      <c r="AL331" s="1" t="str">
        <f aca="false">IF(H331&lt;&gt;"",IF(B331="","",IF(AND($B331='Determinazione classe'!$D$57,$C331='Determinazione classe'!$D$58,$D331='Determinazione classe'!$D$59,$E331='Determinazione classe'!$D$60,$F331='Determinazione classe'!$D$61,$G331='Determinazione classe'!$D$62),IF(COUNTIF(AL$3:AL330,$H331)=0,$H331,""),"")),"")</f>
        <v/>
      </c>
      <c r="AR331" s="1" t="n">
        <f aca="false">+AR330+1</f>
        <v>329</v>
      </c>
      <c r="AS331" s="978" t="str">
        <f aca="false">IFERROR(VLOOKUP(AR331,BC:BK,9,FALSE()),"")</f>
        <v/>
      </c>
      <c r="AT331" s="978" t="str">
        <f aca="false">IFERROR(VLOOKUP($O331,BD:BL,9,FALSE()),"")</f>
        <v/>
      </c>
      <c r="AU331" s="978" t="str">
        <f aca="false">IFERROR(VLOOKUP($O331,BE:BM,9,FALSE()),"")</f>
        <v/>
      </c>
      <c r="AV331" s="978" t="str">
        <f aca="false">IFERROR(VLOOKUP($O331,BF:BN,9,FALSE()),"")</f>
        <v/>
      </c>
      <c r="AW331" s="978" t="str">
        <f aca="false">IFERROR(VLOOKUP($O331,BG:BO,9,FALSE()),"")</f>
        <v/>
      </c>
      <c r="AX331" s="978" t="str">
        <f aca="false">IFERROR(VLOOKUP($O331,BH:BP,9,FALSE()),"")</f>
        <v/>
      </c>
      <c r="AY331" s="978" t="str">
        <f aca="false">IFERROR(VLOOKUP($O331,BI:BQ,9,FALSE()),"")</f>
        <v/>
      </c>
      <c r="BC331" s="1" t="str">
        <f aca="false">IF(BK331&lt;&gt;"",MAX(BC$3:BC330)+1,"")</f>
        <v/>
      </c>
      <c r="BD331" s="1" t="str">
        <f aca="false">IF(BL331&lt;&gt;"",MAX(BD$3:BD330)+1,"")</f>
        <v/>
      </c>
      <c r="BE331" s="1" t="str">
        <f aca="false">IF(BM331&lt;&gt;"",MAX(BE$3:BE330)+1,"")</f>
        <v/>
      </c>
      <c r="BF331" s="1" t="str">
        <f aca="false">IF(BN331&lt;&gt;"",MAX(BF$3:BF330)+1,"")</f>
        <v/>
      </c>
      <c r="BG331" s="1" t="str">
        <f aca="false">IF(BO331&lt;&gt;"",MAX(BG$3:BG330)+1,"")</f>
        <v/>
      </c>
      <c r="BH331" s="1" t="str">
        <f aca="false">IF(BP331&lt;&gt;"",MAX(BH$3:BH330)+1,"")</f>
        <v/>
      </c>
      <c r="BI331" s="1" t="str">
        <f aca="false">IF(BQ331&lt;&gt;"",MAX(BI$3:BI330)+1,"")</f>
        <v/>
      </c>
      <c r="BK331" s="1" t="str">
        <f aca="false">IF(B331&lt;&gt;"",IF(COUNTIF(BK$3:BK330,B331)&gt;0,"",B331),"")</f>
        <v/>
      </c>
      <c r="BL331" s="1" t="str">
        <f aca="false">IF(C331&lt;&gt;"",IF(COUNTIF(BL$3:BL330,C331)&gt;0,"",C331),"")</f>
        <v/>
      </c>
      <c r="BM331" s="1" t="str">
        <f aca="false">IF(D331&lt;&gt;"",IF(COUNTIF(BM$3:BM330,D331)&gt;0,"",D331),"")</f>
        <v/>
      </c>
      <c r="BN331" s="1" t="str">
        <f aca="false">IF(E331&lt;&gt;"",IF(COUNTIF(BN$3:BN330,E331)&gt;0,"",E331),"")</f>
        <v/>
      </c>
      <c r="BO331" s="1" t="str">
        <f aca="false">IF(F331&lt;&gt;"",IF(COUNTIF(BO$3:BO330,F331)&gt;0,"",F331),"")</f>
        <v/>
      </c>
      <c r="BP331" s="1" t="str">
        <f aca="false">IF(G331&lt;&gt;"",IF(COUNTIF(BP$3:BP330,G331)&gt;0,"",G331),"")</f>
        <v/>
      </c>
      <c r="BQ331" s="1" t="str">
        <f aca="false">IF(H331&lt;&gt;"",IF(COUNTIF(BQ$3:BQ330,H331)&gt;0,"",H331),"")</f>
        <v/>
      </c>
    </row>
    <row r="332" customFormat="false" ht="12.75" hidden="false" customHeight="false" outlineLevel="0" collapsed="false">
      <c r="A332" s="1017" t="str">
        <f aca="false">CONCATENATE(B332,C332,D332,E332,F332,G332,H332)</f>
        <v/>
      </c>
      <c r="B332" s="1001"/>
      <c r="C332" s="1001"/>
      <c r="D332" s="1001"/>
      <c r="E332" s="1001"/>
      <c r="F332" s="1001"/>
      <c r="G332" s="1001"/>
      <c r="H332" s="1001"/>
      <c r="I332" s="1020"/>
      <c r="J332" s="1021"/>
      <c r="K332" s="1021"/>
      <c r="L332" s="1023"/>
      <c r="M332" s="1024"/>
      <c r="O332" s="1" t="n">
        <f aca="false">+O331+1</f>
        <v>330</v>
      </c>
      <c r="P332" s="978" t="str">
        <f aca="false">IFERROR(VLOOKUP(O331,X:AF,9,FALSE()),"")</f>
        <v/>
      </c>
      <c r="Q332" s="978" t="str">
        <f aca="false">IFERROR(VLOOKUP(O332,Y:AG,9,FALSE()),"")</f>
        <v/>
      </c>
      <c r="R332" s="978" t="str">
        <f aca="false">IFERROR(VLOOKUP(O332,Z:AH,9,FALSE()),"")</f>
        <v/>
      </c>
      <c r="S332" s="978" t="str">
        <f aca="false">IFERROR(VLOOKUP($O332,AA:AI,9,FALSE()),"")</f>
        <v/>
      </c>
      <c r="T332" s="978" t="str">
        <f aca="false">IFERROR(VLOOKUP($O332,AB:AJ,9,FALSE()),"")</f>
        <v/>
      </c>
      <c r="U332" s="978" t="str">
        <f aca="false">IFERROR(VLOOKUP($O332,AC:AK,9,FALSE()),"")</f>
        <v/>
      </c>
      <c r="V332" s="978" t="str">
        <f aca="false">IFERROR(VLOOKUP($O332,AD:AL,9,FALSE()),"")</f>
        <v/>
      </c>
      <c r="X332" s="1" t="str">
        <f aca="false">IF(AF332&lt;&gt;"",MAX(X$3:X331)+1,"")</f>
        <v/>
      </c>
      <c r="Y332" s="1" t="str">
        <f aca="false">IF(AG332&lt;&gt;"",MAX(Y$3:Y331)+1,"")</f>
        <v/>
      </c>
      <c r="Z332" s="1" t="str">
        <f aca="false">IF(AH332&lt;&gt;"",MAX(Z$3:Z331)+1,"")</f>
        <v/>
      </c>
      <c r="AA332" s="1" t="str">
        <f aca="false">IF(AI332&lt;&gt;"",MAX(AA$3:AA331)+1,"")</f>
        <v/>
      </c>
      <c r="AB332" s="1" t="str">
        <f aca="false">IF(AJ332&lt;&gt;"",MAX(AB$3:AB331)+1,"")</f>
        <v/>
      </c>
      <c r="AC332" s="1" t="str">
        <f aca="false">IF(AK332&lt;&gt;"",MAX(AC$3:AC331)+1,"")</f>
        <v/>
      </c>
      <c r="AD332" s="1" t="str">
        <f aca="false">IF(AL332&lt;&gt;"",MAX(AD$3:AD331)+1,"")</f>
        <v/>
      </c>
      <c r="AF332" s="1" t="str">
        <f aca="false">IF(B332="","",IF(COUNTIF(AF$3:$AI331,B332)=0,B332,""))</f>
        <v/>
      </c>
      <c r="AG332" s="1" t="str">
        <f aca="false">IF(C332&lt;&gt;"",IF(B332="","",IF($B332='Determinazione classe'!$D$57,IF(COUNTIF(AG$3:$AG331,$C332)=0,$C332,""),"")),"")</f>
        <v/>
      </c>
      <c r="AH332" s="1" t="str">
        <f aca="false">IF(D332&lt;&gt;"",IF(B332="","",IF(AND($B332='Determinazione classe'!$D$57,$C332='Determinazione classe'!$D$58),IF(COUNTIF(AH$3:AH331,$D332)=0,$D332,""),"")),"")</f>
        <v/>
      </c>
      <c r="AI332" s="1" t="str">
        <f aca="false">IF(E332&lt;&gt;"",IF(B332="","",IF(AND($B332='Determinazione classe'!$D$57,$C332='Determinazione classe'!$D$58,$D332='Determinazione classe'!$D$59),IF(COUNTIF(AI$3:AI331,$E332)=0,$E332,""),"")),"")</f>
        <v/>
      </c>
      <c r="AJ332" s="1" t="str">
        <f aca="false">IF(F332&lt;&gt;"",IF(B332="","",IF(AND($B332='Determinazione classe'!$D$57,$C332='Determinazione classe'!$D$58,$D332='Determinazione classe'!$D$59,$E332='Determinazione classe'!$D$60),IF(COUNTIF(AJ$3:AJ331,$F332)=0,$F332,""),"")),"")</f>
        <v/>
      </c>
      <c r="AK332" s="1" t="str">
        <f aca="false">IF(G332&lt;&gt;"",IF(B332="","",IF(AND($B332='Determinazione classe'!$D$57,$C332='Determinazione classe'!$D$58,$D332='Determinazione classe'!$D$59,$E332='Determinazione classe'!$D$60,$F332='Determinazione classe'!$D$61),IF(COUNTIF(AK$3:AK331,$G332)=0,$G332,""),"")),"")</f>
        <v/>
      </c>
      <c r="AL332" s="1" t="str">
        <f aca="false">IF(H332&lt;&gt;"",IF(B332="","",IF(AND($B332='Determinazione classe'!$D$57,$C332='Determinazione classe'!$D$58,$D332='Determinazione classe'!$D$59,$E332='Determinazione classe'!$D$60,$F332='Determinazione classe'!$D$61,$G332='Determinazione classe'!$D$62),IF(COUNTIF(AL$3:AL331,$H332)=0,$H332,""),"")),"")</f>
        <v/>
      </c>
      <c r="AR332" s="1" t="n">
        <f aca="false">+AR331+1</f>
        <v>330</v>
      </c>
      <c r="AS332" s="978" t="str">
        <f aca="false">IFERROR(VLOOKUP(AR332,BC:BK,9,FALSE()),"")</f>
        <v/>
      </c>
      <c r="AT332" s="978" t="str">
        <f aca="false">IFERROR(VLOOKUP($O332,BD:BL,9,FALSE()),"")</f>
        <v/>
      </c>
      <c r="AU332" s="978" t="str">
        <f aca="false">IFERROR(VLOOKUP($O332,BE:BM,9,FALSE()),"")</f>
        <v/>
      </c>
      <c r="AV332" s="978" t="str">
        <f aca="false">IFERROR(VLOOKUP($O332,BF:BN,9,FALSE()),"")</f>
        <v/>
      </c>
      <c r="AW332" s="978" t="str">
        <f aca="false">IFERROR(VLOOKUP($O332,BG:BO,9,FALSE()),"")</f>
        <v/>
      </c>
      <c r="AX332" s="978" t="str">
        <f aca="false">IFERROR(VLOOKUP($O332,BH:BP,9,FALSE()),"")</f>
        <v/>
      </c>
      <c r="AY332" s="978" t="str">
        <f aca="false">IFERROR(VLOOKUP($O332,BI:BQ,9,FALSE()),"")</f>
        <v/>
      </c>
      <c r="BC332" s="1" t="str">
        <f aca="false">IF(BK332&lt;&gt;"",MAX(BC$3:BC331)+1,"")</f>
        <v/>
      </c>
      <c r="BD332" s="1" t="str">
        <f aca="false">IF(BL332&lt;&gt;"",MAX(BD$3:BD331)+1,"")</f>
        <v/>
      </c>
      <c r="BE332" s="1" t="str">
        <f aca="false">IF(BM332&lt;&gt;"",MAX(BE$3:BE331)+1,"")</f>
        <v/>
      </c>
      <c r="BF332" s="1" t="str">
        <f aca="false">IF(BN332&lt;&gt;"",MAX(BF$3:BF331)+1,"")</f>
        <v/>
      </c>
      <c r="BG332" s="1" t="str">
        <f aca="false">IF(BO332&lt;&gt;"",MAX(BG$3:BG331)+1,"")</f>
        <v/>
      </c>
      <c r="BH332" s="1" t="str">
        <f aca="false">IF(BP332&lt;&gt;"",MAX(BH$3:BH331)+1,"")</f>
        <v/>
      </c>
      <c r="BI332" s="1" t="str">
        <f aca="false">IF(BQ332&lt;&gt;"",MAX(BI$3:BI331)+1,"")</f>
        <v/>
      </c>
      <c r="BK332" s="1" t="str">
        <f aca="false">IF(B332&lt;&gt;"",IF(COUNTIF(BK$3:BK331,B332)&gt;0,"",B332),"")</f>
        <v/>
      </c>
      <c r="BL332" s="1" t="str">
        <f aca="false">IF(C332&lt;&gt;"",IF(COUNTIF(BL$3:BL331,C332)&gt;0,"",C332),"")</f>
        <v/>
      </c>
      <c r="BM332" s="1" t="str">
        <f aca="false">IF(D332&lt;&gt;"",IF(COUNTIF(BM$3:BM331,D332)&gt;0,"",D332),"")</f>
        <v/>
      </c>
      <c r="BN332" s="1" t="str">
        <f aca="false">IF(E332&lt;&gt;"",IF(COUNTIF(BN$3:BN331,E332)&gt;0,"",E332),"")</f>
        <v/>
      </c>
      <c r="BO332" s="1" t="str">
        <f aca="false">IF(F332&lt;&gt;"",IF(COUNTIF(BO$3:BO331,F332)&gt;0,"",F332),"")</f>
        <v/>
      </c>
      <c r="BP332" s="1" t="str">
        <f aca="false">IF(G332&lt;&gt;"",IF(COUNTIF(BP$3:BP331,G332)&gt;0,"",G332),"")</f>
        <v/>
      </c>
      <c r="BQ332" s="1" t="str">
        <f aca="false">IF(H332&lt;&gt;"",IF(COUNTIF(BQ$3:BQ331,H332)&gt;0,"",H332),"")</f>
        <v/>
      </c>
    </row>
    <row r="333" customFormat="false" ht="12.75" hidden="false" customHeight="false" outlineLevel="0" collapsed="false">
      <c r="A333" s="1017" t="str">
        <f aca="false">CONCATENATE(B333,C333,D333,E333,F333,G333,H333)</f>
        <v/>
      </c>
      <c r="B333" s="1001"/>
      <c r="C333" s="1001"/>
      <c r="D333" s="1001"/>
      <c r="E333" s="1001"/>
      <c r="F333" s="1001"/>
      <c r="G333" s="1001"/>
      <c r="H333" s="1001"/>
      <c r="I333" s="1020"/>
      <c r="J333" s="1021"/>
      <c r="K333" s="1021"/>
      <c r="L333" s="1023"/>
      <c r="M333" s="1024"/>
      <c r="O333" s="1" t="n">
        <f aca="false">+O332+1</f>
        <v>331</v>
      </c>
      <c r="P333" s="978" t="str">
        <f aca="false">IFERROR(VLOOKUP(O332,X:AF,9,FALSE()),"")</f>
        <v/>
      </c>
      <c r="Q333" s="978" t="str">
        <f aca="false">IFERROR(VLOOKUP(O333,Y:AG,9,FALSE()),"")</f>
        <v/>
      </c>
      <c r="R333" s="978" t="str">
        <f aca="false">IFERROR(VLOOKUP(O333,Z:AH,9,FALSE()),"")</f>
        <v/>
      </c>
      <c r="S333" s="978" t="str">
        <f aca="false">IFERROR(VLOOKUP($O333,AA:AI,9,FALSE()),"")</f>
        <v/>
      </c>
      <c r="T333" s="978" t="str">
        <f aca="false">IFERROR(VLOOKUP($O333,AB:AJ,9,FALSE()),"")</f>
        <v/>
      </c>
      <c r="U333" s="978" t="str">
        <f aca="false">IFERROR(VLOOKUP($O333,AC:AK,9,FALSE()),"")</f>
        <v/>
      </c>
      <c r="V333" s="978" t="str">
        <f aca="false">IFERROR(VLOOKUP($O333,AD:AL,9,FALSE()),"")</f>
        <v/>
      </c>
      <c r="X333" s="1" t="str">
        <f aca="false">IF(AF333&lt;&gt;"",MAX(X$3:X332)+1,"")</f>
        <v/>
      </c>
      <c r="Y333" s="1" t="str">
        <f aca="false">IF(AG333&lt;&gt;"",MAX(Y$3:Y332)+1,"")</f>
        <v/>
      </c>
      <c r="Z333" s="1" t="str">
        <f aca="false">IF(AH333&lt;&gt;"",MAX(Z$3:Z332)+1,"")</f>
        <v/>
      </c>
      <c r="AA333" s="1" t="str">
        <f aca="false">IF(AI333&lt;&gt;"",MAX(AA$3:AA332)+1,"")</f>
        <v/>
      </c>
      <c r="AB333" s="1" t="str">
        <f aca="false">IF(AJ333&lt;&gt;"",MAX(AB$3:AB332)+1,"")</f>
        <v/>
      </c>
      <c r="AC333" s="1" t="str">
        <f aca="false">IF(AK333&lt;&gt;"",MAX(AC$3:AC332)+1,"")</f>
        <v/>
      </c>
      <c r="AD333" s="1" t="str">
        <f aca="false">IF(AL333&lt;&gt;"",MAX(AD$3:AD332)+1,"")</f>
        <v/>
      </c>
      <c r="AF333" s="1" t="str">
        <f aca="false">IF(B333="","",IF(COUNTIF(AF$3:$AI332,B333)=0,B333,""))</f>
        <v/>
      </c>
      <c r="AG333" s="1" t="str">
        <f aca="false">IF(C333&lt;&gt;"",IF(B333="","",IF($B333='Determinazione classe'!$D$57,IF(COUNTIF(AG$3:$AG332,$C333)=0,$C333,""),"")),"")</f>
        <v/>
      </c>
      <c r="AH333" s="1" t="str">
        <f aca="false">IF(D333&lt;&gt;"",IF(B333="","",IF(AND($B333='Determinazione classe'!$D$57,$C333='Determinazione classe'!$D$58),IF(COUNTIF(AH$3:AH332,$D333)=0,$D333,""),"")),"")</f>
        <v/>
      </c>
      <c r="AI333" s="1" t="str">
        <f aca="false">IF(E333&lt;&gt;"",IF(B333="","",IF(AND($B333='Determinazione classe'!$D$57,$C333='Determinazione classe'!$D$58,$D333='Determinazione classe'!$D$59),IF(COUNTIF(AI$3:AI332,$E333)=0,$E333,""),"")),"")</f>
        <v/>
      </c>
      <c r="AJ333" s="1" t="str">
        <f aca="false">IF(F333&lt;&gt;"",IF(B333="","",IF(AND($B333='Determinazione classe'!$D$57,$C333='Determinazione classe'!$D$58,$D333='Determinazione classe'!$D$59,$E333='Determinazione classe'!$D$60),IF(COUNTIF(AJ$3:AJ332,$F333)=0,$F333,""),"")),"")</f>
        <v/>
      </c>
      <c r="AK333" s="1" t="str">
        <f aca="false">IF(G333&lt;&gt;"",IF(B333="","",IF(AND($B333='Determinazione classe'!$D$57,$C333='Determinazione classe'!$D$58,$D333='Determinazione classe'!$D$59,$E333='Determinazione classe'!$D$60,$F333='Determinazione classe'!$D$61),IF(COUNTIF(AK$3:AK332,$G333)=0,$G333,""),"")),"")</f>
        <v/>
      </c>
      <c r="AL333" s="1" t="str">
        <f aca="false">IF(H333&lt;&gt;"",IF(B333="","",IF(AND($B333='Determinazione classe'!$D$57,$C333='Determinazione classe'!$D$58,$D333='Determinazione classe'!$D$59,$E333='Determinazione classe'!$D$60,$F333='Determinazione classe'!$D$61,$G333='Determinazione classe'!$D$62),IF(COUNTIF(AL$3:AL332,$H333)=0,$H333,""),"")),"")</f>
        <v/>
      </c>
      <c r="AR333" s="1" t="n">
        <f aca="false">+AR332+1</f>
        <v>331</v>
      </c>
      <c r="AS333" s="978" t="str">
        <f aca="false">IFERROR(VLOOKUP(AR333,BC:BK,9,FALSE()),"")</f>
        <v/>
      </c>
      <c r="AT333" s="978" t="str">
        <f aca="false">IFERROR(VLOOKUP($O333,BD:BL,9,FALSE()),"")</f>
        <v/>
      </c>
      <c r="AU333" s="978" t="str">
        <f aca="false">IFERROR(VLOOKUP($O333,BE:BM,9,FALSE()),"")</f>
        <v/>
      </c>
      <c r="AV333" s="978" t="str">
        <f aca="false">IFERROR(VLOOKUP($O333,BF:BN,9,FALSE()),"")</f>
        <v/>
      </c>
      <c r="AW333" s="978" t="str">
        <f aca="false">IFERROR(VLOOKUP($O333,BG:BO,9,FALSE()),"")</f>
        <v/>
      </c>
      <c r="AX333" s="978" t="str">
        <f aca="false">IFERROR(VLOOKUP($O333,BH:BP,9,FALSE()),"")</f>
        <v/>
      </c>
      <c r="AY333" s="978" t="str">
        <f aca="false">IFERROR(VLOOKUP($O333,BI:BQ,9,FALSE()),"")</f>
        <v/>
      </c>
      <c r="BC333" s="1" t="str">
        <f aca="false">IF(BK333&lt;&gt;"",MAX(BC$3:BC332)+1,"")</f>
        <v/>
      </c>
      <c r="BD333" s="1" t="str">
        <f aca="false">IF(BL333&lt;&gt;"",MAX(BD$3:BD332)+1,"")</f>
        <v/>
      </c>
      <c r="BE333" s="1" t="str">
        <f aca="false">IF(BM333&lt;&gt;"",MAX(BE$3:BE332)+1,"")</f>
        <v/>
      </c>
      <c r="BF333" s="1" t="str">
        <f aca="false">IF(BN333&lt;&gt;"",MAX(BF$3:BF332)+1,"")</f>
        <v/>
      </c>
      <c r="BG333" s="1" t="str">
        <f aca="false">IF(BO333&lt;&gt;"",MAX(BG$3:BG332)+1,"")</f>
        <v/>
      </c>
      <c r="BH333" s="1" t="str">
        <f aca="false">IF(BP333&lt;&gt;"",MAX(BH$3:BH332)+1,"")</f>
        <v/>
      </c>
      <c r="BI333" s="1" t="str">
        <f aca="false">IF(BQ333&lt;&gt;"",MAX(BI$3:BI332)+1,"")</f>
        <v/>
      </c>
      <c r="BK333" s="1" t="str">
        <f aca="false">IF(B333&lt;&gt;"",IF(COUNTIF(BK$3:BK332,B333)&gt;0,"",B333),"")</f>
        <v/>
      </c>
      <c r="BL333" s="1" t="str">
        <f aca="false">IF(C333&lt;&gt;"",IF(COUNTIF(BL$3:BL332,C333)&gt;0,"",C333),"")</f>
        <v/>
      </c>
      <c r="BM333" s="1" t="str">
        <f aca="false">IF(D333&lt;&gt;"",IF(COUNTIF(BM$3:BM332,D333)&gt;0,"",D333),"")</f>
        <v/>
      </c>
      <c r="BN333" s="1" t="str">
        <f aca="false">IF(E333&lt;&gt;"",IF(COUNTIF(BN$3:BN332,E333)&gt;0,"",E333),"")</f>
        <v/>
      </c>
      <c r="BO333" s="1" t="str">
        <f aca="false">IF(F333&lt;&gt;"",IF(COUNTIF(BO$3:BO332,F333)&gt;0,"",F333),"")</f>
        <v/>
      </c>
      <c r="BP333" s="1" t="str">
        <f aca="false">IF(G333&lt;&gt;"",IF(COUNTIF(BP$3:BP332,G333)&gt;0,"",G333),"")</f>
        <v/>
      </c>
      <c r="BQ333" s="1" t="str">
        <f aca="false">IF(H333&lt;&gt;"",IF(COUNTIF(BQ$3:BQ332,H333)&gt;0,"",H333),"")</f>
        <v/>
      </c>
    </row>
    <row r="334" customFormat="false" ht="12.75" hidden="false" customHeight="false" outlineLevel="0" collapsed="false">
      <c r="A334" s="1017" t="str">
        <f aca="false">CONCATENATE(B334,C334,D334,E334,F334,G334,H334)</f>
        <v/>
      </c>
      <c r="B334" s="1001"/>
      <c r="C334" s="1001"/>
      <c r="D334" s="1001"/>
      <c r="E334" s="1001"/>
      <c r="F334" s="1001"/>
      <c r="G334" s="1001"/>
      <c r="H334" s="1001"/>
      <c r="I334" s="1020"/>
      <c r="J334" s="1021"/>
      <c r="K334" s="1021"/>
      <c r="L334" s="1023"/>
      <c r="M334" s="1024"/>
      <c r="O334" s="1" t="n">
        <f aca="false">+O333+1</f>
        <v>332</v>
      </c>
      <c r="P334" s="978" t="str">
        <f aca="false">IFERROR(VLOOKUP(O333,X:AF,9,FALSE()),"")</f>
        <v/>
      </c>
      <c r="Q334" s="978" t="str">
        <f aca="false">IFERROR(VLOOKUP(O334,Y:AG,9,FALSE()),"")</f>
        <v/>
      </c>
      <c r="R334" s="978" t="str">
        <f aca="false">IFERROR(VLOOKUP(O334,Z:AH,9,FALSE()),"")</f>
        <v/>
      </c>
      <c r="S334" s="978" t="str">
        <f aca="false">IFERROR(VLOOKUP($O334,AA:AI,9,FALSE()),"")</f>
        <v/>
      </c>
      <c r="T334" s="978" t="str">
        <f aca="false">IFERROR(VLOOKUP($O334,AB:AJ,9,FALSE()),"")</f>
        <v/>
      </c>
      <c r="U334" s="978" t="str">
        <f aca="false">IFERROR(VLOOKUP($O334,AC:AK,9,FALSE()),"")</f>
        <v/>
      </c>
      <c r="V334" s="978" t="str">
        <f aca="false">IFERROR(VLOOKUP($O334,AD:AL,9,FALSE()),"")</f>
        <v/>
      </c>
      <c r="X334" s="1" t="str">
        <f aca="false">IF(AF334&lt;&gt;"",MAX(X$3:X333)+1,"")</f>
        <v/>
      </c>
      <c r="Y334" s="1" t="str">
        <f aca="false">IF(AG334&lt;&gt;"",MAX(Y$3:Y333)+1,"")</f>
        <v/>
      </c>
      <c r="Z334" s="1" t="str">
        <f aca="false">IF(AH334&lt;&gt;"",MAX(Z$3:Z333)+1,"")</f>
        <v/>
      </c>
      <c r="AA334" s="1" t="str">
        <f aca="false">IF(AI334&lt;&gt;"",MAX(AA$3:AA333)+1,"")</f>
        <v/>
      </c>
      <c r="AB334" s="1" t="str">
        <f aca="false">IF(AJ334&lt;&gt;"",MAX(AB$3:AB333)+1,"")</f>
        <v/>
      </c>
      <c r="AC334" s="1" t="str">
        <f aca="false">IF(AK334&lt;&gt;"",MAX(AC$3:AC333)+1,"")</f>
        <v/>
      </c>
      <c r="AD334" s="1" t="str">
        <f aca="false">IF(AL334&lt;&gt;"",MAX(AD$3:AD333)+1,"")</f>
        <v/>
      </c>
      <c r="AF334" s="1" t="str">
        <f aca="false">IF(B334="","",IF(COUNTIF(AF$3:$AI333,B334)=0,B334,""))</f>
        <v/>
      </c>
      <c r="AG334" s="1" t="str">
        <f aca="false">IF(C334&lt;&gt;"",IF(B334="","",IF($B334='Determinazione classe'!$D$57,IF(COUNTIF(AG$3:$AG333,$C334)=0,$C334,""),"")),"")</f>
        <v/>
      </c>
      <c r="AH334" s="1" t="str">
        <f aca="false">IF(D334&lt;&gt;"",IF(B334="","",IF(AND($B334='Determinazione classe'!$D$57,$C334='Determinazione classe'!$D$58),IF(COUNTIF(AH$3:AH333,$D334)=0,$D334,""),"")),"")</f>
        <v/>
      </c>
      <c r="AI334" s="1" t="str">
        <f aca="false">IF(E334&lt;&gt;"",IF(B334="","",IF(AND($B334='Determinazione classe'!$D$57,$C334='Determinazione classe'!$D$58,$D334='Determinazione classe'!$D$59),IF(COUNTIF(AI$3:AI333,$E334)=0,$E334,""),"")),"")</f>
        <v/>
      </c>
      <c r="AJ334" s="1" t="str">
        <f aca="false">IF(F334&lt;&gt;"",IF(B334="","",IF(AND($B334='Determinazione classe'!$D$57,$C334='Determinazione classe'!$D$58,$D334='Determinazione classe'!$D$59,$E334='Determinazione classe'!$D$60),IF(COUNTIF(AJ$3:AJ333,$F334)=0,$F334,""),"")),"")</f>
        <v/>
      </c>
      <c r="AK334" s="1" t="str">
        <f aca="false">IF(G334&lt;&gt;"",IF(B334="","",IF(AND($B334='Determinazione classe'!$D$57,$C334='Determinazione classe'!$D$58,$D334='Determinazione classe'!$D$59,$E334='Determinazione classe'!$D$60,$F334='Determinazione classe'!$D$61),IF(COUNTIF(AK$3:AK333,$G334)=0,$G334,""),"")),"")</f>
        <v/>
      </c>
      <c r="AL334" s="1" t="str">
        <f aca="false">IF(H334&lt;&gt;"",IF(B334="","",IF(AND($B334='Determinazione classe'!$D$57,$C334='Determinazione classe'!$D$58,$D334='Determinazione classe'!$D$59,$E334='Determinazione classe'!$D$60,$F334='Determinazione classe'!$D$61,$G334='Determinazione classe'!$D$62),IF(COUNTIF(AL$3:AL333,$H334)=0,$H334,""),"")),"")</f>
        <v/>
      </c>
      <c r="AR334" s="1" t="n">
        <f aca="false">+AR333+1</f>
        <v>332</v>
      </c>
      <c r="AS334" s="978" t="str">
        <f aca="false">IFERROR(VLOOKUP(AR334,BC:BK,9,FALSE()),"")</f>
        <v/>
      </c>
      <c r="AT334" s="978" t="str">
        <f aca="false">IFERROR(VLOOKUP($O334,BD:BL,9,FALSE()),"")</f>
        <v/>
      </c>
      <c r="AU334" s="978" t="str">
        <f aca="false">IFERROR(VLOOKUP($O334,BE:BM,9,FALSE()),"")</f>
        <v/>
      </c>
      <c r="AV334" s="978" t="str">
        <f aca="false">IFERROR(VLOOKUP($O334,BF:BN,9,FALSE()),"")</f>
        <v/>
      </c>
      <c r="AW334" s="978" t="str">
        <f aca="false">IFERROR(VLOOKUP($O334,BG:BO,9,FALSE()),"")</f>
        <v/>
      </c>
      <c r="AX334" s="978" t="str">
        <f aca="false">IFERROR(VLOOKUP($O334,BH:BP,9,FALSE()),"")</f>
        <v/>
      </c>
      <c r="AY334" s="978" t="str">
        <f aca="false">IFERROR(VLOOKUP($O334,BI:BQ,9,FALSE()),"")</f>
        <v/>
      </c>
      <c r="BC334" s="1" t="str">
        <f aca="false">IF(BK334&lt;&gt;"",MAX(BC$3:BC333)+1,"")</f>
        <v/>
      </c>
      <c r="BD334" s="1" t="str">
        <f aca="false">IF(BL334&lt;&gt;"",MAX(BD$3:BD333)+1,"")</f>
        <v/>
      </c>
      <c r="BE334" s="1" t="str">
        <f aca="false">IF(BM334&lt;&gt;"",MAX(BE$3:BE333)+1,"")</f>
        <v/>
      </c>
      <c r="BF334" s="1" t="str">
        <f aca="false">IF(BN334&lt;&gt;"",MAX(BF$3:BF333)+1,"")</f>
        <v/>
      </c>
      <c r="BG334" s="1" t="str">
        <f aca="false">IF(BO334&lt;&gt;"",MAX(BG$3:BG333)+1,"")</f>
        <v/>
      </c>
      <c r="BH334" s="1" t="str">
        <f aca="false">IF(BP334&lt;&gt;"",MAX(BH$3:BH333)+1,"")</f>
        <v/>
      </c>
      <c r="BI334" s="1" t="str">
        <f aca="false">IF(BQ334&lt;&gt;"",MAX(BI$3:BI333)+1,"")</f>
        <v/>
      </c>
      <c r="BK334" s="1" t="str">
        <f aca="false">IF(B334&lt;&gt;"",IF(COUNTIF(BK$3:BK333,B334)&gt;0,"",B334),"")</f>
        <v/>
      </c>
      <c r="BL334" s="1" t="str">
        <f aca="false">IF(C334&lt;&gt;"",IF(COUNTIF(BL$3:BL333,C334)&gt;0,"",C334),"")</f>
        <v/>
      </c>
      <c r="BM334" s="1" t="str">
        <f aca="false">IF(D334&lt;&gt;"",IF(COUNTIF(BM$3:BM333,D334)&gt;0,"",D334),"")</f>
        <v/>
      </c>
      <c r="BN334" s="1" t="str">
        <f aca="false">IF(E334&lt;&gt;"",IF(COUNTIF(BN$3:BN333,E334)&gt;0,"",E334),"")</f>
        <v/>
      </c>
      <c r="BO334" s="1" t="str">
        <f aca="false">IF(F334&lt;&gt;"",IF(COUNTIF(BO$3:BO333,F334)&gt;0,"",F334),"")</f>
        <v/>
      </c>
      <c r="BP334" s="1" t="str">
        <f aca="false">IF(G334&lt;&gt;"",IF(COUNTIF(BP$3:BP333,G334)&gt;0,"",G334),"")</f>
        <v/>
      </c>
      <c r="BQ334" s="1" t="str">
        <f aca="false">IF(H334&lt;&gt;"",IF(COUNTIF(BQ$3:BQ333,H334)&gt;0,"",H334),"")</f>
        <v/>
      </c>
    </row>
    <row r="335" customFormat="false" ht="12.75" hidden="false" customHeight="false" outlineLevel="0" collapsed="false">
      <c r="A335" s="1017" t="str">
        <f aca="false">CONCATENATE(B335,C335,D335,E335,F335,G335,H335)</f>
        <v/>
      </c>
      <c r="B335" s="1001"/>
      <c r="C335" s="1001"/>
      <c r="D335" s="1001"/>
      <c r="E335" s="1001"/>
      <c r="F335" s="1001"/>
      <c r="G335" s="1001"/>
      <c r="H335" s="1001"/>
      <c r="I335" s="1020"/>
      <c r="J335" s="1021"/>
      <c r="K335" s="1021"/>
      <c r="L335" s="1023"/>
      <c r="M335" s="1024"/>
      <c r="O335" s="1" t="n">
        <f aca="false">+O334+1</f>
        <v>333</v>
      </c>
      <c r="P335" s="978" t="str">
        <f aca="false">IFERROR(VLOOKUP(O334,X:AF,9,FALSE()),"")</f>
        <v/>
      </c>
      <c r="Q335" s="978" t="str">
        <f aca="false">IFERROR(VLOOKUP(O335,Y:AG,9,FALSE()),"")</f>
        <v/>
      </c>
      <c r="R335" s="978" t="str">
        <f aca="false">IFERROR(VLOOKUP(O335,Z:AH,9,FALSE()),"")</f>
        <v/>
      </c>
      <c r="S335" s="978" t="str">
        <f aca="false">IFERROR(VLOOKUP($O335,AA:AI,9,FALSE()),"")</f>
        <v/>
      </c>
      <c r="T335" s="978" t="str">
        <f aca="false">IFERROR(VLOOKUP($O335,AB:AJ,9,FALSE()),"")</f>
        <v/>
      </c>
      <c r="U335" s="978" t="str">
        <f aca="false">IFERROR(VLOOKUP($O335,AC:AK,9,FALSE()),"")</f>
        <v/>
      </c>
      <c r="V335" s="978" t="str">
        <f aca="false">IFERROR(VLOOKUP($O335,AD:AL,9,FALSE()),"")</f>
        <v/>
      </c>
      <c r="X335" s="1" t="str">
        <f aca="false">IF(AF335&lt;&gt;"",MAX(X$3:X334)+1,"")</f>
        <v/>
      </c>
      <c r="Y335" s="1" t="str">
        <f aca="false">IF(AG335&lt;&gt;"",MAX(Y$3:Y334)+1,"")</f>
        <v/>
      </c>
      <c r="Z335" s="1" t="str">
        <f aca="false">IF(AH335&lt;&gt;"",MAX(Z$3:Z334)+1,"")</f>
        <v/>
      </c>
      <c r="AA335" s="1" t="str">
        <f aca="false">IF(AI335&lt;&gt;"",MAX(AA$3:AA334)+1,"")</f>
        <v/>
      </c>
      <c r="AB335" s="1" t="str">
        <f aca="false">IF(AJ335&lt;&gt;"",MAX(AB$3:AB334)+1,"")</f>
        <v/>
      </c>
      <c r="AC335" s="1" t="str">
        <f aca="false">IF(AK335&lt;&gt;"",MAX(AC$3:AC334)+1,"")</f>
        <v/>
      </c>
      <c r="AD335" s="1" t="str">
        <f aca="false">IF(AL335&lt;&gt;"",MAX(AD$3:AD334)+1,"")</f>
        <v/>
      </c>
      <c r="AF335" s="1" t="str">
        <f aca="false">IF(B335="","",IF(COUNTIF(AF$3:$AI334,B335)=0,B335,""))</f>
        <v/>
      </c>
      <c r="AG335" s="1" t="str">
        <f aca="false">IF(C335&lt;&gt;"",IF(B335="","",IF($B335='Determinazione classe'!$D$57,IF(COUNTIF(AG$3:$AG334,$C335)=0,$C335,""),"")),"")</f>
        <v/>
      </c>
      <c r="AH335" s="1" t="str">
        <f aca="false">IF(D335&lt;&gt;"",IF(B335="","",IF(AND($B335='Determinazione classe'!$D$57,$C335='Determinazione classe'!$D$58),IF(COUNTIF(AH$3:AH334,$D335)=0,$D335,""),"")),"")</f>
        <v/>
      </c>
      <c r="AI335" s="1" t="str">
        <f aca="false">IF(E335&lt;&gt;"",IF(B335="","",IF(AND($B335='Determinazione classe'!$D$57,$C335='Determinazione classe'!$D$58,$D335='Determinazione classe'!$D$59),IF(COUNTIF(AI$3:AI334,$E335)=0,$E335,""),"")),"")</f>
        <v/>
      </c>
      <c r="AJ335" s="1" t="str">
        <f aca="false">IF(F335&lt;&gt;"",IF(B335="","",IF(AND($B335='Determinazione classe'!$D$57,$C335='Determinazione classe'!$D$58,$D335='Determinazione classe'!$D$59,$E335='Determinazione classe'!$D$60),IF(COUNTIF(AJ$3:AJ334,$F335)=0,$F335,""),"")),"")</f>
        <v/>
      </c>
      <c r="AK335" s="1" t="str">
        <f aca="false">IF(G335&lt;&gt;"",IF(B335="","",IF(AND($B335='Determinazione classe'!$D$57,$C335='Determinazione classe'!$D$58,$D335='Determinazione classe'!$D$59,$E335='Determinazione classe'!$D$60,$F335='Determinazione classe'!$D$61),IF(COUNTIF(AK$3:AK334,$G335)=0,$G335,""),"")),"")</f>
        <v/>
      </c>
      <c r="AL335" s="1" t="str">
        <f aca="false">IF(H335&lt;&gt;"",IF(B335="","",IF(AND($B335='Determinazione classe'!$D$57,$C335='Determinazione classe'!$D$58,$D335='Determinazione classe'!$D$59,$E335='Determinazione classe'!$D$60,$F335='Determinazione classe'!$D$61,$G335='Determinazione classe'!$D$62),IF(COUNTIF(AL$3:AL334,$H335)=0,$H335,""),"")),"")</f>
        <v/>
      </c>
      <c r="AR335" s="1" t="n">
        <f aca="false">+AR334+1</f>
        <v>333</v>
      </c>
      <c r="AS335" s="978" t="str">
        <f aca="false">IFERROR(VLOOKUP(AR335,BC:BK,9,FALSE()),"")</f>
        <v/>
      </c>
      <c r="AT335" s="978" t="str">
        <f aca="false">IFERROR(VLOOKUP($O335,BD:BL,9,FALSE()),"")</f>
        <v/>
      </c>
      <c r="AU335" s="978" t="str">
        <f aca="false">IFERROR(VLOOKUP($O335,BE:BM,9,FALSE()),"")</f>
        <v/>
      </c>
      <c r="AV335" s="978" t="str">
        <f aca="false">IFERROR(VLOOKUP($O335,BF:BN,9,FALSE()),"")</f>
        <v/>
      </c>
      <c r="AW335" s="978" t="str">
        <f aca="false">IFERROR(VLOOKUP($O335,BG:BO,9,FALSE()),"")</f>
        <v/>
      </c>
      <c r="AX335" s="978" t="str">
        <f aca="false">IFERROR(VLOOKUP($O335,BH:BP,9,FALSE()),"")</f>
        <v/>
      </c>
      <c r="AY335" s="978" t="str">
        <f aca="false">IFERROR(VLOOKUP($O335,BI:BQ,9,FALSE()),"")</f>
        <v/>
      </c>
      <c r="BC335" s="1" t="str">
        <f aca="false">IF(BK335&lt;&gt;"",MAX(BC$3:BC334)+1,"")</f>
        <v/>
      </c>
      <c r="BD335" s="1" t="str">
        <f aca="false">IF(BL335&lt;&gt;"",MAX(BD$3:BD334)+1,"")</f>
        <v/>
      </c>
      <c r="BE335" s="1" t="str">
        <f aca="false">IF(BM335&lt;&gt;"",MAX(BE$3:BE334)+1,"")</f>
        <v/>
      </c>
      <c r="BF335" s="1" t="str">
        <f aca="false">IF(BN335&lt;&gt;"",MAX(BF$3:BF334)+1,"")</f>
        <v/>
      </c>
      <c r="BG335" s="1" t="str">
        <f aca="false">IF(BO335&lt;&gt;"",MAX(BG$3:BG334)+1,"")</f>
        <v/>
      </c>
      <c r="BH335" s="1" t="str">
        <f aca="false">IF(BP335&lt;&gt;"",MAX(BH$3:BH334)+1,"")</f>
        <v/>
      </c>
      <c r="BI335" s="1" t="str">
        <f aca="false">IF(BQ335&lt;&gt;"",MAX(BI$3:BI334)+1,"")</f>
        <v/>
      </c>
      <c r="BK335" s="1" t="str">
        <f aca="false">IF(B335&lt;&gt;"",IF(COUNTIF(BK$3:BK334,B335)&gt;0,"",B335),"")</f>
        <v/>
      </c>
      <c r="BL335" s="1" t="str">
        <f aca="false">IF(C335&lt;&gt;"",IF(COUNTIF(BL$3:BL334,C335)&gt;0,"",C335),"")</f>
        <v/>
      </c>
      <c r="BM335" s="1" t="str">
        <f aca="false">IF(D335&lt;&gt;"",IF(COUNTIF(BM$3:BM334,D335)&gt;0,"",D335),"")</f>
        <v/>
      </c>
      <c r="BN335" s="1" t="str">
        <f aca="false">IF(E335&lt;&gt;"",IF(COUNTIF(BN$3:BN334,E335)&gt;0,"",E335),"")</f>
        <v/>
      </c>
      <c r="BO335" s="1" t="str">
        <f aca="false">IF(F335&lt;&gt;"",IF(COUNTIF(BO$3:BO334,F335)&gt;0,"",F335),"")</f>
        <v/>
      </c>
      <c r="BP335" s="1" t="str">
        <f aca="false">IF(G335&lt;&gt;"",IF(COUNTIF(BP$3:BP334,G335)&gt;0,"",G335),"")</f>
        <v/>
      </c>
      <c r="BQ335" s="1" t="str">
        <f aca="false">IF(H335&lt;&gt;"",IF(COUNTIF(BQ$3:BQ334,H335)&gt;0,"",H335),"")</f>
        <v/>
      </c>
    </row>
    <row r="336" customFormat="false" ht="12.75" hidden="false" customHeight="false" outlineLevel="0" collapsed="false">
      <c r="A336" s="1017" t="str">
        <f aca="false">CONCATENATE(B336,C336,D336,E336,F336,G336,H336)</f>
        <v/>
      </c>
      <c r="B336" s="1001"/>
      <c r="C336" s="1001"/>
      <c r="D336" s="1001"/>
      <c r="E336" s="1001"/>
      <c r="F336" s="1001"/>
      <c r="G336" s="1001"/>
      <c r="H336" s="1001"/>
      <c r="I336" s="1020"/>
      <c r="J336" s="1021"/>
      <c r="K336" s="1021"/>
      <c r="L336" s="1023"/>
      <c r="M336" s="1024"/>
      <c r="O336" s="1" t="n">
        <f aca="false">+O335+1</f>
        <v>334</v>
      </c>
      <c r="P336" s="978" t="str">
        <f aca="false">IFERROR(VLOOKUP(O335,X:AF,9,FALSE()),"")</f>
        <v/>
      </c>
      <c r="Q336" s="978" t="str">
        <f aca="false">IFERROR(VLOOKUP(O336,Y:AG,9,FALSE()),"")</f>
        <v/>
      </c>
      <c r="R336" s="978" t="str">
        <f aca="false">IFERROR(VLOOKUP(O336,Z:AH,9,FALSE()),"")</f>
        <v/>
      </c>
      <c r="S336" s="978" t="str">
        <f aca="false">IFERROR(VLOOKUP($O336,AA:AI,9,FALSE()),"")</f>
        <v/>
      </c>
      <c r="T336" s="978" t="str">
        <f aca="false">IFERROR(VLOOKUP($O336,AB:AJ,9,FALSE()),"")</f>
        <v/>
      </c>
      <c r="U336" s="978" t="str">
        <f aca="false">IFERROR(VLOOKUP($O336,AC:AK,9,FALSE()),"")</f>
        <v/>
      </c>
      <c r="V336" s="978" t="str">
        <f aca="false">IFERROR(VLOOKUP($O336,AD:AL,9,FALSE()),"")</f>
        <v/>
      </c>
      <c r="X336" s="1" t="str">
        <f aca="false">IF(AF336&lt;&gt;"",MAX(X$3:X335)+1,"")</f>
        <v/>
      </c>
      <c r="Y336" s="1" t="str">
        <f aca="false">IF(AG336&lt;&gt;"",MAX(Y$3:Y335)+1,"")</f>
        <v/>
      </c>
      <c r="Z336" s="1" t="str">
        <f aca="false">IF(AH336&lt;&gt;"",MAX(Z$3:Z335)+1,"")</f>
        <v/>
      </c>
      <c r="AA336" s="1" t="str">
        <f aca="false">IF(AI336&lt;&gt;"",MAX(AA$3:AA335)+1,"")</f>
        <v/>
      </c>
      <c r="AB336" s="1" t="str">
        <f aca="false">IF(AJ336&lt;&gt;"",MAX(AB$3:AB335)+1,"")</f>
        <v/>
      </c>
      <c r="AC336" s="1" t="str">
        <f aca="false">IF(AK336&lt;&gt;"",MAX(AC$3:AC335)+1,"")</f>
        <v/>
      </c>
      <c r="AD336" s="1" t="str">
        <f aca="false">IF(AL336&lt;&gt;"",MAX(AD$3:AD335)+1,"")</f>
        <v/>
      </c>
      <c r="AF336" s="1" t="str">
        <f aca="false">IF(B336="","",IF(COUNTIF(AF$3:$AI335,B336)=0,B336,""))</f>
        <v/>
      </c>
      <c r="AG336" s="1" t="str">
        <f aca="false">IF(C336&lt;&gt;"",IF(B336="","",IF($B336='Determinazione classe'!$D$57,IF(COUNTIF(AG$3:$AG335,$C336)=0,$C336,""),"")),"")</f>
        <v/>
      </c>
      <c r="AH336" s="1" t="str">
        <f aca="false">IF(D336&lt;&gt;"",IF(B336="","",IF(AND($B336='Determinazione classe'!$D$57,$C336='Determinazione classe'!$D$58),IF(COUNTIF(AH$3:AH335,$D336)=0,$D336,""),"")),"")</f>
        <v/>
      </c>
      <c r="AI336" s="1" t="str">
        <f aca="false">IF(E336&lt;&gt;"",IF(B336="","",IF(AND($B336='Determinazione classe'!$D$57,$C336='Determinazione classe'!$D$58,$D336='Determinazione classe'!$D$59),IF(COUNTIF(AI$3:AI335,$E336)=0,$E336,""),"")),"")</f>
        <v/>
      </c>
      <c r="AJ336" s="1" t="str">
        <f aca="false">IF(F336&lt;&gt;"",IF(B336="","",IF(AND($B336='Determinazione classe'!$D$57,$C336='Determinazione classe'!$D$58,$D336='Determinazione classe'!$D$59,$E336='Determinazione classe'!$D$60),IF(COUNTIF(AJ$3:AJ335,$F336)=0,$F336,""),"")),"")</f>
        <v/>
      </c>
      <c r="AK336" s="1" t="str">
        <f aca="false">IF(G336&lt;&gt;"",IF(B336="","",IF(AND($B336='Determinazione classe'!$D$57,$C336='Determinazione classe'!$D$58,$D336='Determinazione classe'!$D$59,$E336='Determinazione classe'!$D$60,$F336='Determinazione classe'!$D$61),IF(COUNTIF(AK$3:AK335,$G336)=0,$G336,""),"")),"")</f>
        <v/>
      </c>
      <c r="AL336" s="1" t="str">
        <f aca="false">IF(H336&lt;&gt;"",IF(B336="","",IF(AND($B336='Determinazione classe'!$D$57,$C336='Determinazione classe'!$D$58,$D336='Determinazione classe'!$D$59,$E336='Determinazione classe'!$D$60,$F336='Determinazione classe'!$D$61,$G336='Determinazione classe'!$D$62),IF(COUNTIF(AL$3:AL335,$H336)=0,$H336,""),"")),"")</f>
        <v/>
      </c>
      <c r="AR336" s="1" t="n">
        <f aca="false">+AR335+1</f>
        <v>334</v>
      </c>
      <c r="AS336" s="978" t="str">
        <f aca="false">IFERROR(VLOOKUP(AR336,BC:BK,9,FALSE()),"")</f>
        <v/>
      </c>
      <c r="AT336" s="978" t="str">
        <f aca="false">IFERROR(VLOOKUP($O336,BD:BL,9,FALSE()),"")</f>
        <v/>
      </c>
      <c r="AU336" s="978" t="str">
        <f aca="false">IFERROR(VLOOKUP($O336,BE:BM,9,FALSE()),"")</f>
        <v/>
      </c>
      <c r="AV336" s="978" t="str">
        <f aca="false">IFERROR(VLOOKUP($O336,BF:BN,9,FALSE()),"")</f>
        <v/>
      </c>
      <c r="AW336" s="978" t="str">
        <f aca="false">IFERROR(VLOOKUP($O336,BG:BO,9,FALSE()),"")</f>
        <v/>
      </c>
      <c r="AX336" s="978" t="str">
        <f aca="false">IFERROR(VLOOKUP($O336,BH:BP,9,FALSE()),"")</f>
        <v/>
      </c>
      <c r="AY336" s="978" t="str">
        <f aca="false">IFERROR(VLOOKUP($O336,BI:BQ,9,FALSE()),"")</f>
        <v/>
      </c>
      <c r="BC336" s="1" t="str">
        <f aca="false">IF(BK336&lt;&gt;"",MAX(BC$3:BC335)+1,"")</f>
        <v/>
      </c>
      <c r="BD336" s="1" t="str">
        <f aca="false">IF(BL336&lt;&gt;"",MAX(BD$3:BD335)+1,"")</f>
        <v/>
      </c>
      <c r="BE336" s="1" t="str">
        <f aca="false">IF(BM336&lt;&gt;"",MAX(BE$3:BE335)+1,"")</f>
        <v/>
      </c>
      <c r="BF336" s="1" t="str">
        <f aca="false">IF(BN336&lt;&gt;"",MAX(BF$3:BF335)+1,"")</f>
        <v/>
      </c>
      <c r="BG336" s="1" t="str">
        <f aca="false">IF(BO336&lt;&gt;"",MAX(BG$3:BG335)+1,"")</f>
        <v/>
      </c>
      <c r="BH336" s="1" t="str">
        <f aca="false">IF(BP336&lt;&gt;"",MAX(BH$3:BH335)+1,"")</f>
        <v/>
      </c>
      <c r="BI336" s="1" t="str">
        <f aca="false">IF(BQ336&lt;&gt;"",MAX(BI$3:BI335)+1,"")</f>
        <v/>
      </c>
      <c r="BK336" s="1" t="str">
        <f aca="false">IF(B336&lt;&gt;"",IF(COUNTIF(BK$3:BK335,B336)&gt;0,"",B336),"")</f>
        <v/>
      </c>
      <c r="BL336" s="1" t="str">
        <f aca="false">IF(C336&lt;&gt;"",IF(COUNTIF(BL$3:BL335,C336)&gt;0,"",C336),"")</f>
        <v/>
      </c>
      <c r="BM336" s="1" t="str">
        <f aca="false">IF(D336&lt;&gt;"",IF(COUNTIF(BM$3:BM335,D336)&gt;0,"",D336),"")</f>
        <v/>
      </c>
      <c r="BN336" s="1" t="str">
        <f aca="false">IF(E336&lt;&gt;"",IF(COUNTIF(BN$3:BN335,E336)&gt;0,"",E336),"")</f>
        <v/>
      </c>
      <c r="BO336" s="1" t="str">
        <f aca="false">IF(F336&lt;&gt;"",IF(COUNTIF(BO$3:BO335,F336)&gt;0,"",F336),"")</f>
        <v/>
      </c>
      <c r="BP336" s="1" t="str">
        <f aca="false">IF(G336&lt;&gt;"",IF(COUNTIF(BP$3:BP335,G336)&gt;0,"",G336),"")</f>
        <v/>
      </c>
      <c r="BQ336" s="1" t="str">
        <f aca="false">IF(H336&lt;&gt;"",IF(COUNTIF(BQ$3:BQ335,H336)&gt;0,"",H336),"")</f>
        <v/>
      </c>
    </row>
    <row r="337" customFormat="false" ht="12.75" hidden="false" customHeight="false" outlineLevel="0" collapsed="false">
      <c r="A337" s="1017" t="str">
        <f aca="false">CONCATENATE(B337,C337,D337,E337,F337,G337,H337)</f>
        <v/>
      </c>
      <c r="B337" s="1001"/>
      <c r="C337" s="1001"/>
      <c r="D337" s="1001"/>
      <c r="E337" s="1001"/>
      <c r="F337" s="1001"/>
      <c r="G337" s="1001"/>
      <c r="H337" s="1001"/>
      <c r="I337" s="1020"/>
      <c r="J337" s="1021"/>
      <c r="K337" s="1021"/>
      <c r="L337" s="1023"/>
      <c r="M337" s="1024"/>
      <c r="O337" s="1" t="n">
        <f aca="false">+O336+1</f>
        <v>335</v>
      </c>
      <c r="P337" s="978" t="str">
        <f aca="false">IFERROR(VLOOKUP(O336,X:AF,9,FALSE()),"")</f>
        <v/>
      </c>
      <c r="Q337" s="978" t="str">
        <f aca="false">IFERROR(VLOOKUP(O337,Y:AG,9,FALSE()),"")</f>
        <v/>
      </c>
      <c r="R337" s="978" t="str">
        <f aca="false">IFERROR(VLOOKUP(O337,Z:AH,9,FALSE()),"")</f>
        <v/>
      </c>
      <c r="S337" s="978" t="str">
        <f aca="false">IFERROR(VLOOKUP($O337,AA:AI,9,FALSE()),"")</f>
        <v/>
      </c>
      <c r="T337" s="978" t="str">
        <f aca="false">IFERROR(VLOOKUP($O337,AB:AJ,9,FALSE()),"")</f>
        <v/>
      </c>
      <c r="U337" s="978" t="str">
        <f aca="false">IFERROR(VLOOKUP($O337,AC:AK,9,FALSE()),"")</f>
        <v/>
      </c>
      <c r="V337" s="978" t="str">
        <f aca="false">IFERROR(VLOOKUP($O337,AD:AL,9,FALSE()),"")</f>
        <v/>
      </c>
      <c r="X337" s="1" t="str">
        <f aca="false">IF(AF337&lt;&gt;"",MAX(X$3:X336)+1,"")</f>
        <v/>
      </c>
      <c r="Y337" s="1" t="str">
        <f aca="false">IF(AG337&lt;&gt;"",MAX(Y$3:Y336)+1,"")</f>
        <v/>
      </c>
      <c r="Z337" s="1" t="str">
        <f aca="false">IF(AH337&lt;&gt;"",MAX(Z$3:Z336)+1,"")</f>
        <v/>
      </c>
      <c r="AA337" s="1" t="str">
        <f aca="false">IF(AI337&lt;&gt;"",MAX(AA$3:AA336)+1,"")</f>
        <v/>
      </c>
      <c r="AB337" s="1" t="str">
        <f aca="false">IF(AJ337&lt;&gt;"",MAX(AB$3:AB336)+1,"")</f>
        <v/>
      </c>
      <c r="AC337" s="1" t="str">
        <f aca="false">IF(AK337&lt;&gt;"",MAX(AC$3:AC336)+1,"")</f>
        <v/>
      </c>
      <c r="AD337" s="1" t="str">
        <f aca="false">IF(AL337&lt;&gt;"",MAX(AD$3:AD336)+1,"")</f>
        <v/>
      </c>
      <c r="AF337" s="1" t="str">
        <f aca="false">IF(B337="","",IF(COUNTIF(AF$3:$AI336,B337)=0,B337,""))</f>
        <v/>
      </c>
      <c r="AG337" s="1" t="str">
        <f aca="false">IF(C337&lt;&gt;"",IF(B337="","",IF($B337='Determinazione classe'!$D$57,IF(COUNTIF(AG$3:$AG336,$C337)=0,$C337,""),"")),"")</f>
        <v/>
      </c>
      <c r="AH337" s="1" t="str">
        <f aca="false">IF(D337&lt;&gt;"",IF(B337="","",IF(AND($B337='Determinazione classe'!$D$57,$C337='Determinazione classe'!$D$58),IF(COUNTIF(AH$3:AH336,$D337)=0,$D337,""),"")),"")</f>
        <v/>
      </c>
      <c r="AI337" s="1" t="str">
        <f aca="false">IF(E337&lt;&gt;"",IF(B337="","",IF(AND($B337='Determinazione classe'!$D$57,$C337='Determinazione classe'!$D$58,$D337='Determinazione classe'!$D$59),IF(COUNTIF(AI$3:AI336,$E337)=0,$E337,""),"")),"")</f>
        <v/>
      </c>
      <c r="AJ337" s="1" t="str">
        <f aca="false">IF(F337&lt;&gt;"",IF(B337="","",IF(AND($B337='Determinazione classe'!$D$57,$C337='Determinazione classe'!$D$58,$D337='Determinazione classe'!$D$59,$E337='Determinazione classe'!$D$60),IF(COUNTIF(AJ$3:AJ336,$F337)=0,$F337,""),"")),"")</f>
        <v/>
      </c>
      <c r="AK337" s="1" t="str">
        <f aca="false">IF(G337&lt;&gt;"",IF(B337="","",IF(AND($B337='Determinazione classe'!$D$57,$C337='Determinazione classe'!$D$58,$D337='Determinazione classe'!$D$59,$E337='Determinazione classe'!$D$60,$F337='Determinazione classe'!$D$61),IF(COUNTIF(AK$3:AK336,$G337)=0,$G337,""),"")),"")</f>
        <v/>
      </c>
      <c r="AL337" s="1" t="str">
        <f aca="false">IF(H337&lt;&gt;"",IF(B337="","",IF(AND($B337='Determinazione classe'!$D$57,$C337='Determinazione classe'!$D$58,$D337='Determinazione classe'!$D$59,$E337='Determinazione classe'!$D$60,$F337='Determinazione classe'!$D$61,$G337='Determinazione classe'!$D$62),IF(COUNTIF(AL$3:AL336,$H337)=0,$H337,""),"")),"")</f>
        <v/>
      </c>
      <c r="AR337" s="1" t="n">
        <f aca="false">+AR336+1</f>
        <v>335</v>
      </c>
      <c r="AS337" s="978" t="str">
        <f aca="false">IFERROR(VLOOKUP(AR337,BC:BK,9,FALSE()),"")</f>
        <v/>
      </c>
      <c r="AT337" s="978" t="str">
        <f aca="false">IFERROR(VLOOKUP($O337,BD:BL,9,FALSE()),"")</f>
        <v/>
      </c>
      <c r="AU337" s="978" t="str">
        <f aca="false">IFERROR(VLOOKUP($O337,BE:BM,9,FALSE()),"")</f>
        <v/>
      </c>
      <c r="AV337" s="978" t="str">
        <f aca="false">IFERROR(VLOOKUP($O337,BF:BN,9,FALSE()),"")</f>
        <v/>
      </c>
      <c r="AW337" s="978" t="str">
        <f aca="false">IFERROR(VLOOKUP($O337,BG:BO,9,FALSE()),"")</f>
        <v/>
      </c>
      <c r="AX337" s="978" t="str">
        <f aca="false">IFERROR(VLOOKUP($O337,BH:BP,9,FALSE()),"")</f>
        <v/>
      </c>
      <c r="AY337" s="978" t="str">
        <f aca="false">IFERROR(VLOOKUP($O337,BI:BQ,9,FALSE()),"")</f>
        <v/>
      </c>
      <c r="BC337" s="1" t="str">
        <f aca="false">IF(BK337&lt;&gt;"",MAX(BC$3:BC336)+1,"")</f>
        <v/>
      </c>
      <c r="BD337" s="1" t="str">
        <f aca="false">IF(BL337&lt;&gt;"",MAX(BD$3:BD336)+1,"")</f>
        <v/>
      </c>
      <c r="BE337" s="1" t="str">
        <f aca="false">IF(BM337&lt;&gt;"",MAX(BE$3:BE336)+1,"")</f>
        <v/>
      </c>
      <c r="BF337" s="1" t="str">
        <f aca="false">IF(BN337&lt;&gt;"",MAX(BF$3:BF336)+1,"")</f>
        <v/>
      </c>
      <c r="BG337" s="1" t="str">
        <f aca="false">IF(BO337&lt;&gt;"",MAX(BG$3:BG336)+1,"")</f>
        <v/>
      </c>
      <c r="BH337" s="1" t="str">
        <f aca="false">IF(BP337&lt;&gt;"",MAX(BH$3:BH336)+1,"")</f>
        <v/>
      </c>
      <c r="BI337" s="1" t="str">
        <f aca="false">IF(BQ337&lt;&gt;"",MAX(BI$3:BI336)+1,"")</f>
        <v/>
      </c>
      <c r="BK337" s="1" t="str">
        <f aca="false">IF(B337&lt;&gt;"",IF(COUNTIF(BK$3:BK336,B337)&gt;0,"",B337),"")</f>
        <v/>
      </c>
      <c r="BL337" s="1" t="str">
        <f aca="false">IF(C337&lt;&gt;"",IF(COUNTIF(BL$3:BL336,C337)&gt;0,"",C337),"")</f>
        <v/>
      </c>
      <c r="BM337" s="1" t="str">
        <f aca="false">IF(D337&lt;&gt;"",IF(COUNTIF(BM$3:BM336,D337)&gt;0,"",D337),"")</f>
        <v/>
      </c>
      <c r="BN337" s="1" t="str">
        <f aca="false">IF(E337&lt;&gt;"",IF(COUNTIF(BN$3:BN336,E337)&gt;0,"",E337),"")</f>
        <v/>
      </c>
      <c r="BO337" s="1" t="str">
        <f aca="false">IF(F337&lt;&gt;"",IF(COUNTIF(BO$3:BO336,F337)&gt;0,"",F337),"")</f>
        <v/>
      </c>
      <c r="BP337" s="1" t="str">
        <f aca="false">IF(G337&lt;&gt;"",IF(COUNTIF(BP$3:BP336,G337)&gt;0,"",G337),"")</f>
        <v/>
      </c>
      <c r="BQ337" s="1" t="str">
        <f aca="false">IF(H337&lt;&gt;"",IF(COUNTIF(BQ$3:BQ336,H337)&gt;0,"",H337),"")</f>
        <v/>
      </c>
    </row>
    <row r="338" customFormat="false" ht="12.75" hidden="false" customHeight="false" outlineLevel="0" collapsed="false">
      <c r="A338" s="1017" t="str">
        <f aca="false">CONCATENATE(B338,C338,D338,E338,F338,G338,H338)</f>
        <v/>
      </c>
      <c r="B338" s="1001"/>
      <c r="C338" s="1001"/>
      <c r="D338" s="1001"/>
      <c r="E338" s="1001"/>
      <c r="F338" s="1001"/>
      <c r="G338" s="1001"/>
      <c r="H338" s="1001"/>
      <c r="I338" s="1020"/>
      <c r="J338" s="1021"/>
      <c r="K338" s="1021"/>
      <c r="L338" s="1023"/>
      <c r="M338" s="1024"/>
      <c r="O338" s="1" t="n">
        <f aca="false">+O337+1</f>
        <v>336</v>
      </c>
      <c r="P338" s="978" t="str">
        <f aca="false">IFERROR(VLOOKUP(O337,X:AF,9,FALSE()),"")</f>
        <v/>
      </c>
      <c r="Q338" s="978" t="str">
        <f aca="false">IFERROR(VLOOKUP(O338,Y:AG,9,FALSE()),"")</f>
        <v/>
      </c>
      <c r="R338" s="978" t="str">
        <f aca="false">IFERROR(VLOOKUP(O338,Z:AH,9,FALSE()),"")</f>
        <v/>
      </c>
      <c r="S338" s="978" t="str">
        <f aca="false">IFERROR(VLOOKUP($O338,AA:AI,9,FALSE()),"")</f>
        <v/>
      </c>
      <c r="T338" s="978" t="str">
        <f aca="false">IFERROR(VLOOKUP($O338,AB:AJ,9,FALSE()),"")</f>
        <v/>
      </c>
      <c r="U338" s="978" t="str">
        <f aca="false">IFERROR(VLOOKUP($O338,AC:AK,9,FALSE()),"")</f>
        <v/>
      </c>
      <c r="V338" s="978" t="str">
        <f aca="false">IFERROR(VLOOKUP($O338,AD:AL,9,FALSE()),"")</f>
        <v/>
      </c>
      <c r="X338" s="1" t="str">
        <f aca="false">IF(AF338&lt;&gt;"",MAX(X$3:X337)+1,"")</f>
        <v/>
      </c>
      <c r="Y338" s="1" t="str">
        <f aca="false">IF(AG338&lt;&gt;"",MAX(Y$3:Y337)+1,"")</f>
        <v/>
      </c>
      <c r="Z338" s="1" t="str">
        <f aca="false">IF(AH338&lt;&gt;"",MAX(Z$3:Z337)+1,"")</f>
        <v/>
      </c>
      <c r="AA338" s="1" t="str">
        <f aca="false">IF(AI338&lt;&gt;"",MAX(AA$3:AA337)+1,"")</f>
        <v/>
      </c>
      <c r="AB338" s="1" t="str">
        <f aca="false">IF(AJ338&lt;&gt;"",MAX(AB$3:AB337)+1,"")</f>
        <v/>
      </c>
      <c r="AC338" s="1" t="str">
        <f aca="false">IF(AK338&lt;&gt;"",MAX(AC$3:AC337)+1,"")</f>
        <v/>
      </c>
      <c r="AD338" s="1" t="str">
        <f aca="false">IF(AL338&lt;&gt;"",MAX(AD$3:AD337)+1,"")</f>
        <v/>
      </c>
      <c r="AF338" s="1" t="str">
        <f aca="false">IF(B338="","",IF(COUNTIF(AF$3:$AI337,B338)=0,B338,""))</f>
        <v/>
      </c>
      <c r="AG338" s="1" t="str">
        <f aca="false">IF(C338&lt;&gt;"",IF(B338="","",IF($B338='Determinazione classe'!$D$57,IF(COUNTIF(AG$3:$AG337,$C338)=0,$C338,""),"")),"")</f>
        <v/>
      </c>
      <c r="AH338" s="1" t="str">
        <f aca="false">IF(D338&lt;&gt;"",IF(B338="","",IF(AND($B338='Determinazione classe'!$D$57,$C338='Determinazione classe'!$D$58),IF(COUNTIF(AH$3:AH337,$D338)=0,$D338,""),"")),"")</f>
        <v/>
      </c>
      <c r="AI338" s="1" t="str">
        <f aca="false">IF(E338&lt;&gt;"",IF(B338="","",IF(AND($B338='Determinazione classe'!$D$57,$C338='Determinazione classe'!$D$58,$D338='Determinazione classe'!$D$59),IF(COUNTIF(AI$3:AI337,$E338)=0,$E338,""),"")),"")</f>
        <v/>
      </c>
      <c r="AJ338" s="1" t="str">
        <f aca="false">IF(F338&lt;&gt;"",IF(B338="","",IF(AND($B338='Determinazione classe'!$D$57,$C338='Determinazione classe'!$D$58,$D338='Determinazione classe'!$D$59,$E338='Determinazione classe'!$D$60),IF(COUNTIF(AJ$3:AJ337,$F338)=0,$F338,""),"")),"")</f>
        <v/>
      </c>
      <c r="AK338" s="1" t="str">
        <f aca="false">IF(G338&lt;&gt;"",IF(B338="","",IF(AND($B338='Determinazione classe'!$D$57,$C338='Determinazione classe'!$D$58,$D338='Determinazione classe'!$D$59,$E338='Determinazione classe'!$D$60,$F338='Determinazione classe'!$D$61),IF(COUNTIF(AK$3:AK337,$G338)=0,$G338,""),"")),"")</f>
        <v/>
      </c>
      <c r="AL338" s="1" t="str">
        <f aca="false">IF(H338&lt;&gt;"",IF(B338="","",IF(AND($B338='Determinazione classe'!$D$57,$C338='Determinazione classe'!$D$58,$D338='Determinazione classe'!$D$59,$E338='Determinazione classe'!$D$60,$F338='Determinazione classe'!$D$61,$G338='Determinazione classe'!$D$62),IF(COUNTIF(AL$3:AL337,$H338)=0,$H338,""),"")),"")</f>
        <v/>
      </c>
      <c r="AR338" s="1" t="n">
        <f aca="false">+AR337+1</f>
        <v>336</v>
      </c>
      <c r="AS338" s="978" t="str">
        <f aca="false">IFERROR(VLOOKUP(AR338,BC:BK,9,FALSE()),"")</f>
        <v/>
      </c>
      <c r="AT338" s="978" t="str">
        <f aca="false">IFERROR(VLOOKUP($O338,BD:BL,9,FALSE()),"")</f>
        <v/>
      </c>
      <c r="AU338" s="978" t="str">
        <f aca="false">IFERROR(VLOOKUP($O338,BE:BM,9,FALSE()),"")</f>
        <v/>
      </c>
      <c r="AV338" s="978" t="str">
        <f aca="false">IFERROR(VLOOKUP($O338,BF:BN,9,FALSE()),"")</f>
        <v/>
      </c>
      <c r="AW338" s="978" t="str">
        <f aca="false">IFERROR(VLOOKUP($O338,BG:BO,9,FALSE()),"")</f>
        <v/>
      </c>
      <c r="AX338" s="978" t="str">
        <f aca="false">IFERROR(VLOOKUP($O338,BH:BP,9,FALSE()),"")</f>
        <v/>
      </c>
      <c r="AY338" s="978" t="str">
        <f aca="false">IFERROR(VLOOKUP($O338,BI:BQ,9,FALSE()),"")</f>
        <v/>
      </c>
      <c r="BC338" s="1" t="str">
        <f aca="false">IF(BK338&lt;&gt;"",MAX(BC$3:BC337)+1,"")</f>
        <v/>
      </c>
      <c r="BD338" s="1" t="str">
        <f aca="false">IF(BL338&lt;&gt;"",MAX(BD$3:BD337)+1,"")</f>
        <v/>
      </c>
      <c r="BE338" s="1" t="str">
        <f aca="false">IF(BM338&lt;&gt;"",MAX(BE$3:BE337)+1,"")</f>
        <v/>
      </c>
      <c r="BF338" s="1" t="str">
        <f aca="false">IF(BN338&lt;&gt;"",MAX(BF$3:BF337)+1,"")</f>
        <v/>
      </c>
      <c r="BG338" s="1" t="str">
        <f aca="false">IF(BO338&lt;&gt;"",MAX(BG$3:BG337)+1,"")</f>
        <v/>
      </c>
      <c r="BH338" s="1" t="str">
        <f aca="false">IF(BP338&lt;&gt;"",MAX(BH$3:BH337)+1,"")</f>
        <v/>
      </c>
      <c r="BI338" s="1" t="str">
        <f aca="false">IF(BQ338&lt;&gt;"",MAX(BI$3:BI337)+1,"")</f>
        <v/>
      </c>
      <c r="BK338" s="1" t="str">
        <f aca="false">IF(B338&lt;&gt;"",IF(COUNTIF(BK$3:BK337,B338)&gt;0,"",B338),"")</f>
        <v/>
      </c>
      <c r="BL338" s="1" t="str">
        <f aca="false">IF(C338&lt;&gt;"",IF(COUNTIF(BL$3:BL337,C338)&gt;0,"",C338),"")</f>
        <v/>
      </c>
      <c r="BM338" s="1" t="str">
        <f aca="false">IF(D338&lt;&gt;"",IF(COUNTIF(BM$3:BM337,D338)&gt;0,"",D338),"")</f>
        <v/>
      </c>
      <c r="BN338" s="1" t="str">
        <f aca="false">IF(E338&lt;&gt;"",IF(COUNTIF(BN$3:BN337,E338)&gt;0,"",E338),"")</f>
        <v/>
      </c>
      <c r="BO338" s="1" t="str">
        <f aca="false">IF(F338&lt;&gt;"",IF(COUNTIF(BO$3:BO337,F338)&gt;0,"",F338),"")</f>
        <v/>
      </c>
      <c r="BP338" s="1" t="str">
        <f aca="false">IF(G338&lt;&gt;"",IF(COUNTIF(BP$3:BP337,G338)&gt;0,"",G338),"")</f>
        <v/>
      </c>
      <c r="BQ338" s="1" t="str">
        <f aca="false">IF(H338&lt;&gt;"",IF(COUNTIF(BQ$3:BQ337,H338)&gt;0,"",H338),"")</f>
        <v/>
      </c>
    </row>
    <row r="339" customFormat="false" ht="12.75" hidden="false" customHeight="false" outlineLevel="0" collapsed="false">
      <c r="A339" s="1017" t="str">
        <f aca="false">CONCATENATE(B339,C339,D339,E339,F339,G339,H339)</f>
        <v/>
      </c>
      <c r="B339" s="1001"/>
      <c r="C339" s="1001"/>
      <c r="D339" s="1001"/>
      <c r="E339" s="1001"/>
      <c r="F339" s="1001"/>
      <c r="G339" s="1001"/>
      <c r="H339" s="1001"/>
      <c r="I339" s="1020"/>
      <c r="J339" s="1021"/>
      <c r="K339" s="1021"/>
      <c r="L339" s="1023"/>
      <c r="M339" s="1024"/>
      <c r="O339" s="1" t="n">
        <f aca="false">+O338+1</f>
        <v>337</v>
      </c>
      <c r="P339" s="978" t="str">
        <f aca="false">IFERROR(VLOOKUP(O338,X:AF,9,FALSE()),"")</f>
        <v/>
      </c>
      <c r="Q339" s="978" t="str">
        <f aca="false">IFERROR(VLOOKUP(O339,Y:AG,9,FALSE()),"")</f>
        <v/>
      </c>
      <c r="R339" s="978" t="str">
        <f aca="false">IFERROR(VLOOKUP(O339,Z:AH,9,FALSE()),"")</f>
        <v/>
      </c>
      <c r="S339" s="978" t="str">
        <f aca="false">IFERROR(VLOOKUP($O339,AA:AI,9,FALSE()),"")</f>
        <v/>
      </c>
      <c r="T339" s="978" t="str">
        <f aca="false">IFERROR(VLOOKUP($O339,AB:AJ,9,FALSE()),"")</f>
        <v/>
      </c>
      <c r="U339" s="978" t="str">
        <f aca="false">IFERROR(VLOOKUP($O339,AC:AK,9,FALSE()),"")</f>
        <v/>
      </c>
      <c r="V339" s="978" t="str">
        <f aca="false">IFERROR(VLOOKUP($O339,AD:AL,9,FALSE()),"")</f>
        <v/>
      </c>
      <c r="X339" s="1" t="str">
        <f aca="false">IF(AF339&lt;&gt;"",MAX(X$3:X338)+1,"")</f>
        <v/>
      </c>
      <c r="Y339" s="1" t="str">
        <f aca="false">IF(AG339&lt;&gt;"",MAX(Y$3:Y338)+1,"")</f>
        <v/>
      </c>
      <c r="Z339" s="1" t="str">
        <f aca="false">IF(AH339&lt;&gt;"",MAX(Z$3:Z338)+1,"")</f>
        <v/>
      </c>
      <c r="AA339" s="1" t="str">
        <f aca="false">IF(AI339&lt;&gt;"",MAX(AA$3:AA338)+1,"")</f>
        <v/>
      </c>
      <c r="AB339" s="1" t="str">
        <f aca="false">IF(AJ339&lt;&gt;"",MAX(AB$3:AB338)+1,"")</f>
        <v/>
      </c>
      <c r="AC339" s="1" t="str">
        <f aca="false">IF(AK339&lt;&gt;"",MAX(AC$3:AC338)+1,"")</f>
        <v/>
      </c>
      <c r="AD339" s="1" t="str">
        <f aca="false">IF(AL339&lt;&gt;"",MAX(AD$3:AD338)+1,"")</f>
        <v/>
      </c>
      <c r="AF339" s="1" t="str">
        <f aca="false">IF(B339="","",IF(COUNTIF(AF$3:$AI338,B339)=0,B339,""))</f>
        <v/>
      </c>
      <c r="AG339" s="1" t="str">
        <f aca="false">IF(C339&lt;&gt;"",IF(B339="","",IF($B339='Determinazione classe'!$D$57,IF(COUNTIF(AG$3:$AG338,$C339)=0,$C339,""),"")),"")</f>
        <v/>
      </c>
      <c r="AH339" s="1" t="str">
        <f aca="false">IF(D339&lt;&gt;"",IF(B339="","",IF(AND($B339='Determinazione classe'!$D$57,$C339='Determinazione classe'!$D$58),IF(COUNTIF(AH$3:AH338,$D339)=0,$D339,""),"")),"")</f>
        <v/>
      </c>
      <c r="AI339" s="1" t="str">
        <f aca="false">IF(E339&lt;&gt;"",IF(B339="","",IF(AND($B339='Determinazione classe'!$D$57,$C339='Determinazione classe'!$D$58,$D339='Determinazione classe'!$D$59),IF(COUNTIF(AI$3:AI338,$E339)=0,$E339,""),"")),"")</f>
        <v/>
      </c>
      <c r="AJ339" s="1" t="str">
        <f aca="false">IF(F339&lt;&gt;"",IF(B339="","",IF(AND($B339='Determinazione classe'!$D$57,$C339='Determinazione classe'!$D$58,$D339='Determinazione classe'!$D$59,$E339='Determinazione classe'!$D$60),IF(COUNTIF(AJ$3:AJ338,$F339)=0,$F339,""),"")),"")</f>
        <v/>
      </c>
      <c r="AK339" s="1" t="str">
        <f aca="false">IF(G339&lt;&gt;"",IF(B339="","",IF(AND($B339='Determinazione classe'!$D$57,$C339='Determinazione classe'!$D$58,$D339='Determinazione classe'!$D$59,$E339='Determinazione classe'!$D$60,$F339='Determinazione classe'!$D$61),IF(COUNTIF(AK$3:AK338,$G339)=0,$G339,""),"")),"")</f>
        <v/>
      </c>
      <c r="AL339" s="1" t="str">
        <f aca="false">IF(H339&lt;&gt;"",IF(B339="","",IF(AND($B339='Determinazione classe'!$D$57,$C339='Determinazione classe'!$D$58,$D339='Determinazione classe'!$D$59,$E339='Determinazione classe'!$D$60,$F339='Determinazione classe'!$D$61,$G339='Determinazione classe'!$D$62),IF(COUNTIF(AL$3:AL338,$H339)=0,$H339,""),"")),"")</f>
        <v/>
      </c>
      <c r="AR339" s="1" t="n">
        <f aca="false">+AR338+1</f>
        <v>337</v>
      </c>
      <c r="AS339" s="978" t="str">
        <f aca="false">IFERROR(VLOOKUP(AR339,BC:BK,9,FALSE()),"")</f>
        <v/>
      </c>
      <c r="AT339" s="978" t="str">
        <f aca="false">IFERROR(VLOOKUP($O339,BD:BL,9,FALSE()),"")</f>
        <v/>
      </c>
      <c r="AU339" s="978" t="str">
        <f aca="false">IFERROR(VLOOKUP($O339,BE:BM,9,FALSE()),"")</f>
        <v/>
      </c>
      <c r="AV339" s="978" t="str">
        <f aca="false">IFERROR(VLOOKUP($O339,BF:BN,9,FALSE()),"")</f>
        <v/>
      </c>
      <c r="AW339" s="978" t="str">
        <f aca="false">IFERROR(VLOOKUP($O339,BG:BO,9,FALSE()),"")</f>
        <v/>
      </c>
      <c r="AX339" s="978" t="str">
        <f aca="false">IFERROR(VLOOKUP($O339,BH:BP,9,FALSE()),"")</f>
        <v/>
      </c>
      <c r="AY339" s="978" t="str">
        <f aca="false">IFERROR(VLOOKUP($O339,BI:BQ,9,FALSE()),"")</f>
        <v/>
      </c>
      <c r="BC339" s="1" t="str">
        <f aca="false">IF(BK339&lt;&gt;"",MAX(BC$3:BC338)+1,"")</f>
        <v/>
      </c>
      <c r="BD339" s="1" t="str">
        <f aca="false">IF(BL339&lt;&gt;"",MAX(BD$3:BD338)+1,"")</f>
        <v/>
      </c>
      <c r="BE339" s="1" t="str">
        <f aca="false">IF(BM339&lt;&gt;"",MAX(BE$3:BE338)+1,"")</f>
        <v/>
      </c>
      <c r="BF339" s="1" t="str">
        <f aca="false">IF(BN339&lt;&gt;"",MAX(BF$3:BF338)+1,"")</f>
        <v/>
      </c>
      <c r="BG339" s="1" t="str">
        <f aca="false">IF(BO339&lt;&gt;"",MAX(BG$3:BG338)+1,"")</f>
        <v/>
      </c>
      <c r="BH339" s="1" t="str">
        <f aca="false">IF(BP339&lt;&gt;"",MAX(BH$3:BH338)+1,"")</f>
        <v/>
      </c>
      <c r="BI339" s="1" t="str">
        <f aca="false">IF(BQ339&lt;&gt;"",MAX(BI$3:BI338)+1,"")</f>
        <v/>
      </c>
      <c r="BK339" s="1" t="str">
        <f aca="false">IF(B339&lt;&gt;"",IF(COUNTIF(BK$3:BK338,B339)&gt;0,"",B339),"")</f>
        <v/>
      </c>
      <c r="BL339" s="1" t="str">
        <f aca="false">IF(C339&lt;&gt;"",IF(COUNTIF(BL$3:BL338,C339)&gt;0,"",C339),"")</f>
        <v/>
      </c>
      <c r="BM339" s="1" t="str">
        <f aca="false">IF(D339&lt;&gt;"",IF(COUNTIF(BM$3:BM338,D339)&gt;0,"",D339),"")</f>
        <v/>
      </c>
      <c r="BN339" s="1" t="str">
        <f aca="false">IF(E339&lt;&gt;"",IF(COUNTIF(BN$3:BN338,E339)&gt;0,"",E339),"")</f>
        <v/>
      </c>
      <c r="BO339" s="1" t="str">
        <f aca="false">IF(F339&lt;&gt;"",IF(COUNTIF(BO$3:BO338,F339)&gt;0,"",F339),"")</f>
        <v/>
      </c>
      <c r="BP339" s="1" t="str">
        <f aca="false">IF(G339&lt;&gt;"",IF(COUNTIF(BP$3:BP338,G339)&gt;0,"",G339),"")</f>
        <v/>
      </c>
      <c r="BQ339" s="1" t="str">
        <f aca="false">IF(H339&lt;&gt;"",IF(COUNTIF(BQ$3:BQ338,H339)&gt;0,"",H339),"")</f>
        <v/>
      </c>
    </row>
    <row r="340" customFormat="false" ht="12.75" hidden="false" customHeight="false" outlineLevel="0" collapsed="false">
      <c r="A340" s="1017" t="str">
        <f aca="false">CONCATENATE(B340,C340,D340,E340,F340,G340,H340)</f>
        <v/>
      </c>
      <c r="B340" s="1001"/>
      <c r="C340" s="1001"/>
      <c r="D340" s="1001"/>
      <c r="E340" s="1001"/>
      <c r="F340" s="1001"/>
      <c r="G340" s="1001"/>
      <c r="H340" s="1001"/>
      <c r="I340" s="1020"/>
      <c r="J340" s="1021"/>
      <c r="K340" s="1021"/>
      <c r="L340" s="1023"/>
      <c r="M340" s="1024"/>
      <c r="O340" s="1" t="n">
        <f aca="false">+O339+1</f>
        <v>338</v>
      </c>
      <c r="P340" s="978" t="str">
        <f aca="false">IFERROR(VLOOKUP(O339,X:AF,9,FALSE()),"")</f>
        <v/>
      </c>
      <c r="Q340" s="978" t="str">
        <f aca="false">IFERROR(VLOOKUP(O340,Y:AG,9,FALSE()),"")</f>
        <v/>
      </c>
      <c r="R340" s="978" t="str">
        <f aca="false">IFERROR(VLOOKUP(O340,Z:AH,9,FALSE()),"")</f>
        <v/>
      </c>
      <c r="S340" s="978" t="str">
        <f aca="false">IFERROR(VLOOKUP($O340,AA:AI,9,FALSE()),"")</f>
        <v/>
      </c>
      <c r="T340" s="978" t="str">
        <f aca="false">IFERROR(VLOOKUP($O340,AB:AJ,9,FALSE()),"")</f>
        <v/>
      </c>
      <c r="U340" s="978" t="str">
        <f aca="false">IFERROR(VLOOKUP($O340,AC:AK,9,FALSE()),"")</f>
        <v/>
      </c>
      <c r="V340" s="978" t="str">
        <f aca="false">IFERROR(VLOOKUP($O340,AD:AL,9,FALSE()),"")</f>
        <v/>
      </c>
      <c r="X340" s="1" t="str">
        <f aca="false">IF(AF340&lt;&gt;"",MAX(X$3:X339)+1,"")</f>
        <v/>
      </c>
      <c r="Y340" s="1" t="str">
        <f aca="false">IF(AG340&lt;&gt;"",MAX(Y$3:Y339)+1,"")</f>
        <v/>
      </c>
      <c r="Z340" s="1" t="str">
        <f aca="false">IF(AH340&lt;&gt;"",MAX(Z$3:Z339)+1,"")</f>
        <v/>
      </c>
      <c r="AA340" s="1" t="str">
        <f aca="false">IF(AI340&lt;&gt;"",MAX(AA$3:AA339)+1,"")</f>
        <v/>
      </c>
      <c r="AB340" s="1" t="str">
        <f aca="false">IF(AJ340&lt;&gt;"",MAX(AB$3:AB339)+1,"")</f>
        <v/>
      </c>
      <c r="AC340" s="1" t="str">
        <f aca="false">IF(AK340&lt;&gt;"",MAX(AC$3:AC339)+1,"")</f>
        <v/>
      </c>
      <c r="AD340" s="1" t="str">
        <f aca="false">IF(AL340&lt;&gt;"",MAX(AD$3:AD339)+1,"")</f>
        <v/>
      </c>
      <c r="AF340" s="1" t="str">
        <f aca="false">IF(B340="","",IF(COUNTIF(AF$3:$AI339,B340)=0,B340,""))</f>
        <v/>
      </c>
      <c r="AG340" s="1" t="str">
        <f aca="false">IF(C340&lt;&gt;"",IF(B340="","",IF($B340='Determinazione classe'!$D$57,IF(COUNTIF(AG$3:$AG339,$C340)=0,$C340,""),"")),"")</f>
        <v/>
      </c>
      <c r="AH340" s="1" t="str">
        <f aca="false">IF(D340&lt;&gt;"",IF(B340="","",IF(AND($B340='Determinazione classe'!$D$57,$C340='Determinazione classe'!$D$58),IF(COUNTIF(AH$3:AH339,$D340)=0,$D340,""),"")),"")</f>
        <v/>
      </c>
      <c r="AI340" s="1" t="str">
        <f aca="false">IF(E340&lt;&gt;"",IF(B340="","",IF(AND($B340='Determinazione classe'!$D$57,$C340='Determinazione classe'!$D$58,$D340='Determinazione classe'!$D$59),IF(COUNTIF(AI$3:AI339,$E340)=0,$E340,""),"")),"")</f>
        <v/>
      </c>
      <c r="AJ340" s="1" t="str">
        <f aca="false">IF(F340&lt;&gt;"",IF(B340="","",IF(AND($B340='Determinazione classe'!$D$57,$C340='Determinazione classe'!$D$58,$D340='Determinazione classe'!$D$59,$E340='Determinazione classe'!$D$60),IF(COUNTIF(AJ$3:AJ339,$F340)=0,$F340,""),"")),"")</f>
        <v/>
      </c>
      <c r="AK340" s="1" t="str">
        <f aca="false">IF(G340&lt;&gt;"",IF(B340="","",IF(AND($B340='Determinazione classe'!$D$57,$C340='Determinazione classe'!$D$58,$D340='Determinazione classe'!$D$59,$E340='Determinazione classe'!$D$60,$F340='Determinazione classe'!$D$61),IF(COUNTIF(AK$3:AK339,$G340)=0,$G340,""),"")),"")</f>
        <v/>
      </c>
      <c r="AL340" s="1" t="str">
        <f aca="false">IF(H340&lt;&gt;"",IF(B340="","",IF(AND($B340='Determinazione classe'!$D$57,$C340='Determinazione classe'!$D$58,$D340='Determinazione classe'!$D$59,$E340='Determinazione classe'!$D$60,$F340='Determinazione classe'!$D$61,$G340='Determinazione classe'!$D$62),IF(COUNTIF(AL$3:AL339,$H340)=0,$H340,""),"")),"")</f>
        <v/>
      </c>
      <c r="AR340" s="1" t="n">
        <f aca="false">+AR339+1</f>
        <v>338</v>
      </c>
      <c r="AS340" s="978" t="str">
        <f aca="false">IFERROR(VLOOKUP(AR340,BC:BK,9,FALSE()),"")</f>
        <v/>
      </c>
      <c r="AT340" s="978" t="str">
        <f aca="false">IFERROR(VLOOKUP($O340,BD:BL,9,FALSE()),"")</f>
        <v/>
      </c>
      <c r="AU340" s="978" t="str">
        <f aca="false">IFERROR(VLOOKUP($O340,BE:BM,9,FALSE()),"")</f>
        <v/>
      </c>
      <c r="AV340" s="978" t="str">
        <f aca="false">IFERROR(VLOOKUP($O340,BF:BN,9,FALSE()),"")</f>
        <v/>
      </c>
      <c r="AW340" s="978" t="str">
        <f aca="false">IFERROR(VLOOKUP($O340,BG:BO,9,FALSE()),"")</f>
        <v/>
      </c>
      <c r="AX340" s="978" t="str">
        <f aca="false">IFERROR(VLOOKUP($O340,BH:BP,9,FALSE()),"")</f>
        <v/>
      </c>
      <c r="AY340" s="978" t="str">
        <f aca="false">IFERROR(VLOOKUP($O340,BI:BQ,9,FALSE()),"")</f>
        <v/>
      </c>
      <c r="BC340" s="1" t="str">
        <f aca="false">IF(BK340&lt;&gt;"",MAX(BC$3:BC339)+1,"")</f>
        <v/>
      </c>
      <c r="BD340" s="1" t="str">
        <f aca="false">IF(BL340&lt;&gt;"",MAX(BD$3:BD339)+1,"")</f>
        <v/>
      </c>
      <c r="BE340" s="1" t="str">
        <f aca="false">IF(BM340&lt;&gt;"",MAX(BE$3:BE339)+1,"")</f>
        <v/>
      </c>
      <c r="BF340" s="1" t="str">
        <f aca="false">IF(BN340&lt;&gt;"",MAX(BF$3:BF339)+1,"")</f>
        <v/>
      </c>
      <c r="BG340" s="1" t="str">
        <f aca="false">IF(BO340&lt;&gt;"",MAX(BG$3:BG339)+1,"")</f>
        <v/>
      </c>
      <c r="BH340" s="1" t="str">
        <f aca="false">IF(BP340&lt;&gt;"",MAX(BH$3:BH339)+1,"")</f>
        <v/>
      </c>
      <c r="BI340" s="1" t="str">
        <f aca="false">IF(BQ340&lt;&gt;"",MAX(BI$3:BI339)+1,"")</f>
        <v/>
      </c>
      <c r="BK340" s="1" t="str">
        <f aca="false">IF(B340&lt;&gt;"",IF(COUNTIF(BK$3:BK339,B340)&gt;0,"",B340),"")</f>
        <v/>
      </c>
      <c r="BL340" s="1" t="str">
        <f aca="false">IF(C340&lt;&gt;"",IF(COUNTIF(BL$3:BL339,C340)&gt;0,"",C340),"")</f>
        <v/>
      </c>
      <c r="BM340" s="1" t="str">
        <f aca="false">IF(D340&lt;&gt;"",IF(COUNTIF(BM$3:BM339,D340)&gt;0,"",D340),"")</f>
        <v/>
      </c>
      <c r="BN340" s="1" t="str">
        <f aca="false">IF(E340&lt;&gt;"",IF(COUNTIF(BN$3:BN339,E340)&gt;0,"",E340),"")</f>
        <v/>
      </c>
      <c r="BO340" s="1" t="str">
        <f aca="false">IF(F340&lt;&gt;"",IF(COUNTIF(BO$3:BO339,F340)&gt;0,"",F340),"")</f>
        <v/>
      </c>
      <c r="BP340" s="1" t="str">
        <f aca="false">IF(G340&lt;&gt;"",IF(COUNTIF(BP$3:BP339,G340)&gt;0,"",G340),"")</f>
        <v/>
      </c>
      <c r="BQ340" s="1" t="str">
        <f aca="false">IF(H340&lt;&gt;"",IF(COUNTIF(BQ$3:BQ339,H340)&gt;0,"",H340),"")</f>
        <v/>
      </c>
    </row>
    <row r="341" customFormat="false" ht="12.75" hidden="false" customHeight="false" outlineLevel="0" collapsed="false">
      <c r="A341" s="1017" t="str">
        <f aca="false">CONCATENATE(B341,C341,D341,E341,F341,G341,H341)</f>
        <v/>
      </c>
      <c r="B341" s="1001"/>
      <c r="C341" s="1001"/>
      <c r="D341" s="1001"/>
      <c r="E341" s="1001"/>
      <c r="F341" s="1001"/>
      <c r="G341" s="1001"/>
      <c r="H341" s="1001"/>
      <c r="I341" s="1020"/>
      <c r="J341" s="1021"/>
      <c r="K341" s="1021"/>
      <c r="L341" s="1023"/>
      <c r="M341" s="1024"/>
      <c r="O341" s="1" t="n">
        <f aca="false">+O340+1</f>
        <v>339</v>
      </c>
      <c r="P341" s="978" t="str">
        <f aca="false">IFERROR(VLOOKUP(O340,X:AF,9,FALSE()),"")</f>
        <v/>
      </c>
      <c r="Q341" s="978" t="str">
        <f aca="false">IFERROR(VLOOKUP(O341,Y:AG,9,FALSE()),"")</f>
        <v/>
      </c>
      <c r="R341" s="978" t="str">
        <f aca="false">IFERROR(VLOOKUP(O341,Z:AH,9,FALSE()),"")</f>
        <v/>
      </c>
      <c r="S341" s="978" t="str">
        <f aca="false">IFERROR(VLOOKUP($O341,AA:AI,9,FALSE()),"")</f>
        <v/>
      </c>
      <c r="T341" s="978" t="str">
        <f aca="false">IFERROR(VLOOKUP($O341,AB:AJ,9,FALSE()),"")</f>
        <v/>
      </c>
      <c r="U341" s="978" t="str">
        <f aca="false">IFERROR(VLOOKUP($O341,AC:AK,9,FALSE()),"")</f>
        <v/>
      </c>
      <c r="V341" s="978" t="str">
        <f aca="false">IFERROR(VLOOKUP($O341,AD:AL,9,FALSE()),"")</f>
        <v/>
      </c>
      <c r="X341" s="1" t="str">
        <f aca="false">IF(AF341&lt;&gt;"",MAX(X$3:X340)+1,"")</f>
        <v/>
      </c>
      <c r="Y341" s="1" t="str">
        <f aca="false">IF(AG341&lt;&gt;"",MAX(Y$3:Y340)+1,"")</f>
        <v/>
      </c>
      <c r="Z341" s="1" t="str">
        <f aca="false">IF(AH341&lt;&gt;"",MAX(Z$3:Z340)+1,"")</f>
        <v/>
      </c>
      <c r="AA341" s="1" t="str">
        <f aca="false">IF(AI341&lt;&gt;"",MAX(AA$3:AA340)+1,"")</f>
        <v/>
      </c>
      <c r="AB341" s="1" t="str">
        <f aca="false">IF(AJ341&lt;&gt;"",MAX(AB$3:AB340)+1,"")</f>
        <v/>
      </c>
      <c r="AC341" s="1" t="str">
        <f aca="false">IF(AK341&lt;&gt;"",MAX(AC$3:AC340)+1,"")</f>
        <v/>
      </c>
      <c r="AD341" s="1" t="str">
        <f aca="false">IF(AL341&lt;&gt;"",MAX(AD$3:AD340)+1,"")</f>
        <v/>
      </c>
      <c r="AF341" s="1" t="str">
        <f aca="false">IF(B341="","",IF(COUNTIF(AF$3:$AI340,B341)=0,B341,""))</f>
        <v/>
      </c>
      <c r="AG341" s="1" t="str">
        <f aca="false">IF(C341&lt;&gt;"",IF(B341="","",IF($B341='Determinazione classe'!$D$57,IF(COUNTIF(AG$3:$AG340,$C341)=0,$C341,""),"")),"")</f>
        <v/>
      </c>
      <c r="AH341" s="1" t="str">
        <f aca="false">IF(D341&lt;&gt;"",IF(B341="","",IF(AND($B341='Determinazione classe'!$D$57,$C341='Determinazione classe'!$D$58),IF(COUNTIF(AH$3:AH340,$D341)=0,$D341,""),"")),"")</f>
        <v/>
      </c>
      <c r="AI341" s="1" t="str">
        <f aca="false">IF(E341&lt;&gt;"",IF(B341="","",IF(AND($B341='Determinazione classe'!$D$57,$C341='Determinazione classe'!$D$58,$D341='Determinazione classe'!$D$59),IF(COUNTIF(AI$3:AI340,$E341)=0,$E341,""),"")),"")</f>
        <v/>
      </c>
      <c r="AJ341" s="1" t="str">
        <f aca="false">IF(F341&lt;&gt;"",IF(B341="","",IF(AND($B341='Determinazione classe'!$D$57,$C341='Determinazione classe'!$D$58,$D341='Determinazione classe'!$D$59,$E341='Determinazione classe'!$D$60),IF(COUNTIF(AJ$3:AJ340,$F341)=0,$F341,""),"")),"")</f>
        <v/>
      </c>
      <c r="AK341" s="1" t="str">
        <f aca="false">IF(G341&lt;&gt;"",IF(B341="","",IF(AND($B341='Determinazione classe'!$D$57,$C341='Determinazione classe'!$D$58,$D341='Determinazione classe'!$D$59,$E341='Determinazione classe'!$D$60,$F341='Determinazione classe'!$D$61),IF(COUNTIF(AK$3:AK340,$G341)=0,$G341,""),"")),"")</f>
        <v/>
      </c>
      <c r="AL341" s="1" t="str">
        <f aca="false">IF(H341&lt;&gt;"",IF(B341="","",IF(AND($B341='Determinazione classe'!$D$57,$C341='Determinazione classe'!$D$58,$D341='Determinazione classe'!$D$59,$E341='Determinazione classe'!$D$60,$F341='Determinazione classe'!$D$61,$G341='Determinazione classe'!$D$62),IF(COUNTIF(AL$3:AL340,$H341)=0,$H341,""),"")),"")</f>
        <v/>
      </c>
      <c r="AR341" s="1" t="n">
        <f aca="false">+AR340+1</f>
        <v>339</v>
      </c>
      <c r="AS341" s="978" t="str">
        <f aca="false">IFERROR(VLOOKUP(AR341,BC:BK,9,FALSE()),"")</f>
        <v/>
      </c>
      <c r="AT341" s="978" t="str">
        <f aca="false">IFERROR(VLOOKUP($O341,BD:BL,9,FALSE()),"")</f>
        <v/>
      </c>
      <c r="AU341" s="978" t="str">
        <f aca="false">IFERROR(VLOOKUP($O341,BE:BM,9,FALSE()),"")</f>
        <v/>
      </c>
      <c r="AV341" s="978" t="str">
        <f aca="false">IFERROR(VLOOKUP($O341,BF:BN,9,FALSE()),"")</f>
        <v/>
      </c>
      <c r="AW341" s="978" t="str">
        <f aca="false">IFERROR(VLOOKUP($O341,BG:BO,9,FALSE()),"")</f>
        <v/>
      </c>
      <c r="AX341" s="978" t="str">
        <f aca="false">IFERROR(VLOOKUP($O341,BH:BP,9,FALSE()),"")</f>
        <v/>
      </c>
      <c r="AY341" s="978" t="str">
        <f aca="false">IFERROR(VLOOKUP($O341,BI:BQ,9,FALSE()),"")</f>
        <v/>
      </c>
      <c r="BC341" s="1" t="str">
        <f aca="false">IF(BK341&lt;&gt;"",MAX(BC$3:BC340)+1,"")</f>
        <v/>
      </c>
      <c r="BD341" s="1" t="str">
        <f aca="false">IF(BL341&lt;&gt;"",MAX(BD$3:BD340)+1,"")</f>
        <v/>
      </c>
      <c r="BE341" s="1" t="str">
        <f aca="false">IF(BM341&lt;&gt;"",MAX(BE$3:BE340)+1,"")</f>
        <v/>
      </c>
      <c r="BF341" s="1" t="str">
        <f aca="false">IF(BN341&lt;&gt;"",MAX(BF$3:BF340)+1,"")</f>
        <v/>
      </c>
      <c r="BG341" s="1" t="str">
        <f aca="false">IF(BO341&lt;&gt;"",MAX(BG$3:BG340)+1,"")</f>
        <v/>
      </c>
      <c r="BH341" s="1" t="str">
        <f aca="false">IF(BP341&lt;&gt;"",MAX(BH$3:BH340)+1,"")</f>
        <v/>
      </c>
      <c r="BI341" s="1" t="str">
        <f aca="false">IF(BQ341&lt;&gt;"",MAX(BI$3:BI340)+1,"")</f>
        <v/>
      </c>
      <c r="BK341" s="1" t="str">
        <f aca="false">IF(B341&lt;&gt;"",IF(COUNTIF(BK$3:BK340,B341)&gt;0,"",B341),"")</f>
        <v/>
      </c>
      <c r="BL341" s="1" t="str">
        <f aca="false">IF(C341&lt;&gt;"",IF(COUNTIF(BL$3:BL340,C341)&gt;0,"",C341),"")</f>
        <v/>
      </c>
      <c r="BM341" s="1" t="str">
        <f aca="false">IF(D341&lt;&gt;"",IF(COUNTIF(BM$3:BM340,D341)&gt;0,"",D341),"")</f>
        <v/>
      </c>
      <c r="BN341" s="1" t="str">
        <f aca="false">IF(E341&lt;&gt;"",IF(COUNTIF(BN$3:BN340,E341)&gt;0,"",E341),"")</f>
        <v/>
      </c>
      <c r="BO341" s="1" t="str">
        <f aca="false">IF(F341&lt;&gt;"",IF(COUNTIF(BO$3:BO340,F341)&gt;0,"",F341),"")</f>
        <v/>
      </c>
      <c r="BP341" s="1" t="str">
        <f aca="false">IF(G341&lt;&gt;"",IF(COUNTIF(BP$3:BP340,G341)&gt;0,"",G341),"")</f>
        <v/>
      </c>
      <c r="BQ341" s="1" t="str">
        <f aca="false">IF(H341&lt;&gt;"",IF(COUNTIF(BQ$3:BQ340,H341)&gt;0,"",H341),"")</f>
        <v/>
      </c>
    </row>
    <row r="342" customFormat="false" ht="12.75" hidden="false" customHeight="false" outlineLevel="0" collapsed="false">
      <c r="A342" s="1017" t="str">
        <f aca="false">CONCATENATE(B342,C342,D342,E342,F342,G342,H342)</f>
        <v/>
      </c>
      <c r="B342" s="1001"/>
      <c r="C342" s="1001"/>
      <c r="D342" s="1001"/>
      <c r="E342" s="1001"/>
      <c r="F342" s="1001"/>
      <c r="G342" s="1001"/>
      <c r="H342" s="1001"/>
      <c r="I342" s="1020"/>
      <c r="J342" s="1021"/>
      <c r="K342" s="1021"/>
      <c r="L342" s="1023"/>
      <c r="M342" s="1024"/>
      <c r="O342" s="1" t="n">
        <f aca="false">+O341+1</f>
        <v>340</v>
      </c>
      <c r="P342" s="978" t="str">
        <f aca="false">IFERROR(VLOOKUP(O341,X:AF,9,FALSE()),"")</f>
        <v/>
      </c>
      <c r="Q342" s="978" t="str">
        <f aca="false">IFERROR(VLOOKUP(O342,Y:AG,9,FALSE()),"")</f>
        <v/>
      </c>
      <c r="R342" s="978" t="str">
        <f aca="false">IFERROR(VLOOKUP(O342,Z:AH,9,FALSE()),"")</f>
        <v/>
      </c>
      <c r="S342" s="978" t="str">
        <f aca="false">IFERROR(VLOOKUP($O342,AA:AI,9,FALSE()),"")</f>
        <v/>
      </c>
      <c r="T342" s="978" t="str">
        <f aca="false">IFERROR(VLOOKUP($O342,AB:AJ,9,FALSE()),"")</f>
        <v/>
      </c>
      <c r="U342" s="978" t="str">
        <f aca="false">IFERROR(VLOOKUP($O342,AC:AK,9,FALSE()),"")</f>
        <v/>
      </c>
      <c r="V342" s="978" t="str">
        <f aca="false">IFERROR(VLOOKUP($O342,AD:AL,9,FALSE()),"")</f>
        <v/>
      </c>
      <c r="X342" s="1" t="str">
        <f aca="false">IF(AF342&lt;&gt;"",MAX(X$3:X341)+1,"")</f>
        <v/>
      </c>
      <c r="Y342" s="1" t="str">
        <f aca="false">IF(AG342&lt;&gt;"",MAX(Y$3:Y341)+1,"")</f>
        <v/>
      </c>
      <c r="Z342" s="1" t="str">
        <f aca="false">IF(AH342&lt;&gt;"",MAX(Z$3:Z341)+1,"")</f>
        <v/>
      </c>
      <c r="AA342" s="1" t="str">
        <f aca="false">IF(AI342&lt;&gt;"",MAX(AA$3:AA341)+1,"")</f>
        <v/>
      </c>
      <c r="AB342" s="1" t="str">
        <f aca="false">IF(AJ342&lt;&gt;"",MAX(AB$3:AB341)+1,"")</f>
        <v/>
      </c>
      <c r="AC342" s="1" t="str">
        <f aca="false">IF(AK342&lt;&gt;"",MAX(AC$3:AC341)+1,"")</f>
        <v/>
      </c>
      <c r="AD342" s="1" t="str">
        <f aca="false">IF(AL342&lt;&gt;"",MAX(AD$3:AD341)+1,"")</f>
        <v/>
      </c>
      <c r="AF342" s="1" t="str">
        <f aca="false">IF(B342="","",IF(COUNTIF(AF$3:$AI341,B342)=0,B342,""))</f>
        <v/>
      </c>
      <c r="AG342" s="1" t="str">
        <f aca="false">IF(C342&lt;&gt;"",IF(B342="","",IF($B342='Determinazione classe'!$D$57,IF(COUNTIF(AG$3:$AG341,$C342)=0,$C342,""),"")),"")</f>
        <v/>
      </c>
      <c r="AH342" s="1" t="str">
        <f aca="false">IF(D342&lt;&gt;"",IF(B342="","",IF(AND($B342='Determinazione classe'!$D$57,$C342='Determinazione classe'!$D$58),IF(COUNTIF(AH$3:AH341,$D342)=0,$D342,""),"")),"")</f>
        <v/>
      </c>
      <c r="AI342" s="1" t="str">
        <f aca="false">IF(E342&lt;&gt;"",IF(B342="","",IF(AND($B342='Determinazione classe'!$D$57,$C342='Determinazione classe'!$D$58,$D342='Determinazione classe'!$D$59),IF(COUNTIF(AI$3:AI341,$E342)=0,$E342,""),"")),"")</f>
        <v/>
      </c>
      <c r="AJ342" s="1" t="str">
        <f aca="false">IF(F342&lt;&gt;"",IF(B342="","",IF(AND($B342='Determinazione classe'!$D$57,$C342='Determinazione classe'!$D$58,$D342='Determinazione classe'!$D$59,$E342='Determinazione classe'!$D$60),IF(COUNTIF(AJ$3:AJ341,$F342)=0,$F342,""),"")),"")</f>
        <v/>
      </c>
      <c r="AK342" s="1" t="str">
        <f aca="false">IF(G342&lt;&gt;"",IF(B342="","",IF(AND($B342='Determinazione classe'!$D$57,$C342='Determinazione classe'!$D$58,$D342='Determinazione classe'!$D$59,$E342='Determinazione classe'!$D$60,$F342='Determinazione classe'!$D$61),IF(COUNTIF(AK$3:AK341,$G342)=0,$G342,""),"")),"")</f>
        <v/>
      </c>
      <c r="AL342" s="1" t="str">
        <f aca="false">IF(H342&lt;&gt;"",IF(B342="","",IF(AND($B342='Determinazione classe'!$D$57,$C342='Determinazione classe'!$D$58,$D342='Determinazione classe'!$D$59,$E342='Determinazione classe'!$D$60,$F342='Determinazione classe'!$D$61,$G342='Determinazione classe'!$D$62),IF(COUNTIF(AL$3:AL341,$H342)=0,$H342,""),"")),"")</f>
        <v/>
      </c>
      <c r="AR342" s="1" t="n">
        <f aca="false">+AR341+1</f>
        <v>340</v>
      </c>
      <c r="AS342" s="978" t="str">
        <f aca="false">IFERROR(VLOOKUP(AR342,BC:BK,9,FALSE()),"")</f>
        <v/>
      </c>
      <c r="AT342" s="978" t="str">
        <f aca="false">IFERROR(VLOOKUP($O342,BD:BL,9,FALSE()),"")</f>
        <v/>
      </c>
      <c r="AU342" s="978" t="str">
        <f aca="false">IFERROR(VLOOKUP($O342,BE:BM,9,FALSE()),"")</f>
        <v/>
      </c>
      <c r="AV342" s="978" t="str">
        <f aca="false">IFERROR(VLOOKUP($O342,BF:BN,9,FALSE()),"")</f>
        <v/>
      </c>
      <c r="AW342" s="978" t="str">
        <f aca="false">IFERROR(VLOOKUP($O342,BG:BO,9,FALSE()),"")</f>
        <v/>
      </c>
      <c r="AX342" s="978" t="str">
        <f aca="false">IFERROR(VLOOKUP($O342,BH:BP,9,FALSE()),"")</f>
        <v/>
      </c>
      <c r="AY342" s="978" t="str">
        <f aca="false">IFERROR(VLOOKUP($O342,BI:BQ,9,FALSE()),"")</f>
        <v/>
      </c>
      <c r="BC342" s="1" t="str">
        <f aca="false">IF(BK342&lt;&gt;"",MAX(BC$3:BC341)+1,"")</f>
        <v/>
      </c>
      <c r="BD342" s="1" t="str">
        <f aca="false">IF(BL342&lt;&gt;"",MAX(BD$3:BD341)+1,"")</f>
        <v/>
      </c>
      <c r="BE342" s="1" t="str">
        <f aca="false">IF(BM342&lt;&gt;"",MAX(BE$3:BE341)+1,"")</f>
        <v/>
      </c>
      <c r="BF342" s="1" t="str">
        <f aca="false">IF(BN342&lt;&gt;"",MAX(BF$3:BF341)+1,"")</f>
        <v/>
      </c>
      <c r="BG342" s="1" t="str">
        <f aca="false">IF(BO342&lt;&gt;"",MAX(BG$3:BG341)+1,"")</f>
        <v/>
      </c>
      <c r="BH342" s="1" t="str">
        <f aca="false">IF(BP342&lt;&gt;"",MAX(BH$3:BH341)+1,"")</f>
        <v/>
      </c>
      <c r="BI342" s="1" t="str">
        <f aca="false">IF(BQ342&lt;&gt;"",MAX(BI$3:BI341)+1,"")</f>
        <v/>
      </c>
      <c r="BK342" s="1" t="str">
        <f aca="false">IF(B342&lt;&gt;"",IF(COUNTIF(BK$3:BK341,B342)&gt;0,"",B342),"")</f>
        <v/>
      </c>
      <c r="BL342" s="1" t="str">
        <f aca="false">IF(C342&lt;&gt;"",IF(COUNTIF(BL$3:BL341,C342)&gt;0,"",C342),"")</f>
        <v/>
      </c>
      <c r="BM342" s="1" t="str">
        <f aca="false">IF(D342&lt;&gt;"",IF(COUNTIF(BM$3:BM341,D342)&gt;0,"",D342),"")</f>
        <v/>
      </c>
      <c r="BN342" s="1" t="str">
        <f aca="false">IF(E342&lt;&gt;"",IF(COUNTIF(BN$3:BN341,E342)&gt;0,"",E342),"")</f>
        <v/>
      </c>
      <c r="BO342" s="1" t="str">
        <f aca="false">IF(F342&lt;&gt;"",IF(COUNTIF(BO$3:BO341,F342)&gt;0,"",F342),"")</f>
        <v/>
      </c>
      <c r="BP342" s="1" t="str">
        <f aca="false">IF(G342&lt;&gt;"",IF(COUNTIF(BP$3:BP341,G342)&gt;0,"",G342),"")</f>
        <v/>
      </c>
      <c r="BQ342" s="1" t="str">
        <f aca="false">IF(H342&lt;&gt;"",IF(COUNTIF(BQ$3:BQ341,H342)&gt;0,"",H342),"")</f>
        <v/>
      </c>
    </row>
    <row r="343" customFormat="false" ht="12.75" hidden="false" customHeight="false" outlineLevel="0" collapsed="false">
      <c r="A343" s="1017" t="str">
        <f aca="false">CONCATENATE(B343,C343,D343,E343,F343,G343,H343)</f>
        <v/>
      </c>
      <c r="B343" s="1001"/>
      <c r="C343" s="1001"/>
      <c r="D343" s="1001"/>
      <c r="E343" s="1001"/>
      <c r="F343" s="1001"/>
      <c r="G343" s="1001"/>
      <c r="H343" s="1001"/>
      <c r="I343" s="1020"/>
      <c r="J343" s="1021"/>
      <c r="K343" s="1021"/>
      <c r="L343" s="1023"/>
      <c r="M343" s="1024"/>
      <c r="O343" s="1" t="n">
        <f aca="false">+O342+1</f>
        <v>341</v>
      </c>
      <c r="P343" s="978" t="str">
        <f aca="false">IFERROR(VLOOKUP(O342,X:AF,9,FALSE()),"")</f>
        <v/>
      </c>
      <c r="Q343" s="978" t="str">
        <f aca="false">IFERROR(VLOOKUP(O343,Y:AG,9,FALSE()),"")</f>
        <v/>
      </c>
      <c r="R343" s="978" t="str">
        <f aca="false">IFERROR(VLOOKUP(O343,Z:AH,9,FALSE()),"")</f>
        <v/>
      </c>
      <c r="S343" s="978" t="str">
        <f aca="false">IFERROR(VLOOKUP($O343,AA:AI,9,FALSE()),"")</f>
        <v/>
      </c>
      <c r="T343" s="978" t="str">
        <f aca="false">IFERROR(VLOOKUP($O343,AB:AJ,9,FALSE()),"")</f>
        <v/>
      </c>
      <c r="U343" s="978" t="str">
        <f aca="false">IFERROR(VLOOKUP($O343,AC:AK,9,FALSE()),"")</f>
        <v/>
      </c>
      <c r="V343" s="978" t="str">
        <f aca="false">IFERROR(VLOOKUP($O343,AD:AL,9,FALSE()),"")</f>
        <v/>
      </c>
      <c r="X343" s="1" t="str">
        <f aca="false">IF(AF343&lt;&gt;"",MAX(X$3:X342)+1,"")</f>
        <v/>
      </c>
      <c r="Y343" s="1" t="str">
        <f aca="false">IF(AG343&lt;&gt;"",MAX(Y$3:Y342)+1,"")</f>
        <v/>
      </c>
      <c r="Z343" s="1" t="str">
        <f aca="false">IF(AH343&lt;&gt;"",MAX(Z$3:Z342)+1,"")</f>
        <v/>
      </c>
      <c r="AA343" s="1" t="str">
        <f aca="false">IF(AI343&lt;&gt;"",MAX(AA$3:AA342)+1,"")</f>
        <v/>
      </c>
      <c r="AB343" s="1" t="str">
        <f aca="false">IF(AJ343&lt;&gt;"",MAX(AB$3:AB342)+1,"")</f>
        <v/>
      </c>
      <c r="AC343" s="1" t="str">
        <f aca="false">IF(AK343&lt;&gt;"",MAX(AC$3:AC342)+1,"")</f>
        <v/>
      </c>
      <c r="AD343" s="1" t="str">
        <f aca="false">IF(AL343&lt;&gt;"",MAX(AD$3:AD342)+1,"")</f>
        <v/>
      </c>
      <c r="AF343" s="1" t="str">
        <f aca="false">IF(B343="","",IF(COUNTIF(AF$3:$AI342,B343)=0,B343,""))</f>
        <v/>
      </c>
      <c r="AG343" s="1" t="str">
        <f aca="false">IF(C343&lt;&gt;"",IF(B343="","",IF($B343='Determinazione classe'!$D$57,IF(COUNTIF(AG$3:$AG342,$C343)=0,$C343,""),"")),"")</f>
        <v/>
      </c>
      <c r="AH343" s="1" t="str">
        <f aca="false">IF(D343&lt;&gt;"",IF(B343="","",IF(AND($B343='Determinazione classe'!$D$57,$C343='Determinazione classe'!$D$58),IF(COUNTIF(AH$3:AH342,$D343)=0,$D343,""),"")),"")</f>
        <v/>
      </c>
      <c r="AI343" s="1" t="str">
        <f aca="false">IF(E343&lt;&gt;"",IF(B343="","",IF(AND($B343='Determinazione classe'!$D$57,$C343='Determinazione classe'!$D$58,$D343='Determinazione classe'!$D$59),IF(COUNTIF(AI$3:AI342,$E343)=0,$E343,""),"")),"")</f>
        <v/>
      </c>
      <c r="AJ343" s="1" t="str">
        <f aca="false">IF(F343&lt;&gt;"",IF(B343="","",IF(AND($B343='Determinazione classe'!$D$57,$C343='Determinazione classe'!$D$58,$D343='Determinazione classe'!$D$59,$E343='Determinazione classe'!$D$60),IF(COUNTIF(AJ$3:AJ342,$F343)=0,$F343,""),"")),"")</f>
        <v/>
      </c>
      <c r="AK343" s="1" t="str">
        <f aca="false">IF(G343&lt;&gt;"",IF(B343="","",IF(AND($B343='Determinazione classe'!$D$57,$C343='Determinazione classe'!$D$58,$D343='Determinazione classe'!$D$59,$E343='Determinazione classe'!$D$60,$F343='Determinazione classe'!$D$61),IF(COUNTIF(AK$3:AK342,$G343)=0,$G343,""),"")),"")</f>
        <v/>
      </c>
      <c r="AL343" s="1" t="str">
        <f aca="false">IF(H343&lt;&gt;"",IF(B343="","",IF(AND($B343='Determinazione classe'!$D$57,$C343='Determinazione classe'!$D$58,$D343='Determinazione classe'!$D$59,$E343='Determinazione classe'!$D$60,$F343='Determinazione classe'!$D$61,$G343='Determinazione classe'!$D$62),IF(COUNTIF(AL$3:AL342,$H343)=0,$H343,""),"")),"")</f>
        <v/>
      </c>
      <c r="AR343" s="1" t="n">
        <f aca="false">+AR342+1</f>
        <v>341</v>
      </c>
      <c r="AS343" s="978" t="str">
        <f aca="false">IFERROR(VLOOKUP(AR343,BC:BK,9,FALSE()),"")</f>
        <v/>
      </c>
      <c r="AT343" s="978" t="str">
        <f aca="false">IFERROR(VLOOKUP($O343,BD:BL,9,FALSE()),"")</f>
        <v/>
      </c>
      <c r="AU343" s="978" t="str">
        <f aca="false">IFERROR(VLOOKUP($O343,BE:BM,9,FALSE()),"")</f>
        <v/>
      </c>
      <c r="AV343" s="978" t="str">
        <f aca="false">IFERROR(VLOOKUP($O343,BF:BN,9,FALSE()),"")</f>
        <v/>
      </c>
      <c r="AW343" s="978" t="str">
        <f aca="false">IFERROR(VLOOKUP($O343,BG:BO,9,FALSE()),"")</f>
        <v/>
      </c>
      <c r="AX343" s="978" t="str">
        <f aca="false">IFERROR(VLOOKUP($O343,BH:BP,9,FALSE()),"")</f>
        <v/>
      </c>
      <c r="AY343" s="978" t="str">
        <f aca="false">IFERROR(VLOOKUP($O343,BI:BQ,9,FALSE()),"")</f>
        <v/>
      </c>
      <c r="BC343" s="1" t="str">
        <f aca="false">IF(BK343&lt;&gt;"",MAX(BC$3:BC342)+1,"")</f>
        <v/>
      </c>
      <c r="BD343" s="1" t="str">
        <f aca="false">IF(BL343&lt;&gt;"",MAX(BD$3:BD342)+1,"")</f>
        <v/>
      </c>
      <c r="BE343" s="1" t="str">
        <f aca="false">IF(BM343&lt;&gt;"",MAX(BE$3:BE342)+1,"")</f>
        <v/>
      </c>
      <c r="BF343" s="1" t="str">
        <f aca="false">IF(BN343&lt;&gt;"",MAX(BF$3:BF342)+1,"")</f>
        <v/>
      </c>
      <c r="BG343" s="1" t="str">
        <f aca="false">IF(BO343&lt;&gt;"",MAX(BG$3:BG342)+1,"")</f>
        <v/>
      </c>
      <c r="BH343" s="1" t="str">
        <f aca="false">IF(BP343&lt;&gt;"",MAX(BH$3:BH342)+1,"")</f>
        <v/>
      </c>
      <c r="BI343" s="1" t="str">
        <f aca="false">IF(BQ343&lt;&gt;"",MAX(BI$3:BI342)+1,"")</f>
        <v/>
      </c>
      <c r="BK343" s="1" t="str">
        <f aca="false">IF(B343&lt;&gt;"",IF(COUNTIF(BK$3:BK342,B343)&gt;0,"",B343),"")</f>
        <v/>
      </c>
      <c r="BL343" s="1" t="str">
        <f aca="false">IF(C343&lt;&gt;"",IF(COUNTIF(BL$3:BL342,C343)&gt;0,"",C343),"")</f>
        <v/>
      </c>
      <c r="BM343" s="1" t="str">
        <f aca="false">IF(D343&lt;&gt;"",IF(COUNTIF(BM$3:BM342,D343)&gt;0,"",D343),"")</f>
        <v/>
      </c>
      <c r="BN343" s="1" t="str">
        <f aca="false">IF(E343&lt;&gt;"",IF(COUNTIF(BN$3:BN342,E343)&gt;0,"",E343),"")</f>
        <v/>
      </c>
      <c r="BO343" s="1" t="str">
        <f aca="false">IF(F343&lt;&gt;"",IF(COUNTIF(BO$3:BO342,F343)&gt;0,"",F343),"")</f>
        <v/>
      </c>
      <c r="BP343" s="1" t="str">
        <f aca="false">IF(G343&lt;&gt;"",IF(COUNTIF(BP$3:BP342,G343)&gt;0,"",G343),"")</f>
        <v/>
      </c>
      <c r="BQ343" s="1" t="str">
        <f aca="false">IF(H343&lt;&gt;"",IF(COUNTIF(BQ$3:BQ342,H343)&gt;0,"",H343),"")</f>
        <v/>
      </c>
    </row>
    <row r="344" customFormat="false" ht="12.75" hidden="false" customHeight="false" outlineLevel="0" collapsed="false">
      <c r="A344" s="1017" t="str">
        <f aca="false">CONCATENATE(B344,C344,D344,E344,F344,G344,H344)</f>
        <v/>
      </c>
      <c r="B344" s="1001"/>
      <c r="C344" s="1001"/>
      <c r="D344" s="1001"/>
      <c r="E344" s="1001"/>
      <c r="F344" s="1001"/>
      <c r="G344" s="1001"/>
      <c r="H344" s="1001"/>
      <c r="I344" s="1020"/>
      <c r="J344" s="1021"/>
      <c r="K344" s="1021"/>
      <c r="L344" s="1023"/>
      <c r="M344" s="1024"/>
      <c r="O344" s="1" t="n">
        <f aca="false">+O343+1</f>
        <v>342</v>
      </c>
      <c r="P344" s="978" t="str">
        <f aca="false">IFERROR(VLOOKUP(O343,X:AF,9,FALSE()),"")</f>
        <v/>
      </c>
      <c r="Q344" s="978" t="str">
        <f aca="false">IFERROR(VLOOKUP(O344,Y:AG,9,FALSE()),"")</f>
        <v/>
      </c>
      <c r="R344" s="978" t="str">
        <f aca="false">IFERROR(VLOOKUP(O344,Z:AH,9,FALSE()),"")</f>
        <v/>
      </c>
      <c r="S344" s="978" t="str">
        <f aca="false">IFERROR(VLOOKUP($O344,AA:AI,9,FALSE()),"")</f>
        <v/>
      </c>
      <c r="T344" s="978" t="str">
        <f aca="false">IFERROR(VLOOKUP($O344,AB:AJ,9,FALSE()),"")</f>
        <v/>
      </c>
      <c r="U344" s="978" t="str">
        <f aca="false">IFERROR(VLOOKUP($O344,AC:AK,9,FALSE()),"")</f>
        <v/>
      </c>
      <c r="V344" s="978" t="str">
        <f aca="false">IFERROR(VLOOKUP($O344,AD:AL,9,FALSE()),"")</f>
        <v/>
      </c>
      <c r="X344" s="1" t="str">
        <f aca="false">IF(AF344&lt;&gt;"",MAX(X$3:X343)+1,"")</f>
        <v/>
      </c>
      <c r="Y344" s="1" t="str">
        <f aca="false">IF(AG344&lt;&gt;"",MAX(Y$3:Y343)+1,"")</f>
        <v/>
      </c>
      <c r="Z344" s="1" t="str">
        <f aca="false">IF(AH344&lt;&gt;"",MAX(Z$3:Z343)+1,"")</f>
        <v/>
      </c>
      <c r="AA344" s="1" t="str">
        <f aca="false">IF(AI344&lt;&gt;"",MAX(AA$3:AA343)+1,"")</f>
        <v/>
      </c>
      <c r="AB344" s="1" t="str">
        <f aca="false">IF(AJ344&lt;&gt;"",MAX(AB$3:AB343)+1,"")</f>
        <v/>
      </c>
      <c r="AC344" s="1" t="str">
        <f aca="false">IF(AK344&lt;&gt;"",MAX(AC$3:AC343)+1,"")</f>
        <v/>
      </c>
      <c r="AD344" s="1" t="str">
        <f aca="false">IF(AL344&lt;&gt;"",MAX(AD$3:AD343)+1,"")</f>
        <v/>
      </c>
      <c r="AF344" s="1" t="str">
        <f aca="false">IF(B344="","",IF(COUNTIF(AF$3:$AI343,B344)=0,B344,""))</f>
        <v/>
      </c>
      <c r="AG344" s="1" t="str">
        <f aca="false">IF(C344&lt;&gt;"",IF(B344="","",IF($B344='Determinazione classe'!$D$57,IF(COUNTIF(AG$3:$AG343,$C344)=0,$C344,""),"")),"")</f>
        <v/>
      </c>
      <c r="AH344" s="1" t="str">
        <f aca="false">IF(D344&lt;&gt;"",IF(B344="","",IF(AND($B344='Determinazione classe'!$D$57,$C344='Determinazione classe'!$D$58),IF(COUNTIF(AH$3:AH343,$D344)=0,$D344,""),"")),"")</f>
        <v/>
      </c>
      <c r="AI344" s="1" t="str">
        <f aca="false">IF(E344&lt;&gt;"",IF(B344="","",IF(AND($B344='Determinazione classe'!$D$57,$C344='Determinazione classe'!$D$58,$D344='Determinazione classe'!$D$59),IF(COUNTIF(AI$3:AI343,$E344)=0,$E344,""),"")),"")</f>
        <v/>
      </c>
      <c r="AJ344" s="1" t="str">
        <f aca="false">IF(F344&lt;&gt;"",IF(B344="","",IF(AND($B344='Determinazione classe'!$D$57,$C344='Determinazione classe'!$D$58,$D344='Determinazione classe'!$D$59,$E344='Determinazione classe'!$D$60),IF(COUNTIF(AJ$3:AJ343,$F344)=0,$F344,""),"")),"")</f>
        <v/>
      </c>
      <c r="AK344" s="1" t="str">
        <f aca="false">IF(G344&lt;&gt;"",IF(B344="","",IF(AND($B344='Determinazione classe'!$D$57,$C344='Determinazione classe'!$D$58,$D344='Determinazione classe'!$D$59,$E344='Determinazione classe'!$D$60,$F344='Determinazione classe'!$D$61),IF(COUNTIF(AK$3:AK343,$G344)=0,$G344,""),"")),"")</f>
        <v/>
      </c>
      <c r="AL344" s="1" t="str">
        <f aca="false">IF(H344&lt;&gt;"",IF(B344="","",IF(AND($B344='Determinazione classe'!$D$57,$C344='Determinazione classe'!$D$58,$D344='Determinazione classe'!$D$59,$E344='Determinazione classe'!$D$60,$F344='Determinazione classe'!$D$61,$G344='Determinazione classe'!$D$62),IF(COUNTIF(AL$3:AL343,$H344)=0,$H344,""),"")),"")</f>
        <v/>
      </c>
      <c r="AR344" s="1" t="n">
        <f aca="false">+AR343+1</f>
        <v>342</v>
      </c>
      <c r="AS344" s="978" t="str">
        <f aca="false">IFERROR(VLOOKUP(AR344,BC:BK,9,FALSE()),"")</f>
        <v/>
      </c>
      <c r="AT344" s="978" t="str">
        <f aca="false">IFERROR(VLOOKUP($O344,BD:BL,9,FALSE()),"")</f>
        <v/>
      </c>
      <c r="AU344" s="978" t="str">
        <f aca="false">IFERROR(VLOOKUP($O344,BE:BM,9,FALSE()),"")</f>
        <v/>
      </c>
      <c r="AV344" s="978" t="str">
        <f aca="false">IFERROR(VLOOKUP($O344,BF:BN,9,FALSE()),"")</f>
        <v/>
      </c>
      <c r="AW344" s="978" t="str">
        <f aca="false">IFERROR(VLOOKUP($O344,BG:BO,9,FALSE()),"")</f>
        <v/>
      </c>
      <c r="AX344" s="978" t="str">
        <f aca="false">IFERROR(VLOOKUP($O344,BH:BP,9,FALSE()),"")</f>
        <v/>
      </c>
      <c r="AY344" s="978" t="str">
        <f aca="false">IFERROR(VLOOKUP($O344,BI:BQ,9,FALSE()),"")</f>
        <v/>
      </c>
      <c r="BC344" s="1" t="str">
        <f aca="false">IF(BK344&lt;&gt;"",MAX(BC$3:BC343)+1,"")</f>
        <v/>
      </c>
      <c r="BD344" s="1" t="str">
        <f aca="false">IF(BL344&lt;&gt;"",MAX(BD$3:BD343)+1,"")</f>
        <v/>
      </c>
      <c r="BE344" s="1" t="str">
        <f aca="false">IF(BM344&lt;&gt;"",MAX(BE$3:BE343)+1,"")</f>
        <v/>
      </c>
      <c r="BF344" s="1" t="str">
        <f aca="false">IF(BN344&lt;&gt;"",MAX(BF$3:BF343)+1,"")</f>
        <v/>
      </c>
      <c r="BG344" s="1" t="str">
        <f aca="false">IF(BO344&lt;&gt;"",MAX(BG$3:BG343)+1,"")</f>
        <v/>
      </c>
      <c r="BH344" s="1" t="str">
        <f aca="false">IF(BP344&lt;&gt;"",MAX(BH$3:BH343)+1,"")</f>
        <v/>
      </c>
      <c r="BI344" s="1" t="str">
        <f aca="false">IF(BQ344&lt;&gt;"",MAX(BI$3:BI343)+1,"")</f>
        <v/>
      </c>
      <c r="BK344" s="1" t="str">
        <f aca="false">IF(B344&lt;&gt;"",IF(COUNTIF(BK$3:BK343,B344)&gt;0,"",B344),"")</f>
        <v/>
      </c>
      <c r="BL344" s="1" t="str">
        <f aca="false">IF(C344&lt;&gt;"",IF(COUNTIF(BL$3:BL343,C344)&gt;0,"",C344),"")</f>
        <v/>
      </c>
      <c r="BM344" s="1" t="str">
        <f aca="false">IF(D344&lt;&gt;"",IF(COUNTIF(BM$3:BM343,D344)&gt;0,"",D344),"")</f>
        <v/>
      </c>
      <c r="BN344" s="1" t="str">
        <f aca="false">IF(E344&lt;&gt;"",IF(COUNTIF(BN$3:BN343,E344)&gt;0,"",E344),"")</f>
        <v/>
      </c>
      <c r="BO344" s="1" t="str">
        <f aca="false">IF(F344&lt;&gt;"",IF(COUNTIF(BO$3:BO343,F344)&gt;0,"",F344),"")</f>
        <v/>
      </c>
      <c r="BP344" s="1" t="str">
        <f aca="false">IF(G344&lt;&gt;"",IF(COUNTIF(BP$3:BP343,G344)&gt;0,"",G344),"")</f>
        <v/>
      </c>
      <c r="BQ344" s="1" t="str">
        <f aca="false">IF(H344&lt;&gt;"",IF(COUNTIF(BQ$3:BQ343,H344)&gt;0,"",H344),"")</f>
        <v/>
      </c>
    </row>
    <row r="345" customFormat="false" ht="12.75" hidden="false" customHeight="false" outlineLevel="0" collapsed="false">
      <c r="A345" s="1017" t="str">
        <f aca="false">CONCATENATE(B345,C345,D345,E345,F345,G345,H345)</f>
        <v/>
      </c>
      <c r="B345" s="1001"/>
      <c r="C345" s="1001"/>
      <c r="D345" s="1001"/>
      <c r="E345" s="1001"/>
      <c r="F345" s="1001"/>
      <c r="G345" s="1001"/>
      <c r="H345" s="1001"/>
      <c r="I345" s="1020"/>
      <c r="J345" s="1021"/>
      <c r="K345" s="1021"/>
      <c r="L345" s="1023"/>
      <c r="M345" s="1024"/>
      <c r="O345" s="1" t="n">
        <f aca="false">+O344+1</f>
        <v>343</v>
      </c>
      <c r="P345" s="978" t="str">
        <f aca="false">IFERROR(VLOOKUP(O344,X:AF,9,FALSE()),"")</f>
        <v/>
      </c>
      <c r="Q345" s="978" t="str">
        <f aca="false">IFERROR(VLOOKUP(O345,Y:AG,9,FALSE()),"")</f>
        <v/>
      </c>
      <c r="R345" s="978" t="str">
        <f aca="false">IFERROR(VLOOKUP(O345,Z:AH,9,FALSE()),"")</f>
        <v/>
      </c>
      <c r="S345" s="978" t="str">
        <f aca="false">IFERROR(VLOOKUP($O345,AA:AI,9,FALSE()),"")</f>
        <v/>
      </c>
      <c r="T345" s="978" t="str">
        <f aca="false">IFERROR(VLOOKUP($O345,AB:AJ,9,FALSE()),"")</f>
        <v/>
      </c>
      <c r="U345" s="978" t="str">
        <f aca="false">IFERROR(VLOOKUP($O345,AC:AK,9,FALSE()),"")</f>
        <v/>
      </c>
      <c r="V345" s="978" t="str">
        <f aca="false">IFERROR(VLOOKUP($O345,AD:AL,9,FALSE()),"")</f>
        <v/>
      </c>
      <c r="X345" s="1" t="str">
        <f aca="false">IF(AF345&lt;&gt;"",MAX(X$3:X344)+1,"")</f>
        <v/>
      </c>
      <c r="Y345" s="1" t="str">
        <f aca="false">IF(AG345&lt;&gt;"",MAX(Y$3:Y344)+1,"")</f>
        <v/>
      </c>
      <c r="Z345" s="1" t="str">
        <f aca="false">IF(AH345&lt;&gt;"",MAX(Z$3:Z344)+1,"")</f>
        <v/>
      </c>
      <c r="AA345" s="1" t="str">
        <f aca="false">IF(AI345&lt;&gt;"",MAX(AA$3:AA344)+1,"")</f>
        <v/>
      </c>
      <c r="AB345" s="1" t="str">
        <f aca="false">IF(AJ345&lt;&gt;"",MAX(AB$3:AB344)+1,"")</f>
        <v/>
      </c>
      <c r="AC345" s="1" t="str">
        <f aca="false">IF(AK345&lt;&gt;"",MAX(AC$3:AC344)+1,"")</f>
        <v/>
      </c>
      <c r="AD345" s="1" t="str">
        <f aca="false">IF(AL345&lt;&gt;"",MAX(AD$3:AD344)+1,"")</f>
        <v/>
      </c>
      <c r="AF345" s="1" t="str">
        <f aca="false">IF(B345="","",IF(COUNTIF(AF$3:$AI344,B345)=0,B345,""))</f>
        <v/>
      </c>
      <c r="AG345" s="1" t="str">
        <f aca="false">IF(C345&lt;&gt;"",IF(B345="","",IF($B345='Determinazione classe'!$D$57,IF(COUNTIF(AG$3:$AG344,$C345)=0,$C345,""),"")),"")</f>
        <v/>
      </c>
      <c r="AH345" s="1" t="str">
        <f aca="false">IF(D345&lt;&gt;"",IF(B345="","",IF(AND($B345='Determinazione classe'!$D$57,$C345='Determinazione classe'!$D$58),IF(COUNTIF(AH$3:AH344,$D345)=0,$D345,""),"")),"")</f>
        <v/>
      </c>
      <c r="AI345" s="1" t="str">
        <f aca="false">IF(E345&lt;&gt;"",IF(B345="","",IF(AND($B345='Determinazione classe'!$D$57,$C345='Determinazione classe'!$D$58,$D345='Determinazione classe'!$D$59),IF(COUNTIF(AI$3:AI344,$E345)=0,$E345,""),"")),"")</f>
        <v/>
      </c>
      <c r="AJ345" s="1" t="str">
        <f aca="false">IF(F345&lt;&gt;"",IF(B345="","",IF(AND($B345='Determinazione classe'!$D$57,$C345='Determinazione classe'!$D$58,$D345='Determinazione classe'!$D$59,$E345='Determinazione classe'!$D$60),IF(COUNTIF(AJ$3:AJ344,$F345)=0,$F345,""),"")),"")</f>
        <v/>
      </c>
      <c r="AK345" s="1" t="str">
        <f aca="false">IF(G345&lt;&gt;"",IF(B345="","",IF(AND($B345='Determinazione classe'!$D$57,$C345='Determinazione classe'!$D$58,$D345='Determinazione classe'!$D$59,$E345='Determinazione classe'!$D$60,$F345='Determinazione classe'!$D$61),IF(COUNTIF(AK$3:AK344,$G345)=0,$G345,""),"")),"")</f>
        <v/>
      </c>
      <c r="AL345" s="1" t="str">
        <f aca="false">IF(H345&lt;&gt;"",IF(B345="","",IF(AND($B345='Determinazione classe'!$D$57,$C345='Determinazione classe'!$D$58,$D345='Determinazione classe'!$D$59,$E345='Determinazione classe'!$D$60,$F345='Determinazione classe'!$D$61,$G345='Determinazione classe'!$D$62),IF(COUNTIF(AL$3:AL344,$H345)=0,$H345,""),"")),"")</f>
        <v/>
      </c>
      <c r="AR345" s="1" t="n">
        <f aca="false">+AR344+1</f>
        <v>343</v>
      </c>
      <c r="AS345" s="978" t="str">
        <f aca="false">IFERROR(VLOOKUP(AR345,BC:BK,9,FALSE()),"")</f>
        <v/>
      </c>
      <c r="AT345" s="978" t="str">
        <f aca="false">IFERROR(VLOOKUP($O345,BD:BL,9,FALSE()),"")</f>
        <v/>
      </c>
      <c r="AU345" s="978" t="str">
        <f aca="false">IFERROR(VLOOKUP($O345,BE:BM,9,FALSE()),"")</f>
        <v/>
      </c>
      <c r="AV345" s="978" t="str">
        <f aca="false">IFERROR(VLOOKUP($O345,BF:BN,9,FALSE()),"")</f>
        <v/>
      </c>
      <c r="AW345" s="978" t="str">
        <f aca="false">IFERROR(VLOOKUP($O345,BG:BO,9,FALSE()),"")</f>
        <v/>
      </c>
      <c r="AX345" s="978" t="str">
        <f aca="false">IFERROR(VLOOKUP($O345,BH:BP,9,FALSE()),"")</f>
        <v/>
      </c>
      <c r="AY345" s="978" t="str">
        <f aca="false">IFERROR(VLOOKUP($O345,BI:BQ,9,FALSE()),"")</f>
        <v/>
      </c>
      <c r="BC345" s="1" t="str">
        <f aca="false">IF(BK345&lt;&gt;"",MAX(BC$3:BC344)+1,"")</f>
        <v/>
      </c>
      <c r="BD345" s="1" t="str">
        <f aca="false">IF(BL345&lt;&gt;"",MAX(BD$3:BD344)+1,"")</f>
        <v/>
      </c>
      <c r="BE345" s="1" t="str">
        <f aca="false">IF(BM345&lt;&gt;"",MAX(BE$3:BE344)+1,"")</f>
        <v/>
      </c>
      <c r="BF345" s="1" t="str">
        <f aca="false">IF(BN345&lt;&gt;"",MAX(BF$3:BF344)+1,"")</f>
        <v/>
      </c>
      <c r="BG345" s="1" t="str">
        <f aca="false">IF(BO345&lt;&gt;"",MAX(BG$3:BG344)+1,"")</f>
        <v/>
      </c>
      <c r="BH345" s="1" t="str">
        <f aca="false">IF(BP345&lt;&gt;"",MAX(BH$3:BH344)+1,"")</f>
        <v/>
      </c>
      <c r="BI345" s="1" t="str">
        <f aca="false">IF(BQ345&lt;&gt;"",MAX(BI$3:BI344)+1,"")</f>
        <v/>
      </c>
      <c r="BK345" s="1" t="str">
        <f aca="false">IF(B345&lt;&gt;"",IF(COUNTIF(BK$3:BK344,B345)&gt;0,"",B345),"")</f>
        <v/>
      </c>
      <c r="BL345" s="1" t="str">
        <f aca="false">IF(C345&lt;&gt;"",IF(COUNTIF(BL$3:BL344,C345)&gt;0,"",C345),"")</f>
        <v/>
      </c>
      <c r="BM345" s="1" t="str">
        <f aca="false">IF(D345&lt;&gt;"",IF(COUNTIF(BM$3:BM344,D345)&gt;0,"",D345),"")</f>
        <v/>
      </c>
      <c r="BN345" s="1" t="str">
        <f aca="false">IF(E345&lt;&gt;"",IF(COUNTIF(BN$3:BN344,E345)&gt;0,"",E345),"")</f>
        <v/>
      </c>
      <c r="BO345" s="1" t="str">
        <f aca="false">IF(F345&lt;&gt;"",IF(COUNTIF(BO$3:BO344,F345)&gt;0,"",F345),"")</f>
        <v/>
      </c>
      <c r="BP345" s="1" t="str">
        <f aca="false">IF(G345&lt;&gt;"",IF(COUNTIF(BP$3:BP344,G345)&gt;0,"",G345),"")</f>
        <v/>
      </c>
      <c r="BQ345" s="1" t="str">
        <f aca="false">IF(H345&lt;&gt;"",IF(COUNTIF(BQ$3:BQ344,H345)&gt;0,"",H345),"")</f>
        <v/>
      </c>
    </row>
    <row r="346" customFormat="false" ht="12.75" hidden="false" customHeight="false" outlineLevel="0" collapsed="false">
      <c r="A346" s="1017" t="str">
        <f aca="false">CONCATENATE(B346,C346,D346,E346,F346,G346,H346)</f>
        <v/>
      </c>
      <c r="B346" s="1001"/>
      <c r="C346" s="1001"/>
      <c r="D346" s="1001"/>
      <c r="E346" s="1001"/>
      <c r="F346" s="1001"/>
      <c r="G346" s="1001"/>
      <c r="H346" s="1001"/>
      <c r="I346" s="1020"/>
      <c r="J346" s="1021"/>
      <c r="K346" s="1021"/>
      <c r="L346" s="1023"/>
      <c r="M346" s="1024"/>
      <c r="O346" s="1" t="n">
        <f aca="false">+O345+1</f>
        <v>344</v>
      </c>
      <c r="P346" s="978" t="str">
        <f aca="false">IFERROR(VLOOKUP(O345,X:AF,9,FALSE()),"")</f>
        <v/>
      </c>
      <c r="Q346" s="978" t="str">
        <f aca="false">IFERROR(VLOOKUP(O346,Y:AG,9,FALSE()),"")</f>
        <v/>
      </c>
      <c r="R346" s="978" t="str">
        <f aca="false">IFERROR(VLOOKUP(O346,Z:AH,9,FALSE()),"")</f>
        <v/>
      </c>
      <c r="S346" s="978" t="str">
        <f aca="false">IFERROR(VLOOKUP($O346,AA:AI,9,FALSE()),"")</f>
        <v/>
      </c>
      <c r="T346" s="978" t="str">
        <f aca="false">IFERROR(VLOOKUP($O346,AB:AJ,9,FALSE()),"")</f>
        <v/>
      </c>
      <c r="U346" s="978" t="str">
        <f aca="false">IFERROR(VLOOKUP($O346,AC:AK,9,FALSE()),"")</f>
        <v/>
      </c>
      <c r="V346" s="978" t="str">
        <f aca="false">IFERROR(VLOOKUP($O346,AD:AL,9,FALSE()),"")</f>
        <v/>
      </c>
      <c r="X346" s="1" t="str">
        <f aca="false">IF(AF346&lt;&gt;"",MAX(X$3:X345)+1,"")</f>
        <v/>
      </c>
      <c r="Y346" s="1" t="str">
        <f aca="false">IF(AG346&lt;&gt;"",MAX(Y$3:Y345)+1,"")</f>
        <v/>
      </c>
      <c r="Z346" s="1" t="str">
        <f aca="false">IF(AH346&lt;&gt;"",MAX(Z$3:Z345)+1,"")</f>
        <v/>
      </c>
      <c r="AA346" s="1" t="str">
        <f aca="false">IF(AI346&lt;&gt;"",MAX(AA$3:AA345)+1,"")</f>
        <v/>
      </c>
      <c r="AB346" s="1" t="str">
        <f aca="false">IF(AJ346&lt;&gt;"",MAX(AB$3:AB345)+1,"")</f>
        <v/>
      </c>
      <c r="AC346" s="1" t="str">
        <f aca="false">IF(AK346&lt;&gt;"",MAX(AC$3:AC345)+1,"")</f>
        <v/>
      </c>
      <c r="AD346" s="1" t="str">
        <f aca="false">IF(AL346&lt;&gt;"",MAX(AD$3:AD345)+1,"")</f>
        <v/>
      </c>
      <c r="AF346" s="1" t="str">
        <f aca="false">IF(B346="","",IF(COUNTIF(AF$3:$AI345,B346)=0,B346,""))</f>
        <v/>
      </c>
      <c r="AG346" s="1" t="str">
        <f aca="false">IF(C346&lt;&gt;"",IF(B346="","",IF($B346='Determinazione classe'!$D$57,IF(COUNTIF(AG$3:$AG345,$C346)=0,$C346,""),"")),"")</f>
        <v/>
      </c>
      <c r="AH346" s="1" t="str">
        <f aca="false">IF(D346&lt;&gt;"",IF(B346="","",IF(AND($B346='Determinazione classe'!$D$57,$C346='Determinazione classe'!$D$58),IF(COUNTIF(AH$3:AH345,$D346)=0,$D346,""),"")),"")</f>
        <v/>
      </c>
      <c r="AI346" s="1" t="str">
        <f aca="false">IF(E346&lt;&gt;"",IF(B346="","",IF(AND($B346='Determinazione classe'!$D$57,$C346='Determinazione classe'!$D$58,$D346='Determinazione classe'!$D$59),IF(COUNTIF(AI$3:AI345,$E346)=0,$E346,""),"")),"")</f>
        <v/>
      </c>
      <c r="AJ346" s="1" t="str">
        <f aca="false">IF(F346&lt;&gt;"",IF(B346="","",IF(AND($B346='Determinazione classe'!$D$57,$C346='Determinazione classe'!$D$58,$D346='Determinazione classe'!$D$59,$E346='Determinazione classe'!$D$60),IF(COUNTIF(AJ$3:AJ345,$F346)=0,$F346,""),"")),"")</f>
        <v/>
      </c>
      <c r="AK346" s="1" t="str">
        <f aca="false">IF(G346&lt;&gt;"",IF(B346="","",IF(AND($B346='Determinazione classe'!$D$57,$C346='Determinazione classe'!$D$58,$D346='Determinazione classe'!$D$59,$E346='Determinazione classe'!$D$60,$F346='Determinazione classe'!$D$61),IF(COUNTIF(AK$3:AK345,$G346)=0,$G346,""),"")),"")</f>
        <v/>
      </c>
      <c r="AL346" s="1" t="str">
        <f aca="false">IF(H346&lt;&gt;"",IF(B346="","",IF(AND($B346='Determinazione classe'!$D$57,$C346='Determinazione classe'!$D$58,$D346='Determinazione classe'!$D$59,$E346='Determinazione classe'!$D$60,$F346='Determinazione classe'!$D$61,$G346='Determinazione classe'!$D$62),IF(COUNTIF(AL$3:AL345,$H346)=0,$H346,""),"")),"")</f>
        <v/>
      </c>
      <c r="AR346" s="1" t="n">
        <f aca="false">+AR345+1</f>
        <v>344</v>
      </c>
      <c r="AS346" s="978" t="str">
        <f aca="false">IFERROR(VLOOKUP(AR346,BC:BK,9,FALSE()),"")</f>
        <v/>
      </c>
      <c r="AT346" s="978" t="str">
        <f aca="false">IFERROR(VLOOKUP($O346,BD:BL,9,FALSE()),"")</f>
        <v/>
      </c>
      <c r="AU346" s="978" t="str">
        <f aca="false">IFERROR(VLOOKUP($O346,BE:BM,9,FALSE()),"")</f>
        <v/>
      </c>
      <c r="AV346" s="978" t="str">
        <f aca="false">IFERROR(VLOOKUP($O346,BF:BN,9,FALSE()),"")</f>
        <v/>
      </c>
      <c r="AW346" s="978" t="str">
        <f aca="false">IFERROR(VLOOKUP($O346,BG:BO,9,FALSE()),"")</f>
        <v/>
      </c>
      <c r="AX346" s="978" t="str">
        <f aca="false">IFERROR(VLOOKUP($O346,BH:BP,9,FALSE()),"")</f>
        <v/>
      </c>
      <c r="AY346" s="978" t="str">
        <f aca="false">IFERROR(VLOOKUP($O346,BI:BQ,9,FALSE()),"")</f>
        <v/>
      </c>
      <c r="BC346" s="1" t="str">
        <f aca="false">IF(BK346&lt;&gt;"",MAX(BC$3:BC345)+1,"")</f>
        <v/>
      </c>
      <c r="BD346" s="1" t="str">
        <f aca="false">IF(BL346&lt;&gt;"",MAX(BD$3:BD345)+1,"")</f>
        <v/>
      </c>
      <c r="BE346" s="1" t="str">
        <f aca="false">IF(BM346&lt;&gt;"",MAX(BE$3:BE345)+1,"")</f>
        <v/>
      </c>
      <c r="BF346" s="1" t="str">
        <f aca="false">IF(BN346&lt;&gt;"",MAX(BF$3:BF345)+1,"")</f>
        <v/>
      </c>
      <c r="BG346" s="1" t="str">
        <f aca="false">IF(BO346&lt;&gt;"",MAX(BG$3:BG345)+1,"")</f>
        <v/>
      </c>
      <c r="BH346" s="1" t="str">
        <f aca="false">IF(BP346&lt;&gt;"",MAX(BH$3:BH345)+1,"")</f>
        <v/>
      </c>
      <c r="BI346" s="1" t="str">
        <f aca="false">IF(BQ346&lt;&gt;"",MAX(BI$3:BI345)+1,"")</f>
        <v/>
      </c>
      <c r="BK346" s="1" t="str">
        <f aca="false">IF(B346&lt;&gt;"",IF(COUNTIF(BK$3:BK345,B346)&gt;0,"",B346),"")</f>
        <v/>
      </c>
      <c r="BL346" s="1" t="str">
        <f aca="false">IF(C346&lt;&gt;"",IF(COUNTIF(BL$3:BL345,C346)&gt;0,"",C346),"")</f>
        <v/>
      </c>
      <c r="BM346" s="1" t="str">
        <f aca="false">IF(D346&lt;&gt;"",IF(COUNTIF(BM$3:BM345,D346)&gt;0,"",D346),"")</f>
        <v/>
      </c>
      <c r="BN346" s="1" t="str">
        <f aca="false">IF(E346&lt;&gt;"",IF(COUNTIF(BN$3:BN345,E346)&gt;0,"",E346),"")</f>
        <v/>
      </c>
      <c r="BO346" s="1" t="str">
        <f aca="false">IF(F346&lt;&gt;"",IF(COUNTIF(BO$3:BO345,F346)&gt;0,"",F346),"")</f>
        <v/>
      </c>
      <c r="BP346" s="1" t="str">
        <f aca="false">IF(G346&lt;&gt;"",IF(COUNTIF(BP$3:BP345,G346)&gt;0,"",G346),"")</f>
        <v/>
      </c>
      <c r="BQ346" s="1" t="str">
        <f aca="false">IF(H346&lt;&gt;"",IF(COUNTIF(BQ$3:BQ345,H346)&gt;0,"",H346),"")</f>
        <v/>
      </c>
    </row>
    <row r="347" customFormat="false" ht="12.75" hidden="false" customHeight="false" outlineLevel="0" collapsed="false">
      <c r="A347" s="1017" t="str">
        <f aca="false">CONCATENATE(B347,C347,D347,E347,F347,G347,H347)</f>
        <v/>
      </c>
      <c r="B347" s="1001"/>
      <c r="C347" s="1001"/>
      <c r="D347" s="1001"/>
      <c r="E347" s="1001"/>
      <c r="F347" s="1001"/>
      <c r="G347" s="1001"/>
      <c r="H347" s="1001"/>
      <c r="I347" s="1020"/>
      <c r="J347" s="1021"/>
      <c r="K347" s="1021"/>
      <c r="L347" s="1023"/>
      <c r="M347" s="1024"/>
      <c r="O347" s="1" t="n">
        <f aca="false">+O346+1</f>
        <v>345</v>
      </c>
      <c r="P347" s="978" t="str">
        <f aca="false">IFERROR(VLOOKUP(O346,X:AF,9,FALSE()),"")</f>
        <v/>
      </c>
      <c r="Q347" s="978" t="str">
        <f aca="false">IFERROR(VLOOKUP(O347,Y:AG,9,FALSE()),"")</f>
        <v/>
      </c>
      <c r="R347" s="978" t="str">
        <f aca="false">IFERROR(VLOOKUP(O347,Z:AH,9,FALSE()),"")</f>
        <v/>
      </c>
      <c r="S347" s="978" t="str">
        <f aca="false">IFERROR(VLOOKUP($O347,AA:AI,9,FALSE()),"")</f>
        <v/>
      </c>
      <c r="T347" s="978" t="str">
        <f aca="false">IFERROR(VLOOKUP($O347,AB:AJ,9,FALSE()),"")</f>
        <v/>
      </c>
      <c r="U347" s="978" t="str">
        <f aca="false">IFERROR(VLOOKUP($O347,AC:AK,9,FALSE()),"")</f>
        <v/>
      </c>
      <c r="V347" s="978" t="str">
        <f aca="false">IFERROR(VLOOKUP($O347,AD:AL,9,FALSE()),"")</f>
        <v/>
      </c>
      <c r="X347" s="1" t="str">
        <f aca="false">IF(AF347&lt;&gt;"",MAX(X$3:X346)+1,"")</f>
        <v/>
      </c>
      <c r="Y347" s="1" t="str">
        <f aca="false">IF(AG347&lt;&gt;"",MAX(Y$3:Y346)+1,"")</f>
        <v/>
      </c>
      <c r="Z347" s="1" t="str">
        <f aca="false">IF(AH347&lt;&gt;"",MAX(Z$3:Z346)+1,"")</f>
        <v/>
      </c>
      <c r="AA347" s="1" t="str">
        <f aca="false">IF(AI347&lt;&gt;"",MAX(AA$3:AA346)+1,"")</f>
        <v/>
      </c>
      <c r="AB347" s="1" t="str">
        <f aca="false">IF(AJ347&lt;&gt;"",MAX(AB$3:AB346)+1,"")</f>
        <v/>
      </c>
      <c r="AC347" s="1" t="str">
        <f aca="false">IF(AK347&lt;&gt;"",MAX(AC$3:AC346)+1,"")</f>
        <v/>
      </c>
      <c r="AD347" s="1" t="str">
        <f aca="false">IF(AL347&lt;&gt;"",MAX(AD$3:AD346)+1,"")</f>
        <v/>
      </c>
      <c r="AF347" s="1" t="str">
        <f aca="false">IF(B347="","",IF(COUNTIF(AF$3:$AI346,B347)=0,B347,""))</f>
        <v/>
      </c>
      <c r="AG347" s="1" t="str">
        <f aca="false">IF(C347&lt;&gt;"",IF(B347="","",IF($B347='Determinazione classe'!$D$57,IF(COUNTIF(AG$3:$AG346,$C347)=0,$C347,""),"")),"")</f>
        <v/>
      </c>
      <c r="AH347" s="1" t="str">
        <f aca="false">IF(D347&lt;&gt;"",IF(B347="","",IF(AND($B347='Determinazione classe'!$D$57,$C347='Determinazione classe'!$D$58),IF(COUNTIF(AH$3:AH346,$D347)=0,$D347,""),"")),"")</f>
        <v/>
      </c>
      <c r="AI347" s="1" t="str">
        <f aca="false">IF(E347&lt;&gt;"",IF(B347="","",IF(AND($B347='Determinazione classe'!$D$57,$C347='Determinazione classe'!$D$58,$D347='Determinazione classe'!$D$59),IF(COUNTIF(AI$3:AI346,$E347)=0,$E347,""),"")),"")</f>
        <v/>
      </c>
      <c r="AJ347" s="1" t="str">
        <f aca="false">IF(F347&lt;&gt;"",IF(B347="","",IF(AND($B347='Determinazione classe'!$D$57,$C347='Determinazione classe'!$D$58,$D347='Determinazione classe'!$D$59,$E347='Determinazione classe'!$D$60),IF(COUNTIF(AJ$3:AJ346,$F347)=0,$F347,""),"")),"")</f>
        <v/>
      </c>
      <c r="AK347" s="1" t="str">
        <f aca="false">IF(G347&lt;&gt;"",IF(B347="","",IF(AND($B347='Determinazione classe'!$D$57,$C347='Determinazione classe'!$D$58,$D347='Determinazione classe'!$D$59,$E347='Determinazione classe'!$D$60,$F347='Determinazione classe'!$D$61),IF(COUNTIF(AK$3:AK346,$G347)=0,$G347,""),"")),"")</f>
        <v/>
      </c>
      <c r="AL347" s="1" t="str">
        <f aca="false">IF(H347&lt;&gt;"",IF(B347="","",IF(AND($B347='Determinazione classe'!$D$57,$C347='Determinazione classe'!$D$58,$D347='Determinazione classe'!$D$59,$E347='Determinazione classe'!$D$60,$F347='Determinazione classe'!$D$61,$G347='Determinazione classe'!$D$62),IF(COUNTIF(AL$3:AL346,$H347)=0,$H347,""),"")),"")</f>
        <v/>
      </c>
      <c r="AR347" s="1" t="n">
        <f aca="false">+AR346+1</f>
        <v>345</v>
      </c>
      <c r="AS347" s="978" t="str">
        <f aca="false">IFERROR(VLOOKUP(AR347,BC:BK,9,FALSE()),"")</f>
        <v/>
      </c>
      <c r="AT347" s="978" t="str">
        <f aca="false">IFERROR(VLOOKUP($O347,BD:BL,9,FALSE()),"")</f>
        <v/>
      </c>
      <c r="AU347" s="978" t="str">
        <f aca="false">IFERROR(VLOOKUP($O347,BE:BM,9,FALSE()),"")</f>
        <v/>
      </c>
      <c r="AV347" s="978" t="str">
        <f aca="false">IFERROR(VLOOKUP($O347,BF:BN,9,FALSE()),"")</f>
        <v/>
      </c>
      <c r="AW347" s="978" t="str">
        <f aca="false">IFERROR(VLOOKUP($O347,BG:BO,9,FALSE()),"")</f>
        <v/>
      </c>
      <c r="AX347" s="978" t="str">
        <f aca="false">IFERROR(VLOOKUP($O347,BH:BP,9,FALSE()),"")</f>
        <v/>
      </c>
      <c r="AY347" s="978" t="str">
        <f aca="false">IFERROR(VLOOKUP($O347,BI:BQ,9,FALSE()),"")</f>
        <v/>
      </c>
      <c r="BC347" s="1" t="str">
        <f aca="false">IF(BK347&lt;&gt;"",MAX(BC$3:BC346)+1,"")</f>
        <v/>
      </c>
      <c r="BD347" s="1" t="str">
        <f aca="false">IF(BL347&lt;&gt;"",MAX(BD$3:BD346)+1,"")</f>
        <v/>
      </c>
      <c r="BE347" s="1" t="str">
        <f aca="false">IF(BM347&lt;&gt;"",MAX(BE$3:BE346)+1,"")</f>
        <v/>
      </c>
      <c r="BF347" s="1" t="str">
        <f aca="false">IF(BN347&lt;&gt;"",MAX(BF$3:BF346)+1,"")</f>
        <v/>
      </c>
      <c r="BG347" s="1" t="str">
        <f aca="false">IF(BO347&lt;&gt;"",MAX(BG$3:BG346)+1,"")</f>
        <v/>
      </c>
      <c r="BH347" s="1" t="str">
        <f aca="false">IF(BP347&lt;&gt;"",MAX(BH$3:BH346)+1,"")</f>
        <v/>
      </c>
      <c r="BI347" s="1" t="str">
        <f aca="false">IF(BQ347&lt;&gt;"",MAX(BI$3:BI346)+1,"")</f>
        <v/>
      </c>
      <c r="BK347" s="1" t="str">
        <f aca="false">IF(B347&lt;&gt;"",IF(COUNTIF(BK$3:BK346,B347)&gt;0,"",B347),"")</f>
        <v/>
      </c>
      <c r="BL347" s="1" t="str">
        <f aca="false">IF(C347&lt;&gt;"",IF(COUNTIF(BL$3:BL346,C347)&gt;0,"",C347),"")</f>
        <v/>
      </c>
      <c r="BM347" s="1" t="str">
        <f aca="false">IF(D347&lt;&gt;"",IF(COUNTIF(BM$3:BM346,D347)&gt;0,"",D347),"")</f>
        <v/>
      </c>
      <c r="BN347" s="1" t="str">
        <f aca="false">IF(E347&lt;&gt;"",IF(COUNTIF(BN$3:BN346,E347)&gt;0,"",E347),"")</f>
        <v/>
      </c>
      <c r="BO347" s="1" t="str">
        <f aca="false">IF(F347&lt;&gt;"",IF(COUNTIF(BO$3:BO346,F347)&gt;0,"",F347),"")</f>
        <v/>
      </c>
      <c r="BP347" s="1" t="str">
        <f aca="false">IF(G347&lt;&gt;"",IF(COUNTIF(BP$3:BP346,G347)&gt;0,"",G347),"")</f>
        <v/>
      </c>
      <c r="BQ347" s="1" t="str">
        <f aca="false">IF(H347&lt;&gt;"",IF(COUNTIF(BQ$3:BQ346,H347)&gt;0,"",H347),"")</f>
        <v/>
      </c>
    </row>
    <row r="348" customFormat="false" ht="12.75" hidden="false" customHeight="false" outlineLevel="0" collapsed="false">
      <c r="A348" s="1017" t="str">
        <f aca="false">CONCATENATE(B348,C348,D348,E348,F348,G348,H348)</f>
        <v/>
      </c>
      <c r="B348" s="1001"/>
      <c r="C348" s="1001"/>
      <c r="D348" s="1001"/>
      <c r="E348" s="1001"/>
      <c r="F348" s="1001"/>
      <c r="G348" s="1001"/>
      <c r="H348" s="1001"/>
      <c r="I348" s="1020"/>
      <c r="J348" s="1021"/>
      <c r="K348" s="1021"/>
      <c r="L348" s="1023"/>
      <c r="M348" s="1024"/>
      <c r="O348" s="1" t="n">
        <f aca="false">+O347+1</f>
        <v>346</v>
      </c>
      <c r="P348" s="978" t="str">
        <f aca="false">IFERROR(VLOOKUP(O347,X:AF,9,FALSE()),"")</f>
        <v/>
      </c>
      <c r="Q348" s="978" t="str">
        <f aca="false">IFERROR(VLOOKUP(O348,Y:AG,9,FALSE()),"")</f>
        <v/>
      </c>
      <c r="R348" s="978" t="str">
        <f aca="false">IFERROR(VLOOKUP(O348,Z:AH,9,FALSE()),"")</f>
        <v/>
      </c>
      <c r="S348" s="978" t="str">
        <f aca="false">IFERROR(VLOOKUP($O348,AA:AI,9,FALSE()),"")</f>
        <v/>
      </c>
      <c r="T348" s="978" t="str">
        <f aca="false">IFERROR(VLOOKUP($O348,AB:AJ,9,FALSE()),"")</f>
        <v/>
      </c>
      <c r="U348" s="978" t="str">
        <f aca="false">IFERROR(VLOOKUP($O348,AC:AK,9,FALSE()),"")</f>
        <v/>
      </c>
      <c r="V348" s="978" t="str">
        <f aca="false">IFERROR(VLOOKUP($O348,AD:AL,9,FALSE()),"")</f>
        <v/>
      </c>
      <c r="X348" s="1" t="str">
        <f aca="false">IF(AF348&lt;&gt;"",MAX(X$3:X347)+1,"")</f>
        <v/>
      </c>
      <c r="Y348" s="1" t="str">
        <f aca="false">IF(AG348&lt;&gt;"",MAX(Y$3:Y347)+1,"")</f>
        <v/>
      </c>
      <c r="Z348" s="1" t="str">
        <f aca="false">IF(AH348&lt;&gt;"",MAX(Z$3:Z347)+1,"")</f>
        <v/>
      </c>
      <c r="AA348" s="1" t="str">
        <f aca="false">IF(AI348&lt;&gt;"",MAX(AA$3:AA347)+1,"")</f>
        <v/>
      </c>
      <c r="AB348" s="1" t="str">
        <f aca="false">IF(AJ348&lt;&gt;"",MAX(AB$3:AB347)+1,"")</f>
        <v/>
      </c>
      <c r="AC348" s="1" t="str">
        <f aca="false">IF(AK348&lt;&gt;"",MAX(AC$3:AC347)+1,"")</f>
        <v/>
      </c>
      <c r="AD348" s="1" t="str">
        <f aca="false">IF(AL348&lt;&gt;"",MAX(AD$3:AD347)+1,"")</f>
        <v/>
      </c>
      <c r="AF348" s="1" t="str">
        <f aca="false">IF(B348="","",IF(COUNTIF(AF$3:$AI347,B348)=0,B348,""))</f>
        <v/>
      </c>
      <c r="AG348" s="1" t="str">
        <f aca="false">IF(C348&lt;&gt;"",IF(B348="","",IF($B348='Determinazione classe'!$D$57,IF(COUNTIF(AG$3:$AG347,$C348)=0,$C348,""),"")),"")</f>
        <v/>
      </c>
      <c r="AH348" s="1" t="str">
        <f aca="false">IF(D348&lt;&gt;"",IF(B348="","",IF(AND($B348='Determinazione classe'!$D$57,$C348='Determinazione classe'!$D$58),IF(COUNTIF(AH$3:AH347,$D348)=0,$D348,""),"")),"")</f>
        <v/>
      </c>
      <c r="AI348" s="1" t="str">
        <f aca="false">IF(E348&lt;&gt;"",IF(B348="","",IF(AND($B348='Determinazione classe'!$D$57,$C348='Determinazione classe'!$D$58,$D348='Determinazione classe'!$D$59),IF(COUNTIF(AI$3:AI347,$E348)=0,$E348,""),"")),"")</f>
        <v/>
      </c>
      <c r="AJ348" s="1" t="str">
        <f aca="false">IF(F348&lt;&gt;"",IF(B348="","",IF(AND($B348='Determinazione classe'!$D$57,$C348='Determinazione classe'!$D$58,$D348='Determinazione classe'!$D$59,$E348='Determinazione classe'!$D$60),IF(COUNTIF(AJ$3:AJ347,$F348)=0,$F348,""),"")),"")</f>
        <v/>
      </c>
      <c r="AK348" s="1" t="str">
        <f aca="false">IF(G348&lt;&gt;"",IF(B348="","",IF(AND($B348='Determinazione classe'!$D$57,$C348='Determinazione classe'!$D$58,$D348='Determinazione classe'!$D$59,$E348='Determinazione classe'!$D$60,$F348='Determinazione classe'!$D$61),IF(COUNTIF(AK$3:AK347,$G348)=0,$G348,""),"")),"")</f>
        <v/>
      </c>
      <c r="AL348" s="1" t="str">
        <f aca="false">IF(H348&lt;&gt;"",IF(B348="","",IF(AND($B348='Determinazione classe'!$D$57,$C348='Determinazione classe'!$D$58,$D348='Determinazione classe'!$D$59,$E348='Determinazione classe'!$D$60,$F348='Determinazione classe'!$D$61,$G348='Determinazione classe'!$D$62),IF(COUNTIF(AL$3:AL347,$H348)=0,$H348,""),"")),"")</f>
        <v/>
      </c>
      <c r="AR348" s="1" t="n">
        <f aca="false">+AR347+1</f>
        <v>346</v>
      </c>
      <c r="AS348" s="978" t="str">
        <f aca="false">IFERROR(VLOOKUP(AR348,BC:BK,9,FALSE()),"")</f>
        <v/>
      </c>
      <c r="AT348" s="978" t="str">
        <f aca="false">IFERROR(VLOOKUP($O348,BD:BL,9,FALSE()),"")</f>
        <v/>
      </c>
      <c r="AU348" s="978" t="str">
        <f aca="false">IFERROR(VLOOKUP($O348,BE:BM,9,FALSE()),"")</f>
        <v/>
      </c>
      <c r="AV348" s="978" t="str">
        <f aca="false">IFERROR(VLOOKUP($O348,BF:BN,9,FALSE()),"")</f>
        <v/>
      </c>
      <c r="AW348" s="978" t="str">
        <f aca="false">IFERROR(VLOOKUP($O348,BG:BO,9,FALSE()),"")</f>
        <v/>
      </c>
      <c r="AX348" s="978" t="str">
        <f aca="false">IFERROR(VLOOKUP($O348,BH:BP,9,FALSE()),"")</f>
        <v/>
      </c>
      <c r="AY348" s="978" t="str">
        <f aca="false">IFERROR(VLOOKUP($O348,BI:BQ,9,FALSE()),"")</f>
        <v/>
      </c>
      <c r="BC348" s="1" t="str">
        <f aca="false">IF(BK348&lt;&gt;"",MAX(BC$3:BC347)+1,"")</f>
        <v/>
      </c>
      <c r="BD348" s="1" t="str">
        <f aca="false">IF(BL348&lt;&gt;"",MAX(BD$3:BD347)+1,"")</f>
        <v/>
      </c>
      <c r="BE348" s="1" t="str">
        <f aca="false">IF(BM348&lt;&gt;"",MAX(BE$3:BE347)+1,"")</f>
        <v/>
      </c>
      <c r="BF348" s="1" t="str">
        <f aca="false">IF(BN348&lt;&gt;"",MAX(BF$3:BF347)+1,"")</f>
        <v/>
      </c>
      <c r="BG348" s="1" t="str">
        <f aca="false">IF(BO348&lt;&gt;"",MAX(BG$3:BG347)+1,"")</f>
        <v/>
      </c>
      <c r="BH348" s="1" t="str">
        <f aca="false">IF(BP348&lt;&gt;"",MAX(BH$3:BH347)+1,"")</f>
        <v/>
      </c>
      <c r="BI348" s="1" t="str">
        <f aca="false">IF(BQ348&lt;&gt;"",MAX(BI$3:BI347)+1,"")</f>
        <v/>
      </c>
      <c r="BK348" s="1" t="str">
        <f aca="false">IF(B348&lt;&gt;"",IF(COUNTIF(BK$3:BK347,B348)&gt;0,"",B348),"")</f>
        <v/>
      </c>
      <c r="BL348" s="1" t="str">
        <f aca="false">IF(C348&lt;&gt;"",IF(COUNTIF(BL$3:BL347,C348)&gt;0,"",C348),"")</f>
        <v/>
      </c>
      <c r="BM348" s="1" t="str">
        <f aca="false">IF(D348&lt;&gt;"",IF(COUNTIF(BM$3:BM347,D348)&gt;0,"",D348),"")</f>
        <v/>
      </c>
      <c r="BN348" s="1" t="str">
        <f aca="false">IF(E348&lt;&gt;"",IF(COUNTIF(BN$3:BN347,E348)&gt;0,"",E348),"")</f>
        <v/>
      </c>
      <c r="BO348" s="1" t="str">
        <f aca="false">IF(F348&lt;&gt;"",IF(COUNTIF(BO$3:BO347,F348)&gt;0,"",F348),"")</f>
        <v/>
      </c>
      <c r="BP348" s="1" t="str">
        <f aca="false">IF(G348&lt;&gt;"",IF(COUNTIF(BP$3:BP347,G348)&gt;0,"",G348),"")</f>
        <v/>
      </c>
      <c r="BQ348" s="1" t="str">
        <f aca="false">IF(H348&lt;&gt;"",IF(COUNTIF(BQ$3:BQ347,H348)&gt;0,"",H348),"")</f>
        <v/>
      </c>
    </row>
    <row r="349" customFormat="false" ht="12.75" hidden="false" customHeight="false" outlineLevel="0" collapsed="false">
      <c r="A349" s="1017" t="str">
        <f aca="false">CONCATENATE(B349,C349,D349,E349,F349,G349,H349)</f>
        <v/>
      </c>
      <c r="B349" s="1001"/>
      <c r="C349" s="1001"/>
      <c r="D349" s="1001"/>
      <c r="E349" s="1001"/>
      <c r="F349" s="1001"/>
      <c r="G349" s="1001"/>
      <c r="H349" s="1001"/>
      <c r="I349" s="1020"/>
      <c r="J349" s="1021"/>
      <c r="K349" s="1021"/>
      <c r="L349" s="1023"/>
      <c r="M349" s="1024"/>
      <c r="O349" s="1" t="n">
        <f aca="false">+O348+1</f>
        <v>347</v>
      </c>
      <c r="P349" s="978" t="str">
        <f aca="false">IFERROR(VLOOKUP(O348,X:AF,9,FALSE()),"")</f>
        <v/>
      </c>
      <c r="Q349" s="978" t="str">
        <f aca="false">IFERROR(VLOOKUP(O349,Y:AG,9,FALSE()),"")</f>
        <v/>
      </c>
      <c r="R349" s="978" t="str">
        <f aca="false">IFERROR(VLOOKUP(O349,Z:AH,9,FALSE()),"")</f>
        <v/>
      </c>
      <c r="S349" s="978" t="str">
        <f aca="false">IFERROR(VLOOKUP($O349,AA:AI,9,FALSE()),"")</f>
        <v/>
      </c>
      <c r="T349" s="978" t="str">
        <f aca="false">IFERROR(VLOOKUP($O349,AB:AJ,9,FALSE()),"")</f>
        <v/>
      </c>
      <c r="U349" s="978" t="str">
        <f aca="false">IFERROR(VLOOKUP($O349,AC:AK,9,FALSE()),"")</f>
        <v/>
      </c>
      <c r="V349" s="978" t="str">
        <f aca="false">IFERROR(VLOOKUP($O349,AD:AL,9,FALSE()),"")</f>
        <v/>
      </c>
      <c r="X349" s="1" t="str">
        <f aca="false">IF(AF349&lt;&gt;"",MAX(X$3:X348)+1,"")</f>
        <v/>
      </c>
      <c r="Y349" s="1" t="str">
        <f aca="false">IF(AG349&lt;&gt;"",MAX(Y$3:Y348)+1,"")</f>
        <v/>
      </c>
      <c r="Z349" s="1" t="str">
        <f aca="false">IF(AH349&lt;&gt;"",MAX(Z$3:Z348)+1,"")</f>
        <v/>
      </c>
      <c r="AA349" s="1" t="str">
        <f aca="false">IF(AI349&lt;&gt;"",MAX(AA$3:AA348)+1,"")</f>
        <v/>
      </c>
      <c r="AB349" s="1" t="str">
        <f aca="false">IF(AJ349&lt;&gt;"",MAX(AB$3:AB348)+1,"")</f>
        <v/>
      </c>
      <c r="AC349" s="1" t="str">
        <f aca="false">IF(AK349&lt;&gt;"",MAX(AC$3:AC348)+1,"")</f>
        <v/>
      </c>
      <c r="AD349" s="1" t="str">
        <f aca="false">IF(AL349&lt;&gt;"",MAX(AD$3:AD348)+1,"")</f>
        <v/>
      </c>
      <c r="AF349" s="1" t="str">
        <f aca="false">IF(B349="","",IF(COUNTIF(AF$3:$AI348,B349)=0,B349,""))</f>
        <v/>
      </c>
      <c r="AG349" s="1" t="str">
        <f aca="false">IF(C349&lt;&gt;"",IF(B349="","",IF($B349='Determinazione classe'!$D$57,IF(COUNTIF(AG$3:$AG348,$C349)=0,$C349,""),"")),"")</f>
        <v/>
      </c>
      <c r="AH349" s="1" t="str">
        <f aca="false">IF(D349&lt;&gt;"",IF(B349="","",IF(AND($B349='Determinazione classe'!$D$57,$C349='Determinazione classe'!$D$58),IF(COUNTIF(AH$3:AH348,$D349)=0,$D349,""),"")),"")</f>
        <v/>
      </c>
      <c r="AI349" s="1" t="str">
        <f aca="false">IF(E349&lt;&gt;"",IF(B349="","",IF(AND($B349='Determinazione classe'!$D$57,$C349='Determinazione classe'!$D$58,$D349='Determinazione classe'!$D$59),IF(COUNTIF(AI$3:AI348,$E349)=0,$E349,""),"")),"")</f>
        <v/>
      </c>
      <c r="AJ349" s="1" t="str">
        <f aca="false">IF(F349&lt;&gt;"",IF(B349="","",IF(AND($B349='Determinazione classe'!$D$57,$C349='Determinazione classe'!$D$58,$D349='Determinazione classe'!$D$59,$E349='Determinazione classe'!$D$60),IF(COUNTIF(AJ$3:AJ348,$F349)=0,$F349,""),"")),"")</f>
        <v/>
      </c>
      <c r="AK349" s="1" t="str">
        <f aca="false">IF(G349&lt;&gt;"",IF(B349="","",IF(AND($B349='Determinazione classe'!$D$57,$C349='Determinazione classe'!$D$58,$D349='Determinazione classe'!$D$59,$E349='Determinazione classe'!$D$60,$F349='Determinazione classe'!$D$61),IF(COUNTIF(AK$3:AK348,$G349)=0,$G349,""),"")),"")</f>
        <v/>
      </c>
      <c r="AL349" s="1" t="str">
        <f aca="false">IF(H349&lt;&gt;"",IF(B349="","",IF(AND($B349='Determinazione classe'!$D$57,$C349='Determinazione classe'!$D$58,$D349='Determinazione classe'!$D$59,$E349='Determinazione classe'!$D$60,$F349='Determinazione classe'!$D$61,$G349='Determinazione classe'!$D$62),IF(COUNTIF(AL$3:AL348,$H349)=0,$H349,""),"")),"")</f>
        <v/>
      </c>
      <c r="AR349" s="1" t="n">
        <f aca="false">+AR348+1</f>
        <v>347</v>
      </c>
      <c r="AS349" s="978" t="str">
        <f aca="false">IFERROR(VLOOKUP(AR349,BC:BK,9,FALSE()),"")</f>
        <v/>
      </c>
      <c r="AT349" s="978" t="str">
        <f aca="false">IFERROR(VLOOKUP($O349,BD:BL,9,FALSE()),"")</f>
        <v/>
      </c>
      <c r="AU349" s="978" t="str">
        <f aca="false">IFERROR(VLOOKUP($O349,BE:BM,9,FALSE()),"")</f>
        <v/>
      </c>
      <c r="AV349" s="978" t="str">
        <f aca="false">IFERROR(VLOOKUP($O349,BF:BN,9,FALSE()),"")</f>
        <v/>
      </c>
      <c r="AW349" s="978" t="str">
        <f aca="false">IFERROR(VLOOKUP($O349,BG:BO,9,FALSE()),"")</f>
        <v/>
      </c>
      <c r="AX349" s="978" t="str">
        <f aca="false">IFERROR(VLOOKUP($O349,BH:BP,9,FALSE()),"")</f>
        <v/>
      </c>
      <c r="AY349" s="978" t="str">
        <f aca="false">IFERROR(VLOOKUP($O349,BI:BQ,9,FALSE()),"")</f>
        <v/>
      </c>
      <c r="BC349" s="1" t="str">
        <f aca="false">IF(BK349&lt;&gt;"",MAX(BC$3:BC348)+1,"")</f>
        <v/>
      </c>
      <c r="BD349" s="1" t="str">
        <f aca="false">IF(BL349&lt;&gt;"",MAX(BD$3:BD348)+1,"")</f>
        <v/>
      </c>
      <c r="BE349" s="1" t="str">
        <f aca="false">IF(BM349&lt;&gt;"",MAX(BE$3:BE348)+1,"")</f>
        <v/>
      </c>
      <c r="BF349" s="1" t="str">
        <f aca="false">IF(BN349&lt;&gt;"",MAX(BF$3:BF348)+1,"")</f>
        <v/>
      </c>
      <c r="BG349" s="1" t="str">
        <f aca="false">IF(BO349&lt;&gt;"",MAX(BG$3:BG348)+1,"")</f>
        <v/>
      </c>
      <c r="BH349" s="1" t="str">
        <f aca="false">IF(BP349&lt;&gt;"",MAX(BH$3:BH348)+1,"")</f>
        <v/>
      </c>
      <c r="BI349" s="1" t="str">
        <f aca="false">IF(BQ349&lt;&gt;"",MAX(BI$3:BI348)+1,"")</f>
        <v/>
      </c>
      <c r="BK349" s="1" t="str">
        <f aca="false">IF(B349&lt;&gt;"",IF(COUNTIF(BK$3:BK348,B349)&gt;0,"",B349),"")</f>
        <v/>
      </c>
      <c r="BL349" s="1" t="str">
        <f aca="false">IF(C349&lt;&gt;"",IF(COUNTIF(BL$3:BL348,C349)&gt;0,"",C349),"")</f>
        <v/>
      </c>
      <c r="BM349" s="1" t="str">
        <f aca="false">IF(D349&lt;&gt;"",IF(COUNTIF(BM$3:BM348,D349)&gt;0,"",D349),"")</f>
        <v/>
      </c>
      <c r="BN349" s="1" t="str">
        <f aca="false">IF(E349&lt;&gt;"",IF(COUNTIF(BN$3:BN348,E349)&gt;0,"",E349),"")</f>
        <v/>
      </c>
      <c r="BO349" s="1" t="str">
        <f aca="false">IF(F349&lt;&gt;"",IF(COUNTIF(BO$3:BO348,F349)&gt;0,"",F349),"")</f>
        <v/>
      </c>
      <c r="BP349" s="1" t="str">
        <f aca="false">IF(G349&lt;&gt;"",IF(COUNTIF(BP$3:BP348,G349)&gt;0,"",G349),"")</f>
        <v/>
      </c>
      <c r="BQ349" s="1" t="str">
        <f aca="false">IF(H349&lt;&gt;"",IF(COUNTIF(BQ$3:BQ348,H349)&gt;0,"",H349),"")</f>
        <v/>
      </c>
    </row>
    <row r="350" customFormat="false" ht="12.75" hidden="false" customHeight="false" outlineLevel="0" collapsed="false">
      <c r="A350" s="1017" t="str">
        <f aca="false">CONCATENATE(B350,C350,D350,E350,F350,G350,H350)</f>
        <v/>
      </c>
      <c r="B350" s="1001"/>
      <c r="C350" s="1001"/>
      <c r="D350" s="1001"/>
      <c r="E350" s="1001"/>
      <c r="F350" s="1001"/>
      <c r="G350" s="1001"/>
      <c r="H350" s="1001"/>
      <c r="I350" s="1020"/>
      <c r="J350" s="1021"/>
      <c r="K350" s="1021"/>
      <c r="L350" s="1023"/>
      <c r="M350" s="1024"/>
      <c r="O350" s="1" t="n">
        <f aca="false">+O349+1</f>
        <v>348</v>
      </c>
      <c r="P350" s="978" t="str">
        <f aca="false">IFERROR(VLOOKUP(O349,X:AF,9,FALSE()),"")</f>
        <v/>
      </c>
      <c r="Q350" s="978" t="str">
        <f aca="false">IFERROR(VLOOKUP(O350,Y:AG,9,FALSE()),"")</f>
        <v/>
      </c>
      <c r="R350" s="978" t="str">
        <f aca="false">IFERROR(VLOOKUP(O350,Z:AH,9,FALSE()),"")</f>
        <v/>
      </c>
      <c r="S350" s="978" t="str">
        <f aca="false">IFERROR(VLOOKUP($O350,AA:AI,9,FALSE()),"")</f>
        <v/>
      </c>
      <c r="T350" s="978" t="str">
        <f aca="false">IFERROR(VLOOKUP($O350,AB:AJ,9,FALSE()),"")</f>
        <v/>
      </c>
      <c r="U350" s="978" t="str">
        <f aca="false">IFERROR(VLOOKUP($O350,AC:AK,9,FALSE()),"")</f>
        <v/>
      </c>
      <c r="V350" s="978" t="str">
        <f aca="false">IFERROR(VLOOKUP($O350,AD:AL,9,FALSE()),"")</f>
        <v/>
      </c>
      <c r="X350" s="1" t="str">
        <f aca="false">IF(AF350&lt;&gt;"",MAX(X$3:X349)+1,"")</f>
        <v/>
      </c>
      <c r="Y350" s="1" t="str">
        <f aca="false">IF(AG350&lt;&gt;"",MAX(Y$3:Y349)+1,"")</f>
        <v/>
      </c>
      <c r="Z350" s="1" t="str">
        <f aca="false">IF(AH350&lt;&gt;"",MAX(Z$3:Z349)+1,"")</f>
        <v/>
      </c>
      <c r="AA350" s="1" t="str">
        <f aca="false">IF(AI350&lt;&gt;"",MAX(AA$3:AA349)+1,"")</f>
        <v/>
      </c>
      <c r="AB350" s="1" t="str">
        <f aca="false">IF(AJ350&lt;&gt;"",MAX(AB$3:AB349)+1,"")</f>
        <v/>
      </c>
      <c r="AC350" s="1" t="str">
        <f aca="false">IF(AK350&lt;&gt;"",MAX(AC$3:AC349)+1,"")</f>
        <v/>
      </c>
      <c r="AD350" s="1" t="str">
        <f aca="false">IF(AL350&lt;&gt;"",MAX(AD$3:AD349)+1,"")</f>
        <v/>
      </c>
      <c r="AF350" s="1" t="str">
        <f aca="false">IF(B350="","",IF(COUNTIF(AF$3:$AI349,B350)=0,B350,""))</f>
        <v/>
      </c>
      <c r="AG350" s="1" t="str">
        <f aca="false">IF(C350&lt;&gt;"",IF(B350="","",IF($B350='Determinazione classe'!$D$57,IF(COUNTIF(AG$3:$AG349,$C350)=0,$C350,""),"")),"")</f>
        <v/>
      </c>
      <c r="AH350" s="1" t="str">
        <f aca="false">IF(D350&lt;&gt;"",IF(B350="","",IF(AND($B350='Determinazione classe'!$D$57,$C350='Determinazione classe'!$D$58),IF(COUNTIF(AH$3:AH349,$D350)=0,$D350,""),"")),"")</f>
        <v/>
      </c>
      <c r="AI350" s="1" t="str">
        <f aca="false">IF(E350&lt;&gt;"",IF(B350="","",IF(AND($B350='Determinazione classe'!$D$57,$C350='Determinazione classe'!$D$58,$D350='Determinazione classe'!$D$59),IF(COUNTIF(AI$3:AI349,$E350)=0,$E350,""),"")),"")</f>
        <v/>
      </c>
      <c r="AJ350" s="1" t="str">
        <f aca="false">IF(F350&lt;&gt;"",IF(B350="","",IF(AND($B350='Determinazione classe'!$D$57,$C350='Determinazione classe'!$D$58,$D350='Determinazione classe'!$D$59,$E350='Determinazione classe'!$D$60),IF(COUNTIF(AJ$3:AJ349,$F350)=0,$F350,""),"")),"")</f>
        <v/>
      </c>
      <c r="AK350" s="1" t="str">
        <f aca="false">IF(G350&lt;&gt;"",IF(B350="","",IF(AND($B350='Determinazione classe'!$D$57,$C350='Determinazione classe'!$D$58,$D350='Determinazione classe'!$D$59,$E350='Determinazione classe'!$D$60,$F350='Determinazione classe'!$D$61),IF(COUNTIF(AK$3:AK349,$G350)=0,$G350,""),"")),"")</f>
        <v/>
      </c>
      <c r="AL350" s="1" t="str">
        <f aca="false">IF(H350&lt;&gt;"",IF(B350="","",IF(AND($B350='Determinazione classe'!$D$57,$C350='Determinazione classe'!$D$58,$D350='Determinazione classe'!$D$59,$E350='Determinazione classe'!$D$60,$F350='Determinazione classe'!$D$61,$G350='Determinazione classe'!$D$62),IF(COUNTIF(AL$3:AL349,$H350)=0,$H350,""),"")),"")</f>
        <v/>
      </c>
      <c r="AR350" s="1" t="n">
        <f aca="false">+AR349+1</f>
        <v>348</v>
      </c>
      <c r="AS350" s="978" t="str">
        <f aca="false">IFERROR(VLOOKUP(AR350,BC:BK,9,FALSE()),"")</f>
        <v/>
      </c>
      <c r="AT350" s="978" t="str">
        <f aca="false">IFERROR(VLOOKUP($O350,BD:BL,9,FALSE()),"")</f>
        <v/>
      </c>
      <c r="AU350" s="978" t="str">
        <f aca="false">IFERROR(VLOOKUP($O350,BE:BM,9,FALSE()),"")</f>
        <v/>
      </c>
      <c r="AV350" s="978" t="str">
        <f aca="false">IFERROR(VLOOKUP($O350,BF:BN,9,FALSE()),"")</f>
        <v/>
      </c>
      <c r="AW350" s="978" t="str">
        <f aca="false">IFERROR(VLOOKUP($O350,BG:BO,9,FALSE()),"")</f>
        <v/>
      </c>
      <c r="AX350" s="978" t="str">
        <f aca="false">IFERROR(VLOOKUP($O350,BH:BP,9,FALSE()),"")</f>
        <v/>
      </c>
      <c r="AY350" s="978" t="str">
        <f aca="false">IFERROR(VLOOKUP($O350,BI:BQ,9,FALSE()),"")</f>
        <v/>
      </c>
      <c r="BC350" s="1" t="str">
        <f aca="false">IF(BK350&lt;&gt;"",MAX(BC$3:BC349)+1,"")</f>
        <v/>
      </c>
      <c r="BD350" s="1" t="str">
        <f aca="false">IF(BL350&lt;&gt;"",MAX(BD$3:BD349)+1,"")</f>
        <v/>
      </c>
      <c r="BE350" s="1" t="str">
        <f aca="false">IF(BM350&lt;&gt;"",MAX(BE$3:BE349)+1,"")</f>
        <v/>
      </c>
      <c r="BF350" s="1" t="str">
        <f aca="false">IF(BN350&lt;&gt;"",MAX(BF$3:BF349)+1,"")</f>
        <v/>
      </c>
      <c r="BG350" s="1" t="str">
        <f aca="false">IF(BO350&lt;&gt;"",MAX(BG$3:BG349)+1,"")</f>
        <v/>
      </c>
      <c r="BH350" s="1" t="str">
        <f aca="false">IF(BP350&lt;&gt;"",MAX(BH$3:BH349)+1,"")</f>
        <v/>
      </c>
      <c r="BI350" s="1" t="str">
        <f aca="false">IF(BQ350&lt;&gt;"",MAX(BI$3:BI349)+1,"")</f>
        <v/>
      </c>
      <c r="BK350" s="1" t="str">
        <f aca="false">IF(B350&lt;&gt;"",IF(COUNTIF(BK$3:BK349,B350)&gt;0,"",B350),"")</f>
        <v/>
      </c>
      <c r="BL350" s="1" t="str">
        <f aca="false">IF(C350&lt;&gt;"",IF(COUNTIF(BL$3:BL349,C350)&gt;0,"",C350),"")</f>
        <v/>
      </c>
      <c r="BM350" s="1" t="str">
        <f aca="false">IF(D350&lt;&gt;"",IF(COUNTIF(BM$3:BM349,D350)&gt;0,"",D350),"")</f>
        <v/>
      </c>
      <c r="BN350" s="1" t="str">
        <f aca="false">IF(E350&lt;&gt;"",IF(COUNTIF(BN$3:BN349,E350)&gt;0,"",E350),"")</f>
        <v/>
      </c>
      <c r="BO350" s="1" t="str">
        <f aca="false">IF(F350&lt;&gt;"",IF(COUNTIF(BO$3:BO349,F350)&gt;0,"",F350),"")</f>
        <v/>
      </c>
      <c r="BP350" s="1" t="str">
        <f aca="false">IF(G350&lt;&gt;"",IF(COUNTIF(BP$3:BP349,G350)&gt;0,"",G350),"")</f>
        <v/>
      </c>
      <c r="BQ350" s="1" t="str">
        <f aca="false">IF(H350&lt;&gt;"",IF(COUNTIF(BQ$3:BQ349,H350)&gt;0,"",H350),"")</f>
        <v/>
      </c>
    </row>
    <row r="351" customFormat="false" ht="12.75" hidden="false" customHeight="false" outlineLevel="0" collapsed="false">
      <c r="A351" s="1017" t="str">
        <f aca="false">CONCATENATE(B351,C351,D351,E351,F351,G351,H351)</f>
        <v/>
      </c>
      <c r="B351" s="1001"/>
      <c r="C351" s="1001"/>
      <c r="D351" s="1001"/>
      <c r="E351" s="1001"/>
      <c r="F351" s="1001"/>
      <c r="G351" s="1001"/>
      <c r="H351" s="1001"/>
      <c r="I351" s="1020"/>
      <c r="J351" s="1021"/>
      <c r="K351" s="1021"/>
      <c r="L351" s="1023"/>
      <c r="M351" s="1024"/>
      <c r="O351" s="1" t="n">
        <f aca="false">+O350+1</f>
        <v>349</v>
      </c>
      <c r="P351" s="978" t="str">
        <f aca="false">IFERROR(VLOOKUP(O350,X:AF,9,FALSE()),"")</f>
        <v/>
      </c>
      <c r="Q351" s="978" t="str">
        <f aca="false">IFERROR(VLOOKUP(O351,Y:AG,9,FALSE()),"")</f>
        <v/>
      </c>
      <c r="R351" s="978" t="str">
        <f aca="false">IFERROR(VLOOKUP(O351,Z:AH,9,FALSE()),"")</f>
        <v/>
      </c>
      <c r="S351" s="978" t="str">
        <f aca="false">IFERROR(VLOOKUP($O351,AA:AI,9,FALSE()),"")</f>
        <v/>
      </c>
      <c r="T351" s="978" t="str">
        <f aca="false">IFERROR(VLOOKUP($O351,AB:AJ,9,FALSE()),"")</f>
        <v/>
      </c>
      <c r="U351" s="978" t="str">
        <f aca="false">IFERROR(VLOOKUP($O351,AC:AK,9,FALSE()),"")</f>
        <v/>
      </c>
      <c r="V351" s="978" t="str">
        <f aca="false">IFERROR(VLOOKUP($O351,AD:AL,9,FALSE()),"")</f>
        <v/>
      </c>
      <c r="X351" s="1" t="str">
        <f aca="false">IF(AF351&lt;&gt;"",MAX(X$3:X350)+1,"")</f>
        <v/>
      </c>
      <c r="Y351" s="1" t="str">
        <f aca="false">IF(AG351&lt;&gt;"",MAX(Y$3:Y350)+1,"")</f>
        <v/>
      </c>
      <c r="Z351" s="1" t="str">
        <f aca="false">IF(AH351&lt;&gt;"",MAX(Z$3:Z350)+1,"")</f>
        <v/>
      </c>
      <c r="AA351" s="1" t="str">
        <f aca="false">IF(AI351&lt;&gt;"",MAX(AA$3:AA350)+1,"")</f>
        <v/>
      </c>
      <c r="AB351" s="1" t="str">
        <f aca="false">IF(AJ351&lt;&gt;"",MAX(AB$3:AB350)+1,"")</f>
        <v/>
      </c>
      <c r="AC351" s="1" t="str">
        <f aca="false">IF(AK351&lt;&gt;"",MAX(AC$3:AC350)+1,"")</f>
        <v/>
      </c>
      <c r="AD351" s="1" t="str">
        <f aca="false">IF(AL351&lt;&gt;"",MAX(AD$3:AD350)+1,"")</f>
        <v/>
      </c>
      <c r="AF351" s="1" t="str">
        <f aca="false">IF(B351="","",IF(COUNTIF(AF$3:$AI350,B351)=0,B351,""))</f>
        <v/>
      </c>
      <c r="AG351" s="1" t="str">
        <f aca="false">IF(C351&lt;&gt;"",IF(B351="","",IF($B351='Determinazione classe'!$D$57,IF(COUNTIF(AG$3:$AG350,$C351)=0,$C351,""),"")),"")</f>
        <v/>
      </c>
      <c r="AH351" s="1" t="str">
        <f aca="false">IF(D351&lt;&gt;"",IF(B351="","",IF(AND($B351='Determinazione classe'!$D$57,$C351='Determinazione classe'!$D$58),IF(COUNTIF(AH$3:AH350,$D351)=0,$D351,""),"")),"")</f>
        <v/>
      </c>
      <c r="AI351" s="1" t="str">
        <f aca="false">IF(E351&lt;&gt;"",IF(B351="","",IF(AND($B351='Determinazione classe'!$D$57,$C351='Determinazione classe'!$D$58,$D351='Determinazione classe'!$D$59),IF(COUNTIF(AI$3:AI350,$E351)=0,$E351,""),"")),"")</f>
        <v/>
      </c>
      <c r="AJ351" s="1" t="str">
        <f aca="false">IF(F351&lt;&gt;"",IF(B351="","",IF(AND($B351='Determinazione classe'!$D$57,$C351='Determinazione classe'!$D$58,$D351='Determinazione classe'!$D$59,$E351='Determinazione classe'!$D$60),IF(COUNTIF(AJ$3:AJ350,$F351)=0,$F351,""),"")),"")</f>
        <v/>
      </c>
      <c r="AK351" s="1" t="str">
        <f aca="false">IF(G351&lt;&gt;"",IF(B351="","",IF(AND($B351='Determinazione classe'!$D$57,$C351='Determinazione classe'!$D$58,$D351='Determinazione classe'!$D$59,$E351='Determinazione classe'!$D$60,$F351='Determinazione classe'!$D$61),IF(COUNTIF(AK$3:AK350,$G351)=0,$G351,""),"")),"")</f>
        <v/>
      </c>
      <c r="AL351" s="1" t="str">
        <f aca="false">IF(H351&lt;&gt;"",IF(B351="","",IF(AND($B351='Determinazione classe'!$D$57,$C351='Determinazione classe'!$D$58,$D351='Determinazione classe'!$D$59,$E351='Determinazione classe'!$D$60,$F351='Determinazione classe'!$D$61,$G351='Determinazione classe'!$D$62),IF(COUNTIF(AL$3:AL350,$H351)=0,$H351,""),"")),"")</f>
        <v/>
      </c>
      <c r="AR351" s="1" t="n">
        <f aca="false">+AR350+1</f>
        <v>349</v>
      </c>
      <c r="AS351" s="978" t="str">
        <f aca="false">IFERROR(VLOOKUP(AR351,BC:BK,9,FALSE()),"")</f>
        <v/>
      </c>
      <c r="AT351" s="978" t="str">
        <f aca="false">IFERROR(VLOOKUP($O351,BD:BL,9,FALSE()),"")</f>
        <v/>
      </c>
      <c r="AU351" s="978" t="str">
        <f aca="false">IFERROR(VLOOKUP($O351,BE:BM,9,FALSE()),"")</f>
        <v/>
      </c>
      <c r="AV351" s="978" t="str">
        <f aca="false">IFERROR(VLOOKUP($O351,BF:BN,9,FALSE()),"")</f>
        <v/>
      </c>
      <c r="AW351" s="978" t="str">
        <f aca="false">IFERROR(VLOOKUP($O351,BG:BO,9,FALSE()),"")</f>
        <v/>
      </c>
      <c r="AX351" s="978" t="str">
        <f aca="false">IFERROR(VLOOKUP($O351,BH:BP,9,FALSE()),"")</f>
        <v/>
      </c>
      <c r="AY351" s="978" t="str">
        <f aca="false">IFERROR(VLOOKUP($O351,BI:BQ,9,FALSE()),"")</f>
        <v/>
      </c>
      <c r="BC351" s="1" t="str">
        <f aca="false">IF(BK351&lt;&gt;"",MAX(BC$3:BC350)+1,"")</f>
        <v/>
      </c>
      <c r="BD351" s="1" t="str">
        <f aca="false">IF(BL351&lt;&gt;"",MAX(BD$3:BD350)+1,"")</f>
        <v/>
      </c>
      <c r="BE351" s="1" t="str">
        <f aca="false">IF(BM351&lt;&gt;"",MAX(BE$3:BE350)+1,"")</f>
        <v/>
      </c>
      <c r="BF351" s="1" t="str">
        <f aca="false">IF(BN351&lt;&gt;"",MAX(BF$3:BF350)+1,"")</f>
        <v/>
      </c>
      <c r="BG351" s="1" t="str">
        <f aca="false">IF(BO351&lt;&gt;"",MAX(BG$3:BG350)+1,"")</f>
        <v/>
      </c>
      <c r="BH351" s="1" t="str">
        <f aca="false">IF(BP351&lt;&gt;"",MAX(BH$3:BH350)+1,"")</f>
        <v/>
      </c>
      <c r="BI351" s="1" t="str">
        <f aca="false">IF(BQ351&lt;&gt;"",MAX(BI$3:BI350)+1,"")</f>
        <v/>
      </c>
      <c r="BK351" s="1" t="str">
        <f aca="false">IF(B351&lt;&gt;"",IF(COUNTIF(BK$3:BK350,B351)&gt;0,"",B351),"")</f>
        <v/>
      </c>
      <c r="BL351" s="1" t="str">
        <f aca="false">IF(C351&lt;&gt;"",IF(COUNTIF(BL$3:BL350,C351)&gt;0,"",C351),"")</f>
        <v/>
      </c>
      <c r="BM351" s="1" t="str">
        <f aca="false">IF(D351&lt;&gt;"",IF(COUNTIF(BM$3:BM350,D351)&gt;0,"",D351),"")</f>
        <v/>
      </c>
      <c r="BN351" s="1" t="str">
        <f aca="false">IF(E351&lt;&gt;"",IF(COUNTIF(BN$3:BN350,E351)&gt;0,"",E351),"")</f>
        <v/>
      </c>
      <c r="BO351" s="1" t="str">
        <f aca="false">IF(F351&lt;&gt;"",IF(COUNTIF(BO$3:BO350,F351)&gt;0,"",F351),"")</f>
        <v/>
      </c>
      <c r="BP351" s="1" t="str">
        <f aca="false">IF(G351&lt;&gt;"",IF(COUNTIF(BP$3:BP350,G351)&gt;0,"",G351),"")</f>
        <v/>
      </c>
      <c r="BQ351" s="1" t="str">
        <f aca="false">IF(H351&lt;&gt;"",IF(COUNTIF(BQ$3:BQ350,H351)&gt;0,"",H351),"")</f>
        <v/>
      </c>
    </row>
    <row r="352" customFormat="false" ht="12.75" hidden="false" customHeight="false" outlineLevel="0" collapsed="false">
      <c r="A352" s="1017" t="str">
        <f aca="false">CONCATENATE(B352,C352,D352,E352,F352,G352,H352)</f>
        <v/>
      </c>
      <c r="B352" s="1001"/>
      <c r="C352" s="1001"/>
      <c r="D352" s="1001"/>
      <c r="E352" s="1001"/>
      <c r="F352" s="1001"/>
      <c r="G352" s="1001"/>
      <c r="H352" s="1001"/>
      <c r="I352" s="1020"/>
      <c r="J352" s="1021"/>
      <c r="K352" s="1021"/>
      <c r="L352" s="1023"/>
      <c r="M352" s="1024"/>
      <c r="O352" s="1" t="n">
        <f aca="false">+O351+1</f>
        <v>350</v>
      </c>
      <c r="P352" s="978" t="str">
        <f aca="false">IFERROR(VLOOKUP(O351,X:AF,9,FALSE()),"")</f>
        <v/>
      </c>
      <c r="Q352" s="978" t="str">
        <f aca="false">IFERROR(VLOOKUP(O352,Y:AG,9,FALSE()),"")</f>
        <v/>
      </c>
      <c r="R352" s="978" t="str">
        <f aca="false">IFERROR(VLOOKUP(O352,Z:AH,9,FALSE()),"")</f>
        <v/>
      </c>
      <c r="S352" s="978" t="str">
        <f aca="false">IFERROR(VLOOKUP($O352,AA:AI,9,FALSE()),"")</f>
        <v/>
      </c>
      <c r="T352" s="978" t="str">
        <f aca="false">IFERROR(VLOOKUP($O352,AB:AJ,9,FALSE()),"")</f>
        <v/>
      </c>
      <c r="U352" s="978" t="str">
        <f aca="false">IFERROR(VLOOKUP($O352,AC:AK,9,FALSE()),"")</f>
        <v/>
      </c>
      <c r="V352" s="978" t="str">
        <f aca="false">IFERROR(VLOOKUP($O352,AD:AL,9,FALSE()),"")</f>
        <v/>
      </c>
      <c r="X352" s="1" t="str">
        <f aca="false">IF(AF352&lt;&gt;"",MAX(X$3:X351)+1,"")</f>
        <v/>
      </c>
      <c r="Y352" s="1" t="str">
        <f aca="false">IF(AG352&lt;&gt;"",MAX(Y$3:Y351)+1,"")</f>
        <v/>
      </c>
      <c r="Z352" s="1" t="str">
        <f aca="false">IF(AH352&lt;&gt;"",MAX(Z$3:Z351)+1,"")</f>
        <v/>
      </c>
      <c r="AA352" s="1" t="str">
        <f aca="false">IF(AI352&lt;&gt;"",MAX(AA$3:AA351)+1,"")</f>
        <v/>
      </c>
      <c r="AB352" s="1" t="str">
        <f aca="false">IF(AJ352&lt;&gt;"",MAX(AB$3:AB351)+1,"")</f>
        <v/>
      </c>
      <c r="AC352" s="1" t="str">
        <f aca="false">IF(AK352&lt;&gt;"",MAX(AC$3:AC351)+1,"")</f>
        <v/>
      </c>
      <c r="AD352" s="1" t="str">
        <f aca="false">IF(AL352&lt;&gt;"",MAX(AD$3:AD351)+1,"")</f>
        <v/>
      </c>
      <c r="AF352" s="1" t="str">
        <f aca="false">IF(B352="","",IF(COUNTIF(AF$3:$AI351,B352)=0,B352,""))</f>
        <v/>
      </c>
      <c r="AG352" s="1" t="str">
        <f aca="false">IF(C352&lt;&gt;"",IF(B352="","",IF($B352='Determinazione classe'!$D$57,IF(COUNTIF(AG$3:$AG351,$C352)=0,$C352,""),"")),"")</f>
        <v/>
      </c>
      <c r="AH352" s="1" t="str">
        <f aca="false">IF(D352&lt;&gt;"",IF(B352="","",IF(AND($B352='Determinazione classe'!$D$57,$C352='Determinazione classe'!$D$58),IF(COUNTIF(AH$3:AH351,$D352)=0,$D352,""),"")),"")</f>
        <v/>
      </c>
      <c r="AI352" s="1" t="str">
        <f aca="false">IF(E352&lt;&gt;"",IF(B352="","",IF(AND($B352='Determinazione classe'!$D$57,$C352='Determinazione classe'!$D$58,$D352='Determinazione classe'!$D$59),IF(COUNTIF(AI$3:AI351,$E352)=0,$E352,""),"")),"")</f>
        <v/>
      </c>
      <c r="AJ352" s="1" t="str">
        <f aca="false">IF(F352&lt;&gt;"",IF(B352="","",IF(AND($B352='Determinazione classe'!$D$57,$C352='Determinazione classe'!$D$58,$D352='Determinazione classe'!$D$59,$E352='Determinazione classe'!$D$60),IF(COUNTIF(AJ$3:AJ351,$F352)=0,$F352,""),"")),"")</f>
        <v/>
      </c>
      <c r="AK352" s="1" t="str">
        <f aca="false">IF(G352&lt;&gt;"",IF(B352="","",IF(AND($B352='Determinazione classe'!$D$57,$C352='Determinazione classe'!$D$58,$D352='Determinazione classe'!$D$59,$E352='Determinazione classe'!$D$60,$F352='Determinazione classe'!$D$61),IF(COUNTIF(AK$3:AK351,$G352)=0,$G352,""),"")),"")</f>
        <v/>
      </c>
      <c r="AL352" s="1" t="str">
        <f aca="false">IF(H352&lt;&gt;"",IF(B352="","",IF(AND($B352='Determinazione classe'!$D$57,$C352='Determinazione classe'!$D$58,$D352='Determinazione classe'!$D$59,$E352='Determinazione classe'!$D$60,$F352='Determinazione classe'!$D$61,$G352='Determinazione classe'!$D$62),IF(COUNTIF(AL$3:AL351,$H352)=0,$H352,""),"")),"")</f>
        <v/>
      </c>
      <c r="AR352" s="1" t="n">
        <f aca="false">+AR351+1</f>
        <v>350</v>
      </c>
      <c r="AS352" s="978" t="str">
        <f aca="false">IFERROR(VLOOKUP(AR352,BC:BK,9,FALSE()),"")</f>
        <v/>
      </c>
      <c r="AT352" s="978" t="str">
        <f aca="false">IFERROR(VLOOKUP($O352,BD:BL,9,FALSE()),"")</f>
        <v/>
      </c>
      <c r="AU352" s="978" t="str">
        <f aca="false">IFERROR(VLOOKUP($O352,BE:BM,9,FALSE()),"")</f>
        <v/>
      </c>
      <c r="AV352" s="978" t="str">
        <f aca="false">IFERROR(VLOOKUP($O352,BF:BN,9,FALSE()),"")</f>
        <v/>
      </c>
      <c r="AW352" s="978" t="str">
        <f aca="false">IFERROR(VLOOKUP($O352,BG:BO,9,FALSE()),"")</f>
        <v/>
      </c>
      <c r="AX352" s="978" t="str">
        <f aca="false">IFERROR(VLOOKUP($O352,BH:BP,9,FALSE()),"")</f>
        <v/>
      </c>
      <c r="AY352" s="978" t="str">
        <f aca="false">IFERROR(VLOOKUP($O352,BI:BQ,9,FALSE()),"")</f>
        <v/>
      </c>
      <c r="BC352" s="1" t="str">
        <f aca="false">IF(BK352&lt;&gt;"",MAX(BC$3:BC351)+1,"")</f>
        <v/>
      </c>
      <c r="BD352" s="1" t="str">
        <f aca="false">IF(BL352&lt;&gt;"",MAX(BD$3:BD351)+1,"")</f>
        <v/>
      </c>
      <c r="BE352" s="1" t="str">
        <f aca="false">IF(BM352&lt;&gt;"",MAX(BE$3:BE351)+1,"")</f>
        <v/>
      </c>
      <c r="BF352" s="1" t="str">
        <f aca="false">IF(BN352&lt;&gt;"",MAX(BF$3:BF351)+1,"")</f>
        <v/>
      </c>
      <c r="BG352" s="1" t="str">
        <f aca="false">IF(BO352&lt;&gt;"",MAX(BG$3:BG351)+1,"")</f>
        <v/>
      </c>
      <c r="BH352" s="1" t="str">
        <f aca="false">IF(BP352&lt;&gt;"",MAX(BH$3:BH351)+1,"")</f>
        <v/>
      </c>
      <c r="BI352" s="1" t="str">
        <f aca="false">IF(BQ352&lt;&gt;"",MAX(BI$3:BI351)+1,"")</f>
        <v/>
      </c>
      <c r="BK352" s="1" t="str">
        <f aca="false">IF(B352&lt;&gt;"",IF(COUNTIF(BK$3:BK351,B352)&gt;0,"",B352),"")</f>
        <v/>
      </c>
      <c r="BL352" s="1" t="str">
        <f aca="false">IF(C352&lt;&gt;"",IF(COUNTIF(BL$3:BL351,C352)&gt;0,"",C352),"")</f>
        <v/>
      </c>
      <c r="BM352" s="1" t="str">
        <f aca="false">IF(D352&lt;&gt;"",IF(COUNTIF(BM$3:BM351,D352)&gt;0,"",D352),"")</f>
        <v/>
      </c>
      <c r="BN352" s="1" t="str">
        <f aca="false">IF(E352&lt;&gt;"",IF(COUNTIF(BN$3:BN351,E352)&gt;0,"",E352),"")</f>
        <v/>
      </c>
      <c r="BO352" s="1" t="str">
        <f aca="false">IF(F352&lt;&gt;"",IF(COUNTIF(BO$3:BO351,F352)&gt;0,"",F352),"")</f>
        <v/>
      </c>
      <c r="BP352" s="1" t="str">
        <f aca="false">IF(G352&lt;&gt;"",IF(COUNTIF(BP$3:BP351,G352)&gt;0,"",G352),"")</f>
        <v/>
      </c>
      <c r="BQ352" s="1" t="str">
        <f aca="false">IF(H352&lt;&gt;"",IF(COUNTIF(BQ$3:BQ351,H352)&gt;0,"",H352),"")</f>
        <v/>
      </c>
    </row>
    <row r="353" customFormat="false" ht="12.75" hidden="false" customHeight="false" outlineLevel="0" collapsed="false">
      <c r="A353" s="1017" t="str">
        <f aca="false">CONCATENATE(B353,C353,D353,E353,F353,G353,H353)</f>
        <v/>
      </c>
      <c r="B353" s="1001"/>
      <c r="C353" s="1001"/>
      <c r="D353" s="1001"/>
      <c r="E353" s="1001"/>
      <c r="F353" s="1001"/>
      <c r="G353" s="1001"/>
      <c r="H353" s="1001"/>
      <c r="I353" s="1020"/>
      <c r="J353" s="1021"/>
      <c r="K353" s="1021"/>
      <c r="L353" s="1023"/>
      <c r="M353" s="1024"/>
      <c r="O353" s="1" t="n">
        <f aca="false">+O352+1</f>
        <v>351</v>
      </c>
      <c r="P353" s="978" t="str">
        <f aca="false">IFERROR(VLOOKUP(O352,X:AF,9,FALSE()),"")</f>
        <v/>
      </c>
      <c r="Q353" s="978" t="str">
        <f aca="false">IFERROR(VLOOKUP(O353,Y:AG,9,FALSE()),"")</f>
        <v/>
      </c>
      <c r="R353" s="978" t="str">
        <f aca="false">IFERROR(VLOOKUP(O353,Z:AH,9,FALSE()),"")</f>
        <v/>
      </c>
      <c r="S353" s="978" t="str">
        <f aca="false">IFERROR(VLOOKUP($O353,AA:AI,9,FALSE()),"")</f>
        <v/>
      </c>
      <c r="T353" s="978" t="str">
        <f aca="false">IFERROR(VLOOKUP($O353,AB:AJ,9,FALSE()),"")</f>
        <v/>
      </c>
      <c r="U353" s="978" t="str">
        <f aca="false">IFERROR(VLOOKUP($O353,AC:AK,9,FALSE()),"")</f>
        <v/>
      </c>
      <c r="V353" s="978" t="str">
        <f aca="false">IFERROR(VLOOKUP($O353,AD:AL,9,FALSE()),"")</f>
        <v/>
      </c>
      <c r="X353" s="1" t="str">
        <f aca="false">IF(AF353&lt;&gt;"",MAX(X$3:X352)+1,"")</f>
        <v/>
      </c>
      <c r="Y353" s="1" t="str">
        <f aca="false">IF(AG353&lt;&gt;"",MAX(Y$3:Y352)+1,"")</f>
        <v/>
      </c>
      <c r="Z353" s="1" t="str">
        <f aca="false">IF(AH353&lt;&gt;"",MAX(Z$3:Z352)+1,"")</f>
        <v/>
      </c>
      <c r="AA353" s="1" t="str">
        <f aca="false">IF(AI353&lt;&gt;"",MAX(AA$3:AA352)+1,"")</f>
        <v/>
      </c>
      <c r="AB353" s="1" t="str">
        <f aca="false">IF(AJ353&lt;&gt;"",MAX(AB$3:AB352)+1,"")</f>
        <v/>
      </c>
      <c r="AC353" s="1" t="str">
        <f aca="false">IF(AK353&lt;&gt;"",MAX(AC$3:AC352)+1,"")</f>
        <v/>
      </c>
      <c r="AD353" s="1" t="str">
        <f aca="false">IF(AL353&lt;&gt;"",MAX(AD$3:AD352)+1,"")</f>
        <v/>
      </c>
      <c r="AF353" s="1" t="str">
        <f aca="false">IF(B353="","",IF(COUNTIF(AF$3:$AI352,B353)=0,B353,""))</f>
        <v/>
      </c>
      <c r="AG353" s="1" t="str">
        <f aca="false">IF(C353&lt;&gt;"",IF(B353="","",IF($B353='Determinazione classe'!$D$57,IF(COUNTIF(AG$3:$AG352,$C353)=0,$C353,""),"")),"")</f>
        <v/>
      </c>
      <c r="AH353" s="1" t="str">
        <f aca="false">IF(D353&lt;&gt;"",IF(B353="","",IF(AND($B353='Determinazione classe'!$D$57,$C353='Determinazione classe'!$D$58),IF(COUNTIF(AH$3:AH352,$D353)=0,$D353,""),"")),"")</f>
        <v/>
      </c>
      <c r="AI353" s="1" t="str">
        <f aca="false">IF(E353&lt;&gt;"",IF(B353="","",IF(AND($B353='Determinazione classe'!$D$57,$C353='Determinazione classe'!$D$58,$D353='Determinazione classe'!$D$59),IF(COUNTIF(AI$3:AI352,$E353)=0,$E353,""),"")),"")</f>
        <v/>
      </c>
      <c r="AJ353" s="1" t="str">
        <f aca="false">IF(F353&lt;&gt;"",IF(B353="","",IF(AND($B353='Determinazione classe'!$D$57,$C353='Determinazione classe'!$D$58,$D353='Determinazione classe'!$D$59,$E353='Determinazione classe'!$D$60),IF(COUNTIF(AJ$3:AJ352,$F353)=0,$F353,""),"")),"")</f>
        <v/>
      </c>
      <c r="AK353" s="1" t="str">
        <f aca="false">IF(G353&lt;&gt;"",IF(B353="","",IF(AND($B353='Determinazione classe'!$D$57,$C353='Determinazione classe'!$D$58,$D353='Determinazione classe'!$D$59,$E353='Determinazione classe'!$D$60,$F353='Determinazione classe'!$D$61),IF(COUNTIF(AK$3:AK352,$G353)=0,$G353,""),"")),"")</f>
        <v/>
      </c>
      <c r="AL353" s="1" t="str">
        <f aca="false">IF(H353&lt;&gt;"",IF(B353="","",IF(AND($B353='Determinazione classe'!$D$57,$C353='Determinazione classe'!$D$58,$D353='Determinazione classe'!$D$59,$E353='Determinazione classe'!$D$60,$F353='Determinazione classe'!$D$61,$G353='Determinazione classe'!$D$62),IF(COUNTIF(AL$3:AL352,$H353)=0,$H353,""),"")),"")</f>
        <v/>
      </c>
      <c r="AR353" s="1" t="n">
        <f aca="false">+AR352+1</f>
        <v>351</v>
      </c>
      <c r="AS353" s="978" t="str">
        <f aca="false">IFERROR(VLOOKUP(AR353,BC:BK,9,FALSE()),"")</f>
        <v/>
      </c>
      <c r="AT353" s="978" t="str">
        <f aca="false">IFERROR(VLOOKUP($O353,BD:BL,9,FALSE()),"")</f>
        <v/>
      </c>
      <c r="AU353" s="978" t="str">
        <f aca="false">IFERROR(VLOOKUP($O353,BE:BM,9,FALSE()),"")</f>
        <v/>
      </c>
      <c r="AV353" s="978" t="str">
        <f aca="false">IFERROR(VLOOKUP($O353,BF:BN,9,FALSE()),"")</f>
        <v/>
      </c>
      <c r="AW353" s="978" t="str">
        <f aca="false">IFERROR(VLOOKUP($O353,BG:BO,9,FALSE()),"")</f>
        <v/>
      </c>
      <c r="AX353" s="978" t="str">
        <f aca="false">IFERROR(VLOOKUP($O353,BH:BP,9,FALSE()),"")</f>
        <v/>
      </c>
      <c r="AY353" s="978" t="str">
        <f aca="false">IFERROR(VLOOKUP($O353,BI:BQ,9,FALSE()),"")</f>
        <v/>
      </c>
      <c r="BC353" s="1" t="str">
        <f aca="false">IF(BK353&lt;&gt;"",MAX(BC$3:BC352)+1,"")</f>
        <v/>
      </c>
      <c r="BD353" s="1" t="str">
        <f aca="false">IF(BL353&lt;&gt;"",MAX(BD$3:BD352)+1,"")</f>
        <v/>
      </c>
      <c r="BE353" s="1" t="str">
        <f aca="false">IF(BM353&lt;&gt;"",MAX(BE$3:BE352)+1,"")</f>
        <v/>
      </c>
      <c r="BF353" s="1" t="str">
        <f aca="false">IF(BN353&lt;&gt;"",MAX(BF$3:BF352)+1,"")</f>
        <v/>
      </c>
      <c r="BG353" s="1" t="str">
        <f aca="false">IF(BO353&lt;&gt;"",MAX(BG$3:BG352)+1,"")</f>
        <v/>
      </c>
      <c r="BH353" s="1" t="str">
        <f aca="false">IF(BP353&lt;&gt;"",MAX(BH$3:BH352)+1,"")</f>
        <v/>
      </c>
      <c r="BI353" s="1" t="str">
        <f aca="false">IF(BQ353&lt;&gt;"",MAX(BI$3:BI352)+1,"")</f>
        <v/>
      </c>
      <c r="BK353" s="1" t="str">
        <f aca="false">IF(B353&lt;&gt;"",IF(COUNTIF(BK$3:BK352,B353)&gt;0,"",B353),"")</f>
        <v/>
      </c>
      <c r="BL353" s="1" t="str">
        <f aca="false">IF(C353&lt;&gt;"",IF(COUNTIF(BL$3:BL352,C353)&gt;0,"",C353),"")</f>
        <v/>
      </c>
      <c r="BM353" s="1" t="str">
        <f aca="false">IF(D353&lt;&gt;"",IF(COUNTIF(BM$3:BM352,D353)&gt;0,"",D353),"")</f>
        <v/>
      </c>
      <c r="BN353" s="1" t="str">
        <f aca="false">IF(E353&lt;&gt;"",IF(COUNTIF(BN$3:BN352,E353)&gt;0,"",E353),"")</f>
        <v/>
      </c>
      <c r="BO353" s="1" t="str">
        <f aca="false">IF(F353&lt;&gt;"",IF(COUNTIF(BO$3:BO352,F353)&gt;0,"",F353),"")</f>
        <v/>
      </c>
      <c r="BP353" s="1" t="str">
        <f aca="false">IF(G353&lt;&gt;"",IF(COUNTIF(BP$3:BP352,G353)&gt;0,"",G353),"")</f>
        <v/>
      </c>
      <c r="BQ353" s="1" t="str">
        <f aca="false">IF(H353&lt;&gt;"",IF(COUNTIF(BQ$3:BQ352,H353)&gt;0,"",H353),"")</f>
        <v/>
      </c>
    </row>
    <row r="354" customFormat="false" ht="12.75" hidden="false" customHeight="false" outlineLevel="0" collapsed="false">
      <c r="A354" s="1017" t="str">
        <f aca="false">CONCATENATE(B354,C354,D354,E354,F354,G354,H354)</f>
        <v/>
      </c>
      <c r="B354" s="1001"/>
      <c r="C354" s="1001"/>
      <c r="D354" s="1001"/>
      <c r="E354" s="1001"/>
      <c r="F354" s="1001"/>
      <c r="G354" s="1001"/>
      <c r="H354" s="1001"/>
      <c r="I354" s="1020"/>
      <c r="J354" s="1021"/>
      <c r="K354" s="1021"/>
      <c r="L354" s="1023"/>
      <c r="M354" s="1024"/>
      <c r="O354" s="1" t="n">
        <f aca="false">+O353+1</f>
        <v>352</v>
      </c>
      <c r="P354" s="978" t="str">
        <f aca="false">IFERROR(VLOOKUP(O353,X:AF,9,FALSE()),"")</f>
        <v/>
      </c>
      <c r="Q354" s="978" t="str">
        <f aca="false">IFERROR(VLOOKUP(O354,Y:AG,9,FALSE()),"")</f>
        <v/>
      </c>
      <c r="R354" s="978" t="str">
        <f aca="false">IFERROR(VLOOKUP(O354,Z:AH,9,FALSE()),"")</f>
        <v/>
      </c>
      <c r="S354" s="978" t="str">
        <f aca="false">IFERROR(VLOOKUP($O354,AA:AI,9,FALSE()),"")</f>
        <v/>
      </c>
      <c r="T354" s="978" t="str">
        <f aca="false">IFERROR(VLOOKUP($O354,AB:AJ,9,FALSE()),"")</f>
        <v/>
      </c>
      <c r="U354" s="978" t="str">
        <f aca="false">IFERROR(VLOOKUP($O354,AC:AK,9,FALSE()),"")</f>
        <v/>
      </c>
      <c r="V354" s="978" t="str">
        <f aca="false">IFERROR(VLOOKUP($O354,AD:AL,9,FALSE()),"")</f>
        <v/>
      </c>
      <c r="X354" s="1" t="str">
        <f aca="false">IF(AF354&lt;&gt;"",MAX(X$3:X353)+1,"")</f>
        <v/>
      </c>
      <c r="Y354" s="1" t="str">
        <f aca="false">IF(AG354&lt;&gt;"",MAX(Y$3:Y353)+1,"")</f>
        <v/>
      </c>
      <c r="Z354" s="1" t="str">
        <f aca="false">IF(AH354&lt;&gt;"",MAX(Z$3:Z353)+1,"")</f>
        <v/>
      </c>
      <c r="AA354" s="1" t="str">
        <f aca="false">IF(AI354&lt;&gt;"",MAX(AA$3:AA353)+1,"")</f>
        <v/>
      </c>
      <c r="AB354" s="1" t="str">
        <f aca="false">IF(AJ354&lt;&gt;"",MAX(AB$3:AB353)+1,"")</f>
        <v/>
      </c>
      <c r="AC354" s="1" t="str">
        <f aca="false">IF(AK354&lt;&gt;"",MAX(AC$3:AC353)+1,"")</f>
        <v/>
      </c>
      <c r="AD354" s="1" t="str">
        <f aca="false">IF(AL354&lt;&gt;"",MAX(AD$3:AD353)+1,"")</f>
        <v/>
      </c>
      <c r="AF354" s="1" t="str">
        <f aca="false">IF(B354="","",IF(COUNTIF(AF$3:$AI353,B354)=0,B354,""))</f>
        <v/>
      </c>
      <c r="AG354" s="1" t="str">
        <f aca="false">IF(C354&lt;&gt;"",IF(B354="","",IF($B354='Determinazione classe'!$D$57,IF(COUNTIF(AG$3:$AG353,$C354)=0,$C354,""),"")),"")</f>
        <v/>
      </c>
      <c r="AH354" s="1" t="str">
        <f aca="false">IF(D354&lt;&gt;"",IF(B354="","",IF(AND($B354='Determinazione classe'!$D$57,$C354='Determinazione classe'!$D$58),IF(COUNTIF(AH$3:AH353,$D354)=0,$D354,""),"")),"")</f>
        <v/>
      </c>
      <c r="AI354" s="1" t="str">
        <f aca="false">IF(E354&lt;&gt;"",IF(B354="","",IF(AND($B354='Determinazione classe'!$D$57,$C354='Determinazione classe'!$D$58,$D354='Determinazione classe'!$D$59),IF(COUNTIF(AI$3:AI353,$E354)=0,$E354,""),"")),"")</f>
        <v/>
      </c>
      <c r="AJ354" s="1" t="str">
        <f aca="false">IF(F354&lt;&gt;"",IF(B354="","",IF(AND($B354='Determinazione classe'!$D$57,$C354='Determinazione classe'!$D$58,$D354='Determinazione classe'!$D$59,$E354='Determinazione classe'!$D$60),IF(COUNTIF(AJ$3:AJ353,$F354)=0,$F354,""),"")),"")</f>
        <v/>
      </c>
      <c r="AK354" s="1" t="str">
        <f aca="false">IF(G354&lt;&gt;"",IF(B354="","",IF(AND($B354='Determinazione classe'!$D$57,$C354='Determinazione classe'!$D$58,$D354='Determinazione classe'!$D$59,$E354='Determinazione classe'!$D$60,$F354='Determinazione classe'!$D$61),IF(COUNTIF(AK$3:AK353,$G354)=0,$G354,""),"")),"")</f>
        <v/>
      </c>
      <c r="AL354" s="1" t="str">
        <f aca="false">IF(H354&lt;&gt;"",IF(B354="","",IF(AND($B354='Determinazione classe'!$D$57,$C354='Determinazione classe'!$D$58,$D354='Determinazione classe'!$D$59,$E354='Determinazione classe'!$D$60,$F354='Determinazione classe'!$D$61,$G354='Determinazione classe'!$D$62),IF(COUNTIF(AL$3:AL353,$H354)=0,$H354,""),"")),"")</f>
        <v/>
      </c>
      <c r="AR354" s="1" t="n">
        <f aca="false">+AR353+1</f>
        <v>352</v>
      </c>
      <c r="AS354" s="978" t="str">
        <f aca="false">IFERROR(VLOOKUP(AR354,BC:BK,9,FALSE()),"")</f>
        <v/>
      </c>
      <c r="AT354" s="978" t="str">
        <f aca="false">IFERROR(VLOOKUP($O354,BD:BL,9,FALSE()),"")</f>
        <v/>
      </c>
      <c r="AU354" s="978" t="str">
        <f aca="false">IFERROR(VLOOKUP($O354,BE:BM,9,FALSE()),"")</f>
        <v/>
      </c>
      <c r="AV354" s="978" t="str">
        <f aca="false">IFERROR(VLOOKUP($O354,BF:BN,9,FALSE()),"")</f>
        <v/>
      </c>
      <c r="AW354" s="978" t="str">
        <f aca="false">IFERROR(VLOOKUP($O354,BG:BO,9,FALSE()),"")</f>
        <v/>
      </c>
      <c r="AX354" s="978" t="str">
        <f aca="false">IFERROR(VLOOKUP($O354,BH:BP,9,FALSE()),"")</f>
        <v/>
      </c>
      <c r="AY354" s="978" t="str">
        <f aca="false">IFERROR(VLOOKUP($O354,BI:BQ,9,FALSE()),"")</f>
        <v/>
      </c>
      <c r="BC354" s="1" t="str">
        <f aca="false">IF(BK354&lt;&gt;"",MAX(BC$3:BC353)+1,"")</f>
        <v/>
      </c>
      <c r="BD354" s="1" t="str">
        <f aca="false">IF(BL354&lt;&gt;"",MAX(BD$3:BD353)+1,"")</f>
        <v/>
      </c>
      <c r="BE354" s="1" t="str">
        <f aca="false">IF(BM354&lt;&gt;"",MAX(BE$3:BE353)+1,"")</f>
        <v/>
      </c>
      <c r="BF354" s="1" t="str">
        <f aca="false">IF(BN354&lt;&gt;"",MAX(BF$3:BF353)+1,"")</f>
        <v/>
      </c>
      <c r="BG354" s="1" t="str">
        <f aca="false">IF(BO354&lt;&gt;"",MAX(BG$3:BG353)+1,"")</f>
        <v/>
      </c>
      <c r="BH354" s="1" t="str">
        <f aca="false">IF(BP354&lt;&gt;"",MAX(BH$3:BH353)+1,"")</f>
        <v/>
      </c>
      <c r="BI354" s="1" t="str">
        <f aca="false">IF(BQ354&lt;&gt;"",MAX(BI$3:BI353)+1,"")</f>
        <v/>
      </c>
      <c r="BK354" s="1" t="str">
        <f aca="false">IF(B354&lt;&gt;"",IF(COUNTIF(BK$3:BK353,B354)&gt;0,"",B354),"")</f>
        <v/>
      </c>
      <c r="BL354" s="1" t="str">
        <f aca="false">IF(C354&lt;&gt;"",IF(COUNTIF(BL$3:BL353,C354)&gt;0,"",C354),"")</f>
        <v/>
      </c>
      <c r="BM354" s="1" t="str">
        <f aca="false">IF(D354&lt;&gt;"",IF(COUNTIF(BM$3:BM353,D354)&gt;0,"",D354),"")</f>
        <v/>
      </c>
      <c r="BN354" s="1" t="str">
        <f aca="false">IF(E354&lt;&gt;"",IF(COUNTIF(BN$3:BN353,E354)&gt;0,"",E354),"")</f>
        <v/>
      </c>
      <c r="BO354" s="1" t="str">
        <f aca="false">IF(F354&lt;&gt;"",IF(COUNTIF(BO$3:BO353,F354)&gt;0,"",F354),"")</f>
        <v/>
      </c>
      <c r="BP354" s="1" t="str">
        <f aca="false">IF(G354&lt;&gt;"",IF(COUNTIF(BP$3:BP353,G354)&gt;0,"",G354),"")</f>
        <v/>
      </c>
      <c r="BQ354" s="1" t="str">
        <f aca="false">IF(H354&lt;&gt;"",IF(COUNTIF(BQ$3:BQ353,H354)&gt;0,"",H354),"")</f>
        <v/>
      </c>
    </row>
    <row r="355" customFormat="false" ht="12.75" hidden="false" customHeight="false" outlineLevel="0" collapsed="false">
      <c r="A355" s="1017" t="str">
        <f aca="false">CONCATENATE(B355,C355,D355,E355,F355,G355,H355)</f>
        <v/>
      </c>
      <c r="B355" s="1001"/>
      <c r="C355" s="1001"/>
      <c r="D355" s="1001"/>
      <c r="E355" s="1001"/>
      <c r="F355" s="1001"/>
      <c r="G355" s="1001"/>
      <c r="H355" s="1001"/>
      <c r="I355" s="1020"/>
      <c r="J355" s="1021"/>
      <c r="K355" s="1021"/>
      <c r="L355" s="1023"/>
      <c r="M355" s="1024"/>
      <c r="O355" s="1" t="n">
        <f aca="false">+O354+1</f>
        <v>353</v>
      </c>
      <c r="P355" s="978" t="str">
        <f aca="false">IFERROR(VLOOKUP(O354,X:AF,9,FALSE()),"")</f>
        <v/>
      </c>
      <c r="Q355" s="978" t="str">
        <f aca="false">IFERROR(VLOOKUP(O355,Y:AG,9,FALSE()),"")</f>
        <v/>
      </c>
      <c r="R355" s="978" t="str">
        <f aca="false">IFERROR(VLOOKUP(O355,Z:AH,9,FALSE()),"")</f>
        <v/>
      </c>
      <c r="S355" s="978" t="str">
        <f aca="false">IFERROR(VLOOKUP($O355,AA:AI,9,FALSE()),"")</f>
        <v/>
      </c>
      <c r="T355" s="978" t="str">
        <f aca="false">IFERROR(VLOOKUP($O355,AB:AJ,9,FALSE()),"")</f>
        <v/>
      </c>
      <c r="U355" s="978" t="str">
        <f aca="false">IFERROR(VLOOKUP($O355,AC:AK,9,FALSE()),"")</f>
        <v/>
      </c>
      <c r="V355" s="978" t="str">
        <f aca="false">IFERROR(VLOOKUP($O355,AD:AL,9,FALSE()),"")</f>
        <v/>
      </c>
      <c r="X355" s="1" t="str">
        <f aca="false">IF(AF355&lt;&gt;"",MAX(X$3:X354)+1,"")</f>
        <v/>
      </c>
      <c r="Y355" s="1" t="str">
        <f aca="false">IF(AG355&lt;&gt;"",MAX(Y$3:Y354)+1,"")</f>
        <v/>
      </c>
      <c r="Z355" s="1" t="str">
        <f aca="false">IF(AH355&lt;&gt;"",MAX(Z$3:Z354)+1,"")</f>
        <v/>
      </c>
      <c r="AA355" s="1" t="str">
        <f aca="false">IF(AI355&lt;&gt;"",MAX(AA$3:AA354)+1,"")</f>
        <v/>
      </c>
      <c r="AB355" s="1" t="str">
        <f aca="false">IF(AJ355&lt;&gt;"",MAX(AB$3:AB354)+1,"")</f>
        <v/>
      </c>
      <c r="AC355" s="1" t="str">
        <f aca="false">IF(AK355&lt;&gt;"",MAX(AC$3:AC354)+1,"")</f>
        <v/>
      </c>
      <c r="AD355" s="1" t="str">
        <f aca="false">IF(AL355&lt;&gt;"",MAX(AD$3:AD354)+1,"")</f>
        <v/>
      </c>
      <c r="AF355" s="1" t="str">
        <f aca="false">IF(B355="","",IF(COUNTIF(AF$3:$AI354,B355)=0,B355,""))</f>
        <v/>
      </c>
      <c r="AG355" s="1" t="str">
        <f aca="false">IF(C355&lt;&gt;"",IF(B355="","",IF($B355='Determinazione classe'!$D$57,IF(COUNTIF(AG$3:$AG354,$C355)=0,$C355,""),"")),"")</f>
        <v/>
      </c>
      <c r="AH355" s="1" t="str">
        <f aca="false">IF(D355&lt;&gt;"",IF(B355="","",IF(AND($B355='Determinazione classe'!$D$57,$C355='Determinazione classe'!$D$58),IF(COUNTIF(AH$3:AH354,$D355)=0,$D355,""),"")),"")</f>
        <v/>
      </c>
      <c r="AI355" s="1" t="str">
        <f aca="false">IF(E355&lt;&gt;"",IF(B355="","",IF(AND($B355='Determinazione classe'!$D$57,$C355='Determinazione classe'!$D$58,$D355='Determinazione classe'!$D$59),IF(COUNTIF(AI$3:AI354,$E355)=0,$E355,""),"")),"")</f>
        <v/>
      </c>
      <c r="AJ355" s="1" t="str">
        <f aca="false">IF(F355&lt;&gt;"",IF(B355="","",IF(AND($B355='Determinazione classe'!$D$57,$C355='Determinazione classe'!$D$58,$D355='Determinazione classe'!$D$59,$E355='Determinazione classe'!$D$60),IF(COUNTIF(AJ$3:AJ354,$F355)=0,$F355,""),"")),"")</f>
        <v/>
      </c>
      <c r="AK355" s="1" t="str">
        <f aca="false">IF(G355&lt;&gt;"",IF(B355="","",IF(AND($B355='Determinazione classe'!$D$57,$C355='Determinazione classe'!$D$58,$D355='Determinazione classe'!$D$59,$E355='Determinazione classe'!$D$60,$F355='Determinazione classe'!$D$61),IF(COUNTIF(AK$3:AK354,$G355)=0,$G355,""),"")),"")</f>
        <v/>
      </c>
      <c r="AL355" s="1" t="str">
        <f aca="false">IF(H355&lt;&gt;"",IF(B355="","",IF(AND($B355='Determinazione classe'!$D$57,$C355='Determinazione classe'!$D$58,$D355='Determinazione classe'!$D$59,$E355='Determinazione classe'!$D$60,$F355='Determinazione classe'!$D$61,$G355='Determinazione classe'!$D$62),IF(COUNTIF(AL$3:AL354,$H355)=0,$H355,""),"")),"")</f>
        <v/>
      </c>
      <c r="AR355" s="1" t="n">
        <f aca="false">+AR354+1</f>
        <v>353</v>
      </c>
      <c r="AS355" s="978" t="str">
        <f aca="false">IFERROR(VLOOKUP(AR355,BC:BK,9,FALSE()),"")</f>
        <v/>
      </c>
      <c r="AT355" s="978" t="str">
        <f aca="false">IFERROR(VLOOKUP($O355,BD:BL,9,FALSE()),"")</f>
        <v/>
      </c>
      <c r="AU355" s="978" t="str">
        <f aca="false">IFERROR(VLOOKUP($O355,BE:BM,9,FALSE()),"")</f>
        <v/>
      </c>
      <c r="AV355" s="978" t="str">
        <f aca="false">IFERROR(VLOOKUP($O355,BF:BN,9,FALSE()),"")</f>
        <v/>
      </c>
      <c r="AW355" s="978" t="str">
        <f aca="false">IFERROR(VLOOKUP($O355,BG:BO,9,FALSE()),"")</f>
        <v/>
      </c>
      <c r="AX355" s="978" t="str">
        <f aca="false">IFERROR(VLOOKUP($O355,BH:BP,9,FALSE()),"")</f>
        <v/>
      </c>
      <c r="AY355" s="978" t="str">
        <f aca="false">IFERROR(VLOOKUP($O355,BI:BQ,9,FALSE()),"")</f>
        <v/>
      </c>
      <c r="BC355" s="1" t="str">
        <f aca="false">IF(BK355&lt;&gt;"",MAX(BC$3:BC354)+1,"")</f>
        <v/>
      </c>
      <c r="BD355" s="1" t="str">
        <f aca="false">IF(BL355&lt;&gt;"",MAX(BD$3:BD354)+1,"")</f>
        <v/>
      </c>
      <c r="BE355" s="1" t="str">
        <f aca="false">IF(BM355&lt;&gt;"",MAX(BE$3:BE354)+1,"")</f>
        <v/>
      </c>
      <c r="BF355" s="1" t="str">
        <f aca="false">IF(BN355&lt;&gt;"",MAX(BF$3:BF354)+1,"")</f>
        <v/>
      </c>
      <c r="BG355" s="1" t="str">
        <f aca="false">IF(BO355&lt;&gt;"",MAX(BG$3:BG354)+1,"")</f>
        <v/>
      </c>
      <c r="BH355" s="1" t="str">
        <f aca="false">IF(BP355&lt;&gt;"",MAX(BH$3:BH354)+1,"")</f>
        <v/>
      </c>
      <c r="BI355" s="1" t="str">
        <f aca="false">IF(BQ355&lt;&gt;"",MAX(BI$3:BI354)+1,"")</f>
        <v/>
      </c>
      <c r="BK355" s="1" t="str">
        <f aca="false">IF(B355&lt;&gt;"",IF(COUNTIF(BK$3:BK354,B355)&gt;0,"",B355),"")</f>
        <v/>
      </c>
      <c r="BL355" s="1" t="str">
        <f aca="false">IF(C355&lt;&gt;"",IF(COUNTIF(BL$3:BL354,C355)&gt;0,"",C355),"")</f>
        <v/>
      </c>
      <c r="BM355" s="1" t="str">
        <f aca="false">IF(D355&lt;&gt;"",IF(COUNTIF(BM$3:BM354,D355)&gt;0,"",D355),"")</f>
        <v/>
      </c>
      <c r="BN355" s="1" t="str">
        <f aca="false">IF(E355&lt;&gt;"",IF(COUNTIF(BN$3:BN354,E355)&gt;0,"",E355),"")</f>
        <v/>
      </c>
      <c r="BO355" s="1" t="str">
        <f aca="false">IF(F355&lt;&gt;"",IF(COUNTIF(BO$3:BO354,F355)&gt;0,"",F355),"")</f>
        <v/>
      </c>
      <c r="BP355" s="1" t="str">
        <f aca="false">IF(G355&lt;&gt;"",IF(COUNTIF(BP$3:BP354,G355)&gt;0,"",G355),"")</f>
        <v/>
      </c>
      <c r="BQ355" s="1" t="str">
        <f aca="false">IF(H355&lt;&gt;"",IF(COUNTIF(BQ$3:BQ354,H355)&gt;0,"",H355),"")</f>
        <v/>
      </c>
    </row>
    <row r="356" customFormat="false" ht="12.75" hidden="false" customHeight="false" outlineLevel="0" collapsed="false">
      <c r="A356" s="1017" t="str">
        <f aca="false">CONCATENATE(B356,C356,D356,E356,F356,G356,H356)</f>
        <v/>
      </c>
      <c r="B356" s="1001"/>
      <c r="C356" s="1001"/>
      <c r="D356" s="1001"/>
      <c r="E356" s="1001"/>
      <c r="F356" s="1001"/>
      <c r="G356" s="1001"/>
      <c r="H356" s="1001"/>
      <c r="I356" s="1020"/>
      <c r="J356" s="1021"/>
      <c r="K356" s="1021"/>
      <c r="L356" s="1023"/>
      <c r="M356" s="1024"/>
      <c r="O356" s="1" t="n">
        <f aca="false">+O355+1</f>
        <v>354</v>
      </c>
      <c r="P356" s="978" t="str">
        <f aca="false">IFERROR(VLOOKUP(O355,X:AF,9,FALSE()),"")</f>
        <v/>
      </c>
      <c r="Q356" s="978" t="str">
        <f aca="false">IFERROR(VLOOKUP(O356,Y:AG,9,FALSE()),"")</f>
        <v/>
      </c>
      <c r="R356" s="978" t="str">
        <f aca="false">IFERROR(VLOOKUP(O356,Z:AH,9,FALSE()),"")</f>
        <v/>
      </c>
      <c r="S356" s="978" t="str">
        <f aca="false">IFERROR(VLOOKUP($O356,AA:AI,9,FALSE()),"")</f>
        <v/>
      </c>
      <c r="T356" s="978" t="str">
        <f aca="false">IFERROR(VLOOKUP($O356,AB:AJ,9,FALSE()),"")</f>
        <v/>
      </c>
      <c r="U356" s="978" t="str">
        <f aca="false">IFERROR(VLOOKUP($O356,AC:AK,9,FALSE()),"")</f>
        <v/>
      </c>
      <c r="V356" s="978" t="str">
        <f aca="false">IFERROR(VLOOKUP($O356,AD:AL,9,FALSE()),"")</f>
        <v/>
      </c>
      <c r="X356" s="1" t="str">
        <f aca="false">IF(AF356&lt;&gt;"",MAX(X$3:X355)+1,"")</f>
        <v/>
      </c>
      <c r="Y356" s="1" t="str">
        <f aca="false">IF(AG356&lt;&gt;"",MAX(Y$3:Y355)+1,"")</f>
        <v/>
      </c>
      <c r="Z356" s="1" t="str">
        <f aca="false">IF(AH356&lt;&gt;"",MAX(Z$3:Z355)+1,"")</f>
        <v/>
      </c>
      <c r="AA356" s="1" t="str">
        <f aca="false">IF(AI356&lt;&gt;"",MAX(AA$3:AA355)+1,"")</f>
        <v/>
      </c>
      <c r="AB356" s="1" t="str">
        <f aca="false">IF(AJ356&lt;&gt;"",MAX(AB$3:AB355)+1,"")</f>
        <v/>
      </c>
      <c r="AC356" s="1" t="str">
        <f aca="false">IF(AK356&lt;&gt;"",MAX(AC$3:AC355)+1,"")</f>
        <v/>
      </c>
      <c r="AD356" s="1" t="str">
        <f aca="false">IF(AL356&lt;&gt;"",MAX(AD$3:AD355)+1,"")</f>
        <v/>
      </c>
      <c r="AF356" s="1" t="str">
        <f aca="false">IF(B356="","",IF(COUNTIF(AF$3:$AI355,B356)=0,B356,""))</f>
        <v/>
      </c>
      <c r="AG356" s="1" t="str">
        <f aca="false">IF(C356&lt;&gt;"",IF(B356="","",IF($B356='Determinazione classe'!$D$57,IF(COUNTIF(AG$3:$AG355,$C356)=0,$C356,""),"")),"")</f>
        <v/>
      </c>
      <c r="AH356" s="1" t="str">
        <f aca="false">IF(D356&lt;&gt;"",IF(B356="","",IF(AND($B356='Determinazione classe'!$D$57,$C356='Determinazione classe'!$D$58),IF(COUNTIF(AH$3:AH355,$D356)=0,$D356,""),"")),"")</f>
        <v/>
      </c>
      <c r="AI356" s="1" t="str">
        <f aca="false">IF(E356&lt;&gt;"",IF(B356="","",IF(AND($B356='Determinazione classe'!$D$57,$C356='Determinazione classe'!$D$58,$D356='Determinazione classe'!$D$59),IF(COUNTIF(AI$3:AI355,$E356)=0,$E356,""),"")),"")</f>
        <v/>
      </c>
      <c r="AJ356" s="1" t="str">
        <f aca="false">IF(F356&lt;&gt;"",IF(B356="","",IF(AND($B356='Determinazione classe'!$D$57,$C356='Determinazione classe'!$D$58,$D356='Determinazione classe'!$D$59,$E356='Determinazione classe'!$D$60),IF(COUNTIF(AJ$3:AJ355,$F356)=0,$F356,""),"")),"")</f>
        <v/>
      </c>
      <c r="AK356" s="1" t="str">
        <f aca="false">IF(G356&lt;&gt;"",IF(B356="","",IF(AND($B356='Determinazione classe'!$D$57,$C356='Determinazione classe'!$D$58,$D356='Determinazione classe'!$D$59,$E356='Determinazione classe'!$D$60,$F356='Determinazione classe'!$D$61),IF(COUNTIF(AK$3:AK355,$G356)=0,$G356,""),"")),"")</f>
        <v/>
      </c>
      <c r="AL356" s="1" t="str">
        <f aca="false">IF(H356&lt;&gt;"",IF(B356="","",IF(AND($B356='Determinazione classe'!$D$57,$C356='Determinazione classe'!$D$58,$D356='Determinazione classe'!$D$59,$E356='Determinazione classe'!$D$60,$F356='Determinazione classe'!$D$61,$G356='Determinazione classe'!$D$62),IF(COUNTIF(AL$3:AL355,$H356)=0,$H356,""),"")),"")</f>
        <v/>
      </c>
      <c r="AR356" s="1" t="n">
        <f aca="false">+AR355+1</f>
        <v>354</v>
      </c>
      <c r="AS356" s="978" t="str">
        <f aca="false">IFERROR(VLOOKUP(AR356,BC:BK,9,FALSE()),"")</f>
        <v/>
      </c>
      <c r="AT356" s="978" t="str">
        <f aca="false">IFERROR(VLOOKUP($O356,BD:BL,9,FALSE()),"")</f>
        <v/>
      </c>
      <c r="AU356" s="978" t="str">
        <f aca="false">IFERROR(VLOOKUP($O356,BE:BM,9,FALSE()),"")</f>
        <v/>
      </c>
      <c r="AV356" s="978" t="str">
        <f aca="false">IFERROR(VLOOKUP($O356,BF:BN,9,FALSE()),"")</f>
        <v/>
      </c>
      <c r="AW356" s="978" t="str">
        <f aca="false">IFERROR(VLOOKUP($O356,BG:BO,9,FALSE()),"")</f>
        <v/>
      </c>
      <c r="AX356" s="978" t="str">
        <f aca="false">IFERROR(VLOOKUP($O356,BH:BP,9,FALSE()),"")</f>
        <v/>
      </c>
      <c r="AY356" s="978" t="str">
        <f aca="false">IFERROR(VLOOKUP($O356,BI:BQ,9,FALSE()),"")</f>
        <v/>
      </c>
      <c r="BC356" s="1" t="str">
        <f aca="false">IF(BK356&lt;&gt;"",MAX(BC$3:BC355)+1,"")</f>
        <v/>
      </c>
      <c r="BD356" s="1" t="str">
        <f aca="false">IF(BL356&lt;&gt;"",MAX(BD$3:BD355)+1,"")</f>
        <v/>
      </c>
      <c r="BE356" s="1" t="str">
        <f aca="false">IF(BM356&lt;&gt;"",MAX(BE$3:BE355)+1,"")</f>
        <v/>
      </c>
      <c r="BF356" s="1" t="str">
        <f aca="false">IF(BN356&lt;&gt;"",MAX(BF$3:BF355)+1,"")</f>
        <v/>
      </c>
      <c r="BG356" s="1" t="str">
        <f aca="false">IF(BO356&lt;&gt;"",MAX(BG$3:BG355)+1,"")</f>
        <v/>
      </c>
      <c r="BH356" s="1" t="str">
        <f aca="false">IF(BP356&lt;&gt;"",MAX(BH$3:BH355)+1,"")</f>
        <v/>
      </c>
      <c r="BI356" s="1" t="str">
        <f aca="false">IF(BQ356&lt;&gt;"",MAX(BI$3:BI355)+1,"")</f>
        <v/>
      </c>
      <c r="BK356" s="1" t="str">
        <f aca="false">IF(B356&lt;&gt;"",IF(COUNTIF(BK$3:BK355,B356)&gt;0,"",B356),"")</f>
        <v/>
      </c>
      <c r="BL356" s="1" t="str">
        <f aca="false">IF(C356&lt;&gt;"",IF(COUNTIF(BL$3:BL355,C356)&gt;0,"",C356),"")</f>
        <v/>
      </c>
      <c r="BM356" s="1" t="str">
        <f aca="false">IF(D356&lt;&gt;"",IF(COUNTIF(BM$3:BM355,D356)&gt;0,"",D356),"")</f>
        <v/>
      </c>
      <c r="BN356" s="1" t="str">
        <f aca="false">IF(E356&lt;&gt;"",IF(COUNTIF(BN$3:BN355,E356)&gt;0,"",E356),"")</f>
        <v/>
      </c>
      <c r="BO356" s="1" t="str">
        <f aca="false">IF(F356&lt;&gt;"",IF(COUNTIF(BO$3:BO355,F356)&gt;0,"",F356),"")</f>
        <v/>
      </c>
      <c r="BP356" s="1" t="str">
        <f aca="false">IF(G356&lt;&gt;"",IF(COUNTIF(BP$3:BP355,G356)&gt;0,"",G356),"")</f>
        <v/>
      </c>
      <c r="BQ356" s="1" t="str">
        <f aca="false">IF(H356&lt;&gt;"",IF(COUNTIF(BQ$3:BQ355,H356)&gt;0,"",H356),"")</f>
        <v/>
      </c>
    </row>
    <row r="357" customFormat="false" ht="12.75" hidden="false" customHeight="false" outlineLevel="0" collapsed="false">
      <c r="A357" s="1017" t="str">
        <f aca="false">CONCATENATE(B357,C357,D357,E357,F357,G357,H357)</f>
        <v/>
      </c>
      <c r="B357" s="1001"/>
      <c r="C357" s="1001"/>
      <c r="D357" s="1001"/>
      <c r="E357" s="1001"/>
      <c r="F357" s="1001"/>
      <c r="G357" s="1001"/>
      <c r="H357" s="1001"/>
      <c r="I357" s="1020"/>
      <c r="J357" s="1021"/>
      <c r="K357" s="1021"/>
      <c r="L357" s="1023"/>
      <c r="M357" s="1024"/>
      <c r="O357" s="1" t="n">
        <f aca="false">+O356+1</f>
        <v>355</v>
      </c>
      <c r="P357" s="978" t="str">
        <f aca="false">IFERROR(VLOOKUP(O356,X:AF,9,FALSE()),"")</f>
        <v/>
      </c>
      <c r="Q357" s="978" t="str">
        <f aca="false">IFERROR(VLOOKUP(O357,Y:AG,9,FALSE()),"")</f>
        <v/>
      </c>
      <c r="R357" s="978" t="str">
        <f aca="false">IFERROR(VLOOKUP(O357,Z:AH,9,FALSE()),"")</f>
        <v/>
      </c>
      <c r="S357" s="978" t="str">
        <f aca="false">IFERROR(VLOOKUP($O357,AA:AI,9,FALSE()),"")</f>
        <v/>
      </c>
      <c r="T357" s="978" t="str">
        <f aca="false">IFERROR(VLOOKUP($O357,AB:AJ,9,FALSE()),"")</f>
        <v/>
      </c>
      <c r="U357" s="978" t="str">
        <f aca="false">IFERROR(VLOOKUP($O357,AC:AK,9,FALSE()),"")</f>
        <v/>
      </c>
      <c r="V357" s="978" t="str">
        <f aca="false">IFERROR(VLOOKUP($O357,AD:AL,9,FALSE()),"")</f>
        <v/>
      </c>
      <c r="X357" s="1" t="str">
        <f aca="false">IF(AF357&lt;&gt;"",MAX(X$3:X356)+1,"")</f>
        <v/>
      </c>
      <c r="Y357" s="1" t="str">
        <f aca="false">IF(AG357&lt;&gt;"",MAX(Y$3:Y356)+1,"")</f>
        <v/>
      </c>
      <c r="Z357" s="1" t="str">
        <f aca="false">IF(AH357&lt;&gt;"",MAX(Z$3:Z356)+1,"")</f>
        <v/>
      </c>
      <c r="AA357" s="1" t="str">
        <f aca="false">IF(AI357&lt;&gt;"",MAX(AA$3:AA356)+1,"")</f>
        <v/>
      </c>
      <c r="AB357" s="1" t="str">
        <f aca="false">IF(AJ357&lt;&gt;"",MAX(AB$3:AB356)+1,"")</f>
        <v/>
      </c>
      <c r="AC357" s="1" t="str">
        <f aca="false">IF(AK357&lt;&gt;"",MAX(AC$3:AC356)+1,"")</f>
        <v/>
      </c>
      <c r="AD357" s="1" t="str">
        <f aca="false">IF(AL357&lt;&gt;"",MAX(AD$3:AD356)+1,"")</f>
        <v/>
      </c>
      <c r="AF357" s="1" t="str">
        <f aca="false">IF(B357="","",IF(COUNTIF(AF$3:$AI356,B357)=0,B357,""))</f>
        <v/>
      </c>
      <c r="AG357" s="1" t="str">
        <f aca="false">IF(C357&lt;&gt;"",IF(B357="","",IF($B357='Determinazione classe'!$D$57,IF(COUNTIF(AG$3:$AG356,$C357)=0,$C357,""),"")),"")</f>
        <v/>
      </c>
      <c r="AH357" s="1" t="str">
        <f aca="false">IF(D357&lt;&gt;"",IF(B357="","",IF(AND($B357='Determinazione classe'!$D$57,$C357='Determinazione classe'!$D$58),IF(COUNTIF(AH$3:AH356,$D357)=0,$D357,""),"")),"")</f>
        <v/>
      </c>
      <c r="AI357" s="1" t="str">
        <f aca="false">IF(E357&lt;&gt;"",IF(B357="","",IF(AND($B357='Determinazione classe'!$D$57,$C357='Determinazione classe'!$D$58,$D357='Determinazione classe'!$D$59),IF(COUNTIF(AI$3:AI356,$E357)=0,$E357,""),"")),"")</f>
        <v/>
      </c>
      <c r="AJ357" s="1" t="str">
        <f aca="false">IF(F357&lt;&gt;"",IF(B357="","",IF(AND($B357='Determinazione classe'!$D$57,$C357='Determinazione classe'!$D$58,$D357='Determinazione classe'!$D$59,$E357='Determinazione classe'!$D$60),IF(COUNTIF(AJ$3:AJ356,$F357)=0,$F357,""),"")),"")</f>
        <v/>
      </c>
      <c r="AK357" s="1" t="str">
        <f aca="false">IF(G357&lt;&gt;"",IF(B357="","",IF(AND($B357='Determinazione classe'!$D$57,$C357='Determinazione classe'!$D$58,$D357='Determinazione classe'!$D$59,$E357='Determinazione classe'!$D$60,$F357='Determinazione classe'!$D$61),IF(COUNTIF(AK$3:AK356,$G357)=0,$G357,""),"")),"")</f>
        <v/>
      </c>
      <c r="AL357" s="1" t="str">
        <f aca="false">IF(H357&lt;&gt;"",IF(B357="","",IF(AND($B357='Determinazione classe'!$D$57,$C357='Determinazione classe'!$D$58,$D357='Determinazione classe'!$D$59,$E357='Determinazione classe'!$D$60,$F357='Determinazione classe'!$D$61,$G357='Determinazione classe'!$D$62),IF(COUNTIF(AL$3:AL356,$H357)=0,$H357,""),"")),"")</f>
        <v/>
      </c>
      <c r="AR357" s="1" t="n">
        <f aca="false">+AR356+1</f>
        <v>355</v>
      </c>
      <c r="AS357" s="978" t="str">
        <f aca="false">IFERROR(VLOOKUP(AR357,BC:BK,9,FALSE()),"")</f>
        <v/>
      </c>
      <c r="AT357" s="978" t="str">
        <f aca="false">IFERROR(VLOOKUP($O357,BD:BL,9,FALSE()),"")</f>
        <v/>
      </c>
      <c r="AU357" s="978" t="str">
        <f aca="false">IFERROR(VLOOKUP($O357,BE:BM,9,FALSE()),"")</f>
        <v/>
      </c>
      <c r="AV357" s="978" t="str">
        <f aca="false">IFERROR(VLOOKUP($O357,BF:BN,9,FALSE()),"")</f>
        <v/>
      </c>
      <c r="AW357" s="978" t="str">
        <f aca="false">IFERROR(VLOOKUP($O357,BG:BO,9,FALSE()),"")</f>
        <v/>
      </c>
      <c r="AX357" s="978" t="str">
        <f aca="false">IFERROR(VLOOKUP($O357,BH:BP,9,FALSE()),"")</f>
        <v/>
      </c>
      <c r="AY357" s="978" t="str">
        <f aca="false">IFERROR(VLOOKUP($O357,BI:BQ,9,FALSE()),"")</f>
        <v/>
      </c>
      <c r="BC357" s="1" t="str">
        <f aca="false">IF(BK357&lt;&gt;"",MAX(BC$3:BC356)+1,"")</f>
        <v/>
      </c>
      <c r="BD357" s="1" t="str">
        <f aca="false">IF(BL357&lt;&gt;"",MAX(BD$3:BD356)+1,"")</f>
        <v/>
      </c>
      <c r="BE357" s="1" t="str">
        <f aca="false">IF(BM357&lt;&gt;"",MAX(BE$3:BE356)+1,"")</f>
        <v/>
      </c>
      <c r="BF357" s="1" t="str">
        <f aca="false">IF(BN357&lt;&gt;"",MAX(BF$3:BF356)+1,"")</f>
        <v/>
      </c>
      <c r="BG357" s="1" t="str">
        <f aca="false">IF(BO357&lt;&gt;"",MAX(BG$3:BG356)+1,"")</f>
        <v/>
      </c>
      <c r="BH357" s="1" t="str">
        <f aca="false">IF(BP357&lt;&gt;"",MAX(BH$3:BH356)+1,"")</f>
        <v/>
      </c>
      <c r="BI357" s="1" t="str">
        <f aca="false">IF(BQ357&lt;&gt;"",MAX(BI$3:BI356)+1,"")</f>
        <v/>
      </c>
      <c r="BK357" s="1" t="str">
        <f aca="false">IF(B357&lt;&gt;"",IF(COUNTIF(BK$3:BK356,B357)&gt;0,"",B357),"")</f>
        <v/>
      </c>
      <c r="BL357" s="1" t="str">
        <f aca="false">IF(C357&lt;&gt;"",IF(COUNTIF(BL$3:BL356,C357)&gt;0,"",C357),"")</f>
        <v/>
      </c>
      <c r="BM357" s="1" t="str">
        <f aca="false">IF(D357&lt;&gt;"",IF(COUNTIF(BM$3:BM356,D357)&gt;0,"",D357),"")</f>
        <v/>
      </c>
      <c r="BN357" s="1" t="str">
        <f aca="false">IF(E357&lt;&gt;"",IF(COUNTIF(BN$3:BN356,E357)&gt;0,"",E357),"")</f>
        <v/>
      </c>
      <c r="BO357" s="1" t="str">
        <f aca="false">IF(F357&lt;&gt;"",IF(COUNTIF(BO$3:BO356,F357)&gt;0,"",F357),"")</f>
        <v/>
      </c>
      <c r="BP357" s="1" t="str">
        <f aca="false">IF(G357&lt;&gt;"",IF(COUNTIF(BP$3:BP356,G357)&gt;0,"",G357),"")</f>
        <v/>
      </c>
      <c r="BQ357" s="1" t="str">
        <f aca="false">IF(H357&lt;&gt;"",IF(COUNTIF(BQ$3:BQ356,H357)&gt;0,"",H357),"")</f>
        <v/>
      </c>
    </row>
    <row r="358" customFormat="false" ht="12.75" hidden="false" customHeight="false" outlineLevel="0" collapsed="false">
      <c r="A358" s="1017" t="str">
        <f aca="false">CONCATENATE(B358,C358,D358,E358,F358,G358,H358)</f>
        <v/>
      </c>
      <c r="B358" s="1001"/>
      <c r="C358" s="1001"/>
      <c r="D358" s="1001"/>
      <c r="E358" s="1001"/>
      <c r="F358" s="1001"/>
      <c r="G358" s="1001"/>
      <c r="H358" s="1001"/>
      <c r="I358" s="1020"/>
      <c r="J358" s="1021"/>
      <c r="K358" s="1021"/>
      <c r="L358" s="1023"/>
      <c r="M358" s="1024"/>
      <c r="O358" s="1" t="n">
        <f aca="false">+O357+1</f>
        <v>356</v>
      </c>
      <c r="P358" s="978" t="str">
        <f aca="false">IFERROR(VLOOKUP(O357,X:AF,9,FALSE()),"")</f>
        <v/>
      </c>
      <c r="Q358" s="978" t="str">
        <f aca="false">IFERROR(VLOOKUP(O358,Y:AG,9,FALSE()),"")</f>
        <v/>
      </c>
      <c r="R358" s="978" t="str">
        <f aca="false">IFERROR(VLOOKUP(O358,Z:AH,9,FALSE()),"")</f>
        <v/>
      </c>
      <c r="S358" s="978" t="str">
        <f aca="false">IFERROR(VLOOKUP($O358,AA:AI,9,FALSE()),"")</f>
        <v/>
      </c>
      <c r="T358" s="978" t="str">
        <f aca="false">IFERROR(VLOOKUP($O358,AB:AJ,9,FALSE()),"")</f>
        <v/>
      </c>
      <c r="U358" s="978" t="str">
        <f aca="false">IFERROR(VLOOKUP($O358,AC:AK,9,FALSE()),"")</f>
        <v/>
      </c>
      <c r="V358" s="978" t="str">
        <f aca="false">IFERROR(VLOOKUP($O358,AD:AL,9,FALSE()),"")</f>
        <v/>
      </c>
      <c r="X358" s="1" t="str">
        <f aca="false">IF(AF358&lt;&gt;"",MAX(X$3:X357)+1,"")</f>
        <v/>
      </c>
      <c r="Y358" s="1" t="str">
        <f aca="false">IF(AG358&lt;&gt;"",MAX(Y$3:Y357)+1,"")</f>
        <v/>
      </c>
      <c r="Z358" s="1" t="str">
        <f aca="false">IF(AH358&lt;&gt;"",MAX(Z$3:Z357)+1,"")</f>
        <v/>
      </c>
      <c r="AA358" s="1" t="str">
        <f aca="false">IF(AI358&lt;&gt;"",MAX(AA$3:AA357)+1,"")</f>
        <v/>
      </c>
      <c r="AB358" s="1" t="str">
        <f aca="false">IF(AJ358&lt;&gt;"",MAX(AB$3:AB357)+1,"")</f>
        <v/>
      </c>
      <c r="AC358" s="1" t="str">
        <f aca="false">IF(AK358&lt;&gt;"",MAX(AC$3:AC357)+1,"")</f>
        <v/>
      </c>
      <c r="AD358" s="1" t="str">
        <f aca="false">IF(AL358&lt;&gt;"",MAX(AD$3:AD357)+1,"")</f>
        <v/>
      </c>
      <c r="AF358" s="1" t="str">
        <f aca="false">IF(B358="","",IF(COUNTIF(AF$3:$AI357,B358)=0,B358,""))</f>
        <v/>
      </c>
      <c r="AG358" s="1" t="str">
        <f aca="false">IF(C358&lt;&gt;"",IF(B358="","",IF($B358='Determinazione classe'!$D$57,IF(COUNTIF(AG$3:$AG357,$C358)=0,$C358,""),"")),"")</f>
        <v/>
      </c>
      <c r="AH358" s="1" t="str">
        <f aca="false">IF(D358&lt;&gt;"",IF(B358="","",IF(AND($B358='Determinazione classe'!$D$57,$C358='Determinazione classe'!$D$58),IF(COUNTIF(AH$3:AH357,$D358)=0,$D358,""),"")),"")</f>
        <v/>
      </c>
      <c r="AI358" s="1" t="str">
        <f aca="false">IF(E358&lt;&gt;"",IF(B358="","",IF(AND($B358='Determinazione classe'!$D$57,$C358='Determinazione classe'!$D$58,$D358='Determinazione classe'!$D$59),IF(COUNTIF(AI$3:AI357,$E358)=0,$E358,""),"")),"")</f>
        <v/>
      </c>
      <c r="AJ358" s="1" t="str">
        <f aca="false">IF(F358&lt;&gt;"",IF(B358="","",IF(AND($B358='Determinazione classe'!$D$57,$C358='Determinazione classe'!$D$58,$D358='Determinazione classe'!$D$59,$E358='Determinazione classe'!$D$60),IF(COUNTIF(AJ$3:AJ357,$F358)=0,$F358,""),"")),"")</f>
        <v/>
      </c>
      <c r="AK358" s="1" t="str">
        <f aca="false">IF(G358&lt;&gt;"",IF(B358="","",IF(AND($B358='Determinazione classe'!$D$57,$C358='Determinazione classe'!$D$58,$D358='Determinazione classe'!$D$59,$E358='Determinazione classe'!$D$60,$F358='Determinazione classe'!$D$61),IF(COUNTIF(AK$3:AK357,$G358)=0,$G358,""),"")),"")</f>
        <v/>
      </c>
      <c r="AL358" s="1" t="str">
        <f aca="false">IF(H358&lt;&gt;"",IF(B358="","",IF(AND($B358='Determinazione classe'!$D$57,$C358='Determinazione classe'!$D$58,$D358='Determinazione classe'!$D$59,$E358='Determinazione classe'!$D$60,$F358='Determinazione classe'!$D$61,$G358='Determinazione classe'!$D$62),IF(COUNTIF(AL$3:AL357,$H358)=0,$H358,""),"")),"")</f>
        <v/>
      </c>
      <c r="AR358" s="1" t="n">
        <f aca="false">+AR357+1</f>
        <v>356</v>
      </c>
      <c r="AS358" s="978" t="str">
        <f aca="false">IFERROR(VLOOKUP(AR358,BC:BK,9,FALSE()),"")</f>
        <v/>
      </c>
      <c r="AT358" s="978" t="str">
        <f aca="false">IFERROR(VLOOKUP($O358,BD:BL,9,FALSE()),"")</f>
        <v/>
      </c>
      <c r="AU358" s="978" t="str">
        <f aca="false">IFERROR(VLOOKUP($O358,BE:BM,9,FALSE()),"")</f>
        <v/>
      </c>
      <c r="AV358" s="978" t="str">
        <f aca="false">IFERROR(VLOOKUP($O358,BF:BN,9,FALSE()),"")</f>
        <v/>
      </c>
      <c r="AW358" s="978" t="str">
        <f aca="false">IFERROR(VLOOKUP($O358,BG:BO,9,FALSE()),"")</f>
        <v/>
      </c>
      <c r="AX358" s="978" t="str">
        <f aca="false">IFERROR(VLOOKUP($O358,BH:BP,9,FALSE()),"")</f>
        <v/>
      </c>
      <c r="AY358" s="978" t="str">
        <f aca="false">IFERROR(VLOOKUP($O358,BI:BQ,9,FALSE()),"")</f>
        <v/>
      </c>
      <c r="BC358" s="1" t="str">
        <f aca="false">IF(BK358&lt;&gt;"",MAX(BC$3:BC357)+1,"")</f>
        <v/>
      </c>
      <c r="BD358" s="1" t="str">
        <f aca="false">IF(BL358&lt;&gt;"",MAX(BD$3:BD357)+1,"")</f>
        <v/>
      </c>
      <c r="BE358" s="1" t="str">
        <f aca="false">IF(BM358&lt;&gt;"",MAX(BE$3:BE357)+1,"")</f>
        <v/>
      </c>
      <c r="BF358" s="1" t="str">
        <f aca="false">IF(BN358&lt;&gt;"",MAX(BF$3:BF357)+1,"")</f>
        <v/>
      </c>
      <c r="BG358" s="1" t="str">
        <f aca="false">IF(BO358&lt;&gt;"",MAX(BG$3:BG357)+1,"")</f>
        <v/>
      </c>
      <c r="BH358" s="1" t="str">
        <f aca="false">IF(BP358&lt;&gt;"",MAX(BH$3:BH357)+1,"")</f>
        <v/>
      </c>
      <c r="BI358" s="1" t="str">
        <f aca="false">IF(BQ358&lt;&gt;"",MAX(BI$3:BI357)+1,"")</f>
        <v/>
      </c>
      <c r="BK358" s="1" t="str">
        <f aca="false">IF(B358&lt;&gt;"",IF(COUNTIF(BK$3:BK357,B358)&gt;0,"",B358),"")</f>
        <v/>
      </c>
      <c r="BL358" s="1" t="str">
        <f aca="false">IF(C358&lt;&gt;"",IF(COUNTIF(BL$3:BL357,C358)&gt;0,"",C358),"")</f>
        <v/>
      </c>
      <c r="BM358" s="1" t="str">
        <f aca="false">IF(D358&lt;&gt;"",IF(COUNTIF(BM$3:BM357,D358)&gt;0,"",D358),"")</f>
        <v/>
      </c>
      <c r="BN358" s="1" t="str">
        <f aca="false">IF(E358&lt;&gt;"",IF(COUNTIF(BN$3:BN357,E358)&gt;0,"",E358),"")</f>
        <v/>
      </c>
      <c r="BO358" s="1" t="str">
        <f aca="false">IF(F358&lt;&gt;"",IF(COUNTIF(BO$3:BO357,F358)&gt;0,"",F358),"")</f>
        <v/>
      </c>
      <c r="BP358" s="1" t="str">
        <f aca="false">IF(G358&lt;&gt;"",IF(COUNTIF(BP$3:BP357,G358)&gt;0,"",G358),"")</f>
        <v/>
      </c>
      <c r="BQ358" s="1" t="str">
        <f aca="false">IF(H358&lt;&gt;"",IF(COUNTIF(BQ$3:BQ357,H358)&gt;0,"",H358),"")</f>
        <v/>
      </c>
    </row>
    <row r="359" customFormat="false" ht="12.75" hidden="false" customHeight="false" outlineLevel="0" collapsed="false">
      <c r="A359" s="1017" t="str">
        <f aca="false">CONCATENATE(B359,C359,D359,E359,F359,G359,H359)</f>
        <v/>
      </c>
      <c r="B359" s="1001"/>
      <c r="C359" s="1001"/>
      <c r="D359" s="1001"/>
      <c r="E359" s="1001"/>
      <c r="F359" s="1001"/>
      <c r="G359" s="1001"/>
      <c r="H359" s="1001"/>
      <c r="I359" s="1020"/>
      <c r="J359" s="1021"/>
      <c r="K359" s="1021"/>
      <c r="L359" s="1023"/>
      <c r="M359" s="1024"/>
      <c r="O359" s="1" t="n">
        <f aca="false">+O358+1</f>
        <v>357</v>
      </c>
      <c r="P359" s="978" t="str">
        <f aca="false">IFERROR(VLOOKUP(O358,X:AF,9,FALSE()),"")</f>
        <v/>
      </c>
      <c r="Q359" s="978" t="str">
        <f aca="false">IFERROR(VLOOKUP(O359,Y:AG,9,FALSE()),"")</f>
        <v/>
      </c>
      <c r="R359" s="978" t="str">
        <f aca="false">IFERROR(VLOOKUP(O359,Z:AH,9,FALSE()),"")</f>
        <v/>
      </c>
      <c r="S359" s="978" t="str">
        <f aca="false">IFERROR(VLOOKUP($O359,AA:AI,9,FALSE()),"")</f>
        <v/>
      </c>
      <c r="T359" s="978" t="str">
        <f aca="false">IFERROR(VLOOKUP($O359,AB:AJ,9,FALSE()),"")</f>
        <v/>
      </c>
      <c r="U359" s="978" t="str">
        <f aca="false">IFERROR(VLOOKUP($O359,AC:AK,9,FALSE()),"")</f>
        <v/>
      </c>
      <c r="V359" s="978" t="str">
        <f aca="false">IFERROR(VLOOKUP($O359,AD:AL,9,FALSE()),"")</f>
        <v/>
      </c>
      <c r="X359" s="1" t="str">
        <f aca="false">IF(AF359&lt;&gt;"",MAX(X$3:X358)+1,"")</f>
        <v/>
      </c>
      <c r="Y359" s="1" t="str">
        <f aca="false">IF(AG359&lt;&gt;"",MAX(Y$3:Y358)+1,"")</f>
        <v/>
      </c>
      <c r="Z359" s="1" t="str">
        <f aca="false">IF(AH359&lt;&gt;"",MAX(Z$3:Z358)+1,"")</f>
        <v/>
      </c>
      <c r="AA359" s="1" t="str">
        <f aca="false">IF(AI359&lt;&gt;"",MAX(AA$3:AA358)+1,"")</f>
        <v/>
      </c>
      <c r="AB359" s="1" t="str">
        <f aca="false">IF(AJ359&lt;&gt;"",MAX(AB$3:AB358)+1,"")</f>
        <v/>
      </c>
      <c r="AC359" s="1" t="str">
        <f aca="false">IF(AK359&lt;&gt;"",MAX(AC$3:AC358)+1,"")</f>
        <v/>
      </c>
      <c r="AD359" s="1" t="str">
        <f aca="false">IF(AL359&lt;&gt;"",MAX(AD$3:AD358)+1,"")</f>
        <v/>
      </c>
      <c r="AF359" s="1" t="str">
        <f aca="false">IF(B359="","",IF(COUNTIF(AF$3:$AI358,B359)=0,B359,""))</f>
        <v/>
      </c>
      <c r="AG359" s="1" t="str">
        <f aca="false">IF(C359&lt;&gt;"",IF(B359="","",IF($B359='Determinazione classe'!$D$57,IF(COUNTIF(AG$3:$AG358,$C359)=0,$C359,""),"")),"")</f>
        <v/>
      </c>
      <c r="AH359" s="1" t="str">
        <f aca="false">IF(D359&lt;&gt;"",IF(B359="","",IF(AND($B359='Determinazione classe'!$D$57,$C359='Determinazione classe'!$D$58),IF(COUNTIF(AH$3:AH358,$D359)=0,$D359,""),"")),"")</f>
        <v/>
      </c>
      <c r="AI359" s="1" t="str">
        <f aca="false">IF(E359&lt;&gt;"",IF(B359="","",IF(AND($B359='Determinazione classe'!$D$57,$C359='Determinazione classe'!$D$58,$D359='Determinazione classe'!$D$59),IF(COUNTIF(AI$3:AI358,$E359)=0,$E359,""),"")),"")</f>
        <v/>
      </c>
      <c r="AJ359" s="1" t="str">
        <f aca="false">IF(F359&lt;&gt;"",IF(B359="","",IF(AND($B359='Determinazione classe'!$D$57,$C359='Determinazione classe'!$D$58,$D359='Determinazione classe'!$D$59,$E359='Determinazione classe'!$D$60),IF(COUNTIF(AJ$3:AJ358,$F359)=0,$F359,""),"")),"")</f>
        <v/>
      </c>
      <c r="AK359" s="1" t="str">
        <f aca="false">IF(G359&lt;&gt;"",IF(B359="","",IF(AND($B359='Determinazione classe'!$D$57,$C359='Determinazione classe'!$D$58,$D359='Determinazione classe'!$D$59,$E359='Determinazione classe'!$D$60,$F359='Determinazione classe'!$D$61),IF(COUNTIF(AK$3:AK358,$G359)=0,$G359,""),"")),"")</f>
        <v/>
      </c>
      <c r="AL359" s="1" t="str">
        <f aca="false">IF(H359&lt;&gt;"",IF(B359="","",IF(AND($B359='Determinazione classe'!$D$57,$C359='Determinazione classe'!$D$58,$D359='Determinazione classe'!$D$59,$E359='Determinazione classe'!$D$60,$F359='Determinazione classe'!$D$61,$G359='Determinazione classe'!$D$62),IF(COUNTIF(AL$3:AL358,$H359)=0,$H359,""),"")),"")</f>
        <v/>
      </c>
      <c r="AR359" s="1" t="n">
        <f aca="false">+AR358+1</f>
        <v>357</v>
      </c>
      <c r="AS359" s="978" t="str">
        <f aca="false">IFERROR(VLOOKUP(AR359,BC:BK,9,FALSE()),"")</f>
        <v/>
      </c>
      <c r="AT359" s="978" t="str">
        <f aca="false">IFERROR(VLOOKUP($O359,BD:BL,9,FALSE()),"")</f>
        <v/>
      </c>
      <c r="AU359" s="978" t="str">
        <f aca="false">IFERROR(VLOOKUP($O359,BE:BM,9,FALSE()),"")</f>
        <v/>
      </c>
      <c r="AV359" s="978" t="str">
        <f aca="false">IFERROR(VLOOKUP($O359,BF:BN,9,FALSE()),"")</f>
        <v/>
      </c>
      <c r="AW359" s="978" t="str">
        <f aca="false">IFERROR(VLOOKUP($O359,BG:BO,9,FALSE()),"")</f>
        <v/>
      </c>
      <c r="AX359" s="978" t="str">
        <f aca="false">IFERROR(VLOOKUP($O359,BH:BP,9,FALSE()),"")</f>
        <v/>
      </c>
      <c r="AY359" s="978" t="str">
        <f aca="false">IFERROR(VLOOKUP($O359,BI:BQ,9,FALSE()),"")</f>
        <v/>
      </c>
      <c r="BC359" s="1" t="str">
        <f aca="false">IF(BK359&lt;&gt;"",MAX(BC$3:BC358)+1,"")</f>
        <v/>
      </c>
      <c r="BD359" s="1" t="str">
        <f aca="false">IF(BL359&lt;&gt;"",MAX(BD$3:BD358)+1,"")</f>
        <v/>
      </c>
      <c r="BE359" s="1" t="str">
        <f aca="false">IF(BM359&lt;&gt;"",MAX(BE$3:BE358)+1,"")</f>
        <v/>
      </c>
      <c r="BF359" s="1" t="str">
        <f aca="false">IF(BN359&lt;&gt;"",MAX(BF$3:BF358)+1,"")</f>
        <v/>
      </c>
      <c r="BG359" s="1" t="str">
        <f aca="false">IF(BO359&lt;&gt;"",MAX(BG$3:BG358)+1,"")</f>
        <v/>
      </c>
      <c r="BH359" s="1" t="str">
        <f aca="false">IF(BP359&lt;&gt;"",MAX(BH$3:BH358)+1,"")</f>
        <v/>
      </c>
      <c r="BI359" s="1" t="str">
        <f aca="false">IF(BQ359&lt;&gt;"",MAX(BI$3:BI358)+1,"")</f>
        <v/>
      </c>
      <c r="BK359" s="1" t="str">
        <f aca="false">IF(B359&lt;&gt;"",IF(COUNTIF(BK$3:BK358,B359)&gt;0,"",B359),"")</f>
        <v/>
      </c>
      <c r="BL359" s="1" t="str">
        <f aca="false">IF(C359&lt;&gt;"",IF(COUNTIF(BL$3:BL358,C359)&gt;0,"",C359),"")</f>
        <v/>
      </c>
      <c r="BM359" s="1" t="str">
        <f aca="false">IF(D359&lt;&gt;"",IF(COUNTIF(BM$3:BM358,D359)&gt;0,"",D359),"")</f>
        <v/>
      </c>
      <c r="BN359" s="1" t="str">
        <f aca="false">IF(E359&lt;&gt;"",IF(COUNTIF(BN$3:BN358,E359)&gt;0,"",E359),"")</f>
        <v/>
      </c>
      <c r="BO359" s="1" t="str">
        <f aca="false">IF(F359&lt;&gt;"",IF(COUNTIF(BO$3:BO358,F359)&gt;0,"",F359),"")</f>
        <v/>
      </c>
      <c r="BP359" s="1" t="str">
        <f aca="false">IF(G359&lt;&gt;"",IF(COUNTIF(BP$3:BP358,G359)&gt;0,"",G359),"")</f>
        <v/>
      </c>
      <c r="BQ359" s="1" t="str">
        <f aca="false">IF(H359&lt;&gt;"",IF(COUNTIF(BQ$3:BQ358,H359)&gt;0,"",H359),"")</f>
        <v/>
      </c>
    </row>
    <row r="360" customFormat="false" ht="12.75" hidden="false" customHeight="false" outlineLevel="0" collapsed="false">
      <c r="A360" s="1017" t="str">
        <f aca="false">CONCATENATE(B360,C360,D360,E360,F360,G360,H360)</f>
        <v/>
      </c>
      <c r="B360" s="1001"/>
      <c r="C360" s="1001"/>
      <c r="D360" s="1001"/>
      <c r="E360" s="1001"/>
      <c r="F360" s="1001"/>
      <c r="G360" s="1001"/>
      <c r="H360" s="1001"/>
      <c r="I360" s="1020"/>
      <c r="J360" s="1021"/>
      <c r="K360" s="1021"/>
      <c r="L360" s="1023"/>
      <c r="M360" s="1024"/>
      <c r="O360" s="1" t="n">
        <f aca="false">+O359+1</f>
        <v>358</v>
      </c>
      <c r="P360" s="978" t="str">
        <f aca="false">IFERROR(VLOOKUP(O359,X:AF,9,FALSE()),"")</f>
        <v/>
      </c>
      <c r="Q360" s="978" t="str">
        <f aca="false">IFERROR(VLOOKUP(O360,Y:AG,9,FALSE()),"")</f>
        <v/>
      </c>
      <c r="R360" s="978" t="str">
        <f aca="false">IFERROR(VLOOKUP(O360,Z:AH,9,FALSE()),"")</f>
        <v/>
      </c>
      <c r="S360" s="978" t="str">
        <f aca="false">IFERROR(VLOOKUP($O360,AA:AI,9,FALSE()),"")</f>
        <v/>
      </c>
      <c r="T360" s="978" t="str">
        <f aca="false">IFERROR(VLOOKUP($O360,AB:AJ,9,FALSE()),"")</f>
        <v/>
      </c>
      <c r="U360" s="978" t="str">
        <f aca="false">IFERROR(VLOOKUP($O360,AC:AK,9,FALSE()),"")</f>
        <v/>
      </c>
      <c r="V360" s="978" t="str">
        <f aca="false">IFERROR(VLOOKUP($O360,AD:AL,9,FALSE()),"")</f>
        <v/>
      </c>
      <c r="X360" s="1" t="str">
        <f aca="false">IF(AF360&lt;&gt;"",MAX(X$3:X359)+1,"")</f>
        <v/>
      </c>
      <c r="Y360" s="1" t="str">
        <f aca="false">IF(AG360&lt;&gt;"",MAX(Y$3:Y359)+1,"")</f>
        <v/>
      </c>
      <c r="Z360" s="1" t="str">
        <f aca="false">IF(AH360&lt;&gt;"",MAX(Z$3:Z359)+1,"")</f>
        <v/>
      </c>
      <c r="AA360" s="1" t="str">
        <f aca="false">IF(AI360&lt;&gt;"",MAX(AA$3:AA359)+1,"")</f>
        <v/>
      </c>
      <c r="AB360" s="1" t="str">
        <f aca="false">IF(AJ360&lt;&gt;"",MAX(AB$3:AB359)+1,"")</f>
        <v/>
      </c>
      <c r="AC360" s="1" t="str">
        <f aca="false">IF(AK360&lt;&gt;"",MAX(AC$3:AC359)+1,"")</f>
        <v/>
      </c>
      <c r="AD360" s="1" t="str">
        <f aca="false">IF(AL360&lt;&gt;"",MAX(AD$3:AD359)+1,"")</f>
        <v/>
      </c>
      <c r="AF360" s="1" t="str">
        <f aca="false">IF(B360="","",IF(COUNTIF(AF$3:$AI359,B360)=0,B360,""))</f>
        <v/>
      </c>
      <c r="AG360" s="1" t="str">
        <f aca="false">IF(C360&lt;&gt;"",IF(B360="","",IF($B360='Determinazione classe'!$D$57,IF(COUNTIF(AG$3:$AG359,$C360)=0,$C360,""),"")),"")</f>
        <v/>
      </c>
      <c r="AH360" s="1" t="str">
        <f aca="false">IF(D360&lt;&gt;"",IF(B360="","",IF(AND($B360='Determinazione classe'!$D$57,$C360='Determinazione classe'!$D$58),IF(COUNTIF(AH$3:AH359,$D360)=0,$D360,""),"")),"")</f>
        <v/>
      </c>
      <c r="AI360" s="1" t="str">
        <f aca="false">IF(E360&lt;&gt;"",IF(B360="","",IF(AND($B360='Determinazione classe'!$D$57,$C360='Determinazione classe'!$D$58,$D360='Determinazione classe'!$D$59),IF(COUNTIF(AI$3:AI359,$E360)=0,$E360,""),"")),"")</f>
        <v/>
      </c>
      <c r="AJ360" s="1" t="str">
        <f aca="false">IF(F360&lt;&gt;"",IF(B360="","",IF(AND($B360='Determinazione classe'!$D$57,$C360='Determinazione classe'!$D$58,$D360='Determinazione classe'!$D$59,$E360='Determinazione classe'!$D$60),IF(COUNTIF(AJ$3:AJ359,$F360)=0,$F360,""),"")),"")</f>
        <v/>
      </c>
      <c r="AK360" s="1" t="str">
        <f aca="false">IF(G360&lt;&gt;"",IF(B360="","",IF(AND($B360='Determinazione classe'!$D$57,$C360='Determinazione classe'!$D$58,$D360='Determinazione classe'!$D$59,$E360='Determinazione classe'!$D$60,$F360='Determinazione classe'!$D$61),IF(COUNTIF(AK$3:AK359,$G360)=0,$G360,""),"")),"")</f>
        <v/>
      </c>
      <c r="AL360" s="1" t="str">
        <f aca="false">IF(H360&lt;&gt;"",IF(B360="","",IF(AND($B360='Determinazione classe'!$D$57,$C360='Determinazione classe'!$D$58,$D360='Determinazione classe'!$D$59,$E360='Determinazione classe'!$D$60,$F360='Determinazione classe'!$D$61,$G360='Determinazione classe'!$D$62),IF(COUNTIF(AL$3:AL359,$H360)=0,$H360,""),"")),"")</f>
        <v/>
      </c>
      <c r="AR360" s="1" t="n">
        <f aca="false">+AR359+1</f>
        <v>358</v>
      </c>
      <c r="AS360" s="978" t="str">
        <f aca="false">IFERROR(VLOOKUP(AR360,BC:BK,9,FALSE()),"")</f>
        <v/>
      </c>
      <c r="AT360" s="978" t="str">
        <f aca="false">IFERROR(VLOOKUP($O360,BD:BL,9,FALSE()),"")</f>
        <v/>
      </c>
      <c r="AU360" s="978" t="str">
        <f aca="false">IFERROR(VLOOKUP($O360,BE:BM,9,FALSE()),"")</f>
        <v/>
      </c>
      <c r="AV360" s="978" t="str">
        <f aca="false">IFERROR(VLOOKUP($O360,BF:BN,9,FALSE()),"")</f>
        <v/>
      </c>
      <c r="AW360" s="978" t="str">
        <f aca="false">IFERROR(VLOOKUP($O360,BG:BO,9,FALSE()),"")</f>
        <v/>
      </c>
      <c r="AX360" s="978" t="str">
        <f aca="false">IFERROR(VLOOKUP($O360,BH:BP,9,FALSE()),"")</f>
        <v/>
      </c>
      <c r="AY360" s="978" t="str">
        <f aca="false">IFERROR(VLOOKUP($O360,BI:BQ,9,FALSE()),"")</f>
        <v/>
      </c>
      <c r="BC360" s="1" t="str">
        <f aca="false">IF(BK360&lt;&gt;"",MAX(BC$3:BC359)+1,"")</f>
        <v/>
      </c>
      <c r="BD360" s="1" t="str">
        <f aca="false">IF(BL360&lt;&gt;"",MAX(BD$3:BD359)+1,"")</f>
        <v/>
      </c>
      <c r="BE360" s="1" t="str">
        <f aca="false">IF(BM360&lt;&gt;"",MAX(BE$3:BE359)+1,"")</f>
        <v/>
      </c>
      <c r="BF360" s="1" t="str">
        <f aca="false">IF(BN360&lt;&gt;"",MAX(BF$3:BF359)+1,"")</f>
        <v/>
      </c>
      <c r="BG360" s="1" t="str">
        <f aca="false">IF(BO360&lt;&gt;"",MAX(BG$3:BG359)+1,"")</f>
        <v/>
      </c>
      <c r="BH360" s="1" t="str">
        <f aca="false">IF(BP360&lt;&gt;"",MAX(BH$3:BH359)+1,"")</f>
        <v/>
      </c>
      <c r="BI360" s="1" t="str">
        <f aca="false">IF(BQ360&lt;&gt;"",MAX(BI$3:BI359)+1,"")</f>
        <v/>
      </c>
      <c r="BK360" s="1" t="str">
        <f aca="false">IF(B360&lt;&gt;"",IF(COUNTIF(BK$3:BK359,B360)&gt;0,"",B360),"")</f>
        <v/>
      </c>
      <c r="BL360" s="1" t="str">
        <f aca="false">IF(C360&lt;&gt;"",IF(COUNTIF(BL$3:BL359,C360)&gt;0,"",C360),"")</f>
        <v/>
      </c>
      <c r="BM360" s="1" t="str">
        <f aca="false">IF(D360&lt;&gt;"",IF(COUNTIF(BM$3:BM359,D360)&gt;0,"",D360),"")</f>
        <v/>
      </c>
      <c r="BN360" s="1" t="str">
        <f aca="false">IF(E360&lt;&gt;"",IF(COUNTIF(BN$3:BN359,E360)&gt;0,"",E360),"")</f>
        <v/>
      </c>
      <c r="BO360" s="1" t="str">
        <f aca="false">IF(F360&lt;&gt;"",IF(COUNTIF(BO$3:BO359,F360)&gt;0,"",F360),"")</f>
        <v/>
      </c>
      <c r="BP360" s="1" t="str">
        <f aca="false">IF(G360&lt;&gt;"",IF(COUNTIF(BP$3:BP359,G360)&gt;0,"",G360),"")</f>
        <v/>
      </c>
      <c r="BQ360" s="1" t="str">
        <f aca="false">IF(H360&lt;&gt;"",IF(COUNTIF(BQ$3:BQ359,H360)&gt;0,"",H360),"")</f>
        <v/>
      </c>
    </row>
    <row r="361" customFormat="false" ht="12.75" hidden="false" customHeight="false" outlineLevel="0" collapsed="false">
      <c r="A361" s="1017" t="str">
        <f aca="false">CONCATENATE(B361,C361,D361,E361,F361,G361,H361)</f>
        <v/>
      </c>
      <c r="B361" s="1001"/>
      <c r="C361" s="1001"/>
      <c r="D361" s="1001"/>
      <c r="E361" s="1001"/>
      <c r="F361" s="1001"/>
      <c r="G361" s="1001"/>
      <c r="H361" s="1001"/>
      <c r="I361" s="1020"/>
      <c r="J361" s="1021"/>
      <c r="K361" s="1021"/>
      <c r="L361" s="1023"/>
      <c r="M361" s="1024"/>
      <c r="O361" s="1" t="n">
        <f aca="false">+O360+1</f>
        <v>359</v>
      </c>
      <c r="P361" s="978" t="str">
        <f aca="false">IFERROR(VLOOKUP(O360,X:AF,9,FALSE()),"")</f>
        <v/>
      </c>
      <c r="Q361" s="978" t="str">
        <f aca="false">IFERROR(VLOOKUP(O361,Y:AG,9,FALSE()),"")</f>
        <v/>
      </c>
      <c r="R361" s="978" t="str">
        <f aca="false">IFERROR(VLOOKUP(O361,Z:AH,9,FALSE()),"")</f>
        <v/>
      </c>
      <c r="S361" s="978" t="str">
        <f aca="false">IFERROR(VLOOKUP($O361,AA:AI,9,FALSE()),"")</f>
        <v/>
      </c>
      <c r="T361" s="978" t="str">
        <f aca="false">IFERROR(VLOOKUP($O361,AB:AJ,9,FALSE()),"")</f>
        <v/>
      </c>
      <c r="U361" s="978" t="str">
        <f aca="false">IFERROR(VLOOKUP($O361,AC:AK,9,FALSE()),"")</f>
        <v/>
      </c>
      <c r="V361" s="978" t="str">
        <f aca="false">IFERROR(VLOOKUP($O361,AD:AL,9,FALSE()),"")</f>
        <v/>
      </c>
      <c r="X361" s="1" t="str">
        <f aca="false">IF(AF361&lt;&gt;"",MAX(X$3:X360)+1,"")</f>
        <v/>
      </c>
      <c r="Y361" s="1" t="str">
        <f aca="false">IF(AG361&lt;&gt;"",MAX(Y$3:Y360)+1,"")</f>
        <v/>
      </c>
      <c r="Z361" s="1" t="str">
        <f aca="false">IF(AH361&lt;&gt;"",MAX(Z$3:Z360)+1,"")</f>
        <v/>
      </c>
      <c r="AA361" s="1" t="str">
        <f aca="false">IF(AI361&lt;&gt;"",MAX(AA$3:AA360)+1,"")</f>
        <v/>
      </c>
      <c r="AB361" s="1" t="str">
        <f aca="false">IF(AJ361&lt;&gt;"",MAX(AB$3:AB360)+1,"")</f>
        <v/>
      </c>
      <c r="AC361" s="1" t="str">
        <f aca="false">IF(AK361&lt;&gt;"",MAX(AC$3:AC360)+1,"")</f>
        <v/>
      </c>
      <c r="AD361" s="1" t="str">
        <f aca="false">IF(AL361&lt;&gt;"",MAX(AD$3:AD360)+1,"")</f>
        <v/>
      </c>
      <c r="AF361" s="1" t="str">
        <f aca="false">IF(B361="","",IF(COUNTIF(AF$3:$AI360,B361)=0,B361,""))</f>
        <v/>
      </c>
      <c r="AG361" s="1" t="str">
        <f aca="false">IF(C361&lt;&gt;"",IF(B361="","",IF($B361='Determinazione classe'!$D$57,IF(COUNTIF(AG$3:$AG360,$C361)=0,$C361,""),"")),"")</f>
        <v/>
      </c>
      <c r="AH361" s="1" t="str">
        <f aca="false">IF(D361&lt;&gt;"",IF(B361="","",IF(AND($B361='Determinazione classe'!$D$57,$C361='Determinazione classe'!$D$58),IF(COUNTIF(AH$3:AH360,$D361)=0,$D361,""),"")),"")</f>
        <v/>
      </c>
      <c r="AI361" s="1" t="str">
        <f aca="false">IF(E361&lt;&gt;"",IF(B361="","",IF(AND($B361='Determinazione classe'!$D$57,$C361='Determinazione classe'!$D$58,$D361='Determinazione classe'!$D$59),IF(COUNTIF(AI$3:AI360,$E361)=0,$E361,""),"")),"")</f>
        <v/>
      </c>
      <c r="AJ361" s="1" t="str">
        <f aca="false">IF(F361&lt;&gt;"",IF(B361="","",IF(AND($B361='Determinazione classe'!$D$57,$C361='Determinazione classe'!$D$58,$D361='Determinazione classe'!$D$59,$E361='Determinazione classe'!$D$60),IF(COUNTIF(AJ$3:AJ360,$F361)=0,$F361,""),"")),"")</f>
        <v/>
      </c>
      <c r="AK361" s="1" t="str">
        <f aca="false">IF(G361&lt;&gt;"",IF(B361="","",IF(AND($B361='Determinazione classe'!$D$57,$C361='Determinazione classe'!$D$58,$D361='Determinazione classe'!$D$59,$E361='Determinazione classe'!$D$60,$F361='Determinazione classe'!$D$61),IF(COUNTIF(AK$3:AK360,$G361)=0,$G361,""),"")),"")</f>
        <v/>
      </c>
      <c r="AL361" s="1" t="str">
        <f aca="false">IF(H361&lt;&gt;"",IF(B361="","",IF(AND($B361='Determinazione classe'!$D$57,$C361='Determinazione classe'!$D$58,$D361='Determinazione classe'!$D$59,$E361='Determinazione classe'!$D$60,$F361='Determinazione classe'!$D$61,$G361='Determinazione classe'!$D$62),IF(COUNTIF(AL$3:AL360,$H361)=0,$H361,""),"")),"")</f>
        <v/>
      </c>
      <c r="AR361" s="1" t="n">
        <f aca="false">+AR360+1</f>
        <v>359</v>
      </c>
      <c r="AS361" s="978" t="str">
        <f aca="false">IFERROR(VLOOKUP(AR361,BC:BK,9,FALSE()),"")</f>
        <v/>
      </c>
      <c r="AT361" s="978" t="str">
        <f aca="false">IFERROR(VLOOKUP($O361,BD:BL,9,FALSE()),"")</f>
        <v/>
      </c>
      <c r="AU361" s="978" t="str">
        <f aca="false">IFERROR(VLOOKUP($O361,BE:BM,9,FALSE()),"")</f>
        <v/>
      </c>
      <c r="AV361" s="978" t="str">
        <f aca="false">IFERROR(VLOOKUP($O361,BF:BN,9,FALSE()),"")</f>
        <v/>
      </c>
      <c r="AW361" s="978" t="str">
        <f aca="false">IFERROR(VLOOKUP($O361,BG:BO,9,FALSE()),"")</f>
        <v/>
      </c>
      <c r="AX361" s="978" t="str">
        <f aca="false">IFERROR(VLOOKUP($O361,BH:BP,9,FALSE()),"")</f>
        <v/>
      </c>
      <c r="AY361" s="978" t="str">
        <f aca="false">IFERROR(VLOOKUP($O361,BI:BQ,9,FALSE()),"")</f>
        <v/>
      </c>
      <c r="BC361" s="1" t="str">
        <f aca="false">IF(BK361&lt;&gt;"",MAX(BC$3:BC360)+1,"")</f>
        <v/>
      </c>
      <c r="BD361" s="1" t="str">
        <f aca="false">IF(BL361&lt;&gt;"",MAX(BD$3:BD360)+1,"")</f>
        <v/>
      </c>
      <c r="BE361" s="1" t="str">
        <f aca="false">IF(BM361&lt;&gt;"",MAX(BE$3:BE360)+1,"")</f>
        <v/>
      </c>
      <c r="BF361" s="1" t="str">
        <f aca="false">IF(BN361&lt;&gt;"",MAX(BF$3:BF360)+1,"")</f>
        <v/>
      </c>
      <c r="BG361" s="1" t="str">
        <f aca="false">IF(BO361&lt;&gt;"",MAX(BG$3:BG360)+1,"")</f>
        <v/>
      </c>
      <c r="BH361" s="1" t="str">
        <f aca="false">IF(BP361&lt;&gt;"",MAX(BH$3:BH360)+1,"")</f>
        <v/>
      </c>
      <c r="BI361" s="1" t="str">
        <f aca="false">IF(BQ361&lt;&gt;"",MAX(BI$3:BI360)+1,"")</f>
        <v/>
      </c>
      <c r="BK361" s="1" t="str">
        <f aca="false">IF(B361&lt;&gt;"",IF(COUNTIF(BK$3:BK360,B361)&gt;0,"",B361),"")</f>
        <v/>
      </c>
      <c r="BL361" s="1" t="str">
        <f aca="false">IF(C361&lt;&gt;"",IF(COUNTIF(BL$3:BL360,C361)&gt;0,"",C361),"")</f>
        <v/>
      </c>
      <c r="BM361" s="1" t="str">
        <f aca="false">IF(D361&lt;&gt;"",IF(COUNTIF(BM$3:BM360,D361)&gt;0,"",D361),"")</f>
        <v/>
      </c>
      <c r="BN361" s="1" t="str">
        <f aca="false">IF(E361&lt;&gt;"",IF(COUNTIF(BN$3:BN360,E361)&gt;0,"",E361),"")</f>
        <v/>
      </c>
      <c r="BO361" s="1" t="str">
        <f aca="false">IF(F361&lt;&gt;"",IF(COUNTIF(BO$3:BO360,F361)&gt;0,"",F361),"")</f>
        <v/>
      </c>
      <c r="BP361" s="1" t="str">
        <f aca="false">IF(G361&lt;&gt;"",IF(COUNTIF(BP$3:BP360,G361)&gt;0,"",G361),"")</f>
        <v/>
      </c>
      <c r="BQ361" s="1" t="str">
        <f aca="false">IF(H361&lt;&gt;"",IF(COUNTIF(BQ$3:BQ360,H361)&gt;0,"",H361),"")</f>
        <v/>
      </c>
    </row>
    <row r="362" customFormat="false" ht="12.75" hidden="false" customHeight="false" outlineLevel="0" collapsed="false">
      <c r="A362" s="1017" t="str">
        <f aca="false">CONCATENATE(B362,C362,D362,E362,F362,G362,H362)</f>
        <v/>
      </c>
      <c r="B362" s="1001"/>
      <c r="C362" s="1001"/>
      <c r="D362" s="1001"/>
      <c r="E362" s="1001"/>
      <c r="F362" s="1001"/>
      <c r="G362" s="1001"/>
      <c r="H362" s="1001"/>
      <c r="I362" s="1020"/>
      <c r="J362" s="1021"/>
      <c r="K362" s="1021"/>
      <c r="L362" s="1023"/>
      <c r="M362" s="1024"/>
      <c r="O362" s="1" t="n">
        <f aca="false">+O361+1</f>
        <v>360</v>
      </c>
      <c r="P362" s="978" t="str">
        <f aca="false">IFERROR(VLOOKUP(O361,X:AF,9,FALSE()),"")</f>
        <v/>
      </c>
      <c r="Q362" s="978" t="str">
        <f aca="false">IFERROR(VLOOKUP(O362,Y:AG,9,FALSE()),"")</f>
        <v/>
      </c>
      <c r="R362" s="978" t="str">
        <f aca="false">IFERROR(VLOOKUP(O362,Z:AH,9,FALSE()),"")</f>
        <v/>
      </c>
      <c r="S362" s="978" t="str">
        <f aca="false">IFERROR(VLOOKUP($O362,AA:AI,9,FALSE()),"")</f>
        <v/>
      </c>
      <c r="T362" s="978" t="str">
        <f aca="false">IFERROR(VLOOKUP($O362,AB:AJ,9,FALSE()),"")</f>
        <v/>
      </c>
      <c r="U362" s="978" t="str">
        <f aca="false">IFERROR(VLOOKUP($O362,AC:AK,9,FALSE()),"")</f>
        <v/>
      </c>
      <c r="V362" s="978" t="str">
        <f aca="false">IFERROR(VLOOKUP($O362,AD:AL,9,FALSE()),"")</f>
        <v/>
      </c>
      <c r="X362" s="1" t="str">
        <f aca="false">IF(AF362&lt;&gt;"",MAX(X$3:X361)+1,"")</f>
        <v/>
      </c>
      <c r="Y362" s="1" t="str">
        <f aca="false">IF(AG362&lt;&gt;"",MAX(Y$3:Y361)+1,"")</f>
        <v/>
      </c>
      <c r="Z362" s="1" t="str">
        <f aca="false">IF(AH362&lt;&gt;"",MAX(Z$3:Z361)+1,"")</f>
        <v/>
      </c>
      <c r="AA362" s="1" t="str">
        <f aca="false">IF(AI362&lt;&gt;"",MAX(AA$3:AA361)+1,"")</f>
        <v/>
      </c>
      <c r="AB362" s="1" t="str">
        <f aca="false">IF(AJ362&lt;&gt;"",MAX(AB$3:AB361)+1,"")</f>
        <v/>
      </c>
      <c r="AC362" s="1" t="str">
        <f aca="false">IF(AK362&lt;&gt;"",MAX(AC$3:AC361)+1,"")</f>
        <v/>
      </c>
      <c r="AD362" s="1" t="str">
        <f aca="false">IF(AL362&lt;&gt;"",MAX(AD$3:AD361)+1,"")</f>
        <v/>
      </c>
      <c r="AF362" s="1" t="str">
        <f aca="false">IF(B362="","",IF(COUNTIF(AF$3:$AI361,B362)=0,B362,""))</f>
        <v/>
      </c>
      <c r="AG362" s="1" t="str">
        <f aca="false">IF(C362&lt;&gt;"",IF(B362="","",IF($B362='Determinazione classe'!$D$57,IF(COUNTIF(AG$3:$AG361,$C362)=0,$C362,""),"")),"")</f>
        <v/>
      </c>
      <c r="AH362" s="1" t="str">
        <f aca="false">IF(D362&lt;&gt;"",IF(B362="","",IF(AND($B362='Determinazione classe'!$D$57,$C362='Determinazione classe'!$D$58),IF(COUNTIF(AH$3:AH361,$D362)=0,$D362,""),"")),"")</f>
        <v/>
      </c>
      <c r="AI362" s="1" t="str">
        <f aca="false">IF(E362&lt;&gt;"",IF(B362="","",IF(AND($B362='Determinazione classe'!$D$57,$C362='Determinazione classe'!$D$58,$D362='Determinazione classe'!$D$59),IF(COUNTIF(AI$3:AI361,$E362)=0,$E362,""),"")),"")</f>
        <v/>
      </c>
      <c r="AJ362" s="1" t="str">
        <f aca="false">IF(F362&lt;&gt;"",IF(B362="","",IF(AND($B362='Determinazione classe'!$D$57,$C362='Determinazione classe'!$D$58,$D362='Determinazione classe'!$D$59,$E362='Determinazione classe'!$D$60),IF(COUNTIF(AJ$3:AJ361,$F362)=0,$F362,""),"")),"")</f>
        <v/>
      </c>
      <c r="AK362" s="1" t="str">
        <f aca="false">IF(G362&lt;&gt;"",IF(B362="","",IF(AND($B362='Determinazione classe'!$D$57,$C362='Determinazione classe'!$D$58,$D362='Determinazione classe'!$D$59,$E362='Determinazione classe'!$D$60,$F362='Determinazione classe'!$D$61),IF(COUNTIF(AK$3:AK361,$G362)=0,$G362,""),"")),"")</f>
        <v/>
      </c>
      <c r="AL362" s="1" t="str">
        <f aca="false">IF(H362&lt;&gt;"",IF(B362="","",IF(AND($B362='Determinazione classe'!$D$57,$C362='Determinazione classe'!$D$58,$D362='Determinazione classe'!$D$59,$E362='Determinazione classe'!$D$60,$F362='Determinazione classe'!$D$61,$G362='Determinazione classe'!$D$62),IF(COUNTIF(AL$3:AL361,$H362)=0,$H362,""),"")),"")</f>
        <v/>
      </c>
      <c r="AR362" s="1" t="n">
        <f aca="false">+AR361+1</f>
        <v>360</v>
      </c>
      <c r="AS362" s="978" t="str">
        <f aca="false">IFERROR(VLOOKUP(AR362,BC:BK,9,FALSE()),"")</f>
        <v/>
      </c>
      <c r="AT362" s="978" t="str">
        <f aca="false">IFERROR(VLOOKUP($O362,BD:BL,9,FALSE()),"")</f>
        <v/>
      </c>
      <c r="AU362" s="978" t="str">
        <f aca="false">IFERROR(VLOOKUP($O362,BE:BM,9,FALSE()),"")</f>
        <v/>
      </c>
      <c r="AV362" s="978" t="str">
        <f aca="false">IFERROR(VLOOKUP($O362,BF:BN,9,FALSE()),"")</f>
        <v/>
      </c>
      <c r="AW362" s="978" t="str">
        <f aca="false">IFERROR(VLOOKUP($O362,BG:BO,9,FALSE()),"")</f>
        <v/>
      </c>
      <c r="AX362" s="978" t="str">
        <f aca="false">IFERROR(VLOOKUP($O362,BH:BP,9,FALSE()),"")</f>
        <v/>
      </c>
      <c r="AY362" s="978" t="str">
        <f aca="false">IFERROR(VLOOKUP($O362,BI:BQ,9,FALSE()),"")</f>
        <v/>
      </c>
      <c r="BC362" s="1" t="str">
        <f aca="false">IF(BK362&lt;&gt;"",MAX(BC$3:BC361)+1,"")</f>
        <v/>
      </c>
      <c r="BD362" s="1" t="str">
        <f aca="false">IF(BL362&lt;&gt;"",MAX(BD$3:BD361)+1,"")</f>
        <v/>
      </c>
      <c r="BE362" s="1" t="str">
        <f aca="false">IF(BM362&lt;&gt;"",MAX(BE$3:BE361)+1,"")</f>
        <v/>
      </c>
      <c r="BF362" s="1" t="str">
        <f aca="false">IF(BN362&lt;&gt;"",MAX(BF$3:BF361)+1,"")</f>
        <v/>
      </c>
      <c r="BG362" s="1" t="str">
        <f aca="false">IF(BO362&lt;&gt;"",MAX(BG$3:BG361)+1,"")</f>
        <v/>
      </c>
      <c r="BH362" s="1" t="str">
        <f aca="false">IF(BP362&lt;&gt;"",MAX(BH$3:BH361)+1,"")</f>
        <v/>
      </c>
      <c r="BI362" s="1" t="str">
        <f aca="false">IF(BQ362&lt;&gt;"",MAX(BI$3:BI361)+1,"")</f>
        <v/>
      </c>
      <c r="BK362" s="1" t="str">
        <f aca="false">IF(B362&lt;&gt;"",IF(COUNTIF(BK$3:BK361,B362)&gt;0,"",B362),"")</f>
        <v/>
      </c>
      <c r="BL362" s="1" t="str">
        <f aca="false">IF(C362&lt;&gt;"",IF(COUNTIF(BL$3:BL361,C362)&gt;0,"",C362),"")</f>
        <v/>
      </c>
      <c r="BM362" s="1" t="str">
        <f aca="false">IF(D362&lt;&gt;"",IF(COUNTIF(BM$3:BM361,D362)&gt;0,"",D362),"")</f>
        <v/>
      </c>
      <c r="BN362" s="1" t="str">
        <f aca="false">IF(E362&lt;&gt;"",IF(COUNTIF(BN$3:BN361,E362)&gt;0,"",E362),"")</f>
        <v/>
      </c>
      <c r="BO362" s="1" t="str">
        <f aca="false">IF(F362&lt;&gt;"",IF(COUNTIF(BO$3:BO361,F362)&gt;0,"",F362),"")</f>
        <v/>
      </c>
      <c r="BP362" s="1" t="str">
        <f aca="false">IF(G362&lt;&gt;"",IF(COUNTIF(BP$3:BP361,G362)&gt;0,"",G362),"")</f>
        <v/>
      </c>
      <c r="BQ362" s="1" t="str">
        <f aca="false">IF(H362&lt;&gt;"",IF(COUNTIF(BQ$3:BQ361,H362)&gt;0,"",H362),"")</f>
        <v/>
      </c>
    </row>
    <row r="363" customFormat="false" ht="12.75" hidden="false" customHeight="false" outlineLevel="0" collapsed="false">
      <c r="A363" s="1017" t="str">
        <f aca="false">CONCATENATE(B363,C363,D363,E363,F363,G363,H363)</f>
        <v/>
      </c>
      <c r="B363" s="1001"/>
      <c r="C363" s="1001"/>
      <c r="D363" s="1001"/>
      <c r="E363" s="1001"/>
      <c r="F363" s="1001"/>
      <c r="G363" s="1001"/>
      <c r="H363" s="1001"/>
      <c r="I363" s="1020"/>
      <c r="J363" s="1021"/>
      <c r="K363" s="1021"/>
      <c r="L363" s="1023"/>
      <c r="M363" s="1024"/>
      <c r="O363" s="1" t="n">
        <f aca="false">+O362+1</f>
        <v>361</v>
      </c>
      <c r="P363" s="978" t="str">
        <f aca="false">IFERROR(VLOOKUP(O362,X:AF,9,FALSE()),"")</f>
        <v/>
      </c>
      <c r="Q363" s="978" t="str">
        <f aca="false">IFERROR(VLOOKUP(O363,Y:AG,9,FALSE()),"")</f>
        <v/>
      </c>
      <c r="R363" s="978" t="str">
        <f aca="false">IFERROR(VLOOKUP(O363,Z:AH,9,FALSE()),"")</f>
        <v/>
      </c>
      <c r="S363" s="978" t="str">
        <f aca="false">IFERROR(VLOOKUP($O363,AA:AI,9,FALSE()),"")</f>
        <v/>
      </c>
      <c r="T363" s="978" t="str">
        <f aca="false">IFERROR(VLOOKUP($O363,AB:AJ,9,FALSE()),"")</f>
        <v/>
      </c>
      <c r="U363" s="978" t="str">
        <f aca="false">IFERROR(VLOOKUP($O363,AC:AK,9,FALSE()),"")</f>
        <v/>
      </c>
      <c r="V363" s="978" t="str">
        <f aca="false">IFERROR(VLOOKUP($O363,AD:AL,9,FALSE()),"")</f>
        <v/>
      </c>
      <c r="X363" s="1" t="str">
        <f aca="false">IF(AF363&lt;&gt;"",MAX(X$3:X362)+1,"")</f>
        <v/>
      </c>
      <c r="Y363" s="1" t="str">
        <f aca="false">IF(AG363&lt;&gt;"",MAX(Y$3:Y362)+1,"")</f>
        <v/>
      </c>
      <c r="Z363" s="1" t="str">
        <f aca="false">IF(AH363&lt;&gt;"",MAX(Z$3:Z362)+1,"")</f>
        <v/>
      </c>
      <c r="AA363" s="1" t="str">
        <f aca="false">IF(AI363&lt;&gt;"",MAX(AA$3:AA362)+1,"")</f>
        <v/>
      </c>
      <c r="AB363" s="1" t="str">
        <f aca="false">IF(AJ363&lt;&gt;"",MAX(AB$3:AB362)+1,"")</f>
        <v/>
      </c>
      <c r="AC363" s="1" t="str">
        <f aca="false">IF(AK363&lt;&gt;"",MAX(AC$3:AC362)+1,"")</f>
        <v/>
      </c>
      <c r="AD363" s="1" t="str">
        <f aca="false">IF(AL363&lt;&gt;"",MAX(AD$3:AD362)+1,"")</f>
        <v/>
      </c>
      <c r="AF363" s="1" t="str">
        <f aca="false">IF(B363="","",IF(COUNTIF(AF$3:$AI362,B363)=0,B363,""))</f>
        <v/>
      </c>
      <c r="AG363" s="1" t="str">
        <f aca="false">IF(C363&lt;&gt;"",IF(B363="","",IF($B363='Determinazione classe'!$D$57,IF(COUNTIF(AG$3:$AG362,$C363)=0,$C363,""),"")),"")</f>
        <v/>
      </c>
      <c r="AH363" s="1" t="str">
        <f aca="false">IF(D363&lt;&gt;"",IF(B363="","",IF(AND($B363='Determinazione classe'!$D$57,$C363='Determinazione classe'!$D$58),IF(COUNTIF(AH$3:AH362,$D363)=0,$D363,""),"")),"")</f>
        <v/>
      </c>
      <c r="AI363" s="1" t="str">
        <f aca="false">IF(E363&lt;&gt;"",IF(B363="","",IF(AND($B363='Determinazione classe'!$D$57,$C363='Determinazione classe'!$D$58,$D363='Determinazione classe'!$D$59),IF(COUNTIF(AI$3:AI362,$E363)=0,$E363,""),"")),"")</f>
        <v/>
      </c>
      <c r="AJ363" s="1" t="str">
        <f aca="false">IF(F363&lt;&gt;"",IF(B363="","",IF(AND($B363='Determinazione classe'!$D$57,$C363='Determinazione classe'!$D$58,$D363='Determinazione classe'!$D$59,$E363='Determinazione classe'!$D$60),IF(COUNTIF(AJ$3:AJ362,$F363)=0,$F363,""),"")),"")</f>
        <v/>
      </c>
      <c r="AK363" s="1" t="str">
        <f aca="false">IF(G363&lt;&gt;"",IF(B363="","",IF(AND($B363='Determinazione classe'!$D$57,$C363='Determinazione classe'!$D$58,$D363='Determinazione classe'!$D$59,$E363='Determinazione classe'!$D$60,$F363='Determinazione classe'!$D$61),IF(COUNTIF(AK$3:AK362,$G363)=0,$G363,""),"")),"")</f>
        <v/>
      </c>
      <c r="AL363" s="1" t="str">
        <f aca="false">IF(H363&lt;&gt;"",IF(B363="","",IF(AND($B363='Determinazione classe'!$D$57,$C363='Determinazione classe'!$D$58,$D363='Determinazione classe'!$D$59,$E363='Determinazione classe'!$D$60,$F363='Determinazione classe'!$D$61,$G363='Determinazione classe'!$D$62),IF(COUNTIF(AL$3:AL362,$H363)=0,$H363,""),"")),"")</f>
        <v/>
      </c>
      <c r="AR363" s="1" t="n">
        <f aca="false">+AR362+1</f>
        <v>361</v>
      </c>
      <c r="AS363" s="978" t="str">
        <f aca="false">IFERROR(VLOOKUP(AR363,BC:BK,9,FALSE()),"")</f>
        <v/>
      </c>
      <c r="AT363" s="978" t="str">
        <f aca="false">IFERROR(VLOOKUP($O363,BD:BL,9,FALSE()),"")</f>
        <v/>
      </c>
      <c r="AU363" s="978" t="str">
        <f aca="false">IFERROR(VLOOKUP($O363,BE:BM,9,FALSE()),"")</f>
        <v/>
      </c>
      <c r="AV363" s="978" t="str">
        <f aca="false">IFERROR(VLOOKUP($O363,BF:BN,9,FALSE()),"")</f>
        <v/>
      </c>
      <c r="AW363" s="978" t="str">
        <f aca="false">IFERROR(VLOOKUP($O363,BG:BO,9,FALSE()),"")</f>
        <v/>
      </c>
      <c r="AX363" s="978" t="str">
        <f aca="false">IFERROR(VLOOKUP($O363,BH:BP,9,FALSE()),"")</f>
        <v/>
      </c>
      <c r="AY363" s="978" t="str">
        <f aca="false">IFERROR(VLOOKUP($O363,BI:BQ,9,FALSE()),"")</f>
        <v/>
      </c>
      <c r="BC363" s="1" t="str">
        <f aca="false">IF(BK363&lt;&gt;"",MAX(BC$3:BC362)+1,"")</f>
        <v/>
      </c>
      <c r="BD363" s="1" t="str">
        <f aca="false">IF(BL363&lt;&gt;"",MAX(BD$3:BD362)+1,"")</f>
        <v/>
      </c>
      <c r="BE363" s="1" t="str">
        <f aca="false">IF(BM363&lt;&gt;"",MAX(BE$3:BE362)+1,"")</f>
        <v/>
      </c>
      <c r="BF363" s="1" t="str">
        <f aca="false">IF(BN363&lt;&gt;"",MAX(BF$3:BF362)+1,"")</f>
        <v/>
      </c>
      <c r="BG363" s="1" t="str">
        <f aca="false">IF(BO363&lt;&gt;"",MAX(BG$3:BG362)+1,"")</f>
        <v/>
      </c>
      <c r="BH363" s="1" t="str">
        <f aca="false">IF(BP363&lt;&gt;"",MAX(BH$3:BH362)+1,"")</f>
        <v/>
      </c>
      <c r="BI363" s="1" t="str">
        <f aca="false">IF(BQ363&lt;&gt;"",MAX(BI$3:BI362)+1,"")</f>
        <v/>
      </c>
      <c r="BK363" s="1" t="str">
        <f aca="false">IF(B363&lt;&gt;"",IF(COUNTIF(BK$3:BK362,B363)&gt;0,"",B363),"")</f>
        <v/>
      </c>
      <c r="BL363" s="1" t="str">
        <f aca="false">IF(C363&lt;&gt;"",IF(COUNTIF(BL$3:BL362,C363)&gt;0,"",C363),"")</f>
        <v/>
      </c>
      <c r="BM363" s="1" t="str">
        <f aca="false">IF(D363&lt;&gt;"",IF(COUNTIF(BM$3:BM362,D363)&gt;0,"",D363),"")</f>
        <v/>
      </c>
      <c r="BN363" s="1" t="str">
        <f aca="false">IF(E363&lt;&gt;"",IF(COUNTIF(BN$3:BN362,E363)&gt;0,"",E363),"")</f>
        <v/>
      </c>
      <c r="BO363" s="1" t="str">
        <f aca="false">IF(F363&lt;&gt;"",IF(COUNTIF(BO$3:BO362,F363)&gt;0,"",F363),"")</f>
        <v/>
      </c>
      <c r="BP363" s="1" t="str">
        <f aca="false">IF(G363&lt;&gt;"",IF(COUNTIF(BP$3:BP362,G363)&gt;0,"",G363),"")</f>
        <v/>
      </c>
      <c r="BQ363" s="1" t="str">
        <f aca="false">IF(H363&lt;&gt;"",IF(COUNTIF(BQ$3:BQ362,H363)&gt;0,"",H363),"")</f>
        <v/>
      </c>
    </row>
    <row r="364" customFormat="false" ht="12.75" hidden="false" customHeight="false" outlineLevel="0" collapsed="false">
      <c r="A364" s="1017" t="str">
        <f aca="false">CONCATENATE(B364,C364,D364,E364,F364,G364,H364)</f>
        <v/>
      </c>
      <c r="B364" s="1001"/>
      <c r="C364" s="1001"/>
      <c r="D364" s="1001"/>
      <c r="E364" s="1001"/>
      <c r="F364" s="1001"/>
      <c r="G364" s="1001"/>
      <c r="H364" s="1001"/>
      <c r="I364" s="1020"/>
      <c r="J364" s="1021"/>
      <c r="K364" s="1021"/>
      <c r="L364" s="1023"/>
      <c r="M364" s="1024"/>
      <c r="O364" s="1" t="n">
        <f aca="false">+O363+1</f>
        <v>362</v>
      </c>
      <c r="P364" s="978" t="str">
        <f aca="false">IFERROR(VLOOKUP(O363,X:AF,9,FALSE()),"")</f>
        <v/>
      </c>
      <c r="Q364" s="978" t="str">
        <f aca="false">IFERROR(VLOOKUP(O364,Y:AG,9,FALSE()),"")</f>
        <v/>
      </c>
      <c r="R364" s="978" t="str">
        <f aca="false">IFERROR(VLOOKUP(O364,Z:AH,9,FALSE()),"")</f>
        <v/>
      </c>
      <c r="S364" s="978" t="str">
        <f aca="false">IFERROR(VLOOKUP($O364,AA:AI,9,FALSE()),"")</f>
        <v/>
      </c>
      <c r="T364" s="978" t="str">
        <f aca="false">IFERROR(VLOOKUP($O364,AB:AJ,9,FALSE()),"")</f>
        <v/>
      </c>
      <c r="U364" s="978" t="str">
        <f aca="false">IFERROR(VLOOKUP($O364,AC:AK,9,FALSE()),"")</f>
        <v/>
      </c>
      <c r="V364" s="978" t="str">
        <f aca="false">IFERROR(VLOOKUP($O364,AD:AL,9,FALSE()),"")</f>
        <v/>
      </c>
      <c r="X364" s="1" t="str">
        <f aca="false">IF(AF364&lt;&gt;"",MAX(X$3:X363)+1,"")</f>
        <v/>
      </c>
      <c r="Y364" s="1" t="str">
        <f aca="false">IF(AG364&lt;&gt;"",MAX(Y$3:Y363)+1,"")</f>
        <v/>
      </c>
      <c r="Z364" s="1" t="str">
        <f aca="false">IF(AH364&lt;&gt;"",MAX(Z$3:Z363)+1,"")</f>
        <v/>
      </c>
      <c r="AA364" s="1" t="str">
        <f aca="false">IF(AI364&lt;&gt;"",MAX(AA$3:AA363)+1,"")</f>
        <v/>
      </c>
      <c r="AB364" s="1" t="str">
        <f aca="false">IF(AJ364&lt;&gt;"",MAX(AB$3:AB363)+1,"")</f>
        <v/>
      </c>
      <c r="AC364" s="1" t="str">
        <f aca="false">IF(AK364&lt;&gt;"",MAX(AC$3:AC363)+1,"")</f>
        <v/>
      </c>
      <c r="AD364" s="1" t="str">
        <f aca="false">IF(AL364&lt;&gt;"",MAX(AD$3:AD363)+1,"")</f>
        <v/>
      </c>
      <c r="AF364" s="1" t="str">
        <f aca="false">IF(B364="","",IF(COUNTIF(AF$3:$AI363,B364)=0,B364,""))</f>
        <v/>
      </c>
      <c r="AG364" s="1" t="str">
        <f aca="false">IF(C364&lt;&gt;"",IF(B364="","",IF($B364='Determinazione classe'!$D$57,IF(COUNTIF(AG$3:$AG363,$C364)=0,$C364,""),"")),"")</f>
        <v/>
      </c>
      <c r="AH364" s="1" t="str">
        <f aca="false">IF(D364&lt;&gt;"",IF(B364="","",IF(AND($B364='Determinazione classe'!$D$57,$C364='Determinazione classe'!$D$58),IF(COUNTIF(AH$3:AH363,$D364)=0,$D364,""),"")),"")</f>
        <v/>
      </c>
      <c r="AI364" s="1" t="str">
        <f aca="false">IF(E364&lt;&gt;"",IF(B364="","",IF(AND($B364='Determinazione classe'!$D$57,$C364='Determinazione classe'!$D$58,$D364='Determinazione classe'!$D$59),IF(COUNTIF(AI$3:AI363,$E364)=0,$E364,""),"")),"")</f>
        <v/>
      </c>
      <c r="AJ364" s="1" t="str">
        <f aca="false">IF(F364&lt;&gt;"",IF(B364="","",IF(AND($B364='Determinazione classe'!$D$57,$C364='Determinazione classe'!$D$58,$D364='Determinazione classe'!$D$59,$E364='Determinazione classe'!$D$60),IF(COUNTIF(AJ$3:AJ363,$F364)=0,$F364,""),"")),"")</f>
        <v/>
      </c>
      <c r="AK364" s="1" t="str">
        <f aca="false">IF(G364&lt;&gt;"",IF(B364="","",IF(AND($B364='Determinazione classe'!$D$57,$C364='Determinazione classe'!$D$58,$D364='Determinazione classe'!$D$59,$E364='Determinazione classe'!$D$60,$F364='Determinazione classe'!$D$61),IF(COUNTIF(AK$3:AK363,$G364)=0,$G364,""),"")),"")</f>
        <v/>
      </c>
      <c r="AL364" s="1" t="str">
        <f aca="false">IF(H364&lt;&gt;"",IF(B364="","",IF(AND($B364='Determinazione classe'!$D$57,$C364='Determinazione classe'!$D$58,$D364='Determinazione classe'!$D$59,$E364='Determinazione classe'!$D$60,$F364='Determinazione classe'!$D$61,$G364='Determinazione classe'!$D$62),IF(COUNTIF(AL$3:AL363,$H364)=0,$H364,""),"")),"")</f>
        <v/>
      </c>
      <c r="AR364" s="1" t="n">
        <f aca="false">+AR363+1</f>
        <v>362</v>
      </c>
      <c r="AS364" s="978" t="str">
        <f aca="false">IFERROR(VLOOKUP(AR364,BC:BK,9,FALSE()),"")</f>
        <v/>
      </c>
      <c r="AT364" s="978" t="str">
        <f aca="false">IFERROR(VLOOKUP($O364,BD:BL,9,FALSE()),"")</f>
        <v/>
      </c>
      <c r="AU364" s="978" t="str">
        <f aca="false">IFERROR(VLOOKUP($O364,BE:BM,9,FALSE()),"")</f>
        <v/>
      </c>
      <c r="AV364" s="978" t="str">
        <f aca="false">IFERROR(VLOOKUP($O364,BF:BN,9,FALSE()),"")</f>
        <v/>
      </c>
      <c r="AW364" s="978" t="str">
        <f aca="false">IFERROR(VLOOKUP($O364,BG:BO,9,FALSE()),"")</f>
        <v/>
      </c>
      <c r="AX364" s="978" t="str">
        <f aca="false">IFERROR(VLOOKUP($O364,BH:BP,9,FALSE()),"")</f>
        <v/>
      </c>
      <c r="AY364" s="978" t="str">
        <f aca="false">IFERROR(VLOOKUP($O364,BI:BQ,9,FALSE()),"")</f>
        <v/>
      </c>
      <c r="BC364" s="1" t="str">
        <f aca="false">IF(BK364&lt;&gt;"",MAX(BC$3:BC363)+1,"")</f>
        <v/>
      </c>
      <c r="BD364" s="1" t="str">
        <f aca="false">IF(BL364&lt;&gt;"",MAX(BD$3:BD363)+1,"")</f>
        <v/>
      </c>
      <c r="BE364" s="1" t="str">
        <f aca="false">IF(BM364&lt;&gt;"",MAX(BE$3:BE363)+1,"")</f>
        <v/>
      </c>
      <c r="BF364" s="1" t="str">
        <f aca="false">IF(BN364&lt;&gt;"",MAX(BF$3:BF363)+1,"")</f>
        <v/>
      </c>
      <c r="BG364" s="1" t="str">
        <f aca="false">IF(BO364&lt;&gt;"",MAX(BG$3:BG363)+1,"")</f>
        <v/>
      </c>
      <c r="BH364" s="1" t="str">
        <f aca="false">IF(BP364&lt;&gt;"",MAX(BH$3:BH363)+1,"")</f>
        <v/>
      </c>
      <c r="BI364" s="1" t="str">
        <f aca="false">IF(BQ364&lt;&gt;"",MAX(BI$3:BI363)+1,"")</f>
        <v/>
      </c>
      <c r="BK364" s="1" t="str">
        <f aca="false">IF(B364&lt;&gt;"",IF(COUNTIF(BK$3:BK363,B364)&gt;0,"",B364),"")</f>
        <v/>
      </c>
      <c r="BL364" s="1" t="str">
        <f aca="false">IF(C364&lt;&gt;"",IF(COUNTIF(BL$3:BL363,C364)&gt;0,"",C364),"")</f>
        <v/>
      </c>
      <c r="BM364" s="1" t="str">
        <f aca="false">IF(D364&lt;&gt;"",IF(COUNTIF(BM$3:BM363,D364)&gt;0,"",D364),"")</f>
        <v/>
      </c>
      <c r="BN364" s="1" t="str">
        <f aca="false">IF(E364&lt;&gt;"",IF(COUNTIF(BN$3:BN363,E364)&gt;0,"",E364),"")</f>
        <v/>
      </c>
      <c r="BO364" s="1" t="str">
        <f aca="false">IF(F364&lt;&gt;"",IF(COUNTIF(BO$3:BO363,F364)&gt;0,"",F364),"")</f>
        <v/>
      </c>
      <c r="BP364" s="1" t="str">
        <f aca="false">IF(G364&lt;&gt;"",IF(COUNTIF(BP$3:BP363,G364)&gt;0,"",G364),"")</f>
        <v/>
      </c>
      <c r="BQ364" s="1" t="str">
        <f aca="false">IF(H364&lt;&gt;"",IF(COUNTIF(BQ$3:BQ363,H364)&gt;0,"",H364),"")</f>
        <v/>
      </c>
    </row>
    <row r="365" customFormat="false" ht="12.75" hidden="false" customHeight="false" outlineLevel="0" collapsed="false">
      <c r="A365" s="1017" t="str">
        <f aca="false">CONCATENATE(B365,C365,D365,E365,F365,G365,H365)</f>
        <v/>
      </c>
      <c r="B365" s="1001"/>
      <c r="C365" s="1001"/>
      <c r="D365" s="1001"/>
      <c r="E365" s="1001"/>
      <c r="F365" s="1001"/>
      <c r="G365" s="1001"/>
      <c r="H365" s="1001"/>
      <c r="I365" s="1020"/>
      <c r="J365" s="1021"/>
      <c r="K365" s="1021"/>
      <c r="L365" s="1023"/>
      <c r="M365" s="1024"/>
      <c r="O365" s="1" t="n">
        <f aca="false">+O364+1</f>
        <v>363</v>
      </c>
      <c r="P365" s="978" t="str">
        <f aca="false">IFERROR(VLOOKUP(O364,X:AF,9,FALSE()),"")</f>
        <v/>
      </c>
      <c r="Q365" s="978" t="str">
        <f aca="false">IFERROR(VLOOKUP(O365,Y:AG,9,FALSE()),"")</f>
        <v/>
      </c>
      <c r="R365" s="978" t="str">
        <f aca="false">IFERROR(VLOOKUP(O365,Z:AH,9,FALSE()),"")</f>
        <v/>
      </c>
      <c r="S365" s="978" t="str">
        <f aca="false">IFERROR(VLOOKUP($O365,AA:AI,9,FALSE()),"")</f>
        <v/>
      </c>
      <c r="T365" s="978" t="str">
        <f aca="false">IFERROR(VLOOKUP($O365,AB:AJ,9,FALSE()),"")</f>
        <v/>
      </c>
      <c r="U365" s="978" t="str">
        <f aca="false">IFERROR(VLOOKUP($O365,AC:AK,9,FALSE()),"")</f>
        <v/>
      </c>
      <c r="V365" s="978" t="str">
        <f aca="false">IFERROR(VLOOKUP($O365,AD:AL,9,FALSE()),"")</f>
        <v/>
      </c>
      <c r="X365" s="1" t="str">
        <f aca="false">IF(AF365&lt;&gt;"",MAX(X$3:X364)+1,"")</f>
        <v/>
      </c>
      <c r="Y365" s="1" t="str">
        <f aca="false">IF(AG365&lt;&gt;"",MAX(Y$3:Y364)+1,"")</f>
        <v/>
      </c>
      <c r="Z365" s="1" t="str">
        <f aca="false">IF(AH365&lt;&gt;"",MAX(Z$3:Z364)+1,"")</f>
        <v/>
      </c>
      <c r="AA365" s="1" t="str">
        <f aca="false">IF(AI365&lt;&gt;"",MAX(AA$3:AA364)+1,"")</f>
        <v/>
      </c>
      <c r="AB365" s="1" t="str">
        <f aca="false">IF(AJ365&lt;&gt;"",MAX(AB$3:AB364)+1,"")</f>
        <v/>
      </c>
      <c r="AC365" s="1" t="str">
        <f aca="false">IF(AK365&lt;&gt;"",MAX(AC$3:AC364)+1,"")</f>
        <v/>
      </c>
      <c r="AD365" s="1" t="str">
        <f aca="false">IF(AL365&lt;&gt;"",MAX(AD$3:AD364)+1,"")</f>
        <v/>
      </c>
      <c r="AF365" s="1" t="str">
        <f aca="false">IF(B365="","",IF(COUNTIF(AF$3:$AI364,B365)=0,B365,""))</f>
        <v/>
      </c>
      <c r="AG365" s="1" t="str">
        <f aca="false">IF(C365&lt;&gt;"",IF(B365="","",IF($B365='Determinazione classe'!$D$57,IF(COUNTIF(AG$3:$AG364,$C365)=0,$C365,""),"")),"")</f>
        <v/>
      </c>
      <c r="AH365" s="1" t="str">
        <f aca="false">IF(D365&lt;&gt;"",IF(B365="","",IF(AND($B365='Determinazione classe'!$D$57,$C365='Determinazione classe'!$D$58),IF(COUNTIF(AH$3:AH364,$D365)=0,$D365,""),"")),"")</f>
        <v/>
      </c>
      <c r="AI365" s="1" t="str">
        <f aca="false">IF(E365&lt;&gt;"",IF(B365="","",IF(AND($B365='Determinazione classe'!$D$57,$C365='Determinazione classe'!$D$58,$D365='Determinazione classe'!$D$59),IF(COUNTIF(AI$3:AI364,$E365)=0,$E365,""),"")),"")</f>
        <v/>
      </c>
      <c r="AJ365" s="1" t="str">
        <f aca="false">IF(F365&lt;&gt;"",IF(B365="","",IF(AND($B365='Determinazione classe'!$D$57,$C365='Determinazione classe'!$D$58,$D365='Determinazione classe'!$D$59,$E365='Determinazione classe'!$D$60),IF(COUNTIF(AJ$3:AJ364,$F365)=0,$F365,""),"")),"")</f>
        <v/>
      </c>
      <c r="AK365" s="1" t="str">
        <f aca="false">IF(G365&lt;&gt;"",IF(B365="","",IF(AND($B365='Determinazione classe'!$D$57,$C365='Determinazione classe'!$D$58,$D365='Determinazione classe'!$D$59,$E365='Determinazione classe'!$D$60,$F365='Determinazione classe'!$D$61),IF(COUNTIF(AK$3:AK364,$G365)=0,$G365,""),"")),"")</f>
        <v/>
      </c>
      <c r="AL365" s="1" t="str">
        <f aca="false">IF(H365&lt;&gt;"",IF(B365="","",IF(AND($B365='Determinazione classe'!$D$57,$C365='Determinazione classe'!$D$58,$D365='Determinazione classe'!$D$59,$E365='Determinazione classe'!$D$60,$F365='Determinazione classe'!$D$61,$G365='Determinazione classe'!$D$62),IF(COUNTIF(AL$3:AL364,$H365)=0,$H365,""),"")),"")</f>
        <v/>
      </c>
      <c r="AR365" s="1" t="n">
        <f aca="false">+AR364+1</f>
        <v>363</v>
      </c>
      <c r="AS365" s="978" t="str">
        <f aca="false">IFERROR(VLOOKUP(AR365,BC:BK,9,FALSE()),"")</f>
        <v/>
      </c>
      <c r="AT365" s="978" t="str">
        <f aca="false">IFERROR(VLOOKUP($O365,BD:BL,9,FALSE()),"")</f>
        <v/>
      </c>
      <c r="AU365" s="978" t="str">
        <f aca="false">IFERROR(VLOOKUP($O365,BE:BM,9,FALSE()),"")</f>
        <v/>
      </c>
      <c r="AV365" s="978" t="str">
        <f aca="false">IFERROR(VLOOKUP($O365,BF:BN,9,FALSE()),"")</f>
        <v/>
      </c>
      <c r="AW365" s="978" t="str">
        <f aca="false">IFERROR(VLOOKUP($O365,BG:BO,9,FALSE()),"")</f>
        <v/>
      </c>
      <c r="AX365" s="978" t="str">
        <f aca="false">IFERROR(VLOOKUP($O365,BH:BP,9,FALSE()),"")</f>
        <v/>
      </c>
      <c r="AY365" s="978" t="str">
        <f aca="false">IFERROR(VLOOKUP($O365,BI:BQ,9,FALSE()),"")</f>
        <v/>
      </c>
      <c r="BC365" s="1" t="str">
        <f aca="false">IF(BK365&lt;&gt;"",MAX(BC$3:BC364)+1,"")</f>
        <v/>
      </c>
      <c r="BD365" s="1" t="str">
        <f aca="false">IF(BL365&lt;&gt;"",MAX(BD$3:BD364)+1,"")</f>
        <v/>
      </c>
      <c r="BE365" s="1" t="str">
        <f aca="false">IF(BM365&lt;&gt;"",MAX(BE$3:BE364)+1,"")</f>
        <v/>
      </c>
      <c r="BF365" s="1" t="str">
        <f aca="false">IF(BN365&lt;&gt;"",MAX(BF$3:BF364)+1,"")</f>
        <v/>
      </c>
      <c r="BG365" s="1" t="str">
        <f aca="false">IF(BO365&lt;&gt;"",MAX(BG$3:BG364)+1,"")</f>
        <v/>
      </c>
      <c r="BH365" s="1" t="str">
        <f aca="false">IF(BP365&lt;&gt;"",MAX(BH$3:BH364)+1,"")</f>
        <v/>
      </c>
      <c r="BI365" s="1" t="str">
        <f aca="false">IF(BQ365&lt;&gt;"",MAX(BI$3:BI364)+1,"")</f>
        <v/>
      </c>
      <c r="BK365" s="1" t="str">
        <f aca="false">IF(B365&lt;&gt;"",IF(COUNTIF(BK$3:BK364,B365)&gt;0,"",B365),"")</f>
        <v/>
      </c>
      <c r="BL365" s="1" t="str">
        <f aca="false">IF(C365&lt;&gt;"",IF(COUNTIF(BL$3:BL364,C365)&gt;0,"",C365),"")</f>
        <v/>
      </c>
      <c r="BM365" s="1" t="str">
        <f aca="false">IF(D365&lt;&gt;"",IF(COUNTIF(BM$3:BM364,D365)&gt;0,"",D365),"")</f>
        <v/>
      </c>
      <c r="BN365" s="1" t="str">
        <f aca="false">IF(E365&lt;&gt;"",IF(COUNTIF(BN$3:BN364,E365)&gt;0,"",E365),"")</f>
        <v/>
      </c>
      <c r="BO365" s="1" t="str">
        <f aca="false">IF(F365&lt;&gt;"",IF(COUNTIF(BO$3:BO364,F365)&gt;0,"",F365),"")</f>
        <v/>
      </c>
      <c r="BP365" s="1" t="str">
        <f aca="false">IF(G365&lt;&gt;"",IF(COUNTIF(BP$3:BP364,G365)&gt;0,"",G365),"")</f>
        <v/>
      </c>
      <c r="BQ365" s="1" t="str">
        <f aca="false">IF(H365&lt;&gt;"",IF(COUNTIF(BQ$3:BQ364,H365)&gt;0,"",H365),"")</f>
        <v/>
      </c>
    </row>
    <row r="366" customFormat="false" ht="12.75" hidden="false" customHeight="false" outlineLevel="0" collapsed="false">
      <c r="A366" s="1017" t="str">
        <f aca="false">CONCATENATE(B366,C366,D366,E366,F366,G366,H366)</f>
        <v/>
      </c>
      <c r="B366" s="1001"/>
      <c r="C366" s="1001"/>
      <c r="D366" s="1001"/>
      <c r="E366" s="1001"/>
      <c r="F366" s="1001"/>
      <c r="G366" s="1001"/>
      <c r="H366" s="1001"/>
      <c r="I366" s="1020"/>
      <c r="J366" s="1021"/>
      <c r="K366" s="1021"/>
      <c r="L366" s="1023"/>
      <c r="M366" s="1024"/>
      <c r="O366" s="1" t="n">
        <f aca="false">+O365+1</f>
        <v>364</v>
      </c>
      <c r="P366" s="978" t="str">
        <f aca="false">IFERROR(VLOOKUP(O365,X:AF,9,FALSE()),"")</f>
        <v/>
      </c>
      <c r="Q366" s="978" t="str">
        <f aca="false">IFERROR(VLOOKUP(O366,Y:AG,9,FALSE()),"")</f>
        <v/>
      </c>
      <c r="R366" s="978" t="str">
        <f aca="false">IFERROR(VLOOKUP(O366,Z:AH,9,FALSE()),"")</f>
        <v/>
      </c>
      <c r="S366" s="978" t="str">
        <f aca="false">IFERROR(VLOOKUP($O366,AA:AI,9,FALSE()),"")</f>
        <v/>
      </c>
      <c r="T366" s="978" t="str">
        <f aca="false">IFERROR(VLOOKUP($O366,AB:AJ,9,FALSE()),"")</f>
        <v/>
      </c>
      <c r="U366" s="978" t="str">
        <f aca="false">IFERROR(VLOOKUP($O366,AC:AK,9,FALSE()),"")</f>
        <v/>
      </c>
      <c r="V366" s="978" t="str">
        <f aca="false">IFERROR(VLOOKUP($O366,AD:AL,9,FALSE()),"")</f>
        <v/>
      </c>
      <c r="X366" s="1" t="str">
        <f aca="false">IF(AF366&lt;&gt;"",MAX(X$3:X365)+1,"")</f>
        <v/>
      </c>
      <c r="Y366" s="1" t="str">
        <f aca="false">IF(AG366&lt;&gt;"",MAX(Y$3:Y365)+1,"")</f>
        <v/>
      </c>
      <c r="Z366" s="1" t="str">
        <f aca="false">IF(AH366&lt;&gt;"",MAX(Z$3:Z365)+1,"")</f>
        <v/>
      </c>
      <c r="AA366" s="1" t="str">
        <f aca="false">IF(AI366&lt;&gt;"",MAX(AA$3:AA365)+1,"")</f>
        <v/>
      </c>
      <c r="AB366" s="1" t="str">
        <f aca="false">IF(AJ366&lt;&gt;"",MAX(AB$3:AB365)+1,"")</f>
        <v/>
      </c>
      <c r="AC366" s="1" t="str">
        <f aca="false">IF(AK366&lt;&gt;"",MAX(AC$3:AC365)+1,"")</f>
        <v/>
      </c>
      <c r="AD366" s="1" t="str">
        <f aca="false">IF(AL366&lt;&gt;"",MAX(AD$3:AD365)+1,"")</f>
        <v/>
      </c>
      <c r="AF366" s="1" t="str">
        <f aca="false">IF(B366="","",IF(COUNTIF(AF$3:$AI365,B366)=0,B366,""))</f>
        <v/>
      </c>
      <c r="AG366" s="1" t="str">
        <f aca="false">IF(C366&lt;&gt;"",IF(B366="","",IF($B366='Determinazione classe'!$D$57,IF(COUNTIF(AG$3:$AG365,$C366)=0,$C366,""),"")),"")</f>
        <v/>
      </c>
      <c r="AH366" s="1" t="str">
        <f aca="false">IF(D366&lt;&gt;"",IF(B366="","",IF(AND($B366='Determinazione classe'!$D$57,$C366='Determinazione classe'!$D$58),IF(COUNTIF(AH$3:AH365,$D366)=0,$D366,""),"")),"")</f>
        <v/>
      </c>
      <c r="AI366" s="1" t="str">
        <f aca="false">IF(E366&lt;&gt;"",IF(B366="","",IF(AND($B366='Determinazione classe'!$D$57,$C366='Determinazione classe'!$D$58,$D366='Determinazione classe'!$D$59),IF(COUNTIF(AI$3:AI365,$E366)=0,$E366,""),"")),"")</f>
        <v/>
      </c>
      <c r="AJ366" s="1" t="str">
        <f aca="false">IF(F366&lt;&gt;"",IF(B366="","",IF(AND($B366='Determinazione classe'!$D$57,$C366='Determinazione classe'!$D$58,$D366='Determinazione classe'!$D$59,$E366='Determinazione classe'!$D$60),IF(COUNTIF(AJ$3:AJ365,$F366)=0,$F366,""),"")),"")</f>
        <v/>
      </c>
      <c r="AK366" s="1" t="str">
        <f aca="false">IF(G366&lt;&gt;"",IF(B366="","",IF(AND($B366='Determinazione classe'!$D$57,$C366='Determinazione classe'!$D$58,$D366='Determinazione classe'!$D$59,$E366='Determinazione classe'!$D$60,$F366='Determinazione classe'!$D$61),IF(COUNTIF(AK$3:AK365,$G366)=0,$G366,""),"")),"")</f>
        <v/>
      </c>
      <c r="AL366" s="1" t="str">
        <f aca="false">IF(H366&lt;&gt;"",IF(B366="","",IF(AND($B366='Determinazione classe'!$D$57,$C366='Determinazione classe'!$D$58,$D366='Determinazione classe'!$D$59,$E366='Determinazione classe'!$D$60,$F366='Determinazione classe'!$D$61,$G366='Determinazione classe'!$D$62),IF(COUNTIF(AL$3:AL365,$H366)=0,$H366,""),"")),"")</f>
        <v/>
      </c>
      <c r="AR366" s="1" t="n">
        <f aca="false">+AR365+1</f>
        <v>364</v>
      </c>
      <c r="AS366" s="978" t="str">
        <f aca="false">IFERROR(VLOOKUP(AR366,BC:BK,9,FALSE()),"")</f>
        <v/>
      </c>
      <c r="AT366" s="978" t="str">
        <f aca="false">IFERROR(VLOOKUP($O366,BD:BL,9,FALSE()),"")</f>
        <v/>
      </c>
      <c r="AU366" s="978" t="str">
        <f aca="false">IFERROR(VLOOKUP($O366,BE:BM,9,FALSE()),"")</f>
        <v/>
      </c>
      <c r="AV366" s="978" t="str">
        <f aca="false">IFERROR(VLOOKUP($O366,BF:BN,9,FALSE()),"")</f>
        <v/>
      </c>
      <c r="AW366" s="978" t="str">
        <f aca="false">IFERROR(VLOOKUP($O366,BG:BO,9,FALSE()),"")</f>
        <v/>
      </c>
      <c r="AX366" s="978" t="str">
        <f aca="false">IFERROR(VLOOKUP($O366,BH:BP,9,FALSE()),"")</f>
        <v/>
      </c>
      <c r="AY366" s="978" t="str">
        <f aca="false">IFERROR(VLOOKUP($O366,BI:BQ,9,FALSE()),"")</f>
        <v/>
      </c>
      <c r="BC366" s="1" t="str">
        <f aca="false">IF(BK366&lt;&gt;"",MAX(BC$3:BC365)+1,"")</f>
        <v/>
      </c>
      <c r="BD366" s="1" t="str">
        <f aca="false">IF(BL366&lt;&gt;"",MAX(BD$3:BD365)+1,"")</f>
        <v/>
      </c>
      <c r="BE366" s="1" t="str">
        <f aca="false">IF(BM366&lt;&gt;"",MAX(BE$3:BE365)+1,"")</f>
        <v/>
      </c>
      <c r="BF366" s="1" t="str">
        <f aca="false">IF(BN366&lt;&gt;"",MAX(BF$3:BF365)+1,"")</f>
        <v/>
      </c>
      <c r="BG366" s="1" t="str">
        <f aca="false">IF(BO366&lt;&gt;"",MAX(BG$3:BG365)+1,"")</f>
        <v/>
      </c>
      <c r="BH366" s="1" t="str">
        <f aca="false">IF(BP366&lt;&gt;"",MAX(BH$3:BH365)+1,"")</f>
        <v/>
      </c>
      <c r="BI366" s="1" t="str">
        <f aca="false">IF(BQ366&lt;&gt;"",MAX(BI$3:BI365)+1,"")</f>
        <v/>
      </c>
      <c r="BK366" s="1" t="str">
        <f aca="false">IF(B366&lt;&gt;"",IF(COUNTIF(BK$3:BK365,B366)&gt;0,"",B366),"")</f>
        <v/>
      </c>
      <c r="BL366" s="1" t="str">
        <f aca="false">IF(C366&lt;&gt;"",IF(COUNTIF(BL$3:BL365,C366)&gt;0,"",C366),"")</f>
        <v/>
      </c>
      <c r="BM366" s="1" t="str">
        <f aca="false">IF(D366&lt;&gt;"",IF(COUNTIF(BM$3:BM365,D366)&gt;0,"",D366),"")</f>
        <v/>
      </c>
      <c r="BN366" s="1" t="str">
        <f aca="false">IF(E366&lt;&gt;"",IF(COUNTIF(BN$3:BN365,E366)&gt;0,"",E366),"")</f>
        <v/>
      </c>
      <c r="BO366" s="1" t="str">
        <f aca="false">IF(F366&lt;&gt;"",IF(COUNTIF(BO$3:BO365,F366)&gt;0,"",F366),"")</f>
        <v/>
      </c>
      <c r="BP366" s="1" t="str">
        <f aca="false">IF(G366&lt;&gt;"",IF(COUNTIF(BP$3:BP365,G366)&gt;0,"",G366),"")</f>
        <v/>
      </c>
      <c r="BQ366" s="1" t="str">
        <f aca="false">IF(H366&lt;&gt;"",IF(COUNTIF(BQ$3:BQ365,H366)&gt;0,"",H366),"")</f>
        <v/>
      </c>
    </row>
    <row r="367" customFormat="false" ht="12.75" hidden="false" customHeight="false" outlineLevel="0" collapsed="false">
      <c r="A367" s="1017" t="str">
        <f aca="false">CONCATENATE(B367,C367,D367,E367,F367,G367,H367)</f>
        <v/>
      </c>
      <c r="B367" s="1001"/>
      <c r="C367" s="1001"/>
      <c r="D367" s="1001"/>
      <c r="E367" s="1001"/>
      <c r="F367" s="1001"/>
      <c r="G367" s="1001"/>
      <c r="H367" s="1001"/>
      <c r="I367" s="1020"/>
      <c r="J367" s="1021"/>
      <c r="K367" s="1021"/>
      <c r="L367" s="1023"/>
      <c r="M367" s="1024"/>
      <c r="O367" s="1" t="n">
        <f aca="false">+O366+1</f>
        <v>365</v>
      </c>
      <c r="P367" s="978" t="str">
        <f aca="false">IFERROR(VLOOKUP(O366,X:AF,9,FALSE()),"")</f>
        <v/>
      </c>
      <c r="Q367" s="978" t="str">
        <f aca="false">IFERROR(VLOOKUP(O367,Y:AG,9,FALSE()),"")</f>
        <v/>
      </c>
      <c r="R367" s="978" t="str">
        <f aca="false">IFERROR(VLOOKUP(O367,Z:AH,9,FALSE()),"")</f>
        <v/>
      </c>
      <c r="S367" s="978" t="str">
        <f aca="false">IFERROR(VLOOKUP($O367,AA:AI,9,FALSE()),"")</f>
        <v/>
      </c>
      <c r="T367" s="978" t="str">
        <f aca="false">IFERROR(VLOOKUP($O367,AB:AJ,9,FALSE()),"")</f>
        <v/>
      </c>
      <c r="U367" s="978" t="str">
        <f aca="false">IFERROR(VLOOKUP($O367,AC:AK,9,FALSE()),"")</f>
        <v/>
      </c>
      <c r="V367" s="978" t="str">
        <f aca="false">IFERROR(VLOOKUP($O367,AD:AL,9,FALSE()),"")</f>
        <v/>
      </c>
      <c r="X367" s="1" t="str">
        <f aca="false">IF(AF367&lt;&gt;"",MAX(X$3:X366)+1,"")</f>
        <v/>
      </c>
      <c r="Y367" s="1" t="str">
        <f aca="false">IF(AG367&lt;&gt;"",MAX(Y$3:Y366)+1,"")</f>
        <v/>
      </c>
      <c r="Z367" s="1" t="str">
        <f aca="false">IF(AH367&lt;&gt;"",MAX(Z$3:Z366)+1,"")</f>
        <v/>
      </c>
      <c r="AA367" s="1" t="str">
        <f aca="false">IF(AI367&lt;&gt;"",MAX(AA$3:AA366)+1,"")</f>
        <v/>
      </c>
      <c r="AB367" s="1" t="str">
        <f aca="false">IF(AJ367&lt;&gt;"",MAX(AB$3:AB366)+1,"")</f>
        <v/>
      </c>
      <c r="AC367" s="1" t="str">
        <f aca="false">IF(AK367&lt;&gt;"",MAX(AC$3:AC366)+1,"")</f>
        <v/>
      </c>
      <c r="AD367" s="1" t="str">
        <f aca="false">IF(AL367&lt;&gt;"",MAX(AD$3:AD366)+1,"")</f>
        <v/>
      </c>
      <c r="AF367" s="1" t="str">
        <f aca="false">IF(B367="","",IF(COUNTIF(AF$3:$AI366,B367)=0,B367,""))</f>
        <v/>
      </c>
      <c r="AG367" s="1" t="str">
        <f aca="false">IF(C367&lt;&gt;"",IF(B367="","",IF($B367='Determinazione classe'!$D$57,IF(COUNTIF(AG$3:$AG366,$C367)=0,$C367,""),"")),"")</f>
        <v/>
      </c>
      <c r="AH367" s="1" t="str">
        <f aca="false">IF(D367&lt;&gt;"",IF(B367="","",IF(AND($B367='Determinazione classe'!$D$57,$C367='Determinazione classe'!$D$58),IF(COUNTIF(AH$3:AH366,$D367)=0,$D367,""),"")),"")</f>
        <v/>
      </c>
      <c r="AI367" s="1" t="str">
        <f aca="false">IF(E367&lt;&gt;"",IF(B367="","",IF(AND($B367='Determinazione classe'!$D$57,$C367='Determinazione classe'!$D$58,$D367='Determinazione classe'!$D$59),IF(COUNTIF(AI$3:AI366,$E367)=0,$E367,""),"")),"")</f>
        <v/>
      </c>
      <c r="AJ367" s="1" t="str">
        <f aca="false">IF(F367&lt;&gt;"",IF(B367="","",IF(AND($B367='Determinazione classe'!$D$57,$C367='Determinazione classe'!$D$58,$D367='Determinazione classe'!$D$59,$E367='Determinazione classe'!$D$60),IF(COUNTIF(AJ$3:AJ366,$F367)=0,$F367,""),"")),"")</f>
        <v/>
      </c>
      <c r="AK367" s="1" t="str">
        <f aca="false">IF(G367&lt;&gt;"",IF(B367="","",IF(AND($B367='Determinazione classe'!$D$57,$C367='Determinazione classe'!$D$58,$D367='Determinazione classe'!$D$59,$E367='Determinazione classe'!$D$60,$F367='Determinazione classe'!$D$61),IF(COUNTIF(AK$3:AK366,$G367)=0,$G367,""),"")),"")</f>
        <v/>
      </c>
      <c r="AL367" s="1" t="str">
        <f aca="false">IF(H367&lt;&gt;"",IF(B367="","",IF(AND($B367='Determinazione classe'!$D$57,$C367='Determinazione classe'!$D$58,$D367='Determinazione classe'!$D$59,$E367='Determinazione classe'!$D$60,$F367='Determinazione classe'!$D$61,$G367='Determinazione classe'!$D$62),IF(COUNTIF(AL$3:AL366,$H367)=0,$H367,""),"")),"")</f>
        <v/>
      </c>
      <c r="AR367" s="1" t="n">
        <f aca="false">+AR366+1</f>
        <v>365</v>
      </c>
      <c r="AS367" s="978" t="str">
        <f aca="false">IFERROR(VLOOKUP(AR367,BC:BK,9,FALSE()),"")</f>
        <v/>
      </c>
      <c r="AT367" s="978" t="str">
        <f aca="false">IFERROR(VLOOKUP($O367,BD:BL,9,FALSE()),"")</f>
        <v/>
      </c>
      <c r="AU367" s="978" t="str">
        <f aca="false">IFERROR(VLOOKUP($O367,BE:BM,9,FALSE()),"")</f>
        <v/>
      </c>
      <c r="AV367" s="978" t="str">
        <f aca="false">IFERROR(VLOOKUP($O367,BF:BN,9,FALSE()),"")</f>
        <v/>
      </c>
      <c r="AW367" s="978" t="str">
        <f aca="false">IFERROR(VLOOKUP($O367,BG:BO,9,FALSE()),"")</f>
        <v/>
      </c>
      <c r="AX367" s="978" t="str">
        <f aca="false">IFERROR(VLOOKUP($O367,BH:BP,9,FALSE()),"")</f>
        <v/>
      </c>
      <c r="AY367" s="978" t="str">
        <f aca="false">IFERROR(VLOOKUP($O367,BI:BQ,9,FALSE()),"")</f>
        <v/>
      </c>
      <c r="BC367" s="1" t="str">
        <f aca="false">IF(BK367&lt;&gt;"",MAX(BC$3:BC366)+1,"")</f>
        <v/>
      </c>
      <c r="BD367" s="1" t="str">
        <f aca="false">IF(BL367&lt;&gt;"",MAX(BD$3:BD366)+1,"")</f>
        <v/>
      </c>
      <c r="BE367" s="1" t="str">
        <f aca="false">IF(BM367&lt;&gt;"",MAX(BE$3:BE366)+1,"")</f>
        <v/>
      </c>
      <c r="BF367" s="1" t="str">
        <f aca="false">IF(BN367&lt;&gt;"",MAX(BF$3:BF366)+1,"")</f>
        <v/>
      </c>
      <c r="BG367" s="1" t="str">
        <f aca="false">IF(BO367&lt;&gt;"",MAX(BG$3:BG366)+1,"")</f>
        <v/>
      </c>
      <c r="BH367" s="1" t="str">
        <f aca="false">IF(BP367&lt;&gt;"",MAX(BH$3:BH366)+1,"")</f>
        <v/>
      </c>
      <c r="BI367" s="1" t="str">
        <f aca="false">IF(BQ367&lt;&gt;"",MAX(BI$3:BI366)+1,"")</f>
        <v/>
      </c>
      <c r="BK367" s="1" t="str">
        <f aca="false">IF(B367&lt;&gt;"",IF(COUNTIF(BK$3:BK366,B367)&gt;0,"",B367),"")</f>
        <v/>
      </c>
      <c r="BL367" s="1" t="str">
        <f aca="false">IF(C367&lt;&gt;"",IF(COUNTIF(BL$3:BL366,C367)&gt;0,"",C367),"")</f>
        <v/>
      </c>
      <c r="BM367" s="1" t="str">
        <f aca="false">IF(D367&lt;&gt;"",IF(COUNTIF(BM$3:BM366,D367)&gt;0,"",D367),"")</f>
        <v/>
      </c>
      <c r="BN367" s="1" t="str">
        <f aca="false">IF(E367&lt;&gt;"",IF(COUNTIF(BN$3:BN366,E367)&gt;0,"",E367),"")</f>
        <v/>
      </c>
      <c r="BO367" s="1" t="str">
        <f aca="false">IF(F367&lt;&gt;"",IF(COUNTIF(BO$3:BO366,F367)&gt;0,"",F367),"")</f>
        <v/>
      </c>
      <c r="BP367" s="1" t="str">
        <f aca="false">IF(G367&lt;&gt;"",IF(COUNTIF(BP$3:BP366,G367)&gt;0,"",G367),"")</f>
        <v/>
      </c>
      <c r="BQ367" s="1" t="str">
        <f aca="false">IF(H367&lt;&gt;"",IF(COUNTIF(BQ$3:BQ366,H367)&gt;0,"",H367),"")</f>
        <v/>
      </c>
    </row>
    <row r="368" customFormat="false" ht="12.75" hidden="false" customHeight="false" outlineLevel="0" collapsed="false">
      <c r="A368" s="1017" t="str">
        <f aca="false">CONCATENATE(B368,C368,D368,E368,F368,G368,H368)</f>
        <v/>
      </c>
      <c r="B368" s="1001"/>
      <c r="C368" s="1001"/>
      <c r="D368" s="1001"/>
      <c r="E368" s="1001"/>
      <c r="F368" s="1001"/>
      <c r="G368" s="1001"/>
      <c r="H368" s="1001"/>
      <c r="I368" s="1020"/>
      <c r="J368" s="1021"/>
      <c r="K368" s="1021"/>
      <c r="L368" s="1023"/>
      <c r="M368" s="1024"/>
      <c r="O368" s="1" t="n">
        <f aca="false">+O367+1</f>
        <v>366</v>
      </c>
      <c r="P368" s="978" t="str">
        <f aca="false">IFERROR(VLOOKUP(O367,X:AF,9,FALSE()),"")</f>
        <v/>
      </c>
      <c r="Q368" s="978" t="str">
        <f aca="false">IFERROR(VLOOKUP(O368,Y:AG,9,FALSE()),"")</f>
        <v/>
      </c>
      <c r="R368" s="978" t="str">
        <f aca="false">IFERROR(VLOOKUP(O368,Z:AH,9,FALSE()),"")</f>
        <v/>
      </c>
      <c r="S368" s="978" t="str">
        <f aca="false">IFERROR(VLOOKUP($O368,AA:AI,9,FALSE()),"")</f>
        <v/>
      </c>
      <c r="T368" s="978" t="str">
        <f aca="false">IFERROR(VLOOKUP($O368,AB:AJ,9,FALSE()),"")</f>
        <v/>
      </c>
      <c r="U368" s="978" t="str">
        <f aca="false">IFERROR(VLOOKUP($O368,AC:AK,9,FALSE()),"")</f>
        <v/>
      </c>
      <c r="V368" s="978" t="str">
        <f aca="false">IFERROR(VLOOKUP($O368,AD:AL,9,FALSE()),"")</f>
        <v/>
      </c>
      <c r="X368" s="1" t="str">
        <f aca="false">IF(AF368&lt;&gt;"",MAX(X$3:X367)+1,"")</f>
        <v/>
      </c>
      <c r="Y368" s="1" t="str">
        <f aca="false">IF(AG368&lt;&gt;"",MAX(Y$3:Y367)+1,"")</f>
        <v/>
      </c>
      <c r="Z368" s="1" t="str">
        <f aca="false">IF(AH368&lt;&gt;"",MAX(Z$3:Z367)+1,"")</f>
        <v/>
      </c>
      <c r="AA368" s="1" t="str">
        <f aca="false">IF(AI368&lt;&gt;"",MAX(AA$3:AA367)+1,"")</f>
        <v/>
      </c>
      <c r="AB368" s="1" t="str">
        <f aca="false">IF(AJ368&lt;&gt;"",MAX(AB$3:AB367)+1,"")</f>
        <v/>
      </c>
      <c r="AC368" s="1" t="str">
        <f aca="false">IF(AK368&lt;&gt;"",MAX(AC$3:AC367)+1,"")</f>
        <v/>
      </c>
      <c r="AD368" s="1" t="str">
        <f aca="false">IF(AL368&lt;&gt;"",MAX(AD$3:AD367)+1,"")</f>
        <v/>
      </c>
      <c r="AF368" s="1" t="str">
        <f aca="false">IF(B368="","",IF(COUNTIF(AF$3:$AI367,B368)=0,B368,""))</f>
        <v/>
      </c>
      <c r="AG368" s="1" t="str">
        <f aca="false">IF(C368&lt;&gt;"",IF(B368="","",IF($B368='Determinazione classe'!$D$57,IF(COUNTIF(AG$3:$AG367,$C368)=0,$C368,""),"")),"")</f>
        <v/>
      </c>
      <c r="AH368" s="1" t="str">
        <f aca="false">IF(D368&lt;&gt;"",IF(B368="","",IF(AND($B368='Determinazione classe'!$D$57,$C368='Determinazione classe'!$D$58),IF(COUNTIF(AH$3:AH367,$D368)=0,$D368,""),"")),"")</f>
        <v/>
      </c>
      <c r="AI368" s="1" t="str">
        <f aca="false">IF(E368&lt;&gt;"",IF(B368="","",IF(AND($B368='Determinazione classe'!$D$57,$C368='Determinazione classe'!$D$58,$D368='Determinazione classe'!$D$59),IF(COUNTIF(AI$3:AI367,$E368)=0,$E368,""),"")),"")</f>
        <v/>
      </c>
      <c r="AJ368" s="1" t="str">
        <f aca="false">IF(F368&lt;&gt;"",IF(B368="","",IF(AND($B368='Determinazione classe'!$D$57,$C368='Determinazione classe'!$D$58,$D368='Determinazione classe'!$D$59,$E368='Determinazione classe'!$D$60),IF(COUNTIF(AJ$3:AJ367,$F368)=0,$F368,""),"")),"")</f>
        <v/>
      </c>
      <c r="AK368" s="1" t="str">
        <f aca="false">IF(G368&lt;&gt;"",IF(B368="","",IF(AND($B368='Determinazione classe'!$D$57,$C368='Determinazione classe'!$D$58,$D368='Determinazione classe'!$D$59,$E368='Determinazione classe'!$D$60,$F368='Determinazione classe'!$D$61),IF(COUNTIF(AK$3:AK367,$G368)=0,$G368,""),"")),"")</f>
        <v/>
      </c>
      <c r="AL368" s="1" t="str">
        <f aca="false">IF(H368&lt;&gt;"",IF(B368="","",IF(AND($B368='Determinazione classe'!$D$57,$C368='Determinazione classe'!$D$58,$D368='Determinazione classe'!$D$59,$E368='Determinazione classe'!$D$60,$F368='Determinazione classe'!$D$61,$G368='Determinazione classe'!$D$62),IF(COUNTIF(AL$3:AL367,$H368)=0,$H368,""),"")),"")</f>
        <v/>
      </c>
      <c r="AR368" s="1" t="n">
        <f aca="false">+AR367+1</f>
        <v>366</v>
      </c>
      <c r="AS368" s="978" t="str">
        <f aca="false">IFERROR(VLOOKUP(AR368,BC:BK,9,FALSE()),"")</f>
        <v/>
      </c>
      <c r="AT368" s="978" t="str">
        <f aca="false">IFERROR(VLOOKUP($O368,BD:BL,9,FALSE()),"")</f>
        <v/>
      </c>
      <c r="AU368" s="978" t="str">
        <f aca="false">IFERROR(VLOOKUP($O368,BE:BM,9,FALSE()),"")</f>
        <v/>
      </c>
      <c r="AV368" s="978" t="str">
        <f aca="false">IFERROR(VLOOKUP($O368,BF:BN,9,FALSE()),"")</f>
        <v/>
      </c>
      <c r="AW368" s="978" t="str">
        <f aca="false">IFERROR(VLOOKUP($O368,BG:BO,9,FALSE()),"")</f>
        <v/>
      </c>
      <c r="AX368" s="978" t="str">
        <f aca="false">IFERROR(VLOOKUP($O368,BH:BP,9,FALSE()),"")</f>
        <v/>
      </c>
      <c r="AY368" s="978" t="str">
        <f aca="false">IFERROR(VLOOKUP($O368,BI:BQ,9,FALSE()),"")</f>
        <v/>
      </c>
      <c r="BC368" s="1" t="str">
        <f aca="false">IF(BK368&lt;&gt;"",MAX(BC$3:BC367)+1,"")</f>
        <v/>
      </c>
      <c r="BD368" s="1" t="str">
        <f aca="false">IF(BL368&lt;&gt;"",MAX(BD$3:BD367)+1,"")</f>
        <v/>
      </c>
      <c r="BE368" s="1" t="str">
        <f aca="false">IF(BM368&lt;&gt;"",MAX(BE$3:BE367)+1,"")</f>
        <v/>
      </c>
      <c r="BF368" s="1" t="str">
        <f aca="false">IF(BN368&lt;&gt;"",MAX(BF$3:BF367)+1,"")</f>
        <v/>
      </c>
      <c r="BG368" s="1" t="str">
        <f aca="false">IF(BO368&lt;&gt;"",MAX(BG$3:BG367)+1,"")</f>
        <v/>
      </c>
      <c r="BH368" s="1" t="str">
        <f aca="false">IF(BP368&lt;&gt;"",MAX(BH$3:BH367)+1,"")</f>
        <v/>
      </c>
      <c r="BI368" s="1" t="str">
        <f aca="false">IF(BQ368&lt;&gt;"",MAX(BI$3:BI367)+1,"")</f>
        <v/>
      </c>
      <c r="BK368" s="1" t="str">
        <f aca="false">IF(B368&lt;&gt;"",IF(COUNTIF(BK$3:BK367,B368)&gt;0,"",B368),"")</f>
        <v/>
      </c>
      <c r="BL368" s="1" t="str">
        <f aca="false">IF(C368&lt;&gt;"",IF(COUNTIF(BL$3:BL367,C368)&gt;0,"",C368),"")</f>
        <v/>
      </c>
      <c r="BM368" s="1" t="str">
        <f aca="false">IF(D368&lt;&gt;"",IF(COUNTIF(BM$3:BM367,D368)&gt;0,"",D368),"")</f>
        <v/>
      </c>
      <c r="BN368" s="1" t="str">
        <f aca="false">IF(E368&lt;&gt;"",IF(COUNTIF(BN$3:BN367,E368)&gt;0,"",E368),"")</f>
        <v/>
      </c>
      <c r="BO368" s="1" t="str">
        <f aca="false">IF(F368&lt;&gt;"",IF(COUNTIF(BO$3:BO367,F368)&gt;0,"",F368),"")</f>
        <v/>
      </c>
      <c r="BP368" s="1" t="str">
        <f aca="false">IF(G368&lt;&gt;"",IF(COUNTIF(BP$3:BP367,G368)&gt;0,"",G368),"")</f>
        <v/>
      </c>
      <c r="BQ368" s="1" t="str">
        <f aca="false">IF(H368&lt;&gt;"",IF(COUNTIF(BQ$3:BQ367,H368)&gt;0,"",H368),"")</f>
        <v/>
      </c>
    </row>
    <row r="369" customFormat="false" ht="12.75" hidden="false" customHeight="false" outlineLevel="0" collapsed="false">
      <c r="A369" s="1017" t="str">
        <f aca="false">CONCATENATE(B369,C369,D369,E369,F369,G369,H369)</f>
        <v/>
      </c>
      <c r="B369" s="1001"/>
      <c r="C369" s="1001"/>
      <c r="D369" s="1001"/>
      <c r="E369" s="1001"/>
      <c r="F369" s="1001"/>
      <c r="G369" s="1001"/>
      <c r="H369" s="1001"/>
      <c r="I369" s="1020"/>
      <c r="J369" s="1021"/>
      <c r="K369" s="1021"/>
      <c r="L369" s="1023"/>
      <c r="M369" s="1024"/>
      <c r="O369" s="1" t="n">
        <f aca="false">+O368+1</f>
        <v>367</v>
      </c>
      <c r="P369" s="978" t="str">
        <f aca="false">IFERROR(VLOOKUP(O368,X:AF,9,FALSE()),"")</f>
        <v/>
      </c>
      <c r="Q369" s="978" t="str">
        <f aca="false">IFERROR(VLOOKUP(O369,Y:AG,9,FALSE()),"")</f>
        <v/>
      </c>
      <c r="R369" s="978" t="str">
        <f aca="false">IFERROR(VLOOKUP(O369,Z:AH,9,FALSE()),"")</f>
        <v/>
      </c>
      <c r="S369" s="978" t="str">
        <f aca="false">IFERROR(VLOOKUP($O369,AA:AI,9,FALSE()),"")</f>
        <v/>
      </c>
      <c r="T369" s="978" t="str">
        <f aca="false">IFERROR(VLOOKUP($O369,AB:AJ,9,FALSE()),"")</f>
        <v/>
      </c>
      <c r="U369" s="978" t="str">
        <f aca="false">IFERROR(VLOOKUP($O369,AC:AK,9,FALSE()),"")</f>
        <v/>
      </c>
      <c r="V369" s="978" t="str">
        <f aca="false">IFERROR(VLOOKUP($O369,AD:AL,9,FALSE()),"")</f>
        <v/>
      </c>
      <c r="X369" s="1" t="str">
        <f aca="false">IF(AF369&lt;&gt;"",MAX(X$3:X368)+1,"")</f>
        <v/>
      </c>
      <c r="Y369" s="1" t="str">
        <f aca="false">IF(AG369&lt;&gt;"",MAX(Y$3:Y368)+1,"")</f>
        <v/>
      </c>
      <c r="Z369" s="1" t="str">
        <f aca="false">IF(AH369&lt;&gt;"",MAX(Z$3:Z368)+1,"")</f>
        <v/>
      </c>
      <c r="AA369" s="1" t="str">
        <f aca="false">IF(AI369&lt;&gt;"",MAX(AA$3:AA368)+1,"")</f>
        <v/>
      </c>
      <c r="AB369" s="1" t="str">
        <f aca="false">IF(AJ369&lt;&gt;"",MAX(AB$3:AB368)+1,"")</f>
        <v/>
      </c>
      <c r="AC369" s="1" t="str">
        <f aca="false">IF(AK369&lt;&gt;"",MAX(AC$3:AC368)+1,"")</f>
        <v/>
      </c>
      <c r="AD369" s="1" t="str">
        <f aca="false">IF(AL369&lt;&gt;"",MAX(AD$3:AD368)+1,"")</f>
        <v/>
      </c>
      <c r="AF369" s="1" t="str">
        <f aca="false">IF(B369="","",IF(COUNTIF(AF$3:$AI368,B369)=0,B369,""))</f>
        <v/>
      </c>
      <c r="AG369" s="1" t="str">
        <f aca="false">IF(C369&lt;&gt;"",IF(B369="","",IF($B369='Determinazione classe'!$D$57,IF(COUNTIF(AG$3:$AG368,$C369)=0,$C369,""),"")),"")</f>
        <v/>
      </c>
      <c r="AH369" s="1" t="str">
        <f aca="false">IF(D369&lt;&gt;"",IF(B369="","",IF(AND($B369='Determinazione classe'!$D$57,$C369='Determinazione classe'!$D$58),IF(COUNTIF(AH$3:AH368,$D369)=0,$D369,""),"")),"")</f>
        <v/>
      </c>
      <c r="AI369" s="1" t="str">
        <f aca="false">IF(E369&lt;&gt;"",IF(B369="","",IF(AND($B369='Determinazione classe'!$D$57,$C369='Determinazione classe'!$D$58,$D369='Determinazione classe'!$D$59),IF(COUNTIF(AI$3:AI368,$E369)=0,$E369,""),"")),"")</f>
        <v/>
      </c>
      <c r="AJ369" s="1" t="str">
        <f aca="false">IF(F369&lt;&gt;"",IF(B369="","",IF(AND($B369='Determinazione classe'!$D$57,$C369='Determinazione classe'!$D$58,$D369='Determinazione classe'!$D$59,$E369='Determinazione classe'!$D$60),IF(COUNTIF(AJ$3:AJ368,$F369)=0,$F369,""),"")),"")</f>
        <v/>
      </c>
      <c r="AK369" s="1" t="str">
        <f aca="false">IF(G369&lt;&gt;"",IF(B369="","",IF(AND($B369='Determinazione classe'!$D$57,$C369='Determinazione classe'!$D$58,$D369='Determinazione classe'!$D$59,$E369='Determinazione classe'!$D$60,$F369='Determinazione classe'!$D$61),IF(COUNTIF(AK$3:AK368,$G369)=0,$G369,""),"")),"")</f>
        <v/>
      </c>
      <c r="AL369" s="1" t="str">
        <f aca="false">IF(H369&lt;&gt;"",IF(B369="","",IF(AND($B369='Determinazione classe'!$D$57,$C369='Determinazione classe'!$D$58,$D369='Determinazione classe'!$D$59,$E369='Determinazione classe'!$D$60,$F369='Determinazione classe'!$D$61,$G369='Determinazione classe'!$D$62),IF(COUNTIF(AL$3:AL368,$H369)=0,$H369,""),"")),"")</f>
        <v/>
      </c>
      <c r="AR369" s="1" t="n">
        <f aca="false">+AR368+1</f>
        <v>367</v>
      </c>
      <c r="AS369" s="978" t="str">
        <f aca="false">IFERROR(VLOOKUP(AR369,BC:BK,9,FALSE()),"")</f>
        <v/>
      </c>
      <c r="AT369" s="978" t="str">
        <f aca="false">IFERROR(VLOOKUP($O369,BD:BL,9,FALSE()),"")</f>
        <v/>
      </c>
      <c r="AU369" s="978" t="str">
        <f aca="false">IFERROR(VLOOKUP($O369,BE:BM,9,FALSE()),"")</f>
        <v/>
      </c>
      <c r="AV369" s="978" t="str">
        <f aca="false">IFERROR(VLOOKUP($O369,BF:BN,9,FALSE()),"")</f>
        <v/>
      </c>
      <c r="AW369" s="978" t="str">
        <f aca="false">IFERROR(VLOOKUP($O369,BG:BO,9,FALSE()),"")</f>
        <v/>
      </c>
      <c r="AX369" s="978" t="str">
        <f aca="false">IFERROR(VLOOKUP($O369,BH:BP,9,FALSE()),"")</f>
        <v/>
      </c>
      <c r="AY369" s="978" t="str">
        <f aca="false">IFERROR(VLOOKUP($O369,BI:BQ,9,FALSE()),"")</f>
        <v/>
      </c>
      <c r="BC369" s="1" t="str">
        <f aca="false">IF(BK369&lt;&gt;"",MAX(BC$3:BC368)+1,"")</f>
        <v/>
      </c>
      <c r="BD369" s="1" t="str">
        <f aca="false">IF(BL369&lt;&gt;"",MAX(BD$3:BD368)+1,"")</f>
        <v/>
      </c>
      <c r="BE369" s="1" t="str">
        <f aca="false">IF(BM369&lt;&gt;"",MAX(BE$3:BE368)+1,"")</f>
        <v/>
      </c>
      <c r="BF369" s="1" t="str">
        <f aca="false">IF(BN369&lt;&gt;"",MAX(BF$3:BF368)+1,"")</f>
        <v/>
      </c>
      <c r="BG369" s="1" t="str">
        <f aca="false">IF(BO369&lt;&gt;"",MAX(BG$3:BG368)+1,"")</f>
        <v/>
      </c>
      <c r="BH369" s="1" t="str">
        <f aca="false">IF(BP369&lt;&gt;"",MAX(BH$3:BH368)+1,"")</f>
        <v/>
      </c>
      <c r="BI369" s="1" t="str">
        <f aca="false">IF(BQ369&lt;&gt;"",MAX(BI$3:BI368)+1,"")</f>
        <v/>
      </c>
      <c r="BK369" s="1" t="str">
        <f aca="false">IF(B369&lt;&gt;"",IF(COUNTIF(BK$3:BK368,B369)&gt;0,"",B369),"")</f>
        <v/>
      </c>
      <c r="BL369" s="1" t="str">
        <f aca="false">IF(C369&lt;&gt;"",IF(COUNTIF(BL$3:BL368,C369)&gt;0,"",C369),"")</f>
        <v/>
      </c>
      <c r="BM369" s="1" t="str">
        <f aca="false">IF(D369&lt;&gt;"",IF(COUNTIF(BM$3:BM368,D369)&gt;0,"",D369),"")</f>
        <v/>
      </c>
      <c r="BN369" s="1" t="str">
        <f aca="false">IF(E369&lt;&gt;"",IF(COUNTIF(BN$3:BN368,E369)&gt;0,"",E369),"")</f>
        <v/>
      </c>
      <c r="BO369" s="1" t="str">
        <f aca="false">IF(F369&lt;&gt;"",IF(COUNTIF(BO$3:BO368,F369)&gt;0,"",F369),"")</f>
        <v/>
      </c>
      <c r="BP369" s="1" t="str">
        <f aca="false">IF(G369&lt;&gt;"",IF(COUNTIF(BP$3:BP368,G369)&gt;0,"",G369),"")</f>
        <v/>
      </c>
      <c r="BQ369" s="1" t="str">
        <f aca="false">IF(H369&lt;&gt;"",IF(COUNTIF(BQ$3:BQ368,H369)&gt;0,"",H369),"")</f>
        <v/>
      </c>
    </row>
    <row r="370" customFormat="false" ht="12.75" hidden="false" customHeight="false" outlineLevel="0" collapsed="false">
      <c r="A370" s="1017" t="str">
        <f aca="false">CONCATENATE(B370,C370,D370,E370,F370,G370,H370)</f>
        <v/>
      </c>
      <c r="B370" s="1001"/>
      <c r="C370" s="1001"/>
      <c r="D370" s="1001"/>
      <c r="E370" s="1001"/>
      <c r="F370" s="1001"/>
      <c r="G370" s="1001"/>
      <c r="H370" s="1001"/>
      <c r="I370" s="1020"/>
      <c r="J370" s="1021"/>
      <c r="K370" s="1021"/>
      <c r="L370" s="1023"/>
      <c r="M370" s="1024"/>
      <c r="O370" s="1" t="n">
        <f aca="false">+O369+1</f>
        <v>368</v>
      </c>
      <c r="P370" s="978" t="str">
        <f aca="false">IFERROR(VLOOKUP(O369,X:AF,9,FALSE()),"")</f>
        <v/>
      </c>
      <c r="Q370" s="978" t="str">
        <f aca="false">IFERROR(VLOOKUP(O370,Y:AG,9,FALSE()),"")</f>
        <v/>
      </c>
      <c r="R370" s="978" t="str">
        <f aca="false">IFERROR(VLOOKUP(O370,Z:AH,9,FALSE()),"")</f>
        <v/>
      </c>
      <c r="S370" s="978" t="str">
        <f aca="false">IFERROR(VLOOKUP($O370,AA:AI,9,FALSE()),"")</f>
        <v/>
      </c>
      <c r="T370" s="978" t="str">
        <f aca="false">IFERROR(VLOOKUP($O370,AB:AJ,9,FALSE()),"")</f>
        <v/>
      </c>
      <c r="U370" s="978" t="str">
        <f aca="false">IFERROR(VLOOKUP($O370,AC:AK,9,FALSE()),"")</f>
        <v/>
      </c>
      <c r="V370" s="978" t="str">
        <f aca="false">IFERROR(VLOOKUP($O370,AD:AL,9,FALSE()),"")</f>
        <v/>
      </c>
      <c r="X370" s="1" t="str">
        <f aca="false">IF(AF370&lt;&gt;"",MAX(X$3:X369)+1,"")</f>
        <v/>
      </c>
      <c r="Y370" s="1" t="str">
        <f aca="false">IF(AG370&lt;&gt;"",MAX(Y$3:Y369)+1,"")</f>
        <v/>
      </c>
      <c r="Z370" s="1" t="str">
        <f aca="false">IF(AH370&lt;&gt;"",MAX(Z$3:Z369)+1,"")</f>
        <v/>
      </c>
      <c r="AA370" s="1" t="str">
        <f aca="false">IF(AI370&lt;&gt;"",MAX(AA$3:AA369)+1,"")</f>
        <v/>
      </c>
      <c r="AB370" s="1" t="str">
        <f aca="false">IF(AJ370&lt;&gt;"",MAX(AB$3:AB369)+1,"")</f>
        <v/>
      </c>
      <c r="AC370" s="1" t="str">
        <f aca="false">IF(AK370&lt;&gt;"",MAX(AC$3:AC369)+1,"")</f>
        <v/>
      </c>
      <c r="AD370" s="1" t="str">
        <f aca="false">IF(AL370&lt;&gt;"",MAX(AD$3:AD369)+1,"")</f>
        <v/>
      </c>
      <c r="AF370" s="1" t="str">
        <f aca="false">IF(B370="","",IF(COUNTIF(AF$3:$AI369,B370)=0,B370,""))</f>
        <v/>
      </c>
      <c r="AG370" s="1" t="str">
        <f aca="false">IF(C370&lt;&gt;"",IF(B370="","",IF($B370='Determinazione classe'!$D$57,IF(COUNTIF(AG$3:$AG369,$C370)=0,$C370,""),"")),"")</f>
        <v/>
      </c>
      <c r="AH370" s="1" t="str">
        <f aca="false">IF(D370&lt;&gt;"",IF(B370="","",IF(AND($B370='Determinazione classe'!$D$57,$C370='Determinazione classe'!$D$58),IF(COUNTIF(AH$3:AH369,$D370)=0,$D370,""),"")),"")</f>
        <v/>
      </c>
      <c r="AI370" s="1" t="str">
        <f aca="false">IF(E370&lt;&gt;"",IF(B370="","",IF(AND($B370='Determinazione classe'!$D$57,$C370='Determinazione classe'!$D$58,$D370='Determinazione classe'!$D$59),IF(COUNTIF(AI$3:AI369,$E370)=0,$E370,""),"")),"")</f>
        <v/>
      </c>
      <c r="AJ370" s="1" t="str">
        <f aca="false">IF(F370&lt;&gt;"",IF(B370="","",IF(AND($B370='Determinazione classe'!$D$57,$C370='Determinazione classe'!$D$58,$D370='Determinazione classe'!$D$59,$E370='Determinazione classe'!$D$60),IF(COUNTIF(AJ$3:AJ369,$F370)=0,$F370,""),"")),"")</f>
        <v/>
      </c>
      <c r="AK370" s="1" t="str">
        <f aca="false">IF(G370&lt;&gt;"",IF(B370="","",IF(AND($B370='Determinazione classe'!$D$57,$C370='Determinazione classe'!$D$58,$D370='Determinazione classe'!$D$59,$E370='Determinazione classe'!$D$60,$F370='Determinazione classe'!$D$61),IF(COUNTIF(AK$3:AK369,$G370)=0,$G370,""),"")),"")</f>
        <v/>
      </c>
      <c r="AL370" s="1" t="str">
        <f aca="false">IF(H370&lt;&gt;"",IF(B370="","",IF(AND($B370='Determinazione classe'!$D$57,$C370='Determinazione classe'!$D$58,$D370='Determinazione classe'!$D$59,$E370='Determinazione classe'!$D$60,$F370='Determinazione classe'!$D$61,$G370='Determinazione classe'!$D$62),IF(COUNTIF(AL$3:AL369,$H370)=0,$H370,""),"")),"")</f>
        <v/>
      </c>
      <c r="AR370" s="1" t="n">
        <f aca="false">+AR369+1</f>
        <v>368</v>
      </c>
      <c r="AS370" s="978" t="str">
        <f aca="false">IFERROR(VLOOKUP(AR370,BC:BK,9,FALSE()),"")</f>
        <v/>
      </c>
      <c r="AT370" s="978" t="str">
        <f aca="false">IFERROR(VLOOKUP($O370,BD:BL,9,FALSE()),"")</f>
        <v/>
      </c>
      <c r="AU370" s="978" t="str">
        <f aca="false">IFERROR(VLOOKUP($O370,BE:BM,9,FALSE()),"")</f>
        <v/>
      </c>
      <c r="AV370" s="978" t="str">
        <f aca="false">IFERROR(VLOOKUP($O370,BF:BN,9,FALSE()),"")</f>
        <v/>
      </c>
      <c r="AW370" s="978" t="str">
        <f aca="false">IFERROR(VLOOKUP($O370,BG:BO,9,FALSE()),"")</f>
        <v/>
      </c>
      <c r="AX370" s="978" t="str">
        <f aca="false">IFERROR(VLOOKUP($O370,BH:BP,9,FALSE()),"")</f>
        <v/>
      </c>
      <c r="AY370" s="978" t="str">
        <f aca="false">IFERROR(VLOOKUP($O370,BI:BQ,9,FALSE()),"")</f>
        <v/>
      </c>
      <c r="BC370" s="1" t="str">
        <f aca="false">IF(BK370&lt;&gt;"",MAX(BC$3:BC369)+1,"")</f>
        <v/>
      </c>
      <c r="BD370" s="1" t="str">
        <f aca="false">IF(BL370&lt;&gt;"",MAX(BD$3:BD369)+1,"")</f>
        <v/>
      </c>
      <c r="BE370" s="1" t="str">
        <f aca="false">IF(BM370&lt;&gt;"",MAX(BE$3:BE369)+1,"")</f>
        <v/>
      </c>
      <c r="BF370" s="1" t="str">
        <f aca="false">IF(BN370&lt;&gt;"",MAX(BF$3:BF369)+1,"")</f>
        <v/>
      </c>
      <c r="BG370" s="1" t="str">
        <f aca="false">IF(BO370&lt;&gt;"",MAX(BG$3:BG369)+1,"")</f>
        <v/>
      </c>
      <c r="BH370" s="1" t="str">
        <f aca="false">IF(BP370&lt;&gt;"",MAX(BH$3:BH369)+1,"")</f>
        <v/>
      </c>
      <c r="BI370" s="1" t="str">
        <f aca="false">IF(BQ370&lt;&gt;"",MAX(BI$3:BI369)+1,"")</f>
        <v/>
      </c>
      <c r="BK370" s="1" t="str">
        <f aca="false">IF(B370&lt;&gt;"",IF(COUNTIF(BK$3:BK369,B370)&gt;0,"",B370),"")</f>
        <v/>
      </c>
      <c r="BL370" s="1" t="str">
        <f aca="false">IF(C370&lt;&gt;"",IF(COUNTIF(BL$3:BL369,C370)&gt;0,"",C370),"")</f>
        <v/>
      </c>
      <c r="BM370" s="1" t="str">
        <f aca="false">IF(D370&lt;&gt;"",IF(COUNTIF(BM$3:BM369,D370)&gt;0,"",D370),"")</f>
        <v/>
      </c>
      <c r="BN370" s="1" t="str">
        <f aca="false">IF(E370&lt;&gt;"",IF(COUNTIF(BN$3:BN369,E370)&gt;0,"",E370),"")</f>
        <v/>
      </c>
      <c r="BO370" s="1" t="str">
        <f aca="false">IF(F370&lt;&gt;"",IF(COUNTIF(BO$3:BO369,F370)&gt;0,"",F370),"")</f>
        <v/>
      </c>
      <c r="BP370" s="1" t="str">
        <f aca="false">IF(G370&lt;&gt;"",IF(COUNTIF(BP$3:BP369,G370)&gt;0,"",G370),"")</f>
        <v/>
      </c>
      <c r="BQ370" s="1" t="str">
        <f aca="false">IF(H370&lt;&gt;"",IF(COUNTIF(BQ$3:BQ369,H370)&gt;0,"",H370),"")</f>
        <v/>
      </c>
    </row>
    <row r="371" customFormat="false" ht="12.75" hidden="false" customHeight="false" outlineLevel="0" collapsed="false">
      <c r="A371" s="1017" t="str">
        <f aca="false">CONCATENATE(B371,C371,D371,E371,F371,G371,H371)</f>
        <v/>
      </c>
      <c r="B371" s="1001"/>
      <c r="C371" s="1001"/>
      <c r="D371" s="1001"/>
      <c r="E371" s="1001"/>
      <c r="F371" s="1001"/>
      <c r="G371" s="1001"/>
      <c r="H371" s="1001"/>
      <c r="I371" s="1020"/>
      <c r="J371" s="1021"/>
      <c r="K371" s="1021"/>
      <c r="L371" s="1023"/>
      <c r="M371" s="1024"/>
      <c r="O371" s="1" t="n">
        <f aca="false">+O370+1</f>
        <v>369</v>
      </c>
      <c r="P371" s="978" t="str">
        <f aca="false">IFERROR(VLOOKUP(O370,X:AF,9,FALSE()),"")</f>
        <v/>
      </c>
      <c r="Q371" s="978" t="str">
        <f aca="false">IFERROR(VLOOKUP(O371,Y:AG,9,FALSE()),"")</f>
        <v/>
      </c>
      <c r="R371" s="978" t="str">
        <f aca="false">IFERROR(VLOOKUP(O371,Z:AH,9,FALSE()),"")</f>
        <v/>
      </c>
      <c r="S371" s="978" t="str">
        <f aca="false">IFERROR(VLOOKUP($O371,AA:AI,9,FALSE()),"")</f>
        <v/>
      </c>
      <c r="T371" s="978" t="str">
        <f aca="false">IFERROR(VLOOKUP($O371,AB:AJ,9,FALSE()),"")</f>
        <v/>
      </c>
      <c r="U371" s="978" t="str">
        <f aca="false">IFERROR(VLOOKUP($O371,AC:AK,9,FALSE()),"")</f>
        <v/>
      </c>
      <c r="V371" s="978" t="str">
        <f aca="false">IFERROR(VLOOKUP($O371,AD:AL,9,FALSE()),"")</f>
        <v/>
      </c>
      <c r="X371" s="1" t="str">
        <f aca="false">IF(AF371&lt;&gt;"",MAX(X$3:X370)+1,"")</f>
        <v/>
      </c>
      <c r="Y371" s="1" t="str">
        <f aca="false">IF(AG371&lt;&gt;"",MAX(Y$3:Y370)+1,"")</f>
        <v/>
      </c>
      <c r="Z371" s="1" t="str">
        <f aca="false">IF(AH371&lt;&gt;"",MAX(Z$3:Z370)+1,"")</f>
        <v/>
      </c>
      <c r="AA371" s="1" t="str">
        <f aca="false">IF(AI371&lt;&gt;"",MAX(AA$3:AA370)+1,"")</f>
        <v/>
      </c>
      <c r="AB371" s="1" t="str">
        <f aca="false">IF(AJ371&lt;&gt;"",MAX(AB$3:AB370)+1,"")</f>
        <v/>
      </c>
      <c r="AC371" s="1" t="str">
        <f aca="false">IF(AK371&lt;&gt;"",MAX(AC$3:AC370)+1,"")</f>
        <v/>
      </c>
      <c r="AD371" s="1" t="str">
        <f aca="false">IF(AL371&lt;&gt;"",MAX(AD$3:AD370)+1,"")</f>
        <v/>
      </c>
      <c r="AF371" s="1" t="str">
        <f aca="false">IF(B371="","",IF(COUNTIF(AF$3:$AI370,B371)=0,B371,""))</f>
        <v/>
      </c>
      <c r="AG371" s="1" t="str">
        <f aca="false">IF(C371&lt;&gt;"",IF(B371="","",IF($B371='Determinazione classe'!$D$57,IF(COUNTIF(AG$3:$AG370,$C371)=0,$C371,""),"")),"")</f>
        <v/>
      </c>
      <c r="AH371" s="1" t="str">
        <f aca="false">IF(D371&lt;&gt;"",IF(B371="","",IF(AND($B371='Determinazione classe'!$D$57,$C371='Determinazione classe'!$D$58),IF(COUNTIF(AH$3:AH370,$D371)=0,$D371,""),"")),"")</f>
        <v/>
      </c>
      <c r="AI371" s="1" t="str">
        <f aca="false">IF(E371&lt;&gt;"",IF(B371="","",IF(AND($B371='Determinazione classe'!$D$57,$C371='Determinazione classe'!$D$58,$D371='Determinazione classe'!$D$59),IF(COUNTIF(AI$3:AI370,$E371)=0,$E371,""),"")),"")</f>
        <v/>
      </c>
      <c r="AJ371" s="1" t="str">
        <f aca="false">IF(F371&lt;&gt;"",IF(B371="","",IF(AND($B371='Determinazione classe'!$D$57,$C371='Determinazione classe'!$D$58,$D371='Determinazione classe'!$D$59,$E371='Determinazione classe'!$D$60),IF(COUNTIF(AJ$3:AJ370,$F371)=0,$F371,""),"")),"")</f>
        <v/>
      </c>
      <c r="AK371" s="1" t="str">
        <f aca="false">IF(G371&lt;&gt;"",IF(B371="","",IF(AND($B371='Determinazione classe'!$D$57,$C371='Determinazione classe'!$D$58,$D371='Determinazione classe'!$D$59,$E371='Determinazione classe'!$D$60,$F371='Determinazione classe'!$D$61),IF(COUNTIF(AK$3:AK370,$G371)=0,$G371,""),"")),"")</f>
        <v/>
      </c>
      <c r="AL371" s="1" t="str">
        <f aca="false">IF(H371&lt;&gt;"",IF(B371="","",IF(AND($B371='Determinazione classe'!$D$57,$C371='Determinazione classe'!$D$58,$D371='Determinazione classe'!$D$59,$E371='Determinazione classe'!$D$60,$F371='Determinazione classe'!$D$61,$G371='Determinazione classe'!$D$62),IF(COUNTIF(AL$3:AL370,$H371)=0,$H371,""),"")),"")</f>
        <v/>
      </c>
      <c r="AR371" s="1" t="n">
        <f aca="false">+AR370+1</f>
        <v>369</v>
      </c>
      <c r="AS371" s="978" t="str">
        <f aca="false">IFERROR(VLOOKUP(AR371,BC:BK,9,FALSE()),"")</f>
        <v/>
      </c>
      <c r="AT371" s="978" t="str">
        <f aca="false">IFERROR(VLOOKUP($O371,BD:BL,9,FALSE()),"")</f>
        <v/>
      </c>
      <c r="AU371" s="978" t="str">
        <f aca="false">IFERROR(VLOOKUP($O371,BE:BM,9,FALSE()),"")</f>
        <v/>
      </c>
      <c r="AV371" s="978" t="str">
        <f aca="false">IFERROR(VLOOKUP($O371,BF:BN,9,FALSE()),"")</f>
        <v/>
      </c>
      <c r="AW371" s="978" t="str">
        <f aca="false">IFERROR(VLOOKUP($O371,BG:BO,9,FALSE()),"")</f>
        <v/>
      </c>
      <c r="AX371" s="978" t="str">
        <f aca="false">IFERROR(VLOOKUP($O371,BH:BP,9,FALSE()),"")</f>
        <v/>
      </c>
      <c r="AY371" s="978" t="str">
        <f aca="false">IFERROR(VLOOKUP($O371,BI:BQ,9,FALSE()),"")</f>
        <v/>
      </c>
      <c r="BC371" s="1" t="str">
        <f aca="false">IF(BK371&lt;&gt;"",MAX(BC$3:BC370)+1,"")</f>
        <v/>
      </c>
      <c r="BD371" s="1" t="str">
        <f aca="false">IF(BL371&lt;&gt;"",MAX(BD$3:BD370)+1,"")</f>
        <v/>
      </c>
      <c r="BE371" s="1" t="str">
        <f aca="false">IF(BM371&lt;&gt;"",MAX(BE$3:BE370)+1,"")</f>
        <v/>
      </c>
      <c r="BF371" s="1" t="str">
        <f aca="false">IF(BN371&lt;&gt;"",MAX(BF$3:BF370)+1,"")</f>
        <v/>
      </c>
      <c r="BG371" s="1" t="str">
        <f aca="false">IF(BO371&lt;&gt;"",MAX(BG$3:BG370)+1,"")</f>
        <v/>
      </c>
      <c r="BH371" s="1" t="str">
        <f aca="false">IF(BP371&lt;&gt;"",MAX(BH$3:BH370)+1,"")</f>
        <v/>
      </c>
      <c r="BI371" s="1" t="str">
        <f aca="false">IF(BQ371&lt;&gt;"",MAX(BI$3:BI370)+1,"")</f>
        <v/>
      </c>
      <c r="BK371" s="1" t="str">
        <f aca="false">IF(B371&lt;&gt;"",IF(COUNTIF(BK$3:BK370,B371)&gt;0,"",B371),"")</f>
        <v/>
      </c>
      <c r="BL371" s="1" t="str">
        <f aca="false">IF(C371&lt;&gt;"",IF(COUNTIF(BL$3:BL370,C371)&gt;0,"",C371),"")</f>
        <v/>
      </c>
      <c r="BM371" s="1" t="str">
        <f aca="false">IF(D371&lt;&gt;"",IF(COUNTIF(BM$3:BM370,D371)&gt;0,"",D371),"")</f>
        <v/>
      </c>
      <c r="BN371" s="1" t="str">
        <f aca="false">IF(E371&lt;&gt;"",IF(COUNTIF(BN$3:BN370,E371)&gt;0,"",E371),"")</f>
        <v/>
      </c>
      <c r="BO371" s="1" t="str">
        <f aca="false">IF(F371&lt;&gt;"",IF(COUNTIF(BO$3:BO370,F371)&gt;0,"",F371),"")</f>
        <v/>
      </c>
      <c r="BP371" s="1" t="str">
        <f aca="false">IF(G371&lt;&gt;"",IF(COUNTIF(BP$3:BP370,G371)&gt;0,"",G371),"")</f>
        <v/>
      </c>
      <c r="BQ371" s="1" t="str">
        <f aca="false">IF(H371&lt;&gt;"",IF(COUNTIF(BQ$3:BQ370,H371)&gt;0,"",H371),"")</f>
        <v/>
      </c>
    </row>
    <row r="372" customFormat="false" ht="12.75" hidden="false" customHeight="false" outlineLevel="0" collapsed="false">
      <c r="A372" s="1017" t="str">
        <f aca="false">CONCATENATE(B372,C372,D372,E372,F372,G372,H372)</f>
        <v/>
      </c>
      <c r="B372" s="1001"/>
      <c r="C372" s="1001"/>
      <c r="D372" s="1001"/>
      <c r="E372" s="1001"/>
      <c r="F372" s="1001"/>
      <c r="G372" s="1001"/>
      <c r="H372" s="1001"/>
      <c r="I372" s="1020"/>
      <c r="J372" s="1021"/>
      <c r="K372" s="1021"/>
      <c r="L372" s="1023"/>
      <c r="M372" s="1024"/>
      <c r="O372" s="1" t="n">
        <f aca="false">+O371+1</f>
        <v>370</v>
      </c>
      <c r="P372" s="978" t="str">
        <f aca="false">IFERROR(VLOOKUP(O371,X:AF,9,FALSE()),"")</f>
        <v/>
      </c>
      <c r="Q372" s="978" t="str">
        <f aca="false">IFERROR(VLOOKUP(O372,Y:AG,9,FALSE()),"")</f>
        <v/>
      </c>
      <c r="R372" s="978" t="str">
        <f aca="false">IFERROR(VLOOKUP(O372,Z:AH,9,FALSE()),"")</f>
        <v/>
      </c>
      <c r="S372" s="978" t="str">
        <f aca="false">IFERROR(VLOOKUP($O372,AA:AI,9,FALSE()),"")</f>
        <v/>
      </c>
      <c r="T372" s="978" t="str">
        <f aca="false">IFERROR(VLOOKUP($O372,AB:AJ,9,FALSE()),"")</f>
        <v/>
      </c>
      <c r="U372" s="978" t="str">
        <f aca="false">IFERROR(VLOOKUP($O372,AC:AK,9,FALSE()),"")</f>
        <v/>
      </c>
      <c r="V372" s="978" t="str">
        <f aca="false">IFERROR(VLOOKUP($O372,AD:AL,9,FALSE()),"")</f>
        <v/>
      </c>
      <c r="X372" s="1" t="str">
        <f aca="false">IF(AF372&lt;&gt;"",MAX(X$3:X371)+1,"")</f>
        <v/>
      </c>
      <c r="Y372" s="1" t="str">
        <f aca="false">IF(AG372&lt;&gt;"",MAX(Y$3:Y371)+1,"")</f>
        <v/>
      </c>
      <c r="Z372" s="1" t="str">
        <f aca="false">IF(AH372&lt;&gt;"",MAX(Z$3:Z371)+1,"")</f>
        <v/>
      </c>
      <c r="AA372" s="1" t="str">
        <f aca="false">IF(AI372&lt;&gt;"",MAX(AA$3:AA371)+1,"")</f>
        <v/>
      </c>
      <c r="AB372" s="1" t="str">
        <f aca="false">IF(AJ372&lt;&gt;"",MAX(AB$3:AB371)+1,"")</f>
        <v/>
      </c>
      <c r="AC372" s="1" t="str">
        <f aca="false">IF(AK372&lt;&gt;"",MAX(AC$3:AC371)+1,"")</f>
        <v/>
      </c>
      <c r="AD372" s="1" t="str">
        <f aca="false">IF(AL372&lt;&gt;"",MAX(AD$3:AD371)+1,"")</f>
        <v/>
      </c>
      <c r="AF372" s="1" t="str">
        <f aca="false">IF(B372="","",IF(COUNTIF(AF$3:$AI371,B372)=0,B372,""))</f>
        <v/>
      </c>
      <c r="AG372" s="1" t="str">
        <f aca="false">IF(C372&lt;&gt;"",IF(B372="","",IF($B372='Determinazione classe'!$D$57,IF(COUNTIF(AG$3:$AG371,$C372)=0,$C372,""),"")),"")</f>
        <v/>
      </c>
      <c r="AH372" s="1" t="str">
        <f aca="false">IF(D372&lt;&gt;"",IF(B372="","",IF(AND($B372='Determinazione classe'!$D$57,$C372='Determinazione classe'!$D$58),IF(COUNTIF(AH$3:AH371,$D372)=0,$D372,""),"")),"")</f>
        <v/>
      </c>
      <c r="AI372" s="1" t="str">
        <f aca="false">IF(E372&lt;&gt;"",IF(B372="","",IF(AND($B372='Determinazione classe'!$D$57,$C372='Determinazione classe'!$D$58,$D372='Determinazione classe'!$D$59),IF(COUNTIF(AI$3:AI371,$E372)=0,$E372,""),"")),"")</f>
        <v/>
      </c>
      <c r="AJ372" s="1" t="str">
        <f aca="false">IF(F372&lt;&gt;"",IF(B372="","",IF(AND($B372='Determinazione classe'!$D$57,$C372='Determinazione classe'!$D$58,$D372='Determinazione classe'!$D$59,$E372='Determinazione classe'!$D$60),IF(COUNTIF(AJ$3:AJ371,$F372)=0,$F372,""),"")),"")</f>
        <v/>
      </c>
      <c r="AK372" s="1" t="str">
        <f aca="false">IF(G372&lt;&gt;"",IF(B372="","",IF(AND($B372='Determinazione classe'!$D$57,$C372='Determinazione classe'!$D$58,$D372='Determinazione classe'!$D$59,$E372='Determinazione classe'!$D$60,$F372='Determinazione classe'!$D$61),IF(COUNTIF(AK$3:AK371,$G372)=0,$G372,""),"")),"")</f>
        <v/>
      </c>
      <c r="AL372" s="1" t="str">
        <f aca="false">IF(H372&lt;&gt;"",IF(B372="","",IF(AND($B372='Determinazione classe'!$D$57,$C372='Determinazione classe'!$D$58,$D372='Determinazione classe'!$D$59,$E372='Determinazione classe'!$D$60,$F372='Determinazione classe'!$D$61,$G372='Determinazione classe'!$D$62),IF(COUNTIF(AL$3:AL371,$H372)=0,$H372,""),"")),"")</f>
        <v/>
      </c>
      <c r="AR372" s="1" t="n">
        <f aca="false">+AR371+1</f>
        <v>370</v>
      </c>
      <c r="AS372" s="978" t="str">
        <f aca="false">IFERROR(VLOOKUP(AR372,BC:BK,9,FALSE()),"")</f>
        <v/>
      </c>
      <c r="AT372" s="978" t="str">
        <f aca="false">IFERROR(VLOOKUP($O372,BD:BL,9,FALSE()),"")</f>
        <v/>
      </c>
      <c r="AU372" s="978" t="str">
        <f aca="false">IFERROR(VLOOKUP($O372,BE:BM,9,FALSE()),"")</f>
        <v/>
      </c>
      <c r="AV372" s="978" t="str">
        <f aca="false">IFERROR(VLOOKUP($O372,BF:BN,9,FALSE()),"")</f>
        <v/>
      </c>
      <c r="AW372" s="978" t="str">
        <f aca="false">IFERROR(VLOOKUP($O372,BG:BO,9,FALSE()),"")</f>
        <v/>
      </c>
      <c r="AX372" s="978" t="str">
        <f aca="false">IFERROR(VLOOKUP($O372,BH:BP,9,FALSE()),"")</f>
        <v/>
      </c>
      <c r="AY372" s="978" t="str">
        <f aca="false">IFERROR(VLOOKUP($O372,BI:BQ,9,FALSE()),"")</f>
        <v/>
      </c>
      <c r="BC372" s="1" t="str">
        <f aca="false">IF(BK372&lt;&gt;"",MAX(BC$3:BC371)+1,"")</f>
        <v/>
      </c>
      <c r="BD372" s="1" t="str">
        <f aca="false">IF(BL372&lt;&gt;"",MAX(BD$3:BD371)+1,"")</f>
        <v/>
      </c>
      <c r="BE372" s="1" t="str">
        <f aca="false">IF(BM372&lt;&gt;"",MAX(BE$3:BE371)+1,"")</f>
        <v/>
      </c>
      <c r="BF372" s="1" t="str">
        <f aca="false">IF(BN372&lt;&gt;"",MAX(BF$3:BF371)+1,"")</f>
        <v/>
      </c>
      <c r="BG372" s="1" t="str">
        <f aca="false">IF(BO372&lt;&gt;"",MAX(BG$3:BG371)+1,"")</f>
        <v/>
      </c>
      <c r="BH372" s="1" t="str">
        <f aca="false">IF(BP372&lt;&gt;"",MAX(BH$3:BH371)+1,"")</f>
        <v/>
      </c>
      <c r="BI372" s="1" t="str">
        <f aca="false">IF(BQ372&lt;&gt;"",MAX(BI$3:BI371)+1,"")</f>
        <v/>
      </c>
      <c r="BK372" s="1" t="str">
        <f aca="false">IF(B372&lt;&gt;"",IF(COUNTIF(BK$3:BK371,B372)&gt;0,"",B372),"")</f>
        <v/>
      </c>
      <c r="BL372" s="1" t="str">
        <f aca="false">IF(C372&lt;&gt;"",IF(COUNTIF(BL$3:BL371,C372)&gt;0,"",C372),"")</f>
        <v/>
      </c>
      <c r="BM372" s="1" t="str">
        <f aca="false">IF(D372&lt;&gt;"",IF(COUNTIF(BM$3:BM371,D372)&gt;0,"",D372),"")</f>
        <v/>
      </c>
      <c r="BN372" s="1" t="str">
        <f aca="false">IF(E372&lt;&gt;"",IF(COUNTIF(BN$3:BN371,E372)&gt;0,"",E372),"")</f>
        <v/>
      </c>
      <c r="BO372" s="1" t="str">
        <f aca="false">IF(F372&lt;&gt;"",IF(COUNTIF(BO$3:BO371,F372)&gt;0,"",F372),"")</f>
        <v/>
      </c>
      <c r="BP372" s="1" t="str">
        <f aca="false">IF(G372&lt;&gt;"",IF(COUNTIF(BP$3:BP371,G372)&gt;0,"",G372),"")</f>
        <v/>
      </c>
      <c r="BQ372" s="1" t="str">
        <f aca="false">IF(H372&lt;&gt;"",IF(COUNTIF(BQ$3:BQ371,H372)&gt;0,"",H372),"")</f>
        <v/>
      </c>
    </row>
    <row r="373" customFormat="false" ht="12.75" hidden="false" customHeight="false" outlineLevel="0" collapsed="false">
      <c r="A373" s="1017" t="str">
        <f aca="false">CONCATENATE(B373,C373,D373,E373,F373,G373,H373)</f>
        <v/>
      </c>
      <c r="B373" s="1001"/>
      <c r="C373" s="1001"/>
      <c r="D373" s="1001"/>
      <c r="E373" s="1001"/>
      <c r="F373" s="1001"/>
      <c r="G373" s="1001"/>
      <c r="H373" s="1001"/>
      <c r="I373" s="1020"/>
      <c r="J373" s="1021"/>
      <c r="K373" s="1021"/>
      <c r="L373" s="1023"/>
      <c r="M373" s="1024"/>
      <c r="O373" s="1" t="n">
        <f aca="false">+O372+1</f>
        <v>371</v>
      </c>
      <c r="P373" s="978" t="str">
        <f aca="false">IFERROR(VLOOKUP(O372,X:AF,9,FALSE()),"")</f>
        <v/>
      </c>
      <c r="Q373" s="978" t="str">
        <f aca="false">IFERROR(VLOOKUP(O373,Y:AG,9,FALSE()),"")</f>
        <v/>
      </c>
      <c r="R373" s="978" t="str">
        <f aca="false">IFERROR(VLOOKUP(O373,Z:AH,9,FALSE()),"")</f>
        <v/>
      </c>
      <c r="S373" s="978" t="str">
        <f aca="false">IFERROR(VLOOKUP($O373,AA:AI,9,FALSE()),"")</f>
        <v/>
      </c>
      <c r="T373" s="978" t="str">
        <f aca="false">IFERROR(VLOOKUP($O373,AB:AJ,9,FALSE()),"")</f>
        <v/>
      </c>
      <c r="U373" s="978" t="str">
        <f aca="false">IFERROR(VLOOKUP($O373,AC:AK,9,FALSE()),"")</f>
        <v/>
      </c>
      <c r="V373" s="978" t="str">
        <f aca="false">IFERROR(VLOOKUP($O373,AD:AL,9,FALSE()),"")</f>
        <v/>
      </c>
      <c r="X373" s="1" t="str">
        <f aca="false">IF(AF373&lt;&gt;"",MAX(X$3:X372)+1,"")</f>
        <v/>
      </c>
      <c r="Y373" s="1" t="str">
        <f aca="false">IF(AG373&lt;&gt;"",MAX(Y$3:Y372)+1,"")</f>
        <v/>
      </c>
      <c r="Z373" s="1" t="str">
        <f aca="false">IF(AH373&lt;&gt;"",MAX(Z$3:Z372)+1,"")</f>
        <v/>
      </c>
      <c r="AA373" s="1" t="str">
        <f aca="false">IF(AI373&lt;&gt;"",MAX(AA$3:AA372)+1,"")</f>
        <v/>
      </c>
      <c r="AB373" s="1" t="str">
        <f aca="false">IF(AJ373&lt;&gt;"",MAX(AB$3:AB372)+1,"")</f>
        <v/>
      </c>
      <c r="AC373" s="1" t="str">
        <f aca="false">IF(AK373&lt;&gt;"",MAX(AC$3:AC372)+1,"")</f>
        <v/>
      </c>
      <c r="AD373" s="1" t="str">
        <f aca="false">IF(AL373&lt;&gt;"",MAX(AD$3:AD372)+1,"")</f>
        <v/>
      </c>
      <c r="AF373" s="1" t="str">
        <f aca="false">IF(B373="","",IF(COUNTIF(AF$3:$AI372,B373)=0,B373,""))</f>
        <v/>
      </c>
      <c r="AG373" s="1" t="str">
        <f aca="false">IF(C373&lt;&gt;"",IF(B373="","",IF($B373='Determinazione classe'!$D$57,IF(COUNTIF(AG$3:$AG372,$C373)=0,$C373,""),"")),"")</f>
        <v/>
      </c>
      <c r="AH373" s="1" t="str">
        <f aca="false">IF(D373&lt;&gt;"",IF(B373="","",IF(AND($B373='Determinazione classe'!$D$57,$C373='Determinazione classe'!$D$58),IF(COUNTIF(AH$3:AH372,$D373)=0,$D373,""),"")),"")</f>
        <v/>
      </c>
      <c r="AI373" s="1" t="str">
        <f aca="false">IF(E373&lt;&gt;"",IF(B373="","",IF(AND($B373='Determinazione classe'!$D$57,$C373='Determinazione classe'!$D$58,$D373='Determinazione classe'!$D$59),IF(COUNTIF(AI$3:AI372,$E373)=0,$E373,""),"")),"")</f>
        <v/>
      </c>
      <c r="AJ373" s="1" t="str">
        <f aca="false">IF(F373&lt;&gt;"",IF(B373="","",IF(AND($B373='Determinazione classe'!$D$57,$C373='Determinazione classe'!$D$58,$D373='Determinazione classe'!$D$59,$E373='Determinazione classe'!$D$60),IF(COUNTIF(AJ$3:AJ372,$F373)=0,$F373,""),"")),"")</f>
        <v/>
      </c>
      <c r="AK373" s="1" t="str">
        <f aca="false">IF(G373&lt;&gt;"",IF(B373="","",IF(AND($B373='Determinazione classe'!$D$57,$C373='Determinazione classe'!$D$58,$D373='Determinazione classe'!$D$59,$E373='Determinazione classe'!$D$60,$F373='Determinazione classe'!$D$61),IF(COUNTIF(AK$3:AK372,$G373)=0,$G373,""),"")),"")</f>
        <v/>
      </c>
      <c r="AL373" s="1" t="str">
        <f aca="false">IF(H373&lt;&gt;"",IF(B373="","",IF(AND($B373='Determinazione classe'!$D$57,$C373='Determinazione classe'!$D$58,$D373='Determinazione classe'!$D$59,$E373='Determinazione classe'!$D$60,$F373='Determinazione classe'!$D$61,$G373='Determinazione classe'!$D$62),IF(COUNTIF(AL$3:AL372,$H373)=0,$H373,""),"")),"")</f>
        <v/>
      </c>
      <c r="AR373" s="1" t="n">
        <f aca="false">+AR372+1</f>
        <v>371</v>
      </c>
      <c r="AS373" s="978" t="str">
        <f aca="false">IFERROR(VLOOKUP(AR373,BC:BK,9,FALSE()),"")</f>
        <v/>
      </c>
      <c r="AT373" s="978" t="str">
        <f aca="false">IFERROR(VLOOKUP($O373,BD:BL,9,FALSE()),"")</f>
        <v/>
      </c>
      <c r="AU373" s="978" t="str">
        <f aca="false">IFERROR(VLOOKUP($O373,BE:BM,9,FALSE()),"")</f>
        <v/>
      </c>
      <c r="AV373" s="978" t="str">
        <f aca="false">IFERROR(VLOOKUP($O373,BF:BN,9,FALSE()),"")</f>
        <v/>
      </c>
      <c r="AW373" s="978" t="str">
        <f aca="false">IFERROR(VLOOKUP($O373,BG:BO,9,FALSE()),"")</f>
        <v/>
      </c>
      <c r="AX373" s="978" t="str">
        <f aca="false">IFERROR(VLOOKUP($O373,BH:BP,9,FALSE()),"")</f>
        <v/>
      </c>
      <c r="AY373" s="978" t="str">
        <f aca="false">IFERROR(VLOOKUP($O373,BI:BQ,9,FALSE()),"")</f>
        <v/>
      </c>
      <c r="BC373" s="1" t="str">
        <f aca="false">IF(BK373&lt;&gt;"",MAX(BC$3:BC372)+1,"")</f>
        <v/>
      </c>
      <c r="BD373" s="1" t="str">
        <f aca="false">IF(BL373&lt;&gt;"",MAX(BD$3:BD372)+1,"")</f>
        <v/>
      </c>
      <c r="BE373" s="1" t="str">
        <f aca="false">IF(BM373&lt;&gt;"",MAX(BE$3:BE372)+1,"")</f>
        <v/>
      </c>
      <c r="BF373" s="1" t="str">
        <f aca="false">IF(BN373&lt;&gt;"",MAX(BF$3:BF372)+1,"")</f>
        <v/>
      </c>
      <c r="BG373" s="1" t="str">
        <f aca="false">IF(BO373&lt;&gt;"",MAX(BG$3:BG372)+1,"")</f>
        <v/>
      </c>
      <c r="BH373" s="1" t="str">
        <f aca="false">IF(BP373&lt;&gt;"",MAX(BH$3:BH372)+1,"")</f>
        <v/>
      </c>
      <c r="BI373" s="1" t="str">
        <f aca="false">IF(BQ373&lt;&gt;"",MAX(BI$3:BI372)+1,"")</f>
        <v/>
      </c>
      <c r="BK373" s="1" t="str">
        <f aca="false">IF(B373&lt;&gt;"",IF(COUNTIF(BK$3:BK372,B373)&gt;0,"",B373),"")</f>
        <v/>
      </c>
      <c r="BL373" s="1" t="str">
        <f aca="false">IF(C373&lt;&gt;"",IF(COUNTIF(BL$3:BL372,C373)&gt;0,"",C373),"")</f>
        <v/>
      </c>
      <c r="BM373" s="1" t="str">
        <f aca="false">IF(D373&lt;&gt;"",IF(COUNTIF(BM$3:BM372,D373)&gt;0,"",D373),"")</f>
        <v/>
      </c>
      <c r="BN373" s="1" t="str">
        <f aca="false">IF(E373&lt;&gt;"",IF(COUNTIF(BN$3:BN372,E373)&gt;0,"",E373),"")</f>
        <v/>
      </c>
      <c r="BO373" s="1" t="str">
        <f aca="false">IF(F373&lt;&gt;"",IF(COUNTIF(BO$3:BO372,F373)&gt;0,"",F373),"")</f>
        <v/>
      </c>
      <c r="BP373" s="1" t="str">
        <f aca="false">IF(G373&lt;&gt;"",IF(COUNTIF(BP$3:BP372,G373)&gt;0,"",G373),"")</f>
        <v/>
      </c>
      <c r="BQ373" s="1" t="str">
        <f aca="false">IF(H373&lt;&gt;"",IF(COUNTIF(BQ$3:BQ372,H373)&gt;0,"",H373),"")</f>
        <v/>
      </c>
    </row>
    <row r="374" customFormat="false" ht="12.75" hidden="false" customHeight="false" outlineLevel="0" collapsed="false">
      <c r="A374" s="1017" t="str">
        <f aca="false">CONCATENATE(B374,C374,D374,E374,F374,G374,H374)</f>
        <v/>
      </c>
      <c r="B374" s="1001"/>
      <c r="C374" s="1001"/>
      <c r="D374" s="1001"/>
      <c r="E374" s="1001"/>
      <c r="F374" s="1001"/>
      <c r="G374" s="1001"/>
      <c r="H374" s="1001"/>
      <c r="I374" s="1020"/>
      <c r="J374" s="1021"/>
      <c r="K374" s="1021"/>
      <c r="L374" s="1023"/>
      <c r="M374" s="1024"/>
      <c r="O374" s="1" t="n">
        <f aca="false">+O373+1</f>
        <v>372</v>
      </c>
      <c r="P374" s="978" t="str">
        <f aca="false">IFERROR(VLOOKUP(O373,X:AF,9,FALSE()),"")</f>
        <v/>
      </c>
      <c r="Q374" s="978" t="str">
        <f aca="false">IFERROR(VLOOKUP(O374,Y:AG,9,FALSE()),"")</f>
        <v/>
      </c>
      <c r="R374" s="978" t="str">
        <f aca="false">IFERROR(VLOOKUP(O374,Z:AH,9,FALSE()),"")</f>
        <v/>
      </c>
      <c r="S374" s="978" t="str">
        <f aca="false">IFERROR(VLOOKUP($O374,AA:AI,9,FALSE()),"")</f>
        <v/>
      </c>
      <c r="T374" s="978" t="str">
        <f aca="false">IFERROR(VLOOKUP($O374,AB:AJ,9,FALSE()),"")</f>
        <v/>
      </c>
      <c r="U374" s="978" t="str">
        <f aca="false">IFERROR(VLOOKUP($O374,AC:AK,9,FALSE()),"")</f>
        <v/>
      </c>
      <c r="V374" s="978" t="str">
        <f aca="false">IFERROR(VLOOKUP($O374,AD:AL,9,FALSE()),"")</f>
        <v/>
      </c>
      <c r="X374" s="1" t="str">
        <f aca="false">IF(AF374&lt;&gt;"",MAX(X$3:X373)+1,"")</f>
        <v/>
      </c>
      <c r="Y374" s="1" t="str">
        <f aca="false">IF(AG374&lt;&gt;"",MAX(Y$3:Y373)+1,"")</f>
        <v/>
      </c>
      <c r="Z374" s="1" t="str">
        <f aca="false">IF(AH374&lt;&gt;"",MAX(Z$3:Z373)+1,"")</f>
        <v/>
      </c>
      <c r="AA374" s="1" t="str">
        <f aca="false">IF(AI374&lt;&gt;"",MAX(AA$3:AA373)+1,"")</f>
        <v/>
      </c>
      <c r="AB374" s="1" t="str">
        <f aca="false">IF(AJ374&lt;&gt;"",MAX(AB$3:AB373)+1,"")</f>
        <v/>
      </c>
      <c r="AC374" s="1" t="str">
        <f aca="false">IF(AK374&lt;&gt;"",MAX(AC$3:AC373)+1,"")</f>
        <v/>
      </c>
      <c r="AD374" s="1" t="str">
        <f aca="false">IF(AL374&lt;&gt;"",MAX(AD$3:AD373)+1,"")</f>
        <v/>
      </c>
      <c r="AF374" s="1" t="str">
        <f aca="false">IF(B374="","",IF(COUNTIF(AF$3:$AI373,B374)=0,B374,""))</f>
        <v/>
      </c>
      <c r="AG374" s="1" t="str">
        <f aca="false">IF(C374&lt;&gt;"",IF(B374="","",IF($B374='Determinazione classe'!$D$57,IF(COUNTIF(AG$3:$AG373,$C374)=0,$C374,""),"")),"")</f>
        <v/>
      </c>
      <c r="AH374" s="1" t="str">
        <f aca="false">IF(D374&lt;&gt;"",IF(B374="","",IF(AND($B374='Determinazione classe'!$D$57,$C374='Determinazione classe'!$D$58),IF(COUNTIF(AH$3:AH373,$D374)=0,$D374,""),"")),"")</f>
        <v/>
      </c>
      <c r="AI374" s="1" t="str">
        <f aca="false">IF(E374&lt;&gt;"",IF(B374="","",IF(AND($B374='Determinazione classe'!$D$57,$C374='Determinazione classe'!$D$58,$D374='Determinazione classe'!$D$59),IF(COUNTIF(AI$3:AI373,$E374)=0,$E374,""),"")),"")</f>
        <v/>
      </c>
      <c r="AJ374" s="1" t="str">
        <f aca="false">IF(F374&lt;&gt;"",IF(B374="","",IF(AND($B374='Determinazione classe'!$D$57,$C374='Determinazione classe'!$D$58,$D374='Determinazione classe'!$D$59,$E374='Determinazione classe'!$D$60),IF(COUNTIF(AJ$3:AJ373,$F374)=0,$F374,""),"")),"")</f>
        <v/>
      </c>
      <c r="AK374" s="1" t="str">
        <f aca="false">IF(G374&lt;&gt;"",IF(B374="","",IF(AND($B374='Determinazione classe'!$D$57,$C374='Determinazione classe'!$D$58,$D374='Determinazione classe'!$D$59,$E374='Determinazione classe'!$D$60,$F374='Determinazione classe'!$D$61),IF(COUNTIF(AK$3:AK373,$G374)=0,$G374,""),"")),"")</f>
        <v/>
      </c>
      <c r="AL374" s="1" t="str">
        <f aca="false">IF(H374&lt;&gt;"",IF(B374="","",IF(AND($B374='Determinazione classe'!$D$57,$C374='Determinazione classe'!$D$58,$D374='Determinazione classe'!$D$59,$E374='Determinazione classe'!$D$60,$F374='Determinazione classe'!$D$61,$G374='Determinazione classe'!$D$62),IF(COUNTIF(AL$3:AL373,$H374)=0,$H374,""),"")),"")</f>
        <v/>
      </c>
      <c r="AR374" s="1" t="n">
        <f aca="false">+AR373+1</f>
        <v>372</v>
      </c>
      <c r="AS374" s="978" t="str">
        <f aca="false">IFERROR(VLOOKUP(AR374,BC:BK,9,FALSE()),"")</f>
        <v/>
      </c>
      <c r="AT374" s="978" t="str">
        <f aca="false">IFERROR(VLOOKUP($O374,BD:BL,9,FALSE()),"")</f>
        <v/>
      </c>
      <c r="AU374" s="978" t="str">
        <f aca="false">IFERROR(VLOOKUP($O374,BE:BM,9,FALSE()),"")</f>
        <v/>
      </c>
      <c r="AV374" s="978" t="str">
        <f aca="false">IFERROR(VLOOKUP($O374,BF:BN,9,FALSE()),"")</f>
        <v/>
      </c>
      <c r="AW374" s="978" t="str">
        <f aca="false">IFERROR(VLOOKUP($O374,BG:BO,9,FALSE()),"")</f>
        <v/>
      </c>
      <c r="AX374" s="978" t="str">
        <f aca="false">IFERROR(VLOOKUP($O374,BH:BP,9,FALSE()),"")</f>
        <v/>
      </c>
      <c r="AY374" s="978" t="str">
        <f aca="false">IFERROR(VLOOKUP($O374,BI:BQ,9,FALSE()),"")</f>
        <v/>
      </c>
      <c r="BC374" s="1" t="str">
        <f aca="false">IF(BK374&lt;&gt;"",MAX(BC$3:BC373)+1,"")</f>
        <v/>
      </c>
      <c r="BD374" s="1" t="str">
        <f aca="false">IF(BL374&lt;&gt;"",MAX(BD$3:BD373)+1,"")</f>
        <v/>
      </c>
      <c r="BE374" s="1" t="str">
        <f aca="false">IF(BM374&lt;&gt;"",MAX(BE$3:BE373)+1,"")</f>
        <v/>
      </c>
      <c r="BF374" s="1" t="str">
        <f aca="false">IF(BN374&lt;&gt;"",MAX(BF$3:BF373)+1,"")</f>
        <v/>
      </c>
      <c r="BG374" s="1" t="str">
        <f aca="false">IF(BO374&lt;&gt;"",MAX(BG$3:BG373)+1,"")</f>
        <v/>
      </c>
      <c r="BH374" s="1" t="str">
        <f aca="false">IF(BP374&lt;&gt;"",MAX(BH$3:BH373)+1,"")</f>
        <v/>
      </c>
      <c r="BI374" s="1" t="str">
        <f aca="false">IF(BQ374&lt;&gt;"",MAX(BI$3:BI373)+1,"")</f>
        <v/>
      </c>
      <c r="BK374" s="1" t="str">
        <f aca="false">IF(B374&lt;&gt;"",IF(COUNTIF(BK$3:BK373,B374)&gt;0,"",B374),"")</f>
        <v/>
      </c>
      <c r="BL374" s="1" t="str">
        <f aca="false">IF(C374&lt;&gt;"",IF(COUNTIF(BL$3:BL373,C374)&gt;0,"",C374),"")</f>
        <v/>
      </c>
      <c r="BM374" s="1" t="str">
        <f aca="false">IF(D374&lt;&gt;"",IF(COUNTIF(BM$3:BM373,D374)&gt;0,"",D374),"")</f>
        <v/>
      </c>
      <c r="BN374" s="1" t="str">
        <f aca="false">IF(E374&lt;&gt;"",IF(COUNTIF(BN$3:BN373,E374)&gt;0,"",E374),"")</f>
        <v/>
      </c>
      <c r="BO374" s="1" t="str">
        <f aca="false">IF(F374&lt;&gt;"",IF(COUNTIF(BO$3:BO373,F374)&gt;0,"",F374),"")</f>
        <v/>
      </c>
      <c r="BP374" s="1" t="str">
        <f aca="false">IF(G374&lt;&gt;"",IF(COUNTIF(BP$3:BP373,G374)&gt;0,"",G374),"")</f>
        <v/>
      </c>
      <c r="BQ374" s="1" t="str">
        <f aca="false">IF(H374&lt;&gt;"",IF(COUNTIF(BQ$3:BQ373,H374)&gt;0,"",H374),"")</f>
        <v/>
      </c>
    </row>
    <row r="375" customFormat="false" ht="12.75" hidden="false" customHeight="false" outlineLevel="0" collapsed="false">
      <c r="A375" s="1017" t="str">
        <f aca="false">CONCATENATE(B375,C375,D375,E375,F375,G375,H375)</f>
        <v/>
      </c>
      <c r="B375" s="1001"/>
      <c r="C375" s="1001"/>
      <c r="D375" s="1001"/>
      <c r="E375" s="1001"/>
      <c r="F375" s="1001"/>
      <c r="G375" s="1001"/>
      <c r="H375" s="1001"/>
      <c r="I375" s="1020"/>
      <c r="J375" s="1021"/>
      <c r="K375" s="1021"/>
      <c r="L375" s="1023"/>
      <c r="M375" s="1024"/>
      <c r="O375" s="1" t="n">
        <f aca="false">+O374+1</f>
        <v>373</v>
      </c>
      <c r="P375" s="978" t="str">
        <f aca="false">IFERROR(VLOOKUP(O374,X:AF,9,FALSE()),"")</f>
        <v/>
      </c>
      <c r="Q375" s="978" t="str">
        <f aca="false">IFERROR(VLOOKUP(O375,Y:AG,9,FALSE()),"")</f>
        <v/>
      </c>
      <c r="R375" s="978" t="str">
        <f aca="false">IFERROR(VLOOKUP(O375,Z:AH,9,FALSE()),"")</f>
        <v/>
      </c>
      <c r="S375" s="978" t="str">
        <f aca="false">IFERROR(VLOOKUP($O375,AA:AI,9,FALSE()),"")</f>
        <v/>
      </c>
      <c r="T375" s="978" t="str">
        <f aca="false">IFERROR(VLOOKUP($O375,AB:AJ,9,FALSE()),"")</f>
        <v/>
      </c>
      <c r="U375" s="978" t="str">
        <f aca="false">IFERROR(VLOOKUP($O375,AC:AK,9,FALSE()),"")</f>
        <v/>
      </c>
      <c r="V375" s="978" t="str">
        <f aca="false">IFERROR(VLOOKUP($O375,AD:AL,9,FALSE()),"")</f>
        <v/>
      </c>
      <c r="X375" s="1" t="str">
        <f aca="false">IF(AF375&lt;&gt;"",MAX(X$3:X374)+1,"")</f>
        <v/>
      </c>
      <c r="Y375" s="1" t="str">
        <f aca="false">IF(AG375&lt;&gt;"",MAX(Y$3:Y374)+1,"")</f>
        <v/>
      </c>
      <c r="Z375" s="1" t="str">
        <f aca="false">IF(AH375&lt;&gt;"",MAX(Z$3:Z374)+1,"")</f>
        <v/>
      </c>
      <c r="AA375" s="1" t="str">
        <f aca="false">IF(AI375&lt;&gt;"",MAX(AA$3:AA374)+1,"")</f>
        <v/>
      </c>
      <c r="AB375" s="1" t="str">
        <f aca="false">IF(AJ375&lt;&gt;"",MAX(AB$3:AB374)+1,"")</f>
        <v/>
      </c>
      <c r="AC375" s="1" t="str">
        <f aca="false">IF(AK375&lt;&gt;"",MAX(AC$3:AC374)+1,"")</f>
        <v/>
      </c>
      <c r="AD375" s="1" t="str">
        <f aca="false">IF(AL375&lt;&gt;"",MAX(AD$3:AD374)+1,"")</f>
        <v/>
      </c>
      <c r="AF375" s="1" t="str">
        <f aca="false">IF(B375="","",IF(COUNTIF(AF$3:$AI374,B375)=0,B375,""))</f>
        <v/>
      </c>
      <c r="AG375" s="1" t="str">
        <f aca="false">IF(C375&lt;&gt;"",IF(B375="","",IF($B375='Determinazione classe'!$D$57,IF(COUNTIF(AG$3:$AG374,$C375)=0,$C375,""),"")),"")</f>
        <v/>
      </c>
      <c r="AH375" s="1" t="str">
        <f aca="false">IF(D375&lt;&gt;"",IF(B375="","",IF(AND($B375='Determinazione classe'!$D$57,$C375='Determinazione classe'!$D$58),IF(COUNTIF(AH$3:AH374,$D375)=0,$D375,""),"")),"")</f>
        <v/>
      </c>
      <c r="AI375" s="1" t="str">
        <f aca="false">IF(E375&lt;&gt;"",IF(B375="","",IF(AND($B375='Determinazione classe'!$D$57,$C375='Determinazione classe'!$D$58,$D375='Determinazione classe'!$D$59),IF(COUNTIF(AI$3:AI374,$E375)=0,$E375,""),"")),"")</f>
        <v/>
      </c>
      <c r="AJ375" s="1" t="str">
        <f aca="false">IF(F375&lt;&gt;"",IF(B375="","",IF(AND($B375='Determinazione classe'!$D$57,$C375='Determinazione classe'!$D$58,$D375='Determinazione classe'!$D$59,$E375='Determinazione classe'!$D$60),IF(COUNTIF(AJ$3:AJ374,$F375)=0,$F375,""),"")),"")</f>
        <v/>
      </c>
      <c r="AK375" s="1" t="str">
        <f aca="false">IF(G375&lt;&gt;"",IF(B375="","",IF(AND($B375='Determinazione classe'!$D$57,$C375='Determinazione classe'!$D$58,$D375='Determinazione classe'!$D$59,$E375='Determinazione classe'!$D$60,$F375='Determinazione classe'!$D$61),IF(COUNTIF(AK$3:AK374,$G375)=0,$G375,""),"")),"")</f>
        <v/>
      </c>
      <c r="AL375" s="1" t="str">
        <f aca="false">IF(H375&lt;&gt;"",IF(B375="","",IF(AND($B375='Determinazione classe'!$D$57,$C375='Determinazione classe'!$D$58,$D375='Determinazione classe'!$D$59,$E375='Determinazione classe'!$D$60,$F375='Determinazione classe'!$D$61,$G375='Determinazione classe'!$D$62),IF(COUNTIF(AL$3:AL374,$H375)=0,$H375,""),"")),"")</f>
        <v/>
      </c>
      <c r="AR375" s="1" t="n">
        <f aca="false">+AR374+1</f>
        <v>373</v>
      </c>
      <c r="AS375" s="978" t="str">
        <f aca="false">IFERROR(VLOOKUP(AR375,BC:BK,9,FALSE()),"")</f>
        <v/>
      </c>
      <c r="AT375" s="978" t="str">
        <f aca="false">IFERROR(VLOOKUP($O375,BD:BL,9,FALSE()),"")</f>
        <v/>
      </c>
      <c r="AU375" s="978" t="str">
        <f aca="false">IFERROR(VLOOKUP($O375,BE:BM,9,FALSE()),"")</f>
        <v/>
      </c>
      <c r="AV375" s="978" t="str">
        <f aca="false">IFERROR(VLOOKUP($O375,BF:BN,9,FALSE()),"")</f>
        <v/>
      </c>
      <c r="AW375" s="978" t="str">
        <f aca="false">IFERROR(VLOOKUP($O375,BG:BO,9,FALSE()),"")</f>
        <v/>
      </c>
      <c r="AX375" s="978" t="str">
        <f aca="false">IFERROR(VLOOKUP($O375,BH:BP,9,FALSE()),"")</f>
        <v/>
      </c>
      <c r="AY375" s="978" t="str">
        <f aca="false">IFERROR(VLOOKUP($O375,BI:BQ,9,FALSE()),"")</f>
        <v/>
      </c>
      <c r="BC375" s="1" t="str">
        <f aca="false">IF(BK375&lt;&gt;"",MAX(BC$3:BC374)+1,"")</f>
        <v/>
      </c>
      <c r="BD375" s="1" t="str">
        <f aca="false">IF(BL375&lt;&gt;"",MAX(BD$3:BD374)+1,"")</f>
        <v/>
      </c>
      <c r="BE375" s="1" t="str">
        <f aca="false">IF(BM375&lt;&gt;"",MAX(BE$3:BE374)+1,"")</f>
        <v/>
      </c>
      <c r="BF375" s="1" t="str">
        <f aca="false">IF(BN375&lt;&gt;"",MAX(BF$3:BF374)+1,"")</f>
        <v/>
      </c>
      <c r="BG375" s="1" t="str">
        <f aca="false">IF(BO375&lt;&gt;"",MAX(BG$3:BG374)+1,"")</f>
        <v/>
      </c>
      <c r="BH375" s="1" t="str">
        <f aca="false">IF(BP375&lt;&gt;"",MAX(BH$3:BH374)+1,"")</f>
        <v/>
      </c>
      <c r="BI375" s="1" t="str">
        <f aca="false">IF(BQ375&lt;&gt;"",MAX(BI$3:BI374)+1,"")</f>
        <v/>
      </c>
      <c r="BK375" s="1" t="str">
        <f aca="false">IF(B375&lt;&gt;"",IF(COUNTIF(BK$3:BK374,B375)&gt;0,"",B375),"")</f>
        <v/>
      </c>
      <c r="BL375" s="1" t="str">
        <f aca="false">IF(C375&lt;&gt;"",IF(COUNTIF(BL$3:BL374,C375)&gt;0,"",C375),"")</f>
        <v/>
      </c>
      <c r="BM375" s="1" t="str">
        <f aca="false">IF(D375&lt;&gt;"",IF(COUNTIF(BM$3:BM374,D375)&gt;0,"",D375),"")</f>
        <v/>
      </c>
      <c r="BN375" s="1" t="str">
        <f aca="false">IF(E375&lt;&gt;"",IF(COUNTIF(BN$3:BN374,E375)&gt;0,"",E375),"")</f>
        <v/>
      </c>
      <c r="BO375" s="1" t="str">
        <f aca="false">IF(F375&lt;&gt;"",IF(COUNTIF(BO$3:BO374,F375)&gt;0,"",F375),"")</f>
        <v/>
      </c>
      <c r="BP375" s="1" t="str">
        <f aca="false">IF(G375&lt;&gt;"",IF(COUNTIF(BP$3:BP374,G375)&gt;0,"",G375),"")</f>
        <v/>
      </c>
      <c r="BQ375" s="1" t="str">
        <f aca="false">IF(H375&lt;&gt;"",IF(COUNTIF(BQ$3:BQ374,H375)&gt;0,"",H375),"")</f>
        <v/>
      </c>
    </row>
    <row r="376" customFormat="false" ht="12.75" hidden="false" customHeight="false" outlineLevel="0" collapsed="false">
      <c r="A376" s="1017" t="str">
        <f aca="false">CONCATENATE(B376,C376,D376,E376,F376,G376,H376)</f>
        <v/>
      </c>
      <c r="B376" s="1001"/>
      <c r="C376" s="1001"/>
      <c r="D376" s="1001"/>
      <c r="E376" s="1001"/>
      <c r="F376" s="1001"/>
      <c r="G376" s="1001"/>
      <c r="H376" s="1001"/>
      <c r="I376" s="1020"/>
      <c r="J376" s="1021"/>
      <c r="K376" s="1021"/>
      <c r="L376" s="1023"/>
      <c r="M376" s="1024"/>
      <c r="O376" s="1" t="n">
        <f aca="false">+O375+1</f>
        <v>374</v>
      </c>
      <c r="P376" s="978" t="str">
        <f aca="false">IFERROR(VLOOKUP(O375,X:AF,9,FALSE()),"")</f>
        <v/>
      </c>
      <c r="Q376" s="978" t="str">
        <f aca="false">IFERROR(VLOOKUP(O376,Y:AG,9,FALSE()),"")</f>
        <v/>
      </c>
      <c r="R376" s="978" t="str">
        <f aca="false">IFERROR(VLOOKUP(O376,Z:AH,9,FALSE()),"")</f>
        <v/>
      </c>
      <c r="S376" s="978" t="str">
        <f aca="false">IFERROR(VLOOKUP($O376,AA:AI,9,FALSE()),"")</f>
        <v/>
      </c>
      <c r="T376" s="978" t="str">
        <f aca="false">IFERROR(VLOOKUP($O376,AB:AJ,9,FALSE()),"")</f>
        <v/>
      </c>
      <c r="U376" s="978" t="str">
        <f aca="false">IFERROR(VLOOKUP($O376,AC:AK,9,FALSE()),"")</f>
        <v/>
      </c>
      <c r="V376" s="978" t="str">
        <f aca="false">IFERROR(VLOOKUP($O376,AD:AL,9,FALSE()),"")</f>
        <v/>
      </c>
      <c r="X376" s="1" t="str">
        <f aca="false">IF(AF376&lt;&gt;"",MAX(X$3:X375)+1,"")</f>
        <v/>
      </c>
      <c r="Y376" s="1" t="str">
        <f aca="false">IF(AG376&lt;&gt;"",MAX(Y$3:Y375)+1,"")</f>
        <v/>
      </c>
      <c r="Z376" s="1" t="str">
        <f aca="false">IF(AH376&lt;&gt;"",MAX(Z$3:Z375)+1,"")</f>
        <v/>
      </c>
      <c r="AA376" s="1" t="str">
        <f aca="false">IF(AI376&lt;&gt;"",MAX(AA$3:AA375)+1,"")</f>
        <v/>
      </c>
      <c r="AB376" s="1" t="str">
        <f aca="false">IF(AJ376&lt;&gt;"",MAX(AB$3:AB375)+1,"")</f>
        <v/>
      </c>
      <c r="AC376" s="1" t="str">
        <f aca="false">IF(AK376&lt;&gt;"",MAX(AC$3:AC375)+1,"")</f>
        <v/>
      </c>
      <c r="AD376" s="1" t="str">
        <f aca="false">IF(AL376&lt;&gt;"",MAX(AD$3:AD375)+1,"")</f>
        <v/>
      </c>
      <c r="AF376" s="1" t="str">
        <f aca="false">IF(B376="","",IF(COUNTIF(AF$3:$AI375,B376)=0,B376,""))</f>
        <v/>
      </c>
      <c r="AG376" s="1" t="str">
        <f aca="false">IF(C376&lt;&gt;"",IF(B376="","",IF($B376='Determinazione classe'!$D$57,IF(COUNTIF(AG$3:$AG375,$C376)=0,$C376,""),"")),"")</f>
        <v/>
      </c>
      <c r="AH376" s="1" t="str">
        <f aca="false">IF(D376&lt;&gt;"",IF(B376="","",IF(AND($B376='Determinazione classe'!$D$57,$C376='Determinazione classe'!$D$58),IF(COUNTIF(AH$3:AH375,$D376)=0,$D376,""),"")),"")</f>
        <v/>
      </c>
      <c r="AI376" s="1" t="str">
        <f aca="false">IF(E376&lt;&gt;"",IF(B376="","",IF(AND($B376='Determinazione classe'!$D$57,$C376='Determinazione classe'!$D$58,$D376='Determinazione classe'!$D$59),IF(COUNTIF(AI$3:AI375,$E376)=0,$E376,""),"")),"")</f>
        <v/>
      </c>
      <c r="AJ376" s="1" t="str">
        <f aca="false">IF(F376&lt;&gt;"",IF(B376="","",IF(AND($B376='Determinazione classe'!$D$57,$C376='Determinazione classe'!$D$58,$D376='Determinazione classe'!$D$59,$E376='Determinazione classe'!$D$60),IF(COUNTIF(AJ$3:AJ375,$F376)=0,$F376,""),"")),"")</f>
        <v/>
      </c>
      <c r="AK376" s="1" t="str">
        <f aca="false">IF(G376&lt;&gt;"",IF(B376="","",IF(AND($B376='Determinazione classe'!$D$57,$C376='Determinazione classe'!$D$58,$D376='Determinazione classe'!$D$59,$E376='Determinazione classe'!$D$60,$F376='Determinazione classe'!$D$61),IF(COUNTIF(AK$3:AK375,$G376)=0,$G376,""),"")),"")</f>
        <v/>
      </c>
      <c r="AL376" s="1" t="str">
        <f aca="false">IF(H376&lt;&gt;"",IF(B376="","",IF(AND($B376='Determinazione classe'!$D$57,$C376='Determinazione classe'!$D$58,$D376='Determinazione classe'!$D$59,$E376='Determinazione classe'!$D$60,$F376='Determinazione classe'!$D$61,$G376='Determinazione classe'!$D$62),IF(COUNTIF(AL$3:AL375,$H376)=0,$H376,""),"")),"")</f>
        <v/>
      </c>
      <c r="AR376" s="1" t="n">
        <f aca="false">+AR375+1</f>
        <v>374</v>
      </c>
      <c r="AS376" s="978" t="str">
        <f aca="false">IFERROR(VLOOKUP(AR376,BC:BK,9,FALSE()),"")</f>
        <v/>
      </c>
      <c r="AT376" s="978" t="str">
        <f aca="false">IFERROR(VLOOKUP($O376,BD:BL,9,FALSE()),"")</f>
        <v/>
      </c>
      <c r="AU376" s="978" t="str">
        <f aca="false">IFERROR(VLOOKUP($O376,BE:BM,9,FALSE()),"")</f>
        <v/>
      </c>
      <c r="AV376" s="978" t="str">
        <f aca="false">IFERROR(VLOOKUP($O376,BF:BN,9,FALSE()),"")</f>
        <v/>
      </c>
      <c r="AW376" s="978" t="str">
        <f aca="false">IFERROR(VLOOKUP($O376,BG:BO,9,FALSE()),"")</f>
        <v/>
      </c>
      <c r="AX376" s="978" t="str">
        <f aca="false">IFERROR(VLOOKUP($O376,BH:BP,9,FALSE()),"")</f>
        <v/>
      </c>
      <c r="AY376" s="978" t="str">
        <f aca="false">IFERROR(VLOOKUP($O376,BI:BQ,9,FALSE()),"")</f>
        <v/>
      </c>
      <c r="BC376" s="1" t="str">
        <f aca="false">IF(BK376&lt;&gt;"",MAX(BC$3:BC375)+1,"")</f>
        <v/>
      </c>
      <c r="BD376" s="1" t="str">
        <f aca="false">IF(BL376&lt;&gt;"",MAX(BD$3:BD375)+1,"")</f>
        <v/>
      </c>
      <c r="BE376" s="1" t="str">
        <f aca="false">IF(BM376&lt;&gt;"",MAX(BE$3:BE375)+1,"")</f>
        <v/>
      </c>
      <c r="BF376" s="1" t="str">
        <f aca="false">IF(BN376&lt;&gt;"",MAX(BF$3:BF375)+1,"")</f>
        <v/>
      </c>
      <c r="BG376" s="1" t="str">
        <f aca="false">IF(BO376&lt;&gt;"",MAX(BG$3:BG375)+1,"")</f>
        <v/>
      </c>
      <c r="BH376" s="1" t="str">
        <f aca="false">IF(BP376&lt;&gt;"",MAX(BH$3:BH375)+1,"")</f>
        <v/>
      </c>
      <c r="BI376" s="1" t="str">
        <f aca="false">IF(BQ376&lt;&gt;"",MAX(BI$3:BI375)+1,"")</f>
        <v/>
      </c>
      <c r="BK376" s="1" t="str">
        <f aca="false">IF(B376&lt;&gt;"",IF(COUNTIF(BK$3:BK375,B376)&gt;0,"",B376),"")</f>
        <v/>
      </c>
      <c r="BL376" s="1" t="str">
        <f aca="false">IF(C376&lt;&gt;"",IF(COUNTIF(BL$3:BL375,C376)&gt;0,"",C376),"")</f>
        <v/>
      </c>
      <c r="BM376" s="1" t="str">
        <f aca="false">IF(D376&lt;&gt;"",IF(COUNTIF(BM$3:BM375,D376)&gt;0,"",D376),"")</f>
        <v/>
      </c>
      <c r="BN376" s="1" t="str">
        <f aca="false">IF(E376&lt;&gt;"",IF(COUNTIF(BN$3:BN375,E376)&gt;0,"",E376),"")</f>
        <v/>
      </c>
      <c r="BO376" s="1" t="str">
        <f aca="false">IF(F376&lt;&gt;"",IF(COUNTIF(BO$3:BO375,F376)&gt;0,"",F376),"")</f>
        <v/>
      </c>
      <c r="BP376" s="1" t="str">
        <f aca="false">IF(G376&lt;&gt;"",IF(COUNTIF(BP$3:BP375,G376)&gt;0,"",G376),"")</f>
        <v/>
      </c>
      <c r="BQ376" s="1" t="str">
        <f aca="false">IF(H376&lt;&gt;"",IF(COUNTIF(BQ$3:BQ375,H376)&gt;0,"",H376),"")</f>
        <v/>
      </c>
    </row>
    <row r="377" customFormat="false" ht="12.75" hidden="false" customHeight="false" outlineLevel="0" collapsed="false">
      <c r="A377" s="1017" t="str">
        <f aca="false">CONCATENATE(B377,C377,D377,E377,F377,G377,H377)</f>
        <v/>
      </c>
      <c r="B377" s="1001"/>
      <c r="C377" s="1001"/>
      <c r="D377" s="1001"/>
      <c r="E377" s="1001"/>
      <c r="F377" s="1001"/>
      <c r="G377" s="1001"/>
      <c r="H377" s="1001"/>
      <c r="I377" s="1020"/>
      <c r="J377" s="1021"/>
      <c r="K377" s="1021"/>
      <c r="L377" s="1023"/>
      <c r="M377" s="1024"/>
      <c r="O377" s="1" t="n">
        <f aca="false">+O376+1</f>
        <v>375</v>
      </c>
      <c r="P377" s="978" t="str">
        <f aca="false">IFERROR(VLOOKUP(O376,X:AF,9,FALSE()),"")</f>
        <v/>
      </c>
      <c r="Q377" s="978" t="str">
        <f aca="false">IFERROR(VLOOKUP(O377,Y:AG,9,FALSE()),"")</f>
        <v/>
      </c>
      <c r="R377" s="978" t="str">
        <f aca="false">IFERROR(VLOOKUP(O377,Z:AH,9,FALSE()),"")</f>
        <v/>
      </c>
      <c r="S377" s="978" t="str">
        <f aca="false">IFERROR(VLOOKUP($O377,AA:AI,9,FALSE()),"")</f>
        <v/>
      </c>
      <c r="T377" s="978" t="str">
        <f aca="false">IFERROR(VLOOKUP($O377,AB:AJ,9,FALSE()),"")</f>
        <v/>
      </c>
      <c r="U377" s="978" t="str">
        <f aca="false">IFERROR(VLOOKUP($O377,AC:AK,9,FALSE()),"")</f>
        <v/>
      </c>
      <c r="V377" s="978" t="str">
        <f aca="false">IFERROR(VLOOKUP($O377,AD:AL,9,FALSE()),"")</f>
        <v/>
      </c>
      <c r="X377" s="1" t="str">
        <f aca="false">IF(AF377&lt;&gt;"",MAX(X$3:X376)+1,"")</f>
        <v/>
      </c>
      <c r="Y377" s="1" t="str">
        <f aca="false">IF(AG377&lt;&gt;"",MAX(Y$3:Y376)+1,"")</f>
        <v/>
      </c>
      <c r="Z377" s="1" t="str">
        <f aca="false">IF(AH377&lt;&gt;"",MAX(Z$3:Z376)+1,"")</f>
        <v/>
      </c>
      <c r="AA377" s="1" t="str">
        <f aca="false">IF(AI377&lt;&gt;"",MAX(AA$3:AA376)+1,"")</f>
        <v/>
      </c>
      <c r="AB377" s="1" t="str">
        <f aca="false">IF(AJ377&lt;&gt;"",MAX(AB$3:AB376)+1,"")</f>
        <v/>
      </c>
      <c r="AC377" s="1" t="str">
        <f aca="false">IF(AK377&lt;&gt;"",MAX(AC$3:AC376)+1,"")</f>
        <v/>
      </c>
      <c r="AD377" s="1" t="str">
        <f aca="false">IF(AL377&lt;&gt;"",MAX(AD$3:AD376)+1,"")</f>
        <v/>
      </c>
      <c r="AF377" s="1" t="str">
        <f aca="false">IF(B377="","",IF(COUNTIF(AF$3:$AI376,B377)=0,B377,""))</f>
        <v/>
      </c>
      <c r="AG377" s="1" t="str">
        <f aca="false">IF(C377&lt;&gt;"",IF(B377="","",IF($B377='Determinazione classe'!$D$57,IF(COUNTIF(AG$3:$AG376,$C377)=0,$C377,""),"")),"")</f>
        <v/>
      </c>
      <c r="AH377" s="1" t="str">
        <f aca="false">IF(D377&lt;&gt;"",IF(B377="","",IF(AND($B377='Determinazione classe'!$D$57,$C377='Determinazione classe'!$D$58),IF(COUNTIF(AH$3:AH376,$D377)=0,$D377,""),"")),"")</f>
        <v/>
      </c>
      <c r="AI377" s="1" t="str">
        <f aca="false">IF(E377&lt;&gt;"",IF(B377="","",IF(AND($B377='Determinazione classe'!$D$57,$C377='Determinazione classe'!$D$58,$D377='Determinazione classe'!$D$59),IF(COUNTIF(AI$3:AI376,$E377)=0,$E377,""),"")),"")</f>
        <v/>
      </c>
      <c r="AJ377" s="1" t="str">
        <f aca="false">IF(F377&lt;&gt;"",IF(B377="","",IF(AND($B377='Determinazione classe'!$D$57,$C377='Determinazione classe'!$D$58,$D377='Determinazione classe'!$D$59,$E377='Determinazione classe'!$D$60),IF(COUNTIF(AJ$3:AJ376,$F377)=0,$F377,""),"")),"")</f>
        <v/>
      </c>
      <c r="AK377" s="1" t="str">
        <f aca="false">IF(G377&lt;&gt;"",IF(B377="","",IF(AND($B377='Determinazione classe'!$D$57,$C377='Determinazione classe'!$D$58,$D377='Determinazione classe'!$D$59,$E377='Determinazione classe'!$D$60,$F377='Determinazione classe'!$D$61),IF(COUNTIF(AK$3:AK376,$G377)=0,$G377,""),"")),"")</f>
        <v/>
      </c>
      <c r="AL377" s="1" t="str">
        <f aca="false">IF(H377&lt;&gt;"",IF(B377="","",IF(AND($B377='Determinazione classe'!$D$57,$C377='Determinazione classe'!$D$58,$D377='Determinazione classe'!$D$59,$E377='Determinazione classe'!$D$60,$F377='Determinazione classe'!$D$61,$G377='Determinazione classe'!$D$62),IF(COUNTIF(AL$3:AL376,$H377)=0,$H377,""),"")),"")</f>
        <v/>
      </c>
      <c r="AR377" s="1" t="n">
        <f aca="false">+AR376+1</f>
        <v>375</v>
      </c>
      <c r="AS377" s="978" t="str">
        <f aca="false">IFERROR(VLOOKUP(AR377,BC:BK,9,FALSE()),"")</f>
        <v/>
      </c>
      <c r="AT377" s="978" t="str">
        <f aca="false">IFERROR(VLOOKUP($O377,BD:BL,9,FALSE()),"")</f>
        <v/>
      </c>
      <c r="AU377" s="978" t="str">
        <f aca="false">IFERROR(VLOOKUP($O377,BE:BM,9,FALSE()),"")</f>
        <v/>
      </c>
      <c r="AV377" s="978" t="str">
        <f aca="false">IFERROR(VLOOKUP($O377,BF:BN,9,FALSE()),"")</f>
        <v/>
      </c>
      <c r="AW377" s="978" t="str">
        <f aca="false">IFERROR(VLOOKUP($O377,BG:BO,9,FALSE()),"")</f>
        <v/>
      </c>
      <c r="AX377" s="978" t="str">
        <f aca="false">IFERROR(VLOOKUP($O377,BH:BP,9,FALSE()),"")</f>
        <v/>
      </c>
      <c r="AY377" s="978" t="str">
        <f aca="false">IFERROR(VLOOKUP($O377,BI:BQ,9,FALSE()),"")</f>
        <v/>
      </c>
      <c r="BC377" s="1" t="str">
        <f aca="false">IF(BK377&lt;&gt;"",MAX(BC$3:BC376)+1,"")</f>
        <v/>
      </c>
      <c r="BD377" s="1" t="str">
        <f aca="false">IF(BL377&lt;&gt;"",MAX(BD$3:BD376)+1,"")</f>
        <v/>
      </c>
      <c r="BE377" s="1" t="str">
        <f aca="false">IF(BM377&lt;&gt;"",MAX(BE$3:BE376)+1,"")</f>
        <v/>
      </c>
      <c r="BF377" s="1" t="str">
        <f aca="false">IF(BN377&lt;&gt;"",MAX(BF$3:BF376)+1,"")</f>
        <v/>
      </c>
      <c r="BG377" s="1" t="str">
        <f aca="false">IF(BO377&lt;&gt;"",MAX(BG$3:BG376)+1,"")</f>
        <v/>
      </c>
      <c r="BH377" s="1" t="str">
        <f aca="false">IF(BP377&lt;&gt;"",MAX(BH$3:BH376)+1,"")</f>
        <v/>
      </c>
      <c r="BI377" s="1" t="str">
        <f aca="false">IF(BQ377&lt;&gt;"",MAX(BI$3:BI376)+1,"")</f>
        <v/>
      </c>
      <c r="BK377" s="1" t="str">
        <f aca="false">IF(B377&lt;&gt;"",IF(COUNTIF(BK$3:BK376,B377)&gt;0,"",B377),"")</f>
        <v/>
      </c>
      <c r="BL377" s="1" t="str">
        <f aca="false">IF(C377&lt;&gt;"",IF(COUNTIF(BL$3:BL376,C377)&gt;0,"",C377),"")</f>
        <v/>
      </c>
      <c r="BM377" s="1" t="str">
        <f aca="false">IF(D377&lt;&gt;"",IF(COUNTIF(BM$3:BM376,D377)&gt;0,"",D377),"")</f>
        <v/>
      </c>
      <c r="BN377" s="1" t="str">
        <f aca="false">IF(E377&lt;&gt;"",IF(COUNTIF(BN$3:BN376,E377)&gt;0,"",E377),"")</f>
        <v/>
      </c>
      <c r="BO377" s="1" t="str">
        <f aca="false">IF(F377&lt;&gt;"",IF(COUNTIF(BO$3:BO376,F377)&gt;0,"",F377),"")</f>
        <v/>
      </c>
      <c r="BP377" s="1" t="str">
        <f aca="false">IF(G377&lt;&gt;"",IF(COUNTIF(BP$3:BP376,G377)&gt;0,"",G377),"")</f>
        <v/>
      </c>
      <c r="BQ377" s="1" t="str">
        <f aca="false">IF(H377&lt;&gt;"",IF(COUNTIF(BQ$3:BQ376,H377)&gt;0,"",H377),"")</f>
        <v/>
      </c>
    </row>
    <row r="378" customFormat="false" ht="12.75" hidden="false" customHeight="false" outlineLevel="0" collapsed="false">
      <c r="A378" s="1017" t="str">
        <f aca="false">CONCATENATE(B378,C378,D378,E378,F378,G378,H378)</f>
        <v/>
      </c>
      <c r="B378" s="1001"/>
      <c r="C378" s="1001"/>
      <c r="D378" s="1001"/>
      <c r="E378" s="1001"/>
      <c r="F378" s="1001"/>
      <c r="G378" s="1001"/>
      <c r="H378" s="1001"/>
      <c r="I378" s="1020"/>
      <c r="J378" s="1021"/>
      <c r="K378" s="1021"/>
      <c r="L378" s="1023"/>
      <c r="M378" s="1024"/>
      <c r="O378" s="1" t="n">
        <f aca="false">+O377+1</f>
        <v>376</v>
      </c>
      <c r="P378" s="978" t="str">
        <f aca="false">IFERROR(VLOOKUP(O377,X:AF,9,FALSE()),"")</f>
        <v/>
      </c>
      <c r="Q378" s="978" t="str">
        <f aca="false">IFERROR(VLOOKUP(O378,Y:AG,9,FALSE()),"")</f>
        <v/>
      </c>
      <c r="R378" s="978" t="str">
        <f aca="false">IFERROR(VLOOKUP(O378,Z:AH,9,FALSE()),"")</f>
        <v/>
      </c>
      <c r="S378" s="978" t="str">
        <f aca="false">IFERROR(VLOOKUP($O378,AA:AI,9,FALSE()),"")</f>
        <v/>
      </c>
      <c r="T378" s="978" t="str">
        <f aca="false">IFERROR(VLOOKUP($O378,AB:AJ,9,FALSE()),"")</f>
        <v/>
      </c>
      <c r="U378" s="978" t="str">
        <f aca="false">IFERROR(VLOOKUP($O378,AC:AK,9,FALSE()),"")</f>
        <v/>
      </c>
      <c r="V378" s="978" t="str">
        <f aca="false">IFERROR(VLOOKUP($O378,AD:AL,9,FALSE()),"")</f>
        <v/>
      </c>
      <c r="X378" s="1" t="str">
        <f aca="false">IF(AF378&lt;&gt;"",MAX(X$3:X377)+1,"")</f>
        <v/>
      </c>
      <c r="Y378" s="1" t="str">
        <f aca="false">IF(AG378&lt;&gt;"",MAX(Y$3:Y377)+1,"")</f>
        <v/>
      </c>
      <c r="Z378" s="1" t="str">
        <f aca="false">IF(AH378&lt;&gt;"",MAX(Z$3:Z377)+1,"")</f>
        <v/>
      </c>
      <c r="AA378" s="1" t="str">
        <f aca="false">IF(AI378&lt;&gt;"",MAX(AA$3:AA377)+1,"")</f>
        <v/>
      </c>
      <c r="AB378" s="1" t="str">
        <f aca="false">IF(AJ378&lt;&gt;"",MAX(AB$3:AB377)+1,"")</f>
        <v/>
      </c>
      <c r="AC378" s="1" t="str">
        <f aca="false">IF(AK378&lt;&gt;"",MAX(AC$3:AC377)+1,"")</f>
        <v/>
      </c>
      <c r="AD378" s="1" t="str">
        <f aca="false">IF(AL378&lt;&gt;"",MAX(AD$3:AD377)+1,"")</f>
        <v/>
      </c>
      <c r="AF378" s="1" t="str">
        <f aca="false">IF(B378="","",IF(COUNTIF(AF$3:$AI377,B378)=0,B378,""))</f>
        <v/>
      </c>
      <c r="AG378" s="1" t="str">
        <f aca="false">IF(C378&lt;&gt;"",IF(B378="","",IF($B378='Determinazione classe'!$D$57,IF(COUNTIF(AG$3:$AG377,$C378)=0,$C378,""),"")),"")</f>
        <v/>
      </c>
      <c r="AH378" s="1" t="str">
        <f aca="false">IF(D378&lt;&gt;"",IF(B378="","",IF(AND($B378='Determinazione classe'!$D$57,$C378='Determinazione classe'!$D$58),IF(COUNTIF(AH$3:AH377,$D378)=0,$D378,""),"")),"")</f>
        <v/>
      </c>
      <c r="AI378" s="1" t="str">
        <f aca="false">IF(E378&lt;&gt;"",IF(B378="","",IF(AND($B378='Determinazione classe'!$D$57,$C378='Determinazione classe'!$D$58,$D378='Determinazione classe'!$D$59),IF(COUNTIF(AI$3:AI377,$E378)=0,$E378,""),"")),"")</f>
        <v/>
      </c>
      <c r="AJ378" s="1" t="str">
        <f aca="false">IF(F378&lt;&gt;"",IF(B378="","",IF(AND($B378='Determinazione classe'!$D$57,$C378='Determinazione classe'!$D$58,$D378='Determinazione classe'!$D$59,$E378='Determinazione classe'!$D$60),IF(COUNTIF(AJ$3:AJ377,$F378)=0,$F378,""),"")),"")</f>
        <v/>
      </c>
      <c r="AK378" s="1" t="str">
        <f aca="false">IF(G378&lt;&gt;"",IF(B378="","",IF(AND($B378='Determinazione classe'!$D$57,$C378='Determinazione classe'!$D$58,$D378='Determinazione classe'!$D$59,$E378='Determinazione classe'!$D$60,$F378='Determinazione classe'!$D$61),IF(COUNTIF(AK$3:AK377,$G378)=0,$G378,""),"")),"")</f>
        <v/>
      </c>
      <c r="AL378" s="1" t="str">
        <f aca="false">IF(H378&lt;&gt;"",IF(B378="","",IF(AND($B378='Determinazione classe'!$D$57,$C378='Determinazione classe'!$D$58,$D378='Determinazione classe'!$D$59,$E378='Determinazione classe'!$D$60,$F378='Determinazione classe'!$D$61,$G378='Determinazione classe'!$D$62),IF(COUNTIF(AL$3:AL377,$H378)=0,$H378,""),"")),"")</f>
        <v/>
      </c>
      <c r="AR378" s="1" t="n">
        <f aca="false">+AR377+1</f>
        <v>376</v>
      </c>
      <c r="AS378" s="978" t="str">
        <f aca="false">IFERROR(VLOOKUP(AR378,BC:BK,9,FALSE()),"")</f>
        <v/>
      </c>
      <c r="AT378" s="978" t="str">
        <f aca="false">IFERROR(VLOOKUP($O378,BD:BL,9,FALSE()),"")</f>
        <v/>
      </c>
      <c r="AU378" s="978" t="str">
        <f aca="false">IFERROR(VLOOKUP($O378,BE:BM,9,FALSE()),"")</f>
        <v/>
      </c>
      <c r="AV378" s="978" t="str">
        <f aca="false">IFERROR(VLOOKUP($O378,BF:BN,9,FALSE()),"")</f>
        <v/>
      </c>
      <c r="AW378" s="978" t="str">
        <f aca="false">IFERROR(VLOOKUP($O378,BG:BO,9,FALSE()),"")</f>
        <v/>
      </c>
      <c r="AX378" s="978" t="str">
        <f aca="false">IFERROR(VLOOKUP($O378,BH:BP,9,FALSE()),"")</f>
        <v/>
      </c>
      <c r="AY378" s="978" t="str">
        <f aca="false">IFERROR(VLOOKUP($O378,BI:BQ,9,FALSE()),"")</f>
        <v/>
      </c>
      <c r="BC378" s="1" t="str">
        <f aca="false">IF(BK378&lt;&gt;"",MAX(BC$3:BC377)+1,"")</f>
        <v/>
      </c>
      <c r="BD378" s="1" t="str">
        <f aca="false">IF(BL378&lt;&gt;"",MAX(BD$3:BD377)+1,"")</f>
        <v/>
      </c>
      <c r="BE378" s="1" t="str">
        <f aca="false">IF(BM378&lt;&gt;"",MAX(BE$3:BE377)+1,"")</f>
        <v/>
      </c>
      <c r="BF378" s="1" t="str">
        <f aca="false">IF(BN378&lt;&gt;"",MAX(BF$3:BF377)+1,"")</f>
        <v/>
      </c>
      <c r="BG378" s="1" t="str">
        <f aca="false">IF(BO378&lt;&gt;"",MAX(BG$3:BG377)+1,"")</f>
        <v/>
      </c>
      <c r="BH378" s="1" t="str">
        <f aca="false">IF(BP378&lt;&gt;"",MAX(BH$3:BH377)+1,"")</f>
        <v/>
      </c>
      <c r="BI378" s="1" t="str">
        <f aca="false">IF(BQ378&lt;&gt;"",MAX(BI$3:BI377)+1,"")</f>
        <v/>
      </c>
      <c r="BK378" s="1" t="str">
        <f aca="false">IF(B378&lt;&gt;"",IF(COUNTIF(BK$3:BK377,B378)&gt;0,"",B378),"")</f>
        <v/>
      </c>
      <c r="BL378" s="1" t="str">
        <f aca="false">IF(C378&lt;&gt;"",IF(COUNTIF(BL$3:BL377,C378)&gt;0,"",C378),"")</f>
        <v/>
      </c>
      <c r="BM378" s="1" t="str">
        <f aca="false">IF(D378&lt;&gt;"",IF(COUNTIF(BM$3:BM377,D378)&gt;0,"",D378),"")</f>
        <v/>
      </c>
      <c r="BN378" s="1" t="str">
        <f aca="false">IF(E378&lt;&gt;"",IF(COUNTIF(BN$3:BN377,E378)&gt;0,"",E378),"")</f>
        <v/>
      </c>
      <c r="BO378" s="1" t="str">
        <f aca="false">IF(F378&lt;&gt;"",IF(COUNTIF(BO$3:BO377,F378)&gt;0,"",F378),"")</f>
        <v/>
      </c>
      <c r="BP378" s="1" t="str">
        <f aca="false">IF(G378&lt;&gt;"",IF(COUNTIF(BP$3:BP377,G378)&gt;0,"",G378),"")</f>
        <v/>
      </c>
      <c r="BQ378" s="1" t="str">
        <f aca="false">IF(H378&lt;&gt;"",IF(COUNTIF(BQ$3:BQ377,H378)&gt;0,"",H378),"")</f>
        <v/>
      </c>
    </row>
    <row r="379" customFormat="false" ht="12.75" hidden="false" customHeight="false" outlineLevel="0" collapsed="false">
      <c r="A379" s="1017" t="str">
        <f aca="false">CONCATENATE(B379,C379,D379,E379,F379,G379,H379)</f>
        <v/>
      </c>
      <c r="B379" s="1001"/>
      <c r="C379" s="1001"/>
      <c r="D379" s="1001"/>
      <c r="E379" s="1001"/>
      <c r="F379" s="1001"/>
      <c r="G379" s="1001"/>
      <c r="H379" s="1001"/>
      <c r="I379" s="1020"/>
      <c r="J379" s="1021"/>
      <c r="K379" s="1021"/>
      <c r="L379" s="1023"/>
      <c r="M379" s="1024"/>
      <c r="O379" s="1" t="n">
        <f aca="false">+O378+1</f>
        <v>377</v>
      </c>
      <c r="P379" s="978" t="str">
        <f aca="false">IFERROR(VLOOKUP(O378,X:AF,9,FALSE()),"")</f>
        <v/>
      </c>
      <c r="Q379" s="978" t="str">
        <f aca="false">IFERROR(VLOOKUP(O379,Y:AG,9,FALSE()),"")</f>
        <v/>
      </c>
      <c r="R379" s="978" t="str">
        <f aca="false">IFERROR(VLOOKUP(O379,Z:AH,9,FALSE()),"")</f>
        <v/>
      </c>
      <c r="S379" s="978" t="str">
        <f aca="false">IFERROR(VLOOKUP($O379,AA:AI,9,FALSE()),"")</f>
        <v/>
      </c>
      <c r="T379" s="978" t="str">
        <f aca="false">IFERROR(VLOOKUP($O379,AB:AJ,9,FALSE()),"")</f>
        <v/>
      </c>
      <c r="U379" s="978" t="str">
        <f aca="false">IFERROR(VLOOKUP($O379,AC:AK,9,FALSE()),"")</f>
        <v/>
      </c>
      <c r="V379" s="978" t="str">
        <f aca="false">IFERROR(VLOOKUP($O379,AD:AL,9,FALSE()),"")</f>
        <v/>
      </c>
      <c r="X379" s="1" t="str">
        <f aca="false">IF(AF379&lt;&gt;"",MAX(X$3:X378)+1,"")</f>
        <v/>
      </c>
      <c r="Y379" s="1" t="str">
        <f aca="false">IF(AG379&lt;&gt;"",MAX(Y$3:Y378)+1,"")</f>
        <v/>
      </c>
      <c r="Z379" s="1" t="str">
        <f aca="false">IF(AH379&lt;&gt;"",MAX(Z$3:Z378)+1,"")</f>
        <v/>
      </c>
      <c r="AA379" s="1" t="str">
        <f aca="false">IF(AI379&lt;&gt;"",MAX(AA$3:AA378)+1,"")</f>
        <v/>
      </c>
      <c r="AB379" s="1" t="str">
        <f aca="false">IF(AJ379&lt;&gt;"",MAX(AB$3:AB378)+1,"")</f>
        <v/>
      </c>
      <c r="AC379" s="1" t="str">
        <f aca="false">IF(AK379&lt;&gt;"",MAX(AC$3:AC378)+1,"")</f>
        <v/>
      </c>
      <c r="AD379" s="1" t="str">
        <f aca="false">IF(AL379&lt;&gt;"",MAX(AD$3:AD378)+1,"")</f>
        <v/>
      </c>
      <c r="AF379" s="1" t="str">
        <f aca="false">IF(B379="","",IF(COUNTIF(AF$3:$AI378,B379)=0,B379,""))</f>
        <v/>
      </c>
      <c r="AG379" s="1" t="str">
        <f aca="false">IF(C379&lt;&gt;"",IF(B379="","",IF($B379='Determinazione classe'!$D$57,IF(COUNTIF(AG$3:$AG378,$C379)=0,$C379,""),"")),"")</f>
        <v/>
      </c>
      <c r="AH379" s="1" t="str">
        <f aca="false">IF(D379&lt;&gt;"",IF(B379="","",IF(AND($B379='Determinazione classe'!$D$57,$C379='Determinazione classe'!$D$58),IF(COUNTIF(AH$3:AH378,$D379)=0,$D379,""),"")),"")</f>
        <v/>
      </c>
      <c r="AI379" s="1" t="str">
        <f aca="false">IF(E379&lt;&gt;"",IF(B379="","",IF(AND($B379='Determinazione classe'!$D$57,$C379='Determinazione classe'!$D$58,$D379='Determinazione classe'!$D$59),IF(COUNTIF(AI$3:AI378,$E379)=0,$E379,""),"")),"")</f>
        <v/>
      </c>
      <c r="AJ379" s="1" t="str">
        <f aca="false">IF(F379&lt;&gt;"",IF(B379="","",IF(AND($B379='Determinazione classe'!$D$57,$C379='Determinazione classe'!$D$58,$D379='Determinazione classe'!$D$59,$E379='Determinazione classe'!$D$60),IF(COUNTIF(AJ$3:AJ378,$F379)=0,$F379,""),"")),"")</f>
        <v/>
      </c>
      <c r="AK379" s="1" t="str">
        <f aca="false">IF(G379&lt;&gt;"",IF(B379="","",IF(AND($B379='Determinazione classe'!$D$57,$C379='Determinazione classe'!$D$58,$D379='Determinazione classe'!$D$59,$E379='Determinazione classe'!$D$60,$F379='Determinazione classe'!$D$61),IF(COUNTIF(AK$3:AK378,$G379)=0,$G379,""),"")),"")</f>
        <v/>
      </c>
      <c r="AL379" s="1" t="str">
        <f aca="false">IF(H379&lt;&gt;"",IF(B379="","",IF(AND($B379='Determinazione classe'!$D$57,$C379='Determinazione classe'!$D$58,$D379='Determinazione classe'!$D$59,$E379='Determinazione classe'!$D$60,$F379='Determinazione classe'!$D$61,$G379='Determinazione classe'!$D$62),IF(COUNTIF(AL$3:AL378,$H379)=0,$H379,""),"")),"")</f>
        <v/>
      </c>
      <c r="AR379" s="1" t="n">
        <f aca="false">+AR378+1</f>
        <v>377</v>
      </c>
      <c r="AS379" s="978" t="str">
        <f aca="false">IFERROR(VLOOKUP(AR379,BC:BK,9,FALSE()),"")</f>
        <v/>
      </c>
      <c r="AT379" s="978" t="str">
        <f aca="false">IFERROR(VLOOKUP($O379,BD:BL,9,FALSE()),"")</f>
        <v/>
      </c>
      <c r="AU379" s="978" t="str">
        <f aca="false">IFERROR(VLOOKUP($O379,BE:BM,9,FALSE()),"")</f>
        <v/>
      </c>
      <c r="AV379" s="978" t="str">
        <f aca="false">IFERROR(VLOOKUP($O379,BF:BN,9,FALSE()),"")</f>
        <v/>
      </c>
      <c r="AW379" s="978" t="str">
        <f aca="false">IFERROR(VLOOKUP($O379,BG:BO,9,FALSE()),"")</f>
        <v/>
      </c>
      <c r="AX379" s="978" t="str">
        <f aca="false">IFERROR(VLOOKUP($O379,BH:BP,9,FALSE()),"")</f>
        <v/>
      </c>
      <c r="AY379" s="978" t="str">
        <f aca="false">IFERROR(VLOOKUP($O379,BI:BQ,9,FALSE()),"")</f>
        <v/>
      </c>
      <c r="BC379" s="1" t="str">
        <f aca="false">IF(BK379&lt;&gt;"",MAX(BC$3:BC378)+1,"")</f>
        <v/>
      </c>
      <c r="BD379" s="1" t="str">
        <f aca="false">IF(BL379&lt;&gt;"",MAX(BD$3:BD378)+1,"")</f>
        <v/>
      </c>
      <c r="BE379" s="1" t="str">
        <f aca="false">IF(BM379&lt;&gt;"",MAX(BE$3:BE378)+1,"")</f>
        <v/>
      </c>
      <c r="BF379" s="1" t="str">
        <f aca="false">IF(BN379&lt;&gt;"",MAX(BF$3:BF378)+1,"")</f>
        <v/>
      </c>
      <c r="BG379" s="1" t="str">
        <f aca="false">IF(BO379&lt;&gt;"",MAX(BG$3:BG378)+1,"")</f>
        <v/>
      </c>
      <c r="BH379" s="1" t="str">
        <f aca="false">IF(BP379&lt;&gt;"",MAX(BH$3:BH378)+1,"")</f>
        <v/>
      </c>
      <c r="BI379" s="1" t="str">
        <f aca="false">IF(BQ379&lt;&gt;"",MAX(BI$3:BI378)+1,"")</f>
        <v/>
      </c>
      <c r="BK379" s="1" t="str">
        <f aca="false">IF(B379&lt;&gt;"",IF(COUNTIF(BK$3:BK378,B379)&gt;0,"",B379),"")</f>
        <v/>
      </c>
      <c r="BL379" s="1" t="str">
        <f aca="false">IF(C379&lt;&gt;"",IF(COUNTIF(BL$3:BL378,C379)&gt;0,"",C379),"")</f>
        <v/>
      </c>
      <c r="BM379" s="1" t="str">
        <f aca="false">IF(D379&lt;&gt;"",IF(COUNTIF(BM$3:BM378,D379)&gt;0,"",D379),"")</f>
        <v/>
      </c>
      <c r="BN379" s="1" t="str">
        <f aca="false">IF(E379&lt;&gt;"",IF(COUNTIF(BN$3:BN378,E379)&gt;0,"",E379),"")</f>
        <v/>
      </c>
      <c r="BO379" s="1" t="str">
        <f aca="false">IF(F379&lt;&gt;"",IF(COUNTIF(BO$3:BO378,F379)&gt;0,"",F379),"")</f>
        <v/>
      </c>
      <c r="BP379" s="1" t="str">
        <f aca="false">IF(G379&lt;&gt;"",IF(COUNTIF(BP$3:BP378,G379)&gt;0,"",G379),"")</f>
        <v/>
      </c>
      <c r="BQ379" s="1" t="str">
        <f aca="false">IF(H379&lt;&gt;"",IF(COUNTIF(BQ$3:BQ378,H379)&gt;0,"",H379),"")</f>
        <v/>
      </c>
    </row>
    <row r="380" customFormat="false" ht="12.75" hidden="false" customHeight="false" outlineLevel="0" collapsed="false">
      <c r="A380" s="1017" t="str">
        <f aca="false">CONCATENATE(B380,C380,D380,E380,F380,G380,H380)</f>
        <v/>
      </c>
      <c r="B380" s="1001"/>
      <c r="C380" s="1001"/>
      <c r="D380" s="1001"/>
      <c r="E380" s="1001"/>
      <c r="F380" s="1001"/>
      <c r="G380" s="1001"/>
      <c r="H380" s="1001"/>
      <c r="I380" s="1020"/>
      <c r="J380" s="1021"/>
      <c r="K380" s="1021"/>
      <c r="L380" s="1023"/>
      <c r="M380" s="1024"/>
      <c r="O380" s="1" t="n">
        <f aca="false">+O379+1</f>
        <v>378</v>
      </c>
      <c r="P380" s="978" t="str">
        <f aca="false">IFERROR(VLOOKUP(O379,X:AF,9,FALSE()),"")</f>
        <v/>
      </c>
      <c r="Q380" s="978" t="str">
        <f aca="false">IFERROR(VLOOKUP(O380,Y:AG,9,FALSE()),"")</f>
        <v/>
      </c>
      <c r="R380" s="978" t="str">
        <f aca="false">IFERROR(VLOOKUP(O380,Z:AH,9,FALSE()),"")</f>
        <v/>
      </c>
      <c r="S380" s="978" t="str">
        <f aca="false">IFERROR(VLOOKUP($O380,AA:AI,9,FALSE()),"")</f>
        <v/>
      </c>
      <c r="T380" s="978" t="str">
        <f aca="false">IFERROR(VLOOKUP($O380,AB:AJ,9,FALSE()),"")</f>
        <v/>
      </c>
      <c r="U380" s="978" t="str">
        <f aca="false">IFERROR(VLOOKUP($O380,AC:AK,9,FALSE()),"")</f>
        <v/>
      </c>
      <c r="V380" s="978" t="str">
        <f aca="false">IFERROR(VLOOKUP($O380,AD:AL,9,FALSE()),"")</f>
        <v/>
      </c>
      <c r="X380" s="1" t="str">
        <f aca="false">IF(AF380&lt;&gt;"",MAX(X$3:X379)+1,"")</f>
        <v/>
      </c>
      <c r="Y380" s="1" t="str">
        <f aca="false">IF(AG380&lt;&gt;"",MAX(Y$3:Y379)+1,"")</f>
        <v/>
      </c>
      <c r="Z380" s="1" t="str">
        <f aca="false">IF(AH380&lt;&gt;"",MAX(Z$3:Z379)+1,"")</f>
        <v/>
      </c>
      <c r="AA380" s="1" t="str">
        <f aca="false">IF(AI380&lt;&gt;"",MAX(AA$3:AA379)+1,"")</f>
        <v/>
      </c>
      <c r="AB380" s="1" t="str">
        <f aca="false">IF(AJ380&lt;&gt;"",MAX(AB$3:AB379)+1,"")</f>
        <v/>
      </c>
      <c r="AC380" s="1" t="str">
        <f aca="false">IF(AK380&lt;&gt;"",MAX(AC$3:AC379)+1,"")</f>
        <v/>
      </c>
      <c r="AD380" s="1" t="str">
        <f aca="false">IF(AL380&lt;&gt;"",MAX(AD$3:AD379)+1,"")</f>
        <v/>
      </c>
      <c r="AF380" s="1" t="str">
        <f aca="false">IF(B380="","",IF(COUNTIF(AF$3:$AI379,B380)=0,B380,""))</f>
        <v/>
      </c>
      <c r="AG380" s="1" t="str">
        <f aca="false">IF(C380&lt;&gt;"",IF(B380="","",IF($B380='Determinazione classe'!$D$57,IF(COUNTIF(AG$3:$AG379,$C380)=0,$C380,""),"")),"")</f>
        <v/>
      </c>
      <c r="AH380" s="1" t="str">
        <f aca="false">IF(D380&lt;&gt;"",IF(B380="","",IF(AND($B380='Determinazione classe'!$D$57,$C380='Determinazione classe'!$D$58),IF(COUNTIF(AH$3:AH379,$D380)=0,$D380,""),"")),"")</f>
        <v/>
      </c>
      <c r="AI380" s="1" t="str">
        <f aca="false">IF(E380&lt;&gt;"",IF(B380="","",IF(AND($B380='Determinazione classe'!$D$57,$C380='Determinazione classe'!$D$58,$D380='Determinazione classe'!$D$59),IF(COUNTIF(AI$3:AI379,$E380)=0,$E380,""),"")),"")</f>
        <v/>
      </c>
      <c r="AJ380" s="1" t="str">
        <f aca="false">IF(F380&lt;&gt;"",IF(B380="","",IF(AND($B380='Determinazione classe'!$D$57,$C380='Determinazione classe'!$D$58,$D380='Determinazione classe'!$D$59,$E380='Determinazione classe'!$D$60),IF(COUNTIF(AJ$3:AJ379,$F380)=0,$F380,""),"")),"")</f>
        <v/>
      </c>
      <c r="AK380" s="1" t="str">
        <f aca="false">IF(G380&lt;&gt;"",IF(B380="","",IF(AND($B380='Determinazione classe'!$D$57,$C380='Determinazione classe'!$D$58,$D380='Determinazione classe'!$D$59,$E380='Determinazione classe'!$D$60,$F380='Determinazione classe'!$D$61),IF(COUNTIF(AK$3:AK379,$G380)=0,$G380,""),"")),"")</f>
        <v/>
      </c>
      <c r="AL380" s="1" t="str">
        <f aca="false">IF(H380&lt;&gt;"",IF(B380="","",IF(AND($B380='Determinazione classe'!$D$57,$C380='Determinazione classe'!$D$58,$D380='Determinazione classe'!$D$59,$E380='Determinazione classe'!$D$60,$F380='Determinazione classe'!$D$61,$G380='Determinazione classe'!$D$62),IF(COUNTIF(AL$3:AL379,$H380)=0,$H380,""),"")),"")</f>
        <v/>
      </c>
      <c r="AR380" s="1" t="n">
        <f aca="false">+AR379+1</f>
        <v>378</v>
      </c>
      <c r="AS380" s="978" t="str">
        <f aca="false">IFERROR(VLOOKUP(AR380,BC:BK,9,FALSE()),"")</f>
        <v/>
      </c>
      <c r="AT380" s="978" t="str">
        <f aca="false">IFERROR(VLOOKUP($O380,BD:BL,9,FALSE()),"")</f>
        <v/>
      </c>
      <c r="AU380" s="978" t="str">
        <f aca="false">IFERROR(VLOOKUP($O380,BE:BM,9,FALSE()),"")</f>
        <v/>
      </c>
      <c r="AV380" s="978" t="str">
        <f aca="false">IFERROR(VLOOKUP($O380,BF:BN,9,FALSE()),"")</f>
        <v/>
      </c>
      <c r="AW380" s="978" t="str">
        <f aca="false">IFERROR(VLOOKUP($O380,BG:BO,9,FALSE()),"")</f>
        <v/>
      </c>
      <c r="AX380" s="978" t="str">
        <f aca="false">IFERROR(VLOOKUP($O380,BH:BP,9,FALSE()),"")</f>
        <v/>
      </c>
      <c r="AY380" s="978" t="str">
        <f aca="false">IFERROR(VLOOKUP($O380,BI:BQ,9,FALSE()),"")</f>
        <v/>
      </c>
      <c r="BC380" s="1" t="str">
        <f aca="false">IF(BK380&lt;&gt;"",MAX(BC$3:BC379)+1,"")</f>
        <v/>
      </c>
      <c r="BD380" s="1" t="str">
        <f aca="false">IF(BL380&lt;&gt;"",MAX(BD$3:BD379)+1,"")</f>
        <v/>
      </c>
      <c r="BE380" s="1" t="str">
        <f aca="false">IF(BM380&lt;&gt;"",MAX(BE$3:BE379)+1,"")</f>
        <v/>
      </c>
      <c r="BF380" s="1" t="str">
        <f aca="false">IF(BN380&lt;&gt;"",MAX(BF$3:BF379)+1,"")</f>
        <v/>
      </c>
      <c r="BG380" s="1" t="str">
        <f aca="false">IF(BO380&lt;&gt;"",MAX(BG$3:BG379)+1,"")</f>
        <v/>
      </c>
      <c r="BH380" s="1" t="str">
        <f aca="false">IF(BP380&lt;&gt;"",MAX(BH$3:BH379)+1,"")</f>
        <v/>
      </c>
      <c r="BI380" s="1" t="str">
        <f aca="false">IF(BQ380&lt;&gt;"",MAX(BI$3:BI379)+1,"")</f>
        <v/>
      </c>
      <c r="BK380" s="1" t="str">
        <f aca="false">IF(B380&lt;&gt;"",IF(COUNTIF(BK$3:BK379,B380)&gt;0,"",B380),"")</f>
        <v/>
      </c>
      <c r="BL380" s="1" t="str">
        <f aca="false">IF(C380&lt;&gt;"",IF(COUNTIF(BL$3:BL379,C380)&gt;0,"",C380),"")</f>
        <v/>
      </c>
      <c r="BM380" s="1" t="str">
        <f aca="false">IF(D380&lt;&gt;"",IF(COUNTIF(BM$3:BM379,D380)&gt;0,"",D380),"")</f>
        <v/>
      </c>
      <c r="BN380" s="1" t="str">
        <f aca="false">IF(E380&lt;&gt;"",IF(COUNTIF(BN$3:BN379,E380)&gt;0,"",E380),"")</f>
        <v/>
      </c>
      <c r="BO380" s="1" t="str">
        <f aca="false">IF(F380&lt;&gt;"",IF(COUNTIF(BO$3:BO379,F380)&gt;0,"",F380),"")</f>
        <v/>
      </c>
      <c r="BP380" s="1" t="str">
        <f aca="false">IF(G380&lt;&gt;"",IF(COUNTIF(BP$3:BP379,G380)&gt;0,"",G380),"")</f>
        <v/>
      </c>
      <c r="BQ380" s="1" t="str">
        <f aca="false">IF(H380&lt;&gt;"",IF(COUNTIF(BQ$3:BQ379,H380)&gt;0,"",H380),"")</f>
        <v/>
      </c>
    </row>
    <row r="381" customFormat="false" ht="12.75" hidden="false" customHeight="false" outlineLevel="0" collapsed="false">
      <c r="A381" s="1017" t="str">
        <f aca="false">CONCATENATE(B381,C381,D381,E381,F381,G381,H381)</f>
        <v/>
      </c>
      <c r="B381" s="1001"/>
      <c r="C381" s="1001"/>
      <c r="D381" s="1001"/>
      <c r="E381" s="1001"/>
      <c r="F381" s="1001"/>
      <c r="G381" s="1001"/>
      <c r="H381" s="1001"/>
      <c r="I381" s="1020"/>
      <c r="J381" s="1021"/>
      <c r="K381" s="1021"/>
      <c r="L381" s="1023"/>
      <c r="M381" s="1024"/>
      <c r="O381" s="1" t="n">
        <f aca="false">+O380+1</f>
        <v>379</v>
      </c>
      <c r="P381" s="978" t="str">
        <f aca="false">IFERROR(VLOOKUP(O380,X:AF,9,FALSE()),"")</f>
        <v/>
      </c>
      <c r="Q381" s="978" t="str">
        <f aca="false">IFERROR(VLOOKUP(O381,Y:AG,9,FALSE()),"")</f>
        <v/>
      </c>
      <c r="R381" s="978" t="str">
        <f aca="false">IFERROR(VLOOKUP(O381,Z:AH,9,FALSE()),"")</f>
        <v/>
      </c>
      <c r="S381" s="978" t="str">
        <f aca="false">IFERROR(VLOOKUP($O381,AA:AI,9,FALSE()),"")</f>
        <v/>
      </c>
      <c r="T381" s="978" t="str">
        <f aca="false">IFERROR(VLOOKUP($O381,AB:AJ,9,FALSE()),"")</f>
        <v/>
      </c>
      <c r="U381" s="978" t="str">
        <f aca="false">IFERROR(VLOOKUP($O381,AC:AK,9,FALSE()),"")</f>
        <v/>
      </c>
      <c r="V381" s="978" t="str">
        <f aca="false">IFERROR(VLOOKUP($O381,AD:AL,9,FALSE()),"")</f>
        <v/>
      </c>
      <c r="X381" s="1" t="str">
        <f aca="false">IF(AF381&lt;&gt;"",MAX(X$3:X380)+1,"")</f>
        <v/>
      </c>
      <c r="Y381" s="1" t="str">
        <f aca="false">IF(AG381&lt;&gt;"",MAX(Y$3:Y380)+1,"")</f>
        <v/>
      </c>
      <c r="Z381" s="1" t="str">
        <f aca="false">IF(AH381&lt;&gt;"",MAX(Z$3:Z380)+1,"")</f>
        <v/>
      </c>
      <c r="AA381" s="1" t="str">
        <f aca="false">IF(AI381&lt;&gt;"",MAX(AA$3:AA380)+1,"")</f>
        <v/>
      </c>
      <c r="AB381" s="1" t="str">
        <f aca="false">IF(AJ381&lt;&gt;"",MAX(AB$3:AB380)+1,"")</f>
        <v/>
      </c>
      <c r="AC381" s="1" t="str">
        <f aca="false">IF(AK381&lt;&gt;"",MAX(AC$3:AC380)+1,"")</f>
        <v/>
      </c>
      <c r="AD381" s="1" t="str">
        <f aca="false">IF(AL381&lt;&gt;"",MAX(AD$3:AD380)+1,"")</f>
        <v/>
      </c>
      <c r="AF381" s="1" t="str">
        <f aca="false">IF(B381="","",IF(COUNTIF(AF$3:$AI380,B381)=0,B381,""))</f>
        <v/>
      </c>
      <c r="AG381" s="1" t="str">
        <f aca="false">IF(C381&lt;&gt;"",IF(B381="","",IF($B381='Determinazione classe'!$D$57,IF(COUNTIF(AG$3:$AG380,$C381)=0,$C381,""),"")),"")</f>
        <v/>
      </c>
      <c r="AH381" s="1" t="str">
        <f aca="false">IF(D381&lt;&gt;"",IF(B381="","",IF(AND($B381='Determinazione classe'!$D$57,$C381='Determinazione classe'!$D$58),IF(COUNTIF(AH$3:AH380,$D381)=0,$D381,""),"")),"")</f>
        <v/>
      </c>
      <c r="AI381" s="1" t="str">
        <f aca="false">IF(E381&lt;&gt;"",IF(B381="","",IF(AND($B381='Determinazione classe'!$D$57,$C381='Determinazione classe'!$D$58,$D381='Determinazione classe'!$D$59),IF(COUNTIF(AI$3:AI380,$E381)=0,$E381,""),"")),"")</f>
        <v/>
      </c>
      <c r="AJ381" s="1" t="str">
        <f aca="false">IF(F381&lt;&gt;"",IF(B381="","",IF(AND($B381='Determinazione classe'!$D$57,$C381='Determinazione classe'!$D$58,$D381='Determinazione classe'!$D$59,$E381='Determinazione classe'!$D$60),IF(COUNTIF(AJ$3:AJ380,$F381)=0,$F381,""),"")),"")</f>
        <v/>
      </c>
      <c r="AK381" s="1" t="str">
        <f aca="false">IF(G381&lt;&gt;"",IF(B381="","",IF(AND($B381='Determinazione classe'!$D$57,$C381='Determinazione classe'!$D$58,$D381='Determinazione classe'!$D$59,$E381='Determinazione classe'!$D$60,$F381='Determinazione classe'!$D$61),IF(COUNTIF(AK$3:AK380,$G381)=0,$G381,""),"")),"")</f>
        <v/>
      </c>
      <c r="AL381" s="1" t="str">
        <f aca="false">IF(H381&lt;&gt;"",IF(B381="","",IF(AND($B381='Determinazione classe'!$D$57,$C381='Determinazione classe'!$D$58,$D381='Determinazione classe'!$D$59,$E381='Determinazione classe'!$D$60,$F381='Determinazione classe'!$D$61,$G381='Determinazione classe'!$D$62),IF(COUNTIF(AL$3:AL380,$H381)=0,$H381,""),"")),"")</f>
        <v/>
      </c>
      <c r="AR381" s="1" t="n">
        <f aca="false">+AR380+1</f>
        <v>379</v>
      </c>
      <c r="AS381" s="978" t="str">
        <f aca="false">IFERROR(VLOOKUP(AR381,BC:BK,9,FALSE()),"")</f>
        <v/>
      </c>
      <c r="AT381" s="978" t="str">
        <f aca="false">IFERROR(VLOOKUP($O381,BD:BL,9,FALSE()),"")</f>
        <v/>
      </c>
      <c r="AU381" s="978" t="str">
        <f aca="false">IFERROR(VLOOKUP($O381,BE:BM,9,FALSE()),"")</f>
        <v/>
      </c>
      <c r="AV381" s="978" t="str">
        <f aca="false">IFERROR(VLOOKUP($O381,BF:BN,9,FALSE()),"")</f>
        <v/>
      </c>
      <c r="AW381" s="978" t="str">
        <f aca="false">IFERROR(VLOOKUP($O381,BG:BO,9,FALSE()),"")</f>
        <v/>
      </c>
      <c r="AX381" s="978" t="str">
        <f aca="false">IFERROR(VLOOKUP($O381,BH:BP,9,FALSE()),"")</f>
        <v/>
      </c>
      <c r="AY381" s="978" t="str">
        <f aca="false">IFERROR(VLOOKUP($O381,BI:BQ,9,FALSE()),"")</f>
        <v/>
      </c>
      <c r="BC381" s="1" t="str">
        <f aca="false">IF(BK381&lt;&gt;"",MAX(BC$3:BC380)+1,"")</f>
        <v/>
      </c>
      <c r="BD381" s="1" t="str">
        <f aca="false">IF(BL381&lt;&gt;"",MAX(BD$3:BD380)+1,"")</f>
        <v/>
      </c>
      <c r="BE381" s="1" t="str">
        <f aca="false">IF(BM381&lt;&gt;"",MAX(BE$3:BE380)+1,"")</f>
        <v/>
      </c>
      <c r="BF381" s="1" t="str">
        <f aca="false">IF(BN381&lt;&gt;"",MAX(BF$3:BF380)+1,"")</f>
        <v/>
      </c>
      <c r="BG381" s="1" t="str">
        <f aca="false">IF(BO381&lt;&gt;"",MAX(BG$3:BG380)+1,"")</f>
        <v/>
      </c>
      <c r="BH381" s="1" t="str">
        <f aca="false">IF(BP381&lt;&gt;"",MAX(BH$3:BH380)+1,"")</f>
        <v/>
      </c>
      <c r="BI381" s="1" t="str">
        <f aca="false">IF(BQ381&lt;&gt;"",MAX(BI$3:BI380)+1,"")</f>
        <v/>
      </c>
      <c r="BK381" s="1" t="str">
        <f aca="false">IF(B381&lt;&gt;"",IF(COUNTIF(BK$3:BK380,B381)&gt;0,"",B381),"")</f>
        <v/>
      </c>
      <c r="BL381" s="1" t="str">
        <f aca="false">IF(C381&lt;&gt;"",IF(COUNTIF(BL$3:BL380,C381)&gt;0,"",C381),"")</f>
        <v/>
      </c>
      <c r="BM381" s="1" t="str">
        <f aca="false">IF(D381&lt;&gt;"",IF(COUNTIF(BM$3:BM380,D381)&gt;0,"",D381),"")</f>
        <v/>
      </c>
      <c r="BN381" s="1" t="str">
        <f aca="false">IF(E381&lt;&gt;"",IF(COUNTIF(BN$3:BN380,E381)&gt;0,"",E381),"")</f>
        <v/>
      </c>
      <c r="BO381" s="1" t="str">
        <f aca="false">IF(F381&lt;&gt;"",IF(COUNTIF(BO$3:BO380,F381)&gt;0,"",F381),"")</f>
        <v/>
      </c>
      <c r="BP381" s="1" t="str">
        <f aca="false">IF(G381&lt;&gt;"",IF(COUNTIF(BP$3:BP380,G381)&gt;0,"",G381),"")</f>
        <v/>
      </c>
      <c r="BQ381" s="1" t="str">
        <f aca="false">IF(H381&lt;&gt;"",IF(COUNTIF(BQ$3:BQ380,H381)&gt;0,"",H381),"")</f>
        <v/>
      </c>
    </row>
    <row r="382" customFormat="false" ht="12.75" hidden="false" customHeight="false" outlineLevel="0" collapsed="false">
      <c r="A382" s="1017" t="str">
        <f aca="false">CONCATENATE(B382,C382,D382,E382,F382,G382,H382)</f>
        <v/>
      </c>
      <c r="B382" s="1001"/>
      <c r="C382" s="1001"/>
      <c r="D382" s="1001"/>
      <c r="E382" s="1001"/>
      <c r="F382" s="1001"/>
      <c r="G382" s="1001"/>
      <c r="H382" s="1001"/>
      <c r="I382" s="1020"/>
      <c r="J382" s="1021"/>
      <c r="K382" s="1021"/>
      <c r="L382" s="1023"/>
      <c r="M382" s="1024"/>
      <c r="O382" s="1" t="n">
        <f aca="false">+O381+1</f>
        <v>380</v>
      </c>
      <c r="P382" s="978" t="str">
        <f aca="false">IFERROR(VLOOKUP(O381,X:AF,9,FALSE()),"")</f>
        <v/>
      </c>
      <c r="Q382" s="978" t="str">
        <f aca="false">IFERROR(VLOOKUP(O382,Y:AG,9,FALSE()),"")</f>
        <v/>
      </c>
      <c r="R382" s="978" t="str">
        <f aca="false">IFERROR(VLOOKUP(O382,Z:AH,9,FALSE()),"")</f>
        <v/>
      </c>
      <c r="S382" s="978" t="str">
        <f aca="false">IFERROR(VLOOKUP($O382,AA:AI,9,FALSE()),"")</f>
        <v/>
      </c>
      <c r="T382" s="978" t="str">
        <f aca="false">IFERROR(VLOOKUP($O382,AB:AJ,9,FALSE()),"")</f>
        <v/>
      </c>
      <c r="U382" s="978" t="str">
        <f aca="false">IFERROR(VLOOKUP($O382,AC:AK,9,FALSE()),"")</f>
        <v/>
      </c>
      <c r="V382" s="978" t="str">
        <f aca="false">IFERROR(VLOOKUP($O382,AD:AL,9,FALSE()),"")</f>
        <v/>
      </c>
      <c r="X382" s="1" t="str">
        <f aca="false">IF(AF382&lt;&gt;"",MAX(X$3:X381)+1,"")</f>
        <v/>
      </c>
      <c r="Y382" s="1" t="str">
        <f aca="false">IF(AG382&lt;&gt;"",MAX(Y$3:Y381)+1,"")</f>
        <v/>
      </c>
      <c r="Z382" s="1" t="str">
        <f aca="false">IF(AH382&lt;&gt;"",MAX(Z$3:Z381)+1,"")</f>
        <v/>
      </c>
      <c r="AA382" s="1" t="str">
        <f aca="false">IF(AI382&lt;&gt;"",MAX(AA$3:AA381)+1,"")</f>
        <v/>
      </c>
      <c r="AB382" s="1" t="str">
        <f aca="false">IF(AJ382&lt;&gt;"",MAX(AB$3:AB381)+1,"")</f>
        <v/>
      </c>
      <c r="AC382" s="1" t="str">
        <f aca="false">IF(AK382&lt;&gt;"",MAX(AC$3:AC381)+1,"")</f>
        <v/>
      </c>
      <c r="AD382" s="1" t="str">
        <f aca="false">IF(AL382&lt;&gt;"",MAX(AD$3:AD381)+1,"")</f>
        <v/>
      </c>
      <c r="AF382" s="1" t="str">
        <f aca="false">IF(B382="","",IF(COUNTIF(AF$3:$AI381,B382)=0,B382,""))</f>
        <v/>
      </c>
      <c r="AG382" s="1" t="str">
        <f aca="false">IF(C382&lt;&gt;"",IF(B382="","",IF($B382='Determinazione classe'!$D$57,IF(COUNTIF(AG$3:$AG381,$C382)=0,$C382,""),"")),"")</f>
        <v/>
      </c>
      <c r="AH382" s="1" t="str">
        <f aca="false">IF(D382&lt;&gt;"",IF(B382="","",IF(AND($B382='Determinazione classe'!$D$57,$C382='Determinazione classe'!$D$58),IF(COUNTIF(AH$3:AH381,$D382)=0,$D382,""),"")),"")</f>
        <v/>
      </c>
      <c r="AI382" s="1" t="str">
        <f aca="false">IF(E382&lt;&gt;"",IF(B382="","",IF(AND($B382='Determinazione classe'!$D$57,$C382='Determinazione classe'!$D$58,$D382='Determinazione classe'!$D$59),IF(COUNTIF(AI$3:AI381,$E382)=0,$E382,""),"")),"")</f>
        <v/>
      </c>
      <c r="AJ382" s="1" t="str">
        <f aca="false">IF(F382&lt;&gt;"",IF(B382="","",IF(AND($B382='Determinazione classe'!$D$57,$C382='Determinazione classe'!$D$58,$D382='Determinazione classe'!$D$59,$E382='Determinazione classe'!$D$60),IF(COUNTIF(AJ$3:AJ381,$F382)=0,$F382,""),"")),"")</f>
        <v/>
      </c>
      <c r="AK382" s="1" t="str">
        <f aca="false">IF(G382&lt;&gt;"",IF(B382="","",IF(AND($B382='Determinazione classe'!$D$57,$C382='Determinazione classe'!$D$58,$D382='Determinazione classe'!$D$59,$E382='Determinazione classe'!$D$60,$F382='Determinazione classe'!$D$61),IF(COUNTIF(AK$3:AK381,$G382)=0,$G382,""),"")),"")</f>
        <v/>
      </c>
      <c r="AL382" s="1" t="str">
        <f aca="false">IF(H382&lt;&gt;"",IF(B382="","",IF(AND($B382='Determinazione classe'!$D$57,$C382='Determinazione classe'!$D$58,$D382='Determinazione classe'!$D$59,$E382='Determinazione classe'!$D$60,$F382='Determinazione classe'!$D$61,$G382='Determinazione classe'!$D$62),IF(COUNTIF(AL$3:AL381,$H382)=0,$H382,""),"")),"")</f>
        <v/>
      </c>
      <c r="AR382" s="1" t="n">
        <f aca="false">+AR381+1</f>
        <v>380</v>
      </c>
      <c r="AS382" s="978" t="str">
        <f aca="false">IFERROR(VLOOKUP(AR382,BC:BK,9,FALSE()),"")</f>
        <v/>
      </c>
      <c r="AT382" s="978" t="str">
        <f aca="false">IFERROR(VLOOKUP($O382,BD:BL,9,FALSE()),"")</f>
        <v/>
      </c>
      <c r="AU382" s="978" t="str">
        <f aca="false">IFERROR(VLOOKUP($O382,BE:BM,9,FALSE()),"")</f>
        <v/>
      </c>
      <c r="AV382" s="978" t="str">
        <f aca="false">IFERROR(VLOOKUP($O382,BF:BN,9,FALSE()),"")</f>
        <v/>
      </c>
      <c r="AW382" s="978" t="str">
        <f aca="false">IFERROR(VLOOKUP($O382,BG:BO,9,FALSE()),"")</f>
        <v/>
      </c>
      <c r="AX382" s="978" t="str">
        <f aca="false">IFERROR(VLOOKUP($O382,BH:BP,9,FALSE()),"")</f>
        <v/>
      </c>
      <c r="AY382" s="978" t="str">
        <f aca="false">IFERROR(VLOOKUP($O382,BI:BQ,9,FALSE()),"")</f>
        <v/>
      </c>
      <c r="BC382" s="1" t="str">
        <f aca="false">IF(BK382&lt;&gt;"",MAX(BC$3:BC381)+1,"")</f>
        <v/>
      </c>
      <c r="BD382" s="1" t="str">
        <f aca="false">IF(BL382&lt;&gt;"",MAX(BD$3:BD381)+1,"")</f>
        <v/>
      </c>
      <c r="BE382" s="1" t="str">
        <f aca="false">IF(BM382&lt;&gt;"",MAX(BE$3:BE381)+1,"")</f>
        <v/>
      </c>
      <c r="BF382" s="1" t="str">
        <f aca="false">IF(BN382&lt;&gt;"",MAX(BF$3:BF381)+1,"")</f>
        <v/>
      </c>
      <c r="BG382" s="1" t="str">
        <f aca="false">IF(BO382&lt;&gt;"",MAX(BG$3:BG381)+1,"")</f>
        <v/>
      </c>
      <c r="BH382" s="1" t="str">
        <f aca="false">IF(BP382&lt;&gt;"",MAX(BH$3:BH381)+1,"")</f>
        <v/>
      </c>
      <c r="BI382" s="1" t="str">
        <f aca="false">IF(BQ382&lt;&gt;"",MAX(BI$3:BI381)+1,"")</f>
        <v/>
      </c>
      <c r="BK382" s="1" t="str">
        <f aca="false">IF(B382&lt;&gt;"",IF(COUNTIF(BK$3:BK381,B382)&gt;0,"",B382),"")</f>
        <v/>
      </c>
      <c r="BL382" s="1" t="str">
        <f aca="false">IF(C382&lt;&gt;"",IF(COUNTIF(BL$3:BL381,C382)&gt;0,"",C382),"")</f>
        <v/>
      </c>
      <c r="BM382" s="1" t="str">
        <f aca="false">IF(D382&lt;&gt;"",IF(COUNTIF(BM$3:BM381,D382)&gt;0,"",D382),"")</f>
        <v/>
      </c>
      <c r="BN382" s="1" t="str">
        <f aca="false">IF(E382&lt;&gt;"",IF(COUNTIF(BN$3:BN381,E382)&gt;0,"",E382),"")</f>
        <v/>
      </c>
      <c r="BO382" s="1" t="str">
        <f aca="false">IF(F382&lt;&gt;"",IF(COUNTIF(BO$3:BO381,F382)&gt;0,"",F382),"")</f>
        <v/>
      </c>
      <c r="BP382" s="1" t="str">
        <f aca="false">IF(G382&lt;&gt;"",IF(COUNTIF(BP$3:BP381,G382)&gt;0,"",G382),"")</f>
        <v/>
      </c>
      <c r="BQ382" s="1" t="str">
        <f aca="false">IF(H382&lt;&gt;"",IF(COUNTIF(BQ$3:BQ381,H382)&gt;0,"",H382),"")</f>
        <v/>
      </c>
    </row>
    <row r="383" customFormat="false" ht="12.75" hidden="false" customHeight="false" outlineLevel="0" collapsed="false">
      <c r="A383" s="1017" t="str">
        <f aca="false">CONCATENATE(B383,C383,D383,E383,F383,G383,H383)</f>
        <v/>
      </c>
      <c r="B383" s="1001"/>
      <c r="C383" s="1001"/>
      <c r="D383" s="1001"/>
      <c r="E383" s="1001"/>
      <c r="F383" s="1001"/>
      <c r="G383" s="1001"/>
      <c r="H383" s="1001"/>
      <c r="I383" s="1020"/>
      <c r="J383" s="1021"/>
      <c r="K383" s="1021"/>
      <c r="L383" s="1023"/>
      <c r="M383" s="1024"/>
      <c r="O383" s="1" t="n">
        <f aca="false">+O382+1</f>
        <v>381</v>
      </c>
      <c r="P383" s="978" t="str">
        <f aca="false">IFERROR(VLOOKUP(O382,X:AF,9,FALSE()),"")</f>
        <v/>
      </c>
      <c r="Q383" s="978" t="str">
        <f aca="false">IFERROR(VLOOKUP(O383,Y:AG,9,FALSE()),"")</f>
        <v/>
      </c>
      <c r="R383" s="978" t="str">
        <f aca="false">IFERROR(VLOOKUP(O383,Z:AH,9,FALSE()),"")</f>
        <v/>
      </c>
      <c r="S383" s="978" t="str">
        <f aca="false">IFERROR(VLOOKUP($O383,AA:AI,9,FALSE()),"")</f>
        <v/>
      </c>
      <c r="T383" s="978" t="str">
        <f aca="false">IFERROR(VLOOKUP($O383,AB:AJ,9,FALSE()),"")</f>
        <v/>
      </c>
      <c r="U383" s="978" t="str">
        <f aca="false">IFERROR(VLOOKUP($O383,AC:AK,9,FALSE()),"")</f>
        <v/>
      </c>
      <c r="V383" s="978" t="str">
        <f aca="false">IFERROR(VLOOKUP($O383,AD:AL,9,FALSE()),"")</f>
        <v/>
      </c>
      <c r="X383" s="1" t="str">
        <f aca="false">IF(AF383&lt;&gt;"",MAX(X$3:X382)+1,"")</f>
        <v/>
      </c>
      <c r="Y383" s="1" t="str">
        <f aca="false">IF(AG383&lt;&gt;"",MAX(Y$3:Y382)+1,"")</f>
        <v/>
      </c>
      <c r="Z383" s="1" t="str">
        <f aca="false">IF(AH383&lt;&gt;"",MAX(Z$3:Z382)+1,"")</f>
        <v/>
      </c>
      <c r="AA383" s="1" t="str">
        <f aca="false">IF(AI383&lt;&gt;"",MAX(AA$3:AA382)+1,"")</f>
        <v/>
      </c>
      <c r="AB383" s="1" t="str">
        <f aca="false">IF(AJ383&lt;&gt;"",MAX(AB$3:AB382)+1,"")</f>
        <v/>
      </c>
      <c r="AC383" s="1" t="str">
        <f aca="false">IF(AK383&lt;&gt;"",MAX(AC$3:AC382)+1,"")</f>
        <v/>
      </c>
      <c r="AD383" s="1" t="str">
        <f aca="false">IF(AL383&lt;&gt;"",MAX(AD$3:AD382)+1,"")</f>
        <v/>
      </c>
      <c r="AF383" s="1" t="str">
        <f aca="false">IF(B383="","",IF(COUNTIF(AF$3:$AI382,B383)=0,B383,""))</f>
        <v/>
      </c>
      <c r="AG383" s="1" t="str">
        <f aca="false">IF(C383&lt;&gt;"",IF(B383="","",IF($B383='Determinazione classe'!$D$57,IF(COUNTIF(AG$3:$AG382,$C383)=0,$C383,""),"")),"")</f>
        <v/>
      </c>
      <c r="AH383" s="1" t="str">
        <f aca="false">IF(D383&lt;&gt;"",IF(B383="","",IF(AND($B383='Determinazione classe'!$D$57,$C383='Determinazione classe'!$D$58),IF(COUNTIF(AH$3:AH382,$D383)=0,$D383,""),"")),"")</f>
        <v/>
      </c>
      <c r="AI383" s="1" t="str">
        <f aca="false">IF(E383&lt;&gt;"",IF(B383="","",IF(AND($B383='Determinazione classe'!$D$57,$C383='Determinazione classe'!$D$58,$D383='Determinazione classe'!$D$59),IF(COUNTIF(AI$3:AI382,$E383)=0,$E383,""),"")),"")</f>
        <v/>
      </c>
      <c r="AJ383" s="1" t="str">
        <f aca="false">IF(F383&lt;&gt;"",IF(B383="","",IF(AND($B383='Determinazione classe'!$D$57,$C383='Determinazione classe'!$D$58,$D383='Determinazione classe'!$D$59,$E383='Determinazione classe'!$D$60),IF(COUNTIF(AJ$3:AJ382,$F383)=0,$F383,""),"")),"")</f>
        <v/>
      </c>
      <c r="AK383" s="1" t="str">
        <f aca="false">IF(G383&lt;&gt;"",IF(B383="","",IF(AND($B383='Determinazione classe'!$D$57,$C383='Determinazione classe'!$D$58,$D383='Determinazione classe'!$D$59,$E383='Determinazione classe'!$D$60,$F383='Determinazione classe'!$D$61),IF(COUNTIF(AK$3:AK382,$G383)=0,$G383,""),"")),"")</f>
        <v/>
      </c>
      <c r="AL383" s="1" t="str">
        <f aca="false">IF(H383&lt;&gt;"",IF(B383="","",IF(AND($B383='Determinazione classe'!$D$57,$C383='Determinazione classe'!$D$58,$D383='Determinazione classe'!$D$59,$E383='Determinazione classe'!$D$60,$F383='Determinazione classe'!$D$61,$G383='Determinazione classe'!$D$62),IF(COUNTIF(AL$3:AL382,$H383)=0,$H383,""),"")),"")</f>
        <v/>
      </c>
      <c r="AR383" s="1" t="n">
        <f aca="false">+AR382+1</f>
        <v>381</v>
      </c>
      <c r="AS383" s="978" t="str">
        <f aca="false">IFERROR(VLOOKUP(AR383,BC:BK,9,FALSE()),"")</f>
        <v/>
      </c>
      <c r="AT383" s="978" t="str">
        <f aca="false">IFERROR(VLOOKUP($O383,BD:BL,9,FALSE()),"")</f>
        <v/>
      </c>
      <c r="AU383" s="978" t="str">
        <f aca="false">IFERROR(VLOOKUP($O383,BE:BM,9,FALSE()),"")</f>
        <v/>
      </c>
      <c r="AV383" s="978" t="str">
        <f aca="false">IFERROR(VLOOKUP($O383,BF:BN,9,FALSE()),"")</f>
        <v/>
      </c>
      <c r="AW383" s="978" t="str">
        <f aca="false">IFERROR(VLOOKUP($O383,BG:BO,9,FALSE()),"")</f>
        <v/>
      </c>
      <c r="AX383" s="978" t="str">
        <f aca="false">IFERROR(VLOOKUP($O383,BH:BP,9,FALSE()),"")</f>
        <v/>
      </c>
      <c r="AY383" s="978" t="str">
        <f aca="false">IFERROR(VLOOKUP($O383,BI:BQ,9,FALSE()),"")</f>
        <v/>
      </c>
      <c r="BC383" s="1" t="str">
        <f aca="false">IF(BK383&lt;&gt;"",MAX(BC$3:BC382)+1,"")</f>
        <v/>
      </c>
      <c r="BD383" s="1" t="str">
        <f aca="false">IF(BL383&lt;&gt;"",MAX(BD$3:BD382)+1,"")</f>
        <v/>
      </c>
      <c r="BE383" s="1" t="str">
        <f aca="false">IF(BM383&lt;&gt;"",MAX(BE$3:BE382)+1,"")</f>
        <v/>
      </c>
      <c r="BF383" s="1" t="str">
        <f aca="false">IF(BN383&lt;&gt;"",MAX(BF$3:BF382)+1,"")</f>
        <v/>
      </c>
      <c r="BG383" s="1" t="str">
        <f aca="false">IF(BO383&lt;&gt;"",MAX(BG$3:BG382)+1,"")</f>
        <v/>
      </c>
      <c r="BH383" s="1" t="str">
        <f aca="false">IF(BP383&lt;&gt;"",MAX(BH$3:BH382)+1,"")</f>
        <v/>
      </c>
      <c r="BI383" s="1" t="str">
        <f aca="false">IF(BQ383&lt;&gt;"",MAX(BI$3:BI382)+1,"")</f>
        <v/>
      </c>
      <c r="BK383" s="1" t="str">
        <f aca="false">IF(B383&lt;&gt;"",IF(COUNTIF(BK$3:BK382,B383)&gt;0,"",B383),"")</f>
        <v/>
      </c>
      <c r="BL383" s="1" t="str">
        <f aca="false">IF(C383&lt;&gt;"",IF(COUNTIF(BL$3:BL382,C383)&gt;0,"",C383),"")</f>
        <v/>
      </c>
      <c r="BM383" s="1" t="str">
        <f aca="false">IF(D383&lt;&gt;"",IF(COUNTIF(BM$3:BM382,D383)&gt;0,"",D383),"")</f>
        <v/>
      </c>
      <c r="BN383" s="1" t="str">
        <f aca="false">IF(E383&lt;&gt;"",IF(COUNTIF(BN$3:BN382,E383)&gt;0,"",E383),"")</f>
        <v/>
      </c>
      <c r="BO383" s="1" t="str">
        <f aca="false">IF(F383&lt;&gt;"",IF(COUNTIF(BO$3:BO382,F383)&gt;0,"",F383),"")</f>
        <v/>
      </c>
      <c r="BP383" s="1" t="str">
        <f aca="false">IF(G383&lt;&gt;"",IF(COUNTIF(BP$3:BP382,G383)&gt;0,"",G383),"")</f>
        <v/>
      </c>
      <c r="BQ383" s="1" t="str">
        <f aca="false">IF(H383&lt;&gt;"",IF(COUNTIF(BQ$3:BQ382,H383)&gt;0,"",H383),"")</f>
        <v/>
      </c>
    </row>
    <row r="384" customFormat="false" ht="12.75" hidden="false" customHeight="false" outlineLevel="0" collapsed="false">
      <c r="A384" s="1017" t="str">
        <f aca="false">CONCATENATE(B384,C384,D384,E384,F384,G384,H384)</f>
        <v/>
      </c>
      <c r="B384" s="1001"/>
      <c r="C384" s="1001"/>
      <c r="D384" s="1001"/>
      <c r="E384" s="1001"/>
      <c r="F384" s="1001"/>
      <c r="G384" s="1001"/>
      <c r="H384" s="1001"/>
      <c r="I384" s="1020"/>
      <c r="J384" s="1021"/>
      <c r="K384" s="1021"/>
      <c r="L384" s="1023"/>
      <c r="M384" s="1024"/>
      <c r="O384" s="1" t="n">
        <f aca="false">+O383+1</f>
        <v>382</v>
      </c>
      <c r="P384" s="978" t="str">
        <f aca="false">IFERROR(VLOOKUP(O383,X:AF,9,FALSE()),"")</f>
        <v/>
      </c>
      <c r="Q384" s="978" t="str">
        <f aca="false">IFERROR(VLOOKUP(O384,Y:AG,9,FALSE()),"")</f>
        <v/>
      </c>
      <c r="R384" s="978" t="str">
        <f aca="false">IFERROR(VLOOKUP(O384,Z:AH,9,FALSE()),"")</f>
        <v/>
      </c>
      <c r="S384" s="978" t="str">
        <f aca="false">IFERROR(VLOOKUP($O384,AA:AI,9,FALSE()),"")</f>
        <v/>
      </c>
      <c r="T384" s="978" t="str">
        <f aca="false">IFERROR(VLOOKUP($O384,AB:AJ,9,FALSE()),"")</f>
        <v/>
      </c>
      <c r="U384" s="978" t="str">
        <f aca="false">IFERROR(VLOOKUP($O384,AC:AK,9,FALSE()),"")</f>
        <v/>
      </c>
      <c r="V384" s="978" t="str">
        <f aca="false">IFERROR(VLOOKUP($O384,AD:AL,9,FALSE()),"")</f>
        <v/>
      </c>
      <c r="X384" s="1" t="str">
        <f aca="false">IF(AF384&lt;&gt;"",MAX(X$3:X383)+1,"")</f>
        <v/>
      </c>
      <c r="Y384" s="1" t="str">
        <f aca="false">IF(AG384&lt;&gt;"",MAX(Y$3:Y383)+1,"")</f>
        <v/>
      </c>
      <c r="Z384" s="1" t="str">
        <f aca="false">IF(AH384&lt;&gt;"",MAX(Z$3:Z383)+1,"")</f>
        <v/>
      </c>
      <c r="AA384" s="1" t="str">
        <f aca="false">IF(AI384&lt;&gt;"",MAX(AA$3:AA383)+1,"")</f>
        <v/>
      </c>
      <c r="AB384" s="1" t="str">
        <f aca="false">IF(AJ384&lt;&gt;"",MAX(AB$3:AB383)+1,"")</f>
        <v/>
      </c>
      <c r="AC384" s="1" t="str">
        <f aca="false">IF(AK384&lt;&gt;"",MAX(AC$3:AC383)+1,"")</f>
        <v/>
      </c>
      <c r="AD384" s="1" t="str">
        <f aca="false">IF(AL384&lt;&gt;"",MAX(AD$3:AD383)+1,"")</f>
        <v/>
      </c>
      <c r="AF384" s="1" t="str">
        <f aca="false">IF(B384="","",IF(COUNTIF(AF$3:$AI383,B384)=0,B384,""))</f>
        <v/>
      </c>
      <c r="AG384" s="1" t="str">
        <f aca="false">IF(C384&lt;&gt;"",IF(B384="","",IF($B384='Determinazione classe'!$D$57,IF(COUNTIF(AG$3:$AG383,$C384)=0,$C384,""),"")),"")</f>
        <v/>
      </c>
      <c r="AH384" s="1" t="str">
        <f aca="false">IF(D384&lt;&gt;"",IF(B384="","",IF(AND($B384='Determinazione classe'!$D$57,$C384='Determinazione classe'!$D$58),IF(COUNTIF(AH$3:AH383,$D384)=0,$D384,""),"")),"")</f>
        <v/>
      </c>
      <c r="AI384" s="1" t="str">
        <f aca="false">IF(E384&lt;&gt;"",IF(B384="","",IF(AND($B384='Determinazione classe'!$D$57,$C384='Determinazione classe'!$D$58,$D384='Determinazione classe'!$D$59),IF(COUNTIF(AI$3:AI383,$E384)=0,$E384,""),"")),"")</f>
        <v/>
      </c>
      <c r="AJ384" s="1" t="str">
        <f aca="false">IF(F384&lt;&gt;"",IF(B384="","",IF(AND($B384='Determinazione classe'!$D$57,$C384='Determinazione classe'!$D$58,$D384='Determinazione classe'!$D$59,$E384='Determinazione classe'!$D$60),IF(COUNTIF(AJ$3:AJ383,$F384)=0,$F384,""),"")),"")</f>
        <v/>
      </c>
      <c r="AK384" s="1" t="str">
        <f aca="false">IF(G384&lt;&gt;"",IF(B384="","",IF(AND($B384='Determinazione classe'!$D$57,$C384='Determinazione classe'!$D$58,$D384='Determinazione classe'!$D$59,$E384='Determinazione classe'!$D$60,$F384='Determinazione classe'!$D$61),IF(COUNTIF(AK$3:AK383,$G384)=0,$G384,""),"")),"")</f>
        <v/>
      </c>
      <c r="AL384" s="1" t="str">
        <f aca="false">IF(H384&lt;&gt;"",IF(B384="","",IF(AND($B384='Determinazione classe'!$D$57,$C384='Determinazione classe'!$D$58,$D384='Determinazione classe'!$D$59,$E384='Determinazione classe'!$D$60,$F384='Determinazione classe'!$D$61,$G384='Determinazione classe'!$D$62),IF(COUNTIF(AL$3:AL383,$H384)=0,$H384,""),"")),"")</f>
        <v/>
      </c>
      <c r="AR384" s="1" t="n">
        <f aca="false">+AR383+1</f>
        <v>382</v>
      </c>
      <c r="AS384" s="978" t="str">
        <f aca="false">IFERROR(VLOOKUP(AR384,BC:BK,9,FALSE()),"")</f>
        <v/>
      </c>
      <c r="AT384" s="978" t="str">
        <f aca="false">IFERROR(VLOOKUP($O384,BD:BL,9,FALSE()),"")</f>
        <v/>
      </c>
      <c r="AU384" s="978" t="str">
        <f aca="false">IFERROR(VLOOKUP($O384,BE:BM,9,FALSE()),"")</f>
        <v/>
      </c>
      <c r="AV384" s="978" t="str">
        <f aca="false">IFERROR(VLOOKUP($O384,BF:BN,9,FALSE()),"")</f>
        <v/>
      </c>
      <c r="AW384" s="978" t="str">
        <f aca="false">IFERROR(VLOOKUP($O384,BG:BO,9,FALSE()),"")</f>
        <v/>
      </c>
      <c r="AX384" s="978" t="str">
        <f aca="false">IFERROR(VLOOKUP($O384,BH:BP,9,FALSE()),"")</f>
        <v/>
      </c>
      <c r="AY384" s="978" t="str">
        <f aca="false">IFERROR(VLOOKUP($O384,BI:BQ,9,FALSE()),"")</f>
        <v/>
      </c>
      <c r="BC384" s="1" t="str">
        <f aca="false">IF(BK384&lt;&gt;"",MAX(BC$3:BC383)+1,"")</f>
        <v/>
      </c>
      <c r="BD384" s="1" t="str">
        <f aca="false">IF(BL384&lt;&gt;"",MAX(BD$3:BD383)+1,"")</f>
        <v/>
      </c>
      <c r="BE384" s="1" t="str">
        <f aca="false">IF(BM384&lt;&gt;"",MAX(BE$3:BE383)+1,"")</f>
        <v/>
      </c>
      <c r="BF384" s="1" t="str">
        <f aca="false">IF(BN384&lt;&gt;"",MAX(BF$3:BF383)+1,"")</f>
        <v/>
      </c>
      <c r="BG384" s="1" t="str">
        <f aca="false">IF(BO384&lt;&gt;"",MAX(BG$3:BG383)+1,"")</f>
        <v/>
      </c>
      <c r="BH384" s="1" t="str">
        <f aca="false">IF(BP384&lt;&gt;"",MAX(BH$3:BH383)+1,"")</f>
        <v/>
      </c>
      <c r="BI384" s="1" t="str">
        <f aca="false">IF(BQ384&lt;&gt;"",MAX(BI$3:BI383)+1,"")</f>
        <v/>
      </c>
      <c r="BK384" s="1" t="str">
        <f aca="false">IF(B384&lt;&gt;"",IF(COUNTIF(BK$3:BK383,B384)&gt;0,"",B384),"")</f>
        <v/>
      </c>
      <c r="BL384" s="1" t="str">
        <f aca="false">IF(C384&lt;&gt;"",IF(COUNTIF(BL$3:BL383,C384)&gt;0,"",C384),"")</f>
        <v/>
      </c>
      <c r="BM384" s="1" t="str">
        <f aca="false">IF(D384&lt;&gt;"",IF(COUNTIF(BM$3:BM383,D384)&gt;0,"",D384),"")</f>
        <v/>
      </c>
      <c r="BN384" s="1" t="str">
        <f aca="false">IF(E384&lt;&gt;"",IF(COUNTIF(BN$3:BN383,E384)&gt;0,"",E384),"")</f>
        <v/>
      </c>
      <c r="BO384" s="1" t="str">
        <f aca="false">IF(F384&lt;&gt;"",IF(COUNTIF(BO$3:BO383,F384)&gt;0,"",F384),"")</f>
        <v/>
      </c>
      <c r="BP384" s="1" t="str">
        <f aca="false">IF(G384&lt;&gt;"",IF(COUNTIF(BP$3:BP383,G384)&gt;0,"",G384),"")</f>
        <v/>
      </c>
      <c r="BQ384" s="1" t="str">
        <f aca="false">IF(H384&lt;&gt;"",IF(COUNTIF(BQ$3:BQ383,H384)&gt;0,"",H384),"")</f>
        <v/>
      </c>
    </row>
    <row r="385" customFormat="false" ht="12.75" hidden="false" customHeight="false" outlineLevel="0" collapsed="false">
      <c r="A385" s="1017" t="str">
        <f aca="false">CONCATENATE(B385,C385,D385,E385,F385,G385,H385)</f>
        <v/>
      </c>
      <c r="B385" s="1001"/>
      <c r="C385" s="1001"/>
      <c r="D385" s="1001"/>
      <c r="E385" s="1001"/>
      <c r="F385" s="1001"/>
      <c r="G385" s="1001"/>
      <c r="H385" s="1001"/>
      <c r="I385" s="1020"/>
      <c r="J385" s="1021"/>
      <c r="K385" s="1021"/>
      <c r="L385" s="1023"/>
      <c r="M385" s="1024"/>
      <c r="O385" s="1" t="n">
        <f aca="false">+O384+1</f>
        <v>383</v>
      </c>
      <c r="P385" s="978" t="str">
        <f aca="false">IFERROR(VLOOKUP(O384,X:AF,9,FALSE()),"")</f>
        <v/>
      </c>
      <c r="Q385" s="978" t="str">
        <f aca="false">IFERROR(VLOOKUP(O385,Y:AG,9,FALSE()),"")</f>
        <v/>
      </c>
      <c r="R385" s="978" t="str">
        <f aca="false">IFERROR(VLOOKUP(O385,Z:AH,9,FALSE()),"")</f>
        <v/>
      </c>
      <c r="S385" s="978" t="str">
        <f aca="false">IFERROR(VLOOKUP($O385,AA:AI,9,FALSE()),"")</f>
        <v/>
      </c>
      <c r="T385" s="978" t="str">
        <f aca="false">IFERROR(VLOOKUP($O385,AB:AJ,9,FALSE()),"")</f>
        <v/>
      </c>
      <c r="U385" s="978" t="str">
        <f aca="false">IFERROR(VLOOKUP($O385,AC:AK,9,FALSE()),"")</f>
        <v/>
      </c>
      <c r="V385" s="978" t="str">
        <f aca="false">IFERROR(VLOOKUP($O385,AD:AL,9,FALSE()),"")</f>
        <v/>
      </c>
      <c r="X385" s="1" t="str">
        <f aca="false">IF(AF385&lt;&gt;"",MAX(X$3:X384)+1,"")</f>
        <v/>
      </c>
      <c r="Y385" s="1" t="str">
        <f aca="false">IF(AG385&lt;&gt;"",MAX(Y$3:Y384)+1,"")</f>
        <v/>
      </c>
      <c r="Z385" s="1" t="str">
        <f aca="false">IF(AH385&lt;&gt;"",MAX(Z$3:Z384)+1,"")</f>
        <v/>
      </c>
      <c r="AA385" s="1" t="str">
        <f aca="false">IF(AI385&lt;&gt;"",MAX(AA$3:AA384)+1,"")</f>
        <v/>
      </c>
      <c r="AB385" s="1" t="str">
        <f aca="false">IF(AJ385&lt;&gt;"",MAX(AB$3:AB384)+1,"")</f>
        <v/>
      </c>
      <c r="AC385" s="1" t="str">
        <f aca="false">IF(AK385&lt;&gt;"",MAX(AC$3:AC384)+1,"")</f>
        <v/>
      </c>
      <c r="AD385" s="1" t="str">
        <f aca="false">IF(AL385&lt;&gt;"",MAX(AD$3:AD384)+1,"")</f>
        <v/>
      </c>
      <c r="AF385" s="1" t="str">
        <f aca="false">IF(B385="","",IF(COUNTIF(AF$3:$AI384,B385)=0,B385,""))</f>
        <v/>
      </c>
      <c r="AG385" s="1" t="str">
        <f aca="false">IF(C385&lt;&gt;"",IF(B385="","",IF($B385='Determinazione classe'!$D$57,IF(COUNTIF(AG$3:$AG384,$C385)=0,$C385,""),"")),"")</f>
        <v/>
      </c>
      <c r="AH385" s="1" t="str">
        <f aca="false">IF(D385&lt;&gt;"",IF(B385="","",IF(AND($B385='Determinazione classe'!$D$57,$C385='Determinazione classe'!$D$58),IF(COUNTIF(AH$3:AH384,$D385)=0,$D385,""),"")),"")</f>
        <v/>
      </c>
      <c r="AI385" s="1" t="str">
        <f aca="false">IF(E385&lt;&gt;"",IF(B385="","",IF(AND($B385='Determinazione classe'!$D$57,$C385='Determinazione classe'!$D$58,$D385='Determinazione classe'!$D$59),IF(COUNTIF(AI$3:AI384,$E385)=0,$E385,""),"")),"")</f>
        <v/>
      </c>
      <c r="AJ385" s="1" t="str">
        <f aca="false">IF(F385&lt;&gt;"",IF(B385="","",IF(AND($B385='Determinazione classe'!$D$57,$C385='Determinazione classe'!$D$58,$D385='Determinazione classe'!$D$59,$E385='Determinazione classe'!$D$60),IF(COUNTIF(AJ$3:AJ384,$F385)=0,$F385,""),"")),"")</f>
        <v/>
      </c>
      <c r="AK385" s="1" t="str">
        <f aca="false">IF(G385&lt;&gt;"",IF(B385="","",IF(AND($B385='Determinazione classe'!$D$57,$C385='Determinazione classe'!$D$58,$D385='Determinazione classe'!$D$59,$E385='Determinazione classe'!$D$60,$F385='Determinazione classe'!$D$61),IF(COUNTIF(AK$3:AK384,$G385)=0,$G385,""),"")),"")</f>
        <v/>
      </c>
      <c r="AL385" s="1" t="str">
        <f aca="false">IF(H385&lt;&gt;"",IF(B385="","",IF(AND($B385='Determinazione classe'!$D$57,$C385='Determinazione classe'!$D$58,$D385='Determinazione classe'!$D$59,$E385='Determinazione classe'!$D$60,$F385='Determinazione classe'!$D$61,$G385='Determinazione classe'!$D$62),IF(COUNTIF(AL$3:AL384,$H385)=0,$H385,""),"")),"")</f>
        <v/>
      </c>
      <c r="AR385" s="1" t="n">
        <f aca="false">+AR384+1</f>
        <v>383</v>
      </c>
      <c r="AS385" s="978" t="str">
        <f aca="false">IFERROR(VLOOKUP(AR385,BC:BK,9,FALSE()),"")</f>
        <v/>
      </c>
      <c r="AT385" s="978" t="str">
        <f aca="false">IFERROR(VLOOKUP($O385,BD:BL,9,FALSE()),"")</f>
        <v/>
      </c>
      <c r="AU385" s="978" t="str">
        <f aca="false">IFERROR(VLOOKUP($O385,BE:BM,9,FALSE()),"")</f>
        <v/>
      </c>
      <c r="AV385" s="978" t="str">
        <f aca="false">IFERROR(VLOOKUP($O385,BF:BN,9,FALSE()),"")</f>
        <v/>
      </c>
      <c r="AW385" s="978" t="str">
        <f aca="false">IFERROR(VLOOKUP($O385,BG:BO,9,FALSE()),"")</f>
        <v/>
      </c>
      <c r="AX385" s="978" t="str">
        <f aca="false">IFERROR(VLOOKUP($O385,BH:BP,9,FALSE()),"")</f>
        <v/>
      </c>
      <c r="AY385" s="978" t="str">
        <f aca="false">IFERROR(VLOOKUP($O385,BI:BQ,9,FALSE()),"")</f>
        <v/>
      </c>
      <c r="BC385" s="1" t="str">
        <f aca="false">IF(BK385&lt;&gt;"",MAX(BC$3:BC384)+1,"")</f>
        <v/>
      </c>
      <c r="BD385" s="1" t="str">
        <f aca="false">IF(BL385&lt;&gt;"",MAX(BD$3:BD384)+1,"")</f>
        <v/>
      </c>
      <c r="BE385" s="1" t="str">
        <f aca="false">IF(BM385&lt;&gt;"",MAX(BE$3:BE384)+1,"")</f>
        <v/>
      </c>
      <c r="BF385" s="1" t="str">
        <f aca="false">IF(BN385&lt;&gt;"",MAX(BF$3:BF384)+1,"")</f>
        <v/>
      </c>
      <c r="BG385" s="1" t="str">
        <f aca="false">IF(BO385&lt;&gt;"",MAX(BG$3:BG384)+1,"")</f>
        <v/>
      </c>
      <c r="BH385" s="1" t="str">
        <f aca="false">IF(BP385&lt;&gt;"",MAX(BH$3:BH384)+1,"")</f>
        <v/>
      </c>
      <c r="BI385" s="1" t="str">
        <f aca="false">IF(BQ385&lt;&gt;"",MAX(BI$3:BI384)+1,"")</f>
        <v/>
      </c>
      <c r="BK385" s="1" t="str">
        <f aca="false">IF(B385&lt;&gt;"",IF(COUNTIF(BK$3:BK384,B385)&gt;0,"",B385),"")</f>
        <v/>
      </c>
      <c r="BL385" s="1" t="str">
        <f aca="false">IF(C385&lt;&gt;"",IF(COUNTIF(BL$3:BL384,C385)&gt;0,"",C385),"")</f>
        <v/>
      </c>
      <c r="BM385" s="1" t="str">
        <f aca="false">IF(D385&lt;&gt;"",IF(COUNTIF(BM$3:BM384,D385)&gt;0,"",D385),"")</f>
        <v/>
      </c>
      <c r="BN385" s="1" t="str">
        <f aca="false">IF(E385&lt;&gt;"",IF(COUNTIF(BN$3:BN384,E385)&gt;0,"",E385),"")</f>
        <v/>
      </c>
      <c r="BO385" s="1" t="str">
        <f aca="false">IF(F385&lt;&gt;"",IF(COUNTIF(BO$3:BO384,F385)&gt;0,"",F385),"")</f>
        <v/>
      </c>
      <c r="BP385" s="1" t="str">
        <f aca="false">IF(G385&lt;&gt;"",IF(COUNTIF(BP$3:BP384,G385)&gt;0,"",G385),"")</f>
        <v/>
      </c>
      <c r="BQ385" s="1" t="str">
        <f aca="false">IF(H385&lt;&gt;"",IF(COUNTIF(BQ$3:BQ384,H385)&gt;0,"",H385),"")</f>
        <v/>
      </c>
    </row>
    <row r="386" customFormat="false" ht="12.75" hidden="false" customHeight="false" outlineLevel="0" collapsed="false">
      <c r="A386" s="1017" t="str">
        <f aca="false">CONCATENATE(B386,C386,D386,E386,F386,G386,H386)</f>
        <v/>
      </c>
      <c r="B386" s="1001"/>
      <c r="C386" s="1001"/>
      <c r="D386" s="1001"/>
      <c r="E386" s="1001"/>
      <c r="F386" s="1001"/>
      <c r="G386" s="1001"/>
      <c r="H386" s="1001"/>
      <c r="I386" s="1020"/>
      <c r="J386" s="1021"/>
      <c r="K386" s="1021"/>
      <c r="L386" s="1023"/>
      <c r="M386" s="1024"/>
      <c r="O386" s="1" t="n">
        <f aca="false">+O385+1</f>
        <v>384</v>
      </c>
      <c r="P386" s="978" t="str">
        <f aca="false">IFERROR(VLOOKUP(O385,X:AF,9,FALSE()),"")</f>
        <v/>
      </c>
      <c r="Q386" s="978" t="str">
        <f aca="false">IFERROR(VLOOKUP(O386,Y:AG,9,FALSE()),"")</f>
        <v/>
      </c>
      <c r="R386" s="978" t="str">
        <f aca="false">IFERROR(VLOOKUP(O386,Z:AH,9,FALSE()),"")</f>
        <v/>
      </c>
      <c r="S386" s="978" t="str">
        <f aca="false">IFERROR(VLOOKUP($O386,AA:AI,9,FALSE()),"")</f>
        <v/>
      </c>
      <c r="T386" s="978" t="str">
        <f aca="false">IFERROR(VLOOKUP($O386,AB:AJ,9,FALSE()),"")</f>
        <v/>
      </c>
      <c r="U386" s="978" t="str">
        <f aca="false">IFERROR(VLOOKUP($O386,AC:AK,9,FALSE()),"")</f>
        <v/>
      </c>
      <c r="V386" s="978" t="str">
        <f aca="false">IFERROR(VLOOKUP($O386,AD:AL,9,FALSE()),"")</f>
        <v/>
      </c>
      <c r="X386" s="1" t="str">
        <f aca="false">IF(AF386&lt;&gt;"",MAX(X$3:X385)+1,"")</f>
        <v/>
      </c>
      <c r="Y386" s="1" t="str">
        <f aca="false">IF(AG386&lt;&gt;"",MAX(Y$3:Y385)+1,"")</f>
        <v/>
      </c>
      <c r="Z386" s="1" t="str">
        <f aca="false">IF(AH386&lt;&gt;"",MAX(Z$3:Z385)+1,"")</f>
        <v/>
      </c>
      <c r="AA386" s="1" t="str">
        <f aca="false">IF(AI386&lt;&gt;"",MAX(AA$3:AA385)+1,"")</f>
        <v/>
      </c>
      <c r="AB386" s="1" t="str">
        <f aca="false">IF(AJ386&lt;&gt;"",MAX(AB$3:AB385)+1,"")</f>
        <v/>
      </c>
      <c r="AC386" s="1" t="str">
        <f aca="false">IF(AK386&lt;&gt;"",MAX(AC$3:AC385)+1,"")</f>
        <v/>
      </c>
      <c r="AD386" s="1" t="str">
        <f aca="false">IF(AL386&lt;&gt;"",MAX(AD$3:AD385)+1,"")</f>
        <v/>
      </c>
      <c r="AF386" s="1" t="str">
        <f aca="false">IF(B386="","",IF(COUNTIF(AF$3:$AI385,B386)=0,B386,""))</f>
        <v/>
      </c>
      <c r="AG386" s="1" t="str">
        <f aca="false">IF(C386&lt;&gt;"",IF(B386="","",IF($B386='Determinazione classe'!$D$57,IF(COUNTIF(AG$3:$AG385,$C386)=0,$C386,""),"")),"")</f>
        <v/>
      </c>
      <c r="AH386" s="1" t="str">
        <f aca="false">IF(D386&lt;&gt;"",IF(B386="","",IF(AND($B386='Determinazione classe'!$D$57,$C386='Determinazione classe'!$D$58),IF(COUNTIF(AH$3:AH385,$D386)=0,$D386,""),"")),"")</f>
        <v/>
      </c>
      <c r="AI386" s="1" t="str">
        <f aca="false">IF(E386&lt;&gt;"",IF(B386="","",IF(AND($B386='Determinazione classe'!$D$57,$C386='Determinazione classe'!$D$58,$D386='Determinazione classe'!$D$59),IF(COUNTIF(AI$3:AI385,$E386)=0,$E386,""),"")),"")</f>
        <v/>
      </c>
      <c r="AJ386" s="1" t="str">
        <f aca="false">IF(F386&lt;&gt;"",IF(B386="","",IF(AND($B386='Determinazione classe'!$D$57,$C386='Determinazione classe'!$D$58,$D386='Determinazione classe'!$D$59,$E386='Determinazione classe'!$D$60),IF(COUNTIF(AJ$3:AJ385,$F386)=0,$F386,""),"")),"")</f>
        <v/>
      </c>
      <c r="AK386" s="1" t="str">
        <f aca="false">IF(G386&lt;&gt;"",IF(B386="","",IF(AND($B386='Determinazione classe'!$D$57,$C386='Determinazione classe'!$D$58,$D386='Determinazione classe'!$D$59,$E386='Determinazione classe'!$D$60,$F386='Determinazione classe'!$D$61),IF(COUNTIF(AK$3:AK385,$G386)=0,$G386,""),"")),"")</f>
        <v/>
      </c>
      <c r="AL386" s="1" t="str">
        <f aca="false">IF(H386&lt;&gt;"",IF(B386="","",IF(AND($B386='Determinazione classe'!$D$57,$C386='Determinazione classe'!$D$58,$D386='Determinazione classe'!$D$59,$E386='Determinazione classe'!$D$60,$F386='Determinazione classe'!$D$61,$G386='Determinazione classe'!$D$62),IF(COUNTIF(AL$3:AL385,$H386)=0,$H386,""),"")),"")</f>
        <v/>
      </c>
      <c r="AR386" s="1" t="n">
        <f aca="false">+AR385+1</f>
        <v>384</v>
      </c>
      <c r="AS386" s="978" t="str">
        <f aca="false">IFERROR(VLOOKUP(AR386,BC:BK,9,FALSE()),"")</f>
        <v/>
      </c>
      <c r="AT386" s="978" t="str">
        <f aca="false">IFERROR(VLOOKUP($O386,BD:BL,9,FALSE()),"")</f>
        <v/>
      </c>
      <c r="AU386" s="978" t="str">
        <f aca="false">IFERROR(VLOOKUP($O386,BE:BM,9,FALSE()),"")</f>
        <v/>
      </c>
      <c r="AV386" s="978" t="str">
        <f aca="false">IFERROR(VLOOKUP($O386,BF:BN,9,FALSE()),"")</f>
        <v/>
      </c>
      <c r="AW386" s="978" t="str">
        <f aca="false">IFERROR(VLOOKUP($O386,BG:BO,9,FALSE()),"")</f>
        <v/>
      </c>
      <c r="AX386" s="978" t="str">
        <f aca="false">IFERROR(VLOOKUP($O386,BH:BP,9,FALSE()),"")</f>
        <v/>
      </c>
      <c r="AY386" s="978" t="str">
        <f aca="false">IFERROR(VLOOKUP($O386,BI:BQ,9,FALSE()),"")</f>
        <v/>
      </c>
      <c r="BC386" s="1" t="str">
        <f aca="false">IF(BK386&lt;&gt;"",MAX(BC$3:BC385)+1,"")</f>
        <v/>
      </c>
      <c r="BD386" s="1" t="str">
        <f aca="false">IF(BL386&lt;&gt;"",MAX(BD$3:BD385)+1,"")</f>
        <v/>
      </c>
      <c r="BE386" s="1" t="str">
        <f aca="false">IF(BM386&lt;&gt;"",MAX(BE$3:BE385)+1,"")</f>
        <v/>
      </c>
      <c r="BF386" s="1" t="str">
        <f aca="false">IF(BN386&lt;&gt;"",MAX(BF$3:BF385)+1,"")</f>
        <v/>
      </c>
      <c r="BG386" s="1" t="str">
        <f aca="false">IF(BO386&lt;&gt;"",MAX(BG$3:BG385)+1,"")</f>
        <v/>
      </c>
      <c r="BH386" s="1" t="str">
        <f aca="false">IF(BP386&lt;&gt;"",MAX(BH$3:BH385)+1,"")</f>
        <v/>
      </c>
      <c r="BI386" s="1" t="str">
        <f aca="false">IF(BQ386&lt;&gt;"",MAX(BI$3:BI385)+1,"")</f>
        <v/>
      </c>
      <c r="BK386" s="1" t="str">
        <f aca="false">IF(B386&lt;&gt;"",IF(COUNTIF(BK$3:BK385,B386)&gt;0,"",B386),"")</f>
        <v/>
      </c>
      <c r="BL386" s="1" t="str">
        <f aca="false">IF(C386&lt;&gt;"",IF(COUNTIF(BL$3:BL385,C386)&gt;0,"",C386),"")</f>
        <v/>
      </c>
      <c r="BM386" s="1" t="str">
        <f aca="false">IF(D386&lt;&gt;"",IF(COUNTIF(BM$3:BM385,D386)&gt;0,"",D386),"")</f>
        <v/>
      </c>
      <c r="BN386" s="1" t="str">
        <f aca="false">IF(E386&lt;&gt;"",IF(COUNTIF(BN$3:BN385,E386)&gt;0,"",E386),"")</f>
        <v/>
      </c>
      <c r="BO386" s="1" t="str">
        <f aca="false">IF(F386&lt;&gt;"",IF(COUNTIF(BO$3:BO385,F386)&gt;0,"",F386),"")</f>
        <v/>
      </c>
      <c r="BP386" s="1" t="str">
        <f aca="false">IF(G386&lt;&gt;"",IF(COUNTIF(BP$3:BP385,G386)&gt;0,"",G386),"")</f>
        <v/>
      </c>
      <c r="BQ386" s="1" t="str">
        <f aca="false">IF(H386&lt;&gt;"",IF(COUNTIF(BQ$3:BQ385,H386)&gt;0,"",H386),"")</f>
        <v/>
      </c>
    </row>
    <row r="387" customFormat="false" ht="12.75" hidden="false" customHeight="false" outlineLevel="0" collapsed="false">
      <c r="A387" s="1017" t="str">
        <f aca="false">CONCATENATE(B387,C387,D387,E387,F387,G387,H387)</f>
        <v/>
      </c>
      <c r="B387" s="1001"/>
      <c r="C387" s="1001"/>
      <c r="D387" s="1001"/>
      <c r="E387" s="1001"/>
      <c r="F387" s="1001"/>
      <c r="G387" s="1001"/>
      <c r="H387" s="1001"/>
      <c r="I387" s="1020"/>
      <c r="J387" s="1021"/>
      <c r="K387" s="1021"/>
      <c r="L387" s="1023"/>
      <c r="M387" s="1024"/>
      <c r="O387" s="1" t="n">
        <f aca="false">+O386+1</f>
        <v>385</v>
      </c>
      <c r="P387" s="978" t="str">
        <f aca="false">IFERROR(VLOOKUP(O386,X:AF,9,FALSE()),"")</f>
        <v/>
      </c>
      <c r="Q387" s="978" t="str">
        <f aca="false">IFERROR(VLOOKUP(O387,Y:AG,9,FALSE()),"")</f>
        <v/>
      </c>
      <c r="R387" s="978" t="str">
        <f aca="false">IFERROR(VLOOKUP(O387,Z:AH,9,FALSE()),"")</f>
        <v/>
      </c>
      <c r="S387" s="978" t="str">
        <f aca="false">IFERROR(VLOOKUP($O387,AA:AI,9,FALSE()),"")</f>
        <v/>
      </c>
      <c r="T387" s="978" t="str">
        <f aca="false">IFERROR(VLOOKUP($O387,AB:AJ,9,FALSE()),"")</f>
        <v/>
      </c>
      <c r="U387" s="978" t="str">
        <f aca="false">IFERROR(VLOOKUP($O387,AC:AK,9,FALSE()),"")</f>
        <v/>
      </c>
      <c r="V387" s="978" t="str">
        <f aca="false">IFERROR(VLOOKUP($O387,AD:AL,9,FALSE()),"")</f>
        <v/>
      </c>
      <c r="X387" s="1" t="str">
        <f aca="false">IF(AF387&lt;&gt;"",MAX(X$3:X386)+1,"")</f>
        <v/>
      </c>
      <c r="Y387" s="1" t="str">
        <f aca="false">IF(AG387&lt;&gt;"",MAX(Y$3:Y386)+1,"")</f>
        <v/>
      </c>
      <c r="Z387" s="1" t="str">
        <f aca="false">IF(AH387&lt;&gt;"",MAX(Z$3:Z386)+1,"")</f>
        <v/>
      </c>
      <c r="AA387" s="1" t="str">
        <f aca="false">IF(AI387&lt;&gt;"",MAX(AA$3:AA386)+1,"")</f>
        <v/>
      </c>
      <c r="AB387" s="1" t="str">
        <f aca="false">IF(AJ387&lt;&gt;"",MAX(AB$3:AB386)+1,"")</f>
        <v/>
      </c>
      <c r="AC387" s="1" t="str">
        <f aca="false">IF(AK387&lt;&gt;"",MAX(AC$3:AC386)+1,"")</f>
        <v/>
      </c>
      <c r="AD387" s="1" t="str">
        <f aca="false">IF(AL387&lt;&gt;"",MAX(AD$3:AD386)+1,"")</f>
        <v/>
      </c>
      <c r="AF387" s="1" t="str">
        <f aca="false">IF(B387="","",IF(COUNTIF(AF$3:$AI386,B387)=0,B387,""))</f>
        <v/>
      </c>
      <c r="AG387" s="1" t="str">
        <f aca="false">IF(C387&lt;&gt;"",IF(B387="","",IF($B387='Determinazione classe'!$D$57,IF(COUNTIF(AG$3:$AG386,$C387)=0,$C387,""),"")),"")</f>
        <v/>
      </c>
      <c r="AH387" s="1" t="str">
        <f aca="false">IF(D387&lt;&gt;"",IF(B387="","",IF(AND($B387='Determinazione classe'!$D$57,$C387='Determinazione classe'!$D$58),IF(COUNTIF(AH$3:AH386,$D387)=0,$D387,""),"")),"")</f>
        <v/>
      </c>
      <c r="AI387" s="1" t="str">
        <f aca="false">IF(E387&lt;&gt;"",IF(B387="","",IF(AND($B387='Determinazione classe'!$D$57,$C387='Determinazione classe'!$D$58,$D387='Determinazione classe'!$D$59),IF(COUNTIF(AI$3:AI386,$E387)=0,$E387,""),"")),"")</f>
        <v/>
      </c>
      <c r="AJ387" s="1" t="str">
        <f aca="false">IF(F387&lt;&gt;"",IF(B387="","",IF(AND($B387='Determinazione classe'!$D$57,$C387='Determinazione classe'!$D$58,$D387='Determinazione classe'!$D$59,$E387='Determinazione classe'!$D$60),IF(COUNTIF(AJ$3:AJ386,$F387)=0,$F387,""),"")),"")</f>
        <v/>
      </c>
      <c r="AK387" s="1" t="str">
        <f aca="false">IF(G387&lt;&gt;"",IF(B387="","",IF(AND($B387='Determinazione classe'!$D$57,$C387='Determinazione classe'!$D$58,$D387='Determinazione classe'!$D$59,$E387='Determinazione classe'!$D$60,$F387='Determinazione classe'!$D$61),IF(COUNTIF(AK$3:AK386,$G387)=0,$G387,""),"")),"")</f>
        <v/>
      </c>
      <c r="AL387" s="1" t="str">
        <f aca="false">IF(H387&lt;&gt;"",IF(B387="","",IF(AND($B387='Determinazione classe'!$D$57,$C387='Determinazione classe'!$D$58,$D387='Determinazione classe'!$D$59,$E387='Determinazione classe'!$D$60,$F387='Determinazione classe'!$D$61,$G387='Determinazione classe'!$D$62),IF(COUNTIF(AL$3:AL386,$H387)=0,$H387,""),"")),"")</f>
        <v/>
      </c>
      <c r="AR387" s="1" t="n">
        <f aca="false">+AR386+1</f>
        <v>385</v>
      </c>
      <c r="AS387" s="978" t="str">
        <f aca="false">IFERROR(VLOOKUP(AR387,BC:BK,9,FALSE()),"")</f>
        <v/>
      </c>
      <c r="AT387" s="978" t="str">
        <f aca="false">IFERROR(VLOOKUP($O387,BD:BL,9,FALSE()),"")</f>
        <v/>
      </c>
      <c r="AU387" s="978" t="str">
        <f aca="false">IFERROR(VLOOKUP($O387,BE:BM,9,FALSE()),"")</f>
        <v/>
      </c>
      <c r="AV387" s="978" t="str">
        <f aca="false">IFERROR(VLOOKUP($O387,BF:BN,9,FALSE()),"")</f>
        <v/>
      </c>
      <c r="AW387" s="978" t="str">
        <f aca="false">IFERROR(VLOOKUP($O387,BG:BO,9,FALSE()),"")</f>
        <v/>
      </c>
      <c r="AX387" s="978" t="str">
        <f aca="false">IFERROR(VLOOKUP($O387,BH:BP,9,FALSE()),"")</f>
        <v/>
      </c>
      <c r="AY387" s="978" t="str">
        <f aca="false">IFERROR(VLOOKUP($O387,BI:BQ,9,FALSE()),"")</f>
        <v/>
      </c>
      <c r="BC387" s="1" t="str">
        <f aca="false">IF(BK387&lt;&gt;"",MAX(BC$3:BC386)+1,"")</f>
        <v/>
      </c>
      <c r="BD387" s="1" t="str">
        <f aca="false">IF(BL387&lt;&gt;"",MAX(BD$3:BD386)+1,"")</f>
        <v/>
      </c>
      <c r="BE387" s="1" t="str">
        <f aca="false">IF(BM387&lt;&gt;"",MAX(BE$3:BE386)+1,"")</f>
        <v/>
      </c>
      <c r="BF387" s="1" t="str">
        <f aca="false">IF(BN387&lt;&gt;"",MAX(BF$3:BF386)+1,"")</f>
        <v/>
      </c>
      <c r="BG387" s="1" t="str">
        <f aca="false">IF(BO387&lt;&gt;"",MAX(BG$3:BG386)+1,"")</f>
        <v/>
      </c>
      <c r="BH387" s="1" t="str">
        <f aca="false">IF(BP387&lt;&gt;"",MAX(BH$3:BH386)+1,"")</f>
        <v/>
      </c>
      <c r="BI387" s="1" t="str">
        <f aca="false">IF(BQ387&lt;&gt;"",MAX(BI$3:BI386)+1,"")</f>
        <v/>
      </c>
      <c r="BK387" s="1" t="str">
        <f aca="false">IF(B387&lt;&gt;"",IF(COUNTIF(BK$3:BK386,B387)&gt;0,"",B387),"")</f>
        <v/>
      </c>
      <c r="BL387" s="1" t="str">
        <f aca="false">IF(C387&lt;&gt;"",IF(COUNTIF(BL$3:BL386,C387)&gt;0,"",C387),"")</f>
        <v/>
      </c>
      <c r="BM387" s="1" t="str">
        <f aca="false">IF(D387&lt;&gt;"",IF(COUNTIF(BM$3:BM386,D387)&gt;0,"",D387),"")</f>
        <v/>
      </c>
      <c r="BN387" s="1" t="str">
        <f aca="false">IF(E387&lt;&gt;"",IF(COUNTIF(BN$3:BN386,E387)&gt;0,"",E387),"")</f>
        <v/>
      </c>
      <c r="BO387" s="1" t="str">
        <f aca="false">IF(F387&lt;&gt;"",IF(COUNTIF(BO$3:BO386,F387)&gt;0,"",F387),"")</f>
        <v/>
      </c>
      <c r="BP387" s="1" t="str">
        <f aca="false">IF(G387&lt;&gt;"",IF(COUNTIF(BP$3:BP386,G387)&gt;0,"",G387),"")</f>
        <v/>
      </c>
      <c r="BQ387" s="1" t="str">
        <f aca="false">IF(H387&lt;&gt;"",IF(COUNTIF(BQ$3:BQ386,H387)&gt;0,"",H387),"")</f>
        <v/>
      </c>
    </row>
    <row r="388" customFormat="false" ht="12.75" hidden="false" customHeight="false" outlineLevel="0" collapsed="false">
      <c r="A388" s="1017" t="str">
        <f aca="false">CONCATENATE(B388,C388,D388,E388,F388,G388,H388)</f>
        <v/>
      </c>
      <c r="B388" s="1001"/>
      <c r="C388" s="1001"/>
      <c r="D388" s="1001"/>
      <c r="E388" s="1001"/>
      <c r="F388" s="1001"/>
      <c r="G388" s="1001"/>
      <c r="H388" s="1001"/>
      <c r="I388" s="1020"/>
      <c r="J388" s="1021"/>
      <c r="K388" s="1021"/>
      <c r="L388" s="1023"/>
      <c r="M388" s="1024"/>
      <c r="O388" s="1" t="n">
        <f aca="false">+O387+1</f>
        <v>386</v>
      </c>
      <c r="P388" s="978" t="str">
        <f aca="false">IFERROR(VLOOKUP(O387,X:AF,9,FALSE()),"")</f>
        <v/>
      </c>
      <c r="Q388" s="978" t="str">
        <f aca="false">IFERROR(VLOOKUP(O388,Y:AG,9,FALSE()),"")</f>
        <v/>
      </c>
      <c r="R388" s="978" t="str">
        <f aca="false">IFERROR(VLOOKUP(O388,Z:AH,9,FALSE()),"")</f>
        <v/>
      </c>
      <c r="S388" s="978" t="str">
        <f aca="false">IFERROR(VLOOKUP($O388,AA:AI,9,FALSE()),"")</f>
        <v/>
      </c>
      <c r="T388" s="978" t="str">
        <f aca="false">IFERROR(VLOOKUP($O388,AB:AJ,9,FALSE()),"")</f>
        <v/>
      </c>
      <c r="U388" s="978" t="str">
        <f aca="false">IFERROR(VLOOKUP($O388,AC:AK,9,FALSE()),"")</f>
        <v/>
      </c>
      <c r="V388" s="978" t="str">
        <f aca="false">IFERROR(VLOOKUP($O388,AD:AL,9,FALSE()),"")</f>
        <v/>
      </c>
      <c r="X388" s="1" t="str">
        <f aca="false">IF(AF388&lt;&gt;"",MAX(X$3:X387)+1,"")</f>
        <v/>
      </c>
      <c r="Y388" s="1" t="str">
        <f aca="false">IF(AG388&lt;&gt;"",MAX(Y$3:Y387)+1,"")</f>
        <v/>
      </c>
      <c r="Z388" s="1" t="str">
        <f aca="false">IF(AH388&lt;&gt;"",MAX(Z$3:Z387)+1,"")</f>
        <v/>
      </c>
      <c r="AA388" s="1" t="str">
        <f aca="false">IF(AI388&lt;&gt;"",MAX(AA$3:AA387)+1,"")</f>
        <v/>
      </c>
      <c r="AB388" s="1" t="str">
        <f aca="false">IF(AJ388&lt;&gt;"",MAX(AB$3:AB387)+1,"")</f>
        <v/>
      </c>
      <c r="AC388" s="1" t="str">
        <f aca="false">IF(AK388&lt;&gt;"",MAX(AC$3:AC387)+1,"")</f>
        <v/>
      </c>
      <c r="AD388" s="1" t="str">
        <f aca="false">IF(AL388&lt;&gt;"",MAX(AD$3:AD387)+1,"")</f>
        <v/>
      </c>
      <c r="AF388" s="1" t="str">
        <f aca="false">IF(B388="","",IF(COUNTIF(AF$3:$AI387,B388)=0,B388,""))</f>
        <v/>
      </c>
      <c r="AG388" s="1" t="str">
        <f aca="false">IF(C388&lt;&gt;"",IF(B388="","",IF($B388='Determinazione classe'!$D$57,IF(COUNTIF(AG$3:$AG387,$C388)=0,$C388,""),"")),"")</f>
        <v/>
      </c>
      <c r="AH388" s="1" t="str">
        <f aca="false">IF(D388&lt;&gt;"",IF(B388="","",IF(AND($B388='Determinazione classe'!$D$57,$C388='Determinazione classe'!$D$58),IF(COUNTIF(AH$3:AH387,$D388)=0,$D388,""),"")),"")</f>
        <v/>
      </c>
      <c r="AI388" s="1" t="str">
        <f aca="false">IF(E388&lt;&gt;"",IF(B388="","",IF(AND($B388='Determinazione classe'!$D$57,$C388='Determinazione classe'!$D$58,$D388='Determinazione classe'!$D$59),IF(COUNTIF(AI$3:AI387,$E388)=0,$E388,""),"")),"")</f>
        <v/>
      </c>
      <c r="AJ388" s="1" t="str">
        <f aca="false">IF(F388&lt;&gt;"",IF(B388="","",IF(AND($B388='Determinazione classe'!$D$57,$C388='Determinazione classe'!$D$58,$D388='Determinazione classe'!$D$59,$E388='Determinazione classe'!$D$60),IF(COUNTIF(AJ$3:AJ387,$F388)=0,$F388,""),"")),"")</f>
        <v/>
      </c>
      <c r="AK388" s="1" t="str">
        <f aca="false">IF(G388&lt;&gt;"",IF(B388="","",IF(AND($B388='Determinazione classe'!$D$57,$C388='Determinazione classe'!$D$58,$D388='Determinazione classe'!$D$59,$E388='Determinazione classe'!$D$60,$F388='Determinazione classe'!$D$61),IF(COUNTIF(AK$3:AK387,$G388)=0,$G388,""),"")),"")</f>
        <v/>
      </c>
      <c r="AL388" s="1" t="str">
        <f aca="false">IF(H388&lt;&gt;"",IF(B388="","",IF(AND($B388='Determinazione classe'!$D$57,$C388='Determinazione classe'!$D$58,$D388='Determinazione classe'!$D$59,$E388='Determinazione classe'!$D$60,$F388='Determinazione classe'!$D$61,$G388='Determinazione classe'!$D$62),IF(COUNTIF(AL$3:AL387,$H388)=0,$H388,""),"")),"")</f>
        <v/>
      </c>
      <c r="AR388" s="1" t="n">
        <f aca="false">+AR387+1</f>
        <v>386</v>
      </c>
      <c r="AS388" s="978" t="str">
        <f aca="false">IFERROR(VLOOKUP(AR388,BC:BK,9,FALSE()),"")</f>
        <v/>
      </c>
      <c r="AT388" s="978" t="str">
        <f aca="false">IFERROR(VLOOKUP($O388,BD:BL,9,FALSE()),"")</f>
        <v/>
      </c>
      <c r="AU388" s="978" t="str">
        <f aca="false">IFERROR(VLOOKUP($O388,BE:BM,9,FALSE()),"")</f>
        <v/>
      </c>
      <c r="AV388" s="978" t="str">
        <f aca="false">IFERROR(VLOOKUP($O388,BF:BN,9,FALSE()),"")</f>
        <v/>
      </c>
      <c r="AW388" s="978" t="str">
        <f aca="false">IFERROR(VLOOKUP($O388,BG:BO,9,FALSE()),"")</f>
        <v/>
      </c>
      <c r="AX388" s="978" t="str">
        <f aca="false">IFERROR(VLOOKUP($O388,BH:BP,9,FALSE()),"")</f>
        <v/>
      </c>
      <c r="AY388" s="978" t="str">
        <f aca="false">IFERROR(VLOOKUP($O388,BI:BQ,9,FALSE()),"")</f>
        <v/>
      </c>
      <c r="BC388" s="1" t="str">
        <f aca="false">IF(BK388&lt;&gt;"",MAX(BC$3:BC387)+1,"")</f>
        <v/>
      </c>
      <c r="BD388" s="1" t="str">
        <f aca="false">IF(BL388&lt;&gt;"",MAX(BD$3:BD387)+1,"")</f>
        <v/>
      </c>
      <c r="BE388" s="1" t="str">
        <f aca="false">IF(BM388&lt;&gt;"",MAX(BE$3:BE387)+1,"")</f>
        <v/>
      </c>
      <c r="BF388" s="1" t="str">
        <f aca="false">IF(BN388&lt;&gt;"",MAX(BF$3:BF387)+1,"")</f>
        <v/>
      </c>
      <c r="BG388" s="1" t="str">
        <f aca="false">IF(BO388&lt;&gt;"",MAX(BG$3:BG387)+1,"")</f>
        <v/>
      </c>
      <c r="BH388" s="1" t="str">
        <f aca="false">IF(BP388&lt;&gt;"",MAX(BH$3:BH387)+1,"")</f>
        <v/>
      </c>
      <c r="BI388" s="1" t="str">
        <f aca="false">IF(BQ388&lt;&gt;"",MAX(BI$3:BI387)+1,"")</f>
        <v/>
      </c>
      <c r="BK388" s="1" t="str">
        <f aca="false">IF(B388&lt;&gt;"",IF(COUNTIF(BK$3:BK387,B388)&gt;0,"",B388),"")</f>
        <v/>
      </c>
      <c r="BL388" s="1" t="str">
        <f aca="false">IF(C388&lt;&gt;"",IF(COUNTIF(BL$3:BL387,C388)&gt;0,"",C388),"")</f>
        <v/>
      </c>
      <c r="BM388" s="1" t="str">
        <f aca="false">IF(D388&lt;&gt;"",IF(COUNTIF(BM$3:BM387,D388)&gt;0,"",D388),"")</f>
        <v/>
      </c>
      <c r="BN388" s="1" t="str">
        <f aca="false">IF(E388&lt;&gt;"",IF(COUNTIF(BN$3:BN387,E388)&gt;0,"",E388),"")</f>
        <v/>
      </c>
      <c r="BO388" s="1" t="str">
        <f aca="false">IF(F388&lt;&gt;"",IF(COUNTIF(BO$3:BO387,F388)&gt;0,"",F388),"")</f>
        <v/>
      </c>
      <c r="BP388" s="1" t="str">
        <f aca="false">IF(G388&lt;&gt;"",IF(COUNTIF(BP$3:BP387,G388)&gt;0,"",G388),"")</f>
        <v/>
      </c>
      <c r="BQ388" s="1" t="str">
        <f aca="false">IF(H388&lt;&gt;"",IF(COUNTIF(BQ$3:BQ387,H388)&gt;0,"",H388),"")</f>
        <v/>
      </c>
    </row>
    <row r="389" customFormat="false" ht="12.75" hidden="false" customHeight="false" outlineLevel="0" collapsed="false">
      <c r="A389" s="1017" t="str">
        <f aca="false">CONCATENATE(B389,C389,D389,E389,F389,G389,H389)</f>
        <v/>
      </c>
      <c r="B389" s="1001"/>
      <c r="C389" s="1001"/>
      <c r="D389" s="1001"/>
      <c r="E389" s="1001"/>
      <c r="F389" s="1001"/>
      <c r="G389" s="1001"/>
      <c r="H389" s="1001"/>
      <c r="I389" s="1020"/>
      <c r="J389" s="1021"/>
      <c r="K389" s="1021"/>
      <c r="L389" s="1023"/>
      <c r="M389" s="1024"/>
      <c r="O389" s="1" t="n">
        <f aca="false">+O388+1</f>
        <v>387</v>
      </c>
      <c r="P389" s="978" t="str">
        <f aca="false">IFERROR(VLOOKUP(O388,X:AF,9,FALSE()),"")</f>
        <v/>
      </c>
      <c r="Q389" s="978" t="str">
        <f aca="false">IFERROR(VLOOKUP(O389,Y:AG,9,FALSE()),"")</f>
        <v/>
      </c>
      <c r="R389" s="978" t="str">
        <f aca="false">IFERROR(VLOOKUP(O389,Z:AH,9,FALSE()),"")</f>
        <v/>
      </c>
      <c r="S389" s="978" t="str">
        <f aca="false">IFERROR(VLOOKUP($O389,AA:AI,9,FALSE()),"")</f>
        <v/>
      </c>
      <c r="T389" s="978" t="str">
        <f aca="false">IFERROR(VLOOKUP($O389,AB:AJ,9,FALSE()),"")</f>
        <v/>
      </c>
      <c r="U389" s="978" t="str">
        <f aca="false">IFERROR(VLOOKUP($O389,AC:AK,9,FALSE()),"")</f>
        <v/>
      </c>
      <c r="V389" s="978" t="str">
        <f aca="false">IFERROR(VLOOKUP($O389,AD:AL,9,FALSE()),"")</f>
        <v/>
      </c>
      <c r="X389" s="1" t="str">
        <f aca="false">IF(AF389&lt;&gt;"",MAX(X$3:X388)+1,"")</f>
        <v/>
      </c>
      <c r="Y389" s="1" t="str">
        <f aca="false">IF(AG389&lt;&gt;"",MAX(Y$3:Y388)+1,"")</f>
        <v/>
      </c>
      <c r="Z389" s="1" t="str">
        <f aca="false">IF(AH389&lt;&gt;"",MAX(Z$3:Z388)+1,"")</f>
        <v/>
      </c>
      <c r="AA389" s="1" t="str">
        <f aca="false">IF(AI389&lt;&gt;"",MAX(AA$3:AA388)+1,"")</f>
        <v/>
      </c>
      <c r="AB389" s="1" t="str">
        <f aca="false">IF(AJ389&lt;&gt;"",MAX(AB$3:AB388)+1,"")</f>
        <v/>
      </c>
      <c r="AC389" s="1" t="str">
        <f aca="false">IF(AK389&lt;&gt;"",MAX(AC$3:AC388)+1,"")</f>
        <v/>
      </c>
      <c r="AD389" s="1" t="str">
        <f aca="false">IF(AL389&lt;&gt;"",MAX(AD$3:AD388)+1,"")</f>
        <v/>
      </c>
      <c r="AF389" s="1" t="str">
        <f aca="false">IF(B389="","",IF(COUNTIF(AF$3:$AI388,B389)=0,B389,""))</f>
        <v/>
      </c>
      <c r="AG389" s="1" t="str">
        <f aca="false">IF(C389&lt;&gt;"",IF(B389="","",IF($B389='Determinazione classe'!$D$57,IF(COUNTIF(AG$3:$AG388,$C389)=0,$C389,""),"")),"")</f>
        <v/>
      </c>
      <c r="AH389" s="1" t="str">
        <f aca="false">IF(D389&lt;&gt;"",IF(B389="","",IF(AND($B389='Determinazione classe'!$D$57,$C389='Determinazione classe'!$D$58),IF(COUNTIF(AH$3:AH388,$D389)=0,$D389,""),"")),"")</f>
        <v/>
      </c>
      <c r="AI389" s="1" t="str">
        <f aca="false">IF(E389&lt;&gt;"",IF(B389="","",IF(AND($B389='Determinazione classe'!$D$57,$C389='Determinazione classe'!$D$58,$D389='Determinazione classe'!$D$59),IF(COUNTIF(AI$3:AI388,$E389)=0,$E389,""),"")),"")</f>
        <v/>
      </c>
      <c r="AJ389" s="1" t="str">
        <f aca="false">IF(F389&lt;&gt;"",IF(B389="","",IF(AND($B389='Determinazione classe'!$D$57,$C389='Determinazione classe'!$D$58,$D389='Determinazione classe'!$D$59,$E389='Determinazione classe'!$D$60),IF(COUNTIF(AJ$3:AJ388,$F389)=0,$F389,""),"")),"")</f>
        <v/>
      </c>
      <c r="AK389" s="1" t="str">
        <f aca="false">IF(G389&lt;&gt;"",IF(B389="","",IF(AND($B389='Determinazione classe'!$D$57,$C389='Determinazione classe'!$D$58,$D389='Determinazione classe'!$D$59,$E389='Determinazione classe'!$D$60,$F389='Determinazione classe'!$D$61),IF(COUNTIF(AK$3:AK388,$G389)=0,$G389,""),"")),"")</f>
        <v/>
      </c>
      <c r="AL389" s="1" t="str">
        <f aca="false">IF(H389&lt;&gt;"",IF(B389="","",IF(AND($B389='Determinazione classe'!$D$57,$C389='Determinazione classe'!$D$58,$D389='Determinazione classe'!$D$59,$E389='Determinazione classe'!$D$60,$F389='Determinazione classe'!$D$61,$G389='Determinazione classe'!$D$62),IF(COUNTIF(AL$3:AL388,$H389)=0,$H389,""),"")),"")</f>
        <v/>
      </c>
      <c r="AR389" s="1" t="n">
        <f aca="false">+AR388+1</f>
        <v>387</v>
      </c>
      <c r="AS389" s="978" t="str">
        <f aca="false">IFERROR(VLOOKUP(AR389,BC:BK,9,FALSE()),"")</f>
        <v/>
      </c>
      <c r="AT389" s="978" t="str">
        <f aca="false">IFERROR(VLOOKUP($O389,BD:BL,9,FALSE()),"")</f>
        <v/>
      </c>
      <c r="AU389" s="978" t="str">
        <f aca="false">IFERROR(VLOOKUP($O389,BE:BM,9,FALSE()),"")</f>
        <v/>
      </c>
      <c r="AV389" s="978" t="str">
        <f aca="false">IFERROR(VLOOKUP($O389,BF:BN,9,FALSE()),"")</f>
        <v/>
      </c>
      <c r="AW389" s="978" t="str">
        <f aca="false">IFERROR(VLOOKUP($O389,BG:BO,9,FALSE()),"")</f>
        <v/>
      </c>
      <c r="AX389" s="978" t="str">
        <f aca="false">IFERROR(VLOOKUP($O389,BH:BP,9,FALSE()),"")</f>
        <v/>
      </c>
      <c r="AY389" s="978" t="str">
        <f aca="false">IFERROR(VLOOKUP($O389,BI:BQ,9,FALSE()),"")</f>
        <v/>
      </c>
      <c r="BC389" s="1" t="str">
        <f aca="false">IF(BK389&lt;&gt;"",MAX(BC$3:BC388)+1,"")</f>
        <v/>
      </c>
      <c r="BD389" s="1" t="str">
        <f aca="false">IF(BL389&lt;&gt;"",MAX(BD$3:BD388)+1,"")</f>
        <v/>
      </c>
      <c r="BE389" s="1" t="str">
        <f aca="false">IF(BM389&lt;&gt;"",MAX(BE$3:BE388)+1,"")</f>
        <v/>
      </c>
      <c r="BF389" s="1" t="str">
        <f aca="false">IF(BN389&lt;&gt;"",MAX(BF$3:BF388)+1,"")</f>
        <v/>
      </c>
      <c r="BG389" s="1" t="str">
        <f aca="false">IF(BO389&lt;&gt;"",MAX(BG$3:BG388)+1,"")</f>
        <v/>
      </c>
      <c r="BH389" s="1" t="str">
        <f aca="false">IF(BP389&lt;&gt;"",MAX(BH$3:BH388)+1,"")</f>
        <v/>
      </c>
      <c r="BI389" s="1" t="str">
        <f aca="false">IF(BQ389&lt;&gt;"",MAX(BI$3:BI388)+1,"")</f>
        <v/>
      </c>
      <c r="BK389" s="1" t="str">
        <f aca="false">IF(B389&lt;&gt;"",IF(COUNTIF(BK$3:BK388,B389)&gt;0,"",B389),"")</f>
        <v/>
      </c>
      <c r="BL389" s="1" t="str">
        <f aca="false">IF(C389&lt;&gt;"",IF(COUNTIF(BL$3:BL388,C389)&gt;0,"",C389),"")</f>
        <v/>
      </c>
      <c r="BM389" s="1" t="str">
        <f aca="false">IF(D389&lt;&gt;"",IF(COUNTIF(BM$3:BM388,D389)&gt;0,"",D389),"")</f>
        <v/>
      </c>
      <c r="BN389" s="1" t="str">
        <f aca="false">IF(E389&lt;&gt;"",IF(COUNTIF(BN$3:BN388,E389)&gt;0,"",E389),"")</f>
        <v/>
      </c>
      <c r="BO389" s="1" t="str">
        <f aca="false">IF(F389&lt;&gt;"",IF(COUNTIF(BO$3:BO388,F389)&gt;0,"",F389),"")</f>
        <v/>
      </c>
      <c r="BP389" s="1" t="str">
        <f aca="false">IF(G389&lt;&gt;"",IF(COUNTIF(BP$3:BP388,G389)&gt;0,"",G389),"")</f>
        <v/>
      </c>
      <c r="BQ389" s="1" t="str">
        <f aca="false">IF(H389&lt;&gt;"",IF(COUNTIF(BQ$3:BQ388,H389)&gt;0,"",H389),"")</f>
        <v/>
      </c>
    </row>
    <row r="390" customFormat="false" ht="12.75" hidden="false" customHeight="false" outlineLevel="0" collapsed="false">
      <c r="A390" s="1017" t="str">
        <f aca="false">CONCATENATE(B390,C390,D390,E390,F390,G390,H390)</f>
        <v/>
      </c>
      <c r="B390" s="1001"/>
      <c r="C390" s="1001"/>
      <c r="D390" s="1001"/>
      <c r="E390" s="1001"/>
      <c r="F390" s="1001"/>
      <c r="G390" s="1001"/>
      <c r="H390" s="1001"/>
      <c r="I390" s="1020"/>
      <c r="J390" s="1021"/>
      <c r="K390" s="1021"/>
      <c r="L390" s="1023"/>
      <c r="M390" s="1024"/>
      <c r="O390" s="1" t="n">
        <f aca="false">+O389+1</f>
        <v>388</v>
      </c>
      <c r="P390" s="978" t="str">
        <f aca="false">IFERROR(VLOOKUP(O389,X:AF,9,FALSE()),"")</f>
        <v/>
      </c>
      <c r="Q390" s="978" t="str">
        <f aca="false">IFERROR(VLOOKUP(O390,Y:AG,9,FALSE()),"")</f>
        <v/>
      </c>
      <c r="R390" s="978" t="str">
        <f aca="false">IFERROR(VLOOKUP(O390,Z:AH,9,FALSE()),"")</f>
        <v/>
      </c>
      <c r="S390" s="978" t="str">
        <f aca="false">IFERROR(VLOOKUP($O390,AA:AI,9,FALSE()),"")</f>
        <v/>
      </c>
      <c r="T390" s="978" t="str">
        <f aca="false">IFERROR(VLOOKUP($O390,AB:AJ,9,FALSE()),"")</f>
        <v/>
      </c>
      <c r="U390" s="978" t="str">
        <f aca="false">IFERROR(VLOOKUP($O390,AC:AK,9,FALSE()),"")</f>
        <v/>
      </c>
      <c r="V390" s="978" t="str">
        <f aca="false">IFERROR(VLOOKUP($O390,AD:AL,9,FALSE()),"")</f>
        <v/>
      </c>
      <c r="X390" s="1" t="str">
        <f aca="false">IF(AF390&lt;&gt;"",MAX(X$3:X389)+1,"")</f>
        <v/>
      </c>
      <c r="Y390" s="1" t="str">
        <f aca="false">IF(AG390&lt;&gt;"",MAX(Y$3:Y389)+1,"")</f>
        <v/>
      </c>
      <c r="Z390" s="1" t="str">
        <f aca="false">IF(AH390&lt;&gt;"",MAX(Z$3:Z389)+1,"")</f>
        <v/>
      </c>
      <c r="AA390" s="1" t="str">
        <f aca="false">IF(AI390&lt;&gt;"",MAX(AA$3:AA389)+1,"")</f>
        <v/>
      </c>
      <c r="AB390" s="1" t="str">
        <f aca="false">IF(AJ390&lt;&gt;"",MAX(AB$3:AB389)+1,"")</f>
        <v/>
      </c>
      <c r="AC390" s="1" t="str">
        <f aca="false">IF(AK390&lt;&gt;"",MAX(AC$3:AC389)+1,"")</f>
        <v/>
      </c>
      <c r="AD390" s="1" t="str">
        <f aca="false">IF(AL390&lt;&gt;"",MAX(AD$3:AD389)+1,"")</f>
        <v/>
      </c>
      <c r="AF390" s="1" t="str">
        <f aca="false">IF(B390="","",IF(COUNTIF(AF$3:$AI389,B390)=0,B390,""))</f>
        <v/>
      </c>
      <c r="AG390" s="1" t="str">
        <f aca="false">IF(C390&lt;&gt;"",IF(B390="","",IF($B390='Determinazione classe'!$D$57,IF(COUNTIF(AG$3:$AG389,$C390)=0,$C390,""),"")),"")</f>
        <v/>
      </c>
      <c r="AH390" s="1" t="str">
        <f aca="false">IF(D390&lt;&gt;"",IF(B390="","",IF(AND($B390='Determinazione classe'!$D$57,$C390='Determinazione classe'!$D$58),IF(COUNTIF(AH$3:AH389,$D390)=0,$D390,""),"")),"")</f>
        <v/>
      </c>
      <c r="AI390" s="1" t="str">
        <f aca="false">IF(E390&lt;&gt;"",IF(B390="","",IF(AND($B390='Determinazione classe'!$D$57,$C390='Determinazione classe'!$D$58,$D390='Determinazione classe'!$D$59),IF(COUNTIF(AI$3:AI389,$E390)=0,$E390,""),"")),"")</f>
        <v/>
      </c>
      <c r="AJ390" s="1" t="str">
        <f aca="false">IF(F390&lt;&gt;"",IF(B390="","",IF(AND($B390='Determinazione classe'!$D$57,$C390='Determinazione classe'!$D$58,$D390='Determinazione classe'!$D$59,$E390='Determinazione classe'!$D$60),IF(COUNTIF(AJ$3:AJ389,$F390)=0,$F390,""),"")),"")</f>
        <v/>
      </c>
      <c r="AK390" s="1" t="str">
        <f aca="false">IF(G390&lt;&gt;"",IF(B390="","",IF(AND($B390='Determinazione classe'!$D$57,$C390='Determinazione classe'!$D$58,$D390='Determinazione classe'!$D$59,$E390='Determinazione classe'!$D$60,$F390='Determinazione classe'!$D$61),IF(COUNTIF(AK$3:AK389,$G390)=0,$G390,""),"")),"")</f>
        <v/>
      </c>
      <c r="AL390" s="1" t="str">
        <f aca="false">IF(H390&lt;&gt;"",IF(B390="","",IF(AND($B390='Determinazione classe'!$D$57,$C390='Determinazione classe'!$D$58,$D390='Determinazione classe'!$D$59,$E390='Determinazione classe'!$D$60,$F390='Determinazione classe'!$D$61,$G390='Determinazione classe'!$D$62),IF(COUNTIF(AL$3:AL389,$H390)=0,$H390,""),"")),"")</f>
        <v/>
      </c>
      <c r="AR390" s="1" t="n">
        <f aca="false">+AR389+1</f>
        <v>388</v>
      </c>
      <c r="AS390" s="978" t="str">
        <f aca="false">IFERROR(VLOOKUP(AR390,BC:BK,9,FALSE()),"")</f>
        <v/>
      </c>
      <c r="AT390" s="978" t="str">
        <f aca="false">IFERROR(VLOOKUP($O390,BD:BL,9,FALSE()),"")</f>
        <v/>
      </c>
      <c r="AU390" s="978" t="str">
        <f aca="false">IFERROR(VLOOKUP($O390,BE:BM,9,FALSE()),"")</f>
        <v/>
      </c>
      <c r="AV390" s="978" t="str">
        <f aca="false">IFERROR(VLOOKUP($O390,BF:BN,9,FALSE()),"")</f>
        <v/>
      </c>
      <c r="AW390" s="978" t="str">
        <f aca="false">IFERROR(VLOOKUP($O390,BG:BO,9,FALSE()),"")</f>
        <v/>
      </c>
      <c r="AX390" s="978" t="str">
        <f aca="false">IFERROR(VLOOKUP($O390,BH:BP,9,FALSE()),"")</f>
        <v/>
      </c>
      <c r="AY390" s="978" t="str">
        <f aca="false">IFERROR(VLOOKUP($O390,BI:BQ,9,FALSE()),"")</f>
        <v/>
      </c>
      <c r="BC390" s="1" t="str">
        <f aca="false">IF(BK390&lt;&gt;"",MAX(BC$3:BC389)+1,"")</f>
        <v/>
      </c>
      <c r="BD390" s="1" t="str">
        <f aca="false">IF(BL390&lt;&gt;"",MAX(BD$3:BD389)+1,"")</f>
        <v/>
      </c>
      <c r="BE390" s="1" t="str">
        <f aca="false">IF(BM390&lt;&gt;"",MAX(BE$3:BE389)+1,"")</f>
        <v/>
      </c>
      <c r="BF390" s="1" t="str">
        <f aca="false">IF(BN390&lt;&gt;"",MAX(BF$3:BF389)+1,"")</f>
        <v/>
      </c>
      <c r="BG390" s="1" t="str">
        <f aca="false">IF(BO390&lt;&gt;"",MAX(BG$3:BG389)+1,"")</f>
        <v/>
      </c>
      <c r="BH390" s="1" t="str">
        <f aca="false">IF(BP390&lt;&gt;"",MAX(BH$3:BH389)+1,"")</f>
        <v/>
      </c>
      <c r="BI390" s="1" t="str">
        <f aca="false">IF(BQ390&lt;&gt;"",MAX(BI$3:BI389)+1,"")</f>
        <v/>
      </c>
      <c r="BK390" s="1" t="str">
        <f aca="false">IF(B390&lt;&gt;"",IF(COUNTIF(BK$3:BK389,B390)&gt;0,"",B390),"")</f>
        <v/>
      </c>
      <c r="BL390" s="1" t="str">
        <f aca="false">IF(C390&lt;&gt;"",IF(COUNTIF(BL$3:BL389,C390)&gt;0,"",C390),"")</f>
        <v/>
      </c>
      <c r="BM390" s="1" t="str">
        <f aca="false">IF(D390&lt;&gt;"",IF(COUNTIF(BM$3:BM389,D390)&gt;0,"",D390),"")</f>
        <v/>
      </c>
      <c r="BN390" s="1" t="str">
        <f aca="false">IF(E390&lt;&gt;"",IF(COUNTIF(BN$3:BN389,E390)&gt;0,"",E390),"")</f>
        <v/>
      </c>
      <c r="BO390" s="1" t="str">
        <f aca="false">IF(F390&lt;&gt;"",IF(COUNTIF(BO$3:BO389,F390)&gt;0,"",F390),"")</f>
        <v/>
      </c>
      <c r="BP390" s="1" t="str">
        <f aca="false">IF(G390&lt;&gt;"",IF(COUNTIF(BP$3:BP389,G390)&gt;0,"",G390),"")</f>
        <v/>
      </c>
      <c r="BQ390" s="1" t="str">
        <f aca="false">IF(H390&lt;&gt;"",IF(COUNTIF(BQ$3:BQ389,H390)&gt;0,"",H390),"")</f>
        <v/>
      </c>
    </row>
    <row r="391" customFormat="false" ht="12.75" hidden="false" customHeight="false" outlineLevel="0" collapsed="false">
      <c r="A391" s="1017" t="str">
        <f aca="false">CONCATENATE(B391,C391,D391,E391,F391,G391,H391)</f>
        <v/>
      </c>
      <c r="B391" s="1001"/>
      <c r="C391" s="1001"/>
      <c r="D391" s="1001"/>
      <c r="E391" s="1001"/>
      <c r="F391" s="1001"/>
      <c r="G391" s="1001"/>
      <c r="H391" s="1001"/>
      <c r="I391" s="1020"/>
      <c r="J391" s="1021"/>
      <c r="K391" s="1021"/>
      <c r="L391" s="1023"/>
      <c r="M391" s="1024"/>
      <c r="O391" s="1" t="n">
        <f aca="false">+O390+1</f>
        <v>389</v>
      </c>
      <c r="P391" s="978" t="str">
        <f aca="false">IFERROR(VLOOKUP(O390,X:AF,9,FALSE()),"")</f>
        <v/>
      </c>
      <c r="Q391" s="978" t="str">
        <f aca="false">IFERROR(VLOOKUP(O391,Y:AG,9,FALSE()),"")</f>
        <v/>
      </c>
      <c r="R391" s="978" t="str">
        <f aca="false">IFERROR(VLOOKUP(O391,Z:AH,9,FALSE()),"")</f>
        <v/>
      </c>
      <c r="S391" s="978" t="str">
        <f aca="false">IFERROR(VLOOKUP($O391,AA:AI,9,FALSE()),"")</f>
        <v/>
      </c>
      <c r="T391" s="978" t="str">
        <f aca="false">IFERROR(VLOOKUP($O391,AB:AJ,9,FALSE()),"")</f>
        <v/>
      </c>
      <c r="U391" s="978" t="str">
        <f aca="false">IFERROR(VLOOKUP($O391,AC:AK,9,FALSE()),"")</f>
        <v/>
      </c>
      <c r="V391" s="978" t="str">
        <f aca="false">IFERROR(VLOOKUP($O391,AD:AL,9,FALSE()),"")</f>
        <v/>
      </c>
      <c r="X391" s="1" t="str">
        <f aca="false">IF(AF391&lt;&gt;"",MAX(X$3:X390)+1,"")</f>
        <v/>
      </c>
      <c r="Y391" s="1" t="str">
        <f aca="false">IF(AG391&lt;&gt;"",MAX(Y$3:Y390)+1,"")</f>
        <v/>
      </c>
      <c r="Z391" s="1" t="str">
        <f aca="false">IF(AH391&lt;&gt;"",MAX(Z$3:Z390)+1,"")</f>
        <v/>
      </c>
      <c r="AA391" s="1" t="str">
        <f aca="false">IF(AI391&lt;&gt;"",MAX(AA$3:AA390)+1,"")</f>
        <v/>
      </c>
      <c r="AB391" s="1" t="str">
        <f aca="false">IF(AJ391&lt;&gt;"",MAX(AB$3:AB390)+1,"")</f>
        <v/>
      </c>
      <c r="AC391" s="1" t="str">
        <f aca="false">IF(AK391&lt;&gt;"",MAX(AC$3:AC390)+1,"")</f>
        <v/>
      </c>
      <c r="AD391" s="1" t="str">
        <f aca="false">IF(AL391&lt;&gt;"",MAX(AD$3:AD390)+1,"")</f>
        <v/>
      </c>
      <c r="AF391" s="1" t="str">
        <f aca="false">IF(B391="","",IF(COUNTIF(AF$3:$AI390,B391)=0,B391,""))</f>
        <v/>
      </c>
      <c r="AG391" s="1" t="str">
        <f aca="false">IF(C391&lt;&gt;"",IF(B391="","",IF($B391='Determinazione classe'!$D$57,IF(COUNTIF(AG$3:$AG390,$C391)=0,$C391,""),"")),"")</f>
        <v/>
      </c>
      <c r="AH391" s="1" t="str">
        <f aca="false">IF(D391&lt;&gt;"",IF(B391="","",IF(AND($B391='Determinazione classe'!$D$57,$C391='Determinazione classe'!$D$58),IF(COUNTIF(AH$3:AH390,$D391)=0,$D391,""),"")),"")</f>
        <v/>
      </c>
      <c r="AI391" s="1" t="str">
        <f aca="false">IF(E391&lt;&gt;"",IF(B391="","",IF(AND($B391='Determinazione classe'!$D$57,$C391='Determinazione classe'!$D$58,$D391='Determinazione classe'!$D$59),IF(COUNTIF(AI$3:AI390,$E391)=0,$E391,""),"")),"")</f>
        <v/>
      </c>
      <c r="AJ391" s="1" t="str">
        <f aca="false">IF(F391&lt;&gt;"",IF(B391="","",IF(AND($B391='Determinazione classe'!$D$57,$C391='Determinazione classe'!$D$58,$D391='Determinazione classe'!$D$59,$E391='Determinazione classe'!$D$60),IF(COUNTIF(AJ$3:AJ390,$F391)=0,$F391,""),"")),"")</f>
        <v/>
      </c>
      <c r="AK391" s="1" t="str">
        <f aca="false">IF(G391&lt;&gt;"",IF(B391="","",IF(AND($B391='Determinazione classe'!$D$57,$C391='Determinazione classe'!$D$58,$D391='Determinazione classe'!$D$59,$E391='Determinazione classe'!$D$60,$F391='Determinazione classe'!$D$61),IF(COUNTIF(AK$3:AK390,$G391)=0,$G391,""),"")),"")</f>
        <v/>
      </c>
      <c r="AL391" s="1" t="str">
        <f aca="false">IF(H391&lt;&gt;"",IF(B391="","",IF(AND($B391='Determinazione classe'!$D$57,$C391='Determinazione classe'!$D$58,$D391='Determinazione classe'!$D$59,$E391='Determinazione classe'!$D$60,$F391='Determinazione classe'!$D$61,$G391='Determinazione classe'!$D$62),IF(COUNTIF(AL$3:AL390,$H391)=0,$H391,""),"")),"")</f>
        <v/>
      </c>
      <c r="AR391" s="1" t="n">
        <f aca="false">+AR390+1</f>
        <v>389</v>
      </c>
      <c r="AS391" s="978" t="str">
        <f aca="false">IFERROR(VLOOKUP(AR391,BC:BK,9,FALSE()),"")</f>
        <v/>
      </c>
      <c r="AT391" s="978" t="str">
        <f aca="false">IFERROR(VLOOKUP($O391,BD:BL,9,FALSE()),"")</f>
        <v/>
      </c>
      <c r="AU391" s="978" t="str">
        <f aca="false">IFERROR(VLOOKUP($O391,BE:BM,9,FALSE()),"")</f>
        <v/>
      </c>
      <c r="AV391" s="978" t="str">
        <f aca="false">IFERROR(VLOOKUP($O391,BF:BN,9,FALSE()),"")</f>
        <v/>
      </c>
      <c r="AW391" s="978" t="str">
        <f aca="false">IFERROR(VLOOKUP($O391,BG:BO,9,FALSE()),"")</f>
        <v/>
      </c>
      <c r="AX391" s="978" t="str">
        <f aca="false">IFERROR(VLOOKUP($O391,BH:BP,9,FALSE()),"")</f>
        <v/>
      </c>
      <c r="AY391" s="978" t="str">
        <f aca="false">IFERROR(VLOOKUP($O391,BI:BQ,9,FALSE()),"")</f>
        <v/>
      </c>
      <c r="BC391" s="1" t="str">
        <f aca="false">IF(BK391&lt;&gt;"",MAX(BC$3:BC390)+1,"")</f>
        <v/>
      </c>
      <c r="BD391" s="1" t="str">
        <f aca="false">IF(BL391&lt;&gt;"",MAX(BD$3:BD390)+1,"")</f>
        <v/>
      </c>
      <c r="BE391" s="1" t="str">
        <f aca="false">IF(BM391&lt;&gt;"",MAX(BE$3:BE390)+1,"")</f>
        <v/>
      </c>
      <c r="BF391" s="1" t="str">
        <f aca="false">IF(BN391&lt;&gt;"",MAX(BF$3:BF390)+1,"")</f>
        <v/>
      </c>
      <c r="BG391" s="1" t="str">
        <f aca="false">IF(BO391&lt;&gt;"",MAX(BG$3:BG390)+1,"")</f>
        <v/>
      </c>
      <c r="BH391" s="1" t="str">
        <f aca="false">IF(BP391&lt;&gt;"",MAX(BH$3:BH390)+1,"")</f>
        <v/>
      </c>
      <c r="BI391" s="1" t="str">
        <f aca="false">IF(BQ391&lt;&gt;"",MAX(BI$3:BI390)+1,"")</f>
        <v/>
      </c>
      <c r="BK391" s="1" t="str">
        <f aca="false">IF(B391&lt;&gt;"",IF(COUNTIF(BK$3:BK390,B391)&gt;0,"",B391),"")</f>
        <v/>
      </c>
      <c r="BL391" s="1" t="str">
        <f aca="false">IF(C391&lt;&gt;"",IF(COUNTIF(BL$3:BL390,C391)&gt;0,"",C391),"")</f>
        <v/>
      </c>
      <c r="BM391" s="1" t="str">
        <f aca="false">IF(D391&lt;&gt;"",IF(COUNTIF(BM$3:BM390,D391)&gt;0,"",D391),"")</f>
        <v/>
      </c>
      <c r="BN391" s="1" t="str">
        <f aca="false">IF(E391&lt;&gt;"",IF(COUNTIF(BN$3:BN390,E391)&gt;0,"",E391),"")</f>
        <v/>
      </c>
      <c r="BO391" s="1" t="str">
        <f aca="false">IF(F391&lt;&gt;"",IF(COUNTIF(BO$3:BO390,F391)&gt;0,"",F391),"")</f>
        <v/>
      </c>
      <c r="BP391" s="1" t="str">
        <f aca="false">IF(G391&lt;&gt;"",IF(COUNTIF(BP$3:BP390,G391)&gt;0,"",G391),"")</f>
        <v/>
      </c>
      <c r="BQ391" s="1" t="str">
        <f aca="false">IF(H391&lt;&gt;"",IF(COUNTIF(BQ$3:BQ390,H391)&gt;0,"",H391),"")</f>
        <v/>
      </c>
    </row>
    <row r="392" customFormat="false" ht="12.75" hidden="false" customHeight="false" outlineLevel="0" collapsed="false">
      <c r="A392" s="1017" t="str">
        <f aca="false">CONCATENATE(B392,C392,D392,E392,F392,G392,H392)</f>
        <v/>
      </c>
      <c r="B392" s="1001"/>
      <c r="C392" s="1001"/>
      <c r="D392" s="1001"/>
      <c r="E392" s="1001"/>
      <c r="F392" s="1001"/>
      <c r="G392" s="1001"/>
      <c r="H392" s="1001"/>
      <c r="I392" s="1020"/>
      <c r="J392" s="1021"/>
      <c r="K392" s="1021"/>
      <c r="L392" s="1023"/>
      <c r="M392" s="1024"/>
      <c r="O392" s="1" t="n">
        <f aca="false">+O391+1</f>
        <v>390</v>
      </c>
      <c r="P392" s="978" t="str">
        <f aca="false">IFERROR(VLOOKUP(O391,X:AF,9,FALSE()),"")</f>
        <v/>
      </c>
      <c r="Q392" s="978" t="str">
        <f aca="false">IFERROR(VLOOKUP(O392,Y:AG,9,FALSE()),"")</f>
        <v/>
      </c>
      <c r="R392" s="978" t="str">
        <f aca="false">IFERROR(VLOOKUP(O392,Z:AH,9,FALSE()),"")</f>
        <v/>
      </c>
      <c r="S392" s="978" t="str">
        <f aca="false">IFERROR(VLOOKUP($O392,AA:AI,9,FALSE()),"")</f>
        <v/>
      </c>
      <c r="T392" s="978" t="str">
        <f aca="false">IFERROR(VLOOKUP($O392,AB:AJ,9,FALSE()),"")</f>
        <v/>
      </c>
      <c r="U392" s="978" t="str">
        <f aca="false">IFERROR(VLOOKUP($O392,AC:AK,9,FALSE()),"")</f>
        <v/>
      </c>
      <c r="V392" s="978" t="str">
        <f aca="false">IFERROR(VLOOKUP($O392,AD:AL,9,FALSE()),"")</f>
        <v/>
      </c>
      <c r="X392" s="1" t="str">
        <f aca="false">IF(AF392&lt;&gt;"",MAX(X$3:X391)+1,"")</f>
        <v/>
      </c>
      <c r="Y392" s="1" t="str">
        <f aca="false">IF(AG392&lt;&gt;"",MAX(Y$3:Y391)+1,"")</f>
        <v/>
      </c>
      <c r="Z392" s="1" t="str">
        <f aca="false">IF(AH392&lt;&gt;"",MAX(Z$3:Z391)+1,"")</f>
        <v/>
      </c>
      <c r="AA392" s="1" t="str">
        <f aca="false">IF(AI392&lt;&gt;"",MAX(AA$3:AA391)+1,"")</f>
        <v/>
      </c>
      <c r="AB392" s="1" t="str">
        <f aca="false">IF(AJ392&lt;&gt;"",MAX(AB$3:AB391)+1,"")</f>
        <v/>
      </c>
      <c r="AC392" s="1" t="str">
        <f aca="false">IF(AK392&lt;&gt;"",MAX(AC$3:AC391)+1,"")</f>
        <v/>
      </c>
      <c r="AD392" s="1" t="str">
        <f aca="false">IF(AL392&lt;&gt;"",MAX(AD$3:AD391)+1,"")</f>
        <v/>
      </c>
      <c r="AF392" s="1" t="str">
        <f aca="false">IF(B392="","",IF(COUNTIF(AF$3:$AI391,B392)=0,B392,""))</f>
        <v/>
      </c>
      <c r="AG392" s="1" t="str">
        <f aca="false">IF(C392&lt;&gt;"",IF(B392="","",IF($B392='Determinazione classe'!$D$57,IF(COUNTIF(AG$3:$AG391,$C392)=0,$C392,""),"")),"")</f>
        <v/>
      </c>
      <c r="AH392" s="1" t="str">
        <f aca="false">IF(D392&lt;&gt;"",IF(B392="","",IF(AND($B392='Determinazione classe'!$D$57,$C392='Determinazione classe'!$D$58),IF(COUNTIF(AH$3:AH391,$D392)=0,$D392,""),"")),"")</f>
        <v/>
      </c>
      <c r="AI392" s="1" t="str">
        <f aca="false">IF(E392&lt;&gt;"",IF(B392="","",IF(AND($B392='Determinazione classe'!$D$57,$C392='Determinazione classe'!$D$58,$D392='Determinazione classe'!$D$59),IF(COUNTIF(AI$3:AI391,$E392)=0,$E392,""),"")),"")</f>
        <v/>
      </c>
      <c r="AJ392" s="1" t="str">
        <f aca="false">IF(F392&lt;&gt;"",IF(B392="","",IF(AND($B392='Determinazione classe'!$D$57,$C392='Determinazione classe'!$D$58,$D392='Determinazione classe'!$D$59,$E392='Determinazione classe'!$D$60),IF(COUNTIF(AJ$3:AJ391,$F392)=0,$F392,""),"")),"")</f>
        <v/>
      </c>
      <c r="AK392" s="1" t="str">
        <f aca="false">IF(G392&lt;&gt;"",IF(B392="","",IF(AND($B392='Determinazione classe'!$D$57,$C392='Determinazione classe'!$D$58,$D392='Determinazione classe'!$D$59,$E392='Determinazione classe'!$D$60,$F392='Determinazione classe'!$D$61),IF(COUNTIF(AK$3:AK391,$G392)=0,$G392,""),"")),"")</f>
        <v/>
      </c>
      <c r="AL392" s="1" t="str">
        <f aca="false">IF(H392&lt;&gt;"",IF(B392="","",IF(AND($B392='Determinazione classe'!$D$57,$C392='Determinazione classe'!$D$58,$D392='Determinazione classe'!$D$59,$E392='Determinazione classe'!$D$60,$F392='Determinazione classe'!$D$61,$G392='Determinazione classe'!$D$62),IF(COUNTIF(AL$3:AL391,$H392)=0,$H392,""),"")),"")</f>
        <v/>
      </c>
      <c r="AR392" s="1" t="n">
        <f aca="false">+AR391+1</f>
        <v>390</v>
      </c>
      <c r="AS392" s="978" t="str">
        <f aca="false">IFERROR(VLOOKUP(AR392,BC:BK,9,FALSE()),"")</f>
        <v/>
      </c>
      <c r="AT392" s="978" t="str">
        <f aca="false">IFERROR(VLOOKUP($O392,BD:BL,9,FALSE()),"")</f>
        <v/>
      </c>
      <c r="AU392" s="978" t="str">
        <f aca="false">IFERROR(VLOOKUP($O392,BE:BM,9,FALSE()),"")</f>
        <v/>
      </c>
      <c r="AV392" s="978" t="str">
        <f aca="false">IFERROR(VLOOKUP($O392,BF:BN,9,FALSE()),"")</f>
        <v/>
      </c>
      <c r="AW392" s="978" t="str">
        <f aca="false">IFERROR(VLOOKUP($O392,BG:BO,9,FALSE()),"")</f>
        <v/>
      </c>
      <c r="AX392" s="978" t="str">
        <f aca="false">IFERROR(VLOOKUP($O392,BH:BP,9,FALSE()),"")</f>
        <v/>
      </c>
      <c r="AY392" s="978" t="str">
        <f aca="false">IFERROR(VLOOKUP($O392,BI:BQ,9,FALSE()),"")</f>
        <v/>
      </c>
      <c r="BC392" s="1" t="str">
        <f aca="false">IF(BK392&lt;&gt;"",MAX(BC$3:BC391)+1,"")</f>
        <v/>
      </c>
      <c r="BD392" s="1" t="str">
        <f aca="false">IF(BL392&lt;&gt;"",MAX(BD$3:BD391)+1,"")</f>
        <v/>
      </c>
      <c r="BE392" s="1" t="str">
        <f aca="false">IF(BM392&lt;&gt;"",MAX(BE$3:BE391)+1,"")</f>
        <v/>
      </c>
      <c r="BF392" s="1" t="str">
        <f aca="false">IF(BN392&lt;&gt;"",MAX(BF$3:BF391)+1,"")</f>
        <v/>
      </c>
      <c r="BG392" s="1" t="str">
        <f aca="false">IF(BO392&lt;&gt;"",MAX(BG$3:BG391)+1,"")</f>
        <v/>
      </c>
      <c r="BH392" s="1" t="str">
        <f aca="false">IF(BP392&lt;&gt;"",MAX(BH$3:BH391)+1,"")</f>
        <v/>
      </c>
      <c r="BI392" s="1" t="str">
        <f aca="false">IF(BQ392&lt;&gt;"",MAX(BI$3:BI391)+1,"")</f>
        <v/>
      </c>
      <c r="BK392" s="1" t="str">
        <f aca="false">IF(B392&lt;&gt;"",IF(COUNTIF(BK$3:BK391,B392)&gt;0,"",B392),"")</f>
        <v/>
      </c>
      <c r="BL392" s="1" t="str">
        <f aca="false">IF(C392&lt;&gt;"",IF(COUNTIF(BL$3:BL391,C392)&gt;0,"",C392),"")</f>
        <v/>
      </c>
      <c r="BM392" s="1" t="str">
        <f aca="false">IF(D392&lt;&gt;"",IF(COUNTIF(BM$3:BM391,D392)&gt;0,"",D392),"")</f>
        <v/>
      </c>
      <c r="BN392" s="1" t="str">
        <f aca="false">IF(E392&lt;&gt;"",IF(COUNTIF(BN$3:BN391,E392)&gt;0,"",E392),"")</f>
        <v/>
      </c>
      <c r="BO392" s="1" t="str">
        <f aca="false">IF(F392&lt;&gt;"",IF(COUNTIF(BO$3:BO391,F392)&gt;0,"",F392),"")</f>
        <v/>
      </c>
      <c r="BP392" s="1" t="str">
        <f aca="false">IF(G392&lt;&gt;"",IF(COUNTIF(BP$3:BP391,G392)&gt;0,"",G392),"")</f>
        <v/>
      </c>
      <c r="BQ392" s="1" t="str">
        <f aca="false">IF(H392&lt;&gt;"",IF(COUNTIF(BQ$3:BQ391,H392)&gt;0,"",H392),"")</f>
        <v/>
      </c>
    </row>
    <row r="393" customFormat="false" ht="12.75" hidden="false" customHeight="false" outlineLevel="0" collapsed="false">
      <c r="A393" s="1017" t="str">
        <f aca="false">CONCATENATE(B393,C393,D393,E393,F393,G393,H393)</f>
        <v/>
      </c>
      <c r="B393" s="1001"/>
      <c r="C393" s="1001"/>
      <c r="D393" s="1001"/>
      <c r="E393" s="1001"/>
      <c r="F393" s="1001"/>
      <c r="G393" s="1001"/>
      <c r="H393" s="1001"/>
      <c r="I393" s="1020"/>
      <c r="J393" s="1021"/>
      <c r="K393" s="1021"/>
      <c r="L393" s="1023"/>
      <c r="M393" s="1024"/>
      <c r="O393" s="1" t="n">
        <f aca="false">+O392+1</f>
        <v>391</v>
      </c>
      <c r="P393" s="978" t="str">
        <f aca="false">IFERROR(VLOOKUP(O392,X:AF,9,FALSE()),"")</f>
        <v/>
      </c>
      <c r="Q393" s="978" t="str">
        <f aca="false">IFERROR(VLOOKUP(O393,Y:AG,9,FALSE()),"")</f>
        <v/>
      </c>
      <c r="R393" s="978" t="str">
        <f aca="false">IFERROR(VLOOKUP(O393,Z:AH,9,FALSE()),"")</f>
        <v/>
      </c>
      <c r="S393" s="978" t="str">
        <f aca="false">IFERROR(VLOOKUP($O393,AA:AI,9,FALSE()),"")</f>
        <v/>
      </c>
      <c r="T393" s="978" t="str">
        <f aca="false">IFERROR(VLOOKUP($O393,AB:AJ,9,FALSE()),"")</f>
        <v/>
      </c>
      <c r="U393" s="978" t="str">
        <f aca="false">IFERROR(VLOOKUP($O393,AC:AK,9,FALSE()),"")</f>
        <v/>
      </c>
      <c r="V393" s="978" t="str">
        <f aca="false">IFERROR(VLOOKUP($O393,AD:AL,9,FALSE()),"")</f>
        <v/>
      </c>
      <c r="X393" s="1" t="str">
        <f aca="false">IF(AF393&lt;&gt;"",MAX(X$3:X392)+1,"")</f>
        <v/>
      </c>
      <c r="Y393" s="1" t="str">
        <f aca="false">IF(AG393&lt;&gt;"",MAX(Y$3:Y392)+1,"")</f>
        <v/>
      </c>
      <c r="Z393" s="1" t="str">
        <f aca="false">IF(AH393&lt;&gt;"",MAX(Z$3:Z392)+1,"")</f>
        <v/>
      </c>
      <c r="AA393" s="1" t="str">
        <f aca="false">IF(AI393&lt;&gt;"",MAX(AA$3:AA392)+1,"")</f>
        <v/>
      </c>
      <c r="AB393" s="1" t="str">
        <f aca="false">IF(AJ393&lt;&gt;"",MAX(AB$3:AB392)+1,"")</f>
        <v/>
      </c>
      <c r="AC393" s="1" t="str">
        <f aca="false">IF(AK393&lt;&gt;"",MAX(AC$3:AC392)+1,"")</f>
        <v/>
      </c>
      <c r="AD393" s="1" t="str">
        <f aca="false">IF(AL393&lt;&gt;"",MAX(AD$3:AD392)+1,"")</f>
        <v/>
      </c>
      <c r="AF393" s="1" t="str">
        <f aca="false">IF(B393="","",IF(COUNTIF(AF$3:$AI392,B393)=0,B393,""))</f>
        <v/>
      </c>
      <c r="AG393" s="1" t="str">
        <f aca="false">IF(C393&lt;&gt;"",IF(B393="","",IF($B393='Determinazione classe'!$D$57,IF(COUNTIF(AG$3:$AG392,$C393)=0,$C393,""),"")),"")</f>
        <v/>
      </c>
      <c r="AH393" s="1" t="str">
        <f aca="false">IF(D393&lt;&gt;"",IF(B393="","",IF(AND($B393='Determinazione classe'!$D$57,$C393='Determinazione classe'!$D$58),IF(COUNTIF(AH$3:AH392,$D393)=0,$D393,""),"")),"")</f>
        <v/>
      </c>
      <c r="AI393" s="1" t="str">
        <f aca="false">IF(E393&lt;&gt;"",IF(B393="","",IF(AND($B393='Determinazione classe'!$D$57,$C393='Determinazione classe'!$D$58,$D393='Determinazione classe'!$D$59),IF(COUNTIF(AI$3:AI392,$E393)=0,$E393,""),"")),"")</f>
        <v/>
      </c>
      <c r="AJ393" s="1" t="str">
        <f aca="false">IF(F393&lt;&gt;"",IF(B393="","",IF(AND($B393='Determinazione classe'!$D$57,$C393='Determinazione classe'!$D$58,$D393='Determinazione classe'!$D$59,$E393='Determinazione classe'!$D$60),IF(COUNTIF(AJ$3:AJ392,$F393)=0,$F393,""),"")),"")</f>
        <v/>
      </c>
      <c r="AK393" s="1" t="str">
        <f aca="false">IF(G393&lt;&gt;"",IF(B393="","",IF(AND($B393='Determinazione classe'!$D$57,$C393='Determinazione classe'!$D$58,$D393='Determinazione classe'!$D$59,$E393='Determinazione classe'!$D$60,$F393='Determinazione classe'!$D$61),IF(COUNTIF(AK$3:AK392,$G393)=0,$G393,""),"")),"")</f>
        <v/>
      </c>
      <c r="AL393" s="1" t="str">
        <f aca="false">IF(H393&lt;&gt;"",IF(B393="","",IF(AND($B393='Determinazione classe'!$D$57,$C393='Determinazione classe'!$D$58,$D393='Determinazione classe'!$D$59,$E393='Determinazione classe'!$D$60,$F393='Determinazione classe'!$D$61,$G393='Determinazione classe'!$D$62),IF(COUNTIF(AL$3:AL392,$H393)=0,$H393,""),"")),"")</f>
        <v/>
      </c>
      <c r="AR393" s="1" t="n">
        <f aca="false">+AR392+1</f>
        <v>391</v>
      </c>
      <c r="AS393" s="978" t="str">
        <f aca="false">IFERROR(VLOOKUP(AR393,BC:BK,9,FALSE()),"")</f>
        <v/>
      </c>
      <c r="AT393" s="978" t="str">
        <f aca="false">IFERROR(VLOOKUP($O393,BD:BL,9,FALSE()),"")</f>
        <v/>
      </c>
      <c r="AU393" s="978" t="str">
        <f aca="false">IFERROR(VLOOKUP($O393,BE:BM,9,FALSE()),"")</f>
        <v/>
      </c>
      <c r="AV393" s="978" t="str">
        <f aca="false">IFERROR(VLOOKUP($O393,BF:BN,9,FALSE()),"")</f>
        <v/>
      </c>
      <c r="AW393" s="978" t="str">
        <f aca="false">IFERROR(VLOOKUP($O393,BG:BO,9,FALSE()),"")</f>
        <v/>
      </c>
      <c r="AX393" s="978" t="str">
        <f aca="false">IFERROR(VLOOKUP($O393,BH:BP,9,FALSE()),"")</f>
        <v/>
      </c>
      <c r="AY393" s="978" t="str">
        <f aca="false">IFERROR(VLOOKUP($O393,BI:BQ,9,FALSE()),"")</f>
        <v/>
      </c>
      <c r="BC393" s="1" t="str">
        <f aca="false">IF(BK393&lt;&gt;"",MAX(BC$3:BC392)+1,"")</f>
        <v/>
      </c>
      <c r="BD393" s="1" t="str">
        <f aca="false">IF(BL393&lt;&gt;"",MAX(BD$3:BD392)+1,"")</f>
        <v/>
      </c>
      <c r="BE393" s="1" t="str">
        <f aca="false">IF(BM393&lt;&gt;"",MAX(BE$3:BE392)+1,"")</f>
        <v/>
      </c>
      <c r="BF393" s="1" t="str">
        <f aca="false">IF(BN393&lt;&gt;"",MAX(BF$3:BF392)+1,"")</f>
        <v/>
      </c>
      <c r="BG393" s="1" t="str">
        <f aca="false">IF(BO393&lt;&gt;"",MAX(BG$3:BG392)+1,"")</f>
        <v/>
      </c>
      <c r="BH393" s="1" t="str">
        <f aca="false">IF(BP393&lt;&gt;"",MAX(BH$3:BH392)+1,"")</f>
        <v/>
      </c>
      <c r="BI393" s="1" t="str">
        <f aca="false">IF(BQ393&lt;&gt;"",MAX(BI$3:BI392)+1,"")</f>
        <v/>
      </c>
      <c r="BK393" s="1" t="str">
        <f aca="false">IF(B393&lt;&gt;"",IF(COUNTIF(BK$3:BK392,B393)&gt;0,"",B393),"")</f>
        <v/>
      </c>
      <c r="BL393" s="1" t="str">
        <f aca="false">IF(C393&lt;&gt;"",IF(COUNTIF(BL$3:BL392,C393)&gt;0,"",C393),"")</f>
        <v/>
      </c>
      <c r="BM393" s="1" t="str">
        <f aca="false">IF(D393&lt;&gt;"",IF(COUNTIF(BM$3:BM392,D393)&gt;0,"",D393),"")</f>
        <v/>
      </c>
      <c r="BN393" s="1" t="str">
        <f aca="false">IF(E393&lt;&gt;"",IF(COUNTIF(BN$3:BN392,E393)&gt;0,"",E393),"")</f>
        <v/>
      </c>
      <c r="BO393" s="1" t="str">
        <f aca="false">IF(F393&lt;&gt;"",IF(COUNTIF(BO$3:BO392,F393)&gt;0,"",F393),"")</f>
        <v/>
      </c>
      <c r="BP393" s="1" t="str">
        <f aca="false">IF(G393&lt;&gt;"",IF(COUNTIF(BP$3:BP392,G393)&gt;0,"",G393),"")</f>
        <v/>
      </c>
      <c r="BQ393" s="1" t="str">
        <f aca="false">IF(H393&lt;&gt;"",IF(COUNTIF(BQ$3:BQ392,H393)&gt;0,"",H393),"")</f>
        <v/>
      </c>
    </row>
    <row r="394" customFormat="false" ht="12.75" hidden="false" customHeight="false" outlineLevel="0" collapsed="false">
      <c r="A394" s="1017" t="str">
        <f aca="false">CONCATENATE(B394,C394,D394,E394,F394,G394,H394)</f>
        <v/>
      </c>
      <c r="B394" s="1001"/>
      <c r="C394" s="1001"/>
      <c r="D394" s="1001"/>
      <c r="E394" s="1001"/>
      <c r="F394" s="1001"/>
      <c r="G394" s="1001"/>
      <c r="H394" s="1001"/>
      <c r="I394" s="1020"/>
      <c r="J394" s="1021"/>
      <c r="K394" s="1021"/>
      <c r="L394" s="1023"/>
      <c r="M394" s="1024"/>
      <c r="O394" s="1" t="n">
        <f aca="false">+O393+1</f>
        <v>392</v>
      </c>
      <c r="P394" s="978" t="str">
        <f aca="false">IFERROR(VLOOKUP(O393,X:AF,9,FALSE()),"")</f>
        <v/>
      </c>
      <c r="Q394" s="978" t="str">
        <f aca="false">IFERROR(VLOOKUP(O394,Y:AG,9,FALSE()),"")</f>
        <v/>
      </c>
      <c r="R394" s="978" t="str">
        <f aca="false">IFERROR(VLOOKUP(O394,Z:AH,9,FALSE()),"")</f>
        <v/>
      </c>
      <c r="S394" s="978" t="str">
        <f aca="false">IFERROR(VLOOKUP($O394,AA:AI,9,FALSE()),"")</f>
        <v/>
      </c>
      <c r="T394" s="978" t="str">
        <f aca="false">IFERROR(VLOOKUP($O394,AB:AJ,9,FALSE()),"")</f>
        <v/>
      </c>
      <c r="U394" s="978" t="str">
        <f aca="false">IFERROR(VLOOKUP($O394,AC:AK,9,FALSE()),"")</f>
        <v/>
      </c>
      <c r="V394" s="978" t="str">
        <f aca="false">IFERROR(VLOOKUP($O394,AD:AL,9,FALSE()),"")</f>
        <v/>
      </c>
      <c r="X394" s="1" t="str">
        <f aca="false">IF(AF394&lt;&gt;"",MAX(X$3:X393)+1,"")</f>
        <v/>
      </c>
      <c r="Y394" s="1" t="str">
        <f aca="false">IF(AG394&lt;&gt;"",MAX(Y$3:Y393)+1,"")</f>
        <v/>
      </c>
      <c r="Z394" s="1" t="str">
        <f aca="false">IF(AH394&lt;&gt;"",MAX(Z$3:Z393)+1,"")</f>
        <v/>
      </c>
      <c r="AA394" s="1" t="str">
        <f aca="false">IF(AI394&lt;&gt;"",MAX(AA$3:AA393)+1,"")</f>
        <v/>
      </c>
      <c r="AB394" s="1" t="str">
        <f aca="false">IF(AJ394&lt;&gt;"",MAX(AB$3:AB393)+1,"")</f>
        <v/>
      </c>
      <c r="AC394" s="1" t="str">
        <f aca="false">IF(AK394&lt;&gt;"",MAX(AC$3:AC393)+1,"")</f>
        <v/>
      </c>
      <c r="AD394" s="1" t="str">
        <f aca="false">IF(AL394&lt;&gt;"",MAX(AD$3:AD393)+1,"")</f>
        <v/>
      </c>
      <c r="AF394" s="1" t="str">
        <f aca="false">IF(B394="","",IF(COUNTIF(AF$3:$AI393,B394)=0,B394,""))</f>
        <v/>
      </c>
      <c r="AG394" s="1" t="str">
        <f aca="false">IF(C394&lt;&gt;"",IF(B394="","",IF($B394='Determinazione classe'!$D$57,IF(COUNTIF(AG$3:$AG393,$C394)=0,$C394,""),"")),"")</f>
        <v/>
      </c>
      <c r="AH394" s="1" t="str">
        <f aca="false">IF(D394&lt;&gt;"",IF(B394="","",IF(AND($B394='Determinazione classe'!$D$57,$C394='Determinazione classe'!$D$58),IF(COUNTIF(AH$3:AH393,$D394)=0,$D394,""),"")),"")</f>
        <v/>
      </c>
      <c r="AI394" s="1" t="str">
        <f aca="false">IF(E394&lt;&gt;"",IF(B394="","",IF(AND($B394='Determinazione classe'!$D$57,$C394='Determinazione classe'!$D$58,$D394='Determinazione classe'!$D$59),IF(COUNTIF(AI$3:AI393,$E394)=0,$E394,""),"")),"")</f>
        <v/>
      </c>
      <c r="AJ394" s="1" t="str">
        <f aca="false">IF(F394&lt;&gt;"",IF(B394="","",IF(AND($B394='Determinazione classe'!$D$57,$C394='Determinazione classe'!$D$58,$D394='Determinazione classe'!$D$59,$E394='Determinazione classe'!$D$60),IF(COUNTIF(AJ$3:AJ393,$F394)=0,$F394,""),"")),"")</f>
        <v/>
      </c>
      <c r="AK394" s="1" t="str">
        <f aca="false">IF(G394&lt;&gt;"",IF(B394="","",IF(AND($B394='Determinazione classe'!$D$57,$C394='Determinazione classe'!$D$58,$D394='Determinazione classe'!$D$59,$E394='Determinazione classe'!$D$60,$F394='Determinazione classe'!$D$61),IF(COUNTIF(AK$3:AK393,$G394)=0,$G394,""),"")),"")</f>
        <v/>
      </c>
      <c r="AL394" s="1" t="str">
        <f aca="false">IF(H394&lt;&gt;"",IF(B394="","",IF(AND($B394='Determinazione classe'!$D$57,$C394='Determinazione classe'!$D$58,$D394='Determinazione classe'!$D$59,$E394='Determinazione classe'!$D$60,$F394='Determinazione classe'!$D$61,$G394='Determinazione classe'!$D$62),IF(COUNTIF(AL$3:AL393,$H394)=0,$H394,""),"")),"")</f>
        <v/>
      </c>
      <c r="AR394" s="1" t="n">
        <f aca="false">+AR393+1</f>
        <v>392</v>
      </c>
      <c r="AS394" s="978" t="str">
        <f aca="false">IFERROR(VLOOKUP(AR394,BC:BK,9,FALSE()),"")</f>
        <v/>
      </c>
      <c r="AT394" s="978" t="str">
        <f aca="false">IFERROR(VLOOKUP($O394,BD:BL,9,FALSE()),"")</f>
        <v/>
      </c>
      <c r="AU394" s="978" t="str">
        <f aca="false">IFERROR(VLOOKUP($O394,BE:BM,9,FALSE()),"")</f>
        <v/>
      </c>
      <c r="AV394" s="978" t="str">
        <f aca="false">IFERROR(VLOOKUP($O394,BF:BN,9,FALSE()),"")</f>
        <v/>
      </c>
      <c r="AW394" s="978" t="str">
        <f aca="false">IFERROR(VLOOKUP($O394,BG:BO,9,FALSE()),"")</f>
        <v/>
      </c>
      <c r="AX394" s="978" t="str">
        <f aca="false">IFERROR(VLOOKUP($O394,BH:BP,9,FALSE()),"")</f>
        <v/>
      </c>
      <c r="AY394" s="978" t="str">
        <f aca="false">IFERROR(VLOOKUP($O394,BI:BQ,9,FALSE()),"")</f>
        <v/>
      </c>
      <c r="BC394" s="1" t="str">
        <f aca="false">IF(BK394&lt;&gt;"",MAX(BC$3:BC393)+1,"")</f>
        <v/>
      </c>
      <c r="BD394" s="1" t="str">
        <f aca="false">IF(BL394&lt;&gt;"",MAX(BD$3:BD393)+1,"")</f>
        <v/>
      </c>
      <c r="BE394" s="1" t="str">
        <f aca="false">IF(BM394&lt;&gt;"",MAX(BE$3:BE393)+1,"")</f>
        <v/>
      </c>
      <c r="BF394" s="1" t="str">
        <f aca="false">IF(BN394&lt;&gt;"",MAX(BF$3:BF393)+1,"")</f>
        <v/>
      </c>
      <c r="BG394" s="1" t="str">
        <f aca="false">IF(BO394&lt;&gt;"",MAX(BG$3:BG393)+1,"")</f>
        <v/>
      </c>
      <c r="BH394" s="1" t="str">
        <f aca="false">IF(BP394&lt;&gt;"",MAX(BH$3:BH393)+1,"")</f>
        <v/>
      </c>
      <c r="BI394" s="1" t="str">
        <f aca="false">IF(BQ394&lt;&gt;"",MAX(BI$3:BI393)+1,"")</f>
        <v/>
      </c>
      <c r="BK394" s="1" t="str">
        <f aca="false">IF(B394&lt;&gt;"",IF(COUNTIF(BK$3:BK393,B394)&gt;0,"",B394),"")</f>
        <v/>
      </c>
      <c r="BL394" s="1" t="str">
        <f aca="false">IF(C394&lt;&gt;"",IF(COUNTIF(BL$3:BL393,C394)&gt;0,"",C394),"")</f>
        <v/>
      </c>
      <c r="BM394" s="1" t="str">
        <f aca="false">IF(D394&lt;&gt;"",IF(COUNTIF(BM$3:BM393,D394)&gt;0,"",D394),"")</f>
        <v/>
      </c>
      <c r="BN394" s="1" t="str">
        <f aca="false">IF(E394&lt;&gt;"",IF(COUNTIF(BN$3:BN393,E394)&gt;0,"",E394),"")</f>
        <v/>
      </c>
      <c r="BO394" s="1" t="str">
        <f aca="false">IF(F394&lt;&gt;"",IF(COUNTIF(BO$3:BO393,F394)&gt;0,"",F394),"")</f>
        <v/>
      </c>
      <c r="BP394" s="1" t="str">
        <f aca="false">IF(G394&lt;&gt;"",IF(COUNTIF(BP$3:BP393,G394)&gt;0,"",G394),"")</f>
        <v/>
      </c>
      <c r="BQ394" s="1" t="str">
        <f aca="false">IF(H394&lt;&gt;"",IF(COUNTIF(BQ$3:BQ393,H394)&gt;0,"",H394),"")</f>
        <v/>
      </c>
    </row>
    <row r="395" customFormat="false" ht="12.75" hidden="false" customHeight="false" outlineLevel="0" collapsed="false">
      <c r="A395" s="1017" t="str">
        <f aca="false">CONCATENATE(B395,C395,D395,E395,F395,G395,H395)</f>
        <v/>
      </c>
      <c r="B395" s="1001"/>
      <c r="C395" s="1001"/>
      <c r="D395" s="1001"/>
      <c r="E395" s="1001"/>
      <c r="F395" s="1001"/>
      <c r="G395" s="1001"/>
      <c r="H395" s="1001"/>
      <c r="I395" s="1020"/>
      <c r="J395" s="1021"/>
      <c r="K395" s="1021"/>
      <c r="L395" s="1023"/>
      <c r="M395" s="1024"/>
      <c r="O395" s="1" t="n">
        <f aca="false">+O394+1</f>
        <v>393</v>
      </c>
      <c r="P395" s="978" t="str">
        <f aca="false">IFERROR(VLOOKUP(O394,X:AF,9,FALSE()),"")</f>
        <v/>
      </c>
      <c r="Q395" s="978" t="str">
        <f aca="false">IFERROR(VLOOKUP(O395,Y:AG,9,FALSE()),"")</f>
        <v/>
      </c>
      <c r="R395" s="978" t="str">
        <f aca="false">IFERROR(VLOOKUP(O395,Z:AH,9,FALSE()),"")</f>
        <v/>
      </c>
      <c r="S395" s="978" t="str">
        <f aca="false">IFERROR(VLOOKUP($O395,AA:AI,9,FALSE()),"")</f>
        <v/>
      </c>
      <c r="T395" s="978" t="str">
        <f aca="false">IFERROR(VLOOKUP($O395,AB:AJ,9,FALSE()),"")</f>
        <v/>
      </c>
      <c r="U395" s="978" t="str">
        <f aca="false">IFERROR(VLOOKUP($O395,AC:AK,9,FALSE()),"")</f>
        <v/>
      </c>
      <c r="V395" s="978" t="str">
        <f aca="false">IFERROR(VLOOKUP($O395,AD:AL,9,FALSE()),"")</f>
        <v/>
      </c>
      <c r="X395" s="1" t="str">
        <f aca="false">IF(AF395&lt;&gt;"",MAX(X$3:X394)+1,"")</f>
        <v/>
      </c>
      <c r="Y395" s="1" t="str">
        <f aca="false">IF(AG395&lt;&gt;"",MAX(Y$3:Y394)+1,"")</f>
        <v/>
      </c>
      <c r="Z395" s="1" t="str">
        <f aca="false">IF(AH395&lt;&gt;"",MAX(Z$3:Z394)+1,"")</f>
        <v/>
      </c>
      <c r="AA395" s="1" t="str">
        <f aca="false">IF(AI395&lt;&gt;"",MAX(AA$3:AA394)+1,"")</f>
        <v/>
      </c>
      <c r="AB395" s="1" t="str">
        <f aca="false">IF(AJ395&lt;&gt;"",MAX(AB$3:AB394)+1,"")</f>
        <v/>
      </c>
      <c r="AC395" s="1" t="str">
        <f aca="false">IF(AK395&lt;&gt;"",MAX(AC$3:AC394)+1,"")</f>
        <v/>
      </c>
      <c r="AD395" s="1" t="str">
        <f aca="false">IF(AL395&lt;&gt;"",MAX(AD$3:AD394)+1,"")</f>
        <v/>
      </c>
      <c r="AF395" s="1" t="str">
        <f aca="false">IF(B395="","",IF(COUNTIF(AF$3:$AI394,B395)=0,B395,""))</f>
        <v/>
      </c>
      <c r="AG395" s="1" t="str">
        <f aca="false">IF(C395&lt;&gt;"",IF(B395="","",IF($B395='Determinazione classe'!$D$57,IF(COUNTIF(AG$3:$AG394,$C395)=0,$C395,""),"")),"")</f>
        <v/>
      </c>
      <c r="AH395" s="1" t="str">
        <f aca="false">IF(D395&lt;&gt;"",IF(B395="","",IF(AND($B395='Determinazione classe'!$D$57,$C395='Determinazione classe'!$D$58),IF(COUNTIF(AH$3:AH394,$D395)=0,$D395,""),"")),"")</f>
        <v/>
      </c>
      <c r="AI395" s="1" t="str">
        <f aca="false">IF(E395&lt;&gt;"",IF(B395="","",IF(AND($B395='Determinazione classe'!$D$57,$C395='Determinazione classe'!$D$58,$D395='Determinazione classe'!$D$59),IF(COUNTIF(AI$3:AI394,$E395)=0,$E395,""),"")),"")</f>
        <v/>
      </c>
      <c r="AJ395" s="1" t="str">
        <f aca="false">IF(F395&lt;&gt;"",IF(B395="","",IF(AND($B395='Determinazione classe'!$D$57,$C395='Determinazione classe'!$D$58,$D395='Determinazione classe'!$D$59,$E395='Determinazione classe'!$D$60),IF(COUNTIF(AJ$3:AJ394,$F395)=0,$F395,""),"")),"")</f>
        <v/>
      </c>
      <c r="AK395" s="1" t="str">
        <f aca="false">IF(G395&lt;&gt;"",IF(B395="","",IF(AND($B395='Determinazione classe'!$D$57,$C395='Determinazione classe'!$D$58,$D395='Determinazione classe'!$D$59,$E395='Determinazione classe'!$D$60,$F395='Determinazione classe'!$D$61),IF(COUNTIF(AK$3:AK394,$G395)=0,$G395,""),"")),"")</f>
        <v/>
      </c>
      <c r="AL395" s="1" t="str">
        <f aca="false">IF(H395&lt;&gt;"",IF(B395="","",IF(AND($B395='Determinazione classe'!$D$57,$C395='Determinazione classe'!$D$58,$D395='Determinazione classe'!$D$59,$E395='Determinazione classe'!$D$60,$F395='Determinazione classe'!$D$61,$G395='Determinazione classe'!$D$62),IF(COUNTIF(AL$3:AL394,$H395)=0,$H395,""),"")),"")</f>
        <v/>
      </c>
      <c r="AR395" s="1" t="n">
        <f aca="false">+AR394+1</f>
        <v>393</v>
      </c>
      <c r="AS395" s="978" t="str">
        <f aca="false">IFERROR(VLOOKUP(AR395,BC:BK,9,FALSE()),"")</f>
        <v/>
      </c>
      <c r="AT395" s="978" t="str">
        <f aca="false">IFERROR(VLOOKUP($O395,BD:BL,9,FALSE()),"")</f>
        <v/>
      </c>
      <c r="AU395" s="978" t="str">
        <f aca="false">IFERROR(VLOOKUP($O395,BE:BM,9,FALSE()),"")</f>
        <v/>
      </c>
      <c r="AV395" s="978" t="str">
        <f aca="false">IFERROR(VLOOKUP($O395,BF:BN,9,FALSE()),"")</f>
        <v/>
      </c>
      <c r="AW395" s="978" t="str">
        <f aca="false">IFERROR(VLOOKUP($O395,BG:BO,9,FALSE()),"")</f>
        <v/>
      </c>
      <c r="AX395" s="978" t="str">
        <f aca="false">IFERROR(VLOOKUP($O395,BH:BP,9,FALSE()),"")</f>
        <v/>
      </c>
      <c r="AY395" s="978" t="str">
        <f aca="false">IFERROR(VLOOKUP($O395,BI:BQ,9,FALSE()),"")</f>
        <v/>
      </c>
      <c r="BC395" s="1" t="str">
        <f aca="false">IF(BK395&lt;&gt;"",MAX(BC$3:BC394)+1,"")</f>
        <v/>
      </c>
      <c r="BD395" s="1" t="str">
        <f aca="false">IF(BL395&lt;&gt;"",MAX(BD$3:BD394)+1,"")</f>
        <v/>
      </c>
      <c r="BE395" s="1" t="str">
        <f aca="false">IF(BM395&lt;&gt;"",MAX(BE$3:BE394)+1,"")</f>
        <v/>
      </c>
      <c r="BF395" s="1" t="str">
        <f aca="false">IF(BN395&lt;&gt;"",MAX(BF$3:BF394)+1,"")</f>
        <v/>
      </c>
      <c r="BG395" s="1" t="str">
        <f aca="false">IF(BO395&lt;&gt;"",MAX(BG$3:BG394)+1,"")</f>
        <v/>
      </c>
      <c r="BH395" s="1" t="str">
        <f aca="false">IF(BP395&lt;&gt;"",MAX(BH$3:BH394)+1,"")</f>
        <v/>
      </c>
      <c r="BI395" s="1" t="str">
        <f aca="false">IF(BQ395&lt;&gt;"",MAX(BI$3:BI394)+1,"")</f>
        <v/>
      </c>
      <c r="BK395" s="1" t="str">
        <f aca="false">IF(B395&lt;&gt;"",IF(COUNTIF(BK$3:BK394,B395)&gt;0,"",B395),"")</f>
        <v/>
      </c>
      <c r="BL395" s="1" t="str">
        <f aca="false">IF(C395&lt;&gt;"",IF(COUNTIF(BL$3:BL394,C395)&gt;0,"",C395),"")</f>
        <v/>
      </c>
      <c r="BM395" s="1" t="str">
        <f aca="false">IF(D395&lt;&gt;"",IF(COUNTIF(BM$3:BM394,D395)&gt;0,"",D395),"")</f>
        <v/>
      </c>
      <c r="BN395" s="1" t="str">
        <f aca="false">IF(E395&lt;&gt;"",IF(COUNTIF(BN$3:BN394,E395)&gt;0,"",E395),"")</f>
        <v/>
      </c>
      <c r="BO395" s="1" t="str">
        <f aca="false">IF(F395&lt;&gt;"",IF(COUNTIF(BO$3:BO394,F395)&gt;0,"",F395),"")</f>
        <v/>
      </c>
      <c r="BP395" s="1" t="str">
        <f aca="false">IF(G395&lt;&gt;"",IF(COUNTIF(BP$3:BP394,G395)&gt;0,"",G395),"")</f>
        <v/>
      </c>
      <c r="BQ395" s="1" t="str">
        <f aca="false">IF(H395&lt;&gt;"",IF(COUNTIF(BQ$3:BQ394,H395)&gt;0,"",H395),"")</f>
        <v/>
      </c>
    </row>
    <row r="396" customFormat="false" ht="12.75" hidden="false" customHeight="false" outlineLevel="0" collapsed="false">
      <c r="A396" s="1017" t="str">
        <f aca="false">CONCATENATE(B396,C396,D396,E396,F396,G396,H396)</f>
        <v/>
      </c>
      <c r="B396" s="1001"/>
      <c r="C396" s="1001"/>
      <c r="D396" s="1001"/>
      <c r="E396" s="1001"/>
      <c r="F396" s="1001"/>
      <c r="G396" s="1001"/>
      <c r="H396" s="1001"/>
      <c r="I396" s="1020"/>
      <c r="J396" s="1021"/>
      <c r="K396" s="1021"/>
      <c r="L396" s="1023"/>
      <c r="M396" s="1024"/>
      <c r="O396" s="1" t="n">
        <f aca="false">+O395+1</f>
        <v>394</v>
      </c>
      <c r="P396" s="978" t="str">
        <f aca="false">IFERROR(VLOOKUP(O395,X:AF,9,FALSE()),"")</f>
        <v/>
      </c>
      <c r="Q396" s="978" t="str">
        <f aca="false">IFERROR(VLOOKUP(O396,Y:AG,9,FALSE()),"")</f>
        <v/>
      </c>
      <c r="R396" s="978" t="str">
        <f aca="false">IFERROR(VLOOKUP(O396,Z:AH,9,FALSE()),"")</f>
        <v/>
      </c>
      <c r="S396" s="978" t="str">
        <f aca="false">IFERROR(VLOOKUP($O396,AA:AI,9,FALSE()),"")</f>
        <v/>
      </c>
      <c r="T396" s="978" t="str">
        <f aca="false">IFERROR(VLOOKUP($O396,AB:AJ,9,FALSE()),"")</f>
        <v/>
      </c>
      <c r="U396" s="978" t="str">
        <f aca="false">IFERROR(VLOOKUP($O396,AC:AK,9,FALSE()),"")</f>
        <v/>
      </c>
      <c r="V396" s="978" t="str">
        <f aca="false">IFERROR(VLOOKUP($O396,AD:AL,9,FALSE()),"")</f>
        <v/>
      </c>
      <c r="X396" s="1" t="str">
        <f aca="false">IF(AF396&lt;&gt;"",MAX(X$3:X395)+1,"")</f>
        <v/>
      </c>
      <c r="Y396" s="1" t="str">
        <f aca="false">IF(AG396&lt;&gt;"",MAX(Y$3:Y395)+1,"")</f>
        <v/>
      </c>
      <c r="Z396" s="1" t="str">
        <f aca="false">IF(AH396&lt;&gt;"",MAX(Z$3:Z395)+1,"")</f>
        <v/>
      </c>
      <c r="AA396" s="1" t="str">
        <f aca="false">IF(AI396&lt;&gt;"",MAX(AA$3:AA395)+1,"")</f>
        <v/>
      </c>
      <c r="AB396" s="1" t="str">
        <f aca="false">IF(AJ396&lt;&gt;"",MAX(AB$3:AB395)+1,"")</f>
        <v/>
      </c>
      <c r="AC396" s="1" t="str">
        <f aca="false">IF(AK396&lt;&gt;"",MAX(AC$3:AC395)+1,"")</f>
        <v/>
      </c>
      <c r="AD396" s="1" t="str">
        <f aca="false">IF(AL396&lt;&gt;"",MAX(AD$3:AD395)+1,"")</f>
        <v/>
      </c>
      <c r="AF396" s="1" t="str">
        <f aca="false">IF(B396="","",IF(COUNTIF(AF$3:$AI395,B396)=0,B396,""))</f>
        <v/>
      </c>
      <c r="AG396" s="1" t="str">
        <f aca="false">IF(C396&lt;&gt;"",IF(B396="","",IF($B396='Determinazione classe'!$D$57,IF(COUNTIF(AG$3:$AG395,$C396)=0,$C396,""),"")),"")</f>
        <v/>
      </c>
      <c r="AH396" s="1" t="str">
        <f aca="false">IF(D396&lt;&gt;"",IF(B396="","",IF(AND($B396='Determinazione classe'!$D$57,$C396='Determinazione classe'!$D$58),IF(COUNTIF(AH$3:AH395,$D396)=0,$D396,""),"")),"")</f>
        <v/>
      </c>
      <c r="AI396" s="1" t="str">
        <f aca="false">IF(E396&lt;&gt;"",IF(B396="","",IF(AND($B396='Determinazione classe'!$D$57,$C396='Determinazione classe'!$D$58,$D396='Determinazione classe'!$D$59),IF(COUNTIF(AI$3:AI395,$E396)=0,$E396,""),"")),"")</f>
        <v/>
      </c>
      <c r="AJ396" s="1" t="str">
        <f aca="false">IF(F396&lt;&gt;"",IF(B396="","",IF(AND($B396='Determinazione classe'!$D$57,$C396='Determinazione classe'!$D$58,$D396='Determinazione classe'!$D$59,$E396='Determinazione classe'!$D$60),IF(COUNTIF(AJ$3:AJ395,$F396)=0,$F396,""),"")),"")</f>
        <v/>
      </c>
      <c r="AK396" s="1" t="str">
        <f aca="false">IF(G396&lt;&gt;"",IF(B396="","",IF(AND($B396='Determinazione classe'!$D$57,$C396='Determinazione classe'!$D$58,$D396='Determinazione classe'!$D$59,$E396='Determinazione classe'!$D$60,$F396='Determinazione classe'!$D$61),IF(COUNTIF(AK$3:AK395,$G396)=0,$G396,""),"")),"")</f>
        <v/>
      </c>
      <c r="AL396" s="1" t="str">
        <f aca="false">IF(H396&lt;&gt;"",IF(B396="","",IF(AND($B396='Determinazione classe'!$D$57,$C396='Determinazione classe'!$D$58,$D396='Determinazione classe'!$D$59,$E396='Determinazione classe'!$D$60,$F396='Determinazione classe'!$D$61,$G396='Determinazione classe'!$D$62),IF(COUNTIF(AL$3:AL395,$H396)=0,$H396,""),"")),"")</f>
        <v/>
      </c>
      <c r="AR396" s="1" t="n">
        <f aca="false">+AR395+1</f>
        <v>394</v>
      </c>
      <c r="AS396" s="978" t="str">
        <f aca="false">IFERROR(VLOOKUP(AR396,BC:BK,9,FALSE()),"")</f>
        <v/>
      </c>
      <c r="AT396" s="978" t="str">
        <f aca="false">IFERROR(VLOOKUP($O396,BD:BL,9,FALSE()),"")</f>
        <v/>
      </c>
      <c r="AU396" s="978" t="str">
        <f aca="false">IFERROR(VLOOKUP($O396,BE:BM,9,FALSE()),"")</f>
        <v/>
      </c>
      <c r="AV396" s="978" t="str">
        <f aca="false">IFERROR(VLOOKUP($O396,BF:BN,9,FALSE()),"")</f>
        <v/>
      </c>
      <c r="AW396" s="978" t="str">
        <f aca="false">IFERROR(VLOOKUP($O396,BG:BO,9,FALSE()),"")</f>
        <v/>
      </c>
      <c r="AX396" s="978" t="str">
        <f aca="false">IFERROR(VLOOKUP($O396,BH:BP,9,FALSE()),"")</f>
        <v/>
      </c>
      <c r="AY396" s="978" t="str">
        <f aca="false">IFERROR(VLOOKUP($O396,BI:BQ,9,FALSE()),"")</f>
        <v/>
      </c>
      <c r="BC396" s="1" t="str">
        <f aca="false">IF(BK396&lt;&gt;"",MAX(BC$3:BC395)+1,"")</f>
        <v/>
      </c>
      <c r="BD396" s="1" t="str">
        <f aca="false">IF(BL396&lt;&gt;"",MAX(BD$3:BD395)+1,"")</f>
        <v/>
      </c>
      <c r="BE396" s="1" t="str">
        <f aca="false">IF(BM396&lt;&gt;"",MAX(BE$3:BE395)+1,"")</f>
        <v/>
      </c>
      <c r="BF396" s="1" t="str">
        <f aca="false">IF(BN396&lt;&gt;"",MAX(BF$3:BF395)+1,"")</f>
        <v/>
      </c>
      <c r="BG396" s="1" t="str">
        <f aca="false">IF(BO396&lt;&gt;"",MAX(BG$3:BG395)+1,"")</f>
        <v/>
      </c>
      <c r="BH396" s="1" t="str">
        <f aca="false">IF(BP396&lt;&gt;"",MAX(BH$3:BH395)+1,"")</f>
        <v/>
      </c>
      <c r="BI396" s="1" t="str">
        <f aca="false">IF(BQ396&lt;&gt;"",MAX(BI$3:BI395)+1,"")</f>
        <v/>
      </c>
      <c r="BK396" s="1" t="str">
        <f aca="false">IF(B396&lt;&gt;"",IF(COUNTIF(BK$3:BK395,B396)&gt;0,"",B396),"")</f>
        <v/>
      </c>
      <c r="BL396" s="1" t="str">
        <f aca="false">IF(C396&lt;&gt;"",IF(COUNTIF(BL$3:BL395,C396)&gt;0,"",C396),"")</f>
        <v/>
      </c>
      <c r="BM396" s="1" t="str">
        <f aca="false">IF(D396&lt;&gt;"",IF(COUNTIF(BM$3:BM395,D396)&gt;0,"",D396),"")</f>
        <v/>
      </c>
      <c r="BN396" s="1" t="str">
        <f aca="false">IF(E396&lt;&gt;"",IF(COUNTIF(BN$3:BN395,E396)&gt;0,"",E396),"")</f>
        <v/>
      </c>
      <c r="BO396" s="1" t="str">
        <f aca="false">IF(F396&lt;&gt;"",IF(COUNTIF(BO$3:BO395,F396)&gt;0,"",F396),"")</f>
        <v/>
      </c>
      <c r="BP396" s="1" t="str">
        <f aca="false">IF(G396&lt;&gt;"",IF(COUNTIF(BP$3:BP395,G396)&gt;0,"",G396),"")</f>
        <v/>
      </c>
      <c r="BQ396" s="1" t="str">
        <f aca="false">IF(H396&lt;&gt;"",IF(COUNTIF(BQ$3:BQ395,H396)&gt;0,"",H396),"")</f>
        <v/>
      </c>
    </row>
    <row r="397" customFormat="false" ht="12.75" hidden="false" customHeight="false" outlineLevel="0" collapsed="false">
      <c r="A397" s="1017" t="str">
        <f aca="false">CONCATENATE(B397,C397,D397,E397,F397,G397,H397)</f>
        <v/>
      </c>
      <c r="B397" s="1001"/>
      <c r="C397" s="1001"/>
      <c r="D397" s="1001"/>
      <c r="E397" s="1001"/>
      <c r="F397" s="1001"/>
      <c r="G397" s="1001"/>
      <c r="H397" s="1001"/>
      <c r="I397" s="1020"/>
      <c r="J397" s="1021"/>
      <c r="K397" s="1021"/>
      <c r="L397" s="1023"/>
      <c r="M397" s="1024"/>
      <c r="O397" s="1" t="n">
        <f aca="false">+O396+1</f>
        <v>395</v>
      </c>
      <c r="P397" s="978" t="str">
        <f aca="false">IFERROR(VLOOKUP(O396,X:AF,9,FALSE()),"")</f>
        <v/>
      </c>
      <c r="Q397" s="978" t="str">
        <f aca="false">IFERROR(VLOOKUP(O397,Y:AG,9,FALSE()),"")</f>
        <v/>
      </c>
      <c r="R397" s="978" t="str">
        <f aca="false">IFERROR(VLOOKUP(O397,Z:AH,9,FALSE()),"")</f>
        <v/>
      </c>
      <c r="S397" s="978" t="str">
        <f aca="false">IFERROR(VLOOKUP($O397,AA:AI,9,FALSE()),"")</f>
        <v/>
      </c>
      <c r="T397" s="978" t="str">
        <f aca="false">IFERROR(VLOOKUP($O397,AB:AJ,9,FALSE()),"")</f>
        <v/>
      </c>
      <c r="U397" s="978" t="str">
        <f aca="false">IFERROR(VLOOKUP($O397,AC:AK,9,FALSE()),"")</f>
        <v/>
      </c>
      <c r="V397" s="978" t="str">
        <f aca="false">IFERROR(VLOOKUP($O397,AD:AL,9,FALSE()),"")</f>
        <v/>
      </c>
      <c r="X397" s="1" t="str">
        <f aca="false">IF(AF397&lt;&gt;"",MAX(X$3:X396)+1,"")</f>
        <v/>
      </c>
      <c r="Y397" s="1" t="str">
        <f aca="false">IF(AG397&lt;&gt;"",MAX(Y$3:Y396)+1,"")</f>
        <v/>
      </c>
      <c r="Z397" s="1" t="str">
        <f aca="false">IF(AH397&lt;&gt;"",MAX(Z$3:Z396)+1,"")</f>
        <v/>
      </c>
      <c r="AA397" s="1" t="str">
        <f aca="false">IF(AI397&lt;&gt;"",MAX(AA$3:AA396)+1,"")</f>
        <v/>
      </c>
      <c r="AB397" s="1" t="str">
        <f aca="false">IF(AJ397&lt;&gt;"",MAX(AB$3:AB396)+1,"")</f>
        <v/>
      </c>
      <c r="AC397" s="1" t="str">
        <f aca="false">IF(AK397&lt;&gt;"",MAX(AC$3:AC396)+1,"")</f>
        <v/>
      </c>
      <c r="AD397" s="1" t="str">
        <f aca="false">IF(AL397&lt;&gt;"",MAX(AD$3:AD396)+1,"")</f>
        <v/>
      </c>
      <c r="AF397" s="1" t="str">
        <f aca="false">IF(B397="","",IF(COUNTIF(AF$3:$AI396,B397)=0,B397,""))</f>
        <v/>
      </c>
      <c r="AG397" s="1" t="str">
        <f aca="false">IF(C397&lt;&gt;"",IF(B397="","",IF($B397='Determinazione classe'!$D$57,IF(COUNTIF(AG$3:$AG396,$C397)=0,$C397,""),"")),"")</f>
        <v/>
      </c>
      <c r="AH397" s="1" t="str">
        <f aca="false">IF(D397&lt;&gt;"",IF(B397="","",IF(AND($B397='Determinazione classe'!$D$57,$C397='Determinazione classe'!$D$58),IF(COUNTIF(AH$3:AH396,$D397)=0,$D397,""),"")),"")</f>
        <v/>
      </c>
      <c r="AI397" s="1" t="str">
        <f aca="false">IF(E397&lt;&gt;"",IF(B397="","",IF(AND($B397='Determinazione classe'!$D$57,$C397='Determinazione classe'!$D$58,$D397='Determinazione classe'!$D$59),IF(COUNTIF(AI$3:AI396,$E397)=0,$E397,""),"")),"")</f>
        <v/>
      </c>
      <c r="AJ397" s="1" t="str">
        <f aca="false">IF(F397&lt;&gt;"",IF(B397="","",IF(AND($B397='Determinazione classe'!$D$57,$C397='Determinazione classe'!$D$58,$D397='Determinazione classe'!$D$59,$E397='Determinazione classe'!$D$60),IF(COUNTIF(AJ$3:AJ396,$F397)=0,$F397,""),"")),"")</f>
        <v/>
      </c>
      <c r="AK397" s="1" t="str">
        <f aca="false">IF(G397&lt;&gt;"",IF(B397="","",IF(AND($B397='Determinazione classe'!$D$57,$C397='Determinazione classe'!$D$58,$D397='Determinazione classe'!$D$59,$E397='Determinazione classe'!$D$60,$F397='Determinazione classe'!$D$61),IF(COUNTIF(AK$3:AK396,$G397)=0,$G397,""),"")),"")</f>
        <v/>
      </c>
      <c r="AL397" s="1" t="str">
        <f aca="false">IF(H397&lt;&gt;"",IF(B397="","",IF(AND($B397='Determinazione classe'!$D$57,$C397='Determinazione classe'!$D$58,$D397='Determinazione classe'!$D$59,$E397='Determinazione classe'!$D$60,$F397='Determinazione classe'!$D$61,$G397='Determinazione classe'!$D$62),IF(COUNTIF(AL$3:AL396,$H397)=0,$H397,""),"")),"")</f>
        <v/>
      </c>
      <c r="AR397" s="1" t="n">
        <f aca="false">+AR396+1</f>
        <v>395</v>
      </c>
      <c r="AS397" s="978" t="str">
        <f aca="false">IFERROR(VLOOKUP(AR397,BC:BK,9,FALSE()),"")</f>
        <v/>
      </c>
      <c r="AT397" s="978" t="str">
        <f aca="false">IFERROR(VLOOKUP($O397,BD:BL,9,FALSE()),"")</f>
        <v/>
      </c>
      <c r="AU397" s="978" t="str">
        <f aca="false">IFERROR(VLOOKUP($O397,BE:BM,9,FALSE()),"")</f>
        <v/>
      </c>
      <c r="AV397" s="978" t="str">
        <f aca="false">IFERROR(VLOOKUP($O397,BF:BN,9,FALSE()),"")</f>
        <v/>
      </c>
      <c r="AW397" s="978" t="str">
        <f aca="false">IFERROR(VLOOKUP($O397,BG:BO,9,FALSE()),"")</f>
        <v/>
      </c>
      <c r="AX397" s="978" t="str">
        <f aca="false">IFERROR(VLOOKUP($O397,BH:BP,9,FALSE()),"")</f>
        <v/>
      </c>
      <c r="AY397" s="978" t="str">
        <f aca="false">IFERROR(VLOOKUP($O397,BI:BQ,9,FALSE()),"")</f>
        <v/>
      </c>
      <c r="BC397" s="1" t="str">
        <f aca="false">IF(BK397&lt;&gt;"",MAX(BC$3:BC396)+1,"")</f>
        <v/>
      </c>
      <c r="BD397" s="1" t="str">
        <f aca="false">IF(BL397&lt;&gt;"",MAX(BD$3:BD396)+1,"")</f>
        <v/>
      </c>
      <c r="BE397" s="1" t="str">
        <f aca="false">IF(BM397&lt;&gt;"",MAX(BE$3:BE396)+1,"")</f>
        <v/>
      </c>
      <c r="BF397" s="1" t="str">
        <f aca="false">IF(BN397&lt;&gt;"",MAX(BF$3:BF396)+1,"")</f>
        <v/>
      </c>
      <c r="BG397" s="1" t="str">
        <f aca="false">IF(BO397&lt;&gt;"",MAX(BG$3:BG396)+1,"")</f>
        <v/>
      </c>
      <c r="BH397" s="1" t="str">
        <f aca="false">IF(BP397&lt;&gt;"",MAX(BH$3:BH396)+1,"")</f>
        <v/>
      </c>
      <c r="BI397" s="1" t="str">
        <f aca="false">IF(BQ397&lt;&gt;"",MAX(BI$3:BI396)+1,"")</f>
        <v/>
      </c>
      <c r="BK397" s="1" t="str">
        <f aca="false">IF(B397&lt;&gt;"",IF(COUNTIF(BK$3:BK396,B397)&gt;0,"",B397),"")</f>
        <v/>
      </c>
      <c r="BL397" s="1" t="str">
        <f aca="false">IF(C397&lt;&gt;"",IF(COUNTIF(BL$3:BL396,C397)&gt;0,"",C397),"")</f>
        <v/>
      </c>
      <c r="BM397" s="1" t="str">
        <f aca="false">IF(D397&lt;&gt;"",IF(COUNTIF(BM$3:BM396,D397)&gt;0,"",D397),"")</f>
        <v/>
      </c>
      <c r="BN397" s="1" t="str">
        <f aca="false">IF(E397&lt;&gt;"",IF(COUNTIF(BN$3:BN396,E397)&gt;0,"",E397),"")</f>
        <v/>
      </c>
      <c r="BO397" s="1" t="str">
        <f aca="false">IF(F397&lt;&gt;"",IF(COUNTIF(BO$3:BO396,F397)&gt;0,"",F397),"")</f>
        <v/>
      </c>
      <c r="BP397" s="1" t="str">
        <f aca="false">IF(G397&lt;&gt;"",IF(COUNTIF(BP$3:BP396,G397)&gt;0,"",G397),"")</f>
        <v/>
      </c>
      <c r="BQ397" s="1" t="str">
        <f aca="false">IF(H397&lt;&gt;"",IF(COUNTIF(BQ$3:BQ396,H397)&gt;0,"",H397),"")</f>
        <v/>
      </c>
    </row>
    <row r="398" customFormat="false" ht="12.75" hidden="false" customHeight="false" outlineLevel="0" collapsed="false">
      <c r="A398" s="1017" t="str">
        <f aca="false">CONCATENATE(B398,C398,D398,E398,F398,G398,H398)</f>
        <v/>
      </c>
      <c r="B398" s="1001"/>
      <c r="C398" s="1001"/>
      <c r="D398" s="1001"/>
      <c r="E398" s="1001"/>
      <c r="F398" s="1001"/>
      <c r="G398" s="1001"/>
      <c r="H398" s="1001"/>
      <c r="I398" s="1020"/>
      <c r="J398" s="1021"/>
      <c r="K398" s="1021"/>
      <c r="L398" s="1023"/>
      <c r="M398" s="1024"/>
      <c r="O398" s="1" t="n">
        <f aca="false">+O397+1</f>
        <v>396</v>
      </c>
      <c r="P398" s="978" t="str">
        <f aca="false">IFERROR(VLOOKUP(O397,X:AF,9,FALSE()),"")</f>
        <v/>
      </c>
      <c r="Q398" s="978" t="str">
        <f aca="false">IFERROR(VLOOKUP(O398,Y:AG,9,FALSE()),"")</f>
        <v/>
      </c>
      <c r="R398" s="978" t="str">
        <f aca="false">IFERROR(VLOOKUP(O398,Z:AH,9,FALSE()),"")</f>
        <v/>
      </c>
      <c r="S398" s="978" t="str">
        <f aca="false">IFERROR(VLOOKUP($O398,AA:AI,9,FALSE()),"")</f>
        <v/>
      </c>
      <c r="T398" s="978" t="str">
        <f aca="false">IFERROR(VLOOKUP($O398,AB:AJ,9,FALSE()),"")</f>
        <v/>
      </c>
      <c r="U398" s="978" t="str">
        <f aca="false">IFERROR(VLOOKUP($O398,AC:AK,9,FALSE()),"")</f>
        <v/>
      </c>
      <c r="V398" s="978" t="str">
        <f aca="false">IFERROR(VLOOKUP($O398,AD:AL,9,FALSE()),"")</f>
        <v/>
      </c>
      <c r="X398" s="1" t="str">
        <f aca="false">IF(AF398&lt;&gt;"",MAX(X$3:X397)+1,"")</f>
        <v/>
      </c>
      <c r="Y398" s="1" t="str">
        <f aca="false">IF(AG398&lt;&gt;"",MAX(Y$3:Y397)+1,"")</f>
        <v/>
      </c>
      <c r="Z398" s="1" t="str">
        <f aca="false">IF(AH398&lt;&gt;"",MAX(Z$3:Z397)+1,"")</f>
        <v/>
      </c>
      <c r="AA398" s="1" t="str">
        <f aca="false">IF(AI398&lt;&gt;"",MAX(AA$3:AA397)+1,"")</f>
        <v/>
      </c>
      <c r="AB398" s="1" t="str">
        <f aca="false">IF(AJ398&lt;&gt;"",MAX(AB$3:AB397)+1,"")</f>
        <v/>
      </c>
      <c r="AC398" s="1" t="str">
        <f aca="false">IF(AK398&lt;&gt;"",MAX(AC$3:AC397)+1,"")</f>
        <v/>
      </c>
      <c r="AD398" s="1" t="str">
        <f aca="false">IF(AL398&lt;&gt;"",MAX(AD$3:AD397)+1,"")</f>
        <v/>
      </c>
      <c r="AF398" s="1" t="str">
        <f aca="false">IF(B398="","",IF(COUNTIF(AF$3:$AI397,B398)=0,B398,""))</f>
        <v/>
      </c>
      <c r="AG398" s="1" t="str">
        <f aca="false">IF(C398&lt;&gt;"",IF(B398="","",IF($B398='Determinazione classe'!$D$57,IF(COUNTIF(AG$3:$AG397,$C398)=0,$C398,""),"")),"")</f>
        <v/>
      </c>
      <c r="AH398" s="1" t="str">
        <f aca="false">IF(D398&lt;&gt;"",IF(B398="","",IF(AND($B398='Determinazione classe'!$D$57,$C398='Determinazione classe'!$D$58),IF(COUNTIF(AH$3:AH397,$D398)=0,$D398,""),"")),"")</f>
        <v/>
      </c>
      <c r="AI398" s="1" t="str">
        <f aca="false">IF(E398&lt;&gt;"",IF(B398="","",IF(AND($B398='Determinazione classe'!$D$57,$C398='Determinazione classe'!$D$58,$D398='Determinazione classe'!$D$59),IF(COUNTIF(AI$3:AI397,$E398)=0,$E398,""),"")),"")</f>
        <v/>
      </c>
      <c r="AJ398" s="1" t="str">
        <f aca="false">IF(F398&lt;&gt;"",IF(B398="","",IF(AND($B398='Determinazione classe'!$D$57,$C398='Determinazione classe'!$D$58,$D398='Determinazione classe'!$D$59,$E398='Determinazione classe'!$D$60),IF(COUNTIF(AJ$3:AJ397,$F398)=0,$F398,""),"")),"")</f>
        <v/>
      </c>
      <c r="AK398" s="1" t="str">
        <f aca="false">IF(G398&lt;&gt;"",IF(B398="","",IF(AND($B398='Determinazione classe'!$D$57,$C398='Determinazione classe'!$D$58,$D398='Determinazione classe'!$D$59,$E398='Determinazione classe'!$D$60,$F398='Determinazione classe'!$D$61),IF(COUNTIF(AK$3:AK397,$G398)=0,$G398,""),"")),"")</f>
        <v/>
      </c>
      <c r="AL398" s="1" t="str">
        <f aca="false">IF(H398&lt;&gt;"",IF(B398="","",IF(AND($B398='Determinazione classe'!$D$57,$C398='Determinazione classe'!$D$58,$D398='Determinazione classe'!$D$59,$E398='Determinazione classe'!$D$60,$F398='Determinazione classe'!$D$61,$G398='Determinazione classe'!$D$62),IF(COUNTIF(AL$3:AL397,$H398)=0,$H398,""),"")),"")</f>
        <v/>
      </c>
      <c r="AR398" s="1" t="n">
        <f aca="false">+AR397+1</f>
        <v>396</v>
      </c>
      <c r="AS398" s="978" t="str">
        <f aca="false">IFERROR(VLOOKUP(AR398,BC:BK,9,FALSE()),"")</f>
        <v/>
      </c>
      <c r="AT398" s="978" t="str">
        <f aca="false">IFERROR(VLOOKUP($O398,BD:BL,9,FALSE()),"")</f>
        <v/>
      </c>
      <c r="AU398" s="978" t="str">
        <f aca="false">IFERROR(VLOOKUP($O398,BE:BM,9,FALSE()),"")</f>
        <v/>
      </c>
      <c r="AV398" s="978" t="str">
        <f aca="false">IFERROR(VLOOKUP($O398,BF:BN,9,FALSE()),"")</f>
        <v/>
      </c>
      <c r="AW398" s="978" t="str">
        <f aca="false">IFERROR(VLOOKUP($O398,BG:BO,9,FALSE()),"")</f>
        <v/>
      </c>
      <c r="AX398" s="978" t="str">
        <f aca="false">IFERROR(VLOOKUP($O398,BH:BP,9,FALSE()),"")</f>
        <v/>
      </c>
      <c r="AY398" s="978" t="str">
        <f aca="false">IFERROR(VLOOKUP($O398,BI:BQ,9,FALSE()),"")</f>
        <v/>
      </c>
      <c r="BC398" s="1" t="str">
        <f aca="false">IF(BK398&lt;&gt;"",MAX(BC$3:BC397)+1,"")</f>
        <v/>
      </c>
      <c r="BD398" s="1" t="str">
        <f aca="false">IF(BL398&lt;&gt;"",MAX(BD$3:BD397)+1,"")</f>
        <v/>
      </c>
      <c r="BE398" s="1" t="str">
        <f aca="false">IF(BM398&lt;&gt;"",MAX(BE$3:BE397)+1,"")</f>
        <v/>
      </c>
      <c r="BF398" s="1" t="str">
        <f aca="false">IF(BN398&lt;&gt;"",MAX(BF$3:BF397)+1,"")</f>
        <v/>
      </c>
      <c r="BG398" s="1" t="str">
        <f aca="false">IF(BO398&lt;&gt;"",MAX(BG$3:BG397)+1,"")</f>
        <v/>
      </c>
      <c r="BH398" s="1" t="str">
        <f aca="false">IF(BP398&lt;&gt;"",MAX(BH$3:BH397)+1,"")</f>
        <v/>
      </c>
      <c r="BI398" s="1" t="str">
        <f aca="false">IF(BQ398&lt;&gt;"",MAX(BI$3:BI397)+1,"")</f>
        <v/>
      </c>
      <c r="BK398" s="1" t="str">
        <f aca="false">IF(B398&lt;&gt;"",IF(COUNTIF(BK$3:BK397,B398)&gt;0,"",B398),"")</f>
        <v/>
      </c>
      <c r="BL398" s="1" t="str">
        <f aca="false">IF(C398&lt;&gt;"",IF(COUNTIF(BL$3:BL397,C398)&gt;0,"",C398),"")</f>
        <v/>
      </c>
      <c r="BM398" s="1" t="str">
        <f aca="false">IF(D398&lt;&gt;"",IF(COUNTIF(BM$3:BM397,D398)&gt;0,"",D398),"")</f>
        <v/>
      </c>
      <c r="BN398" s="1" t="str">
        <f aca="false">IF(E398&lt;&gt;"",IF(COUNTIF(BN$3:BN397,E398)&gt;0,"",E398),"")</f>
        <v/>
      </c>
      <c r="BO398" s="1" t="str">
        <f aca="false">IF(F398&lt;&gt;"",IF(COUNTIF(BO$3:BO397,F398)&gt;0,"",F398),"")</f>
        <v/>
      </c>
      <c r="BP398" s="1" t="str">
        <f aca="false">IF(G398&lt;&gt;"",IF(COUNTIF(BP$3:BP397,G398)&gt;0,"",G398),"")</f>
        <v/>
      </c>
      <c r="BQ398" s="1" t="str">
        <f aca="false">IF(H398&lt;&gt;"",IF(COUNTIF(BQ$3:BQ397,H398)&gt;0,"",H398),"")</f>
        <v/>
      </c>
    </row>
    <row r="399" customFormat="false" ht="12.75" hidden="false" customHeight="false" outlineLevel="0" collapsed="false">
      <c r="A399" s="1017" t="str">
        <f aca="false">CONCATENATE(B399,C399,D399,E399,F399,G399,H399)</f>
        <v/>
      </c>
      <c r="B399" s="1001"/>
      <c r="C399" s="1001"/>
      <c r="D399" s="1001"/>
      <c r="E399" s="1001"/>
      <c r="F399" s="1001"/>
      <c r="G399" s="1001"/>
      <c r="H399" s="1001"/>
      <c r="I399" s="1020"/>
      <c r="J399" s="1021"/>
      <c r="K399" s="1021"/>
      <c r="L399" s="1023"/>
      <c r="M399" s="1024"/>
      <c r="O399" s="1" t="n">
        <f aca="false">+O398+1</f>
        <v>397</v>
      </c>
      <c r="P399" s="978" t="str">
        <f aca="false">IFERROR(VLOOKUP(O398,X:AF,9,FALSE()),"")</f>
        <v/>
      </c>
      <c r="Q399" s="978" t="str">
        <f aca="false">IFERROR(VLOOKUP(O399,Y:AG,9,FALSE()),"")</f>
        <v/>
      </c>
      <c r="R399" s="978" t="str">
        <f aca="false">IFERROR(VLOOKUP(O399,Z:AH,9,FALSE()),"")</f>
        <v/>
      </c>
      <c r="S399" s="978" t="str">
        <f aca="false">IFERROR(VLOOKUP($O399,AA:AI,9,FALSE()),"")</f>
        <v/>
      </c>
      <c r="T399" s="978" t="str">
        <f aca="false">IFERROR(VLOOKUP($O399,AB:AJ,9,FALSE()),"")</f>
        <v/>
      </c>
      <c r="U399" s="978" t="str">
        <f aca="false">IFERROR(VLOOKUP($O399,AC:AK,9,FALSE()),"")</f>
        <v/>
      </c>
      <c r="V399" s="978" t="str">
        <f aca="false">IFERROR(VLOOKUP($O399,AD:AL,9,FALSE()),"")</f>
        <v/>
      </c>
      <c r="X399" s="1" t="str">
        <f aca="false">IF(AF399&lt;&gt;"",MAX(X$3:X398)+1,"")</f>
        <v/>
      </c>
      <c r="Y399" s="1" t="str">
        <f aca="false">IF(AG399&lt;&gt;"",MAX(Y$3:Y398)+1,"")</f>
        <v/>
      </c>
      <c r="Z399" s="1" t="str">
        <f aca="false">IF(AH399&lt;&gt;"",MAX(Z$3:Z398)+1,"")</f>
        <v/>
      </c>
      <c r="AA399" s="1" t="str">
        <f aca="false">IF(AI399&lt;&gt;"",MAX(AA$3:AA398)+1,"")</f>
        <v/>
      </c>
      <c r="AB399" s="1" t="str">
        <f aca="false">IF(AJ399&lt;&gt;"",MAX(AB$3:AB398)+1,"")</f>
        <v/>
      </c>
      <c r="AC399" s="1" t="str">
        <f aca="false">IF(AK399&lt;&gt;"",MAX(AC$3:AC398)+1,"")</f>
        <v/>
      </c>
      <c r="AD399" s="1" t="str">
        <f aca="false">IF(AL399&lt;&gt;"",MAX(AD$3:AD398)+1,"")</f>
        <v/>
      </c>
      <c r="AF399" s="1" t="str">
        <f aca="false">IF(B399="","",IF(COUNTIF(AF$3:$AI398,B399)=0,B399,""))</f>
        <v/>
      </c>
      <c r="AG399" s="1" t="str">
        <f aca="false">IF(C399&lt;&gt;"",IF(B399="","",IF($B399='Determinazione classe'!$D$57,IF(COUNTIF(AG$3:$AG398,$C399)=0,$C399,""),"")),"")</f>
        <v/>
      </c>
      <c r="AH399" s="1" t="str">
        <f aca="false">IF(D399&lt;&gt;"",IF(B399="","",IF(AND($B399='Determinazione classe'!$D$57,$C399='Determinazione classe'!$D$58),IF(COUNTIF(AH$3:AH398,$D399)=0,$D399,""),"")),"")</f>
        <v/>
      </c>
      <c r="AI399" s="1" t="str">
        <f aca="false">IF(E399&lt;&gt;"",IF(B399="","",IF(AND($B399='Determinazione classe'!$D$57,$C399='Determinazione classe'!$D$58,$D399='Determinazione classe'!$D$59),IF(COUNTIF(AI$3:AI398,$E399)=0,$E399,""),"")),"")</f>
        <v/>
      </c>
      <c r="AJ399" s="1" t="str">
        <f aca="false">IF(F399&lt;&gt;"",IF(B399="","",IF(AND($B399='Determinazione classe'!$D$57,$C399='Determinazione classe'!$D$58,$D399='Determinazione classe'!$D$59,$E399='Determinazione classe'!$D$60),IF(COUNTIF(AJ$3:AJ398,$F399)=0,$F399,""),"")),"")</f>
        <v/>
      </c>
      <c r="AK399" s="1" t="str">
        <f aca="false">IF(G399&lt;&gt;"",IF(B399="","",IF(AND($B399='Determinazione classe'!$D$57,$C399='Determinazione classe'!$D$58,$D399='Determinazione classe'!$D$59,$E399='Determinazione classe'!$D$60,$F399='Determinazione classe'!$D$61),IF(COUNTIF(AK$3:AK398,$G399)=0,$G399,""),"")),"")</f>
        <v/>
      </c>
      <c r="AL399" s="1" t="str">
        <f aca="false">IF(H399&lt;&gt;"",IF(B399="","",IF(AND($B399='Determinazione classe'!$D$57,$C399='Determinazione classe'!$D$58,$D399='Determinazione classe'!$D$59,$E399='Determinazione classe'!$D$60,$F399='Determinazione classe'!$D$61,$G399='Determinazione classe'!$D$62),IF(COUNTIF(AL$3:AL398,$H399)=0,$H399,""),"")),"")</f>
        <v/>
      </c>
      <c r="AR399" s="1" t="n">
        <f aca="false">+AR398+1</f>
        <v>397</v>
      </c>
      <c r="AS399" s="978" t="str">
        <f aca="false">IFERROR(VLOOKUP(AR399,BC:BK,9,FALSE()),"")</f>
        <v/>
      </c>
      <c r="AT399" s="978" t="str">
        <f aca="false">IFERROR(VLOOKUP($O399,BD:BL,9,FALSE()),"")</f>
        <v/>
      </c>
      <c r="AU399" s="978" t="str">
        <f aca="false">IFERROR(VLOOKUP($O399,BE:BM,9,FALSE()),"")</f>
        <v/>
      </c>
      <c r="AV399" s="978" t="str">
        <f aca="false">IFERROR(VLOOKUP($O399,BF:BN,9,FALSE()),"")</f>
        <v/>
      </c>
      <c r="AW399" s="978" t="str">
        <f aca="false">IFERROR(VLOOKUP($O399,BG:BO,9,FALSE()),"")</f>
        <v/>
      </c>
      <c r="AX399" s="978" t="str">
        <f aca="false">IFERROR(VLOOKUP($O399,BH:BP,9,FALSE()),"")</f>
        <v/>
      </c>
      <c r="AY399" s="978" t="str">
        <f aca="false">IFERROR(VLOOKUP($O399,BI:BQ,9,FALSE()),"")</f>
        <v/>
      </c>
      <c r="BC399" s="1" t="str">
        <f aca="false">IF(BK399&lt;&gt;"",MAX(BC$3:BC398)+1,"")</f>
        <v/>
      </c>
      <c r="BD399" s="1" t="str">
        <f aca="false">IF(BL399&lt;&gt;"",MAX(BD$3:BD398)+1,"")</f>
        <v/>
      </c>
      <c r="BE399" s="1" t="str">
        <f aca="false">IF(BM399&lt;&gt;"",MAX(BE$3:BE398)+1,"")</f>
        <v/>
      </c>
      <c r="BF399" s="1" t="str">
        <f aca="false">IF(BN399&lt;&gt;"",MAX(BF$3:BF398)+1,"")</f>
        <v/>
      </c>
      <c r="BG399" s="1" t="str">
        <f aca="false">IF(BO399&lt;&gt;"",MAX(BG$3:BG398)+1,"")</f>
        <v/>
      </c>
      <c r="BH399" s="1" t="str">
        <f aca="false">IF(BP399&lt;&gt;"",MAX(BH$3:BH398)+1,"")</f>
        <v/>
      </c>
      <c r="BI399" s="1" t="str">
        <f aca="false">IF(BQ399&lt;&gt;"",MAX(BI$3:BI398)+1,"")</f>
        <v/>
      </c>
      <c r="BK399" s="1" t="str">
        <f aca="false">IF(B399&lt;&gt;"",IF(COUNTIF(BK$3:BK398,B399)&gt;0,"",B399),"")</f>
        <v/>
      </c>
      <c r="BL399" s="1" t="str">
        <f aca="false">IF(C399&lt;&gt;"",IF(COUNTIF(BL$3:BL398,C399)&gt;0,"",C399),"")</f>
        <v/>
      </c>
      <c r="BM399" s="1" t="str">
        <f aca="false">IF(D399&lt;&gt;"",IF(COUNTIF(BM$3:BM398,D399)&gt;0,"",D399),"")</f>
        <v/>
      </c>
      <c r="BN399" s="1" t="str">
        <f aca="false">IF(E399&lt;&gt;"",IF(COUNTIF(BN$3:BN398,E399)&gt;0,"",E399),"")</f>
        <v/>
      </c>
      <c r="BO399" s="1" t="str">
        <f aca="false">IF(F399&lt;&gt;"",IF(COUNTIF(BO$3:BO398,F399)&gt;0,"",F399),"")</f>
        <v/>
      </c>
      <c r="BP399" s="1" t="str">
        <f aca="false">IF(G399&lt;&gt;"",IF(COUNTIF(BP$3:BP398,G399)&gt;0,"",G399),"")</f>
        <v/>
      </c>
      <c r="BQ399" s="1" t="str">
        <f aca="false">IF(H399&lt;&gt;"",IF(COUNTIF(BQ$3:BQ398,H399)&gt;0,"",H399),"")</f>
        <v/>
      </c>
    </row>
    <row r="400" customFormat="false" ht="12.75" hidden="false" customHeight="false" outlineLevel="0" collapsed="false">
      <c r="A400" s="1017" t="str">
        <f aca="false">CONCATENATE(B400,C400,D400,E400,F400,G400,H400)</f>
        <v/>
      </c>
      <c r="B400" s="1001"/>
      <c r="C400" s="1001"/>
      <c r="D400" s="1001"/>
      <c r="E400" s="1001"/>
      <c r="F400" s="1001"/>
      <c r="G400" s="1001"/>
      <c r="H400" s="1001"/>
      <c r="I400" s="1020"/>
      <c r="J400" s="1021"/>
      <c r="K400" s="1021"/>
      <c r="L400" s="1023"/>
      <c r="M400" s="1024"/>
      <c r="O400" s="1" t="n">
        <f aca="false">+O399+1</f>
        <v>398</v>
      </c>
      <c r="P400" s="978" t="str">
        <f aca="false">IFERROR(VLOOKUP(O399,X:AF,9,FALSE()),"")</f>
        <v/>
      </c>
      <c r="Q400" s="978" t="str">
        <f aca="false">IFERROR(VLOOKUP(O400,Y:AG,9,FALSE()),"")</f>
        <v/>
      </c>
      <c r="R400" s="978" t="str">
        <f aca="false">IFERROR(VLOOKUP(O400,Z:AH,9,FALSE()),"")</f>
        <v/>
      </c>
      <c r="S400" s="978" t="str">
        <f aca="false">IFERROR(VLOOKUP($O400,AA:AI,9,FALSE()),"")</f>
        <v/>
      </c>
      <c r="T400" s="978" t="str">
        <f aca="false">IFERROR(VLOOKUP($O400,AB:AJ,9,FALSE()),"")</f>
        <v/>
      </c>
      <c r="U400" s="978" t="str">
        <f aca="false">IFERROR(VLOOKUP($O400,AC:AK,9,FALSE()),"")</f>
        <v/>
      </c>
      <c r="V400" s="978" t="str">
        <f aca="false">IFERROR(VLOOKUP($O400,AD:AL,9,FALSE()),"")</f>
        <v/>
      </c>
      <c r="X400" s="1" t="str">
        <f aca="false">IF(AF400&lt;&gt;"",MAX(X$3:X399)+1,"")</f>
        <v/>
      </c>
      <c r="Y400" s="1" t="str">
        <f aca="false">IF(AG400&lt;&gt;"",MAX(Y$3:Y399)+1,"")</f>
        <v/>
      </c>
      <c r="Z400" s="1" t="str">
        <f aca="false">IF(AH400&lt;&gt;"",MAX(Z$3:Z399)+1,"")</f>
        <v/>
      </c>
      <c r="AA400" s="1" t="str">
        <f aca="false">IF(AI400&lt;&gt;"",MAX(AA$3:AA399)+1,"")</f>
        <v/>
      </c>
      <c r="AB400" s="1" t="str">
        <f aca="false">IF(AJ400&lt;&gt;"",MAX(AB$3:AB399)+1,"")</f>
        <v/>
      </c>
      <c r="AC400" s="1" t="str">
        <f aca="false">IF(AK400&lt;&gt;"",MAX(AC$3:AC399)+1,"")</f>
        <v/>
      </c>
      <c r="AD400" s="1" t="str">
        <f aca="false">IF(AL400&lt;&gt;"",MAX(AD$3:AD399)+1,"")</f>
        <v/>
      </c>
      <c r="AF400" s="1" t="str">
        <f aca="false">IF(B400="","",IF(COUNTIF(AF$3:$AI399,B400)=0,B400,""))</f>
        <v/>
      </c>
      <c r="AG400" s="1" t="str">
        <f aca="false">IF(C400&lt;&gt;"",IF(B400="","",IF($B400='Determinazione classe'!$D$57,IF(COUNTIF(AG$3:$AG399,$C400)=0,$C400,""),"")),"")</f>
        <v/>
      </c>
      <c r="AH400" s="1" t="str">
        <f aca="false">IF(D400&lt;&gt;"",IF(B400="","",IF(AND($B400='Determinazione classe'!$D$57,$C400='Determinazione classe'!$D$58),IF(COUNTIF(AH$3:AH399,$D400)=0,$D400,""),"")),"")</f>
        <v/>
      </c>
      <c r="AI400" s="1" t="str">
        <f aca="false">IF(E400&lt;&gt;"",IF(B400="","",IF(AND($B400='Determinazione classe'!$D$57,$C400='Determinazione classe'!$D$58,$D400='Determinazione classe'!$D$59),IF(COUNTIF(AI$3:AI399,$E400)=0,$E400,""),"")),"")</f>
        <v/>
      </c>
      <c r="AJ400" s="1" t="str">
        <f aca="false">IF(F400&lt;&gt;"",IF(B400="","",IF(AND($B400='Determinazione classe'!$D$57,$C400='Determinazione classe'!$D$58,$D400='Determinazione classe'!$D$59,$E400='Determinazione classe'!$D$60),IF(COUNTIF(AJ$3:AJ399,$F400)=0,$F400,""),"")),"")</f>
        <v/>
      </c>
      <c r="AK400" s="1" t="str">
        <f aca="false">IF(G400&lt;&gt;"",IF(B400="","",IF(AND($B400='Determinazione classe'!$D$57,$C400='Determinazione classe'!$D$58,$D400='Determinazione classe'!$D$59,$E400='Determinazione classe'!$D$60,$F400='Determinazione classe'!$D$61),IF(COUNTIF(AK$3:AK399,$G400)=0,$G400,""),"")),"")</f>
        <v/>
      </c>
      <c r="AL400" s="1" t="str">
        <f aca="false">IF(H400&lt;&gt;"",IF(B400="","",IF(AND($B400='Determinazione classe'!$D$57,$C400='Determinazione classe'!$D$58,$D400='Determinazione classe'!$D$59,$E400='Determinazione classe'!$D$60,$F400='Determinazione classe'!$D$61,$G400='Determinazione classe'!$D$62),IF(COUNTIF(AL$3:AL399,$H400)=0,$H400,""),"")),"")</f>
        <v/>
      </c>
      <c r="AR400" s="1" t="n">
        <f aca="false">+AR399+1</f>
        <v>398</v>
      </c>
      <c r="AS400" s="978" t="str">
        <f aca="false">IFERROR(VLOOKUP(AR400,BC:BK,9,FALSE()),"")</f>
        <v/>
      </c>
      <c r="AT400" s="978" t="str">
        <f aca="false">IFERROR(VLOOKUP($O400,BD:BL,9,FALSE()),"")</f>
        <v/>
      </c>
      <c r="AU400" s="978" t="str">
        <f aca="false">IFERROR(VLOOKUP($O400,BE:BM,9,FALSE()),"")</f>
        <v/>
      </c>
      <c r="AV400" s="978" t="str">
        <f aca="false">IFERROR(VLOOKUP($O400,BF:BN,9,FALSE()),"")</f>
        <v/>
      </c>
      <c r="AW400" s="978" t="str">
        <f aca="false">IFERROR(VLOOKUP($O400,BG:BO,9,FALSE()),"")</f>
        <v/>
      </c>
      <c r="AX400" s="978" t="str">
        <f aca="false">IFERROR(VLOOKUP($O400,BH:BP,9,FALSE()),"")</f>
        <v/>
      </c>
      <c r="AY400" s="978" t="str">
        <f aca="false">IFERROR(VLOOKUP($O400,BI:BQ,9,FALSE()),"")</f>
        <v/>
      </c>
      <c r="BC400" s="1" t="str">
        <f aca="false">IF(BK400&lt;&gt;"",MAX(BC$3:BC399)+1,"")</f>
        <v/>
      </c>
      <c r="BD400" s="1" t="str">
        <f aca="false">IF(BL400&lt;&gt;"",MAX(BD$3:BD399)+1,"")</f>
        <v/>
      </c>
      <c r="BE400" s="1" t="str">
        <f aca="false">IF(BM400&lt;&gt;"",MAX(BE$3:BE399)+1,"")</f>
        <v/>
      </c>
      <c r="BF400" s="1" t="str">
        <f aca="false">IF(BN400&lt;&gt;"",MAX(BF$3:BF399)+1,"")</f>
        <v/>
      </c>
      <c r="BG400" s="1" t="str">
        <f aca="false">IF(BO400&lt;&gt;"",MAX(BG$3:BG399)+1,"")</f>
        <v/>
      </c>
      <c r="BH400" s="1" t="str">
        <f aca="false">IF(BP400&lt;&gt;"",MAX(BH$3:BH399)+1,"")</f>
        <v/>
      </c>
      <c r="BI400" s="1" t="str">
        <f aca="false">IF(BQ400&lt;&gt;"",MAX(BI$3:BI399)+1,"")</f>
        <v/>
      </c>
      <c r="BK400" s="1" t="str">
        <f aca="false">IF(B400&lt;&gt;"",IF(COUNTIF(BK$3:BK399,B400)&gt;0,"",B400),"")</f>
        <v/>
      </c>
      <c r="BL400" s="1" t="str">
        <f aca="false">IF(C400&lt;&gt;"",IF(COUNTIF(BL$3:BL399,C400)&gt;0,"",C400),"")</f>
        <v/>
      </c>
      <c r="BM400" s="1" t="str">
        <f aca="false">IF(D400&lt;&gt;"",IF(COUNTIF(BM$3:BM399,D400)&gt;0,"",D400),"")</f>
        <v/>
      </c>
      <c r="BN400" s="1" t="str">
        <f aca="false">IF(E400&lt;&gt;"",IF(COUNTIF(BN$3:BN399,E400)&gt;0,"",E400),"")</f>
        <v/>
      </c>
      <c r="BO400" s="1" t="str">
        <f aca="false">IF(F400&lt;&gt;"",IF(COUNTIF(BO$3:BO399,F400)&gt;0,"",F400),"")</f>
        <v/>
      </c>
      <c r="BP400" s="1" t="str">
        <f aca="false">IF(G400&lt;&gt;"",IF(COUNTIF(BP$3:BP399,G400)&gt;0,"",G400),"")</f>
        <v/>
      </c>
      <c r="BQ400" s="1" t="str">
        <f aca="false">IF(H400&lt;&gt;"",IF(COUNTIF(BQ$3:BQ399,H400)&gt;0,"",H400),"")</f>
        <v/>
      </c>
    </row>
    <row r="401" customFormat="false" ht="12.75" hidden="false" customHeight="false" outlineLevel="0" collapsed="false">
      <c r="A401" s="1017" t="str">
        <f aca="false">CONCATENATE(B401,C401,D401,E401,F401,G401,H401)</f>
        <v/>
      </c>
      <c r="B401" s="1001"/>
      <c r="C401" s="1001"/>
      <c r="D401" s="1001"/>
      <c r="E401" s="1001"/>
      <c r="F401" s="1001"/>
      <c r="G401" s="1001"/>
      <c r="H401" s="1001"/>
      <c r="I401" s="1020"/>
      <c r="J401" s="1021"/>
      <c r="K401" s="1021"/>
      <c r="L401" s="1023"/>
      <c r="M401" s="1024"/>
      <c r="O401" s="1" t="n">
        <f aca="false">+O400+1</f>
        <v>399</v>
      </c>
      <c r="P401" s="978" t="str">
        <f aca="false">IFERROR(VLOOKUP(O400,X:AF,9,FALSE()),"")</f>
        <v/>
      </c>
      <c r="Q401" s="978" t="str">
        <f aca="false">IFERROR(VLOOKUP(O401,Y:AG,9,FALSE()),"")</f>
        <v/>
      </c>
      <c r="R401" s="978" t="str">
        <f aca="false">IFERROR(VLOOKUP(O401,Z:AH,9,FALSE()),"")</f>
        <v/>
      </c>
      <c r="S401" s="978" t="str">
        <f aca="false">IFERROR(VLOOKUP($O401,AA:AI,9,FALSE()),"")</f>
        <v/>
      </c>
      <c r="T401" s="978" t="str">
        <f aca="false">IFERROR(VLOOKUP($O401,AB:AJ,9,FALSE()),"")</f>
        <v/>
      </c>
      <c r="U401" s="978" t="str">
        <f aca="false">IFERROR(VLOOKUP($O401,AC:AK,9,FALSE()),"")</f>
        <v/>
      </c>
      <c r="V401" s="978" t="str">
        <f aca="false">IFERROR(VLOOKUP($O401,AD:AL,9,FALSE()),"")</f>
        <v/>
      </c>
      <c r="X401" s="1" t="str">
        <f aca="false">IF(AF401&lt;&gt;"",MAX(X$3:X400)+1,"")</f>
        <v/>
      </c>
      <c r="Y401" s="1" t="str">
        <f aca="false">IF(AG401&lt;&gt;"",MAX(Y$3:Y400)+1,"")</f>
        <v/>
      </c>
      <c r="Z401" s="1" t="str">
        <f aca="false">IF(AH401&lt;&gt;"",MAX(Z$3:Z400)+1,"")</f>
        <v/>
      </c>
      <c r="AA401" s="1" t="str">
        <f aca="false">IF(AI401&lt;&gt;"",MAX(AA$3:AA400)+1,"")</f>
        <v/>
      </c>
      <c r="AB401" s="1" t="str">
        <f aca="false">IF(AJ401&lt;&gt;"",MAX(AB$3:AB400)+1,"")</f>
        <v/>
      </c>
      <c r="AC401" s="1" t="str">
        <f aca="false">IF(AK401&lt;&gt;"",MAX(AC$3:AC400)+1,"")</f>
        <v/>
      </c>
      <c r="AD401" s="1" t="str">
        <f aca="false">IF(AL401&lt;&gt;"",MAX(AD$3:AD400)+1,"")</f>
        <v/>
      </c>
      <c r="AF401" s="1" t="str">
        <f aca="false">IF(B401="","",IF(COUNTIF(AF$3:$AI400,B401)=0,B401,""))</f>
        <v/>
      </c>
      <c r="AG401" s="1" t="str">
        <f aca="false">IF(C401&lt;&gt;"",IF(B401="","",IF($B401='Determinazione classe'!$D$57,IF(COUNTIF(AG$3:$AG400,$C401)=0,$C401,""),"")),"")</f>
        <v/>
      </c>
      <c r="AH401" s="1" t="str">
        <f aca="false">IF(D401&lt;&gt;"",IF(B401="","",IF(AND($B401='Determinazione classe'!$D$57,$C401='Determinazione classe'!$D$58),IF(COUNTIF(AH$3:AH400,$D401)=0,$D401,""),"")),"")</f>
        <v/>
      </c>
      <c r="AI401" s="1" t="str">
        <f aca="false">IF(E401&lt;&gt;"",IF(B401="","",IF(AND($B401='Determinazione classe'!$D$57,$C401='Determinazione classe'!$D$58,$D401='Determinazione classe'!$D$59),IF(COUNTIF(AI$3:AI400,$E401)=0,$E401,""),"")),"")</f>
        <v/>
      </c>
      <c r="AJ401" s="1" t="str">
        <f aca="false">IF(F401&lt;&gt;"",IF(B401="","",IF(AND($B401='Determinazione classe'!$D$57,$C401='Determinazione classe'!$D$58,$D401='Determinazione classe'!$D$59,$E401='Determinazione classe'!$D$60),IF(COUNTIF(AJ$3:AJ400,$F401)=0,$F401,""),"")),"")</f>
        <v/>
      </c>
      <c r="AK401" s="1" t="str">
        <f aca="false">IF(G401&lt;&gt;"",IF(B401="","",IF(AND($B401='Determinazione classe'!$D$57,$C401='Determinazione classe'!$D$58,$D401='Determinazione classe'!$D$59,$E401='Determinazione classe'!$D$60,$F401='Determinazione classe'!$D$61),IF(COUNTIF(AK$3:AK400,$G401)=0,$G401,""),"")),"")</f>
        <v/>
      </c>
      <c r="AL401" s="1" t="str">
        <f aca="false">IF(H401&lt;&gt;"",IF(B401="","",IF(AND($B401='Determinazione classe'!$D$57,$C401='Determinazione classe'!$D$58,$D401='Determinazione classe'!$D$59,$E401='Determinazione classe'!$D$60,$F401='Determinazione classe'!$D$61,$G401='Determinazione classe'!$D$62),IF(COUNTIF(AL$3:AL400,$H401)=0,$H401,""),"")),"")</f>
        <v/>
      </c>
      <c r="AR401" s="1" t="n">
        <f aca="false">+AR400+1</f>
        <v>399</v>
      </c>
      <c r="AS401" s="978" t="str">
        <f aca="false">IFERROR(VLOOKUP(AR401,BC:BK,9,FALSE()),"")</f>
        <v/>
      </c>
      <c r="AT401" s="978" t="str">
        <f aca="false">IFERROR(VLOOKUP($O401,BD:BL,9,FALSE()),"")</f>
        <v/>
      </c>
      <c r="AU401" s="978" t="str">
        <f aca="false">IFERROR(VLOOKUP($O401,BE:BM,9,FALSE()),"")</f>
        <v/>
      </c>
      <c r="AV401" s="978" t="str">
        <f aca="false">IFERROR(VLOOKUP($O401,BF:BN,9,FALSE()),"")</f>
        <v/>
      </c>
      <c r="AW401" s="978" t="str">
        <f aca="false">IFERROR(VLOOKUP($O401,BG:BO,9,FALSE()),"")</f>
        <v/>
      </c>
      <c r="AX401" s="978" t="str">
        <f aca="false">IFERROR(VLOOKUP($O401,BH:BP,9,FALSE()),"")</f>
        <v/>
      </c>
      <c r="AY401" s="978" t="str">
        <f aca="false">IFERROR(VLOOKUP($O401,BI:BQ,9,FALSE()),"")</f>
        <v/>
      </c>
      <c r="BC401" s="1" t="str">
        <f aca="false">IF(BK401&lt;&gt;"",MAX(BC$3:BC400)+1,"")</f>
        <v/>
      </c>
      <c r="BD401" s="1" t="str">
        <f aca="false">IF(BL401&lt;&gt;"",MAX(BD$3:BD400)+1,"")</f>
        <v/>
      </c>
      <c r="BE401" s="1" t="str">
        <f aca="false">IF(BM401&lt;&gt;"",MAX(BE$3:BE400)+1,"")</f>
        <v/>
      </c>
      <c r="BF401" s="1" t="str">
        <f aca="false">IF(BN401&lt;&gt;"",MAX(BF$3:BF400)+1,"")</f>
        <v/>
      </c>
      <c r="BG401" s="1" t="str">
        <f aca="false">IF(BO401&lt;&gt;"",MAX(BG$3:BG400)+1,"")</f>
        <v/>
      </c>
      <c r="BH401" s="1" t="str">
        <f aca="false">IF(BP401&lt;&gt;"",MAX(BH$3:BH400)+1,"")</f>
        <v/>
      </c>
      <c r="BI401" s="1" t="str">
        <f aca="false">IF(BQ401&lt;&gt;"",MAX(BI$3:BI400)+1,"")</f>
        <v/>
      </c>
      <c r="BK401" s="1" t="str">
        <f aca="false">IF(B401&lt;&gt;"",IF(COUNTIF(BK$3:BK400,B401)&gt;0,"",B401),"")</f>
        <v/>
      </c>
      <c r="BL401" s="1" t="str">
        <f aca="false">IF(C401&lt;&gt;"",IF(COUNTIF(BL$3:BL400,C401)&gt;0,"",C401),"")</f>
        <v/>
      </c>
      <c r="BM401" s="1" t="str">
        <f aca="false">IF(D401&lt;&gt;"",IF(COUNTIF(BM$3:BM400,D401)&gt;0,"",D401),"")</f>
        <v/>
      </c>
      <c r="BN401" s="1" t="str">
        <f aca="false">IF(E401&lt;&gt;"",IF(COUNTIF(BN$3:BN400,E401)&gt;0,"",E401),"")</f>
        <v/>
      </c>
      <c r="BO401" s="1" t="str">
        <f aca="false">IF(F401&lt;&gt;"",IF(COUNTIF(BO$3:BO400,F401)&gt;0,"",F401),"")</f>
        <v/>
      </c>
      <c r="BP401" s="1" t="str">
        <f aca="false">IF(G401&lt;&gt;"",IF(COUNTIF(BP$3:BP400,G401)&gt;0,"",G401),"")</f>
        <v/>
      </c>
      <c r="BQ401" s="1" t="str">
        <f aca="false">IF(H401&lt;&gt;"",IF(COUNTIF(BQ$3:BQ400,H401)&gt;0,"",H401),"")</f>
        <v/>
      </c>
    </row>
    <row r="402" customFormat="false" ht="12.75" hidden="false" customHeight="false" outlineLevel="0" collapsed="false">
      <c r="A402" s="1017" t="str">
        <f aca="false">CONCATENATE(B402,C402,D402,E402,F402,G402,H402)</f>
        <v/>
      </c>
      <c r="B402" s="1001"/>
      <c r="C402" s="1001"/>
      <c r="D402" s="1001"/>
      <c r="E402" s="1001"/>
      <c r="F402" s="1001"/>
      <c r="G402" s="1001"/>
      <c r="H402" s="1001"/>
      <c r="I402" s="1020"/>
      <c r="J402" s="1021"/>
      <c r="K402" s="1021"/>
      <c r="L402" s="1023"/>
      <c r="M402" s="1024"/>
      <c r="O402" s="1" t="n">
        <f aca="false">+O401+1</f>
        <v>400</v>
      </c>
      <c r="P402" s="978" t="str">
        <f aca="false">IFERROR(VLOOKUP(O401,X:AF,9,FALSE()),"")</f>
        <v/>
      </c>
      <c r="Q402" s="978" t="str">
        <f aca="false">IFERROR(VLOOKUP(O402,Y:AG,9,FALSE()),"")</f>
        <v/>
      </c>
      <c r="R402" s="978" t="str">
        <f aca="false">IFERROR(VLOOKUP(O402,Z:AH,9,FALSE()),"")</f>
        <v/>
      </c>
      <c r="S402" s="978" t="str">
        <f aca="false">IFERROR(VLOOKUP($O402,AA:AI,9,FALSE()),"")</f>
        <v/>
      </c>
      <c r="T402" s="978" t="str">
        <f aca="false">IFERROR(VLOOKUP($O402,AB:AJ,9,FALSE()),"")</f>
        <v/>
      </c>
      <c r="U402" s="978" t="str">
        <f aca="false">IFERROR(VLOOKUP($O402,AC:AK,9,FALSE()),"")</f>
        <v/>
      </c>
      <c r="V402" s="978" t="str">
        <f aca="false">IFERROR(VLOOKUP($O402,AD:AL,9,FALSE()),"")</f>
        <v/>
      </c>
      <c r="X402" s="1" t="str">
        <f aca="false">IF(AF402&lt;&gt;"",MAX(X$3:X401)+1,"")</f>
        <v/>
      </c>
      <c r="Y402" s="1" t="str">
        <f aca="false">IF(AG402&lt;&gt;"",MAX(Y$3:Y401)+1,"")</f>
        <v/>
      </c>
      <c r="Z402" s="1" t="str">
        <f aca="false">IF(AH402&lt;&gt;"",MAX(Z$3:Z401)+1,"")</f>
        <v/>
      </c>
      <c r="AA402" s="1" t="str">
        <f aca="false">IF(AI402&lt;&gt;"",MAX(AA$3:AA401)+1,"")</f>
        <v/>
      </c>
      <c r="AB402" s="1" t="str">
        <f aca="false">IF(AJ402&lt;&gt;"",MAX(AB$3:AB401)+1,"")</f>
        <v/>
      </c>
      <c r="AC402" s="1" t="str">
        <f aca="false">IF(AK402&lt;&gt;"",MAX(AC$3:AC401)+1,"")</f>
        <v/>
      </c>
      <c r="AD402" s="1" t="str">
        <f aca="false">IF(AL402&lt;&gt;"",MAX(AD$3:AD401)+1,"")</f>
        <v/>
      </c>
      <c r="AF402" s="1" t="str">
        <f aca="false">IF(B402="","",IF(COUNTIF(AF$3:$AI401,B402)=0,B402,""))</f>
        <v/>
      </c>
      <c r="AG402" s="1" t="str">
        <f aca="false">IF(C402&lt;&gt;"",IF(B402="","",IF($B402='Determinazione classe'!$D$57,IF(COUNTIF(AG$3:$AG401,$C402)=0,$C402,""),"")),"")</f>
        <v/>
      </c>
      <c r="AH402" s="1" t="str">
        <f aca="false">IF(D402&lt;&gt;"",IF(B402="","",IF(AND($B402='Determinazione classe'!$D$57,$C402='Determinazione classe'!$D$58),IF(COUNTIF(AH$3:AH401,$D402)=0,$D402,""),"")),"")</f>
        <v/>
      </c>
      <c r="AI402" s="1" t="str">
        <f aca="false">IF(E402&lt;&gt;"",IF(B402="","",IF(AND($B402='Determinazione classe'!$D$57,$C402='Determinazione classe'!$D$58,$D402='Determinazione classe'!$D$59),IF(COUNTIF(AI$3:AI401,$E402)=0,$E402,""),"")),"")</f>
        <v/>
      </c>
      <c r="AJ402" s="1" t="str">
        <f aca="false">IF(F402&lt;&gt;"",IF(B402="","",IF(AND($B402='Determinazione classe'!$D$57,$C402='Determinazione classe'!$D$58,$D402='Determinazione classe'!$D$59,$E402='Determinazione classe'!$D$60),IF(COUNTIF(AJ$3:AJ401,$F402)=0,$F402,""),"")),"")</f>
        <v/>
      </c>
      <c r="AK402" s="1" t="str">
        <f aca="false">IF(G402&lt;&gt;"",IF(B402="","",IF(AND($B402='Determinazione classe'!$D$57,$C402='Determinazione classe'!$D$58,$D402='Determinazione classe'!$D$59,$E402='Determinazione classe'!$D$60,$F402='Determinazione classe'!$D$61),IF(COUNTIF(AK$3:AK401,$G402)=0,$G402,""),"")),"")</f>
        <v/>
      </c>
      <c r="AL402" s="1" t="str">
        <f aca="false">IF(H402&lt;&gt;"",IF(B402="","",IF(AND($B402='Determinazione classe'!$D$57,$C402='Determinazione classe'!$D$58,$D402='Determinazione classe'!$D$59,$E402='Determinazione classe'!$D$60,$F402='Determinazione classe'!$D$61,$G402='Determinazione classe'!$D$62),IF(COUNTIF(AL$3:AL401,$H402)=0,$H402,""),"")),"")</f>
        <v/>
      </c>
      <c r="AR402" s="1" t="n">
        <f aca="false">+AR401+1</f>
        <v>400</v>
      </c>
      <c r="AS402" s="978" t="str">
        <f aca="false">IFERROR(VLOOKUP(AR402,BC:BK,9,FALSE()),"")</f>
        <v/>
      </c>
      <c r="AT402" s="978" t="str">
        <f aca="false">IFERROR(VLOOKUP($O402,BD:BL,9,FALSE()),"")</f>
        <v/>
      </c>
      <c r="AU402" s="978" t="str">
        <f aca="false">IFERROR(VLOOKUP($O402,BE:BM,9,FALSE()),"")</f>
        <v/>
      </c>
      <c r="AV402" s="978" t="str">
        <f aca="false">IFERROR(VLOOKUP($O402,BF:BN,9,FALSE()),"")</f>
        <v/>
      </c>
      <c r="AW402" s="978" t="str">
        <f aca="false">IFERROR(VLOOKUP($O402,BG:BO,9,FALSE()),"")</f>
        <v/>
      </c>
      <c r="AX402" s="978" t="str">
        <f aca="false">IFERROR(VLOOKUP($O402,BH:BP,9,FALSE()),"")</f>
        <v/>
      </c>
      <c r="AY402" s="978" t="str">
        <f aca="false">IFERROR(VLOOKUP($O402,BI:BQ,9,FALSE()),"")</f>
        <v/>
      </c>
      <c r="BC402" s="1" t="str">
        <f aca="false">IF(BK402&lt;&gt;"",MAX(BC$3:BC401)+1,"")</f>
        <v/>
      </c>
      <c r="BD402" s="1" t="str">
        <f aca="false">IF(BL402&lt;&gt;"",MAX(BD$3:BD401)+1,"")</f>
        <v/>
      </c>
      <c r="BE402" s="1" t="str">
        <f aca="false">IF(BM402&lt;&gt;"",MAX(BE$3:BE401)+1,"")</f>
        <v/>
      </c>
      <c r="BF402" s="1" t="str">
        <f aca="false">IF(BN402&lt;&gt;"",MAX(BF$3:BF401)+1,"")</f>
        <v/>
      </c>
      <c r="BG402" s="1" t="str">
        <f aca="false">IF(BO402&lt;&gt;"",MAX(BG$3:BG401)+1,"")</f>
        <v/>
      </c>
      <c r="BH402" s="1" t="str">
        <f aca="false">IF(BP402&lt;&gt;"",MAX(BH$3:BH401)+1,"")</f>
        <v/>
      </c>
      <c r="BI402" s="1" t="str">
        <f aca="false">IF(BQ402&lt;&gt;"",MAX(BI$3:BI401)+1,"")</f>
        <v/>
      </c>
      <c r="BK402" s="1" t="str">
        <f aca="false">IF(B402&lt;&gt;"",IF(COUNTIF(BK$3:BK401,B402)&gt;0,"",B402),"")</f>
        <v/>
      </c>
      <c r="BL402" s="1" t="str">
        <f aca="false">IF(C402&lt;&gt;"",IF(COUNTIF(BL$3:BL401,C402)&gt;0,"",C402),"")</f>
        <v/>
      </c>
      <c r="BM402" s="1" t="str">
        <f aca="false">IF(D402&lt;&gt;"",IF(COUNTIF(BM$3:BM401,D402)&gt;0,"",D402),"")</f>
        <v/>
      </c>
      <c r="BN402" s="1" t="str">
        <f aca="false">IF(E402&lt;&gt;"",IF(COUNTIF(BN$3:BN401,E402)&gt;0,"",E402),"")</f>
        <v/>
      </c>
      <c r="BO402" s="1" t="str">
        <f aca="false">IF(F402&lt;&gt;"",IF(COUNTIF(BO$3:BO401,F402)&gt;0,"",F402),"")</f>
        <v/>
      </c>
      <c r="BP402" s="1" t="str">
        <f aca="false">IF(G402&lt;&gt;"",IF(COUNTIF(BP$3:BP401,G402)&gt;0,"",G402),"")</f>
        <v/>
      </c>
      <c r="BQ402" s="1" t="str">
        <f aca="false">IF(H402&lt;&gt;"",IF(COUNTIF(BQ$3:BQ401,H402)&gt;0,"",H402),"")</f>
        <v/>
      </c>
    </row>
    <row r="403" customFormat="false" ht="12.75" hidden="false" customHeight="false" outlineLevel="0" collapsed="false">
      <c r="A403" s="1017" t="str">
        <f aca="false">CONCATENATE(B403,C403,D403,E403,F403,G403,H403)</f>
        <v/>
      </c>
      <c r="B403" s="1001"/>
      <c r="C403" s="1001"/>
      <c r="D403" s="1001"/>
      <c r="E403" s="1001"/>
      <c r="F403" s="1001"/>
      <c r="G403" s="1001"/>
      <c r="H403" s="1001"/>
      <c r="I403" s="1020"/>
      <c r="J403" s="1021"/>
      <c r="K403" s="1021"/>
      <c r="L403" s="1023"/>
      <c r="M403" s="1024"/>
      <c r="O403" s="1" t="n">
        <f aca="false">+O402+1</f>
        <v>401</v>
      </c>
      <c r="P403" s="978" t="str">
        <f aca="false">IFERROR(VLOOKUP(O402,X:AF,9,FALSE()),"")</f>
        <v/>
      </c>
      <c r="Q403" s="978" t="str">
        <f aca="false">IFERROR(VLOOKUP(O403,Y:AG,9,FALSE()),"")</f>
        <v/>
      </c>
      <c r="R403" s="978" t="str">
        <f aca="false">IFERROR(VLOOKUP(O403,Z:AH,9,FALSE()),"")</f>
        <v/>
      </c>
      <c r="S403" s="978" t="str">
        <f aca="false">IFERROR(VLOOKUP($O403,AA:AI,9,FALSE()),"")</f>
        <v/>
      </c>
      <c r="T403" s="978" t="str">
        <f aca="false">IFERROR(VLOOKUP($O403,AB:AJ,9,FALSE()),"")</f>
        <v/>
      </c>
      <c r="U403" s="978" t="str">
        <f aca="false">IFERROR(VLOOKUP($O403,AC:AK,9,FALSE()),"")</f>
        <v/>
      </c>
      <c r="V403" s="978" t="str">
        <f aca="false">IFERROR(VLOOKUP($O403,AD:AL,9,FALSE()),"")</f>
        <v/>
      </c>
      <c r="X403" s="1" t="str">
        <f aca="false">IF(AF403&lt;&gt;"",MAX(X$3:X402)+1,"")</f>
        <v/>
      </c>
      <c r="Y403" s="1" t="str">
        <f aca="false">IF(AG403&lt;&gt;"",MAX(Y$3:Y402)+1,"")</f>
        <v/>
      </c>
      <c r="Z403" s="1" t="str">
        <f aca="false">IF(AH403&lt;&gt;"",MAX(Z$3:Z402)+1,"")</f>
        <v/>
      </c>
      <c r="AA403" s="1" t="str">
        <f aca="false">IF(AI403&lt;&gt;"",MAX(AA$3:AA402)+1,"")</f>
        <v/>
      </c>
      <c r="AB403" s="1" t="str">
        <f aca="false">IF(AJ403&lt;&gt;"",MAX(AB$3:AB402)+1,"")</f>
        <v/>
      </c>
      <c r="AC403" s="1" t="str">
        <f aca="false">IF(AK403&lt;&gt;"",MAX(AC$3:AC402)+1,"")</f>
        <v/>
      </c>
      <c r="AD403" s="1" t="str">
        <f aca="false">IF(AL403&lt;&gt;"",MAX(AD$3:AD402)+1,"")</f>
        <v/>
      </c>
      <c r="AF403" s="1" t="str">
        <f aca="false">IF(B403="","",IF(COUNTIF(AF$3:$AI402,B403)=0,B403,""))</f>
        <v/>
      </c>
      <c r="AG403" s="1" t="str">
        <f aca="false">IF(C403&lt;&gt;"",IF(B403="","",IF($B403='Determinazione classe'!$D$57,IF(COUNTIF(AG$3:$AG402,$C403)=0,$C403,""),"")),"")</f>
        <v/>
      </c>
      <c r="AH403" s="1" t="str">
        <f aca="false">IF(D403&lt;&gt;"",IF(B403="","",IF(AND($B403='Determinazione classe'!$D$57,$C403='Determinazione classe'!$D$58),IF(COUNTIF(AH$3:AH402,$D403)=0,$D403,""),"")),"")</f>
        <v/>
      </c>
      <c r="AI403" s="1" t="str">
        <f aca="false">IF(E403&lt;&gt;"",IF(B403="","",IF(AND($B403='Determinazione classe'!$D$57,$C403='Determinazione classe'!$D$58,$D403='Determinazione classe'!$D$59),IF(COUNTIF(AI$3:AI402,$E403)=0,$E403,""),"")),"")</f>
        <v/>
      </c>
      <c r="AJ403" s="1" t="str">
        <f aca="false">IF(F403&lt;&gt;"",IF(B403="","",IF(AND($B403='Determinazione classe'!$D$57,$C403='Determinazione classe'!$D$58,$D403='Determinazione classe'!$D$59,$E403='Determinazione classe'!$D$60),IF(COUNTIF(AJ$3:AJ402,$F403)=0,$F403,""),"")),"")</f>
        <v/>
      </c>
      <c r="AK403" s="1" t="str">
        <f aca="false">IF(G403&lt;&gt;"",IF(B403="","",IF(AND($B403='Determinazione classe'!$D$57,$C403='Determinazione classe'!$D$58,$D403='Determinazione classe'!$D$59,$E403='Determinazione classe'!$D$60,$F403='Determinazione classe'!$D$61),IF(COUNTIF(AK$3:AK402,$G403)=0,$G403,""),"")),"")</f>
        <v/>
      </c>
      <c r="AL403" s="1" t="str">
        <f aca="false">IF(H403&lt;&gt;"",IF(B403="","",IF(AND($B403='Determinazione classe'!$D$57,$C403='Determinazione classe'!$D$58,$D403='Determinazione classe'!$D$59,$E403='Determinazione classe'!$D$60,$F403='Determinazione classe'!$D$61,$G403='Determinazione classe'!$D$62),IF(COUNTIF(AL$3:AL402,$H403)=0,$H403,""),"")),"")</f>
        <v/>
      </c>
      <c r="AR403" s="1" t="n">
        <f aca="false">+AR402+1</f>
        <v>401</v>
      </c>
      <c r="AS403" s="978" t="str">
        <f aca="false">IFERROR(VLOOKUP(AR403,BC:BK,9,FALSE()),"")</f>
        <v/>
      </c>
      <c r="AT403" s="978" t="str">
        <f aca="false">IFERROR(VLOOKUP($O403,BD:BL,9,FALSE()),"")</f>
        <v/>
      </c>
      <c r="AU403" s="978" t="str">
        <f aca="false">IFERROR(VLOOKUP($O403,BE:BM,9,FALSE()),"")</f>
        <v/>
      </c>
      <c r="AV403" s="978" t="str">
        <f aca="false">IFERROR(VLOOKUP($O403,BF:BN,9,FALSE()),"")</f>
        <v/>
      </c>
      <c r="AW403" s="978" t="str">
        <f aca="false">IFERROR(VLOOKUP($O403,BG:BO,9,FALSE()),"")</f>
        <v/>
      </c>
      <c r="AX403" s="978" t="str">
        <f aca="false">IFERROR(VLOOKUP($O403,BH:BP,9,FALSE()),"")</f>
        <v/>
      </c>
      <c r="AY403" s="978" t="str">
        <f aca="false">IFERROR(VLOOKUP($O403,BI:BQ,9,FALSE()),"")</f>
        <v/>
      </c>
      <c r="BC403" s="1" t="str">
        <f aca="false">IF(BK403&lt;&gt;"",MAX(BC$3:BC402)+1,"")</f>
        <v/>
      </c>
      <c r="BD403" s="1" t="str">
        <f aca="false">IF(BL403&lt;&gt;"",MAX(BD$3:BD402)+1,"")</f>
        <v/>
      </c>
      <c r="BE403" s="1" t="str">
        <f aca="false">IF(BM403&lt;&gt;"",MAX(BE$3:BE402)+1,"")</f>
        <v/>
      </c>
      <c r="BF403" s="1" t="str">
        <f aca="false">IF(BN403&lt;&gt;"",MAX(BF$3:BF402)+1,"")</f>
        <v/>
      </c>
      <c r="BG403" s="1" t="str">
        <f aca="false">IF(BO403&lt;&gt;"",MAX(BG$3:BG402)+1,"")</f>
        <v/>
      </c>
      <c r="BH403" s="1" t="str">
        <f aca="false">IF(BP403&lt;&gt;"",MAX(BH$3:BH402)+1,"")</f>
        <v/>
      </c>
      <c r="BI403" s="1" t="str">
        <f aca="false">IF(BQ403&lt;&gt;"",MAX(BI$3:BI402)+1,"")</f>
        <v/>
      </c>
      <c r="BK403" s="1" t="str">
        <f aca="false">IF(B403&lt;&gt;"",IF(COUNTIF(BK$3:BK402,B403)&gt;0,"",B403),"")</f>
        <v/>
      </c>
      <c r="BL403" s="1" t="str">
        <f aca="false">IF(C403&lt;&gt;"",IF(COUNTIF(BL$3:BL402,C403)&gt;0,"",C403),"")</f>
        <v/>
      </c>
      <c r="BM403" s="1" t="str">
        <f aca="false">IF(D403&lt;&gt;"",IF(COUNTIF(BM$3:BM402,D403)&gt;0,"",D403),"")</f>
        <v/>
      </c>
      <c r="BN403" s="1" t="str">
        <f aca="false">IF(E403&lt;&gt;"",IF(COUNTIF(BN$3:BN402,E403)&gt;0,"",E403),"")</f>
        <v/>
      </c>
      <c r="BO403" s="1" t="str">
        <f aca="false">IF(F403&lt;&gt;"",IF(COUNTIF(BO$3:BO402,F403)&gt;0,"",F403),"")</f>
        <v/>
      </c>
      <c r="BP403" s="1" t="str">
        <f aca="false">IF(G403&lt;&gt;"",IF(COUNTIF(BP$3:BP402,G403)&gt;0,"",G403),"")</f>
        <v/>
      </c>
      <c r="BQ403" s="1" t="str">
        <f aca="false">IF(H403&lt;&gt;"",IF(COUNTIF(BQ$3:BQ402,H403)&gt;0,"",H403),"")</f>
        <v/>
      </c>
    </row>
    <row r="404" customFormat="false" ht="12.75" hidden="false" customHeight="false" outlineLevel="0" collapsed="false">
      <c r="A404" s="1017" t="str">
        <f aca="false">CONCATENATE(B404,C404,D404,E404,F404,G404,H404)</f>
        <v/>
      </c>
      <c r="B404" s="1001"/>
      <c r="C404" s="1001"/>
      <c r="D404" s="1001"/>
      <c r="E404" s="1001"/>
      <c r="F404" s="1001"/>
      <c r="G404" s="1001"/>
      <c r="H404" s="1001"/>
      <c r="I404" s="1020"/>
      <c r="J404" s="1021"/>
      <c r="K404" s="1021"/>
      <c r="L404" s="1023"/>
      <c r="M404" s="1024"/>
      <c r="O404" s="1" t="n">
        <f aca="false">+O403+1</f>
        <v>402</v>
      </c>
      <c r="P404" s="978" t="str">
        <f aca="false">IFERROR(VLOOKUP(O403,X:AF,9,FALSE()),"")</f>
        <v/>
      </c>
      <c r="Q404" s="978" t="str">
        <f aca="false">IFERROR(VLOOKUP(O404,Y:AG,9,FALSE()),"")</f>
        <v/>
      </c>
      <c r="R404" s="978" t="str">
        <f aca="false">IFERROR(VLOOKUP(O404,Z:AH,9,FALSE()),"")</f>
        <v/>
      </c>
      <c r="S404" s="978" t="str">
        <f aca="false">IFERROR(VLOOKUP($O404,AA:AI,9,FALSE()),"")</f>
        <v/>
      </c>
      <c r="T404" s="978" t="str">
        <f aca="false">IFERROR(VLOOKUP($O404,AB:AJ,9,FALSE()),"")</f>
        <v/>
      </c>
      <c r="U404" s="978" t="str">
        <f aca="false">IFERROR(VLOOKUP($O404,AC:AK,9,FALSE()),"")</f>
        <v/>
      </c>
      <c r="V404" s="978" t="str">
        <f aca="false">IFERROR(VLOOKUP($O404,AD:AL,9,FALSE()),"")</f>
        <v/>
      </c>
      <c r="X404" s="1" t="str">
        <f aca="false">IF(AF404&lt;&gt;"",MAX(X$3:X403)+1,"")</f>
        <v/>
      </c>
      <c r="Y404" s="1" t="str">
        <f aca="false">IF(AG404&lt;&gt;"",MAX(Y$3:Y403)+1,"")</f>
        <v/>
      </c>
      <c r="Z404" s="1" t="str">
        <f aca="false">IF(AH404&lt;&gt;"",MAX(Z$3:Z403)+1,"")</f>
        <v/>
      </c>
      <c r="AA404" s="1" t="str">
        <f aca="false">IF(AI404&lt;&gt;"",MAX(AA$3:AA403)+1,"")</f>
        <v/>
      </c>
      <c r="AB404" s="1" t="str">
        <f aca="false">IF(AJ404&lt;&gt;"",MAX(AB$3:AB403)+1,"")</f>
        <v/>
      </c>
      <c r="AC404" s="1" t="str">
        <f aca="false">IF(AK404&lt;&gt;"",MAX(AC$3:AC403)+1,"")</f>
        <v/>
      </c>
      <c r="AD404" s="1" t="str">
        <f aca="false">IF(AL404&lt;&gt;"",MAX(AD$3:AD403)+1,"")</f>
        <v/>
      </c>
      <c r="AF404" s="1" t="str">
        <f aca="false">IF(B404="","",IF(COUNTIF(AF$3:$AI403,B404)=0,B404,""))</f>
        <v/>
      </c>
      <c r="AG404" s="1" t="str">
        <f aca="false">IF(C404&lt;&gt;"",IF(B404="","",IF($B404='Determinazione classe'!$D$57,IF(COUNTIF(AG$3:$AG403,$C404)=0,$C404,""),"")),"")</f>
        <v/>
      </c>
      <c r="AH404" s="1" t="str">
        <f aca="false">IF(D404&lt;&gt;"",IF(B404="","",IF(AND($B404='Determinazione classe'!$D$57,$C404='Determinazione classe'!$D$58),IF(COUNTIF(AH$3:AH403,$D404)=0,$D404,""),"")),"")</f>
        <v/>
      </c>
      <c r="AI404" s="1" t="str">
        <f aca="false">IF(E404&lt;&gt;"",IF(B404="","",IF(AND($B404='Determinazione classe'!$D$57,$C404='Determinazione classe'!$D$58,$D404='Determinazione classe'!$D$59),IF(COUNTIF(AI$3:AI403,$E404)=0,$E404,""),"")),"")</f>
        <v/>
      </c>
      <c r="AJ404" s="1" t="str">
        <f aca="false">IF(F404&lt;&gt;"",IF(B404="","",IF(AND($B404='Determinazione classe'!$D$57,$C404='Determinazione classe'!$D$58,$D404='Determinazione classe'!$D$59,$E404='Determinazione classe'!$D$60),IF(COUNTIF(AJ$3:AJ403,$F404)=0,$F404,""),"")),"")</f>
        <v/>
      </c>
      <c r="AK404" s="1" t="str">
        <f aca="false">IF(G404&lt;&gt;"",IF(B404="","",IF(AND($B404='Determinazione classe'!$D$57,$C404='Determinazione classe'!$D$58,$D404='Determinazione classe'!$D$59,$E404='Determinazione classe'!$D$60,$F404='Determinazione classe'!$D$61),IF(COUNTIF(AK$3:AK403,$G404)=0,$G404,""),"")),"")</f>
        <v/>
      </c>
      <c r="AL404" s="1" t="str">
        <f aca="false">IF(H404&lt;&gt;"",IF(B404="","",IF(AND($B404='Determinazione classe'!$D$57,$C404='Determinazione classe'!$D$58,$D404='Determinazione classe'!$D$59,$E404='Determinazione classe'!$D$60,$F404='Determinazione classe'!$D$61,$G404='Determinazione classe'!$D$62),IF(COUNTIF(AL$3:AL403,$H404)=0,$H404,""),"")),"")</f>
        <v/>
      </c>
      <c r="AR404" s="1" t="n">
        <f aca="false">+AR403+1</f>
        <v>402</v>
      </c>
      <c r="AS404" s="978" t="str">
        <f aca="false">IFERROR(VLOOKUP(AR404,BC:BK,9,FALSE()),"")</f>
        <v/>
      </c>
      <c r="AT404" s="978" t="str">
        <f aca="false">IFERROR(VLOOKUP($O404,BD:BL,9,FALSE()),"")</f>
        <v/>
      </c>
      <c r="AU404" s="978" t="str">
        <f aca="false">IFERROR(VLOOKUP($O404,BE:BM,9,FALSE()),"")</f>
        <v/>
      </c>
      <c r="AV404" s="978" t="str">
        <f aca="false">IFERROR(VLOOKUP($O404,BF:BN,9,FALSE()),"")</f>
        <v/>
      </c>
      <c r="AW404" s="978" t="str">
        <f aca="false">IFERROR(VLOOKUP($O404,BG:BO,9,FALSE()),"")</f>
        <v/>
      </c>
      <c r="AX404" s="978" t="str">
        <f aca="false">IFERROR(VLOOKUP($O404,BH:BP,9,FALSE()),"")</f>
        <v/>
      </c>
      <c r="AY404" s="978" t="str">
        <f aca="false">IFERROR(VLOOKUP($O404,BI:BQ,9,FALSE()),"")</f>
        <v/>
      </c>
      <c r="BC404" s="1" t="str">
        <f aca="false">IF(BK404&lt;&gt;"",MAX(BC$3:BC403)+1,"")</f>
        <v/>
      </c>
      <c r="BD404" s="1" t="str">
        <f aca="false">IF(BL404&lt;&gt;"",MAX(BD$3:BD403)+1,"")</f>
        <v/>
      </c>
      <c r="BE404" s="1" t="str">
        <f aca="false">IF(BM404&lt;&gt;"",MAX(BE$3:BE403)+1,"")</f>
        <v/>
      </c>
      <c r="BF404" s="1" t="str">
        <f aca="false">IF(BN404&lt;&gt;"",MAX(BF$3:BF403)+1,"")</f>
        <v/>
      </c>
      <c r="BG404" s="1" t="str">
        <f aca="false">IF(BO404&lt;&gt;"",MAX(BG$3:BG403)+1,"")</f>
        <v/>
      </c>
      <c r="BH404" s="1" t="str">
        <f aca="false">IF(BP404&lt;&gt;"",MAX(BH$3:BH403)+1,"")</f>
        <v/>
      </c>
      <c r="BI404" s="1" t="str">
        <f aca="false">IF(BQ404&lt;&gt;"",MAX(BI$3:BI403)+1,"")</f>
        <v/>
      </c>
      <c r="BK404" s="1" t="str">
        <f aca="false">IF(B404&lt;&gt;"",IF(COUNTIF(BK$3:BK403,B404)&gt;0,"",B404),"")</f>
        <v/>
      </c>
      <c r="BL404" s="1" t="str">
        <f aca="false">IF(C404&lt;&gt;"",IF(COUNTIF(BL$3:BL403,C404)&gt;0,"",C404),"")</f>
        <v/>
      </c>
      <c r="BM404" s="1" t="str">
        <f aca="false">IF(D404&lt;&gt;"",IF(COUNTIF(BM$3:BM403,D404)&gt;0,"",D404),"")</f>
        <v/>
      </c>
      <c r="BN404" s="1" t="str">
        <f aca="false">IF(E404&lt;&gt;"",IF(COUNTIF(BN$3:BN403,E404)&gt;0,"",E404),"")</f>
        <v/>
      </c>
      <c r="BO404" s="1" t="str">
        <f aca="false">IF(F404&lt;&gt;"",IF(COUNTIF(BO$3:BO403,F404)&gt;0,"",F404),"")</f>
        <v/>
      </c>
      <c r="BP404" s="1" t="str">
        <f aca="false">IF(G404&lt;&gt;"",IF(COUNTIF(BP$3:BP403,G404)&gt;0,"",G404),"")</f>
        <v/>
      </c>
      <c r="BQ404" s="1" t="str">
        <f aca="false">IF(H404&lt;&gt;"",IF(COUNTIF(BQ$3:BQ403,H404)&gt;0,"",H404),"")</f>
        <v/>
      </c>
    </row>
    <row r="405" customFormat="false" ht="12.75" hidden="false" customHeight="false" outlineLevel="0" collapsed="false">
      <c r="A405" s="1017" t="str">
        <f aca="false">CONCATENATE(B405,C405,D405,E405,F405,G405,H405)</f>
        <v/>
      </c>
      <c r="B405" s="1001"/>
      <c r="C405" s="1001"/>
      <c r="D405" s="1001"/>
      <c r="E405" s="1001"/>
      <c r="F405" s="1001"/>
      <c r="G405" s="1001"/>
      <c r="H405" s="1001"/>
      <c r="I405" s="1020"/>
      <c r="J405" s="1021"/>
      <c r="K405" s="1021"/>
      <c r="L405" s="1023"/>
      <c r="M405" s="1024"/>
      <c r="O405" s="1" t="n">
        <f aca="false">+O404+1</f>
        <v>403</v>
      </c>
      <c r="P405" s="978" t="str">
        <f aca="false">IFERROR(VLOOKUP(O404,X:AF,9,FALSE()),"")</f>
        <v/>
      </c>
      <c r="Q405" s="978" t="str">
        <f aca="false">IFERROR(VLOOKUP(O405,Y:AG,9,FALSE()),"")</f>
        <v/>
      </c>
      <c r="R405" s="978" t="str">
        <f aca="false">IFERROR(VLOOKUP(O405,Z:AH,9,FALSE()),"")</f>
        <v/>
      </c>
      <c r="S405" s="978" t="str">
        <f aca="false">IFERROR(VLOOKUP($O405,AA:AI,9,FALSE()),"")</f>
        <v/>
      </c>
      <c r="T405" s="978" t="str">
        <f aca="false">IFERROR(VLOOKUP($O405,AB:AJ,9,FALSE()),"")</f>
        <v/>
      </c>
      <c r="U405" s="978" t="str">
        <f aca="false">IFERROR(VLOOKUP($O405,AC:AK,9,FALSE()),"")</f>
        <v/>
      </c>
      <c r="V405" s="978" t="str">
        <f aca="false">IFERROR(VLOOKUP($O405,AD:AL,9,FALSE()),"")</f>
        <v/>
      </c>
      <c r="X405" s="1" t="str">
        <f aca="false">IF(AF405&lt;&gt;"",MAX(X$3:X404)+1,"")</f>
        <v/>
      </c>
      <c r="Y405" s="1" t="str">
        <f aca="false">IF(AG405&lt;&gt;"",MAX(Y$3:Y404)+1,"")</f>
        <v/>
      </c>
      <c r="Z405" s="1" t="str">
        <f aca="false">IF(AH405&lt;&gt;"",MAX(Z$3:Z404)+1,"")</f>
        <v/>
      </c>
      <c r="AA405" s="1" t="str">
        <f aca="false">IF(AI405&lt;&gt;"",MAX(AA$3:AA404)+1,"")</f>
        <v/>
      </c>
      <c r="AB405" s="1" t="str">
        <f aca="false">IF(AJ405&lt;&gt;"",MAX(AB$3:AB404)+1,"")</f>
        <v/>
      </c>
      <c r="AC405" s="1" t="str">
        <f aca="false">IF(AK405&lt;&gt;"",MAX(AC$3:AC404)+1,"")</f>
        <v/>
      </c>
      <c r="AD405" s="1" t="str">
        <f aca="false">IF(AL405&lt;&gt;"",MAX(AD$3:AD404)+1,"")</f>
        <v/>
      </c>
      <c r="AF405" s="1" t="str">
        <f aca="false">IF(B405="","",IF(COUNTIF(AF$3:$AI404,B405)=0,B405,""))</f>
        <v/>
      </c>
      <c r="AG405" s="1" t="str">
        <f aca="false">IF(C405&lt;&gt;"",IF(B405="","",IF($B405='Determinazione classe'!$D$57,IF(COUNTIF(AG$3:$AG404,$C405)=0,$C405,""),"")),"")</f>
        <v/>
      </c>
      <c r="AH405" s="1" t="str">
        <f aca="false">IF(D405&lt;&gt;"",IF(B405="","",IF(AND($B405='Determinazione classe'!$D$57,$C405='Determinazione classe'!$D$58),IF(COUNTIF(AH$3:AH404,$D405)=0,$D405,""),"")),"")</f>
        <v/>
      </c>
      <c r="AI405" s="1" t="str">
        <f aca="false">IF(E405&lt;&gt;"",IF(B405="","",IF(AND($B405='Determinazione classe'!$D$57,$C405='Determinazione classe'!$D$58,$D405='Determinazione classe'!$D$59),IF(COUNTIF(AI$3:AI404,$E405)=0,$E405,""),"")),"")</f>
        <v/>
      </c>
      <c r="AJ405" s="1" t="str">
        <f aca="false">IF(F405&lt;&gt;"",IF(B405="","",IF(AND($B405='Determinazione classe'!$D$57,$C405='Determinazione classe'!$D$58,$D405='Determinazione classe'!$D$59,$E405='Determinazione classe'!$D$60),IF(COUNTIF(AJ$3:AJ404,$F405)=0,$F405,""),"")),"")</f>
        <v/>
      </c>
      <c r="AK405" s="1" t="str">
        <f aca="false">IF(G405&lt;&gt;"",IF(B405="","",IF(AND($B405='Determinazione classe'!$D$57,$C405='Determinazione classe'!$D$58,$D405='Determinazione classe'!$D$59,$E405='Determinazione classe'!$D$60,$F405='Determinazione classe'!$D$61),IF(COUNTIF(AK$3:AK404,$G405)=0,$G405,""),"")),"")</f>
        <v/>
      </c>
      <c r="AL405" s="1" t="str">
        <f aca="false">IF(H405&lt;&gt;"",IF(B405="","",IF(AND($B405='Determinazione classe'!$D$57,$C405='Determinazione classe'!$D$58,$D405='Determinazione classe'!$D$59,$E405='Determinazione classe'!$D$60,$F405='Determinazione classe'!$D$61,$G405='Determinazione classe'!$D$62),IF(COUNTIF(AL$3:AL404,$H405)=0,$H405,""),"")),"")</f>
        <v/>
      </c>
      <c r="AR405" s="1" t="n">
        <f aca="false">+AR404+1</f>
        <v>403</v>
      </c>
      <c r="AS405" s="978" t="str">
        <f aca="false">IFERROR(VLOOKUP(AR405,BC:BK,9,FALSE()),"")</f>
        <v/>
      </c>
      <c r="AT405" s="978" t="str">
        <f aca="false">IFERROR(VLOOKUP($O405,BD:BL,9,FALSE()),"")</f>
        <v/>
      </c>
      <c r="AU405" s="978" t="str">
        <f aca="false">IFERROR(VLOOKUP($O405,BE:BM,9,FALSE()),"")</f>
        <v/>
      </c>
      <c r="AV405" s="978" t="str">
        <f aca="false">IFERROR(VLOOKUP($O405,BF:BN,9,FALSE()),"")</f>
        <v/>
      </c>
      <c r="AW405" s="978" t="str">
        <f aca="false">IFERROR(VLOOKUP($O405,BG:BO,9,FALSE()),"")</f>
        <v/>
      </c>
      <c r="AX405" s="978" t="str">
        <f aca="false">IFERROR(VLOOKUP($O405,BH:BP,9,FALSE()),"")</f>
        <v/>
      </c>
      <c r="AY405" s="978" t="str">
        <f aca="false">IFERROR(VLOOKUP($O405,BI:BQ,9,FALSE()),"")</f>
        <v/>
      </c>
      <c r="BC405" s="1" t="str">
        <f aca="false">IF(BK405&lt;&gt;"",MAX(BC$3:BC404)+1,"")</f>
        <v/>
      </c>
      <c r="BD405" s="1" t="str">
        <f aca="false">IF(BL405&lt;&gt;"",MAX(BD$3:BD404)+1,"")</f>
        <v/>
      </c>
      <c r="BE405" s="1" t="str">
        <f aca="false">IF(BM405&lt;&gt;"",MAX(BE$3:BE404)+1,"")</f>
        <v/>
      </c>
      <c r="BF405" s="1" t="str">
        <f aca="false">IF(BN405&lt;&gt;"",MAX(BF$3:BF404)+1,"")</f>
        <v/>
      </c>
      <c r="BG405" s="1" t="str">
        <f aca="false">IF(BO405&lt;&gt;"",MAX(BG$3:BG404)+1,"")</f>
        <v/>
      </c>
      <c r="BH405" s="1" t="str">
        <f aca="false">IF(BP405&lt;&gt;"",MAX(BH$3:BH404)+1,"")</f>
        <v/>
      </c>
      <c r="BI405" s="1" t="str">
        <f aca="false">IF(BQ405&lt;&gt;"",MAX(BI$3:BI404)+1,"")</f>
        <v/>
      </c>
      <c r="BK405" s="1" t="str">
        <f aca="false">IF(B405&lt;&gt;"",IF(COUNTIF(BK$3:BK404,B405)&gt;0,"",B405),"")</f>
        <v/>
      </c>
      <c r="BL405" s="1" t="str">
        <f aca="false">IF(C405&lt;&gt;"",IF(COUNTIF(BL$3:BL404,C405)&gt;0,"",C405),"")</f>
        <v/>
      </c>
      <c r="BM405" s="1" t="str">
        <f aca="false">IF(D405&lt;&gt;"",IF(COUNTIF(BM$3:BM404,D405)&gt;0,"",D405),"")</f>
        <v/>
      </c>
      <c r="BN405" s="1" t="str">
        <f aca="false">IF(E405&lt;&gt;"",IF(COUNTIF(BN$3:BN404,E405)&gt;0,"",E405),"")</f>
        <v/>
      </c>
      <c r="BO405" s="1" t="str">
        <f aca="false">IF(F405&lt;&gt;"",IF(COUNTIF(BO$3:BO404,F405)&gt;0,"",F405),"")</f>
        <v/>
      </c>
      <c r="BP405" s="1" t="str">
        <f aca="false">IF(G405&lt;&gt;"",IF(COUNTIF(BP$3:BP404,G405)&gt;0,"",G405),"")</f>
        <v/>
      </c>
      <c r="BQ405" s="1" t="str">
        <f aca="false">IF(H405&lt;&gt;"",IF(COUNTIF(BQ$3:BQ404,H405)&gt;0,"",H405),"")</f>
        <v/>
      </c>
    </row>
    <row r="406" customFormat="false" ht="12.75" hidden="false" customHeight="false" outlineLevel="0" collapsed="false">
      <c r="A406" s="1017" t="str">
        <f aca="false">CONCATENATE(B406,C406,D406,E406,F406,G406,H406)</f>
        <v/>
      </c>
      <c r="B406" s="1001"/>
      <c r="C406" s="1001"/>
      <c r="D406" s="1001"/>
      <c r="E406" s="1001"/>
      <c r="F406" s="1001"/>
      <c r="G406" s="1001"/>
      <c r="H406" s="1001"/>
      <c r="I406" s="1020"/>
      <c r="J406" s="1021"/>
      <c r="K406" s="1021"/>
      <c r="L406" s="1023"/>
      <c r="M406" s="1024"/>
      <c r="O406" s="1" t="n">
        <f aca="false">+O405+1</f>
        <v>404</v>
      </c>
      <c r="P406" s="978" t="str">
        <f aca="false">IFERROR(VLOOKUP(O405,X:AF,9,FALSE()),"")</f>
        <v/>
      </c>
      <c r="Q406" s="978" t="str">
        <f aca="false">IFERROR(VLOOKUP(O406,Y:AG,9,FALSE()),"")</f>
        <v/>
      </c>
      <c r="R406" s="978" t="str">
        <f aca="false">IFERROR(VLOOKUP(O406,Z:AH,9,FALSE()),"")</f>
        <v/>
      </c>
      <c r="S406" s="978" t="str">
        <f aca="false">IFERROR(VLOOKUP($O406,AA:AI,9,FALSE()),"")</f>
        <v/>
      </c>
      <c r="T406" s="978" t="str">
        <f aca="false">IFERROR(VLOOKUP($O406,AB:AJ,9,FALSE()),"")</f>
        <v/>
      </c>
      <c r="U406" s="978" t="str">
        <f aca="false">IFERROR(VLOOKUP($O406,AC:AK,9,FALSE()),"")</f>
        <v/>
      </c>
      <c r="V406" s="978" t="str">
        <f aca="false">IFERROR(VLOOKUP($O406,AD:AL,9,FALSE()),"")</f>
        <v/>
      </c>
      <c r="X406" s="1" t="str">
        <f aca="false">IF(AF406&lt;&gt;"",MAX(X$3:X405)+1,"")</f>
        <v/>
      </c>
      <c r="Y406" s="1" t="str">
        <f aca="false">IF(AG406&lt;&gt;"",MAX(Y$3:Y405)+1,"")</f>
        <v/>
      </c>
      <c r="Z406" s="1" t="str">
        <f aca="false">IF(AH406&lt;&gt;"",MAX(Z$3:Z405)+1,"")</f>
        <v/>
      </c>
      <c r="AA406" s="1" t="str">
        <f aca="false">IF(AI406&lt;&gt;"",MAX(AA$3:AA405)+1,"")</f>
        <v/>
      </c>
      <c r="AB406" s="1" t="str">
        <f aca="false">IF(AJ406&lt;&gt;"",MAX(AB$3:AB405)+1,"")</f>
        <v/>
      </c>
      <c r="AC406" s="1" t="str">
        <f aca="false">IF(AK406&lt;&gt;"",MAX(AC$3:AC405)+1,"")</f>
        <v/>
      </c>
      <c r="AD406" s="1" t="str">
        <f aca="false">IF(AL406&lt;&gt;"",MAX(AD$3:AD405)+1,"")</f>
        <v/>
      </c>
      <c r="AF406" s="1" t="str">
        <f aca="false">IF(B406="","",IF(COUNTIF(AF$3:$AI405,B406)=0,B406,""))</f>
        <v/>
      </c>
      <c r="AG406" s="1" t="str">
        <f aca="false">IF(C406&lt;&gt;"",IF(B406="","",IF($B406='Determinazione classe'!$D$57,IF(COUNTIF(AG$3:$AG405,$C406)=0,$C406,""),"")),"")</f>
        <v/>
      </c>
      <c r="AH406" s="1" t="str">
        <f aca="false">IF(D406&lt;&gt;"",IF(B406="","",IF(AND($B406='Determinazione classe'!$D$57,$C406='Determinazione classe'!$D$58),IF(COUNTIF(AH$3:AH405,$D406)=0,$D406,""),"")),"")</f>
        <v/>
      </c>
      <c r="AI406" s="1" t="str">
        <f aca="false">IF(E406&lt;&gt;"",IF(B406="","",IF(AND($B406='Determinazione classe'!$D$57,$C406='Determinazione classe'!$D$58,$D406='Determinazione classe'!$D$59),IF(COUNTIF(AI$3:AI405,$E406)=0,$E406,""),"")),"")</f>
        <v/>
      </c>
      <c r="AJ406" s="1" t="str">
        <f aca="false">IF(F406&lt;&gt;"",IF(B406="","",IF(AND($B406='Determinazione classe'!$D$57,$C406='Determinazione classe'!$D$58,$D406='Determinazione classe'!$D$59,$E406='Determinazione classe'!$D$60),IF(COUNTIF(AJ$3:AJ405,$F406)=0,$F406,""),"")),"")</f>
        <v/>
      </c>
      <c r="AK406" s="1" t="str">
        <f aca="false">IF(G406&lt;&gt;"",IF(B406="","",IF(AND($B406='Determinazione classe'!$D$57,$C406='Determinazione classe'!$D$58,$D406='Determinazione classe'!$D$59,$E406='Determinazione classe'!$D$60,$F406='Determinazione classe'!$D$61),IF(COUNTIF(AK$3:AK405,$G406)=0,$G406,""),"")),"")</f>
        <v/>
      </c>
      <c r="AL406" s="1" t="str">
        <f aca="false">IF(H406&lt;&gt;"",IF(B406="","",IF(AND($B406='Determinazione classe'!$D$57,$C406='Determinazione classe'!$D$58,$D406='Determinazione classe'!$D$59,$E406='Determinazione classe'!$D$60,$F406='Determinazione classe'!$D$61,$G406='Determinazione classe'!$D$62),IF(COUNTIF(AL$3:AL405,$H406)=0,$H406,""),"")),"")</f>
        <v/>
      </c>
      <c r="AR406" s="1" t="n">
        <f aca="false">+AR405+1</f>
        <v>404</v>
      </c>
      <c r="AS406" s="978" t="str">
        <f aca="false">IFERROR(VLOOKUP(AR406,BC:BK,9,FALSE()),"")</f>
        <v/>
      </c>
      <c r="AT406" s="978" t="str">
        <f aca="false">IFERROR(VLOOKUP($O406,BD:BL,9,FALSE()),"")</f>
        <v/>
      </c>
      <c r="AU406" s="978" t="str">
        <f aca="false">IFERROR(VLOOKUP($O406,BE:BM,9,FALSE()),"")</f>
        <v/>
      </c>
      <c r="AV406" s="978" t="str">
        <f aca="false">IFERROR(VLOOKUP($O406,BF:BN,9,FALSE()),"")</f>
        <v/>
      </c>
      <c r="AW406" s="978" t="str">
        <f aca="false">IFERROR(VLOOKUP($O406,BG:BO,9,FALSE()),"")</f>
        <v/>
      </c>
      <c r="AX406" s="978" t="str">
        <f aca="false">IFERROR(VLOOKUP($O406,BH:BP,9,FALSE()),"")</f>
        <v/>
      </c>
      <c r="AY406" s="978" t="str">
        <f aca="false">IFERROR(VLOOKUP($O406,BI:BQ,9,FALSE()),"")</f>
        <v/>
      </c>
      <c r="BC406" s="1" t="str">
        <f aca="false">IF(BK406&lt;&gt;"",MAX(BC$3:BC405)+1,"")</f>
        <v/>
      </c>
      <c r="BD406" s="1" t="str">
        <f aca="false">IF(BL406&lt;&gt;"",MAX(BD$3:BD405)+1,"")</f>
        <v/>
      </c>
      <c r="BE406" s="1" t="str">
        <f aca="false">IF(BM406&lt;&gt;"",MAX(BE$3:BE405)+1,"")</f>
        <v/>
      </c>
      <c r="BF406" s="1" t="str">
        <f aca="false">IF(BN406&lt;&gt;"",MAX(BF$3:BF405)+1,"")</f>
        <v/>
      </c>
      <c r="BG406" s="1" t="str">
        <f aca="false">IF(BO406&lt;&gt;"",MAX(BG$3:BG405)+1,"")</f>
        <v/>
      </c>
      <c r="BH406" s="1" t="str">
        <f aca="false">IF(BP406&lt;&gt;"",MAX(BH$3:BH405)+1,"")</f>
        <v/>
      </c>
      <c r="BI406" s="1" t="str">
        <f aca="false">IF(BQ406&lt;&gt;"",MAX(BI$3:BI405)+1,"")</f>
        <v/>
      </c>
      <c r="BK406" s="1" t="str">
        <f aca="false">IF(B406&lt;&gt;"",IF(COUNTIF(BK$3:BK405,B406)&gt;0,"",B406),"")</f>
        <v/>
      </c>
      <c r="BL406" s="1" t="str">
        <f aca="false">IF(C406&lt;&gt;"",IF(COUNTIF(BL$3:BL405,C406)&gt;0,"",C406),"")</f>
        <v/>
      </c>
      <c r="BM406" s="1" t="str">
        <f aca="false">IF(D406&lt;&gt;"",IF(COUNTIF(BM$3:BM405,D406)&gt;0,"",D406),"")</f>
        <v/>
      </c>
      <c r="BN406" s="1" t="str">
        <f aca="false">IF(E406&lt;&gt;"",IF(COUNTIF(BN$3:BN405,E406)&gt;0,"",E406),"")</f>
        <v/>
      </c>
      <c r="BO406" s="1" t="str">
        <f aca="false">IF(F406&lt;&gt;"",IF(COUNTIF(BO$3:BO405,F406)&gt;0,"",F406),"")</f>
        <v/>
      </c>
      <c r="BP406" s="1" t="str">
        <f aca="false">IF(G406&lt;&gt;"",IF(COUNTIF(BP$3:BP405,G406)&gt;0,"",G406),"")</f>
        <v/>
      </c>
      <c r="BQ406" s="1" t="str">
        <f aca="false">IF(H406&lt;&gt;"",IF(COUNTIF(BQ$3:BQ405,H406)&gt;0,"",H406),"")</f>
        <v/>
      </c>
    </row>
    <row r="407" customFormat="false" ht="12.75" hidden="false" customHeight="false" outlineLevel="0" collapsed="false">
      <c r="A407" s="1017" t="str">
        <f aca="false">CONCATENATE(B407,C407,D407,E407,F407,G407,H407)</f>
        <v/>
      </c>
      <c r="B407" s="1001"/>
      <c r="C407" s="1001"/>
      <c r="D407" s="1001"/>
      <c r="E407" s="1001"/>
      <c r="F407" s="1001"/>
      <c r="G407" s="1001"/>
      <c r="H407" s="1001"/>
      <c r="I407" s="1020"/>
      <c r="J407" s="1021"/>
      <c r="K407" s="1021"/>
      <c r="L407" s="1023"/>
      <c r="M407" s="1024"/>
      <c r="O407" s="1" t="n">
        <f aca="false">+O406+1</f>
        <v>405</v>
      </c>
      <c r="P407" s="978" t="str">
        <f aca="false">IFERROR(VLOOKUP(O406,X:AF,9,FALSE()),"")</f>
        <v/>
      </c>
      <c r="Q407" s="978" t="str">
        <f aca="false">IFERROR(VLOOKUP(O407,Y:AG,9,FALSE()),"")</f>
        <v/>
      </c>
      <c r="R407" s="978" t="str">
        <f aca="false">IFERROR(VLOOKUP(O407,Z:AH,9,FALSE()),"")</f>
        <v/>
      </c>
      <c r="S407" s="978" t="str">
        <f aca="false">IFERROR(VLOOKUP($O407,AA:AI,9,FALSE()),"")</f>
        <v/>
      </c>
      <c r="T407" s="978" t="str">
        <f aca="false">IFERROR(VLOOKUP($O407,AB:AJ,9,FALSE()),"")</f>
        <v/>
      </c>
      <c r="U407" s="978" t="str">
        <f aca="false">IFERROR(VLOOKUP($O407,AC:AK,9,FALSE()),"")</f>
        <v/>
      </c>
      <c r="V407" s="978" t="str">
        <f aca="false">IFERROR(VLOOKUP($O407,AD:AL,9,FALSE()),"")</f>
        <v/>
      </c>
      <c r="X407" s="1" t="str">
        <f aca="false">IF(AF407&lt;&gt;"",MAX(X$3:X406)+1,"")</f>
        <v/>
      </c>
      <c r="Y407" s="1" t="str">
        <f aca="false">IF(AG407&lt;&gt;"",MAX(Y$3:Y406)+1,"")</f>
        <v/>
      </c>
      <c r="Z407" s="1" t="str">
        <f aca="false">IF(AH407&lt;&gt;"",MAX(Z$3:Z406)+1,"")</f>
        <v/>
      </c>
      <c r="AA407" s="1" t="str">
        <f aca="false">IF(AI407&lt;&gt;"",MAX(AA$3:AA406)+1,"")</f>
        <v/>
      </c>
      <c r="AB407" s="1" t="str">
        <f aca="false">IF(AJ407&lt;&gt;"",MAX(AB$3:AB406)+1,"")</f>
        <v/>
      </c>
      <c r="AC407" s="1" t="str">
        <f aca="false">IF(AK407&lt;&gt;"",MAX(AC$3:AC406)+1,"")</f>
        <v/>
      </c>
      <c r="AD407" s="1" t="str">
        <f aca="false">IF(AL407&lt;&gt;"",MAX(AD$3:AD406)+1,"")</f>
        <v/>
      </c>
      <c r="AF407" s="1" t="str">
        <f aca="false">IF(B407="","",IF(COUNTIF(AF$3:$AI406,B407)=0,B407,""))</f>
        <v/>
      </c>
      <c r="AG407" s="1" t="str">
        <f aca="false">IF(C407&lt;&gt;"",IF(B407="","",IF($B407='Determinazione classe'!$D$57,IF(COUNTIF(AG$3:$AG406,$C407)=0,$C407,""),"")),"")</f>
        <v/>
      </c>
      <c r="AH407" s="1" t="str">
        <f aca="false">IF(D407&lt;&gt;"",IF(B407="","",IF(AND($B407='Determinazione classe'!$D$57,$C407='Determinazione classe'!$D$58),IF(COUNTIF(AH$3:AH406,$D407)=0,$D407,""),"")),"")</f>
        <v/>
      </c>
      <c r="AI407" s="1" t="str">
        <f aca="false">IF(E407&lt;&gt;"",IF(B407="","",IF(AND($B407='Determinazione classe'!$D$57,$C407='Determinazione classe'!$D$58,$D407='Determinazione classe'!$D$59),IF(COUNTIF(AI$3:AI406,$E407)=0,$E407,""),"")),"")</f>
        <v/>
      </c>
      <c r="AJ407" s="1" t="str">
        <f aca="false">IF(F407&lt;&gt;"",IF(B407="","",IF(AND($B407='Determinazione classe'!$D$57,$C407='Determinazione classe'!$D$58,$D407='Determinazione classe'!$D$59,$E407='Determinazione classe'!$D$60),IF(COUNTIF(AJ$3:AJ406,$F407)=0,$F407,""),"")),"")</f>
        <v/>
      </c>
      <c r="AK407" s="1" t="str">
        <f aca="false">IF(G407&lt;&gt;"",IF(B407="","",IF(AND($B407='Determinazione classe'!$D$57,$C407='Determinazione classe'!$D$58,$D407='Determinazione classe'!$D$59,$E407='Determinazione classe'!$D$60,$F407='Determinazione classe'!$D$61),IF(COUNTIF(AK$3:AK406,$G407)=0,$G407,""),"")),"")</f>
        <v/>
      </c>
      <c r="AL407" s="1" t="str">
        <f aca="false">IF(H407&lt;&gt;"",IF(B407="","",IF(AND($B407='Determinazione classe'!$D$57,$C407='Determinazione classe'!$D$58,$D407='Determinazione classe'!$D$59,$E407='Determinazione classe'!$D$60,$F407='Determinazione classe'!$D$61,$G407='Determinazione classe'!$D$62),IF(COUNTIF(AL$3:AL406,$H407)=0,$H407,""),"")),"")</f>
        <v/>
      </c>
      <c r="AR407" s="1" t="n">
        <f aca="false">+AR406+1</f>
        <v>405</v>
      </c>
      <c r="AS407" s="978" t="str">
        <f aca="false">IFERROR(VLOOKUP(AR407,BC:BK,9,FALSE()),"")</f>
        <v/>
      </c>
      <c r="AT407" s="978" t="str">
        <f aca="false">IFERROR(VLOOKUP($O407,BD:BL,9,FALSE()),"")</f>
        <v/>
      </c>
      <c r="AU407" s="978" t="str">
        <f aca="false">IFERROR(VLOOKUP($O407,BE:BM,9,FALSE()),"")</f>
        <v/>
      </c>
      <c r="AV407" s="978" t="str">
        <f aca="false">IFERROR(VLOOKUP($O407,BF:BN,9,FALSE()),"")</f>
        <v/>
      </c>
      <c r="AW407" s="978" t="str">
        <f aca="false">IFERROR(VLOOKUP($O407,BG:BO,9,FALSE()),"")</f>
        <v/>
      </c>
      <c r="AX407" s="978" t="str">
        <f aca="false">IFERROR(VLOOKUP($O407,BH:BP,9,FALSE()),"")</f>
        <v/>
      </c>
      <c r="AY407" s="978" t="str">
        <f aca="false">IFERROR(VLOOKUP($O407,BI:BQ,9,FALSE()),"")</f>
        <v/>
      </c>
      <c r="BC407" s="1" t="str">
        <f aca="false">IF(BK407&lt;&gt;"",MAX(BC$3:BC406)+1,"")</f>
        <v/>
      </c>
      <c r="BD407" s="1" t="str">
        <f aca="false">IF(BL407&lt;&gt;"",MAX(BD$3:BD406)+1,"")</f>
        <v/>
      </c>
      <c r="BE407" s="1" t="str">
        <f aca="false">IF(BM407&lt;&gt;"",MAX(BE$3:BE406)+1,"")</f>
        <v/>
      </c>
      <c r="BF407" s="1" t="str">
        <f aca="false">IF(BN407&lt;&gt;"",MAX(BF$3:BF406)+1,"")</f>
        <v/>
      </c>
      <c r="BG407" s="1" t="str">
        <f aca="false">IF(BO407&lt;&gt;"",MAX(BG$3:BG406)+1,"")</f>
        <v/>
      </c>
      <c r="BH407" s="1" t="str">
        <f aca="false">IF(BP407&lt;&gt;"",MAX(BH$3:BH406)+1,"")</f>
        <v/>
      </c>
      <c r="BI407" s="1" t="str">
        <f aca="false">IF(BQ407&lt;&gt;"",MAX(BI$3:BI406)+1,"")</f>
        <v/>
      </c>
      <c r="BK407" s="1" t="str">
        <f aca="false">IF(B407&lt;&gt;"",IF(COUNTIF(BK$3:BK406,B407)&gt;0,"",B407),"")</f>
        <v/>
      </c>
      <c r="BL407" s="1" t="str">
        <f aca="false">IF(C407&lt;&gt;"",IF(COUNTIF(BL$3:BL406,C407)&gt;0,"",C407),"")</f>
        <v/>
      </c>
      <c r="BM407" s="1" t="str">
        <f aca="false">IF(D407&lt;&gt;"",IF(COUNTIF(BM$3:BM406,D407)&gt;0,"",D407),"")</f>
        <v/>
      </c>
      <c r="BN407" s="1" t="str">
        <f aca="false">IF(E407&lt;&gt;"",IF(COUNTIF(BN$3:BN406,E407)&gt;0,"",E407),"")</f>
        <v/>
      </c>
      <c r="BO407" s="1" t="str">
        <f aca="false">IF(F407&lt;&gt;"",IF(COUNTIF(BO$3:BO406,F407)&gt;0,"",F407),"")</f>
        <v/>
      </c>
      <c r="BP407" s="1" t="str">
        <f aca="false">IF(G407&lt;&gt;"",IF(COUNTIF(BP$3:BP406,G407)&gt;0,"",G407),"")</f>
        <v/>
      </c>
      <c r="BQ407" s="1" t="str">
        <f aca="false">IF(H407&lt;&gt;"",IF(COUNTIF(BQ$3:BQ406,H407)&gt;0,"",H407),"")</f>
        <v/>
      </c>
    </row>
    <row r="408" customFormat="false" ht="12.75" hidden="false" customHeight="false" outlineLevel="0" collapsed="false">
      <c r="A408" s="1017" t="str">
        <f aca="false">CONCATENATE(B408,C408,D408,E408,F408,G408,H408)</f>
        <v/>
      </c>
      <c r="B408" s="1001"/>
      <c r="C408" s="1001"/>
      <c r="D408" s="1001"/>
      <c r="E408" s="1001"/>
      <c r="F408" s="1001"/>
      <c r="G408" s="1001"/>
      <c r="H408" s="1001"/>
      <c r="I408" s="1020"/>
      <c r="J408" s="1021"/>
      <c r="K408" s="1021"/>
      <c r="L408" s="1023"/>
      <c r="M408" s="1024"/>
      <c r="O408" s="1" t="n">
        <f aca="false">+O407+1</f>
        <v>406</v>
      </c>
      <c r="P408" s="978" t="str">
        <f aca="false">IFERROR(VLOOKUP(O407,X:AF,9,FALSE()),"")</f>
        <v/>
      </c>
      <c r="Q408" s="978" t="str">
        <f aca="false">IFERROR(VLOOKUP(O408,Y:AG,9,FALSE()),"")</f>
        <v/>
      </c>
      <c r="R408" s="978" t="str">
        <f aca="false">IFERROR(VLOOKUP(O408,Z:AH,9,FALSE()),"")</f>
        <v/>
      </c>
      <c r="S408" s="978" t="str">
        <f aca="false">IFERROR(VLOOKUP($O408,AA:AI,9,FALSE()),"")</f>
        <v/>
      </c>
      <c r="T408" s="978" t="str">
        <f aca="false">IFERROR(VLOOKUP($O408,AB:AJ,9,FALSE()),"")</f>
        <v/>
      </c>
      <c r="U408" s="978" t="str">
        <f aca="false">IFERROR(VLOOKUP($O408,AC:AK,9,FALSE()),"")</f>
        <v/>
      </c>
      <c r="V408" s="978" t="str">
        <f aca="false">IFERROR(VLOOKUP($O408,AD:AL,9,FALSE()),"")</f>
        <v/>
      </c>
      <c r="X408" s="1" t="str">
        <f aca="false">IF(AF408&lt;&gt;"",MAX(X$3:X407)+1,"")</f>
        <v/>
      </c>
      <c r="Y408" s="1" t="str">
        <f aca="false">IF(AG408&lt;&gt;"",MAX(Y$3:Y407)+1,"")</f>
        <v/>
      </c>
      <c r="Z408" s="1" t="str">
        <f aca="false">IF(AH408&lt;&gt;"",MAX(Z$3:Z407)+1,"")</f>
        <v/>
      </c>
      <c r="AA408" s="1" t="str">
        <f aca="false">IF(AI408&lt;&gt;"",MAX(AA$3:AA407)+1,"")</f>
        <v/>
      </c>
      <c r="AB408" s="1" t="str">
        <f aca="false">IF(AJ408&lt;&gt;"",MAX(AB$3:AB407)+1,"")</f>
        <v/>
      </c>
      <c r="AC408" s="1" t="str">
        <f aca="false">IF(AK408&lt;&gt;"",MAX(AC$3:AC407)+1,"")</f>
        <v/>
      </c>
      <c r="AD408" s="1" t="str">
        <f aca="false">IF(AL408&lt;&gt;"",MAX(AD$3:AD407)+1,"")</f>
        <v/>
      </c>
      <c r="AF408" s="1" t="str">
        <f aca="false">IF(B408="","",IF(COUNTIF(AF$3:$AI407,B408)=0,B408,""))</f>
        <v/>
      </c>
      <c r="AG408" s="1" t="str">
        <f aca="false">IF(C408&lt;&gt;"",IF(B408="","",IF($B408='Determinazione classe'!$D$57,IF(COUNTIF(AG$3:$AG407,$C408)=0,$C408,""),"")),"")</f>
        <v/>
      </c>
      <c r="AH408" s="1" t="str">
        <f aca="false">IF(D408&lt;&gt;"",IF(B408="","",IF(AND($B408='Determinazione classe'!$D$57,$C408='Determinazione classe'!$D$58),IF(COUNTIF(AH$3:AH407,$D408)=0,$D408,""),"")),"")</f>
        <v/>
      </c>
      <c r="AI408" s="1" t="str">
        <f aca="false">IF(E408&lt;&gt;"",IF(B408="","",IF(AND($B408='Determinazione classe'!$D$57,$C408='Determinazione classe'!$D$58,$D408='Determinazione classe'!$D$59),IF(COUNTIF(AI$3:AI407,$E408)=0,$E408,""),"")),"")</f>
        <v/>
      </c>
      <c r="AJ408" s="1" t="str">
        <f aca="false">IF(F408&lt;&gt;"",IF(B408="","",IF(AND($B408='Determinazione classe'!$D$57,$C408='Determinazione classe'!$D$58,$D408='Determinazione classe'!$D$59,$E408='Determinazione classe'!$D$60),IF(COUNTIF(AJ$3:AJ407,$F408)=0,$F408,""),"")),"")</f>
        <v/>
      </c>
      <c r="AK408" s="1" t="str">
        <f aca="false">IF(G408&lt;&gt;"",IF(B408="","",IF(AND($B408='Determinazione classe'!$D$57,$C408='Determinazione classe'!$D$58,$D408='Determinazione classe'!$D$59,$E408='Determinazione classe'!$D$60,$F408='Determinazione classe'!$D$61),IF(COUNTIF(AK$3:AK407,$G408)=0,$G408,""),"")),"")</f>
        <v/>
      </c>
      <c r="AL408" s="1" t="str">
        <f aca="false">IF(H408&lt;&gt;"",IF(B408="","",IF(AND($B408='Determinazione classe'!$D$57,$C408='Determinazione classe'!$D$58,$D408='Determinazione classe'!$D$59,$E408='Determinazione classe'!$D$60,$F408='Determinazione classe'!$D$61,$G408='Determinazione classe'!$D$62),IF(COUNTIF(AL$3:AL407,$H408)=0,$H408,""),"")),"")</f>
        <v/>
      </c>
      <c r="AR408" s="1" t="n">
        <f aca="false">+AR407+1</f>
        <v>406</v>
      </c>
      <c r="AS408" s="978" t="str">
        <f aca="false">IFERROR(VLOOKUP(AR408,BC:BK,9,FALSE()),"")</f>
        <v/>
      </c>
      <c r="AT408" s="978" t="str">
        <f aca="false">IFERROR(VLOOKUP($O408,BD:BL,9,FALSE()),"")</f>
        <v/>
      </c>
      <c r="AU408" s="978" t="str">
        <f aca="false">IFERROR(VLOOKUP($O408,BE:BM,9,FALSE()),"")</f>
        <v/>
      </c>
      <c r="AV408" s="978" t="str">
        <f aca="false">IFERROR(VLOOKUP($O408,BF:BN,9,FALSE()),"")</f>
        <v/>
      </c>
      <c r="AW408" s="978" t="str">
        <f aca="false">IFERROR(VLOOKUP($O408,BG:BO,9,FALSE()),"")</f>
        <v/>
      </c>
      <c r="AX408" s="978" t="str">
        <f aca="false">IFERROR(VLOOKUP($O408,BH:BP,9,FALSE()),"")</f>
        <v/>
      </c>
      <c r="AY408" s="978" t="str">
        <f aca="false">IFERROR(VLOOKUP($O408,BI:BQ,9,FALSE()),"")</f>
        <v/>
      </c>
      <c r="BC408" s="1" t="str">
        <f aca="false">IF(BK408&lt;&gt;"",MAX(BC$3:BC407)+1,"")</f>
        <v/>
      </c>
      <c r="BD408" s="1" t="str">
        <f aca="false">IF(BL408&lt;&gt;"",MAX(BD$3:BD407)+1,"")</f>
        <v/>
      </c>
      <c r="BE408" s="1" t="str">
        <f aca="false">IF(BM408&lt;&gt;"",MAX(BE$3:BE407)+1,"")</f>
        <v/>
      </c>
      <c r="BF408" s="1" t="str">
        <f aca="false">IF(BN408&lt;&gt;"",MAX(BF$3:BF407)+1,"")</f>
        <v/>
      </c>
      <c r="BG408" s="1" t="str">
        <f aca="false">IF(BO408&lt;&gt;"",MAX(BG$3:BG407)+1,"")</f>
        <v/>
      </c>
      <c r="BH408" s="1" t="str">
        <f aca="false">IF(BP408&lt;&gt;"",MAX(BH$3:BH407)+1,"")</f>
        <v/>
      </c>
      <c r="BI408" s="1" t="str">
        <f aca="false">IF(BQ408&lt;&gt;"",MAX(BI$3:BI407)+1,"")</f>
        <v/>
      </c>
      <c r="BK408" s="1" t="str">
        <f aca="false">IF(B408&lt;&gt;"",IF(COUNTIF(BK$3:BK407,B408)&gt;0,"",B408),"")</f>
        <v/>
      </c>
      <c r="BL408" s="1" t="str">
        <f aca="false">IF(C408&lt;&gt;"",IF(COUNTIF(BL$3:BL407,C408)&gt;0,"",C408),"")</f>
        <v/>
      </c>
      <c r="BM408" s="1" t="str">
        <f aca="false">IF(D408&lt;&gt;"",IF(COUNTIF(BM$3:BM407,D408)&gt;0,"",D408),"")</f>
        <v/>
      </c>
      <c r="BN408" s="1" t="str">
        <f aca="false">IF(E408&lt;&gt;"",IF(COUNTIF(BN$3:BN407,E408)&gt;0,"",E408),"")</f>
        <v/>
      </c>
      <c r="BO408" s="1" t="str">
        <f aca="false">IF(F408&lt;&gt;"",IF(COUNTIF(BO$3:BO407,F408)&gt;0,"",F408),"")</f>
        <v/>
      </c>
      <c r="BP408" s="1" t="str">
        <f aca="false">IF(G408&lt;&gt;"",IF(COUNTIF(BP$3:BP407,G408)&gt;0,"",G408),"")</f>
        <v/>
      </c>
      <c r="BQ408" s="1" t="str">
        <f aca="false">IF(H408&lt;&gt;"",IF(COUNTIF(BQ$3:BQ407,H408)&gt;0,"",H408),"")</f>
        <v/>
      </c>
    </row>
    <row r="409" customFormat="false" ht="12.75" hidden="false" customHeight="false" outlineLevel="0" collapsed="false">
      <c r="A409" s="1017" t="str">
        <f aca="false">CONCATENATE(B409,C409,D409,E409,F409,G409,H409)</f>
        <v/>
      </c>
      <c r="B409" s="1001"/>
      <c r="C409" s="1001"/>
      <c r="D409" s="1001"/>
      <c r="E409" s="1001"/>
      <c r="F409" s="1001"/>
      <c r="G409" s="1001"/>
      <c r="H409" s="1001"/>
      <c r="I409" s="1020"/>
      <c r="J409" s="1021"/>
      <c r="K409" s="1021"/>
      <c r="L409" s="1023"/>
      <c r="M409" s="1024"/>
      <c r="O409" s="1" t="n">
        <f aca="false">+O408+1</f>
        <v>407</v>
      </c>
      <c r="P409" s="978" t="str">
        <f aca="false">IFERROR(VLOOKUP(O408,X:AF,9,FALSE()),"")</f>
        <v/>
      </c>
      <c r="Q409" s="978" t="str">
        <f aca="false">IFERROR(VLOOKUP(O409,Y:AG,9,FALSE()),"")</f>
        <v/>
      </c>
      <c r="R409" s="978" t="str">
        <f aca="false">IFERROR(VLOOKUP(O409,Z:AH,9,FALSE()),"")</f>
        <v/>
      </c>
      <c r="S409" s="978" t="str">
        <f aca="false">IFERROR(VLOOKUP($O409,AA:AI,9,FALSE()),"")</f>
        <v/>
      </c>
      <c r="T409" s="978" t="str">
        <f aca="false">IFERROR(VLOOKUP($O409,AB:AJ,9,FALSE()),"")</f>
        <v/>
      </c>
      <c r="U409" s="978" t="str">
        <f aca="false">IFERROR(VLOOKUP($O409,AC:AK,9,FALSE()),"")</f>
        <v/>
      </c>
      <c r="V409" s="978" t="str">
        <f aca="false">IFERROR(VLOOKUP($O409,AD:AL,9,FALSE()),"")</f>
        <v/>
      </c>
      <c r="X409" s="1" t="str">
        <f aca="false">IF(AF409&lt;&gt;"",MAX(X$3:X408)+1,"")</f>
        <v/>
      </c>
      <c r="Y409" s="1" t="str">
        <f aca="false">IF(AG409&lt;&gt;"",MAX(Y$3:Y408)+1,"")</f>
        <v/>
      </c>
      <c r="Z409" s="1" t="str">
        <f aca="false">IF(AH409&lt;&gt;"",MAX(Z$3:Z408)+1,"")</f>
        <v/>
      </c>
      <c r="AA409" s="1" t="str">
        <f aca="false">IF(AI409&lt;&gt;"",MAX(AA$3:AA408)+1,"")</f>
        <v/>
      </c>
      <c r="AB409" s="1" t="str">
        <f aca="false">IF(AJ409&lt;&gt;"",MAX(AB$3:AB408)+1,"")</f>
        <v/>
      </c>
      <c r="AC409" s="1" t="str">
        <f aca="false">IF(AK409&lt;&gt;"",MAX(AC$3:AC408)+1,"")</f>
        <v/>
      </c>
      <c r="AD409" s="1" t="str">
        <f aca="false">IF(AL409&lt;&gt;"",MAX(AD$3:AD408)+1,"")</f>
        <v/>
      </c>
      <c r="AF409" s="1" t="str">
        <f aca="false">IF(B409="","",IF(COUNTIF(AF$3:$AI408,B409)=0,B409,""))</f>
        <v/>
      </c>
      <c r="AG409" s="1" t="str">
        <f aca="false">IF(C409&lt;&gt;"",IF(B409="","",IF($B409='Determinazione classe'!$D$57,IF(COUNTIF(AG$3:$AG408,$C409)=0,$C409,""),"")),"")</f>
        <v/>
      </c>
      <c r="AH409" s="1" t="str">
        <f aca="false">IF(D409&lt;&gt;"",IF(B409="","",IF(AND($B409='Determinazione classe'!$D$57,$C409='Determinazione classe'!$D$58),IF(COUNTIF(AH$3:AH408,$D409)=0,$D409,""),"")),"")</f>
        <v/>
      </c>
      <c r="AI409" s="1" t="str">
        <f aca="false">IF(E409&lt;&gt;"",IF(B409="","",IF(AND($B409='Determinazione classe'!$D$57,$C409='Determinazione classe'!$D$58,$D409='Determinazione classe'!$D$59),IF(COUNTIF(AI$3:AI408,$E409)=0,$E409,""),"")),"")</f>
        <v/>
      </c>
      <c r="AJ409" s="1" t="str">
        <f aca="false">IF(F409&lt;&gt;"",IF(B409="","",IF(AND($B409='Determinazione classe'!$D$57,$C409='Determinazione classe'!$D$58,$D409='Determinazione classe'!$D$59,$E409='Determinazione classe'!$D$60),IF(COUNTIF(AJ$3:AJ408,$F409)=0,$F409,""),"")),"")</f>
        <v/>
      </c>
      <c r="AK409" s="1" t="str">
        <f aca="false">IF(G409&lt;&gt;"",IF(B409="","",IF(AND($B409='Determinazione classe'!$D$57,$C409='Determinazione classe'!$D$58,$D409='Determinazione classe'!$D$59,$E409='Determinazione classe'!$D$60,$F409='Determinazione classe'!$D$61),IF(COUNTIF(AK$3:AK408,$G409)=0,$G409,""),"")),"")</f>
        <v/>
      </c>
      <c r="AL409" s="1" t="str">
        <f aca="false">IF(H409&lt;&gt;"",IF(B409="","",IF(AND($B409='Determinazione classe'!$D$57,$C409='Determinazione classe'!$D$58,$D409='Determinazione classe'!$D$59,$E409='Determinazione classe'!$D$60,$F409='Determinazione classe'!$D$61,$G409='Determinazione classe'!$D$62),IF(COUNTIF(AL$3:AL408,$H409)=0,$H409,""),"")),"")</f>
        <v/>
      </c>
      <c r="AR409" s="1" t="n">
        <f aca="false">+AR408+1</f>
        <v>407</v>
      </c>
      <c r="AS409" s="978" t="str">
        <f aca="false">IFERROR(VLOOKUP(AR409,BC:BK,9,FALSE()),"")</f>
        <v/>
      </c>
      <c r="AT409" s="978" t="str">
        <f aca="false">IFERROR(VLOOKUP($O409,BD:BL,9,FALSE()),"")</f>
        <v/>
      </c>
      <c r="AU409" s="978" t="str">
        <f aca="false">IFERROR(VLOOKUP($O409,BE:BM,9,FALSE()),"")</f>
        <v/>
      </c>
      <c r="AV409" s="978" t="str">
        <f aca="false">IFERROR(VLOOKUP($O409,BF:BN,9,FALSE()),"")</f>
        <v/>
      </c>
      <c r="AW409" s="978" t="str">
        <f aca="false">IFERROR(VLOOKUP($O409,BG:BO,9,FALSE()),"")</f>
        <v/>
      </c>
      <c r="AX409" s="978" t="str">
        <f aca="false">IFERROR(VLOOKUP($O409,BH:BP,9,FALSE()),"")</f>
        <v/>
      </c>
      <c r="AY409" s="978" t="str">
        <f aca="false">IFERROR(VLOOKUP($O409,BI:BQ,9,FALSE()),"")</f>
        <v/>
      </c>
      <c r="BC409" s="1" t="str">
        <f aca="false">IF(BK409&lt;&gt;"",MAX(BC$3:BC408)+1,"")</f>
        <v/>
      </c>
      <c r="BD409" s="1" t="str">
        <f aca="false">IF(BL409&lt;&gt;"",MAX(BD$3:BD408)+1,"")</f>
        <v/>
      </c>
      <c r="BE409" s="1" t="str">
        <f aca="false">IF(BM409&lt;&gt;"",MAX(BE$3:BE408)+1,"")</f>
        <v/>
      </c>
      <c r="BF409" s="1" t="str">
        <f aca="false">IF(BN409&lt;&gt;"",MAX(BF$3:BF408)+1,"")</f>
        <v/>
      </c>
      <c r="BG409" s="1" t="str">
        <f aca="false">IF(BO409&lt;&gt;"",MAX(BG$3:BG408)+1,"")</f>
        <v/>
      </c>
      <c r="BH409" s="1" t="str">
        <f aca="false">IF(BP409&lt;&gt;"",MAX(BH$3:BH408)+1,"")</f>
        <v/>
      </c>
      <c r="BI409" s="1" t="str">
        <f aca="false">IF(BQ409&lt;&gt;"",MAX(BI$3:BI408)+1,"")</f>
        <v/>
      </c>
      <c r="BK409" s="1" t="str">
        <f aca="false">IF(B409&lt;&gt;"",IF(COUNTIF(BK$3:BK408,B409)&gt;0,"",B409),"")</f>
        <v/>
      </c>
      <c r="BL409" s="1" t="str">
        <f aca="false">IF(C409&lt;&gt;"",IF(COUNTIF(BL$3:BL408,C409)&gt;0,"",C409),"")</f>
        <v/>
      </c>
      <c r="BM409" s="1" t="str">
        <f aca="false">IF(D409&lt;&gt;"",IF(COUNTIF(BM$3:BM408,D409)&gt;0,"",D409),"")</f>
        <v/>
      </c>
      <c r="BN409" s="1" t="str">
        <f aca="false">IF(E409&lt;&gt;"",IF(COUNTIF(BN$3:BN408,E409)&gt;0,"",E409),"")</f>
        <v/>
      </c>
      <c r="BO409" s="1" t="str">
        <f aca="false">IF(F409&lt;&gt;"",IF(COUNTIF(BO$3:BO408,F409)&gt;0,"",F409),"")</f>
        <v/>
      </c>
      <c r="BP409" s="1" t="str">
        <f aca="false">IF(G409&lt;&gt;"",IF(COUNTIF(BP$3:BP408,G409)&gt;0,"",G409),"")</f>
        <v/>
      </c>
      <c r="BQ409" s="1" t="str">
        <f aca="false">IF(H409&lt;&gt;"",IF(COUNTIF(BQ$3:BQ408,H409)&gt;0,"",H409),"")</f>
        <v/>
      </c>
    </row>
    <row r="410" customFormat="false" ht="12.75" hidden="false" customHeight="false" outlineLevel="0" collapsed="false">
      <c r="A410" s="1017" t="str">
        <f aca="false">CONCATENATE(B410,C410,D410,E410,F410,G410,H410)</f>
        <v/>
      </c>
      <c r="B410" s="1001"/>
      <c r="C410" s="1001"/>
      <c r="D410" s="1001"/>
      <c r="E410" s="1001"/>
      <c r="F410" s="1001"/>
      <c r="G410" s="1001"/>
      <c r="H410" s="1001"/>
      <c r="I410" s="1020"/>
      <c r="J410" s="1021"/>
      <c r="K410" s="1021"/>
      <c r="L410" s="1023"/>
      <c r="M410" s="1024"/>
      <c r="O410" s="1" t="n">
        <f aca="false">+O409+1</f>
        <v>408</v>
      </c>
      <c r="P410" s="978" t="str">
        <f aca="false">IFERROR(VLOOKUP(O409,X:AF,9,FALSE()),"")</f>
        <v/>
      </c>
      <c r="Q410" s="978" t="str">
        <f aca="false">IFERROR(VLOOKUP(O410,Y:AG,9,FALSE()),"")</f>
        <v/>
      </c>
      <c r="R410" s="978" t="str">
        <f aca="false">IFERROR(VLOOKUP(O410,Z:AH,9,FALSE()),"")</f>
        <v/>
      </c>
      <c r="S410" s="978" t="str">
        <f aca="false">IFERROR(VLOOKUP($O410,AA:AI,9,FALSE()),"")</f>
        <v/>
      </c>
      <c r="T410" s="978" t="str">
        <f aca="false">IFERROR(VLOOKUP($O410,AB:AJ,9,FALSE()),"")</f>
        <v/>
      </c>
      <c r="U410" s="978" t="str">
        <f aca="false">IFERROR(VLOOKUP($O410,AC:AK,9,FALSE()),"")</f>
        <v/>
      </c>
      <c r="V410" s="978" t="str">
        <f aca="false">IFERROR(VLOOKUP($O410,AD:AL,9,FALSE()),"")</f>
        <v/>
      </c>
      <c r="X410" s="1" t="str">
        <f aca="false">IF(AF410&lt;&gt;"",MAX(X$3:X409)+1,"")</f>
        <v/>
      </c>
      <c r="Y410" s="1" t="str">
        <f aca="false">IF(AG410&lt;&gt;"",MAX(Y$3:Y409)+1,"")</f>
        <v/>
      </c>
      <c r="Z410" s="1" t="str">
        <f aca="false">IF(AH410&lt;&gt;"",MAX(Z$3:Z409)+1,"")</f>
        <v/>
      </c>
      <c r="AA410" s="1" t="str">
        <f aca="false">IF(AI410&lt;&gt;"",MAX(AA$3:AA409)+1,"")</f>
        <v/>
      </c>
      <c r="AB410" s="1" t="str">
        <f aca="false">IF(AJ410&lt;&gt;"",MAX(AB$3:AB409)+1,"")</f>
        <v/>
      </c>
      <c r="AC410" s="1" t="str">
        <f aca="false">IF(AK410&lt;&gt;"",MAX(AC$3:AC409)+1,"")</f>
        <v/>
      </c>
      <c r="AD410" s="1" t="str">
        <f aca="false">IF(AL410&lt;&gt;"",MAX(AD$3:AD409)+1,"")</f>
        <v/>
      </c>
      <c r="AF410" s="1" t="str">
        <f aca="false">IF(B410="","",IF(COUNTIF(AF$3:$AI409,B410)=0,B410,""))</f>
        <v/>
      </c>
      <c r="AG410" s="1" t="str">
        <f aca="false">IF(C410&lt;&gt;"",IF(B410="","",IF($B410='Determinazione classe'!$D$57,IF(COUNTIF(AG$3:$AG409,$C410)=0,$C410,""),"")),"")</f>
        <v/>
      </c>
      <c r="AH410" s="1" t="str">
        <f aca="false">IF(D410&lt;&gt;"",IF(B410="","",IF(AND($B410='Determinazione classe'!$D$57,$C410='Determinazione classe'!$D$58),IF(COUNTIF(AH$3:AH409,$D410)=0,$D410,""),"")),"")</f>
        <v/>
      </c>
      <c r="AI410" s="1" t="str">
        <f aca="false">IF(E410&lt;&gt;"",IF(B410="","",IF(AND($B410='Determinazione classe'!$D$57,$C410='Determinazione classe'!$D$58,$D410='Determinazione classe'!$D$59),IF(COUNTIF(AI$3:AI409,$E410)=0,$E410,""),"")),"")</f>
        <v/>
      </c>
      <c r="AJ410" s="1" t="str">
        <f aca="false">IF(F410&lt;&gt;"",IF(B410="","",IF(AND($B410='Determinazione classe'!$D$57,$C410='Determinazione classe'!$D$58,$D410='Determinazione classe'!$D$59,$E410='Determinazione classe'!$D$60),IF(COUNTIF(AJ$3:AJ409,$F410)=0,$F410,""),"")),"")</f>
        <v/>
      </c>
      <c r="AK410" s="1" t="str">
        <f aca="false">IF(G410&lt;&gt;"",IF(B410="","",IF(AND($B410='Determinazione classe'!$D$57,$C410='Determinazione classe'!$D$58,$D410='Determinazione classe'!$D$59,$E410='Determinazione classe'!$D$60,$F410='Determinazione classe'!$D$61),IF(COUNTIF(AK$3:AK409,$G410)=0,$G410,""),"")),"")</f>
        <v/>
      </c>
      <c r="AL410" s="1" t="str">
        <f aca="false">IF(H410&lt;&gt;"",IF(B410="","",IF(AND($B410='Determinazione classe'!$D$57,$C410='Determinazione classe'!$D$58,$D410='Determinazione classe'!$D$59,$E410='Determinazione classe'!$D$60,$F410='Determinazione classe'!$D$61,$G410='Determinazione classe'!$D$62),IF(COUNTIF(AL$3:AL409,$H410)=0,$H410,""),"")),"")</f>
        <v/>
      </c>
      <c r="AR410" s="1" t="n">
        <f aca="false">+AR409+1</f>
        <v>408</v>
      </c>
      <c r="AS410" s="978" t="str">
        <f aca="false">IFERROR(VLOOKUP(AR410,BC:BK,9,FALSE()),"")</f>
        <v/>
      </c>
      <c r="AT410" s="978" t="str">
        <f aca="false">IFERROR(VLOOKUP($O410,BD:BL,9,FALSE()),"")</f>
        <v/>
      </c>
      <c r="AU410" s="978" t="str">
        <f aca="false">IFERROR(VLOOKUP($O410,BE:BM,9,FALSE()),"")</f>
        <v/>
      </c>
      <c r="AV410" s="978" t="str">
        <f aca="false">IFERROR(VLOOKUP($O410,BF:BN,9,FALSE()),"")</f>
        <v/>
      </c>
      <c r="AW410" s="978" t="str">
        <f aca="false">IFERROR(VLOOKUP($O410,BG:BO,9,FALSE()),"")</f>
        <v/>
      </c>
      <c r="AX410" s="978" t="str">
        <f aca="false">IFERROR(VLOOKUP($O410,BH:BP,9,FALSE()),"")</f>
        <v/>
      </c>
      <c r="AY410" s="978" t="str">
        <f aca="false">IFERROR(VLOOKUP($O410,BI:BQ,9,FALSE()),"")</f>
        <v/>
      </c>
      <c r="BC410" s="1" t="str">
        <f aca="false">IF(BK410&lt;&gt;"",MAX(BC$3:BC409)+1,"")</f>
        <v/>
      </c>
      <c r="BD410" s="1" t="str">
        <f aca="false">IF(BL410&lt;&gt;"",MAX(BD$3:BD409)+1,"")</f>
        <v/>
      </c>
      <c r="BE410" s="1" t="str">
        <f aca="false">IF(BM410&lt;&gt;"",MAX(BE$3:BE409)+1,"")</f>
        <v/>
      </c>
      <c r="BF410" s="1" t="str">
        <f aca="false">IF(BN410&lt;&gt;"",MAX(BF$3:BF409)+1,"")</f>
        <v/>
      </c>
      <c r="BG410" s="1" t="str">
        <f aca="false">IF(BO410&lt;&gt;"",MAX(BG$3:BG409)+1,"")</f>
        <v/>
      </c>
      <c r="BH410" s="1" t="str">
        <f aca="false">IF(BP410&lt;&gt;"",MAX(BH$3:BH409)+1,"")</f>
        <v/>
      </c>
      <c r="BI410" s="1" t="str">
        <f aca="false">IF(BQ410&lt;&gt;"",MAX(BI$3:BI409)+1,"")</f>
        <v/>
      </c>
      <c r="BK410" s="1" t="str">
        <f aca="false">IF(B410&lt;&gt;"",IF(COUNTIF(BK$3:BK409,B410)&gt;0,"",B410),"")</f>
        <v/>
      </c>
      <c r="BL410" s="1" t="str">
        <f aca="false">IF(C410&lt;&gt;"",IF(COUNTIF(BL$3:BL409,C410)&gt;0,"",C410),"")</f>
        <v/>
      </c>
      <c r="BM410" s="1" t="str">
        <f aca="false">IF(D410&lt;&gt;"",IF(COUNTIF(BM$3:BM409,D410)&gt;0,"",D410),"")</f>
        <v/>
      </c>
      <c r="BN410" s="1" t="str">
        <f aca="false">IF(E410&lt;&gt;"",IF(COUNTIF(BN$3:BN409,E410)&gt;0,"",E410),"")</f>
        <v/>
      </c>
      <c r="BO410" s="1" t="str">
        <f aca="false">IF(F410&lt;&gt;"",IF(COUNTIF(BO$3:BO409,F410)&gt;0,"",F410),"")</f>
        <v/>
      </c>
      <c r="BP410" s="1" t="str">
        <f aca="false">IF(G410&lt;&gt;"",IF(COUNTIF(BP$3:BP409,G410)&gt;0,"",G410),"")</f>
        <v/>
      </c>
      <c r="BQ410" s="1" t="str">
        <f aca="false">IF(H410&lt;&gt;"",IF(COUNTIF(BQ$3:BQ409,H410)&gt;0,"",H410),"")</f>
        <v/>
      </c>
    </row>
    <row r="411" customFormat="false" ht="12.75" hidden="false" customHeight="false" outlineLevel="0" collapsed="false">
      <c r="A411" s="1017" t="str">
        <f aca="false">CONCATENATE(B411,C411,D411,E411,F411,G411,H411)</f>
        <v/>
      </c>
      <c r="B411" s="1001"/>
      <c r="C411" s="1001"/>
      <c r="D411" s="1001"/>
      <c r="E411" s="1001"/>
      <c r="F411" s="1001"/>
      <c r="G411" s="1001"/>
      <c r="H411" s="1001"/>
      <c r="I411" s="1020"/>
      <c r="J411" s="1021"/>
      <c r="K411" s="1021"/>
      <c r="L411" s="1023"/>
      <c r="M411" s="1024"/>
      <c r="O411" s="1" t="n">
        <f aca="false">+O410+1</f>
        <v>409</v>
      </c>
      <c r="P411" s="978" t="str">
        <f aca="false">IFERROR(VLOOKUP(O410,X:AF,9,FALSE()),"")</f>
        <v/>
      </c>
      <c r="Q411" s="978" t="str">
        <f aca="false">IFERROR(VLOOKUP(O411,Y:AG,9,FALSE()),"")</f>
        <v/>
      </c>
      <c r="R411" s="978" t="str">
        <f aca="false">IFERROR(VLOOKUP(O411,Z:AH,9,FALSE()),"")</f>
        <v/>
      </c>
      <c r="S411" s="978" t="str">
        <f aca="false">IFERROR(VLOOKUP($O411,AA:AI,9,FALSE()),"")</f>
        <v/>
      </c>
      <c r="T411" s="978" t="str">
        <f aca="false">IFERROR(VLOOKUP($O411,AB:AJ,9,FALSE()),"")</f>
        <v/>
      </c>
      <c r="U411" s="978" t="str">
        <f aca="false">IFERROR(VLOOKUP($O411,AC:AK,9,FALSE()),"")</f>
        <v/>
      </c>
      <c r="V411" s="978" t="str">
        <f aca="false">IFERROR(VLOOKUP($O411,AD:AL,9,FALSE()),"")</f>
        <v/>
      </c>
      <c r="X411" s="1" t="str">
        <f aca="false">IF(AF411&lt;&gt;"",MAX(X$3:X410)+1,"")</f>
        <v/>
      </c>
      <c r="Y411" s="1" t="str">
        <f aca="false">IF(AG411&lt;&gt;"",MAX(Y$3:Y410)+1,"")</f>
        <v/>
      </c>
      <c r="Z411" s="1" t="str">
        <f aca="false">IF(AH411&lt;&gt;"",MAX(Z$3:Z410)+1,"")</f>
        <v/>
      </c>
      <c r="AA411" s="1" t="str">
        <f aca="false">IF(AI411&lt;&gt;"",MAX(AA$3:AA410)+1,"")</f>
        <v/>
      </c>
      <c r="AB411" s="1" t="str">
        <f aca="false">IF(AJ411&lt;&gt;"",MAX(AB$3:AB410)+1,"")</f>
        <v/>
      </c>
      <c r="AC411" s="1" t="str">
        <f aca="false">IF(AK411&lt;&gt;"",MAX(AC$3:AC410)+1,"")</f>
        <v/>
      </c>
      <c r="AD411" s="1" t="str">
        <f aca="false">IF(AL411&lt;&gt;"",MAX(AD$3:AD410)+1,"")</f>
        <v/>
      </c>
      <c r="AF411" s="1" t="str">
        <f aca="false">IF(B411="","",IF(COUNTIF(AF$3:$AI410,B411)=0,B411,""))</f>
        <v/>
      </c>
      <c r="AG411" s="1" t="str">
        <f aca="false">IF(C411&lt;&gt;"",IF(B411="","",IF($B411='Determinazione classe'!$D$57,IF(COUNTIF(AG$3:$AG410,$C411)=0,$C411,""),"")),"")</f>
        <v/>
      </c>
      <c r="AH411" s="1" t="str">
        <f aca="false">IF(D411&lt;&gt;"",IF(B411="","",IF(AND($B411='Determinazione classe'!$D$57,$C411='Determinazione classe'!$D$58),IF(COUNTIF(AH$3:AH410,$D411)=0,$D411,""),"")),"")</f>
        <v/>
      </c>
      <c r="AI411" s="1" t="str">
        <f aca="false">IF(E411&lt;&gt;"",IF(B411="","",IF(AND($B411='Determinazione classe'!$D$57,$C411='Determinazione classe'!$D$58,$D411='Determinazione classe'!$D$59),IF(COUNTIF(AI$3:AI410,$E411)=0,$E411,""),"")),"")</f>
        <v/>
      </c>
      <c r="AJ411" s="1" t="str">
        <f aca="false">IF(F411&lt;&gt;"",IF(B411="","",IF(AND($B411='Determinazione classe'!$D$57,$C411='Determinazione classe'!$D$58,$D411='Determinazione classe'!$D$59,$E411='Determinazione classe'!$D$60),IF(COUNTIF(AJ$3:AJ410,$F411)=0,$F411,""),"")),"")</f>
        <v/>
      </c>
      <c r="AK411" s="1" t="str">
        <f aca="false">IF(G411&lt;&gt;"",IF(B411="","",IF(AND($B411='Determinazione classe'!$D$57,$C411='Determinazione classe'!$D$58,$D411='Determinazione classe'!$D$59,$E411='Determinazione classe'!$D$60,$F411='Determinazione classe'!$D$61),IF(COUNTIF(AK$3:AK410,$G411)=0,$G411,""),"")),"")</f>
        <v/>
      </c>
      <c r="AL411" s="1" t="str">
        <f aca="false">IF(H411&lt;&gt;"",IF(B411="","",IF(AND($B411='Determinazione classe'!$D$57,$C411='Determinazione classe'!$D$58,$D411='Determinazione classe'!$D$59,$E411='Determinazione classe'!$D$60,$F411='Determinazione classe'!$D$61,$G411='Determinazione classe'!$D$62),IF(COUNTIF(AL$3:AL410,$H411)=0,$H411,""),"")),"")</f>
        <v/>
      </c>
      <c r="AR411" s="1" t="n">
        <f aca="false">+AR410+1</f>
        <v>409</v>
      </c>
      <c r="AS411" s="978" t="str">
        <f aca="false">IFERROR(VLOOKUP(AR411,BC:BK,9,FALSE()),"")</f>
        <v/>
      </c>
      <c r="AT411" s="978" t="str">
        <f aca="false">IFERROR(VLOOKUP($O411,BD:BL,9,FALSE()),"")</f>
        <v/>
      </c>
      <c r="AU411" s="978" t="str">
        <f aca="false">IFERROR(VLOOKUP($O411,BE:BM,9,FALSE()),"")</f>
        <v/>
      </c>
      <c r="AV411" s="978" t="str">
        <f aca="false">IFERROR(VLOOKUP($O411,BF:BN,9,FALSE()),"")</f>
        <v/>
      </c>
      <c r="AW411" s="978" t="str">
        <f aca="false">IFERROR(VLOOKUP($O411,BG:BO,9,FALSE()),"")</f>
        <v/>
      </c>
      <c r="AX411" s="978" t="str">
        <f aca="false">IFERROR(VLOOKUP($O411,BH:BP,9,FALSE()),"")</f>
        <v/>
      </c>
      <c r="AY411" s="978" t="str">
        <f aca="false">IFERROR(VLOOKUP($O411,BI:BQ,9,FALSE()),"")</f>
        <v/>
      </c>
      <c r="BC411" s="1" t="str">
        <f aca="false">IF(BK411&lt;&gt;"",MAX(BC$3:BC410)+1,"")</f>
        <v/>
      </c>
      <c r="BD411" s="1" t="str">
        <f aca="false">IF(BL411&lt;&gt;"",MAX(BD$3:BD410)+1,"")</f>
        <v/>
      </c>
      <c r="BE411" s="1" t="str">
        <f aca="false">IF(BM411&lt;&gt;"",MAX(BE$3:BE410)+1,"")</f>
        <v/>
      </c>
      <c r="BF411" s="1" t="str">
        <f aca="false">IF(BN411&lt;&gt;"",MAX(BF$3:BF410)+1,"")</f>
        <v/>
      </c>
      <c r="BG411" s="1" t="str">
        <f aca="false">IF(BO411&lt;&gt;"",MAX(BG$3:BG410)+1,"")</f>
        <v/>
      </c>
      <c r="BH411" s="1" t="str">
        <f aca="false">IF(BP411&lt;&gt;"",MAX(BH$3:BH410)+1,"")</f>
        <v/>
      </c>
      <c r="BI411" s="1" t="str">
        <f aca="false">IF(BQ411&lt;&gt;"",MAX(BI$3:BI410)+1,"")</f>
        <v/>
      </c>
      <c r="BK411" s="1" t="str">
        <f aca="false">IF(B411&lt;&gt;"",IF(COUNTIF(BK$3:BK410,B411)&gt;0,"",B411),"")</f>
        <v/>
      </c>
      <c r="BL411" s="1" t="str">
        <f aca="false">IF(C411&lt;&gt;"",IF(COUNTIF(BL$3:BL410,C411)&gt;0,"",C411),"")</f>
        <v/>
      </c>
      <c r="BM411" s="1" t="str">
        <f aca="false">IF(D411&lt;&gt;"",IF(COUNTIF(BM$3:BM410,D411)&gt;0,"",D411),"")</f>
        <v/>
      </c>
      <c r="BN411" s="1" t="str">
        <f aca="false">IF(E411&lt;&gt;"",IF(COUNTIF(BN$3:BN410,E411)&gt;0,"",E411),"")</f>
        <v/>
      </c>
      <c r="BO411" s="1" t="str">
        <f aca="false">IF(F411&lt;&gt;"",IF(COUNTIF(BO$3:BO410,F411)&gt;0,"",F411),"")</f>
        <v/>
      </c>
      <c r="BP411" s="1" t="str">
        <f aca="false">IF(G411&lt;&gt;"",IF(COUNTIF(BP$3:BP410,G411)&gt;0,"",G411),"")</f>
        <v/>
      </c>
      <c r="BQ411" s="1" t="str">
        <f aca="false">IF(H411&lt;&gt;"",IF(COUNTIF(BQ$3:BQ410,H411)&gt;0,"",H411),"")</f>
        <v/>
      </c>
    </row>
    <row r="412" customFormat="false" ht="12.75" hidden="false" customHeight="false" outlineLevel="0" collapsed="false">
      <c r="A412" s="1017" t="str">
        <f aca="false">CONCATENATE(B412,C412,D412,E412,F412,G412,H412)</f>
        <v/>
      </c>
      <c r="B412" s="1001"/>
      <c r="C412" s="1001"/>
      <c r="D412" s="1001"/>
      <c r="E412" s="1001"/>
      <c r="F412" s="1001"/>
      <c r="G412" s="1001"/>
      <c r="H412" s="1001"/>
      <c r="I412" s="1020"/>
      <c r="J412" s="1021"/>
      <c r="K412" s="1021"/>
      <c r="L412" s="1023"/>
      <c r="M412" s="1024"/>
      <c r="O412" s="1" t="n">
        <f aca="false">+O411+1</f>
        <v>410</v>
      </c>
      <c r="P412" s="978" t="str">
        <f aca="false">IFERROR(VLOOKUP(O411,X:AF,9,FALSE()),"")</f>
        <v/>
      </c>
      <c r="Q412" s="978" t="str">
        <f aca="false">IFERROR(VLOOKUP(O412,Y:AG,9,FALSE()),"")</f>
        <v/>
      </c>
      <c r="R412" s="978" t="str">
        <f aca="false">IFERROR(VLOOKUP(O412,Z:AH,9,FALSE()),"")</f>
        <v/>
      </c>
      <c r="S412" s="978" t="str">
        <f aca="false">IFERROR(VLOOKUP($O412,AA:AI,9,FALSE()),"")</f>
        <v/>
      </c>
      <c r="T412" s="978" t="str">
        <f aca="false">IFERROR(VLOOKUP($O412,AB:AJ,9,FALSE()),"")</f>
        <v/>
      </c>
      <c r="U412" s="978" t="str">
        <f aca="false">IFERROR(VLOOKUP($O412,AC:AK,9,FALSE()),"")</f>
        <v/>
      </c>
      <c r="V412" s="978" t="str">
        <f aca="false">IFERROR(VLOOKUP($O412,AD:AL,9,FALSE()),"")</f>
        <v/>
      </c>
      <c r="X412" s="1" t="str">
        <f aca="false">IF(AF412&lt;&gt;"",MAX(X$3:X411)+1,"")</f>
        <v/>
      </c>
      <c r="Y412" s="1" t="str">
        <f aca="false">IF(AG412&lt;&gt;"",MAX(Y$3:Y411)+1,"")</f>
        <v/>
      </c>
      <c r="Z412" s="1" t="str">
        <f aca="false">IF(AH412&lt;&gt;"",MAX(Z$3:Z411)+1,"")</f>
        <v/>
      </c>
      <c r="AA412" s="1" t="str">
        <f aca="false">IF(AI412&lt;&gt;"",MAX(AA$3:AA411)+1,"")</f>
        <v/>
      </c>
      <c r="AB412" s="1" t="str">
        <f aca="false">IF(AJ412&lt;&gt;"",MAX(AB$3:AB411)+1,"")</f>
        <v/>
      </c>
      <c r="AC412" s="1" t="str">
        <f aca="false">IF(AK412&lt;&gt;"",MAX(AC$3:AC411)+1,"")</f>
        <v/>
      </c>
      <c r="AD412" s="1" t="str">
        <f aca="false">IF(AL412&lt;&gt;"",MAX(AD$3:AD411)+1,"")</f>
        <v/>
      </c>
      <c r="AF412" s="1" t="str">
        <f aca="false">IF(B412="","",IF(COUNTIF(AF$3:$AI411,B412)=0,B412,""))</f>
        <v/>
      </c>
      <c r="AG412" s="1" t="str">
        <f aca="false">IF(C412&lt;&gt;"",IF(B412="","",IF($B412='Determinazione classe'!$D$57,IF(COUNTIF(AG$3:$AG411,$C412)=0,$C412,""),"")),"")</f>
        <v/>
      </c>
      <c r="AH412" s="1" t="str">
        <f aca="false">IF(D412&lt;&gt;"",IF(B412="","",IF(AND($B412='Determinazione classe'!$D$57,$C412='Determinazione classe'!$D$58),IF(COUNTIF(AH$3:AH411,$D412)=0,$D412,""),"")),"")</f>
        <v/>
      </c>
      <c r="AI412" s="1" t="str">
        <f aca="false">IF(E412&lt;&gt;"",IF(B412="","",IF(AND($B412='Determinazione classe'!$D$57,$C412='Determinazione classe'!$D$58,$D412='Determinazione classe'!$D$59),IF(COUNTIF(AI$3:AI411,$E412)=0,$E412,""),"")),"")</f>
        <v/>
      </c>
      <c r="AJ412" s="1" t="str">
        <f aca="false">IF(F412&lt;&gt;"",IF(B412="","",IF(AND($B412='Determinazione classe'!$D$57,$C412='Determinazione classe'!$D$58,$D412='Determinazione classe'!$D$59,$E412='Determinazione classe'!$D$60),IF(COUNTIF(AJ$3:AJ411,$F412)=0,$F412,""),"")),"")</f>
        <v/>
      </c>
      <c r="AK412" s="1" t="str">
        <f aca="false">IF(G412&lt;&gt;"",IF(B412="","",IF(AND($B412='Determinazione classe'!$D$57,$C412='Determinazione classe'!$D$58,$D412='Determinazione classe'!$D$59,$E412='Determinazione classe'!$D$60,$F412='Determinazione classe'!$D$61),IF(COUNTIF(AK$3:AK411,$G412)=0,$G412,""),"")),"")</f>
        <v/>
      </c>
      <c r="AL412" s="1" t="str">
        <f aca="false">IF(H412&lt;&gt;"",IF(B412="","",IF(AND($B412='Determinazione classe'!$D$57,$C412='Determinazione classe'!$D$58,$D412='Determinazione classe'!$D$59,$E412='Determinazione classe'!$D$60,$F412='Determinazione classe'!$D$61,$G412='Determinazione classe'!$D$62),IF(COUNTIF(AL$3:AL411,$H412)=0,$H412,""),"")),"")</f>
        <v/>
      </c>
      <c r="AR412" s="1" t="n">
        <f aca="false">+AR411+1</f>
        <v>410</v>
      </c>
      <c r="AS412" s="978" t="str">
        <f aca="false">IFERROR(VLOOKUP(AR412,BC:BK,9,FALSE()),"")</f>
        <v/>
      </c>
      <c r="AT412" s="978" t="str">
        <f aca="false">IFERROR(VLOOKUP($O412,BD:BL,9,FALSE()),"")</f>
        <v/>
      </c>
      <c r="AU412" s="978" t="str">
        <f aca="false">IFERROR(VLOOKUP($O412,BE:BM,9,FALSE()),"")</f>
        <v/>
      </c>
      <c r="AV412" s="978" t="str">
        <f aca="false">IFERROR(VLOOKUP($O412,BF:BN,9,FALSE()),"")</f>
        <v/>
      </c>
      <c r="AW412" s="978" t="str">
        <f aca="false">IFERROR(VLOOKUP($O412,BG:BO,9,FALSE()),"")</f>
        <v/>
      </c>
      <c r="AX412" s="978" t="str">
        <f aca="false">IFERROR(VLOOKUP($O412,BH:BP,9,FALSE()),"")</f>
        <v/>
      </c>
      <c r="AY412" s="978" t="str">
        <f aca="false">IFERROR(VLOOKUP($O412,BI:BQ,9,FALSE()),"")</f>
        <v/>
      </c>
      <c r="BC412" s="1" t="str">
        <f aca="false">IF(BK412&lt;&gt;"",MAX(BC$3:BC411)+1,"")</f>
        <v/>
      </c>
      <c r="BD412" s="1" t="str">
        <f aca="false">IF(BL412&lt;&gt;"",MAX(BD$3:BD411)+1,"")</f>
        <v/>
      </c>
      <c r="BE412" s="1" t="str">
        <f aca="false">IF(BM412&lt;&gt;"",MAX(BE$3:BE411)+1,"")</f>
        <v/>
      </c>
      <c r="BF412" s="1" t="str">
        <f aca="false">IF(BN412&lt;&gt;"",MAX(BF$3:BF411)+1,"")</f>
        <v/>
      </c>
      <c r="BG412" s="1" t="str">
        <f aca="false">IF(BO412&lt;&gt;"",MAX(BG$3:BG411)+1,"")</f>
        <v/>
      </c>
      <c r="BH412" s="1" t="str">
        <f aca="false">IF(BP412&lt;&gt;"",MAX(BH$3:BH411)+1,"")</f>
        <v/>
      </c>
      <c r="BI412" s="1" t="str">
        <f aca="false">IF(BQ412&lt;&gt;"",MAX(BI$3:BI411)+1,"")</f>
        <v/>
      </c>
      <c r="BK412" s="1" t="str">
        <f aca="false">IF(B412&lt;&gt;"",IF(COUNTIF(BK$3:BK411,B412)&gt;0,"",B412),"")</f>
        <v/>
      </c>
      <c r="BL412" s="1" t="str">
        <f aca="false">IF(C412&lt;&gt;"",IF(COUNTIF(BL$3:BL411,C412)&gt;0,"",C412),"")</f>
        <v/>
      </c>
      <c r="BM412" s="1" t="str">
        <f aca="false">IF(D412&lt;&gt;"",IF(COUNTIF(BM$3:BM411,D412)&gt;0,"",D412),"")</f>
        <v/>
      </c>
      <c r="BN412" s="1" t="str">
        <f aca="false">IF(E412&lt;&gt;"",IF(COUNTIF(BN$3:BN411,E412)&gt;0,"",E412),"")</f>
        <v/>
      </c>
      <c r="BO412" s="1" t="str">
        <f aca="false">IF(F412&lt;&gt;"",IF(COUNTIF(BO$3:BO411,F412)&gt;0,"",F412),"")</f>
        <v/>
      </c>
      <c r="BP412" s="1" t="str">
        <f aca="false">IF(G412&lt;&gt;"",IF(COUNTIF(BP$3:BP411,G412)&gt;0,"",G412),"")</f>
        <v/>
      </c>
      <c r="BQ412" s="1" t="str">
        <f aca="false">IF(H412&lt;&gt;"",IF(COUNTIF(BQ$3:BQ411,H412)&gt;0,"",H412),"")</f>
        <v/>
      </c>
    </row>
    <row r="413" customFormat="false" ht="12.75" hidden="false" customHeight="false" outlineLevel="0" collapsed="false">
      <c r="A413" s="1017" t="str">
        <f aca="false">CONCATENATE(B413,C413,D413,E413,F413,G413,H413)</f>
        <v/>
      </c>
      <c r="B413" s="1001"/>
      <c r="C413" s="1001"/>
      <c r="D413" s="1001"/>
      <c r="E413" s="1001"/>
      <c r="F413" s="1001"/>
      <c r="G413" s="1001"/>
      <c r="H413" s="1001"/>
      <c r="I413" s="1020"/>
      <c r="J413" s="1021"/>
      <c r="K413" s="1021"/>
      <c r="L413" s="1023"/>
      <c r="M413" s="1024"/>
      <c r="O413" s="1" t="n">
        <f aca="false">+O412+1</f>
        <v>411</v>
      </c>
      <c r="P413" s="978" t="str">
        <f aca="false">IFERROR(VLOOKUP(O412,X:AF,9,FALSE()),"")</f>
        <v/>
      </c>
      <c r="Q413" s="978" t="str">
        <f aca="false">IFERROR(VLOOKUP(O413,Y:AG,9,FALSE()),"")</f>
        <v/>
      </c>
      <c r="R413" s="978" t="str">
        <f aca="false">IFERROR(VLOOKUP(O413,Z:AH,9,FALSE()),"")</f>
        <v/>
      </c>
      <c r="S413" s="978" t="str">
        <f aca="false">IFERROR(VLOOKUP($O413,AA:AI,9,FALSE()),"")</f>
        <v/>
      </c>
      <c r="T413" s="978" t="str">
        <f aca="false">IFERROR(VLOOKUP($O413,AB:AJ,9,FALSE()),"")</f>
        <v/>
      </c>
      <c r="U413" s="978" t="str">
        <f aca="false">IFERROR(VLOOKUP($O413,AC:AK,9,FALSE()),"")</f>
        <v/>
      </c>
      <c r="V413" s="978" t="str">
        <f aca="false">IFERROR(VLOOKUP($O413,AD:AL,9,FALSE()),"")</f>
        <v/>
      </c>
      <c r="X413" s="1" t="str">
        <f aca="false">IF(AF413&lt;&gt;"",MAX(X$3:X412)+1,"")</f>
        <v/>
      </c>
      <c r="Y413" s="1" t="str">
        <f aca="false">IF(AG413&lt;&gt;"",MAX(Y$3:Y412)+1,"")</f>
        <v/>
      </c>
      <c r="Z413" s="1" t="str">
        <f aca="false">IF(AH413&lt;&gt;"",MAX(Z$3:Z412)+1,"")</f>
        <v/>
      </c>
      <c r="AA413" s="1" t="str">
        <f aca="false">IF(AI413&lt;&gt;"",MAX(AA$3:AA412)+1,"")</f>
        <v/>
      </c>
      <c r="AB413" s="1" t="str">
        <f aca="false">IF(AJ413&lt;&gt;"",MAX(AB$3:AB412)+1,"")</f>
        <v/>
      </c>
      <c r="AC413" s="1" t="str">
        <f aca="false">IF(AK413&lt;&gt;"",MAX(AC$3:AC412)+1,"")</f>
        <v/>
      </c>
      <c r="AD413" s="1" t="str">
        <f aca="false">IF(AL413&lt;&gt;"",MAX(AD$3:AD412)+1,"")</f>
        <v/>
      </c>
      <c r="AF413" s="1" t="str">
        <f aca="false">IF(B413="","",IF(COUNTIF(AF$3:$AI412,B413)=0,B413,""))</f>
        <v/>
      </c>
      <c r="AG413" s="1" t="str">
        <f aca="false">IF(C413&lt;&gt;"",IF(B413="","",IF($B413='Determinazione classe'!$D$57,IF(COUNTIF(AG$3:$AG412,$C413)=0,$C413,""),"")),"")</f>
        <v/>
      </c>
      <c r="AH413" s="1" t="str">
        <f aca="false">IF(D413&lt;&gt;"",IF(B413="","",IF(AND($B413='Determinazione classe'!$D$57,$C413='Determinazione classe'!$D$58),IF(COUNTIF(AH$3:AH412,$D413)=0,$D413,""),"")),"")</f>
        <v/>
      </c>
      <c r="AI413" s="1" t="str">
        <f aca="false">IF(E413&lt;&gt;"",IF(B413="","",IF(AND($B413='Determinazione classe'!$D$57,$C413='Determinazione classe'!$D$58,$D413='Determinazione classe'!$D$59),IF(COUNTIF(AI$3:AI412,$E413)=0,$E413,""),"")),"")</f>
        <v/>
      </c>
      <c r="AJ413" s="1" t="str">
        <f aca="false">IF(F413&lt;&gt;"",IF(B413="","",IF(AND($B413='Determinazione classe'!$D$57,$C413='Determinazione classe'!$D$58,$D413='Determinazione classe'!$D$59,$E413='Determinazione classe'!$D$60),IF(COUNTIF(AJ$3:AJ412,$F413)=0,$F413,""),"")),"")</f>
        <v/>
      </c>
      <c r="AK413" s="1" t="str">
        <f aca="false">IF(G413&lt;&gt;"",IF(B413="","",IF(AND($B413='Determinazione classe'!$D$57,$C413='Determinazione classe'!$D$58,$D413='Determinazione classe'!$D$59,$E413='Determinazione classe'!$D$60,$F413='Determinazione classe'!$D$61),IF(COUNTIF(AK$3:AK412,$G413)=0,$G413,""),"")),"")</f>
        <v/>
      </c>
      <c r="AL413" s="1" t="str">
        <f aca="false">IF(H413&lt;&gt;"",IF(B413="","",IF(AND($B413='Determinazione classe'!$D$57,$C413='Determinazione classe'!$D$58,$D413='Determinazione classe'!$D$59,$E413='Determinazione classe'!$D$60,$F413='Determinazione classe'!$D$61,$G413='Determinazione classe'!$D$62),IF(COUNTIF(AL$3:AL412,$H413)=0,$H413,""),"")),"")</f>
        <v/>
      </c>
      <c r="AR413" s="1" t="n">
        <f aca="false">+AR412+1</f>
        <v>411</v>
      </c>
      <c r="AS413" s="978" t="str">
        <f aca="false">IFERROR(VLOOKUP(AR413,BC:BK,9,FALSE()),"")</f>
        <v/>
      </c>
      <c r="AT413" s="978" t="str">
        <f aca="false">IFERROR(VLOOKUP($O413,BD:BL,9,FALSE()),"")</f>
        <v/>
      </c>
      <c r="AU413" s="978" t="str">
        <f aca="false">IFERROR(VLOOKUP($O413,BE:BM,9,FALSE()),"")</f>
        <v/>
      </c>
      <c r="AV413" s="978" t="str">
        <f aca="false">IFERROR(VLOOKUP($O413,BF:BN,9,FALSE()),"")</f>
        <v/>
      </c>
      <c r="AW413" s="978" t="str">
        <f aca="false">IFERROR(VLOOKUP($O413,BG:BO,9,FALSE()),"")</f>
        <v/>
      </c>
      <c r="AX413" s="978" t="str">
        <f aca="false">IFERROR(VLOOKUP($O413,BH:BP,9,FALSE()),"")</f>
        <v/>
      </c>
      <c r="AY413" s="978" t="str">
        <f aca="false">IFERROR(VLOOKUP($O413,BI:BQ,9,FALSE()),"")</f>
        <v/>
      </c>
      <c r="BC413" s="1" t="str">
        <f aca="false">IF(BK413&lt;&gt;"",MAX(BC$3:BC412)+1,"")</f>
        <v/>
      </c>
      <c r="BD413" s="1" t="str">
        <f aca="false">IF(BL413&lt;&gt;"",MAX(BD$3:BD412)+1,"")</f>
        <v/>
      </c>
      <c r="BE413" s="1" t="str">
        <f aca="false">IF(BM413&lt;&gt;"",MAX(BE$3:BE412)+1,"")</f>
        <v/>
      </c>
      <c r="BF413" s="1" t="str">
        <f aca="false">IF(BN413&lt;&gt;"",MAX(BF$3:BF412)+1,"")</f>
        <v/>
      </c>
      <c r="BG413" s="1" t="str">
        <f aca="false">IF(BO413&lt;&gt;"",MAX(BG$3:BG412)+1,"")</f>
        <v/>
      </c>
      <c r="BH413" s="1" t="str">
        <f aca="false">IF(BP413&lt;&gt;"",MAX(BH$3:BH412)+1,"")</f>
        <v/>
      </c>
      <c r="BI413" s="1" t="str">
        <f aca="false">IF(BQ413&lt;&gt;"",MAX(BI$3:BI412)+1,"")</f>
        <v/>
      </c>
      <c r="BK413" s="1" t="str">
        <f aca="false">IF(B413&lt;&gt;"",IF(COUNTIF(BK$3:BK412,B413)&gt;0,"",B413),"")</f>
        <v/>
      </c>
      <c r="BL413" s="1" t="str">
        <f aca="false">IF(C413&lt;&gt;"",IF(COUNTIF(BL$3:BL412,C413)&gt;0,"",C413),"")</f>
        <v/>
      </c>
      <c r="BM413" s="1" t="str">
        <f aca="false">IF(D413&lt;&gt;"",IF(COUNTIF(BM$3:BM412,D413)&gt;0,"",D413),"")</f>
        <v/>
      </c>
      <c r="BN413" s="1" t="str">
        <f aca="false">IF(E413&lt;&gt;"",IF(COUNTIF(BN$3:BN412,E413)&gt;0,"",E413),"")</f>
        <v/>
      </c>
      <c r="BO413" s="1" t="str">
        <f aca="false">IF(F413&lt;&gt;"",IF(COUNTIF(BO$3:BO412,F413)&gt;0,"",F413),"")</f>
        <v/>
      </c>
      <c r="BP413" s="1" t="str">
        <f aca="false">IF(G413&lt;&gt;"",IF(COUNTIF(BP$3:BP412,G413)&gt;0,"",G413),"")</f>
        <v/>
      </c>
      <c r="BQ413" s="1" t="str">
        <f aca="false">IF(H413&lt;&gt;"",IF(COUNTIF(BQ$3:BQ412,H413)&gt;0,"",H413),"")</f>
        <v/>
      </c>
    </row>
    <row r="414" customFormat="false" ht="12.75" hidden="false" customHeight="false" outlineLevel="0" collapsed="false">
      <c r="A414" s="1017" t="str">
        <f aca="false">CONCATENATE(B414,C414,D414,E414,F414,G414,H414)</f>
        <v/>
      </c>
      <c r="B414" s="1001"/>
      <c r="C414" s="1001"/>
      <c r="D414" s="1001"/>
      <c r="E414" s="1001"/>
      <c r="F414" s="1001"/>
      <c r="G414" s="1001"/>
      <c r="H414" s="1001"/>
      <c r="I414" s="1020"/>
      <c r="J414" s="1021"/>
      <c r="K414" s="1021"/>
      <c r="L414" s="1023"/>
      <c r="M414" s="1024"/>
      <c r="O414" s="1" t="n">
        <f aca="false">+O413+1</f>
        <v>412</v>
      </c>
      <c r="P414" s="978" t="str">
        <f aca="false">IFERROR(VLOOKUP(O413,X:AF,9,FALSE()),"")</f>
        <v/>
      </c>
      <c r="Q414" s="978" t="str">
        <f aca="false">IFERROR(VLOOKUP(O414,Y:AG,9,FALSE()),"")</f>
        <v/>
      </c>
      <c r="R414" s="978" t="str">
        <f aca="false">IFERROR(VLOOKUP(O414,Z:AH,9,FALSE()),"")</f>
        <v/>
      </c>
      <c r="S414" s="978" t="str">
        <f aca="false">IFERROR(VLOOKUP($O414,AA:AI,9,FALSE()),"")</f>
        <v/>
      </c>
      <c r="T414" s="978" t="str">
        <f aca="false">IFERROR(VLOOKUP($O414,AB:AJ,9,FALSE()),"")</f>
        <v/>
      </c>
      <c r="U414" s="978" t="str">
        <f aca="false">IFERROR(VLOOKUP($O414,AC:AK,9,FALSE()),"")</f>
        <v/>
      </c>
      <c r="V414" s="978" t="str">
        <f aca="false">IFERROR(VLOOKUP($O414,AD:AL,9,FALSE()),"")</f>
        <v/>
      </c>
      <c r="X414" s="1" t="str">
        <f aca="false">IF(AF414&lt;&gt;"",MAX(X$3:X413)+1,"")</f>
        <v/>
      </c>
      <c r="Y414" s="1" t="str">
        <f aca="false">IF(AG414&lt;&gt;"",MAX(Y$3:Y413)+1,"")</f>
        <v/>
      </c>
      <c r="Z414" s="1" t="str">
        <f aca="false">IF(AH414&lt;&gt;"",MAX(Z$3:Z413)+1,"")</f>
        <v/>
      </c>
      <c r="AA414" s="1" t="str">
        <f aca="false">IF(AI414&lt;&gt;"",MAX(AA$3:AA413)+1,"")</f>
        <v/>
      </c>
      <c r="AB414" s="1" t="str">
        <f aca="false">IF(AJ414&lt;&gt;"",MAX(AB$3:AB413)+1,"")</f>
        <v/>
      </c>
      <c r="AC414" s="1" t="str">
        <f aca="false">IF(AK414&lt;&gt;"",MAX(AC$3:AC413)+1,"")</f>
        <v/>
      </c>
      <c r="AD414" s="1" t="str">
        <f aca="false">IF(AL414&lt;&gt;"",MAX(AD$3:AD413)+1,"")</f>
        <v/>
      </c>
      <c r="AF414" s="1" t="str">
        <f aca="false">IF(B414="","",IF(COUNTIF(AF$3:$AI413,B414)=0,B414,""))</f>
        <v/>
      </c>
      <c r="AG414" s="1" t="str">
        <f aca="false">IF(C414&lt;&gt;"",IF(B414="","",IF($B414='Determinazione classe'!$D$57,IF(COUNTIF(AG$3:$AG413,$C414)=0,$C414,""),"")),"")</f>
        <v/>
      </c>
      <c r="AH414" s="1" t="str">
        <f aca="false">IF(D414&lt;&gt;"",IF(B414="","",IF(AND($B414='Determinazione classe'!$D$57,$C414='Determinazione classe'!$D$58),IF(COUNTIF(AH$3:AH413,$D414)=0,$D414,""),"")),"")</f>
        <v/>
      </c>
      <c r="AI414" s="1" t="str">
        <f aca="false">IF(E414&lt;&gt;"",IF(B414="","",IF(AND($B414='Determinazione classe'!$D$57,$C414='Determinazione classe'!$D$58,$D414='Determinazione classe'!$D$59),IF(COUNTIF(AI$3:AI413,$E414)=0,$E414,""),"")),"")</f>
        <v/>
      </c>
      <c r="AJ414" s="1" t="str">
        <f aca="false">IF(F414&lt;&gt;"",IF(B414="","",IF(AND($B414='Determinazione classe'!$D$57,$C414='Determinazione classe'!$D$58,$D414='Determinazione classe'!$D$59,$E414='Determinazione classe'!$D$60),IF(COUNTIF(AJ$3:AJ413,$F414)=0,$F414,""),"")),"")</f>
        <v/>
      </c>
      <c r="AK414" s="1" t="str">
        <f aca="false">IF(G414&lt;&gt;"",IF(B414="","",IF(AND($B414='Determinazione classe'!$D$57,$C414='Determinazione classe'!$D$58,$D414='Determinazione classe'!$D$59,$E414='Determinazione classe'!$D$60,$F414='Determinazione classe'!$D$61),IF(COUNTIF(AK$3:AK413,$G414)=0,$G414,""),"")),"")</f>
        <v/>
      </c>
      <c r="AL414" s="1" t="str">
        <f aca="false">IF(H414&lt;&gt;"",IF(B414="","",IF(AND($B414='Determinazione classe'!$D$57,$C414='Determinazione classe'!$D$58,$D414='Determinazione classe'!$D$59,$E414='Determinazione classe'!$D$60,$F414='Determinazione classe'!$D$61,$G414='Determinazione classe'!$D$62),IF(COUNTIF(AL$3:AL413,$H414)=0,$H414,""),"")),"")</f>
        <v/>
      </c>
      <c r="AR414" s="1" t="n">
        <f aca="false">+AR413+1</f>
        <v>412</v>
      </c>
      <c r="AS414" s="978" t="str">
        <f aca="false">IFERROR(VLOOKUP(AR414,BC:BK,9,FALSE()),"")</f>
        <v/>
      </c>
      <c r="AT414" s="978" t="str">
        <f aca="false">IFERROR(VLOOKUP($O414,BD:BL,9,FALSE()),"")</f>
        <v/>
      </c>
      <c r="AU414" s="978" t="str">
        <f aca="false">IFERROR(VLOOKUP($O414,BE:BM,9,FALSE()),"")</f>
        <v/>
      </c>
      <c r="AV414" s="978" t="str">
        <f aca="false">IFERROR(VLOOKUP($O414,BF:BN,9,FALSE()),"")</f>
        <v/>
      </c>
      <c r="AW414" s="978" t="str">
        <f aca="false">IFERROR(VLOOKUP($O414,BG:BO,9,FALSE()),"")</f>
        <v/>
      </c>
      <c r="AX414" s="978" t="str">
        <f aca="false">IFERROR(VLOOKUP($O414,BH:BP,9,FALSE()),"")</f>
        <v/>
      </c>
      <c r="AY414" s="978" t="str">
        <f aca="false">IFERROR(VLOOKUP($O414,BI:BQ,9,FALSE()),"")</f>
        <v/>
      </c>
      <c r="BC414" s="1" t="str">
        <f aca="false">IF(BK414&lt;&gt;"",MAX(BC$3:BC413)+1,"")</f>
        <v/>
      </c>
      <c r="BD414" s="1" t="str">
        <f aca="false">IF(BL414&lt;&gt;"",MAX(BD$3:BD413)+1,"")</f>
        <v/>
      </c>
      <c r="BE414" s="1" t="str">
        <f aca="false">IF(BM414&lt;&gt;"",MAX(BE$3:BE413)+1,"")</f>
        <v/>
      </c>
      <c r="BF414" s="1" t="str">
        <f aca="false">IF(BN414&lt;&gt;"",MAX(BF$3:BF413)+1,"")</f>
        <v/>
      </c>
      <c r="BG414" s="1" t="str">
        <f aca="false">IF(BO414&lt;&gt;"",MAX(BG$3:BG413)+1,"")</f>
        <v/>
      </c>
      <c r="BH414" s="1" t="str">
        <f aca="false">IF(BP414&lt;&gt;"",MAX(BH$3:BH413)+1,"")</f>
        <v/>
      </c>
      <c r="BI414" s="1" t="str">
        <f aca="false">IF(BQ414&lt;&gt;"",MAX(BI$3:BI413)+1,"")</f>
        <v/>
      </c>
      <c r="BK414" s="1" t="str">
        <f aca="false">IF(B414&lt;&gt;"",IF(COUNTIF(BK$3:BK413,B414)&gt;0,"",B414),"")</f>
        <v/>
      </c>
      <c r="BL414" s="1" t="str">
        <f aca="false">IF(C414&lt;&gt;"",IF(COUNTIF(BL$3:BL413,C414)&gt;0,"",C414),"")</f>
        <v/>
      </c>
      <c r="BM414" s="1" t="str">
        <f aca="false">IF(D414&lt;&gt;"",IF(COUNTIF(BM$3:BM413,D414)&gt;0,"",D414),"")</f>
        <v/>
      </c>
      <c r="BN414" s="1" t="str">
        <f aca="false">IF(E414&lt;&gt;"",IF(COUNTIF(BN$3:BN413,E414)&gt;0,"",E414),"")</f>
        <v/>
      </c>
      <c r="BO414" s="1" t="str">
        <f aca="false">IF(F414&lt;&gt;"",IF(COUNTIF(BO$3:BO413,F414)&gt;0,"",F414),"")</f>
        <v/>
      </c>
      <c r="BP414" s="1" t="str">
        <f aca="false">IF(G414&lt;&gt;"",IF(COUNTIF(BP$3:BP413,G414)&gt;0,"",G414),"")</f>
        <v/>
      </c>
      <c r="BQ414" s="1" t="str">
        <f aca="false">IF(H414&lt;&gt;"",IF(COUNTIF(BQ$3:BQ413,H414)&gt;0,"",H414),"")</f>
        <v/>
      </c>
    </row>
    <row r="415" customFormat="false" ht="12.75" hidden="false" customHeight="false" outlineLevel="0" collapsed="false">
      <c r="A415" s="1017" t="str">
        <f aca="false">CONCATENATE(B415,C415,D415,E415,F415,G415,H415)</f>
        <v/>
      </c>
      <c r="B415" s="1001"/>
      <c r="C415" s="1001"/>
      <c r="D415" s="1001"/>
      <c r="E415" s="1001"/>
      <c r="F415" s="1001"/>
      <c r="G415" s="1001"/>
      <c r="H415" s="1001"/>
      <c r="I415" s="1020"/>
      <c r="J415" s="1021"/>
      <c r="K415" s="1021"/>
      <c r="L415" s="1023"/>
      <c r="M415" s="1024"/>
      <c r="O415" s="1" t="n">
        <f aca="false">+O414+1</f>
        <v>413</v>
      </c>
      <c r="P415" s="978" t="str">
        <f aca="false">IFERROR(VLOOKUP(O414,X:AF,9,FALSE()),"")</f>
        <v/>
      </c>
      <c r="Q415" s="978" t="str">
        <f aca="false">IFERROR(VLOOKUP(O415,Y:AG,9,FALSE()),"")</f>
        <v/>
      </c>
      <c r="R415" s="978" t="str">
        <f aca="false">IFERROR(VLOOKUP(O415,Z:AH,9,FALSE()),"")</f>
        <v/>
      </c>
      <c r="S415" s="978" t="str">
        <f aca="false">IFERROR(VLOOKUP($O415,AA:AI,9,FALSE()),"")</f>
        <v/>
      </c>
      <c r="T415" s="978" t="str">
        <f aca="false">IFERROR(VLOOKUP($O415,AB:AJ,9,FALSE()),"")</f>
        <v/>
      </c>
      <c r="U415" s="978" t="str">
        <f aca="false">IFERROR(VLOOKUP($O415,AC:AK,9,FALSE()),"")</f>
        <v/>
      </c>
      <c r="V415" s="978" t="str">
        <f aca="false">IFERROR(VLOOKUP($O415,AD:AL,9,FALSE()),"")</f>
        <v/>
      </c>
      <c r="X415" s="1" t="str">
        <f aca="false">IF(AF415&lt;&gt;"",MAX(X$3:X414)+1,"")</f>
        <v/>
      </c>
      <c r="Y415" s="1" t="str">
        <f aca="false">IF(AG415&lt;&gt;"",MAX(Y$3:Y414)+1,"")</f>
        <v/>
      </c>
      <c r="Z415" s="1" t="str">
        <f aca="false">IF(AH415&lt;&gt;"",MAX(Z$3:Z414)+1,"")</f>
        <v/>
      </c>
      <c r="AA415" s="1" t="str">
        <f aca="false">IF(AI415&lt;&gt;"",MAX(AA$3:AA414)+1,"")</f>
        <v/>
      </c>
      <c r="AB415" s="1" t="str">
        <f aca="false">IF(AJ415&lt;&gt;"",MAX(AB$3:AB414)+1,"")</f>
        <v/>
      </c>
      <c r="AC415" s="1" t="str">
        <f aca="false">IF(AK415&lt;&gt;"",MAX(AC$3:AC414)+1,"")</f>
        <v/>
      </c>
      <c r="AD415" s="1" t="str">
        <f aca="false">IF(AL415&lt;&gt;"",MAX(AD$3:AD414)+1,"")</f>
        <v/>
      </c>
      <c r="AF415" s="1" t="str">
        <f aca="false">IF(B415="","",IF(COUNTIF(AF$3:$AI414,B415)=0,B415,""))</f>
        <v/>
      </c>
      <c r="AG415" s="1" t="str">
        <f aca="false">IF(C415&lt;&gt;"",IF(B415="","",IF($B415='Determinazione classe'!$D$57,IF(COUNTIF(AG$3:$AG414,$C415)=0,$C415,""),"")),"")</f>
        <v/>
      </c>
      <c r="AH415" s="1" t="str">
        <f aca="false">IF(D415&lt;&gt;"",IF(B415="","",IF(AND($B415='Determinazione classe'!$D$57,$C415='Determinazione classe'!$D$58),IF(COUNTIF(AH$3:AH414,$D415)=0,$D415,""),"")),"")</f>
        <v/>
      </c>
      <c r="AI415" s="1" t="str">
        <f aca="false">IF(E415&lt;&gt;"",IF(B415="","",IF(AND($B415='Determinazione classe'!$D$57,$C415='Determinazione classe'!$D$58,$D415='Determinazione classe'!$D$59),IF(COUNTIF(AI$3:AI414,$E415)=0,$E415,""),"")),"")</f>
        <v/>
      </c>
      <c r="AJ415" s="1" t="str">
        <f aca="false">IF(F415&lt;&gt;"",IF(B415="","",IF(AND($B415='Determinazione classe'!$D$57,$C415='Determinazione classe'!$D$58,$D415='Determinazione classe'!$D$59,$E415='Determinazione classe'!$D$60),IF(COUNTIF(AJ$3:AJ414,$F415)=0,$F415,""),"")),"")</f>
        <v/>
      </c>
      <c r="AK415" s="1" t="str">
        <f aca="false">IF(G415&lt;&gt;"",IF(B415="","",IF(AND($B415='Determinazione classe'!$D$57,$C415='Determinazione classe'!$D$58,$D415='Determinazione classe'!$D$59,$E415='Determinazione classe'!$D$60,$F415='Determinazione classe'!$D$61),IF(COUNTIF(AK$3:AK414,$G415)=0,$G415,""),"")),"")</f>
        <v/>
      </c>
      <c r="AL415" s="1" t="str">
        <f aca="false">IF(H415&lt;&gt;"",IF(B415="","",IF(AND($B415='Determinazione classe'!$D$57,$C415='Determinazione classe'!$D$58,$D415='Determinazione classe'!$D$59,$E415='Determinazione classe'!$D$60,$F415='Determinazione classe'!$D$61,$G415='Determinazione classe'!$D$62),IF(COUNTIF(AL$3:AL414,$H415)=0,$H415,""),"")),"")</f>
        <v/>
      </c>
      <c r="AR415" s="1" t="n">
        <f aca="false">+AR414+1</f>
        <v>413</v>
      </c>
      <c r="AS415" s="978" t="str">
        <f aca="false">IFERROR(VLOOKUP(AR415,BC:BK,9,FALSE()),"")</f>
        <v/>
      </c>
      <c r="AT415" s="978" t="str">
        <f aca="false">IFERROR(VLOOKUP($O415,BD:BL,9,FALSE()),"")</f>
        <v/>
      </c>
      <c r="AU415" s="978" t="str">
        <f aca="false">IFERROR(VLOOKUP($O415,BE:BM,9,FALSE()),"")</f>
        <v/>
      </c>
      <c r="AV415" s="978" t="str">
        <f aca="false">IFERROR(VLOOKUP($O415,BF:BN,9,FALSE()),"")</f>
        <v/>
      </c>
      <c r="AW415" s="978" t="str">
        <f aca="false">IFERROR(VLOOKUP($O415,BG:BO,9,FALSE()),"")</f>
        <v/>
      </c>
      <c r="AX415" s="978" t="str">
        <f aca="false">IFERROR(VLOOKUP($O415,BH:BP,9,FALSE()),"")</f>
        <v/>
      </c>
      <c r="AY415" s="978" t="str">
        <f aca="false">IFERROR(VLOOKUP($O415,BI:BQ,9,FALSE()),"")</f>
        <v/>
      </c>
      <c r="BC415" s="1" t="str">
        <f aca="false">IF(BK415&lt;&gt;"",MAX(BC$3:BC414)+1,"")</f>
        <v/>
      </c>
      <c r="BD415" s="1" t="str">
        <f aca="false">IF(BL415&lt;&gt;"",MAX(BD$3:BD414)+1,"")</f>
        <v/>
      </c>
      <c r="BE415" s="1" t="str">
        <f aca="false">IF(BM415&lt;&gt;"",MAX(BE$3:BE414)+1,"")</f>
        <v/>
      </c>
      <c r="BF415" s="1" t="str">
        <f aca="false">IF(BN415&lt;&gt;"",MAX(BF$3:BF414)+1,"")</f>
        <v/>
      </c>
      <c r="BG415" s="1" t="str">
        <f aca="false">IF(BO415&lt;&gt;"",MAX(BG$3:BG414)+1,"")</f>
        <v/>
      </c>
      <c r="BH415" s="1" t="str">
        <f aca="false">IF(BP415&lt;&gt;"",MAX(BH$3:BH414)+1,"")</f>
        <v/>
      </c>
      <c r="BI415" s="1" t="str">
        <f aca="false">IF(BQ415&lt;&gt;"",MAX(BI$3:BI414)+1,"")</f>
        <v/>
      </c>
      <c r="BK415" s="1" t="str">
        <f aca="false">IF(B415&lt;&gt;"",IF(COUNTIF(BK$3:BK414,B415)&gt;0,"",B415),"")</f>
        <v/>
      </c>
      <c r="BL415" s="1" t="str">
        <f aca="false">IF(C415&lt;&gt;"",IF(COUNTIF(BL$3:BL414,C415)&gt;0,"",C415),"")</f>
        <v/>
      </c>
      <c r="BM415" s="1" t="str">
        <f aca="false">IF(D415&lt;&gt;"",IF(COUNTIF(BM$3:BM414,D415)&gt;0,"",D415),"")</f>
        <v/>
      </c>
      <c r="BN415" s="1" t="str">
        <f aca="false">IF(E415&lt;&gt;"",IF(COUNTIF(BN$3:BN414,E415)&gt;0,"",E415),"")</f>
        <v/>
      </c>
      <c r="BO415" s="1" t="str">
        <f aca="false">IF(F415&lt;&gt;"",IF(COUNTIF(BO$3:BO414,F415)&gt;0,"",F415),"")</f>
        <v/>
      </c>
      <c r="BP415" s="1" t="str">
        <f aca="false">IF(G415&lt;&gt;"",IF(COUNTIF(BP$3:BP414,G415)&gt;0,"",G415),"")</f>
        <v/>
      </c>
      <c r="BQ415" s="1" t="str">
        <f aca="false">IF(H415&lt;&gt;"",IF(COUNTIF(BQ$3:BQ414,H415)&gt;0,"",H415),"")</f>
        <v/>
      </c>
    </row>
    <row r="416" customFormat="false" ht="12.75" hidden="false" customHeight="false" outlineLevel="0" collapsed="false">
      <c r="A416" s="1017" t="str">
        <f aca="false">CONCATENATE(B416,C416,D416,E416,F416,G416,H416)</f>
        <v/>
      </c>
      <c r="B416" s="1001"/>
      <c r="C416" s="1001"/>
      <c r="D416" s="1001"/>
      <c r="E416" s="1001"/>
      <c r="F416" s="1001"/>
      <c r="G416" s="1001"/>
      <c r="H416" s="1001"/>
      <c r="I416" s="1020"/>
      <c r="J416" s="1021"/>
      <c r="K416" s="1021"/>
      <c r="L416" s="1023"/>
      <c r="M416" s="1024"/>
      <c r="O416" s="1" t="n">
        <f aca="false">+O415+1</f>
        <v>414</v>
      </c>
      <c r="P416" s="978" t="str">
        <f aca="false">IFERROR(VLOOKUP(O415,X:AF,9,FALSE()),"")</f>
        <v/>
      </c>
      <c r="Q416" s="978" t="str">
        <f aca="false">IFERROR(VLOOKUP(O416,Y:AG,9,FALSE()),"")</f>
        <v/>
      </c>
      <c r="R416" s="978" t="str">
        <f aca="false">IFERROR(VLOOKUP(O416,Z:AH,9,FALSE()),"")</f>
        <v/>
      </c>
      <c r="S416" s="978" t="str">
        <f aca="false">IFERROR(VLOOKUP($O416,AA:AI,9,FALSE()),"")</f>
        <v/>
      </c>
      <c r="T416" s="978" t="str">
        <f aca="false">IFERROR(VLOOKUP($O416,AB:AJ,9,FALSE()),"")</f>
        <v/>
      </c>
      <c r="U416" s="978" t="str">
        <f aca="false">IFERROR(VLOOKUP($O416,AC:AK,9,FALSE()),"")</f>
        <v/>
      </c>
      <c r="V416" s="978" t="str">
        <f aca="false">IFERROR(VLOOKUP($O416,AD:AL,9,FALSE()),"")</f>
        <v/>
      </c>
      <c r="X416" s="1" t="str">
        <f aca="false">IF(AF416&lt;&gt;"",MAX(X$3:X415)+1,"")</f>
        <v/>
      </c>
      <c r="Y416" s="1" t="str">
        <f aca="false">IF(AG416&lt;&gt;"",MAX(Y$3:Y415)+1,"")</f>
        <v/>
      </c>
      <c r="Z416" s="1" t="str">
        <f aca="false">IF(AH416&lt;&gt;"",MAX(Z$3:Z415)+1,"")</f>
        <v/>
      </c>
      <c r="AA416" s="1" t="str">
        <f aca="false">IF(AI416&lt;&gt;"",MAX(AA$3:AA415)+1,"")</f>
        <v/>
      </c>
      <c r="AB416" s="1" t="str">
        <f aca="false">IF(AJ416&lt;&gt;"",MAX(AB$3:AB415)+1,"")</f>
        <v/>
      </c>
      <c r="AC416" s="1" t="str">
        <f aca="false">IF(AK416&lt;&gt;"",MAX(AC$3:AC415)+1,"")</f>
        <v/>
      </c>
      <c r="AD416" s="1" t="str">
        <f aca="false">IF(AL416&lt;&gt;"",MAX(AD$3:AD415)+1,"")</f>
        <v/>
      </c>
      <c r="AF416" s="1" t="str">
        <f aca="false">IF(B416="","",IF(COUNTIF(AF$3:$AI415,B416)=0,B416,""))</f>
        <v/>
      </c>
      <c r="AG416" s="1" t="str">
        <f aca="false">IF(C416&lt;&gt;"",IF(B416="","",IF($B416='Determinazione classe'!$D$57,IF(COUNTIF(AG$3:$AG415,$C416)=0,$C416,""),"")),"")</f>
        <v/>
      </c>
      <c r="AH416" s="1" t="str">
        <f aca="false">IF(D416&lt;&gt;"",IF(B416="","",IF(AND($B416='Determinazione classe'!$D$57,$C416='Determinazione classe'!$D$58),IF(COUNTIF(AH$3:AH415,$D416)=0,$D416,""),"")),"")</f>
        <v/>
      </c>
      <c r="AI416" s="1" t="str">
        <f aca="false">IF(E416&lt;&gt;"",IF(B416="","",IF(AND($B416='Determinazione classe'!$D$57,$C416='Determinazione classe'!$D$58,$D416='Determinazione classe'!$D$59),IF(COUNTIF(AI$3:AI415,$E416)=0,$E416,""),"")),"")</f>
        <v/>
      </c>
      <c r="AJ416" s="1" t="str">
        <f aca="false">IF(F416&lt;&gt;"",IF(B416="","",IF(AND($B416='Determinazione classe'!$D$57,$C416='Determinazione classe'!$D$58,$D416='Determinazione classe'!$D$59,$E416='Determinazione classe'!$D$60),IF(COUNTIF(AJ$3:AJ415,$F416)=0,$F416,""),"")),"")</f>
        <v/>
      </c>
      <c r="AK416" s="1" t="str">
        <f aca="false">IF(G416&lt;&gt;"",IF(B416="","",IF(AND($B416='Determinazione classe'!$D$57,$C416='Determinazione classe'!$D$58,$D416='Determinazione classe'!$D$59,$E416='Determinazione classe'!$D$60,$F416='Determinazione classe'!$D$61),IF(COUNTIF(AK$3:AK415,$G416)=0,$G416,""),"")),"")</f>
        <v/>
      </c>
      <c r="AL416" s="1" t="str">
        <f aca="false">IF(H416&lt;&gt;"",IF(B416="","",IF(AND($B416='Determinazione classe'!$D$57,$C416='Determinazione classe'!$D$58,$D416='Determinazione classe'!$D$59,$E416='Determinazione classe'!$D$60,$F416='Determinazione classe'!$D$61,$G416='Determinazione classe'!$D$62),IF(COUNTIF(AL$3:AL415,$H416)=0,$H416,""),"")),"")</f>
        <v/>
      </c>
      <c r="AR416" s="1" t="n">
        <f aca="false">+AR415+1</f>
        <v>414</v>
      </c>
      <c r="AS416" s="978" t="str">
        <f aca="false">IFERROR(VLOOKUP(AR416,BC:BK,9,FALSE()),"")</f>
        <v/>
      </c>
      <c r="AT416" s="978" t="str">
        <f aca="false">IFERROR(VLOOKUP($O416,BD:BL,9,FALSE()),"")</f>
        <v/>
      </c>
      <c r="AU416" s="978" t="str">
        <f aca="false">IFERROR(VLOOKUP($O416,BE:BM,9,FALSE()),"")</f>
        <v/>
      </c>
      <c r="AV416" s="978" t="str">
        <f aca="false">IFERROR(VLOOKUP($O416,BF:BN,9,FALSE()),"")</f>
        <v/>
      </c>
      <c r="AW416" s="978" t="str">
        <f aca="false">IFERROR(VLOOKUP($O416,BG:BO,9,FALSE()),"")</f>
        <v/>
      </c>
      <c r="AX416" s="978" t="str">
        <f aca="false">IFERROR(VLOOKUP($O416,BH:BP,9,FALSE()),"")</f>
        <v/>
      </c>
      <c r="AY416" s="978" t="str">
        <f aca="false">IFERROR(VLOOKUP($O416,BI:BQ,9,FALSE()),"")</f>
        <v/>
      </c>
      <c r="BC416" s="1" t="str">
        <f aca="false">IF(BK416&lt;&gt;"",MAX(BC$3:BC415)+1,"")</f>
        <v/>
      </c>
      <c r="BD416" s="1" t="str">
        <f aca="false">IF(BL416&lt;&gt;"",MAX(BD$3:BD415)+1,"")</f>
        <v/>
      </c>
      <c r="BE416" s="1" t="str">
        <f aca="false">IF(BM416&lt;&gt;"",MAX(BE$3:BE415)+1,"")</f>
        <v/>
      </c>
      <c r="BF416" s="1" t="str">
        <f aca="false">IF(BN416&lt;&gt;"",MAX(BF$3:BF415)+1,"")</f>
        <v/>
      </c>
      <c r="BG416" s="1" t="str">
        <f aca="false">IF(BO416&lt;&gt;"",MAX(BG$3:BG415)+1,"")</f>
        <v/>
      </c>
      <c r="BH416" s="1" t="str">
        <f aca="false">IF(BP416&lt;&gt;"",MAX(BH$3:BH415)+1,"")</f>
        <v/>
      </c>
      <c r="BI416" s="1" t="str">
        <f aca="false">IF(BQ416&lt;&gt;"",MAX(BI$3:BI415)+1,"")</f>
        <v/>
      </c>
      <c r="BK416" s="1" t="str">
        <f aca="false">IF(B416&lt;&gt;"",IF(COUNTIF(BK$3:BK415,B416)&gt;0,"",B416),"")</f>
        <v/>
      </c>
      <c r="BL416" s="1" t="str">
        <f aca="false">IF(C416&lt;&gt;"",IF(COUNTIF(BL$3:BL415,C416)&gt;0,"",C416),"")</f>
        <v/>
      </c>
      <c r="BM416" s="1" t="str">
        <f aca="false">IF(D416&lt;&gt;"",IF(COUNTIF(BM$3:BM415,D416)&gt;0,"",D416),"")</f>
        <v/>
      </c>
      <c r="BN416" s="1" t="str">
        <f aca="false">IF(E416&lt;&gt;"",IF(COUNTIF(BN$3:BN415,E416)&gt;0,"",E416),"")</f>
        <v/>
      </c>
      <c r="BO416" s="1" t="str">
        <f aca="false">IF(F416&lt;&gt;"",IF(COUNTIF(BO$3:BO415,F416)&gt;0,"",F416),"")</f>
        <v/>
      </c>
      <c r="BP416" s="1" t="str">
        <f aca="false">IF(G416&lt;&gt;"",IF(COUNTIF(BP$3:BP415,G416)&gt;0,"",G416),"")</f>
        <v/>
      </c>
      <c r="BQ416" s="1" t="str">
        <f aca="false">IF(H416&lt;&gt;"",IF(COUNTIF(BQ$3:BQ415,H416)&gt;0,"",H416),"")</f>
        <v/>
      </c>
    </row>
    <row r="417" customFormat="false" ht="12.75" hidden="false" customHeight="false" outlineLevel="0" collapsed="false">
      <c r="A417" s="1017" t="str">
        <f aca="false">CONCATENATE(B417,C417,D417,E417,F417,G417,H417)</f>
        <v/>
      </c>
      <c r="B417" s="1001"/>
      <c r="C417" s="1001"/>
      <c r="D417" s="1001"/>
      <c r="E417" s="1001"/>
      <c r="F417" s="1001"/>
      <c r="G417" s="1001"/>
      <c r="H417" s="1001"/>
      <c r="I417" s="1020"/>
      <c r="J417" s="1021"/>
      <c r="K417" s="1021"/>
      <c r="L417" s="1023"/>
      <c r="M417" s="1024"/>
      <c r="O417" s="1" t="n">
        <f aca="false">+O416+1</f>
        <v>415</v>
      </c>
      <c r="P417" s="978" t="str">
        <f aca="false">IFERROR(VLOOKUP(O416,X:AF,9,FALSE()),"")</f>
        <v/>
      </c>
      <c r="Q417" s="978" t="str">
        <f aca="false">IFERROR(VLOOKUP(O417,Y:AG,9,FALSE()),"")</f>
        <v/>
      </c>
      <c r="R417" s="978" t="str">
        <f aca="false">IFERROR(VLOOKUP(O417,Z:AH,9,FALSE()),"")</f>
        <v/>
      </c>
      <c r="S417" s="978" t="str">
        <f aca="false">IFERROR(VLOOKUP($O417,AA:AI,9,FALSE()),"")</f>
        <v/>
      </c>
      <c r="T417" s="978" t="str">
        <f aca="false">IFERROR(VLOOKUP($O417,AB:AJ,9,FALSE()),"")</f>
        <v/>
      </c>
      <c r="U417" s="978" t="str">
        <f aca="false">IFERROR(VLOOKUP($O417,AC:AK,9,FALSE()),"")</f>
        <v/>
      </c>
      <c r="V417" s="978" t="str">
        <f aca="false">IFERROR(VLOOKUP($O417,AD:AL,9,FALSE()),"")</f>
        <v/>
      </c>
      <c r="X417" s="1" t="str">
        <f aca="false">IF(AF417&lt;&gt;"",MAX(X$3:X416)+1,"")</f>
        <v/>
      </c>
      <c r="Y417" s="1" t="str">
        <f aca="false">IF(AG417&lt;&gt;"",MAX(Y$3:Y416)+1,"")</f>
        <v/>
      </c>
      <c r="Z417" s="1" t="str">
        <f aca="false">IF(AH417&lt;&gt;"",MAX(Z$3:Z416)+1,"")</f>
        <v/>
      </c>
      <c r="AA417" s="1" t="str">
        <f aca="false">IF(AI417&lt;&gt;"",MAX(AA$3:AA416)+1,"")</f>
        <v/>
      </c>
      <c r="AB417" s="1" t="str">
        <f aca="false">IF(AJ417&lt;&gt;"",MAX(AB$3:AB416)+1,"")</f>
        <v/>
      </c>
      <c r="AC417" s="1" t="str">
        <f aca="false">IF(AK417&lt;&gt;"",MAX(AC$3:AC416)+1,"")</f>
        <v/>
      </c>
      <c r="AD417" s="1" t="str">
        <f aca="false">IF(AL417&lt;&gt;"",MAX(AD$3:AD416)+1,"")</f>
        <v/>
      </c>
      <c r="AF417" s="1" t="str">
        <f aca="false">IF(B417="","",IF(COUNTIF(AF$3:$AI416,B417)=0,B417,""))</f>
        <v/>
      </c>
      <c r="AG417" s="1" t="str">
        <f aca="false">IF(C417&lt;&gt;"",IF(B417="","",IF($B417='Determinazione classe'!$D$57,IF(COUNTIF(AG$3:$AG416,$C417)=0,$C417,""),"")),"")</f>
        <v/>
      </c>
      <c r="AH417" s="1" t="str">
        <f aca="false">IF(D417&lt;&gt;"",IF(B417="","",IF(AND($B417='Determinazione classe'!$D$57,$C417='Determinazione classe'!$D$58),IF(COUNTIF(AH$3:AH416,$D417)=0,$D417,""),"")),"")</f>
        <v/>
      </c>
      <c r="AI417" s="1" t="str">
        <f aca="false">IF(E417&lt;&gt;"",IF(B417="","",IF(AND($B417='Determinazione classe'!$D$57,$C417='Determinazione classe'!$D$58,$D417='Determinazione classe'!$D$59),IF(COUNTIF(AI$3:AI416,$E417)=0,$E417,""),"")),"")</f>
        <v/>
      </c>
      <c r="AJ417" s="1" t="str">
        <f aca="false">IF(F417&lt;&gt;"",IF(B417="","",IF(AND($B417='Determinazione classe'!$D$57,$C417='Determinazione classe'!$D$58,$D417='Determinazione classe'!$D$59,$E417='Determinazione classe'!$D$60),IF(COUNTIF(AJ$3:AJ416,$F417)=0,$F417,""),"")),"")</f>
        <v/>
      </c>
      <c r="AK417" s="1" t="str">
        <f aca="false">IF(G417&lt;&gt;"",IF(B417="","",IF(AND($B417='Determinazione classe'!$D$57,$C417='Determinazione classe'!$D$58,$D417='Determinazione classe'!$D$59,$E417='Determinazione classe'!$D$60,$F417='Determinazione classe'!$D$61),IF(COUNTIF(AK$3:AK416,$G417)=0,$G417,""),"")),"")</f>
        <v/>
      </c>
      <c r="AL417" s="1" t="str">
        <f aca="false">IF(H417&lt;&gt;"",IF(B417="","",IF(AND($B417='Determinazione classe'!$D$57,$C417='Determinazione classe'!$D$58,$D417='Determinazione classe'!$D$59,$E417='Determinazione classe'!$D$60,$F417='Determinazione classe'!$D$61,$G417='Determinazione classe'!$D$62),IF(COUNTIF(AL$3:AL416,$H417)=0,$H417,""),"")),"")</f>
        <v/>
      </c>
      <c r="AR417" s="1" t="n">
        <f aca="false">+AR416+1</f>
        <v>415</v>
      </c>
      <c r="AS417" s="978" t="str">
        <f aca="false">IFERROR(VLOOKUP(AR417,BC:BK,9,FALSE()),"")</f>
        <v/>
      </c>
      <c r="AT417" s="978" t="str">
        <f aca="false">IFERROR(VLOOKUP($O417,BD:BL,9,FALSE()),"")</f>
        <v/>
      </c>
      <c r="AU417" s="978" t="str">
        <f aca="false">IFERROR(VLOOKUP($O417,BE:BM,9,FALSE()),"")</f>
        <v/>
      </c>
      <c r="AV417" s="978" t="str">
        <f aca="false">IFERROR(VLOOKUP($O417,BF:BN,9,FALSE()),"")</f>
        <v/>
      </c>
      <c r="AW417" s="978" t="str">
        <f aca="false">IFERROR(VLOOKUP($O417,BG:BO,9,FALSE()),"")</f>
        <v/>
      </c>
      <c r="AX417" s="978" t="str">
        <f aca="false">IFERROR(VLOOKUP($O417,BH:BP,9,FALSE()),"")</f>
        <v/>
      </c>
      <c r="AY417" s="978" t="str">
        <f aca="false">IFERROR(VLOOKUP($O417,BI:BQ,9,FALSE()),"")</f>
        <v/>
      </c>
      <c r="BC417" s="1" t="str">
        <f aca="false">IF(BK417&lt;&gt;"",MAX(BC$3:BC416)+1,"")</f>
        <v/>
      </c>
      <c r="BD417" s="1" t="str">
        <f aca="false">IF(BL417&lt;&gt;"",MAX(BD$3:BD416)+1,"")</f>
        <v/>
      </c>
      <c r="BE417" s="1" t="str">
        <f aca="false">IF(BM417&lt;&gt;"",MAX(BE$3:BE416)+1,"")</f>
        <v/>
      </c>
      <c r="BF417" s="1" t="str">
        <f aca="false">IF(BN417&lt;&gt;"",MAX(BF$3:BF416)+1,"")</f>
        <v/>
      </c>
      <c r="BG417" s="1" t="str">
        <f aca="false">IF(BO417&lt;&gt;"",MAX(BG$3:BG416)+1,"")</f>
        <v/>
      </c>
      <c r="BH417" s="1" t="str">
        <f aca="false">IF(BP417&lt;&gt;"",MAX(BH$3:BH416)+1,"")</f>
        <v/>
      </c>
      <c r="BI417" s="1" t="str">
        <f aca="false">IF(BQ417&lt;&gt;"",MAX(BI$3:BI416)+1,"")</f>
        <v/>
      </c>
      <c r="BK417" s="1" t="str">
        <f aca="false">IF(B417&lt;&gt;"",IF(COUNTIF(BK$3:BK416,B417)&gt;0,"",B417),"")</f>
        <v/>
      </c>
      <c r="BL417" s="1" t="str">
        <f aca="false">IF(C417&lt;&gt;"",IF(COUNTIF(BL$3:BL416,C417)&gt;0,"",C417),"")</f>
        <v/>
      </c>
      <c r="BM417" s="1" t="str">
        <f aca="false">IF(D417&lt;&gt;"",IF(COUNTIF(BM$3:BM416,D417)&gt;0,"",D417),"")</f>
        <v/>
      </c>
      <c r="BN417" s="1" t="str">
        <f aca="false">IF(E417&lt;&gt;"",IF(COUNTIF(BN$3:BN416,E417)&gt;0,"",E417),"")</f>
        <v/>
      </c>
      <c r="BO417" s="1" t="str">
        <f aca="false">IF(F417&lt;&gt;"",IF(COUNTIF(BO$3:BO416,F417)&gt;0,"",F417),"")</f>
        <v/>
      </c>
      <c r="BP417" s="1" t="str">
        <f aca="false">IF(G417&lt;&gt;"",IF(COUNTIF(BP$3:BP416,G417)&gt;0,"",G417),"")</f>
        <v/>
      </c>
      <c r="BQ417" s="1" t="str">
        <f aca="false">IF(H417&lt;&gt;"",IF(COUNTIF(BQ$3:BQ416,H417)&gt;0,"",H417),"")</f>
        <v/>
      </c>
    </row>
    <row r="418" customFormat="false" ht="12.75" hidden="false" customHeight="false" outlineLevel="0" collapsed="false">
      <c r="A418" s="1017" t="str">
        <f aca="false">CONCATENATE(B418,C418,D418,E418,F418,G418,H418)</f>
        <v/>
      </c>
      <c r="B418" s="1001"/>
      <c r="C418" s="1001"/>
      <c r="D418" s="1001"/>
      <c r="E418" s="1001"/>
      <c r="F418" s="1001"/>
      <c r="G418" s="1001"/>
      <c r="H418" s="1001"/>
      <c r="I418" s="1020"/>
      <c r="J418" s="1021"/>
      <c r="K418" s="1021"/>
      <c r="L418" s="1023"/>
      <c r="M418" s="1024"/>
      <c r="O418" s="1" t="n">
        <f aca="false">+O417+1</f>
        <v>416</v>
      </c>
      <c r="P418" s="978" t="str">
        <f aca="false">IFERROR(VLOOKUP(O417,X:AF,9,FALSE()),"")</f>
        <v/>
      </c>
      <c r="Q418" s="978" t="str">
        <f aca="false">IFERROR(VLOOKUP(O418,Y:AG,9,FALSE()),"")</f>
        <v/>
      </c>
      <c r="R418" s="978" t="str">
        <f aca="false">IFERROR(VLOOKUP(O418,Z:AH,9,FALSE()),"")</f>
        <v/>
      </c>
      <c r="S418" s="978" t="str">
        <f aca="false">IFERROR(VLOOKUP($O418,AA:AI,9,FALSE()),"")</f>
        <v/>
      </c>
      <c r="T418" s="978" t="str">
        <f aca="false">IFERROR(VLOOKUP($O418,AB:AJ,9,FALSE()),"")</f>
        <v/>
      </c>
      <c r="U418" s="978" t="str">
        <f aca="false">IFERROR(VLOOKUP($O418,AC:AK,9,FALSE()),"")</f>
        <v/>
      </c>
      <c r="V418" s="978" t="str">
        <f aca="false">IFERROR(VLOOKUP($O418,AD:AL,9,FALSE()),"")</f>
        <v/>
      </c>
      <c r="X418" s="1" t="str">
        <f aca="false">IF(AF418&lt;&gt;"",MAX(X$3:X417)+1,"")</f>
        <v/>
      </c>
      <c r="Y418" s="1" t="str">
        <f aca="false">IF(AG418&lt;&gt;"",MAX(Y$3:Y417)+1,"")</f>
        <v/>
      </c>
      <c r="Z418" s="1" t="str">
        <f aca="false">IF(AH418&lt;&gt;"",MAX(Z$3:Z417)+1,"")</f>
        <v/>
      </c>
      <c r="AA418" s="1" t="str">
        <f aca="false">IF(AI418&lt;&gt;"",MAX(AA$3:AA417)+1,"")</f>
        <v/>
      </c>
      <c r="AB418" s="1" t="str">
        <f aca="false">IF(AJ418&lt;&gt;"",MAX(AB$3:AB417)+1,"")</f>
        <v/>
      </c>
      <c r="AC418" s="1" t="str">
        <f aca="false">IF(AK418&lt;&gt;"",MAX(AC$3:AC417)+1,"")</f>
        <v/>
      </c>
      <c r="AD418" s="1" t="str">
        <f aca="false">IF(AL418&lt;&gt;"",MAX(AD$3:AD417)+1,"")</f>
        <v/>
      </c>
      <c r="AF418" s="1" t="str">
        <f aca="false">IF(B418="","",IF(COUNTIF(AF$3:$AI417,B418)=0,B418,""))</f>
        <v/>
      </c>
      <c r="AG418" s="1" t="str">
        <f aca="false">IF(C418&lt;&gt;"",IF(B418="","",IF($B418='Determinazione classe'!$D$57,IF(COUNTIF(AG$3:$AG417,$C418)=0,$C418,""),"")),"")</f>
        <v/>
      </c>
      <c r="AH418" s="1" t="str">
        <f aca="false">IF(D418&lt;&gt;"",IF(B418="","",IF(AND($B418='Determinazione classe'!$D$57,$C418='Determinazione classe'!$D$58),IF(COUNTIF(AH$3:AH417,$D418)=0,$D418,""),"")),"")</f>
        <v/>
      </c>
      <c r="AI418" s="1" t="str">
        <f aca="false">IF(E418&lt;&gt;"",IF(B418="","",IF(AND($B418='Determinazione classe'!$D$57,$C418='Determinazione classe'!$D$58,$D418='Determinazione classe'!$D$59),IF(COUNTIF(AI$3:AI417,$E418)=0,$E418,""),"")),"")</f>
        <v/>
      </c>
      <c r="AJ418" s="1" t="str">
        <f aca="false">IF(F418&lt;&gt;"",IF(B418="","",IF(AND($B418='Determinazione classe'!$D$57,$C418='Determinazione classe'!$D$58,$D418='Determinazione classe'!$D$59,$E418='Determinazione classe'!$D$60),IF(COUNTIF(AJ$3:AJ417,$F418)=0,$F418,""),"")),"")</f>
        <v/>
      </c>
      <c r="AK418" s="1" t="str">
        <f aca="false">IF(G418&lt;&gt;"",IF(B418="","",IF(AND($B418='Determinazione classe'!$D$57,$C418='Determinazione classe'!$D$58,$D418='Determinazione classe'!$D$59,$E418='Determinazione classe'!$D$60,$F418='Determinazione classe'!$D$61),IF(COUNTIF(AK$3:AK417,$G418)=0,$G418,""),"")),"")</f>
        <v/>
      </c>
      <c r="AL418" s="1" t="str">
        <f aca="false">IF(H418&lt;&gt;"",IF(B418="","",IF(AND($B418='Determinazione classe'!$D$57,$C418='Determinazione classe'!$D$58,$D418='Determinazione classe'!$D$59,$E418='Determinazione classe'!$D$60,$F418='Determinazione classe'!$D$61,$G418='Determinazione classe'!$D$62),IF(COUNTIF(AL$3:AL417,$H418)=0,$H418,""),"")),"")</f>
        <v/>
      </c>
      <c r="AR418" s="1" t="n">
        <f aca="false">+AR417+1</f>
        <v>416</v>
      </c>
      <c r="AS418" s="978" t="str">
        <f aca="false">IFERROR(VLOOKUP(AR418,BC:BK,9,FALSE()),"")</f>
        <v/>
      </c>
      <c r="AT418" s="978" t="str">
        <f aca="false">IFERROR(VLOOKUP($O418,BD:BL,9,FALSE()),"")</f>
        <v/>
      </c>
      <c r="AU418" s="978" t="str">
        <f aca="false">IFERROR(VLOOKUP($O418,BE:BM,9,FALSE()),"")</f>
        <v/>
      </c>
      <c r="AV418" s="978" t="str">
        <f aca="false">IFERROR(VLOOKUP($O418,BF:BN,9,FALSE()),"")</f>
        <v/>
      </c>
      <c r="AW418" s="978" t="str">
        <f aca="false">IFERROR(VLOOKUP($O418,BG:BO,9,FALSE()),"")</f>
        <v/>
      </c>
      <c r="AX418" s="978" t="str">
        <f aca="false">IFERROR(VLOOKUP($O418,BH:BP,9,FALSE()),"")</f>
        <v/>
      </c>
      <c r="AY418" s="978" t="str">
        <f aca="false">IFERROR(VLOOKUP($O418,BI:BQ,9,FALSE()),"")</f>
        <v/>
      </c>
      <c r="BC418" s="1" t="str">
        <f aca="false">IF(BK418&lt;&gt;"",MAX(BC$3:BC417)+1,"")</f>
        <v/>
      </c>
      <c r="BD418" s="1" t="str">
        <f aca="false">IF(BL418&lt;&gt;"",MAX(BD$3:BD417)+1,"")</f>
        <v/>
      </c>
      <c r="BE418" s="1" t="str">
        <f aca="false">IF(BM418&lt;&gt;"",MAX(BE$3:BE417)+1,"")</f>
        <v/>
      </c>
      <c r="BF418" s="1" t="str">
        <f aca="false">IF(BN418&lt;&gt;"",MAX(BF$3:BF417)+1,"")</f>
        <v/>
      </c>
      <c r="BG418" s="1" t="str">
        <f aca="false">IF(BO418&lt;&gt;"",MAX(BG$3:BG417)+1,"")</f>
        <v/>
      </c>
      <c r="BH418" s="1" t="str">
        <f aca="false">IF(BP418&lt;&gt;"",MAX(BH$3:BH417)+1,"")</f>
        <v/>
      </c>
      <c r="BI418" s="1" t="str">
        <f aca="false">IF(BQ418&lt;&gt;"",MAX(BI$3:BI417)+1,"")</f>
        <v/>
      </c>
      <c r="BK418" s="1" t="str">
        <f aca="false">IF(B418&lt;&gt;"",IF(COUNTIF(BK$3:BK417,B418)&gt;0,"",B418),"")</f>
        <v/>
      </c>
      <c r="BL418" s="1" t="str">
        <f aca="false">IF(C418&lt;&gt;"",IF(COUNTIF(BL$3:BL417,C418)&gt;0,"",C418),"")</f>
        <v/>
      </c>
      <c r="BM418" s="1" t="str">
        <f aca="false">IF(D418&lt;&gt;"",IF(COUNTIF(BM$3:BM417,D418)&gt;0,"",D418),"")</f>
        <v/>
      </c>
      <c r="BN418" s="1" t="str">
        <f aca="false">IF(E418&lt;&gt;"",IF(COUNTIF(BN$3:BN417,E418)&gt;0,"",E418),"")</f>
        <v/>
      </c>
      <c r="BO418" s="1" t="str">
        <f aca="false">IF(F418&lt;&gt;"",IF(COUNTIF(BO$3:BO417,F418)&gt;0,"",F418),"")</f>
        <v/>
      </c>
      <c r="BP418" s="1" t="str">
        <f aca="false">IF(G418&lt;&gt;"",IF(COUNTIF(BP$3:BP417,G418)&gt;0,"",G418),"")</f>
        <v/>
      </c>
      <c r="BQ418" s="1" t="str">
        <f aca="false">IF(H418&lt;&gt;"",IF(COUNTIF(BQ$3:BQ417,H418)&gt;0,"",H418),"")</f>
        <v/>
      </c>
    </row>
    <row r="419" customFormat="false" ht="12.75" hidden="false" customHeight="false" outlineLevel="0" collapsed="false">
      <c r="A419" s="1017" t="str">
        <f aca="false">CONCATENATE(B419,C419,D419,E419,F419,G419,H419)</f>
        <v/>
      </c>
      <c r="B419" s="1001"/>
      <c r="C419" s="1001"/>
      <c r="D419" s="1001"/>
      <c r="E419" s="1001"/>
      <c r="F419" s="1001"/>
      <c r="G419" s="1001"/>
      <c r="H419" s="1001"/>
      <c r="I419" s="1020"/>
      <c r="J419" s="1021"/>
      <c r="K419" s="1021"/>
      <c r="L419" s="1023"/>
      <c r="M419" s="1024"/>
      <c r="O419" s="1" t="n">
        <f aca="false">+O418+1</f>
        <v>417</v>
      </c>
      <c r="P419" s="978" t="str">
        <f aca="false">IFERROR(VLOOKUP(O418,X:AF,9,FALSE()),"")</f>
        <v/>
      </c>
      <c r="Q419" s="978" t="str">
        <f aca="false">IFERROR(VLOOKUP(O419,Y:AG,9,FALSE()),"")</f>
        <v/>
      </c>
      <c r="R419" s="978" t="str">
        <f aca="false">IFERROR(VLOOKUP(O419,Z:AH,9,FALSE()),"")</f>
        <v/>
      </c>
      <c r="S419" s="978" t="str">
        <f aca="false">IFERROR(VLOOKUP($O419,AA:AI,9,FALSE()),"")</f>
        <v/>
      </c>
      <c r="T419" s="978" t="str">
        <f aca="false">IFERROR(VLOOKUP($O419,AB:AJ,9,FALSE()),"")</f>
        <v/>
      </c>
      <c r="U419" s="978" t="str">
        <f aca="false">IFERROR(VLOOKUP($O419,AC:AK,9,FALSE()),"")</f>
        <v/>
      </c>
      <c r="V419" s="978" t="str">
        <f aca="false">IFERROR(VLOOKUP($O419,AD:AL,9,FALSE()),"")</f>
        <v/>
      </c>
      <c r="X419" s="1" t="str">
        <f aca="false">IF(AF419&lt;&gt;"",MAX(X$3:X418)+1,"")</f>
        <v/>
      </c>
      <c r="Y419" s="1" t="str">
        <f aca="false">IF(AG419&lt;&gt;"",MAX(Y$3:Y418)+1,"")</f>
        <v/>
      </c>
      <c r="Z419" s="1" t="str">
        <f aca="false">IF(AH419&lt;&gt;"",MAX(Z$3:Z418)+1,"")</f>
        <v/>
      </c>
      <c r="AA419" s="1" t="str">
        <f aca="false">IF(AI419&lt;&gt;"",MAX(AA$3:AA418)+1,"")</f>
        <v/>
      </c>
      <c r="AB419" s="1" t="str">
        <f aca="false">IF(AJ419&lt;&gt;"",MAX(AB$3:AB418)+1,"")</f>
        <v/>
      </c>
      <c r="AC419" s="1" t="str">
        <f aca="false">IF(AK419&lt;&gt;"",MAX(AC$3:AC418)+1,"")</f>
        <v/>
      </c>
      <c r="AD419" s="1" t="str">
        <f aca="false">IF(AL419&lt;&gt;"",MAX(AD$3:AD418)+1,"")</f>
        <v/>
      </c>
      <c r="AF419" s="1" t="str">
        <f aca="false">IF(B419="","",IF(COUNTIF(AF$3:$AI418,B419)=0,B419,""))</f>
        <v/>
      </c>
      <c r="AG419" s="1" t="str">
        <f aca="false">IF(C419&lt;&gt;"",IF(B419="","",IF($B419='Determinazione classe'!$D$57,IF(COUNTIF(AG$3:$AG418,$C419)=0,$C419,""),"")),"")</f>
        <v/>
      </c>
      <c r="AH419" s="1" t="str">
        <f aca="false">IF(D419&lt;&gt;"",IF(B419="","",IF(AND($B419='Determinazione classe'!$D$57,$C419='Determinazione classe'!$D$58),IF(COUNTIF(AH$3:AH418,$D419)=0,$D419,""),"")),"")</f>
        <v/>
      </c>
      <c r="AI419" s="1" t="str">
        <f aca="false">IF(E419&lt;&gt;"",IF(B419="","",IF(AND($B419='Determinazione classe'!$D$57,$C419='Determinazione classe'!$D$58,$D419='Determinazione classe'!$D$59),IF(COUNTIF(AI$3:AI418,$E419)=0,$E419,""),"")),"")</f>
        <v/>
      </c>
      <c r="AJ419" s="1" t="str">
        <f aca="false">IF(F419&lt;&gt;"",IF(B419="","",IF(AND($B419='Determinazione classe'!$D$57,$C419='Determinazione classe'!$D$58,$D419='Determinazione classe'!$D$59,$E419='Determinazione classe'!$D$60),IF(COUNTIF(AJ$3:AJ418,$F419)=0,$F419,""),"")),"")</f>
        <v/>
      </c>
      <c r="AK419" s="1" t="str">
        <f aca="false">IF(G419&lt;&gt;"",IF(B419="","",IF(AND($B419='Determinazione classe'!$D$57,$C419='Determinazione classe'!$D$58,$D419='Determinazione classe'!$D$59,$E419='Determinazione classe'!$D$60,$F419='Determinazione classe'!$D$61),IF(COUNTIF(AK$3:AK418,$G419)=0,$G419,""),"")),"")</f>
        <v/>
      </c>
      <c r="AL419" s="1" t="str">
        <f aca="false">IF(H419&lt;&gt;"",IF(B419="","",IF(AND($B419='Determinazione classe'!$D$57,$C419='Determinazione classe'!$D$58,$D419='Determinazione classe'!$D$59,$E419='Determinazione classe'!$D$60,$F419='Determinazione classe'!$D$61,$G419='Determinazione classe'!$D$62),IF(COUNTIF(AL$3:AL418,$H419)=0,$H419,""),"")),"")</f>
        <v/>
      </c>
      <c r="AR419" s="1" t="n">
        <f aca="false">+AR418+1</f>
        <v>417</v>
      </c>
      <c r="AS419" s="978" t="str">
        <f aca="false">IFERROR(VLOOKUP(AR419,BC:BK,9,FALSE()),"")</f>
        <v/>
      </c>
      <c r="AT419" s="978" t="str">
        <f aca="false">IFERROR(VLOOKUP($O419,BD:BL,9,FALSE()),"")</f>
        <v/>
      </c>
      <c r="AU419" s="978" t="str">
        <f aca="false">IFERROR(VLOOKUP($O419,BE:BM,9,FALSE()),"")</f>
        <v/>
      </c>
      <c r="AV419" s="978" t="str">
        <f aca="false">IFERROR(VLOOKUP($O419,BF:BN,9,FALSE()),"")</f>
        <v/>
      </c>
      <c r="AW419" s="978" t="str">
        <f aca="false">IFERROR(VLOOKUP($O419,BG:BO,9,FALSE()),"")</f>
        <v/>
      </c>
      <c r="AX419" s="978" t="str">
        <f aca="false">IFERROR(VLOOKUP($O419,BH:BP,9,FALSE()),"")</f>
        <v/>
      </c>
      <c r="AY419" s="978" t="str">
        <f aca="false">IFERROR(VLOOKUP($O419,BI:BQ,9,FALSE()),"")</f>
        <v/>
      </c>
      <c r="BC419" s="1" t="str">
        <f aca="false">IF(BK419&lt;&gt;"",MAX(BC$3:BC418)+1,"")</f>
        <v/>
      </c>
      <c r="BD419" s="1" t="str">
        <f aca="false">IF(BL419&lt;&gt;"",MAX(BD$3:BD418)+1,"")</f>
        <v/>
      </c>
      <c r="BE419" s="1" t="str">
        <f aca="false">IF(BM419&lt;&gt;"",MAX(BE$3:BE418)+1,"")</f>
        <v/>
      </c>
      <c r="BF419" s="1" t="str">
        <f aca="false">IF(BN419&lt;&gt;"",MAX(BF$3:BF418)+1,"")</f>
        <v/>
      </c>
      <c r="BG419" s="1" t="str">
        <f aca="false">IF(BO419&lt;&gt;"",MAX(BG$3:BG418)+1,"")</f>
        <v/>
      </c>
      <c r="BH419" s="1" t="str">
        <f aca="false">IF(BP419&lt;&gt;"",MAX(BH$3:BH418)+1,"")</f>
        <v/>
      </c>
      <c r="BI419" s="1" t="str">
        <f aca="false">IF(BQ419&lt;&gt;"",MAX(BI$3:BI418)+1,"")</f>
        <v/>
      </c>
      <c r="BK419" s="1" t="str">
        <f aca="false">IF(B419&lt;&gt;"",IF(COUNTIF(BK$3:BK418,B419)&gt;0,"",B419),"")</f>
        <v/>
      </c>
      <c r="BL419" s="1" t="str">
        <f aca="false">IF(C419&lt;&gt;"",IF(COUNTIF(BL$3:BL418,C419)&gt;0,"",C419),"")</f>
        <v/>
      </c>
      <c r="BM419" s="1" t="str">
        <f aca="false">IF(D419&lt;&gt;"",IF(COUNTIF(BM$3:BM418,D419)&gt;0,"",D419),"")</f>
        <v/>
      </c>
      <c r="BN419" s="1" t="str">
        <f aca="false">IF(E419&lt;&gt;"",IF(COUNTIF(BN$3:BN418,E419)&gt;0,"",E419),"")</f>
        <v/>
      </c>
      <c r="BO419" s="1" t="str">
        <f aca="false">IF(F419&lt;&gt;"",IF(COUNTIF(BO$3:BO418,F419)&gt;0,"",F419),"")</f>
        <v/>
      </c>
      <c r="BP419" s="1" t="str">
        <f aca="false">IF(G419&lt;&gt;"",IF(COUNTIF(BP$3:BP418,G419)&gt;0,"",G419),"")</f>
        <v/>
      </c>
      <c r="BQ419" s="1" t="str">
        <f aca="false">IF(H419&lt;&gt;"",IF(COUNTIF(BQ$3:BQ418,H419)&gt;0,"",H419),"")</f>
        <v/>
      </c>
    </row>
    <row r="420" customFormat="false" ht="12.75" hidden="false" customHeight="false" outlineLevel="0" collapsed="false">
      <c r="A420" s="1017" t="str">
        <f aca="false">CONCATENATE(B420,C420,D420,E420,F420,G420,H420)</f>
        <v/>
      </c>
      <c r="B420" s="1001"/>
      <c r="C420" s="1001"/>
      <c r="D420" s="1001"/>
      <c r="E420" s="1001"/>
      <c r="F420" s="1001"/>
      <c r="G420" s="1001"/>
      <c r="H420" s="1001"/>
      <c r="I420" s="1020"/>
      <c r="J420" s="1021"/>
      <c r="K420" s="1021"/>
      <c r="L420" s="1023"/>
      <c r="M420" s="1024"/>
      <c r="O420" s="1" t="n">
        <f aca="false">+O419+1</f>
        <v>418</v>
      </c>
      <c r="P420" s="978" t="str">
        <f aca="false">IFERROR(VLOOKUP(O419,X:AF,9,FALSE()),"")</f>
        <v/>
      </c>
      <c r="Q420" s="978" t="str">
        <f aca="false">IFERROR(VLOOKUP(O420,Y:AG,9,FALSE()),"")</f>
        <v/>
      </c>
      <c r="R420" s="978" t="str">
        <f aca="false">IFERROR(VLOOKUP(O420,Z:AH,9,FALSE()),"")</f>
        <v/>
      </c>
      <c r="S420" s="978" t="str">
        <f aca="false">IFERROR(VLOOKUP($O420,AA:AI,9,FALSE()),"")</f>
        <v/>
      </c>
      <c r="T420" s="978" t="str">
        <f aca="false">IFERROR(VLOOKUP($O420,AB:AJ,9,FALSE()),"")</f>
        <v/>
      </c>
      <c r="U420" s="978" t="str">
        <f aca="false">IFERROR(VLOOKUP($O420,AC:AK,9,FALSE()),"")</f>
        <v/>
      </c>
      <c r="V420" s="978" t="str">
        <f aca="false">IFERROR(VLOOKUP($O420,AD:AL,9,FALSE()),"")</f>
        <v/>
      </c>
      <c r="X420" s="1" t="str">
        <f aca="false">IF(AF420&lt;&gt;"",MAX(X$3:X419)+1,"")</f>
        <v/>
      </c>
      <c r="Y420" s="1" t="str">
        <f aca="false">IF(AG420&lt;&gt;"",MAX(Y$3:Y419)+1,"")</f>
        <v/>
      </c>
      <c r="Z420" s="1" t="str">
        <f aca="false">IF(AH420&lt;&gt;"",MAX(Z$3:Z419)+1,"")</f>
        <v/>
      </c>
      <c r="AA420" s="1" t="str">
        <f aca="false">IF(AI420&lt;&gt;"",MAX(AA$3:AA419)+1,"")</f>
        <v/>
      </c>
      <c r="AB420" s="1" t="str">
        <f aca="false">IF(AJ420&lt;&gt;"",MAX(AB$3:AB419)+1,"")</f>
        <v/>
      </c>
      <c r="AC420" s="1" t="str">
        <f aca="false">IF(AK420&lt;&gt;"",MAX(AC$3:AC419)+1,"")</f>
        <v/>
      </c>
      <c r="AD420" s="1" t="str">
        <f aca="false">IF(AL420&lt;&gt;"",MAX(AD$3:AD419)+1,"")</f>
        <v/>
      </c>
      <c r="AF420" s="1" t="str">
        <f aca="false">IF(B420="","",IF(COUNTIF(AF$3:$AI419,B420)=0,B420,""))</f>
        <v/>
      </c>
      <c r="AG420" s="1" t="str">
        <f aca="false">IF(C420&lt;&gt;"",IF(B420="","",IF($B420='Determinazione classe'!$D$57,IF(COUNTIF(AG$3:$AG419,$C420)=0,$C420,""),"")),"")</f>
        <v/>
      </c>
      <c r="AH420" s="1" t="str">
        <f aca="false">IF(D420&lt;&gt;"",IF(B420="","",IF(AND($B420='Determinazione classe'!$D$57,$C420='Determinazione classe'!$D$58),IF(COUNTIF(AH$3:AH419,$D420)=0,$D420,""),"")),"")</f>
        <v/>
      </c>
      <c r="AI420" s="1" t="str">
        <f aca="false">IF(E420&lt;&gt;"",IF(B420="","",IF(AND($B420='Determinazione classe'!$D$57,$C420='Determinazione classe'!$D$58,$D420='Determinazione classe'!$D$59),IF(COUNTIF(AI$3:AI419,$E420)=0,$E420,""),"")),"")</f>
        <v/>
      </c>
      <c r="AJ420" s="1" t="str">
        <f aca="false">IF(F420&lt;&gt;"",IF(B420="","",IF(AND($B420='Determinazione classe'!$D$57,$C420='Determinazione classe'!$D$58,$D420='Determinazione classe'!$D$59,$E420='Determinazione classe'!$D$60),IF(COUNTIF(AJ$3:AJ419,$F420)=0,$F420,""),"")),"")</f>
        <v/>
      </c>
      <c r="AK420" s="1" t="str">
        <f aca="false">IF(G420&lt;&gt;"",IF(B420="","",IF(AND($B420='Determinazione classe'!$D$57,$C420='Determinazione classe'!$D$58,$D420='Determinazione classe'!$D$59,$E420='Determinazione classe'!$D$60,$F420='Determinazione classe'!$D$61),IF(COUNTIF(AK$3:AK419,$G420)=0,$G420,""),"")),"")</f>
        <v/>
      </c>
      <c r="AL420" s="1" t="str">
        <f aca="false">IF(H420&lt;&gt;"",IF(B420="","",IF(AND($B420='Determinazione classe'!$D$57,$C420='Determinazione classe'!$D$58,$D420='Determinazione classe'!$D$59,$E420='Determinazione classe'!$D$60,$F420='Determinazione classe'!$D$61,$G420='Determinazione classe'!$D$62),IF(COUNTIF(AL$3:AL419,$H420)=0,$H420,""),"")),"")</f>
        <v/>
      </c>
      <c r="AR420" s="1" t="n">
        <f aca="false">+AR419+1</f>
        <v>418</v>
      </c>
      <c r="AS420" s="978" t="str">
        <f aca="false">IFERROR(VLOOKUP(AR420,BC:BK,9,FALSE()),"")</f>
        <v/>
      </c>
      <c r="AT420" s="978" t="str">
        <f aca="false">IFERROR(VLOOKUP($O420,BD:BL,9,FALSE()),"")</f>
        <v/>
      </c>
      <c r="AU420" s="978" t="str">
        <f aca="false">IFERROR(VLOOKUP($O420,BE:BM,9,FALSE()),"")</f>
        <v/>
      </c>
      <c r="AV420" s="978" t="str">
        <f aca="false">IFERROR(VLOOKUP($O420,BF:BN,9,FALSE()),"")</f>
        <v/>
      </c>
      <c r="AW420" s="978" t="str">
        <f aca="false">IFERROR(VLOOKUP($O420,BG:BO,9,FALSE()),"")</f>
        <v/>
      </c>
      <c r="AX420" s="978" t="str">
        <f aca="false">IFERROR(VLOOKUP($O420,BH:BP,9,FALSE()),"")</f>
        <v/>
      </c>
      <c r="AY420" s="978" t="str">
        <f aca="false">IFERROR(VLOOKUP($O420,BI:BQ,9,FALSE()),"")</f>
        <v/>
      </c>
      <c r="BC420" s="1" t="str">
        <f aca="false">IF(BK420&lt;&gt;"",MAX(BC$3:BC419)+1,"")</f>
        <v/>
      </c>
      <c r="BD420" s="1" t="str">
        <f aca="false">IF(BL420&lt;&gt;"",MAX(BD$3:BD419)+1,"")</f>
        <v/>
      </c>
      <c r="BE420" s="1" t="str">
        <f aca="false">IF(BM420&lt;&gt;"",MAX(BE$3:BE419)+1,"")</f>
        <v/>
      </c>
      <c r="BF420" s="1" t="str">
        <f aca="false">IF(BN420&lt;&gt;"",MAX(BF$3:BF419)+1,"")</f>
        <v/>
      </c>
      <c r="BG420" s="1" t="str">
        <f aca="false">IF(BO420&lt;&gt;"",MAX(BG$3:BG419)+1,"")</f>
        <v/>
      </c>
      <c r="BH420" s="1" t="str">
        <f aca="false">IF(BP420&lt;&gt;"",MAX(BH$3:BH419)+1,"")</f>
        <v/>
      </c>
      <c r="BI420" s="1" t="str">
        <f aca="false">IF(BQ420&lt;&gt;"",MAX(BI$3:BI419)+1,"")</f>
        <v/>
      </c>
      <c r="BK420" s="1" t="str">
        <f aca="false">IF(B420&lt;&gt;"",IF(COUNTIF(BK$3:BK419,B420)&gt;0,"",B420),"")</f>
        <v/>
      </c>
      <c r="BL420" s="1" t="str">
        <f aca="false">IF(C420&lt;&gt;"",IF(COUNTIF(BL$3:BL419,C420)&gt;0,"",C420),"")</f>
        <v/>
      </c>
      <c r="BM420" s="1" t="str">
        <f aca="false">IF(D420&lt;&gt;"",IF(COUNTIF(BM$3:BM419,D420)&gt;0,"",D420),"")</f>
        <v/>
      </c>
      <c r="BN420" s="1" t="str">
        <f aca="false">IF(E420&lt;&gt;"",IF(COUNTIF(BN$3:BN419,E420)&gt;0,"",E420),"")</f>
        <v/>
      </c>
      <c r="BO420" s="1" t="str">
        <f aca="false">IF(F420&lt;&gt;"",IF(COUNTIF(BO$3:BO419,F420)&gt;0,"",F420),"")</f>
        <v/>
      </c>
      <c r="BP420" s="1" t="str">
        <f aca="false">IF(G420&lt;&gt;"",IF(COUNTIF(BP$3:BP419,G420)&gt;0,"",G420),"")</f>
        <v/>
      </c>
      <c r="BQ420" s="1" t="str">
        <f aca="false">IF(H420&lt;&gt;"",IF(COUNTIF(BQ$3:BQ419,H420)&gt;0,"",H420),"")</f>
        <v/>
      </c>
    </row>
    <row r="421" customFormat="false" ht="12.75" hidden="false" customHeight="false" outlineLevel="0" collapsed="false">
      <c r="A421" s="1017" t="str">
        <f aca="false">CONCATENATE(B421,C421,D421,E421,F421,G421,H421)</f>
        <v/>
      </c>
      <c r="B421" s="1001"/>
      <c r="C421" s="1001"/>
      <c r="D421" s="1001"/>
      <c r="E421" s="1001"/>
      <c r="F421" s="1001"/>
      <c r="G421" s="1001"/>
      <c r="H421" s="1001"/>
      <c r="I421" s="1020"/>
      <c r="J421" s="1021"/>
      <c r="K421" s="1021"/>
      <c r="L421" s="1023"/>
      <c r="M421" s="1024"/>
      <c r="O421" s="1" t="n">
        <f aca="false">+O420+1</f>
        <v>419</v>
      </c>
      <c r="P421" s="978" t="str">
        <f aca="false">IFERROR(VLOOKUP(O420,X:AF,9,FALSE()),"")</f>
        <v/>
      </c>
      <c r="Q421" s="978" t="str">
        <f aca="false">IFERROR(VLOOKUP(O421,Y:AG,9,FALSE()),"")</f>
        <v/>
      </c>
      <c r="R421" s="978" t="str">
        <f aca="false">IFERROR(VLOOKUP(O421,Z:AH,9,FALSE()),"")</f>
        <v/>
      </c>
      <c r="S421" s="978" t="str">
        <f aca="false">IFERROR(VLOOKUP($O421,AA:AI,9,FALSE()),"")</f>
        <v/>
      </c>
      <c r="T421" s="978" t="str">
        <f aca="false">IFERROR(VLOOKUP($O421,AB:AJ,9,FALSE()),"")</f>
        <v/>
      </c>
      <c r="U421" s="978" t="str">
        <f aca="false">IFERROR(VLOOKUP($O421,AC:AK,9,FALSE()),"")</f>
        <v/>
      </c>
      <c r="V421" s="978" t="str">
        <f aca="false">IFERROR(VLOOKUP($O421,AD:AL,9,FALSE()),"")</f>
        <v/>
      </c>
      <c r="X421" s="1" t="str">
        <f aca="false">IF(AF421&lt;&gt;"",MAX(X$3:X420)+1,"")</f>
        <v/>
      </c>
      <c r="Y421" s="1" t="str">
        <f aca="false">IF(AG421&lt;&gt;"",MAX(Y$3:Y420)+1,"")</f>
        <v/>
      </c>
      <c r="Z421" s="1" t="str">
        <f aca="false">IF(AH421&lt;&gt;"",MAX(Z$3:Z420)+1,"")</f>
        <v/>
      </c>
      <c r="AA421" s="1" t="str">
        <f aca="false">IF(AI421&lt;&gt;"",MAX(AA$3:AA420)+1,"")</f>
        <v/>
      </c>
      <c r="AB421" s="1" t="str">
        <f aca="false">IF(AJ421&lt;&gt;"",MAX(AB$3:AB420)+1,"")</f>
        <v/>
      </c>
      <c r="AC421" s="1" t="str">
        <f aca="false">IF(AK421&lt;&gt;"",MAX(AC$3:AC420)+1,"")</f>
        <v/>
      </c>
      <c r="AD421" s="1" t="str">
        <f aca="false">IF(AL421&lt;&gt;"",MAX(AD$3:AD420)+1,"")</f>
        <v/>
      </c>
      <c r="AF421" s="1" t="str">
        <f aca="false">IF(B421="","",IF(COUNTIF(AF$3:$AI420,B421)=0,B421,""))</f>
        <v/>
      </c>
      <c r="AG421" s="1" t="str">
        <f aca="false">IF(C421&lt;&gt;"",IF(B421="","",IF($B421='Determinazione classe'!$D$57,IF(COUNTIF(AG$3:$AG420,$C421)=0,$C421,""),"")),"")</f>
        <v/>
      </c>
      <c r="AH421" s="1" t="str">
        <f aca="false">IF(D421&lt;&gt;"",IF(B421="","",IF(AND($B421='Determinazione classe'!$D$57,$C421='Determinazione classe'!$D$58),IF(COUNTIF(AH$3:AH420,$D421)=0,$D421,""),"")),"")</f>
        <v/>
      </c>
      <c r="AI421" s="1" t="str">
        <f aca="false">IF(E421&lt;&gt;"",IF(B421="","",IF(AND($B421='Determinazione classe'!$D$57,$C421='Determinazione classe'!$D$58,$D421='Determinazione classe'!$D$59),IF(COUNTIF(AI$3:AI420,$E421)=0,$E421,""),"")),"")</f>
        <v/>
      </c>
      <c r="AJ421" s="1" t="str">
        <f aca="false">IF(F421&lt;&gt;"",IF(B421="","",IF(AND($B421='Determinazione classe'!$D$57,$C421='Determinazione classe'!$D$58,$D421='Determinazione classe'!$D$59,$E421='Determinazione classe'!$D$60),IF(COUNTIF(AJ$3:AJ420,$F421)=0,$F421,""),"")),"")</f>
        <v/>
      </c>
      <c r="AK421" s="1" t="str">
        <f aca="false">IF(G421&lt;&gt;"",IF(B421="","",IF(AND($B421='Determinazione classe'!$D$57,$C421='Determinazione classe'!$D$58,$D421='Determinazione classe'!$D$59,$E421='Determinazione classe'!$D$60,$F421='Determinazione classe'!$D$61),IF(COUNTIF(AK$3:AK420,$G421)=0,$G421,""),"")),"")</f>
        <v/>
      </c>
      <c r="AL421" s="1" t="str">
        <f aca="false">IF(H421&lt;&gt;"",IF(B421="","",IF(AND($B421='Determinazione classe'!$D$57,$C421='Determinazione classe'!$D$58,$D421='Determinazione classe'!$D$59,$E421='Determinazione classe'!$D$60,$F421='Determinazione classe'!$D$61,$G421='Determinazione classe'!$D$62),IF(COUNTIF(AL$3:AL420,$H421)=0,$H421,""),"")),"")</f>
        <v/>
      </c>
      <c r="AR421" s="1" t="n">
        <f aca="false">+AR420+1</f>
        <v>419</v>
      </c>
      <c r="AS421" s="978" t="str">
        <f aca="false">IFERROR(VLOOKUP(AR421,BC:BK,9,FALSE()),"")</f>
        <v/>
      </c>
      <c r="AT421" s="978" t="str">
        <f aca="false">IFERROR(VLOOKUP($O421,BD:BL,9,FALSE()),"")</f>
        <v/>
      </c>
      <c r="AU421" s="978" t="str">
        <f aca="false">IFERROR(VLOOKUP($O421,BE:BM,9,FALSE()),"")</f>
        <v/>
      </c>
      <c r="AV421" s="978" t="str">
        <f aca="false">IFERROR(VLOOKUP($O421,BF:BN,9,FALSE()),"")</f>
        <v/>
      </c>
      <c r="AW421" s="978" t="str">
        <f aca="false">IFERROR(VLOOKUP($O421,BG:BO,9,FALSE()),"")</f>
        <v/>
      </c>
      <c r="AX421" s="978" t="str">
        <f aca="false">IFERROR(VLOOKUP($O421,BH:BP,9,FALSE()),"")</f>
        <v/>
      </c>
      <c r="AY421" s="978" t="str">
        <f aca="false">IFERROR(VLOOKUP($O421,BI:BQ,9,FALSE()),"")</f>
        <v/>
      </c>
      <c r="BC421" s="1" t="str">
        <f aca="false">IF(BK421&lt;&gt;"",MAX(BC$3:BC420)+1,"")</f>
        <v/>
      </c>
      <c r="BD421" s="1" t="str">
        <f aca="false">IF(BL421&lt;&gt;"",MAX(BD$3:BD420)+1,"")</f>
        <v/>
      </c>
      <c r="BE421" s="1" t="str">
        <f aca="false">IF(BM421&lt;&gt;"",MAX(BE$3:BE420)+1,"")</f>
        <v/>
      </c>
      <c r="BF421" s="1" t="str">
        <f aca="false">IF(BN421&lt;&gt;"",MAX(BF$3:BF420)+1,"")</f>
        <v/>
      </c>
      <c r="BG421" s="1" t="str">
        <f aca="false">IF(BO421&lt;&gt;"",MAX(BG$3:BG420)+1,"")</f>
        <v/>
      </c>
      <c r="BH421" s="1" t="str">
        <f aca="false">IF(BP421&lt;&gt;"",MAX(BH$3:BH420)+1,"")</f>
        <v/>
      </c>
      <c r="BI421" s="1" t="str">
        <f aca="false">IF(BQ421&lt;&gt;"",MAX(BI$3:BI420)+1,"")</f>
        <v/>
      </c>
      <c r="BK421" s="1" t="str">
        <f aca="false">IF(B421&lt;&gt;"",IF(COUNTIF(BK$3:BK420,B421)&gt;0,"",B421),"")</f>
        <v/>
      </c>
      <c r="BL421" s="1" t="str">
        <f aca="false">IF(C421&lt;&gt;"",IF(COUNTIF(BL$3:BL420,C421)&gt;0,"",C421),"")</f>
        <v/>
      </c>
      <c r="BM421" s="1" t="str">
        <f aca="false">IF(D421&lt;&gt;"",IF(COUNTIF(BM$3:BM420,D421)&gt;0,"",D421),"")</f>
        <v/>
      </c>
      <c r="BN421" s="1" t="str">
        <f aca="false">IF(E421&lt;&gt;"",IF(COUNTIF(BN$3:BN420,E421)&gt;0,"",E421),"")</f>
        <v/>
      </c>
      <c r="BO421" s="1" t="str">
        <f aca="false">IF(F421&lt;&gt;"",IF(COUNTIF(BO$3:BO420,F421)&gt;0,"",F421),"")</f>
        <v/>
      </c>
      <c r="BP421" s="1" t="str">
        <f aca="false">IF(G421&lt;&gt;"",IF(COUNTIF(BP$3:BP420,G421)&gt;0,"",G421),"")</f>
        <v/>
      </c>
      <c r="BQ421" s="1" t="str">
        <f aca="false">IF(H421&lt;&gt;"",IF(COUNTIF(BQ$3:BQ420,H421)&gt;0,"",H421),"")</f>
        <v/>
      </c>
    </row>
    <row r="422" customFormat="false" ht="12.75" hidden="false" customHeight="false" outlineLevel="0" collapsed="false">
      <c r="A422" s="1017" t="str">
        <f aca="false">CONCATENATE(B422,C422,D422,E422,F422,G422,H422)</f>
        <v/>
      </c>
      <c r="B422" s="1001"/>
      <c r="C422" s="1001"/>
      <c r="D422" s="1001"/>
      <c r="E422" s="1001"/>
      <c r="F422" s="1001"/>
      <c r="G422" s="1001"/>
      <c r="H422" s="1001"/>
      <c r="I422" s="1020"/>
      <c r="J422" s="1021"/>
      <c r="K422" s="1021"/>
      <c r="L422" s="1023"/>
      <c r="M422" s="1024"/>
      <c r="O422" s="1" t="n">
        <f aca="false">+O421+1</f>
        <v>420</v>
      </c>
      <c r="P422" s="978" t="str">
        <f aca="false">IFERROR(VLOOKUP(O421,X:AF,9,FALSE()),"")</f>
        <v/>
      </c>
      <c r="Q422" s="978" t="str">
        <f aca="false">IFERROR(VLOOKUP(O422,Y:AG,9,FALSE()),"")</f>
        <v/>
      </c>
      <c r="R422" s="978" t="str">
        <f aca="false">IFERROR(VLOOKUP(O422,Z:AH,9,FALSE()),"")</f>
        <v/>
      </c>
      <c r="S422" s="978" t="str">
        <f aca="false">IFERROR(VLOOKUP($O422,AA:AI,9,FALSE()),"")</f>
        <v/>
      </c>
      <c r="T422" s="978" t="str">
        <f aca="false">IFERROR(VLOOKUP($O422,AB:AJ,9,FALSE()),"")</f>
        <v/>
      </c>
      <c r="U422" s="978" t="str">
        <f aca="false">IFERROR(VLOOKUP($O422,AC:AK,9,FALSE()),"")</f>
        <v/>
      </c>
      <c r="V422" s="978" t="str">
        <f aca="false">IFERROR(VLOOKUP($O422,AD:AL,9,FALSE()),"")</f>
        <v/>
      </c>
      <c r="X422" s="1" t="str">
        <f aca="false">IF(AF422&lt;&gt;"",MAX(X$3:X421)+1,"")</f>
        <v/>
      </c>
      <c r="Y422" s="1" t="str">
        <f aca="false">IF(AG422&lt;&gt;"",MAX(Y$3:Y421)+1,"")</f>
        <v/>
      </c>
      <c r="Z422" s="1" t="str">
        <f aca="false">IF(AH422&lt;&gt;"",MAX(Z$3:Z421)+1,"")</f>
        <v/>
      </c>
      <c r="AA422" s="1" t="str">
        <f aca="false">IF(AI422&lt;&gt;"",MAX(AA$3:AA421)+1,"")</f>
        <v/>
      </c>
      <c r="AB422" s="1" t="str">
        <f aca="false">IF(AJ422&lt;&gt;"",MAX(AB$3:AB421)+1,"")</f>
        <v/>
      </c>
      <c r="AC422" s="1" t="str">
        <f aca="false">IF(AK422&lt;&gt;"",MAX(AC$3:AC421)+1,"")</f>
        <v/>
      </c>
      <c r="AD422" s="1" t="str">
        <f aca="false">IF(AL422&lt;&gt;"",MAX(AD$3:AD421)+1,"")</f>
        <v/>
      </c>
      <c r="AF422" s="1" t="str">
        <f aca="false">IF(B422="","",IF(COUNTIF(AF$3:$AI421,B422)=0,B422,""))</f>
        <v/>
      </c>
      <c r="AG422" s="1" t="str">
        <f aca="false">IF(C422&lt;&gt;"",IF(B422="","",IF($B422='Determinazione classe'!$D$57,IF(COUNTIF(AG$3:$AG421,$C422)=0,$C422,""),"")),"")</f>
        <v/>
      </c>
      <c r="AH422" s="1" t="str">
        <f aca="false">IF(D422&lt;&gt;"",IF(B422="","",IF(AND($B422='Determinazione classe'!$D$57,$C422='Determinazione classe'!$D$58),IF(COUNTIF(AH$3:AH421,$D422)=0,$D422,""),"")),"")</f>
        <v/>
      </c>
      <c r="AI422" s="1" t="str">
        <f aca="false">IF(E422&lt;&gt;"",IF(B422="","",IF(AND($B422='Determinazione classe'!$D$57,$C422='Determinazione classe'!$D$58,$D422='Determinazione classe'!$D$59),IF(COUNTIF(AI$3:AI421,$E422)=0,$E422,""),"")),"")</f>
        <v/>
      </c>
      <c r="AJ422" s="1" t="str">
        <f aca="false">IF(F422&lt;&gt;"",IF(B422="","",IF(AND($B422='Determinazione classe'!$D$57,$C422='Determinazione classe'!$D$58,$D422='Determinazione classe'!$D$59,$E422='Determinazione classe'!$D$60),IF(COUNTIF(AJ$3:AJ421,$F422)=0,$F422,""),"")),"")</f>
        <v/>
      </c>
      <c r="AK422" s="1" t="str">
        <f aca="false">IF(G422&lt;&gt;"",IF(B422="","",IF(AND($B422='Determinazione classe'!$D$57,$C422='Determinazione classe'!$D$58,$D422='Determinazione classe'!$D$59,$E422='Determinazione classe'!$D$60,$F422='Determinazione classe'!$D$61),IF(COUNTIF(AK$3:AK421,$G422)=0,$G422,""),"")),"")</f>
        <v/>
      </c>
      <c r="AL422" s="1" t="str">
        <f aca="false">IF(H422&lt;&gt;"",IF(B422="","",IF(AND($B422='Determinazione classe'!$D$57,$C422='Determinazione classe'!$D$58,$D422='Determinazione classe'!$D$59,$E422='Determinazione classe'!$D$60,$F422='Determinazione classe'!$D$61,$G422='Determinazione classe'!$D$62),IF(COUNTIF(AL$3:AL421,$H422)=0,$H422,""),"")),"")</f>
        <v/>
      </c>
      <c r="AR422" s="1" t="n">
        <f aca="false">+AR421+1</f>
        <v>420</v>
      </c>
      <c r="AS422" s="978" t="str">
        <f aca="false">IFERROR(VLOOKUP(AR422,BC:BK,9,FALSE()),"")</f>
        <v/>
      </c>
      <c r="AT422" s="978" t="str">
        <f aca="false">IFERROR(VLOOKUP($O422,BD:BL,9,FALSE()),"")</f>
        <v/>
      </c>
      <c r="AU422" s="978" t="str">
        <f aca="false">IFERROR(VLOOKUP($O422,BE:BM,9,FALSE()),"")</f>
        <v/>
      </c>
      <c r="AV422" s="978" t="str">
        <f aca="false">IFERROR(VLOOKUP($O422,BF:BN,9,FALSE()),"")</f>
        <v/>
      </c>
      <c r="AW422" s="978" t="str">
        <f aca="false">IFERROR(VLOOKUP($O422,BG:BO,9,FALSE()),"")</f>
        <v/>
      </c>
      <c r="AX422" s="978" t="str">
        <f aca="false">IFERROR(VLOOKUP($O422,BH:BP,9,FALSE()),"")</f>
        <v/>
      </c>
      <c r="AY422" s="978" t="str">
        <f aca="false">IFERROR(VLOOKUP($O422,BI:BQ,9,FALSE()),"")</f>
        <v/>
      </c>
      <c r="BC422" s="1" t="str">
        <f aca="false">IF(BK422&lt;&gt;"",MAX(BC$3:BC421)+1,"")</f>
        <v/>
      </c>
      <c r="BD422" s="1" t="str">
        <f aca="false">IF(BL422&lt;&gt;"",MAX(BD$3:BD421)+1,"")</f>
        <v/>
      </c>
      <c r="BE422" s="1" t="str">
        <f aca="false">IF(BM422&lt;&gt;"",MAX(BE$3:BE421)+1,"")</f>
        <v/>
      </c>
      <c r="BF422" s="1" t="str">
        <f aca="false">IF(BN422&lt;&gt;"",MAX(BF$3:BF421)+1,"")</f>
        <v/>
      </c>
      <c r="BG422" s="1" t="str">
        <f aca="false">IF(BO422&lt;&gt;"",MAX(BG$3:BG421)+1,"")</f>
        <v/>
      </c>
      <c r="BH422" s="1" t="str">
        <f aca="false">IF(BP422&lt;&gt;"",MAX(BH$3:BH421)+1,"")</f>
        <v/>
      </c>
      <c r="BI422" s="1" t="str">
        <f aca="false">IF(BQ422&lt;&gt;"",MAX(BI$3:BI421)+1,"")</f>
        <v/>
      </c>
      <c r="BK422" s="1" t="str">
        <f aca="false">IF(B422&lt;&gt;"",IF(COUNTIF(BK$3:BK421,B422)&gt;0,"",B422),"")</f>
        <v/>
      </c>
      <c r="BL422" s="1" t="str">
        <f aca="false">IF(C422&lt;&gt;"",IF(COUNTIF(BL$3:BL421,C422)&gt;0,"",C422),"")</f>
        <v/>
      </c>
      <c r="BM422" s="1" t="str">
        <f aca="false">IF(D422&lt;&gt;"",IF(COUNTIF(BM$3:BM421,D422)&gt;0,"",D422),"")</f>
        <v/>
      </c>
      <c r="BN422" s="1" t="str">
        <f aca="false">IF(E422&lt;&gt;"",IF(COUNTIF(BN$3:BN421,E422)&gt;0,"",E422),"")</f>
        <v/>
      </c>
      <c r="BO422" s="1" t="str">
        <f aca="false">IF(F422&lt;&gt;"",IF(COUNTIF(BO$3:BO421,F422)&gt;0,"",F422),"")</f>
        <v/>
      </c>
      <c r="BP422" s="1" t="str">
        <f aca="false">IF(G422&lt;&gt;"",IF(COUNTIF(BP$3:BP421,G422)&gt;0,"",G422),"")</f>
        <v/>
      </c>
      <c r="BQ422" s="1" t="str">
        <f aca="false">IF(H422&lt;&gt;"",IF(COUNTIF(BQ$3:BQ421,H422)&gt;0,"",H422),"")</f>
        <v/>
      </c>
    </row>
    <row r="423" customFormat="false" ht="12.75" hidden="false" customHeight="false" outlineLevel="0" collapsed="false">
      <c r="A423" s="1017" t="str">
        <f aca="false">CONCATENATE(B423,C423,D423,E423,F423,G423,H423)</f>
        <v/>
      </c>
      <c r="B423" s="1001"/>
      <c r="C423" s="1001"/>
      <c r="D423" s="1001"/>
      <c r="E423" s="1001"/>
      <c r="F423" s="1001"/>
      <c r="G423" s="1001"/>
      <c r="H423" s="1001"/>
      <c r="I423" s="1020"/>
      <c r="J423" s="1021"/>
      <c r="K423" s="1021"/>
      <c r="L423" s="1023"/>
      <c r="M423" s="1024"/>
      <c r="O423" s="1" t="n">
        <f aca="false">+O422+1</f>
        <v>421</v>
      </c>
      <c r="P423" s="978" t="str">
        <f aca="false">IFERROR(VLOOKUP(O422,X:AF,9,FALSE()),"")</f>
        <v/>
      </c>
      <c r="Q423" s="978" t="str">
        <f aca="false">IFERROR(VLOOKUP(O423,Y:AG,9,FALSE()),"")</f>
        <v/>
      </c>
      <c r="R423" s="978" t="str">
        <f aca="false">IFERROR(VLOOKUP(O423,Z:AH,9,FALSE()),"")</f>
        <v/>
      </c>
      <c r="S423" s="978" t="str">
        <f aca="false">IFERROR(VLOOKUP($O423,AA:AI,9,FALSE()),"")</f>
        <v/>
      </c>
      <c r="T423" s="978" t="str">
        <f aca="false">IFERROR(VLOOKUP($O423,AB:AJ,9,FALSE()),"")</f>
        <v/>
      </c>
      <c r="U423" s="978" t="str">
        <f aca="false">IFERROR(VLOOKUP($O423,AC:AK,9,FALSE()),"")</f>
        <v/>
      </c>
      <c r="V423" s="978" t="str">
        <f aca="false">IFERROR(VLOOKUP($O423,AD:AL,9,FALSE()),"")</f>
        <v/>
      </c>
      <c r="X423" s="1" t="str">
        <f aca="false">IF(AF423&lt;&gt;"",MAX(X$3:X422)+1,"")</f>
        <v/>
      </c>
      <c r="Y423" s="1" t="str">
        <f aca="false">IF(AG423&lt;&gt;"",MAX(Y$3:Y422)+1,"")</f>
        <v/>
      </c>
      <c r="Z423" s="1" t="str">
        <f aca="false">IF(AH423&lt;&gt;"",MAX(Z$3:Z422)+1,"")</f>
        <v/>
      </c>
      <c r="AA423" s="1" t="str">
        <f aca="false">IF(AI423&lt;&gt;"",MAX(AA$3:AA422)+1,"")</f>
        <v/>
      </c>
      <c r="AB423" s="1" t="str">
        <f aca="false">IF(AJ423&lt;&gt;"",MAX(AB$3:AB422)+1,"")</f>
        <v/>
      </c>
      <c r="AC423" s="1" t="str">
        <f aca="false">IF(AK423&lt;&gt;"",MAX(AC$3:AC422)+1,"")</f>
        <v/>
      </c>
      <c r="AD423" s="1" t="str">
        <f aca="false">IF(AL423&lt;&gt;"",MAX(AD$3:AD422)+1,"")</f>
        <v/>
      </c>
      <c r="AF423" s="1" t="str">
        <f aca="false">IF(B423="","",IF(COUNTIF(AF$3:$AI422,B423)=0,B423,""))</f>
        <v/>
      </c>
      <c r="AG423" s="1" t="str">
        <f aca="false">IF(C423&lt;&gt;"",IF(B423="","",IF($B423='Determinazione classe'!$D$57,IF(COUNTIF(AG$3:$AG422,$C423)=0,$C423,""),"")),"")</f>
        <v/>
      </c>
      <c r="AH423" s="1" t="str">
        <f aca="false">IF(D423&lt;&gt;"",IF(B423="","",IF(AND($B423='Determinazione classe'!$D$57,$C423='Determinazione classe'!$D$58),IF(COUNTIF(AH$3:AH422,$D423)=0,$D423,""),"")),"")</f>
        <v/>
      </c>
      <c r="AI423" s="1" t="str">
        <f aca="false">IF(E423&lt;&gt;"",IF(B423="","",IF(AND($B423='Determinazione classe'!$D$57,$C423='Determinazione classe'!$D$58,$D423='Determinazione classe'!$D$59),IF(COUNTIF(AI$3:AI422,$E423)=0,$E423,""),"")),"")</f>
        <v/>
      </c>
      <c r="AJ423" s="1" t="str">
        <f aca="false">IF(F423&lt;&gt;"",IF(B423="","",IF(AND($B423='Determinazione classe'!$D$57,$C423='Determinazione classe'!$D$58,$D423='Determinazione classe'!$D$59,$E423='Determinazione classe'!$D$60),IF(COUNTIF(AJ$3:AJ422,$F423)=0,$F423,""),"")),"")</f>
        <v/>
      </c>
      <c r="AK423" s="1" t="str">
        <f aca="false">IF(G423&lt;&gt;"",IF(B423="","",IF(AND($B423='Determinazione classe'!$D$57,$C423='Determinazione classe'!$D$58,$D423='Determinazione classe'!$D$59,$E423='Determinazione classe'!$D$60,$F423='Determinazione classe'!$D$61),IF(COUNTIF(AK$3:AK422,$G423)=0,$G423,""),"")),"")</f>
        <v/>
      </c>
      <c r="AL423" s="1" t="str">
        <f aca="false">IF(H423&lt;&gt;"",IF(B423="","",IF(AND($B423='Determinazione classe'!$D$57,$C423='Determinazione classe'!$D$58,$D423='Determinazione classe'!$D$59,$E423='Determinazione classe'!$D$60,$F423='Determinazione classe'!$D$61,$G423='Determinazione classe'!$D$62),IF(COUNTIF(AL$3:AL422,$H423)=0,$H423,""),"")),"")</f>
        <v/>
      </c>
      <c r="AR423" s="1" t="n">
        <f aca="false">+AR422+1</f>
        <v>421</v>
      </c>
      <c r="AS423" s="978" t="str">
        <f aca="false">IFERROR(VLOOKUP(AR423,BC:BK,9,FALSE()),"")</f>
        <v/>
      </c>
      <c r="AT423" s="978" t="str">
        <f aca="false">IFERROR(VLOOKUP($O423,BD:BL,9,FALSE()),"")</f>
        <v/>
      </c>
      <c r="AU423" s="978" t="str">
        <f aca="false">IFERROR(VLOOKUP($O423,BE:BM,9,FALSE()),"")</f>
        <v/>
      </c>
      <c r="AV423" s="978" t="str">
        <f aca="false">IFERROR(VLOOKUP($O423,BF:BN,9,FALSE()),"")</f>
        <v/>
      </c>
      <c r="AW423" s="978" t="str">
        <f aca="false">IFERROR(VLOOKUP($O423,BG:BO,9,FALSE()),"")</f>
        <v/>
      </c>
      <c r="AX423" s="978" t="str">
        <f aca="false">IFERROR(VLOOKUP($O423,BH:BP,9,FALSE()),"")</f>
        <v/>
      </c>
      <c r="AY423" s="978" t="str">
        <f aca="false">IFERROR(VLOOKUP($O423,BI:BQ,9,FALSE()),"")</f>
        <v/>
      </c>
      <c r="BC423" s="1" t="str">
        <f aca="false">IF(BK423&lt;&gt;"",MAX(BC$3:BC422)+1,"")</f>
        <v/>
      </c>
      <c r="BD423" s="1" t="str">
        <f aca="false">IF(BL423&lt;&gt;"",MAX(BD$3:BD422)+1,"")</f>
        <v/>
      </c>
      <c r="BE423" s="1" t="str">
        <f aca="false">IF(BM423&lt;&gt;"",MAX(BE$3:BE422)+1,"")</f>
        <v/>
      </c>
      <c r="BF423" s="1" t="str">
        <f aca="false">IF(BN423&lt;&gt;"",MAX(BF$3:BF422)+1,"")</f>
        <v/>
      </c>
      <c r="BG423" s="1" t="str">
        <f aca="false">IF(BO423&lt;&gt;"",MAX(BG$3:BG422)+1,"")</f>
        <v/>
      </c>
      <c r="BH423" s="1" t="str">
        <f aca="false">IF(BP423&lt;&gt;"",MAX(BH$3:BH422)+1,"")</f>
        <v/>
      </c>
      <c r="BI423" s="1" t="str">
        <f aca="false">IF(BQ423&lt;&gt;"",MAX(BI$3:BI422)+1,"")</f>
        <v/>
      </c>
      <c r="BK423" s="1" t="str">
        <f aca="false">IF(B423&lt;&gt;"",IF(COUNTIF(BK$3:BK422,B423)&gt;0,"",B423),"")</f>
        <v/>
      </c>
      <c r="BL423" s="1" t="str">
        <f aca="false">IF(C423&lt;&gt;"",IF(COUNTIF(BL$3:BL422,C423)&gt;0,"",C423),"")</f>
        <v/>
      </c>
      <c r="BM423" s="1" t="str">
        <f aca="false">IF(D423&lt;&gt;"",IF(COUNTIF(BM$3:BM422,D423)&gt;0,"",D423),"")</f>
        <v/>
      </c>
      <c r="BN423" s="1" t="str">
        <f aca="false">IF(E423&lt;&gt;"",IF(COUNTIF(BN$3:BN422,E423)&gt;0,"",E423),"")</f>
        <v/>
      </c>
      <c r="BO423" s="1" t="str">
        <f aca="false">IF(F423&lt;&gt;"",IF(COUNTIF(BO$3:BO422,F423)&gt;0,"",F423),"")</f>
        <v/>
      </c>
      <c r="BP423" s="1" t="str">
        <f aca="false">IF(G423&lt;&gt;"",IF(COUNTIF(BP$3:BP422,G423)&gt;0,"",G423),"")</f>
        <v/>
      </c>
      <c r="BQ423" s="1" t="str">
        <f aca="false">IF(H423&lt;&gt;"",IF(COUNTIF(BQ$3:BQ422,H423)&gt;0,"",H423),"")</f>
        <v/>
      </c>
    </row>
    <row r="424" customFormat="false" ht="12.75" hidden="false" customHeight="false" outlineLevel="0" collapsed="false">
      <c r="A424" s="1017" t="str">
        <f aca="false">CONCATENATE(B424,C424,D424,E424,F424,G424,H424)</f>
        <v/>
      </c>
      <c r="B424" s="1001"/>
      <c r="C424" s="1001"/>
      <c r="D424" s="1001"/>
      <c r="E424" s="1001"/>
      <c r="F424" s="1001"/>
      <c r="G424" s="1001"/>
      <c r="H424" s="1001"/>
      <c r="I424" s="1020"/>
      <c r="J424" s="1021"/>
      <c r="K424" s="1021"/>
      <c r="L424" s="1023"/>
      <c r="M424" s="1024"/>
      <c r="O424" s="1" t="n">
        <f aca="false">+O423+1</f>
        <v>422</v>
      </c>
      <c r="P424" s="978" t="str">
        <f aca="false">IFERROR(VLOOKUP(O423,X:AF,9,FALSE()),"")</f>
        <v/>
      </c>
      <c r="Q424" s="978" t="str">
        <f aca="false">IFERROR(VLOOKUP(O424,Y:AG,9,FALSE()),"")</f>
        <v/>
      </c>
      <c r="R424" s="978" t="str">
        <f aca="false">IFERROR(VLOOKUP(O424,Z:AH,9,FALSE()),"")</f>
        <v/>
      </c>
      <c r="S424" s="978" t="str">
        <f aca="false">IFERROR(VLOOKUP($O424,AA:AI,9,FALSE()),"")</f>
        <v/>
      </c>
      <c r="T424" s="978" t="str">
        <f aca="false">IFERROR(VLOOKUP($O424,AB:AJ,9,FALSE()),"")</f>
        <v/>
      </c>
      <c r="U424" s="978" t="str">
        <f aca="false">IFERROR(VLOOKUP($O424,AC:AK,9,FALSE()),"")</f>
        <v/>
      </c>
      <c r="V424" s="978" t="str">
        <f aca="false">IFERROR(VLOOKUP($O424,AD:AL,9,FALSE()),"")</f>
        <v/>
      </c>
      <c r="X424" s="1" t="str">
        <f aca="false">IF(AF424&lt;&gt;"",MAX(X$3:X423)+1,"")</f>
        <v/>
      </c>
      <c r="Y424" s="1" t="str">
        <f aca="false">IF(AG424&lt;&gt;"",MAX(Y$3:Y423)+1,"")</f>
        <v/>
      </c>
      <c r="Z424" s="1" t="str">
        <f aca="false">IF(AH424&lt;&gt;"",MAX(Z$3:Z423)+1,"")</f>
        <v/>
      </c>
      <c r="AA424" s="1" t="str">
        <f aca="false">IF(AI424&lt;&gt;"",MAX(AA$3:AA423)+1,"")</f>
        <v/>
      </c>
      <c r="AB424" s="1" t="str">
        <f aca="false">IF(AJ424&lt;&gt;"",MAX(AB$3:AB423)+1,"")</f>
        <v/>
      </c>
      <c r="AC424" s="1" t="str">
        <f aca="false">IF(AK424&lt;&gt;"",MAX(AC$3:AC423)+1,"")</f>
        <v/>
      </c>
      <c r="AD424" s="1" t="str">
        <f aca="false">IF(AL424&lt;&gt;"",MAX(AD$3:AD423)+1,"")</f>
        <v/>
      </c>
      <c r="AF424" s="1" t="str">
        <f aca="false">IF(B424="","",IF(COUNTIF(AF$3:$AI423,B424)=0,B424,""))</f>
        <v/>
      </c>
      <c r="AG424" s="1" t="str">
        <f aca="false">IF(C424&lt;&gt;"",IF(B424="","",IF($B424='Determinazione classe'!$D$57,IF(COUNTIF(AG$3:$AG423,$C424)=0,$C424,""),"")),"")</f>
        <v/>
      </c>
      <c r="AH424" s="1" t="str">
        <f aca="false">IF(D424&lt;&gt;"",IF(B424="","",IF(AND($B424='Determinazione classe'!$D$57,$C424='Determinazione classe'!$D$58),IF(COUNTIF(AH$3:AH423,$D424)=0,$D424,""),"")),"")</f>
        <v/>
      </c>
      <c r="AI424" s="1" t="str">
        <f aca="false">IF(E424&lt;&gt;"",IF(B424="","",IF(AND($B424='Determinazione classe'!$D$57,$C424='Determinazione classe'!$D$58,$D424='Determinazione classe'!$D$59),IF(COUNTIF(AI$3:AI423,$E424)=0,$E424,""),"")),"")</f>
        <v/>
      </c>
      <c r="AJ424" s="1" t="str">
        <f aca="false">IF(F424&lt;&gt;"",IF(B424="","",IF(AND($B424='Determinazione classe'!$D$57,$C424='Determinazione classe'!$D$58,$D424='Determinazione classe'!$D$59,$E424='Determinazione classe'!$D$60),IF(COUNTIF(AJ$3:AJ423,$F424)=0,$F424,""),"")),"")</f>
        <v/>
      </c>
      <c r="AK424" s="1" t="str">
        <f aca="false">IF(G424&lt;&gt;"",IF(B424="","",IF(AND($B424='Determinazione classe'!$D$57,$C424='Determinazione classe'!$D$58,$D424='Determinazione classe'!$D$59,$E424='Determinazione classe'!$D$60,$F424='Determinazione classe'!$D$61),IF(COUNTIF(AK$3:AK423,$G424)=0,$G424,""),"")),"")</f>
        <v/>
      </c>
      <c r="AL424" s="1" t="str">
        <f aca="false">IF(H424&lt;&gt;"",IF(B424="","",IF(AND($B424='Determinazione classe'!$D$57,$C424='Determinazione classe'!$D$58,$D424='Determinazione classe'!$D$59,$E424='Determinazione classe'!$D$60,$F424='Determinazione classe'!$D$61,$G424='Determinazione classe'!$D$62),IF(COUNTIF(AL$3:AL423,$H424)=0,$H424,""),"")),"")</f>
        <v/>
      </c>
      <c r="AR424" s="1" t="n">
        <f aca="false">+AR423+1</f>
        <v>422</v>
      </c>
      <c r="AS424" s="978" t="str">
        <f aca="false">IFERROR(VLOOKUP(AR424,BC:BK,9,FALSE()),"")</f>
        <v/>
      </c>
      <c r="AT424" s="978" t="str">
        <f aca="false">IFERROR(VLOOKUP($O424,BD:BL,9,FALSE()),"")</f>
        <v/>
      </c>
      <c r="AU424" s="978" t="str">
        <f aca="false">IFERROR(VLOOKUP($O424,BE:BM,9,FALSE()),"")</f>
        <v/>
      </c>
      <c r="AV424" s="978" t="str">
        <f aca="false">IFERROR(VLOOKUP($O424,BF:BN,9,FALSE()),"")</f>
        <v/>
      </c>
      <c r="AW424" s="978" t="str">
        <f aca="false">IFERROR(VLOOKUP($O424,BG:BO,9,FALSE()),"")</f>
        <v/>
      </c>
      <c r="AX424" s="978" t="str">
        <f aca="false">IFERROR(VLOOKUP($O424,BH:BP,9,FALSE()),"")</f>
        <v/>
      </c>
      <c r="AY424" s="978" t="str">
        <f aca="false">IFERROR(VLOOKUP($O424,BI:BQ,9,FALSE()),"")</f>
        <v/>
      </c>
      <c r="BC424" s="1" t="str">
        <f aca="false">IF(BK424&lt;&gt;"",MAX(BC$3:BC423)+1,"")</f>
        <v/>
      </c>
      <c r="BD424" s="1" t="str">
        <f aca="false">IF(BL424&lt;&gt;"",MAX(BD$3:BD423)+1,"")</f>
        <v/>
      </c>
      <c r="BE424" s="1" t="str">
        <f aca="false">IF(BM424&lt;&gt;"",MAX(BE$3:BE423)+1,"")</f>
        <v/>
      </c>
      <c r="BF424" s="1" t="str">
        <f aca="false">IF(BN424&lt;&gt;"",MAX(BF$3:BF423)+1,"")</f>
        <v/>
      </c>
      <c r="BG424" s="1" t="str">
        <f aca="false">IF(BO424&lt;&gt;"",MAX(BG$3:BG423)+1,"")</f>
        <v/>
      </c>
      <c r="BH424" s="1" t="str">
        <f aca="false">IF(BP424&lt;&gt;"",MAX(BH$3:BH423)+1,"")</f>
        <v/>
      </c>
      <c r="BI424" s="1" t="str">
        <f aca="false">IF(BQ424&lt;&gt;"",MAX(BI$3:BI423)+1,"")</f>
        <v/>
      </c>
      <c r="BK424" s="1" t="str">
        <f aca="false">IF(B424&lt;&gt;"",IF(COUNTIF(BK$3:BK423,B424)&gt;0,"",B424),"")</f>
        <v/>
      </c>
      <c r="BL424" s="1" t="str">
        <f aca="false">IF(C424&lt;&gt;"",IF(COUNTIF(BL$3:BL423,C424)&gt;0,"",C424),"")</f>
        <v/>
      </c>
      <c r="BM424" s="1" t="str">
        <f aca="false">IF(D424&lt;&gt;"",IF(COUNTIF(BM$3:BM423,D424)&gt;0,"",D424),"")</f>
        <v/>
      </c>
      <c r="BN424" s="1" t="str">
        <f aca="false">IF(E424&lt;&gt;"",IF(COUNTIF(BN$3:BN423,E424)&gt;0,"",E424),"")</f>
        <v/>
      </c>
      <c r="BO424" s="1" t="str">
        <f aca="false">IF(F424&lt;&gt;"",IF(COUNTIF(BO$3:BO423,F424)&gt;0,"",F424),"")</f>
        <v/>
      </c>
      <c r="BP424" s="1" t="str">
        <f aca="false">IF(G424&lt;&gt;"",IF(COUNTIF(BP$3:BP423,G424)&gt;0,"",G424),"")</f>
        <v/>
      </c>
      <c r="BQ424" s="1" t="str">
        <f aca="false">IF(H424&lt;&gt;"",IF(COUNTIF(BQ$3:BQ423,H424)&gt;0,"",H424),"")</f>
        <v/>
      </c>
    </row>
    <row r="425" customFormat="false" ht="12.75" hidden="false" customHeight="false" outlineLevel="0" collapsed="false">
      <c r="A425" s="1017" t="str">
        <f aca="false">CONCATENATE(B425,C425,D425,E425,F425,G425,H425)</f>
        <v/>
      </c>
      <c r="B425" s="1001"/>
      <c r="C425" s="1001"/>
      <c r="D425" s="1001"/>
      <c r="E425" s="1001"/>
      <c r="F425" s="1001"/>
      <c r="G425" s="1001"/>
      <c r="H425" s="1001"/>
      <c r="I425" s="1020"/>
      <c r="J425" s="1021"/>
      <c r="K425" s="1021"/>
      <c r="L425" s="1023"/>
      <c r="M425" s="1024"/>
      <c r="O425" s="1" t="n">
        <f aca="false">+O424+1</f>
        <v>423</v>
      </c>
      <c r="P425" s="978" t="str">
        <f aca="false">IFERROR(VLOOKUP(O424,X:AF,9,FALSE()),"")</f>
        <v/>
      </c>
      <c r="Q425" s="978" t="str">
        <f aca="false">IFERROR(VLOOKUP(O425,Y:AG,9,FALSE()),"")</f>
        <v/>
      </c>
      <c r="R425" s="978" t="str">
        <f aca="false">IFERROR(VLOOKUP(O425,Z:AH,9,FALSE()),"")</f>
        <v/>
      </c>
      <c r="S425" s="978" t="str">
        <f aca="false">IFERROR(VLOOKUP($O425,AA:AI,9,FALSE()),"")</f>
        <v/>
      </c>
      <c r="T425" s="978" t="str">
        <f aca="false">IFERROR(VLOOKUP($O425,AB:AJ,9,FALSE()),"")</f>
        <v/>
      </c>
      <c r="U425" s="978" t="str">
        <f aca="false">IFERROR(VLOOKUP($O425,AC:AK,9,FALSE()),"")</f>
        <v/>
      </c>
      <c r="V425" s="978" t="str">
        <f aca="false">IFERROR(VLOOKUP($O425,AD:AL,9,FALSE()),"")</f>
        <v/>
      </c>
      <c r="X425" s="1" t="str">
        <f aca="false">IF(AF425&lt;&gt;"",MAX(X$3:X424)+1,"")</f>
        <v/>
      </c>
      <c r="Y425" s="1" t="str">
        <f aca="false">IF(AG425&lt;&gt;"",MAX(Y$3:Y424)+1,"")</f>
        <v/>
      </c>
      <c r="Z425" s="1" t="str">
        <f aca="false">IF(AH425&lt;&gt;"",MAX(Z$3:Z424)+1,"")</f>
        <v/>
      </c>
      <c r="AA425" s="1" t="str">
        <f aca="false">IF(AI425&lt;&gt;"",MAX(AA$3:AA424)+1,"")</f>
        <v/>
      </c>
      <c r="AB425" s="1" t="str">
        <f aca="false">IF(AJ425&lt;&gt;"",MAX(AB$3:AB424)+1,"")</f>
        <v/>
      </c>
      <c r="AC425" s="1" t="str">
        <f aca="false">IF(AK425&lt;&gt;"",MAX(AC$3:AC424)+1,"")</f>
        <v/>
      </c>
      <c r="AD425" s="1" t="str">
        <f aca="false">IF(AL425&lt;&gt;"",MAX(AD$3:AD424)+1,"")</f>
        <v/>
      </c>
      <c r="AF425" s="1" t="str">
        <f aca="false">IF(B425="","",IF(COUNTIF(AF$3:$AI424,B425)=0,B425,""))</f>
        <v/>
      </c>
      <c r="AG425" s="1" t="str">
        <f aca="false">IF(C425&lt;&gt;"",IF(B425="","",IF($B425='Determinazione classe'!$D$57,IF(COUNTIF(AG$3:$AG424,$C425)=0,$C425,""),"")),"")</f>
        <v/>
      </c>
      <c r="AH425" s="1" t="str">
        <f aca="false">IF(D425&lt;&gt;"",IF(B425="","",IF(AND($B425='Determinazione classe'!$D$57,$C425='Determinazione classe'!$D$58),IF(COUNTIF(AH$3:AH424,$D425)=0,$D425,""),"")),"")</f>
        <v/>
      </c>
      <c r="AI425" s="1" t="str">
        <f aca="false">IF(E425&lt;&gt;"",IF(B425="","",IF(AND($B425='Determinazione classe'!$D$57,$C425='Determinazione classe'!$D$58,$D425='Determinazione classe'!$D$59),IF(COUNTIF(AI$3:AI424,$E425)=0,$E425,""),"")),"")</f>
        <v/>
      </c>
      <c r="AJ425" s="1" t="str">
        <f aca="false">IF(F425&lt;&gt;"",IF(B425="","",IF(AND($B425='Determinazione classe'!$D$57,$C425='Determinazione classe'!$D$58,$D425='Determinazione classe'!$D$59,$E425='Determinazione classe'!$D$60),IF(COUNTIF(AJ$3:AJ424,$F425)=0,$F425,""),"")),"")</f>
        <v/>
      </c>
      <c r="AK425" s="1" t="str">
        <f aca="false">IF(G425&lt;&gt;"",IF(B425="","",IF(AND($B425='Determinazione classe'!$D$57,$C425='Determinazione classe'!$D$58,$D425='Determinazione classe'!$D$59,$E425='Determinazione classe'!$D$60,$F425='Determinazione classe'!$D$61),IF(COUNTIF(AK$3:AK424,$G425)=0,$G425,""),"")),"")</f>
        <v/>
      </c>
      <c r="AL425" s="1" t="str">
        <f aca="false">IF(H425&lt;&gt;"",IF(B425="","",IF(AND($B425='Determinazione classe'!$D$57,$C425='Determinazione classe'!$D$58,$D425='Determinazione classe'!$D$59,$E425='Determinazione classe'!$D$60,$F425='Determinazione classe'!$D$61,$G425='Determinazione classe'!$D$62),IF(COUNTIF(AL$3:AL424,$H425)=0,$H425,""),"")),"")</f>
        <v/>
      </c>
      <c r="AR425" s="1" t="n">
        <f aca="false">+AR424+1</f>
        <v>423</v>
      </c>
      <c r="AS425" s="978" t="str">
        <f aca="false">IFERROR(VLOOKUP(AR425,BC:BK,9,FALSE()),"")</f>
        <v/>
      </c>
      <c r="AT425" s="978" t="str">
        <f aca="false">IFERROR(VLOOKUP($O425,BD:BL,9,FALSE()),"")</f>
        <v/>
      </c>
      <c r="AU425" s="978" t="str">
        <f aca="false">IFERROR(VLOOKUP($O425,BE:BM,9,FALSE()),"")</f>
        <v/>
      </c>
      <c r="AV425" s="978" t="str">
        <f aca="false">IFERROR(VLOOKUP($O425,BF:BN,9,FALSE()),"")</f>
        <v/>
      </c>
      <c r="AW425" s="978" t="str">
        <f aca="false">IFERROR(VLOOKUP($O425,BG:BO,9,FALSE()),"")</f>
        <v/>
      </c>
      <c r="AX425" s="978" t="str">
        <f aca="false">IFERROR(VLOOKUP($O425,BH:BP,9,FALSE()),"")</f>
        <v/>
      </c>
      <c r="AY425" s="978" t="str">
        <f aca="false">IFERROR(VLOOKUP($O425,BI:BQ,9,FALSE()),"")</f>
        <v/>
      </c>
      <c r="BC425" s="1" t="str">
        <f aca="false">IF(BK425&lt;&gt;"",MAX(BC$3:BC424)+1,"")</f>
        <v/>
      </c>
      <c r="BD425" s="1" t="str">
        <f aca="false">IF(BL425&lt;&gt;"",MAX(BD$3:BD424)+1,"")</f>
        <v/>
      </c>
      <c r="BE425" s="1" t="str">
        <f aca="false">IF(BM425&lt;&gt;"",MAX(BE$3:BE424)+1,"")</f>
        <v/>
      </c>
      <c r="BF425" s="1" t="str">
        <f aca="false">IF(BN425&lt;&gt;"",MAX(BF$3:BF424)+1,"")</f>
        <v/>
      </c>
      <c r="BG425" s="1" t="str">
        <f aca="false">IF(BO425&lt;&gt;"",MAX(BG$3:BG424)+1,"")</f>
        <v/>
      </c>
      <c r="BH425" s="1" t="str">
        <f aca="false">IF(BP425&lt;&gt;"",MAX(BH$3:BH424)+1,"")</f>
        <v/>
      </c>
      <c r="BI425" s="1" t="str">
        <f aca="false">IF(BQ425&lt;&gt;"",MAX(BI$3:BI424)+1,"")</f>
        <v/>
      </c>
      <c r="BK425" s="1" t="str">
        <f aca="false">IF(B425&lt;&gt;"",IF(COUNTIF(BK$3:BK424,B425)&gt;0,"",B425),"")</f>
        <v/>
      </c>
      <c r="BL425" s="1" t="str">
        <f aca="false">IF(C425&lt;&gt;"",IF(COUNTIF(BL$3:BL424,C425)&gt;0,"",C425),"")</f>
        <v/>
      </c>
      <c r="BM425" s="1" t="str">
        <f aca="false">IF(D425&lt;&gt;"",IF(COUNTIF(BM$3:BM424,D425)&gt;0,"",D425),"")</f>
        <v/>
      </c>
      <c r="BN425" s="1" t="str">
        <f aca="false">IF(E425&lt;&gt;"",IF(COUNTIF(BN$3:BN424,E425)&gt;0,"",E425),"")</f>
        <v/>
      </c>
      <c r="BO425" s="1" t="str">
        <f aca="false">IF(F425&lt;&gt;"",IF(COUNTIF(BO$3:BO424,F425)&gt;0,"",F425),"")</f>
        <v/>
      </c>
      <c r="BP425" s="1" t="str">
        <f aca="false">IF(G425&lt;&gt;"",IF(COUNTIF(BP$3:BP424,G425)&gt;0,"",G425),"")</f>
        <v/>
      </c>
      <c r="BQ425" s="1" t="str">
        <f aca="false">IF(H425&lt;&gt;"",IF(COUNTIF(BQ$3:BQ424,H425)&gt;0,"",H425),"")</f>
        <v/>
      </c>
    </row>
    <row r="426" customFormat="false" ht="12.75" hidden="false" customHeight="false" outlineLevel="0" collapsed="false">
      <c r="A426" s="1017" t="str">
        <f aca="false">CONCATENATE(B426,C426,D426,E426,F426,G426,H426)</f>
        <v/>
      </c>
      <c r="B426" s="1001"/>
      <c r="C426" s="1001"/>
      <c r="D426" s="1001"/>
      <c r="E426" s="1001"/>
      <c r="F426" s="1001"/>
      <c r="G426" s="1001"/>
      <c r="H426" s="1001"/>
      <c r="I426" s="1020"/>
      <c r="J426" s="1021"/>
      <c r="K426" s="1021"/>
      <c r="L426" s="1023"/>
      <c r="M426" s="1024"/>
      <c r="O426" s="1" t="n">
        <f aca="false">+O425+1</f>
        <v>424</v>
      </c>
      <c r="P426" s="978" t="str">
        <f aca="false">IFERROR(VLOOKUP(O425,X:AF,9,FALSE()),"")</f>
        <v/>
      </c>
      <c r="Q426" s="978" t="str">
        <f aca="false">IFERROR(VLOOKUP(O426,Y:AG,9,FALSE()),"")</f>
        <v/>
      </c>
      <c r="R426" s="978" t="str">
        <f aca="false">IFERROR(VLOOKUP(O426,Z:AH,9,FALSE()),"")</f>
        <v/>
      </c>
      <c r="S426" s="978" t="str">
        <f aca="false">IFERROR(VLOOKUP($O426,AA:AI,9,FALSE()),"")</f>
        <v/>
      </c>
      <c r="T426" s="978" t="str">
        <f aca="false">IFERROR(VLOOKUP($O426,AB:AJ,9,FALSE()),"")</f>
        <v/>
      </c>
      <c r="U426" s="978" t="str">
        <f aca="false">IFERROR(VLOOKUP($O426,AC:AK,9,FALSE()),"")</f>
        <v/>
      </c>
      <c r="V426" s="978" t="str">
        <f aca="false">IFERROR(VLOOKUP($O426,AD:AL,9,FALSE()),"")</f>
        <v/>
      </c>
      <c r="X426" s="1" t="str">
        <f aca="false">IF(AF426&lt;&gt;"",MAX(X$3:X425)+1,"")</f>
        <v/>
      </c>
      <c r="Y426" s="1" t="str">
        <f aca="false">IF(AG426&lt;&gt;"",MAX(Y$3:Y425)+1,"")</f>
        <v/>
      </c>
      <c r="Z426" s="1" t="str">
        <f aca="false">IF(AH426&lt;&gt;"",MAX(Z$3:Z425)+1,"")</f>
        <v/>
      </c>
      <c r="AA426" s="1" t="str">
        <f aca="false">IF(AI426&lt;&gt;"",MAX(AA$3:AA425)+1,"")</f>
        <v/>
      </c>
      <c r="AB426" s="1" t="str">
        <f aca="false">IF(AJ426&lt;&gt;"",MAX(AB$3:AB425)+1,"")</f>
        <v/>
      </c>
      <c r="AC426" s="1" t="str">
        <f aca="false">IF(AK426&lt;&gt;"",MAX(AC$3:AC425)+1,"")</f>
        <v/>
      </c>
      <c r="AD426" s="1" t="str">
        <f aca="false">IF(AL426&lt;&gt;"",MAX(AD$3:AD425)+1,"")</f>
        <v/>
      </c>
      <c r="AF426" s="1" t="str">
        <f aca="false">IF(B426="","",IF(COUNTIF(AF$3:$AI425,B426)=0,B426,""))</f>
        <v/>
      </c>
      <c r="AG426" s="1" t="str">
        <f aca="false">IF(C426&lt;&gt;"",IF(B426="","",IF($B426='Determinazione classe'!$D$57,IF(COUNTIF(AG$3:$AG425,$C426)=0,$C426,""),"")),"")</f>
        <v/>
      </c>
      <c r="AH426" s="1" t="str">
        <f aca="false">IF(D426&lt;&gt;"",IF(B426="","",IF(AND($B426='Determinazione classe'!$D$57,$C426='Determinazione classe'!$D$58),IF(COUNTIF(AH$3:AH425,$D426)=0,$D426,""),"")),"")</f>
        <v/>
      </c>
      <c r="AI426" s="1" t="str">
        <f aca="false">IF(E426&lt;&gt;"",IF(B426="","",IF(AND($B426='Determinazione classe'!$D$57,$C426='Determinazione classe'!$D$58,$D426='Determinazione classe'!$D$59),IF(COUNTIF(AI$3:AI425,$E426)=0,$E426,""),"")),"")</f>
        <v/>
      </c>
      <c r="AJ426" s="1" t="str">
        <f aca="false">IF(F426&lt;&gt;"",IF(B426="","",IF(AND($B426='Determinazione classe'!$D$57,$C426='Determinazione classe'!$D$58,$D426='Determinazione classe'!$D$59,$E426='Determinazione classe'!$D$60),IF(COUNTIF(AJ$3:AJ425,$F426)=0,$F426,""),"")),"")</f>
        <v/>
      </c>
      <c r="AK426" s="1" t="str">
        <f aca="false">IF(G426&lt;&gt;"",IF(B426="","",IF(AND($B426='Determinazione classe'!$D$57,$C426='Determinazione classe'!$D$58,$D426='Determinazione classe'!$D$59,$E426='Determinazione classe'!$D$60,$F426='Determinazione classe'!$D$61),IF(COUNTIF(AK$3:AK425,$G426)=0,$G426,""),"")),"")</f>
        <v/>
      </c>
      <c r="AL426" s="1" t="str">
        <f aca="false">IF(H426&lt;&gt;"",IF(B426="","",IF(AND($B426='Determinazione classe'!$D$57,$C426='Determinazione classe'!$D$58,$D426='Determinazione classe'!$D$59,$E426='Determinazione classe'!$D$60,$F426='Determinazione classe'!$D$61,$G426='Determinazione classe'!$D$62),IF(COUNTIF(AL$3:AL425,$H426)=0,$H426,""),"")),"")</f>
        <v/>
      </c>
      <c r="AR426" s="1" t="n">
        <f aca="false">+AR425+1</f>
        <v>424</v>
      </c>
      <c r="AS426" s="978" t="str">
        <f aca="false">IFERROR(VLOOKUP(AR426,BC:BK,9,FALSE()),"")</f>
        <v/>
      </c>
      <c r="AT426" s="978" t="str">
        <f aca="false">IFERROR(VLOOKUP($O426,BD:BL,9,FALSE()),"")</f>
        <v/>
      </c>
      <c r="AU426" s="978" t="str">
        <f aca="false">IFERROR(VLOOKUP($O426,BE:BM,9,FALSE()),"")</f>
        <v/>
      </c>
      <c r="AV426" s="978" t="str">
        <f aca="false">IFERROR(VLOOKUP($O426,BF:BN,9,FALSE()),"")</f>
        <v/>
      </c>
      <c r="AW426" s="978" t="str">
        <f aca="false">IFERROR(VLOOKUP($O426,BG:BO,9,FALSE()),"")</f>
        <v/>
      </c>
      <c r="AX426" s="978" t="str">
        <f aca="false">IFERROR(VLOOKUP($O426,BH:BP,9,FALSE()),"")</f>
        <v/>
      </c>
      <c r="AY426" s="978" t="str">
        <f aca="false">IFERROR(VLOOKUP($O426,BI:BQ,9,FALSE()),"")</f>
        <v/>
      </c>
      <c r="BC426" s="1" t="str">
        <f aca="false">IF(BK426&lt;&gt;"",MAX(BC$3:BC425)+1,"")</f>
        <v/>
      </c>
      <c r="BD426" s="1" t="str">
        <f aca="false">IF(BL426&lt;&gt;"",MAX(BD$3:BD425)+1,"")</f>
        <v/>
      </c>
      <c r="BE426" s="1" t="str">
        <f aca="false">IF(BM426&lt;&gt;"",MAX(BE$3:BE425)+1,"")</f>
        <v/>
      </c>
      <c r="BF426" s="1" t="str">
        <f aca="false">IF(BN426&lt;&gt;"",MAX(BF$3:BF425)+1,"")</f>
        <v/>
      </c>
      <c r="BG426" s="1" t="str">
        <f aca="false">IF(BO426&lt;&gt;"",MAX(BG$3:BG425)+1,"")</f>
        <v/>
      </c>
      <c r="BH426" s="1" t="str">
        <f aca="false">IF(BP426&lt;&gt;"",MAX(BH$3:BH425)+1,"")</f>
        <v/>
      </c>
      <c r="BI426" s="1" t="str">
        <f aca="false">IF(BQ426&lt;&gt;"",MAX(BI$3:BI425)+1,"")</f>
        <v/>
      </c>
      <c r="BK426" s="1" t="str">
        <f aca="false">IF(B426&lt;&gt;"",IF(COUNTIF(BK$3:BK425,B426)&gt;0,"",B426),"")</f>
        <v/>
      </c>
      <c r="BL426" s="1" t="str">
        <f aca="false">IF(C426&lt;&gt;"",IF(COUNTIF(BL$3:BL425,C426)&gt;0,"",C426),"")</f>
        <v/>
      </c>
      <c r="BM426" s="1" t="str">
        <f aca="false">IF(D426&lt;&gt;"",IF(COUNTIF(BM$3:BM425,D426)&gt;0,"",D426),"")</f>
        <v/>
      </c>
      <c r="BN426" s="1" t="str">
        <f aca="false">IF(E426&lt;&gt;"",IF(COUNTIF(BN$3:BN425,E426)&gt;0,"",E426),"")</f>
        <v/>
      </c>
      <c r="BO426" s="1" t="str">
        <f aca="false">IF(F426&lt;&gt;"",IF(COUNTIF(BO$3:BO425,F426)&gt;0,"",F426),"")</f>
        <v/>
      </c>
      <c r="BP426" s="1" t="str">
        <f aca="false">IF(G426&lt;&gt;"",IF(COUNTIF(BP$3:BP425,G426)&gt;0,"",G426),"")</f>
        <v/>
      </c>
      <c r="BQ426" s="1" t="str">
        <f aca="false">IF(H426&lt;&gt;"",IF(COUNTIF(BQ$3:BQ425,H426)&gt;0,"",H426),"")</f>
        <v/>
      </c>
    </row>
    <row r="427" customFormat="false" ht="12.75" hidden="false" customHeight="false" outlineLevel="0" collapsed="false">
      <c r="A427" s="1017" t="str">
        <f aca="false">CONCATENATE(B427,C427,D427,E427,F427,G427,H427)</f>
        <v/>
      </c>
      <c r="B427" s="1001"/>
      <c r="C427" s="1001"/>
      <c r="D427" s="1001"/>
      <c r="E427" s="1001"/>
      <c r="F427" s="1001"/>
      <c r="G427" s="1001"/>
      <c r="H427" s="1001"/>
      <c r="I427" s="1020"/>
      <c r="J427" s="1021"/>
      <c r="K427" s="1021"/>
      <c r="L427" s="1023"/>
      <c r="M427" s="1024"/>
      <c r="O427" s="1" t="n">
        <f aca="false">+O426+1</f>
        <v>425</v>
      </c>
      <c r="P427" s="978" t="str">
        <f aca="false">IFERROR(VLOOKUP(O426,X:AF,9,FALSE()),"")</f>
        <v/>
      </c>
      <c r="Q427" s="978" t="str">
        <f aca="false">IFERROR(VLOOKUP(O427,Y:AG,9,FALSE()),"")</f>
        <v/>
      </c>
      <c r="R427" s="978" t="str">
        <f aca="false">IFERROR(VLOOKUP(O427,Z:AH,9,FALSE()),"")</f>
        <v/>
      </c>
      <c r="S427" s="978" t="str">
        <f aca="false">IFERROR(VLOOKUP($O427,AA:AI,9,FALSE()),"")</f>
        <v/>
      </c>
      <c r="T427" s="978" t="str">
        <f aca="false">IFERROR(VLOOKUP($O427,AB:AJ,9,FALSE()),"")</f>
        <v/>
      </c>
      <c r="U427" s="978" t="str">
        <f aca="false">IFERROR(VLOOKUP($O427,AC:AK,9,FALSE()),"")</f>
        <v/>
      </c>
      <c r="V427" s="978" t="str">
        <f aca="false">IFERROR(VLOOKUP($O427,AD:AL,9,FALSE()),"")</f>
        <v/>
      </c>
      <c r="X427" s="1" t="str">
        <f aca="false">IF(AF427&lt;&gt;"",MAX(X$3:X426)+1,"")</f>
        <v/>
      </c>
      <c r="Y427" s="1" t="str">
        <f aca="false">IF(AG427&lt;&gt;"",MAX(Y$3:Y426)+1,"")</f>
        <v/>
      </c>
      <c r="Z427" s="1" t="str">
        <f aca="false">IF(AH427&lt;&gt;"",MAX(Z$3:Z426)+1,"")</f>
        <v/>
      </c>
      <c r="AA427" s="1" t="str">
        <f aca="false">IF(AI427&lt;&gt;"",MAX(AA$3:AA426)+1,"")</f>
        <v/>
      </c>
      <c r="AB427" s="1" t="str">
        <f aca="false">IF(AJ427&lt;&gt;"",MAX(AB$3:AB426)+1,"")</f>
        <v/>
      </c>
      <c r="AC427" s="1" t="str">
        <f aca="false">IF(AK427&lt;&gt;"",MAX(AC$3:AC426)+1,"")</f>
        <v/>
      </c>
      <c r="AD427" s="1" t="str">
        <f aca="false">IF(AL427&lt;&gt;"",MAX(AD$3:AD426)+1,"")</f>
        <v/>
      </c>
      <c r="AF427" s="1" t="str">
        <f aca="false">IF(B427="","",IF(COUNTIF(AF$3:$AI426,B427)=0,B427,""))</f>
        <v/>
      </c>
      <c r="AG427" s="1" t="str">
        <f aca="false">IF(C427&lt;&gt;"",IF(B427="","",IF($B427='Determinazione classe'!$D$57,IF(COUNTIF(AG$3:$AG426,$C427)=0,$C427,""),"")),"")</f>
        <v/>
      </c>
      <c r="AH427" s="1" t="str">
        <f aca="false">IF(D427&lt;&gt;"",IF(B427="","",IF(AND($B427='Determinazione classe'!$D$57,$C427='Determinazione classe'!$D$58),IF(COUNTIF(AH$3:AH426,$D427)=0,$D427,""),"")),"")</f>
        <v/>
      </c>
      <c r="AI427" s="1" t="str">
        <f aca="false">IF(E427&lt;&gt;"",IF(B427="","",IF(AND($B427='Determinazione classe'!$D$57,$C427='Determinazione classe'!$D$58,$D427='Determinazione classe'!$D$59),IF(COUNTIF(AI$3:AI426,$E427)=0,$E427,""),"")),"")</f>
        <v/>
      </c>
      <c r="AJ427" s="1" t="str">
        <f aca="false">IF(F427&lt;&gt;"",IF(B427="","",IF(AND($B427='Determinazione classe'!$D$57,$C427='Determinazione classe'!$D$58,$D427='Determinazione classe'!$D$59,$E427='Determinazione classe'!$D$60),IF(COUNTIF(AJ$3:AJ426,$F427)=0,$F427,""),"")),"")</f>
        <v/>
      </c>
      <c r="AK427" s="1" t="str">
        <f aca="false">IF(G427&lt;&gt;"",IF(B427="","",IF(AND($B427='Determinazione classe'!$D$57,$C427='Determinazione classe'!$D$58,$D427='Determinazione classe'!$D$59,$E427='Determinazione classe'!$D$60,$F427='Determinazione classe'!$D$61),IF(COUNTIF(AK$3:AK426,$G427)=0,$G427,""),"")),"")</f>
        <v/>
      </c>
      <c r="AL427" s="1" t="str">
        <f aca="false">IF(H427&lt;&gt;"",IF(B427="","",IF(AND($B427='Determinazione classe'!$D$57,$C427='Determinazione classe'!$D$58,$D427='Determinazione classe'!$D$59,$E427='Determinazione classe'!$D$60,$F427='Determinazione classe'!$D$61,$G427='Determinazione classe'!$D$62),IF(COUNTIF(AL$3:AL426,$H427)=0,$H427,""),"")),"")</f>
        <v/>
      </c>
      <c r="AR427" s="1" t="n">
        <f aca="false">+AR426+1</f>
        <v>425</v>
      </c>
      <c r="AS427" s="978" t="str">
        <f aca="false">IFERROR(VLOOKUP(AR427,BC:BK,9,FALSE()),"")</f>
        <v/>
      </c>
      <c r="AT427" s="978" t="str">
        <f aca="false">IFERROR(VLOOKUP($O427,BD:BL,9,FALSE()),"")</f>
        <v/>
      </c>
      <c r="AU427" s="978" t="str">
        <f aca="false">IFERROR(VLOOKUP($O427,BE:BM,9,FALSE()),"")</f>
        <v/>
      </c>
      <c r="AV427" s="978" t="str">
        <f aca="false">IFERROR(VLOOKUP($O427,BF:BN,9,FALSE()),"")</f>
        <v/>
      </c>
      <c r="AW427" s="978" t="str">
        <f aca="false">IFERROR(VLOOKUP($O427,BG:BO,9,FALSE()),"")</f>
        <v/>
      </c>
      <c r="AX427" s="978" t="str">
        <f aca="false">IFERROR(VLOOKUP($O427,BH:BP,9,FALSE()),"")</f>
        <v/>
      </c>
      <c r="AY427" s="978" t="str">
        <f aca="false">IFERROR(VLOOKUP($O427,BI:BQ,9,FALSE()),"")</f>
        <v/>
      </c>
      <c r="BC427" s="1" t="str">
        <f aca="false">IF(BK427&lt;&gt;"",MAX(BC$3:BC426)+1,"")</f>
        <v/>
      </c>
      <c r="BD427" s="1" t="str">
        <f aca="false">IF(BL427&lt;&gt;"",MAX(BD$3:BD426)+1,"")</f>
        <v/>
      </c>
      <c r="BE427" s="1" t="str">
        <f aca="false">IF(BM427&lt;&gt;"",MAX(BE$3:BE426)+1,"")</f>
        <v/>
      </c>
      <c r="BF427" s="1" t="str">
        <f aca="false">IF(BN427&lt;&gt;"",MAX(BF$3:BF426)+1,"")</f>
        <v/>
      </c>
      <c r="BG427" s="1" t="str">
        <f aca="false">IF(BO427&lt;&gt;"",MAX(BG$3:BG426)+1,"")</f>
        <v/>
      </c>
      <c r="BH427" s="1" t="str">
        <f aca="false">IF(BP427&lt;&gt;"",MAX(BH$3:BH426)+1,"")</f>
        <v/>
      </c>
      <c r="BI427" s="1" t="str">
        <f aca="false">IF(BQ427&lt;&gt;"",MAX(BI$3:BI426)+1,"")</f>
        <v/>
      </c>
      <c r="BK427" s="1" t="str">
        <f aca="false">IF(B427&lt;&gt;"",IF(COUNTIF(BK$3:BK426,B427)&gt;0,"",B427),"")</f>
        <v/>
      </c>
      <c r="BL427" s="1" t="str">
        <f aca="false">IF(C427&lt;&gt;"",IF(COUNTIF(BL$3:BL426,C427)&gt;0,"",C427),"")</f>
        <v/>
      </c>
      <c r="BM427" s="1" t="str">
        <f aca="false">IF(D427&lt;&gt;"",IF(COUNTIF(BM$3:BM426,D427)&gt;0,"",D427),"")</f>
        <v/>
      </c>
      <c r="BN427" s="1" t="str">
        <f aca="false">IF(E427&lt;&gt;"",IF(COUNTIF(BN$3:BN426,E427)&gt;0,"",E427),"")</f>
        <v/>
      </c>
      <c r="BO427" s="1" t="str">
        <f aca="false">IF(F427&lt;&gt;"",IF(COUNTIF(BO$3:BO426,F427)&gt;0,"",F427),"")</f>
        <v/>
      </c>
      <c r="BP427" s="1" t="str">
        <f aca="false">IF(G427&lt;&gt;"",IF(COUNTIF(BP$3:BP426,G427)&gt;0,"",G427),"")</f>
        <v/>
      </c>
      <c r="BQ427" s="1" t="str">
        <f aca="false">IF(H427&lt;&gt;"",IF(COUNTIF(BQ$3:BQ426,H427)&gt;0,"",H427),"")</f>
        <v/>
      </c>
    </row>
    <row r="428" customFormat="false" ht="12.75" hidden="false" customHeight="false" outlineLevel="0" collapsed="false">
      <c r="A428" s="1017" t="str">
        <f aca="false">CONCATENATE(B428,C428,D428,E428,F428,G428,H428)</f>
        <v/>
      </c>
      <c r="B428" s="1001"/>
      <c r="C428" s="1001"/>
      <c r="D428" s="1001"/>
      <c r="E428" s="1001"/>
      <c r="F428" s="1001"/>
      <c r="G428" s="1001"/>
      <c r="H428" s="1001"/>
      <c r="I428" s="1020"/>
      <c r="J428" s="1021"/>
      <c r="K428" s="1021"/>
      <c r="L428" s="1023"/>
      <c r="M428" s="1024"/>
      <c r="O428" s="1" t="n">
        <f aca="false">+O427+1</f>
        <v>426</v>
      </c>
      <c r="P428" s="978" t="str">
        <f aca="false">IFERROR(VLOOKUP(O427,X:AF,9,FALSE()),"")</f>
        <v/>
      </c>
      <c r="Q428" s="978" t="str">
        <f aca="false">IFERROR(VLOOKUP(O428,Y:AG,9,FALSE()),"")</f>
        <v/>
      </c>
      <c r="R428" s="978" t="str">
        <f aca="false">IFERROR(VLOOKUP(O428,Z:AH,9,FALSE()),"")</f>
        <v/>
      </c>
      <c r="S428" s="978" t="str">
        <f aca="false">IFERROR(VLOOKUP($O428,AA:AI,9,FALSE()),"")</f>
        <v/>
      </c>
      <c r="T428" s="978" t="str">
        <f aca="false">IFERROR(VLOOKUP($O428,AB:AJ,9,FALSE()),"")</f>
        <v/>
      </c>
      <c r="U428" s="978" t="str">
        <f aca="false">IFERROR(VLOOKUP($O428,AC:AK,9,FALSE()),"")</f>
        <v/>
      </c>
      <c r="V428" s="978" t="str">
        <f aca="false">IFERROR(VLOOKUP($O428,AD:AL,9,FALSE()),"")</f>
        <v/>
      </c>
      <c r="X428" s="1" t="str">
        <f aca="false">IF(AF428&lt;&gt;"",MAX(X$3:X427)+1,"")</f>
        <v/>
      </c>
      <c r="Y428" s="1" t="str">
        <f aca="false">IF(AG428&lt;&gt;"",MAX(Y$3:Y427)+1,"")</f>
        <v/>
      </c>
      <c r="Z428" s="1" t="str">
        <f aca="false">IF(AH428&lt;&gt;"",MAX(Z$3:Z427)+1,"")</f>
        <v/>
      </c>
      <c r="AA428" s="1" t="str">
        <f aca="false">IF(AI428&lt;&gt;"",MAX(AA$3:AA427)+1,"")</f>
        <v/>
      </c>
      <c r="AB428" s="1" t="str">
        <f aca="false">IF(AJ428&lt;&gt;"",MAX(AB$3:AB427)+1,"")</f>
        <v/>
      </c>
      <c r="AC428" s="1" t="str">
        <f aca="false">IF(AK428&lt;&gt;"",MAX(AC$3:AC427)+1,"")</f>
        <v/>
      </c>
      <c r="AD428" s="1" t="str">
        <f aca="false">IF(AL428&lt;&gt;"",MAX(AD$3:AD427)+1,"")</f>
        <v/>
      </c>
      <c r="AF428" s="1" t="str">
        <f aca="false">IF(B428="","",IF(COUNTIF(AF$3:$AI427,B428)=0,B428,""))</f>
        <v/>
      </c>
      <c r="AG428" s="1" t="str">
        <f aca="false">IF(C428&lt;&gt;"",IF(B428="","",IF($B428='Determinazione classe'!$D$57,IF(COUNTIF(AG$3:$AG427,$C428)=0,$C428,""),"")),"")</f>
        <v/>
      </c>
      <c r="AH428" s="1" t="str">
        <f aca="false">IF(D428&lt;&gt;"",IF(B428="","",IF(AND($B428='Determinazione classe'!$D$57,$C428='Determinazione classe'!$D$58),IF(COUNTIF(AH$3:AH427,$D428)=0,$D428,""),"")),"")</f>
        <v/>
      </c>
      <c r="AI428" s="1" t="str">
        <f aca="false">IF(E428&lt;&gt;"",IF(B428="","",IF(AND($B428='Determinazione classe'!$D$57,$C428='Determinazione classe'!$D$58,$D428='Determinazione classe'!$D$59),IF(COUNTIF(AI$3:AI427,$E428)=0,$E428,""),"")),"")</f>
        <v/>
      </c>
      <c r="AJ428" s="1" t="str">
        <f aca="false">IF(F428&lt;&gt;"",IF(B428="","",IF(AND($B428='Determinazione classe'!$D$57,$C428='Determinazione classe'!$D$58,$D428='Determinazione classe'!$D$59,$E428='Determinazione classe'!$D$60),IF(COUNTIF(AJ$3:AJ427,$F428)=0,$F428,""),"")),"")</f>
        <v/>
      </c>
      <c r="AK428" s="1" t="str">
        <f aca="false">IF(G428&lt;&gt;"",IF(B428="","",IF(AND($B428='Determinazione classe'!$D$57,$C428='Determinazione classe'!$D$58,$D428='Determinazione classe'!$D$59,$E428='Determinazione classe'!$D$60,$F428='Determinazione classe'!$D$61),IF(COUNTIF(AK$3:AK427,$G428)=0,$G428,""),"")),"")</f>
        <v/>
      </c>
      <c r="AL428" s="1" t="str">
        <f aca="false">IF(H428&lt;&gt;"",IF(B428="","",IF(AND($B428='Determinazione classe'!$D$57,$C428='Determinazione classe'!$D$58,$D428='Determinazione classe'!$D$59,$E428='Determinazione classe'!$D$60,$F428='Determinazione classe'!$D$61,$G428='Determinazione classe'!$D$62),IF(COUNTIF(AL$3:AL427,$H428)=0,$H428,""),"")),"")</f>
        <v/>
      </c>
      <c r="AR428" s="1" t="n">
        <f aca="false">+AR427+1</f>
        <v>426</v>
      </c>
      <c r="AS428" s="978" t="str">
        <f aca="false">IFERROR(VLOOKUP(AR428,BC:BK,9,FALSE()),"")</f>
        <v/>
      </c>
      <c r="AT428" s="978" t="str">
        <f aca="false">IFERROR(VLOOKUP($O428,BD:BL,9,FALSE()),"")</f>
        <v/>
      </c>
      <c r="AU428" s="978" t="str">
        <f aca="false">IFERROR(VLOOKUP($O428,BE:BM,9,FALSE()),"")</f>
        <v/>
      </c>
      <c r="AV428" s="978" t="str">
        <f aca="false">IFERROR(VLOOKUP($O428,BF:BN,9,FALSE()),"")</f>
        <v/>
      </c>
      <c r="AW428" s="978" t="str">
        <f aca="false">IFERROR(VLOOKUP($O428,BG:BO,9,FALSE()),"")</f>
        <v/>
      </c>
      <c r="AX428" s="978" t="str">
        <f aca="false">IFERROR(VLOOKUP($O428,BH:BP,9,FALSE()),"")</f>
        <v/>
      </c>
      <c r="AY428" s="978" t="str">
        <f aca="false">IFERROR(VLOOKUP($O428,BI:BQ,9,FALSE()),"")</f>
        <v/>
      </c>
      <c r="BC428" s="1" t="str">
        <f aca="false">IF(BK428&lt;&gt;"",MAX(BC$3:BC427)+1,"")</f>
        <v/>
      </c>
      <c r="BD428" s="1" t="str">
        <f aca="false">IF(BL428&lt;&gt;"",MAX(BD$3:BD427)+1,"")</f>
        <v/>
      </c>
      <c r="BE428" s="1" t="str">
        <f aca="false">IF(BM428&lt;&gt;"",MAX(BE$3:BE427)+1,"")</f>
        <v/>
      </c>
      <c r="BF428" s="1" t="str">
        <f aca="false">IF(BN428&lt;&gt;"",MAX(BF$3:BF427)+1,"")</f>
        <v/>
      </c>
      <c r="BG428" s="1" t="str">
        <f aca="false">IF(BO428&lt;&gt;"",MAX(BG$3:BG427)+1,"")</f>
        <v/>
      </c>
      <c r="BH428" s="1" t="str">
        <f aca="false">IF(BP428&lt;&gt;"",MAX(BH$3:BH427)+1,"")</f>
        <v/>
      </c>
      <c r="BI428" s="1" t="str">
        <f aca="false">IF(BQ428&lt;&gt;"",MAX(BI$3:BI427)+1,"")</f>
        <v/>
      </c>
      <c r="BK428" s="1" t="str">
        <f aca="false">IF(B428&lt;&gt;"",IF(COUNTIF(BK$3:BK427,B428)&gt;0,"",B428),"")</f>
        <v/>
      </c>
      <c r="BL428" s="1" t="str">
        <f aca="false">IF(C428&lt;&gt;"",IF(COUNTIF(BL$3:BL427,C428)&gt;0,"",C428),"")</f>
        <v/>
      </c>
      <c r="BM428" s="1" t="str">
        <f aca="false">IF(D428&lt;&gt;"",IF(COUNTIF(BM$3:BM427,D428)&gt;0,"",D428),"")</f>
        <v/>
      </c>
      <c r="BN428" s="1" t="str">
        <f aca="false">IF(E428&lt;&gt;"",IF(COUNTIF(BN$3:BN427,E428)&gt;0,"",E428),"")</f>
        <v/>
      </c>
      <c r="BO428" s="1" t="str">
        <f aca="false">IF(F428&lt;&gt;"",IF(COUNTIF(BO$3:BO427,F428)&gt;0,"",F428),"")</f>
        <v/>
      </c>
      <c r="BP428" s="1" t="str">
        <f aca="false">IF(G428&lt;&gt;"",IF(COUNTIF(BP$3:BP427,G428)&gt;0,"",G428),"")</f>
        <v/>
      </c>
      <c r="BQ428" s="1" t="str">
        <f aca="false">IF(H428&lt;&gt;"",IF(COUNTIF(BQ$3:BQ427,H428)&gt;0,"",H428),"")</f>
        <v/>
      </c>
    </row>
    <row r="429" customFormat="false" ht="12.75" hidden="false" customHeight="false" outlineLevel="0" collapsed="false">
      <c r="A429" s="1017" t="str">
        <f aca="false">CONCATENATE(B429,C429,D429,E429,F429,G429,H429)</f>
        <v/>
      </c>
      <c r="B429" s="1001"/>
      <c r="C429" s="1001"/>
      <c r="D429" s="1001"/>
      <c r="E429" s="1001"/>
      <c r="F429" s="1001"/>
      <c r="G429" s="1001"/>
      <c r="H429" s="1001"/>
      <c r="I429" s="1020"/>
      <c r="J429" s="1021"/>
      <c r="K429" s="1021"/>
      <c r="L429" s="1023"/>
      <c r="M429" s="1024"/>
      <c r="O429" s="1" t="n">
        <f aca="false">+O428+1</f>
        <v>427</v>
      </c>
      <c r="P429" s="978" t="str">
        <f aca="false">IFERROR(VLOOKUP(O428,X:AF,9,FALSE()),"")</f>
        <v/>
      </c>
      <c r="Q429" s="978" t="str">
        <f aca="false">IFERROR(VLOOKUP(O429,Y:AG,9,FALSE()),"")</f>
        <v/>
      </c>
      <c r="R429" s="978" t="str">
        <f aca="false">IFERROR(VLOOKUP(O429,Z:AH,9,FALSE()),"")</f>
        <v/>
      </c>
      <c r="S429" s="978" t="str">
        <f aca="false">IFERROR(VLOOKUP($O429,AA:AI,9,FALSE()),"")</f>
        <v/>
      </c>
      <c r="T429" s="978" t="str">
        <f aca="false">IFERROR(VLOOKUP($O429,AB:AJ,9,FALSE()),"")</f>
        <v/>
      </c>
      <c r="U429" s="978" t="str">
        <f aca="false">IFERROR(VLOOKUP($O429,AC:AK,9,FALSE()),"")</f>
        <v/>
      </c>
      <c r="V429" s="978" t="str">
        <f aca="false">IFERROR(VLOOKUP($O429,AD:AL,9,FALSE()),"")</f>
        <v/>
      </c>
      <c r="X429" s="1" t="str">
        <f aca="false">IF(AF429&lt;&gt;"",MAX(X$3:X428)+1,"")</f>
        <v/>
      </c>
      <c r="Y429" s="1" t="str">
        <f aca="false">IF(AG429&lt;&gt;"",MAX(Y$3:Y428)+1,"")</f>
        <v/>
      </c>
      <c r="Z429" s="1" t="str">
        <f aca="false">IF(AH429&lt;&gt;"",MAX(Z$3:Z428)+1,"")</f>
        <v/>
      </c>
      <c r="AA429" s="1" t="str">
        <f aca="false">IF(AI429&lt;&gt;"",MAX(AA$3:AA428)+1,"")</f>
        <v/>
      </c>
      <c r="AB429" s="1" t="str">
        <f aca="false">IF(AJ429&lt;&gt;"",MAX(AB$3:AB428)+1,"")</f>
        <v/>
      </c>
      <c r="AC429" s="1" t="str">
        <f aca="false">IF(AK429&lt;&gt;"",MAX(AC$3:AC428)+1,"")</f>
        <v/>
      </c>
      <c r="AD429" s="1" t="str">
        <f aca="false">IF(AL429&lt;&gt;"",MAX(AD$3:AD428)+1,"")</f>
        <v/>
      </c>
      <c r="AF429" s="1" t="str">
        <f aca="false">IF(B429="","",IF(COUNTIF(AF$3:$AI428,B429)=0,B429,""))</f>
        <v/>
      </c>
      <c r="AG429" s="1" t="str">
        <f aca="false">IF(C429&lt;&gt;"",IF(B429="","",IF($B429='Determinazione classe'!$D$57,IF(COUNTIF(AG$3:$AG428,$C429)=0,$C429,""),"")),"")</f>
        <v/>
      </c>
      <c r="AH429" s="1" t="str">
        <f aca="false">IF(D429&lt;&gt;"",IF(B429="","",IF(AND($B429='Determinazione classe'!$D$57,$C429='Determinazione classe'!$D$58),IF(COUNTIF(AH$3:AH428,$D429)=0,$D429,""),"")),"")</f>
        <v/>
      </c>
      <c r="AI429" s="1" t="str">
        <f aca="false">IF(E429&lt;&gt;"",IF(B429="","",IF(AND($B429='Determinazione classe'!$D$57,$C429='Determinazione classe'!$D$58,$D429='Determinazione classe'!$D$59),IF(COUNTIF(AI$3:AI428,$E429)=0,$E429,""),"")),"")</f>
        <v/>
      </c>
      <c r="AJ429" s="1" t="str">
        <f aca="false">IF(F429&lt;&gt;"",IF(B429="","",IF(AND($B429='Determinazione classe'!$D$57,$C429='Determinazione classe'!$D$58,$D429='Determinazione classe'!$D$59,$E429='Determinazione classe'!$D$60),IF(COUNTIF(AJ$3:AJ428,$F429)=0,$F429,""),"")),"")</f>
        <v/>
      </c>
      <c r="AK429" s="1" t="str">
        <f aca="false">IF(G429&lt;&gt;"",IF(B429="","",IF(AND($B429='Determinazione classe'!$D$57,$C429='Determinazione classe'!$D$58,$D429='Determinazione classe'!$D$59,$E429='Determinazione classe'!$D$60,$F429='Determinazione classe'!$D$61),IF(COUNTIF(AK$3:AK428,$G429)=0,$G429,""),"")),"")</f>
        <v/>
      </c>
      <c r="AL429" s="1" t="str">
        <f aca="false">IF(H429&lt;&gt;"",IF(B429="","",IF(AND($B429='Determinazione classe'!$D$57,$C429='Determinazione classe'!$D$58,$D429='Determinazione classe'!$D$59,$E429='Determinazione classe'!$D$60,$F429='Determinazione classe'!$D$61,$G429='Determinazione classe'!$D$62),IF(COUNTIF(AL$3:AL428,$H429)=0,$H429,""),"")),"")</f>
        <v/>
      </c>
      <c r="AR429" s="1" t="n">
        <f aca="false">+AR428+1</f>
        <v>427</v>
      </c>
      <c r="AS429" s="978" t="str">
        <f aca="false">IFERROR(VLOOKUP(AR429,BC:BK,9,FALSE()),"")</f>
        <v/>
      </c>
      <c r="AT429" s="978" t="str">
        <f aca="false">IFERROR(VLOOKUP($O429,BD:BL,9,FALSE()),"")</f>
        <v/>
      </c>
      <c r="AU429" s="978" t="str">
        <f aca="false">IFERROR(VLOOKUP($O429,BE:BM,9,FALSE()),"")</f>
        <v/>
      </c>
      <c r="AV429" s="978" t="str">
        <f aca="false">IFERROR(VLOOKUP($O429,BF:BN,9,FALSE()),"")</f>
        <v/>
      </c>
      <c r="AW429" s="978" t="str">
        <f aca="false">IFERROR(VLOOKUP($O429,BG:BO,9,FALSE()),"")</f>
        <v/>
      </c>
      <c r="AX429" s="978" t="str">
        <f aca="false">IFERROR(VLOOKUP($O429,BH:BP,9,FALSE()),"")</f>
        <v/>
      </c>
      <c r="AY429" s="978" t="str">
        <f aca="false">IFERROR(VLOOKUP($O429,BI:BQ,9,FALSE()),"")</f>
        <v/>
      </c>
      <c r="BC429" s="1" t="str">
        <f aca="false">IF(BK429&lt;&gt;"",MAX(BC$3:BC428)+1,"")</f>
        <v/>
      </c>
      <c r="BD429" s="1" t="str">
        <f aca="false">IF(BL429&lt;&gt;"",MAX(BD$3:BD428)+1,"")</f>
        <v/>
      </c>
      <c r="BE429" s="1" t="str">
        <f aca="false">IF(BM429&lt;&gt;"",MAX(BE$3:BE428)+1,"")</f>
        <v/>
      </c>
      <c r="BF429" s="1" t="str">
        <f aca="false">IF(BN429&lt;&gt;"",MAX(BF$3:BF428)+1,"")</f>
        <v/>
      </c>
      <c r="BG429" s="1" t="str">
        <f aca="false">IF(BO429&lt;&gt;"",MAX(BG$3:BG428)+1,"")</f>
        <v/>
      </c>
      <c r="BH429" s="1" t="str">
        <f aca="false">IF(BP429&lt;&gt;"",MAX(BH$3:BH428)+1,"")</f>
        <v/>
      </c>
      <c r="BI429" s="1" t="str">
        <f aca="false">IF(BQ429&lt;&gt;"",MAX(BI$3:BI428)+1,"")</f>
        <v/>
      </c>
      <c r="BK429" s="1" t="str">
        <f aca="false">IF(B429&lt;&gt;"",IF(COUNTIF(BK$3:BK428,B429)&gt;0,"",B429),"")</f>
        <v/>
      </c>
      <c r="BL429" s="1" t="str">
        <f aca="false">IF(C429&lt;&gt;"",IF(COUNTIF(BL$3:BL428,C429)&gt;0,"",C429),"")</f>
        <v/>
      </c>
      <c r="BM429" s="1" t="str">
        <f aca="false">IF(D429&lt;&gt;"",IF(COUNTIF(BM$3:BM428,D429)&gt;0,"",D429),"")</f>
        <v/>
      </c>
      <c r="BN429" s="1" t="str">
        <f aca="false">IF(E429&lt;&gt;"",IF(COUNTIF(BN$3:BN428,E429)&gt;0,"",E429),"")</f>
        <v/>
      </c>
      <c r="BO429" s="1" t="str">
        <f aca="false">IF(F429&lt;&gt;"",IF(COUNTIF(BO$3:BO428,F429)&gt;0,"",F429),"")</f>
        <v/>
      </c>
      <c r="BP429" s="1" t="str">
        <f aca="false">IF(G429&lt;&gt;"",IF(COUNTIF(BP$3:BP428,G429)&gt;0,"",G429),"")</f>
        <v/>
      </c>
      <c r="BQ429" s="1" t="str">
        <f aca="false">IF(H429&lt;&gt;"",IF(COUNTIF(BQ$3:BQ428,H429)&gt;0,"",H429),"")</f>
        <v/>
      </c>
    </row>
    <row r="430" customFormat="false" ht="12.75" hidden="false" customHeight="false" outlineLevel="0" collapsed="false">
      <c r="A430" s="1017" t="str">
        <f aca="false">CONCATENATE(B430,C430,D430,E430,F430,G430,H430)</f>
        <v/>
      </c>
      <c r="B430" s="1001"/>
      <c r="C430" s="1001"/>
      <c r="D430" s="1001"/>
      <c r="E430" s="1001"/>
      <c r="F430" s="1001"/>
      <c r="G430" s="1001"/>
      <c r="H430" s="1001"/>
      <c r="I430" s="1020"/>
      <c r="J430" s="1021"/>
      <c r="K430" s="1021"/>
      <c r="L430" s="1023"/>
      <c r="M430" s="1024"/>
      <c r="O430" s="1" t="n">
        <f aca="false">+O429+1</f>
        <v>428</v>
      </c>
      <c r="P430" s="978" t="str">
        <f aca="false">IFERROR(VLOOKUP(O429,X:AF,9,FALSE()),"")</f>
        <v/>
      </c>
      <c r="Q430" s="978" t="str">
        <f aca="false">IFERROR(VLOOKUP(O430,Y:AG,9,FALSE()),"")</f>
        <v/>
      </c>
      <c r="R430" s="978" t="str">
        <f aca="false">IFERROR(VLOOKUP(O430,Z:AH,9,FALSE()),"")</f>
        <v/>
      </c>
      <c r="S430" s="978" t="str">
        <f aca="false">IFERROR(VLOOKUP($O430,AA:AI,9,FALSE()),"")</f>
        <v/>
      </c>
      <c r="T430" s="978" t="str">
        <f aca="false">IFERROR(VLOOKUP($O430,AB:AJ,9,FALSE()),"")</f>
        <v/>
      </c>
      <c r="U430" s="978" t="str">
        <f aca="false">IFERROR(VLOOKUP($O430,AC:AK,9,FALSE()),"")</f>
        <v/>
      </c>
      <c r="V430" s="978" t="str">
        <f aca="false">IFERROR(VLOOKUP($O430,AD:AL,9,FALSE()),"")</f>
        <v/>
      </c>
      <c r="X430" s="1" t="str">
        <f aca="false">IF(AF430&lt;&gt;"",MAX(X$3:X429)+1,"")</f>
        <v/>
      </c>
      <c r="Y430" s="1" t="str">
        <f aca="false">IF(AG430&lt;&gt;"",MAX(Y$3:Y429)+1,"")</f>
        <v/>
      </c>
      <c r="Z430" s="1" t="str">
        <f aca="false">IF(AH430&lt;&gt;"",MAX(Z$3:Z429)+1,"")</f>
        <v/>
      </c>
      <c r="AA430" s="1" t="str">
        <f aca="false">IF(AI430&lt;&gt;"",MAX(AA$3:AA429)+1,"")</f>
        <v/>
      </c>
      <c r="AB430" s="1" t="str">
        <f aca="false">IF(AJ430&lt;&gt;"",MAX(AB$3:AB429)+1,"")</f>
        <v/>
      </c>
      <c r="AC430" s="1" t="str">
        <f aca="false">IF(AK430&lt;&gt;"",MAX(AC$3:AC429)+1,"")</f>
        <v/>
      </c>
      <c r="AD430" s="1" t="str">
        <f aca="false">IF(AL430&lt;&gt;"",MAX(AD$3:AD429)+1,"")</f>
        <v/>
      </c>
      <c r="AF430" s="1" t="str">
        <f aca="false">IF(B430="","",IF(COUNTIF(AF$3:$AI429,B430)=0,B430,""))</f>
        <v/>
      </c>
      <c r="AG430" s="1" t="str">
        <f aca="false">IF(C430&lt;&gt;"",IF(B430="","",IF($B430='Determinazione classe'!$D$57,IF(COUNTIF(AG$3:$AG429,$C430)=0,$C430,""),"")),"")</f>
        <v/>
      </c>
      <c r="AH430" s="1" t="str">
        <f aca="false">IF(D430&lt;&gt;"",IF(B430="","",IF(AND($B430='Determinazione classe'!$D$57,$C430='Determinazione classe'!$D$58),IF(COUNTIF(AH$3:AH429,$D430)=0,$D430,""),"")),"")</f>
        <v/>
      </c>
      <c r="AI430" s="1" t="str">
        <f aca="false">IF(E430&lt;&gt;"",IF(B430="","",IF(AND($B430='Determinazione classe'!$D$57,$C430='Determinazione classe'!$D$58,$D430='Determinazione classe'!$D$59),IF(COUNTIF(AI$3:AI429,$E430)=0,$E430,""),"")),"")</f>
        <v/>
      </c>
      <c r="AJ430" s="1" t="str">
        <f aca="false">IF(F430&lt;&gt;"",IF(B430="","",IF(AND($B430='Determinazione classe'!$D$57,$C430='Determinazione classe'!$D$58,$D430='Determinazione classe'!$D$59,$E430='Determinazione classe'!$D$60),IF(COUNTIF(AJ$3:AJ429,$F430)=0,$F430,""),"")),"")</f>
        <v/>
      </c>
      <c r="AK430" s="1" t="str">
        <f aca="false">IF(G430&lt;&gt;"",IF(B430="","",IF(AND($B430='Determinazione classe'!$D$57,$C430='Determinazione classe'!$D$58,$D430='Determinazione classe'!$D$59,$E430='Determinazione classe'!$D$60,$F430='Determinazione classe'!$D$61),IF(COUNTIF(AK$3:AK429,$G430)=0,$G430,""),"")),"")</f>
        <v/>
      </c>
      <c r="AL430" s="1" t="str">
        <f aca="false">IF(H430&lt;&gt;"",IF(B430="","",IF(AND($B430='Determinazione classe'!$D$57,$C430='Determinazione classe'!$D$58,$D430='Determinazione classe'!$D$59,$E430='Determinazione classe'!$D$60,$F430='Determinazione classe'!$D$61,$G430='Determinazione classe'!$D$62),IF(COUNTIF(AL$3:AL429,$H430)=0,$H430,""),"")),"")</f>
        <v/>
      </c>
      <c r="AR430" s="1" t="n">
        <f aca="false">+AR429+1</f>
        <v>428</v>
      </c>
      <c r="AS430" s="978" t="str">
        <f aca="false">IFERROR(VLOOKUP(AR430,BC:BK,9,FALSE()),"")</f>
        <v/>
      </c>
      <c r="AT430" s="978" t="str">
        <f aca="false">IFERROR(VLOOKUP($O430,BD:BL,9,FALSE()),"")</f>
        <v/>
      </c>
      <c r="AU430" s="978" t="str">
        <f aca="false">IFERROR(VLOOKUP($O430,BE:BM,9,FALSE()),"")</f>
        <v/>
      </c>
      <c r="AV430" s="978" t="str">
        <f aca="false">IFERROR(VLOOKUP($O430,BF:BN,9,FALSE()),"")</f>
        <v/>
      </c>
      <c r="AW430" s="978" t="str">
        <f aca="false">IFERROR(VLOOKUP($O430,BG:BO,9,FALSE()),"")</f>
        <v/>
      </c>
      <c r="AX430" s="978" t="str">
        <f aca="false">IFERROR(VLOOKUP($O430,BH:BP,9,FALSE()),"")</f>
        <v/>
      </c>
      <c r="AY430" s="978" t="str">
        <f aca="false">IFERROR(VLOOKUP($O430,BI:BQ,9,FALSE()),"")</f>
        <v/>
      </c>
      <c r="BC430" s="1" t="str">
        <f aca="false">IF(BK430&lt;&gt;"",MAX(BC$3:BC429)+1,"")</f>
        <v/>
      </c>
      <c r="BD430" s="1" t="str">
        <f aca="false">IF(BL430&lt;&gt;"",MAX(BD$3:BD429)+1,"")</f>
        <v/>
      </c>
      <c r="BE430" s="1" t="str">
        <f aca="false">IF(BM430&lt;&gt;"",MAX(BE$3:BE429)+1,"")</f>
        <v/>
      </c>
      <c r="BF430" s="1" t="str">
        <f aca="false">IF(BN430&lt;&gt;"",MAX(BF$3:BF429)+1,"")</f>
        <v/>
      </c>
      <c r="BG430" s="1" t="str">
        <f aca="false">IF(BO430&lt;&gt;"",MAX(BG$3:BG429)+1,"")</f>
        <v/>
      </c>
      <c r="BH430" s="1" t="str">
        <f aca="false">IF(BP430&lt;&gt;"",MAX(BH$3:BH429)+1,"")</f>
        <v/>
      </c>
      <c r="BI430" s="1" t="str">
        <f aca="false">IF(BQ430&lt;&gt;"",MAX(BI$3:BI429)+1,"")</f>
        <v/>
      </c>
      <c r="BK430" s="1" t="str">
        <f aca="false">IF(B430&lt;&gt;"",IF(COUNTIF(BK$3:BK429,B430)&gt;0,"",B430),"")</f>
        <v/>
      </c>
      <c r="BL430" s="1" t="str">
        <f aca="false">IF(C430&lt;&gt;"",IF(COUNTIF(BL$3:BL429,C430)&gt;0,"",C430),"")</f>
        <v/>
      </c>
      <c r="BM430" s="1" t="str">
        <f aca="false">IF(D430&lt;&gt;"",IF(COUNTIF(BM$3:BM429,D430)&gt;0,"",D430),"")</f>
        <v/>
      </c>
      <c r="BN430" s="1" t="str">
        <f aca="false">IF(E430&lt;&gt;"",IF(COUNTIF(BN$3:BN429,E430)&gt;0,"",E430),"")</f>
        <v/>
      </c>
      <c r="BO430" s="1" t="str">
        <f aca="false">IF(F430&lt;&gt;"",IF(COUNTIF(BO$3:BO429,F430)&gt;0,"",F430),"")</f>
        <v/>
      </c>
      <c r="BP430" s="1" t="str">
        <f aca="false">IF(G430&lt;&gt;"",IF(COUNTIF(BP$3:BP429,G430)&gt;0,"",G430),"")</f>
        <v/>
      </c>
      <c r="BQ430" s="1" t="str">
        <f aca="false">IF(H430&lt;&gt;"",IF(COUNTIF(BQ$3:BQ429,H430)&gt;0,"",H430),"")</f>
        <v/>
      </c>
    </row>
    <row r="431" customFormat="false" ht="12.75" hidden="false" customHeight="false" outlineLevel="0" collapsed="false">
      <c r="A431" s="1017" t="str">
        <f aca="false">CONCATENATE(B431,C431,D431,E431,F431,G431,H431)</f>
        <v/>
      </c>
      <c r="B431" s="1001"/>
      <c r="C431" s="1001"/>
      <c r="D431" s="1001"/>
      <c r="E431" s="1001"/>
      <c r="F431" s="1001"/>
      <c r="G431" s="1001"/>
      <c r="H431" s="1001"/>
      <c r="I431" s="1020"/>
      <c r="J431" s="1021"/>
      <c r="K431" s="1021"/>
      <c r="L431" s="1023"/>
      <c r="M431" s="1024"/>
      <c r="O431" s="1" t="n">
        <f aca="false">+O430+1</f>
        <v>429</v>
      </c>
      <c r="P431" s="978" t="str">
        <f aca="false">IFERROR(VLOOKUP(O430,X:AF,9,FALSE()),"")</f>
        <v/>
      </c>
      <c r="Q431" s="978" t="str">
        <f aca="false">IFERROR(VLOOKUP(O431,Y:AG,9,FALSE()),"")</f>
        <v/>
      </c>
      <c r="R431" s="978" t="str">
        <f aca="false">IFERROR(VLOOKUP(O431,Z:AH,9,FALSE()),"")</f>
        <v/>
      </c>
      <c r="S431" s="978" t="str">
        <f aca="false">IFERROR(VLOOKUP($O431,AA:AI,9,FALSE()),"")</f>
        <v/>
      </c>
      <c r="T431" s="978" t="str">
        <f aca="false">IFERROR(VLOOKUP($O431,AB:AJ,9,FALSE()),"")</f>
        <v/>
      </c>
      <c r="U431" s="978" t="str">
        <f aca="false">IFERROR(VLOOKUP($O431,AC:AK,9,FALSE()),"")</f>
        <v/>
      </c>
      <c r="V431" s="978" t="str">
        <f aca="false">IFERROR(VLOOKUP($O431,AD:AL,9,FALSE()),"")</f>
        <v/>
      </c>
      <c r="X431" s="1" t="str">
        <f aca="false">IF(AF431&lt;&gt;"",MAX(X$3:X430)+1,"")</f>
        <v/>
      </c>
      <c r="Y431" s="1" t="str">
        <f aca="false">IF(AG431&lt;&gt;"",MAX(Y$3:Y430)+1,"")</f>
        <v/>
      </c>
      <c r="Z431" s="1" t="str">
        <f aca="false">IF(AH431&lt;&gt;"",MAX(Z$3:Z430)+1,"")</f>
        <v/>
      </c>
      <c r="AA431" s="1" t="str">
        <f aca="false">IF(AI431&lt;&gt;"",MAX(AA$3:AA430)+1,"")</f>
        <v/>
      </c>
      <c r="AB431" s="1" t="str">
        <f aca="false">IF(AJ431&lt;&gt;"",MAX(AB$3:AB430)+1,"")</f>
        <v/>
      </c>
      <c r="AC431" s="1" t="str">
        <f aca="false">IF(AK431&lt;&gt;"",MAX(AC$3:AC430)+1,"")</f>
        <v/>
      </c>
      <c r="AD431" s="1" t="str">
        <f aca="false">IF(AL431&lt;&gt;"",MAX(AD$3:AD430)+1,"")</f>
        <v/>
      </c>
      <c r="AF431" s="1" t="str">
        <f aca="false">IF(B431="","",IF(COUNTIF(AF$3:$AI430,B431)=0,B431,""))</f>
        <v/>
      </c>
      <c r="AG431" s="1" t="str">
        <f aca="false">IF(C431&lt;&gt;"",IF(B431="","",IF($B431='Determinazione classe'!$D$57,IF(COUNTIF(AG$3:$AG430,$C431)=0,$C431,""),"")),"")</f>
        <v/>
      </c>
      <c r="AH431" s="1" t="str">
        <f aca="false">IF(D431&lt;&gt;"",IF(B431="","",IF(AND($B431='Determinazione classe'!$D$57,$C431='Determinazione classe'!$D$58),IF(COUNTIF(AH$3:AH430,$D431)=0,$D431,""),"")),"")</f>
        <v/>
      </c>
      <c r="AI431" s="1" t="str">
        <f aca="false">IF(E431&lt;&gt;"",IF(B431="","",IF(AND($B431='Determinazione classe'!$D$57,$C431='Determinazione classe'!$D$58,$D431='Determinazione classe'!$D$59),IF(COUNTIF(AI$3:AI430,$E431)=0,$E431,""),"")),"")</f>
        <v/>
      </c>
      <c r="AJ431" s="1" t="str">
        <f aca="false">IF(F431&lt;&gt;"",IF(B431="","",IF(AND($B431='Determinazione classe'!$D$57,$C431='Determinazione classe'!$D$58,$D431='Determinazione classe'!$D$59,$E431='Determinazione classe'!$D$60),IF(COUNTIF(AJ$3:AJ430,$F431)=0,$F431,""),"")),"")</f>
        <v/>
      </c>
      <c r="AK431" s="1" t="str">
        <f aca="false">IF(G431&lt;&gt;"",IF(B431="","",IF(AND($B431='Determinazione classe'!$D$57,$C431='Determinazione classe'!$D$58,$D431='Determinazione classe'!$D$59,$E431='Determinazione classe'!$D$60,$F431='Determinazione classe'!$D$61),IF(COUNTIF(AK$3:AK430,$G431)=0,$G431,""),"")),"")</f>
        <v/>
      </c>
      <c r="AL431" s="1" t="str">
        <f aca="false">IF(H431&lt;&gt;"",IF(B431="","",IF(AND($B431='Determinazione classe'!$D$57,$C431='Determinazione classe'!$D$58,$D431='Determinazione classe'!$D$59,$E431='Determinazione classe'!$D$60,$F431='Determinazione classe'!$D$61,$G431='Determinazione classe'!$D$62),IF(COUNTIF(AL$3:AL430,$H431)=0,$H431,""),"")),"")</f>
        <v/>
      </c>
      <c r="AR431" s="1" t="n">
        <f aca="false">+AR430+1</f>
        <v>429</v>
      </c>
      <c r="AS431" s="978" t="str">
        <f aca="false">IFERROR(VLOOKUP(AR431,BC:BK,9,FALSE()),"")</f>
        <v/>
      </c>
      <c r="AT431" s="978" t="str">
        <f aca="false">IFERROR(VLOOKUP($O431,BD:BL,9,FALSE()),"")</f>
        <v/>
      </c>
      <c r="AU431" s="978" t="str">
        <f aca="false">IFERROR(VLOOKUP($O431,BE:BM,9,FALSE()),"")</f>
        <v/>
      </c>
      <c r="AV431" s="978" t="str">
        <f aca="false">IFERROR(VLOOKUP($O431,BF:BN,9,FALSE()),"")</f>
        <v/>
      </c>
      <c r="AW431" s="978" t="str">
        <f aca="false">IFERROR(VLOOKUP($O431,BG:BO,9,FALSE()),"")</f>
        <v/>
      </c>
      <c r="AX431" s="978" t="str">
        <f aca="false">IFERROR(VLOOKUP($O431,BH:BP,9,FALSE()),"")</f>
        <v/>
      </c>
      <c r="AY431" s="978" t="str">
        <f aca="false">IFERROR(VLOOKUP($O431,BI:BQ,9,FALSE()),"")</f>
        <v/>
      </c>
      <c r="BC431" s="1" t="str">
        <f aca="false">IF(BK431&lt;&gt;"",MAX(BC$3:BC430)+1,"")</f>
        <v/>
      </c>
      <c r="BD431" s="1" t="str">
        <f aca="false">IF(BL431&lt;&gt;"",MAX(BD$3:BD430)+1,"")</f>
        <v/>
      </c>
      <c r="BE431" s="1" t="str">
        <f aca="false">IF(BM431&lt;&gt;"",MAX(BE$3:BE430)+1,"")</f>
        <v/>
      </c>
      <c r="BF431" s="1" t="str">
        <f aca="false">IF(BN431&lt;&gt;"",MAX(BF$3:BF430)+1,"")</f>
        <v/>
      </c>
      <c r="BG431" s="1" t="str">
        <f aca="false">IF(BO431&lt;&gt;"",MAX(BG$3:BG430)+1,"")</f>
        <v/>
      </c>
      <c r="BH431" s="1" t="str">
        <f aca="false">IF(BP431&lt;&gt;"",MAX(BH$3:BH430)+1,"")</f>
        <v/>
      </c>
      <c r="BI431" s="1" t="str">
        <f aca="false">IF(BQ431&lt;&gt;"",MAX(BI$3:BI430)+1,"")</f>
        <v/>
      </c>
      <c r="BK431" s="1" t="str">
        <f aca="false">IF(B431&lt;&gt;"",IF(COUNTIF(BK$3:BK430,B431)&gt;0,"",B431),"")</f>
        <v/>
      </c>
      <c r="BL431" s="1" t="str">
        <f aca="false">IF(C431&lt;&gt;"",IF(COUNTIF(BL$3:BL430,C431)&gt;0,"",C431),"")</f>
        <v/>
      </c>
      <c r="BM431" s="1" t="str">
        <f aca="false">IF(D431&lt;&gt;"",IF(COUNTIF(BM$3:BM430,D431)&gt;0,"",D431),"")</f>
        <v/>
      </c>
      <c r="BN431" s="1" t="str">
        <f aca="false">IF(E431&lt;&gt;"",IF(COUNTIF(BN$3:BN430,E431)&gt;0,"",E431),"")</f>
        <v/>
      </c>
      <c r="BO431" s="1" t="str">
        <f aca="false">IF(F431&lt;&gt;"",IF(COUNTIF(BO$3:BO430,F431)&gt;0,"",F431),"")</f>
        <v/>
      </c>
      <c r="BP431" s="1" t="str">
        <f aca="false">IF(G431&lt;&gt;"",IF(COUNTIF(BP$3:BP430,G431)&gt;0,"",G431),"")</f>
        <v/>
      </c>
      <c r="BQ431" s="1" t="str">
        <f aca="false">IF(H431&lt;&gt;"",IF(COUNTIF(BQ$3:BQ430,H431)&gt;0,"",H431),"")</f>
        <v/>
      </c>
    </row>
    <row r="432" customFormat="false" ht="12.75" hidden="false" customHeight="false" outlineLevel="0" collapsed="false">
      <c r="A432" s="1017" t="str">
        <f aca="false">CONCATENATE(B432,C432,D432,E432,F432,G432,H432)</f>
        <v/>
      </c>
      <c r="B432" s="1001"/>
      <c r="C432" s="1001"/>
      <c r="D432" s="1001"/>
      <c r="E432" s="1001"/>
      <c r="F432" s="1001"/>
      <c r="G432" s="1001"/>
      <c r="H432" s="1001"/>
      <c r="I432" s="1020"/>
      <c r="J432" s="1021"/>
      <c r="K432" s="1021"/>
      <c r="L432" s="1023"/>
      <c r="M432" s="1024"/>
      <c r="O432" s="1" t="n">
        <f aca="false">+O431+1</f>
        <v>430</v>
      </c>
      <c r="P432" s="978" t="str">
        <f aca="false">IFERROR(VLOOKUP(O431,X:AF,9,FALSE()),"")</f>
        <v/>
      </c>
      <c r="Q432" s="978" t="str">
        <f aca="false">IFERROR(VLOOKUP(O432,Y:AG,9,FALSE()),"")</f>
        <v/>
      </c>
      <c r="R432" s="978" t="str">
        <f aca="false">IFERROR(VLOOKUP(O432,Z:AH,9,FALSE()),"")</f>
        <v/>
      </c>
      <c r="S432" s="978" t="str">
        <f aca="false">IFERROR(VLOOKUP($O432,AA:AI,9,FALSE()),"")</f>
        <v/>
      </c>
      <c r="T432" s="978" t="str">
        <f aca="false">IFERROR(VLOOKUP($O432,AB:AJ,9,FALSE()),"")</f>
        <v/>
      </c>
      <c r="U432" s="978" t="str">
        <f aca="false">IFERROR(VLOOKUP($O432,AC:AK,9,FALSE()),"")</f>
        <v/>
      </c>
      <c r="V432" s="978" t="str">
        <f aca="false">IFERROR(VLOOKUP($O432,AD:AL,9,FALSE()),"")</f>
        <v/>
      </c>
      <c r="X432" s="1" t="str">
        <f aca="false">IF(AF432&lt;&gt;"",MAX(X$3:X431)+1,"")</f>
        <v/>
      </c>
      <c r="Y432" s="1" t="str">
        <f aca="false">IF(AG432&lt;&gt;"",MAX(Y$3:Y431)+1,"")</f>
        <v/>
      </c>
      <c r="Z432" s="1" t="str">
        <f aca="false">IF(AH432&lt;&gt;"",MAX(Z$3:Z431)+1,"")</f>
        <v/>
      </c>
      <c r="AA432" s="1" t="str">
        <f aca="false">IF(AI432&lt;&gt;"",MAX(AA$3:AA431)+1,"")</f>
        <v/>
      </c>
      <c r="AB432" s="1" t="str">
        <f aca="false">IF(AJ432&lt;&gt;"",MAX(AB$3:AB431)+1,"")</f>
        <v/>
      </c>
      <c r="AC432" s="1" t="str">
        <f aca="false">IF(AK432&lt;&gt;"",MAX(AC$3:AC431)+1,"")</f>
        <v/>
      </c>
      <c r="AD432" s="1" t="str">
        <f aca="false">IF(AL432&lt;&gt;"",MAX(AD$3:AD431)+1,"")</f>
        <v/>
      </c>
      <c r="AF432" s="1" t="str">
        <f aca="false">IF(B432="","",IF(COUNTIF(AF$3:$AI431,B432)=0,B432,""))</f>
        <v/>
      </c>
      <c r="AG432" s="1" t="str">
        <f aca="false">IF(C432&lt;&gt;"",IF(B432="","",IF($B432='Determinazione classe'!$D$57,IF(COUNTIF(AG$3:$AG431,$C432)=0,$C432,""),"")),"")</f>
        <v/>
      </c>
      <c r="AH432" s="1" t="str">
        <f aca="false">IF(D432&lt;&gt;"",IF(B432="","",IF(AND($B432='Determinazione classe'!$D$57,$C432='Determinazione classe'!$D$58),IF(COUNTIF(AH$3:AH431,$D432)=0,$D432,""),"")),"")</f>
        <v/>
      </c>
      <c r="AI432" s="1" t="str">
        <f aca="false">IF(E432&lt;&gt;"",IF(B432="","",IF(AND($B432='Determinazione classe'!$D$57,$C432='Determinazione classe'!$D$58,$D432='Determinazione classe'!$D$59),IF(COUNTIF(AI$3:AI431,$E432)=0,$E432,""),"")),"")</f>
        <v/>
      </c>
      <c r="AJ432" s="1" t="str">
        <f aca="false">IF(F432&lt;&gt;"",IF(B432="","",IF(AND($B432='Determinazione classe'!$D$57,$C432='Determinazione classe'!$D$58,$D432='Determinazione classe'!$D$59,$E432='Determinazione classe'!$D$60),IF(COUNTIF(AJ$3:AJ431,$F432)=0,$F432,""),"")),"")</f>
        <v/>
      </c>
      <c r="AK432" s="1" t="str">
        <f aca="false">IF(G432&lt;&gt;"",IF(B432="","",IF(AND($B432='Determinazione classe'!$D$57,$C432='Determinazione classe'!$D$58,$D432='Determinazione classe'!$D$59,$E432='Determinazione classe'!$D$60,$F432='Determinazione classe'!$D$61),IF(COUNTIF(AK$3:AK431,$G432)=0,$G432,""),"")),"")</f>
        <v/>
      </c>
      <c r="AL432" s="1" t="str">
        <f aca="false">IF(H432&lt;&gt;"",IF(B432="","",IF(AND($B432='Determinazione classe'!$D$57,$C432='Determinazione classe'!$D$58,$D432='Determinazione classe'!$D$59,$E432='Determinazione classe'!$D$60,$F432='Determinazione classe'!$D$61,$G432='Determinazione classe'!$D$62),IF(COUNTIF(AL$3:AL431,$H432)=0,$H432,""),"")),"")</f>
        <v/>
      </c>
      <c r="AR432" s="1" t="n">
        <f aca="false">+AR431+1</f>
        <v>430</v>
      </c>
      <c r="AS432" s="978" t="str">
        <f aca="false">IFERROR(VLOOKUP(AR432,BC:BK,9,FALSE()),"")</f>
        <v/>
      </c>
      <c r="AT432" s="978" t="str">
        <f aca="false">IFERROR(VLOOKUP($O432,BD:BL,9,FALSE()),"")</f>
        <v/>
      </c>
      <c r="AU432" s="978" t="str">
        <f aca="false">IFERROR(VLOOKUP($O432,BE:BM,9,FALSE()),"")</f>
        <v/>
      </c>
      <c r="AV432" s="978" t="str">
        <f aca="false">IFERROR(VLOOKUP($O432,BF:BN,9,FALSE()),"")</f>
        <v/>
      </c>
      <c r="AW432" s="978" t="str">
        <f aca="false">IFERROR(VLOOKUP($O432,BG:BO,9,FALSE()),"")</f>
        <v/>
      </c>
      <c r="AX432" s="978" t="str">
        <f aca="false">IFERROR(VLOOKUP($O432,BH:BP,9,FALSE()),"")</f>
        <v/>
      </c>
      <c r="AY432" s="978" t="str">
        <f aca="false">IFERROR(VLOOKUP($O432,BI:BQ,9,FALSE()),"")</f>
        <v/>
      </c>
      <c r="BC432" s="1" t="str">
        <f aca="false">IF(BK432&lt;&gt;"",MAX(BC$3:BC431)+1,"")</f>
        <v/>
      </c>
      <c r="BD432" s="1" t="str">
        <f aca="false">IF(BL432&lt;&gt;"",MAX(BD$3:BD431)+1,"")</f>
        <v/>
      </c>
      <c r="BE432" s="1" t="str">
        <f aca="false">IF(BM432&lt;&gt;"",MAX(BE$3:BE431)+1,"")</f>
        <v/>
      </c>
      <c r="BF432" s="1" t="str">
        <f aca="false">IF(BN432&lt;&gt;"",MAX(BF$3:BF431)+1,"")</f>
        <v/>
      </c>
      <c r="BG432" s="1" t="str">
        <f aca="false">IF(BO432&lt;&gt;"",MAX(BG$3:BG431)+1,"")</f>
        <v/>
      </c>
      <c r="BH432" s="1" t="str">
        <f aca="false">IF(BP432&lt;&gt;"",MAX(BH$3:BH431)+1,"")</f>
        <v/>
      </c>
      <c r="BI432" s="1" t="str">
        <f aca="false">IF(BQ432&lt;&gt;"",MAX(BI$3:BI431)+1,"")</f>
        <v/>
      </c>
      <c r="BK432" s="1" t="str">
        <f aca="false">IF(B432&lt;&gt;"",IF(COUNTIF(BK$3:BK431,B432)&gt;0,"",B432),"")</f>
        <v/>
      </c>
      <c r="BL432" s="1" t="str">
        <f aca="false">IF(C432&lt;&gt;"",IF(COUNTIF(BL$3:BL431,C432)&gt;0,"",C432),"")</f>
        <v/>
      </c>
      <c r="BM432" s="1" t="str">
        <f aca="false">IF(D432&lt;&gt;"",IF(COUNTIF(BM$3:BM431,D432)&gt;0,"",D432),"")</f>
        <v/>
      </c>
      <c r="BN432" s="1" t="str">
        <f aca="false">IF(E432&lt;&gt;"",IF(COUNTIF(BN$3:BN431,E432)&gt;0,"",E432),"")</f>
        <v/>
      </c>
      <c r="BO432" s="1" t="str">
        <f aca="false">IF(F432&lt;&gt;"",IF(COUNTIF(BO$3:BO431,F432)&gt;0,"",F432),"")</f>
        <v/>
      </c>
      <c r="BP432" s="1" t="str">
        <f aca="false">IF(G432&lt;&gt;"",IF(COUNTIF(BP$3:BP431,G432)&gt;0,"",G432),"")</f>
        <v/>
      </c>
      <c r="BQ432" s="1" t="str">
        <f aca="false">IF(H432&lt;&gt;"",IF(COUNTIF(BQ$3:BQ431,H432)&gt;0,"",H432),"")</f>
        <v/>
      </c>
    </row>
    <row r="433" customFormat="false" ht="12.75" hidden="false" customHeight="false" outlineLevel="0" collapsed="false">
      <c r="A433" s="1017" t="str">
        <f aca="false">CONCATENATE(B433,C433,D433,E433,F433,G433,H433)</f>
        <v/>
      </c>
      <c r="B433" s="1001"/>
      <c r="C433" s="1001"/>
      <c r="D433" s="1001"/>
      <c r="E433" s="1001"/>
      <c r="F433" s="1001"/>
      <c r="G433" s="1001"/>
      <c r="H433" s="1001"/>
      <c r="I433" s="1020"/>
      <c r="J433" s="1021"/>
      <c r="K433" s="1021"/>
      <c r="L433" s="1023"/>
      <c r="M433" s="1024"/>
      <c r="O433" s="1" t="n">
        <f aca="false">+O432+1</f>
        <v>431</v>
      </c>
      <c r="P433" s="978" t="str">
        <f aca="false">IFERROR(VLOOKUP(O432,X:AF,9,FALSE()),"")</f>
        <v/>
      </c>
      <c r="Q433" s="978" t="str">
        <f aca="false">IFERROR(VLOOKUP(O433,Y:AG,9,FALSE()),"")</f>
        <v/>
      </c>
      <c r="R433" s="978" t="str">
        <f aca="false">IFERROR(VLOOKUP(O433,Z:AH,9,FALSE()),"")</f>
        <v/>
      </c>
      <c r="S433" s="978" t="str">
        <f aca="false">IFERROR(VLOOKUP($O433,AA:AI,9,FALSE()),"")</f>
        <v/>
      </c>
      <c r="T433" s="978" t="str">
        <f aca="false">IFERROR(VLOOKUP($O433,AB:AJ,9,FALSE()),"")</f>
        <v/>
      </c>
      <c r="U433" s="978" t="str">
        <f aca="false">IFERROR(VLOOKUP($O433,AC:AK,9,FALSE()),"")</f>
        <v/>
      </c>
      <c r="V433" s="978" t="str">
        <f aca="false">IFERROR(VLOOKUP($O433,AD:AL,9,FALSE()),"")</f>
        <v/>
      </c>
      <c r="X433" s="1" t="str">
        <f aca="false">IF(AF433&lt;&gt;"",MAX(X$3:X432)+1,"")</f>
        <v/>
      </c>
      <c r="Y433" s="1" t="str">
        <f aca="false">IF(AG433&lt;&gt;"",MAX(Y$3:Y432)+1,"")</f>
        <v/>
      </c>
      <c r="Z433" s="1" t="str">
        <f aca="false">IF(AH433&lt;&gt;"",MAX(Z$3:Z432)+1,"")</f>
        <v/>
      </c>
      <c r="AA433" s="1" t="str">
        <f aca="false">IF(AI433&lt;&gt;"",MAX(AA$3:AA432)+1,"")</f>
        <v/>
      </c>
      <c r="AB433" s="1" t="str">
        <f aca="false">IF(AJ433&lt;&gt;"",MAX(AB$3:AB432)+1,"")</f>
        <v/>
      </c>
      <c r="AC433" s="1" t="str">
        <f aca="false">IF(AK433&lt;&gt;"",MAX(AC$3:AC432)+1,"")</f>
        <v/>
      </c>
      <c r="AD433" s="1" t="str">
        <f aca="false">IF(AL433&lt;&gt;"",MAX(AD$3:AD432)+1,"")</f>
        <v/>
      </c>
      <c r="AF433" s="1" t="str">
        <f aca="false">IF(B433="","",IF(COUNTIF(AF$3:$AI432,B433)=0,B433,""))</f>
        <v/>
      </c>
      <c r="AG433" s="1" t="str">
        <f aca="false">IF(C433&lt;&gt;"",IF(B433="","",IF($B433='Determinazione classe'!$D$57,IF(COUNTIF(AG$3:$AG432,$C433)=0,$C433,""),"")),"")</f>
        <v/>
      </c>
      <c r="AH433" s="1" t="str">
        <f aca="false">IF(D433&lt;&gt;"",IF(B433="","",IF(AND($B433='Determinazione classe'!$D$57,$C433='Determinazione classe'!$D$58),IF(COUNTIF(AH$3:AH432,$D433)=0,$D433,""),"")),"")</f>
        <v/>
      </c>
      <c r="AI433" s="1" t="str">
        <f aca="false">IF(E433&lt;&gt;"",IF(B433="","",IF(AND($B433='Determinazione classe'!$D$57,$C433='Determinazione classe'!$D$58,$D433='Determinazione classe'!$D$59),IF(COUNTIF(AI$3:AI432,$E433)=0,$E433,""),"")),"")</f>
        <v/>
      </c>
      <c r="AJ433" s="1" t="str">
        <f aca="false">IF(F433&lt;&gt;"",IF(B433="","",IF(AND($B433='Determinazione classe'!$D$57,$C433='Determinazione classe'!$D$58,$D433='Determinazione classe'!$D$59,$E433='Determinazione classe'!$D$60),IF(COUNTIF(AJ$3:AJ432,$F433)=0,$F433,""),"")),"")</f>
        <v/>
      </c>
      <c r="AK433" s="1" t="str">
        <f aca="false">IF(G433&lt;&gt;"",IF(B433="","",IF(AND($B433='Determinazione classe'!$D$57,$C433='Determinazione classe'!$D$58,$D433='Determinazione classe'!$D$59,$E433='Determinazione classe'!$D$60,$F433='Determinazione classe'!$D$61),IF(COUNTIF(AK$3:AK432,$G433)=0,$G433,""),"")),"")</f>
        <v/>
      </c>
      <c r="AL433" s="1" t="str">
        <f aca="false">IF(H433&lt;&gt;"",IF(B433="","",IF(AND($B433='Determinazione classe'!$D$57,$C433='Determinazione classe'!$D$58,$D433='Determinazione classe'!$D$59,$E433='Determinazione classe'!$D$60,$F433='Determinazione classe'!$D$61,$G433='Determinazione classe'!$D$62),IF(COUNTIF(AL$3:AL432,$H433)=0,$H433,""),"")),"")</f>
        <v/>
      </c>
      <c r="AR433" s="1" t="n">
        <f aca="false">+AR432+1</f>
        <v>431</v>
      </c>
      <c r="AS433" s="978" t="str">
        <f aca="false">IFERROR(VLOOKUP(AR433,BC:BK,9,FALSE()),"")</f>
        <v/>
      </c>
      <c r="AT433" s="978" t="str">
        <f aca="false">IFERROR(VLOOKUP($O433,BD:BL,9,FALSE()),"")</f>
        <v/>
      </c>
      <c r="AU433" s="978" t="str">
        <f aca="false">IFERROR(VLOOKUP($O433,BE:BM,9,FALSE()),"")</f>
        <v/>
      </c>
      <c r="AV433" s="978" t="str">
        <f aca="false">IFERROR(VLOOKUP($O433,BF:BN,9,FALSE()),"")</f>
        <v/>
      </c>
      <c r="AW433" s="978" t="str">
        <f aca="false">IFERROR(VLOOKUP($O433,BG:BO,9,FALSE()),"")</f>
        <v/>
      </c>
      <c r="AX433" s="978" t="str">
        <f aca="false">IFERROR(VLOOKUP($O433,BH:BP,9,FALSE()),"")</f>
        <v/>
      </c>
      <c r="AY433" s="978" t="str">
        <f aca="false">IFERROR(VLOOKUP($O433,BI:BQ,9,FALSE()),"")</f>
        <v/>
      </c>
      <c r="BC433" s="1" t="str">
        <f aca="false">IF(BK433&lt;&gt;"",MAX(BC$3:BC432)+1,"")</f>
        <v/>
      </c>
      <c r="BD433" s="1" t="str">
        <f aca="false">IF(BL433&lt;&gt;"",MAX(BD$3:BD432)+1,"")</f>
        <v/>
      </c>
      <c r="BE433" s="1" t="str">
        <f aca="false">IF(BM433&lt;&gt;"",MAX(BE$3:BE432)+1,"")</f>
        <v/>
      </c>
      <c r="BF433" s="1" t="str">
        <f aca="false">IF(BN433&lt;&gt;"",MAX(BF$3:BF432)+1,"")</f>
        <v/>
      </c>
      <c r="BG433" s="1" t="str">
        <f aca="false">IF(BO433&lt;&gt;"",MAX(BG$3:BG432)+1,"")</f>
        <v/>
      </c>
      <c r="BH433" s="1" t="str">
        <f aca="false">IF(BP433&lt;&gt;"",MAX(BH$3:BH432)+1,"")</f>
        <v/>
      </c>
      <c r="BI433" s="1" t="str">
        <f aca="false">IF(BQ433&lt;&gt;"",MAX(BI$3:BI432)+1,"")</f>
        <v/>
      </c>
      <c r="BK433" s="1" t="str">
        <f aca="false">IF(B433&lt;&gt;"",IF(COUNTIF(BK$3:BK432,B433)&gt;0,"",B433),"")</f>
        <v/>
      </c>
      <c r="BL433" s="1" t="str">
        <f aca="false">IF(C433&lt;&gt;"",IF(COUNTIF(BL$3:BL432,C433)&gt;0,"",C433),"")</f>
        <v/>
      </c>
      <c r="BM433" s="1" t="str">
        <f aca="false">IF(D433&lt;&gt;"",IF(COUNTIF(BM$3:BM432,D433)&gt;0,"",D433),"")</f>
        <v/>
      </c>
      <c r="BN433" s="1" t="str">
        <f aca="false">IF(E433&lt;&gt;"",IF(COUNTIF(BN$3:BN432,E433)&gt;0,"",E433),"")</f>
        <v/>
      </c>
      <c r="BO433" s="1" t="str">
        <f aca="false">IF(F433&lt;&gt;"",IF(COUNTIF(BO$3:BO432,F433)&gt;0,"",F433),"")</f>
        <v/>
      </c>
      <c r="BP433" s="1" t="str">
        <f aca="false">IF(G433&lt;&gt;"",IF(COUNTIF(BP$3:BP432,G433)&gt;0,"",G433),"")</f>
        <v/>
      </c>
      <c r="BQ433" s="1" t="str">
        <f aca="false">IF(H433&lt;&gt;"",IF(COUNTIF(BQ$3:BQ432,H433)&gt;0,"",H433),"")</f>
        <v/>
      </c>
    </row>
    <row r="434" customFormat="false" ht="12.75" hidden="false" customHeight="false" outlineLevel="0" collapsed="false">
      <c r="A434" s="1017" t="str">
        <f aca="false">CONCATENATE(B434,C434,D434,E434,F434,G434,H434)</f>
        <v/>
      </c>
      <c r="B434" s="1001"/>
      <c r="C434" s="1001"/>
      <c r="D434" s="1001"/>
      <c r="E434" s="1001"/>
      <c r="F434" s="1001"/>
      <c r="G434" s="1001"/>
      <c r="H434" s="1001"/>
      <c r="I434" s="1020"/>
      <c r="J434" s="1021"/>
      <c r="K434" s="1021"/>
      <c r="L434" s="1023"/>
      <c r="M434" s="1024"/>
      <c r="O434" s="1" t="n">
        <f aca="false">+O433+1</f>
        <v>432</v>
      </c>
      <c r="P434" s="978" t="str">
        <f aca="false">IFERROR(VLOOKUP(O433,X:AF,9,FALSE()),"")</f>
        <v/>
      </c>
      <c r="Q434" s="978" t="str">
        <f aca="false">IFERROR(VLOOKUP(O434,Y:AG,9,FALSE()),"")</f>
        <v/>
      </c>
      <c r="R434" s="978" t="str">
        <f aca="false">IFERROR(VLOOKUP(O434,Z:AH,9,FALSE()),"")</f>
        <v/>
      </c>
      <c r="S434" s="978" t="str">
        <f aca="false">IFERROR(VLOOKUP($O434,AA:AI,9,FALSE()),"")</f>
        <v/>
      </c>
      <c r="T434" s="978" t="str">
        <f aca="false">IFERROR(VLOOKUP($O434,AB:AJ,9,FALSE()),"")</f>
        <v/>
      </c>
      <c r="U434" s="978" t="str">
        <f aca="false">IFERROR(VLOOKUP($O434,AC:AK,9,FALSE()),"")</f>
        <v/>
      </c>
      <c r="V434" s="978" t="str">
        <f aca="false">IFERROR(VLOOKUP($O434,AD:AL,9,FALSE()),"")</f>
        <v/>
      </c>
      <c r="X434" s="1" t="str">
        <f aca="false">IF(AF434&lt;&gt;"",MAX(X$3:X433)+1,"")</f>
        <v/>
      </c>
      <c r="Y434" s="1" t="str">
        <f aca="false">IF(AG434&lt;&gt;"",MAX(Y$3:Y433)+1,"")</f>
        <v/>
      </c>
      <c r="Z434" s="1" t="str">
        <f aca="false">IF(AH434&lt;&gt;"",MAX(Z$3:Z433)+1,"")</f>
        <v/>
      </c>
      <c r="AA434" s="1" t="str">
        <f aca="false">IF(AI434&lt;&gt;"",MAX(AA$3:AA433)+1,"")</f>
        <v/>
      </c>
      <c r="AB434" s="1" t="str">
        <f aca="false">IF(AJ434&lt;&gt;"",MAX(AB$3:AB433)+1,"")</f>
        <v/>
      </c>
      <c r="AC434" s="1" t="str">
        <f aca="false">IF(AK434&lt;&gt;"",MAX(AC$3:AC433)+1,"")</f>
        <v/>
      </c>
      <c r="AD434" s="1" t="str">
        <f aca="false">IF(AL434&lt;&gt;"",MAX(AD$3:AD433)+1,"")</f>
        <v/>
      </c>
      <c r="AF434" s="1" t="str">
        <f aca="false">IF(B434="","",IF(COUNTIF(AF$3:$AI433,B434)=0,B434,""))</f>
        <v/>
      </c>
      <c r="AG434" s="1" t="str">
        <f aca="false">IF(C434&lt;&gt;"",IF(B434="","",IF($B434='Determinazione classe'!$D$57,IF(COUNTIF(AG$3:$AG433,$C434)=0,$C434,""),"")),"")</f>
        <v/>
      </c>
      <c r="AH434" s="1" t="str">
        <f aca="false">IF(D434&lt;&gt;"",IF(B434="","",IF(AND($B434='Determinazione classe'!$D$57,$C434='Determinazione classe'!$D$58),IF(COUNTIF(AH$3:AH433,$D434)=0,$D434,""),"")),"")</f>
        <v/>
      </c>
      <c r="AI434" s="1" t="str">
        <f aca="false">IF(E434&lt;&gt;"",IF(B434="","",IF(AND($B434='Determinazione classe'!$D$57,$C434='Determinazione classe'!$D$58,$D434='Determinazione classe'!$D$59),IF(COUNTIF(AI$3:AI433,$E434)=0,$E434,""),"")),"")</f>
        <v/>
      </c>
      <c r="AJ434" s="1" t="str">
        <f aca="false">IF(F434&lt;&gt;"",IF(B434="","",IF(AND($B434='Determinazione classe'!$D$57,$C434='Determinazione classe'!$D$58,$D434='Determinazione classe'!$D$59,$E434='Determinazione classe'!$D$60),IF(COUNTIF(AJ$3:AJ433,$F434)=0,$F434,""),"")),"")</f>
        <v/>
      </c>
      <c r="AK434" s="1" t="str">
        <f aca="false">IF(G434&lt;&gt;"",IF(B434="","",IF(AND($B434='Determinazione classe'!$D$57,$C434='Determinazione classe'!$D$58,$D434='Determinazione classe'!$D$59,$E434='Determinazione classe'!$D$60,$F434='Determinazione classe'!$D$61),IF(COUNTIF(AK$3:AK433,$G434)=0,$G434,""),"")),"")</f>
        <v/>
      </c>
      <c r="AL434" s="1" t="str">
        <f aca="false">IF(H434&lt;&gt;"",IF(B434="","",IF(AND($B434='Determinazione classe'!$D$57,$C434='Determinazione classe'!$D$58,$D434='Determinazione classe'!$D$59,$E434='Determinazione classe'!$D$60,$F434='Determinazione classe'!$D$61,$G434='Determinazione classe'!$D$62),IF(COUNTIF(AL$3:AL433,$H434)=0,$H434,""),"")),"")</f>
        <v/>
      </c>
      <c r="AR434" s="1" t="n">
        <f aca="false">+AR433+1</f>
        <v>432</v>
      </c>
      <c r="AS434" s="978" t="str">
        <f aca="false">IFERROR(VLOOKUP(AR434,BC:BK,9,FALSE()),"")</f>
        <v/>
      </c>
      <c r="AT434" s="978" t="str">
        <f aca="false">IFERROR(VLOOKUP($O434,BD:BL,9,FALSE()),"")</f>
        <v/>
      </c>
      <c r="AU434" s="978" t="str">
        <f aca="false">IFERROR(VLOOKUP($O434,BE:BM,9,FALSE()),"")</f>
        <v/>
      </c>
      <c r="AV434" s="978" t="str">
        <f aca="false">IFERROR(VLOOKUP($O434,BF:BN,9,FALSE()),"")</f>
        <v/>
      </c>
      <c r="AW434" s="978" t="str">
        <f aca="false">IFERROR(VLOOKUP($O434,BG:BO,9,FALSE()),"")</f>
        <v/>
      </c>
      <c r="AX434" s="978" t="str">
        <f aca="false">IFERROR(VLOOKUP($O434,BH:BP,9,FALSE()),"")</f>
        <v/>
      </c>
      <c r="AY434" s="978" t="str">
        <f aca="false">IFERROR(VLOOKUP($O434,BI:BQ,9,FALSE()),"")</f>
        <v/>
      </c>
      <c r="BC434" s="1" t="str">
        <f aca="false">IF(BK434&lt;&gt;"",MAX(BC$3:BC433)+1,"")</f>
        <v/>
      </c>
      <c r="BD434" s="1" t="str">
        <f aca="false">IF(BL434&lt;&gt;"",MAX(BD$3:BD433)+1,"")</f>
        <v/>
      </c>
      <c r="BE434" s="1" t="str">
        <f aca="false">IF(BM434&lt;&gt;"",MAX(BE$3:BE433)+1,"")</f>
        <v/>
      </c>
      <c r="BF434" s="1" t="str">
        <f aca="false">IF(BN434&lt;&gt;"",MAX(BF$3:BF433)+1,"")</f>
        <v/>
      </c>
      <c r="BG434" s="1" t="str">
        <f aca="false">IF(BO434&lt;&gt;"",MAX(BG$3:BG433)+1,"")</f>
        <v/>
      </c>
      <c r="BH434" s="1" t="str">
        <f aca="false">IF(BP434&lt;&gt;"",MAX(BH$3:BH433)+1,"")</f>
        <v/>
      </c>
      <c r="BI434" s="1" t="str">
        <f aca="false">IF(BQ434&lt;&gt;"",MAX(BI$3:BI433)+1,"")</f>
        <v/>
      </c>
      <c r="BK434" s="1" t="str">
        <f aca="false">IF(B434&lt;&gt;"",IF(COUNTIF(BK$3:BK433,B434)&gt;0,"",B434),"")</f>
        <v/>
      </c>
      <c r="BL434" s="1" t="str">
        <f aca="false">IF(C434&lt;&gt;"",IF(COUNTIF(BL$3:BL433,C434)&gt;0,"",C434),"")</f>
        <v/>
      </c>
      <c r="BM434" s="1" t="str">
        <f aca="false">IF(D434&lt;&gt;"",IF(COUNTIF(BM$3:BM433,D434)&gt;0,"",D434),"")</f>
        <v/>
      </c>
      <c r="BN434" s="1" t="str">
        <f aca="false">IF(E434&lt;&gt;"",IF(COUNTIF(BN$3:BN433,E434)&gt;0,"",E434),"")</f>
        <v/>
      </c>
      <c r="BO434" s="1" t="str">
        <f aca="false">IF(F434&lt;&gt;"",IF(COUNTIF(BO$3:BO433,F434)&gt;0,"",F434),"")</f>
        <v/>
      </c>
      <c r="BP434" s="1" t="str">
        <f aca="false">IF(G434&lt;&gt;"",IF(COUNTIF(BP$3:BP433,G434)&gt;0,"",G434),"")</f>
        <v/>
      </c>
      <c r="BQ434" s="1" t="str">
        <f aca="false">IF(H434&lt;&gt;"",IF(COUNTIF(BQ$3:BQ433,H434)&gt;0,"",H434),"")</f>
        <v/>
      </c>
    </row>
    <row r="435" customFormat="false" ht="12.75" hidden="false" customHeight="false" outlineLevel="0" collapsed="false">
      <c r="A435" s="1017" t="str">
        <f aca="false">CONCATENATE(B435,C435,D435,E435,F435,G435,H435)</f>
        <v/>
      </c>
      <c r="B435" s="1001"/>
      <c r="C435" s="1001"/>
      <c r="D435" s="1001"/>
      <c r="E435" s="1001"/>
      <c r="F435" s="1001"/>
      <c r="G435" s="1001"/>
      <c r="H435" s="1001"/>
      <c r="I435" s="1020"/>
      <c r="J435" s="1021"/>
      <c r="K435" s="1021"/>
      <c r="L435" s="1023"/>
      <c r="M435" s="1024"/>
      <c r="O435" s="1" t="n">
        <f aca="false">+O434+1</f>
        <v>433</v>
      </c>
      <c r="P435" s="978" t="str">
        <f aca="false">IFERROR(VLOOKUP(O434,X:AF,9,FALSE()),"")</f>
        <v/>
      </c>
      <c r="Q435" s="978" t="str">
        <f aca="false">IFERROR(VLOOKUP(O435,Y:AG,9,FALSE()),"")</f>
        <v/>
      </c>
      <c r="R435" s="978" t="str">
        <f aca="false">IFERROR(VLOOKUP(O435,Z:AH,9,FALSE()),"")</f>
        <v/>
      </c>
      <c r="S435" s="978" t="str">
        <f aca="false">IFERROR(VLOOKUP($O435,AA:AI,9,FALSE()),"")</f>
        <v/>
      </c>
      <c r="T435" s="978" t="str">
        <f aca="false">IFERROR(VLOOKUP($O435,AB:AJ,9,FALSE()),"")</f>
        <v/>
      </c>
      <c r="U435" s="978" t="str">
        <f aca="false">IFERROR(VLOOKUP($O435,AC:AK,9,FALSE()),"")</f>
        <v/>
      </c>
      <c r="V435" s="978" t="str">
        <f aca="false">IFERROR(VLOOKUP($O435,AD:AL,9,FALSE()),"")</f>
        <v/>
      </c>
      <c r="X435" s="1" t="str">
        <f aca="false">IF(AF435&lt;&gt;"",MAX(X$3:X434)+1,"")</f>
        <v/>
      </c>
      <c r="Y435" s="1" t="str">
        <f aca="false">IF(AG435&lt;&gt;"",MAX(Y$3:Y434)+1,"")</f>
        <v/>
      </c>
      <c r="Z435" s="1" t="str">
        <f aca="false">IF(AH435&lt;&gt;"",MAX(Z$3:Z434)+1,"")</f>
        <v/>
      </c>
      <c r="AA435" s="1" t="str">
        <f aca="false">IF(AI435&lt;&gt;"",MAX(AA$3:AA434)+1,"")</f>
        <v/>
      </c>
      <c r="AB435" s="1" t="str">
        <f aca="false">IF(AJ435&lt;&gt;"",MAX(AB$3:AB434)+1,"")</f>
        <v/>
      </c>
      <c r="AC435" s="1" t="str">
        <f aca="false">IF(AK435&lt;&gt;"",MAX(AC$3:AC434)+1,"")</f>
        <v/>
      </c>
      <c r="AD435" s="1" t="str">
        <f aca="false">IF(AL435&lt;&gt;"",MAX(AD$3:AD434)+1,"")</f>
        <v/>
      </c>
      <c r="AF435" s="1" t="str">
        <f aca="false">IF(B435="","",IF(COUNTIF(AF$3:$AI434,B435)=0,B435,""))</f>
        <v/>
      </c>
      <c r="AG435" s="1" t="str">
        <f aca="false">IF(C435&lt;&gt;"",IF(B435="","",IF($B435='Determinazione classe'!$D$57,IF(COUNTIF(AG$3:$AG434,$C435)=0,$C435,""),"")),"")</f>
        <v/>
      </c>
      <c r="AH435" s="1" t="str">
        <f aca="false">IF(D435&lt;&gt;"",IF(B435="","",IF(AND($B435='Determinazione classe'!$D$57,$C435='Determinazione classe'!$D$58),IF(COUNTIF(AH$3:AH434,$D435)=0,$D435,""),"")),"")</f>
        <v/>
      </c>
      <c r="AI435" s="1" t="str">
        <f aca="false">IF(E435&lt;&gt;"",IF(B435="","",IF(AND($B435='Determinazione classe'!$D$57,$C435='Determinazione classe'!$D$58,$D435='Determinazione classe'!$D$59),IF(COUNTIF(AI$3:AI434,$E435)=0,$E435,""),"")),"")</f>
        <v/>
      </c>
      <c r="AJ435" s="1" t="str">
        <f aca="false">IF(F435&lt;&gt;"",IF(B435="","",IF(AND($B435='Determinazione classe'!$D$57,$C435='Determinazione classe'!$D$58,$D435='Determinazione classe'!$D$59,$E435='Determinazione classe'!$D$60),IF(COUNTIF(AJ$3:AJ434,$F435)=0,$F435,""),"")),"")</f>
        <v/>
      </c>
      <c r="AK435" s="1" t="str">
        <f aca="false">IF(G435&lt;&gt;"",IF(B435="","",IF(AND($B435='Determinazione classe'!$D$57,$C435='Determinazione classe'!$D$58,$D435='Determinazione classe'!$D$59,$E435='Determinazione classe'!$D$60,$F435='Determinazione classe'!$D$61),IF(COUNTIF(AK$3:AK434,$G435)=0,$G435,""),"")),"")</f>
        <v/>
      </c>
      <c r="AL435" s="1" t="str">
        <f aca="false">IF(H435&lt;&gt;"",IF(B435="","",IF(AND($B435='Determinazione classe'!$D$57,$C435='Determinazione classe'!$D$58,$D435='Determinazione classe'!$D$59,$E435='Determinazione classe'!$D$60,$F435='Determinazione classe'!$D$61,$G435='Determinazione classe'!$D$62),IF(COUNTIF(AL$3:AL434,$H435)=0,$H435,""),"")),"")</f>
        <v/>
      </c>
      <c r="AR435" s="1" t="n">
        <f aca="false">+AR434+1</f>
        <v>433</v>
      </c>
      <c r="AS435" s="978" t="str">
        <f aca="false">IFERROR(VLOOKUP(AR435,BC:BK,9,FALSE()),"")</f>
        <v/>
      </c>
      <c r="AT435" s="978" t="str">
        <f aca="false">IFERROR(VLOOKUP($O435,BD:BL,9,FALSE()),"")</f>
        <v/>
      </c>
      <c r="AU435" s="978" t="str">
        <f aca="false">IFERROR(VLOOKUP($O435,BE:BM,9,FALSE()),"")</f>
        <v/>
      </c>
      <c r="AV435" s="978" t="str">
        <f aca="false">IFERROR(VLOOKUP($O435,BF:BN,9,FALSE()),"")</f>
        <v/>
      </c>
      <c r="AW435" s="978" t="str">
        <f aca="false">IFERROR(VLOOKUP($O435,BG:BO,9,FALSE()),"")</f>
        <v/>
      </c>
      <c r="AX435" s="978" t="str">
        <f aca="false">IFERROR(VLOOKUP($O435,BH:BP,9,FALSE()),"")</f>
        <v/>
      </c>
      <c r="AY435" s="978" t="str">
        <f aca="false">IFERROR(VLOOKUP($O435,BI:BQ,9,FALSE()),"")</f>
        <v/>
      </c>
      <c r="BC435" s="1" t="str">
        <f aca="false">IF(BK435&lt;&gt;"",MAX(BC$3:BC434)+1,"")</f>
        <v/>
      </c>
      <c r="BD435" s="1" t="str">
        <f aca="false">IF(BL435&lt;&gt;"",MAX(BD$3:BD434)+1,"")</f>
        <v/>
      </c>
      <c r="BE435" s="1" t="str">
        <f aca="false">IF(BM435&lt;&gt;"",MAX(BE$3:BE434)+1,"")</f>
        <v/>
      </c>
      <c r="BF435" s="1" t="str">
        <f aca="false">IF(BN435&lt;&gt;"",MAX(BF$3:BF434)+1,"")</f>
        <v/>
      </c>
      <c r="BG435" s="1" t="str">
        <f aca="false">IF(BO435&lt;&gt;"",MAX(BG$3:BG434)+1,"")</f>
        <v/>
      </c>
      <c r="BH435" s="1" t="str">
        <f aca="false">IF(BP435&lt;&gt;"",MAX(BH$3:BH434)+1,"")</f>
        <v/>
      </c>
      <c r="BI435" s="1" t="str">
        <f aca="false">IF(BQ435&lt;&gt;"",MAX(BI$3:BI434)+1,"")</f>
        <v/>
      </c>
      <c r="BK435" s="1" t="str">
        <f aca="false">IF(B435&lt;&gt;"",IF(COUNTIF(BK$3:BK434,B435)&gt;0,"",B435),"")</f>
        <v/>
      </c>
      <c r="BL435" s="1" t="str">
        <f aca="false">IF(C435&lt;&gt;"",IF(COUNTIF(BL$3:BL434,C435)&gt;0,"",C435),"")</f>
        <v/>
      </c>
      <c r="BM435" s="1" t="str">
        <f aca="false">IF(D435&lt;&gt;"",IF(COUNTIF(BM$3:BM434,D435)&gt;0,"",D435),"")</f>
        <v/>
      </c>
      <c r="BN435" s="1" t="str">
        <f aca="false">IF(E435&lt;&gt;"",IF(COUNTIF(BN$3:BN434,E435)&gt;0,"",E435),"")</f>
        <v/>
      </c>
      <c r="BO435" s="1" t="str">
        <f aca="false">IF(F435&lt;&gt;"",IF(COUNTIF(BO$3:BO434,F435)&gt;0,"",F435),"")</f>
        <v/>
      </c>
      <c r="BP435" s="1" t="str">
        <f aca="false">IF(G435&lt;&gt;"",IF(COUNTIF(BP$3:BP434,G435)&gt;0,"",G435),"")</f>
        <v/>
      </c>
      <c r="BQ435" s="1" t="str">
        <f aca="false">IF(H435&lt;&gt;"",IF(COUNTIF(BQ$3:BQ434,H435)&gt;0,"",H435),"")</f>
        <v/>
      </c>
    </row>
    <row r="436" customFormat="false" ht="12.75" hidden="false" customHeight="false" outlineLevel="0" collapsed="false">
      <c r="A436" s="1017" t="str">
        <f aca="false">CONCATENATE(B436,C436,D436,E436,F436,G436,H436)</f>
        <v/>
      </c>
      <c r="B436" s="1001"/>
      <c r="C436" s="1001"/>
      <c r="D436" s="1001"/>
      <c r="E436" s="1001"/>
      <c r="F436" s="1001"/>
      <c r="G436" s="1001"/>
      <c r="H436" s="1001"/>
      <c r="I436" s="1020"/>
      <c r="J436" s="1021"/>
      <c r="K436" s="1021"/>
      <c r="L436" s="1023"/>
      <c r="M436" s="1024"/>
      <c r="O436" s="1" t="n">
        <f aca="false">+O435+1</f>
        <v>434</v>
      </c>
      <c r="P436" s="978" t="str">
        <f aca="false">IFERROR(VLOOKUP(O435,X:AF,9,FALSE()),"")</f>
        <v/>
      </c>
      <c r="Q436" s="978" t="str">
        <f aca="false">IFERROR(VLOOKUP(O436,Y:AG,9,FALSE()),"")</f>
        <v/>
      </c>
      <c r="R436" s="978" t="str">
        <f aca="false">IFERROR(VLOOKUP(O436,Z:AH,9,FALSE()),"")</f>
        <v/>
      </c>
      <c r="S436" s="978" t="str">
        <f aca="false">IFERROR(VLOOKUP($O436,AA:AI,9,FALSE()),"")</f>
        <v/>
      </c>
      <c r="T436" s="978" t="str">
        <f aca="false">IFERROR(VLOOKUP($O436,AB:AJ,9,FALSE()),"")</f>
        <v/>
      </c>
      <c r="U436" s="978" t="str">
        <f aca="false">IFERROR(VLOOKUP($O436,AC:AK,9,FALSE()),"")</f>
        <v/>
      </c>
      <c r="V436" s="978" t="str">
        <f aca="false">IFERROR(VLOOKUP($O436,AD:AL,9,FALSE()),"")</f>
        <v/>
      </c>
      <c r="X436" s="1" t="str">
        <f aca="false">IF(AF436&lt;&gt;"",MAX(X$3:X435)+1,"")</f>
        <v/>
      </c>
      <c r="Y436" s="1" t="str">
        <f aca="false">IF(AG436&lt;&gt;"",MAX(Y$3:Y435)+1,"")</f>
        <v/>
      </c>
      <c r="Z436" s="1" t="str">
        <f aca="false">IF(AH436&lt;&gt;"",MAX(Z$3:Z435)+1,"")</f>
        <v/>
      </c>
      <c r="AA436" s="1" t="str">
        <f aca="false">IF(AI436&lt;&gt;"",MAX(AA$3:AA435)+1,"")</f>
        <v/>
      </c>
      <c r="AB436" s="1" t="str">
        <f aca="false">IF(AJ436&lt;&gt;"",MAX(AB$3:AB435)+1,"")</f>
        <v/>
      </c>
      <c r="AC436" s="1" t="str">
        <f aca="false">IF(AK436&lt;&gt;"",MAX(AC$3:AC435)+1,"")</f>
        <v/>
      </c>
      <c r="AD436" s="1" t="str">
        <f aca="false">IF(AL436&lt;&gt;"",MAX(AD$3:AD435)+1,"")</f>
        <v/>
      </c>
      <c r="AF436" s="1" t="str">
        <f aca="false">IF(B436="","",IF(COUNTIF(AF$3:$AI435,B436)=0,B436,""))</f>
        <v/>
      </c>
      <c r="AG436" s="1" t="str">
        <f aca="false">IF(C436&lt;&gt;"",IF(B436="","",IF($B436='Determinazione classe'!$D$57,IF(COUNTIF(AG$3:$AG435,$C436)=0,$C436,""),"")),"")</f>
        <v/>
      </c>
      <c r="AH436" s="1" t="str">
        <f aca="false">IF(D436&lt;&gt;"",IF(B436="","",IF(AND($B436='Determinazione classe'!$D$57,$C436='Determinazione classe'!$D$58),IF(COUNTIF(AH$3:AH435,$D436)=0,$D436,""),"")),"")</f>
        <v/>
      </c>
      <c r="AI436" s="1" t="str">
        <f aca="false">IF(E436&lt;&gt;"",IF(B436="","",IF(AND($B436='Determinazione classe'!$D$57,$C436='Determinazione classe'!$D$58,$D436='Determinazione classe'!$D$59),IF(COUNTIF(AI$3:AI435,$E436)=0,$E436,""),"")),"")</f>
        <v/>
      </c>
      <c r="AJ436" s="1" t="str">
        <f aca="false">IF(F436&lt;&gt;"",IF(B436="","",IF(AND($B436='Determinazione classe'!$D$57,$C436='Determinazione classe'!$D$58,$D436='Determinazione classe'!$D$59,$E436='Determinazione classe'!$D$60),IF(COUNTIF(AJ$3:AJ435,$F436)=0,$F436,""),"")),"")</f>
        <v/>
      </c>
      <c r="AK436" s="1" t="str">
        <f aca="false">IF(G436&lt;&gt;"",IF(B436="","",IF(AND($B436='Determinazione classe'!$D$57,$C436='Determinazione classe'!$D$58,$D436='Determinazione classe'!$D$59,$E436='Determinazione classe'!$D$60,$F436='Determinazione classe'!$D$61),IF(COUNTIF(AK$3:AK435,$G436)=0,$G436,""),"")),"")</f>
        <v/>
      </c>
      <c r="AL436" s="1" t="str">
        <f aca="false">IF(H436&lt;&gt;"",IF(B436="","",IF(AND($B436='Determinazione classe'!$D$57,$C436='Determinazione classe'!$D$58,$D436='Determinazione classe'!$D$59,$E436='Determinazione classe'!$D$60,$F436='Determinazione classe'!$D$61,$G436='Determinazione classe'!$D$62),IF(COUNTIF(AL$3:AL435,$H436)=0,$H436,""),"")),"")</f>
        <v/>
      </c>
      <c r="AR436" s="1" t="n">
        <f aca="false">+AR435+1</f>
        <v>434</v>
      </c>
      <c r="AS436" s="978" t="str">
        <f aca="false">IFERROR(VLOOKUP(AR436,BC:BK,9,FALSE()),"")</f>
        <v/>
      </c>
      <c r="AT436" s="978" t="str">
        <f aca="false">IFERROR(VLOOKUP($O436,BD:BL,9,FALSE()),"")</f>
        <v/>
      </c>
      <c r="AU436" s="978" t="str">
        <f aca="false">IFERROR(VLOOKUP($O436,BE:BM,9,FALSE()),"")</f>
        <v/>
      </c>
      <c r="AV436" s="978" t="str">
        <f aca="false">IFERROR(VLOOKUP($O436,BF:BN,9,FALSE()),"")</f>
        <v/>
      </c>
      <c r="AW436" s="978" t="str">
        <f aca="false">IFERROR(VLOOKUP($O436,BG:BO,9,FALSE()),"")</f>
        <v/>
      </c>
      <c r="AX436" s="978" t="str">
        <f aca="false">IFERROR(VLOOKUP($O436,BH:BP,9,FALSE()),"")</f>
        <v/>
      </c>
      <c r="AY436" s="978" t="str">
        <f aca="false">IFERROR(VLOOKUP($O436,BI:BQ,9,FALSE()),"")</f>
        <v/>
      </c>
      <c r="BC436" s="1" t="str">
        <f aca="false">IF(BK436&lt;&gt;"",MAX(BC$3:BC435)+1,"")</f>
        <v/>
      </c>
      <c r="BD436" s="1" t="str">
        <f aca="false">IF(BL436&lt;&gt;"",MAX(BD$3:BD435)+1,"")</f>
        <v/>
      </c>
      <c r="BE436" s="1" t="str">
        <f aca="false">IF(BM436&lt;&gt;"",MAX(BE$3:BE435)+1,"")</f>
        <v/>
      </c>
      <c r="BF436" s="1" t="str">
        <f aca="false">IF(BN436&lt;&gt;"",MAX(BF$3:BF435)+1,"")</f>
        <v/>
      </c>
      <c r="BG436" s="1" t="str">
        <f aca="false">IF(BO436&lt;&gt;"",MAX(BG$3:BG435)+1,"")</f>
        <v/>
      </c>
      <c r="BH436" s="1" t="str">
        <f aca="false">IF(BP436&lt;&gt;"",MAX(BH$3:BH435)+1,"")</f>
        <v/>
      </c>
      <c r="BI436" s="1" t="str">
        <f aca="false">IF(BQ436&lt;&gt;"",MAX(BI$3:BI435)+1,"")</f>
        <v/>
      </c>
      <c r="BK436" s="1" t="str">
        <f aca="false">IF(B436&lt;&gt;"",IF(COUNTIF(BK$3:BK435,B436)&gt;0,"",B436),"")</f>
        <v/>
      </c>
      <c r="BL436" s="1" t="str">
        <f aca="false">IF(C436&lt;&gt;"",IF(COUNTIF(BL$3:BL435,C436)&gt;0,"",C436),"")</f>
        <v/>
      </c>
      <c r="BM436" s="1" t="str">
        <f aca="false">IF(D436&lt;&gt;"",IF(COUNTIF(BM$3:BM435,D436)&gt;0,"",D436),"")</f>
        <v/>
      </c>
      <c r="BN436" s="1" t="str">
        <f aca="false">IF(E436&lt;&gt;"",IF(COUNTIF(BN$3:BN435,E436)&gt;0,"",E436),"")</f>
        <v/>
      </c>
      <c r="BO436" s="1" t="str">
        <f aca="false">IF(F436&lt;&gt;"",IF(COUNTIF(BO$3:BO435,F436)&gt;0,"",F436),"")</f>
        <v/>
      </c>
      <c r="BP436" s="1" t="str">
        <f aca="false">IF(G436&lt;&gt;"",IF(COUNTIF(BP$3:BP435,G436)&gt;0,"",G436),"")</f>
        <v/>
      </c>
      <c r="BQ436" s="1" t="str">
        <f aca="false">IF(H436&lt;&gt;"",IF(COUNTIF(BQ$3:BQ435,H436)&gt;0,"",H436),"")</f>
        <v/>
      </c>
    </row>
    <row r="437" customFormat="false" ht="12.75" hidden="false" customHeight="false" outlineLevel="0" collapsed="false">
      <c r="A437" s="1017" t="str">
        <f aca="false">CONCATENATE(B437,C437,D437,E437,F437,G437,H437)</f>
        <v/>
      </c>
      <c r="B437" s="1001"/>
      <c r="C437" s="1001"/>
      <c r="D437" s="1001"/>
      <c r="E437" s="1001"/>
      <c r="F437" s="1001"/>
      <c r="G437" s="1001"/>
      <c r="H437" s="1001"/>
      <c r="I437" s="1020"/>
      <c r="J437" s="1021"/>
      <c r="K437" s="1021"/>
      <c r="L437" s="1023"/>
      <c r="M437" s="1024"/>
      <c r="O437" s="1" t="n">
        <f aca="false">+O436+1</f>
        <v>435</v>
      </c>
      <c r="P437" s="978" t="str">
        <f aca="false">IFERROR(VLOOKUP(O436,X:AF,9,FALSE()),"")</f>
        <v/>
      </c>
      <c r="Q437" s="978" t="str">
        <f aca="false">IFERROR(VLOOKUP(O437,Y:AG,9,FALSE()),"")</f>
        <v/>
      </c>
      <c r="R437" s="978" t="str">
        <f aca="false">IFERROR(VLOOKUP(O437,Z:AH,9,FALSE()),"")</f>
        <v/>
      </c>
      <c r="S437" s="978" t="str">
        <f aca="false">IFERROR(VLOOKUP($O437,AA:AI,9,FALSE()),"")</f>
        <v/>
      </c>
      <c r="T437" s="978" t="str">
        <f aca="false">IFERROR(VLOOKUP($O437,AB:AJ,9,FALSE()),"")</f>
        <v/>
      </c>
      <c r="U437" s="978" t="str">
        <f aca="false">IFERROR(VLOOKUP($O437,AC:AK,9,FALSE()),"")</f>
        <v/>
      </c>
      <c r="V437" s="978" t="str">
        <f aca="false">IFERROR(VLOOKUP($O437,AD:AL,9,FALSE()),"")</f>
        <v/>
      </c>
      <c r="X437" s="1" t="str">
        <f aca="false">IF(AF437&lt;&gt;"",MAX(X$3:X436)+1,"")</f>
        <v/>
      </c>
      <c r="Y437" s="1" t="str">
        <f aca="false">IF(AG437&lt;&gt;"",MAX(Y$3:Y436)+1,"")</f>
        <v/>
      </c>
      <c r="Z437" s="1" t="str">
        <f aca="false">IF(AH437&lt;&gt;"",MAX(Z$3:Z436)+1,"")</f>
        <v/>
      </c>
      <c r="AA437" s="1" t="str">
        <f aca="false">IF(AI437&lt;&gt;"",MAX(AA$3:AA436)+1,"")</f>
        <v/>
      </c>
      <c r="AB437" s="1" t="str">
        <f aca="false">IF(AJ437&lt;&gt;"",MAX(AB$3:AB436)+1,"")</f>
        <v/>
      </c>
      <c r="AC437" s="1" t="str">
        <f aca="false">IF(AK437&lt;&gt;"",MAX(AC$3:AC436)+1,"")</f>
        <v/>
      </c>
      <c r="AD437" s="1" t="str">
        <f aca="false">IF(AL437&lt;&gt;"",MAX(AD$3:AD436)+1,"")</f>
        <v/>
      </c>
      <c r="AF437" s="1" t="str">
        <f aca="false">IF(B437="","",IF(COUNTIF(AF$3:$AI436,B437)=0,B437,""))</f>
        <v/>
      </c>
      <c r="AG437" s="1" t="str">
        <f aca="false">IF(C437&lt;&gt;"",IF(B437="","",IF($B437='Determinazione classe'!$D$57,IF(COUNTIF(AG$3:$AG436,$C437)=0,$C437,""),"")),"")</f>
        <v/>
      </c>
      <c r="AH437" s="1" t="str">
        <f aca="false">IF(D437&lt;&gt;"",IF(B437="","",IF(AND($B437='Determinazione classe'!$D$57,$C437='Determinazione classe'!$D$58),IF(COUNTIF(AH$3:AH436,$D437)=0,$D437,""),"")),"")</f>
        <v/>
      </c>
      <c r="AI437" s="1" t="str">
        <f aca="false">IF(E437&lt;&gt;"",IF(B437="","",IF(AND($B437='Determinazione classe'!$D$57,$C437='Determinazione classe'!$D$58,$D437='Determinazione classe'!$D$59),IF(COUNTIF(AI$3:AI436,$E437)=0,$E437,""),"")),"")</f>
        <v/>
      </c>
      <c r="AJ437" s="1" t="str">
        <f aca="false">IF(F437&lt;&gt;"",IF(B437="","",IF(AND($B437='Determinazione classe'!$D$57,$C437='Determinazione classe'!$D$58,$D437='Determinazione classe'!$D$59,$E437='Determinazione classe'!$D$60),IF(COUNTIF(AJ$3:AJ436,$F437)=0,$F437,""),"")),"")</f>
        <v/>
      </c>
      <c r="AK437" s="1" t="str">
        <f aca="false">IF(G437&lt;&gt;"",IF(B437="","",IF(AND($B437='Determinazione classe'!$D$57,$C437='Determinazione classe'!$D$58,$D437='Determinazione classe'!$D$59,$E437='Determinazione classe'!$D$60,$F437='Determinazione classe'!$D$61),IF(COUNTIF(AK$3:AK436,$G437)=0,$G437,""),"")),"")</f>
        <v/>
      </c>
      <c r="AL437" s="1" t="str">
        <f aca="false">IF(H437&lt;&gt;"",IF(B437="","",IF(AND($B437='Determinazione classe'!$D$57,$C437='Determinazione classe'!$D$58,$D437='Determinazione classe'!$D$59,$E437='Determinazione classe'!$D$60,$F437='Determinazione classe'!$D$61,$G437='Determinazione classe'!$D$62),IF(COUNTIF(AL$3:AL436,$H437)=0,$H437,""),"")),"")</f>
        <v/>
      </c>
      <c r="AR437" s="1" t="n">
        <f aca="false">+AR436+1</f>
        <v>435</v>
      </c>
      <c r="AS437" s="978" t="str">
        <f aca="false">IFERROR(VLOOKUP(AR437,BC:BK,9,FALSE()),"")</f>
        <v/>
      </c>
      <c r="AT437" s="978" t="str">
        <f aca="false">IFERROR(VLOOKUP($O437,BD:BL,9,FALSE()),"")</f>
        <v/>
      </c>
      <c r="AU437" s="978" t="str">
        <f aca="false">IFERROR(VLOOKUP($O437,BE:BM,9,FALSE()),"")</f>
        <v/>
      </c>
      <c r="AV437" s="978" t="str">
        <f aca="false">IFERROR(VLOOKUP($O437,BF:BN,9,FALSE()),"")</f>
        <v/>
      </c>
      <c r="AW437" s="978" t="str">
        <f aca="false">IFERROR(VLOOKUP($O437,BG:BO,9,FALSE()),"")</f>
        <v/>
      </c>
      <c r="AX437" s="978" t="str">
        <f aca="false">IFERROR(VLOOKUP($O437,BH:BP,9,FALSE()),"")</f>
        <v/>
      </c>
      <c r="AY437" s="978" t="str">
        <f aca="false">IFERROR(VLOOKUP($O437,BI:BQ,9,FALSE()),"")</f>
        <v/>
      </c>
      <c r="BC437" s="1" t="str">
        <f aca="false">IF(BK437&lt;&gt;"",MAX(BC$3:BC436)+1,"")</f>
        <v/>
      </c>
      <c r="BD437" s="1" t="str">
        <f aca="false">IF(BL437&lt;&gt;"",MAX(BD$3:BD436)+1,"")</f>
        <v/>
      </c>
      <c r="BE437" s="1" t="str">
        <f aca="false">IF(BM437&lt;&gt;"",MAX(BE$3:BE436)+1,"")</f>
        <v/>
      </c>
      <c r="BF437" s="1" t="str">
        <f aca="false">IF(BN437&lt;&gt;"",MAX(BF$3:BF436)+1,"")</f>
        <v/>
      </c>
      <c r="BG437" s="1" t="str">
        <f aca="false">IF(BO437&lt;&gt;"",MAX(BG$3:BG436)+1,"")</f>
        <v/>
      </c>
      <c r="BH437" s="1" t="str">
        <f aca="false">IF(BP437&lt;&gt;"",MAX(BH$3:BH436)+1,"")</f>
        <v/>
      </c>
      <c r="BI437" s="1" t="str">
        <f aca="false">IF(BQ437&lt;&gt;"",MAX(BI$3:BI436)+1,"")</f>
        <v/>
      </c>
      <c r="BK437" s="1" t="str">
        <f aca="false">IF(B437&lt;&gt;"",IF(COUNTIF(BK$3:BK436,B437)&gt;0,"",B437),"")</f>
        <v/>
      </c>
      <c r="BL437" s="1" t="str">
        <f aca="false">IF(C437&lt;&gt;"",IF(COUNTIF(BL$3:BL436,C437)&gt;0,"",C437),"")</f>
        <v/>
      </c>
      <c r="BM437" s="1" t="str">
        <f aca="false">IF(D437&lt;&gt;"",IF(COUNTIF(BM$3:BM436,D437)&gt;0,"",D437),"")</f>
        <v/>
      </c>
      <c r="BN437" s="1" t="str">
        <f aca="false">IF(E437&lt;&gt;"",IF(COUNTIF(BN$3:BN436,E437)&gt;0,"",E437),"")</f>
        <v/>
      </c>
      <c r="BO437" s="1" t="str">
        <f aca="false">IF(F437&lt;&gt;"",IF(COUNTIF(BO$3:BO436,F437)&gt;0,"",F437),"")</f>
        <v/>
      </c>
      <c r="BP437" s="1" t="str">
        <f aca="false">IF(G437&lt;&gt;"",IF(COUNTIF(BP$3:BP436,G437)&gt;0,"",G437),"")</f>
        <v/>
      </c>
      <c r="BQ437" s="1" t="str">
        <f aca="false">IF(H437&lt;&gt;"",IF(COUNTIF(BQ$3:BQ436,H437)&gt;0,"",H437),"")</f>
        <v/>
      </c>
    </row>
    <row r="438" customFormat="false" ht="12.75" hidden="false" customHeight="false" outlineLevel="0" collapsed="false">
      <c r="A438" s="1017" t="str">
        <f aca="false">CONCATENATE(B438,C438,D438,E438,F438,G438,H438)</f>
        <v/>
      </c>
      <c r="B438" s="1001"/>
      <c r="C438" s="1001"/>
      <c r="D438" s="1001"/>
      <c r="E438" s="1001"/>
      <c r="F438" s="1001"/>
      <c r="G438" s="1001"/>
      <c r="H438" s="1001"/>
      <c r="I438" s="1020"/>
      <c r="J438" s="1021"/>
      <c r="K438" s="1021"/>
      <c r="L438" s="1023"/>
      <c r="M438" s="1024"/>
      <c r="O438" s="1" t="n">
        <f aca="false">+O437+1</f>
        <v>436</v>
      </c>
      <c r="P438" s="978" t="str">
        <f aca="false">IFERROR(VLOOKUP(O437,X:AF,9,FALSE()),"")</f>
        <v/>
      </c>
      <c r="Q438" s="978" t="str">
        <f aca="false">IFERROR(VLOOKUP(O438,Y:AG,9,FALSE()),"")</f>
        <v/>
      </c>
      <c r="R438" s="978" t="str">
        <f aca="false">IFERROR(VLOOKUP(O438,Z:AH,9,FALSE()),"")</f>
        <v/>
      </c>
      <c r="S438" s="978" t="str">
        <f aca="false">IFERROR(VLOOKUP($O438,AA:AI,9,FALSE()),"")</f>
        <v/>
      </c>
      <c r="T438" s="978" t="str">
        <f aca="false">IFERROR(VLOOKUP($O438,AB:AJ,9,FALSE()),"")</f>
        <v/>
      </c>
      <c r="U438" s="978" t="str">
        <f aca="false">IFERROR(VLOOKUP($O438,AC:AK,9,FALSE()),"")</f>
        <v/>
      </c>
      <c r="V438" s="978" t="str">
        <f aca="false">IFERROR(VLOOKUP($O438,AD:AL,9,FALSE()),"")</f>
        <v/>
      </c>
      <c r="X438" s="1" t="str">
        <f aca="false">IF(AF438&lt;&gt;"",MAX(X$3:X437)+1,"")</f>
        <v/>
      </c>
      <c r="Y438" s="1" t="str">
        <f aca="false">IF(AG438&lt;&gt;"",MAX(Y$3:Y437)+1,"")</f>
        <v/>
      </c>
      <c r="Z438" s="1" t="str">
        <f aca="false">IF(AH438&lt;&gt;"",MAX(Z$3:Z437)+1,"")</f>
        <v/>
      </c>
      <c r="AA438" s="1" t="str">
        <f aca="false">IF(AI438&lt;&gt;"",MAX(AA$3:AA437)+1,"")</f>
        <v/>
      </c>
      <c r="AB438" s="1" t="str">
        <f aca="false">IF(AJ438&lt;&gt;"",MAX(AB$3:AB437)+1,"")</f>
        <v/>
      </c>
      <c r="AC438" s="1" t="str">
        <f aca="false">IF(AK438&lt;&gt;"",MAX(AC$3:AC437)+1,"")</f>
        <v/>
      </c>
      <c r="AD438" s="1" t="str">
        <f aca="false">IF(AL438&lt;&gt;"",MAX(AD$3:AD437)+1,"")</f>
        <v/>
      </c>
      <c r="AF438" s="1" t="str">
        <f aca="false">IF(B438="","",IF(COUNTIF(AF$3:$AI437,B438)=0,B438,""))</f>
        <v/>
      </c>
      <c r="AG438" s="1" t="str">
        <f aca="false">IF(C438&lt;&gt;"",IF(B438="","",IF($B438='Determinazione classe'!$D$57,IF(COUNTIF(AG$3:$AG437,$C438)=0,$C438,""),"")),"")</f>
        <v/>
      </c>
      <c r="AH438" s="1" t="str">
        <f aca="false">IF(D438&lt;&gt;"",IF(B438="","",IF(AND($B438='Determinazione classe'!$D$57,$C438='Determinazione classe'!$D$58),IF(COUNTIF(AH$3:AH437,$D438)=0,$D438,""),"")),"")</f>
        <v/>
      </c>
      <c r="AI438" s="1" t="str">
        <f aca="false">IF(E438&lt;&gt;"",IF(B438="","",IF(AND($B438='Determinazione classe'!$D$57,$C438='Determinazione classe'!$D$58,$D438='Determinazione classe'!$D$59),IF(COUNTIF(AI$3:AI437,$E438)=0,$E438,""),"")),"")</f>
        <v/>
      </c>
      <c r="AJ438" s="1" t="str">
        <f aca="false">IF(F438&lt;&gt;"",IF(B438="","",IF(AND($B438='Determinazione classe'!$D$57,$C438='Determinazione classe'!$D$58,$D438='Determinazione classe'!$D$59,$E438='Determinazione classe'!$D$60),IF(COUNTIF(AJ$3:AJ437,$F438)=0,$F438,""),"")),"")</f>
        <v/>
      </c>
      <c r="AK438" s="1" t="str">
        <f aca="false">IF(G438&lt;&gt;"",IF(B438="","",IF(AND($B438='Determinazione classe'!$D$57,$C438='Determinazione classe'!$D$58,$D438='Determinazione classe'!$D$59,$E438='Determinazione classe'!$D$60,$F438='Determinazione classe'!$D$61),IF(COUNTIF(AK$3:AK437,$G438)=0,$G438,""),"")),"")</f>
        <v/>
      </c>
      <c r="AL438" s="1" t="str">
        <f aca="false">IF(H438&lt;&gt;"",IF(B438="","",IF(AND($B438='Determinazione classe'!$D$57,$C438='Determinazione classe'!$D$58,$D438='Determinazione classe'!$D$59,$E438='Determinazione classe'!$D$60,$F438='Determinazione classe'!$D$61,$G438='Determinazione classe'!$D$62),IF(COUNTIF(AL$3:AL437,$H438)=0,$H438,""),"")),"")</f>
        <v/>
      </c>
      <c r="AR438" s="1" t="n">
        <f aca="false">+AR437+1</f>
        <v>436</v>
      </c>
      <c r="AS438" s="978" t="str">
        <f aca="false">IFERROR(VLOOKUP(AR438,BC:BK,9,FALSE()),"")</f>
        <v/>
      </c>
      <c r="AT438" s="978" t="str">
        <f aca="false">IFERROR(VLOOKUP($O438,BD:BL,9,FALSE()),"")</f>
        <v/>
      </c>
      <c r="AU438" s="978" t="str">
        <f aca="false">IFERROR(VLOOKUP($O438,BE:BM,9,FALSE()),"")</f>
        <v/>
      </c>
      <c r="AV438" s="978" t="str">
        <f aca="false">IFERROR(VLOOKUP($O438,BF:BN,9,FALSE()),"")</f>
        <v/>
      </c>
      <c r="AW438" s="978" t="str">
        <f aca="false">IFERROR(VLOOKUP($O438,BG:BO,9,FALSE()),"")</f>
        <v/>
      </c>
      <c r="AX438" s="978" t="str">
        <f aca="false">IFERROR(VLOOKUP($O438,BH:BP,9,FALSE()),"")</f>
        <v/>
      </c>
      <c r="AY438" s="978" t="str">
        <f aca="false">IFERROR(VLOOKUP($O438,BI:BQ,9,FALSE()),"")</f>
        <v/>
      </c>
      <c r="BC438" s="1" t="str">
        <f aca="false">IF(BK438&lt;&gt;"",MAX(BC$3:BC437)+1,"")</f>
        <v/>
      </c>
      <c r="BD438" s="1" t="str">
        <f aca="false">IF(BL438&lt;&gt;"",MAX(BD$3:BD437)+1,"")</f>
        <v/>
      </c>
      <c r="BE438" s="1" t="str">
        <f aca="false">IF(BM438&lt;&gt;"",MAX(BE$3:BE437)+1,"")</f>
        <v/>
      </c>
      <c r="BF438" s="1" t="str">
        <f aca="false">IF(BN438&lt;&gt;"",MAX(BF$3:BF437)+1,"")</f>
        <v/>
      </c>
      <c r="BG438" s="1" t="str">
        <f aca="false">IF(BO438&lt;&gt;"",MAX(BG$3:BG437)+1,"")</f>
        <v/>
      </c>
      <c r="BH438" s="1" t="str">
        <f aca="false">IF(BP438&lt;&gt;"",MAX(BH$3:BH437)+1,"")</f>
        <v/>
      </c>
      <c r="BI438" s="1" t="str">
        <f aca="false">IF(BQ438&lt;&gt;"",MAX(BI$3:BI437)+1,"")</f>
        <v/>
      </c>
      <c r="BK438" s="1" t="str">
        <f aca="false">IF(B438&lt;&gt;"",IF(COUNTIF(BK$3:BK437,B438)&gt;0,"",B438),"")</f>
        <v/>
      </c>
      <c r="BL438" s="1" t="str">
        <f aca="false">IF(C438&lt;&gt;"",IF(COUNTIF(BL$3:BL437,C438)&gt;0,"",C438),"")</f>
        <v/>
      </c>
      <c r="BM438" s="1" t="str">
        <f aca="false">IF(D438&lt;&gt;"",IF(COUNTIF(BM$3:BM437,D438)&gt;0,"",D438),"")</f>
        <v/>
      </c>
      <c r="BN438" s="1" t="str">
        <f aca="false">IF(E438&lt;&gt;"",IF(COUNTIF(BN$3:BN437,E438)&gt;0,"",E438),"")</f>
        <v/>
      </c>
      <c r="BO438" s="1" t="str">
        <f aca="false">IF(F438&lt;&gt;"",IF(COUNTIF(BO$3:BO437,F438)&gt;0,"",F438),"")</f>
        <v/>
      </c>
      <c r="BP438" s="1" t="str">
        <f aca="false">IF(G438&lt;&gt;"",IF(COUNTIF(BP$3:BP437,G438)&gt;0,"",G438),"")</f>
        <v/>
      </c>
      <c r="BQ438" s="1" t="str">
        <f aca="false">IF(H438&lt;&gt;"",IF(COUNTIF(BQ$3:BQ437,H438)&gt;0,"",H438),"")</f>
        <v/>
      </c>
    </row>
    <row r="439" customFormat="false" ht="12.75" hidden="false" customHeight="false" outlineLevel="0" collapsed="false">
      <c r="A439" s="1017" t="str">
        <f aca="false">CONCATENATE(B439,C439,D439,E439,F439,G439,H439)</f>
        <v/>
      </c>
      <c r="B439" s="1001"/>
      <c r="C439" s="1001"/>
      <c r="D439" s="1001"/>
      <c r="E439" s="1001"/>
      <c r="F439" s="1001"/>
      <c r="G439" s="1001"/>
      <c r="H439" s="1001"/>
      <c r="I439" s="1020"/>
      <c r="J439" s="1021"/>
      <c r="K439" s="1021"/>
      <c r="L439" s="1023"/>
      <c r="M439" s="1024"/>
      <c r="O439" s="1" t="n">
        <f aca="false">+O438+1</f>
        <v>437</v>
      </c>
      <c r="P439" s="978" t="str">
        <f aca="false">IFERROR(VLOOKUP(O438,X:AF,9,FALSE()),"")</f>
        <v/>
      </c>
      <c r="Q439" s="978" t="str">
        <f aca="false">IFERROR(VLOOKUP(O439,Y:AG,9,FALSE()),"")</f>
        <v/>
      </c>
      <c r="R439" s="978" t="str">
        <f aca="false">IFERROR(VLOOKUP(O439,Z:AH,9,FALSE()),"")</f>
        <v/>
      </c>
      <c r="S439" s="978" t="str">
        <f aca="false">IFERROR(VLOOKUP($O439,AA:AI,9,FALSE()),"")</f>
        <v/>
      </c>
      <c r="T439" s="978" t="str">
        <f aca="false">IFERROR(VLOOKUP($O439,AB:AJ,9,FALSE()),"")</f>
        <v/>
      </c>
      <c r="U439" s="978" t="str">
        <f aca="false">IFERROR(VLOOKUP($O439,AC:AK,9,FALSE()),"")</f>
        <v/>
      </c>
      <c r="V439" s="978" t="str">
        <f aca="false">IFERROR(VLOOKUP($O439,AD:AL,9,FALSE()),"")</f>
        <v/>
      </c>
      <c r="X439" s="1" t="str">
        <f aca="false">IF(AF439&lt;&gt;"",MAX(X$3:X438)+1,"")</f>
        <v/>
      </c>
      <c r="Y439" s="1" t="str">
        <f aca="false">IF(AG439&lt;&gt;"",MAX(Y$3:Y438)+1,"")</f>
        <v/>
      </c>
      <c r="Z439" s="1" t="str">
        <f aca="false">IF(AH439&lt;&gt;"",MAX(Z$3:Z438)+1,"")</f>
        <v/>
      </c>
      <c r="AA439" s="1" t="str">
        <f aca="false">IF(AI439&lt;&gt;"",MAX(AA$3:AA438)+1,"")</f>
        <v/>
      </c>
      <c r="AB439" s="1" t="str">
        <f aca="false">IF(AJ439&lt;&gt;"",MAX(AB$3:AB438)+1,"")</f>
        <v/>
      </c>
      <c r="AC439" s="1" t="str">
        <f aca="false">IF(AK439&lt;&gt;"",MAX(AC$3:AC438)+1,"")</f>
        <v/>
      </c>
      <c r="AD439" s="1" t="str">
        <f aca="false">IF(AL439&lt;&gt;"",MAX(AD$3:AD438)+1,"")</f>
        <v/>
      </c>
      <c r="AF439" s="1" t="str">
        <f aca="false">IF(B439="","",IF(COUNTIF(AF$3:$AI438,B439)=0,B439,""))</f>
        <v/>
      </c>
      <c r="AG439" s="1" t="str">
        <f aca="false">IF(C439&lt;&gt;"",IF(B439="","",IF($B439='Determinazione classe'!$D$57,IF(COUNTIF(AG$3:$AG438,$C439)=0,$C439,""),"")),"")</f>
        <v/>
      </c>
      <c r="AH439" s="1" t="str">
        <f aca="false">IF(D439&lt;&gt;"",IF(B439="","",IF(AND($B439='Determinazione classe'!$D$57,$C439='Determinazione classe'!$D$58),IF(COUNTIF(AH$3:AH438,$D439)=0,$D439,""),"")),"")</f>
        <v/>
      </c>
      <c r="AI439" s="1" t="str">
        <f aca="false">IF(E439&lt;&gt;"",IF(B439="","",IF(AND($B439='Determinazione classe'!$D$57,$C439='Determinazione classe'!$D$58,$D439='Determinazione classe'!$D$59),IF(COUNTIF(AI$3:AI438,$E439)=0,$E439,""),"")),"")</f>
        <v/>
      </c>
      <c r="AJ439" s="1" t="str">
        <f aca="false">IF(F439&lt;&gt;"",IF(B439="","",IF(AND($B439='Determinazione classe'!$D$57,$C439='Determinazione classe'!$D$58,$D439='Determinazione classe'!$D$59,$E439='Determinazione classe'!$D$60),IF(COUNTIF(AJ$3:AJ438,$F439)=0,$F439,""),"")),"")</f>
        <v/>
      </c>
      <c r="AK439" s="1" t="str">
        <f aca="false">IF(G439&lt;&gt;"",IF(B439="","",IF(AND($B439='Determinazione classe'!$D$57,$C439='Determinazione classe'!$D$58,$D439='Determinazione classe'!$D$59,$E439='Determinazione classe'!$D$60,$F439='Determinazione classe'!$D$61),IF(COUNTIF(AK$3:AK438,$G439)=0,$G439,""),"")),"")</f>
        <v/>
      </c>
      <c r="AL439" s="1" t="str">
        <f aca="false">IF(H439&lt;&gt;"",IF(B439="","",IF(AND($B439='Determinazione classe'!$D$57,$C439='Determinazione classe'!$D$58,$D439='Determinazione classe'!$D$59,$E439='Determinazione classe'!$D$60,$F439='Determinazione classe'!$D$61,$G439='Determinazione classe'!$D$62),IF(COUNTIF(AL$3:AL438,$H439)=0,$H439,""),"")),"")</f>
        <v/>
      </c>
      <c r="AR439" s="1" t="n">
        <f aca="false">+AR438+1</f>
        <v>437</v>
      </c>
      <c r="AS439" s="978" t="str">
        <f aca="false">IFERROR(VLOOKUP(AR439,BC:BK,9,FALSE()),"")</f>
        <v/>
      </c>
      <c r="AT439" s="978" t="str">
        <f aca="false">IFERROR(VLOOKUP($O439,BD:BL,9,FALSE()),"")</f>
        <v/>
      </c>
      <c r="AU439" s="978" t="str">
        <f aca="false">IFERROR(VLOOKUP($O439,BE:BM,9,FALSE()),"")</f>
        <v/>
      </c>
      <c r="AV439" s="978" t="str">
        <f aca="false">IFERROR(VLOOKUP($O439,BF:BN,9,FALSE()),"")</f>
        <v/>
      </c>
      <c r="AW439" s="978" t="str">
        <f aca="false">IFERROR(VLOOKUP($O439,BG:BO,9,FALSE()),"")</f>
        <v/>
      </c>
      <c r="AX439" s="978" t="str">
        <f aca="false">IFERROR(VLOOKUP($O439,BH:BP,9,FALSE()),"")</f>
        <v/>
      </c>
      <c r="AY439" s="978" t="str">
        <f aca="false">IFERROR(VLOOKUP($O439,BI:BQ,9,FALSE()),"")</f>
        <v/>
      </c>
      <c r="BC439" s="1" t="str">
        <f aca="false">IF(BK439&lt;&gt;"",MAX(BC$3:BC438)+1,"")</f>
        <v/>
      </c>
      <c r="BD439" s="1" t="str">
        <f aca="false">IF(BL439&lt;&gt;"",MAX(BD$3:BD438)+1,"")</f>
        <v/>
      </c>
      <c r="BE439" s="1" t="str">
        <f aca="false">IF(BM439&lt;&gt;"",MAX(BE$3:BE438)+1,"")</f>
        <v/>
      </c>
      <c r="BF439" s="1" t="str">
        <f aca="false">IF(BN439&lt;&gt;"",MAX(BF$3:BF438)+1,"")</f>
        <v/>
      </c>
      <c r="BG439" s="1" t="str">
        <f aca="false">IF(BO439&lt;&gt;"",MAX(BG$3:BG438)+1,"")</f>
        <v/>
      </c>
      <c r="BH439" s="1" t="str">
        <f aca="false">IF(BP439&lt;&gt;"",MAX(BH$3:BH438)+1,"")</f>
        <v/>
      </c>
      <c r="BI439" s="1" t="str">
        <f aca="false">IF(BQ439&lt;&gt;"",MAX(BI$3:BI438)+1,"")</f>
        <v/>
      </c>
      <c r="BK439" s="1" t="str">
        <f aca="false">IF(B439&lt;&gt;"",IF(COUNTIF(BK$3:BK438,B439)&gt;0,"",B439),"")</f>
        <v/>
      </c>
      <c r="BL439" s="1" t="str">
        <f aca="false">IF(C439&lt;&gt;"",IF(COUNTIF(BL$3:BL438,C439)&gt;0,"",C439),"")</f>
        <v/>
      </c>
      <c r="BM439" s="1" t="str">
        <f aca="false">IF(D439&lt;&gt;"",IF(COUNTIF(BM$3:BM438,D439)&gt;0,"",D439),"")</f>
        <v/>
      </c>
      <c r="BN439" s="1" t="str">
        <f aca="false">IF(E439&lt;&gt;"",IF(COUNTIF(BN$3:BN438,E439)&gt;0,"",E439),"")</f>
        <v/>
      </c>
      <c r="BO439" s="1" t="str">
        <f aca="false">IF(F439&lt;&gt;"",IF(COUNTIF(BO$3:BO438,F439)&gt;0,"",F439),"")</f>
        <v/>
      </c>
      <c r="BP439" s="1" t="str">
        <f aca="false">IF(G439&lt;&gt;"",IF(COUNTIF(BP$3:BP438,G439)&gt;0,"",G439),"")</f>
        <v/>
      </c>
      <c r="BQ439" s="1" t="str">
        <f aca="false">IF(H439&lt;&gt;"",IF(COUNTIF(BQ$3:BQ438,H439)&gt;0,"",H439),"")</f>
        <v/>
      </c>
    </row>
    <row r="440" customFormat="false" ht="12.75" hidden="false" customHeight="false" outlineLevel="0" collapsed="false">
      <c r="A440" s="1017" t="str">
        <f aca="false">CONCATENATE(B440,C440,D440,E440,F440,G440,H440)</f>
        <v/>
      </c>
      <c r="B440" s="1001"/>
      <c r="C440" s="1001"/>
      <c r="D440" s="1001"/>
      <c r="E440" s="1001"/>
      <c r="F440" s="1001"/>
      <c r="G440" s="1001"/>
      <c r="H440" s="1001"/>
      <c r="I440" s="1020"/>
      <c r="J440" s="1021"/>
      <c r="K440" s="1021"/>
      <c r="L440" s="1023"/>
      <c r="M440" s="1024"/>
      <c r="O440" s="1" t="n">
        <f aca="false">+O439+1</f>
        <v>438</v>
      </c>
      <c r="P440" s="978" t="str">
        <f aca="false">IFERROR(VLOOKUP(O439,X:AF,9,FALSE()),"")</f>
        <v/>
      </c>
      <c r="Q440" s="978" t="str">
        <f aca="false">IFERROR(VLOOKUP(O440,Y:AG,9,FALSE()),"")</f>
        <v/>
      </c>
      <c r="R440" s="978" t="str">
        <f aca="false">IFERROR(VLOOKUP(O440,Z:AH,9,FALSE()),"")</f>
        <v/>
      </c>
      <c r="S440" s="978" t="str">
        <f aca="false">IFERROR(VLOOKUP($O440,AA:AI,9,FALSE()),"")</f>
        <v/>
      </c>
      <c r="T440" s="978" t="str">
        <f aca="false">IFERROR(VLOOKUP($O440,AB:AJ,9,FALSE()),"")</f>
        <v/>
      </c>
      <c r="U440" s="978" t="str">
        <f aca="false">IFERROR(VLOOKUP($O440,AC:AK,9,FALSE()),"")</f>
        <v/>
      </c>
      <c r="V440" s="978" t="str">
        <f aca="false">IFERROR(VLOOKUP($O440,AD:AL,9,FALSE()),"")</f>
        <v/>
      </c>
      <c r="X440" s="1" t="str">
        <f aca="false">IF(AF440&lt;&gt;"",MAX(X$3:X439)+1,"")</f>
        <v/>
      </c>
      <c r="Y440" s="1" t="str">
        <f aca="false">IF(AG440&lt;&gt;"",MAX(Y$3:Y439)+1,"")</f>
        <v/>
      </c>
      <c r="Z440" s="1" t="str">
        <f aca="false">IF(AH440&lt;&gt;"",MAX(Z$3:Z439)+1,"")</f>
        <v/>
      </c>
      <c r="AA440" s="1" t="str">
        <f aca="false">IF(AI440&lt;&gt;"",MAX(AA$3:AA439)+1,"")</f>
        <v/>
      </c>
      <c r="AB440" s="1" t="str">
        <f aca="false">IF(AJ440&lt;&gt;"",MAX(AB$3:AB439)+1,"")</f>
        <v/>
      </c>
      <c r="AC440" s="1" t="str">
        <f aca="false">IF(AK440&lt;&gt;"",MAX(AC$3:AC439)+1,"")</f>
        <v/>
      </c>
      <c r="AD440" s="1" t="str">
        <f aca="false">IF(AL440&lt;&gt;"",MAX(AD$3:AD439)+1,"")</f>
        <v/>
      </c>
      <c r="AF440" s="1" t="str">
        <f aca="false">IF(B440="","",IF(COUNTIF(AF$3:$AI439,B440)=0,B440,""))</f>
        <v/>
      </c>
      <c r="AG440" s="1" t="str">
        <f aca="false">IF(C440&lt;&gt;"",IF(B440="","",IF($B440='Determinazione classe'!$D$57,IF(COUNTIF(AG$3:$AG439,$C440)=0,$C440,""),"")),"")</f>
        <v/>
      </c>
      <c r="AH440" s="1" t="str">
        <f aca="false">IF(D440&lt;&gt;"",IF(B440="","",IF(AND($B440='Determinazione classe'!$D$57,$C440='Determinazione classe'!$D$58),IF(COUNTIF(AH$3:AH439,$D440)=0,$D440,""),"")),"")</f>
        <v/>
      </c>
      <c r="AI440" s="1" t="str">
        <f aca="false">IF(E440&lt;&gt;"",IF(B440="","",IF(AND($B440='Determinazione classe'!$D$57,$C440='Determinazione classe'!$D$58,$D440='Determinazione classe'!$D$59),IF(COUNTIF(AI$3:AI439,$E440)=0,$E440,""),"")),"")</f>
        <v/>
      </c>
      <c r="AJ440" s="1" t="str">
        <f aca="false">IF(F440&lt;&gt;"",IF(B440="","",IF(AND($B440='Determinazione classe'!$D$57,$C440='Determinazione classe'!$D$58,$D440='Determinazione classe'!$D$59,$E440='Determinazione classe'!$D$60),IF(COUNTIF(AJ$3:AJ439,$F440)=0,$F440,""),"")),"")</f>
        <v/>
      </c>
      <c r="AK440" s="1" t="str">
        <f aca="false">IF(G440&lt;&gt;"",IF(B440="","",IF(AND($B440='Determinazione classe'!$D$57,$C440='Determinazione classe'!$D$58,$D440='Determinazione classe'!$D$59,$E440='Determinazione classe'!$D$60,$F440='Determinazione classe'!$D$61),IF(COUNTIF(AK$3:AK439,$G440)=0,$G440,""),"")),"")</f>
        <v/>
      </c>
      <c r="AL440" s="1" t="str">
        <f aca="false">IF(H440&lt;&gt;"",IF(B440="","",IF(AND($B440='Determinazione classe'!$D$57,$C440='Determinazione classe'!$D$58,$D440='Determinazione classe'!$D$59,$E440='Determinazione classe'!$D$60,$F440='Determinazione classe'!$D$61,$G440='Determinazione classe'!$D$62),IF(COUNTIF(AL$3:AL439,$H440)=0,$H440,""),"")),"")</f>
        <v/>
      </c>
      <c r="AR440" s="1" t="n">
        <f aca="false">+AR439+1</f>
        <v>438</v>
      </c>
      <c r="AS440" s="978" t="str">
        <f aca="false">IFERROR(VLOOKUP(AR440,BC:BK,9,FALSE()),"")</f>
        <v/>
      </c>
      <c r="AT440" s="978" t="str">
        <f aca="false">IFERROR(VLOOKUP($O440,BD:BL,9,FALSE()),"")</f>
        <v/>
      </c>
      <c r="AU440" s="978" t="str">
        <f aca="false">IFERROR(VLOOKUP($O440,BE:BM,9,FALSE()),"")</f>
        <v/>
      </c>
      <c r="AV440" s="978" t="str">
        <f aca="false">IFERROR(VLOOKUP($O440,BF:BN,9,FALSE()),"")</f>
        <v/>
      </c>
      <c r="AW440" s="978" t="str">
        <f aca="false">IFERROR(VLOOKUP($O440,BG:BO,9,FALSE()),"")</f>
        <v/>
      </c>
      <c r="AX440" s="978" t="str">
        <f aca="false">IFERROR(VLOOKUP($O440,BH:BP,9,FALSE()),"")</f>
        <v/>
      </c>
      <c r="AY440" s="978" t="str">
        <f aca="false">IFERROR(VLOOKUP($O440,BI:BQ,9,FALSE()),"")</f>
        <v/>
      </c>
      <c r="BC440" s="1" t="str">
        <f aca="false">IF(BK440&lt;&gt;"",MAX(BC$3:BC439)+1,"")</f>
        <v/>
      </c>
      <c r="BD440" s="1" t="str">
        <f aca="false">IF(BL440&lt;&gt;"",MAX(BD$3:BD439)+1,"")</f>
        <v/>
      </c>
      <c r="BE440" s="1" t="str">
        <f aca="false">IF(BM440&lt;&gt;"",MAX(BE$3:BE439)+1,"")</f>
        <v/>
      </c>
      <c r="BF440" s="1" t="str">
        <f aca="false">IF(BN440&lt;&gt;"",MAX(BF$3:BF439)+1,"")</f>
        <v/>
      </c>
      <c r="BG440" s="1" t="str">
        <f aca="false">IF(BO440&lt;&gt;"",MAX(BG$3:BG439)+1,"")</f>
        <v/>
      </c>
      <c r="BH440" s="1" t="str">
        <f aca="false">IF(BP440&lt;&gt;"",MAX(BH$3:BH439)+1,"")</f>
        <v/>
      </c>
      <c r="BI440" s="1" t="str">
        <f aca="false">IF(BQ440&lt;&gt;"",MAX(BI$3:BI439)+1,"")</f>
        <v/>
      </c>
      <c r="BK440" s="1" t="str">
        <f aca="false">IF(B440&lt;&gt;"",IF(COUNTIF(BK$3:BK439,B440)&gt;0,"",B440),"")</f>
        <v/>
      </c>
      <c r="BL440" s="1" t="str">
        <f aca="false">IF(C440&lt;&gt;"",IF(COUNTIF(BL$3:BL439,C440)&gt;0,"",C440),"")</f>
        <v/>
      </c>
      <c r="BM440" s="1" t="str">
        <f aca="false">IF(D440&lt;&gt;"",IF(COUNTIF(BM$3:BM439,D440)&gt;0,"",D440),"")</f>
        <v/>
      </c>
      <c r="BN440" s="1" t="str">
        <f aca="false">IF(E440&lt;&gt;"",IF(COUNTIF(BN$3:BN439,E440)&gt;0,"",E440),"")</f>
        <v/>
      </c>
      <c r="BO440" s="1" t="str">
        <f aca="false">IF(F440&lt;&gt;"",IF(COUNTIF(BO$3:BO439,F440)&gt;0,"",F440),"")</f>
        <v/>
      </c>
      <c r="BP440" s="1" t="str">
        <f aca="false">IF(G440&lt;&gt;"",IF(COUNTIF(BP$3:BP439,G440)&gt;0,"",G440),"")</f>
        <v/>
      </c>
      <c r="BQ440" s="1" t="str">
        <f aca="false">IF(H440&lt;&gt;"",IF(COUNTIF(BQ$3:BQ439,H440)&gt;0,"",H440),"")</f>
        <v/>
      </c>
    </row>
    <row r="441" customFormat="false" ht="12.75" hidden="false" customHeight="false" outlineLevel="0" collapsed="false">
      <c r="A441" s="1017" t="str">
        <f aca="false">CONCATENATE(B441,C441,D441,E441,F441,G441,H441)</f>
        <v/>
      </c>
      <c r="B441" s="1001"/>
      <c r="C441" s="1001"/>
      <c r="D441" s="1001"/>
      <c r="E441" s="1001"/>
      <c r="F441" s="1001"/>
      <c r="G441" s="1001"/>
      <c r="H441" s="1001"/>
      <c r="I441" s="1020"/>
      <c r="J441" s="1021"/>
      <c r="K441" s="1021"/>
      <c r="L441" s="1023"/>
      <c r="M441" s="1024"/>
      <c r="O441" s="1" t="n">
        <f aca="false">+O440+1</f>
        <v>439</v>
      </c>
      <c r="P441" s="978" t="str">
        <f aca="false">IFERROR(VLOOKUP(O440,X:AF,9,FALSE()),"")</f>
        <v/>
      </c>
      <c r="Q441" s="978" t="str">
        <f aca="false">IFERROR(VLOOKUP(O441,Y:AG,9,FALSE()),"")</f>
        <v/>
      </c>
      <c r="R441" s="978" t="str">
        <f aca="false">IFERROR(VLOOKUP(O441,Z:AH,9,FALSE()),"")</f>
        <v/>
      </c>
      <c r="S441" s="978" t="str">
        <f aca="false">IFERROR(VLOOKUP($O441,AA:AI,9,FALSE()),"")</f>
        <v/>
      </c>
      <c r="T441" s="978" t="str">
        <f aca="false">IFERROR(VLOOKUP($O441,AB:AJ,9,FALSE()),"")</f>
        <v/>
      </c>
      <c r="U441" s="978" t="str">
        <f aca="false">IFERROR(VLOOKUP($O441,AC:AK,9,FALSE()),"")</f>
        <v/>
      </c>
      <c r="V441" s="978" t="str">
        <f aca="false">IFERROR(VLOOKUP($O441,AD:AL,9,FALSE()),"")</f>
        <v/>
      </c>
      <c r="X441" s="1" t="str">
        <f aca="false">IF(AF441&lt;&gt;"",MAX(X$3:X440)+1,"")</f>
        <v/>
      </c>
      <c r="Y441" s="1" t="str">
        <f aca="false">IF(AG441&lt;&gt;"",MAX(Y$3:Y440)+1,"")</f>
        <v/>
      </c>
      <c r="Z441" s="1" t="str">
        <f aca="false">IF(AH441&lt;&gt;"",MAX(Z$3:Z440)+1,"")</f>
        <v/>
      </c>
      <c r="AA441" s="1" t="str">
        <f aca="false">IF(AI441&lt;&gt;"",MAX(AA$3:AA440)+1,"")</f>
        <v/>
      </c>
      <c r="AB441" s="1" t="str">
        <f aca="false">IF(AJ441&lt;&gt;"",MAX(AB$3:AB440)+1,"")</f>
        <v/>
      </c>
      <c r="AC441" s="1" t="str">
        <f aca="false">IF(AK441&lt;&gt;"",MAX(AC$3:AC440)+1,"")</f>
        <v/>
      </c>
      <c r="AD441" s="1" t="str">
        <f aca="false">IF(AL441&lt;&gt;"",MAX(AD$3:AD440)+1,"")</f>
        <v/>
      </c>
      <c r="AF441" s="1" t="str">
        <f aca="false">IF(B441="","",IF(COUNTIF(AF$3:$AI440,B441)=0,B441,""))</f>
        <v/>
      </c>
      <c r="AG441" s="1" t="str">
        <f aca="false">IF(C441&lt;&gt;"",IF(B441="","",IF($B441='Determinazione classe'!$D$57,IF(COUNTIF(AG$3:$AG440,$C441)=0,$C441,""),"")),"")</f>
        <v/>
      </c>
      <c r="AH441" s="1" t="str">
        <f aca="false">IF(D441&lt;&gt;"",IF(B441="","",IF(AND($B441='Determinazione classe'!$D$57,$C441='Determinazione classe'!$D$58),IF(COUNTIF(AH$3:AH440,$D441)=0,$D441,""),"")),"")</f>
        <v/>
      </c>
      <c r="AI441" s="1" t="str">
        <f aca="false">IF(E441&lt;&gt;"",IF(B441="","",IF(AND($B441='Determinazione classe'!$D$57,$C441='Determinazione classe'!$D$58,$D441='Determinazione classe'!$D$59),IF(COUNTIF(AI$3:AI440,$E441)=0,$E441,""),"")),"")</f>
        <v/>
      </c>
      <c r="AJ441" s="1" t="str">
        <f aca="false">IF(F441&lt;&gt;"",IF(B441="","",IF(AND($B441='Determinazione classe'!$D$57,$C441='Determinazione classe'!$D$58,$D441='Determinazione classe'!$D$59,$E441='Determinazione classe'!$D$60),IF(COUNTIF(AJ$3:AJ440,$F441)=0,$F441,""),"")),"")</f>
        <v/>
      </c>
      <c r="AK441" s="1" t="str">
        <f aca="false">IF(G441&lt;&gt;"",IF(B441="","",IF(AND($B441='Determinazione classe'!$D$57,$C441='Determinazione classe'!$D$58,$D441='Determinazione classe'!$D$59,$E441='Determinazione classe'!$D$60,$F441='Determinazione classe'!$D$61),IF(COUNTIF(AK$3:AK440,$G441)=0,$G441,""),"")),"")</f>
        <v/>
      </c>
      <c r="AL441" s="1" t="str">
        <f aca="false">IF(H441&lt;&gt;"",IF(B441="","",IF(AND($B441='Determinazione classe'!$D$57,$C441='Determinazione classe'!$D$58,$D441='Determinazione classe'!$D$59,$E441='Determinazione classe'!$D$60,$F441='Determinazione classe'!$D$61,$G441='Determinazione classe'!$D$62),IF(COUNTIF(AL$3:AL440,$H441)=0,$H441,""),"")),"")</f>
        <v/>
      </c>
      <c r="AR441" s="1" t="n">
        <f aca="false">+AR440+1</f>
        <v>439</v>
      </c>
      <c r="AS441" s="978" t="str">
        <f aca="false">IFERROR(VLOOKUP(AR441,BC:BK,9,FALSE()),"")</f>
        <v/>
      </c>
      <c r="AT441" s="978" t="str">
        <f aca="false">IFERROR(VLOOKUP($O441,BD:BL,9,FALSE()),"")</f>
        <v/>
      </c>
      <c r="AU441" s="978" t="str">
        <f aca="false">IFERROR(VLOOKUP($O441,BE:BM,9,FALSE()),"")</f>
        <v/>
      </c>
      <c r="AV441" s="978" t="str">
        <f aca="false">IFERROR(VLOOKUP($O441,BF:BN,9,FALSE()),"")</f>
        <v/>
      </c>
      <c r="AW441" s="978" t="str">
        <f aca="false">IFERROR(VLOOKUP($O441,BG:BO,9,FALSE()),"")</f>
        <v/>
      </c>
      <c r="AX441" s="978" t="str">
        <f aca="false">IFERROR(VLOOKUP($O441,BH:BP,9,FALSE()),"")</f>
        <v/>
      </c>
      <c r="AY441" s="978" t="str">
        <f aca="false">IFERROR(VLOOKUP($O441,BI:BQ,9,FALSE()),"")</f>
        <v/>
      </c>
      <c r="BC441" s="1" t="str">
        <f aca="false">IF(BK441&lt;&gt;"",MAX(BC$3:BC440)+1,"")</f>
        <v/>
      </c>
      <c r="BD441" s="1" t="str">
        <f aca="false">IF(BL441&lt;&gt;"",MAX(BD$3:BD440)+1,"")</f>
        <v/>
      </c>
      <c r="BE441" s="1" t="str">
        <f aca="false">IF(BM441&lt;&gt;"",MAX(BE$3:BE440)+1,"")</f>
        <v/>
      </c>
      <c r="BF441" s="1" t="str">
        <f aca="false">IF(BN441&lt;&gt;"",MAX(BF$3:BF440)+1,"")</f>
        <v/>
      </c>
      <c r="BG441" s="1" t="str">
        <f aca="false">IF(BO441&lt;&gt;"",MAX(BG$3:BG440)+1,"")</f>
        <v/>
      </c>
      <c r="BH441" s="1" t="str">
        <f aca="false">IF(BP441&lt;&gt;"",MAX(BH$3:BH440)+1,"")</f>
        <v/>
      </c>
      <c r="BI441" s="1" t="str">
        <f aca="false">IF(BQ441&lt;&gt;"",MAX(BI$3:BI440)+1,"")</f>
        <v/>
      </c>
      <c r="BK441" s="1" t="str">
        <f aca="false">IF(B441&lt;&gt;"",IF(COUNTIF(BK$3:BK440,B441)&gt;0,"",B441),"")</f>
        <v/>
      </c>
      <c r="BL441" s="1" t="str">
        <f aca="false">IF(C441&lt;&gt;"",IF(COUNTIF(BL$3:BL440,C441)&gt;0,"",C441),"")</f>
        <v/>
      </c>
      <c r="BM441" s="1" t="str">
        <f aca="false">IF(D441&lt;&gt;"",IF(COUNTIF(BM$3:BM440,D441)&gt;0,"",D441),"")</f>
        <v/>
      </c>
      <c r="BN441" s="1" t="str">
        <f aca="false">IF(E441&lt;&gt;"",IF(COUNTIF(BN$3:BN440,E441)&gt;0,"",E441),"")</f>
        <v/>
      </c>
      <c r="BO441" s="1" t="str">
        <f aca="false">IF(F441&lt;&gt;"",IF(COUNTIF(BO$3:BO440,F441)&gt;0,"",F441),"")</f>
        <v/>
      </c>
      <c r="BP441" s="1" t="str">
        <f aca="false">IF(G441&lt;&gt;"",IF(COUNTIF(BP$3:BP440,G441)&gt;0,"",G441),"")</f>
        <v/>
      </c>
      <c r="BQ441" s="1" t="str">
        <f aca="false">IF(H441&lt;&gt;"",IF(COUNTIF(BQ$3:BQ440,H441)&gt;0,"",H441),"")</f>
        <v/>
      </c>
    </row>
    <row r="442" customFormat="false" ht="12.75" hidden="false" customHeight="false" outlineLevel="0" collapsed="false">
      <c r="A442" s="1017" t="str">
        <f aca="false">CONCATENATE(B442,C442,D442,E442,F442,G442,H442)</f>
        <v/>
      </c>
      <c r="B442" s="1001"/>
      <c r="C442" s="1001"/>
      <c r="D442" s="1001"/>
      <c r="E442" s="1001"/>
      <c r="F442" s="1001"/>
      <c r="G442" s="1001"/>
      <c r="H442" s="1001"/>
      <c r="I442" s="1020"/>
      <c r="J442" s="1021"/>
      <c r="K442" s="1021"/>
      <c r="L442" s="1023"/>
      <c r="M442" s="1024"/>
      <c r="O442" s="1" t="n">
        <f aca="false">+O441+1</f>
        <v>440</v>
      </c>
      <c r="P442" s="978" t="str">
        <f aca="false">IFERROR(VLOOKUP(O441,X:AF,9,FALSE()),"")</f>
        <v/>
      </c>
      <c r="Q442" s="978" t="str">
        <f aca="false">IFERROR(VLOOKUP(O442,Y:AG,9,FALSE()),"")</f>
        <v/>
      </c>
      <c r="R442" s="978" t="str">
        <f aca="false">IFERROR(VLOOKUP(O442,Z:AH,9,FALSE()),"")</f>
        <v/>
      </c>
      <c r="S442" s="978" t="str">
        <f aca="false">IFERROR(VLOOKUP($O442,AA:AI,9,FALSE()),"")</f>
        <v/>
      </c>
      <c r="T442" s="978" t="str">
        <f aca="false">IFERROR(VLOOKUP($O442,AB:AJ,9,FALSE()),"")</f>
        <v/>
      </c>
      <c r="U442" s="978" t="str">
        <f aca="false">IFERROR(VLOOKUP($O442,AC:AK,9,FALSE()),"")</f>
        <v/>
      </c>
      <c r="V442" s="978" t="str">
        <f aca="false">IFERROR(VLOOKUP($O442,AD:AL,9,FALSE()),"")</f>
        <v/>
      </c>
      <c r="X442" s="1" t="str">
        <f aca="false">IF(AF442&lt;&gt;"",MAX(X$3:X441)+1,"")</f>
        <v/>
      </c>
      <c r="Y442" s="1" t="str">
        <f aca="false">IF(AG442&lt;&gt;"",MAX(Y$3:Y441)+1,"")</f>
        <v/>
      </c>
      <c r="Z442" s="1" t="str">
        <f aca="false">IF(AH442&lt;&gt;"",MAX(Z$3:Z441)+1,"")</f>
        <v/>
      </c>
      <c r="AA442" s="1" t="str">
        <f aca="false">IF(AI442&lt;&gt;"",MAX(AA$3:AA441)+1,"")</f>
        <v/>
      </c>
      <c r="AB442" s="1" t="str">
        <f aca="false">IF(AJ442&lt;&gt;"",MAX(AB$3:AB441)+1,"")</f>
        <v/>
      </c>
      <c r="AC442" s="1" t="str">
        <f aca="false">IF(AK442&lt;&gt;"",MAX(AC$3:AC441)+1,"")</f>
        <v/>
      </c>
      <c r="AD442" s="1" t="str">
        <f aca="false">IF(AL442&lt;&gt;"",MAX(AD$3:AD441)+1,"")</f>
        <v/>
      </c>
      <c r="AF442" s="1" t="str">
        <f aca="false">IF(B442="","",IF(COUNTIF(AF$3:$AI441,B442)=0,B442,""))</f>
        <v/>
      </c>
      <c r="AG442" s="1" t="str">
        <f aca="false">IF(C442&lt;&gt;"",IF(B442="","",IF($B442='Determinazione classe'!$D$57,IF(COUNTIF(AG$3:$AG441,$C442)=0,$C442,""),"")),"")</f>
        <v/>
      </c>
      <c r="AH442" s="1" t="str">
        <f aca="false">IF(D442&lt;&gt;"",IF(B442="","",IF(AND($B442='Determinazione classe'!$D$57,$C442='Determinazione classe'!$D$58),IF(COUNTIF(AH$3:AH441,$D442)=0,$D442,""),"")),"")</f>
        <v/>
      </c>
      <c r="AI442" s="1" t="str">
        <f aca="false">IF(E442&lt;&gt;"",IF(B442="","",IF(AND($B442='Determinazione classe'!$D$57,$C442='Determinazione classe'!$D$58,$D442='Determinazione classe'!$D$59),IF(COUNTIF(AI$3:AI441,$E442)=0,$E442,""),"")),"")</f>
        <v/>
      </c>
      <c r="AJ442" s="1" t="str">
        <f aca="false">IF(F442&lt;&gt;"",IF(B442="","",IF(AND($B442='Determinazione classe'!$D$57,$C442='Determinazione classe'!$D$58,$D442='Determinazione classe'!$D$59,$E442='Determinazione classe'!$D$60),IF(COUNTIF(AJ$3:AJ441,$F442)=0,$F442,""),"")),"")</f>
        <v/>
      </c>
      <c r="AK442" s="1" t="str">
        <f aca="false">IF(G442&lt;&gt;"",IF(B442="","",IF(AND($B442='Determinazione classe'!$D$57,$C442='Determinazione classe'!$D$58,$D442='Determinazione classe'!$D$59,$E442='Determinazione classe'!$D$60,$F442='Determinazione classe'!$D$61),IF(COUNTIF(AK$3:AK441,$G442)=0,$G442,""),"")),"")</f>
        <v/>
      </c>
      <c r="AL442" s="1" t="str">
        <f aca="false">IF(H442&lt;&gt;"",IF(B442="","",IF(AND($B442='Determinazione classe'!$D$57,$C442='Determinazione classe'!$D$58,$D442='Determinazione classe'!$D$59,$E442='Determinazione classe'!$D$60,$F442='Determinazione classe'!$D$61,$G442='Determinazione classe'!$D$62),IF(COUNTIF(AL$3:AL441,$H442)=0,$H442,""),"")),"")</f>
        <v/>
      </c>
      <c r="AR442" s="1" t="n">
        <f aca="false">+AR441+1</f>
        <v>440</v>
      </c>
      <c r="AS442" s="978" t="str">
        <f aca="false">IFERROR(VLOOKUP(AR442,BC:BK,9,FALSE()),"")</f>
        <v/>
      </c>
      <c r="AT442" s="978" t="str">
        <f aca="false">IFERROR(VLOOKUP($O442,BD:BL,9,FALSE()),"")</f>
        <v/>
      </c>
      <c r="AU442" s="978" t="str">
        <f aca="false">IFERROR(VLOOKUP($O442,BE:BM,9,FALSE()),"")</f>
        <v/>
      </c>
      <c r="AV442" s="978" t="str">
        <f aca="false">IFERROR(VLOOKUP($O442,BF:BN,9,FALSE()),"")</f>
        <v/>
      </c>
      <c r="AW442" s="978" t="str">
        <f aca="false">IFERROR(VLOOKUP($O442,BG:BO,9,FALSE()),"")</f>
        <v/>
      </c>
      <c r="AX442" s="978" t="str">
        <f aca="false">IFERROR(VLOOKUP($O442,BH:BP,9,FALSE()),"")</f>
        <v/>
      </c>
      <c r="AY442" s="978" t="str">
        <f aca="false">IFERROR(VLOOKUP($O442,BI:BQ,9,FALSE()),"")</f>
        <v/>
      </c>
      <c r="BC442" s="1" t="str">
        <f aca="false">IF(BK442&lt;&gt;"",MAX(BC$3:BC441)+1,"")</f>
        <v/>
      </c>
      <c r="BD442" s="1" t="str">
        <f aca="false">IF(BL442&lt;&gt;"",MAX(BD$3:BD441)+1,"")</f>
        <v/>
      </c>
      <c r="BE442" s="1" t="str">
        <f aca="false">IF(BM442&lt;&gt;"",MAX(BE$3:BE441)+1,"")</f>
        <v/>
      </c>
      <c r="BF442" s="1" t="str">
        <f aca="false">IF(BN442&lt;&gt;"",MAX(BF$3:BF441)+1,"")</f>
        <v/>
      </c>
      <c r="BG442" s="1" t="str">
        <f aca="false">IF(BO442&lt;&gt;"",MAX(BG$3:BG441)+1,"")</f>
        <v/>
      </c>
      <c r="BH442" s="1" t="str">
        <f aca="false">IF(BP442&lt;&gt;"",MAX(BH$3:BH441)+1,"")</f>
        <v/>
      </c>
      <c r="BI442" s="1" t="str">
        <f aca="false">IF(BQ442&lt;&gt;"",MAX(BI$3:BI441)+1,"")</f>
        <v/>
      </c>
      <c r="BK442" s="1" t="str">
        <f aca="false">IF(B442&lt;&gt;"",IF(COUNTIF(BK$3:BK441,B442)&gt;0,"",B442),"")</f>
        <v/>
      </c>
      <c r="BL442" s="1" t="str">
        <f aca="false">IF(C442&lt;&gt;"",IF(COUNTIF(BL$3:BL441,C442)&gt;0,"",C442),"")</f>
        <v/>
      </c>
      <c r="BM442" s="1" t="str">
        <f aca="false">IF(D442&lt;&gt;"",IF(COUNTIF(BM$3:BM441,D442)&gt;0,"",D442),"")</f>
        <v/>
      </c>
      <c r="BN442" s="1" t="str">
        <f aca="false">IF(E442&lt;&gt;"",IF(COUNTIF(BN$3:BN441,E442)&gt;0,"",E442),"")</f>
        <v/>
      </c>
      <c r="BO442" s="1" t="str">
        <f aca="false">IF(F442&lt;&gt;"",IF(COUNTIF(BO$3:BO441,F442)&gt;0,"",F442),"")</f>
        <v/>
      </c>
      <c r="BP442" s="1" t="str">
        <f aca="false">IF(G442&lt;&gt;"",IF(COUNTIF(BP$3:BP441,G442)&gt;0,"",G442),"")</f>
        <v/>
      </c>
      <c r="BQ442" s="1" t="str">
        <f aca="false">IF(H442&lt;&gt;"",IF(COUNTIF(BQ$3:BQ441,H442)&gt;0,"",H442),"")</f>
        <v/>
      </c>
    </row>
    <row r="443" customFormat="false" ht="12.75" hidden="false" customHeight="false" outlineLevel="0" collapsed="false">
      <c r="A443" s="1017" t="str">
        <f aca="false">CONCATENATE(B443,C443,D443,E443,F443,G443,H443)</f>
        <v/>
      </c>
      <c r="B443" s="1001"/>
      <c r="C443" s="1001"/>
      <c r="D443" s="1001"/>
      <c r="E443" s="1001"/>
      <c r="F443" s="1001"/>
      <c r="G443" s="1001"/>
      <c r="H443" s="1001"/>
      <c r="I443" s="1020"/>
      <c r="J443" s="1021"/>
      <c r="K443" s="1021"/>
      <c r="L443" s="1023"/>
      <c r="M443" s="1024"/>
      <c r="O443" s="1" t="n">
        <f aca="false">+O442+1</f>
        <v>441</v>
      </c>
      <c r="P443" s="978" t="str">
        <f aca="false">IFERROR(VLOOKUP(O442,X:AF,9,FALSE()),"")</f>
        <v/>
      </c>
      <c r="Q443" s="978" t="str">
        <f aca="false">IFERROR(VLOOKUP(O443,Y:AG,9,FALSE()),"")</f>
        <v/>
      </c>
      <c r="R443" s="978" t="str">
        <f aca="false">IFERROR(VLOOKUP(O443,Z:AH,9,FALSE()),"")</f>
        <v/>
      </c>
      <c r="S443" s="978" t="str">
        <f aca="false">IFERROR(VLOOKUP($O443,AA:AI,9,FALSE()),"")</f>
        <v/>
      </c>
      <c r="T443" s="978" t="str">
        <f aca="false">IFERROR(VLOOKUP($O443,AB:AJ,9,FALSE()),"")</f>
        <v/>
      </c>
      <c r="U443" s="978" t="str">
        <f aca="false">IFERROR(VLOOKUP($O443,AC:AK,9,FALSE()),"")</f>
        <v/>
      </c>
      <c r="V443" s="978" t="str">
        <f aca="false">IFERROR(VLOOKUP($O443,AD:AL,9,FALSE()),"")</f>
        <v/>
      </c>
      <c r="X443" s="1" t="str">
        <f aca="false">IF(AF443&lt;&gt;"",MAX(X$3:X442)+1,"")</f>
        <v/>
      </c>
      <c r="Y443" s="1" t="str">
        <f aca="false">IF(AG443&lt;&gt;"",MAX(Y$3:Y442)+1,"")</f>
        <v/>
      </c>
      <c r="Z443" s="1" t="str">
        <f aca="false">IF(AH443&lt;&gt;"",MAX(Z$3:Z442)+1,"")</f>
        <v/>
      </c>
      <c r="AA443" s="1" t="str">
        <f aca="false">IF(AI443&lt;&gt;"",MAX(AA$3:AA442)+1,"")</f>
        <v/>
      </c>
      <c r="AB443" s="1" t="str">
        <f aca="false">IF(AJ443&lt;&gt;"",MAX(AB$3:AB442)+1,"")</f>
        <v/>
      </c>
      <c r="AC443" s="1" t="str">
        <f aca="false">IF(AK443&lt;&gt;"",MAX(AC$3:AC442)+1,"")</f>
        <v/>
      </c>
      <c r="AD443" s="1" t="str">
        <f aca="false">IF(AL443&lt;&gt;"",MAX(AD$3:AD442)+1,"")</f>
        <v/>
      </c>
      <c r="AF443" s="1" t="str">
        <f aca="false">IF(B443="","",IF(COUNTIF(AF$3:$AI442,B443)=0,B443,""))</f>
        <v/>
      </c>
      <c r="AG443" s="1" t="str">
        <f aca="false">IF(C443&lt;&gt;"",IF(B443="","",IF($B443='Determinazione classe'!$D$57,IF(COUNTIF(AG$3:$AG442,$C443)=0,$C443,""),"")),"")</f>
        <v/>
      </c>
      <c r="AH443" s="1" t="str">
        <f aca="false">IF(D443&lt;&gt;"",IF(B443="","",IF(AND($B443='Determinazione classe'!$D$57,$C443='Determinazione classe'!$D$58),IF(COUNTIF(AH$3:AH442,$D443)=0,$D443,""),"")),"")</f>
        <v/>
      </c>
      <c r="AI443" s="1" t="str">
        <f aca="false">IF(E443&lt;&gt;"",IF(B443="","",IF(AND($B443='Determinazione classe'!$D$57,$C443='Determinazione classe'!$D$58,$D443='Determinazione classe'!$D$59),IF(COUNTIF(AI$3:AI442,$E443)=0,$E443,""),"")),"")</f>
        <v/>
      </c>
      <c r="AJ443" s="1" t="str">
        <f aca="false">IF(F443&lt;&gt;"",IF(B443="","",IF(AND($B443='Determinazione classe'!$D$57,$C443='Determinazione classe'!$D$58,$D443='Determinazione classe'!$D$59,$E443='Determinazione classe'!$D$60),IF(COUNTIF(AJ$3:AJ442,$F443)=0,$F443,""),"")),"")</f>
        <v/>
      </c>
      <c r="AK443" s="1" t="str">
        <f aca="false">IF(G443&lt;&gt;"",IF(B443="","",IF(AND($B443='Determinazione classe'!$D$57,$C443='Determinazione classe'!$D$58,$D443='Determinazione classe'!$D$59,$E443='Determinazione classe'!$D$60,$F443='Determinazione classe'!$D$61),IF(COUNTIF(AK$3:AK442,$G443)=0,$G443,""),"")),"")</f>
        <v/>
      </c>
      <c r="AL443" s="1" t="str">
        <f aca="false">IF(H443&lt;&gt;"",IF(B443="","",IF(AND($B443='Determinazione classe'!$D$57,$C443='Determinazione classe'!$D$58,$D443='Determinazione classe'!$D$59,$E443='Determinazione classe'!$D$60,$F443='Determinazione classe'!$D$61,$G443='Determinazione classe'!$D$62),IF(COUNTIF(AL$3:AL442,$H443)=0,$H443,""),"")),"")</f>
        <v/>
      </c>
      <c r="AR443" s="1" t="n">
        <f aca="false">+AR442+1</f>
        <v>441</v>
      </c>
      <c r="AS443" s="978" t="str">
        <f aca="false">IFERROR(VLOOKUP(AR443,BC:BK,9,FALSE()),"")</f>
        <v/>
      </c>
      <c r="AT443" s="978" t="str">
        <f aca="false">IFERROR(VLOOKUP($O443,BD:BL,9,FALSE()),"")</f>
        <v/>
      </c>
      <c r="AU443" s="978" t="str">
        <f aca="false">IFERROR(VLOOKUP($O443,BE:BM,9,FALSE()),"")</f>
        <v/>
      </c>
      <c r="AV443" s="978" t="str">
        <f aca="false">IFERROR(VLOOKUP($O443,BF:BN,9,FALSE()),"")</f>
        <v/>
      </c>
      <c r="AW443" s="978" t="str">
        <f aca="false">IFERROR(VLOOKUP($O443,BG:BO,9,FALSE()),"")</f>
        <v/>
      </c>
      <c r="AX443" s="978" t="str">
        <f aca="false">IFERROR(VLOOKUP($O443,BH:BP,9,FALSE()),"")</f>
        <v/>
      </c>
      <c r="AY443" s="978" t="str">
        <f aca="false">IFERROR(VLOOKUP($O443,BI:BQ,9,FALSE()),"")</f>
        <v/>
      </c>
      <c r="BC443" s="1" t="str">
        <f aca="false">IF(BK443&lt;&gt;"",MAX(BC$3:BC442)+1,"")</f>
        <v/>
      </c>
      <c r="BD443" s="1" t="str">
        <f aca="false">IF(BL443&lt;&gt;"",MAX(BD$3:BD442)+1,"")</f>
        <v/>
      </c>
      <c r="BE443" s="1" t="str">
        <f aca="false">IF(BM443&lt;&gt;"",MAX(BE$3:BE442)+1,"")</f>
        <v/>
      </c>
      <c r="BF443" s="1" t="str">
        <f aca="false">IF(BN443&lt;&gt;"",MAX(BF$3:BF442)+1,"")</f>
        <v/>
      </c>
      <c r="BG443" s="1" t="str">
        <f aca="false">IF(BO443&lt;&gt;"",MAX(BG$3:BG442)+1,"")</f>
        <v/>
      </c>
      <c r="BH443" s="1" t="str">
        <f aca="false">IF(BP443&lt;&gt;"",MAX(BH$3:BH442)+1,"")</f>
        <v/>
      </c>
      <c r="BI443" s="1" t="str">
        <f aca="false">IF(BQ443&lt;&gt;"",MAX(BI$3:BI442)+1,"")</f>
        <v/>
      </c>
      <c r="BK443" s="1" t="str">
        <f aca="false">IF(B443&lt;&gt;"",IF(COUNTIF(BK$3:BK442,B443)&gt;0,"",B443),"")</f>
        <v/>
      </c>
      <c r="BL443" s="1" t="str">
        <f aca="false">IF(C443&lt;&gt;"",IF(COUNTIF(BL$3:BL442,C443)&gt;0,"",C443),"")</f>
        <v/>
      </c>
      <c r="BM443" s="1" t="str">
        <f aca="false">IF(D443&lt;&gt;"",IF(COUNTIF(BM$3:BM442,D443)&gt;0,"",D443),"")</f>
        <v/>
      </c>
      <c r="BN443" s="1" t="str">
        <f aca="false">IF(E443&lt;&gt;"",IF(COUNTIF(BN$3:BN442,E443)&gt;0,"",E443),"")</f>
        <v/>
      </c>
      <c r="BO443" s="1" t="str">
        <f aca="false">IF(F443&lt;&gt;"",IF(COUNTIF(BO$3:BO442,F443)&gt;0,"",F443),"")</f>
        <v/>
      </c>
      <c r="BP443" s="1" t="str">
        <f aca="false">IF(G443&lt;&gt;"",IF(COUNTIF(BP$3:BP442,G443)&gt;0,"",G443),"")</f>
        <v/>
      </c>
      <c r="BQ443" s="1" t="str">
        <f aca="false">IF(H443&lt;&gt;"",IF(COUNTIF(BQ$3:BQ442,H443)&gt;0,"",H443),"")</f>
        <v/>
      </c>
    </row>
    <row r="444" customFormat="false" ht="12.75" hidden="false" customHeight="false" outlineLevel="0" collapsed="false">
      <c r="A444" s="1017" t="str">
        <f aca="false">CONCATENATE(B444,C444,D444,E444,F444,G444,H444)</f>
        <v/>
      </c>
      <c r="B444" s="1001"/>
      <c r="C444" s="1001"/>
      <c r="D444" s="1001"/>
      <c r="E444" s="1001"/>
      <c r="F444" s="1001"/>
      <c r="G444" s="1001"/>
      <c r="H444" s="1001"/>
      <c r="I444" s="1020"/>
      <c r="J444" s="1021"/>
      <c r="K444" s="1021"/>
      <c r="L444" s="1023"/>
      <c r="M444" s="1024"/>
      <c r="O444" s="1" t="n">
        <f aca="false">+O443+1</f>
        <v>442</v>
      </c>
      <c r="P444" s="978" t="str">
        <f aca="false">IFERROR(VLOOKUP(O443,X:AF,9,FALSE()),"")</f>
        <v/>
      </c>
      <c r="Q444" s="978" t="str">
        <f aca="false">IFERROR(VLOOKUP(O444,Y:AG,9,FALSE()),"")</f>
        <v/>
      </c>
      <c r="R444" s="978" t="str">
        <f aca="false">IFERROR(VLOOKUP(O444,Z:AH,9,FALSE()),"")</f>
        <v/>
      </c>
      <c r="S444" s="978" t="str">
        <f aca="false">IFERROR(VLOOKUP($O444,AA:AI,9,FALSE()),"")</f>
        <v/>
      </c>
      <c r="T444" s="978" t="str">
        <f aca="false">IFERROR(VLOOKUP($O444,AB:AJ,9,FALSE()),"")</f>
        <v/>
      </c>
      <c r="U444" s="978" t="str">
        <f aca="false">IFERROR(VLOOKUP($O444,AC:AK,9,FALSE()),"")</f>
        <v/>
      </c>
      <c r="V444" s="978" t="str">
        <f aca="false">IFERROR(VLOOKUP($O444,AD:AL,9,FALSE()),"")</f>
        <v/>
      </c>
      <c r="X444" s="1" t="str">
        <f aca="false">IF(AF444&lt;&gt;"",MAX(X$3:X443)+1,"")</f>
        <v/>
      </c>
      <c r="Y444" s="1" t="str">
        <f aca="false">IF(AG444&lt;&gt;"",MAX(Y$3:Y443)+1,"")</f>
        <v/>
      </c>
      <c r="Z444" s="1" t="str">
        <f aca="false">IF(AH444&lt;&gt;"",MAX(Z$3:Z443)+1,"")</f>
        <v/>
      </c>
      <c r="AA444" s="1" t="str">
        <f aca="false">IF(AI444&lt;&gt;"",MAX(AA$3:AA443)+1,"")</f>
        <v/>
      </c>
      <c r="AB444" s="1" t="str">
        <f aca="false">IF(AJ444&lt;&gt;"",MAX(AB$3:AB443)+1,"")</f>
        <v/>
      </c>
      <c r="AC444" s="1" t="str">
        <f aca="false">IF(AK444&lt;&gt;"",MAX(AC$3:AC443)+1,"")</f>
        <v/>
      </c>
      <c r="AD444" s="1" t="str">
        <f aca="false">IF(AL444&lt;&gt;"",MAX(AD$3:AD443)+1,"")</f>
        <v/>
      </c>
      <c r="AF444" s="1" t="str">
        <f aca="false">IF(B444="","",IF(COUNTIF(AF$3:$AI443,B444)=0,B444,""))</f>
        <v/>
      </c>
      <c r="AG444" s="1" t="str">
        <f aca="false">IF(C444&lt;&gt;"",IF(B444="","",IF($B444='Determinazione classe'!$D$57,IF(COUNTIF(AG$3:$AG443,$C444)=0,$C444,""),"")),"")</f>
        <v/>
      </c>
      <c r="AH444" s="1" t="str">
        <f aca="false">IF(D444&lt;&gt;"",IF(B444="","",IF(AND($B444='Determinazione classe'!$D$57,$C444='Determinazione classe'!$D$58),IF(COUNTIF(AH$3:AH443,$D444)=0,$D444,""),"")),"")</f>
        <v/>
      </c>
      <c r="AI444" s="1" t="str">
        <f aca="false">IF(E444&lt;&gt;"",IF(B444="","",IF(AND($B444='Determinazione classe'!$D$57,$C444='Determinazione classe'!$D$58,$D444='Determinazione classe'!$D$59),IF(COUNTIF(AI$3:AI443,$E444)=0,$E444,""),"")),"")</f>
        <v/>
      </c>
      <c r="AJ444" s="1" t="str">
        <f aca="false">IF(F444&lt;&gt;"",IF(B444="","",IF(AND($B444='Determinazione classe'!$D$57,$C444='Determinazione classe'!$D$58,$D444='Determinazione classe'!$D$59,$E444='Determinazione classe'!$D$60),IF(COUNTIF(AJ$3:AJ443,$F444)=0,$F444,""),"")),"")</f>
        <v/>
      </c>
      <c r="AK444" s="1" t="str">
        <f aca="false">IF(G444&lt;&gt;"",IF(B444="","",IF(AND($B444='Determinazione classe'!$D$57,$C444='Determinazione classe'!$D$58,$D444='Determinazione classe'!$D$59,$E444='Determinazione classe'!$D$60,$F444='Determinazione classe'!$D$61),IF(COUNTIF(AK$3:AK443,$G444)=0,$G444,""),"")),"")</f>
        <v/>
      </c>
      <c r="AL444" s="1" t="str">
        <f aca="false">IF(H444&lt;&gt;"",IF(B444="","",IF(AND($B444='Determinazione classe'!$D$57,$C444='Determinazione classe'!$D$58,$D444='Determinazione classe'!$D$59,$E444='Determinazione classe'!$D$60,$F444='Determinazione classe'!$D$61,$G444='Determinazione classe'!$D$62),IF(COUNTIF(AL$3:AL443,$H444)=0,$H444,""),"")),"")</f>
        <v/>
      </c>
      <c r="AR444" s="1" t="n">
        <f aca="false">+AR443+1</f>
        <v>442</v>
      </c>
      <c r="AS444" s="978" t="str">
        <f aca="false">IFERROR(VLOOKUP(AR444,BC:BK,9,FALSE()),"")</f>
        <v/>
      </c>
      <c r="AT444" s="978" t="str">
        <f aca="false">IFERROR(VLOOKUP($O444,BD:BL,9,FALSE()),"")</f>
        <v/>
      </c>
      <c r="AU444" s="978" t="str">
        <f aca="false">IFERROR(VLOOKUP($O444,BE:BM,9,FALSE()),"")</f>
        <v/>
      </c>
      <c r="AV444" s="978" t="str">
        <f aca="false">IFERROR(VLOOKUP($O444,BF:BN,9,FALSE()),"")</f>
        <v/>
      </c>
      <c r="AW444" s="978" t="str">
        <f aca="false">IFERROR(VLOOKUP($O444,BG:BO,9,FALSE()),"")</f>
        <v/>
      </c>
      <c r="AX444" s="978" t="str">
        <f aca="false">IFERROR(VLOOKUP($O444,BH:BP,9,FALSE()),"")</f>
        <v/>
      </c>
      <c r="AY444" s="978" t="str">
        <f aca="false">IFERROR(VLOOKUP($O444,BI:BQ,9,FALSE()),"")</f>
        <v/>
      </c>
      <c r="BC444" s="1" t="str">
        <f aca="false">IF(BK444&lt;&gt;"",MAX(BC$3:BC443)+1,"")</f>
        <v/>
      </c>
      <c r="BD444" s="1" t="str">
        <f aca="false">IF(BL444&lt;&gt;"",MAX(BD$3:BD443)+1,"")</f>
        <v/>
      </c>
      <c r="BE444" s="1" t="str">
        <f aca="false">IF(BM444&lt;&gt;"",MAX(BE$3:BE443)+1,"")</f>
        <v/>
      </c>
      <c r="BF444" s="1" t="str">
        <f aca="false">IF(BN444&lt;&gt;"",MAX(BF$3:BF443)+1,"")</f>
        <v/>
      </c>
      <c r="BG444" s="1" t="str">
        <f aca="false">IF(BO444&lt;&gt;"",MAX(BG$3:BG443)+1,"")</f>
        <v/>
      </c>
      <c r="BH444" s="1" t="str">
        <f aca="false">IF(BP444&lt;&gt;"",MAX(BH$3:BH443)+1,"")</f>
        <v/>
      </c>
      <c r="BI444" s="1" t="str">
        <f aca="false">IF(BQ444&lt;&gt;"",MAX(BI$3:BI443)+1,"")</f>
        <v/>
      </c>
      <c r="BK444" s="1" t="str">
        <f aca="false">IF(B444&lt;&gt;"",IF(COUNTIF(BK$3:BK443,B444)&gt;0,"",B444),"")</f>
        <v/>
      </c>
      <c r="BL444" s="1" t="str">
        <f aca="false">IF(C444&lt;&gt;"",IF(COUNTIF(BL$3:BL443,C444)&gt;0,"",C444),"")</f>
        <v/>
      </c>
      <c r="BM444" s="1" t="str">
        <f aca="false">IF(D444&lt;&gt;"",IF(COUNTIF(BM$3:BM443,D444)&gt;0,"",D444),"")</f>
        <v/>
      </c>
      <c r="BN444" s="1" t="str">
        <f aca="false">IF(E444&lt;&gt;"",IF(COUNTIF(BN$3:BN443,E444)&gt;0,"",E444),"")</f>
        <v/>
      </c>
      <c r="BO444" s="1" t="str">
        <f aca="false">IF(F444&lt;&gt;"",IF(COUNTIF(BO$3:BO443,F444)&gt;0,"",F444),"")</f>
        <v/>
      </c>
      <c r="BP444" s="1" t="str">
        <f aca="false">IF(G444&lt;&gt;"",IF(COUNTIF(BP$3:BP443,G444)&gt;0,"",G444),"")</f>
        <v/>
      </c>
      <c r="BQ444" s="1" t="str">
        <f aca="false">IF(H444&lt;&gt;"",IF(COUNTIF(BQ$3:BQ443,H444)&gt;0,"",H444),"")</f>
        <v/>
      </c>
    </row>
    <row r="445" customFormat="false" ht="12.75" hidden="false" customHeight="false" outlineLevel="0" collapsed="false">
      <c r="A445" s="1017" t="str">
        <f aca="false">CONCATENATE(B445,C445,D445,E445,F445,G445,H445)</f>
        <v/>
      </c>
      <c r="B445" s="1001"/>
      <c r="C445" s="1001"/>
      <c r="D445" s="1001"/>
      <c r="E445" s="1001"/>
      <c r="F445" s="1001"/>
      <c r="G445" s="1001"/>
      <c r="H445" s="1001"/>
      <c r="I445" s="1020"/>
      <c r="J445" s="1021"/>
      <c r="K445" s="1021"/>
      <c r="L445" s="1023"/>
      <c r="M445" s="1024"/>
      <c r="O445" s="1" t="n">
        <f aca="false">+O444+1</f>
        <v>443</v>
      </c>
      <c r="P445" s="978" t="str">
        <f aca="false">IFERROR(VLOOKUP(O444,X:AF,9,FALSE()),"")</f>
        <v/>
      </c>
      <c r="Q445" s="978" t="str">
        <f aca="false">IFERROR(VLOOKUP(O445,Y:AG,9,FALSE()),"")</f>
        <v/>
      </c>
      <c r="R445" s="978" t="str">
        <f aca="false">IFERROR(VLOOKUP(O445,Z:AH,9,FALSE()),"")</f>
        <v/>
      </c>
      <c r="S445" s="978" t="str">
        <f aca="false">IFERROR(VLOOKUP($O445,AA:AI,9,FALSE()),"")</f>
        <v/>
      </c>
      <c r="T445" s="978" t="str">
        <f aca="false">IFERROR(VLOOKUP($O445,AB:AJ,9,FALSE()),"")</f>
        <v/>
      </c>
      <c r="U445" s="978" t="str">
        <f aca="false">IFERROR(VLOOKUP($O445,AC:AK,9,FALSE()),"")</f>
        <v/>
      </c>
      <c r="V445" s="978" t="str">
        <f aca="false">IFERROR(VLOOKUP($O445,AD:AL,9,FALSE()),"")</f>
        <v/>
      </c>
      <c r="X445" s="1" t="str">
        <f aca="false">IF(AF445&lt;&gt;"",MAX(X$3:X444)+1,"")</f>
        <v/>
      </c>
      <c r="Y445" s="1" t="str">
        <f aca="false">IF(AG445&lt;&gt;"",MAX(Y$3:Y444)+1,"")</f>
        <v/>
      </c>
      <c r="Z445" s="1" t="str">
        <f aca="false">IF(AH445&lt;&gt;"",MAX(Z$3:Z444)+1,"")</f>
        <v/>
      </c>
      <c r="AA445" s="1" t="str">
        <f aca="false">IF(AI445&lt;&gt;"",MAX(AA$3:AA444)+1,"")</f>
        <v/>
      </c>
      <c r="AB445" s="1" t="str">
        <f aca="false">IF(AJ445&lt;&gt;"",MAX(AB$3:AB444)+1,"")</f>
        <v/>
      </c>
      <c r="AC445" s="1" t="str">
        <f aca="false">IF(AK445&lt;&gt;"",MAX(AC$3:AC444)+1,"")</f>
        <v/>
      </c>
      <c r="AD445" s="1" t="str">
        <f aca="false">IF(AL445&lt;&gt;"",MAX(AD$3:AD444)+1,"")</f>
        <v/>
      </c>
      <c r="AF445" s="1" t="str">
        <f aca="false">IF(B445="","",IF(COUNTIF(AF$3:$AI444,B445)=0,B445,""))</f>
        <v/>
      </c>
      <c r="AG445" s="1" t="str">
        <f aca="false">IF(C445&lt;&gt;"",IF(B445="","",IF($B445='Determinazione classe'!$D$57,IF(COUNTIF(AG$3:$AG444,$C445)=0,$C445,""),"")),"")</f>
        <v/>
      </c>
      <c r="AH445" s="1" t="str">
        <f aca="false">IF(D445&lt;&gt;"",IF(B445="","",IF(AND($B445='Determinazione classe'!$D$57,$C445='Determinazione classe'!$D$58),IF(COUNTIF(AH$3:AH444,$D445)=0,$D445,""),"")),"")</f>
        <v/>
      </c>
      <c r="AI445" s="1" t="str">
        <f aca="false">IF(E445&lt;&gt;"",IF(B445="","",IF(AND($B445='Determinazione classe'!$D$57,$C445='Determinazione classe'!$D$58,$D445='Determinazione classe'!$D$59),IF(COUNTIF(AI$3:AI444,$E445)=0,$E445,""),"")),"")</f>
        <v/>
      </c>
      <c r="AJ445" s="1" t="str">
        <f aca="false">IF(F445&lt;&gt;"",IF(B445="","",IF(AND($B445='Determinazione classe'!$D$57,$C445='Determinazione classe'!$D$58,$D445='Determinazione classe'!$D$59,$E445='Determinazione classe'!$D$60),IF(COUNTIF(AJ$3:AJ444,$F445)=0,$F445,""),"")),"")</f>
        <v/>
      </c>
      <c r="AK445" s="1" t="str">
        <f aca="false">IF(G445&lt;&gt;"",IF(B445="","",IF(AND($B445='Determinazione classe'!$D$57,$C445='Determinazione classe'!$D$58,$D445='Determinazione classe'!$D$59,$E445='Determinazione classe'!$D$60,$F445='Determinazione classe'!$D$61),IF(COUNTIF(AK$3:AK444,$G445)=0,$G445,""),"")),"")</f>
        <v/>
      </c>
      <c r="AL445" s="1" t="str">
        <f aca="false">IF(H445&lt;&gt;"",IF(B445="","",IF(AND($B445='Determinazione classe'!$D$57,$C445='Determinazione classe'!$D$58,$D445='Determinazione classe'!$D$59,$E445='Determinazione classe'!$D$60,$F445='Determinazione classe'!$D$61,$G445='Determinazione classe'!$D$62),IF(COUNTIF(AL$3:AL444,$H445)=0,$H445,""),"")),"")</f>
        <v/>
      </c>
      <c r="AR445" s="1" t="n">
        <f aca="false">+AR444+1</f>
        <v>443</v>
      </c>
      <c r="AS445" s="978" t="str">
        <f aca="false">IFERROR(VLOOKUP(AR445,BC:BK,9,FALSE()),"")</f>
        <v/>
      </c>
      <c r="AT445" s="978" t="str">
        <f aca="false">IFERROR(VLOOKUP($O445,BD:BL,9,FALSE()),"")</f>
        <v/>
      </c>
      <c r="AU445" s="978" t="str">
        <f aca="false">IFERROR(VLOOKUP($O445,BE:BM,9,FALSE()),"")</f>
        <v/>
      </c>
      <c r="AV445" s="978" t="str">
        <f aca="false">IFERROR(VLOOKUP($O445,BF:BN,9,FALSE()),"")</f>
        <v/>
      </c>
      <c r="AW445" s="978" t="str">
        <f aca="false">IFERROR(VLOOKUP($O445,BG:BO,9,FALSE()),"")</f>
        <v/>
      </c>
      <c r="AX445" s="978" t="str">
        <f aca="false">IFERROR(VLOOKUP($O445,BH:BP,9,FALSE()),"")</f>
        <v/>
      </c>
      <c r="AY445" s="978" t="str">
        <f aca="false">IFERROR(VLOOKUP($O445,BI:BQ,9,FALSE()),"")</f>
        <v/>
      </c>
      <c r="BC445" s="1" t="str">
        <f aca="false">IF(BK445&lt;&gt;"",MAX(BC$3:BC444)+1,"")</f>
        <v/>
      </c>
      <c r="BD445" s="1" t="str">
        <f aca="false">IF(BL445&lt;&gt;"",MAX(BD$3:BD444)+1,"")</f>
        <v/>
      </c>
      <c r="BE445" s="1" t="str">
        <f aca="false">IF(BM445&lt;&gt;"",MAX(BE$3:BE444)+1,"")</f>
        <v/>
      </c>
      <c r="BF445" s="1" t="str">
        <f aca="false">IF(BN445&lt;&gt;"",MAX(BF$3:BF444)+1,"")</f>
        <v/>
      </c>
      <c r="BG445" s="1" t="str">
        <f aca="false">IF(BO445&lt;&gt;"",MAX(BG$3:BG444)+1,"")</f>
        <v/>
      </c>
      <c r="BH445" s="1" t="str">
        <f aca="false">IF(BP445&lt;&gt;"",MAX(BH$3:BH444)+1,"")</f>
        <v/>
      </c>
      <c r="BI445" s="1" t="str">
        <f aca="false">IF(BQ445&lt;&gt;"",MAX(BI$3:BI444)+1,"")</f>
        <v/>
      </c>
      <c r="BK445" s="1" t="str">
        <f aca="false">IF(B445&lt;&gt;"",IF(COUNTIF(BK$3:BK444,B445)&gt;0,"",B445),"")</f>
        <v/>
      </c>
      <c r="BL445" s="1" t="str">
        <f aca="false">IF(C445&lt;&gt;"",IF(COUNTIF(BL$3:BL444,C445)&gt;0,"",C445),"")</f>
        <v/>
      </c>
      <c r="BM445" s="1" t="str">
        <f aca="false">IF(D445&lt;&gt;"",IF(COUNTIF(BM$3:BM444,D445)&gt;0,"",D445),"")</f>
        <v/>
      </c>
      <c r="BN445" s="1" t="str">
        <f aca="false">IF(E445&lt;&gt;"",IF(COUNTIF(BN$3:BN444,E445)&gt;0,"",E445),"")</f>
        <v/>
      </c>
      <c r="BO445" s="1" t="str">
        <f aca="false">IF(F445&lt;&gt;"",IF(COUNTIF(BO$3:BO444,F445)&gt;0,"",F445),"")</f>
        <v/>
      </c>
      <c r="BP445" s="1" t="str">
        <f aca="false">IF(G445&lt;&gt;"",IF(COUNTIF(BP$3:BP444,G445)&gt;0,"",G445),"")</f>
        <v/>
      </c>
      <c r="BQ445" s="1" t="str">
        <f aca="false">IF(H445&lt;&gt;"",IF(COUNTIF(BQ$3:BQ444,H445)&gt;0,"",H445),"")</f>
        <v/>
      </c>
    </row>
    <row r="446" customFormat="false" ht="12.75" hidden="false" customHeight="false" outlineLevel="0" collapsed="false">
      <c r="A446" s="1017" t="str">
        <f aca="false">CONCATENATE(B446,C446,D446,E446,F446,G446,H446)</f>
        <v/>
      </c>
      <c r="B446" s="1001"/>
      <c r="C446" s="1001"/>
      <c r="D446" s="1001"/>
      <c r="E446" s="1001"/>
      <c r="F446" s="1001"/>
      <c r="G446" s="1001"/>
      <c r="H446" s="1001"/>
      <c r="I446" s="1020"/>
      <c r="J446" s="1021"/>
      <c r="K446" s="1021"/>
      <c r="L446" s="1023"/>
      <c r="M446" s="1024"/>
      <c r="O446" s="1" t="n">
        <f aca="false">+O445+1</f>
        <v>444</v>
      </c>
      <c r="P446" s="978" t="str">
        <f aca="false">IFERROR(VLOOKUP(O445,X:AF,9,FALSE()),"")</f>
        <v/>
      </c>
      <c r="Q446" s="978" t="str">
        <f aca="false">IFERROR(VLOOKUP(O446,Y:AG,9,FALSE()),"")</f>
        <v/>
      </c>
      <c r="R446" s="978" t="str">
        <f aca="false">IFERROR(VLOOKUP(O446,Z:AH,9,FALSE()),"")</f>
        <v/>
      </c>
      <c r="S446" s="978" t="str">
        <f aca="false">IFERROR(VLOOKUP($O446,AA:AI,9,FALSE()),"")</f>
        <v/>
      </c>
      <c r="T446" s="978" t="str">
        <f aca="false">IFERROR(VLOOKUP($O446,AB:AJ,9,FALSE()),"")</f>
        <v/>
      </c>
      <c r="U446" s="978" t="str">
        <f aca="false">IFERROR(VLOOKUP($O446,AC:AK,9,FALSE()),"")</f>
        <v/>
      </c>
      <c r="V446" s="978" t="str">
        <f aca="false">IFERROR(VLOOKUP($O446,AD:AL,9,FALSE()),"")</f>
        <v/>
      </c>
      <c r="X446" s="1" t="str">
        <f aca="false">IF(AF446&lt;&gt;"",MAX(X$3:X445)+1,"")</f>
        <v/>
      </c>
      <c r="Y446" s="1" t="str">
        <f aca="false">IF(AG446&lt;&gt;"",MAX(Y$3:Y445)+1,"")</f>
        <v/>
      </c>
      <c r="Z446" s="1" t="str">
        <f aca="false">IF(AH446&lt;&gt;"",MAX(Z$3:Z445)+1,"")</f>
        <v/>
      </c>
      <c r="AA446" s="1" t="str">
        <f aca="false">IF(AI446&lt;&gt;"",MAX(AA$3:AA445)+1,"")</f>
        <v/>
      </c>
      <c r="AB446" s="1" t="str">
        <f aca="false">IF(AJ446&lt;&gt;"",MAX(AB$3:AB445)+1,"")</f>
        <v/>
      </c>
      <c r="AC446" s="1" t="str">
        <f aca="false">IF(AK446&lt;&gt;"",MAX(AC$3:AC445)+1,"")</f>
        <v/>
      </c>
      <c r="AD446" s="1" t="str">
        <f aca="false">IF(AL446&lt;&gt;"",MAX(AD$3:AD445)+1,"")</f>
        <v/>
      </c>
      <c r="AF446" s="1" t="str">
        <f aca="false">IF(B446="","",IF(COUNTIF(AF$3:$AI445,B446)=0,B446,""))</f>
        <v/>
      </c>
      <c r="AG446" s="1" t="str">
        <f aca="false">IF(C446&lt;&gt;"",IF(B446="","",IF($B446='Determinazione classe'!$D$57,IF(COUNTIF(AG$3:$AG445,$C446)=0,$C446,""),"")),"")</f>
        <v/>
      </c>
      <c r="AH446" s="1" t="str">
        <f aca="false">IF(D446&lt;&gt;"",IF(B446="","",IF(AND($B446='Determinazione classe'!$D$57,$C446='Determinazione classe'!$D$58),IF(COUNTIF(AH$3:AH445,$D446)=0,$D446,""),"")),"")</f>
        <v/>
      </c>
      <c r="AI446" s="1" t="str">
        <f aca="false">IF(E446&lt;&gt;"",IF(B446="","",IF(AND($B446='Determinazione classe'!$D$57,$C446='Determinazione classe'!$D$58,$D446='Determinazione classe'!$D$59),IF(COUNTIF(AI$3:AI445,$E446)=0,$E446,""),"")),"")</f>
        <v/>
      </c>
      <c r="AJ446" s="1" t="str">
        <f aca="false">IF(F446&lt;&gt;"",IF(B446="","",IF(AND($B446='Determinazione classe'!$D$57,$C446='Determinazione classe'!$D$58,$D446='Determinazione classe'!$D$59,$E446='Determinazione classe'!$D$60),IF(COUNTIF(AJ$3:AJ445,$F446)=0,$F446,""),"")),"")</f>
        <v/>
      </c>
      <c r="AK446" s="1" t="str">
        <f aca="false">IF(G446&lt;&gt;"",IF(B446="","",IF(AND($B446='Determinazione classe'!$D$57,$C446='Determinazione classe'!$D$58,$D446='Determinazione classe'!$D$59,$E446='Determinazione classe'!$D$60,$F446='Determinazione classe'!$D$61),IF(COUNTIF(AK$3:AK445,$G446)=0,$G446,""),"")),"")</f>
        <v/>
      </c>
      <c r="AL446" s="1" t="str">
        <f aca="false">IF(H446&lt;&gt;"",IF(B446="","",IF(AND($B446='Determinazione classe'!$D$57,$C446='Determinazione classe'!$D$58,$D446='Determinazione classe'!$D$59,$E446='Determinazione classe'!$D$60,$F446='Determinazione classe'!$D$61,$G446='Determinazione classe'!$D$62),IF(COUNTIF(AL$3:AL445,$H446)=0,$H446,""),"")),"")</f>
        <v/>
      </c>
      <c r="AR446" s="1" t="n">
        <f aca="false">+AR445+1</f>
        <v>444</v>
      </c>
      <c r="AS446" s="978" t="str">
        <f aca="false">IFERROR(VLOOKUP(AR446,BC:BK,9,FALSE()),"")</f>
        <v/>
      </c>
      <c r="AT446" s="978" t="str">
        <f aca="false">IFERROR(VLOOKUP($O446,BD:BL,9,FALSE()),"")</f>
        <v/>
      </c>
      <c r="AU446" s="978" t="str">
        <f aca="false">IFERROR(VLOOKUP($O446,BE:BM,9,FALSE()),"")</f>
        <v/>
      </c>
      <c r="AV446" s="978" t="str">
        <f aca="false">IFERROR(VLOOKUP($O446,BF:BN,9,FALSE()),"")</f>
        <v/>
      </c>
      <c r="AW446" s="978" t="str">
        <f aca="false">IFERROR(VLOOKUP($O446,BG:BO,9,FALSE()),"")</f>
        <v/>
      </c>
      <c r="AX446" s="978" t="str">
        <f aca="false">IFERROR(VLOOKUP($O446,BH:BP,9,FALSE()),"")</f>
        <v/>
      </c>
      <c r="AY446" s="978" t="str">
        <f aca="false">IFERROR(VLOOKUP($O446,BI:BQ,9,FALSE()),"")</f>
        <v/>
      </c>
      <c r="BC446" s="1" t="str">
        <f aca="false">IF(BK446&lt;&gt;"",MAX(BC$3:BC445)+1,"")</f>
        <v/>
      </c>
      <c r="BD446" s="1" t="str">
        <f aca="false">IF(BL446&lt;&gt;"",MAX(BD$3:BD445)+1,"")</f>
        <v/>
      </c>
      <c r="BE446" s="1" t="str">
        <f aca="false">IF(BM446&lt;&gt;"",MAX(BE$3:BE445)+1,"")</f>
        <v/>
      </c>
      <c r="BF446" s="1" t="str">
        <f aca="false">IF(BN446&lt;&gt;"",MAX(BF$3:BF445)+1,"")</f>
        <v/>
      </c>
      <c r="BG446" s="1" t="str">
        <f aca="false">IF(BO446&lt;&gt;"",MAX(BG$3:BG445)+1,"")</f>
        <v/>
      </c>
      <c r="BH446" s="1" t="str">
        <f aca="false">IF(BP446&lt;&gt;"",MAX(BH$3:BH445)+1,"")</f>
        <v/>
      </c>
      <c r="BI446" s="1" t="str">
        <f aca="false">IF(BQ446&lt;&gt;"",MAX(BI$3:BI445)+1,"")</f>
        <v/>
      </c>
      <c r="BK446" s="1" t="str">
        <f aca="false">IF(B446&lt;&gt;"",IF(COUNTIF(BK$3:BK445,B446)&gt;0,"",B446),"")</f>
        <v/>
      </c>
      <c r="BL446" s="1" t="str">
        <f aca="false">IF(C446&lt;&gt;"",IF(COUNTIF(BL$3:BL445,C446)&gt;0,"",C446),"")</f>
        <v/>
      </c>
      <c r="BM446" s="1" t="str">
        <f aca="false">IF(D446&lt;&gt;"",IF(COUNTIF(BM$3:BM445,D446)&gt;0,"",D446),"")</f>
        <v/>
      </c>
      <c r="BN446" s="1" t="str">
        <f aca="false">IF(E446&lt;&gt;"",IF(COUNTIF(BN$3:BN445,E446)&gt;0,"",E446),"")</f>
        <v/>
      </c>
      <c r="BO446" s="1" t="str">
        <f aca="false">IF(F446&lt;&gt;"",IF(COUNTIF(BO$3:BO445,F446)&gt;0,"",F446),"")</f>
        <v/>
      </c>
      <c r="BP446" s="1" t="str">
        <f aca="false">IF(G446&lt;&gt;"",IF(COUNTIF(BP$3:BP445,G446)&gt;0,"",G446),"")</f>
        <v/>
      </c>
      <c r="BQ446" s="1" t="str">
        <f aca="false">IF(H446&lt;&gt;"",IF(COUNTIF(BQ$3:BQ445,H446)&gt;0,"",H446),"")</f>
        <v/>
      </c>
    </row>
    <row r="447" customFormat="false" ht="12.75" hidden="false" customHeight="false" outlineLevel="0" collapsed="false">
      <c r="A447" s="1017" t="str">
        <f aca="false">CONCATENATE(B447,C447,D447,E447,F447,G447,H447)</f>
        <v/>
      </c>
      <c r="B447" s="1001"/>
      <c r="C447" s="1001"/>
      <c r="D447" s="1001"/>
      <c r="E447" s="1001"/>
      <c r="F447" s="1001"/>
      <c r="G447" s="1001"/>
      <c r="H447" s="1001"/>
      <c r="I447" s="1020"/>
      <c r="J447" s="1021"/>
      <c r="K447" s="1021"/>
      <c r="L447" s="1023"/>
      <c r="M447" s="1024"/>
      <c r="O447" s="1" t="n">
        <f aca="false">+O446+1</f>
        <v>445</v>
      </c>
      <c r="P447" s="978" t="str">
        <f aca="false">IFERROR(VLOOKUP(O446,X:AF,9,FALSE()),"")</f>
        <v/>
      </c>
      <c r="Q447" s="978" t="str">
        <f aca="false">IFERROR(VLOOKUP(O447,Y:AG,9,FALSE()),"")</f>
        <v/>
      </c>
      <c r="R447" s="978" t="str">
        <f aca="false">IFERROR(VLOOKUP(O447,Z:AH,9,FALSE()),"")</f>
        <v/>
      </c>
      <c r="S447" s="978" t="str">
        <f aca="false">IFERROR(VLOOKUP($O447,AA:AI,9,FALSE()),"")</f>
        <v/>
      </c>
      <c r="T447" s="978" t="str">
        <f aca="false">IFERROR(VLOOKUP($O447,AB:AJ,9,FALSE()),"")</f>
        <v/>
      </c>
      <c r="U447" s="978" t="str">
        <f aca="false">IFERROR(VLOOKUP($O447,AC:AK,9,FALSE()),"")</f>
        <v/>
      </c>
      <c r="V447" s="978" t="str">
        <f aca="false">IFERROR(VLOOKUP($O447,AD:AL,9,FALSE()),"")</f>
        <v/>
      </c>
      <c r="X447" s="1" t="str">
        <f aca="false">IF(AF447&lt;&gt;"",MAX(X$3:X446)+1,"")</f>
        <v/>
      </c>
      <c r="Y447" s="1" t="str">
        <f aca="false">IF(AG447&lt;&gt;"",MAX(Y$3:Y446)+1,"")</f>
        <v/>
      </c>
      <c r="Z447" s="1" t="str">
        <f aca="false">IF(AH447&lt;&gt;"",MAX(Z$3:Z446)+1,"")</f>
        <v/>
      </c>
      <c r="AA447" s="1" t="str">
        <f aca="false">IF(AI447&lt;&gt;"",MAX(AA$3:AA446)+1,"")</f>
        <v/>
      </c>
      <c r="AB447" s="1" t="str">
        <f aca="false">IF(AJ447&lt;&gt;"",MAX(AB$3:AB446)+1,"")</f>
        <v/>
      </c>
      <c r="AC447" s="1" t="str">
        <f aca="false">IF(AK447&lt;&gt;"",MAX(AC$3:AC446)+1,"")</f>
        <v/>
      </c>
      <c r="AD447" s="1" t="str">
        <f aca="false">IF(AL447&lt;&gt;"",MAX(AD$3:AD446)+1,"")</f>
        <v/>
      </c>
      <c r="AF447" s="1" t="str">
        <f aca="false">IF(B447="","",IF(COUNTIF(AF$3:$AI446,B447)=0,B447,""))</f>
        <v/>
      </c>
      <c r="AG447" s="1" t="str">
        <f aca="false">IF(C447&lt;&gt;"",IF(B447="","",IF($B447='Determinazione classe'!$D$57,IF(COUNTIF(AG$3:$AG446,$C447)=0,$C447,""),"")),"")</f>
        <v/>
      </c>
      <c r="AH447" s="1" t="str">
        <f aca="false">IF(D447&lt;&gt;"",IF(B447="","",IF(AND($B447='Determinazione classe'!$D$57,$C447='Determinazione classe'!$D$58),IF(COUNTIF(AH$3:AH446,$D447)=0,$D447,""),"")),"")</f>
        <v/>
      </c>
      <c r="AI447" s="1" t="str">
        <f aca="false">IF(E447&lt;&gt;"",IF(B447="","",IF(AND($B447='Determinazione classe'!$D$57,$C447='Determinazione classe'!$D$58,$D447='Determinazione classe'!$D$59),IF(COUNTIF(AI$3:AI446,$E447)=0,$E447,""),"")),"")</f>
        <v/>
      </c>
      <c r="AJ447" s="1" t="str">
        <f aca="false">IF(F447&lt;&gt;"",IF(B447="","",IF(AND($B447='Determinazione classe'!$D$57,$C447='Determinazione classe'!$D$58,$D447='Determinazione classe'!$D$59,$E447='Determinazione classe'!$D$60),IF(COUNTIF(AJ$3:AJ446,$F447)=0,$F447,""),"")),"")</f>
        <v/>
      </c>
      <c r="AK447" s="1" t="str">
        <f aca="false">IF(G447&lt;&gt;"",IF(B447="","",IF(AND($B447='Determinazione classe'!$D$57,$C447='Determinazione classe'!$D$58,$D447='Determinazione classe'!$D$59,$E447='Determinazione classe'!$D$60,$F447='Determinazione classe'!$D$61),IF(COUNTIF(AK$3:AK446,$G447)=0,$G447,""),"")),"")</f>
        <v/>
      </c>
      <c r="AL447" s="1" t="str">
        <f aca="false">IF(H447&lt;&gt;"",IF(B447="","",IF(AND($B447='Determinazione classe'!$D$57,$C447='Determinazione classe'!$D$58,$D447='Determinazione classe'!$D$59,$E447='Determinazione classe'!$D$60,$F447='Determinazione classe'!$D$61,$G447='Determinazione classe'!$D$62),IF(COUNTIF(AL$3:AL446,$H447)=0,$H447,""),"")),"")</f>
        <v/>
      </c>
      <c r="AR447" s="1" t="n">
        <f aca="false">+AR446+1</f>
        <v>445</v>
      </c>
      <c r="AS447" s="978" t="str">
        <f aca="false">IFERROR(VLOOKUP(AR447,BC:BK,9,FALSE()),"")</f>
        <v/>
      </c>
      <c r="AT447" s="978" t="str">
        <f aca="false">IFERROR(VLOOKUP($O447,BD:BL,9,FALSE()),"")</f>
        <v/>
      </c>
      <c r="AU447" s="978" t="str">
        <f aca="false">IFERROR(VLOOKUP($O447,BE:BM,9,FALSE()),"")</f>
        <v/>
      </c>
      <c r="AV447" s="978" t="str">
        <f aca="false">IFERROR(VLOOKUP($O447,BF:BN,9,FALSE()),"")</f>
        <v/>
      </c>
      <c r="AW447" s="978" t="str">
        <f aca="false">IFERROR(VLOOKUP($O447,BG:BO,9,FALSE()),"")</f>
        <v/>
      </c>
      <c r="AX447" s="978" t="str">
        <f aca="false">IFERROR(VLOOKUP($O447,BH:BP,9,FALSE()),"")</f>
        <v/>
      </c>
      <c r="AY447" s="978" t="str">
        <f aca="false">IFERROR(VLOOKUP($O447,BI:BQ,9,FALSE()),"")</f>
        <v/>
      </c>
      <c r="BC447" s="1" t="str">
        <f aca="false">IF(BK447&lt;&gt;"",MAX(BC$3:BC446)+1,"")</f>
        <v/>
      </c>
      <c r="BD447" s="1" t="str">
        <f aca="false">IF(BL447&lt;&gt;"",MAX(BD$3:BD446)+1,"")</f>
        <v/>
      </c>
      <c r="BE447" s="1" t="str">
        <f aca="false">IF(BM447&lt;&gt;"",MAX(BE$3:BE446)+1,"")</f>
        <v/>
      </c>
      <c r="BF447" s="1" t="str">
        <f aca="false">IF(BN447&lt;&gt;"",MAX(BF$3:BF446)+1,"")</f>
        <v/>
      </c>
      <c r="BG447" s="1" t="str">
        <f aca="false">IF(BO447&lt;&gt;"",MAX(BG$3:BG446)+1,"")</f>
        <v/>
      </c>
      <c r="BH447" s="1" t="str">
        <f aca="false">IF(BP447&lt;&gt;"",MAX(BH$3:BH446)+1,"")</f>
        <v/>
      </c>
      <c r="BI447" s="1" t="str">
        <f aca="false">IF(BQ447&lt;&gt;"",MAX(BI$3:BI446)+1,"")</f>
        <v/>
      </c>
      <c r="BK447" s="1" t="str">
        <f aca="false">IF(B447&lt;&gt;"",IF(COUNTIF(BK$3:BK446,B447)&gt;0,"",B447),"")</f>
        <v/>
      </c>
      <c r="BL447" s="1" t="str">
        <f aca="false">IF(C447&lt;&gt;"",IF(COUNTIF(BL$3:BL446,C447)&gt;0,"",C447),"")</f>
        <v/>
      </c>
      <c r="BM447" s="1" t="str">
        <f aca="false">IF(D447&lt;&gt;"",IF(COUNTIF(BM$3:BM446,D447)&gt;0,"",D447),"")</f>
        <v/>
      </c>
      <c r="BN447" s="1" t="str">
        <f aca="false">IF(E447&lt;&gt;"",IF(COUNTIF(BN$3:BN446,E447)&gt;0,"",E447),"")</f>
        <v/>
      </c>
      <c r="BO447" s="1" t="str">
        <f aca="false">IF(F447&lt;&gt;"",IF(COUNTIF(BO$3:BO446,F447)&gt;0,"",F447),"")</f>
        <v/>
      </c>
      <c r="BP447" s="1" t="str">
        <f aca="false">IF(G447&lt;&gt;"",IF(COUNTIF(BP$3:BP446,G447)&gt;0,"",G447),"")</f>
        <v/>
      </c>
      <c r="BQ447" s="1" t="str">
        <f aca="false">IF(H447&lt;&gt;"",IF(COUNTIF(BQ$3:BQ446,H447)&gt;0,"",H447),"")</f>
        <v/>
      </c>
    </row>
    <row r="448" customFormat="false" ht="12.75" hidden="false" customHeight="false" outlineLevel="0" collapsed="false">
      <c r="A448" s="1017" t="str">
        <f aca="false">CONCATENATE(B448,C448,D448,E448,F448,G448,H448)</f>
        <v/>
      </c>
      <c r="B448" s="1001"/>
      <c r="C448" s="1001"/>
      <c r="D448" s="1001"/>
      <c r="E448" s="1001"/>
      <c r="F448" s="1001"/>
      <c r="G448" s="1001"/>
      <c r="H448" s="1001"/>
      <c r="I448" s="1020"/>
      <c r="J448" s="1021"/>
      <c r="K448" s="1021"/>
      <c r="L448" s="1023"/>
      <c r="M448" s="1024"/>
      <c r="O448" s="1" t="n">
        <f aca="false">+O447+1</f>
        <v>446</v>
      </c>
      <c r="P448" s="978" t="str">
        <f aca="false">IFERROR(VLOOKUP(O447,X:AF,9,FALSE()),"")</f>
        <v/>
      </c>
      <c r="Q448" s="978" t="str">
        <f aca="false">IFERROR(VLOOKUP(O448,Y:AG,9,FALSE()),"")</f>
        <v/>
      </c>
      <c r="R448" s="978" t="str">
        <f aca="false">IFERROR(VLOOKUP(O448,Z:AH,9,FALSE()),"")</f>
        <v/>
      </c>
      <c r="S448" s="978" t="str">
        <f aca="false">IFERROR(VLOOKUP($O448,AA:AI,9,FALSE()),"")</f>
        <v/>
      </c>
      <c r="T448" s="978" t="str">
        <f aca="false">IFERROR(VLOOKUP($O448,AB:AJ,9,FALSE()),"")</f>
        <v/>
      </c>
      <c r="U448" s="978" t="str">
        <f aca="false">IFERROR(VLOOKUP($O448,AC:AK,9,FALSE()),"")</f>
        <v/>
      </c>
      <c r="V448" s="978" t="str">
        <f aca="false">IFERROR(VLOOKUP($O448,AD:AL,9,FALSE()),"")</f>
        <v/>
      </c>
      <c r="X448" s="1" t="str">
        <f aca="false">IF(AF448&lt;&gt;"",MAX(X$3:X447)+1,"")</f>
        <v/>
      </c>
      <c r="Y448" s="1" t="str">
        <f aca="false">IF(AG448&lt;&gt;"",MAX(Y$3:Y447)+1,"")</f>
        <v/>
      </c>
      <c r="Z448" s="1" t="str">
        <f aca="false">IF(AH448&lt;&gt;"",MAX(Z$3:Z447)+1,"")</f>
        <v/>
      </c>
      <c r="AA448" s="1" t="str">
        <f aca="false">IF(AI448&lt;&gt;"",MAX(AA$3:AA447)+1,"")</f>
        <v/>
      </c>
      <c r="AB448" s="1" t="str">
        <f aca="false">IF(AJ448&lt;&gt;"",MAX(AB$3:AB447)+1,"")</f>
        <v/>
      </c>
      <c r="AC448" s="1" t="str">
        <f aca="false">IF(AK448&lt;&gt;"",MAX(AC$3:AC447)+1,"")</f>
        <v/>
      </c>
      <c r="AD448" s="1" t="str">
        <f aca="false">IF(AL448&lt;&gt;"",MAX(AD$3:AD447)+1,"")</f>
        <v/>
      </c>
      <c r="AF448" s="1" t="str">
        <f aca="false">IF(B448="","",IF(COUNTIF(AF$3:$AI447,B448)=0,B448,""))</f>
        <v/>
      </c>
      <c r="AG448" s="1" t="str">
        <f aca="false">IF(C448&lt;&gt;"",IF(B448="","",IF($B448='Determinazione classe'!$D$57,IF(COUNTIF(AG$3:$AG447,$C448)=0,$C448,""),"")),"")</f>
        <v/>
      </c>
      <c r="AH448" s="1" t="str">
        <f aca="false">IF(D448&lt;&gt;"",IF(B448="","",IF(AND($B448='Determinazione classe'!$D$57,$C448='Determinazione classe'!$D$58),IF(COUNTIF(AH$3:AH447,$D448)=0,$D448,""),"")),"")</f>
        <v/>
      </c>
      <c r="AI448" s="1" t="str">
        <f aca="false">IF(E448&lt;&gt;"",IF(B448="","",IF(AND($B448='Determinazione classe'!$D$57,$C448='Determinazione classe'!$D$58,$D448='Determinazione classe'!$D$59),IF(COUNTIF(AI$3:AI447,$E448)=0,$E448,""),"")),"")</f>
        <v/>
      </c>
      <c r="AJ448" s="1" t="str">
        <f aca="false">IF(F448&lt;&gt;"",IF(B448="","",IF(AND($B448='Determinazione classe'!$D$57,$C448='Determinazione classe'!$D$58,$D448='Determinazione classe'!$D$59,$E448='Determinazione classe'!$D$60),IF(COUNTIF(AJ$3:AJ447,$F448)=0,$F448,""),"")),"")</f>
        <v/>
      </c>
      <c r="AK448" s="1" t="str">
        <f aca="false">IF(G448&lt;&gt;"",IF(B448="","",IF(AND($B448='Determinazione classe'!$D$57,$C448='Determinazione classe'!$D$58,$D448='Determinazione classe'!$D$59,$E448='Determinazione classe'!$D$60,$F448='Determinazione classe'!$D$61),IF(COUNTIF(AK$3:AK447,$G448)=0,$G448,""),"")),"")</f>
        <v/>
      </c>
      <c r="AL448" s="1" t="str">
        <f aca="false">IF(H448&lt;&gt;"",IF(B448="","",IF(AND($B448='Determinazione classe'!$D$57,$C448='Determinazione classe'!$D$58,$D448='Determinazione classe'!$D$59,$E448='Determinazione classe'!$D$60,$F448='Determinazione classe'!$D$61,$G448='Determinazione classe'!$D$62),IF(COUNTIF(AL$3:AL447,$H448)=0,$H448,""),"")),"")</f>
        <v/>
      </c>
      <c r="AR448" s="1" t="n">
        <f aca="false">+AR447+1</f>
        <v>446</v>
      </c>
      <c r="AS448" s="978" t="str">
        <f aca="false">IFERROR(VLOOKUP(AR448,BC:BK,9,FALSE()),"")</f>
        <v/>
      </c>
      <c r="AT448" s="978" t="str">
        <f aca="false">IFERROR(VLOOKUP($O448,BD:BL,9,FALSE()),"")</f>
        <v/>
      </c>
      <c r="AU448" s="978" t="str">
        <f aca="false">IFERROR(VLOOKUP($O448,BE:BM,9,FALSE()),"")</f>
        <v/>
      </c>
      <c r="AV448" s="978" t="str">
        <f aca="false">IFERROR(VLOOKUP($O448,BF:BN,9,FALSE()),"")</f>
        <v/>
      </c>
      <c r="AW448" s="978" t="str">
        <f aca="false">IFERROR(VLOOKUP($O448,BG:BO,9,FALSE()),"")</f>
        <v/>
      </c>
      <c r="AX448" s="978" t="str">
        <f aca="false">IFERROR(VLOOKUP($O448,BH:BP,9,FALSE()),"")</f>
        <v/>
      </c>
      <c r="AY448" s="978" t="str">
        <f aca="false">IFERROR(VLOOKUP($O448,BI:BQ,9,FALSE()),"")</f>
        <v/>
      </c>
      <c r="BC448" s="1" t="str">
        <f aca="false">IF(BK448&lt;&gt;"",MAX(BC$3:BC447)+1,"")</f>
        <v/>
      </c>
      <c r="BD448" s="1" t="str">
        <f aca="false">IF(BL448&lt;&gt;"",MAX(BD$3:BD447)+1,"")</f>
        <v/>
      </c>
      <c r="BE448" s="1" t="str">
        <f aca="false">IF(BM448&lt;&gt;"",MAX(BE$3:BE447)+1,"")</f>
        <v/>
      </c>
      <c r="BF448" s="1" t="str">
        <f aca="false">IF(BN448&lt;&gt;"",MAX(BF$3:BF447)+1,"")</f>
        <v/>
      </c>
      <c r="BG448" s="1" t="str">
        <f aca="false">IF(BO448&lt;&gt;"",MAX(BG$3:BG447)+1,"")</f>
        <v/>
      </c>
      <c r="BH448" s="1" t="str">
        <f aca="false">IF(BP448&lt;&gt;"",MAX(BH$3:BH447)+1,"")</f>
        <v/>
      </c>
      <c r="BI448" s="1" t="str">
        <f aca="false">IF(BQ448&lt;&gt;"",MAX(BI$3:BI447)+1,"")</f>
        <v/>
      </c>
      <c r="BK448" s="1" t="str">
        <f aca="false">IF(B448&lt;&gt;"",IF(COUNTIF(BK$3:BK447,B448)&gt;0,"",B448),"")</f>
        <v/>
      </c>
      <c r="BL448" s="1" t="str">
        <f aca="false">IF(C448&lt;&gt;"",IF(COUNTIF(BL$3:BL447,C448)&gt;0,"",C448),"")</f>
        <v/>
      </c>
      <c r="BM448" s="1" t="str">
        <f aca="false">IF(D448&lt;&gt;"",IF(COUNTIF(BM$3:BM447,D448)&gt;0,"",D448),"")</f>
        <v/>
      </c>
      <c r="BN448" s="1" t="str">
        <f aca="false">IF(E448&lt;&gt;"",IF(COUNTIF(BN$3:BN447,E448)&gt;0,"",E448),"")</f>
        <v/>
      </c>
      <c r="BO448" s="1" t="str">
        <f aca="false">IF(F448&lt;&gt;"",IF(COUNTIF(BO$3:BO447,F448)&gt;0,"",F448),"")</f>
        <v/>
      </c>
      <c r="BP448" s="1" t="str">
        <f aca="false">IF(G448&lt;&gt;"",IF(COUNTIF(BP$3:BP447,G448)&gt;0,"",G448),"")</f>
        <v/>
      </c>
      <c r="BQ448" s="1" t="str">
        <f aca="false">IF(H448&lt;&gt;"",IF(COUNTIF(BQ$3:BQ447,H448)&gt;0,"",H448),"")</f>
        <v/>
      </c>
    </row>
    <row r="449" customFormat="false" ht="12.75" hidden="false" customHeight="false" outlineLevel="0" collapsed="false">
      <c r="A449" s="1017" t="str">
        <f aca="false">CONCATENATE(B449,C449,D449,E449,F449,G449,H449)</f>
        <v/>
      </c>
      <c r="B449" s="1001"/>
      <c r="C449" s="1001"/>
      <c r="D449" s="1001"/>
      <c r="E449" s="1001"/>
      <c r="F449" s="1001"/>
      <c r="G449" s="1001"/>
      <c r="H449" s="1001"/>
      <c r="I449" s="1020"/>
      <c r="J449" s="1021"/>
      <c r="K449" s="1021"/>
      <c r="L449" s="1023"/>
      <c r="M449" s="1024"/>
      <c r="O449" s="1" t="n">
        <f aca="false">+O448+1</f>
        <v>447</v>
      </c>
      <c r="P449" s="978" t="str">
        <f aca="false">IFERROR(VLOOKUP(O448,X:AF,9,FALSE()),"")</f>
        <v/>
      </c>
      <c r="Q449" s="978" t="str">
        <f aca="false">IFERROR(VLOOKUP(O449,Y:AG,9,FALSE()),"")</f>
        <v/>
      </c>
      <c r="R449" s="978" t="str">
        <f aca="false">IFERROR(VLOOKUP(O449,Z:AH,9,FALSE()),"")</f>
        <v/>
      </c>
      <c r="S449" s="978" t="str">
        <f aca="false">IFERROR(VLOOKUP($O449,AA:AI,9,FALSE()),"")</f>
        <v/>
      </c>
      <c r="T449" s="978" t="str">
        <f aca="false">IFERROR(VLOOKUP($O449,AB:AJ,9,FALSE()),"")</f>
        <v/>
      </c>
      <c r="U449" s="978" t="str">
        <f aca="false">IFERROR(VLOOKUP($O449,AC:AK,9,FALSE()),"")</f>
        <v/>
      </c>
      <c r="V449" s="978" t="str">
        <f aca="false">IFERROR(VLOOKUP($O449,AD:AL,9,FALSE()),"")</f>
        <v/>
      </c>
      <c r="X449" s="1" t="str">
        <f aca="false">IF(AF449&lt;&gt;"",MAX(X$3:X448)+1,"")</f>
        <v/>
      </c>
      <c r="Y449" s="1" t="str">
        <f aca="false">IF(AG449&lt;&gt;"",MAX(Y$3:Y448)+1,"")</f>
        <v/>
      </c>
      <c r="Z449" s="1" t="str">
        <f aca="false">IF(AH449&lt;&gt;"",MAX(Z$3:Z448)+1,"")</f>
        <v/>
      </c>
      <c r="AA449" s="1" t="str">
        <f aca="false">IF(AI449&lt;&gt;"",MAX(AA$3:AA448)+1,"")</f>
        <v/>
      </c>
      <c r="AB449" s="1" t="str">
        <f aca="false">IF(AJ449&lt;&gt;"",MAX(AB$3:AB448)+1,"")</f>
        <v/>
      </c>
      <c r="AC449" s="1" t="str">
        <f aca="false">IF(AK449&lt;&gt;"",MAX(AC$3:AC448)+1,"")</f>
        <v/>
      </c>
      <c r="AD449" s="1" t="str">
        <f aca="false">IF(AL449&lt;&gt;"",MAX(AD$3:AD448)+1,"")</f>
        <v/>
      </c>
      <c r="AF449" s="1" t="str">
        <f aca="false">IF(B449="","",IF(COUNTIF(AF$3:$AI448,B449)=0,B449,""))</f>
        <v/>
      </c>
      <c r="AG449" s="1" t="str">
        <f aca="false">IF(C449&lt;&gt;"",IF(B449="","",IF($B449='Determinazione classe'!$D$57,IF(COUNTIF(AG$3:$AG448,$C449)=0,$C449,""),"")),"")</f>
        <v/>
      </c>
      <c r="AH449" s="1" t="str">
        <f aca="false">IF(D449&lt;&gt;"",IF(B449="","",IF(AND($B449='Determinazione classe'!$D$57,$C449='Determinazione classe'!$D$58),IF(COUNTIF(AH$3:AH448,$D449)=0,$D449,""),"")),"")</f>
        <v/>
      </c>
      <c r="AI449" s="1" t="str">
        <f aca="false">IF(E449&lt;&gt;"",IF(B449="","",IF(AND($B449='Determinazione classe'!$D$57,$C449='Determinazione classe'!$D$58,$D449='Determinazione classe'!$D$59),IF(COUNTIF(AI$3:AI448,$E449)=0,$E449,""),"")),"")</f>
        <v/>
      </c>
      <c r="AJ449" s="1" t="str">
        <f aca="false">IF(F449&lt;&gt;"",IF(B449="","",IF(AND($B449='Determinazione classe'!$D$57,$C449='Determinazione classe'!$D$58,$D449='Determinazione classe'!$D$59,$E449='Determinazione classe'!$D$60),IF(COUNTIF(AJ$3:AJ448,$F449)=0,$F449,""),"")),"")</f>
        <v/>
      </c>
      <c r="AK449" s="1" t="str">
        <f aca="false">IF(G449&lt;&gt;"",IF(B449="","",IF(AND($B449='Determinazione classe'!$D$57,$C449='Determinazione classe'!$D$58,$D449='Determinazione classe'!$D$59,$E449='Determinazione classe'!$D$60,$F449='Determinazione classe'!$D$61),IF(COUNTIF(AK$3:AK448,$G449)=0,$G449,""),"")),"")</f>
        <v/>
      </c>
      <c r="AL449" s="1" t="str">
        <f aca="false">IF(H449&lt;&gt;"",IF(B449="","",IF(AND($B449='Determinazione classe'!$D$57,$C449='Determinazione classe'!$D$58,$D449='Determinazione classe'!$D$59,$E449='Determinazione classe'!$D$60,$F449='Determinazione classe'!$D$61,$G449='Determinazione classe'!$D$62),IF(COUNTIF(AL$3:AL448,$H449)=0,$H449,""),"")),"")</f>
        <v/>
      </c>
      <c r="AR449" s="1" t="n">
        <f aca="false">+AR448+1</f>
        <v>447</v>
      </c>
      <c r="AS449" s="978" t="str">
        <f aca="false">IFERROR(VLOOKUP(AR449,BC:BK,9,FALSE()),"")</f>
        <v/>
      </c>
      <c r="AT449" s="978" t="str">
        <f aca="false">IFERROR(VLOOKUP($O449,BD:BL,9,FALSE()),"")</f>
        <v/>
      </c>
      <c r="AU449" s="978" t="str">
        <f aca="false">IFERROR(VLOOKUP($O449,BE:BM,9,FALSE()),"")</f>
        <v/>
      </c>
      <c r="AV449" s="978" t="str">
        <f aca="false">IFERROR(VLOOKUP($O449,BF:BN,9,FALSE()),"")</f>
        <v/>
      </c>
      <c r="AW449" s="978" t="str">
        <f aca="false">IFERROR(VLOOKUP($O449,BG:BO,9,FALSE()),"")</f>
        <v/>
      </c>
      <c r="AX449" s="978" t="str">
        <f aca="false">IFERROR(VLOOKUP($O449,BH:BP,9,FALSE()),"")</f>
        <v/>
      </c>
      <c r="AY449" s="978" t="str">
        <f aca="false">IFERROR(VLOOKUP($O449,BI:BQ,9,FALSE()),"")</f>
        <v/>
      </c>
      <c r="BC449" s="1" t="str">
        <f aca="false">IF(BK449&lt;&gt;"",MAX(BC$3:BC448)+1,"")</f>
        <v/>
      </c>
      <c r="BD449" s="1" t="str">
        <f aca="false">IF(BL449&lt;&gt;"",MAX(BD$3:BD448)+1,"")</f>
        <v/>
      </c>
      <c r="BE449" s="1" t="str">
        <f aca="false">IF(BM449&lt;&gt;"",MAX(BE$3:BE448)+1,"")</f>
        <v/>
      </c>
      <c r="BF449" s="1" t="str">
        <f aca="false">IF(BN449&lt;&gt;"",MAX(BF$3:BF448)+1,"")</f>
        <v/>
      </c>
      <c r="BG449" s="1" t="str">
        <f aca="false">IF(BO449&lt;&gt;"",MAX(BG$3:BG448)+1,"")</f>
        <v/>
      </c>
      <c r="BH449" s="1" t="str">
        <f aca="false">IF(BP449&lt;&gt;"",MAX(BH$3:BH448)+1,"")</f>
        <v/>
      </c>
      <c r="BI449" s="1" t="str">
        <f aca="false">IF(BQ449&lt;&gt;"",MAX(BI$3:BI448)+1,"")</f>
        <v/>
      </c>
      <c r="BK449" s="1" t="str">
        <f aca="false">IF(B449&lt;&gt;"",IF(COUNTIF(BK$3:BK448,B449)&gt;0,"",B449),"")</f>
        <v/>
      </c>
      <c r="BL449" s="1" t="str">
        <f aca="false">IF(C449&lt;&gt;"",IF(COUNTIF(BL$3:BL448,C449)&gt;0,"",C449),"")</f>
        <v/>
      </c>
      <c r="BM449" s="1" t="str">
        <f aca="false">IF(D449&lt;&gt;"",IF(COUNTIF(BM$3:BM448,D449)&gt;0,"",D449),"")</f>
        <v/>
      </c>
      <c r="BN449" s="1" t="str">
        <f aca="false">IF(E449&lt;&gt;"",IF(COUNTIF(BN$3:BN448,E449)&gt;0,"",E449),"")</f>
        <v/>
      </c>
      <c r="BO449" s="1" t="str">
        <f aca="false">IF(F449&lt;&gt;"",IF(COUNTIF(BO$3:BO448,F449)&gt;0,"",F449),"")</f>
        <v/>
      </c>
      <c r="BP449" s="1" t="str">
        <f aca="false">IF(G449&lt;&gt;"",IF(COUNTIF(BP$3:BP448,G449)&gt;0,"",G449),"")</f>
        <v/>
      </c>
      <c r="BQ449" s="1" t="str">
        <f aca="false">IF(H449&lt;&gt;"",IF(COUNTIF(BQ$3:BQ448,H449)&gt;0,"",H449),"")</f>
        <v/>
      </c>
    </row>
    <row r="450" customFormat="false" ht="12.75" hidden="false" customHeight="false" outlineLevel="0" collapsed="false">
      <c r="A450" s="1017" t="str">
        <f aca="false">CONCATENATE(B450,C450,D450,E450,F450,G450,H450)</f>
        <v/>
      </c>
      <c r="B450" s="1001"/>
      <c r="C450" s="1001"/>
      <c r="D450" s="1001"/>
      <c r="E450" s="1001"/>
      <c r="F450" s="1001"/>
      <c r="G450" s="1001"/>
      <c r="H450" s="1001"/>
      <c r="I450" s="1020"/>
      <c r="J450" s="1021"/>
      <c r="K450" s="1021"/>
      <c r="L450" s="1023"/>
      <c r="M450" s="1024"/>
      <c r="O450" s="1" t="n">
        <f aca="false">+O449+1</f>
        <v>448</v>
      </c>
      <c r="P450" s="978" t="str">
        <f aca="false">IFERROR(VLOOKUP(O449,X:AF,9,FALSE()),"")</f>
        <v/>
      </c>
      <c r="Q450" s="978" t="str">
        <f aca="false">IFERROR(VLOOKUP(O450,Y:AG,9,FALSE()),"")</f>
        <v/>
      </c>
      <c r="R450" s="978" t="str">
        <f aca="false">IFERROR(VLOOKUP(O450,Z:AH,9,FALSE()),"")</f>
        <v/>
      </c>
      <c r="S450" s="978" t="str">
        <f aca="false">IFERROR(VLOOKUP($O450,AA:AI,9,FALSE()),"")</f>
        <v/>
      </c>
      <c r="T450" s="978" t="str">
        <f aca="false">IFERROR(VLOOKUP($O450,AB:AJ,9,FALSE()),"")</f>
        <v/>
      </c>
      <c r="U450" s="978" t="str">
        <f aca="false">IFERROR(VLOOKUP($O450,AC:AK,9,FALSE()),"")</f>
        <v/>
      </c>
      <c r="V450" s="978" t="str">
        <f aca="false">IFERROR(VLOOKUP($O450,AD:AL,9,FALSE()),"")</f>
        <v/>
      </c>
      <c r="X450" s="1" t="str">
        <f aca="false">IF(AF450&lt;&gt;"",MAX(X$3:X449)+1,"")</f>
        <v/>
      </c>
      <c r="Y450" s="1" t="str">
        <f aca="false">IF(AG450&lt;&gt;"",MAX(Y$3:Y449)+1,"")</f>
        <v/>
      </c>
      <c r="Z450" s="1" t="str">
        <f aca="false">IF(AH450&lt;&gt;"",MAX(Z$3:Z449)+1,"")</f>
        <v/>
      </c>
      <c r="AA450" s="1" t="str">
        <f aca="false">IF(AI450&lt;&gt;"",MAX(AA$3:AA449)+1,"")</f>
        <v/>
      </c>
      <c r="AB450" s="1" t="str">
        <f aca="false">IF(AJ450&lt;&gt;"",MAX(AB$3:AB449)+1,"")</f>
        <v/>
      </c>
      <c r="AC450" s="1" t="str">
        <f aca="false">IF(AK450&lt;&gt;"",MAX(AC$3:AC449)+1,"")</f>
        <v/>
      </c>
      <c r="AD450" s="1" t="str">
        <f aca="false">IF(AL450&lt;&gt;"",MAX(AD$3:AD449)+1,"")</f>
        <v/>
      </c>
      <c r="AF450" s="1" t="str">
        <f aca="false">IF(B450="","",IF(COUNTIF(AF$3:$AI449,B450)=0,B450,""))</f>
        <v/>
      </c>
      <c r="AG450" s="1" t="str">
        <f aca="false">IF(C450&lt;&gt;"",IF(B450="","",IF($B450='Determinazione classe'!$D$57,IF(COUNTIF(AG$3:$AG449,$C450)=0,$C450,""),"")),"")</f>
        <v/>
      </c>
      <c r="AH450" s="1" t="str">
        <f aca="false">IF(D450&lt;&gt;"",IF(B450="","",IF(AND($B450='Determinazione classe'!$D$57,$C450='Determinazione classe'!$D$58),IF(COUNTIF(AH$3:AH449,$D450)=0,$D450,""),"")),"")</f>
        <v/>
      </c>
      <c r="AI450" s="1" t="str">
        <f aca="false">IF(E450&lt;&gt;"",IF(B450="","",IF(AND($B450='Determinazione classe'!$D$57,$C450='Determinazione classe'!$D$58,$D450='Determinazione classe'!$D$59),IF(COUNTIF(AI$3:AI449,$E450)=0,$E450,""),"")),"")</f>
        <v/>
      </c>
      <c r="AJ450" s="1" t="str">
        <f aca="false">IF(F450&lt;&gt;"",IF(B450="","",IF(AND($B450='Determinazione classe'!$D$57,$C450='Determinazione classe'!$D$58,$D450='Determinazione classe'!$D$59,$E450='Determinazione classe'!$D$60),IF(COUNTIF(AJ$3:AJ449,$F450)=0,$F450,""),"")),"")</f>
        <v/>
      </c>
      <c r="AK450" s="1" t="str">
        <f aca="false">IF(G450&lt;&gt;"",IF(B450="","",IF(AND($B450='Determinazione classe'!$D$57,$C450='Determinazione classe'!$D$58,$D450='Determinazione classe'!$D$59,$E450='Determinazione classe'!$D$60,$F450='Determinazione classe'!$D$61),IF(COUNTIF(AK$3:AK449,$G450)=0,$G450,""),"")),"")</f>
        <v/>
      </c>
      <c r="AL450" s="1" t="str">
        <f aca="false">IF(H450&lt;&gt;"",IF(B450="","",IF(AND($B450='Determinazione classe'!$D$57,$C450='Determinazione classe'!$D$58,$D450='Determinazione classe'!$D$59,$E450='Determinazione classe'!$D$60,$F450='Determinazione classe'!$D$61,$G450='Determinazione classe'!$D$62),IF(COUNTIF(AL$3:AL449,$H450)=0,$H450,""),"")),"")</f>
        <v/>
      </c>
      <c r="AR450" s="1" t="n">
        <f aca="false">+AR449+1</f>
        <v>448</v>
      </c>
      <c r="AS450" s="978" t="str">
        <f aca="false">IFERROR(VLOOKUP(AR450,BC:BK,9,FALSE()),"")</f>
        <v/>
      </c>
      <c r="AT450" s="978" t="str">
        <f aca="false">IFERROR(VLOOKUP($O450,BD:BL,9,FALSE()),"")</f>
        <v/>
      </c>
      <c r="AU450" s="978" t="str">
        <f aca="false">IFERROR(VLOOKUP($O450,BE:BM,9,FALSE()),"")</f>
        <v/>
      </c>
      <c r="AV450" s="978" t="str">
        <f aca="false">IFERROR(VLOOKUP($O450,BF:BN,9,FALSE()),"")</f>
        <v/>
      </c>
      <c r="AW450" s="978" t="str">
        <f aca="false">IFERROR(VLOOKUP($O450,BG:BO,9,FALSE()),"")</f>
        <v/>
      </c>
      <c r="AX450" s="978" t="str">
        <f aca="false">IFERROR(VLOOKUP($O450,BH:BP,9,FALSE()),"")</f>
        <v/>
      </c>
      <c r="AY450" s="978" t="str">
        <f aca="false">IFERROR(VLOOKUP($O450,BI:BQ,9,FALSE()),"")</f>
        <v/>
      </c>
      <c r="BC450" s="1" t="str">
        <f aca="false">IF(BK450&lt;&gt;"",MAX(BC$3:BC449)+1,"")</f>
        <v/>
      </c>
      <c r="BD450" s="1" t="str">
        <f aca="false">IF(BL450&lt;&gt;"",MAX(BD$3:BD449)+1,"")</f>
        <v/>
      </c>
      <c r="BE450" s="1" t="str">
        <f aca="false">IF(BM450&lt;&gt;"",MAX(BE$3:BE449)+1,"")</f>
        <v/>
      </c>
      <c r="BF450" s="1" t="str">
        <f aca="false">IF(BN450&lt;&gt;"",MAX(BF$3:BF449)+1,"")</f>
        <v/>
      </c>
      <c r="BG450" s="1" t="str">
        <f aca="false">IF(BO450&lt;&gt;"",MAX(BG$3:BG449)+1,"")</f>
        <v/>
      </c>
      <c r="BH450" s="1" t="str">
        <f aca="false">IF(BP450&lt;&gt;"",MAX(BH$3:BH449)+1,"")</f>
        <v/>
      </c>
      <c r="BI450" s="1" t="str">
        <f aca="false">IF(BQ450&lt;&gt;"",MAX(BI$3:BI449)+1,"")</f>
        <v/>
      </c>
      <c r="BK450" s="1" t="str">
        <f aca="false">IF(B450&lt;&gt;"",IF(COUNTIF(BK$3:BK449,B450)&gt;0,"",B450),"")</f>
        <v/>
      </c>
      <c r="BL450" s="1" t="str">
        <f aca="false">IF(C450&lt;&gt;"",IF(COUNTIF(BL$3:BL449,C450)&gt;0,"",C450),"")</f>
        <v/>
      </c>
      <c r="BM450" s="1" t="str">
        <f aca="false">IF(D450&lt;&gt;"",IF(COUNTIF(BM$3:BM449,D450)&gt;0,"",D450),"")</f>
        <v/>
      </c>
      <c r="BN450" s="1" t="str">
        <f aca="false">IF(E450&lt;&gt;"",IF(COUNTIF(BN$3:BN449,E450)&gt;0,"",E450),"")</f>
        <v/>
      </c>
      <c r="BO450" s="1" t="str">
        <f aca="false">IF(F450&lt;&gt;"",IF(COUNTIF(BO$3:BO449,F450)&gt;0,"",F450),"")</f>
        <v/>
      </c>
      <c r="BP450" s="1" t="str">
        <f aca="false">IF(G450&lt;&gt;"",IF(COUNTIF(BP$3:BP449,G450)&gt;0,"",G450),"")</f>
        <v/>
      </c>
      <c r="BQ450" s="1" t="str">
        <f aca="false">IF(H450&lt;&gt;"",IF(COUNTIF(BQ$3:BQ449,H450)&gt;0,"",H450),"")</f>
        <v/>
      </c>
    </row>
    <row r="451" customFormat="false" ht="12.75" hidden="false" customHeight="false" outlineLevel="0" collapsed="false">
      <c r="A451" s="1017" t="str">
        <f aca="false">CONCATENATE(B451,C451,D451,E451,F451,G451,H451)</f>
        <v/>
      </c>
      <c r="B451" s="1001"/>
      <c r="C451" s="1001"/>
      <c r="D451" s="1001"/>
      <c r="E451" s="1001"/>
      <c r="F451" s="1001"/>
      <c r="G451" s="1001"/>
      <c r="H451" s="1001"/>
      <c r="I451" s="1020"/>
      <c r="J451" s="1021"/>
      <c r="K451" s="1021"/>
      <c r="L451" s="1023"/>
      <c r="M451" s="1024"/>
      <c r="O451" s="1" t="n">
        <f aca="false">+O450+1</f>
        <v>449</v>
      </c>
      <c r="P451" s="978" t="str">
        <f aca="false">IFERROR(VLOOKUP(O450,X:AF,9,FALSE()),"")</f>
        <v/>
      </c>
      <c r="Q451" s="978" t="str">
        <f aca="false">IFERROR(VLOOKUP(O451,Y:AG,9,FALSE()),"")</f>
        <v/>
      </c>
      <c r="R451" s="978" t="str">
        <f aca="false">IFERROR(VLOOKUP(O451,Z:AH,9,FALSE()),"")</f>
        <v/>
      </c>
      <c r="S451" s="978" t="str">
        <f aca="false">IFERROR(VLOOKUP($O451,AA:AI,9,FALSE()),"")</f>
        <v/>
      </c>
      <c r="T451" s="978" t="str">
        <f aca="false">IFERROR(VLOOKUP($O451,AB:AJ,9,FALSE()),"")</f>
        <v/>
      </c>
      <c r="U451" s="978" t="str">
        <f aca="false">IFERROR(VLOOKUP($O451,AC:AK,9,FALSE()),"")</f>
        <v/>
      </c>
      <c r="V451" s="978" t="str">
        <f aca="false">IFERROR(VLOOKUP($O451,AD:AL,9,FALSE()),"")</f>
        <v/>
      </c>
      <c r="X451" s="1" t="str">
        <f aca="false">IF(AF451&lt;&gt;"",MAX(X$3:X450)+1,"")</f>
        <v/>
      </c>
      <c r="Y451" s="1" t="str">
        <f aca="false">IF(AG451&lt;&gt;"",MAX(Y$3:Y450)+1,"")</f>
        <v/>
      </c>
      <c r="Z451" s="1" t="str">
        <f aca="false">IF(AH451&lt;&gt;"",MAX(Z$3:Z450)+1,"")</f>
        <v/>
      </c>
      <c r="AA451" s="1" t="str">
        <f aca="false">IF(AI451&lt;&gt;"",MAX(AA$3:AA450)+1,"")</f>
        <v/>
      </c>
      <c r="AB451" s="1" t="str">
        <f aca="false">IF(AJ451&lt;&gt;"",MAX(AB$3:AB450)+1,"")</f>
        <v/>
      </c>
      <c r="AC451" s="1" t="str">
        <f aca="false">IF(AK451&lt;&gt;"",MAX(AC$3:AC450)+1,"")</f>
        <v/>
      </c>
      <c r="AD451" s="1" t="str">
        <f aca="false">IF(AL451&lt;&gt;"",MAX(AD$3:AD450)+1,"")</f>
        <v/>
      </c>
      <c r="AF451" s="1" t="str">
        <f aca="false">IF(B451="","",IF(COUNTIF(AF$3:$AI450,B451)=0,B451,""))</f>
        <v/>
      </c>
      <c r="AG451" s="1" t="str">
        <f aca="false">IF(C451&lt;&gt;"",IF(B451="","",IF($B451='Determinazione classe'!$D$57,IF(COUNTIF(AG$3:$AG450,$C451)=0,$C451,""),"")),"")</f>
        <v/>
      </c>
      <c r="AH451" s="1" t="str">
        <f aca="false">IF(D451&lt;&gt;"",IF(B451="","",IF(AND($B451='Determinazione classe'!$D$57,$C451='Determinazione classe'!$D$58),IF(COUNTIF(AH$3:AH450,$D451)=0,$D451,""),"")),"")</f>
        <v/>
      </c>
      <c r="AI451" s="1" t="str">
        <f aca="false">IF(E451&lt;&gt;"",IF(B451="","",IF(AND($B451='Determinazione classe'!$D$57,$C451='Determinazione classe'!$D$58,$D451='Determinazione classe'!$D$59),IF(COUNTIF(AI$3:AI450,$E451)=0,$E451,""),"")),"")</f>
        <v/>
      </c>
      <c r="AJ451" s="1" t="str">
        <f aca="false">IF(F451&lt;&gt;"",IF(B451="","",IF(AND($B451='Determinazione classe'!$D$57,$C451='Determinazione classe'!$D$58,$D451='Determinazione classe'!$D$59,$E451='Determinazione classe'!$D$60),IF(COUNTIF(AJ$3:AJ450,$F451)=0,$F451,""),"")),"")</f>
        <v/>
      </c>
      <c r="AK451" s="1" t="str">
        <f aca="false">IF(G451&lt;&gt;"",IF(B451="","",IF(AND($B451='Determinazione classe'!$D$57,$C451='Determinazione classe'!$D$58,$D451='Determinazione classe'!$D$59,$E451='Determinazione classe'!$D$60,$F451='Determinazione classe'!$D$61),IF(COUNTIF(AK$3:AK450,$G451)=0,$G451,""),"")),"")</f>
        <v/>
      </c>
      <c r="AL451" s="1" t="str">
        <f aca="false">IF(H451&lt;&gt;"",IF(B451="","",IF(AND($B451='Determinazione classe'!$D$57,$C451='Determinazione classe'!$D$58,$D451='Determinazione classe'!$D$59,$E451='Determinazione classe'!$D$60,$F451='Determinazione classe'!$D$61,$G451='Determinazione classe'!$D$62),IF(COUNTIF(AL$3:AL450,$H451)=0,$H451,""),"")),"")</f>
        <v/>
      </c>
      <c r="AR451" s="1" t="n">
        <f aca="false">+AR450+1</f>
        <v>449</v>
      </c>
      <c r="AS451" s="978" t="str">
        <f aca="false">IFERROR(VLOOKUP(AR451,BC:BK,9,FALSE()),"")</f>
        <v/>
      </c>
      <c r="AT451" s="978" t="str">
        <f aca="false">IFERROR(VLOOKUP($O451,BD:BL,9,FALSE()),"")</f>
        <v/>
      </c>
      <c r="AU451" s="978" t="str">
        <f aca="false">IFERROR(VLOOKUP($O451,BE:BM,9,FALSE()),"")</f>
        <v/>
      </c>
      <c r="AV451" s="978" t="str">
        <f aca="false">IFERROR(VLOOKUP($O451,BF:BN,9,FALSE()),"")</f>
        <v/>
      </c>
      <c r="AW451" s="978" t="str">
        <f aca="false">IFERROR(VLOOKUP($O451,BG:BO,9,FALSE()),"")</f>
        <v/>
      </c>
      <c r="AX451" s="978" t="str">
        <f aca="false">IFERROR(VLOOKUP($O451,BH:BP,9,FALSE()),"")</f>
        <v/>
      </c>
      <c r="AY451" s="978" t="str">
        <f aca="false">IFERROR(VLOOKUP($O451,BI:BQ,9,FALSE()),"")</f>
        <v/>
      </c>
      <c r="BC451" s="1" t="str">
        <f aca="false">IF(BK451&lt;&gt;"",MAX(BC$3:BC450)+1,"")</f>
        <v/>
      </c>
      <c r="BD451" s="1" t="str">
        <f aca="false">IF(BL451&lt;&gt;"",MAX(BD$3:BD450)+1,"")</f>
        <v/>
      </c>
      <c r="BE451" s="1" t="str">
        <f aca="false">IF(BM451&lt;&gt;"",MAX(BE$3:BE450)+1,"")</f>
        <v/>
      </c>
      <c r="BF451" s="1" t="str">
        <f aca="false">IF(BN451&lt;&gt;"",MAX(BF$3:BF450)+1,"")</f>
        <v/>
      </c>
      <c r="BG451" s="1" t="str">
        <f aca="false">IF(BO451&lt;&gt;"",MAX(BG$3:BG450)+1,"")</f>
        <v/>
      </c>
      <c r="BH451" s="1" t="str">
        <f aca="false">IF(BP451&lt;&gt;"",MAX(BH$3:BH450)+1,"")</f>
        <v/>
      </c>
      <c r="BI451" s="1" t="str">
        <f aca="false">IF(BQ451&lt;&gt;"",MAX(BI$3:BI450)+1,"")</f>
        <v/>
      </c>
      <c r="BK451" s="1" t="str">
        <f aca="false">IF(B451&lt;&gt;"",IF(COUNTIF(BK$3:BK450,B451)&gt;0,"",B451),"")</f>
        <v/>
      </c>
      <c r="BL451" s="1" t="str">
        <f aca="false">IF(C451&lt;&gt;"",IF(COUNTIF(BL$3:BL450,C451)&gt;0,"",C451),"")</f>
        <v/>
      </c>
      <c r="BM451" s="1" t="str">
        <f aca="false">IF(D451&lt;&gt;"",IF(COUNTIF(BM$3:BM450,D451)&gt;0,"",D451),"")</f>
        <v/>
      </c>
      <c r="BN451" s="1" t="str">
        <f aca="false">IF(E451&lt;&gt;"",IF(COUNTIF(BN$3:BN450,E451)&gt;0,"",E451),"")</f>
        <v/>
      </c>
      <c r="BO451" s="1" t="str">
        <f aca="false">IF(F451&lt;&gt;"",IF(COUNTIF(BO$3:BO450,F451)&gt;0,"",F451),"")</f>
        <v/>
      </c>
      <c r="BP451" s="1" t="str">
        <f aca="false">IF(G451&lt;&gt;"",IF(COUNTIF(BP$3:BP450,G451)&gt;0,"",G451),"")</f>
        <v/>
      </c>
      <c r="BQ451" s="1" t="str">
        <f aca="false">IF(H451&lt;&gt;"",IF(COUNTIF(BQ$3:BQ450,H451)&gt;0,"",H451),"")</f>
        <v/>
      </c>
    </row>
    <row r="452" customFormat="false" ht="12.75" hidden="false" customHeight="false" outlineLevel="0" collapsed="false">
      <c r="A452" s="1017" t="str">
        <f aca="false">CONCATENATE(B452,C452,D452,E452,F452,G452,H452)</f>
        <v/>
      </c>
      <c r="B452" s="1001"/>
      <c r="C452" s="1001"/>
      <c r="D452" s="1001"/>
      <c r="E452" s="1001"/>
      <c r="F452" s="1001"/>
      <c r="G452" s="1001"/>
      <c r="H452" s="1001"/>
      <c r="I452" s="1020"/>
      <c r="J452" s="1021"/>
      <c r="K452" s="1021"/>
      <c r="L452" s="1023"/>
      <c r="M452" s="1024"/>
      <c r="O452" s="1" t="n">
        <f aca="false">+O451+1</f>
        <v>450</v>
      </c>
      <c r="P452" s="978" t="str">
        <f aca="false">IFERROR(VLOOKUP(O451,X:AF,9,FALSE()),"")</f>
        <v/>
      </c>
      <c r="Q452" s="978" t="str">
        <f aca="false">IFERROR(VLOOKUP(O452,Y:AG,9,FALSE()),"")</f>
        <v/>
      </c>
      <c r="R452" s="978" t="str">
        <f aca="false">IFERROR(VLOOKUP(O452,Z:AH,9,FALSE()),"")</f>
        <v/>
      </c>
      <c r="S452" s="978" t="str">
        <f aca="false">IFERROR(VLOOKUP($O452,AA:AI,9,FALSE()),"")</f>
        <v/>
      </c>
      <c r="T452" s="978" t="str">
        <f aca="false">IFERROR(VLOOKUP($O452,AB:AJ,9,FALSE()),"")</f>
        <v/>
      </c>
      <c r="U452" s="978" t="str">
        <f aca="false">IFERROR(VLOOKUP($O452,AC:AK,9,FALSE()),"")</f>
        <v/>
      </c>
      <c r="V452" s="978" t="str">
        <f aca="false">IFERROR(VLOOKUP($O452,AD:AL,9,FALSE()),"")</f>
        <v/>
      </c>
      <c r="X452" s="1" t="str">
        <f aca="false">IF(AF452&lt;&gt;"",MAX(X$3:X451)+1,"")</f>
        <v/>
      </c>
      <c r="Y452" s="1" t="str">
        <f aca="false">IF(AG452&lt;&gt;"",MAX(Y$3:Y451)+1,"")</f>
        <v/>
      </c>
      <c r="Z452" s="1" t="str">
        <f aca="false">IF(AH452&lt;&gt;"",MAX(Z$3:Z451)+1,"")</f>
        <v/>
      </c>
      <c r="AA452" s="1" t="str">
        <f aca="false">IF(AI452&lt;&gt;"",MAX(AA$3:AA451)+1,"")</f>
        <v/>
      </c>
      <c r="AB452" s="1" t="str">
        <f aca="false">IF(AJ452&lt;&gt;"",MAX(AB$3:AB451)+1,"")</f>
        <v/>
      </c>
      <c r="AC452" s="1" t="str">
        <f aca="false">IF(AK452&lt;&gt;"",MAX(AC$3:AC451)+1,"")</f>
        <v/>
      </c>
      <c r="AD452" s="1" t="str">
        <f aca="false">IF(AL452&lt;&gt;"",MAX(AD$3:AD451)+1,"")</f>
        <v/>
      </c>
      <c r="AF452" s="1" t="str">
        <f aca="false">IF(B452="","",IF(COUNTIF(AF$3:$AI451,B452)=0,B452,""))</f>
        <v/>
      </c>
      <c r="AG452" s="1" t="str">
        <f aca="false">IF(C452&lt;&gt;"",IF(B452="","",IF($B452='Determinazione classe'!$D$57,IF(COUNTIF(AG$3:$AG451,$C452)=0,$C452,""),"")),"")</f>
        <v/>
      </c>
      <c r="AH452" s="1" t="str">
        <f aca="false">IF(D452&lt;&gt;"",IF(B452="","",IF(AND($B452='Determinazione classe'!$D$57,$C452='Determinazione classe'!$D$58),IF(COUNTIF(AH$3:AH451,$D452)=0,$D452,""),"")),"")</f>
        <v/>
      </c>
      <c r="AI452" s="1" t="str">
        <f aca="false">IF(E452&lt;&gt;"",IF(B452="","",IF(AND($B452='Determinazione classe'!$D$57,$C452='Determinazione classe'!$D$58,$D452='Determinazione classe'!$D$59),IF(COUNTIF(AI$3:AI451,$E452)=0,$E452,""),"")),"")</f>
        <v/>
      </c>
      <c r="AJ452" s="1" t="str">
        <f aca="false">IF(F452&lt;&gt;"",IF(B452="","",IF(AND($B452='Determinazione classe'!$D$57,$C452='Determinazione classe'!$D$58,$D452='Determinazione classe'!$D$59,$E452='Determinazione classe'!$D$60),IF(COUNTIF(AJ$3:AJ451,$F452)=0,$F452,""),"")),"")</f>
        <v/>
      </c>
      <c r="AK452" s="1" t="str">
        <f aca="false">IF(G452&lt;&gt;"",IF(B452="","",IF(AND($B452='Determinazione classe'!$D$57,$C452='Determinazione classe'!$D$58,$D452='Determinazione classe'!$D$59,$E452='Determinazione classe'!$D$60,$F452='Determinazione classe'!$D$61),IF(COUNTIF(AK$3:AK451,$G452)=0,$G452,""),"")),"")</f>
        <v/>
      </c>
      <c r="AL452" s="1" t="str">
        <f aca="false">IF(H452&lt;&gt;"",IF(B452="","",IF(AND($B452='Determinazione classe'!$D$57,$C452='Determinazione classe'!$D$58,$D452='Determinazione classe'!$D$59,$E452='Determinazione classe'!$D$60,$F452='Determinazione classe'!$D$61,$G452='Determinazione classe'!$D$62),IF(COUNTIF(AL$3:AL451,$H452)=0,$H452,""),"")),"")</f>
        <v/>
      </c>
      <c r="AR452" s="1" t="n">
        <f aca="false">+AR451+1</f>
        <v>450</v>
      </c>
      <c r="AS452" s="978" t="str">
        <f aca="false">IFERROR(VLOOKUP(AR452,BC:BK,9,FALSE()),"")</f>
        <v/>
      </c>
      <c r="AT452" s="978" t="str">
        <f aca="false">IFERROR(VLOOKUP($O452,BD:BL,9,FALSE()),"")</f>
        <v/>
      </c>
      <c r="AU452" s="978" t="str">
        <f aca="false">IFERROR(VLOOKUP($O452,BE:BM,9,FALSE()),"")</f>
        <v/>
      </c>
      <c r="AV452" s="978" t="str">
        <f aca="false">IFERROR(VLOOKUP($O452,BF:BN,9,FALSE()),"")</f>
        <v/>
      </c>
      <c r="AW452" s="978" t="str">
        <f aca="false">IFERROR(VLOOKUP($O452,BG:BO,9,FALSE()),"")</f>
        <v/>
      </c>
      <c r="AX452" s="978" t="str">
        <f aca="false">IFERROR(VLOOKUP($O452,BH:BP,9,FALSE()),"")</f>
        <v/>
      </c>
      <c r="AY452" s="978" t="str">
        <f aca="false">IFERROR(VLOOKUP($O452,BI:BQ,9,FALSE()),"")</f>
        <v/>
      </c>
      <c r="BC452" s="1" t="str">
        <f aca="false">IF(BK452&lt;&gt;"",MAX(BC$3:BC451)+1,"")</f>
        <v/>
      </c>
      <c r="BD452" s="1" t="str">
        <f aca="false">IF(BL452&lt;&gt;"",MAX(BD$3:BD451)+1,"")</f>
        <v/>
      </c>
      <c r="BE452" s="1" t="str">
        <f aca="false">IF(BM452&lt;&gt;"",MAX(BE$3:BE451)+1,"")</f>
        <v/>
      </c>
      <c r="BF452" s="1" t="str">
        <f aca="false">IF(BN452&lt;&gt;"",MAX(BF$3:BF451)+1,"")</f>
        <v/>
      </c>
      <c r="BG452" s="1" t="str">
        <f aca="false">IF(BO452&lt;&gt;"",MAX(BG$3:BG451)+1,"")</f>
        <v/>
      </c>
      <c r="BH452" s="1" t="str">
        <f aca="false">IF(BP452&lt;&gt;"",MAX(BH$3:BH451)+1,"")</f>
        <v/>
      </c>
      <c r="BI452" s="1" t="str">
        <f aca="false">IF(BQ452&lt;&gt;"",MAX(BI$3:BI451)+1,"")</f>
        <v/>
      </c>
      <c r="BK452" s="1" t="str">
        <f aca="false">IF(B452&lt;&gt;"",IF(COUNTIF(BK$3:BK451,B452)&gt;0,"",B452),"")</f>
        <v/>
      </c>
      <c r="BL452" s="1" t="str">
        <f aca="false">IF(C452&lt;&gt;"",IF(COUNTIF(BL$3:BL451,C452)&gt;0,"",C452),"")</f>
        <v/>
      </c>
      <c r="BM452" s="1" t="str">
        <f aca="false">IF(D452&lt;&gt;"",IF(COUNTIF(BM$3:BM451,D452)&gt;0,"",D452),"")</f>
        <v/>
      </c>
      <c r="BN452" s="1" t="str">
        <f aca="false">IF(E452&lt;&gt;"",IF(COUNTIF(BN$3:BN451,E452)&gt;0,"",E452),"")</f>
        <v/>
      </c>
      <c r="BO452" s="1" t="str">
        <f aca="false">IF(F452&lt;&gt;"",IF(COUNTIF(BO$3:BO451,F452)&gt;0,"",F452),"")</f>
        <v/>
      </c>
      <c r="BP452" s="1" t="str">
        <f aca="false">IF(G452&lt;&gt;"",IF(COUNTIF(BP$3:BP451,G452)&gt;0,"",G452),"")</f>
        <v/>
      </c>
      <c r="BQ452" s="1" t="str">
        <f aca="false">IF(H452&lt;&gt;"",IF(COUNTIF(BQ$3:BQ451,H452)&gt;0,"",H452),"")</f>
        <v/>
      </c>
    </row>
    <row r="453" customFormat="false" ht="12.75" hidden="false" customHeight="false" outlineLevel="0" collapsed="false">
      <c r="A453" s="1017" t="str">
        <f aca="false">CONCATENATE(B453,C453,D453,E453,F453,G453,H453)</f>
        <v/>
      </c>
      <c r="B453" s="1001"/>
      <c r="C453" s="1001"/>
      <c r="D453" s="1001"/>
      <c r="E453" s="1001"/>
      <c r="F453" s="1001"/>
      <c r="G453" s="1001"/>
      <c r="H453" s="1001"/>
      <c r="I453" s="1020"/>
      <c r="J453" s="1021"/>
      <c r="K453" s="1021"/>
      <c r="L453" s="1023"/>
      <c r="M453" s="1024"/>
      <c r="O453" s="1" t="n">
        <f aca="false">+O452+1</f>
        <v>451</v>
      </c>
      <c r="P453" s="978" t="str">
        <f aca="false">IFERROR(VLOOKUP(O452,X:AF,9,FALSE()),"")</f>
        <v/>
      </c>
      <c r="Q453" s="978" t="str">
        <f aca="false">IFERROR(VLOOKUP(O453,Y:AG,9,FALSE()),"")</f>
        <v/>
      </c>
      <c r="R453" s="978" t="str">
        <f aca="false">IFERROR(VLOOKUP(O453,Z:AH,9,FALSE()),"")</f>
        <v/>
      </c>
      <c r="S453" s="978" t="str">
        <f aca="false">IFERROR(VLOOKUP($O453,AA:AI,9,FALSE()),"")</f>
        <v/>
      </c>
      <c r="T453" s="978" t="str">
        <f aca="false">IFERROR(VLOOKUP($O453,AB:AJ,9,FALSE()),"")</f>
        <v/>
      </c>
      <c r="U453" s="978" t="str">
        <f aca="false">IFERROR(VLOOKUP($O453,AC:AK,9,FALSE()),"")</f>
        <v/>
      </c>
      <c r="V453" s="978" t="str">
        <f aca="false">IFERROR(VLOOKUP($O453,AD:AL,9,FALSE()),"")</f>
        <v/>
      </c>
      <c r="X453" s="1" t="str">
        <f aca="false">IF(AF453&lt;&gt;"",MAX(X$3:X452)+1,"")</f>
        <v/>
      </c>
      <c r="Y453" s="1" t="str">
        <f aca="false">IF(AG453&lt;&gt;"",MAX(Y$3:Y452)+1,"")</f>
        <v/>
      </c>
      <c r="Z453" s="1" t="str">
        <f aca="false">IF(AH453&lt;&gt;"",MAX(Z$3:Z452)+1,"")</f>
        <v/>
      </c>
      <c r="AA453" s="1" t="str">
        <f aca="false">IF(AI453&lt;&gt;"",MAX(AA$3:AA452)+1,"")</f>
        <v/>
      </c>
      <c r="AB453" s="1" t="str">
        <f aca="false">IF(AJ453&lt;&gt;"",MAX(AB$3:AB452)+1,"")</f>
        <v/>
      </c>
      <c r="AC453" s="1" t="str">
        <f aca="false">IF(AK453&lt;&gt;"",MAX(AC$3:AC452)+1,"")</f>
        <v/>
      </c>
      <c r="AD453" s="1" t="str">
        <f aca="false">IF(AL453&lt;&gt;"",MAX(AD$3:AD452)+1,"")</f>
        <v/>
      </c>
      <c r="AF453" s="1" t="str">
        <f aca="false">IF(B453="","",IF(COUNTIF(AF$3:$AI452,B453)=0,B453,""))</f>
        <v/>
      </c>
      <c r="AG453" s="1" t="str">
        <f aca="false">IF(C453&lt;&gt;"",IF(B453="","",IF($B453='Determinazione classe'!$D$57,IF(COUNTIF(AG$3:$AG452,$C453)=0,$C453,""),"")),"")</f>
        <v/>
      </c>
      <c r="AH453" s="1" t="str">
        <f aca="false">IF(D453&lt;&gt;"",IF(B453="","",IF(AND($B453='Determinazione classe'!$D$57,$C453='Determinazione classe'!$D$58),IF(COUNTIF(AH$3:AH452,$D453)=0,$D453,""),"")),"")</f>
        <v/>
      </c>
      <c r="AI453" s="1" t="str">
        <f aca="false">IF(E453&lt;&gt;"",IF(B453="","",IF(AND($B453='Determinazione classe'!$D$57,$C453='Determinazione classe'!$D$58,$D453='Determinazione classe'!$D$59),IF(COUNTIF(AI$3:AI452,$E453)=0,$E453,""),"")),"")</f>
        <v/>
      </c>
      <c r="AJ453" s="1" t="str">
        <f aca="false">IF(F453&lt;&gt;"",IF(B453="","",IF(AND($B453='Determinazione classe'!$D$57,$C453='Determinazione classe'!$D$58,$D453='Determinazione classe'!$D$59,$E453='Determinazione classe'!$D$60),IF(COUNTIF(AJ$3:AJ452,$F453)=0,$F453,""),"")),"")</f>
        <v/>
      </c>
      <c r="AK453" s="1" t="str">
        <f aca="false">IF(G453&lt;&gt;"",IF(B453="","",IF(AND($B453='Determinazione classe'!$D$57,$C453='Determinazione classe'!$D$58,$D453='Determinazione classe'!$D$59,$E453='Determinazione classe'!$D$60,$F453='Determinazione classe'!$D$61),IF(COUNTIF(AK$3:AK452,$G453)=0,$G453,""),"")),"")</f>
        <v/>
      </c>
      <c r="AL453" s="1" t="str">
        <f aca="false">IF(H453&lt;&gt;"",IF(B453="","",IF(AND($B453='Determinazione classe'!$D$57,$C453='Determinazione classe'!$D$58,$D453='Determinazione classe'!$D$59,$E453='Determinazione classe'!$D$60,$F453='Determinazione classe'!$D$61,$G453='Determinazione classe'!$D$62),IF(COUNTIF(AL$3:AL452,$H453)=0,$H453,""),"")),"")</f>
        <v/>
      </c>
      <c r="AR453" s="1" t="n">
        <f aca="false">+AR452+1</f>
        <v>451</v>
      </c>
      <c r="AS453" s="978" t="str">
        <f aca="false">IFERROR(VLOOKUP(AR453,BC:BK,9,FALSE()),"")</f>
        <v/>
      </c>
      <c r="AT453" s="978" t="str">
        <f aca="false">IFERROR(VLOOKUP($O453,BD:BL,9,FALSE()),"")</f>
        <v/>
      </c>
      <c r="AU453" s="978" t="str">
        <f aca="false">IFERROR(VLOOKUP($O453,BE:BM,9,FALSE()),"")</f>
        <v/>
      </c>
      <c r="AV453" s="978" t="str">
        <f aca="false">IFERROR(VLOOKUP($O453,BF:BN,9,FALSE()),"")</f>
        <v/>
      </c>
      <c r="AW453" s="978" t="str">
        <f aca="false">IFERROR(VLOOKUP($O453,BG:BO,9,FALSE()),"")</f>
        <v/>
      </c>
      <c r="AX453" s="978" t="str">
        <f aca="false">IFERROR(VLOOKUP($O453,BH:BP,9,FALSE()),"")</f>
        <v/>
      </c>
      <c r="AY453" s="978" t="str">
        <f aca="false">IFERROR(VLOOKUP($O453,BI:BQ,9,FALSE()),"")</f>
        <v/>
      </c>
      <c r="BC453" s="1" t="str">
        <f aca="false">IF(BK453&lt;&gt;"",MAX(BC$3:BC452)+1,"")</f>
        <v/>
      </c>
      <c r="BD453" s="1" t="str">
        <f aca="false">IF(BL453&lt;&gt;"",MAX(BD$3:BD452)+1,"")</f>
        <v/>
      </c>
      <c r="BE453" s="1" t="str">
        <f aca="false">IF(BM453&lt;&gt;"",MAX(BE$3:BE452)+1,"")</f>
        <v/>
      </c>
      <c r="BF453" s="1" t="str">
        <f aca="false">IF(BN453&lt;&gt;"",MAX(BF$3:BF452)+1,"")</f>
        <v/>
      </c>
      <c r="BG453" s="1" t="str">
        <f aca="false">IF(BO453&lt;&gt;"",MAX(BG$3:BG452)+1,"")</f>
        <v/>
      </c>
      <c r="BH453" s="1" t="str">
        <f aca="false">IF(BP453&lt;&gt;"",MAX(BH$3:BH452)+1,"")</f>
        <v/>
      </c>
      <c r="BI453" s="1" t="str">
        <f aca="false">IF(BQ453&lt;&gt;"",MAX(BI$3:BI452)+1,"")</f>
        <v/>
      </c>
      <c r="BK453" s="1" t="str">
        <f aca="false">IF(B453&lt;&gt;"",IF(COUNTIF(BK$3:BK452,B453)&gt;0,"",B453),"")</f>
        <v/>
      </c>
      <c r="BL453" s="1" t="str">
        <f aca="false">IF(C453&lt;&gt;"",IF(COUNTIF(BL$3:BL452,C453)&gt;0,"",C453),"")</f>
        <v/>
      </c>
      <c r="BM453" s="1" t="str">
        <f aca="false">IF(D453&lt;&gt;"",IF(COUNTIF(BM$3:BM452,D453)&gt;0,"",D453),"")</f>
        <v/>
      </c>
      <c r="BN453" s="1" t="str">
        <f aca="false">IF(E453&lt;&gt;"",IF(COUNTIF(BN$3:BN452,E453)&gt;0,"",E453),"")</f>
        <v/>
      </c>
      <c r="BO453" s="1" t="str">
        <f aca="false">IF(F453&lt;&gt;"",IF(COUNTIF(BO$3:BO452,F453)&gt;0,"",F453),"")</f>
        <v/>
      </c>
      <c r="BP453" s="1" t="str">
        <f aca="false">IF(G453&lt;&gt;"",IF(COUNTIF(BP$3:BP452,G453)&gt;0,"",G453),"")</f>
        <v/>
      </c>
      <c r="BQ453" s="1" t="str">
        <f aca="false">IF(H453&lt;&gt;"",IF(COUNTIF(BQ$3:BQ452,H453)&gt;0,"",H453),"")</f>
        <v/>
      </c>
    </row>
    <row r="454" customFormat="false" ht="12.75" hidden="false" customHeight="false" outlineLevel="0" collapsed="false">
      <c r="A454" s="1017" t="str">
        <f aca="false">CONCATENATE(B454,C454,D454,E454,F454,G454,H454)</f>
        <v/>
      </c>
      <c r="B454" s="1001"/>
      <c r="C454" s="1001"/>
      <c r="D454" s="1001"/>
      <c r="E454" s="1001"/>
      <c r="F454" s="1001"/>
      <c r="G454" s="1001"/>
      <c r="H454" s="1001"/>
      <c r="I454" s="1020"/>
      <c r="J454" s="1021"/>
      <c r="K454" s="1021"/>
      <c r="L454" s="1023"/>
      <c r="M454" s="1024"/>
      <c r="O454" s="1" t="n">
        <f aca="false">+O453+1</f>
        <v>452</v>
      </c>
      <c r="P454" s="978" t="str">
        <f aca="false">IFERROR(VLOOKUP(O453,X:AF,9,FALSE()),"")</f>
        <v/>
      </c>
      <c r="Q454" s="978" t="str">
        <f aca="false">IFERROR(VLOOKUP(O454,Y:AG,9,FALSE()),"")</f>
        <v/>
      </c>
      <c r="R454" s="978" t="str">
        <f aca="false">IFERROR(VLOOKUP(O454,Z:AH,9,FALSE()),"")</f>
        <v/>
      </c>
      <c r="S454" s="978" t="str">
        <f aca="false">IFERROR(VLOOKUP($O454,AA:AI,9,FALSE()),"")</f>
        <v/>
      </c>
      <c r="T454" s="978" t="str">
        <f aca="false">IFERROR(VLOOKUP($O454,AB:AJ,9,FALSE()),"")</f>
        <v/>
      </c>
      <c r="U454" s="978" t="str">
        <f aca="false">IFERROR(VLOOKUP($O454,AC:AK,9,FALSE()),"")</f>
        <v/>
      </c>
      <c r="V454" s="978" t="str">
        <f aca="false">IFERROR(VLOOKUP($O454,AD:AL,9,FALSE()),"")</f>
        <v/>
      </c>
      <c r="X454" s="1" t="str">
        <f aca="false">IF(AF454&lt;&gt;"",MAX(X$3:X453)+1,"")</f>
        <v/>
      </c>
      <c r="Y454" s="1" t="str">
        <f aca="false">IF(AG454&lt;&gt;"",MAX(Y$3:Y453)+1,"")</f>
        <v/>
      </c>
      <c r="Z454" s="1" t="str">
        <f aca="false">IF(AH454&lt;&gt;"",MAX(Z$3:Z453)+1,"")</f>
        <v/>
      </c>
      <c r="AA454" s="1" t="str">
        <f aca="false">IF(AI454&lt;&gt;"",MAX(AA$3:AA453)+1,"")</f>
        <v/>
      </c>
      <c r="AB454" s="1" t="str">
        <f aca="false">IF(AJ454&lt;&gt;"",MAX(AB$3:AB453)+1,"")</f>
        <v/>
      </c>
      <c r="AC454" s="1" t="str">
        <f aca="false">IF(AK454&lt;&gt;"",MAX(AC$3:AC453)+1,"")</f>
        <v/>
      </c>
      <c r="AD454" s="1" t="str">
        <f aca="false">IF(AL454&lt;&gt;"",MAX(AD$3:AD453)+1,"")</f>
        <v/>
      </c>
      <c r="AF454" s="1" t="str">
        <f aca="false">IF(B454="","",IF(COUNTIF(AF$3:$AI453,B454)=0,B454,""))</f>
        <v/>
      </c>
      <c r="AG454" s="1" t="str">
        <f aca="false">IF(C454&lt;&gt;"",IF(B454="","",IF($B454='Determinazione classe'!$D$57,IF(COUNTIF(AG$3:$AG453,$C454)=0,$C454,""),"")),"")</f>
        <v/>
      </c>
      <c r="AH454" s="1" t="str">
        <f aca="false">IF(D454&lt;&gt;"",IF(B454="","",IF(AND($B454='Determinazione classe'!$D$57,$C454='Determinazione classe'!$D$58),IF(COUNTIF(AH$3:AH453,$D454)=0,$D454,""),"")),"")</f>
        <v/>
      </c>
      <c r="AI454" s="1" t="str">
        <f aca="false">IF(E454&lt;&gt;"",IF(B454="","",IF(AND($B454='Determinazione classe'!$D$57,$C454='Determinazione classe'!$D$58,$D454='Determinazione classe'!$D$59),IF(COUNTIF(AI$3:AI453,$E454)=0,$E454,""),"")),"")</f>
        <v/>
      </c>
      <c r="AJ454" s="1" t="str">
        <f aca="false">IF(F454&lt;&gt;"",IF(B454="","",IF(AND($B454='Determinazione classe'!$D$57,$C454='Determinazione classe'!$D$58,$D454='Determinazione classe'!$D$59,$E454='Determinazione classe'!$D$60),IF(COUNTIF(AJ$3:AJ453,$F454)=0,$F454,""),"")),"")</f>
        <v/>
      </c>
      <c r="AK454" s="1" t="str">
        <f aca="false">IF(G454&lt;&gt;"",IF(B454="","",IF(AND($B454='Determinazione classe'!$D$57,$C454='Determinazione classe'!$D$58,$D454='Determinazione classe'!$D$59,$E454='Determinazione classe'!$D$60,$F454='Determinazione classe'!$D$61),IF(COUNTIF(AK$3:AK453,$G454)=0,$G454,""),"")),"")</f>
        <v/>
      </c>
      <c r="AL454" s="1" t="str">
        <f aca="false">IF(H454&lt;&gt;"",IF(B454="","",IF(AND($B454='Determinazione classe'!$D$57,$C454='Determinazione classe'!$D$58,$D454='Determinazione classe'!$D$59,$E454='Determinazione classe'!$D$60,$F454='Determinazione classe'!$D$61,$G454='Determinazione classe'!$D$62),IF(COUNTIF(AL$3:AL453,$H454)=0,$H454,""),"")),"")</f>
        <v/>
      </c>
      <c r="AR454" s="1" t="n">
        <f aca="false">+AR453+1</f>
        <v>452</v>
      </c>
      <c r="AS454" s="978" t="str">
        <f aca="false">IFERROR(VLOOKUP(AR454,BC:BK,9,FALSE()),"")</f>
        <v/>
      </c>
      <c r="AT454" s="978" t="str">
        <f aca="false">IFERROR(VLOOKUP($O454,BD:BL,9,FALSE()),"")</f>
        <v/>
      </c>
      <c r="AU454" s="978" t="str">
        <f aca="false">IFERROR(VLOOKUP($O454,BE:BM,9,FALSE()),"")</f>
        <v/>
      </c>
      <c r="AV454" s="978" t="str">
        <f aca="false">IFERROR(VLOOKUP($O454,BF:BN,9,FALSE()),"")</f>
        <v/>
      </c>
      <c r="AW454" s="978" t="str">
        <f aca="false">IFERROR(VLOOKUP($O454,BG:BO,9,FALSE()),"")</f>
        <v/>
      </c>
      <c r="AX454" s="978" t="str">
        <f aca="false">IFERROR(VLOOKUP($O454,BH:BP,9,FALSE()),"")</f>
        <v/>
      </c>
      <c r="AY454" s="978" t="str">
        <f aca="false">IFERROR(VLOOKUP($O454,BI:BQ,9,FALSE()),"")</f>
        <v/>
      </c>
      <c r="BC454" s="1" t="str">
        <f aca="false">IF(BK454&lt;&gt;"",MAX(BC$3:BC453)+1,"")</f>
        <v/>
      </c>
      <c r="BD454" s="1" t="str">
        <f aca="false">IF(BL454&lt;&gt;"",MAX(BD$3:BD453)+1,"")</f>
        <v/>
      </c>
      <c r="BE454" s="1" t="str">
        <f aca="false">IF(BM454&lt;&gt;"",MAX(BE$3:BE453)+1,"")</f>
        <v/>
      </c>
      <c r="BF454" s="1" t="str">
        <f aca="false">IF(BN454&lt;&gt;"",MAX(BF$3:BF453)+1,"")</f>
        <v/>
      </c>
      <c r="BG454" s="1" t="str">
        <f aca="false">IF(BO454&lt;&gt;"",MAX(BG$3:BG453)+1,"")</f>
        <v/>
      </c>
      <c r="BH454" s="1" t="str">
        <f aca="false">IF(BP454&lt;&gt;"",MAX(BH$3:BH453)+1,"")</f>
        <v/>
      </c>
      <c r="BI454" s="1" t="str">
        <f aca="false">IF(BQ454&lt;&gt;"",MAX(BI$3:BI453)+1,"")</f>
        <v/>
      </c>
      <c r="BK454" s="1" t="str">
        <f aca="false">IF(B454&lt;&gt;"",IF(COUNTIF(BK$3:BK453,B454)&gt;0,"",B454),"")</f>
        <v/>
      </c>
      <c r="BL454" s="1" t="str">
        <f aca="false">IF(C454&lt;&gt;"",IF(COUNTIF(BL$3:BL453,C454)&gt;0,"",C454),"")</f>
        <v/>
      </c>
      <c r="BM454" s="1" t="str">
        <f aca="false">IF(D454&lt;&gt;"",IF(COUNTIF(BM$3:BM453,D454)&gt;0,"",D454),"")</f>
        <v/>
      </c>
      <c r="BN454" s="1" t="str">
        <f aca="false">IF(E454&lt;&gt;"",IF(COUNTIF(BN$3:BN453,E454)&gt;0,"",E454),"")</f>
        <v/>
      </c>
      <c r="BO454" s="1" t="str">
        <f aca="false">IF(F454&lt;&gt;"",IF(COUNTIF(BO$3:BO453,F454)&gt;0,"",F454),"")</f>
        <v/>
      </c>
      <c r="BP454" s="1" t="str">
        <f aca="false">IF(G454&lt;&gt;"",IF(COUNTIF(BP$3:BP453,G454)&gt;0,"",G454),"")</f>
        <v/>
      </c>
      <c r="BQ454" s="1" t="str">
        <f aca="false">IF(H454&lt;&gt;"",IF(COUNTIF(BQ$3:BQ453,H454)&gt;0,"",H454),"")</f>
        <v/>
      </c>
    </row>
    <row r="455" customFormat="false" ht="12.75" hidden="false" customHeight="false" outlineLevel="0" collapsed="false">
      <c r="A455" s="1017" t="str">
        <f aca="false">CONCATENATE(B455,C455,D455,E455,F455,G455,H455)</f>
        <v/>
      </c>
      <c r="B455" s="1001"/>
      <c r="C455" s="1001"/>
      <c r="D455" s="1001"/>
      <c r="E455" s="1001"/>
      <c r="F455" s="1001"/>
      <c r="G455" s="1001"/>
      <c r="H455" s="1001"/>
      <c r="I455" s="1020"/>
      <c r="J455" s="1021"/>
      <c r="K455" s="1021"/>
      <c r="L455" s="1023"/>
      <c r="M455" s="1024"/>
      <c r="O455" s="1" t="n">
        <f aca="false">+O454+1</f>
        <v>453</v>
      </c>
      <c r="P455" s="978" t="str">
        <f aca="false">IFERROR(VLOOKUP(O454,X:AF,9,FALSE()),"")</f>
        <v/>
      </c>
      <c r="Q455" s="978" t="str">
        <f aca="false">IFERROR(VLOOKUP(O455,Y:AG,9,FALSE()),"")</f>
        <v/>
      </c>
      <c r="R455" s="978" t="str">
        <f aca="false">IFERROR(VLOOKUP(O455,Z:AH,9,FALSE()),"")</f>
        <v/>
      </c>
      <c r="S455" s="978" t="str">
        <f aca="false">IFERROR(VLOOKUP($O455,AA:AI,9,FALSE()),"")</f>
        <v/>
      </c>
      <c r="T455" s="978" t="str">
        <f aca="false">IFERROR(VLOOKUP($O455,AB:AJ,9,FALSE()),"")</f>
        <v/>
      </c>
      <c r="U455" s="978" t="str">
        <f aca="false">IFERROR(VLOOKUP($O455,AC:AK,9,FALSE()),"")</f>
        <v/>
      </c>
      <c r="V455" s="978" t="str">
        <f aca="false">IFERROR(VLOOKUP($O455,AD:AL,9,FALSE()),"")</f>
        <v/>
      </c>
      <c r="X455" s="1" t="str">
        <f aca="false">IF(AF455&lt;&gt;"",MAX(X$3:X454)+1,"")</f>
        <v/>
      </c>
      <c r="Y455" s="1" t="str">
        <f aca="false">IF(AG455&lt;&gt;"",MAX(Y$3:Y454)+1,"")</f>
        <v/>
      </c>
      <c r="Z455" s="1" t="str">
        <f aca="false">IF(AH455&lt;&gt;"",MAX(Z$3:Z454)+1,"")</f>
        <v/>
      </c>
      <c r="AA455" s="1" t="str">
        <f aca="false">IF(AI455&lt;&gt;"",MAX(AA$3:AA454)+1,"")</f>
        <v/>
      </c>
      <c r="AB455" s="1" t="str">
        <f aca="false">IF(AJ455&lt;&gt;"",MAX(AB$3:AB454)+1,"")</f>
        <v/>
      </c>
      <c r="AC455" s="1" t="str">
        <f aca="false">IF(AK455&lt;&gt;"",MAX(AC$3:AC454)+1,"")</f>
        <v/>
      </c>
      <c r="AD455" s="1" t="str">
        <f aca="false">IF(AL455&lt;&gt;"",MAX(AD$3:AD454)+1,"")</f>
        <v/>
      </c>
      <c r="AF455" s="1" t="str">
        <f aca="false">IF(B455="","",IF(COUNTIF(AF$3:$AI454,B455)=0,B455,""))</f>
        <v/>
      </c>
      <c r="AG455" s="1" t="str">
        <f aca="false">IF(C455&lt;&gt;"",IF(B455="","",IF($B455='Determinazione classe'!$D$57,IF(COUNTIF(AG$3:$AG454,$C455)=0,$C455,""),"")),"")</f>
        <v/>
      </c>
      <c r="AH455" s="1" t="str">
        <f aca="false">IF(D455&lt;&gt;"",IF(B455="","",IF(AND($B455='Determinazione classe'!$D$57,$C455='Determinazione classe'!$D$58),IF(COUNTIF(AH$3:AH454,$D455)=0,$D455,""),"")),"")</f>
        <v/>
      </c>
      <c r="AI455" s="1" t="str">
        <f aca="false">IF(E455&lt;&gt;"",IF(B455="","",IF(AND($B455='Determinazione classe'!$D$57,$C455='Determinazione classe'!$D$58,$D455='Determinazione classe'!$D$59),IF(COUNTIF(AI$3:AI454,$E455)=0,$E455,""),"")),"")</f>
        <v/>
      </c>
      <c r="AJ455" s="1" t="str">
        <f aca="false">IF(F455&lt;&gt;"",IF(B455="","",IF(AND($B455='Determinazione classe'!$D$57,$C455='Determinazione classe'!$D$58,$D455='Determinazione classe'!$D$59,$E455='Determinazione classe'!$D$60),IF(COUNTIF(AJ$3:AJ454,$F455)=0,$F455,""),"")),"")</f>
        <v/>
      </c>
      <c r="AK455" s="1" t="str">
        <f aca="false">IF(G455&lt;&gt;"",IF(B455="","",IF(AND($B455='Determinazione classe'!$D$57,$C455='Determinazione classe'!$D$58,$D455='Determinazione classe'!$D$59,$E455='Determinazione classe'!$D$60,$F455='Determinazione classe'!$D$61),IF(COUNTIF(AK$3:AK454,$G455)=0,$G455,""),"")),"")</f>
        <v/>
      </c>
      <c r="AL455" s="1" t="str">
        <f aca="false">IF(H455&lt;&gt;"",IF(B455="","",IF(AND($B455='Determinazione classe'!$D$57,$C455='Determinazione classe'!$D$58,$D455='Determinazione classe'!$D$59,$E455='Determinazione classe'!$D$60,$F455='Determinazione classe'!$D$61,$G455='Determinazione classe'!$D$62),IF(COUNTIF(AL$3:AL454,$H455)=0,$H455,""),"")),"")</f>
        <v/>
      </c>
      <c r="AR455" s="1" t="n">
        <f aca="false">+AR454+1</f>
        <v>453</v>
      </c>
      <c r="AS455" s="978" t="str">
        <f aca="false">IFERROR(VLOOKUP(AR455,BC:BK,9,FALSE()),"")</f>
        <v/>
      </c>
      <c r="AT455" s="978" t="str">
        <f aca="false">IFERROR(VLOOKUP($O455,BD:BL,9,FALSE()),"")</f>
        <v/>
      </c>
      <c r="AU455" s="978" t="str">
        <f aca="false">IFERROR(VLOOKUP($O455,BE:BM,9,FALSE()),"")</f>
        <v/>
      </c>
      <c r="AV455" s="978" t="str">
        <f aca="false">IFERROR(VLOOKUP($O455,BF:BN,9,FALSE()),"")</f>
        <v/>
      </c>
      <c r="AW455" s="978" t="str">
        <f aca="false">IFERROR(VLOOKUP($O455,BG:BO,9,FALSE()),"")</f>
        <v/>
      </c>
      <c r="AX455" s="978" t="str">
        <f aca="false">IFERROR(VLOOKUP($O455,BH:BP,9,FALSE()),"")</f>
        <v/>
      </c>
      <c r="AY455" s="978" t="str">
        <f aca="false">IFERROR(VLOOKUP($O455,BI:BQ,9,FALSE()),"")</f>
        <v/>
      </c>
      <c r="BC455" s="1" t="str">
        <f aca="false">IF(BK455&lt;&gt;"",MAX(BC$3:BC454)+1,"")</f>
        <v/>
      </c>
      <c r="BD455" s="1" t="str">
        <f aca="false">IF(BL455&lt;&gt;"",MAX(BD$3:BD454)+1,"")</f>
        <v/>
      </c>
      <c r="BE455" s="1" t="str">
        <f aca="false">IF(BM455&lt;&gt;"",MAX(BE$3:BE454)+1,"")</f>
        <v/>
      </c>
      <c r="BF455" s="1" t="str">
        <f aca="false">IF(BN455&lt;&gt;"",MAX(BF$3:BF454)+1,"")</f>
        <v/>
      </c>
      <c r="BG455" s="1" t="str">
        <f aca="false">IF(BO455&lt;&gt;"",MAX(BG$3:BG454)+1,"")</f>
        <v/>
      </c>
      <c r="BH455" s="1" t="str">
        <f aca="false">IF(BP455&lt;&gt;"",MAX(BH$3:BH454)+1,"")</f>
        <v/>
      </c>
      <c r="BI455" s="1" t="str">
        <f aca="false">IF(BQ455&lt;&gt;"",MAX(BI$3:BI454)+1,"")</f>
        <v/>
      </c>
      <c r="BK455" s="1" t="str">
        <f aca="false">IF(B455&lt;&gt;"",IF(COUNTIF(BK$3:BK454,B455)&gt;0,"",B455),"")</f>
        <v/>
      </c>
      <c r="BL455" s="1" t="str">
        <f aca="false">IF(C455&lt;&gt;"",IF(COUNTIF(BL$3:BL454,C455)&gt;0,"",C455),"")</f>
        <v/>
      </c>
      <c r="BM455" s="1" t="str">
        <f aca="false">IF(D455&lt;&gt;"",IF(COUNTIF(BM$3:BM454,D455)&gt;0,"",D455),"")</f>
        <v/>
      </c>
      <c r="BN455" s="1" t="str">
        <f aca="false">IF(E455&lt;&gt;"",IF(COUNTIF(BN$3:BN454,E455)&gt;0,"",E455),"")</f>
        <v/>
      </c>
      <c r="BO455" s="1" t="str">
        <f aca="false">IF(F455&lt;&gt;"",IF(COUNTIF(BO$3:BO454,F455)&gt;0,"",F455),"")</f>
        <v/>
      </c>
      <c r="BP455" s="1" t="str">
        <f aca="false">IF(G455&lt;&gt;"",IF(COUNTIF(BP$3:BP454,G455)&gt;0,"",G455),"")</f>
        <v/>
      </c>
      <c r="BQ455" s="1" t="str">
        <f aca="false">IF(H455&lt;&gt;"",IF(COUNTIF(BQ$3:BQ454,H455)&gt;0,"",H455),"")</f>
        <v/>
      </c>
    </row>
    <row r="456" customFormat="false" ht="12.75" hidden="false" customHeight="false" outlineLevel="0" collapsed="false">
      <c r="A456" s="1017" t="str">
        <f aca="false">CONCATENATE(B456,C456,D456,E456,F456,G456,H456)</f>
        <v/>
      </c>
      <c r="B456" s="1001"/>
      <c r="C456" s="1001"/>
      <c r="D456" s="1001"/>
      <c r="E456" s="1001"/>
      <c r="F456" s="1001"/>
      <c r="G456" s="1001"/>
      <c r="H456" s="1001"/>
      <c r="I456" s="1020"/>
      <c r="J456" s="1021"/>
      <c r="K456" s="1021"/>
      <c r="L456" s="1023"/>
      <c r="M456" s="1024"/>
      <c r="O456" s="1" t="n">
        <f aca="false">+O455+1</f>
        <v>454</v>
      </c>
      <c r="P456" s="978" t="str">
        <f aca="false">IFERROR(VLOOKUP(O455,X:AF,9,FALSE()),"")</f>
        <v/>
      </c>
      <c r="Q456" s="978" t="str">
        <f aca="false">IFERROR(VLOOKUP(O456,Y:AG,9,FALSE()),"")</f>
        <v/>
      </c>
      <c r="R456" s="978" t="str">
        <f aca="false">IFERROR(VLOOKUP(O456,Z:AH,9,FALSE()),"")</f>
        <v/>
      </c>
      <c r="S456" s="978" t="str">
        <f aca="false">IFERROR(VLOOKUP($O456,AA:AI,9,FALSE()),"")</f>
        <v/>
      </c>
      <c r="T456" s="978" t="str">
        <f aca="false">IFERROR(VLOOKUP($O456,AB:AJ,9,FALSE()),"")</f>
        <v/>
      </c>
      <c r="U456" s="978" t="str">
        <f aca="false">IFERROR(VLOOKUP($O456,AC:AK,9,FALSE()),"")</f>
        <v/>
      </c>
      <c r="V456" s="978" t="str">
        <f aca="false">IFERROR(VLOOKUP($O456,AD:AL,9,FALSE()),"")</f>
        <v/>
      </c>
      <c r="X456" s="1" t="str">
        <f aca="false">IF(AF456&lt;&gt;"",MAX(X$3:X455)+1,"")</f>
        <v/>
      </c>
      <c r="Y456" s="1" t="str">
        <f aca="false">IF(AG456&lt;&gt;"",MAX(Y$3:Y455)+1,"")</f>
        <v/>
      </c>
      <c r="Z456" s="1" t="str">
        <f aca="false">IF(AH456&lt;&gt;"",MAX(Z$3:Z455)+1,"")</f>
        <v/>
      </c>
      <c r="AA456" s="1" t="str">
        <f aca="false">IF(AI456&lt;&gt;"",MAX(AA$3:AA455)+1,"")</f>
        <v/>
      </c>
      <c r="AB456" s="1" t="str">
        <f aca="false">IF(AJ456&lt;&gt;"",MAX(AB$3:AB455)+1,"")</f>
        <v/>
      </c>
      <c r="AC456" s="1" t="str">
        <f aca="false">IF(AK456&lt;&gt;"",MAX(AC$3:AC455)+1,"")</f>
        <v/>
      </c>
      <c r="AD456" s="1" t="str">
        <f aca="false">IF(AL456&lt;&gt;"",MAX(AD$3:AD455)+1,"")</f>
        <v/>
      </c>
      <c r="AF456" s="1" t="str">
        <f aca="false">IF(B456="","",IF(COUNTIF(AF$3:$AI455,B456)=0,B456,""))</f>
        <v/>
      </c>
      <c r="AG456" s="1" t="str">
        <f aca="false">IF(C456&lt;&gt;"",IF(B456="","",IF($B456='Determinazione classe'!$D$57,IF(COUNTIF(AG$3:$AG455,$C456)=0,$C456,""),"")),"")</f>
        <v/>
      </c>
      <c r="AH456" s="1" t="str">
        <f aca="false">IF(D456&lt;&gt;"",IF(B456="","",IF(AND($B456='Determinazione classe'!$D$57,$C456='Determinazione classe'!$D$58),IF(COUNTIF(AH$3:AH455,$D456)=0,$D456,""),"")),"")</f>
        <v/>
      </c>
      <c r="AI456" s="1" t="str">
        <f aca="false">IF(E456&lt;&gt;"",IF(B456="","",IF(AND($B456='Determinazione classe'!$D$57,$C456='Determinazione classe'!$D$58,$D456='Determinazione classe'!$D$59),IF(COUNTIF(AI$3:AI455,$E456)=0,$E456,""),"")),"")</f>
        <v/>
      </c>
      <c r="AJ456" s="1" t="str">
        <f aca="false">IF(F456&lt;&gt;"",IF(B456="","",IF(AND($B456='Determinazione classe'!$D$57,$C456='Determinazione classe'!$D$58,$D456='Determinazione classe'!$D$59,$E456='Determinazione classe'!$D$60),IF(COUNTIF(AJ$3:AJ455,$F456)=0,$F456,""),"")),"")</f>
        <v/>
      </c>
      <c r="AK456" s="1" t="str">
        <f aca="false">IF(G456&lt;&gt;"",IF(B456="","",IF(AND($B456='Determinazione classe'!$D$57,$C456='Determinazione classe'!$D$58,$D456='Determinazione classe'!$D$59,$E456='Determinazione classe'!$D$60,$F456='Determinazione classe'!$D$61),IF(COUNTIF(AK$3:AK455,$G456)=0,$G456,""),"")),"")</f>
        <v/>
      </c>
      <c r="AL456" s="1" t="str">
        <f aca="false">IF(H456&lt;&gt;"",IF(B456="","",IF(AND($B456='Determinazione classe'!$D$57,$C456='Determinazione classe'!$D$58,$D456='Determinazione classe'!$D$59,$E456='Determinazione classe'!$D$60,$F456='Determinazione classe'!$D$61,$G456='Determinazione classe'!$D$62),IF(COUNTIF(AL$3:AL455,$H456)=0,$H456,""),"")),"")</f>
        <v/>
      </c>
      <c r="AR456" s="1" t="n">
        <f aca="false">+AR455+1</f>
        <v>454</v>
      </c>
      <c r="AS456" s="978" t="str">
        <f aca="false">IFERROR(VLOOKUP(AR456,BC:BK,9,FALSE()),"")</f>
        <v/>
      </c>
      <c r="AT456" s="978" t="str">
        <f aca="false">IFERROR(VLOOKUP($O456,BD:BL,9,FALSE()),"")</f>
        <v/>
      </c>
      <c r="AU456" s="978" t="str">
        <f aca="false">IFERROR(VLOOKUP($O456,BE:BM,9,FALSE()),"")</f>
        <v/>
      </c>
      <c r="AV456" s="978" t="str">
        <f aca="false">IFERROR(VLOOKUP($O456,BF:BN,9,FALSE()),"")</f>
        <v/>
      </c>
      <c r="AW456" s="978" t="str">
        <f aca="false">IFERROR(VLOOKUP($O456,BG:BO,9,FALSE()),"")</f>
        <v/>
      </c>
      <c r="AX456" s="978" t="str">
        <f aca="false">IFERROR(VLOOKUP($O456,BH:BP,9,FALSE()),"")</f>
        <v/>
      </c>
      <c r="AY456" s="978" t="str">
        <f aca="false">IFERROR(VLOOKUP($O456,BI:BQ,9,FALSE()),"")</f>
        <v/>
      </c>
      <c r="BC456" s="1" t="str">
        <f aca="false">IF(BK456&lt;&gt;"",MAX(BC$3:BC455)+1,"")</f>
        <v/>
      </c>
      <c r="BD456" s="1" t="str">
        <f aca="false">IF(BL456&lt;&gt;"",MAX(BD$3:BD455)+1,"")</f>
        <v/>
      </c>
      <c r="BE456" s="1" t="str">
        <f aca="false">IF(BM456&lt;&gt;"",MAX(BE$3:BE455)+1,"")</f>
        <v/>
      </c>
      <c r="BF456" s="1" t="str">
        <f aca="false">IF(BN456&lt;&gt;"",MAX(BF$3:BF455)+1,"")</f>
        <v/>
      </c>
      <c r="BG456" s="1" t="str">
        <f aca="false">IF(BO456&lt;&gt;"",MAX(BG$3:BG455)+1,"")</f>
        <v/>
      </c>
      <c r="BH456" s="1" t="str">
        <f aca="false">IF(BP456&lt;&gt;"",MAX(BH$3:BH455)+1,"")</f>
        <v/>
      </c>
      <c r="BI456" s="1" t="str">
        <f aca="false">IF(BQ456&lt;&gt;"",MAX(BI$3:BI455)+1,"")</f>
        <v/>
      </c>
      <c r="BK456" s="1" t="str">
        <f aca="false">IF(B456&lt;&gt;"",IF(COUNTIF(BK$3:BK455,B456)&gt;0,"",B456),"")</f>
        <v/>
      </c>
      <c r="BL456" s="1" t="str">
        <f aca="false">IF(C456&lt;&gt;"",IF(COUNTIF(BL$3:BL455,C456)&gt;0,"",C456),"")</f>
        <v/>
      </c>
      <c r="BM456" s="1" t="str">
        <f aca="false">IF(D456&lt;&gt;"",IF(COUNTIF(BM$3:BM455,D456)&gt;0,"",D456),"")</f>
        <v/>
      </c>
      <c r="BN456" s="1" t="str">
        <f aca="false">IF(E456&lt;&gt;"",IF(COUNTIF(BN$3:BN455,E456)&gt;0,"",E456),"")</f>
        <v/>
      </c>
      <c r="BO456" s="1" t="str">
        <f aca="false">IF(F456&lt;&gt;"",IF(COUNTIF(BO$3:BO455,F456)&gt;0,"",F456),"")</f>
        <v/>
      </c>
      <c r="BP456" s="1" t="str">
        <f aca="false">IF(G456&lt;&gt;"",IF(COUNTIF(BP$3:BP455,G456)&gt;0,"",G456),"")</f>
        <v/>
      </c>
      <c r="BQ456" s="1" t="str">
        <f aca="false">IF(H456&lt;&gt;"",IF(COUNTIF(BQ$3:BQ455,H456)&gt;0,"",H456),"")</f>
        <v/>
      </c>
    </row>
    <row r="457" customFormat="false" ht="12.75" hidden="false" customHeight="false" outlineLevel="0" collapsed="false">
      <c r="A457" s="1017" t="str">
        <f aca="false">CONCATENATE(B457,C457,D457,E457,F457,G457,H457)</f>
        <v/>
      </c>
      <c r="B457" s="1001"/>
      <c r="C457" s="1001"/>
      <c r="D457" s="1001"/>
      <c r="E457" s="1001"/>
      <c r="F457" s="1001"/>
      <c r="G457" s="1001"/>
      <c r="H457" s="1001"/>
      <c r="I457" s="1020"/>
      <c r="J457" s="1021"/>
      <c r="K457" s="1021"/>
      <c r="L457" s="1023"/>
      <c r="M457" s="1024"/>
      <c r="O457" s="1" t="n">
        <f aca="false">+O456+1</f>
        <v>455</v>
      </c>
      <c r="P457" s="978" t="str">
        <f aca="false">IFERROR(VLOOKUP(O456,X:AF,9,FALSE()),"")</f>
        <v/>
      </c>
      <c r="Q457" s="978" t="str">
        <f aca="false">IFERROR(VLOOKUP(O457,Y:AG,9,FALSE()),"")</f>
        <v/>
      </c>
      <c r="R457" s="978" t="str">
        <f aca="false">IFERROR(VLOOKUP(O457,Z:AH,9,FALSE()),"")</f>
        <v/>
      </c>
      <c r="S457" s="978" t="str">
        <f aca="false">IFERROR(VLOOKUP($O457,AA:AI,9,FALSE()),"")</f>
        <v/>
      </c>
      <c r="T457" s="978" t="str">
        <f aca="false">IFERROR(VLOOKUP($O457,AB:AJ,9,FALSE()),"")</f>
        <v/>
      </c>
      <c r="U457" s="978" t="str">
        <f aca="false">IFERROR(VLOOKUP($O457,AC:AK,9,FALSE()),"")</f>
        <v/>
      </c>
      <c r="V457" s="978" t="str">
        <f aca="false">IFERROR(VLOOKUP($O457,AD:AL,9,FALSE()),"")</f>
        <v/>
      </c>
      <c r="X457" s="1" t="str">
        <f aca="false">IF(AF457&lt;&gt;"",MAX(X$3:X456)+1,"")</f>
        <v/>
      </c>
      <c r="Y457" s="1" t="str">
        <f aca="false">IF(AG457&lt;&gt;"",MAX(Y$3:Y456)+1,"")</f>
        <v/>
      </c>
      <c r="Z457" s="1" t="str">
        <f aca="false">IF(AH457&lt;&gt;"",MAX(Z$3:Z456)+1,"")</f>
        <v/>
      </c>
      <c r="AA457" s="1" t="str">
        <f aca="false">IF(AI457&lt;&gt;"",MAX(AA$3:AA456)+1,"")</f>
        <v/>
      </c>
      <c r="AB457" s="1" t="str">
        <f aca="false">IF(AJ457&lt;&gt;"",MAX(AB$3:AB456)+1,"")</f>
        <v/>
      </c>
      <c r="AC457" s="1" t="str">
        <f aca="false">IF(AK457&lt;&gt;"",MAX(AC$3:AC456)+1,"")</f>
        <v/>
      </c>
      <c r="AD457" s="1" t="str">
        <f aca="false">IF(AL457&lt;&gt;"",MAX(AD$3:AD456)+1,"")</f>
        <v/>
      </c>
      <c r="AF457" s="1" t="str">
        <f aca="false">IF(B457="","",IF(COUNTIF(AF$3:$AI456,B457)=0,B457,""))</f>
        <v/>
      </c>
      <c r="AG457" s="1" t="str">
        <f aca="false">IF(C457&lt;&gt;"",IF(B457="","",IF($B457='Determinazione classe'!$D$57,IF(COUNTIF(AG$3:$AG456,$C457)=0,$C457,""),"")),"")</f>
        <v/>
      </c>
      <c r="AH457" s="1" t="str">
        <f aca="false">IF(D457&lt;&gt;"",IF(B457="","",IF(AND($B457='Determinazione classe'!$D$57,$C457='Determinazione classe'!$D$58),IF(COUNTIF(AH$3:AH456,$D457)=0,$D457,""),"")),"")</f>
        <v/>
      </c>
      <c r="AI457" s="1" t="str">
        <f aca="false">IF(E457&lt;&gt;"",IF(B457="","",IF(AND($B457='Determinazione classe'!$D$57,$C457='Determinazione classe'!$D$58,$D457='Determinazione classe'!$D$59),IF(COUNTIF(AI$3:AI456,$E457)=0,$E457,""),"")),"")</f>
        <v/>
      </c>
      <c r="AJ457" s="1" t="str">
        <f aca="false">IF(F457&lt;&gt;"",IF(B457="","",IF(AND($B457='Determinazione classe'!$D$57,$C457='Determinazione classe'!$D$58,$D457='Determinazione classe'!$D$59,$E457='Determinazione classe'!$D$60),IF(COUNTIF(AJ$3:AJ456,$F457)=0,$F457,""),"")),"")</f>
        <v/>
      </c>
      <c r="AK457" s="1" t="str">
        <f aca="false">IF(G457&lt;&gt;"",IF(B457="","",IF(AND($B457='Determinazione classe'!$D$57,$C457='Determinazione classe'!$D$58,$D457='Determinazione classe'!$D$59,$E457='Determinazione classe'!$D$60,$F457='Determinazione classe'!$D$61),IF(COUNTIF(AK$3:AK456,$G457)=0,$G457,""),"")),"")</f>
        <v/>
      </c>
      <c r="AL457" s="1" t="str">
        <f aca="false">IF(H457&lt;&gt;"",IF(B457="","",IF(AND($B457='Determinazione classe'!$D$57,$C457='Determinazione classe'!$D$58,$D457='Determinazione classe'!$D$59,$E457='Determinazione classe'!$D$60,$F457='Determinazione classe'!$D$61,$G457='Determinazione classe'!$D$62),IF(COUNTIF(AL$3:AL456,$H457)=0,$H457,""),"")),"")</f>
        <v/>
      </c>
      <c r="AR457" s="1" t="n">
        <f aca="false">+AR456+1</f>
        <v>455</v>
      </c>
      <c r="AS457" s="978" t="str">
        <f aca="false">IFERROR(VLOOKUP(AR457,BC:BK,9,FALSE()),"")</f>
        <v/>
      </c>
      <c r="AT457" s="978" t="str">
        <f aca="false">IFERROR(VLOOKUP($O457,BD:BL,9,FALSE()),"")</f>
        <v/>
      </c>
      <c r="AU457" s="978" t="str">
        <f aca="false">IFERROR(VLOOKUP($O457,BE:BM,9,FALSE()),"")</f>
        <v/>
      </c>
      <c r="AV457" s="978" t="str">
        <f aca="false">IFERROR(VLOOKUP($O457,BF:BN,9,FALSE()),"")</f>
        <v/>
      </c>
      <c r="AW457" s="978" t="str">
        <f aca="false">IFERROR(VLOOKUP($O457,BG:BO,9,FALSE()),"")</f>
        <v/>
      </c>
      <c r="AX457" s="978" t="str">
        <f aca="false">IFERROR(VLOOKUP($O457,BH:BP,9,FALSE()),"")</f>
        <v/>
      </c>
      <c r="AY457" s="978" t="str">
        <f aca="false">IFERROR(VLOOKUP($O457,BI:BQ,9,FALSE()),"")</f>
        <v/>
      </c>
      <c r="BC457" s="1" t="str">
        <f aca="false">IF(BK457&lt;&gt;"",MAX(BC$3:BC456)+1,"")</f>
        <v/>
      </c>
      <c r="BD457" s="1" t="str">
        <f aca="false">IF(BL457&lt;&gt;"",MAX(BD$3:BD456)+1,"")</f>
        <v/>
      </c>
      <c r="BE457" s="1" t="str">
        <f aca="false">IF(BM457&lt;&gt;"",MAX(BE$3:BE456)+1,"")</f>
        <v/>
      </c>
      <c r="BF457" s="1" t="str">
        <f aca="false">IF(BN457&lt;&gt;"",MAX(BF$3:BF456)+1,"")</f>
        <v/>
      </c>
      <c r="BG457" s="1" t="str">
        <f aca="false">IF(BO457&lt;&gt;"",MAX(BG$3:BG456)+1,"")</f>
        <v/>
      </c>
      <c r="BH457" s="1" t="str">
        <f aca="false">IF(BP457&lt;&gt;"",MAX(BH$3:BH456)+1,"")</f>
        <v/>
      </c>
      <c r="BI457" s="1" t="str">
        <f aca="false">IF(BQ457&lt;&gt;"",MAX(BI$3:BI456)+1,"")</f>
        <v/>
      </c>
      <c r="BK457" s="1" t="str">
        <f aca="false">IF(B457&lt;&gt;"",IF(COUNTIF(BK$3:BK456,B457)&gt;0,"",B457),"")</f>
        <v/>
      </c>
      <c r="BL457" s="1" t="str">
        <f aca="false">IF(C457&lt;&gt;"",IF(COUNTIF(BL$3:BL456,C457)&gt;0,"",C457),"")</f>
        <v/>
      </c>
      <c r="BM457" s="1" t="str">
        <f aca="false">IF(D457&lt;&gt;"",IF(COUNTIF(BM$3:BM456,D457)&gt;0,"",D457),"")</f>
        <v/>
      </c>
      <c r="BN457" s="1" t="str">
        <f aca="false">IF(E457&lt;&gt;"",IF(COUNTIF(BN$3:BN456,E457)&gt;0,"",E457),"")</f>
        <v/>
      </c>
      <c r="BO457" s="1" t="str">
        <f aca="false">IF(F457&lt;&gt;"",IF(COUNTIF(BO$3:BO456,F457)&gt;0,"",F457),"")</f>
        <v/>
      </c>
      <c r="BP457" s="1" t="str">
        <f aca="false">IF(G457&lt;&gt;"",IF(COUNTIF(BP$3:BP456,G457)&gt;0,"",G457),"")</f>
        <v/>
      </c>
      <c r="BQ457" s="1" t="str">
        <f aca="false">IF(H457&lt;&gt;"",IF(COUNTIF(BQ$3:BQ456,H457)&gt;0,"",H457),"")</f>
        <v/>
      </c>
    </row>
    <row r="458" customFormat="false" ht="12.75" hidden="false" customHeight="false" outlineLevel="0" collapsed="false">
      <c r="A458" s="1017" t="str">
        <f aca="false">CONCATENATE(B458,C458,D458,E458,F458,G458,H458)</f>
        <v/>
      </c>
      <c r="B458" s="1001"/>
      <c r="C458" s="1001"/>
      <c r="D458" s="1001"/>
      <c r="E458" s="1001"/>
      <c r="F458" s="1001"/>
      <c r="G458" s="1001"/>
      <c r="H458" s="1001"/>
      <c r="I458" s="1020"/>
      <c r="J458" s="1021"/>
      <c r="K458" s="1021"/>
      <c r="L458" s="1023"/>
      <c r="M458" s="1024"/>
      <c r="O458" s="1" t="n">
        <f aca="false">+O457+1</f>
        <v>456</v>
      </c>
      <c r="P458" s="978" t="str">
        <f aca="false">IFERROR(VLOOKUP(O457,X:AF,9,FALSE()),"")</f>
        <v/>
      </c>
      <c r="Q458" s="978" t="str">
        <f aca="false">IFERROR(VLOOKUP(O458,Y:AG,9,FALSE()),"")</f>
        <v/>
      </c>
      <c r="R458" s="978" t="str">
        <f aca="false">IFERROR(VLOOKUP(O458,Z:AH,9,FALSE()),"")</f>
        <v/>
      </c>
      <c r="S458" s="978" t="str">
        <f aca="false">IFERROR(VLOOKUP($O458,AA:AI,9,FALSE()),"")</f>
        <v/>
      </c>
      <c r="T458" s="978" t="str">
        <f aca="false">IFERROR(VLOOKUP($O458,AB:AJ,9,FALSE()),"")</f>
        <v/>
      </c>
      <c r="U458" s="978" t="str">
        <f aca="false">IFERROR(VLOOKUP($O458,AC:AK,9,FALSE()),"")</f>
        <v/>
      </c>
      <c r="V458" s="978" t="str">
        <f aca="false">IFERROR(VLOOKUP($O458,AD:AL,9,FALSE()),"")</f>
        <v/>
      </c>
      <c r="X458" s="1" t="str">
        <f aca="false">IF(AF458&lt;&gt;"",MAX(X$3:X457)+1,"")</f>
        <v/>
      </c>
      <c r="Y458" s="1" t="str">
        <f aca="false">IF(AG458&lt;&gt;"",MAX(Y$3:Y457)+1,"")</f>
        <v/>
      </c>
      <c r="Z458" s="1" t="str">
        <f aca="false">IF(AH458&lt;&gt;"",MAX(Z$3:Z457)+1,"")</f>
        <v/>
      </c>
      <c r="AA458" s="1" t="str">
        <f aca="false">IF(AI458&lt;&gt;"",MAX(AA$3:AA457)+1,"")</f>
        <v/>
      </c>
      <c r="AB458" s="1" t="str">
        <f aca="false">IF(AJ458&lt;&gt;"",MAX(AB$3:AB457)+1,"")</f>
        <v/>
      </c>
      <c r="AC458" s="1" t="str">
        <f aca="false">IF(AK458&lt;&gt;"",MAX(AC$3:AC457)+1,"")</f>
        <v/>
      </c>
      <c r="AD458" s="1" t="str">
        <f aca="false">IF(AL458&lt;&gt;"",MAX(AD$3:AD457)+1,"")</f>
        <v/>
      </c>
      <c r="AF458" s="1" t="str">
        <f aca="false">IF(B458="","",IF(COUNTIF(AF$3:$AI457,B458)=0,B458,""))</f>
        <v/>
      </c>
      <c r="AG458" s="1" t="str">
        <f aca="false">IF(C458&lt;&gt;"",IF(B458="","",IF($B458='Determinazione classe'!$D$57,IF(COUNTIF(AG$3:$AG457,$C458)=0,$C458,""),"")),"")</f>
        <v/>
      </c>
      <c r="AH458" s="1" t="str">
        <f aca="false">IF(D458&lt;&gt;"",IF(B458="","",IF(AND($B458='Determinazione classe'!$D$57,$C458='Determinazione classe'!$D$58),IF(COUNTIF(AH$3:AH457,$D458)=0,$D458,""),"")),"")</f>
        <v/>
      </c>
      <c r="AI458" s="1" t="str">
        <f aca="false">IF(E458&lt;&gt;"",IF(B458="","",IF(AND($B458='Determinazione classe'!$D$57,$C458='Determinazione classe'!$D$58,$D458='Determinazione classe'!$D$59),IF(COUNTIF(AI$3:AI457,$E458)=0,$E458,""),"")),"")</f>
        <v/>
      </c>
      <c r="AJ458" s="1" t="str">
        <f aca="false">IF(F458&lt;&gt;"",IF(B458="","",IF(AND($B458='Determinazione classe'!$D$57,$C458='Determinazione classe'!$D$58,$D458='Determinazione classe'!$D$59,$E458='Determinazione classe'!$D$60),IF(COUNTIF(AJ$3:AJ457,$F458)=0,$F458,""),"")),"")</f>
        <v/>
      </c>
      <c r="AK458" s="1" t="str">
        <f aca="false">IF(G458&lt;&gt;"",IF(B458="","",IF(AND($B458='Determinazione classe'!$D$57,$C458='Determinazione classe'!$D$58,$D458='Determinazione classe'!$D$59,$E458='Determinazione classe'!$D$60,$F458='Determinazione classe'!$D$61),IF(COUNTIF(AK$3:AK457,$G458)=0,$G458,""),"")),"")</f>
        <v/>
      </c>
      <c r="AL458" s="1" t="str">
        <f aca="false">IF(H458&lt;&gt;"",IF(B458="","",IF(AND($B458='Determinazione classe'!$D$57,$C458='Determinazione classe'!$D$58,$D458='Determinazione classe'!$D$59,$E458='Determinazione classe'!$D$60,$F458='Determinazione classe'!$D$61,$G458='Determinazione classe'!$D$62),IF(COUNTIF(AL$3:AL457,$H458)=0,$H458,""),"")),"")</f>
        <v/>
      </c>
      <c r="AR458" s="1" t="n">
        <f aca="false">+AR457+1</f>
        <v>456</v>
      </c>
      <c r="AS458" s="978" t="str">
        <f aca="false">IFERROR(VLOOKUP(AR458,BC:BK,9,FALSE()),"")</f>
        <v/>
      </c>
      <c r="AT458" s="978" t="str">
        <f aca="false">IFERROR(VLOOKUP($O458,BD:BL,9,FALSE()),"")</f>
        <v/>
      </c>
      <c r="AU458" s="978" t="str">
        <f aca="false">IFERROR(VLOOKUP($O458,BE:BM,9,FALSE()),"")</f>
        <v/>
      </c>
      <c r="AV458" s="978" t="str">
        <f aca="false">IFERROR(VLOOKUP($O458,BF:BN,9,FALSE()),"")</f>
        <v/>
      </c>
      <c r="AW458" s="978" t="str">
        <f aca="false">IFERROR(VLOOKUP($O458,BG:BO,9,FALSE()),"")</f>
        <v/>
      </c>
      <c r="AX458" s="978" t="str">
        <f aca="false">IFERROR(VLOOKUP($O458,BH:BP,9,FALSE()),"")</f>
        <v/>
      </c>
      <c r="AY458" s="978" t="str">
        <f aca="false">IFERROR(VLOOKUP($O458,BI:BQ,9,FALSE()),"")</f>
        <v/>
      </c>
      <c r="BC458" s="1" t="str">
        <f aca="false">IF(BK458&lt;&gt;"",MAX(BC$3:BC457)+1,"")</f>
        <v/>
      </c>
      <c r="BD458" s="1" t="str">
        <f aca="false">IF(BL458&lt;&gt;"",MAX(BD$3:BD457)+1,"")</f>
        <v/>
      </c>
      <c r="BE458" s="1" t="str">
        <f aca="false">IF(BM458&lt;&gt;"",MAX(BE$3:BE457)+1,"")</f>
        <v/>
      </c>
      <c r="BF458" s="1" t="str">
        <f aca="false">IF(BN458&lt;&gt;"",MAX(BF$3:BF457)+1,"")</f>
        <v/>
      </c>
      <c r="BG458" s="1" t="str">
        <f aca="false">IF(BO458&lt;&gt;"",MAX(BG$3:BG457)+1,"")</f>
        <v/>
      </c>
      <c r="BH458" s="1" t="str">
        <f aca="false">IF(BP458&lt;&gt;"",MAX(BH$3:BH457)+1,"")</f>
        <v/>
      </c>
      <c r="BI458" s="1" t="str">
        <f aca="false">IF(BQ458&lt;&gt;"",MAX(BI$3:BI457)+1,"")</f>
        <v/>
      </c>
      <c r="BK458" s="1" t="str">
        <f aca="false">IF(B458&lt;&gt;"",IF(COUNTIF(BK$3:BK457,B458)&gt;0,"",B458),"")</f>
        <v/>
      </c>
      <c r="BL458" s="1" t="str">
        <f aca="false">IF(C458&lt;&gt;"",IF(COUNTIF(BL$3:BL457,C458)&gt;0,"",C458),"")</f>
        <v/>
      </c>
      <c r="BM458" s="1" t="str">
        <f aca="false">IF(D458&lt;&gt;"",IF(COUNTIF(BM$3:BM457,D458)&gt;0,"",D458),"")</f>
        <v/>
      </c>
      <c r="BN458" s="1" t="str">
        <f aca="false">IF(E458&lt;&gt;"",IF(COUNTIF(BN$3:BN457,E458)&gt;0,"",E458),"")</f>
        <v/>
      </c>
      <c r="BO458" s="1" t="str">
        <f aca="false">IF(F458&lt;&gt;"",IF(COUNTIF(BO$3:BO457,F458)&gt;0,"",F458),"")</f>
        <v/>
      </c>
      <c r="BP458" s="1" t="str">
        <f aca="false">IF(G458&lt;&gt;"",IF(COUNTIF(BP$3:BP457,G458)&gt;0,"",G458),"")</f>
        <v/>
      </c>
      <c r="BQ458" s="1" t="str">
        <f aca="false">IF(H458&lt;&gt;"",IF(COUNTIF(BQ$3:BQ457,H458)&gt;0,"",H458),"")</f>
        <v/>
      </c>
    </row>
    <row r="459" customFormat="false" ht="12.75" hidden="false" customHeight="false" outlineLevel="0" collapsed="false">
      <c r="A459" s="1017" t="str">
        <f aca="false">CONCATENATE(B459,C459,D459,E459,F459,G459,H459)</f>
        <v/>
      </c>
      <c r="B459" s="1001"/>
      <c r="C459" s="1001"/>
      <c r="D459" s="1001"/>
      <c r="E459" s="1001"/>
      <c r="F459" s="1001"/>
      <c r="G459" s="1001"/>
      <c r="H459" s="1001"/>
      <c r="I459" s="1020"/>
      <c r="J459" s="1021"/>
      <c r="K459" s="1021"/>
      <c r="L459" s="1023"/>
      <c r="M459" s="1024"/>
      <c r="O459" s="1" t="n">
        <f aca="false">+O458+1</f>
        <v>457</v>
      </c>
      <c r="P459" s="978" t="str">
        <f aca="false">IFERROR(VLOOKUP(O458,X:AF,9,FALSE()),"")</f>
        <v/>
      </c>
      <c r="Q459" s="978" t="str">
        <f aca="false">IFERROR(VLOOKUP(O459,Y:AG,9,FALSE()),"")</f>
        <v/>
      </c>
      <c r="R459" s="978" t="str">
        <f aca="false">IFERROR(VLOOKUP(O459,Z:AH,9,FALSE()),"")</f>
        <v/>
      </c>
      <c r="S459" s="978" t="str">
        <f aca="false">IFERROR(VLOOKUP($O459,AA:AI,9,FALSE()),"")</f>
        <v/>
      </c>
      <c r="T459" s="978" t="str">
        <f aca="false">IFERROR(VLOOKUP($O459,AB:AJ,9,FALSE()),"")</f>
        <v/>
      </c>
      <c r="U459" s="978" t="str">
        <f aca="false">IFERROR(VLOOKUP($O459,AC:AK,9,FALSE()),"")</f>
        <v/>
      </c>
      <c r="V459" s="978" t="str">
        <f aca="false">IFERROR(VLOOKUP($O459,AD:AL,9,FALSE()),"")</f>
        <v/>
      </c>
      <c r="X459" s="1" t="str">
        <f aca="false">IF(AF459&lt;&gt;"",MAX(X$3:X458)+1,"")</f>
        <v/>
      </c>
      <c r="Y459" s="1" t="str">
        <f aca="false">IF(AG459&lt;&gt;"",MAX(Y$3:Y458)+1,"")</f>
        <v/>
      </c>
      <c r="Z459" s="1" t="str">
        <f aca="false">IF(AH459&lt;&gt;"",MAX(Z$3:Z458)+1,"")</f>
        <v/>
      </c>
      <c r="AA459" s="1" t="str">
        <f aca="false">IF(AI459&lt;&gt;"",MAX(AA$3:AA458)+1,"")</f>
        <v/>
      </c>
      <c r="AB459" s="1" t="str">
        <f aca="false">IF(AJ459&lt;&gt;"",MAX(AB$3:AB458)+1,"")</f>
        <v/>
      </c>
      <c r="AC459" s="1" t="str">
        <f aca="false">IF(AK459&lt;&gt;"",MAX(AC$3:AC458)+1,"")</f>
        <v/>
      </c>
      <c r="AD459" s="1" t="str">
        <f aca="false">IF(AL459&lt;&gt;"",MAX(AD$3:AD458)+1,"")</f>
        <v/>
      </c>
      <c r="AF459" s="1" t="str">
        <f aca="false">IF(B459="","",IF(COUNTIF(AF$3:$AI458,B459)=0,B459,""))</f>
        <v/>
      </c>
      <c r="AG459" s="1" t="str">
        <f aca="false">IF(C459&lt;&gt;"",IF(B459="","",IF($B459='Determinazione classe'!$D$57,IF(COUNTIF(AG$3:$AG458,$C459)=0,$C459,""),"")),"")</f>
        <v/>
      </c>
      <c r="AH459" s="1" t="str">
        <f aca="false">IF(D459&lt;&gt;"",IF(B459="","",IF(AND($B459='Determinazione classe'!$D$57,$C459='Determinazione classe'!$D$58),IF(COUNTIF(AH$3:AH458,$D459)=0,$D459,""),"")),"")</f>
        <v/>
      </c>
      <c r="AI459" s="1" t="str">
        <f aca="false">IF(E459&lt;&gt;"",IF(B459="","",IF(AND($B459='Determinazione classe'!$D$57,$C459='Determinazione classe'!$D$58,$D459='Determinazione classe'!$D$59),IF(COUNTIF(AI$3:AI458,$E459)=0,$E459,""),"")),"")</f>
        <v/>
      </c>
      <c r="AJ459" s="1" t="str">
        <f aca="false">IF(F459&lt;&gt;"",IF(B459="","",IF(AND($B459='Determinazione classe'!$D$57,$C459='Determinazione classe'!$D$58,$D459='Determinazione classe'!$D$59,$E459='Determinazione classe'!$D$60),IF(COUNTIF(AJ$3:AJ458,$F459)=0,$F459,""),"")),"")</f>
        <v/>
      </c>
      <c r="AK459" s="1" t="str">
        <f aca="false">IF(G459&lt;&gt;"",IF(B459="","",IF(AND($B459='Determinazione classe'!$D$57,$C459='Determinazione classe'!$D$58,$D459='Determinazione classe'!$D$59,$E459='Determinazione classe'!$D$60,$F459='Determinazione classe'!$D$61),IF(COUNTIF(AK$3:AK458,$G459)=0,$G459,""),"")),"")</f>
        <v/>
      </c>
      <c r="AL459" s="1" t="str">
        <f aca="false">IF(H459&lt;&gt;"",IF(B459="","",IF(AND($B459='Determinazione classe'!$D$57,$C459='Determinazione classe'!$D$58,$D459='Determinazione classe'!$D$59,$E459='Determinazione classe'!$D$60,$F459='Determinazione classe'!$D$61,$G459='Determinazione classe'!$D$62),IF(COUNTIF(AL$3:AL458,$H459)=0,$H459,""),"")),"")</f>
        <v/>
      </c>
      <c r="AR459" s="1" t="n">
        <f aca="false">+AR458+1</f>
        <v>457</v>
      </c>
      <c r="AS459" s="978" t="str">
        <f aca="false">IFERROR(VLOOKUP(AR459,BC:BK,9,FALSE()),"")</f>
        <v/>
      </c>
      <c r="AT459" s="978" t="str">
        <f aca="false">IFERROR(VLOOKUP($O459,BD:BL,9,FALSE()),"")</f>
        <v/>
      </c>
      <c r="AU459" s="978" t="str">
        <f aca="false">IFERROR(VLOOKUP($O459,BE:BM,9,FALSE()),"")</f>
        <v/>
      </c>
      <c r="AV459" s="978" t="str">
        <f aca="false">IFERROR(VLOOKUP($O459,BF:BN,9,FALSE()),"")</f>
        <v/>
      </c>
      <c r="AW459" s="978" t="str">
        <f aca="false">IFERROR(VLOOKUP($O459,BG:BO,9,FALSE()),"")</f>
        <v/>
      </c>
      <c r="AX459" s="978" t="str">
        <f aca="false">IFERROR(VLOOKUP($O459,BH:BP,9,FALSE()),"")</f>
        <v/>
      </c>
      <c r="AY459" s="978" t="str">
        <f aca="false">IFERROR(VLOOKUP($O459,BI:BQ,9,FALSE()),"")</f>
        <v/>
      </c>
      <c r="BC459" s="1" t="str">
        <f aca="false">IF(BK459&lt;&gt;"",MAX(BC$3:BC458)+1,"")</f>
        <v/>
      </c>
      <c r="BD459" s="1" t="str">
        <f aca="false">IF(BL459&lt;&gt;"",MAX(BD$3:BD458)+1,"")</f>
        <v/>
      </c>
      <c r="BE459" s="1" t="str">
        <f aca="false">IF(BM459&lt;&gt;"",MAX(BE$3:BE458)+1,"")</f>
        <v/>
      </c>
      <c r="BF459" s="1" t="str">
        <f aca="false">IF(BN459&lt;&gt;"",MAX(BF$3:BF458)+1,"")</f>
        <v/>
      </c>
      <c r="BG459" s="1" t="str">
        <f aca="false">IF(BO459&lt;&gt;"",MAX(BG$3:BG458)+1,"")</f>
        <v/>
      </c>
      <c r="BH459" s="1" t="str">
        <f aca="false">IF(BP459&lt;&gt;"",MAX(BH$3:BH458)+1,"")</f>
        <v/>
      </c>
      <c r="BI459" s="1" t="str">
        <f aca="false">IF(BQ459&lt;&gt;"",MAX(BI$3:BI458)+1,"")</f>
        <v/>
      </c>
      <c r="BK459" s="1" t="str">
        <f aca="false">IF(B459&lt;&gt;"",IF(COUNTIF(BK$3:BK458,B459)&gt;0,"",B459),"")</f>
        <v/>
      </c>
      <c r="BL459" s="1" t="str">
        <f aca="false">IF(C459&lt;&gt;"",IF(COUNTIF(BL$3:BL458,C459)&gt;0,"",C459),"")</f>
        <v/>
      </c>
      <c r="BM459" s="1" t="str">
        <f aca="false">IF(D459&lt;&gt;"",IF(COUNTIF(BM$3:BM458,D459)&gt;0,"",D459),"")</f>
        <v/>
      </c>
      <c r="BN459" s="1" t="str">
        <f aca="false">IF(E459&lt;&gt;"",IF(COUNTIF(BN$3:BN458,E459)&gt;0,"",E459),"")</f>
        <v/>
      </c>
      <c r="BO459" s="1" t="str">
        <f aca="false">IF(F459&lt;&gt;"",IF(COUNTIF(BO$3:BO458,F459)&gt;0,"",F459),"")</f>
        <v/>
      </c>
      <c r="BP459" s="1" t="str">
        <f aca="false">IF(G459&lt;&gt;"",IF(COUNTIF(BP$3:BP458,G459)&gt;0,"",G459),"")</f>
        <v/>
      </c>
      <c r="BQ459" s="1" t="str">
        <f aca="false">IF(H459&lt;&gt;"",IF(COUNTIF(BQ$3:BQ458,H459)&gt;0,"",H459),"")</f>
        <v/>
      </c>
    </row>
    <row r="460" customFormat="false" ht="12.75" hidden="false" customHeight="false" outlineLevel="0" collapsed="false">
      <c r="A460" s="1017" t="str">
        <f aca="false">CONCATENATE(B460,C460,D460,E460,F460,G460,H460)</f>
        <v/>
      </c>
      <c r="B460" s="1001"/>
      <c r="C460" s="1001"/>
      <c r="D460" s="1001"/>
      <c r="E460" s="1001"/>
      <c r="F460" s="1001"/>
      <c r="G460" s="1001"/>
      <c r="H460" s="1001"/>
      <c r="I460" s="1020"/>
      <c r="J460" s="1021"/>
      <c r="K460" s="1021"/>
      <c r="L460" s="1023"/>
      <c r="M460" s="1024"/>
      <c r="O460" s="1" t="n">
        <f aca="false">+O459+1</f>
        <v>458</v>
      </c>
      <c r="P460" s="978" t="str">
        <f aca="false">IFERROR(VLOOKUP(O459,X:AF,9,FALSE()),"")</f>
        <v/>
      </c>
      <c r="Q460" s="978" t="str">
        <f aca="false">IFERROR(VLOOKUP(O460,Y:AG,9,FALSE()),"")</f>
        <v/>
      </c>
      <c r="R460" s="978" t="str">
        <f aca="false">IFERROR(VLOOKUP(O460,Z:AH,9,FALSE()),"")</f>
        <v/>
      </c>
      <c r="S460" s="978" t="str">
        <f aca="false">IFERROR(VLOOKUP($O460,AA:AI,9,FALSE()),"")</f>
        <v/>
      </c>
      <c r="T460" s="978" t="str">
        <f aca="false">IFERROR(VLOOKUP($O460,AB:AJ,9,FALSE()),"")</f>
        <v/>
      </c>
      <c r="U460" s="978" t="str">
        <f aca="false">IFERROR(VLOOKUP($O460,AC:AK,9,FALSE()),"")</f>
        <v/>
      </c>
      <c r="V460" s="978" t="str">
        <f aca="false">IFERROR(VLOOKUP($O460,AD:AL,9,FALSE()),"")</f>
        <v/>
      </c>
      <c r="X460" s="1" t="str">
        <f aca="false">IF(AF460&lt;&gt;"",MAX(X$3:X459)+1,"")</f>
        <v/>
      </c>
      <c r="Y460" s="1" t="str">
        <f aca="false">IF(AG460&lt;&gt;"",MAX(Y$3:Y459)+1,"")</f>
        <v/>
      </c>
      <c r="Z460" s="1" t="str">
        <f aca="false">IF(AH460&lt;&gt;"",MAX(Z$3:Z459)+1,"")</f>
        <v/>
      </c>
      <c r="AA460" s="1" t="str">
        <f aca="false">IF(AI460&lt;&gt;"",MAX(AA$3:AA459)+1,"")</f>
        <v/>
      </c>
      <c r="AB460" s="1" t="str">
        <f aca="false">IF(AJ460&lt;&gt;"",MAX(AB$3:AB459)+1,"")</f>
        <v/>
      </c>
      <c r="AC460" s="1" t="str">
        <f aca="false">IF(AK460&lt;&gt;"",MAX(AC$3:AC459)+1,"")</f>
        <v/>
      </c>
      <c r="AD460" s="1" t="str">
        <f aca="false">IF(AL460&lt;&gt;"",MAX(AD$3:AD459)+1,"")</f>
        <v/>
      </c>
      <c r="AF460" s="1" t="str">
        <f aca="false">IF(B460="","",IF(COUNTIF(AF$3:$AI459,B460)=0,B460,""))</f>
        <v/>
      </c>
      <c r="AG460" s="1" t="str">
        <f aca="false">IF(C460&lt;&gt;"",IF(B460="","",IF($B460='Determinazione classe'!$D$57,IF(COUNTIF(AG$3:$AG459,$C460)=0,$C460,""),"")),"")</f>
        <v/>
      </c>
      <c r="AH460" s="1" t="str">
        <f aca="false">IF(D460&lt;&gt;"",IF(B460="","",IF(AND($B460='Determinazione classe'!$D$57,$C460='Determinazione classe'!$D$58),IF(COUNTIF(AH$3:AH459,$D460)=0,$D460,""),"")),"")</f>
        <v/>
      </c>
      <c r="AI460" s="1" t="str">
        <f aca="false">IF(E460&lt;&gt;"",IF(B460="","",IF(AND($B460='Determinazione classe'!$D$57,$C460='Determinazione classe'!$D$58,$D460='Determinazione classe'!$D$59),IF(COUNTIF(AI$3:AI459,$E460)=0,$E460,""),"")),"")</f>
        <v/>
      </c>
      <c r="AJ460" s="1" t="str">
        <f aca="false">IF(F460&lt;&gt;"",IF(B460="","",IF(AND($B460='Determinazione classe'!$D$57,$C460='Determinazione classe'!$D$58,$D460='Determinazione classe'!$D$59,$E460='Determinazione classe'!$D$60),IF(COUNTIF(AJ$3:AJ459,$F460)=0,$F460,""),"")),"")</f>
        <v/>
      </c>
      <c r="AK460" s="1" t="str">
        <f aca="false">IF(G460&lt;&gt;"",IF(B460="","",IF(AND($B460='Determinazione classe'!$D$57,$C460='Determinazione classe'!$D$58,$D460='Determinazione classe'!$D$59,$E460='Determinazione classe'!$D$60,$F460='Determinazione classe'!$D$61),IF(COUNTIF(AK$3:AK459,$G460)=0,$G460,""),"")),"")</f>
        <v/>
      </c>
      <c r="AL460" s="1" t="str">
        <f aca="false">IF(H460&lt;&gt;"",IF(B460="","",IF(AND($B460='Determinazione classe'!$D$57,$C460='Determinazione classe'!$D$58,$D460='Determinazione classe'!$D$59,$E460='Determinazione classe'!$D$60,$F460='Determinazione classe'!$D$61,$G460='Determinazione classe'!$D$62),IF(COUNTIF(AL$3:AL459,$H460)=0,$H460,""),"")),"")</f>
        <v/>
      </c>
      <c r="AR460" s="1" t="n">
        <f aca="false">+AR459+1</f>
        <v>458</v>
      </c>
      <c r="AS460" s="978" t="str">
        <f aca="false">IFERROR(VLOOKUP(AR460,BC:BK,9,FALSE()),"")</f>
        <v/>
      </c>
      <c r="AT460" s="978" t="str">
        <f aca="false">IFERROR(VLOOKUP($O460,BD:BL,9,FALSE()),"")</f>
        <v/>
      </c>
      <c r="AU460" s="978" t="str">
        <f aca="false">IFERROR(VLOOKUP($O460,BE:BM,9,FALSE()),"")</f>
        <v/>
      </c>
      <c r="AV460" s="978" t="str">
        <f aca="false">IFERROR(VLOOKUP($O460,BF:BN,9,FALSE()),"")</f>
        <v/>
      </c>
      <c r="AW460" s="978" t="str">
        <f aca="false">IFERROR(VLOOKUP($O460,BG:BO,9,FALSE()),"")</f>
        <v/>
      </c>
      <c r="AX460" s="978" t="str">
        <f aca="false">IFERROR(VLOOKUP($O460,BH:BP,9,FALSE()),"")</f>
        <v/>
      </c>
      <c r="AY460" s="978" t="str">
        <f aca="false">IFERROR(VLOOKUP($O460,BI:BQ,9,FALSE()),"")</f>
        <v/>
      </c>
      <c r="BC460" s="1" t="str">
        <f aca="false">IF(BK460&lt;&gt;"",MAX(BC$3:BC459)+1,"")</f>
        <v/>
      </c>
      <c r="BD460" s="1" t="str">
        <f aca="false">IF(BL460&lt;&gt;"",MAX(BD$3:BD459)+1,"")</f>
        <v/>
      </c>
      <c r="BE460" s="1" t="str">
        <f aca="false">IF(BM460&lt;&gt;"",MAX(BE$3:BE459)+1,"")</f>
        <v/>
      </c>
      <c r="BF460" s="1" t="str">
        <f aca="false">IF(BN460&lt;&gt;"",MAX(BF$3:BF459)+1,"")</f>
        <v/>
      </c>
      <c r="BG460" s="1" t="str">
        <f aca="false">IF(BO460&lt;&gt;"",MAX(BG$3:BG459)+1,"")</f>
        <v/>
      </c>
      <c r="BH460" s="1" t="str">
        <f aca="false">IF(BP460&lt;&gt;"",MAX(BH$3:BH459)+1,"")</f>
        <v/>
      </c>
      <c r="BI460" s="1" t="str">
        <f aca="false">IF(BQ460&lt;&gt;"",MAX(BI$3:BI459)+1,"")</f>
        <v/>
      </c>
      <c r="BK460" s="1" t="str">
        <f aca="false">IF(B460&lt;&gt;"",IF(COUNTIF(BK$3:BK459,B460)&gt;0,"",B460),"")</f>
        <v/>
      </c>
      <c r="BL460" s="1" t="str">
        <f aca="false">IF(C460&lt;&gt;"",IF(COUNTIF(BL$3:BL459,C460)&gt;0,"",C460),"")</f>
        <v/>
      </c>
      <c r="BM460" s="1" t="str">
        <f aca="false">IF(D460&lt;&gt;"",IF(COUNTIF(BM$3:BM459,D460)&gt;0,"",D460),"")</f>
        <v/>
      </c>
      <c r="BN460" s="1" t="str">
        <f aca="false">IF(E460&lt;&gt;"",IF(COUNTIF(BN$3:BN459,E460)&gt;0,"",E460),"")</f>
        <v/>
      </c>
      <c r="BO460" s="1" t="str">
        <f aca="false">IF(F460&lt;&gt;"",IF(COUNTIF(BO$3:BO459,F460)&gt;0,"",F460),"")</f>
        <v/>
      </c>
      <c r="BP460" s="1" t="str">
        <f aca="false">IF(G460&lt;&gt;"",IF(COUNTIF(BP$3:BP459,G460)&gt;0,"",G460),"")</f>
        <v/>
      </c>
      <c r="BQ460" s="1" t="str">
        <f aca="false">IF(H460&lt;&gt;"",IF(COUNTIF(BQ$3:BQ459,H460)&gt;0,"",H460),"")</f>
        <v/>
      </c>
    </row>
    <row r="461" customFormat="false" ht="12.75" hidden="false" customHeight="false" outlineLevel="0" collapsed="false">
      <c r="A461" s="1017" t="str">
        <f aca="false">CONCATENATE(B461,C461,D461,E461,F461,G461,H461)</f>
        <v/>
      </c>
      <c r="B461" s="1001"/>
      <c r="C461" s="1001"/>
      <c r="D461" s="1001"/>
      <c r="E461" s="1001"/>
      <c r="F461" s="1001"/>
      <c r="G461" s="1001"/>
      <c r="H461" s="1001"/>
      <c r="I461" s="1020"/>
      <c r="J461" s="1021"/>
      <c r="K461" s="1021"/>
      <c r="L461" s="1023"/>
      <c r="M461" s="1024"/>
      <c r="O461" s="1" t="n">
        <f aca="false">+O460+1</f>
        <v>459</v>
      </c>
      <c r="P461" s="978" t="str">
        <f aca="false">IFERROR(VLOOKUP(O460,X:AF,9,FALSE()),"")</f>
        <v/>
      </c>
      <c r="Q461" s="978" t="str">
        <f aca="false">IFERROR(VLOOKUP(O461,Y:AG,9,FALSE()),"")</f>
        <v/>
      </c>
      <c r="R461" s="978" t="str">
        <f aca="false">IFERROR(VLOOKUP(O461,Z:AH,9,FALSE()),"")</f>
        <v/>
      </c>
      <c r="S461" s="978" t="str">
        <f aca="false">IFERROR(VLOOKUP($O461,AA:AI,9,FALSE()),"")</f>
        <v/>
      </c>
      <c r="T461" s="978" t="str">
        <f aca="false">IFERROR(VLOOKUP($O461,AB:AJ,9,FALSE()),"")</f>
        <v/>
      </c>
      <c r="U461" s="978" t="str">
        <f aca="false">IFERROR(VLOOKUP($O461,AC:AK,9,FALSE()),"")</f>
        <v/>
      </c>
      <c r="V461" s="978" t="str">
        <f aca="false">IFERROR(VLOOKUP($O461,AD:AL,9,FALSE()),"")</f>
        <v/>
      </c>
      <c r="X461" s="1" t="str">
        <f aca="false">IF(AF461&lt;&gt;"",MAX(X$3:X460)+1,"")</f>
        <v/>
      </c>
      <c r="Y461" s="1" t="str">
        <f aca="false">IF(AG461&lt;&gt;"",MAX(Y$3:Y460)+1,"")</f>
        <v/>
      </c>
      <c r="Z461" s="1" t="str">
        <f aca="false">IF(AH461&lt;&gt;"",MAX(Z$3:Z460)+1,"")</f>
        <v/>
      </c>
      <c r="AA461" s="1" t="str">
        <f aca="false">IF(AI461&lt;&gt;"",MAX(AA$3:AA460)+1,"")</f>
        <v/>
      </c>
      <c r="AB461" s="1" t="str">
        <f aca="false">IF(AJ461&lt;&gt;"",MAX(AB$3:AB460)+1,"")</f>
        <v/>
      </c>
      <c r="AC461" s="1" t="str">
        <f aca="false">IF(AK461&lt;&gt;"",MAX(AC$3:AC460)+1,"")</f>
        <v/>
      </c>
      <c r="AD461" s="1" t="str">
        <f aca="false">IF(AL461&lt;&gt;"",MAX(AD$3:AD460)+1,"")</f>
        <v/>
      </c>
      <c r="AF461" s="1" t="str">
        <f aca="false">IF(B461="","",IF(COUNTIF(AF$3:$AI460,B461)=0,B461,""))</f>
        <v/>
      </c>
      <c r="AG461" s="1" t="str">
        <f aca="false">IF(C461&lt;&gt;"",IF(B461="","",IF($B461='Determinazione classe'!$D$57,IF(COUNTIF(AG$3:$AG460,$C461)=0,$C461,""),"")),"")</f>
        <v/>
      </c>
      <c r="AH461" s="1" t="str">
        <f aca="false">IF(D461&lt;&gt;"",IF(B461="","",IF(AND($B461='Determinazione classe'!$D$57,$C461='Determinazione classe'!$D$58),IF(COUNTIF(AH$3:AH460,$D461)=0,$D461,""),"")),"")</f>
        <v/>
      </c>
      <c r="AI461" s="1" t="str">
        <f aca="false">IF(E461&lt;&gt;"",IF(B461="","",IF(AND($B461='Determinazione classe'!$D$57,$C461='Determinazione classe'!$D$58,$D461='Determinazione classe'!$D$59),IF(COUNTIF(AI$3:AI460,$E461)=0,$E461,""),"")),"")</f>
        <v/>
      </c>
      <c r="AJ461" s="1" t="str">
        <f aca="false">IF(F461&lt;&gt;"",IF(B461="","",IF(AND($B461='Determinazione classe'!$D$57,$C461='Determinazione classe'!$D$58,$D461='Determinazione classe'!$D$59,$E461='Determinazione classe'!$D$60),IF(COUNTIF(AJ$3:AJ460,$F461)=0,$F461,""),"")),"")</f>
        <v/>
      </c>
      <c r="AK461" s="1" t="str">
        <f aca="false">IF(G461&lt;&gt;"",IF(B461="","",IF(AND($B461='Determinazione classe'!$D$57,$C461='Determinazione classe'!$D$58,$D461='Determinazione classe'!$D$59,$E461='Determinazione classe'!$D$60,$F461='Determinazione classe'!$D$61),IF(COUNTIF(AK$3:AK460,$G461)=0,$G461,""),"")),"")</f>
        <v/>
      </c>
      <c r="AL461" s="1" t="str">
        <f aca="false">IF(H461&lt;&gt;"",IF(B461="","",IF(AND($B461='Determinazione classe'!$D$57,$C461='Determinazione classe'!$D$58,$D461='Determinazione classe'!$D$59,$E461='Determinazione classe'!$D$60,$F461='Determinazione classe'!$D$61,$G461='Determinazione classe'!$D$62),IF(COUNTIF(AL$3:AL460,$H461)=0,$H461,""),"")),"")</f>
        <v/>
      </c>
      <c r="AR461" s="1" t="n">
        <f aca="false">+AR460+1</f>
        <v>459</v>
      </c>
      <c r="AS461" s="978" t="str">
        <f aca="false">IFERROR(VLOOKUP(AR461,BC:BK,9,FALSE()),"")</f>
        <v/>
      </c>
      <c r="AT461" s="978" t="str">
        <f aca="false">IFERROR(VLOOKUP($O461,BD:BL,9,FALSE()),"")</f>
        <v/>
      </c>
      <c r="AU461" s="978" t="str">
        <f aca="false">IFERROR(VLOOKUP($O461,BE:BM,9,FALSE()),"")</f>
        <v/>
      </c>
      <c r="AV461" s="978" t="str">
        <f aca="false">IFERROR(VLOOKUP($O461,BF:BN,9,FALSE()),"")</f>
        <v/>
      </c>
      <c r="AW461" s="978" t="str">
        <f aca="false">IFERROR(VLOOKUP($O461,BG:BO,9,FALSE()),"")</f>
        <v/>
      </c>
      <c r="AX461" s="978" t="str">
        <f aca="false">IFERROR(VLOOKUP($O461,BH:BP,9,FALSE()),"")</f>
        <v/>
      </c>
      <c r="AY461" s="978" t="str">
        <f aca="false">IFERROR(VLOOKUP($O461,BI:BQ,9,FALSE()),"")</f>
        <v/>
      </c>
      <c r="BC461" s="1" t="str">
        <f aca="false">IF(BK461&lt;&gt;"",MAX(BC$3:BC460)+1,"")</f>
        <v/>
      </c>
      <c r="BD461" s="1" t="str">
        <f aca="false">IF(BL461&lt;&gt;"",MAX(BD$3:BD460)+1,"")</f>
        <v/>
      </c>
      <c r="BE461" s="1" t="str">
        <f aca="false">IF(BM461&lt;&gt;"",MAX(BE$3:BE460)+1,"")</f>
        <v/>
      </c>
      <c r="BF461" s="1" t="str">
        <f aca="false">IF(BN461&lt;&gt;"",MAX(BF$3:BF460)+1,"")</f>
        <v/>
      </c>
      <c r="BG461" s="1" t="str">
        <f aca="false">IF(BO461&lt;&gt;"",MAX(BG$3:BG460)+1,"")</f>
        <v/>
      </c>
      <c r="BH461" s="1" t="str">
        <f aca="false">IF(BP461&lt;&gt;"",MAX(BH$3:BH460)+1,"")</f>
        <v/>
      </c>
      <c r="BI461" s="1" t="str">
        <f aca="false">IF(BQ461&lt;&gt;"",MAX(BI$3:BI460)+1,"")</f>
        <v/>
      </c>
      <c r="BK461" s="1" t="str">
        <f aca="false">IF(B461&lt;&gt;"",IF(COUNTIF(BK$3:BK460,B461)&gt;0,"",B461),"")</f>
        <v/>
      </c>
      <c r="BL461" s="1" t="str">
        <f aca="false">IF(C461&lt;&gt;"",IF(COUNTIF(BL$3:BL460,C461)&gt;0,"",C461),"")</f>
        <v/>
      </c>
      <c r="BM461" s="1" t="str">
        <f aca="false">IF(D461&lt;&gt;"",IF(COUNTIF(BM$3:BM460,D461)&gt;0,"",D461),"")</f>
        <v/>
      </c>
      <c r="BN461" s="1" t="str">
        <f aca="false">IF(E461&lt;&gt;"",IF(COUNTIF(BN$3:BN460,E461)&gt;0,"",E461),"")</f>
        <v/>
      </c>
      <c r="BO461" s="1" t="str">
        <f aca="false">IF(F461&lt;&gt;"",IF(COUNTIF(BO$3:BO460,F461)&gt;0,"",F461),"")</f>
        <v/>
      </c>
      <c r="BP461" s="1" t="str">
        <f aca="false">IF(G461&lt;&gt;"",IF(COUNTIF(BP$3:BP460,G461)&gt;0,"",G461),"")</f>
        <v/>
      </c>
      <c r="BQ461" s="1" t="str">
        <f aca="false">IF(H461&lt;&gt;"",IF(COUNTIF(BQ$3:BQ460,H461)&gt;0,"",H461),"")</f>
        <v/>
      </c>
    </row>
    <row r="462" customFormat="false" ht="12.75" hidden="false" customHeight="false" outlineLevel="0" collapsed="false">
      <c r="A462" s="1017" t="str">
        <f aca="false">CONCATENATE(B462,C462,D462,E462,F462,G462,H462)</f>
        <v/>
      </c>
      <c r="B462" s="1001"/>
      <c r="C462" s="1001"/>
      <c r="D462" s="1001"/>
      <c r="E462" s="1001"/>
      <c r="F462" s="1001"/>
      <c r="G462" s="1001"/>
      <c r="H462" s="1001"/>
      <c r="I462" s="1020"/>
      <c r="J462" s="1021"/>
      <c r="K462" s="1021"/>
      <c r="L462" s="1023"/>
      <c r="M462" s="1024"/>
      <c r="O462" s="1" t="n">
        <f aca="false">+O461+1</f>
        <v>460</v>
      </c>
      <c r="P462" s="978" t="str">
        <f aca="false">IFERROR(VLOOKUP(O461,X:AF,9,FALSE()),"")</f>
        <v/>
      </c>
      <c r="Q462" s="978" t="str">
        <f aca="false">IFERROR(VLOOKUP(O462,Y:AG,9,FALSE()),"")</f>
        <v/>
      </c>
      <c r="R462" s="978" t="str">
        <f aca="false">IFERROR(VLOOKUP(O462,Z:AH,9,FALSE()),"")</f>
        <v/>
      </c>
      <c r="S462" s="978" t="str">
        <f aca="false">IFERROR(VLOOKUP($O462,AA:AI,9,FALSE()),"")</f>
        <v/>
      </c>
      <c r="T462" s="978" t="str">
        <f aca="false">IFERROR(VLOOKUP($O462,AB:AJ,9,FALSE()),"")</f>
        <v/>
      </c>
      <c r="U462" s="978" t="str">
        <f aca="false">IFERROR(VLOOKUP($O462,AC:AK,9,FALSE()),"")</f>
        <v/>
      </c>
      <c r="V462" s="978" t="str">
        <f aca="false">IFERROR(VLOOKUP($O462,AD:AL,9,FALSE()),"")</f>
        <v/>
      </c>
      <c r="X462" s="1" t="str">
        <f aca="false">IF(AF462&lt;&gt;"",MAX(X$3:X461)+1,"")</f>
        <v/>
      </c>
      <c r="Y462" s="1" t="str">
        <f aca="false">IF(AG462&lt;&gt;"",MAX(Y$3:Y461)+1,"")</f>
        <v/>
      </c>
      <c r="Z462" s="1" t="str">
        <f aca="false">IF(AH462&lt;&gt;"",MAX(Z$3:Z461)+1,"")</f>
        <v/>
      </c>
      <c r="AA462" s="1" t="str">
        <f aca="false">IF(AI462&lt;&gt;"",MAX(AA$3:AA461)+1,"")</f>
        <v/>
      </c>
      <c r="AB462" s="1" t="str">
        <f aca="false">IF(AJ462&lt;&gt;"",MAX(AB$3:AB461)+1,"")</f>
        <v/>
      </c>
      <c r="AC462" s="1" t="str">
        <f aca="false">IF(AK462&lt;&gt;"",MAX(AC$3:AC461)+1,"")</f>
        <v/>
      </c>
      <c r="AD462" s="1" t="str">
        <f aca="false">IF(AL462&lt;&gt;"",MAX(AD$3:AD461)+1,"")</f>
        <v/>
      </c>
      <c r="AF462" s="1" t="str">
        <f aca="false">IF(B462="","",IF(COUNTIF(AF$3:$AI461,B462)=0,B462,""))</f>
        <v/>
      </c>
      <c r="AG462" s="1" t="str">
        <f aca="false">IF(C462&lt;&gt;"",IF(B462="","",IF($B462='Determinazione classe'!$D$57,IF(COUNTIF(AG$3:$AG461,$C462)=0,$C462,""),"")),"")</f>
        <v/>
      </c>
      <c r="AH462" s="1" t="str">
        <f aca="false">IF(D462&lt;&gt;"",IF(B462="","",IF(AND($B462='Determinazione classe'!$D$57,$C462='Determinazione classe'!$D$58),IF(COUNTIF(AH$3:AH461,$D462)=0,$D462,""),"")),"")</f>
        <v/>
      </c>
      <c r="AI462" s="1" t="str">
        <f aca="false">IF(E462&lt;&gt;"",IF(B462="","",IF(AND($B462='Determinazione classe'!$D$57,$C462='Determinazione classe'!$D$58,$D462='Determinazione classe'!$D$59),IF(COUNTIF(AI$3:AI461,$E462)=0,$E462,""),"")),"")</f>
        <v/>
      </c>
      <c r="AJ462" s="1" t="str">
        <f aca="false">IF(F462&lt;&gt;"",IF(B462="","",IF(AND($B462='Determinazione classe'!$D$57,$C462='Determinazione classe'!$D$58,$D462='Determinazione classe'!$D$59,$E462='Determinazione classe'!$D$60),IF(COUNTIF(AJ$3:AJ461,$F462)=0,$F462,""),"")),"")</f>
        <v/>
      </c>
      <c r="AK462" s="1" t="str">
        <f aca="false">IF(G462&lt;&gt;"",IF(B462="","",IF(AND($B462='Determinazione classe'!$D$57,$C462='Determinazione classe'!$D$58,$D462='Determinazione classe'!$D$59,$E462='Determinazione classe'!$D$60,$F462='Determinazione classe'!$D$61),IF(COUNTIF(AK$3:AK461,$G462)=0,$G462,""),"")),"")</f>
        <v/>
      </c>
      <c r="AL462" s="1" t="str">
        <f aca="false">IF(H462&lt;&gt;"",IF(B462="","",IF(AND($B462='Determinazione classe'!$D$57,$C462='Determinazione classe'!$D$58,$D462='Determinazione classe'!$D$59,$E462='Determinazione classe'!$D$60,$F462='Determinazione classe'!$D$61,$G462='Determinazione classe'!$D$62),IF(COUNTIF(AL$3:AL461,$H462)=0,$H462,""),"")),"")</f>
        <v/>
      </c>
      <c r="AR462" s="1" t="n">
        <f aca="false">+AR461+1</f>
        <v>460</v>
      </c>
      <c r="AS462" s="978" t="str">
        <f aca="false">IFERROR(VLOOKUP(AR462,BC:BK,9,FALSE()),"")</f>
        <v/>
      </c>
      <c r="AT462" s="978" t="str">
        <f aca="false">IFERROR(VLOOKUP($O462,BD:BL,9,FALSE()),"")</f>
        <v/>
      </c>
      <c r="AU462" s="978" t="str">
        <f aca="false">IFERROR(VLOOKUP($O462,BE:BM,9,FALSE()),"")</f>
        <v/>
      </c>
      <c r="AV462" s="978" t="str">
        <f aca="false">IFERROR(VLOOKUP($O462,BF:BN,9,FALSE()),"")</f>
        <v/>
      </c>
      <c r="AW462" s="978" t="str">
        <f aca="false">IFERROR(VLOOKUP($O462,BG:BO,9,FALSE()),"")</f>
        <v/>
      </c>
      <c r="AX462" s="978" t="str">
        <f aca="false">IFERROR(VLOOKUP($O462,BH:BP,9,FALSE()),"")</f>
        <v/>
      </c>
      <c r="AY462" s="978" t="str">
        <f aca="false">IFERROR(VLOOKUP($O462,BI:BQ,9,FALSE()),"")</f>
        <v/>
      </c>
      <c r="BC462" s="1" t="str">
        <f aca="false">IF(BK462&lt;&gt;"",MAX(BC$3:BC461)+1,"")</f>
        <v/>
      </c>
      <c r="BD462" s="1" t="str">
        <f aca="false">IF(BL462&lt;&gt;"",MAX(BD$3:BD461)+1,"")</f>
        <v/>
      </c>
      <c r="BE462" s="1" t="str">
        <f aca="false">IF(BM462&lt;&gt;"",MAX(BE$3:BE461)+1,"")</f>
        <v/>
      </c>
      <c r="BF462" s="1" t="str">
        <f aca="false">IF(BN462&lt;&gt;"",MAX(BF$3:BF461)+1,"")</f>
        <v/>
      </c>
      <c r="BG462" s="1" t="str">
        <f aca="false">IF(BO462&lt;&gt;"",MAX(BG$3:BG461)+1,"")</f>
        <v/>
      </c>
      <c r="BH462" s="1" t="str">
        <f aca="false">IF(BP462&lt;&gt;"",MAX(BH$3:BH461)+1,"")</f>
        <v/>
      </c>
      <c r="BI462" s="1" t="str">
        <f aca="false">IF(BQ462&lt;&gt;"",MAX(BI$3:BI461)+1,"")</f>
        <v/>
      </c>
      <c r="BK462" s="1" t="str">
        <f aca="false">IF(B462&lt;&gt;"",IF(COUNTIF(BK$3:BK461,B462)&gt;0,"",B462),"")</f>
        <v/>
      </c>
      <c r="BL462" s="1" t="str">
        <f aca="false">IF(C462&lt;&gt;"",IF(COUNTIF(BL$3:BL461,C462)&gt;0,"",C462),"")</f>
        <v/>
      </c>
      <c r="BM462" s="1" t="str">
        <f aca="false">IF(D462&lt;&gt;"",IF(COUNTIF(BM$3:BM461,D462)&gt;0,"",D462),"")</f>
        <v/>
      </c>
      <c r="BN462" s="1" t="str">
        <f aca="false">IF(E462&lt;&gt;"",IF(COUNTIF(BN$3:BN461,E462)&gt;0,"",E462),"")</f>
        <v/>
      </c>
      <c r="BO462" s="1" t="str">
        <f aca="false">IF(F462&lt;&gt;"",IF(COUNTIF(BO$3:BO461,F462)&gt;0,"",F462),"")</f>
        <v/>
      </c>
      <c r="BP462" s="1" t="str">
        <f aca="false">IF(G462&lt;&gt;"",IF(COUNTIF(BP$3:BP461,G462)&gt;0,"",G462),"")</f>
        <v/>
      </c>
      <c r="BQ462" s="1" t="str">
        <f aca="false">IF(H462&lt;&gt;"",IF(COUNTIF(BQ$3:BQ461,H462)&gt;0,"",H462),"")</f>
        <v/>
      </c>
    </row>
    <row r="463" customFormat="false" ht="12.75" hidden="false" customHeight="false" outlineLevel="0" collapsed="false">
      <c r="A463" s="1017" t="str">
        <f aca="false">CONCATENATE(B463,C463,D463,E463,F463,G463,H463)</f>
        <v/>
      </c>
      <c r="B463" s="1001"/>
      <c r="C463" s="1001"/>
      <c r="D463" s="1001"/>
      <c r="E463" s="1001"/>
      <c r="F463" s="1001"/>
      <c r="G463" s="1001"/>
      <c r="H463" s="1001"/>
      <c r="I463" s="1020"/>
      <c r="J463" s="1021"/>
      <c r="K463" s="1021"/>
      <c r="L463" s="1023"/>
      <c r="M463" s="1024"/>
      <c r="O463" s="1" t="n">
        <f aca="false">+O462+1</f>
        <v>461</v>
      </c>
      <c r="P463" s="978" t="str">
        <f aca="false">IFERROR(VLOOKUP(O462,X:AF,9,FALSE()),"")</f>
        <v/>
      </c>
      <c r="Q463" s="978" t="str">
        <f aca="false">IFERROR(VLOOKUP(O463,Y:AG,9,FALSE()),"")</f>
        <v/>
      </c>
      <c r="R463" s="978" t="str">
        <f aca="false">IFERROR(VLOOKUP(O463,Z:AH,9,FALSE()),"")</f>
        <v/>
      </c>
      <c r="S463" s="978" t="str">
        <f aca="false">IFERROR(VLOOKUP($O463,AA:AI,9,FALSE()),"")</f>
        <v/>
      </c>
      <c r="T463" s="978" t="str">
        <f aca="false">IFERROR(VLOOKUP($O463,AB:AJ,9,FALSE()),"")</f>
        <v/>
      </c>
      <c r="U463" s="978" t="str">
        <f aca="false">IFERROR(VLOOKUP($O463,AC:AK,9,FALSE()),"")</f>
        <v/>
      </c>
      <c r="V463" s="978" t="str">
        <f aca="false">IFERROR(VLOOKUP($O463,AD:AL,9,FALSE()),"")</f>
        <v/>
      </c>
      <c r="X463" s="1" t="str">
        <f aca="false">IF(AF463&lt;&gt;"",MAX(X$3:X462)+1,"")</f>
        <v/>
      </c>
      <c r="Y463" s="1" t="str">
        <f aca="false">IF(AG463&lt;&gt;"",MAX(Y$3:Y462)+1,"")</f>
        <v/>
      </c>
      <c r="Z463" s="1" t="str">
        <f aca="false">IF(AH463&lt;&gt;"",MAX(Z$3:Z462)+1,"")</f>
        <v/>
      </c>
      <c r="AA463" s="1" t="str">
        <f aca="false">IF(AI463&lt;&gt;"",MAX(AA$3:AA462)+1,"")</f>
        <v/>
      </c>
      <c r="AB463" s="1" t="str">
        <f aca="false">IF(AJ463&lt;&gt;"",MAX(AB$3:AB462)+1,"")</f>
        <v/>
      </c>
      <c r="AC463" s="1" t="str">
        <f aca="false">IF(AK463&lt;&gt;"",MAX(AC$3:AC462)+1,"")</f>
        <v/>
      </c>
      <c r="AD463" s="1" t="str">
        <f aca="false">IF(AL463&lt;&gt;"",MAX(AD$3:AD462)+1,"")</f>
        <v/>
      </c>
      <c r="AF463" s="1" t="str">
        <f aca="false">IF(B463="","",IF(COUNTIF(AF$3:$AI462,B463)=0,B463,""))</f>
        <v/>
      </c>
      <c r="AG463" s="1" t="str">
        <f aca="false">IF(C463&lt;&gt;"",IF(B463="","",IF($B463='Determinazione classe'!$D$57,IF(COUNTIF(AG$3:$AG462,$C463)=0,$C463,""),"")),"")</f>
        <v/>
      </c>
      <c r="AH463" s="1" t="str">
        <f aca="false">IF(D463&lt;&gt;"",IF(B463="","",IF(AND($B463='Determinazione classe'!$D$57,$C463='Determinazione classe'!$D$58),IF(COUNTIF(AH$3:AH462,$D463)=0,$D463,""),"")),"")</f>
        <v/>
      </c>
      <c r="AI463" s="1" t="str">
        <f aca="false">IF(E463&lt;&gt;"",IF(B463="","",IF(AND($B463='Determinazione classe'!$D$57,$C463='Determinazione classe'!$D$58,$D463='Determinazione classe'!$D$59),IF(COUNTIF(AI$3:AI462,$E463)=0,$E463,""),"")),"")</f>
        <v/>
      </c>
      <c r="AJ463" s="1" t="str">
        <f aca="false">IF(F463&lt;&gt;"",IF(B463="","",IF(AND($B463='Determinazione classe'!$D$57,$C463='Determinazione classe'!$D$58,$D463='Determinazione classe'!$D$59,$E463='Determinazione classe'!$D$60),IF(COUNTIF(AJ$3:AJ462,$F463)=0,$F463,""),"")),"")</f>
        <v/>
      </c>
      <c r="AK463" s="1" t="str">
        <f aca="false">IF(G463&lt;&gt;"",IF(B463="","",IF(AND($B463='Determinazione classe'!$D$57,$C463='Determinazione classe'!$D$58,$D463='Determinazione classe'!$D$59,$E463='Determinazione classe'!$D$60,$F463='Determinazione classe'!$D$61),IF(COUNTIF(AK$3:AK462,$G463)=0,$G463,""),"")),"")</f>
        <v/>
      </c>
      <c r="AL463" s="1" t="str">
        <f aca="false">IF(H463&lt;&gt;"",IF(B463="","",IF(AND($B463='Determinazione classe'!$D$57,$C463='Determinazione classe'!$D$58,$D463='Determinazione classe'!$D$59,$E463='Determinazione classe'!$D$60,$F463='Determinazione classe'!$D$61,$G463='Determinazione classe'!$D$62),IF(COUNTIF(AL$3:AL462,$H463)=0,$H463,""),"")),"")</f>
        <v/>
      </c>
      <c r="AR463" s="1" t="n">
        <f aca="false">+AR462+1</f>
        <v>461</v>
      </c>
      <c r="AS463" s="978" t="str">
        <f aca="false">IFERROR(VLOOKUP(AR463,BC:BK,9,FALSE()),"")</f>
        <v/>
      </c>
      <c r="AT463" s="978" t="str">
        <f aca="false">IFERROR(VLOOKUP($O463,BD:BL,9,FALSE()),"")</f>
        <v/>
      </c>
      <c r="AU463" s="978" t="str">
        <f aca="false">IFERROR(VLOOKUP($O463,BE:BM,9,FALSE()),"")</f>
        <v/>
      </c>
      <c r="AV463" s="978" t="str">
        <f aca="false">IFERROR(VLOOKUP($O463,BF:BN,9,FALSE()),"")</f>
        <v/>
      </c>
      <c r="AW463" s="978" t="str">
        <f aca="false">IFERROR(VLOOKUP($O463,BG:BO,9,FALSE()),"")</f>
        <v/>
      </c>
      <c r="AX463" s="978" t="str">
        <f aca="false">IFERROR(VLOOKUP($O463,BH:BP,9,FALSE()),"")</f>
        <v/>
      </c>
      <c r="AY463" s="978" t="str">
        <f aca="false">IFERROR(VLOOKUP($O463,BI:BQ,9,FALSE()),"")</f>
        <v/>
      </c>
      <c r="BC463" s="1" t="str">
        <f aca="false">IF(BK463&lt;&gt;"",MAX(BC$3:BC462)+1,"")</f>
        <v/>
      </c>
      <c r="BD463" s="1" t="str">
        <f aca="false">IF(BL463&lt;&gt;"",MAX(BD$3:BD462)+1,"")</f>
        <v/>
      </c>
      <c r="BE463" s="1" t="str">
        <f aca="false">IF(BM463&lt;&gt;"",MAX(BE$3:BE462)+1,"")</f>
        <v/>
      </c>
      <c r="BF463" s="1" t="str">
        <f aca="false">IF(BN463&lt;&gt;"",MAX(BF$3:BF462)+1,"")</f>
        <v/>
      </c>
      <c r="BG463" s="1" t="str">
        <f aca="false">IF(BO463&lt;&gt;"",MAX(BG$3:BG462)+1,"")</f>
        <v/>
      </c>
      <c r="BH463" s="1" t="str">
        <f aca="false">IF(BP463&lt;&gt;"",MAX(BH$3:BH462)+1,"")</f>
        <v/>
      </c>
      <c r="BI463" s="1" t="str">
        <f aca="false">IF(BQ463&lt;&gt;"",MAX(BI$3:BI462)+1,"")</f>
        <v/>
      </c>
      <c r="BK463" s="1" t="str">
        <f aca="false">IF(B463&lt;&gt;"",IF(COUNTIF(BK$3:BK462,B463)&gt;0,"",B463),"")</f>
        <v/>
      </c>
      <c r="BL463" s="1" t="str">
        <f aca="false">IF(C463&lt;&gt;"",IF(COUNTIF(BL$3:BL462,C463)&gt;0,"",C463),"")</f>
        <v/>
      </c>
      <c r="BM463" s="1" t="str">
        <f aca="false">IF(D463&lt;&gt;"",IF(COUNTIF(BM$3:BM462,D463)&gt;0,"",D463),"")</f>
        <v/>
      </c>
      <c r="BN463" s="1" t="str">
        <f aca="false">IF(E463&lt;&gt;"",IF(COUNTIF(BN$3:BN462,E463)&gt;0,"",E463),"")</f>
        <v/>
      </c>
      <c r="BO463" s="1" t="str">
        <f aca="false">IF(F463&lt;&gt;"",IF(COUNTIF(BO$3:BO462,F463)&gt;0,"",F463),"")</f>
        <v/>
      </c>
      <c r="BP463" s="1" t="str">
        <f aca="false">IF(G463&lt;&gt;"",IF(COUNTIF(BP$3:BP462,G463)&gt;0,"",G463),"")</f>
        <v/>
      </c>
      <c r="BQ463" s="1" t="str">
        <f aca="false">IF(H463&lt;&gt;"",IF(COUNTIF(BQ$3:BQ462,H463)&gt;0,"",H463),"")</f>
        <v/>
      </c>
    </row>
    <row r="464" customFormat="false" ht="12.75" hidden="false" customHeight="false" outlineLevel="0" collapsed="false">
      <c r="A464" s="1017" t="str">
        <f aca="false">CONCATENATE(B464,C464,D464,E464,F464,G464,H464)</f>
        <v/>
      </c>
      <c r="B464" s="1001"/>
      <c r="C464" s="1001"/>
      <c r="D464" s="1001"/>
      <c r="E464" s="1001"/>
      <c r="F464" s="1001"/>
      <c r="G464" s="1001"/>
      <c r="H464" s="1001"/>
      <c r="I464" s="1020"/>
      <c r="J464" s="1021"/>
      <c r="K464" s="1021"/>
      <c r="L464" s="1023"/>
      <c r="M464" s="1024"/>
      <c r="O464" s="1" t="n">
        <f aca="false">+O463+1</f>
        <v>462</v>
      </c>
      <c r="P464" s="978" t="str">
        <f aca="false">IFERROR(VLOOKUP(O463,X:AF,9,FALSE()),"")</f>
        <v/>
      </c>
      <c r="Q464" s="978" t="str">
        <f aca="false">IFERROR(VLOOKUP(O464,Y:AG,9,FALSE()),"")</f>
        <v/>
      </c>
      <c r="R464" s="978" t="str">
        <f aca="false">IFERROR(VLOOKUP(O464,Z:AH,9,FALSE()),"")</f>
        <v/>
      </c>
      <c r="S464" s="978" t="str">
        <f aca="false">IFERROR(VLOOKUP($O464,AA:AI,9,FALSE()),"")</f>
        <v/>
      </c>
      <c r="T464" s="978" t="str">
        <f aca="false">IFERROR(VLOOKUP($O464,AB:AJ,9,FALSE()),"")</f>
        <v/>
      </c>
      <c r="U464" s="978" t="str">
        <f aca="false">IFERROR(VLOOKUP($O464,AC:AK,9,FALSE()),"")</f>
        <v/>
      </c>
      <c r="V464" s="978" t="str">
        <f aca="false">IFERROR(VLOOKUP($O464,AD:AL,9,FALSE()),"")</f>
        <v/>
      </c>
      <c r="X464" s="1" t="str">
        <f aca="false">IF(AF464&lt;&gt;"",MAX(X$3:X463)+1,"")</f>
        <v/>
      </c>
      <c r="Y464" s="1" t="str">
        <f aca="false">IF(AG464&lt;&gt;"",MAX(Y$3:Y463)+1,"")</f>
        <v/>
      </c>
      <c r="Z464" s="1" t="str">
        <f aca="false">IF(AH464&lt;&gt;"",MAX(Z$3:Z463)+1,"")</f>
        <v/>
      </c>
      <c r="AA464" s="1" t="str">
        <f aca="false">IF(AI464&lt;&gt;"",MAX(AA$3:AA463)+1,"")</f>
        <v/>
      </c>
      <c r="AB464" s="1" t="str">
        <f aca="false">IF(AJ464&lt;&gt;"",MAX(AB$3:AB463)+1,"")</f>
        <v/>
      </c>
      <c r="AC464" s="1" t="str">
        <f aca="false">IF(AK464&lt;&gt;"",MAX(AC$3:AC463)+1,"")</f>
        <v/>
      </c>
      <c r="AD464" s="1" t="str">
        <f aca="false">IF(AL464&lt;&gt;"",MAX(AD$3:AD463)+1,"")</f>
        <v/>
      </c>
      <c r="AF464" s="1" t="str">
        <f aca="false">IF(B464="","",IF(COUNTIF(AF$3:$AI463,B464)=0,B464,""))</f>
        <v/>
      </c>
      <c r="AG464" s="1" t="str">
        <f aca="false">IF(C464&lt;&gt;"",IF(B464="","",IF($B464='Determinazione classe'!$D$57,IF(COUNTIF(AG$3:$AG463,$C464)=0,$C464,""),"")),"")</f>
        <v/>
      </c>
      <c r="AH464" s="1" t="str">
        <f aca="false">IF(D464&lt;&gt;"",IF(B464="","",IF(AND($B464='Determinazione classe'!$D$57,$C464='Determinazione classe'!$D$58),IF(COUNTIF(AH$3:AH463,$D464)=0,$D464,""),"")),"")</f>
        <v/>
      </c>
      <c r="AI464" s="1" t="str">
        <f aca="false">IF(E464&lt;&gt;"",IF(B464="","",IF(AND($B464='Determinazione classe'!$D$57,$C464='Determinazione classe'!$D$58,$D464='Determinazione classe'!$D$59),IF(COUNTIF(AI$3:AI463,$E464)=0,$E464,""),"")),"")</f>
        <v/>
      </c>
      <c r="AJ464" s="1" t="str">
        <f aca="false">IF(F464&lt;&gt;"",IF(B464="","",IF(AND($B464='Determinazione classe'!$D$57,$C464='Determinazione classe'!$D$58,$D464='Determinazione classe'!$D$59,$E464='Determinazione classe'!$D$60),IF(COUNTIF(AJ$3:AJ463,$F464)=0,$F464,""),"")),"")</f>
        <v/>
      </c>
      <c r="AK464" s="1" t="str">
        <f aca="false">IF(G464&lt;&gt;"",IF(B464="","",IF(AND($B464='Determinazione classe'!$D$57,$C464='Determinazione classe'!$D$58,$D464='Determinazione classe'!$D$59,$E464='Determinazione classe'!$D$60,$F464='Determinazione classe'!$D$61),IF(COUNTIF(AK$3:AK463,$G464)=0,$G464,""),"")),"")</f>
        <v/>
      </c>
      <c r="AL464" s="1" t="str">
        <f aca="false">IF(H464&lt;&gt;"",IF(B464="","",IF(AND($B464='Determinazione classe'!$D$57,$C464='Determinazione classe'!$D$58,$D464='Determinazione classe'!$D$59,$E464='Determinazione classe'!$D$60,$F464='Determinazione classe'!$D$61,$G464='Determinazione classe'!$D$62),IF(COUNTIF(AL$3:AL463,$H464)=0,$H464,""),"")),"")</f>
        <v/>
      </c>
      <c r="AR464" s="1" t="n">
        <f aca="false">+AR463+1</f>
        <v>462</v>
      </c>
      <c r="AS464" s="978" t="str">
        <f aca="false">IFERROR(VLOOKUP(AR464,BC:BK,9,FALSE()),"")</f>
        <v/>
      </c>
      <c r="AT464" s="978" t="str">
        <f aca="false">IFERROR(VLOOKUP($O464,BD:BL,9,FALSE()),"")</f>
        <v/>
      </c>
      <c r="AU464" s="978" t="str">
        <f aca="false">IFERROR(VLOOKUP($O464,BE:BM,9,FALSE()),"")</f>
        <v/>
      </c>
      <c r="AV464" s="978" t="str">
        <f aca="false">IFERROR(VLOOKUP($O464,BF:BN,9,FALSE()),"")</f>
        <v/>
      </c>
      <c r="AW464" s="978" t="str">
        <f aca="false">IFERROR(VLOOKUP($O464,BG:BO,9,FALSE()),"")</f>
        <v/>
      </c>
      <c r="AX464" s="978" t="str">
        <f aca="false">IFERROR(VLOOKUP($O464,BH:BP,9,FALSE()),"")</f>
        <v/>
      </c>
      <c r="AY464" s="978" t="str">
        <f aca="false">IFERROR(VLOOKUP($O464,BI:BQ,9,FALSE()),"")</f>
        <v/>
      </c>
      <c r="BC464" s="1" t="str">
        <f aca="false">IF(BK464&lt;&gt;"",MAX(BC$3:BC463)+1,"")</f>
        <v/>
      </c>
      <c r="BD464" s="1" t="str">
        <f aca="false">IF(BL464&lt;&gt;"",MAX(BD$3:BD463)+1,"")</f>
        <v/>
      </c>
      <c r="BE464" s="1" t="str">
        <f aca="false">IF(BM464&lt;&gt;"",MAX(BE$3:BE463)+1,"")</f>
        <v/>
      </c>
      <c r="BF464" s="1" t="str">
        <f aca="false">IF(BN464&lt;&gt;"",MAX(BF$3:BF463)+1,"")</f>
        <v/>
      </c>
      <c r="BG464" s="1" t="str">
        <f aca="false">IF(BO464&lt;&gt;"",MAX(BG$3:BG463)+1,"")</f>
        <v/>
      </c>
      <c r="BH464" s="1" t="str">
        <f aca="false">IF(BP464&lt;&gt;"",MAX(BH$3:BH463)+1,"")</f>
        <v/>
      </c>
      <c r="BI464" s="1" t="str">
        <f aca="false">IF(BQ464&lt;&gt;"",MAX(BI$3:BI463)+1,"")</f>
        <v/>
      </c>
      <c r="BK464" s="1" t="str">
        <f aca="false">IF(B464&lt;&gt;"",IF(COUNTIF(BK$3:BK463,B464)&gt;0,"",B464),"")</f>
        <v/>
      </c>
      <c r="BL464" s="1" t="str">
        <f aca="false">IF(C464&lt;&gt;"",IF(COUNTIF(BL$3:BL463,C464)&gt;0,"",C464),"")</f>
        <v/>
      </c>
      <c r="BM464" s="1" t="str">
        <f aca="false">IF(D464&lt;&gt;"",IF(COUNTIF(BM$3:BM463,D464)&gt;0,"",D464),"")</f>
        <v/>
      </c>
      <c r="BN464" s="1" t="str">
        <f aca="false">IF(E464&lt;&gt;"",IF(COUNTIF(BN$3:BN463,E464)&gt;0,"",E464),"")</f>
        <v/>
      </c>
      <c r="BO464" s="1" t="str">
        <f aca="false">IF(F464&lt;&gt;"",IF(COUNTIF(BO$3:BO463,F464)&gt;0,"",F464),"")</f>
        <v/>
      </c>
      <c r="BP464" s="1" t="str">
        <f aca="false">IF(G464&lt;&gt;"",IF(COUNTIF(BP$3:BP463,G464)&gt;0,"",G464),"")</f>
        <v/>
      </c>
      <c r="BQ464" s="1" t="str">
        <f aca="false">IF(H464&lt;&gt;"",IF(COUNTIF(BQ$3:BQ463,H464)&gt;0,"",H464),"")</f>
        <v/>
      </c>
    </row>
    <row r="465" customFormat="false" ht="12.75" hidden="false" customHeight="false" outlineLevel="0" collapsed="false">
      <c r="A465" s="1017" t="str">
        <f aca="false">CONCATENATE(B465,C465,D465,E465,F465,G465,H465)</f>
        <v/>
      </c>
      <c r="B465" s="1001"/>
      <c r="C465" s="1001"/>
      <c r="D465" s="1001"/>
      <c r="E465" s="1001"/>
      <c r="F465" s="1001"/>
      <c r="G465" s="1001"/>
      <c r="H465" s="1001"/>
      <c r="I465" s="1020"/>
      <c r="J465" s="1021"/>
      <c r="K465" s="1021"/>
      <c r="L465" s="1023"/>
      <c r="M465" s="1024"/>
      <c r="O465" s="1" t="n">
        <f aca="false">+O464+1</f>
        <v>463</v>
      </c>
      <c r="P465" s="978" t="str">
        <f aca="false">IFERROR(VLOOKUP(O464,X:AF,9,FALSE()),"")</f>
        <v/>
      </c>
      <c r="Q465" s="978" t="str">
        <f aca="false">IFERROR(VLOOKUP(O465,Y:AG,9,FALSE()),"")</f>
        <v/>
      </c>
      <c r="R465" s="978" t="str">
        <f aca="false">IFERROR(VLOOKUP(O465,Z:AH,9,FALSE()),"")</f>
        <v/>
      </c>
      <c r="S465" s="978" t="str">
        <f aca="false">IFERROR(VLOOKUP($O465,AA:AI,9,FALSE()),"")</f>
        <v/>
      </c>
      <c r="T465" s="978" t="str">
        <f aca="false">IFERROR(VLOOKUP($O465,AB:AJ,9,FALSE()),"")</f>
        <v/>
      </c>
      <c r="U465" s="978" t="str">
        <f aca="false">IFERROR(VLOOKUP($O465,AC:AK,9,FALSE()),"")</f>
        <v/>
      </c>
      <c r="V465" s="978" t="str">
        <f aca="false">IFERROR(VLOOKUP($O465,AD:AL,9,FALSE()),"")</f>
        <v/>
      </c>
      <c r="X465" s="1" t="str">
        <f aca="false">IF(AF465&lt;&gt;"",MAX(X$3:X464)+1,"")</f>
        <v/>
      </c>
      <c r="Y465" s="1" t="str">
        <f aca="false">IF(AG465&lt;&gt;"",MAX(Y$3:Y464)+1,"")</f>
        <v/>
      </c>
      <c r="Z465" s="1" t="str">
        <f aca="false">IF(AH465&lt;&gt;"",MAX(Z$3:Z464)+1,"")</f>
        <v/>
      </c>
      <c r="AA465" s="1" t="str">
        <f aca="false">IF(AI465&lt;&gt;"",MAX(AA$3:AA464)+1,"")</f>
        <v/>
      </c>
      <c r="AB465" s="1" t="str">
        <f aca="false">IF(AJ465&lt;&gt;"",MAX(AB$3:AB464)+1,"")</f>
        <v/>
      </c>
      <c r="AC465" s="1" t="str">
        <f aca="false">IF(AK465&lt;&gt;"",MAX(AC$3:AC464)+1,"")</f>
        <v/>
      </c>
      <c r="AD465" s="1" t="str">
        <f aca="false">IF(AL465&lt;&gt;"",MAX(AD$3:AD464)+1,"")</f>
        <v/>
      </c>
      <c r="AF465" s="1" t="str">
        <f aca="false">IF(B465="","",IF(COUNTIF(AF$3:$AI464,B465)=0,B465,""))</f>
        <v/>
      </c>
      <c r="AG465" s="1" t="str">
        <f aca="false">IF(C465&lt;&gt;"",IF(B465="","",IF($B465='Determinazione classe'!$D$57,IF(COUNTIF(AG$3:$AG464,$C465)=0,$C465,""),"")),"")</f>
        <v/>
      </c>
      <c r="AH465" s="1" t="str">
        <f aca="false">IF(D465&lt;&gt;"",IF(B465="","",IF(AND($B465='Determinazione classe'!$D$57,$C465='Determinazione classe'!$D$58),IF(COUNTIF(AH$3:AH464,$D465)=0,$D465,""),"")),"")</f>
        <v/>
      </c>
      <c r="AI465" s="1" t="str">
        <f aca="false">IF(E465&lt;&gt;"",IF(B465="","",IF(AND($B465='Determinazione classe'!$D$57,$C465='Determinazione classe'!$D$58,$D465='Determinazione classe'!$D$59),IF(COUNTIF(AI$3:AI464,$E465)=0,$E465,""),"")),"")</f>
        <v/>
      </c>
      <c r="AJ465" s="1" t="str">
        <f aca="false">IF(F465&lt;&gt;"",IF(B465="","",IF(AND($B465='Determinazione classe'!$D$57,$C465='Determinazione classe'!$D$58,$D465='Determinazione classe'!$D$59,$E465='Determinazione classe'!$D$60),IF(COUNTIF(AJ$3:AJ464,$F465)=0,$F465,""),"")),"")</f>
        <v/>
      </c>
      <c r="AK465" s="1" t="str">
        <f aca="false">IF(G465&lt;&gt;"",IF(B465="","",IF(AND($B465='Determinazione classe'!$D$57,$C465='Determinazione classe'!$D$58,$D465='Determinazione classe'!$D$59,$E465='Determinazione classe'!$D$60,$F465='Determinazione classe'!$D$61),IF(COUNTIF(AK$3:AK464,$G465)=0,$G465,""),"")),"")</f>
        <v/>
      </c>
      <c r="AL465" s="1" t="str">
        <f aca="false">IF(H465&lt;&gt;"",IF(B465="","",IF(AND($B465='Determinazione classe'!$D$57,$C465='Determinazione classe'!$D$58,$D465='Determinazione classe'!$D$59,$E465='Determinazione classe'!$D$60,$F465='Determinazione classe'!$D$61,$G465='Determinazione classe'!$D$62),IF(COUNTIF(AL$3:AL464,$H465)=0,$H465,""),"")),"")</f>
        <v/>
      </c>
      <c r="AR465" s="1" t="n">
        <f aca="false">+AR464+1</f>
        <v>463</v>
      </c>
      <c r="AS465" s="978" t="str">
        <f aca="false">IFERROR(VLOOKUP(AR465,BC:BK,9,FALSE()),"")</f>
        <v/>
      </c>
      <c r="AT465" s="978" t="str">
        <f aca="false">IFERROR(VLOOKUP($O465,BD:BL,9,FALSE()),"")</f>
        <v/>
      </c>
      <c r="AU465" s="978" t="str">
        <f aca="false">IFERROR(VLOOKUP($O465,BE:BM,9,FALSE()),"")</f>
        <v/>
      </c>
      <c r="AV465" s="978" t="str">
        <f aca="false">IFERROR(VLOOKUP($O465,BF:BN,9,FALSE()),"")</f>
        <v/>
      </c>
      <c r="AW465" s="978" t="str">
        <f aca="false">IFERROR(VLOOKUP($O465,BG:BO,9,FALSE()),"")</f>
        <v/>
      </c>
      <c r="AX465" s="978" t="str">
        <f aca="false">IFERROR(VLOOKUP($O465,BH:BP,9,FALSE()),"")</f>
        <v/>
      </c>
      <c r="AY465" s="978" t="str">
        <f aca="false">IFERROR(VLOOKUP($O465,BI:BQ,9,FALSE()),"")</f>
        <v/>
      </c>
      <c r="BC465" s="1" t="str">
        <f aca="false">IF(BK465&lt;&gt;"",MAX(BC$3:BC464)+1,"")</f>
        <v/>
      </c>
      <c r="BD465" s="1" t="str">
        <f aca="false">IF(BL465&lt;&gt;"",MAX(BD$3:BD464)+1,"")</f>
        <v/>
      </c>
      <c r="BE465" s="1" t="str">
        <f aca="false">IF(BM465&lt;&gt;"",MAX(BE$3:BE464)+1,"")</f>
        <v/>
      </c>
      <c r="BF465" s="1" t="str">
        <f aca="false">IF(BN465&lt;&gt;"",MAX(BF$3:BF464)+1,"")</f>
        <v/>
      </c>
      <c r="BG465" s="1" t="str">
        <f aca="false">IF(BO465&lt;&gt;"",MAX(BG$3:BG464)+1,"")</f>
        <v/>
      </c>
      <c r="BH465" s="1" t="str">
        <f aca="false">IF(BP465&lt;&gt;"",MAX(BH$3:BH464)+1,"")</f>
        <v/>
      </c>
      <c r="BI465" s="1" t="str">
        <f aca="false">IF(BQ465&lt;&gt;"",MAX(BI$3:BI464)+1,"")</f>
        <v/>
      </c>
      <c r="BK465" s="1" t="str">
        <f aca="false">IF(B465&lt;&gt;"",IF(COUNTIF(BK$3:BK464,B465)&gt;0,"",B465),"")</f>
        <v/>
      </c>
      <c r="BL465" s="1" t="str">
        <f aca="false">IF(C465&lt;&gt;"",IF(COUNTIF(BL$3:BL464,C465)&gt;0,"",C465),"")</f>
        <v/>
      </c>
      <c r="BM465" s="1" t="str">
        <f aca="false">IF(D465&lt;&gt;"",IF(COUNTIF(BM$3:BM464,D465)&gt;0,"",D465),"")</f>
        <v/>
      </c>
      <c r="BN465" s="1" t="str">
        <f aca="false">IF(E465&lt;&gt;"",IF(COUNTIF(BN$3:BN464,E465)&gt;0,"",E465),"")</f>
        <v/>
      </c>
      <c r="BO465" s="1" t="str">
        <f aca="false">IF(F465&lt;&gt;"",IF(COUNTIF(BO$3:BO464,F465)&gt;0,"",F465),"")</f>
        <v/>
      </c>
      <c r="BP465" s="1" t="str">
        <f aca="false">IF(G465&lt;&gt;"",IF(COUNTIF(BP$3:BP464,G465)&gt;0,"",G465),"")</f>
        <v/>
      </c>
      <c r="BQ465" s="1" t="str">
        <f aca="false">IF(H465&lt;&gt;"",IF(COUNTIF(BQ$3:BQ464,H465)&gt;0,"",H465),"")</f>
        <v/>
      </c>
    </row>
    <row r="466" customFormat="false" ht="12.75" hidden="false" customHeight="false" outlineLevel="0" collapsed="false">
      <c r="A466" s="1017" t="str">
        <f aca="false">CONCATENATE(B466,C466,D466,E466,F466,G466,H466)</f>
        <v/>
      </c>
      <c r="B466" s="1001"/>
      <c r="C466" s="1001"/>
      <c r="D466" s="1001"/>
      <c r="E466" s="1001"/>
      <c r="F466" s="1001"/>
      <c r="G466" s="1001"/>
      <c r="H466" s="1001"/>
      <c r="I466" s="1020"/>
      <c r="J466" s="1021"/>
      <c r="K466" s="1021"/>
      <c r="L466" s="1023"/>
      <c r="M466" s="1024"/>
      <c r="O466" s="1" t="n">
        <f aca="false">+O465+1</f>
        <v>464</v>
      </c>
      <c r="P466" s="978" t="str">
        <f aca="false">IFERROR(VLOOKUP(O465,X:AF,9,FALSE()),"")</f>
        <v/>
      </c>
      <c r="Q466" s="978" t="str">
        <f aca="false">IFERROR(VLOOKUP(O466,Y:AG,9,FALSE()),"")</f>
        <v/>
      </c>
      <c r="R466" s="978" t="str">
        <f aca="false">IFERROR(VLOOKUP(O466,Z:AH,9,FALSE()),"")</f>
        <v/>
      </c>
      <c r="S466" s="978" t="str">
        <f aca="false">IFERROR(VLOOKUP($O466,AA:AI,9,FALSE()),"")</f>
        <v/>
      </c>
      <c r="T466" s="978" t="str">
        <f aca="false">IFERROR(VLOOKUP($O466,AB:AJ,9,FALSE()),"")</f>
        <v/>
      </c>
      <c r="U466" s="978" t="str">
        <f aca="false">IFERROR(VLOOKUP($O466,AC:AK,9,FALSE()),"")</f>
        <v/>
      </c>
      <c r="V466" s="978" t="str">
        <f aca="false">IFERROR(VLOOKUP($O466,AD:AL,9,FALSE()),"")</f>
        <v/>
      </c>
      <c r="X466" s="1" t="str">
        <f aca="false">IF(AF466&lt;&gt;"",MAX(X$3:X465)+1,"")</f>
        <v/>
      </c>
      <c r="Y466" s="1" t="str">
        <f aca="false">IF(AG466&lt;&gt;"",MAX(Y$3:Y465)+1,"")</f>
        <v/>
      </c>
      <c r="Z466" s="1" t="str">
        <f aca="false">IF(AH466&lt;&gt;"",MAX(Z$3:Z465)+1,"")</f>
        <v/>
      </c>
      <c r="AA466" s="1" t="str">
        <f aca="false">IF(AI466&lt;&gt;"",MAX(AA$3:AA465)+1,"")</f>
        <v/>
      </c>
      <c r="AB466" s="1" t="str">
        <f aca="false">IF(AJ466&lt;&gt;"",MAX(AB$3:AB465)+1,"")</f>
        <v/>
      </c>
      <c r="AC466" s="1" t="str">
        <f aca="false">IF(AK466&lt;&gt;"",MAX(AC$3:AC465)+1,"")</f>
        <v/>
      </c>
      <c r="AD466" s="1" t="str">
        <f aca="false">IF(AL466&lt;&gt;"",MAX(AD$3:AD465)+1,"")</f>
        <v/>
      </c>
      <c r="AF466" s="1" t="str">
        <f aca="false">IF(B466="","",IF(COUNTIF(AF$3:$AI465,B466)=0,B466,""))</f>
        <v/>
      </c>
      <c r="AG466" s="1" t="str">
        <f aca="false">IF(C466&lt;&gt;"",IF(B466="","",IF($B466='Determinazione classe'!$D$57,IF(COUNTIF(AG$3:$AG465,$C466)=0,$C466,""),"")),"")</f>
        <v/>
      </c>
      <c r="AH466" s="1" t="str">
        <f aca="false">IF(D466&lt;&gt;"",IF(B466="","",IF(AND($B466='Determinazione classe'!$D$57,$C466='Determinazione classe'!$D$58),IF(COUNTIF(AH$3:AH465,$D466)=0,$D466,""),"")),"")</f>
        <v/>
      </c>
      <c r="AI466" s="1" t="str">
        <f aca="false">IF(E466&lt;&gt;"",IF(B466="","",IF(AND($B466='Determinazione classe'!$D$57,$C466='Determinazione classe'!$D$58,$D466='Determinazione classe'!$D$59),IF(COUNTIF(AI$3:AI465,$E466)=0,$E466,""),"")),"")</f>
        <v/>
      </c>
      <c r="AJ466" s="1" t="str">
        <f aca="false">IF(F466&lt;&gt;"",IF(B466="","",IF(AND($B466='Determinazione classe'!$D$57,$C466='Determinazione classe'!$D$58,$D466='Determinazione classe'!$D$59,$E466='Determinazione classe'!$D$60),IF(COUNTIF(AJ$3:AJ465,$F466)=0,$F466,""),"")),"")</f>
        <v/>
      </c>
      <c r="AK466" s="1" t="str">
        <f aca="false">IF(G466&lt;&gt;"",IF(B466="","",IF(AND($B466='Determinazione classe'!$D$57,$C466='Determinazione classe'!$D$58,$D466='Determinazione classe'!$D$59,$E466='Determinazione classe'!$D$60,$F466='Determinazione classe'!$D$61),IF(COUNTIF(AK$3:AK465,$G466)=0,$G466,""),"")),"")</f>
        <v/>
      </c>
      <c r="AL466" s="1" t="str">
        <f aca="false">IF(H466&lt;&gt;"",IF(B466="","",IF(AND($B466='Determinazione classe'!$D$57,$C466='Determinazione classe'!$D$58,$D466='Determinazione classe'!$D$59,$E466='Determinazione classe'!$D$60,$F466='Determinazione classe'!$D$61,$G466='Determinazione classe'!$D$62),IF(COUNTIF(AL$3:AL465,$H466)=0,$H466,""),"")),"")</f>
        <v/>
      </c>
      <c r="AR466" s="1" t="n">
        <f aca="false">+AR465+1</f>
        <v>464</v>
      </c>
      <c r="AS466" s="978" t="str">
        <f aca="false">IFERROR(VLOOKUP(AR466,BC:BK,9,FALSE()),"")</f>
        <v/>
      </c>
      <c r="AT466" s="978" t="str">
        <f aca="false">IFERROR(VLOOKUP($O466,BD:BL,9,FALSE()),"")</f>
        <v/>
      </c>
      <c r="AU466" s="978" t="str">
        <f aca="false">IFERROR(VLOOKUP($O466,BE:BM,9,FALSE()),"")</f>
        <v/>
      </c>
      <c r="AV466" s="978" t="str">
        <f aca="false">IFERROR(VLOOKUP($O466,BF:BN,9,FALSE()),"")</f>
        <v/>
      </c>
      <c r="AW466" s="978" t="str">
        <f aca="false">IFERROR(VLOOKUP($O466,BG:BO,9,FALSE()),"")</f>
        <v/>
      </c>
      <c r="AX466" s="978" t="str">
        <f aca="false">IFERROR(VLOOKUP($O466,BH:BP,9,FALSE()),"")</f>
        <v/>
      </c>
      <c r="AY466" s="978" t="str">
        <f aca="false">IFERROR(VLOOKUP($O466,BI:BQ,9,FALSE()),"")</f>
        <v/>
      </c>
      <c r="BC466" s="1" t="str">
        <f aca="false">IF(BK466&lt;&gt;"",MAX(BC$3:BC465)+1,"")</f>
        <v/>
      </c>
      <c r="BD466" s="1" t="str">
        <f aca="false">IF(BL466&lt;&gt;"",MAX(BD$3:BD465)+1,"")</f>
        <v/>
      </c>
      <c r="BE466" s="1" t="str">
        <f aca="false">IF(BM466&lt;&gt;"",MAX(BE$3:BE465)+1,"")</f>
        <v/>
      </c>
      <c r="BF466" s="1" t="str">
        <f aca="false">IF(BN466&lt;&gt;"",MAX(BF$3:BF465)+1,"")</f>
        <v/>
      </c>
      <c r="BG466" s="1" t="str">
        <f aca="false">IF(BO466&lt;&gt;"",MAX(BG$3:BG465)+1,"")</f>
        <v/>
      </c>
      <c r="BH466" s="1" t="str">
        <f aca="false">IF(BP466&lt;&gt;"",MAX(BH$3:BH465)+1,"")</f>
        <v/>
      </c>
      <c r="BI466" s="1" t="str">
        <f aca="false">IF(BQ466&lt;&gt;"",MAX(BI$3:BI465)+1,"")</f>
        <v/>
      </c>
      <c r="BK466" s="1" t="str">
        <f aca="false">IF(B466&lt;&gt;"",IF(COUNTIF(BK$3:BK465,B466)&gt;0,"",B466),"")</f>
        <v/>
      </c>
      <c r="BL466" s="1" t="str">
        <f aca="false">IF(C466&lt;&gt;"",IF(COUNTIF(BL$3:BL465,C466)&gt;0,"",C466),"")</f>
        <v/>
      </c>
      <c r="BM466" s="1" t="str">
        <f aca="false">IF(D466&lt;&gt;"",IF(COUNTIF(BM$3:BM465,D466)&gt;0,"",D466),"")</f>
        <v/>
      </c>
      <c r="BN466" s="1" t="str">
        <f aca="false">IF(E466&lt;&gt;"",IF(COUNTIF(BN$3:BN465,E466)&gt;0,"",E466),"")</f>
        <v/>
      </c>
      <c r="BO466" s="1" t="str">
        <f aca="false">IF(F466&lt;&gt;"",IF(COUNTIF(BO$3:BO465,F466)&gt;0,"",F466),"")</f>
        <v/>
      </c>
      <c r="BP466" s="1" t="str">
        <f aca="false">IF(G466&lt;&gt;"",IF(COUNTIF(BP$3:BP465,G466)&gt;0,"",G466),"")</f>
        <v/>
      </c>
      <c r="BQ466" s="1" t="str">
        <f aca="false">IF(H466&lt;&gt;"",IF(COUNTIF(BQ$3:BQ465,H466)&gt;0,"",H466),"")</f>
        <v/>
      </c>
    </row>
    <row r="467" customFormat="false" ht="12.75" hidden="false" customHeight="false" outlineLevel="0" collapsed="false">
      <c r="A467" s="1017" t="str">
        <f aca="false">CONCATENATE(B467,C467,D467,E467,F467,G467,H467)</f>
        <v/>
      </c>
      <c r="B467" s="1001"/>
      <c r="C467" s="1001"/>
      <c r="D467" s="1001"/>
      <c r="E467" s="1001"/>
      <c r="F467" s="1001"/>
      <c r="G467" s="1001"/>
      <c r="H467" s="1001"/>
      <c r="I467" s="1020"/>
      <c r="J467" s="1021"/>
      <c r="K467" s="1021"/>
      <c r="L467" s="1023"/>
      <c r="M467" s="1024"/>
      <c r="O467" s="1" t="n">
        <f aca="false">+O466+1</f>
        <v>465</v>
      </c>
      <c r="P467" s="978" t="str">
        <f aca="false">IFERROR(VLOOKUP(O466,X:AF,9,FALSE()),"")</f>
        <v/>
      </c>
      <c r="Q467" s="978" t="str">
        <f aca="false">IFERROR(VLOOKUP(O467,Y:AG,9,FALSE()),"")</f>
        <v/>
      </c>
      <c r="R467" s="978" t="str">
        <f aca="false">IFERROR(VLOOKUP(O467,Z:AH,9,FALSE()),"")</f>
        <v/>
      </c>
      <c r="S467" s="978" t="str">
        <f aca="false">IFERROR(VLOOKUP($O467,AA:AI,9,FALSE()),"")</f>
        <v/>
      </c>
      <c r="T467" s="978" t="str">
        <f aca="false">IFERROR(VLOOKUP($O467,AB:AJ,9,FALSE()),"")</f>
        <v/>
      </c>
      <c r="U467" s="978" t="str">
        <f aca="false">IFERROR(VLOOKUP($O467,AC:AK,9,FALSE()),"")</f>
        <v/>
      </c>
      <c r="V467" s="978" t="str">
        <f aca="false">IFERROR(VLOOKUP($O467,AD:AL,9,FALSE()),"")</f>
        <v/>
      </c>
      <c r="X467" s="1" t="str">
        <f aca="false">IF(AF467&lt;&gt;"",MAX(X$3:X466)+1,"")</f>
        <v/>
      </c>
      <c r="Y467" s="1" t="str">
        <f aca="false">IF(AG467&lt;&gt;"",MAX(Y$3:Y466)+1,"")</f>
        <v/>
      </c>
      <c r="Z467" s="1" t="str">
        <f aca="false">IF(AH467&lt;&gt;"",MAX(Z$3:Z466)+1,"")</f>
        <v/>
      </c>
      <c r="AA467" s="1" t="str">
        <f aca="false">IF(AI467&lt;&gt;"",MAX(AA$3:AA466)+1,"")</f>
        <v/>
      </c>
      <c r="AB467" s="1" t="str">
        <f aca="false">IF(AJ467&lt;&gt;"",MAX(AB$3:AB466)+1,"")</f>
        <v/>
      </c>
      <c r="AC467" s="1" t="str">
        <f aca="false">IF(AK467&lt;&gt;"",MAX(AC$3:AC466)+1,"")</f>
        <v/>
      </c>
      <c r="AD467" s="1" t="str">
        <f aca="false">IF(AL467&lt;&gt;"",MAX(AD$3:AD466)+1,"")</f>
        <v/>
      </c>
      <c r="AF467" s="1" t="str">
        <f aca="false">IF(B467="","",IF(COUNTIF(AF$3:$AI466,B467)=0,B467,""))</f>
        <v/>
      </c>
      <c r="AG467" s="1" t="str">
        <f aca="false">IF(C467&lt;&gt;"",IF(B467="","",IF($B467='Determinazione classe'!$D$57,IF(COUNTIF(AG$3:$AG466,$C467)=0,$C467,""),"")),"")</f>
        <v/>
      </c>
      <c r="AH467" s="1" t="str">
        <f aca="false">IF(D467&lt;&gt;"",IF(B467="","",IF(AND($B467='Determinazione classe'!$D$57,$C467='Determinazione classe'!$D$58),IF(COUNTIF(AH$3:AH466,$D467)=0,$D467,""),"")),"")</f>
        <v/>
      </c>
      <c r="AI467" s="1" t="str">
        <f aca="false">IF(E467&lt;&gt;"",IF(B467="","",IF(AND($B467='Determinazione classe'!$D$57,$C467='Determinazione classe'!$D$58,$D467='Determinazione classe'!$D$59),IF(COUNTIF(AI$3:AI466,$E467)=0,$E467,""),"")),"")</f>
        <v/>
      </c>
      <c r="AJ467" s="1" t="str">
        <f aca="false">IF(F467&lt;&gt;"",IF(B467="","",IF(AND($B467='Determinazione classe'!$D$57,$C467='Determinazione classe'!$D$58,$D467='Determinazione classe'!$D$59,$E467='Determinazione classe'!$D$60),IF(COUNTIF(AJ$3:AJ466,$F467)=0,$F467,""),"")),"")</f>
        <v/>
      </c>
      <c r="AK467" s="1" t="str">
        <f aca="false">IF(G467&lt;&gt;"",IF(B467="","",IF(AND($B467='Determinazione classe'!$D$57,$C467='Determinazione classe'!$D$58,$D467='Determinazione classe'!$D$59,$E467='Determinazione classe'!$D$60,$F467='Determinazione classe'!$D$61),IF(COUNTIF(AK$3:AK466,$G467)=0,$G467,""),"")),"")</f>
        <v/>
      </c>
      <c r="AL467" s="1" t="str">
        <f aca="false">IF(H467&lt;&gt;"",IF(B467="","",IF(AND($B467='Determinazione classe'!$D$57,$C467='Determinazione classe'!$D$58,$D467='Determinazione classe'!$D$59,$E467='Determinazione classe'!$D$60,$F467='Determinazione classe'!$D$61,$G467='Determinazione classe'!$D$62),IF(COUNTIF(AL$3:AL466,$H467)=0,$H467,""),"")),"")</f>
        <v/>
      </c>
      <c r="AR467" s="1" t="n">
        <f aca="false">+AR466+1</f>
        <v>465</v>
      </c>
      <c r="AS467" s="978" t="str">
        <f aca="false">IFERROR(VLOOKUP(AR467,BC:BK,9,FALSE()),"")</f>
        <v/>
      </c>
      <c r="AT467" s="978" t="str">
        <f aca="false">IFERROR(VLOOKUP($O467,BD:BL,9,FALSE()),"")</f>
        <v/>
      </c>
      <c r="AU467" s="978" t="str">
        <f aca="false">IFERROR(VLOOKUP($O467,BE:BM,9,FALSE()),"")</f>
        <v/>
      </c>
      <c r="AV467" s="978" t="str">
        <f aca="false">IFERROR(VLOOKUP($O467,BF:BN,9,FALSE()),"")</f>
        <v/>
      </c>
      <c r="AW467" s="978" t="str">
        <f aca="false">IFERROR(VLOOKUP($O467,BG:BO,9,FALSE()),"")</f>
        <v/>
      </c>
      <c r="AX467" s="978" t="str">
        <f aca="false">IFERROR(VLOOKUP($O467,BH:BP,9,FALSE()),"")</f>
        <v/>
      </c>
      <c r="AY467" s="978" t="str">
        <f aca="false">IFERROR(VLOOKUP($O467,BI:BQ,9,FALSE()),"")</f>
        <v/>
      </c>
      <c r="BC467" s="1" t="str">
        <f aca="false">IF(BK467&lt;&gt;"",MAX(BC$3:BC466)+1,"")</f>
        <v/>
      </c>
      <c r="BD467" s="1" t="str">
        <f aca="false">IF(BL467&lt;&gt;"",MAX(BD$3:BD466)+1,"")</f>
        <v/>
      </c>
      <c r="BE467" s="1" t="str">
        <f aca="false">IF(BM467&lt;&gt;"",MAX(BE$3:BE466)+1,"")</f>
        <v/>
      </c>
      <c r="BF467" s="1" t="str">
        <f aca="false">IF(BN467&lt;&gt;"",MAX(BF$3:BF466)+1,"")</f>
        <v/>
      </c>
      <c r="BG467" s="1" t="str">
        <f aca="false">IF(BO467&lt;&gt;"",MAX(BG$3:BG466)+1,"")</f>
        <v/>
      </c>
      <c r="BH467" s="1" t="str">
        <f aca="false">IF(BP467&lt;&gt;"",MAX(BH$3:BH466)+1,"")</f>
        <v/>
      </c>
      <c r="BI467" s="1" t="str">
        <f aca="false">IF(BQ467&lt;&gt;"",MAX(BI$3:BI466)+1,"")</f>
        <v/>
      </c>
      <c r="BK467" s="1" t="str">
        <f aca="false">IF(B467&lt;&gt;"",IF(COUNTIF(BK$3:BK466,B467)&gt;0,"",B467),"")</f>
        <v/>
      </c>
      <c r="BL467" s="1" t="str">
        <f aca="false">IF(C467&lt;&gt;"",IF(COUNTIF(BL$3:BL466,C467)&gt;0,"",C467),"")</f>
        <v/>
      </c>
      <c r="BM467" s="1" t="str">
        <f aca="false">IF(D467&lt;&gt;"",IF(COUNTIF(BM$3:BM466,D467)&gt;0,"",D467),"")</f>
        <v/>
      </c>
      <c r="BN467" s="1" t="str">
        <f aca="false">IF(E467&lt;&gt;"",IF(COUNTIF(BN$3:BN466,E467)&gt;0,"",E467),"")</f>
        <v/>
      </c>
      <c r="BO467" s="1" t="str">
        <f aca="false">IF(F467&lt;&gt;"",IF(COUNTIF(BO$3:BO466,F467)&gt;0,"",F467),"")</f>
        <v/>
      </c>
      <c r="BP467" s="1" t="str">
        <f aca="false">IF(G467&lt;&gt;"",IF(COUNTIF(BP$3:BP466,G467)&gt;0,"",G467),"")</f>
        <v/>
      </c>
      <c r="BQ467" s="1" t="str">
        <f aca="false">IF(H467&lt;&gt;"",IF(COUNTIF(BQ$3:BQ466,H467)&gt;0,"",H467),"")</f>
        <v/>
      </c>
    </row>
    <row r="468" customFormat="false" ht="12.75" hidden="false" customHeight="false" outlineLevel="0" collapsed="false">
      <c r="A468" s="1017" t="str">
        <f aca="false">CONCATENATE(B468,C468,D468,E468,F468,G468,H468)</f>
        <v/>
      </c>
      <c r="B468" s="1001"/>
      <c r="C468" s="1001"/>
      <c r="D468" s="1001"/>
      <c r="E468" s="1001"/>
      <c r="F468" s="1001"/>
      <c r="G468" s="1001"/>
      <c r="H468" s="1001"/>
      <c r="I468" s="1020"/>
      <c r="J468" s="1021"/>
      <c r="K468" s="1021"/>
      <c r="L468" s="1023"/>
      <c r="M468" s="1024"/>
      <c r="O468" s="1" t="n">
        <f aca="false">+O467+1</f>
        <v>466</v>
      </c>
      <c r="P468" s="978" t="str">
        <f aca="false">IFERROR(VLOOKUP(O467,X:AF,9,FALSE()),"")</f>
        <v/>
      </c>
      <c r="Q468" s="978" t="str">
        <f aca="false">IFERROR(VLOOKUP(O468,Y:AG,9,FALSE()),"")</f>
        <v/>
      </c>
      <c r="R468" s="978" t="str">
        <f aca="false">IFERROR(VLOOKUP(O468,Z:AH,9,FALSE()),"")</f>
        <v/>
      </c>
      <c r="S468" s="978" t="str">
        <f aca="false">IFERROR(VLOOKUP($O468,AA:AI,9,FALSE()),"")</f>
        <v/>
      </c>
      <c r="T468" s="978" t="str">
        <f aca="false">IFERROR(VLOOKUP($O468,AB:AJ,9,FALSE()),"")</f>
        <v/>
      </c>
      <c r="U468" s="978" t="str">
        <f aca="false">IFERROR(VLOOKUP($O468,AC:AK,9,FALSE()),"")</f>
        <v/>
      </c>
      <c r="V468" s="978" t="str">
        <f aca="false">IFERROR(VLOOKUP($O468,AD:AL,9,FALSE()),"")</f>
        <v/>
      </c>
      <c r="X468" s="1" t="str">
        <f aca="false">IF(AF468&lt;&gt;"",MAX(X$3:X467)+1,"")</f>
        <v/>
      </c>
      <c r="Y468" s="1" t="str">
        <f aca="false">IF(AG468&lt;&gt;"",MAX(Y$3:Y467)+1,"")</f>
        <v/>
      </c>
      <c r="Z468" s="1" t="str">
        <f aca="false">IF(AH468&lt;&gt;"",MAX(Z$3:Z467)+1,"")</f>
        <v/>
      </c>
      <c r="AA468" s="1" t="str">
        <f aca="false">IF(AI468&lt;&gt;"",MAX(AA$3:AA467)+1,"")</f>
        <v/>
      </c>
      <c r="AB468" s="1" t="str">
        <f aca="false">IF(AJ468&lt;&gt;"",MAX(AB$3:AB467)+1,"")</f>
        <v/>
      </c>
      <c r="AC468" s="1" t="str">
        <f aca="false">IF(AK468&lt;&gt;"",MAX(AC$3:AC467)+1,"")</f>
        <v/>
      </c>
      <c r="AD468" s="1" t="str">
        <f aca="false">IF(AL468&lt;&gt;"",MAX(AD$3:AD467)+1,"")</f>
        <v/>
      </c>
      <c r="AF468" s="1" t="str">
        <f aca="false">IF(B468="","",IF(COUNTIF(AF$3:$AI467,B468)=0,B468,""))</f>
        <v/>
      </c>
      <c r="AG468" s="1" t="str">
        <f aca="false">IF(C468&lt;&gt;"",IF(B468="","",IF($B468='Determinazione classe'!$D$57,IF(COUNTIF(AG$3:$AG467,$C468)=0,$C468,""),"")),"")</f>
        <v/>
      </c>
      <c r="AH468" s="1" t="str">
        <f aca="false">IF(D468&lt;&gt;"",IF(B468="","",IF(AND($B468='Determinazione classe'!$D$57,$C468='Determinazione classe'!$D$58),IF(COUNTIF(AH$3:AH467,$D468)=0,$D468,""),"")),"")</f>
        <v/>
      </c>
      <c r="AI468" s="1" t="str">
        <f aca="false">IF(E468&lt;&gt;"",IF(B468="","",IF(AND($B468='Determinazione classe'!$D$57,$C468='Determinazione classe'!$D$58,$D468='Determinazione classe'!$D$59),IF(COUNTIF(AI$3:AI467,$E468)=0,$E468,""),"")),"")</f>
        <v/>
      </c>
      <c r="AJ468" s="1" t="str">
        <f aca="false">IF(F468&lt;&gt;"",IF(B468="","",IF(AND($B468='Determinazione classe'!$D$57,$C468='Determinazione classe'!$D$58,$D468='Determinazione classe'!$D$59,$E468='Determinazione classe'!$D$60),IF(COUNTIF(AJ$3:AJ467,$F468)=0,$F468,""),"")),"")</f>
        <v/>
      </c>
      <c r="AK468" s="1" t="str">
        <f aca="false">IF(G468&lt;&gt;"",IF(B468="","",IF(AND($B468='Determinazione classe'!$D$57,$C468='Determinazione classe'!$D$58,$D468='Determinazione classe'!$D$59,$E468='Determinazione classe'!$D$60,$F468='Determinazione classe'!$D$61),IF(COUNTIF(AK$3:AK467,$G468)=0,$G468,""),"")),"")</f>
        <v/>
      </c>
      <c r="AL468" s="1" t="str">
        <f aca="false">IF(H468&lt;&gt;"",IF(B468="","",IF(AND($B468='Determinazione classe'!$D$57,$C468='Determinazione classe'!$D$58,$D468='Determinazione classe'!$D$59,$E468='Determinazione classe'!$D$60,$F468='Determinazione classe'!$D$61,$G468='Determinazione classe'!$D$62),IF(COUNTIF(AL$3:AL467,$H468)=0,$H468,""),"")),"")</f>
        <v/>
      </c>
      <c r="AR468" s="1" t="n">
        <f aca="false">+AR467+1</f>
        <v>466</v>
      </c>
      <c r="AS468" s="978" t="str">
        <f aca="false">IFERROR(VLOOKUP(AR468,BC:BK,9,FALSE()),"")</f>
        <v/>
      </c>
      <c r="AT468" s="978" t="str">
        <f aca="false">IFERROR(VLOOKUP($O468,BD:BL,9,FALSE()),"")</f>
        <v/>
      </c>
      <c r="AU468" s="978" t="str">
        <f aca="false">IFERROR(VLOOKUP($O468,BE:BM,9,FALSE()),"")</f>
        <v/>
      </c>
      <c r="AV468" s="978" t="str">
        <f aca="false">IFERROR(VLOOKUP($O468,BF:BN,9,FALSE()),"")</f>
        <v/>
      </c>
      <c r="AW468" s="978" t="str">
        <f aca="false">IFERROR(VLOOKUP($O468,BG:BO,9,FALSE()),"")</f>
        <v/>
      </c>
      <c r="AX468" s="978" t="str">
        <f aca="false">IFERROR(VLOOKUP($O468,BH:BP,9,FALSE()),"")</f>
        <v/>
      </c>
      <c r="AY468" s="978" t="str">
        <f aca="false">IFERROR(VLOOKUP($O468,BI:BQ,9,FALSE()),"")</f>
        <v/>
      </c>
      <c r="BC468" s="1" t="str">
        <f aca="false">IF(BK468&lt;&gt;"",MAX(BC$3:BC467)+1,"")</f>
        <v/>
      </c>
      <c r="BD468" s="1" t="str">
        <f aca="false">IF(BL468&lt;&gt;"",MAX(BD$3:BD467)+1,"")</f>
        <v/>
      </c>
      <c r="BE468" s="1" t="str">
        <f aca="false">IF(BM468&lt;&gt;"",MAX(BE$3:BE467)+1,"")</f>
        <v/>
      </c>
      <c r="BF468" s="1" t="str">
        <f aca="false">IF(BN468&lt;&gt;"",MAX(BF$3:BF467)+1,"")</f>
        <v/>
      </c>
      <c r="BG468" s="1" t="str">
        <f aca="false">IF(BO468&lt;&gt;"",MAX(BG$3:BG467)+1,"")</f>
        <v/>
      </c>
      <c r="BH468" s="1" t="str">
        <f aca="false">IF(BP468&lt;&gt;"",MAX(BH$3:BH467)+1,"")</f>
        <v/>
      </c>
      <c r="BI468" s="1" t="str">
        <f aca="false">IF(BQ468&lt;&gt;"",MAX(BI$3:BI467)+1,"")</f>
        <v/>
      </c>
      <c r="BK468" s="1" t="str">
        <f aca="false">IF(B468&lt;&gt;"",IF(COUNTIF(BK$3:BK467,B468)&gt;0,"",B468),"")</f>
        <v/>
      </c>
      <c r="BL468" s="1" t="str">
        <f aca="false">IF(C468&lt;&gt;"",IF(COUNTIF(BL$3:BL467,C468)&gt;0,"",C468),"")</f>
        <v/>
      </c>
      <c r="BM468" s="1" t="str">
        <f aca="false">IF(D468&lt;&gt;"",IF(COUNTIF(BM$3:BM467,D468)&gt;0,"",D468),"")</f>
        <v/>
      </c>
      <c r="BN468" s="1" t="str">
        <f aca="false">IF(E468&lt;&gt;"",IF(COUNTIF(BN$3:BN467,E468)&gt;0,"",E468),"")</f>
        <v/>
      </c>
      <c r="BO468" s="1" t="str">
        <f aca="false">IF(F468&lt;&gt;"",IF(COUNTIF(BO$3:BO467,F468)&gt;0,"",F468),"")</f>
        <v/>
      </c>
      <c r="BP468" s="1" t="str">
        <f aca="false">IF(G468&lt;&gt;"",IF(COUNTIF(BP$3:BP467,G468)&gt;0,"",G468),"")</f>
        <v/>
      </c>
      <c r="BQ468" s="1" t="str">
        <f aca="false">IF(H468&lt;&gt;"",IF(COUNTIF(BQ$3:BQ467,H468)&gt;0,"",H468),"")</f>
        <v/>
      </c>
    </row>
    <row r="469" customFormat="false" ht="12.75" hidden="false" customHeight="false" outlineLevel="0" collapsed="false">
      <c r="A469" s="1017" t="str">
        <f aca="false">CONCATENATE(B469,C469,D469,E469,F469,G469,H469)</f>
        <v/>
      </c>
      <c r="B469" s="1001"/>
      <c r="C469" s="1001"/>
      <c r="D469" s="1001"/>
      <c r="E469" s="1001"/>
      <c r="F469" s="1001"/>
      <c r="G469" s="1001"/>
      <c r="H469" s="1001"/>
      <c r="I469" s="1020"/>
      <c r="J469" s="1021"/>
      <c r="K469" s="1021"/>
      <c r="L469" s="1023"/>
      <c r="M469" s="1024"/>
      <c r="O469" s="1" t="n">
        <f aca="false">+O468+1</f>
        <v>467</v>
      </c>
      <c r="P469" s="978" t="str">
        <f aca="false">IFERROR(VLOOKUP(O468,X:AF,9,FALSE()),"")</f>
        <v/>
      </c>
      <c r="Q469" s="978" t="str">
        <f aca="false">IFERROR(VLOOKUP(O469,Y:AG,9,FALSE()),"")</f>
        <v/>
      </c>
      <c r="R469" s="978" t="str">
        <f aca="false">IFERROR(VLOOKUP(O469,Z:AH,9,FALSE()),"")</f>
        <v/>
      </c>
      <c r="S469" s="978" t="str">
        <f aca="false">IFERROR(VLOOKUP($O469,AA:AI,9,FALSE()),"")</f>
        <v/>
      </c>
      <c r="T469" s="978" t="str">
        <f aca="false">IFERROR(VLOOKUP($O469,AB:AJ,9,FALSE()),"")</f>
        <v/>
      </c>
      <c r="U469" s="978" t="str">
        <f aca="false">IFERROR(VLOOKUP($O469,AC:AK,9,FALSE()),"")</f>
        <v/>
      </c>
      <c r="V469" s="978" t="str">
        <f aca="false">IFERROR(VLOOKUP($O469,AD:AL,9,FALSE()),"")</f>
        <v/>
      </c>
      <c r="X469" s="1" t="str">
        <f aca="false">IF(AF469&lt;&gt;"",MAX(X$3:X468)+1,"")</f>
        <v/>
      </c>
      <c r="Y469" s="1" t="str">
        <f aca="false">IF(AG469&lt;&gt;"",MAX(Y$3:Y468)+1,"")</f>
        <v/>
      </c>
      <c r="Z469" s="1" t="str">
        <f aca="false">IF(AH469&lt;&gt;"",MAX(Z$3:Z468)+1,"")</f>
        <v/>
      </c>
      <c r="AA469" s="1" t="str">
        <f aca="false">IF(AI469&lt;&gt;"",MAX(AA$3:AA468)+1,"")</f>
        <v/>
      </c>
      <c r="AB469" s="1" t="str">
        <f aca="false">IF(AJ469&lt;&gt;"",MAX(AB$3:AB468)+1,"")</f>
        <v/>
      </c>
      <c r="AC469" s="1" t="str">
        <f aca="false">IF(AK469&lt;&gt;"",MAX(AC$3:AC468)+1,"")</f>
        <v/>
      </c>
      <c r="AD469" s="1" t="str">
        <f aca="false">IF(AL469&lt;&gt;"",MAX(AD$3:AD468)+1,"")</f>
        <v/>
      </c>
      <c r="AF469" s="1" t="str">
        <f aca="false">IF(B469="","",IF(COUNTIF(AF$3:$AI468,B469)=0,B469,""))</f>
        <v/>
      </c>
      <c r="AG469" s="1" t="str">
        <f aca="false">IF(C469&lt;&gt;"",IF(B469="","",IF($B469='Determinazione classe'!$D$57,IF(COUNTIF(AG$3:$AG468,$C469)=0,$C469,""),"")),"")</f>
        <v/>
      </c>
      <c r="AH469" s="1" t="str">
        <f aca="false">IF(D469&lt;&gt;"",IF(B469="","",IF(AND($B469='Determinazione classe'!$D$57,$C469='Determinazione classe'!$D$58),IF(COUNTIF(AH$3:AH468,$D469)=0,$D469,""),"")),"")</f>
        <v/>
      </c>
      <c r="AI469" s="1" t="str">
        <f aca="false">IF(E469&lt;&gt;"",IF(B469="","",IF(AND($B469='Determinazione classe'!$D$57,$C469='Determinazione classe'!$D$58,$D469='Determinazione classe'!$D$59),IF(COUNTIF(AI$3:AI468,$E469)=0,$E469,""),"")),"")</f>
        <v/>
      </c>
      <c r="AJ469" s="1" t="str">
        <f aca="false">IF(F469&lt;&gt;"",IF(B469="","",IF(AND($B469='Determinazione classe'!$D$57,$C469='Determinazione classe'!$D$58,$D469='Determinazione classe'!$D$59,$E469='Determinazione classe'!$D$60),IF(COUNTIF(AJ$3:AJ468,$F469)=0,$F469,""),"")),"")</f>
        <v/>
      </c>
      <c r="AK469" s="1" t="str">
        <f aca="false">IF(G469&lt;&gt;"",IF(B469="","",IF(AND($B469='Determinazione classe'!$D$57,$C469='Determinazione classe'!$D$58,$D469='Determinazione classe'!$D$59,$E469='Determinazione classe'!$D$60,$F469='Determinazione classe'!$D$61),IF(COUNTIF(AK$3:AK468,$G469)=0,$G469,""),"")),"")</f>
        <v/>
      </c>
      <c r="AL469" s="1" t="str">
        <f aca="false">IF(H469&lt;&gt;"",IF(B469="","",IF(AND($B469='Determinazione classe'!$D$57,$C469='Determinazione classe'!$D$58,$D469='Determinazione classe'!$D$59,$E469='Determinazione classe'!$D$60,$F469='Determinazione classe'!$D$61,$G469='Determinazione classe'!$D$62),IF(COUNTIF(AL$3:AL468,$H469)=0,$H469,""),"")),"")</f>
        <v/>
      </c>
      <c r="AR469" s="1" t="n">
        <f aca="false">+AR468+1</f>
        <v>467</v>
      </c>
      <c r="AS469" s="978" t="str">
        <f aca="false">IFERROR(VLOOKUP(AR469,BC:BK,9,FALSE()),"")</f>
        <v/>
      </c>
      <c r="AT469" s="978" t="str">
        <f aca="false">IFERROR(VLOOKUP($O469,BD:BL,9,FALSE()),"")</f>
        <v/>
      </c>
      <c r="AU469" s="978" t="str">
        <f aca="false">IFERROR(VLOOKUP($O469,BE:BM,9,FALSE()),"")</f>
        <v/>
      </c>
      <c r="AV469" s="978" t="str">
        <f aca="false">IFERROR(VLOOKUP($O469,BF:BN,9,FALSE()),"")</f>
        <v/>
      </c>
      <c r="AW469" s="978" t="str">
        <f aca="false">IFERROR(VLOOKUP($O469,BG:BO,9,FALSE()),"")</f>
        <v/>
      </c>
      <c r="AX469" s="978" t="str">
        <f aca="false">IFERROR(VLOOKUP($O469,BH:BP,9,FALSE()),"")</f>
        <v/>
      </c>
      <c r="AY469" s="978" t="str">
        <f aca="false">IFERROR(VLOOKUP($O469,BI:BQ,9,FALSE()),"")</f>
        <v/>
      </c>
      <c r="BC469" s="1" t="str">
        <f aca="false">IF(BK469&lt;&gt;"",MAX(BC$3:BC468)+1,"")</f>
        <v/>
      </c>
      <c r="BD469" s="1" t="str">
        <f aca="false">IF(BL469&lt;&gt;"",MAX(BD$3:BD468)+1,"")</f>
        <v/>
      </c>
      <c r="BE469" s="1" t="str">
        <f aca="false">IF(BM469&lt;&gt;"",MAX(BE$3:BE468)+1,"")</f>
        <v/>
      </c>
      <c r="BF469" s="1" t="str">
        <f aca="false">IF(BN469&lt;&gt;"",MAX(BF$3:BF468)+1,"")</f>
        <v/>
      </c>
      <c r="BG469" s="1" t="str">
        <f aca="false">IF(BO469&lt;&gt;"",MAX(BG$3:BG468)+1,"")</f>
        <v/>
      </c>
      <c r="BH469" s="1" t="str">
        <f aca="false">IF(BP469&lt;&gt;"",MAX(BH$3:BH468)+1,"")</f>
        <v/>
      </c>
      <c r="BI469" s="1" t="str">
        <f aca="false">IF(BQ469&lt;&gt;"",MAX(BI$3:BI468)+1,"")</f>
        <v/>
      </c>
      <c r="BK469" s="1" t="str">
        <f aca="false">IF(B469&lt;&gt;"",IF(COUNTIF(BK$3:BK468,B469)&gt;0,"",B469),"")</f>
        <v/>
      </c>
      <c r="BL469" s="1" t="str">
        <f aca="false">IF(C469&lt;&gt;"",IF(COUNTIF(BL$3:BL468,C469)&gt;0,"",C469),"")</f>
        <v/>
      </c>
      <c r="BM469" s="1" t="str">
        <f aca="false">IF(D469&lt;&gt;"",IF(COUNTIF(BM$3:BM468,D469)&gt;0,"",D469),"")</f>
        <v/>
      </c>
      <c r="BN469" s="1" t="str">
        <f aca="false">IF(E469&lt;&gt;"",IF(COUNTIF(BN$3:BN468,E469)&gt;0,"",E469),"")</f>
        <v/>
      </c>
      <c r="BO469" s="1" t="str">
        <f aca="false">IF(F469&lt;&gt;"",IF(COUNTIF(BO$3:BO468,F469)&gt;0,"",F469),"")</f>
        <v/>
      </c>
      <c r="BP469" s="1" t="str">
        <f aca="false">IF(G469&lt;&gt;"",IF(COUNTIF(BP$3:BP468,G469)&gt;0,"",G469),"")</f>
        <v/>
      </c>
      <c r="BQ469" s="1" t="str">
        <f aca="false">IF(H469&lt;&gt;"",IF(COUNTIF(BQ$3:BQ468,H469)&gt;0,"",H469),"")</f>
        <v/>
      </c>
    </row>
    <row r="470" customFormat="false" ht="12.75" hidden="false" customHeight="false" outlineLevel="0" collapsed="false">
      <c r="A470" s="1017" t="str">
        <f aca="false">CONCATENATE(B470,C470,D470,E470,F470,G470,H470)</f>
        <v/>
      </c>
      <c r="B470" s="1001"/>
      <c r="C470" s="1001"/>
      <c r="D470" s="1001"/>
      <c r="E470" s="1001"/>
      <c r="F470" s="1001"/>
      <c r="G470" s="1001"/>
      <c r="H470" s="1001"/>
      <c r="I470" s="1020"/>
      <c r="J470" s="1021"/>
      <c r="K470" s="1021"/>
      <c r="L470" s="1023"/>
      <c r="M470" s="1024"/>
      <c r="O470" s="1" t="n">
        <f aca="false">+O469+1</f>
        <v>468</v>
      </c>
      <c r="P470" s="978" t="str">
        <f aca="false">IFERROR(VLOOKUP(O469,X:AF,9,FALSE()),"")</f>
        <v/>
      </c>
      <c r="Q470" s="978" t="str">
        <f aca="false">IFERROR(VLOOKUP(O470,Y:AG,9,FALSE()),"")</f>
        <v/>
      </c>
      <c r="R470" s="978" t="str">
        <f aca="false">IFERROR(VLOOKUP(O470,Z:AH,9,FALSE()),"")</f>
        <v/>
      </c>
      <c r="S470" s="978" t="str">
        <f aca="false">IFERROR(VLOOKUP($O470,AA:AI,9,FALSE()),"")</f>
        <v/>
      </c>
      <c r="T470" s="978" t="str">
        <f aca="false">IFERROR(VLOOKUP($O470,AB:AJ,9,FALSE()),"")</f>
        <v/>
      </c>
      <c r="U470" s="978" t="str">
        <f aca="false">IFERROR(VLOOKUP($O470,AC:AK,9,FALSE()),"")</f>
        <v/>
      </c>
      <c r="V470" s="978" t="str">
        <f aca="false">IFERROR(VLOOKUP($O470,AD:AL,9,FALSE()),"")</f>
        <v/>
      </c>
      <c r="X470" s="1" t="str">
        <f aca="false">IF(AF470&lt;&gt;"",MAX(X$3:X469)+1,"")</f>
        <v/>
      </c>
      <c r="Y470" s="1" t="str">
        <f aca="false">IF(AG470&lt;&gt;"",MAX(Y$3:Y469)+1,"")</f>
        <v/>
      </c>
      <c r="Z470" s="1" t="str">
        <f aca="false">IF(AH470&lt;&gt;"",MAX(Z$3:Z469)+1,"")</f>
        <v/>
      </c>
      <c r="AA470" s="1" t="str">
        <f aca="false">IF(AI470&lt;&gt;"",MAX(AA$3:AA469)+1,"")</f>
        <v/>
      </c>
      <c r="AB470" s="1" t="str">
        <f aca="false">IF(AJ470&lt;&gt;"",MAX(AB$3:AB469)+1,"")</f>
        <v/>
      </c>
      <c r="AC470" s="1" t="str">
        <f aca="false">IF(AK470&lt;&gt;"",MAX(AC$3:AC469)+1,"")</f>
        <v/>
      </c>
      <c r="AD470" s="1" t="str">
        <f aca="false">IF(AL470&lt;&gt;"",MAX(AD$3:AD469)+1,"")</f>
        <v/>
      </c>
      <c r="AF470" s="1" t="str">
        <f aca="false">IF(B470="","",IF(COUNTIF(AF$3:$AI469,B470)=0,B470,""))</f>
        <v/>
      </c>
      <c r="AG470" s="1" t="str">
        <f aca="false">IF(C470&lt;&gt;"",IF(B470="","",IF($B470='Determinazione classe'!$D$57,IF(COUNTIF(AG$3:$AG469,$C470)=0,$C470,""),"")),"")</f>
        <v/>
      </c>
      <c r="AH470" s="1" t="str">
        <f aca="false">IF(D470&lt;&gt;"",IF(B470="","",IF(AND($B470='Determinazione classe'!$D$57,$C470='Determinazione classe'!$D$58),IF(COUNTIF(AH$3:AH469,$D470)=0,$D470,""),"")),"")</f>
        <v/>
      </c>
      <c r="AI470" s="1" t="str">
        <f aca="false">IF(E470&lt;&gt;"",IF(B470="","",IF(AND($B470='Determinazione classe'!$D$57,$C470='Determinazione classe'!$D$58,$D470='Determinazione classe'!$D$59),IF(COUNTIF(AI$3:AI469,$E470)=0,$E470,""),"")),"")</f>
        <v/>
      </c>
      <c r="AJ470" s="1" t="str">
        <f aca="false">IF(F470&lt;&gt;"",IF(B470="","",IF(AND($B470='Determinazione classe'!$D$57,$C470='Determinazione classe'!$D$58,$D470='Determinazione classe'!$D$59,$E470='Determinazione classe'!$D$60),IF(COUNTIF(AJ$3:AJ469,$F470)=0,$F470,""),"")),"")</f>
        <v/>
      </c>
      <c r="AK470" s="1" t="str">
        <f aca="false">IF(G470&lt;&gt;"",IF(B470="","",IF(AND($B470='Determinazione classe'!$D$57,$C470='Determinazione classe'!$D$58,$D470='Determinazione classe'!$D$59,$E470='Determinazione classe'!$D$60,$F470='Determinazione classe'!$D$61),IF(COUNTIF(AK$3:AK469,$G470)=0,$G470,""),"")),"")</f>
        <v/>
      </c>
      <c r="AL470" s="1" t="str">
        <f aca="false">IF(H470&lt;&gt;"",IF(B470="","",IF(AND($B470='Determinazione classe'!$D$57,$C470='Determinazione classe'!$D$58,$D470='Determinazione classe'!$D$59,$E470='Determinazione classe'!$D$60,$F470='Determinazione classe'!$D$61,$G470='Determinazione classe'!$D$62),IF(COUNTIF(AL$3:AL469,$H470)=0,$H470,""),"")),"")</f>
        <v/>
      </c>
      <c r="AR470" s="1" t="n">
        <f aca="false">+AR469+1</f>
        <v>468</v>
      </c>
      <c r="AS470" s="978" t="str">
        <f aca="false">IFERROR(VLOOKUP(AR470,BC:BK,9,FALSE()),"")</f>
        <v/>
      </c>
      <c r="AT470" s="978" t="str">
        <f aca="false">IFERROR(VLOOKUP($O470,BD:BL,9,FALSE()),"")</f>
        <v/>
      </c>
      <c r="AU470" s="978" t="str">
        <f aca="false">IFERROR(VLOOKUP($O470,BE:BM,9,FALSE()),"")</f>
        <v/>
      </c>
      <c r="AV470" s="978" t="str">
        <f aca="false">IFERROR(VLOOKUP($O470,BF:BN,9,FALSE()),"")</f>
        <v/>
      </c>
      <c r="AW470" s="978" t="str">
        <f aca="false">IFERROR(VLOOKUP($O470,BG:BO,9,FALSE()),"")</f>
        <v/>
      </c>
      <c r="AX470" s="978" t="str">
        <f aca="false">IFERROR(VLOOKUP($O470,BH:BP,9,FALSE()),"")</f>
        <v/>
      </c>
      <c r="AY470" s="978" t="str">
        <f aca="false">IFERROR(VLOOKUP($O470,BI:BQ,9,FALSE()),"")</f>
        <v/>
      </c>
      <c r="BC470" s="1" t="str">
        <f aca="false">IF(BK470&lt;&gt;"",MAX(BC$3:BC469)+1,"")</f>
        <v/>
      </c>
      <c r="BD470" s="1" t="str">
        <f aca="false">IF(BL470&lt;&gt;"",MAX(BD$3:BD469)+1,"")</f>
        <v/>
      </c>
      <c r="BE470" s="1" t="str">
        <f aca="false">IF(BM470&lt;&gt;"",MAX(BE$3:BE469)+1,"")</f>
        <v/>
      </c>
      <c r="BF470" s="1" t="str">
        <f aca="false">IF(BN470&lt;&gt;"",MAX(BF$3:BF469)+1,"")</f>
        <v/>
      </c>
      <c r="BG470" s="1" t="str">
        <f aca="false">IF(BO470&lt;&gt;"",MAX(BG$3:BG469)+1,"")</f>
        <v/>
      </c>
      <c r="BH470" s="1" t="str">
        <f aca="false">IF(BP470&lt;&gt;"",MAX(BH$3:BH469)+1,"")</f>
        <v/>
      </c>
      <c r="BI470" s="1" t="str">
        <f aca="false">IF(BQ470&lt;&gt;"",MAX(BI$3:BI469)+1,"")</f>
        <v/>
      </c>
      <c r="BK470" s="1" t="str">
        <f aca="false">IF(B470&lt;&gt;"",IF(COUNTIF(BK$3:BK469,B470)&gt;0,"",B470),"")</f>
        <v/>
      </c>
      <c r="BL470" s="1" t="str">
        <f aca="false">IF(C470&lt;&gt;"",IF(COUNTIF(BL$3:BL469,C470)&gt;0,"",C470),"")</f>
        <v/>
      </c>
      <c r="BM470" s="1" t="str">
        <f aca="false">IF(D470&lt;&gt;"",IF(COUNTIF(BM$3:BM469,D470)&gt;0,"",D470),"")</f>
        <v/>
      </c>
      <c r="BN470" s="1" t="str">
        <f aca="false">IF(E470&lt;&gt;"",IF(COUNTIF(BN$3:BN469,E470)&gt;0,"",E470),"")</f>
        <v/>
      </c>
      <c r="BO470" s="1" t="str">
        <f aca="false">IF(F470&lt;&gt;"",IF(COUNTIF(BO$3:BO469,F470)&gt;0,"",F470),"")</f>
        <v/>
      </c>
      <c r="BP470" s="1" t="str">
        <f aca="false">IF(G470&lt;&gt;"",IF(COUNTIF(BP$3:BP469,G470)&gt;0,"",G470),"")</f>
        <v/>
      </c>
      <c r="BQ470" s="1" t="str">
        <f aca="false">IF(H470&lt;&gt;"",IF(COUNTIF(BQ$3:BQ469,H470)&gt;0,"",H470),"")</f>
        <v/>
      </c>
    </row>
    <row r="471" customFormat="false" ht="12.75" hidden="false" customHeight="false" outlineLevel="0" collapsed="false">
      <c r="A471" s="1017" t="str">
        <f aca="false">CONCATENATE(B471,C471,D471,E471,F471,G471,H471)</f>
        <v/>
      </c>
      <c r="B471" s="1001"/>
      <c r="C471" s="1001"/>
      <c r="D471" s="1001"/>
      <c r="E471" s="1001"/>
      <c r="F471" s="1001"/>
      <c r="G471" s="1001"/>
      <c r="H471" s="1001"/>
      <c r="I471" s="1020"/>
      <c r="J471" s="1021"/>
      <c r="K471" s="1021"/>
      <c r="L471" s="1023"/>
      <c r="M471" s="1024"/>
      <c r="O471" s="1" t="n">
        <f aca="false">+O470+1</f>
        <v>469</v>
      </c>
      <c r="P471" s="978" t="str">
        <f aca="false">IFERROR(VLOOKUP(O470,X:AF,9,FALSE()),"")</f>
        <v/>
      </c>
      <c r="Q471" s="978" t="str">
        <f aca="false">IFERROR(VLOOKUP(O471,Y:AG,9,FALSE()),"")</f>
        <v/>
      </c>
      <c r="R471" s="978" t="str">
        <f aca="false">IFERROR(VLOOKUP(O471,Z:AH,9,FALSE()),"")</f>
        <v/>
      </c>
      <c r="S471" s="978" t="str">
        <f aca="false">IFERROR(VLOOKUP($O471,AA:AI,9,FALSE()),"")</f>
        <v/>
      </c>
      <c r="T471" s="978" t="str">
        <f aca="false">IFERROR(VLOOKUP($O471,AB:AJ,9,FALSE()),"")</f>
        <v/>
      </c>
      <c r="U471" s="978" t="str">
        <f aca="false">IFERROR(VLOOKUP($O471,AC:AK,9,FALSE()),"")</f>
        <v/>
      </c>
      <c r="V471" s="978" t="str">
        <f aca="false">IFERROR(VLOOKUP($O471,AD:AL,9,FALSE()),"")</f>
        <v/>
      </c>
      <c r="X471" s="1" t="str">
        <f aca="false">IF(AF471&lt;&gt;"",MAX(X$3:X470)+1,"")</f>
        <v/>
      </c>
      <c r="Y471" s="1" t="str">
        <f aca="false">IF(AG471&lt;&gt;"",MAX(Y$3:Y470)+1,"")</f>
        <v/>
      </c>
      <c r="Z471" s="1" t="str">
        <f aca="false">IF(AH471&lt;&gt;"",MAX(Z$3:Z470)+1,"")</f>
        <v/>
      </c>
      <c r="AA471" s="1" t="str">
        <f aca="false">IF(AI471&lt;&gt;"",MAX(AA$3:AA470)+1,"")</f>
        <v/>
      </c>
      <c r="AB471" s="1" t="str">
        <f aca="false">IF(AJ471&lt;&gt;"",MAX(AB$3:AB470)+1,"")</f>
        <v/>
      </c>
      <c r="AC471" s="1" t="str">
        <f aca="false">IF(AK471&lt;&gt;"",MAX(AC$3:AC470)+1,"")</f>
        <v/>
      </c>
      <c r="AD471" s="1" t="str">
        <f aca="false">IF(AL471&lt;&gt;"",MAX(AD$3:AD470)+1,"")</f>
        <v/>
      </c>
      <c r="AF471" s="1" t="str">
        <f aca="false">IF(B471="","",IF(COUNTIF(AF$3:$AI470,B471)=0,B471,""))</f>
        <v/>
      </c>
      <c r="AG471" s="1" t="str">
        <f aca="false">IF(C471&lt;&gt;"",IF(B471="","",IF($B471='Determinazione classe'!$D$57,IF(COUNTIF(AG$3:$AG470,$C471)=0,$C471,""),"")),"")</f>
        <v/>
      </c>
      <c r="AH471" s="1" t="str">
        <f aca="false">IF(D471&lt;&gt;"",IF(B471="","",IF(AND($B471='Determinazione classe'!$D$57,$C471='Determinazione classe'!$D$58),IF(COUNTIF(AH$3:AH470,$D471)=0,$D471,""),"")),"")</f>
        <v/>
      </c>
      <c r="AI471" s="1" t="str">
        <f aca="false">IF(E471&lt;&gt;"",IF(B471="","",IF(AND($B471='Determinazione classe'!$D$57,$C471='Determinazione classe'!$D$58,$D471='Determinazione classe'!$D$59),IF(COUNTIF(AI$3:AI470,$E471)=0,$E471,""),"")),"")</f>
        <v/>
      </c>
      <c r="AJ471" s="1" t="str">
        <f aca="false">IF(F471&lt;&gt;"",IF(B471="","",IF(AND($B471='Determinazione classe'!$D$57,$C471='Determinazione classe'!$D$58,$D471='Determinazione classe'!$D$59,$E471='Determinazione classe'!$D$60),IF(COUNTIF(AJ$3:AJ470,$F471)=0,$F471,""),"")),"")</f>
        <v/>
      </c>
      <c r="AK471" s="1" t="str">
        <f aca="false">IF(G471&lt;&gt;"",IF(B471="","",IF(AND($B471='Determinazione classe'!$D$57,$C471='Determinazione classe'!$D$58,$D471='Determinazione classe'!$D$59,$E471='Determinazione classe'!$D$60,$F471='Determinazione classe'!$D$61),IF(COUNTIF(AK$3:AK470,$G471)=0,$G471,""),"")),"")</f>
        <v/>
      </c>
      <c r="AL471" s="1" t="str">
        <f aca="false">IF(H471&lt;&gt;"",IF(B471="","",IF(AND($B471='Determinazione classe'!$D$57,$C471='Determinazione classe'!$D$58,$D471='Determinazione classe'!$D$59,$E471='Determinazione classe'!$D$60,$F471='Determinazione classe'!$D$61,$G471='Determinazione classe'!$D$62),IF(COUNTIF(AL$3:AL470,$H471)=0,$H471,""),"")),"")</f>
        <v/>
      </c>
      <c r="AR471" s="1" t="n">
        <f aca="false">+AR470+1</f>
        <v>469</v>
      </c>
      <c r="AS471" s="978" t="str">
        <f aca="false">IFERROR(VLOOKUP(AR471,BC:BK,9,FALSE()),"")</f>
        <v/>
      </c>
      <c r="AT471" s="978" t="str">
        <f aca="false">IFERROR(VLOOKUP($O471,BD:BL,9,FALSE()),"")</f>
        <v/>
      </c>
      <c r="AU471" s="978" t="str">
        <f aca="false">IFERROR(VLOOKUP($O471,BE:BM,9,FALSE()),"")</f>
        <v/>
      </c>
      <c r="AV471" s="978" t="str">
        <f aca="false">IFERROR(VLOOKUP($O471,BF:BN,9,FALSE()),"")</f>
        <v/>
      </c>
      <c r="AW471" s="978" t="str">
        <f aca="false">IFERROR(VLOOKUP($O471,BG:BO,9,FALSE()),"")</f>
        <v/>
      </c>
      <c r="AX471" s="978" t="str">
        <f aca="false">IFERROR(VLOOKUP($O471,BH:BP,9,FALSE()),"")</f>
        <v/>
      </c>
      <c r="AY471" s="978" t="str">
        <f aca="false">IFERROR(VLOOKUP($O471,BI:BQ,9,FALSE()),"")</f>
        <v/>
      </c>
      <c r="BC471" s="1" t="str">
        <f aca="false">IF(BK471&lt;&gt;"",MAX(BC$3:BC470)+1,"")</f>
        <v/>
      </c>
      <c r="BD471" s="1" t="str">
        <f aca="false">IF(BL471&lt;&gt;"",MAX(BD$3:BD470)+1,"")</f>
        <v/>
      </c>
      <c r="BE471" s="1" t="str">
        <f aca="false">IF(BM471&lt;&gt;"",MAX(BE$3:BE470)+1,"")</f>
        <v/>
      </c>
      <c r="BF471" s="1" t="str">
        <f aca="false">IF(BN471&lt;&gt;"",MAX(BF$3:BF470)+1,"")</f>
        <v/>
      </c>
      <c r="BG471" s="1" t="str">
        <f aca="false">IF(BO471&lt;&gt;"",MAX(BG$3:BG470)+1,"")</f>
        <v/>
      </c>
      <c r="BH471" s="1" t="str">
        <f aca="false">IF(BP471&lt;&gt;"",MAX(BH$3:BH470)+1,"")</f>
        <v/>
      </c>
      <c r="BI471" s="1" t="str">
        <f aca="false">IF(BQ471&lt;&gt;"",MAX(BI$3:BI470)+1,"")</f>
        <v/>
      </c>
      <c r="BK471" s="1" t="str">
        <f aca="false">IF(B471&lt;&gt;"",IF(COUNTIF(BK$3:BK470,B471)&gt;0,"",B471),"")</f>
        <v/>
      </c>
      <c r="BL471" s="1" t="str">
        <f aca="false">IF(C471&lt;&gt;"",IF(COUNTIF(BL$3:BL470,C471)&gt;0,"",C471),"")</f>
        <v/>
      </c>
      <c r="BM471" s="1" t="str">
        <f aca="false">IF(D471&lt;&gt;"",IF(COUNTIF(BM$3:BM470,D471)&gt;0,"",D471),"")</f>
        <v/>
      </c>
      <c r="BN471" s="1" t="str">
        <f aca="false">IF(E471&lt;&gt;"",IF(COUNTIF(BN$3:BN470,E471)&gt;0,"",E471),"")</f>
        <v/>
      </c>
      <c r="BO471" s="1" t="str">
        <f aca="false">IF(F471&lt;&gt;"",IF(COUNTIF(BO$3:BO470,F471)&gt;0,"",F471),"")</f>
        <v/>
      </c>
      <c r="BP471" s="1" t="str">
        <f aca="false">IF(G471&lt;&gt;"",IF(COUNTIF(BP$3:BP470,G471)&gt;0,"",G471),"")</f>
        <v/>
      </c>
      <c r="BQ471" s="1" t="str">
        <f aca="false">IF(H471&lt;&gt;"",IF(COUNTIF(BQ$3:BQ470,H471)&gt;0,"",H471),"")</f>
        <v/>
      </c>
    </row>
    <row r="472" customFormat="false" ht="12.75" hidden="false" customHeight="false" outlineLevel="0" collapsed="false">
      <c r="A472" s="1017" t="str">
        <f aca="false">CONCATENATE(B472,C472,D472,E472,F472,G472,H472)</f>
        <v/>
      </c>
      <c r="B472" s="1001"/>
      <c r="C472" s="1001"/>
      <c r="D472" s="1001"/>
      <c r="E472" s="1001"/>
      <c r="F472" s="1001"/>
      <c r="G472" s="1001"/>
      <c r="H472" s="1001"/>
      <c r="I472" s="1020"/>
      <c r="J472" s="1021"/>
      <c r="K472" s="1021"/>
      <c r="L472" s="1023"/>
      <c r="M472" s="1024"/>
      <c r="O472" s="1" t="n">
        <f aca="false">+O471+1</f>
        <v>470</v>
      </c>
      <c r="P472" s="978" t="str">
        <f aca="false">IFERROR(VLOOKUP(O471,X:AF,9,FALSE()),"")</f>
        <v/>
      </c>
      <c r="Q472" s="978" t="str">
        <f aca="false">IFERROR(VLOOKUP(O472,Y:AG,9,FALSE()),"")</f>
        <v/>
      </c>
      <c r="R472" s="978" t="str">
        <f aca="false">IFERROR(VLOOKUP(O472,Z:AH,9,FALSE()),"")</f>
        <v/>
      </c>
      <c r="S472" s="978" t="str">
        <f aca="false">IFERROR(VLOOKUP($O472,AA:AI,9,FALSE()),"")</f>
        <v/>
      </c>
      <c r="T472" s="978" t="str">
        <f aca="false">IFERROR(VLOOKUP($O472,AB:AJ,9,FALSE()),"")</f>
        <v/>
      </c>
      <c r="U472" s="978" t="str">
        <f aca="false">IFERROR(VLOOKUP($O472,AC:AK,9,FALSE()),"")</f>
        <v/>
      </c>
      <c r="V472" s="978" t="str">
        <f aca="false">IFERROR(VLOOKUP($O472,AD:AL,9,FALSE()),"")</f>
        <v/>
      </c>
      <c r="X472" s="1" t="str">
        <f aca="false">IF(AF472&lt;&gt;"",MAX(X$3:X471)+1,"")</f>
        <v/>
      </c>
      <c r="Y472" s="1" t="str">
        <f aca="false">IF(AG472&lt;&gt;"",MAX(Y$3:Y471)+1,"")</f>
        <v/>
      </c>
      <c r="Z472" s="1" t="str">
        <f aca="false">IF(AH472&lt;&gt;"",MAX(Z$3:Z471)+1,"")</f>
        <v/>
      </c>
      <c r="AA472" s="1" t="str">
        <f aca="false">IF(AI472&lt;&gt;"",MAX(AA$3:AA471)+1,"")</f>
        <v/>
      </c>
      <c r="AB472" s="1" t="str">
        <f aca="false">IF(AJ472&lt;&gt;"",MAX(AB$3:AB471)+1,"")</f>
        <v/>
      </c>
      <c r="AC472" s="1" t="str">
        <f aca="false">IF(AK472&lt;&gt;"",MAX(AC$3:AC471)+1,"")</f>
        <v/>
      </c>
      <c r="AD472" s="1" t="str">
        <f aca="false">IF(AL472&lt;&gt;"",MAX(AD$3:AD471)+1,"")</f>
        <v/>
      </c>
      <c r="AF472" s="1" t="str">
        <f aca="false">IF(B472="","",IF(COUNTIF(AF$3:$AI471,B472)=0,B472,""))</f>
        <v/>
      </c>
      <c r="AG472" s="1" t="str">
        <f aca="false">IF(C472&lt;&gt;"",IF(B472="","",IF($B472='Determinazione classe'!$D$57,IF(COUNTIF(AG$3:$AG471,$C472)=0,$C472,""),"")),"")</f>
        <v/>
      </c>
      <c r="AH472" s="1" t="str">
        <f aca="false">IF(D472&lt;&gt;"",IF(B472="","",IF(AND($B472='Determinazione classe'!$D$57,$C472='Determinazione classe'!$D$58),IF(COUNTIF(AH$3:AH471,$D472)=0,$D472,""),"")),"")</f>
        <v/>
      </c>
      <c r="AI472" s="1" t="str">
        <f aca="false">IF(E472&lt;&gt;"",IF(B472="","",IF(AND($B472='Determinazione classe'!$D$57,$C472='Determinazione classe'!$D$58,$D472='Determinazione classe'!$D$59),IF(COUNTIF(AI$3:AI471,$E472)=0,$E472,""),"")),"")</f>
        <v/>
      </c>
      <c r="AJ472" s="1" t="str">
        <f aca="false">IF(F472&lt;&gt;"",IF(B472="","",IF(AND($B472='Determinazione classe'!$D$57,$C472='Determinazione classe'!$D$58,$D472='Determinazione classe'!$D$59,$E472='Determinazione classe'!$D$60),IF(COUNTIF(AJ$3:AJ471,$F472)=0,$F472,""),"")),"")</f>
        <v/>
      </c>
      <c r="AK472" s="1" t="str">
        <f aca="false">IF(G472&lt;&gt;"",IF(B472="","",IF(AND($B472='Determinazione classe'!$D$57,$C472='Determinazione classe'!$D$58,$D472='Determinazione classe'!$D$59,$E472='Determinazione classe'!$D$60,$F472='Determinazione classe'!$D$61),IF(COUNTIF(AK$3:AK471,$G472)=0,$G472,""),"")),"")</f>
        <v/>
      </c>
      <c r="AL472" s="1" t="str">
        <f aca="false">IF(H472&lt;&gt;"",IF(B472="","",IF(AND($B472='Determinazione classe'!$D$57,$C472='Determinazione classe'!$D$58,$D472='Determinazione classe'!$D$59,$E472='Determinazione classe'!$D$60,$F472='Determinazione classe'!$D$61,$G472='Determinazione classe'!$D$62),IF(COUNTIF(AL$3:AL471,$H472)=0,$H472,""),"")),"")</f>
        <v/>
      </c>
      <c r="AR472" s="1" t="n">
        <f aca="false">+AR471+1</f>
        <v>470</v>
      </c>
      <c r="AS472" s="978" t="str">
        <f aca="false">IFERROR(VLOOKUP(AR472,BC:BK,9,FALSE()),"")</f>
        <v/>
      </c>
      <c r="AT472" s="978" t="str">
        <f aca="false">IFERROR(VLOOKUP($O472,BD:BL,9,FALSE()),"")</f>
        <v/>
      </c>
      <c r="AU472" s="978" t="str">
        <f aca="false">IFERROR(VLOOKUP($O472,BE:BM,9,FALSE()),"")</f>
        <v/>
      </c>
      <c r="AV472" s="978" t="str">
        <f aca="false">IFERROR(VLOOKUP($O472,BF:BN,9,FALSE()),"")</f>
        <v/>
      </c>
      <c r="AW472" s="978" t="str">
        <f aca="false">IFERROR(VLOOKUP($O472,BG:BO,9,FALSE()),"")</f>
        <v/>
      </c>
      <c r="AX472" s="978" t="str">
        <f aca="false">IFERROR(VLOOKUP($O472,BH:BP,9,FALSE()),"")</f>
        <v/>
      </c>
      <c r="AY472" s="978" t="str">
        <f aca="false">IFERROR(VLOOKUP($O472,BI:BQ,9,FALSE()),"")</f>
        <v/>
      </c>
      <c r="BC472" s="1" t="str">
        <f aca="false">IF(BK472&lt;&gt;"",MAX(BC$3:BC471)+1,"")</f>
        <v/>
      </c>
      <c r="BD472" s="1" t="str">
        <f aca="false">IF(BL472&lt;&gt;"",MAX(BD$3:BD471)+1,"")</f>
        <v/>
      </c>
      <c r="BE472" s="1" t="str">
        <f aca="false">IF(BM472&lt;&gt;"",MAX(BE$3:BE471)+1,"")</f>
        <v/>
      </c>
      <c r="BF472" s="1" t="str">
        <f aca="false">IF(BN472&lt;&gt;"",MAX(BF$3:BF471)+1,"")</f>
        <v/>
      </c>
      <c r="BG472" s="1" t="str">
        <f aca="false">IF(BO472&lt;&gt;"",MAX(BG$3:BG471)+1,"")</f>
        <v/>
      </c>
      <c r="BH472" s="1" t="str">
        <f aca="false">IF(BP472&lt;&gt;"",MAX(BH$3:BH471)+1,"")</f>
        <v/>
      </c>
      <c r="BI472" s="1" t="str">
        <f aca="false">IF(BQ472&lt;&gt;"",MAX(BI$3:BI471)+1,"")</f>
        <v/>
      </c>
      <c r="BK472" s="1" t="str">
        <f aca="false">IF(B472&lt;&gt;"",IF(COUNTIF(BK$3:BK471,B472)&gt;0,"",B472),"")</f>
        <v/>
      </c>
      <c r="BL472" s="1" t="str">
        <f aca="false">IF(C472&lt;&gt;"",IF(COUNTIF(BL$3:BL471,C472)&gt;0,"",C472),"")</f>
        <v/>
      </c>
      <c r="BM472" s="1" t="str">
        <f aca="false">IF(D472&lt;&gt;"",IF(COUNTIF(BM$3:BM471,D472)&gt;0,"",D472),"")</f>
        <v/>
      </c>
      <c r="BN472" s="1" t="str">
        <f aca="false">IF(E472&lt;&gt;"",IF(COUNTIF(BN$3:BN471,E472)&gt;0,"",E472),"")</f>
        <v/>
      </c>
      <c r="BO472" s="1" t="str">
        <f aca="false">IF(F472&lt;&gt;"",IF(COUNTIF(BO$3:BO471,F472)&gt;0,"",F472),"")</f>
        <v/>
      </c>
      <c r="BP472" s="1" t="str">
        <f aca="false">IF(G472&lt;&gt;"",IF(COUNTIF(BP$3:BP471,G472)&gt;0,"",G472),"")</f>
        <v/>
      </c>
      <c r="BQ472" s="1" t="str">
        <f aca="false">IF(H472&lt;&gt;"",IF(COUNTIF(BQ$3:BQ471,H472)&gt;0,"",H472),"")</f>
        <v/>
      </c>
    </row>
    <row r="473" customFormat="false" ht="12.75" hidden="false" customHeight="false" outlineLevel="0" collapsed="false">
      <c r="A473" s="1017" t="str">
        <f aca="false">CONCATENATE(B473,C473,D473,E473,F473,G473,H473)</f>
        <v/>
      </c>
      <c r="B473" s="1001"/>
      <c r="C473" s="1001"/>
      <c r="D473" s="1001"/>
      <c r="E473" s="1001"/>
      <c r="F473" s="1001"/>
      <c r="G473" s="1001"/>
      <c r="H473" s="1001"/>
      <c r="I473" s="1020"/>
      <c r="J473" s="1021"/>
      <c r="K473" s="1021"/>
      <c r="L473" s="1023"/>
      <c r="M473" s="1024"/>
      <c r="O473" s="1" t="n">
        <f aca="false">+O472+1</f>
        <v>471</v>
      </c>
      <c r="P473" s="978" t="str">
        <f aca="false">IFERROR(VLOOKUP(O472,X:AF,9,FALSE()),"")</f>
        <v/>
      </c>
      <c r="Q473" s="978" t="str">
        <f aca="false">IFERROR(VLOOKUP(O473,Y:AG,9,FALSE()),"")</f>
        <v/>
      </c>
      <c r="R473" s="978" t="str">
        <f aca="false">IFERROR(VLOOKUP(O473,Z:AH,9,FALSE()),"")</f>
        <v/>
      </c>
      <c r="S473" s="978" t="str">
        <f aca="false">IFERROR(VLOOKUP($O473,AA:AI,9,FALSE()),"")</f>
        <v/>
      </c>
      <c r="T473" s="978" t="str">
        <f aca="false">IFERROR(VLOOKUP($O473,AB:AJ,9,FALSE()),"")</f>
        <v/>
      </c>
      <c r="U473" s="978" t="str">
        <f aca="false">IFERROR(VLOOKUP($O473,AC:AK,9,FALSE()),"")</f>
        <v/>
      </c>
      <c r="V473" s="978" t="str">
        <f aca="false">IFERROR(VLOOKUP($O473,AD:AL,9,FALSE()),"")</f>
        <v/>
      </c>
      <c r="X473" s="1" t="str">
        <f aca="false">IF(AF473&lt;&gt;"",MAX(X$3:X472)+1,"")</f>
        <v/>
      </c>
      <c r="Y473" s="1" t="str">
        <f aca="false">IF(AG473&lt;&gt;"",MAX(Y$3:Y472)+1,"")</f>
        <v/>
      </c>
      <c r="Z473" s="1" t="str">
        <f aca="false">IF(AH473&lt;&gt;"",MAX(Z$3:Z472)+1,"")</f>
        <v/>
      </c>
      <c r="AA473" s="1" t="str">
        <f aca="false">IF(AI473&lt;&gt;"",MAX(AA$3:AA472)+1,"")</f>
        <v/>
      </c>
      <c r="AB473" s="1" t="str">
        <f aca="false">IF(AJ473&lt;&gt;"",MAX(AB$3:AB472)+1,"")</f>
        <v/>
      </c>
      <c r="AC473" s="1" t="str">
        <f aca="false">IF(AK473&lt;&gt;"",MAX(AC$3:AC472)+1,"")</f>
        <v/>
      </c>
      <c r="AD473" s="1" t="str">
        <f aca="false">IF(AL473&lt;&gt;"",MAX(AD$3:AD472)+1,"")</f>
        <v/>
      </c>
      <c r="AF473" s="1" t="str">
        <f aca="false">IF(B473="","",IF(COUNTIF(AF$3:$AI472,B473)=0,B473,""))</f>
        <v/>
      </c>
      <c r="AG473" s="1" t="str">
        <f aca="false">IF(C473&lt;&gt;"",IF(B473="","",IF($B473='Determinazione classe'!$D$57,IF(COUNTIF(AG$3:$AG472,$C473)=0,$C473,""),"")),"")</f>
        <v/>
      </c>
      <c r="AH473" s="1" t="str">
        <f aca="false">IF(D473&lt;&gt;"",IF(B473="","",IF(AND($B473='Determinazione classe'!$D$57,$C473='Determinazione classe'!$D$58),IF(COUNTIF(AH$3:AH472,$D473)=0,$D473,""),"")),"")</f>
        <v/>
      </c>
      <c r="AI473" s="1" t="str">
        <f aca="false">IF(E473&lt;&gt;"",IF(B473="","",IF(AND($B473='Determinazione classe'!$D$57,$C473='Determinazione classe'!$D$58,$D473='Determinazione classe'!$D$59),IF(COUNTIF(AI$3:AI472,$E473)=0,$E473,""),"")),"")</f>
        <v/>
      </c>
      <c r="AJ473" s="1" t="str">
        <f aca="false">IF(F473&lt;&gt;"",IF(B473="","",IF(AND($B473='Determinazione classe'!$D$57,$C473='Determinazione classe'!$D$58,$D473='Determinazione classe'!$D$59,$E473='Determinazione classe'!$D$60),IF(COUNTIF(AJ$3:AJ472,$F473)=0,$F473,""),"")),"")</f>
        <v/>
      </c>
      <c r="AK473" s="1" t="str">
        <f aca="false">IF(G473&lt;&gt;"",IF(B473="","",IF(AND($B473='Determinazione classe'!$D$57,$C473='Determinazione classe'!$D$58,$D473='Determinazione classe'!$D$59,$E473='Determinazione classe'!$D$60,$F473='Determinazione classe'!$D$61),IF(COUNTIF(AK$3:AK472,$G473)=0,$G473,""),"")),"")</f>
        <v/>
      </c>
      <c r="AL473" s="1" t="str">
        <f aca="false">IF(H473&lt;&gt;"",IF(B473="","",IF(AND($B473='Determinazione classe'!$D$57,$C473='Determinazione classe'!$D$58,$D473='Determinazione classe'!$D$59,$E473='Determinazione classe'!$D$60,$F473='Determinazione classe'!$D$61,$G473='Determinazione classe'!$D$62),IF(COUNTIF(AL$3:AL472,$H473)=0,$H473,""),"")),"")</f>
        <v/>
      </c>
      <c r="AR473" s="1" t="n">
        <f aca="false">+AR472+1</f>
        <v>471</v>
      </c>
      <c r="AS473" s="978" t="str">
        <f aca="false">IFERROR(VLOOKUP(AR473,BC:BK,9,FALSE()),"")</f>
        <v/>
      </c>
      <c r="AT473" s="978" t="str">
        <f aca="false">IFERROR(VLOOKUP($O473,BD:BL,9,FALSE()),"")</f>
        <v/>
      </c>
      <c r="AU473" s="978" t="str">
        <f aca="false">IFERROR(VLOOKUP($O473,BE:BM,9,FALSE()),"")</f>
        <v/>
      </c>
      <c r="AV473" s="978" t="str">
        <f aca="false">IFERROR(VLOOKUP($O473,BF:BN,9,FALSE()),"")</f>
        <v/>
      </c>
      <c r="AW473" s="978" t="str">
        <f aca="false">IFERROR(VLOOKUP($O473,BG:BO,9,FALSE()),"")</f>
        <v/>
      </c>
      <c r="AX473" s="978" t="str">
        <f aca="false">IFERROR(VLOOKUP($O473,BH:BP,9,FALSE()),"")</f>
        <v/>
      </c>
      <c r="AY473" s="978" t="str">
        <f aca="false">IFERROR(VLOOKUP($O473,BI:BQ,9,FALSE()),"")</f>
        <v/>
      </c>
      <c r="BC473" s="1" t="str">
        <f aca="false">IF(BK473&lt;&gt;"",MAX(BC$3:BC472)+1,"")</f>
        <v/>
      </c>
      <c r="BD473" s="1" t="str">
        <f aca="false">IF(BL473&lt;&gt;"",MAX(BD$3:BD472)+1,"")</f>
        <v/>
      </c>
      <c r="BE473" s="1" t="str">
        <f aca="false">IF(BM473&lt;&gt;"",MAX(BE$3:BE472)+1,"")</f>
        <v/>
      </c>
      <c r="BF473" s="1" t="str">
        <f aca="false">IF(BN473&lt;&gt;"",MAX(BF$3:BF472)+1,"")</f>
        <v/>
      </c>
      <c r="BG473" s="1" t="str">
        <f aca="false">IF(BO473&lt;&gt;"",MAX(BG$3:BG472)+1,"")</f>
        <v/>
      </c>
      <c r="BH473" s="1" t="str">
        <f aca="false">IF(BP473&lt;&gt;"",MAX(BH$3:BH472)+1,"")</f>
        <v/>
      </c>
      <c r="BI473" s="1" t="str">
        <f aca="false">IF(BQ473&lt;&gt;"",MAX(BI$3:BI472)+1,"")</f>
        <v/>
      </c>
      <c r="BK473" s="1" t="str">
        <f aca="false">IF(B473&lt;&gt;"",IF(COUNTIF(BK$3:BK472,B473)&gt;0,"",B473),"")</f>
        <v/>
      </c>
      <c r="BL473" s="1" t="str">
        <f aca="false">IF(C473&lt;&gt;"",IF(COUNTIF(BL$3:BL472,C473)&gt;0,"",C473),"")</f>
        <v/>
      </c>
      <c r="BM473" s="1" t="str">
        <f aca="false">IF(D473&lt;&gt;"",IF(COUNTIF(BM$3:BM472,D473)&gt;0,"",D473),"")</f>
        <v/>
      </c>
      <c r="BN473" s="1" t="str">
        <f aca="false">IF(E473&lt;&gt;"",IF(COUNTIF(BN$3:BN472,E473)&gt;0,"",E473),"")</f>
        <v/>
      </c>
      <c r="BO473" s="1" t="str">
        <f aca="false">IF(F473&lt;&gt;"",IF(COUNTIF(BO$3:BO472,F473)&gt;0,"",F473),"")</f>
        <v/>
      </c>
      <c r="BP473" s="1" t="str">
        <f aca="false">IF(G473&lt;&gt;"",IF(COUNTIF(BP$3:BP472,G473)&gt;0,"",G473),"")</f>
        <v/>
      </c>
      <c r="BQ473" s="1" t="str">
        <f aca="false">IF(H473&lt;&gt;"",IF(COUNTIF(BQ$3:BQ472,H473)&gt;0,"",H473),"")</f>
        <v/>
      </c>
    </row>
    <row r="474" customFormat="false" ht="12.75" hidden="false" customHeight="false" outlineLevel="0" collapsed="false">
      <c r="A474" s="1017" t="str">
        <f aca="false">CONCATENATE(B474,C474,D474,E474,F474,G474,H474)</f>
        <v/>
      </c>
      <c r="B474" s="1001"/>
      <c r="C474" s="1001"/>
      <c r="D474" s="1001"/>
      <c r="E474" s="1001"/>
      <c r="F474" s="1001"/>
      <c r="G474" s="1001"/>
      <c r="H474" s="1001"/>
      <c r="I474" s="1020"/>
      <c r="J474" s="1021"/>
      <c r="K474" s="1021"/>
      <c r="L474" s="1023"/>
      <c r="M474" s="1024"/>
      <c r="O474" s="1" t="n">
        <f aca="false">+O473+1</f>
        <v>472</v>
      </c>
      <c r="P474" s="978" t="str">
        <f aca="false">IFERROR(VLOOKUP(O473,X:AF,9,FALSE()),"")</f>
        <v/>
      </c>
      <c r="Q474" s="978" t="str">
        <f aca="false">IFERROR(VLOOKUP(O474,Y:AG,9,FALSE()),"")</f>
        <v/>
      </c>
      <c r="R474" s="978" t="str">
        <f aca="false">IFERROR(VLOOKUP(O474,Z:AH,9,FALSE()),"")</f>
        <v/>
      </c>
      <c r="S474" s="978" t="str">
        <f aca="false">IFERROR(VLOOKUP($O474,AA:AI,9,FALSE()),"")</f>
        <v/>
      </c>
      <c r="T474" s="978" t="str">
        <f aca="false">IFERROR(VLOOKUP($O474,AB:AJ,9,FALSE()),"")</f>
        <v/>
      </c>
      <c r="U474" s="978" t="str">
        <f aca="false">IFERROR(VLOOKUP($O474,AC:AK,9,FALSE()),"")</f>
        <v/>
      </c>
      <c r="V474" s="978" t="str">
        <f aca="false">IFERROR(VLOOKUP($O474,AD:AL,9,FALSE()),"")</f>
        <v/>
      </c>
      <c r="X474" s="1" t="str">
        <f aca="false">IF(AF474&lt;&gt;"",MAX(X$3:X473)+1,"")</f>
        <v/>
      </c>
      <c r="Y474" s="1" t="str">
        <f aca="false">IF(AG474&lt;&gt;"",MAX(Y$3:Y473)+1,"")</f>
        <v/>
      </c>
      <c r="Z474" s="1" t="str">
        <f aca="false">IF(AH474&lt;&gt;"",MAX(Z$3:Z473)+1,"")</f>
        <v/>
      </c>
      <c r="AA474" s="1" t="str">
        <f aca="false">IF(AI474&lt;&gt;"",MAX(AA$3:AA473)+1,"")</f>
        <v/>
      </c>
      <c r="AB474" s="1" t="str">
        <f aca="false">IF(AJ474&lt;&gt;"",MAX(AB$3:AB473)+1,"")</f>
        <v/>
      </c>
      <c r="AC474" s="1" t="str">
        <f aca="false">IF(AK474&lt;&gt;"",MAX(AC$3:AC473)+1,"")</f>
        <v/>
      </c>
      <c r="AD474" s="1" t="str">
        <f aca="false">IF(AL474&lt;&gt;"",MAX(AD$3:AD473)+1,"")</f>
        <v/>
      </c>
      <c r="AF474" s="1" t="str">
        <f aca="false">IF(B474="","",IF(COUNTIF(AF$3:$AI473,B474)=0,B474,""))</f>
        <v/>
      </c>
      <c r="AG474" s="1" t="str">
        <f aca="false">IF(C474&lt;&gt;"",IF(B474="","",IF($B474='Determinazione classe'!$D$57,IF(COUNTIF(AG$3:$AG473,$C474)=0,$C474,""),"")),"")</f>
        <v/>
      </c>
      <c r="AH474" s="1" t="str">
        <f aca="false">IF(D474&lt;&gt;"",IF(B474="","",IF(AND($B474='Determinazione classe'!$D$57,$C474='Determinazione classe'!$D$58),IF(COUNTIF(AH$3:AH473,$D474)=0,$D474,""),"")),"")</f>
        <v/>
      </c>
      <c r="AI474" s="1" t="str">
        <f aca="false">IF(E474&lt;&gt;"",IF(B474="","",IF(AND($B474='Determinazione classe'!$D$57,$C474='Determinazione classe'!$D$58,$D474='Determinazione classe'!$D$59),IF(COUNTIF(AI$3:AI473,$E474)=0,$E474,""),"")),"")</f>
        <v/>
      </c>
      <c r="AJ474" s="1" t="str">
        <f aca="false">IF(F474&lt;&gt;"",IF(B474="","",IF(AND($B474='Determinazione classe'!$D$57,$C474='Determinazione classe'!$D$58,$D474='Determinazione classe'!$D$59,$E474='Determinazione classe'!$D$60),IF(COUNTIF(AJ$3:AJ473,$F474)=0,$F474,""),"")),"")</f>
        <v/>
      </c>
      <c r="AK474" s="1" t="str">
        <f aca="false">IF(G474&lt;&gt;"",IF(B474="","",IF(AND($B474='Determinazione classe'!$D$57,$C474='Determinazione classe'!$D$58,$D474='Determinazione classe'!$D$59,$E474='Determinazione classe'!$D$60,$F474='Determinazione classe'!$D$61),IF(COUNTIF(AK$3:AK473,$G474)=0,$G474,""),"")),"")</f>
        <v/>
      </c>
      <c r="AL474" s="1" t="str">
        <f aca="false">IF(H474&lt;&gt;"",IF(B474="","",IF(AND($B474='Determinazione classe'!$D$57,$C474='Determinazione classe'!$D$58,$D474='Determinazione classe'!$D$59,$E474='Determinazione classe'!$D$60,$F474='Determinazione classe'!$D$61,$G474='Determinazione classe'!$D$62),IF(COUNTIF(AL$3:AL473,$H474)=0,$H474,""),"")),"")</f>
        <v/>
      </c>
      <c r="AR474" s="1" t="n">
        <f aca="false">+AR473+1</f>
        <v>472</v>
      </c>
      <c r="AS474" s="978" t="str">
        <f aca="false">IFERROR(VLOOKUP(AR474,BC:BK,9,FALSE()),"")</f>
        <v/>
      </c>
      <c r="AT474" s="978" t="str">
        <f aca="false">IFERROR(VLOOKUP($O474,BD:BL,9,FALSE()),"")</f>
        <v/>
      </c>
      <c r="AU474" s="978" t="str">
        <f aca="false">IFERROR(VLOOKUP($O474,BE:BM,9,FALSE()),"")</f>
        <v/>
      </c>
      <c r="AV474" s="978" t="str">
        <f aca="false">IFERROR(VLOOKUP($O474,BF:BN,9,FALSE()),"")</f>
        <v/>
      </c>
      <c r="AW474" s="978" t="str">
        <f aca="false">IFERROR(VLOOKUP($O474,BG:BO,9,FALSE()),"")</f>
        <v/>
      </c>
      <c r="AX474" s="978" t="str">
        <f aca="false">IFERROR(VLOOKUP($O474,BH:BP,9,FALSE()),"")</f>
        <v/>
      </c>
      <c r="AY474" s="978" t="str">
        <f aca="false">IFERROR(VLOOKUP($O474,BI:BQ,9,FALSE()),"")</f>
        <v/>
      </c>
      <c r="BC474" s="1" t="str">
        <f aca="false">IF(BK474&lt;&gt;"",MAX(BC$3:BC473)+1,"")</f>
        <v/>
      </c>
      <c r="BD474" s="1" t="str">
        <f aca="false">IF(BL474&lt;&gt;"",MAX(BD$3:BD473)+1,"")</f>
        <v/>
      </c>
      <c r="BE474" s="1" t="str">
        <f aca="false">IF(BM474&lt;&gt;"",MAX(BE$3:BE473)+1,"")</f>
        <v/>
      </c>
      <c r="BF474" s="1" t="str">
        <f aca="false">IF(BN474&lt;&gt;"",MAX(BF$3:BF473)+1,"")</f>
        <v/>
      </c>
      <c r="BG474" s="1" t="str">
        <f aca="false">IF(BO474&lt;&gt;"",MAX(BG$3:BG473)+1,"")</f>
        <v/>
      </c>
      <c r="BH474" s="1" t="str">
        <f aca="false">IF(BP474&lt;&gt;"",MAX(BH$3:BH473)+1,"")</f>
        <v/>
      </c>
      <c r="BI474" s="1" t="str">
        <f aca="false">IF(BQ474&lt;&gt;"",MAX(BI$3:BI473)+1,"")</f>
        <v/>
      </c>
      <c r="BK474" s="1" t="str">
        <f aca="false">IF(B474&lt;&gt;"",IF(COUNTIF(BK$3:BK473,B474)&gt;0,"",B474),"")</f>
        <v/>
      </c>
      <c r="BL474" s="1" t="str">
        <f aca="false">IF(C474&lt;&gt;"",IF(COUNTIF(BL$3:BL473,C474)&gt;0,"",C474),"")</f>
        <v/>
      </c>
      <c r="BM474" s="1" t="str">
        <f aca="false">IF(D474&lt;&gt;"",IF(COUNTIF(BM$3:BM473,D474)&gt;0,"",D474),"")</f>
        <v/>
      </c>
      <c r="BN474" s="1" t="str">
        <f aca="false">IF(E474&lt;&gt;"",IF(COUNTIF(BN$3:BN473,E474)&gt;0,"",E474),"")</f>
        <v/>
      </c>
      <c r="BO474" s="1" t="str">
        <f aca="false">IF(F474&lt;&gt;"",IF(COUNTIF(BO$3:BO473,F474)&gt;0,"",F474),"")</f>
        <v/>
      </c>
      <c r="BP474" s="1" t="str">
        <f aca="false">IF(G474&lt;&gt;"",IF(COUNTIF(BP$3:BP473,G474)&gt;0,"",G474),"")</f>
        <v/>
      </c>
      <c r="BQ474" s="1" t="str">
        <f aca="false">IF(H474&lt;&gt;"",IF(COUNTIF(BQ$3:BQ473,H474)&gt;0,"",H474),"")</f>
        <v/>
      </c>
    </row>
    <row r="475" customFormat="false" ht="12.75" hidden="false" customHeight="false" outlineLevel="0" collapsed="false">
      <c r="A475" s="1017" t="str">
        <f aca="false">CONCATENATE(B475,C475,D475,E475,F475,G475,H475)</f>
        <v/>
      </c>
      <c r="B475" s="1001"/>
      <c r="C475" s="1001"/>
      <c r="D475" s="1001"/>
      <c r="E475" s="1001"/>
      <c r="F475" s="1001"/>
      <c r="G475" s="1001"/>
      <c r="H475" s="1001"/>
      <c r="I475" s="1020"/>
      <c r="J475" s="1021"/>
      <c r="K475" s="1021"/>
      <c r="L475" s="1023"/>
      <c r="M475" s="1024"/>
      <c r="O475" s="1" t="n">
        <f aca="false">+O474+1</f>
        <v>473</v>
      </c>
      <c r="P475" s="978" t="str">
        <f aca="false">IFERROR(VLOOKUP(O474,X:AF,9,FALSE()),"")</f>
        <v/>
      </c>
      <c r="Q475" s="978" t="str">
        <f aca="false">IFERROR(VLOOKUP(O475,Y:AG,9,FALSE()),"")</f>
        <v/>
      </c>
      <c r="R475" s="978" t="str">
        <f aca="false">IFERROR(VLOOKUP(O475,Z:AH,9,FALSE()),"")</f>
        <v/>
      </c>
      <c r="S475" s="978" t="str">
        <f aca="false">IFERROR(VLOOKUP($O475,AA:AI,9,FALSE()),"")</f>
        <v/>
      </c>
      <c r="T475" s="978" t="str">
        <f aca="false">IFERROR(VLOOKUP($O475,AB:AJ,9,FALSE()),"")</f>
        <v/>
      </c>
      <c r="U475" s="978" t="str">
        <f aca="false">IFERROR(VLOOKUP($O475,AC:AK,9,FALSE()),"")</f>
        <v/>
      </c>
      <c r="V475" s="978" t="str">
        <f aca="false">IFERROR(VLOOKUP($O475,AD:AL,9,FALSE()),"")</f>
        <v/>
      </c>
      <c r="X475" s="1" t="str">
        <f aca="false">IF(AF475&lt;&gt;"",MAX(X$3:X474)+1,"")</f>
        <v/>
      </c>
      <c r="Y475" s="1" t="str">
        <f aca="false">IF(AG475&lt;&gt;"",MAX(Y$3:Y474)+1,"")</f>
        <v/>
      </c>
      <c r="Z475" s="1" t="str">
        <f aca="false">IF(AH475&lt;&gt;"",MAX(Z$3:Z474)+1,"")</f>
        <v/>
      </c>
      <c r="AA475" s="1" t="str">
        <f aca="false">IF(AI475&lt;&gt;"",MAX(AA$3:AA474)+1,"")</f>
        <v/>
      </c>
      <c r="AB475" s="1" t="str">
        <f aca="false">IF(AJ475&lt;&gt;"",MAX(AB$3:AB474)+1,"")</f>
        <v/>
      </c>
      <c r="AC475" s="1" t="str">
        <f aca="false">IF(AK475&lt;&gt;"",MAX(AC$3:AC474)+1,"")</f>
        <v/>
      </c>
      <c r="AD475" s="1" t="str">
        <f aca="false">IF(AL475&lt;&gt;"",MAX(AD$3:AD474)+1,"")</f>
        <v/>
      </c>
      <c r="AF475" s="1" t="str">
        <f aca="false">IF(B475="","",IF(COUNTIF(AF$3:$AI474,B475)=0,B475,""))</f>
        <v/>
      </c>
      <c r="AG475" s="1" t="str">
        <f aca="false">IF(C475&lt;&gt;"",IF(B475="","",IF($B475='Determinazione classe'!$D$57,IF(COUNTIF(AG$3:$AG474,$C475)=0,$C475,""),"")),"")</f>
        <v/>
      </c>
      <c r="AH475" s="1" t="str">
        <f aca="false">IF(D475&lt;&gt;"",IF(B475="","",IF(AND($B475='Determinazione classe'!$D$57,$C475='Determinazione classe'!$D$58),IF(COUNTIF(AH$3:AH474,$D475)=0,$D475,""),"")),"")</f>
        <v/>
      </c>
      <c r="AI475" s="1" t="str">
        <f aca="false">IF(E475&lt;&gt;"",IF(B475="","",IF(AND($B475='Determinazione classe'!$D$57,$C475='Determinazione classe'!$D$58,$D475='Determinazione classe'!$D$59),IF(COUNTIF(AI$3:AI474,$E475)=0,$E475,""),"")),"")</f>
        <v/>
      </c>
      <c r="AJ475" s="1" t="str">
        <f aca="false">IF(F475&lt;&gt;"",IF(B475="","",IF(AND($B475='Determinazione classe'!$D$57,$C475='Determinazione classe'!$D$58,$D475='Determinazione classe'!$D$59,$E475='Determinazione classe'!$D$60),IF(COUNTIF(AJ$3:AJ474,$F475)=0,$F475,""),"")),"")</f>
        <v/>
      </c>
      <c r="AK475" s="1" t="str">
        <f aca="false">IF(G475&lt;&gt;"",IF(B475="","",IF(AND($B475='Determinazione classe'!$D$57,$C475='Determinazione classe'!$D$58,$D475='Determinazione classe'!$D$59,$E475='Determinazione classe'!$D$60,$F475='Determinazione classe'!$D$61),IF(COUNTIF(AK$3:AK474,$G475)=0,$G475,""),"")),"")</f>
        <v/>
      </c>
      <c r="AL475" s="1" t="str">
        <f aca="false">IF(H475&lt;&gt;"",IF(B475="","",IF(AND($B475='Determinazione classe'!$D$57,$C475='Determinazione classe'!$D$58,$D475='Determinazione classe'!$D$59,$E475='Determinazione classe'!$D$60,$F475='Determinazione classe'!$D$61,$G475='Determinazione classe'!$D$62),IF(COUNTIF(AL$3:AL474,$H475)=0,$H475,""),"")),"")</f>
        <v/>
      </c>
      <c r="AR475" s="1" t="n">
        <f aca="false">+AR474+1</f>
        <v>473</v>
      </c>
      <c r="AS475" s="978" t="str">
        <f aca="false">IFERROR(VLOOKUP(AR475,BC:BK,9,FALSE()),"")</f>
        <v/>
      </c>
      <c r="AT475" s="978" t="str">
        <f aca="false">IFERROR(VLOOKUP($O475,BD:BL,9,FALSE()),"")</f>
        <v/>
      </c>
      <c r="AU475" s="978" t="str">
        <f aca="false">IFERROR(VLOOKUP($O475,BE:BM,9,FALSE()),"")</f>
        <v/>
      </c>
      <c r="AV475" s="978" t="str">
        <f aca="false">IFERROR(VLOOKUP($O475,BF:BN,9,FALSE()),"")</f>
        <v/>
      </c>
      <c r="AW475" s="978" t="str">
        <f aca="false">IFERROR(VLOOKUP($O475,BG:BO,9,FALSE()),"")</f>
        <v/>
      </c>
      <c r="AX475" s="978" t="str">
        <f aca="false">IFERROR(VLOOKUP($O475,BH:BP,9,FALSE()),"")</f>
        <v/>
      </c>
      <c r="AY475" s="978" t="str">
        <f aca="false">IFERROR(VLOOKUP($O475,BI:BQ,9,FALSE()),"")</f>
        <v/>
      </c>
      <c r="BC475" s="1" t="str">
        <f aca="false">IF(BK475&lt;&gt;"",MAX(BC$3:BC474)+1,"")</f>
        <v/>
      </c>
      <c r="BD475" s="1" t="str">
        <f aca="false">IF(BL475&lt;&gt;"",MAX(BD$3:BD474)+1,"")</f>
        <v/>
      </c>
      <c r="BE475" s="1" t="str">
        <f aca="false">IF(BM475&lt;&gt;"",MAX(BE$3:BE474)+1,"")</f>
        <v/>
      </c>
      <c r="BF475" s="1" t="str">
        <f aca="false">IF(BN475&lt;&gt;"",MAX(BF$3:BF474)+1,"")</f>
        <v/>
      </c>
      <c r="BG475" s="1" t="str">
        <f aca="false">IF(BO475&lt;&gt;"",MAX(BG$3:BG474)+1,"")</f>
        <v/>
      </c>
      <c r="BH475" s="1" t="str">
        <f aca="false">IF(BP475&lt;&gt;"",MAX(BH$3:BH474)+1,"")</f>
        <v/>
      </c>
      <c r="BI475" s="1" t="str">
        <f aca="false">IF(BQ475&lt;&gt;"",MAX(BI$3:BI474)+1,"")</f>
        <v/>
      </c>
      <c r="BK475" s="1" t="str">
        <f aca="false">IF(B475&lt;&gt;"",IF(COUNTIF(BK$3:BK474,B475)&gt;0,"",B475),"")</f>
        <v/>
      </c>
      <c r="BL475" s="1" t="str">
        <f aca="false">IF(C475&lt;&gt;"",IF(COUNTIF(BL$3:BL474,C475)&gt;0,"",C475),"")</f>
        <v/>
      </c>
      <c r="BM475" s="1" t="str">
        <f aca="false">IF(D475&lt;&gt;"",IF(COUNTIF(BM$3:BM474,D475)&gt;0,"",D475),"")</f>
        <v/>
      </c>
      <c r="BN475" s="1" t="str">
        <f aca="false">IF(E475&lt;&gt;"",IF(COUNTIF(BN$3:BN474,E475)&gt;0,"",E475),"")</f>
        <v/>
      </c>
      <c r="BO475" s="1" t="str">
        <f aca="false">IF(F475&lt;&gt;"",IF(COUNTIF(BO$3:BO474,F475)&gt;0,"",F475),"")</f>
        <v/>
      </c>
      <c r="BP475" s="1" t="str">
        <f aca="false">IF(G475&lt;&gt;"",IF(COUNTIF(BP$3:BP474,G475)&gt;0,"",G475),"")</f>
        <v/>
      </c>
      <c r="BQ475" s="1" t="str">
        <f aca="false">IF(H475&lt;&gt;"",IF(COUNTIF(BQ$3:BQ474,H475)&gt;0,"",H475),"")</f>
        <v/>
      </c>
    </row>
    <row r="476" customFormat="false" ht="12.75" hidden="false" customHeight="false" outlineLevel="0" collapsed="false">
      <c r="A476" s="1017" t="str">
        <f aca="false">CONCATENATE(B476,C476,D476,E476,F476,G476,H476)</f>
        <v/>
      </c>
      <c r="B476" s="1001"/>
      <c r="C476" s="1001"/>
      <c r="D476" s="1001"/>
      <c r="E476" s="1001"/>
      <c r="F476" s="1001"/>
      <c r="G476" s="1001"/>
      <c r="H476" s="1001"/>
      <c r="I476" s="1020"/>
      <c r="J476" s="1021"/>
      <c r="K476" s="1021"/>
      <c r="L476" s="1023"/>
      <c r="M476" s="1024"/>
      <c r="O476" s="1" t="n">
        <f aca="false">+O475+1</f>
        <v>474</v>
      </c>
      <c r="P476" s="978" t="str">
        <f aca="false">IFERROR(VLOOKUP(O475,X:AF,9,FALSE()),"")</f>
        <v/>
      </c>
      <c r="Q476" s="978" t="str">
        <f aca="false">IFERROR(VLOOKUP(O476,Y:AG,9,FALSE()),"")</f>
        <v/>
      </c>
      <c r="R476" s="978" t="str">
        <f aca="false">IFERROR(VLOOKUP(O476,Z:AH,9,FALSE()),"")</f>
        <v/>
      </c>
      <c r="S476" s="978" t="str">
        <f aca="false">IFERROR(VLOOKUP($O476,AA:AI,9,FALSE()),"")</f>
        <v/>
      </c>
      <c r="T476" s="978" t="str">
        <f aca="false">IFERROR(VLOOKUP($O476,AB:AJ,9,FALSE()),"")</f>
        <v/>
      </c>
      <c r="U476" s="978" t="str">
        <f aca="false">IFERROR(VLOOKUP($O476,AC:AK,9,FALSE()),"")</f>
        <v/>
      </c>
      <c r="V476" s="978" t="str">
        <f aca="false">IFERROR(VLOOKUP($O476,AD:AL,9,FALSE()),"")</f>
        <v/>
      </c>
      <c r="X476" s="1" t="str">
        <f aca="false">IF(AF476&lt;&gt;"",MAX(X$3:X475)+1,"")</f>
        <v/>
      </c>
      <c r="Y476" s="1" t="str">
        <f aca="false">IF(AG476&lt;&gt;"",MAX(Y$3:Y475)+1,"")</f>
        <v/>
      </c>
      <c r="Z476" s="1" t="str">
        <f aca="false">IF(AH476&lt;&gt;"",MAX(Z$3:Z475)+1,"")</f>
        <v/>
      </c>
      <c r="AA476" s="1" t="str">
        <f aca="false">IF(AI476&lt;&gt;"",MAX(AA$3:AA475)+1,"")</f>
        <v/>
      </c>
      <c r="AB476" s="1" t="str">
        <f aca="false">IF(AJ476&lt;&gt;"",MAX(AB$3:AB475)+1,"")</f>
        <v/>
      </c>
      <c r="AC476" s="1" t="str">
        <f aca="false">IF(AK476&lt;&gt;"",MAX(AC$3:AC475)+1,"")</f>
        <v/>
      </c>
      <c r="AD476" s="1" t="str">
        <f aca="false">IF(AL476&lt;&gt;"",MAX(AD$3:AD475)+1,"")</f>
        <v/>
      </c>
      <c r="AF476" s="1" t="str">
        <f aca="false">IF(B476="","",IF(COUNTIF(AF$3:$AI475,B476)=0,B476,""))</f>
        <v/>
      </c>
      <c r="AG476" s="1" t="str">
        <f aca="false">IF(C476&lt;&gt;"",IF(B476="","",IF($B476='Determinazione classe'!$D$57,IF(COUNTIF(AG$3:$AG475,$C476)=0,$C476,""),"")),"")</f>
        <v/>
      </c>
      <c r="AH476" s="1" t="str">
        <f aca="false">IF(D476&lt;&gt;"",IF(B476="","",IF(AND($B476='Determinazione classe'!$D$57,$C476='Determinazione classe'!$D$58),IF(COUNTIF(AH$3:AH475,$D476)=0,$D476,""),"")),"")</f>
        <v/>
      </c>
      <c r="AI476" s="1" t="str">
        <f aca="false">IF(E476&lt;&gt;"",IF(B476="","",IF(AND($B476='Determinazione classe'!$D$57,$C476='Determinazione classe'!$D$58,$D476='Determinazione classe'!$D$59),IF(COUNTIF(AI$3:AI475,$E476)=0,$E476,""),"")),"")</f>
        <v/>
      </c>
      <c r="AJ476" s="1" t="str">
        <f aca="false">IF(F476&lt;&gt;"",IF(B476="","",IF(AND($B476='Determinazione classe'!$D$57,$C476='Determinazione classe'!$D$58,$D476='Determinazione classe'!$D$59,$E476='Determinazione classe'!$D$60),IF(COUNTIF(AJ$3:AJ475,$F476)=0,$F476,""),"")),"")</f>
        <v/>
      </c>
      <c r="AK476" s="1" t="str">
        <f aca="false">IF(G476&lt;&gt;"",IF(B476="","",IF(AND($B476='Determinazione classe'!$D$57,$C476='Determinazione classe'!$D$58,$D476='Determinazione classe'!$D$59,$E476='Determinazione classe'!$D$60,$F476='Determinazione classe'!$D$61),IF(COUNTIF(AK$3:AK475,$G476)=0,$G476,""),"")),"")</f>
        <v/>
      </c>
      <c r="AL476" s="1" t="str">
        <f aca="false">IF(H476&lt;&gt;"",IF(B476="","",IF(AND($B476='Determinazione classe'!$D$57,$C476='Determinazione classe'!$D$58,$D476='Determinazione classe'!$D$59,$E476='Determinazione classe'!$D$60,$F476='Determinazione classe'!$D$61,$G476='Determinazione classe'!$D$62),IF(COUNTIF(AL$3:AL475,$H476)=0,$H476,""),"")),"")</f>
        <v/>
      </c>
      <c r="AR476" s="1" t="n">
        <f aca="false">+AR475+1</f>
        <v>474</v>
      </c>
      <c r="AS476" s="978" t="str">
        <f aca="false">IFERROR(VLOOKUP(AR476,BC:BK,9,FALSE()),"")</f>
        <v/>
      </c>
      <c r="AT476" s="978" t="str">
        <f aca="false">IFERROR(VLOOKUP($O476,BD:BL,9,FALSE()),"")</f>
        <v/>
      </c>
      <c r="AU476" s="978" t="str">
        <f aca="false">IFERROR(VLOOKUP($O476,BE:BM,9,FALSE()),"")</f>
        <v/>
      </c>
      <c r="AV476" s="978" t="str">
        <f aca="false">IFERROR(VLOOKUP($O476,BF:BN,9,FALSE()),"")</f>
        <v/>
      </c>
      <c r="AW476" s="978" t="str">
        <f aca="false">IFERROR(VLOOKUP($O476,BG:BO,9,FALSE()),"")</f>
        <v/>
      </c>
      <c r="AX476" s="978" t="str">
        <f aca="false">IFERROR(VLOOKUP($O476,BH:BP,9,FALSE()),"")</f>
        <v/>
      </c>
      <c r="AY476" s="978" t="str">
        <f aca="false">IFERROR(VLOOKUP($O476,BI:BQ,9,FALSE()),"")</f>
        <v/>
      </c>
      <c r="BC476" s="1" t="str">
        <f aca="false">IF(BK476&lt;&gt;"",MAX(BC$3:BC475)+1,"")</f>
        <v/>
      </c>
      <c r="BD476" s="1" t="str">
        <f aca="false">IF(BL476&lt;&gt;"",MAX(BD$3:BD475)+1,"")</f>
        <v/>
      </c>
      <c r="BE476" s="1" t="str">
        <f aca="false">IF(BM476&lt;&gt;"",MAX(BE$3:BE475)+1,"")</f>
        <v/>
      </c>
      <c r="BF476" s="1" t="str">
        <f aca="false">IF(BN476&lt;&gt;"",MAX(BF$3:BF475)+1,"")</f>
        <v/>
      </c>
      <c r="BG476" s="1" t="str">
        <f aca="false">IF(BO476&lt;&gt;"",MAX(BG$3:BG475)+1,"")</f>
        <v/>
      </c>
      <c r="BH476" s="1" t="str">
        <f aca="false">IF(BP476&lt;&gt;"",MAX(BH$3:BH475)+1,"")</f>
        <v/>
      </c>
      <c r="BI476" s="1" t="str">
        <f aca="false">IF(BQ476&lt;&gt;"",MAX(BI$3:BI475)+1,"")</f>
        <v/>
      </c>
      <c r="BK476" s="1" t="str">
        <f aca="false">IF(B476&lt;&gt;"",IF(COUNTIF(BK$3:BK475,B476)&gt;0,"",B476),"")</f>
        <v/>
      </c>
      <c r="BL476" s="1" t="str">
        <f aca="false">IF(C476&lt;&gt;"",IF(COUNTIF(BL$3:BL475,C476)&gt;0,"",C476),"")</f>
        <v/>
      </c>
      <c r="BM476" s="1" t="str">
        <f aca="false">IF(D476&lt;&gt;"",IF(COUNTIF(BM$3:BM475,D476)&gt;0,"",D476),"")</f>
        <v/>
      </c>
      <c r="BN476" s="1" t="str">
        <f aca="false">IF(E476&lt;&gt;"",IF(COUNTIF(BN$3:BN475,E476)&gt;0,"",E476),"")</f>
        <v/>
      </c>
      <c r="BO476" s="1" t="str">
        <f aca="false">IF(F476&lt;&gt;"",IF(COUNTIF(BO$3:BO475,F476)&gt;0,"",F476),"")</f>
        <v/>
      </c>
      <c r="BP476" s="1" t="str">
        <f aca="false">IF(G476&lt;&gt;"",IF(COUNTIF(BP$3:BP475,G476)&gt;0,"",G476),"")</f>
        <v/>
      </c>
      <c r="BQ476" s="1" t="str">
        <f aca="false">IF(H476&lt;&gt;"",IF(COUNTIF(BQ$3:BQ475,H476)&gt;0,"",H476),"")</f>
        <v/>
      </c>
    </row>
    <row r="477" customFormat="false" ht="12.75" hidden="false" customHeight="false" outlineLevel="0" collapsed="false">
      <c r="A477" s="1017" t="str">
        <f aca="false">CONCATENATE(B477,C477,D477,E477,F477,G477,H477)</f>
        <v/>
      </c>
      <c r="B477" s="1001"/>
      <c r="C477" s="1001"/>
      <c r="D477" s="1001"/>
      <c r="E477" s="1001"/>
      <c r="F477" s="1001"/>
      <c r="G477" s="1001"/>
      <c r="H477" s="1001"/>
      <c r="I477" s="1020"/>
      <c r="J477" s="1021"/>
      <c r="K477" s="1021"/>
      <c r="L477" s="1023"/>
      <c r="M477" s="1024"/>
      <c r="O477" s="1" t="n">
        <f aca="false">+O476+1</f>
        <v>475</v>
      </c>
      <c r="P477" s="978" t="str">
        <f aca="false">IFERROR(VLOOKUP(O476,X:AF,9,FALSE()),"")</f>
        <v/>
      </c>
      <c r="Q477" s="978" t="str">
        <f aca="false">IFERROR(VLOOKUP(O477,Y:AG,9,FALSE()),"")</f>
        <v/>
      </c>
      <c r="R477" s="978" t="str">
        <f aca="false">IFERROR(VLOOKUP(O477,Z:AH,9,FALSE()),"")</f>
        <v/>
      </c>
      <c r="S477" s="978" t="str">
        <f aca="false">IFERROR(VLOOKUP($O477,AA:AI,9,FALSE()),"")</f>
        <v/>
      </c>
      <c r="T477" s="978" t="str">
        <f aca="false">IFERROR(VLOOKUP($O477,AB:AJ,9,FALSE()),"")</f>
        <v/>
      </c>
      <c r="U477" s="978" t="str">
        <f aca="false">IFERROR(VLOOKUP($O477,AC:AK,9,FALSE()),"")</f>
        <v/>
      </c>
      <c r="V477" s="978" t="str">
        <f aca="false">IFERROR(VLOOKUP($O477,AD:AL,9,FALSE()),"")</f>
        <v/>
      </c>
      <c r="X477" s="1" t="str">
        <f aca="false">IF(AF477&lt;&gt;"",MAX(X$3:X476)+1,"")</f>
        <v/>
      </c>
      <c r="Y477" s="1" t="str">
        <f aca="false">IF(AG477&lt;&gt;"",MAX(Y$3:Y476)+1,"")</f>
        <v/>
      </c>
      <c r="Z477" s="1" t="str">
        <f aca="false">IF(AH477&lt;&gt;"",MAX(Z$3:Z476)+1,"")</f>
        <v/>
      </c>
      <c r="AA477" s="1" t="str">
        <f aca="false">IF(AI477&lt;&gt;"",MAX(AA$3:AA476)+1,"")</f>
        <v/>
      </c>
      <c r="AB477" s="1" t="str">
        <f aca="false">IF(AJ477&lt;&gt;"",MAX(AB$3:AB476)+1,"")</f>
        <v/>
      </c>
      <c r="AC477" s="1" t="str">
        <f aca="false">IF(AK477&lt;&gt;"",MAX(AC$3:AC476)+1,"")</f>
        <v/>
      </c>
      <c r="AD477" s="1" t="str">
        <f aca="false">IF(AL477&lt;&gt;"",MAX(AD$3:AD476)+1,"")</f>
        <v/>
      </c>
      <c r="AF477" s="1" t="str">
        <f aca="false">IF(B477="","",IF(COUNTIF(AF$3:$AI476,B477)=0,B477,""))</f>
        <v/>
      </c>
      <c r="AG477" s="1" t="str">
        <f aca="false">IF(C477&lt;&gt;"",IF(B477="","",IF($B477='Determinazione classe'!$D$57,IF(COUNTIF(AG$3:$AG476,$C477)=0,$C477,""),"")),"")</f>
        <v/>
      </c>
      <c r="AH477" s="1" t="str">
        <f aca="false">IF(D477&lt;&gt;"",IF(B477="","",IF(AND($B477='Determinazione classe'!$D$57,$C477='Determinazione classe'!$D$58),IF(COUNTIF(AH$3:AH476,$D477)=0,$D477,""),"")),"")</f>
        <v/>
      </c>
      <c r="AI477" s="1" t="str">
        <f aca="false">IF(E477&lt;&gt;"",IF(B477="","",IF(AND($B477='Determinazione classe'!$D$57,$C477='Determinazione classe'!$D$58,$D477='Determinazione classe'!$D$59),IF(COUNTIF(AI$3:AI476,$E477)=0,$E477,""),"")),"")</f>
        <v/>
      </c>
      <c r="AJ477" s="1" t="str">
        <f aca="false">IF(F477&lt;&gt;"",IF(B477="","",IF(AND($B477='Determinazione classe'!$D$57,$C477='Determinazione classe'!$D$58,$D477='Determinazione classe'!$D$59,$E477='Determinazione classe'!$D$60),IF(COUNTIF(AJ$3:AJ476,$F477)=0,$F477,""),"")),"")</f>
        <v/>
      </c>
      <c r="AK477" s="1" t="str">
        <f aca="false">IF(G477&lt;&gt;"",IF(B477="","",IF(AND($B477='Determinazione classe'!$D$57,$C477='Determinazione classe'!$D$58,$D477='Determinazione classe'!$D$59,$E477='Determinazione classe'!$D$60,$F477='Determinazione classe'!$D$61),IF(COUNTIF(AK$3:AK476,$G477)=0,$G477,""),"")),"")</f>
        <v/>
      </c>
      <c r="AL477" s="1" t="str">
        <f aca="false">IF(H477&lt;&gt;"",IF(B477="","",IF(AND($B477='Determinazione classe'!$D$57,$C477='Determinazione classe'!$D$58,$D477='Determinazione classe'!$D$59,$E477='Determinazione classe'!$D$60,$F477='Determinazione classe'!$D$61,$G477='Determinazione classe'!$D$62),IF(COUNTIF(AL$3:AL476,$H477)=0,$H477,""),"")),"")</f>
        <v/>
      </c>
      <c r="AR477" s="1" t="n">
        <f aca="false">+AR476+1</f>
        <v>475</v>
      </c>
      <c r="AS477" s="978" t="str">
        <f aca="false">IFERROR(VLOOKUP(AR477,BC:BK,9,FALSE()),"")</f>
        <v/>
      </c>
      <c r="AT477" s="978" t="str">
        <f aca="false">IFERROR(VLOOKUP($O477,BD:BL,9,FALSE()),"")</f>
        <v/>
      </c>
      <c r="AU477" s="978" t="str">
        <f aca="false">IFERROR(VLOOKUP($O477,BE:BM,9,FALSE()),"")</f>
        <v/>
      </c>
      <c r="AV477" s="978" t="str">
        <f aca="false">IFERROR(VLOOKUP($O477,BF:BN,9,FALSE()),"")</f>
        <v/>
      </c>
      <c r="AW477" s="978" t="str">
        <f aca="false">IFERROR(VLOOKUP($O477,BG:BO,9,FALSE()),"")</f>
        <v/>
      </c>
      <c r="AX477" s="978" t="str">
        <f aca="false">IFERROR(VLOOKUP($O477,BH:BP,9,FALSE()),"")</f>
        <v/>
      </c>
      <c r="AY477" s="978" t="str">
        <f aca="false">IFERROR(VLOOKUP($O477,BI:BQ,9,FALSE()),"")</f>
        <v/>
      </c>
      <c r="BC477" s="1" t="str">
        <f aca="false">IF(BK477&lt;&gt;"",MAX(BC$3:BC476)+1,"")</f>
        <v/>
      </c>
      <c r="BD477" s="1" t="str">
        <f aca="false">IF(BL477&lt;&gt;"",MAX(BD$3:BD476)+1,"")</f>
        <v/>
      </c>
      <c r="BE477" s="1" t="str">
        <f aca="false">IF(BM477&lt;&gt;"",MAX(BE$3:BE476)+1,"")</f>
        <v/>
      </c>
      <c r="BF477" s="1" t="str">
        <f aca="false">IF(BN477&lt;&gt;"",MAX(BF$3:BF476)+1,"")</f>
        <v/>
      </c>
      <c r="BG477" s="1" t="str">
        <f aca="false">IF(BO477&lt;&gt;"",MAX(BG$3:BG476)+1,"")</f>
        <v/>
      </c>
      <c r="BH477" s="1" t="str">
        <f aca="false">IF(BP477&lt;&gt;"",MAX(BH$3:BH476)+1,"")</f>
        <v/>
      </c>
      <c r="BI477" s="1" t="str">
        <f aca="false">IF(BQ477&lt;&gt;"",MAX(BI$3:BI476)+1,"")</f>
        <v/>
      </c>
      <c r="BK477" s="1" t="str">
        <f aca="false">IF(B477&lt;&gt;"",IF(COUNTIF(BK$3:BK476,B477)&gt;0,"",B477),"")</f>
        <v/>
      </c>
      <c r="BL477" s="1" t="str">
        <f aca="false">IF(C477&lt;&gt;"",IF(COUNTIF(BL$3:BL476,C477)&gt;0,"",C477),"")</f>
        <v/>
      </c>
      <c r="BM477" s="1" t="str">
        <f aca="false">IF(D477&lt;&gt;"",IF(COUNTIF(BM$3:BM476,D477)&gt;0,"",D477),"")</f>
        <v/>
      </c>
      <c r="BN477" s="1" t="str">
        <f aca="false">IF(E477&lt;&gt;"",IF(COUNTIF(BN$3:BN476,E477)&gt;0,"",E477),"")</f>
        <v/>
      </c>
      <c r="BO477" s="1" t="str">
        <f aca="false">IF(F477&lt;&gt;"",IF(COUNTIF(BO$3:BO476,F477)&gt;0,"",F477),"")</f>
        <v/>
      </c>
      <c r="BP477" s="1" t="str">
        <f aca="false">IF(G477&lt;&gt;"",IF(COUNTIF(BP$3:BP476,G477)&gt;0,"",G477),"")</f>
        <v/>
      </c>
      <c r="BQ477" s="1" t="str">
        <f aca="false">IF(H477&lt;&gt;"",IF(COUNTIF(BQ$3:BQ476,H477)&gt;0,"",H477),"")</f>
        <v/>
      </c>
    </row>
    <row r="478" customFormat="false" ht="12.75" hidden="false" customHeight="false" outlineLevel="0" collapsed="false">
      <c r="A478" s="1017" t="str">
        <f aca="false">CONCATENATE(B478,C478,D478,E478,F478,G478,H478)</f>
        <v/>
      </c>
      <c r="B478" s="1001"/>
      <c r="C478" s="1001"/>
      <c r="D478" s="1001"/>
      <c r="E478" s="1001"/>
      <c r="F478" s="1001"/>
      <c r="G478" s="1001"/>
      <c r="H478" s="1001"/>
      <c r="I478" s="1020"/>
      <c r="J478" s="1021"/>
      <c r="K478" s="1021"/>
      <c r="L478" s="1023"/>
      <c r="M478" s="1024"/>
      <c r="O478" s="1" t="n">
        <f aca="false">+O477+1</f>
        <v>476</v>
      </c>
      <c r="P478" s="978" t="str">
        <f aca="false">IFERROR(VLOOKUP(O477,X:AF,9,FALSE()),"")</f>
        <v/>
      </c>
      <c r="Q478" s="978" t="str">
        <f aca="false">IFERROR(VLOOKUP(O478,Y:AG,9,FALSE()),"")</f>
        <v/>
      </c>
      <c r="R478" s="978" t="str">
        <f aca="false">IFERROR(VLOOKUP(O478,Z:AH,9,FALSE()),"")</f>
        <v/>
      </c>
      <c r="S478" s="978" t="str">
        <f aca="false">IFERROR(VLOOKUP($O478,AA:AI,9,FALSE()),"")</f>
        <v/>
      </c>
      <c r="T478" s="978" t="str">
        <f aca="false">IFERROR(VLOOKUP($O478,AB:AJ,9,FALSE()),"")</f>
        <v/>
      </c>
      <c r="U478" s="978" t="str">
        <f aca="false">IFERROR(VLOOKUP($O478,AC:AK,9,FALSE()),"")</f>
        <v/>
      </c>
      <c r="V478" s="978" t="str">
        <f aca="false">IFERROR(VLOOKUP($O478,AD:AL,9,FALSE()),"")</f>
        <v/>
      </c>
      <c r="X478" s="1" t="str">
        <f aca="false">IF(AF478&lt;&gt;"",MAX(X$3:X477)+1,"")</f>
        <v/>
      </c>
      <c r="Y478" s="1" t="str">
        <f aca="false">IF(AG478&lt;&gt;"",MAX(Y$3:Y477)+1,"")</f>
        <v/>
      </c>
      <c r="Z478" s="1" t="str">
        <f aca="false">IF(AH478&lt;&gt;"",MAX(Z$3:Z477)+1,"")</f>
        <v/>
      </c>
      <c r="AA478" s="1" t="str">
        <f aca="false">IF(AI478&lt;&gt;"",MAX(AA$3:AA477)+1,"")</f>
        <v/>
      </c>
      <c r="AB478" s="1" t="str">
        <f aca="false">IF(AJ478&lt;&gt;"",MAX(AB$3:AB477)+1,"")</f>
        <v/>
      </c>
      <c r="AC478" s="1" t="str">
        <f aca="false">IF(AK478&lt;&gt;"",MAX(AC$3:AC477)+1,"")</f>
        <v/>
      </c>
      <c r="AD478" s="1" t="str">
        <f aca="false">IF(AL478&lt;&gt;"",MAX(AD$3:AD477)+1,"")</f>
        <v/>
      </c>
      <c r="AF478" s="1" t="str">
        <f aca="false">IF(B478="","",IF(COUNTIF(AF$3:$AI477,B478)=0,B478,""))</f>
        <v/>
      </c>
      <c r="AG478" s="1" t="str">
        <f aca="false">IF(C478&lt;&gt;"",IF(B478="","",IF($B478='Determinazione classe'!$D$57,IF(COUNTIF(AG$3:$AG477,$C478)=0,$C478,""),"")),"")</f>
        <v/>
      </c>
      <c r="AH478" s="1" t="str">
        <f aca="false">IF(D478&lt;&gt;"",IF(B478="","",IF(AND($B478='Determinazione classe'!$D$57,$C478='Determinazione classe'!$D$58),IF(COUNTIF(AH$3:AH477,$D478)=0,$D478,""),"")),"")</f>
        <v/>
      </c>
      <c r="AI478" s="1" t="str">
        <f aca="false">IF(E478&lt;&gt;"",IF(B478="","",IF(AND($B478='Determinazione classe'!$D$57,$C478='Determinazione classe'!$D$58,$D478='Determinazione classe'!$D$59),IF(COUNTIF(AI$3:AI477,$E478)=0,$E478,""),"")),"")</f>
        <v/>
      </c>
      <c r="AJ478" s="1" t="str">
        <f aca="false">IF(F478&lt;&gt;"",IF(B478="","",IF(AND($B478='Determinazione classe'!$D$57,$C478='Determinazione classe'!$D$58,$D478='Determinazione classe'!$D$59,$E478='Determinazione classe'!$D$60),IF(COUNTIF(AJ$3:AJ477,$F478)=0,$F478,""),"")),"")</f>
        <v/>
      </c>
      <c r="AK478" s="1" t="str">
        <f aca="false">IF(G478&lt;&gt;"",IF(B478="","",IF(AND($B478='Determinazione classe'!$D$57,$C478='Determinazione classe'!$D$58,$D478='Determinazione classe'!$D$59,$E478='Determinazione classe'!$D$60,$F478='Determinazione classe'!$D$61),IF(COUNTIF(AK$3:AK477,$G478)=0,$G478,""),"")),"")</f>
        <v/>
      </c>
      <c r="AL478" s="1" t="str">
        <f aca="false">IF(H478&lt;&gt;"",IF(B478="","",IF(AND($B478='Determinazione classe'!$D$57,$C478='Determinazione classe'!$D$58,$D478='Determinazione classe'!$D$59,$E478='Determinazione classe'!$D$60,$F478='Determinazione classe'!$D$61,$G478='Determinazione classe'!$D$62),IF(COUNTIF(AL$3:AL477,$H478)=0,$H478,""),"")),"")</f>
        <v/>
      </c>
      <c r="AR478" s="1" t="n">
        <f aca="false">+AR477+1</f>
        <v>476</v>
      </c>
      <c r="AS478" s="978" t="str">
        <f aca="false">IFERROR(VLOOKUP(AR478,BC:BK,9,FALSE()),"")</f>
        <v/>
      </c>
      <c r="AT478" s="978" t="str">
        <f aca="false">IFERROR(VLOOKUP($O478,BD:BL,9,FALSE()),"")</f>
        <v/>
      </c>
      <c r="AU478" s="978" t="str">
        <f aca="false">IFERROR(VLOOKUP($O478,BE:BM,9,FALSE()),"")</f>
        <v/>
      </c>
      <c r="AV478" s="978" t="str">
        <f aca="false">IFERROR(VLOOKUP($O478,BF:BN,9,FALSE()),"")</f>
        <v/>
      </c>
      <c r="AW478" s="978" t="str">
        <f aca="false">IFERROR(VLOOKUP($O478,BG:BO,9,FALSE()),"")</f>
        <v/>
      </c>
      <c r="AX478" s="978" t="str">
        <f aca="false">IFERROR(VLOOKUP($O478,BH:BP,9,FALSE()),"")</f>
        <v/>
      </c>
      <c r="AY478" s="978" t="str">
        <f aca="false">IFERROR(VLOOKUP($O478,BI:BQ,9,FALSE()),"")</f>
        <v/>
      </c>
      <c r="BC478" s="1" t="str">
        <f aca="false">IF(BK478&lt;&gt;"",MAX(BC$3:BC477)+1,"")</f>
        <v/>
      </c>
      <c r="BD478" s="1" t="str">
        <f aca="false">IF(BL478&lt;&gt;"",MAX(BD$3:BD477)+1,"")</f>
        <v/>
      </c>
      <c r="BE478" s="1" t="str">
        <f aca="false">IF(BM478&lt;&gt;"",MAX(BE$3:BE477)+1,"")</f>
        <v/>
      </c>
      <c r="BF478" s="1" t="str">
        <f aca="false">IF(BN478&lt;&gt;"",MAX(BF$3:BF477)+1,"")</f>
        <v/>
      </c>
      <c r="BG478" s="1" t="str">
        <f aca="false">IF(BO478&lt;&gt;"",MAX(BG$3:BG477)+1,"")</f>
        <v/>
      </c>
      <c r="BH478" s="1" t="str">
        <f aca="false">IF(BP478&lt;&gt;"",MAX(BH$3:BH477)+1,"")</f>
        <v/>
      </c>
      <c r="BI478" s="1" t="str">
        <f aca="false">IF(BQ478&lt;&gt;"",MAX(BI$3:BI477)+1,"")</f>
        <v/>
      </c>
      <c r="BK478" s="1" t="str">
        <f aca="false">IF(B478&lt;&gt;"",IF(COUNTIF(BK$3:BK477,B478)&gt;0,"",B478),"")</f>
        <v/>
      </c>
      <c r="BL478" s="1" t="str">
        <f aca="false">IF(C478&lt;&gt;"",IF(COUNTIF(BL$3:BL477,C478)&gt;0,"",C478),"")</f>
        <v/>
      </c>
      <c r="BM478" s="1" t="str">
        <f aca="false">IF(D478&lt;&gt;"",IF(COUNTIF(BM$3:BM477,D478)&gt;0,"",D478),"")</f>
        <v/>
      </c>
      <c r="BN478" s="1" t="str">
        <f aca="false">IF(E478&lt;&gt;"",IF(COUNTIF(BN$3:BN477,E478)&gt;0,"",E478),"")</f>
        <v/>
      </c>
      <c r="BO478" s="1" t="str">
        <f aca="false">IF(F478&lt;&gt;"",IF(COUNTIF(BO$3:BO477,F478)&gt;0,"",F478),"")</f>
        <v/>
      </c>
      <c r="BP478" s="1" t="str">
        <f aca="false">IF(G478&lt;&gt;"",IF(COUNTIF(BP$3:BP477,G478)&gt;0,"",G478),"")</f>
        <v/>
      </c>
      <c r="BQ478" s="1" t="str">
        <f aca="false">IF(H478&lt;&gt;"",IF(COUNTIF(BQ$3:BQ477,H478)&gt;0,"",H478),"")</f>
        <v/>
      </c>
    </row>
    <row r="479" customFormat="false" ht="12.75" hidden="false" customHeight="false" outlineLevel="0" collapsed="false">
      <c r="A479" s="1017" t="str">
        <f aca="false">CONCATENATE(B479,C479,D479,E479,F479,G479,H479)</f>
        <v/>
      </c>
      <c r="B479" s="1001"/>
      <c r="C479" s="1001"/>
      <c r="D479" s="1001"/>
      <c r="E479" s="1001"/>
      <c r="F479" s="1001"/>
      <c r="G479" s="1001"/>
      <c r="H479" s="1001"/>
      <c r="I479" s="1020"/>
      <c r="J479" s="1021"/>
      <c r="K479" s="1021"/>
      <c r="L479" s="1023"/>
      <c r="M479" s="1024"/>
      <c r="O479" s="1" t="n">
        <f aca="false">+O478+1</f>
        <v>477</v>
      </c>
      <c r="P479" s="978" t="str">
        <f aca="false">IFERROR(VLOOKUP(O478,X:AF,9,FALSE()),"")</f>
        <v/>
      </c>
      <c r="Q479" s="978" t="str">
        <f aca="false">IFERROR(VLOOKUP(O479,Y:AG,9,FALSE()),"")</f>
        <v/>
      </c>
      <c r="R479" s="978" t="str">
        <f aca="false">IFERROR(VLOOKUP(O479,Z:AH,9,FALSE()),"")</f>
        <v/>
      </c>
      <c r="S479" s="978" t="str">
        <f aca="false">IFERROR(VLOOKUP($O479,AA:AI,9,FALSE()),"")</f>
        <v/>
      </c>
      <c r="T479" s="978" t="str">
        <f aca="false">IFERROR(VLOOKUP($O479,AB:AJ,9,FALSE()),"")</f>
        <v/>
      </c>
      <c r="U479" s="978" t="str">
        <f aca="false">IFERROR(VLOOKUP($O479,AC:AK,9,FALSE()),"")</f>
        <v/>
      </c>
      <c r="V479" s="978" t="str">
        <f aca="false">IFERROR(VLOOKUP($O479,AD:AL,9,FALSE()),"")</f>
        <v/>
      </c>
      <c r="X479" s="1" t="str">
        <f aca="false">IF(AF479&lt;&gt;"",MAX(X$3:X478)+1,"")</f>
        <v/>
      </c>
      <c r="Y479" s="1" t="str">
        <f aca="false">IF(AG479&lt;&gt;"",MAX(Y$3:Y478)+1,"")</f>
        <v/>
      </c>
      <c r="Z479" s="1" t="str">
        <f aca="false">IF(AH479&lt;&gt;"",MAX(Z$3:Z478)+1,"")</f>
        <v/>
      </c>
      <c r="AA479" s="1" t="str">
        <f aca="false">IF(AI479&lt;&gt;"",MAX(AA$3:AA478)+1,"")</f>
        <v/>
      </c>
      <c r="AB479" s="1" t="str">
        <f aca="false">IF(AJ479&lt;&gt;"",MAX(AB$3:AB478)+1,"")</f>
        <v/>
      </c>
      <c r="AC479" s="1" t="str">
        <f aca="false">IF(AK479&lt;&gt;"",MAX(AC$3:AC478)+1,"")</f>
        <v/>
      </c>
      <c r="AD479" s="1" t="str">
        <f aca="false">IF(AL479&lt;&gt;"",MAX(AD$3:AD478)+1,"")</f>
        <v/>
      </c>
      <c r="AF479" s="1" t="str">
        <f aca="false">IF(B479="","",IF(COUNTIF(AF$3:$AI478,B479)=0,B479,""))</f>
        <v/>
      </c>
      <c r="AG479" s="1" t="str">
        <f aca="false">IF(C479&lt;&gt;"",IF(B479="","",IF($B479='Determinazione classe'!$D$57,IF(COUNTIF(AG$3:$AG478,$C479)=0,$C479,""),"")),"")</f>
        <v/>
      </c>
      <c r="AH479" s="1" t="str">
        <f aca="false">IF(D479&lt;&gt;"",IF(B479="","",IF(AND($B479='Determinazione classe'!$D$57,$C479='Determinazione classe'!$D$58),IF(COUNTIF(AH$3:AH478,$D479)=0,$D479,""),"")),"")</f>
        <v/>
      </c>
      <c r="AI479" s="1" t="str">
        <f aca="false">IF(E479&lt;&gt;"",IF(B479="","",IF(AND($B479='Determinazione classe'!$D$57,$C479='Determinazione classe'!$D$58,$D479='Determinazione classe'!$D$59),IF(COUNTIF(AI$3:AI478,$E479)=0,$E479,""),"")),"")</f>
        <v/>
      </c>
      <c r="AJ479" s="1" t="str">
        <f aca="false">IF(F479&lt;&gt;"",IF(B479="","",IF(AND($B479='Determinazione classe'!$D$57,$C479='Determinazione classe'!$D$58,$D479='Determinazione classe'!$D$59,$E479='Determinazione classe'!$D$60),IF(COUNTIF(AJ$3:AJ478,$F479)=0,$F479,""),"")),"")</f>
        <v/>
      </c>
      <c r="AK479" s="1" t="str">
        <f aca="false">IF(G479&lt;&gt;"",IF(B479="","",IF(AND($B479='Determinazione classe'!$D$57,$C479='Determinazione classe'!$D$58,$D479='Determinazione classe'!$D$59,$E479='Determinazione classe'!$D$60,$F479='Determinazione classe'!$D$61),IF(COUNTIF(AK$3:AK478,$G479)=0,$G479,""),"")),"")</f>
        <v/>
      </c>
      <c r="AL479" s="1" t="str">
        <f aca="false">IF(H479&lt;&gt;"",IF(B479="","",IF(AND($B479='Determinazione classe'!$D$57,$C479='Determinazione classe'!$D$58,$D479='Determinazione classe'!$D$59,$E479='Determinazione classe'!$D$60,$F479='Determinazione classe'!$D$61,$G479='Determinazione classe'!$D$62),IF(COUNTIF(AL$3:AL478,$H479)=0,$H479,""),"")),"")</f>
        <v/>
      </c>
      <c r="AR479" s="1" t="n">
        <f aca="false">+AR478+1</f>
        <v>477</v>
      </c>
      <c r="AS479" s="978" t="str">
        <f aca="false">IFERROR(VLOOKUP(AR479,BC:BK,9,FALSE()),"")</f>
        <v/>
      </c>
      <c r="AT479" s="978" t="str">
        <f aca="false">IFERROR(VLOOKUP($O479,BD:BL,9,FALSE()),"")</f>
        <v/>
      </c>
      <c r="AU479" s="978" t="str">
        <f aca="false">IFERROR(VLOOKUP($O479,BE:BM,9,FALSE()),"")</f>
        <v/>
      </c>
      <c r="AV479" s="978" t="str">
        <f aca="false">IFERROR(VLOOKUP($O479,BF:BN,9,FALSE()),"")</f>
        <v/>
      </c>
      <c r="AW479" s="978" t="str">
        <f aca="false">IFERROR(VLOOKUP($O479,BG:BO,9,FALSE()),"")</f>
        <v/>
      </c>
      <c r="AX479" s="978" t="str">
        <f aca="false">IFERROR(VLOOKUP($O479,BH:BP,9,FALSE()),"")</f>
        <v/>
      </c>
      <c r="AY479" s="978" t="str">
        <f aca="false">IFERROR(VLOOKUP($O479,BI:BQ,9,FALSE()),"")</f>
        <v/>
      </c>
      <c r="BC479" s="1" t="str">
        <f aca="false">IF(BK479&lt;&gt;"",MAX(BC$3:BC478)+1,"")</f>
        <v/>
      </c>
      <c r="BD479" s="1" t="str">
        <f aca="false">IF(BL479&lt;&gt;"",MAX(BD$3:BD478)+1,"")</f>
        <v/>
      </c>
      <c r="BE479" s="1" t="str">
        <f aca="false">IF(BM479&lt;&gt;"",MAX(BE$3:BE478)+1,"")</f>
        <v/>
      </c>
      <c r="BF479" s="1" t="str">
        <f aca="false">IF(BN479&lt;&gt;"",MAX(BF$3:BF478)+1,"")</f>
        <v/>
      </c>
      <c r="BG479" s="1" t="str">
        <f aca="false">IF(BO479&lt;&gt;"",MAX(BG$3:BG478)+1,"")</f>
        <v/>
      </c>
      <c r="BH479" s="1" t="str">
        <f aca="false">IF(BP479&lt;&gt;"",MAX(BH$3:BH478)+1,"")</f>
        <v/>
      </c>
      <c r="BI479" s="1" t="str">
        <f aca="false">IF(BQ479&lt;&gt;"",MAX(BI$3:BI478)+1,"")</f>
        <v/>
      </c>
      <c r="BK479" s="1" t="str">
        <f aca="false">IF(B479&lt;&gt;"",IF(COUNTIF(BK$3:BK478,B479)&gt;0,"",B479),"")</f>
        <v/>
      </c>
      <c r="BL479" s="1" t="str">
        <f aca="false">IF(C479&lt;&gt;"",IF(COUNTIF(BL$3:BL478,C479)&gt;0,"",C479),"")</f>
        <v/>
      </c>
      <c r="BM479" s="1" t="str">
        <f aca="false">IF(D479&lt;&gt;"",IF(COUNTIF(BM$3:BM478,D479)&gt;0,"",D479),"")</f>
        <v/>
      </c>
      <c r="BN479" s="1" t="str">
        <f aca="false">IF(E479&lt;&gt;"",IF(COUNTIF(BN$3:BN478,E479)&gt;0,"",E479),"")</f>
        <v/>
      </c>
      <c r="BO479" s="1" t="str">
        <f aca="false">IF(F479&lt;&gt;"",IF(COUNTIF(BO$3:BO478,F479)&gt;0,"",F479),"")</f>
        <v/>
      </c>
      <c r="BP479" s="1" t="str">
        <f aca="false">IF(G479&lt;&gt;"",IF(COUNTIF(BP$3:BP478,G479)&gt;0,"",G479),"")</f>
        <v/>
      </c>
      <c r="BQ479" s="1" t="str">
        <f aca="false">IF(H479&lt;&gt;"",IF(COUNTIF(BQ$3:BQ478,H479)&gt;0,"",H479),"")</f>
        <v/>
      </c>
    </row>
    <row r="480" customFormat="false" ht="12.75" hidden="false" customHeight="false" outlineLevel="0" collapsed="false">
      <c r="A480" s="1017" t="str">
        <f aca="false">CONCATENATE(B480,C480,D480,E480,F480,G480,H480)</f>
        <v/>
      </c>
      <c r="B480" s="1001"/>
      <c r="C480" s="1001"/>
      <c r="D480" s="1001"/>
      <c r="E480" s="1001"/>
      <c r="F480" s="1001"/>
      <c r="G480" s="1001"/>
      <c r="H480" s="1001"/>
      <c r="I480" s="1020"/>
      <c r="J480" s="1021"/>
      <c r="K480" s="1021"/>
      <c r="L480" s="1023"/>
      <c r="M480" s="1024"/>
      <c r="O480" s="1" t="n">
        <f aca="false">+O479+1</f>
        <v>478</v>
      </c>
      <c r="P480" s="978" t="str">
        <f aca="false">IFERROR(VLOOKUP(O479,X:AF,9,FALSE()),"")</f>
        <v/>
      </c>
      <c r="Q480" s="978" t="str">
        <f aca="false">IFERROR(VLOOKUP(O480,Y:AG,9,FALSE()),"")</f>
        <v/>
      </c>
      <c r="R480" s="978" t="str">
        <f aca="false">IFERROR(VLOOKUP(O480,Z:AH,9,FALSE()),"")</f>
        <v/>
      </c>
      <c r="S480" s="978" t="str">
        <f aca="false">IFERROR(VLOOKUP($O480,AA:AI,9,FALSE()),"")</f>
        <v/>
      </c>
      <c r="T480" s="978" t="str">
        <f aca="false">IFERROR(VLOOKUP($O480,AB:AJ,9,FALSE()),"")</f>
        <v/>
      </c>
      <c r="U480" s="978" t="str">
        <f aca="false">IFERROR(VLOOKUP($O480,AC:AK,9,FALSE()),"")</f>
        <v/>
      </c>
      <c r="V480" s="978" t="str">
        <f aca="false">IFERROR(VLOOKUP($O480,AD:AL,9,FALSE()),"")</f>
        <v/>
      </c>
      <c r="X480" s="1" t="str">
        <f aca="false">IF(AF480&lt;&gt;"",MAX(X$3:X479)+1,"")</f>
        <v/>
      </c>
      <c r="Y480" s="1" t="str">
        <f aca="false">IF(AG480&lt;&gt;"",MAX(Y$3:Y479)+1,"")</f>
        <v/>
      </c>
      <c r="Z480" s="1" t="str">
        <f aca="false">IF(AH480&lt;&gt;"",MAX(Z$3:Z479)+1,"")</f>
        <v/>
      </c>
      <c r="AA480" s="1" t="str">
        <f aca="false">IF(AI480&lt;&gt;"",MAX(AA$3:AA479)+1,"")</f>
        <v/>
      </c>
      <c r="AB480" s="1" t="str">
        <f aca="false">IF(AJ480&lt;&gt;"",MAX(AB$3:AB479)+1,"")</f>
        <v/>
      </c>
      <c r="AC480" s="1" t="str">
        <f aca="false">IF(AK480&lt;&gt;"",MAX(AC$3:AC479)+1,"")</f>
        <v/>
      </c>
      <c r="AD480" s="1" t="str">
        <f aca="false">IF(AL480&lt;&gt;"",MAX(AD$3:AD479)+1,"")</f>
        <v/>
      </c>
      <c r="AF480" s="1" t="str">
        <f aca="false">IF(B480="","",IF(COUNTIF(AF$3:$AI479,B480)=0,B480,""))</f>
        <v/>
      </c>
      <c r="AG480" s="1" t="str">
        <f aca="false">IF(C480&lt;&gt;"",IF(B480="","",IF($B480='Determinazione classe'!$D$57,IF(COUNTIF(AG$3:$AG479,$C480)=0,$C480,""),"")),"")</f>
        <v/>
      </c>
      <c r="AH480" s="1" t="str">
        <f aca="false">IF(D480&lt;&gt;"",IF(B480="","",IF(AND($B480='Determinazione classe'!$D$57,$C480='Determinazione classe'!$D$58),IF(COUNTIF(AH$3:AH479,$D480)=0,$D480,""),"")),"")</f>
        <v/>
      </c>
      <c r="AI480" s="1" t="str">
        <f aca="false">IF(E480&lt;&gt;"",IF(B480="","",IF(AND($B480='Determinazione classe'!$D$57,$C480='Determinazione classe'!$D$58,$D480='Determinazione classe'!$D$59),IF(COUNTIF(AI$3:AI479,$E480)=0,$E480,""),"")),"")</f>
        <v/>
      </c>
      <c r="AJ480" s="1" t="str">
        <f aca="false">IF(F480&lt;&gt;"",IF(B480="","",IF(AND($B480='Determinazione classe'!$D$57,$C480='Determinazione classe'!$D$58,$D480='Determinazione classe'!$D$59,$E480='Determinazione classe'!$D$60),IF(COUNTIF(AJ$3:AJ479,$F480)=0,$F480,""),"")),"")</f>
        <v/>
      </c>
      <c r="AK480" s="1" t="str">
        <f aca="false">IF(G480&lt;&gt;"",IF(B480="","",IF(AND($B480='Determinazione classe'!$D$57,$C480='Determinazione classe'!$D$58,$D480='Determinazione classe'!$D$59,$E480='Determinazione classe'!$D$60,$F480='Determinazione classe'!$D$61),IF(COUNTIF(AK$3:AK479,$G480)=0,$G480,""),"")),"")</f>
        <v/>
      </c>
      <c r="AL480" s="1" t="str">
        <f aca="false">IF(H480&lt;&gt;"",IF(B480="","",IF(AND($B480='Determinazione classe'!$D$57,$C480='Determinazione classe'!$D$58,$D480='Determinazione classe'!$D$59,$E480='Determinazione classe'!$D$60,$F480='Determinazione classe'!$D$61,$G480='Determinazione classe'!$D$62),IF(COUNTIF(AL$3:AL479,$H480)=0,$H480,""),"")),"")</f>
        <v/>
      </c>
      <c r="AR480" s="1" t="n">
        <f aca="false">+AR479+1</f>
        <v>478</v>
      </c>
      <c r="AS480" s="978" t="str">
        <f aca="false">IFERROR(VLOOKUP(AR480,BC:BK,9,FALSE()),"")</f>
        <v/>
      </c>
      <c r="AT480" s="978" t="str">
        <f aca="false">IFERROR(VLOOKUP($O480,BD:BL,9,FALSE()),"")</f>
        <v/>
      </c>
      <c r="AU480" s="978" t="str">
        <f aca="false">IFERROR(VLOOKUP($O480,BE:BM,9,FALSE()),"")</f>
        <v/>
      </c>
      <c r="AV480" s="978" t="str">
        <f aca="false">IFERROR(VLOOKUP($O480,BF:BN,9,FALSE()),"")</f>
        <v/>
      </c>
      <c r="AW480" s="978" t="str">
        <f aca="false">IFERROR(VLOOKUP($O480,BG:BO,9,FALSE()),"")</f>
        <v/>
      </c>
      <c r="AX480" s="978" t="str">
        <f aca="false">IFERROR(VLOOKUP($O480,BH:BP,9,FALSE()),"")</f>
        <v/>
      </c>
      <c r="AY480" s="978" t="str">
        <f aca="false">IFERROR(VLOOKUP($O480,BI:BQ,9,FALSE()),"")</f>
        <v/>
      </c>
      <c r="BC480" s="1" t="str">
        <f aca="false">IF(BK480&lt;&gt;"",MAX(BC$3:BC479)+1,"")</f>
        <v/>
      </c>
      <c r="BD480" s="1" t="str">
        <f aca="false">IF(BL480&lt;&gt;"",MAX(BD$3:BD479)+1,"")</f>
        <v/>
      </c>
      <c r="BE480" s="1" t="str">
        <f aca="false">IF(BM480&lt;&gt;"",MAX(BE$3:BE479)+1,"")</f>
        <v/>
      </c>
      <c r="BF480" s="1" t="str">
        <f aca="false">IF(BN480&lt;&gt;"",MAX(BF$3:BF479)+1,"")</f>
        <v/>
      </c>
      <c r="BG480" s="1" t="str">
        <f aca="false">IF(BO480&lt;&gt;"",MAX(BG$3:BG479)+1,"")</f>
        <v/>
      </c>
      <c r="BH480" s="1" t="str">
        <f aca="false">IF(BP480&lt;&gt;"",MAX(BH$3:BH479)+1,"")</f>
        <v/>
      </c>
      <c r="BI480" s="1" t="str">
        <f aca="false">IF(BQ480&lt;&gt;"",MAX(BI$3:BI479)+1,"")</f>
        <v/>
      </c>
      <c r="BK480" s="1" t="str">
        <f aca="false">IF(B480&lt;&gt;"",IF(COUNTIF(BK$3:BK479,B480)&gt;0,"",B480),"")</f>
        <v/>
      </c>
      <c r="BL480" s="1" t="str">
        <f aca="false">IF(C480&lt;&gt;"",IF(COUNTIF(BL$3:BL479,C480)&gt;0,"",C480),"")</f>
        <v/>
      </c>
      <c r="BM480" s="1" t="str">
        <f aca="false">IF(D480&lt;&gt;"",IF(COUNTIF(BM$3:BM479,D480)&gt;0,"",D480),"")</f>
        <v/>
      </c>
      <c r="BN480" s="1" t="str">
        <f aca="false">IF(E480&lt;&gt;"",IF(COUNTIF(BN$3:BN479,E480)&gt;0,"",E480),"")</f>
        <v/>
      </c>
      <c r="BO480" s="1" t="str">
        <f aca="false">IF(F480&lt;&gt;"",IF(COUNTIF(BO$3:BO479,F480)&gt;0,"",F480),"")</f>
        <v/>
      </c>
      <c r="BP480" s="1" t="str">
        <f aca="false">IF(G480&lt;&gt;"",IF(COUNTIF(BP$3:BP479,G480)&gt;0,"",G480),"")</f>
        <v/>
      </c>
      <c r="BQ480" s="1" t="str">
        <f aca="false">IF(H480&lt;&gt;"",IF(COUNTIF(BQ$3:BQ479,H480)&gt;0,"",H480),"")</f>
        <v/>
      </c>
    </row>
    <row r="481" customFormat="false" ht="12.75" hidden="false" customHeight="false" outlineLevel="0" collapsed="false">
      <c r="A481" s="1017" t="str">
        <f aca="false">CONCATENATE(B481,C481,D481,E481,F481,G481,H481)</f>
        <v/>
      </c>
      <c r="B481" s="1001"/>
      <c r="C481" s="1001"/>
      <c r="D481" s="1001"/>
      <c r="E481" s="1001"/>
      <c r="F481" s="1001"/>
      <c r="G481" s="1001"/>
      <c r="H481" s="1001"/>
      <c r="I481" s="1020"/>
      <c r="J481" s="1021"/>
      <c r="K481" s="1021"/>
      <c r="L481" s="1023"/>
      <c r="M481" s="1024"/>
      <c r="O481" s="1" t="n">
        <f aca="false">+O480+1</f>
        <v>479</v>
      </c>
      <c r="P481" s="978" t="str">
        <f aca="false">IFERROR(VLOOKUP(O480,X:AF,9,FALSE()),"")</f>
        <v/>
      </c>
      <c r="Q481" s="978" t="str">
        <f aca="false">IFERROR(VLOOKUP(O481,Y:AG,9,FALSE()),"")</f>
        <v/>
      </c>
      <c r="R481" s="978" t="str">
        <f aca="false">IFERROR(VLOOKUP(O481,Z:AH,9,FALSE()),"")</f>
        <v/>
      </c>
      <c r="S481" s="978" t="str">
        <f aca="false">IFERROR(VLOOKUP($O481,AA:AI,9,FALSE()),"")</f>
        <v/>
      </c>
      <c r="T481" s="978" t="str">
        <f aca="false">IFERROR(VLOOKUP($O481,AB:AJ,9,FALSE()),"")</f>
        <v/>
      </c>
      <c r="U481" s="978" t="str">
        <f aca="false">IFERROR(VLOOKUP($O481,AC:AK,9,FALSE()),"")</f>
        <v/>
      </c>
      <c r="V481" s="978" t="str">
        <f aca="false">IFERROR(VLOOKUP($O481,AD:AL,9,FALSE()),"")</f>
        <v/>
      </c>
      <c r="X481" s="1" t="str">
        <f aca="false">IF(AF481&lt;&gt;"",MAX(X$3:X480)+1,"")</f>
        <v/>
      </c>
      <c r="Y481" s="1" t="str">
        <f aca="false">IF(AG481&lt;&gt;"",MAX(Y$3:Y480)+1,"")</f>
        <v/>
      </c>
      <c r="Z481" s="1" t="str">
        <f aca="false">IF(AH481&lt;&gt;"",MAX(Z$3:Z480)+1,"")</f>
        <v/>
      </c>
      <c r="AA481" s="1" t="str">
        <f aca="false">IF(AI481&lt;&gt;"",MAX(AA$3:AA480)+1,"")</f>
        <v/>
      </c>
      <c r="AB481" s="1" t="str">
        <f aca="false">IF(AJ481&lt;&gt;"",MAX(AB$3:AB480)+1,"")</f>
        <v/>
      </c>
      <c r="AC481" s="1" t="str">
        <f aca="false">IF(AK481&lt;&gt;"",MAX(AC$3:AC480)+1,"")</f>
        <v/>
      </c>
      <c r="AD481" s="1" t="str">
        <f aca="false">IF(AL481&lt;&gt;"",MAX(AD$3:AD480)+1,"")</f>
        <v/>
      </c>
      <c r="AF481" s="1" t="str">
        <f aca="false">IF(B481="","",IF(COUNTIF(AF$3:$AI480,B481)=0,B481,""))</f>
        <v/>
      </c>
      <c r="AG481" s="1" t="str">
        <f aca="false">IF(C481&lt;&gt;"",IF(B481="","",IF($B481='Determinazione classe'!$D$57,IF(COUNTIF(AG$3:$AG480,$C481)=0,$C481,""),"")),"")</f>
        <v/>
      </c>
      <c r="AH481" s="1" t="str">
        <f aca="false">IF(D481&lt;&gt;"",IF(B481="","",IF(AND($B481='Determinazione classe'!$D$57,$C481='Determinazione classe'!$D$58),IF(COUNTIF(AH$3:AH480,$D481)=0,$D481,""),"")),"")</f>
        <v/>
      </c>
      <c r="AI481" s="1" t="str">
        <f aca="false">IF(E481&lt;&gt;"",IF(B481="","",IF(AND($B481='Determinazione classe'!$D$57,$C481='Determinazione classe'!$D$58,$D481='Determinazione classe'!$D$59),IF(COUNTIF(AI$3:AI480,$E481)=0,$E481,""),"")),"")</f>
        <v/>
      </c>
      <c r="AJ481" s="1" t="str">
        <f aca="false">IF(F481&lt;&gt;"",IF(B481="","",IF(AND($B481='Determinazione classe'!$D$57,$C481='Determinazione classe'!$D$58,$D481='Determinazione classe'!$D$59,$E481='Determinazione classe'!$D$60),IF(COUNTIF(AJ$3:AJ480,$F481)=0,$F481,""),"")),"")</f>
        <v/>
      </c>
      <c r="AK481" s="1" t="str">
        <f aca="false">IF(G481&lt;&gt;"",IF(B481="","",IF(AND($B481='Determinazione classe'!$D$57,$C481='Determinazione classe'!$D$58,$D481='Determinazione classe'!$D$59,$E481='Determinazione classe'!$D$60,$F481='Determinazione classe'!$D$61),IF(COUNTIF(AK$3:AK480,$G481)=0,$G481,""),"")),"")</f>
        <v/>
      </c>
      <c r="AL481" s="1" t="str">
        <f aca="false">IF(H481&lt;&gt;"",IF(B481="","",IF(AND($B481='Determinazione classe'!$D$57,$C481='Determinazione classe'!$D$58,$D481='Determinazione classe'!$D$59,$E481='Determinazione classe'!$D$60,$F481='Determinazione classe'!$D$61,$G481='Determinazione classe'!$D$62),IF(COUNTIF(AL$3:AL480,$H481)=0,$H481,""),"")),"")</f>
        <v/>
      </c>
      <c r="AR481" s="1" t="n">
        <f aca="false">+AR480+1</f>
        <v>479</v>
      </c>
      <c r="AS481" s="978" t="str">
        <f aca="false">IFERROR(VLOOKUP(AR481,BC:BK,9,FALSE()),"")</f>
        <v/>
      </c>
      <c r="AT481" s="978" t="str">
        <f aca="false">IFERROR(VLOOKUP($O481,BD:BL,9,FALSE()),"")</f>
        <v/>
      </c>
      <c r="AU481" s="978" t="str">
        <f aca="false">IFERROR(VLOOKUP($O481,BE:BM,9,FALSE()),"")</f>
        <v/>
      </c>
      <c r="AV481" s="978" t="str">
        <f aca="false">IFERROR(VLOOKUP($O481,BF:BN,9,FALSE()),"")</f>
        <v/>
      </c>
      <c r="AW481" s="978" t="str">
        <f aca="false">IFERROR(VLOOKUP($O481,BG:BO,9,FALSE()),"")</f>
        <v/>
      </c>
      <c r="AX481" s="978" t="str">
        <f aca="false">IFERROR(VLOOKUP($O481,BH:BP,9,FALSE()),"")</f>
        <v/>
      </c>
      <c r="AY481" s="978" t="str">
        <f aca="false">IFERROR(VLOOKUP($O481,BI:BQ,9,FALSE()),"")</f>
        <v/>
      </c>
      <c r="BC481" s="1" t="str">
        <f aca="false">IF(BK481&lt;&gt;"",MAX(BC$3:BC480)+1,"")</f>
        <v/>
      </c>
      <c r="BD481" s="1" t="str">
        <f aca="false">IF(BL481&lt;&gt;"",MAX(BD$3:BD480)+1,"")</f>
        <v/>
      </c>
      <c r="BE481" s="1" t="str">
        <f aca="false">IF(BM481&lt;&gt;"",MAX(BE$3:BE480)+1,"")</f>
        <v/>
      </c>
      <c r="BF481" s="1" t="str">
        <f aca="false">IF(BN481&lt;&gt;"",MAX(BF$3:BF480)+1,"")</f>
        <v/>
      </c>
      <c r="BG481" s="1" t="str">
        <f aca="false">IF(BO481&lt;&gt;"",MAX(BG$3:BG480)+1,"")</f>
        <v/>
      </c>
      <c r="BH481" s="1" t="str">
        <f aca="false">IF(BP481&lt;&gt;"",MAX(BH$3:BH480)+1,"")</f>
        <v/>
      </c>
      <c r="BI481" s="1" t="str">
        <f aca="false">IF(BQ481&lt;&gt;"",MAX(BI$3:BI480)+1,"")</f>
        <v/>
      </c>
      <c r="BK481" s="1" t="str">
        <f aca="false">IF(B481&lt;&gt;"",IF(COUNTIF(BK$3:BK480,B481)&gt;0,"",B481),"")</f>
        <v/>
      </c>
      <c r="BL481" s="1" t="str">
        <f aca="false">IF(C481&lt;&gt;"",IF(COUNTIF(BL$3:BL480,C481)&gt;0,"",C481),"")</f>
        <v/>
      </c>
      <c r="BM481" s="1" t="str">
        <f aca="false">IF(D481&lt;&gt;"",IF(COUNTIF(BM$3:BM480,D481)&gt;0,"",D481),"")</f>
        <v/>
      </c>
      <c r="BN481" s="1" t="str">
        <f aca="false">IF(E481&lt;&gt;"",IF(COUNTIF(BN$3:BN480,E481)&gt;0,"",E481),"")</f>
        <v/>
      </c>
      <c r="BO481" s="1" t="str">
        <f aca="false">IF(F481&lt;&gt;"",IF(COUNTIF(BO$3:BO480,F481)&gt;0,"",F481),"")</f>
        <v/>
      </c>
      <c r="BP481" s="1" t="str">
        <f aca="false">IF(G481&lt;&gt;"",IF(COUNTIF(BP$3:BP480,G481)&gt;0,"",G481),"")</f>
        <v/>
      </c>
      <c r="BQ481" s="1" t="str">
        <f aca="false">IF(H481&lt;&gt;"",IF(COUNTIF(BQ$3:BQ480,H481)&gt;0,"",H481),"")</f>
        <v/>
      </c>
    </row>
    <row r="482" customFormat="false" ht="12.75" hidden="false" customHeight="false" outlineLevel="0" collapsed="false">
      <c r="A482" s="1017" t="str">
        <f aca="false">CONCATENATE(B482,C482,D482,E482,F482,G482,H482)</f>
        <v/>
      </c>
      <c r="B482" s="1001"/>
      <c r="C482" s="1001"/>
      <c r="D482" s="1001"/>
      <c r="E482" s="1001"/>
      <c r="F482" s="1001"/>
      <c r="G482" s="1001"/>
      <c r="H482" s="1001"/>
      <c r="I482" s="1020"/>
      <c r="J482" s="1021"/>
      <c r="K482" s="1021"/>
      <c r="L482" s="1023"/>
      <c r="M482" s="1024"/>
      <c r="O482" s="1" t="n">
        <f aca="false">+O481+1</f>
        <v>480</v>
      </c>
      <c r="P482" s="978" t="str">
        <f aca="false">IFERROR(VLOOKUP(O481,X:AF,9,FALSE()),"")</f>
        <v/>
      </c>
      <c r="Q482" s="978" t="str">
        <f aca="false">IFERROR(VLOOKUP(O482,Y:AG,9,FALSE()),"")</f>
        <v/>
      </c>
      <c r="R482" s="978" t="str">
        <f aca="false">IFERROR(VLOOKUP(O482,Z:AH,9,FALSE()),"")</f>
        <v/>
      </c>
      <c r="S482" s="978" t="str">
        <f aca="false">IFERROR(VLOOKUP($O482,AA:AI,9,FALSE()),"")</f>
        <v/>
      </c>
      <c r="T482" s="978" t="str">
        <f aca="false">IFERROR(VLOOKUP($O482,AB:AJ,9,FALSE()),"")</f>
        <v/>
      </c>
      <c r="U482" s="978" t="str">
        <f aca="false">IFERROR(VLOOKUP($O482,AC:AK,9,FALSE()),"")</f>
        <v/>
      </c>
      <c r="V482" s="978" t="str">
        <f aca="false">IFERROR(VLOOKUP($O482,AD:AL,9,FALSE()),"")</f>
        <v/>
      </c>
      <c r="X482" s="1" t="str">
        <f aca="false">IF(AF482&lt;&gt;"",MAX(X$3:X481)+1,"")</f>
        <v/>
      </c>
      <c r="Y482" s="1" t="str">
        <f aca="false">IF(AG482&lt;&gt;"",MAX(Y$3:Y481)+1,"")</f>
        <v/>
      </c>
      <c r="Z482" s="1" t="str">
        <f aca="false">IF(AH482&lt;&gt;"",MAX(Z$3:Z481)+1,"")</f>
        <v/>
      </c>
      <c r="AA482" s="1" t="str">
        <f aca="false">IF(AI482&lt;&gt;"",MAX(AA$3:AA481)+1,"")</f>
        <v/>
      </c>
      <c r="AB482" s="1" t="str">
        <f aca="false">IF(AJ482&lt;&gt;"",MAX(AB$3:AB481)+1,"")</f>
        <v/>
      </c>
      <c r="AC482" s="1" t="str">
        <f aca="false">IF(AK482&lt;&gt;"",MAX(AC$3:AC481)+1,"")</f>
        <v/>
      </c>
      <c r="AD482" s="1" t="str">
        <f aca="false">IF(AL482&lt;&gt;"",MAX(AD$3:AD481)+1,"")</f>
        <v/>
      </c>
      <c r="AF482" s="1" t="str">
        <f aca="false">IF(B482="","",IF(COUNTIF(AF$3:$AI481,B482)=0,B482,""))</f>
        <v/>
      </c>
      <c r="AG482" s="1" t="str">
        <f aca="false">IF(C482&lt;&gt;"",IF(B482="","",IF($B482='Determinazione classe'!$D$57,IF(COUNTIF(AG$3:$AG481,$C482)=0,$C482,""),"")),"")</f>
        <v/>
      </c>
      <c r="AH482" s="1" t="str">
        <f aca="false">IF(D482&lt;&gt;"",IF(B482="","",IF(AND($B482='Determinazione classe'!$D$57,$C482='Determinazione classe'!$D$58),IF(COUNTIF(AH$3:AH481,$D482)=0,$D482,""),"")),"")</f>
        <v/>
      </c>
      <c r="AI482" s="1" t="str">
        <f aca="false">IF(E482&lt;&gt;"",IF(B482="","",IF(AND($B482='Determinazione classe'!$D$57,$C482='Determinazione classe'!$D$58,$D482='Determinazione classe'!$D$59),IF(COUNTIF(AI$3:AI481,$E482)=0,$E482,""),"")),"")</f>
        <v/>
      </c>
      <c r="AJ482" s="1" t="str">
        <f aca="false">IF(F482&lt;&gt;"",IF(B482="","",IF(AND($B482='Determinazione classe'!$D$57,$C482='Determinazione classe'!$D$58,$D482='Determinazione classe'!$D$59,$E482='Determinazione classe'!$D$60),IF(COUNTIF(AJ$3:AJ481,$F482)=0,$F482,""),"")),"")</f>
        <v/>
      </c>
      <c r="AK482" s="1" t="str">
        <f aca="false">IF(G482&lt;&gt;"",IF(B482="","",IF(AND($B482='Determinazione classe'!$D$57,$C482='Determinazione classe'!$D$58,$D482='Determinazione classe'!$D$59,$E482='Determinazione classe'!$D$60,$F482='Determinazione classe'!$D$61),IF(COUNTIF(AK$3:AK481,$G482)=0,$G482,""),"")),"")</f>
        <v/>
      </c>
      <c r="AL482" s="1" t="str">
        <f aca="false">IF(H482&lt;&gt;"",IF(B482="","",IF(AND($B482='Determinazione classe'!$D$57,$C482='Determinazione classe'!$D$58,$D482='Determinazione classe'!$D$59,$E482='Determinazione classe'!$D$60,$F482='Determinazione classe'!$D$61,$G482='Determinazione classe'!$D$62),IF(COUNTIF(AL$3:AL481,$H482)=0,$H482,""),"")),"")</f>
        <v/>
      </c>
      <c r="AR482" s="1" t="n">
        <f aca="false">+AR481+1</f>
        <v>480</v>
      </c>
      <c r="AS482" s="978" t="str">
        <f aca="false">IFERROR(VLOOKUP(AR482,BC:BK,9,FALSE()),"")</f>
        <v/>
      </c>
      <c r="AT482" s="978" t="str">
        <f aca="false">IFERROR(VLOOKUP($O482,BD:BL,9,FALSE()),"")</f>
        <v/>
      </c>
      <c r="AU482" s="978" t="str">
        <f aca="false">IFERROR(VLOOKUP($O482,BE:BM,9,FALSE()),"")</f>
        <v/>
      </c>
      <c r="AV482" s="978" t="str">
        <f aca="false">IFERROR(VLOOKUP($O482,BF:BN,9,FALSE()),"")</f>
        <v/>
      </c>
      <c r="AW482" s="978" t="str">
        <f aca="false">IFERROR(VLOOKUP($O482,BG:BO,9,FALSE()),"")</f>
        <v/>
      </c>
      <c r="AX482" s="978" t="str">
        <f aca="false">IFERROR(VLOOKUP($O482,BH:BP,9,FALSE()),"")</f>
        <v/>
      </c>
      <c r="AY482" s="978" t="str">
        <f aca="false">IFERROR(VLOOKUP($O482,BI:BQ,9,FALSE()),"")</f>
        <v/>
      </c>
      <c r="BC482" s="1" t="str">
        <f aca="false">IF(BK482&lt;&gt;"",MAX(BC$3:BC481)+1,"")</f>
        <v/>
      </c>
      <c r="BD482" s="1" t="str">
        <f aca="false">IF(BL482&lt;&gt;"",MAX(BD$3:BD481)+1,"")</f>
        <v/>
      </c>
      <c r="BE482" s="1" t="str">
        <f aca="false">IF(BM482&lt;&gt;"",MAX(BE$3:BE481)+1,"")</f>
        <v/>
      </c>
      <c r="BF482" s="1" t="str">
        <f aca="false">IF(BN482&lt;&gt;"",MAX(BF$3:BF481)+1,"")</f>
        <v/>
      </c>
      <c r="BG482" s="1" t="str">
        <f aca="false">IF(BO482&lt;&gt;"",MAX(BG$3:BG481)+1,"")</f>
        <v/>
      </c>
      <c r="BH482" s="1" t="str">
        <f aca="false">IF(BP482&lt;&gt;"",MAX(BH$3:BH481)+1,"")</f>
        <v/>
      </c>
      <c r="BI482" s="1" t="str">
        <f aca="false">IF(BQ482&lt;&gt;"",MAX(BI$3:BI481)+1,"")</f>
        <v/>
      </c>
      <c r="BK482" s="1" t="str">
        <f aca="false">IF(B482&lt;&gt;"",IF(COUNTIF(BK$3:BK481,B482)&gt;0,"",B482),"")</f>
        <v/>
      </c>
      <c r="BL482" s="1" t="str">
        <f aca="false">IF(C482&lt;&gt;"",IF(COUNTIF(BL$3:BL481,C482)&gt;0,"",C482),"")</f>
        <v/>
      </c>
      <c r="BM482" s="1" t="str">
        <f aca="false">IF(D482&lt;&gt;"",IF(COUNTIF(BM$3:BM481,D482)&gt;0,"",D482),"")</f>
        <v/>
      </c>
      <c r="BN482" s="1" t="str">
        <f aca="false">IF(E482&lt;&gt;"",IF(COUNTIF(BN$3:BN481,E482)&gt;0,"",E482),"")</f>
        <v/>
      </c>
      <c r="BO482" s="1" t="str">
        <f aca="false">IF(F482&lt;&gt;"",IF(COUNTIF(BO$3:BO481,F482)&gt;0,"",F482),"")</f>
        <v/>
      </c>
      <c r="BP482" s="1" t="str">
        <f aca="false">IF(G482&lt;&gt;"",IF(COUNTIF(BP$3:BP481,G482)&gt;0,"",G482),"")</f>
        <v/>
      </c>
      <c r="BQ482" s="1" t="str">
        <f aca="false">IF(H482&lt;&gt;"",IF(COUNTIF(BQ$3:BQ481,H482)&gt;0,"",H482),"")</f>
        <v/>
      </c>
    </row>
    <row r="483" customFormat="false" ht="12.75" hidden="false" customHeight="false" outlineLevel="0" collapsed="false">
      <c r="A483" s="1017" t="str">
        <f aca="false">CONCATENATE(B483,C483,D483,E483,F483,G483,H483)</f>
        <v/>
      </c>
      <c r="B483" s="1001"/>
      <c r="C483" s="1001"/>
      <c r="D483" s="1001"/>
      <c r="E483" s="1001"/>
      <c r="F483" s="1001"/>
      <c r="G483" s="1001"/>
      <c r="H483" s="1001"/>
      <c r="I483" s="1020"/>
      <c r="J483" s="1021"/>
      <c r="K483" s="1021"/>
      <c r="L483" s="1023"/>
      <c r="M483" s="1024"/>
      <c r="O483" s="1" t="n">
        <f aca="false">+O482+1</f>
        <v>481</v>
      </c>
      <c r="P483" s="978" t="str">
        <f aca="false">IFERROR(VLOOKUP(O482,X:AF,9,FALSE()),"")</f>
        <v/>
      </c>
      <c r="Q483" s="978" t="str">
        <f aca="false">IFERROR(VLOOKUP(O483,Y:AG,9,FALSE()),"")</f>
        <v/>
      </c>
      <c r="R483" s="978" t="str">
        <f aca="false">IFERROR(VLOOKUP(O483,Z:AH,9,FALSE()),"")</f>
        <v/>
      </c>
      <c r="S483" s="978" t="str">
        <f aca="false">IFERROR(VLOOKUP($O483,AA:AI,9,FALSE()),"")</f>
        <v/>
      </c>
      <c r="T483" s="978" t="str">
        <f aca="false">IFERROR(VLOOKUP($O483,AB:AJ,9,FALSE()),"")</f>
        <v/>
      </c>
      <c r="U483" s="978" t="str">
        <f aca="false">IFERROR(VLOOKUP($O483,AC:AK,9,FALSE()),"")</f>
        <v/>
      </c>
      <c r="V483" s="978" t="str">
        <f aca="false">IFERROR(VLOOKUP($O483,AD:AL,9,FALSE()),"")</f>
        <v/>
      </c>
      <c r="X483" s="1" t="str">
        <f aca="false">IF(AF483&lt;&gt;"",MAX(X$3:X482)+1,"")</f>
        <v/>
      </c>
      <c r="Y483" s="1" t="str">
        <f aca="false">IF(AG483&lt;&gt;"",MAX(Y$3:Y482)+1,"")</f>
        <v/>
      </c>
      <c r="Z483" s="1" t="str">
        <f aca="false">IF(AH483&lt;&gt;"",MAX(Z$3:Z482)+1,"")</f>
        <v/>
      </c>
      <c r="AA483" s="1" t="str">
        <f aca="false">IF(AI483&lt;&gt;"",MAX(AA$3:AA482)+1,"")</f>
        <v/>
      </c>
      <c r="AB483" s="1" t="str">
        <f aca="false">IF(AJ483&lt;&gt;"",MAX(AB$3:AB482)+1,"")</f>
        <v/>
      </c>
      <c r="AC483" s="1" t="str">
        <f aca="false">IF(AK483&lt;&gt;"",MAX(AC$3:AC482)+1,"")</f>
        <v/>
      </c>
      <c r="AD483" s="1" t="str">
        <f aca="false">IF(AL483&lt;&gt;"",MAX(AD$3:AD482)+1,"")</f>
        <v/>
      </c>
      <c r="AF483" s="1" t="str">
        <f aca="false">IF(B483="","",IF(COUNTIF(AF$3:$AI482,B483)=0,B483,""))</f>
        <v/>
      </c>
      <c r="AG483" s="1" t="str">
        <f aca="false">IF(C483&lt;&gt;"",IF(B483="","",IF($B483='Determinazione classe'!$D$57,IF(COUNTIF(AG$3:$AG482,$C483)=0,$C483,""),"")),"")</f>
        <v/>
      </c>
      <c r="AH483" s="1" t="str">
        <f aca="false">IF(D483&lt;&gt;"",IF(B483="","",IF(AND($B483='Determinazione classe'!$D$57,$C483='Determinazione classe'!$D$58),IF(COUNTIF(AH$3:AH482,$D483)=0,$D483,""),"")),"")</f>
        <v/>
      </c>
      <c r="AI483" s="1" t="str">
        <f aca="false">IF(E483&lt;&gt;"",IF(B483="","",IF(AND($B483='Determinazione classe'!$D$57,$C483='Determinazione classe'!$D$58,$D483='Determinazione classe'!$D$59),IF(COUNTIF(AI$3:AI482,$E483)=0,$E483,""),"")),"")</f>
        <v/>
      </c>
      <c r="AJ483" s="1" t="str">
        <f aca="false">IF(F483&lt;&gt;"",IF(B483="","",IF(AND($B483='Determinazione classe'!$D$57,$C483='Determinazione classe'!$D$58,$D483='Determinazione classe'!$D$59,$E483='Determinazione classe'!$D$60),IF(COUNTIF(AJ$3:AJ482,$F483)=0,$F483,""),"")),"")</f>
        <v/>
      </c>
      <c r="AK483" s="1" t="str">
        <f aca="false">IF(G483&lt;&gt;"",IF(B483="","",IF(AND($B483='Determinazione classe'!$D$57,$C483='Determinazione classe'!$D$58,$D483='Determinazione classe'!$D$59,$E483='Determinazione classe'!$D$60,$F483='Determinazione classe'!$D$61),IF(COUNTIF(AK$3:AK482,$G483)=0,$G483,""),"")),"")</f>
        <v/>
      </c>
      <c r="AL483" s="1" t="str">
        <f aca="false">IF(H483&lt;&gt;"",IF(B483="","",IF(AND($B483='Determinazione classe'!$D$57,$C483='Determinazione classe'!$D$58,$D483='Determinazione classe'!$D$59,$E483='Determinazione classe'!$D$60,$F483='Determinazione classe'!$D$61,$G483='Determinazione classe'!$D$62),IF(COUNTIF(AL$3:AL482,$H483)=0,$H483,""),"")),"")</f>
        <v/>
      </c>
      <c r="AR483" s="1" t="n">
        <f aca="false">+AR482+1</f>
        <v>481</v>
      </c>
      <c r="AS483" s="978" t="str">
        <f aca="false">IFERROR(VLOOKUP(AR483,BC:BK,9,FALSE()),"")</f>
        <v/>
      </c>
      <c r="AT483" s="978" t="str">
        <f aca="false">IFERROR(VLOOKUP($O483,BD:BL,9,FALSE()),"")</f>
        <v/>
      </c>
      <c r="AU483" s="978" t="str">
        <f aca="false">IFERROR(VLOOKUP($O483,BE:BM,9,FALSE()),"")</f>
        <v/>
      </c>
      <c r="AV483" s="978" t="str">
        <f aca="false">IFERROR(VLOOKUP($O483,BF:BN,9,FALSE()),"")</f>
        <v/>
      </c>
      <c r="AW483" s="978" t="str">
        <f aca="false">IFERROR(VLOOKUP($O483,BG:BO,9,FALSE()),"")</f>
        <v/>
      </c>
      <c r="AX483" s="978" t="str">
        <f aca="false">IFERROR(VLOOKUP($O483,BH:BP,9,FALSE()),"")</f>
        <v/>
      </c>
      <c r="AY483" s="978" t="str">
        <f aca="false">IFERROR(VLOOKUP($O483,BI:BQ,9,FALSE()),"")</f>
        <v/>
      </c>
      <c r="BC483" s="1" t="str">
        <f aca="false">IF(BK483&lt;&gt;"",MAX(BC$3:BC482)+1,"")</f>
        <v/>
      </c>
      <c r="BD483" s="1" t="str">
        <f aca="false">IF(BL483&lt;&gt;"",MAX(BD$3:BD482)+1,"")</f>
        <v/>
      </c>
      <c r="BE483" s="1" t="str">
        <f aca="false">IF(BM483&lt;&gt;"",MAX(BE$3:BE482)+1,"")</f>
        <v/>
      </c>
      <c r="BF483" s="1" t="str">
        <f aca="false">IF(BN483&lt;&gt;"",MAX(BF$3:BF482)+1,"")</f>
        <v/>
      </c>
      <c r="BG483" s="1" t="str">
        <f aca="false">IF(BO483&lt;&gt;"",MAX(BG$3:BG482)+1,"")</f>
        <v/>
      </c>
      <c r="BH483" s="1" t="str">
        <f aca="false">IF(BP483&lt;&gt;"",MAX(BH$3:BH482)+1,"")</f>
        <v/>
      </c>
      <c r="BI483" s="1" t="str">
        <f aca="false">IF(BQ483&lt;&gt;"",MAX(BI$3:BI482)+1,"")</f>
        <v/>
      </c>
      <c r="BK483" s="1" t="str">
        <f aca="false">IF(B483&lt;&gt;"",IF(COUNTIF(BK$3:BK482,B483)&gt;0,"",B483),"")</f>
        <v/>
      </c>
      <c r="BL483" s="1" t="str">
        <f aca="false">IF(C483&lt;&gt;"",IF(COUNTIF(BL$3:BL482,C483)&gt;0,"",C483),"")</f>
        <v/>
      </c>
      <c r="BM483" s="1" t="str">
        <f aca="false">IF(D483&lt;&gt;"",IF(COUNTIF(BM$3:BM482,D483)&gt;0,"",D483),"")</f>
        <v/>
      </c>
      <c r="BN483" s="1" t="str">
        <f aca="false">IF(E483&lt;&gt;"",IF(COUNTIF(BN$3:BN482,E483)&gt;0,"",E483),"")</f>
        <v/>
      </c>
      <c r="BO483" s="1" t="str">
        <f aca="false">IF(F483&lt;&gt;"",IF(COUNTIF(BO$3:BO482,F483)&gt;0,"",F483),"")</f>
        <v/>
      </c>
      <c r="BP483" s="1" t="str">
        <f aca="false">IF(G483&lt;&gt;"",IF(COUNTIF(BP$3:BP482,G483)&gt;0,"",G483),"")</f>
        <v/>
      </c>
      <c r="BQ483" s="1" t="str">
        <f aca="false">IF(H483&lt;&gt;"",IF(COUNTIF(BQ$3:BQ482,H483)&gt;0,"",H483),"")</f>
        <v/>
      </c>
    </row>
    <row r="484" customFormat="false" ht="12.75" hidden="false" customHeight="false" outlineLevel="0" collapsed="false">
      <c r="A484" s="1017" t="str">
        <f aca="false">CONCATENATE(B484,C484,D484,E484,F484,G484,H484)</f>
        <v/>
      </c>
      <c r="B484" s="1001"/>
      <c r="C484" s="1001"/>
      <c r="D484" s="1001"/>
      <c r="E484" s="1001"/>
      <c r="F484" s="1001"/>
      <c r="G484" s="1001"/>
      <c r="H484" s="1001"/>
      <c r="I484" s="1020"/>
      <c r="J484" s="1021"/>
      <c r="K484" s="1021"/>
      <c r="L484" s="1023"/>
      <c r="M484" s="1024"/>
      <c r="O484" s="1" t="n">
        <f aca="false">+O483+1</f>
        <v>482</v>
      </c>
      <c r="P484" s="978" t="str">
        <f aca="false">IFERROR(VLOOKUP(O483,X:AF,9,FALSE()),"")</f>
        <v/>
      </c>
      <c r="Q484" s="978" t="str">
        <f aca="false">IFERROR(VLOOKUP(O484,Y:AG,9,FALSE()),"")</f>
        <v/>
      </c>
      <c r="R484" s="978" t="str">
        <f aca="false">IFERROR(VLOOKUP(O484,Z:AH,9,FALSE()),"")</f>
        <v/>
      </c>
      <c r="S484" s="978" t="str">
        <f aca="false">IFERROR(VLOOKUP($O484,AA:AI,9,FALSE()),"")</f>
        <v/>
      </c>
      <c r="T484" s="978" t="str">
        <f aca="false">IFERROR(VLOOKUP($O484,AB:AJ,9,FALSE()),"")</f>
        <v/>
      </c>
      <c r="U484" s="978" t="str">
        <f aca="false">IFERROR(VLOOKUP($O484,AC:AK,9,FALSE()),"")</f>
        <v/>
      </c>
      <c r="V484" s="978" t="str">
        <f aca="false">IFERROR(VLOOKUP($O484,AD:AL,9,FALSE()),"")</f>
        <v/>
      </c>
      <c r="X484" s="1" t="str">
        <f aca="false">IF(AF484&lt;&gt;"",MAX(X$3:X483)+1,"")</f>
        <v/>
      </c>
      <c r="Y484" s="1" t="str">
        <f aca="false">IF(AG484&lt;&gt;"",MAX(Y$3:Y483)+1,"")</f>
        <v/>
      </c>
      <c r="Z484" s="1" t="str">
        <f aca="false">IF(AH484&lt;&gt;"",MAX(Z$3:Z483)+1,"")</f>
        <v/>
      </c>
      <c r="AA484" s="1" t="str">
        <f aca="false">IF(AI484&lt;&gt;"",MAX(AA$3:AA483)+1,"")</f>
        <v/>
      </c>
      <c r="AB484" s="1" t="str">
        <f aca="false">IF(AJ484&lt;&gt;"",MAX(AB$3:AB483)+1,"")</f>
        <v/>
      </c>
      <c r="AC484" s="1" t="str">
        <f aca="false">IF(AK484&lt;&gt;"",MAX(AC$3:AC483)+1,"")</f>
        <v/>
      </c>
      <c r="AD484" s="1" t="str">
        <f aca="false">IF(AL484&lt;&gt;"",MAX(AD$3:AD483)+1,"")</f>
        <v/>
      </c>
      <c r="AF484" s="1" t="str">
        <f aca="false">IF(B484="","",IF(COUNTIF(AF$3:$AI483,B484)=0,B484,""))</f>
        <v/>
      </c>
      <c r="AG484" s="1" t="str">
        <f aca="false">IF(C484&lt;&gt;"",IF(B484="","",IF($B484='Determinazione classe'!$D$57,IF(COUNTIF(AG$3:$AG483,$C484)=0,$C484,""),"")),"")</f>
        <v/>
      </c>
      <c r="AH484" s="1" t="str">
        <f aca="false">IF(D484&lt;&gt;"",IF(B484="","",IF(AND($B484='Determinazione classe'!$D$57,$C484='Determinazione classe'!$D$58),IF(COUNTIF(AH$3:AH483,$D484)=0,$D484,""),"")),"")</f>
        <v/>
      </c>
      <c r="AI484" s="1" t="str">
        <f aca="false">IF(E484&lt;&gt;"",IF(B484="","",IF(AND($B484='Determinazione classe'!$D$57,$C484='Determinazione classe'!$D$58,$D484='Determinazione classe'!$D$59),IF(COUNTIF(AI$3:AI483,$E484)=0,$E484,""),"")),"")</f>
        <v/>
      </c>
      <c r="AJ484" s="1" t="str">
        <f aca="false">IF(F484&lt;&gt;"",IF(B484="","",IF(AND($B484='Determinazione classe'!$D$57,$C484='Determinazione classe'!$D$58,$D484='Determinazione classe'!$D$59,$E484='Determinazione classe'!$D$60),IF(COUNTIF(AJ$3:AJ483,$F484)=0,$F484,""),"")),"")</f>
        <v/>
      </c>
      <c r="AK484" s="1" t="str">
        <f aca="false">IF(G484&lt;&gt;"",IF(B484="","",IF(AND($B484='Determinazione classe'!$D$57,$C484='Determinazione classe'!$D$58,$D484='Determinazione classe'!$D$59,$E484='Determinazione classe'!$D$60,$F484='Determinazione classe'!$D$61),IF(COUNTIF(AK$3:AK483,$G484)=0,$G484,""),"")),"")</f>
        <v/>
      </c>
      <c r="AL484" s="1" t="str">
        <f aca="false">IF(H484&lt;&gt;"",IF(B484="","",IF(AND($B484='Determinazione classe'!$D$57,$C484='Determinazione classe'!$D$58,$D484='Determinazione classe'!$D$59,$E484='Determinazione classe'!$D$60,$F484='Determinazione classe'!$D$61,$G484='Determinazione classe'!$D$62),IF(COUNTIF(AL$3:AL483,$H484)=0,$H484,""),"")),"")</f>
        <v/>
      </c>
      <c r="AR484" s="1" t="n">
        <f aca="false">+AR483+1</f>
        <v>482</v>
      </c>
      <c r="AS484" s="978" t="str">
        <f aca="false">IFERROR(VLOOKUP(AR484,BC:BK,9,FALSE()),"")</f>
        <v/>
      </c>
      <c r="AT484" s="978" t="str">
        <f aca="false">IFERROR(VLOOKUP($O484,BD:BL,9,FALSE()),"")</f>
        <v/>
      </c>
      <c r="AU484" s="978" t="str">
        <f aca="false">IFERROR(VLOOKUP($O484,BE:BM,9,FALSE()),"")</f>
        <v/>
      </c>
      <c r="AV484" s="978" t="str">
        <f aca="false">IFERROR(VLOOKUP($O484,BF:BN,9,FALSE()),"")</f>
        <v/>
      </c>
      <c r="AW484" s="978" t="str">
        <f aca="false">IFERROR(VLOOKUP($O484,BG:BO,9,FALSE()),"")</f>
        <v/>
      </c>
      <c r="AX484" s="978" t="str">
        <f aca="false">IFERROR(VLOOKUP($O484,BH:BP,9,FALSE()),"")</f>
        <v/>
      </c>
      <c r="AY484" s="978" t="str">
        <f aca="false">IFERROR(VLOOKUP($O484,BI:BQ,9,FALSE()),"")</f>
        <v/>
      </c>
      <c r="BC484" s="1" t="str">
        <f aca="false">IF(BK484&lt;&gt;"",MAX(BC$3:BC483)+1,"")</f>
        <v/>
      </c>
      <c r="BD484" s="1" t="str">
        <f aca="false">IF(BL484&lt;&gt;"",MAX(BD$3:BD483)+1,"")</f>
        <v/>
      </c>
      <c r="BE484" s="1" t="str">
        <f aca="false">IF(BM484&lt;&gt;"",MAX(BE$3:BE483)+1,"")</f>
        <v/>
      </c>
      <c r="BF484" s="1" t="str">
        <f aca="false">IF(BN484&lt;&gt;"",MAX(BF$3:BF483)+1,"")</f>
        <v/>
      </c>
      <c r="BG484" s="1" t="str">
        <f aca="false">IF(BO484&lt;&gt;"",MAX(BG$3:BG483)+1,"")</f>
        <v/>
      </c>
      <c r="BH484" s="1" t="str">
        <f aca="false">IF(BP484&lt;&gt;"",MAX(BH$3:BH483)+1,"")</f>
        <v/>
      </c>
      <c r="BI484" s="1" t="str">
        <f aca="false">IF(BQ484&lt;&gt;"",MAX(BI$3:BI483)+1,"")</f>
        <v/>
      </c>
      <c r="BK484" s="1" t="str">
        <f aca="false">IF(B484&lt;&gt;"",IF(COUNTIF(BK$3:BK483,B484)&gt;0,"",B484),"")</f>
        <v/>
      </c>
      <c r="BL484" s="1" t="str">
        <f aca="false">IF(C484&lt;&gt;"",IF(COUNTIF(BL$3:BL483,C484)&gt;0,"",C484),"")</f>
        <v/>
      </c>
      <c r="BM484" s="1" t="str">
        <f aca="false">IF(D484&lt;&gt;"",IF(COUNTIF(BM$3:BM483,D484)&gt;0,"",D484),"")</f>
        <v/>
      </c>
      <c r="BN484" s="1" t="str">
        <f aca="false">IF(E484&lt;&gt;"",IF(COUNTIF(BN$3:BN483,E484)&gt;0,"",E484),"")</f>
        <v/>
      </c>
      <c r="BO484" s="1" t="str">
        <f aca="false">IF(F484&lt;&gt;"",IF(COUNTIF(BO$3:BO483,F484)&gt;0,"",F484),"")</f>
        <v/>
      </c>
      <c r="BP484" s="1" t="str">
        <f aca="false">IF(G484&lt;&gt;"",IF(COUNTIF(BP$3:BP483,G484)&gt;0,"",G484),"")</f>
        <v/>
      </c>
      <c r="BQ484" s="1" t="str">
        <f aca="false">IF(H484&lt;&gt;"",IF(COUNTIF(BQ$3:BQ483,H484)&gt;0,"",H484),"")</f>
        <v/>
      </c>
    </row>
    <row r="485" customFormat="false" ht="12.75" hidden="false" customHeight="false" outlineLevel="0" collapsed="false">
      <c r="A485" s="1017" t="str">
        <f aca="false">CONCATENATE(B485,C485,D485,E485,F485,G485,H485)</f>
        <v/>
      </c>
      <c r="B485" s="1001"/>
      <c r="C485" s="1001"/>
      <c r="D485" s="1001"/>
      <c r="E485" s="1001"/>
      <c r="F485" s="1001"/>
      <c r="G485" s="1001"/>
      <c r="H485" s="1001"/>
      <c r="I485" s="1020"/>
      <c r="J485" s="1021"/>
      <c r="K485" s="1021"/>
      <c r="L485" s="1023"/>
      <c r="M485" s="1024"/>
      <c r="O485" s="1" t="n">
        <f aca="false">+O484+1</f>
        <v>483</v>
      </c>
      <c r="P485" s="978" t="str">
        <f aca="false">IFERROR(VLOOKUP(O484,X:AF,9,FALSE()),"")</f>
        <v/>
      </c>
      <c r="Q485" s="978" t="str">
        <f aca="false">IFERROR(VLOOKUP(O485,Y:AG,9,FALSE()),"")</f>
        <v/>
      </c>
      <c r="R485" s="978" t="str">
        <f aca="false">IFERROR(VLOOKUP(O485,Z:AH,9,FALSE()),"")</f>
        <v/>
      </c>
      <c r="S485" s="978" t="str">
        <f aca="false">IFERROR(VLOOKUP($O485,AA:AI,9,FALSE()),"")</f>
        <v/>
      </c>
      <c r="T485" s="978" t="str">
        <f aca="false">IFERROR(VLOOKUP($O485,AB:AJ,9,FALSE()),"")</f>
        <v/>
      </c>
      <c r="U485" s="978" t="str">
        <f aca="false">IFERROR(VLOOKUP($O485,AC:AK,9,FALSE()),"")</f>
        <v/>
      </c>
      <c r="V485" s="978" t="str">
        <f aca="false">IFERROR(VLOOKUP($O485,AD:AL,9,FALSE()),"")</f>
        <v/>
      </c>
      <c r="X485" s="1" t="str">
        <f aca="false">IF(AF485&lt;&gt;"",MAX(X$3:X484)+1,"")</f>
        <v/>
      </c>
      <c r="Y485" s="1" t="str">
        <f aca="false">IF(AG485&lt;&gt;"",MAX(Y$3:Y484)+1,"")</f>
        <v/>
      </c>
      <c r="Z485" s="1" t="str">
        <f aca="false">IF(AH485&lt;&gt;"",MAX(Z$3:Z484)+1,"")</f>
        <v/>
      </c>
      <c r="AA485" s="1" t="str">
        <f aca="false">IF(AI485&lt;&gt;"",MAX(AA$3:AA484)+1,"")</f>
        <v/>
      </c>
      <c r="AB485" s="1" t="str">
        <f aca="false">IF(AJ485&lt;&gt;"",MAX(AB$3:AB484)+1,"")</f>
        <v/>
      </c>
      <c r="AC485" s="1" t="str">
        <f aca="false">IF(AK485&lt;&gt;"",MAX(AC$3:AC484)+1,"")</f>
        <v/>
      </c>
      <c r="AD485" s="1" t="str">
        <f aca="false">IF(AL485&lt;&gt;"",MAX(AD$3:AD484)+1,"")</f>
        <v/>
      </c>
      <c r="AF485" s="1" t="str">
        <f aca="false">IF(B485="","",IF(COUNTIF(AF$3:$AI484,B485)=0,B485,""))</f>
        <v/>
      </c>
      <c r="AG485" s="1" t="str">
        <f aca="false">IF(C485&lt;&gt;"",IF(B485="","",IF($B485='Determinazione classe'!$D$57,IF(COUNTIF(AG$3:$AG484,$C485)=0,$C485,""),"")),"")</f>
        <v/>
      </c>
      <c r="AH485" s="1" t="str">
        <f aca="false">IF(D485&lt;&gt;"",IF(B485="","",IF(AND($B485='Determinazione classe'!$D$57,$C485='Determinazione classe'!$D$58),IF(COUNTIF(AH$3:AH484,$D485)=0,$D485,""),"")),"")</f>
        <v/>
      </c>
      <c r="AI485" s="1" t="str">
        <f aca="false">IF(E485&lt;&gt;"",IF(B485="","",IF(AND($B485='Determinazione classe'!$D$57,$C485='Determinazione classe'!$D$58,$D485='Determinazione classe'!$D$59),IF(COUNTIF(AI$3:AI484,$E485)=0,$E485,""),"")),"")</f>
        <v/>
      </c>
      <c r="AJ485" s="1" t="str">
        <f aca="false">IF(F485&lt;&gt;"",IF(B485="","",IF(AND($B485='Determinazione classe'!$D$57,$C485='Determinazione classe'!$D$58,$D485='Determinazione classe'!$D$59,$E485='Determinazione classe'!$D$60),IF(COUNTIF(AJ$3:AJ484,$F485)=0,$F485,""),"")),"")</f>
        <v/>
      </c>
      <c r="AK485" s="1" t="str">
        <f aca="false">IF(G485&lt;&gt;"",IF(B485="","",IF(AND($B485='Determinazione classe'!$D$57,$C485='Determinazione classe'!$D$58,$D485='Determinazione classe'!$D$59,$E485='Determinazione classe'!$D$60,$F485='Determinazione classe'!$D$61),IF(COUNTIF(AK$3:AK484,$G485)=0,$G485,""),"")),"")</f>
        <v/>
      </c>
      <c r="AL485" s="1" t="str">
        <f aca="false">IF(H485&lt;&gt;"",IF(B485="","",IF(AND($B485='Determinazione classe'!$D$57,$C485='Determinazione classe'!$D$58,$D485='Determinazione classe'!$D$59,$E485='Determinazione classe'!$D$60,$F485='Determinazione classe'!$D$61,$G485='Determinazione classe'!$D$62),IF(COUNTIF(AL$3:AL484,$H485)=0,$H485,""),"")),"")</f>
        <v/>
      </c>
      <c r="AR485" s="1" t="n">
        <f aca="false">+AR484+1</f>
        <v>483</v>
      </c>
      <c r="AS485" s="978" t="str">
        <f aca="false">IFERROR(VLOOKUP(AR485,BC:BK,9,FALSE()),"")</f>
        <v/>
      </c>
      <c r="AT485" s="978" t="str">
        <f aca="false">IFERROR(VLOOKUP($O485,BD:BL,9,FALSE()),"")</f>
        <v/>
      </c>
      <c r="AU485" s="978" t="str">
        <f aca="false">IFERROR(VLOOKUP($O485,BE:BM,9,FALSE()),"")</f>
        <v/>
      </c>
      <c r="AV485" s="978" t="str">
        <f aca="false">IFERROR(VLOOKUP($O485,BF:BN,9,FALSE()),"")</f>
        <v/>
      </c>
      <c r="AW485" s="978" t="str">
        <f aca="false">IFERROR(VLOOKUP($O485,BG:BO,9,FALSE()),"")</f>
        <v/>
      </c>
      <c r="AX485" s="978" t="str">
        <f aca="false">IFERROR(VLOOKUP($O485,BH:BP,9,FALSE()),"")</f>
        <v/>
      </c>
      <c r="AY485" s="978" t="str">
        <f aca="false">IFERROR(VLOOKUP($O485,BI:BQ,9,FALSE()),"")</f>
        <v/>
      </c>
      <c r="BC485" s="1" t="str">
        <f aca="false">IF(BK485&lt;&gt;"",MAX(BC$3:BC484)+1,"")</f>
        <v/>
      </c>
      <c r="BD485" s="1" t="str">
        <f aca="false">IF(BL485&lt;&gt;"",MAX(BD$3:BD484)+1,"")</f>
        <v/>
      </c>
      <c r="BE485" s="1" t="str">
        <f aca="false">IF(BM485&lt;&gt;"",MAX(BE$3:BE484)+1,"")</f>
        <v/>
      </c>
      <c r="BF485" s="1" t="str">
        <f aca="false">IF(BN485&lt;&gt;"",MAX(BF$3:BF484)+1,"")</f>
        <v/>
      </c>
      <c r="BG485" s="1" t="str">
        <f aca="false">IF(BO485&lt;&gt;"",MAX(BG$3:BG484)+1,"")</f>
        <v/>
      </c>
      <c r="BH485" s="1" t="str">
        <f aca="false">IF(BP485&lt;&gt;"",MAX(BH$3:BH484)+1,"")</f>
        <v/>
      </c>
      <c r="BI485" s="1" t="str">
        <f aca="false">IF(BQ485&lt;&gt;"",MAX(BI$3:BI484)+1,"")</f>
        <v/>
      </c>
      <c r="BK485" s="1" t="str">
        <f aca="false">IF(B485&lt;&gt;"",IF(COUNTIF(BK$3:BK484,B485)&gt;0,"",B485),"")</f>
        <v/>
      </c>
      <c r="BL485" s="1" t="str">
        <f aca="false">IF(C485&lt;&gt;"",IF(COUNTIF(BL$3:BL484,C485)&gt;0,"",C485),"")</f>
        <v/>
      </c>
      <c r="BM485" s="1" t="str">
        <f aca="false">IF(D485&lt;&gt;"",IF(COUNTIF(BM$3:BM484,D485)&gt;0,"",D485),"")</f>
        <v/>
      </c>
      <c r="BN485" s="1" t="str">
        <f aca="false">IF(E485&lt;&gt;"",IF(COUNTIF(BN$3:BN484,E485)&gt;0,"",E485),"")</f>
        <v/>
      </c>
      <c r="BO485" s="1" t="str">
        <f aca="false">IF(F485&lt;&gt;"",IF(COUNTIF(BO$3:BO484,F485)&gt;0,"",F485),"")</f>
        <v/>
      </c>
      <c r="BP485" s="1" t="str">
        <f aca="false">IF(G485&lt;&gt;"",IF(COUNTIF(BP$3:BP484,G485)&gt;0,"",G485),"")</f>
        <v/>
      </c>
      <c r="BQ485" s="1" t="str">
        <f aca="false">IF(H485&lt;&gt;"",IF(COUNTIF(BQ$3:BQ484,H485)&gt;0,"",H485),"")</f>
        <v/>
      </c>
    </row>
    <row r="486" customFormat="false" ht="12.75" hidden="false" customHeight="false" outlineLevel="0" collapsed="false">
      <c r="A486" s="1017" t="str">
        <f aca="false">CONCATENATE(B486,C486,D486,E486,F486,G486,H486)</f>
        <v/>
      </c>
      <c r="B486" s="1001"/>
      <c r="C486" s="1001"/>
      <c r="D486" s="1001"/>
      <c r="E486" s="1001"/>
      <c r="F486" s="1001"/>
      <c r="G486" s="1001"/>
      <c r="H486" s="1001"/>
      <c r="I486" s="1020"/>
      <c r="J486" s="1021"/>
      <c r="K486" s="1021"/>
      <c r="L486" s="1023"/>
      <c r="M486" s="1024"/>
      <c r="O486" s="1" t="n">
        <f aca="false">+O485+1</f>
        <v>484</v>
      </c>
      <c r="P486" s="978" t="str">
        <f aca="false">IFERROR(VLOOKUP(O485,X:AF,9,FALSE()),"")</f>
        <v/>
      </c>
      <c r="Q486" s="978" t="str">
        <f aca="false">IFERROR(VLOOKUP(O486,Y:AG,9,FALSE()),"")</f>
        <v/>
      </c>
      <c r="R486" s="978" t="str">
        <f aca="false">IFERROR(VLOOKUP(O486,Z:AH,9,FALSE()),"")</f>
        <v/>
      </c>
      <c r="S486" s="978" t="str">
        <f aca="false">IFERROR(VLOOKUP($O486,AA:AI,9,FALSE()),"")</f>
        <v/>
      </c>
      <c r="T486" s="978" t="str">
        <f aca="false">IFERROR(VLOOKUP($O486,AB:AJ,9,FALSE()),"")</f>
        <v/>
      </c>
      <c r="U486" s="978" t="str">
        <f aca="false">IFERROR(VLOOKUP($O486,AC:AK,9,FALSE()),"")</f>
        <v/>
      </c>
      <c r="V486" s="978" t="str">
        <f aca="false">IFERROR(VLOOKUP($O486,AD:AL,9,FALSE()),"")</f>
        <v/>
      </c>
      <c r="X486" s="1" t="str">
        <f aca="false">IF(AF486&lt;&gt;"",MAX(X$3:X485)+1,"")</f>
        <v/>
      </c>
      <c r="Y486" s="1" t="str">
        <f aca="false">IF(AG486&lt;&gt;"",MAX(Y$3:Y485)+1,"")</f>
        <v/>
      </c>
      <c r="Z486" s="1" t="str">
        <f aca="false">IF(AH486&lt;&gt;"",MAX(Z$3:Z485)+1,"")</f>
        <v/>
      </c>
      <c r="AA486" s="1" t="str">
        <f aca="false">IF(AI486&lt;&gt;"",MAX(AA$3:AA485)+1,"")</f>
        <v/>
      </c>
      <c r="AB486" s="1" t="str">
        <f aca="false">IF(AJ486&lt;&gt;"",MAX(AB$3:AB485)+1,"")</f>
        <v/>
      </c>
      <c r="AC486" s="1" t="str">
        <f aca="false">IF(AK486&lt;&gt;"",MAX(AC$3:AC485)+1,"")</f>
        <v/>
      </c>
      <c r="AD486" s="1" t="str">
        <f aca="false">IF(AL486&lt;&gt;"",MAX(AD$3:AD485)+1,"")</f>
        <v/>
      </c>
      <c r="AF486" s="1" t="str">
        <f aca="false">IF(B486="","",IF(COUNTIF(AF$3:$AI485,B486)=0,B486,""))</f>
        <v/>
      </c>
      <c r="AG486" s="1" t="str">
        <f aca="false">IF(C486&lt;&gt;"",IF(B486="","",IF($B486='Determinazione classe'!$D$57,IF(COUNTIF(AG$3:$AG485,$C486)=0,$C486,""),"")),"")</f>
        <v/>
      </c>
      <c r="AH486" s="1" t="str">
        <f aca="false">IF(D486&lt;&gt;"",IF(B486="","",IF(AND($B486='Determinazione classe'!$D$57,$C486='Determinazione classe'!$D$58),IF(COUNTIF(AH$3:AH485,$D486)=0,$D486,""),"")),"")</f>
        <v/>
      </c>
      <c r="AI486" s="1" t="str">
        <f aca="false">IF(E486&lt;&gt;"",IF(B486="","",IF(AND($B486='Determinazione classe'!$D$57,$C486='Determinazione classe'!$D$58,$D486='Determinazione classe'!$D$59),IF(COUNTIF(AI$3:AI485,$E486)=0,$E486,""),"")),"")</f>
        <v/>
      </c>
      <c r="AJ486" s="1" t="str">
        <f aca="false">IF(F486&lt;&gt;"",IF(B486="","",IF(AND($B486='Determinazione classe'!$D$57,$C486='Determinazione classe'!$D$58,$D486='Determinazione classe'!$D$59,$E486='Determinazione classe'!$D$60),IF(COUNTIF(AJ$3:AJ485,$F486)=0,$F486,""),"")),"")</f>
        <v/>
      </c>
      <c r="AK486" s="1" t="str">
        <f aca="false">IF(G486&lt;&gt;"",IF(B486="","",IF(AND($B486='Determinazione classe'!$D$57,$C486='Determinazione classe'!$D$58,$D486='Determinazione classe'!$D$59,$E486='Determinazione classe'!$D$60,$F486='Determinazione classe'!$D$61),IF(COUNTIF(AK$3:AK485,$G486)=0,$G486,""),"")),"")</f>
        <v/>
      </c>
      <c r="AL486" s="1" t="str">
        <f aca="false">IF(H486&lt;&gt;"",IF(B486="","",IF(AND($B486='Determinazione classe'!$D$57,$C486='Determinazione classe'!$D$58,$D486='Determinazione classe'!$D$59,$E486='Determinazione classe'!$D$60,$F486='Determinazione classe'!$D$61,$G486='Determinazione classe'!$D$62),IF(COUNTIF(AL$3:AL485,$H486)=0,$H486,""),"")),"")</f>
        <v/>
      </c>
      <c r="AR486" s="1" t="n">
        <f aca="false">+AR485+1</f>
        <v>484</v>
      </c>
      <c r="AS486" s="978" t="str">
        <f aca="false">IFERROR(VLOOKUP(AR486,BC:BK,9,FALSE()),"")</f>
        <v/>
      </c>
      <c r="AT486" s="978" t="str">
        <f aca="false">IFERROR(VLOOKUP($O486,BD:BL,9,FALSE()),"")</f>
        <v/>
      </c>
      <c r="AU486" s="978" t="str">
        <f aca="false">IFERROR(VLOOKUP($O486,BE:BM,9,FALSE()),"")</f>
        <v/>
      </c>
      <c r="AV486" s="978" t="str">
        <f aca="false">IFERROR(VLOOKUP($O486,BF:BN,9,FALSE()),"")</f>
        <v/>
      </c>
      <c r="AW486" s="978" t="str">
        <f aca="false">IFERROR(VLOOKUP($O486,BG:BO,9,FALSE()),"")</f>
        <v/>
      </c>
      <c r="AX486" s="978" t="str">
        <f aca="false">IFERROR(VLOOKUP($O486,BH:BP,9,FALSE()),"")</f>
        <v/>
      </c>
      <c r="AY486" s="978" t="str">
        <f aca="false">IFERROR(VLOOKUP($O486,BI:BQ,9,FALSE()),"")</f>
        <v/>
      </c>
      <c r="BC486" s="1" t="str">
        <f aca="false">IF(BK486&lt;&gt;"",MAX(BC$3:BC485)+1,"")</f>
        <v/>
      </c>
      <c r="BD486" s="1" t="str">
        <f aca="false">IF(BL486&lt;&gt;"",MAX(BD$3:BD485)+1,"")</f>
        <v/>
      </c>
      <c r="BE486" s="1" t="str">
        <f aca="false">IF(BM486&lt;&gt;"",MAX(BE$3:BE485)+1,"")</f>
        <v/>
      </c>
      <c r="BF486" s="1" t="str">
        <f aca="false">IF(BN486&lt;&gt;"",MAX(BF$3:BF485)+1,"")</f>
        <v/>
      </c>
      <c r="BG486" s="1" t="str">
        <f aca="false">IF(BO486&lt;&gt;"",MAX(BG$3:BG485)+1,"")</f>
        <v/>
      </c>
      <c r="BH486" s="1" t="str">
        <f aca="false">IF(BP486&lt;&gt;"",MAX(BH$3:BH485)+1,"")</f>
        <v/>
      </c>
      <c r="BI486" s="1" t="str">
        <f aca="false">IF(BQ486&lt;&gt;"",MAX(BI$3:BI485)+1,"")</f>
        <v/>
      </c>
      <c r="BK486" s="1" t="str">
        <f aca="false">IF(B486&lt;&gt;"",IF(COUNTIF(BK$3:BK485,B486)&gt;0,"",B486),"")</f>
        <v/>
      </c>
      <c r="BL486" s="1" t="str">
        <f aca="false">IF(C486&lt;&gt;"",IF(COUNTIF(BL$3:BL485,C486)&gt;0,"",C486),"")</f>
        <v/>
      </c>
      <c r="BM486" s="1" t="str">
        <f aca="false">IF(D486&lt;&gt;"",IF(COUNTIF(BM$3:BM485,D486)&gt;0,"",D486),"")</f>
        <v/>
      </c>
      <c r="BN486" s="1" t="str">
        <f aca="false">IF(E486&lt;&gt;"",IF(COUNTIF(BN$3:BN485,E486)&gt;0,"",E486),"")</f>
        <v/>
      </c>
      <c r="BO486" s="1" t="str">
        <f aca="false">IF(F486&lt;&gt;"",IF(COUNTIF(BO$3:BO485,F486)&gt;0,"",F486),"")</f>
        <v/>
      </c>
      <c r="BP486" s="1" t="str">
        <f aca="false">IF(G486&lt;&gt;"",IF(COUNTIF(BP$3:BP485,G486)&gt;0,"",G486),"")</f>
        <v/>
      </c>
      <c r="BQ486" s="1" t="str">
        <f aca="false">IF(H486&lt;&gt;"",IF(COUNTIF(BQ$3:BQ485,H486)&gt;0,"",H486),"")</f>
        <v/>
      </c>
    </row>
    <row r="487" customFormat="false" ht="12.75" hidden="false" customHeight="false" outlineLevel="0" collapsed="false">
      <c r="A487" s="1017" t="str">
        <f aca="false">CONCATENATE(B487,C487,D487,E487,F487,G487,H487)</f>
        <v/>
      </c>
      <c r="B487" s="1001"/>
      <c r="C487" s="1001"/>
      <c r="D487" s="1001"/>
      <c r="E487" s="1001"/>
      <c r="F487" s="1001"/>
      <c r="G487" s="1001"/>
      <c r="H487" s="1001"/>
      <c r="I487" s="1020"/>
      <c r="J487" s="1021"/>
      <c r="K487" s="1021"/>
      <c r="L487" s="1023"/>
      <c r="M487" s="1024"/>
      <c r="O487" s="1" t="n">
        <f aca="false">+O486+1</f>
        <v>485</v>
      </c>
      <c r="P487" s="978" t="str">
        <f aca="false">IFERROR(VLOOKUP(O486,X:AF,9,FALSE()),"")</f>
        <v/>
      </c>
      <c r="Q487" s="978" t="str">
        <f aca="false">IFERROR(VLOOKUP(O487,Y:AG,9,FALSE()),"")</f>
        <v/>
      </c>
      <c r="R487" s="978" t="str">
        <f aca="false">IFERROR(VLOOKUP(O487,Z:AH,9,FALSE()),"")</f>
        <v/>
      </c>
      <c r="S487" s="978" t="str">
        <f aca="false">IFERROR(VLOOKUP($O487,AA:AI,9,FALSE()),"")</f>
        <v/>
      </c>
      <c r="T487" s="978" t="str">
        <f aca="false">IFERROR(VLOOKUP($O487,AB:AJ,9,FALSE()),"")</f>
        <v/>
      </c>
      <c r="U487" s="978" t="str">
        <f aca="false">IFERROR(VLOOKUP($O487,AC:AK,9,FALSE()),"")</f>
        <v/>
      </c>
      <c r="V487" s="978" t="str">
        <f aca="false">IFERROR(VLOOKUP($O487,AD:AL,9,FALSE()),"")</f>
        <v/>
      </c>
      <c r="X487" s="1" t="str">
        <f aca="false">IF(AF487&lt;&gt;"",MAX(X$3:X486)+1,"")</f>
        <v/>
      </c>
      <c r="Y487" s="1" t="str">
        <f aca="false">IF(AG487&lt;&gt;"",MAX(Y$3:Y486)+1,"")</f>
        <v/>
      </c>
      <c r="Z487" s="1" t="str">
        <f aca="false">IF(AH487&lt;&gt;"",MAX(Z$3:Z486)+1,"")</f>
        <v/>
      </c>
      <c r="AA487" s="1" t="str">
        <f aca="false">IF(AI487&lt;&gt;"",MAX(AA$3:AA486)+1,"")</f>
        <v/>
      </c>
      <c r="AB487" s="1" t="str">
        <f aca="false">IF(AJ487&lt;&gt;"",MAX(AB$3:AB486)+1,"")</f>
        <v/>
      </c>
      <c r="AC487" s="1" t="str">
        <f aca="false">IF(AK487&lt;&gt;"",MAX(AC$3:AC486)+1,"")</f>
        <v/>
      </c>
      <c r="AD487" s="1" t="str">
        <f aca="false">IF(AL487&lt;&gt;"",MAX(AD$3:AD486)+1,"")</f>
        <v/>
      </c>
      <c r="AF487" s="1" t="str">
        <f aca="false">IF(B487="","",IF(COUNTIF(AF$3:$AI486,B487)=0,B487,""))</f>
        <v/>
      </c>
      <c r="AG487" s="1" t="str">
        <f aca="false">IF(C487&lt;&gt;"",IF(B487="","",IF($B487='Determinazione classe'!$D$57,IF(COUNTIF(AG$3:$AG486,$C487)=0,$C487,""),"")),"")</f>
        <v/>
      </c>
      <c r="AH487" s="1" t="str">
        <f aca="false">IF(D487&lt;&gt;"",IF(B487="","",IF(AND($B487='Determinazione classe'!$D$57,$C487='Determinazione classe'!$D$58),IF(COUNTIF(AH$3:AH486,$D487)=0,$D487,""),"")),"")</f>
        <v/>
      </c>
      <c r="AI487" s="1" t="str">
        <f aca="false">IF(E487&lt;&gt;"",IF(B487="","",IF(AND($B487='Determinazione classe'!$D$57,$C487='Determinazione classe'!$D$58,$D487='Determinazione classe'!$D$59),IF(COUNTIF(AI$3:AI486,$E487)=0,$E487,""),"")),"")</f>
        <v/>
      </c>
      <c r="AJ487" s="1" t="str">
        <f aca="false">IF(F487&lt;&gt;"",IF(B487="","",IF(AND($B487='Determinazione classe'!$D$57,$C487='Determinazione classe'!$D$58,$D487='Determinazione classe'!$D$59,$E487='Determinazione classe'!$D$60),IF(COUNTIF(AJ$3:AJ486,$F487)=0,$F487,""),"")),"")</f>
        <v/>
      </c>
      <c r="AK487" s="1" t="str">
        <f aca="false">IF(G487&lt;&gt;"",IF(B487="","",IF(AND($B487='Determinazione classe'!$D$57,$C487='Determinazione classe'!$D$58,$D487='Determinazione classe'!$D$59,$E487='Determinazione classe'!$D$60,$F487='Determinazione classe'!$D$61),IF(COUNTIF(AK$3:AK486,$G487)=0,$G487,""),"")),"")</f>
        <v/>
      </c>
      <c r="AL487" s="1" t="str">
        <f aca="false">IF(H487&lt;&gt;"",IF(B487="","",IF(AND($B487='Determinazione classe'!$D$57,$C487='Determinazione classe'!$D$58,$D487='Determinazione classe'!$D$59,$E487='Determinazione classe'!$D$60,$F487='Determinazione classe'!$D$61,$G487='Determinazione classe'!$D$62),IF(COUNTIF(AL$3:AL486,$H487)=0,$H487,""),"")),"")</f>
        <v/>
      </c>
      <c r="AR487" s="1" t="n">
        <f aca="false">+AR486+1</f>
        <v>485</v>
      </c>
      <c r="AS487" s="978" t="str">
        <f aca="false">IFERROR(VLOOKUP(AR487,BC:BK,9,FALSE()),"")</f>
        <v/>
      </c>
      <c r="AT487" s="978" t="str">
        <f aca="false">IFERROR(VLOOKUP($O487,BD:BL,9,FALSE()),"")</f>
        <v/>
      </c>
      <c r="AU487" s="978" t="str">
        <f aca="false">IFERROR(VLOOKUP($O487,BE:BM,9,FALSE()),"")</f>
        <v/>
      </c>
      <c r="AV487" s="978" t="str">
        <f aca="false">IFERROR(VLOOKUP($O487,BF:BN,9,FALSE()),"")</f>
        <v/>
      </c>
      <c r="AW487" s="978" t="str">
        <f aca="false">IFERROR(VLOOKUP($O487,BG:BO,9,FALSE()),"")</f>
        <v/>
      </c>
      <c r="AX487" s="978" t="str">
        <f aca="false">IFERROR(VLOOKUP($O487,BH:BP,9,FALSE()),"")</f>
        <v/>
      </c>
      <c r="AY487" s="978" t="str">
        <f aca="false">IFERROR(VLOOKUP($O487,BI:BQ,9,FALSE()),"")</f>
        <v/>
      </c>
      <c r="BC487" s="1" t="str">
        <f aca="false">IF(BK487&lt;&gt;"",MAX(BC$3:BC486)+1,"")</f>
        <v/>
      </c>
      <c r="BD487" s="1" t="str">
        <f aca="false">IF(BL487&lt;&gt;"",MAX(BD$3:BD486)+1,"")</f>
        <v/>
      </c>
      <c r="BE487" s="1" t="str">
        <f aca="false">IF(BM487&lt;&gt;"",MAX(BE$3:BE486)+1,"")</f>
        <v/>
      </c>
      <c r="BF487" s="1" t="str">
        <f aca="false">IF(BN487&lt;&gt;"",MAX(BF$3:BF486)+1,"")</f>
        <v/>
      </c>
      <c r="BG487" s="1" t="str">
        <f aca="false">IF(BO487&lt;&gt;"",MAX(BG$3:BG486)+1,"")</f>
        <v/>
      </c>
      <c r="BH487" s="1" t="str">
        <f aca="false">IF(BP487&lt;&gt;"",MAX(BH$3:BH486)+1,"")</f>
        <v/>
      </c>
      <c r="BI487" s="1" t="str">
        <f aca="false">IF(BQ487&lt;&gt;"",MAX(BI$3:BI486)+1,"")</f>
        <v/>
      </c>
      <c r="BK487" s="1" t="str">
        <f aca="false">IF(B487&lt;&gt;"",IF(COUNTIF(BK$3:BK486,B487)&gt;0,"",B487),"")</f>
        <v/>
      </c>
      <c r="BL487" s="1" t="str">
        <f aca="false">IF(C487&lt;&gt;"",IF(COUNTIF(BL$3:BL486,C487)&gt;0,"",C487),"")</f>
        <v/>
      </c>
      <c r="BM487" s="1" t="str">
        <f aca="false">IF(D487&lt;&gt;"",IF(COUNTIF(BM$3:BM486,D487)&gt;0,"",D487),"")</f>
        <v/>
      </c>
      <c r="BN487" s="1" t="str">
        <f aca="false">IF(E487&lt;&gt;"",IF(COUNTIF(BN$3:BN486,E487)&gt;0,"",E487),"")</f>
        <v/>
      </c>
      <c r="BO487" s="1" t="str">
        <f aca="false">IF(F487&lt;&gt;"",IF(COUNTIF(BO$3:BO486,F487)&gt;0,"",F487),"")</f>
        <v/>
      </c>
      <c r="BP487" s="1" t="str">
        <f aca="false">IF(G487&lt;&gt;"",IF(COUNTIF(BP$3:BP486,G487)&gt;0,"",G487),"")</f>
        <v/>
      </c>
      <c r="BQ487" s="1" t="str">
        <f aca="false">IF(H487&lt;&gt;"",IF(COUNTIF(BQ$3:BQ486,H487)&gt;0,"",H487),"")</f>
        <v/>
      </c>
    </row>
    <row r="488" customFormat="false" ht="12.75" hidden="false" customHeight="false" outlineLevel="0" collapsed="false">
      <c r="A488" s="1017" t="str">
        <f aca="false">CONCATENATE(B488,C488,D488,E488,F488,G488,H488)</f>
        <v/>
      </c>
      <c r="B488" s="1001"/>
      <c r="C488" s="1001"/>
      <c r="D488" s="1001"/>
      <c r="E488" s="1001"/>
      <c r="F488" s="1001"/>
      <c r="G488" s="1001"/>
      <c r="H488" s="1001"/>
      <c r="I488" s="1020"/>
      <c r="J488" s="1021"/>
      <c r="K488" s="1021"/>
      <c r="L488" s="1023"/>
      <c r="M488" s="1024"/>
      <c r="O488" s="1" t="n">
        <f aca="false">+O487+1</f>
        <v>486</v>
      </c>
      <c r="P488" s="978" t="str">
        <f aca="false">IFERROR(VLOOKUP(O487,X:AF,9,FALSE()),"")</f>
        <v/>
      </c>
      <c r="Q488" s="978" t="str">
        <f aca="false">IFERROR(VLOOKUP(O488,Y:AG,9,FALSE()),"")</f>
        <v/>
      </c>
      <c r="R488" s="978" t="str">
        <f aca="false">IFERROR(VLOOKUP(O488,Z:AH,9,FALSE()),"")</f>
        <v/>
      </c>
      <c r="S488" s="978" t="str">
        <f aca="false">IFERROR(VLOOKUP($O488,AA:AI,9,FALSE()),"")</f>
        <v/>
      </c>
      <c r="T488" s="978" t="str">
        <f aca="false">IFERROR(VLOOKUP($O488,AB:AJ,9,FALSE()),"")</f>
        <v/>
      </c>
      <c r="U488" s="978" t="str">
        <f aca="false">IFERROR(VLOOKUP($O488,AC:AK,9,FALSE()),"")</f>
        <v/>
      </c>
      <c r="V488" s="978" t="str">
        <f aca="false">IFERROR(VLOOKUP($O488,AD:AL,9,FALSE()),"")</f>
        <v/>
      </c>
      <c r="X488" s="1" t="str">
        <f aca="false">IF(AF488&lt;&gt;"",MAX(X$3:X487)+1,"")</f>
        <v/>
      </c>
      <c r="Y488" s="1" t="str">
        <f aca="false">IF(AG488&lt;&gt;"",MAX(Y$3:Y487)+1,"")</f>
        <v/>
      </c>
      <c r="Z488" s="1" t="str">
        <f aca="false">IF(AH488&lt;&gt;"",MAX(Z$3:Z487)+1,"")</f>
        <v/>
      </c>
      <c r="AA488" s="1" t="str">
        <f aca="false">IF(AI488&lt;&gt;"",MAX(AA$3:AA487)+1,"")</f>
        <v/>
      </c>
      <c r="AB488" s="1" t="str">
        <f aca="false">IF(AJ488&lt;&gt;"",MAX(AB$3:AB487)+1,"")</f>
        <v/>
      </c>
      <c r="AC488" s="1" t="str">
        <f aca="false">IF(AK488&lt;&gt;"",MAX(AC$3:AC487)+1,"")</f>
        <v/>
      </c>
      <c r="AD488" s="1" t="str">
        <f aca="false">IF(AL488&lt;&gt;"",MAX(AD$3:AD487)+1,"")</f>
        <v/>
      </c>
      <c r="AF488" s="1" t="str">
        <f aca="false">IF(B488="","",IF(COUNTIF(AF$3:$AI487,B488)=0,B488,""))</f>
        <v/>
      </c>
      <c r="AG488" s="1" t="str">
        <f aca="false">IF(C488&lt;&gt;"",IF(B488="","",IF($B488='Determinazione classe'!$D$57,IF(COUNTIF(AG$3:$AG487,$C488)=0,$C488,""),"")),"")</f>
        <v/>
      </c>
      <c r="AH488" s="1" t="str">
        <f aca="false">IF(D488&lt;&gt;"",IF(B488="","",IF(AND($B488='Determinazione classe'!$D$57,$C488='Determinazione classe'!$D$58),IF(COUNTIF(AH$3:AH487,$D488)=0,$D488,""),"")),"")</f>
        <v/>
      </c>
      <c r="AI488" s="1" t="str">
        <f aca="false">IF(E488&lt;&gt;"",IF(B488="","",IF(AND($B488='Determinazione classe'!$D$57,$C488='Determinazione classe'!$D$58,$D488='Determinazione classe'!$D$59),IF(COUNTIF(AI$3:AI487,$E488)=0,$E488,""),"")),"")</f>
        <v/>
      </c>
      <c r="AJ488" s="1" t="str">
        <f aca="false">IF(F488&lt;&gt;"",IF(B488="","",IF(AND($B488='Determinazione classe'!$D$57,$C488='Determinazione classe'!$D$58,$D488='Determinazione classe'!$D$59,$E488='Determinazione classe'!$D$60),IF(COUNTIF(AJ$3:AJ487,$F488)=0,$F488,""),"")),"")</f>
        <v/>
      </c>
      <c r="AK488" s="1" t="str">
        <f aca="false">IF(G488&lt;&gt;"",IF(B488="","",IF(AND($B488='Determinazione classe'!$D$57,$C488='Determinazione classe'!$D$58,$D488='Determinazione classe'!$D$59,$E488='Determinazione classe'!$D$60,$F488='Determinazione classe'!$D$61),IF(COUNTIF(AK$3:AK487,$G488)=0,$G488,""),"")),"")</f>
        <v/>
      </c>
      <c r="AL488" s="1" t="str">
        <f aca="false">IF(H488&lt;&gt;"",IF(B488="","",IF(AND($B488='Determinazione classe'!$D$57,$C488='Determinazione classe'!$D$58,$D488='Determinazione classe'!$D$59,$E488='Determinazione classe'!$D$60,$F488='Determinazione classe'!$D$61,$G488='Determinazione classe'!$D$62),IF(COUNTIF(AL$3:AL487,$H488)=0,$H488,""),"")),"")</f>
        <v/>
      </c>
      <c r="AR488" s="1" t="n">
        <f aca="false">+AR487+1</f>
        <v>486</v>
      </c>
      <c r="AS488" s="978" t="str">
        <f aca="false">IFERROR(VLOOKUP(AR488,BC:BK,9,FALSE()),"")</f>
        <v/>
      </c>
      <c r="AT488" s="978" t="str">
        <f aca="false">IFERROR(VLOOKUP($O488,BD:BL,9,FALSE()),"")</f>
        <v/>
      </c>
      <c r="AU488" s="978" t="str">
        <f aca="false">IFERROR(VLOOKUP($O488,BE:BM,9,FALSE()),"")</f>
        <v/>
      </c>
      <c r="AV488" s="978" t="str">
        <f aca="false">IFERROR(VLOOKUP($O488,BF:BN,9,FALSE()),"")</f>
        <v/>
      </c>
      <c r="AW488" s="978" t="str">
        <f aca="false">IFERROR(VLOOKUP($O488,BG:BO,9,FALSE()),"")</f>
        <v/>
      </c>
      <c r="AX488" s="978" t="str">
        <f aca="false">IFERROR(VLOOKUP($O488,BH:BP,9,FALSE()),"")</f>
        <v/>
      </c>
      <c r="AY488" s="978" t="str">
        <f aca="false">IFERROR(VLOOKUP($O488,BI:BQ,9,FALSE()),"")</f>
        <v/>
      </c>
      <c r="BC488" s="1" t="str">
        <f aca="false">IF(BK488&lt;&gt;"",MAX(BC$3:BC487)+1,"")</f>
        <v/>
      </c>
      <c r="BD488" s="1" t="str">
        <f aca="false">IF(BL488&lt;&gt;"",MAX(BD$3:BD487)+1,"")</f>
        <v/>
      </c>
      <c r="BE488" s="1" t="str">
        <f aca="false">IF(BM488&lt;&gt;"",MAX(BE$3:BE487)+1,"")</f>
        <v/>
      </c>
      <c r="BF488" s="1" t="str">
        <f aca="false">IF(BN488&lt;&gt;"",MAX(BF$3:BF487)+1,"")</f>
        <v/>
      </c>
      <c r="BG488" s="1" t="str">
        <f aca="false">IF(BO488&lt;&gt;"",MAX(BG$3:BG487)+1,"")</f>
        <v/>
      </c>
      <c r="BH488" s="1" t="str">
        <f aca="false">IF(BP488&lt;&gt;"",MAX(BH$3:BH487)+1,"")</f>
        <v/>
      </c>
      <c r="BI488" s="1" t="str">
        <f aca="false">IF(BQ488&lt;&gt;"",MAX(BI$3:BI487)+1,"")</f>
        <v/>
      </c>
      <c r="BK488" s="1" t="str">
        <f aca="false">IF(B488&lt;&gt;"",IF(COUNTIF(BK$3:BK487,B488)&gt;0,"",B488),"")</f>
        <v/>
      </c>
      <c r="BL488" s="1" t="str">
        <f aca="false">IF(C488&lt;&gt;"",IF(COUNTIF(BL$3:BL487,C488)&gt;0,"",C488),"")</f>
        <v/>
      </c>
      <c r="BM488" s="1" t="str">
        <f aca="false">IF(D488&lt;&gt;"",IF(COUNTIF(BM$3:BM487,D488)&gt;0,"",D488),"")</f>
        <v/>
      </c>
      <c r="BN488" s="1" t="str">
        <f aca="false">IF(E488&lt;&gt;"",IF(COUNTIF(BN$3:BN487,E488)&gt;0,"",E488),"")</f>
        <v/>
      </c>
      <c r="BO488" s="1" t="str">
        <f aca="false">IF(F488&lt;&gt;"",IF(COUNTIF(BO$3:BO487,F488)&gt;0,"",F488),"")</f>
        <v/>
      </c>
      <c r="BP488" s="1" t="str">
        <f aca="false">IF(G488&lt;&gt;"",IF(COUNTIF(BP$3:BP487,G488)&gt;0,"",G488),"")</f>
        <v/>
      </c>
      <c r="BQ488" s="1" t="str">
        <f aca="false">IF(H488&lt;&gt;"",IF(COUNTIF(BQ$3:BQ487,H488)&gt;0,"",H488),"")</f>
        <v/>
      </c>
    </row>
    <row r="489" customFormat="false" ht="12.75" hidden="false" customHeight="false" outlineLevel="0" collapsed="false">
      <c r="A489" s="1017" t="str">
        <f aca="false">CONCATENATE(B489,C489,D489,E489,F489,G489,H489)</f>
        <v/>
      </c>
      <c r="B489" s="1001"/>
      <c r="C489" s="1001"/>
      <c r="D489" s="1001"/>
      <c r="E489" s="1001"/>
      <c r="F489" s="1001"/>
      <c r="G489" s="1001"/>
      <c r="H489" s="1001"/>
      <c r="I489" s="1020"/>
      <c r="J489" s="1021"/>
      <c r="K489" s="1021"/>
      <c r="L489" s="1023"/>
      <c r="M489" s="1024"/>
      <c r="O489" s="1" t="n">
        <f aca="false">+O488+1</f>
        <v>487</v>
      </c>
      <c r="P489" s="978" t="str">
        <f aca="false">IFERROR(VLOOKUP(O488,X:AF,9,FALSE()),"")</f>
        <v/>
      </c>
      <c r="Q489" s="978" t="str">
        <f aca="false">IFERROR(VLOOKUP(O489,Y:AG,9,FALSE()),"")</f>
        <v/>
      </c>
      <c r="R489" s="978" t="str">
        <f aca="false">IFERROR(VLOOKUP(O489,Z:AH,9,FALSE()),"")</f>
        <v/>
      </c>
      <c r="S489" s="978" t="str">
        <f aca="false">IFERROR(VLOOKUP($O489,AA:AI,9,FALSE()),"")</f>
        <v/>
      </c>
      <c r="T489" s="978" t="str">
        <f aca="false">IFERROR(VLOOKUP($O489,AB:AJ,9,FALSE()),"")</f>
        <v/>
      </c>
      <c r="U489" s="978" t="str">
        <f aca="false">IFERROR(VLOOKUP($O489,AC:AK,9,FALSE()),"")</f>
        <v/>
      </c>
      <c r="V489" s="978" t="str">
        <f aca="false">IFERROR(VLOOKUP($O489,AD:AL,9,FALSE()),"")</f>
        <v/>
      </c>
      <c r="X489" s="1" t="str">
        <f aca="false">IF(AF489&lt;&gt;"",MAX(X$3:X488)+1,"")</f>
        <v/>
      </c>
      <c r="Y489" s="1" t="str">
        <f aca="false">IF(AG489&lt;&gt;"",MAX(Y$3:Y488)+1,"")</f>
        <v/>
      </c>
      <c r="Z489" s="1" t="str">
        <f aca="false">IF(AH489&lt;&gt;"",MAX(Z$3:Z488)+1,"")</f>
        <v/>
      </c>
      <c r="AA489" s="1" t="str">
        <f aca="false">IF(AI489&lt;&gt;"",MAX(AA$3:AA488)+1,"")</f>
        <v/>
      </c>
      <c r="AB489" s="1" t="str">
        <f aca="false">IF(AJ489&lt;&gt;"",MAX(AB$3:AB488)+1,"")</f>
        <v/>
      </c>
      <c r="AC489" s="1" t="str">
        <f aca="false">IF(AK489&lt;&gt;"",MAX(AC$3:AC488)+1,"")</f>
        <v/>
      </c>
      <c r="AD489" s="1" t="str">
        <f aca="false">IF(AL489&lt;&gt;"",MAX(AD$3:AD488)+1,"")</f>
        <v/>
      </c>
      <c r="AF489" s="1" t="str">
        <f aca="false">IF(B489="","",IF(COUNTIF(AF$3:$AI488,B489)=0,B489,""))</f>
        <v/>
      </c>
      <c r="AG489" s="1" t="str">
        <f aca="false">IF(C489&lt;&gt;"",IF(B489="","",IF($B489='Determinazione classe'!$D$57,IF(COUNTIF(AG$3:$AG488,$C489)=0,$C489,""),"")),"")</f>
        <v/>
      </c>
      <c r="AH489" s="1" t="str">
        <f aca="false">IF(D489&lt;&gt;"",IF(B489="","",IF(AND($B489='Determinazione classe'!$D$57,$C489='Determinazione classe'!$D$58),IF(COUNTIF(AH$3:AH488,$D489)=0,$D489,""),"")),"")</f>
        <v/>
      </c>
      <c r="AI489" s="1" t="str">
        <f aca="false">IF(E489&lt;&gt;"",IF(B489="","",IF(AND($B489='Determinazione classe'!$D$57,$C489='Determinazione classe'!$D$58,$D489='Determinazione classe'!$D$59),IF(COUNTIF(AI$3:AI488,$E489)=0,$E489,""),"")),"")</f>
        <v/>
      </c>
      <c r="AJ489" s="1" t="str">
        <f aca="false">IF(F489&lt;&gt;"",IF(B489="","",IF(AND($B489='Determinazione classe'!$D$57,$C489='Determinazione classe'!$D$58,$D489='Determinazione classe'!$D$59,$E489='Determinazione classe'!$D$60),IF(COUNTIF(AJ$3:AJ488,$F489)=0,$F489,""),"")),"")</f>
        <v/>
      </c>
      <c r="AK489" s="1" t="str">
        <f aca="false">IF(G489&lt;&gt;"",IF(B489="","",IF(AND($B489='Determinazione classe'!$D$57,$C489='Determinazione classe'!$D$58,$D489='Determinazione classe'!$D$59,$E489='Determinazione classe'!$D$60,$F489='Determinazione classe'!$D$61),IF(COUNTIF(AK$3:AK488,$G489)=0,$G489,""),"")),"")</f>
        <v/>
      </c>
      <c r="AL489" s="1" t="str">
        <f aca="false">IF(H489&lt;&gt;"",IF(B489="","",IF(AND($B489='Determinazione classe'!$D$57,$C489='Determinazione classe'!$D$58,$D489='Determinazione classe'!$D$59,$E489='Determinazione classe'!$D$60,$F489='Determinazione classe'!$D$61,$G489='Determinazione classe'!$D$62),IF(COUNTIF(AL$3:AL488,$H489)=0,$H489,""),"")),"")</f>
        <v/>
      </c>
      <c r="AR489" s="1" t="n">
        <f aca="false">+AR488+1</f>
        <v>487</v>
      </c>
      <c r="AS489" s="978" t="str">
        <f aca="false">IFERROR(VLOOKUP(AR489,BC:BK,9,FALSE()),"")</f>
        <v/>
      </c>
      <c r="AT489" s="978" t="str">
        <f aca="false">IFERROR(VLOOKUP($O489,BD:BL,9,FALSE()),"")</f>
        <v/>
      </c>
      <c r="AU489" s="978" t="str">
        <f aca="false">IFERROR(VLOOKUP($O489,BE:BM,9,FALSE()),"")</f>
        <v/>
      </c>
      <c r="AV489" s="978" t="str">
        <f aca="false">IFERROR(VLOOKUP($O489,BF:BN,9,FALSE()),"")</f>
        <v/>
      </c>
      <c r="AW489" s="978" t="str">
        <f aca="false">IFERROR(VLOOKUP($O489,BG:BO,9,FALSE()),"")</f>
        <v/>
      </c>
      <c r="AX489" s="978" t="str">
        <f aca="false">IFERROR(VLOOKUP($O489,BH:BP,9,FALSE()),"")</f>
        <v/>
      </c>
      <c r="AY489" s="978" t="str">
        <f aca="false">IFERROR(VLOOKUP($O489,BI:BQ,9,FALSE()),"")</f>
        <v/>
      </c>
      <c r="BC489" s="1" t="str">
        <f aca="false">IF(BK489&lt;&gt;"",MAX(BC$3:BC488)+1,"")</f>
        <v/>
      </c>
      <c r="BD489" s="1" t="str">
        <f aca="false">IF(BL489&lt;&gt;"",MAX(BD$3:BD488)+1,"")</f>
        <v/>
      </c>
      <c r="BE489" s="1" t="str">
        <f aca="false">IF(BM489&lt;&gt;"",MAX(BE$3:BE488)+1,"")</f>
        <v/>
      </c>
      <c r="BF489" s="1" t="str">
        <f aca="false">IF(BN489&lt;&gt;"",MAX(BF$3:BF488)+1,"")</f>
        <v/>
      </c>
      <c r="BG489" s="1" t="str">
        <f aca="false">IF(BO489&lt;&gt;"",MAX(BG$3:BG488)+1,"")</f>
        <v/>
      </c>
      <c r="BH489" s="1" t="str">
        <f aca="false">IF(BP489&lt;&gt;"",MAX(BH$3:BH488)+1,"")</f>
        <v/>
      </c>
      <c r="BI489" s="1" t="str">
        <f aca="false">IF(BQ489&lt;&gt;"",MAX(BI$3:BI488)+1,"")</f>
        <v/>
      </c>
      <c r="BK489" s="1" t="str">
        <f aca="false">IF(B489&lt;&gt;"",IF(COUNTIF(BK$3:BK488,B489)&gt;0,"",B489),"")</f>
        <v/>
      </c>
      <c r="BL489" s="1" t="str">
        <f aca="false">IF(C489&lt;&gt;"",IF(COUNTIF(BL$3:BL488,C489)&gt;0,"",C489),"")</f>
        <v/>
      </c>
      <c r="BM489" s="1" t="str">
        <f aca="false">IF(D489&lt;&gt;"",IF(COUNTIF(BM$3:BM488,D489)&gt;0,"",D489),"")</f>
        <v/>
      </c>
      <c r="BN489" s="1" t="str">
        <f aca="false">IF(E489&lt;&gt;"",IF(COUNTIF(BN$3:BN488,E489)&gt;0,"",E489),"")</f>
        <v/>
      </c>
      <c r="BO489" s="1" t="str">
        <f aca="false">IF(F489&lt;&gt;"",IF(COUNTIF(BO$3:BO488,F489)&gt;0,"",F489),"")</f>
        <v/>
      </c>
      <c r="BP489" s="1" t="str">
        <f aca="false">IF(G489&lt;&gt;"",IF(COUNTIF(BP$3:BP488,G489)&gt;0,"",G489),"")</f>
        <v/>
      </c>
      <c r="BQ489" s="1" t="str">
        <f aca="false">IF(H489&lt;&gt;"",IF(COUNTIF(BQ$3:BQ488,H489)&gt;0,"",H489),"")</f>
        <v/>
      </c>
    </row>
    <row r="490" customFormat="false" ht="12.75" hidden="false" customHeight="false" outlineLevel="0" collapsed="false">
      <c r="A490" s="1017" t="str">
        <f aca="false">CONCATENATE(B490,C490,D490,E490,F490,G490,H490)</f>
        <v/>
      </c>
      <c r="B490" s="1001"/>
      <c r="C490" s="1001"/>
      <c r="D490" s="1001"/>
      <c r="E490" s="1001"/>
      <c r="F490" s="1001"/>
      <c r="G490" s="1001"/>
      <c r="H490" s="1001"/>
      <c r="I490" s="1020"/>
      <c r="J490" s="1021"/>
      <c r="K490" s="1021"/>
      <c r="L490" s="1023"/>
      <c r="M490" s="1024"/>
      <c r="O490" s="1" t="n">
        <f aca="false">+O489+1</f>
        <v>488</v>
      </c>
      <c r="P490" s="978" t="str">
        <f aca="false">IFERROR(VLOOKUP(O489,X:AF,9,FALSE()),"")</f>
        <v/>
      </c>
      <c r="Q490" s="978" t="str">
        <f aca="false">IFERROR(VLOOKUP(O490,Y:AG,9,FALSE()),"")</f>
        <v/>
      </c>
      <c r="R490" s="978" t="str">
        <f aca="false">IFERROR(VLOOKUP(O490,Z:AH,9,FALSE()),"")</f>
        <v/>
      </c>
      <c r="S490" s="978" t="str">
        <f aca="false">IFERROR(VLOOKUP($O490,AA:AI,9,FALSE()),"")</f>
        <v/>
      </c>
      <c r="T490" s="978" t="str">
        <f aca="false">IFERROR(VLOOKUP($O490,AB:AJ,9,FALSE()),"")</f>
        <v/>
      </c>
      <c r="U490" s="978" t="str">
        <f aca="false">IFERROR(VLOOKUP($O490,AC:AK,9,FALSE()),"")</f>
        <v/>
      </c>
      <c r="V490" s="978" t="str">
        <f aca="false">IFERROR(VLOOKUP($O490,AD:AL,9,FALSE()),"")</f>
        <v/>
      </c>
      <c r="X490" s="1" t="str">
        <f aca="false">IF(AF490&lt;&gt;"",MAX(X$3:X489)+1,"")</f>
        <v/>
      </c>
      <c r="Y490" s="1" t="str">
        <f aca="false">IF(AG490&lt;&gt;"",MAX(Y$3:Y489)+1,"")</f>
        <v/>
      </c>
      <c r="Z490" s="1" t="str">
        <f aca="false">IF(AH490&lt;&gt;"",MAX(Z$3:Z489)+1,"")</f>
        <v/>
      </c>
      <c r="AA490" s="1" t="str">
        <f aca="false">IF(AI490&lt;&gt;"",MAX(AA$3:AA489)+1,"")</f>
        <v/>
      </c>
      <c r="AB490" s="1" t="str">
        <f aca="false">IF(AJ490&lt;&gt;"",MAX(AB$3:AB489)+1,"")</f>
        <v/>
      </c>
      <c r="AC490" s="1" t="str">
        <f aca="false">IF(AK490&lt;&gt;"",MAX(AC$3:AC489)+1,"")</f>
        <v/>
      </c>
      <c r="AD490" s="1" t="str">
        <f aca="false">IF(AL490&lt;&gt;"",MAX(AD$3:AD489)+1,"")</f>
        <v/>
      </c>
      <c r="AF490" s="1" t="str">
        <f aca="false">IF(B490="","",IF(COUNTIF(AF$3:$AI489,B490)=0,B490,""))</f>
        <v/>
      </c>
      <c r="AG490" s="1" t="str">
        <f aca="false">IF(C490&lt;&gt;"",IF(B490="","",IF($B490='Determinazione classe'!$D$57,IF(COUNTIF(AG$3:$AG489,$C490)=0,$C490,""),"")),"")</f>
        <v/>
      </c>
      <c r="AH490" s="1" t="str">
        <f aca="false">IF(D490&lt;&gt;"",IF(B490="","",IF(AND($B490='Determinazione classe'!$D$57,$C490='Determinazione classe'!$D$58),IF(COUNTIF(AH$3:AH489,$D490)=0,$D490,""),"")),"")</f>
        <v/>
      </c>
      <c r="AI490" s="1" t="str">
        <f aca="false">IF(E490&lt;&gt;"",IF(B490="","",IF(AND($B490='Determinazione classe'!$D$57,$C490='Determinazione classe'!$D$58,$D490='Determinazione classe'!$D$59),IF(COUNTIF(AI$3:AI489,$E490)=0,$E490,""),"")),"")</f>
        <v/>
      </c>
      <c r="AJ490" s="1" t="str">
        <f aca="false">IF(F490&lt;&gt;"",IF(B490="","",IF(AND($B490='Determinazione classe'!$D$57,$C490='Determinazione classe'!$D$58,$D490='Determinazione classe'!$D$59,$E490='Determinazione classe'!$D$60),IF(COUNTIF(AJ$3:AJ489,$F490)=0,$F490,""),"")),"")</f>
        <v/>
      </c>
      <c r="AK490" s="1" t="str">
        <f aca="false">IF(G490&lt;&gt;"",IF(B490="","",IF(AND($B490='Determinazione classe'!$D$57,$C490='Determinazione classe'!$D$58,$D490='Determinazione classe'!$D$59,$E490='Determinazione classe'!$D$60,$F490='Determinazione classe'!$D$61),IF(COUNTIF(AK$3:AK489,$G490)=0,$G490,""),"")),"")</f>
        <v/>
      </c>
      <c r="AL490" s="1" t="str">
        <f aca="false">IF(H490&lt;&gt;"",IF(B490="","",IF(AND($B490='Determinazione classe'!$D$57,$C490='Determinazione classe'!$D$58,$D490='Determinazione classe'!$D$59,$E490='Determinazione classe'!$D$60,$F490='Determinazione classe'!$D$61,$G490='Determinazione classe'!$D$62),IF(COUNTIF(AL$3:AL489,$H490)=0,$H490,""),"")),"")</f>
        <v/>
      </c>
      <c r="AR490" s="1" t="n">
        <f aca="false">+AR489+1</f>
        <v>488</v>
      </c>
      <c r="AS490" s="978" t="str">
        <f aca="false">IFERROR(VLOOKUP(AR490,BC:BK,9,FALSE()),"")</f>
        <v/>
      </c>
      <c r="AT490" s="978" t="str">
        <f aca="false">IFERROR(VLOOKUP($O490,BD:BL,9,FALSE()),"")</f>
        <v/>
      </c>
      <c r="AU490" s="978" t="str">
        <f aca="false">IFERROR(VLOOKUP($O490,BE:BM,9,FALSE()),"")</f>
        <v/>
      </c>
      <c r="AV490" s="978" t="str">
        <f aca="false">IFERROR(VLOOKUP($O490,BF:BN,9,FALSE()),"")</f>
        <v/>
      </c>
      <c r="AW490" s="978" t="str">
        <f aca="false">IFERROR(VLOOKUP($O490,BG:BO,9,FALSE()),"")</f>
        <v/>
      </c>
      <c r="AX490" s="978" t="str">
        <f aca="false">IFERROR(VLOOKUP($O490,BH:BP,9,FALSE()),"")</f>
        <v/>
      </c>
      <c r="AY490" s="978" t="str">
        <f aca="false">IFERROR(VLOOKUP($O490,BI:BQ,9,FALSE()),"")</f>
        <v/>
      </c>
      <c r="BC490" s="1" t="str">
        <f aca="false">IF(BK490&lt;&gt;"",MAX(BC$3:BC489)+1,"")</f>
        <v/>
      </c>
      <c r="BD490" s="1" t="str">
        <f aca="false">IF(BL490&lt;&gt;"",MAX(BD$3:BD489)+1,"")</f>
        <v/>
      </c>
      <c r="BE490" s="1" t="str">
        <f aca="false">IF(BM490&lt;&gt;"",MAX(BE$3:BE489)+1,"")</f>
        <v/>
      </c>
      <c r="BF490" s="1" t="str">
        <f aca="false">IF(BN490&lt;&gt;"",MAX(BF$3:BF489)+1,"")</f>
        <v/>
      </c>
      <c r="BG490" s="1" t="str">
        <f aca="false">IF(BO490&lt;&gt;"",MAX(BG$3:BG489)+1,"")</f>
        <v/>
      </c>
      <c r="BH490" s="1" t="str">
        <f aca="false">IF(BP490&lt;&gt;"",MAX(BH$3:BH489)+1,"")</f>
        <v/>
      </c>
      <c r="BI490" s="1" t="str">
        <f aca="false">IF(BQ490&lt;&gt;"",MAX(BI$3:BI489)+1,"")</f>
        <v/>
      </c>
      <c r="BK490" s="1" t="str">
        <f aca="false">IF(B490&lt;&gt;"",IF(COUNTIF(BK$3:BK489,B490)&gt;0,"",B490),"")</f>
        <v/>
      </c>
      <c r="BL490" s="1" t="str">
        <f aca="false">IF(C490&lt;&gt;"",IF(COUNTIF(BL$3:BL489,C490)&gt;0,"",C490),"")</f>
        <v/>
      </c>
      <c r="BM490" s="1" t="str">
        <f aca="false">IF(D490&lt;&gt;"",IF(COUNTIF(BM$3:BM489,D490)&gt;0,"",D490),"")</f>
        <v/>
      </c>
      <c r="BN490" s="1" t="str">
        <f aca="false">IF(E490&lt;&gt;"",IF(COUNTIF(BN$3:BN489,E490)&gt;0,"",E490),"")</f>
        <v/>
      </c>
      <c r="BO490" s="1" t="str">
        <f aca="false">IF(F490&lt;&gt;"",IF(COUNTIF(BO$3:BO489,F490)&gt;0,"",F490),"")</f>
        <v/>
      </c>
      <c r="BP490" s="1" t="str">
        <f aca="false">IF(G490&lt;&gt;"",IF(COUNTIF(BP$3:BP489,G490)&gt;0,"",G490),"")</f>
        <v/>
      </c>
      <c r="BQ490" s="1" t="str">
        <f aca="false">IF(H490&lt;&gt;"",IF(COUNTIF(BQ$3:BQ489,H490)&gt;0,"",H490),"")</f>
        <v/>
      </c>
    </row>
    <row r="491" customFormat="false" ht="12.75" hidden="false" customHeight="false" outlineLevel="0" collapsed="false">
      <c r="A491" s="1017" t="str">
        <f aca="false">CONCATENATE(B491,C491,D491,E491,F491,G491,H491)</f>
        <v/>
      </c>
      <c r="B491" s="1001"/>
      <c r="C491" s="1001"/>
      <c r="D491" s="1001"/>
      <c r="E491" s="1001"/>
      <c r="F491" s="1001"/>
      <c r="G491" s="1001"/>
      <c r="H491" s="1001"/>
      <c r="I491" s="1020"/>
      <c r="J491" s="1021"/>
      <c r="K491" s="1021"/>
      <c r="L491" s="1023"/>
      <c r="M491" s="1024"/>
      <c r="O491" s="1" t="n">
        <f aca="false">+O490+1</f>
        <v>489</v>
      </c>
      <c r="P491" s="978" t="str">
        <f aca="false">IFERROR(VLOOKUP(O490,X:AF,9,FALSE()),"")</f>
        <v/>
      </c>
      <c r="Q491" s="978" t="str">
        <f aca="false">IFERROR(VLOOKUP(O491,Y:AG,9,FALSE()),"")</f>
        <v/>
      </c>
      <c r="R491" s="978" t="str">
        <f aca="false">IFERROR(VLOOKUP(O491,Z:AH,9,FALSE()),"")</f>
        <v/>
      </c>
      <c r="S491" s="978" t="str">
        <f aca="false">IFERROR(VLOOKUP($O491,AA:AI,9,FALSE()),"")</f>
        <v/>
      </c>
      <c r="T491" s="978" t="str">
        <f aca="false">IFERROR(VLOOKUP($O491,AB:AJ,9,FALSE()),"")</f>
        <v/>
      </c>
      <c r="U491" s="978" t="str">
        <f aca="false">IFERROR(VLOOKUP($O491,AC:AK,9,FALSE()),"")</f>
        <v/>
      </c>
      <c r="V491" s="978" t="str">
        <f aca="false">IFERROR(VLOOKUP($O491,AD:AL,9,FALSE()),"")</f>
        <v/>
      </c>
      <c r="X491" s="1" t="str">
        <f aca="false">IF(AF491&lt;&gt;"",MAX(X$3:X490)+1,"")</f>
        <v/>
      </c>
      <c r="Y491" s="1" t="str">
        <f aca="false">IF(AG491&lt;&gt;"",MAX(Y$3:Y490)+1,"")</f>
        <v/>
      </c>
      <c r="Z491" s="1" t="str">
        <f aca="false">IF(AH491&lt;&gt;"",MAX(Z$3:Z490)+1,"")</f>
        <v/>
      </c>
      <c r="AA491" s="1" t="str">
        <f aca="false">IF(AI491&lt;&gt;"",MAX(AA$3:AA490)+1,"")</f>
        <v/>
      </c>
      <c r="AB491" s="1" t="str">
        <f aca="false">IF(AJ491&lt;&gt;"",MAX(AB$3:AB490)+1,"")</f>
        <v/>
      </c>
      <c r="AC491" s="1" t="str">
        <f aca="false">IF(AK491&lt;&gt;"",MAX(AC$3:AC490)+1,"")</f>
        <v/>
      </c>
      <c r="AD491" s="1" t="str">
        <f aca="false">IF(AL491&lt;&gt;"",MAX(AD$3:AD490)+1,"")</f>
        <v/>
      </c>
      <c r="AF491" s="1" t="str">
        <f aca="false">IF(B491="","",IF(COUNTIF(AF$3:$AI490,B491)=0,B491,""))</f>
        <v/>
      </c>
      <c r="AG491" s="1" t="str">
        <f aca="false">IF(C491&lt;&gt;"",IF(B491="","",IF($B491='Determinazione classe'!$D$57,IF(COUNTIF(AG$3:$AG490,$C491)=0,$C491,""),"")),"")</f>
        <v/>
      </c>
      <c r="AH491" s="1" t="str">
        <f aca="false">IF(D491&lt;&gt;"",IF(B491="","",IF(AND($B491='Determinazione classe'!$D$57,$C491='Determinazione classe'!$D$58),IF(COUNTIF(AH$3:AH490,$D491)=0,$D491,""),"")),"")</f>
        <v/>
      </c>
      <c r="AI491" s="1" t="str">
        <f aca="false">IF(E491&lt;&gt;"",IF(B491="","",IF(AND($B491='Determinazione classe'!$D$57,$C491='Determinazione classe'!$D$58,$D491='Determinazione classe'!$D$59),IF(COUNTIF(AI$3:AI490,$E491)=0,$E491,""),"")),"")</f>
        <v/>
      </c>
      <c r="AJ491" s="1" t="str">
        <f aca="false">IF(F491&lt;&gt;"",IF(B491="","",IF(AND($B491='Determinazione classe'!$D$57,$C491='Determinazione classe'!$D$58,$D491='Determinazione classe'!$D$59,$E491='Determinazione classe'!$D$60),IF(COUNTIF(AJ$3:AJ490,$F491)=0,$F491,""),"")),"")</f>
        <v/>
      </c>
      <c r="AK491" s="1" t="str">
        <f aca="false">IF(G491&lt;&gt;"",IF(B491="","",IF(AND($B491='Determinazione classe'!$D$57,$C491='Determinazione classe'!$D$58,$D491='Determinazione classe'!$D$59,$E491='Determinazione classe'!$D$60,$F491='Determinazione classe'!$D$61),IF(COUNTIF(AK$3:AK490,$G491)=0,$G491,""),"")),"")</f>
        <v/>
      </c>
      <c r="AL491" s="1" t="str">
        <f aca="false">IF(H491&lt;&gt;"",IF(B491="","",IF(AND($B491='Determinazione classe'!$D$57,$C491='Determinazione classe'!$D$58,$D491='Determinazione classe'!$D$59,$E491='Determinazione classe'!$D$60,$F491='Determinazione classe'!$D$61,$G491='Determinazione classe'!$D$62),IF(COUNTIF(AL$3:AL490,$H491)=0,$H491,""),"")),"")</f>
        <v/>
      </c>
      <c r="AR491" s="1" t="n">
        <f aca="false">+AR490+1</f>
        <v>489</v>
      </c>
      <c r="AS491" s="978" t="str">
        <f aca="false">IFERROR(VLOOKUP(AR491,BC:BK,9,FALSE()),"")</f>
        <v/>
      </c>
      <c r="AT491" s="978" t="str">
        <f aca="false">IFERROR(VLOOKUP($O491,BD:BL,9,FALSE()),"")</f>
        <v/>
      </c>
      <c r="AU491" s="978" t="str">
        <f aca="false">IFERROR(VLOOKUP($O491,BE:BM,9,FALSE()),"")</f>
        <v/>
      </c>
      <c r="AV491" s="978" t="str">
        <f aca="false">IFERROR(VLOOKUP($O491,BF:BN,9,FALSE()),"")</f>
        <v/>
      </c>
      <c r="AW491" s="978" t="str">
        <f aca="false">IFERROR(VLOOKUP($O491,BG:BO,9,FALSE()),"")</f>
        <v/>
      </c>
      <c r="AX491" s="978" t="str">
        <f aca="false">IFERROR(VLOOKUP($O491,BH:BP,9,FALSE()),"")</f>
        <v/>
      </c>
      <c r="AY491" s="978" t="str">
        <f aca="false">IFERROR(VLOOKUP($O491,BI:BQ,9,FALSE()),"")</f>
        <v/>
      </c>
      <c r="BC491" s="1" t="str">
        <f aca="false">IF(BK491&lt;&gt;"",MAX(BC$3:BC490)+1,"")</f>
        <v/>
      </c>
      <c r="BD491" s="1" t="str">
        <f aca="false">IF(BL491&lt;&gt;"",MAX(BD$3:BD490)+1,"")</f>
        <v/>
      </c>
      <c r="BE491" s="1" t="str">
        <f aca="false">IF(BM491&lt;&gt;"",MAX(BE$3:BE490)+1,"")</f>
        <v/>
      </c>
      <c r="BF491" s="1" t="str">
        <f aca="false">IF(BN491&lt;&gt;"",MAX(BF$3:BF490)+1,"")</f>
        <v/>
      </c>
      <c r="BG491" s="1" t="str">
        <f aca="false">IF(BO491&lt;&gt;"",MAX(BG$3:BG490)+1,"")</f>
        <v/>
      </c>
      <c r="BH491" s="1" t="str">
        <f aca="false">IF(BP491&lt;&gt;"",MAX(BH$3:BH490)+1,"")</f>
        <v/>
      </c>
      <c r="BI491" s="1" t="str">
        <f aca="false">IF(BQ491&lt;&gt;"",MAX(BI$3:BI490)+1,"")</f>
        <v/>
      </c>
      <c r="BK491" s="1" t="str">
        <f aca="false">IF(B491&lt;&gt;"",IF(COUNTIF(BK$3:BK490,B491)&gt;0,"",B491),"")</f>
        <v/>
      </c>
      <c r="BL491" s="1" t="str">
        <f aca="false">IF(C491&lt;&gt;"",IF(COUNTIF(BL$3:BL490,C491)&gt;0,"",C491),"")</f>
        <v/>
      </c>
      <c r="BM491" s="1" t="str">
        <f aca="false">IF(D491&lt;&gt;"",IF(COUNTIF(BM$3:BM490,D491)&gt;0,"",D491),"")</f>
        <v/>
      </c>
      <c r="BN491" s="1" t="str">
        <f aca="false">IF(E491&lt;&gt;"",IF(COUNTIF(BN$3:BN490,E491)&gt;0,"",E491),"")</f>
        <v/>
      </c>
      <c r="BO491" s="1" t="str">
        <f aca="false">IF(F491&lt;&gt;"",IF(COUNTIF(BO$3:BO490,F491)&gt;0,"",F491),"")</f>
        <v/>
      </c>
      <c r="BP491" s="1" t="str">
        <f aca="false">IF(G491&lt;&gt;"",IF(COUNTIF(BP$3:BP490,G491)&gt;0,"",G491),"")</f>
        <v/>
      </c>
      <c r="BQ491" s="1" t="str">
        <f aca="false">IF(H491&lt;&gt;"",IF(COUNTIF(BQ$3:BQ490,H491)&gt;0,"",H491),"")</f>
        <v/>
      </c>
    </row>
    <row r="492" customFormat="false" ht="12.75" hidden="false" customHeight="false" outlineLevel="0" collapsed="false">
      <c r="A492" s="1017" t="str">
        <f aca="false">CONCATENATE(B492,C492,D492,E492,F492,G492,H492)</f>
        <v/>
      </c>
      <c r="B492" s="1001"/>
      <c r="C492" s="1001"/>
      <c r="D492" s="1001"/>
      <c r="E492" s="1001"/>
      <c r="F492" s="1001"/>
      <c r="G492" s="1001"/>
      <c r="H492" s="1001"/>
      <c r="I492" s="1020"/>
      <c r="J492" s="1021"/>
      <c r="K492" s="1021"/>
      <c r="L492" s="1023"/>
      <c r="M492" s="1024"/>
      <c r="O492" s="1" t="n">
        <f aca="false">+O491+1</f>
        <v>490</v>
      </c>
      <c r="P492" s="978" t="str">
        <f aca="false">IFERROR(VLOOKUP(O491,X:AF,9,FALSE()),"")</f>
        <v/>
      </c>
      <c r="Q492" s="978" t="str">
        <f aca="false">IFERROR(VLOOKUP(O492,Y:AG,9,FALSE()),"")</f>
        <v/>
      </c>
      <c r="R492" s="978" t="str">
        <f aca="false">IFERROR(VLOOKUP(O492,Z:AH,9,FALSE()),"")</f>
        <v/>
      </c>
      <c r="S492" s="978" t="str">
        <f aca="false">IFERROR(VLOOKUP($O492,AA:AI,9,FALSE()),"")</f>
        <v/>
      </c>
      <c r="T492" s="978" t="str">
        <f aca="false">IFERROR(VLOOKUP($O492,AB:AJ,9,FALSE()),"")</f>
        <v/>
      </c>
      <c r="U492" s="978" t="str">
        <f aca="false">IFERROR(VLOOKUP($O492,AC:AK,9,FALSE()),"")</f>
        <v/>
      </c>
      <c r="V492" s="978" t="str">
        <f aca="false">IFERROR(VLOOKUP($O492,AD:AL,9,FALSE()),"")</f>
        <v/>
      </c>
      <c r="X492" s="1" t="str">
        <f aca="false">IF(AF492&lt;&gt;"",MAX(X$3:X491)+1,"")</f>
        <v/>
      </c>
      <c r="Y492" s="1" t="str">
        <f aca="false">IF(AG492&lt;&gt;"",MAX(Y$3:Y491)+1,"")</f>
        <v/>
      </c>
      <c r="Z492" s="1" t="str">
        <f aca="false">IF(AH492&lt;&gt;"",MAX(Z$3:Z491)+1,"")</f>
        <v/>
      </c>
      <c r="AA492" s="1" t="str">
        <f aca="false">IF(AI492&lt;&gt;"",MAX(AA$3:AA491)+1,"")</f>
        <v/>
      </c>
      <c r="AB492" s="1" t="str">
        <f aca="false">IF(AJ492&lt;&gt;"",MAX(AB$3:AB491)+1,"")</f>
        <v/>
      </c>
      <c r="AC492" s="1" t="str">
        <f aca="false">IF(AK492&lt;&gt;"",MAX(AC$3:AC491)+1,"")</f>
        <v/>
      </c>
      <c r="AD492" s="1" t="str">
        <f aca="false">IF(AL492&lt;&gt;"",MAX(AD$3:AD491)+1,"")</f>
        <v/>
      </c>
      <c r="AF492" s="1" t="str">
        <f aca="false">IF(B492="","",IF(COUNTIF(AF$3:$AI491,B492)=0,B492,""))</f>
        <v/>
      </c>
      <c r="AG492" s="1" t="str">
        <f aca="false">IF(C492&lt;&gt;"",IF(B492="","",IF($B492='Determinazione classe'!$D$57,IF(COUNTIF(AG$3:$AG491,$C492)=0,$C492,""),"")),"")</f>
        <v/>
      </c>
      <c r="AH492" s="1" t="str">
        <f aca="false">IF(D492&lt;&gt;"",IF(B492="","",IF(AND($B492='Determinazione classe'!$D$57,$C492='Determinazione classe'!$D$58),IF(COUNTIF(AH$3:AH491,$D492)=0,$D492,""),"")),"")</f>
        <v/>
      </c>
      <c r="AI492" s="1" t="str">
        <f aca="false">IF(E492&lt;&gt;"",IF(B492="","",IF(AND($B492='Determinazione classe'!$D$57,$C492='Determinazione classe'!$D$58,$D492='Determinazione classe'!$D$59),IF(COUNTIF(AI$3:AI491,$E492)=0,$E492,""),"")),"")</f>
        <v/>
      </c>
      <c r="AJ492" s="1" t="str">
        <f aca="false">IF(F492&lt;&gt;"",IF(B492="","",IF(AND($B492='Determinazione classe'!$D$57,$C492='Determinazione classe'!$D$58,$D492='Determinazione classe'!$D$59,$E492='Determinazione classe'!$D$60),IF(COUNTIF(AJ$3:AJ491,$F492)=0,$F492,""),"")),"")</f>
        <v/>
      </c>
      <c r="AK492" s="1" t="str">
        <f aca="false">IF(G492&lt;&gt;"",IF(B492="","",IF(AND($B492='Determinazione classe'!$D$57,$C492='Determinazione classe'!$D$58,$D492='Determinazione classe'!$D$59,$E492='Determinazione classe'!$D$60,$F492='Determinazione classe'!$D$61),IF(COUNTIF(AK$3:AK491,$G492)=0,$G492,""),"")),"")</f>
        <v/>
      </c>
      <c r="AL492" s="1" t="str">
        <f aca="false">IF(H492&lt;&gt;"",IF(B492="","",IF(AND($B492='Determinazione classe'!$D$57,$C492='Determinazione classe'!$D$58,$D492='Determinazione classe'!$D$59,$E492='Determinazione classe'!$D$60,$F492='Determinazione classe'!$D$61,$G492='Determinazione classe'!$D$62),IF(COUNTIF(AL$3:AL491,$H492)=0,$H492,""),"")),"")</f>
        <v/>
      </c>
      <c r="AR492" s="1" t="n">
        <f aca="false">+AR491+1</f>
        <v>490</v>
      </c>
      <c r="AS492" s="978" t="str">
        <f aca="false">IFERROR(VLOOKUP(AR492,BC:BK,9,FALSE()),"")</f>
        <v/>
      </c>
      <c r="AT492" s="978" t="str">
        <f aca="false">IFERROR(VLOOKUP($O492,BD:BL,9,FALSE()),"")</f>
        <v/>
      </c>
      <c r="AU492" s="978" t="str">
        <f aca="false">IFERROR(VLOOKUP($O492,BE:BM,9,FALSE()),"")</f>
        <v/>
      </c>
      <c r="AV492" s="978" t="str">
        <f aca="false">IFERROR(VLOOKUP($O492,BF:BN,9,FALSE()),"")</f>
        <v/>
      </c>
      <c r="AW492" s="978" t="str">
        <f aca="false">IFERROR(VLOOKUP($O492,BG:BO,9,FALSE()),"")</f>
        <v/>
      </c>
      <c r="AX492" s="978" t="str">
        <f aca="false">IFERROR(VLOOKUP($O492,BH:BP,9,FALSE()),"")</f>
        <v/>
      </c>
      <c r="AY492" s="978" t="str">
        <f aca="false">IFERROR(VLOOKUP($O492,BI:BQ,9,FALSE()),"")</f>
        <v/>
      </c>
      <c r="BC492" s="1" t="str">
        <f aca="false">IF(BK492&lt;&gt;"",MAX(BC$3:BC491)+1,"")</f>
        <v/>
      </c>
      <c r="BD492" s="1" t="str">
        <f aca="false">IF(BL492&lt;&gt;"",MAX(BD$3:BD491)+1,"")</f>
        <v/>
      </c>
      <c r="BE492" s="1" t="str">
        <f aca="false">IF(BM492&lt;&gt;"",MAX(BE$3:BE491)+1,"")</f>
        <v/>
      </c>
      <c r="BF492" s="1" t="str">
        <f aca="false">IF(BN492&lt;&gt;"",MAX(BF$3:BF491)+1,"")</f>
        <v/>
      </c>
      <c r="BG492" s="1" t="str">
        <f aca="false">IF(BO492&lt;&gt;"",MAX(BG$3:BG491)+1,"")</f>
        <v/>
      </c>
      <c r="BH492" s="1" t="str">
        <f aca="false">IF(BP492&lt;&gt;"",MAX(BH$3:BH491)+1,"")</f>
        <v/>
      </c>
      <c r="BI492" s="1" t="str">
        <f aca="false">IF(BQ492&lt;&gt;"",MAX(BI$3:BI491)+1,"")</f>
        <v/>
      </c>
      <c r="BK492" s="1" t="str">
        <f aca="false">IF(B492&lt;&gt;"",IF(COUNTIF(BK$3:BK491,B492)&gt;0,"",B492),"")</f>
        <v/>
      </c>
      <c r="BL492" s="1" t="str">
        <f aca="false">IF(C492&lt;&gt;"",IF(COUNTIF(BL$3:BL491,C492)&gt;0,"",C492),"")</f>
        <v/>
      </c>
      <c r="BM492" s="1" t="str">
        <f aca="false">IF(D492&lt;&gt;"",IF(COUNTIF(BM$3:BM491,D492)&gt;0,"",D492),"")</f>
        <v/>
      </c>
      <c r="BN492" s="1" t="str">
        <f aca="false">IF(E492&lt;&gt;"",IF(COUNTIF(BN$3:BN491,E492)&gt;0,"",E492),"")</f>
        <v/>
      </c>
      <c r="BO492" s="1" t="str">
        <f aca="false">IF(F492&lt;&gt;"",IF(COUNTIF(BO$3:BO491,F492)&gt;0,"",F492),"")</f>
        <v/>
      </c>
      <c r="BP492" s="1" t="str">
        <f aca="false">IF(G492&lt;&gt;"",IF(COUNTIF(BP$3:BP491,G492)&gt;0,"",G492),"")</f>
        <v/>
      </c>
      <c r="BQ492" s="1" t="str">
        <f aca="false">IF(H492&lt;&gt;"",IF(COUNTIF(BQ$3:BQ491,H492)&gt;0,"",H492),"")</f>
        <v/>
      </c>
    </row>
    <row r="493" customFormat="false" ht="12.75" hidden="false" customHeight="false" outlineLevel="0" collapsed="false">
      <c r="A493" s="1017" t="str">
        <f aca="false">CONCATENATE(B493,C493,D493,E493,F493,G493,H493)</f>
        <v/>
      </c>
      <c r="B493" s="1001"/>
      <c r="C493" s="1001"/>
      <c r="D493" s="1001"/>
      <c r="E493" s="1001"/>
      <c r="F493" s="1001"/>
      <c r="G493" s="1001"/>
      <c r="H493" s="1001"/>
      <c r="I493" s="1020"/>
      <c r="J493" s="1021"/>
      <c r="K493" s="1021"/>
      <c r="L493" s="1023"/>
      <c r="M493" s="1024"/>
      <c r="O493" s="1" t="n">
        <f aca="false">+O492+1</f>
        <v>491</v>
      </c>
      <c r="P493" s="978" t="str">
        <f aca="false">IFERROR(VLOOKUP(O492,X:AF,9,FALSE()),"")</f>
        <v/>
      </c>
      <c r="Q493" s="978" t="str">
        <f aca="false">IFERROR(VLOOKUP(O493,Y:AG,9,FALSE()),"")</f>
        <v/>
      </c>
      <c r="R493" s="978" t="str">
        <f aca="false">IFERROR(VLOOKUP(O493,Z:AH,9,FALSE()),"")</f>
        <v/>
      </c>
      <c r="S493" s="978" t="str">
        <f aca="false">IFERROR(VLOOKUP($O493,AA:AI,9,FALSE()),"")</f>
        <v/>
      </c>
      <c r="T493" s="978" t="str">
        <f aca="false">IFERROR(VLOOKUP($O493,AB:AJ,9,FALSE()),"")</f>
        <v/>
      </c>
      <c r="U493" s="978" t="str">
        <f aca="false">IFERROR(VLOOKUP($O493,AC:AK,9,FALSE()),"")</f>
        <v/>
      </c>
      <c r="V493" s="978" t="str">
        <f aca="false">IFERROR(VLOOKUP($O493,AD:AL,9,FALSE()),"")</f>
        <v/>
      </c>
      <c r="X493" s="1" t="str">
        <f aca="false">IF(AF493&lt;&gt;"",MAX(X$3:X492)+1,"")</f>
        <v/>
      </c>
      <c r="Y493" s="1" t="str">
        <f aca="false">IF(AG493&lt;&gt;"",MAX(Y$3:Y492)+1,"")</f>
        <v/>
      </c>
      <c r="Z493" s="1" t="str">
        <f aca="false">IF(AH493&lt;&gt;"",MAX(Z$3:Z492)+1,"")</f>
        <v/>
      </c>
      <c r="AA493" s="1" t="str">
        <f aca="false">IF(AI493&lt;&gt;"",MAX(AA$3:AA492)+1,"")</f>
        <v/>
      </c>
      <c r="AB493" s="1" t="str">
        <f aca="false">IF(AJ493&lt;&gt;"",MAX(AB$3:AB492)+1,"")</f>
        <v/>
      </c>
      <c r="AC493" s="1" t="str">
        <f aca="false">IF(AK493&lt;&gt;"",MAX(AC$3:AC492)+1,"")</f>
        <v/>
      </c>
      <c r="AD493" s="1" t="str">
        <f aca="false">IF(AL493&lt;&gt;"",MAX(AD$3:AD492)+1,"")</f>
        <v/>
      </c>
      <c r="AF493" s="1" t="str">
        <f aca="false">IF(B493="","",IF(COUNTIF(AF$3:$AI492,B493)=0,B493,""))</f>
        <v/>
      </c>
      <c r="AG493" s="1" t="str">
        <f aca="false">IF(C493&lt;&gt;"",IF(B493="","",IF($B493='Determinazione classe'!$D$57,IF(COUNTIF(AG$3:$AG492,$C493)=0,$C493,""),"")),"")</f>
        <v/>
      </c>
      <c r="AH493" s="1" t="str">
        <f aca="false">IF(D493&lt;&gt;"",IF(B493="","",IF(AND($B493='Determinazione classe'!$D$57,$C493='Determinazione classe'!$D$58),IF(COUNTIF(AH$3:AH492,$D493)=0,$D493,""),"")),"")</f>
        <v/>
      </c>
      <c r="AI493" s="1" t="str">
        <f aca="false">IF(E493&lt;&gt;"",IF(B493="","",IF(AND($B493='Determinazione classe'!$D$57,$C493='Determinazione classe'!$D$58,$D493='Determinazione classe'!$D$59),IF(COUNTIF(AI$3:AI492,$E493)=0,$E493,""),"")),"")</f>
        <v/>
      </c>
      <c r="AJ493" s="1" t="str">
        <f aca="false">IF(F493&lt;&gt;"",IF(B493="","",IF(AND($B493='Determinazione classe'!$D$57,$C493='Determinazione classe'!$D$58,$D493='Determinazione classe'!$D$59,$E493='Determinazione classe'!$D$60),IF(COUNTIF(AJ$3:AJ492,$F493)=0,$F493,""),"")),"")</f>
        <v/>
      </c>
      <c r="AK493" s="1" t="str">
        <f aca="false">IF(G493&lt;&gt;"",IF(B493="","",IF(AND($B493='Determinazione classe'!$D$57,$C493='Determinazione classe'!$D$58,$D493='Determinazione classe'!$D$59,$E493='Determinazione classe'!$D$60,$F493='Determinazione classe'!$D$61),IF(COUNTIF(AK$3:AK492,$G493)=0,$G493,""),"")),"")</f>
        <v/>
      </c>
      <c r="AL493" s="1" t="str">
        <f aca="false">IF(H493&lt;&gt;"",IF(B493="","",IF(AND($B493='Determinazione classe'!$D$57,$C493='Determinazione classe'!$D$58,$D493='Determinazione classe'!$D$59,$E493='Determinazione classe'!$D$60,$F493='Determinazione classe'!$D$61,$G493='Determinazione classe'!$D$62),IF(COUNTIF(AL$3:AL492,$H493)=0,$H493,""),"")),"")</f>
        <v/>
      </c>
      <c r="AR493" s="1" t="n">
        <f aca="false">+AR492+1</f>
        <v>491</v>
      </c>
      <c r="AS493" s="978" t="str">
        <f aca="false">IFERROR(VLOOKUP(AR493,BC:BK,9,FALSE()),"")</f>
        <v/>
      </c>
      <c r="AT493" s="978" t="str">
        <f aca="false">IFERROR(VLOOKUP($O493,BD:BL,9,FALSE()),"")</f>
        <v/>
      </c>
      <c r="AU493" s="978" t="str">
        <f aca="false">IFERROR(VLOOKUP($O493,BE:BM,9,FALSE()),"")</f>
        <v/>
      </c>
      <c r="AV493" s="978" t="str">
        <f aca="false">IFERROR(VLOOKUP($O493,BF:BN,9,FALSE()),"")</f>
        <v/>
      </c>
      <c r="AW493" s="978" t="str">
        <f aca="false">IFERROR(VLOOKUP($O493,BG:BO,9,FALSE()),"")</f>
        <v/>
      </c>
      <c r="AX493" s="978" t="str">
        <f aca="false">IFERROR(VLOOKUP($O493,BH:BP,9,FALSE()),"")</f>
        <v/>
      </c>
      <c r="AY493" s="978" t="str">
        <f aca="false">IFERROR(VLOOKUP($O493,BI:BQ,9,FALSE()),"")</f>
        <v/>
      </c>
      <c r="BC493" s="1" t="str">
        <f aca="false">IF(BK493&lt;&gt;"",MAX(BC$3:BC492)+1,"")</f>
        <v/>
      </c>
      <c r="BD493" s="1" t="str">
        <f aca="false">IF(BL493&lt;&gt;"",MAX(BD$3:BD492)+1,"")</f>
        <v/>
      </c>
      <c r="BE493" s="1" t="str">
        <f aca="false">IF(BM493&lt;&gt;"",MAX(BE$3:BE492)+1,"")</f>
        <v/>
      </c>
      <c r="BF493" s="1" t="str">
        <f aca="false">IF(BN493&lt;&gt;"",MAX(BF$3:BF492)+1,"")</f>
        <v/>
      </c>
      <c r="BG493" s="1" t="str">
        <f aca="false">IF(BO493&lt;&gt;"",MAX(BG$3:BG492)+1,"")</f>
        <v/>
      </c>
      <c r="BH493" s="1" t="str">
        <f aca="false">IF(BP493&lt;&gt;"",MAX(BH$3:BH492)+1,"")</f>
        <v/>
      </c>
      <c r="BI493" s="1" t="str">
        <f aca="false">IF(BQ493&lt;&gt;"",MAX(BI$3:BI492)+1,"")</f>
        <v/>
      </c>
      <c r="BK493" s="1" t="str">
        <f aca="false">IF(B493&lt;&gt;"",IF(COUNTIF(BK$3:BK492,B493)&gt;0,"",B493),"")</f>
        <v/>
      </c>
      <c r="BL493" s="1" t="str">
        <f aca="false">IF(C493&lt;&gt;"",IF(COUNTIF(BL$3:BL492,C493)&gt;0,"",C493),"")</f>
        <v/>
      </c>
      <c r="BM493" s="1" t="str">
        <f aca="false">IF(D493&lt;&gt;"",IF(COUNTIF(BM$3:BM492,D493)&gt;0,"",D493),"")</f>
        <v/>
      </c>
      <c r="BN493" s="1" t="str">
        <f aca="false">IF(E493&lt;&gt;"",IF(COUNTIF(BN$3:BN492,E493)&gt;0,"",E493),"")</f>
        <v/>
      </c>
      <c r="BO493" s="1" t="str">
        <f aca="false">IF(F493&lt;&gt;"",IF(COUNTIF(BO$3:BO492,F493)&gt;0,"",F493),"")</f>
        <v/>
      </c>
      <c r="BP493" s="1" t="str">
        <f aca="false">IF(G493&lt;&gt;"",IF(COUNTIF(BP$3:BP492,G493)&gt;0,"",G493),"")</f>
        <v/>
      </c>
      <c r="BQ493" s="1" t="str">
        <f aca="false">IF(H493&lt;&gt;"",IF(COUNTIF(BQ$3:BQ492,H493)&gt;0,"",H493),"")</f>
        <v/>
      </c>
    </row>
    <row r="494" customFormat="false" ht="12.75" hidden="false" customHeight="false" outlineLevel="0" collapsed="false">
      <c r="A494" s="1017" t="str">
        <f aca="false">CONCATENATE(B494,C494,D494,E494,F494,G494,H494)</f>
        <v/>
      </c>
      <c r="B494" s="1001"/>
      <c r="C494" s="1001"/>
      <c r="D494" s="1001"/>
      <c r="E494" s="1001"/>
      <c r="F494" s="1001"/>
      <c r="G494" s="1001"/>
      <c r="H494" s="1001"/>
      <c r="I494" s="1020"/>
      <c r="J494" s="1021"/>
      <c r="K494" s="1021"/>
      <c r="L494" s="1023"/>
      <c r="M494" s="1024"/>
      <c r="O494" s="1" t="n">
        <f aca="false">+O493+1</f>
        <v>492</v>
      </c>
      <c r="P494" s="978" t="str">
        <f aca="false">IFERROR(VLOOKUP(O493,X:AF,9,FALSE()),"")</f>
        <v/>
      </c>
      <c r="Q494" s="978" t="str">
        <f aca="false">IFERROR(VLOOKUP(O494,Y:AG,9,FALSE()),"")</f>
        <v/>
      </c>
      <c r="R494" s="978" t="str">
        <f aca="false">IFERROR(VLOOKUP(O494,Z:AH,9,FALSE()),"")</f>
        <v/>
      </c>
      <c r="S494" s="978" t="str">
        <f aca="false">IFERROR(VLOOKUP($O494,AA:AI,9,FALSE()),"")</f>
        <v/>
      </c>
      <c r="T494" s="978" t="str">
        <f aca="false">IFERROR(VLOOKUP($O494,AB:AJ,9,FALSE()),"")</f>
        <v/>
      </c>
      <c r="U494" s="978" t="str">
        <f aca="false">IFERROR(VLOOKUP($O494,AC:AK,9,FALSE()),"")</f>
        <v/>
      </c>
      <c r="V494" s="978" t="str">
        <f aca="false">IFERROR(VLOOKUP($O494,AD:AL,9,FALSE()),"")</f>
        <v/>
      </c>
      <c r="X494" s="1" t="str">
        <f aca="false">IF(AF494&lt;&gt;"",MAX(X$3:X493)+1,"")</f>
        <v/>
      </c>
      <c r="Y494" s="1" t="str">
        <f aca="false">IF(AG494&lt;&gt;"",MAX(Y$3:Y493)+1,"")</f>
        <v/>
      </c>
      <c r="Z494" s="1" t="str">
        <f aca="false">IF(AH494&lt;&gt;"",MAX(Z$3:Z493)+1,"")</f>
        <v/>
      </c>
      <c r="AA494" s="1" t="str">
        <f aca="false">IF(AI494&lt;&gt;"",MAX(AA$3:AA493)+1,"")</f>
        <v/>
      </c>
      <c r="AB494" s="1" t="str">
        <f aca="false">IF(AJ494&lt;&gt;"",MAX(AB$3:AB493)+1,"")</f>
        <v/>
      </c>
      <c r="AC494" s="1" t="str">
        <f aca="false">IF(AK494&lt;&gt;"",MAX(AC$3:AC493)+1,"")</f>
        <v/>
      </c>
      <c r="AD494" s="1" t="str">
        <f aca="false">IF(AL494&lt;&gt;"",MAX(AD$3:AD493)+1,"")</f>
        <v/>
      </c>
      <c r="AF494" s="1" t="str">
        <f aca="false">IF(B494="","",IF(COUNTIF(AF$3:$AI493,B494)=0,B494,""))</f>
        <v/>
      </c>
      <c r="AG494" s="1" t="str">
        <f aca="false">IF(C494&lt;&gt;"",IF(B494="","",IF($B494='Determinazione classe'!$D$57,IF(COUNTIF(AG$3:$AG493,$C494)=0,$C494,""),"")),"")</f>
        <v/>
      </c>
      <c r="AH494" s="1" t="str">
        <f aca="false">IF(D494&lt;&gt;"",IF(B494="","",IF(AND($B494='Determinazione classe'!$D$57,$C494='Determinazione classe'!$D$58),IF(COUNTIF(AH$3:AH493,$D494)=0,$D494,""),"")),"")</f>
        <v/>
      </c>
      <c r="AI494" s="1" t="str">
        <f aca="false">IF(E494&lt;&gt;"",IF(B494="","",IF(AND($B494='Determinazione classe'!$D$57,$C494='Determinazione classe'!$D$58,$D494='Determinazione classe'!$D$59),IF(COUNTIF(AI$3:AI493,$E494)=0,$E494,""),"")),"")</f>
        <v/>
      </c>
      <c r="AJ494" s="1" t="str">
        <f aca="false">IF(F494&lt;&gt;"",IF(B494="","",IF(AND($B494='Determinazione classe'!$D$57,$C494='Determinazione classe'!$D$58,$D494='Determinazione classe'!$D$59,$E494='Determinazione classe'!$D$60),IF(COUNTIF(AJ$3:AJ493,$F494)=0,$F494,""),"")),"")</f>
        <v/>
      </c>
      <c r="AK494" s="1" t="str">
        <f aca="false">IF(G494&lt;&gt;"",IF(B494="","",IF(AND($B494='Determinazione classe'!$D$57,$C494='Determinazione classe'!$D$58,$D494='Determinazione classe'!$D$59,$E494='Determinazione classe'!$D$60,$F494='Determinazione classe'!$D$61),IF(COUNTIF(AK$3:AK493,$G494)=0,$G494,""),"")),"")</f>
        <v/>
      </c>
      <c r="AL494" s="1" t="str">
        <f aca="false">IF(H494&lt;&gt;"",IF(B494="","",IF(AND($B494='Determinazione classe'!$D$57,$C494='Determinazione classe'!$D$58,$D494='Determinazione classe'!$D$59,$E494='Determinazione classe'!$D$60,$F494='Determinazione classe'!$D$61,$G494='Determinazione classe'!$D$62),IF(COUNTIF(AL$3:AL493,$H494)=0,$H494,""),"")),"")</f>
        <v/>
      </c>
      <c r="AR494" s="1" t="n">
        <f aca="false">+AR493+1</f>
        <v>492</v>
      </c>
      <c r="AS494" s="978" t="str">
        <f aca="false">IFERROR(VLOOKUP(AR494,BC:BK,9,FALSE()),"")</f>
        <v/>
      </c>
      <c r="AT494" s="978" t="str">
        <f aca="false">IFERROR(VLOOKUP($O494,BD:BL,9,FALSE()),"")</f>
        <v/>
      </c>
      <c r="AU494" s="978" t="str">
        <f aca="false">IFERROR(VLOOKUP($O494,BE:BM,9,FALSE()),"")</f>
        <v/>
      </c>
      <c r="AV494" s="978" t="str">
        <f aca="false">IFERROR(VLOOKUP($O494,BF:BN,9,FALSE()),"")</f>
        <v/>
      </c>
      <c r="AW494" s="978" t="str">
        <f aca="false">IFERROR(VLOOKUP($O494,BG:BO,9,FALSE()),"")</f>
        <v/>
      </c>
      <c r="AX494" s="978" t="str">
        <f aca="false">IFERROR(VLOOKUP($O494,BH:BP,9,FALSE()),"")</f>
        <v/>
      </c>
      <c r="AY494" s="978" t="str">
        <f aca="false">IFERROR(VLOOKUP($O494,BI:BQ,9,FALSE()),"")</f>
        <v/>
      </c>
      <c r="BC494" s="1" t="str">
        <f aca="false">IF(BK494&lt;&gt;"",MAX(BC$3:BC493)+1,"")</f>
        <v/>
      </c>
      <c r="BD494" s="1" t="str">
        <f aca="false">IF(BL494&lt;&gt;"",MAX(BD$3:BD493)+1,"")</f>
        <v/>
      </c>
      <c r="BE494" s="1" t="str">
        <f aca="false">IF(BM494&lt;&gt;"",MAX(BE$3:BE493)+1,"")</f>
        <v/>
      </c>
      <c r="BF494" s="1" t="str">
        <f aca="false">IF(BN494&lt;&gt;"",MAX(BF$3:BF493)+1,"")</f>
        <v/>
      </c>
      <c r="BG494" s="1" t="str">
        <f aca="false">IF(BO494&lt;&gt;"",MAX(BG$3:BG493)+1,"")</f>
        <v/>
      </c>
      <c r="BH494" s="1" t="str">
        <f aca="false">IF(BP494&lt;&gt;"",MAX(BH$3:BH493)+1,"")</f>
        <v/>
      </c>
      <c r="BI494" s="1" t="str">
        <f aca="false">IF(BQ494&lt;&gt;"",MAX(BI$3:BI493)+1,"")</f>
        <v/>
      </c>
      <c r="BK494" s="1" t="str">
        <f aca="false">IF(B494&lt;&gt;"",IF(COUNTIF(BK$3:BK493,B494)&gt;0,"",B494),"")</f>
        <v/>
      </c>
      <c r="BL494" s="1" t="str">
        <f aca="false">IF(C494&lt;&gt;"",IF(COUNTIF(BL$3:BL493,C494)&gt;0,"",C494),"")</f>
        <v/>
      </c>
      <c r="BM494" s="1" t="str">
        <f aca="false">IF(D494&lt;&gt;"",IF(COUNTIF(BM$3:BM493,D494)&gt;0,"",D494),"")</f>
        <v/>
      </c>
      <c r="BN494" s="1" t="str">
        <f aca="false">IF(E494&lt;&gt;"",IF(COUNTIF(BN$3:BN493,E494)&gt;0,"",E494),"")</f>
        <v/>
      </c>
      <c r="BO494" s="1" t="str">
        <f aca="false">IF(F494&lt;&gt;"",IF(COUNTIF(BO$3:BO493,F494)&gt;0,"",F494),"")</f>
        <v/>
      </c>
      <c r="BP494" s="1" t="str">
        <f aca="false">IF(G494&lt;&gt;"",IF(COUNTIF(BP$3:BP493,G494)&gt;0,"",G494),"")</f>
        <v/>
      </c>
      <c r="BQ494" s="1" t="str">
        <f aca="false">IF(H494&lt;&gt;"",IF(COUNTIF(BQ$3:BQ493,H494)&gt;0,"",H494),"")</f>
        <v/>
      </c>
    </row>
    <row r="495" customFormat="false" ht="12.75" hidden="false" customHeight="false" outlineLevel="0" collapsed="false">
      <c r="A495" s="1017" t="str">
        <f aca="false">CONCATENATE(B495,C495,D495,E495,F495,G495,H495)</f>
        <v/>
      </c>
      <c r="B495" s="1001"/>
      <c r="C495" s="1001"/>
      <c r="D495" s="1001"/>
      <c r="E495" s="1001"/>
      <c r="F495" s="1001"/>
      <c r="G495" s="1001"/>
      <c r="H495" s="1001"/>
      <c r="I495" s="1020"/>
      <c r="J495" s="1021"/>
      <c r="K495" s="1021"/>
      <c r="L495" s="1023"/>
      <c r="M495" s="1024"/>
      <c r="O495" s="1" t="n">
        <f aca="false">+O494+1</f>
        <v>493</v>
      </c>
      <c r="P495" s="978" t="str">
        <f aca="false">IFERROR(VLOOKUP(O494,X:AF,9,FALSE()),"")</f>
        <v/>
      </c>
      <c r="Q495" s="978" t="str">
        <f aca="false">IFERROR(VLOOKUP(O495,Y:AG,9,FALSE()),"")</f>
        <v/>
      </c>
      <c r="R495" s="978" t="str">
        <f aca="false">IFERROR(VLOOKUP(O495,Z:AH,9,FALSE()),"")</f>
        <v/>
      </c>
      <c r="S495" s="978" t="str">
        <f aca="false">IFERROR(VLOOKUP($O495,AA:AI,9,FALSE()),"")</f>
        <v/>
      </c>
      <c r="T495" s="978" t="str">
        <f aca="false">IFERROR(VLOOKUP($O495,AB:AJ,9,FALSE()),"")</f>
        <v/>
      </c>
      <c r="U495" s="978" t="str">
        <f aca="false">IFERROR(VLOOKUP($O495,AC:AK,9,FALSE()),"")</f>
        <v/>
      </c>
      <c r="V495" s="978" t="str">
        <f aca="false">IFERROR(VLOOKUP($O495,AD:AL,9,FALSE()),"")</f>
        <v/>
      </c>
      <c r="X495" s="1" t="str">
        <f aca="false">IF(AF495&lt;&gt;"",MAX(X$3:X494)+1,"")</f>
        <v/>
      </c>
      <c r="Y495" s="1" t="str">
        <f aca="false">IF(AG495&lt;&gt;"",MAX(Y$3:Y494)+1,"")</f>
        <v/>
      </c>
      <c r="Z495" s="1" t="str">
        <f aca="false">IF(AH495&lt;&gt;"",MAX(Z$3:Z494)+1,"")</f>
        <v/>
      </c>
      <c r="AA495" s="1" t="str">
        <f aca="false">IF(AI495&lt;&gt;"",MAX(AA$3:AA494)+1,"")</f>
        <v/>
      </c>
      <c r="AB495" s="1" t="str">
        <f aca="false">IF(AJ495&lt;&gt;"",MAX(AB$3:AB494)+1,"")</f>
        <v/>
      </c>
      <c r="AC495" s="1" t="str">
        <f aca="false">IF(AK495&lt;&gt;"",MAX(AC$3:AC494)+1,"")</f>
        <v/>
      </c>
      <c r="AD495" s="1" t="str">
        <f aca="false">IF(AL495&lt;&gt;"",MAX(AD$3:AD494)+1,"")</f>
        <v/>
      </c>
      <c r="AF495" s="1" t="str">
        <f aca="false">IF(B495="","",IF(COUNTIF(AF$3:$AI494,B495)=0,B495,""))</f>
        <v/>
      </c>
      <c r="AG495" s="1" t="str">
        <f aca="false">IF(C495&lt;&gt;"",IF(B495="","",IF($B495='Determinazione classe'!$D$57,IF(COUNTIF(AG$3:$AG494,$C495)=0,$C495,""),"")),"")</f>
        <v/>
      </c>
      <c r="AH495" s="1" t="str">
        <f aca="false">IF(D495&lt;&gt;"",IF(B495="","",IF(AND($B495='Determinazione classe'!$D$57,$C495='Determinazione classe'!$D$58),IF(COUNTIF(AH$3:AH494,$D495)=0,$D495,""),"")),"")</f>
        <v/>
      </c>
      <c r="AI495" s="1" t="str">
        <f aca="false">IF(E495&lt;&gt;"",IF(B495="","",IF(AND($B495='Determinazione classe'!$D$57,$C495='Determinazione classe'!$D$58,$D495='Determinazione classe'!$D$59),IF(COUNTIF(AI$3:AI494,$E495)=0,$E495,""),"")),"")</f>
        <v/>
      </c>
      <c r="AJ495" s="1" t="str">
        <f aca="false">IF(F495&lt;&gt;"",IF(B495="","",IF(AND($B495='Determinazione classe'!$D$57,$C495='Determinazione classe'!$D$58,$D495='Determinazione classe'!$D$59,$E495='Determinazione classe'!$D$60),IF(COUNTIF(AJ$3:AJ494,$F495)=0,$F495,""),"")),"")</f>
        <v/>
      </c>
      <c r="AK495" s="1" t="str">
        <f aca="false">IF(G495&lt;&gt;"",IF(B495="","",IF(AND($B495='Determinazione classe'!$D$57,$C495='Determinazione classe'!$D$58,$D495='Determinazione classe'!$D$59,$E495='Determinazione classe'!$D$60,$F495='Determinazione classe'!$D$61),IF(COUNTIF(AK$3:AK494,$G495)=0,$G495,""),"")),"")</f>
        <v/>
      </c>
      <c r="AL495" s="1" t="str">
        <f aca="false">IF(H495&lt;&gt;"",IF(B495="","",IF(AND($B495='Determinazione classe'!$D$57,$C495='Determinazione classe'!$D$58,$D495='Determinazione classe'!$D$59,$E495='Determinazione classe'!$D$60,$F495='Determinazione classe'!$D$61,$G495='Determinazione classe'!$D$62),IF(COUNTIF(AL$3:AL494,$H495)=0,$H495,""),"")),"")</f>
        <v/>
      </c>
      <c r="AR495" s="1" t="n">
        <f aca="false">+AR494+1</f>
        <v>493</v>
      </c>
      <c r="AS495" s="978" t="str">
        <f aca="false">IFERROR(VLOOKUP(AR495,BC:BK,9,FALSE()),"")</f>
        <v/>
      </c>
      <c r="AT495" s="978" t="str">
        <f aca="false">IFERROR(VLOOKUP($O495,BD:BL,9,FALSE()),"")</f>
        <v/>
      </c>
      <c r="AU495" s="978" t="str">
        <f aca="false">IFERROR(VLOOKUP($O495,BE:BM,9,FALSE()),"")</f>
        <v/>
      </c>
      <c r="AV495" s="978" t="str">
        <f aca="false">IFERROR(VLOOKUP($O495,BF:BN,9,FALSE()),"")</f>
        <v/>
      </c>
      <c r="AW495" s="978" t="str">
        <f aca="false">IFERROR(VLOOKUP($O495,BG:BO,9,FALSE()),"")</f>
        <v/>
      </c>
      <c r="AX495" s="978" t="str">
        <f aca="false">IFERROR(VLOOKUP($O495,BH:BP,9,FALSE()),"")</f>
        <v/>
      </c>
      <c r="AY495" s="978" t="str">
        <f aca="false">IFERROR(VLOOKUP($O495,BI:BQ,9,FALSE()),"")</f>
        <v/>
      </c>
      <c r="BC495" s="1" t="str">
        <f aca="false">IF(BK495&lt;&gt;"",MAX(BC$3:BC494)+1,"")</f>
        <v/>
      </c>
      <c r="BD495" s="1" t="str">
        <f aca="false">IF(BL495&lt;&gt;"",MAX(BD$3:BD494)+1,"")</f>
        <v/>
      </c>
      <c r="BE495" s="1" t="str">
        <f aca="false">IF(BM495&lt;&gt;"",MAX(BE$3:BE494)+1,"")</f>
        <v/>
      </c>
      <c r="BF495" s="1" t="str">
        <f aca="false">IF(BN495&lt;&gt;"",MAX(BF$3:BF494)+1,"")</f>
        <v/>
      </c>
      <c r="BG495" s="1" t="str">
        <f aca="false">IF(BO495&lt;&gt;"",MAX(BG$3:BG494)+1,"")</f>
        <v/>
      </c>
      <c r="BH495" s="1" t="str">
        <f aca="false">IF(BP495&lt;&gt;"",MAX(BH$3:BH494)+1,"")</f>
        <v/>
      </c>
      <c r="BI495" s="1" t="str">
        <f aca="false">IF(BQ495&lt;&gt;"",MAX(BI$3:BI494)+1,"")</f>
        <v/>
      </c>
      <c r="BK495" s="1" t="str">
        <f aca="false">IF(B495&lt;&gt;"",IF(COUNTIF(BK$3:BK494,B495)&gt;0,"",B495),"")</f>
        <v/>
      </c>
      <c r="BL495" s="1" t="str">
        <f aca="false">IF(C495&lt;&gt;"",IF(COUNTIF(BL$3:BL494,C495)&gt;0,"",C495),"")</f>
        <v/>
      </c>
      <c r="BM495" s="1" t="str">
        <f aca="false">IF(D495&lt;&gt;"",IF(COUNTIF(BM$3:BM494,D495)&gt;0,"",D495),"")</f>
        <v/>
      </c>
      <c r="BN495" s="1" t="str">
        <f aca="false">IF(E495&lt;&gt;"",IF(COUNTIF(BN$3:BN494,E495)&gt;0,"",E495),"")</f>
        <v/>
      </c>
      <c r="BO495" s="1" t="str">
        <f aca="false">IF(F495&lt;&gt;"",IF(COUNTIF(BO$3:BO494,F495)&gt;0,"",F495),"")</f>
        <v/>
      </c>
      <c r="BP495" s="1" t="str">
        <f aca="false">IF(G495&lt;&gt;"",IF(COUNTIF(BP$3:BP494,G495)&gt;0,"",G495),"")</f>
        <v/>
      </c>
      <c r="BQ495" s="1" t="str">
        <f aca="false">IF(H495&lt;&gt;"",IF(COUNTIF(BQ$3:BQ494,H495)&gt;0,"",H495),"")</f>
        <v/>
      </c>
    </row>
    <row r="496" customFormat="false" ht="12.75" hidden="false" customHeight="false" outlineLevel="0" collapsed="false">
      <c r="A496" s="1017" t="str">
        <f aca="false">CONCATENATE(B496,C496,D496,E496,F496,G496,H496)</f>
        <v/>
      </c>
      <c r="B496" s="1001"/>
      <c r="C496" s="1001"/>
      <c r="D496" s="1001"/>
      <c r="E496" s="1001"/>
      <c r="F496" s="1001"/>
      <c r="G496" s="1001"/>
      <c r="H496" s="1001"/>
      <c r="I496" s="1020"/>
      <c r="J496" s="1021"/>
      <c r="K496" s="1021"/>
      <c r="L496" s="1023"/>
      <c r="M496" s="1024"/>
      <c r="O496" s="1" t="n">
        <f aca="false">+O495+1</f>
        <v>494</v>
      </c>
      <c r="P496" s="978" t="str">
        <f aca="false">IFERROR(VLOOKUP(O495,X:AF,9,FALSE()),"")</f>
        <v/>
      </c>
      <c r="Q496" s="978" t="str">
        <f aca="false">IFERROR(VLOOKUP(O496,Y:AG,9,FALSE()),"")</f>
        <v/>
      </c>
      <c r="R496" s="978" t="str">
        <f aca="false">IFERROR(VLOOKUP(O496,Z:AH,9,FALSE()),"")</f>
        <v/>
      </c>
      <c r="S496" s="978" t="str">
        <f aca="false">IFERROR(VLOOKUP($O496,AA:AI,9,FALSE()),"")</f>
        <v/>
      </c>
      <c r="T496" s="978" t="str">
        <f aca="false">IFERROR(VLOOKUP($O496,AB:AJ,9,FALSE()),"")</f>
        <v/>
      </c>
      <c r="U496" s="978" t="str">
        <f aca="false">IFERROR(VLOOKUP($O496,AC:AK,9,FALSE()),"")</f>
        <v/>
      </c>
      <c r="V496" s="978" t="str">
        <f aca="false">IFERROR(VLOOKUP($O496,AD:AL,9,FALSE()),"")</f>
        <v/>
      </c>
      <c r="X496" s="1" t="str">
        <f aca="false">IF(AF496&lt;&gt;"",MAX(X$3:X495)+1,"")</f>
        <v/>
      </c>
      <c r="Y496" s="1" t="str">
        <f aca="false">IF(AG496&lt;&gt;"",MAX(Y$3:Y495)+1,"")</f>
        <v/>
      </c>
      <c r="Z496" s="1" t="str">
        <f aca="false">IF(AH496&lt;&gt;"",MAX(Z$3:Z495)+1,"")</f>
        <v/>
      </c>
      <c r="AA496" s="1" t="str">
        <f aca="false">IF(AI496&lt;&gt;"",MAX(AA$3:AA495)+1,"")</f>
        <v/>
      </c>
      <c r="AB496" s="1" t="str">
        <f aca="false">IF(AJ496&lt;&gt;"",MAX(AB$3:AB495)+1,"")</f>
        <v/>
      </c>
      <c r="AC496" s="1" t="str">
        <f aca="false">IF(AK496&lt;&gt;"",MAX(AC$3:AC495)+1,"")</f>
        <v/>
      </c>
      <c r="AD496" s="1" t="str">
        <f aca="false">IF(AL496&lt;&gt;"",MAX(AD$3:AD495)+1,"")</f>
        <v/>
      </c>
      <c r="AF496" s="1" t="str">
        <f aca="false">IF(B496="","",IF(COUNTIF(AF$3:$AI495,B496)=0,B496,""))</f>
        <v/>
      </c>
      <c r="AG496" s="1" t="str">
        <f aca="false">IF(C496&lt;&gt;"",IF(B496="","",IF($B496='Determinazione classe'!$D$57,IF(COUNTIF(AG$3:$AG495,$C496)=0,$C496,""),"")),"")</f>
        <v/>
      </c>
      <c r="AH496" s="1" t="str">
        <f aca="false">IF(D496&lt;&gt;"",IF(B496="","",IF(AND($B496='Determinazione classe'!$D$57,$C496='Determinazione classe'!$D$58),IF(COUNTIF(AH$3:AH495,$D496)=0,$D496,""),"")),"")</f>
        <v/>
      </c>
      <c r="AI496" s="1" t="str">
        <f aca="false">IF(E496&lt;&gt;"",IF(B496="","",IF(AND($B496='Determinazione classe'!$D$57,$C496='Determinazione classe'!$D$58,$D496='Determinazione classe'!$D$59),IF(COUNTIF(AI$3:AI495,$E496)=0,$E496,""),"")),"")</f>
        <v/>
      </c>
      <c r="AJ496" s="1" t="str">
        <f aca="false">IF(F496&lt;&gt;"",IF(B496="","",IF(AND($B496='Determinazione classe'!$D$57,$C496='Determinazione classe'!$D$58,$D496='Determinazione classe'!$D$59,$E496='Determinazione classe'!$D$60),IF(COUNTIF(AJ$3:AJ495,$F496)=0,$F496,""),"")),"")</f>
        <v/>
      </c>
      <c r="AK496" s="1" t="str">
        <f aca="false">IF(G496&lt;&gt;"",IF(B496="","",IF(AND($B496='Determinazione classe'!$D$57,$C496='Determinazione classe'!$D$58,$D496='Determinazione classe'!$D$59,$E496='Determinazione classe'!$D$60,$F496='Determinazione classe'!$D$61),IF(COUNTIF(AK$3:AK495,$G496)=0,$G496,""),"")),"")</f>
        <v/>
      </c>
      <c r="AL496" s="1" t="str">
        <f aca="false">IF(H496&lt;&gt;"",IF(B496="","",IF(AND($B496='Determinazione classe'!$D$57,$C496='Determinazione classe'!$D$58,$D496='Determinazione classe'!$D$59,$E496='Determinazione classe'!$D$60,$F496='Determinazione classe'!$D$61,$G496='Determinazione classe'!$D$62),IF(COUNTIF(AL$3:AL495,$H496)=0,$H496,""),"")),"")</f>
        <v/>
      </c>
      <c r="AR496" s="1" t="n">
        <f aca="false">+AR495+1</f>
        <v>494</v>
      </c>
      <c r="AS496" s="978" t="str">
        <f aca="false">IFERROR(VLOOKUP(AR496,BC:BK,9,FALSE()),"")</f>
        <v/>
      </c>
      <c r="AT496" s="978" t="str">
        <f aca="false">IFERROR(VLOOKUP($O496,BD:BL,9,FALSE()),"")</f>
        <v/>
      </c>
      <c r="AU496" s="978" t="str">
        <f aca="false">IFERROR(VLOOKUP($O496,BE:BM,9,FALSE()),"")</f>
        <v/>
      </c>
      <c r="AV496" s="978" t="str">
        <f aca="false">IFERROR(VLOOKUP($O496,BF:BN,9,FALSE()),"")</f>
        <v/>
      </c>
      <c r="AW496" s="978" t="str">
        <f aca="false">IFERROR(VLOOKUP($O496,BG:BO,9,FALSE()),"")</f>
        <v/>
      </c>
      <c r="AX496" s="978" t="str">
        <f aca="false">IFERROR(VLOOKUP($O496,BH:BP,9,FALSE()),"")</f>
        <v/>
      </c>
      <c r="AY496" s="978" t="str">
        <f aca="false">IFERROR(VLOOKUP($O496,BI:BQ,9,FALSE()),"")</f>
        <v/>
      </c>
      <c r="BC496" s="1" t="str">
        <f aca="false">IF(BK496&lt;&gt;"",MAX(BC$3:BC495)+1,"")</f>
        <v/>
      </c>
      <c r="BD496" s="1" t="str">
        <f aca="false">IF(BL496&lt;&gt;"",MAX(BD$3:BD495)+1,"")</f>
        <v/>
      </c>
      <c r="BE496" s="1" t="str">
        <f aca="false">IF(BM496&lt;&gt;"",MAX(BE$3:BE495)+1,"")</f>
        <v/>
      </c>
      <c r="BF496" s="1" t="str">
        <f aca="false">IF(BN496&lt;&gt;"",MAX(BF$3:BF495)+1,"")</f>
        <v/>
      </c>
      <c r="BG496" s="1" t="str">
        <f aca="false">IF(BO496&lt;&gt;"",MAX(BG$3:BG495)+1,"")</f>
        <v/>
      </c>
      <c r="BH496" s="1" t="str">
        <f aca="false">IF(BP496&lt;&gt;"",MAX(BH$3:BH495)+1,"")</f>
        <v/>
      </c>
      <c r="BI496" s="1" t="str">
        <f aca="false">IF(BQ496&lt;&gt;"",MAX(BI$3:BI495)+1,"")</f>
        <v/>
      </c>
      <c r="BK496" s="1" t="str">
        <f aca="false">IF(B496&lt;&gt;"",IF(COUNTIF(BK$3:BK495,B496)&gt;0,"",B496),"")</f>
        <v/>
      </c>
      <c r="BL496" s="1" t="str">
        <f aca="false">IF(C496&lt;&gt;"",IF(COUNTIF(BL$3:BL495,C496)&gt;0,"",C496),"")</f>
        <v/>
      </c>
      <c r="BM496" s="1" t="str">
        <f aca="false">IF(D496&lt;&gt;"",IF(COUNTIF(BM$3:BM495,D496)&gt;0,"",D496),"")</f>
        <v/>
      </c>
      <c r="BN496" s="1" t="str">
        <f aca="false">IF(E496&lt;&gt;"",IF(COUNTIF(BN$3:BN495,E496)&gt;0,"",E496),"")</f>
        <v/>
      </c>
      <c r="BO496" s="1" t="str">
        <f aca="false">IF(F496&lt;&gt;"",IF(COUNTIF(BO$3:BO495,F496)&gt;0,"",F496),"")</f>
        <v/>
      </c>
      <c r="BP496" s="1" t="str">
        <f aca="false">IF(G496&lt;&gt;"",IF(COUNTIF(BP$3:BP495,G496)&gt;0,"",G496),"")</f>
        <v/>
      </c>
      <c r="BQ496" s="1" t="str">
        <f aca="false">IF(H496&lt;&gt;"",IF(COUNTIF(BQ$3:BQ495,H496)&gt;0,"",H496),"")</f>
        <v/>
      </c>
    </row>
    <row r="497" customFormat="false" ht="12.75" hidden="false" customHeight="false" outlineLevel="0" collapsed="false">
      <c r="A497" s="1017" t="str">
        <f aca="false">CONCATENATE(B497,C497,D497,E497,F497,G497,H497)</f>
        <v/>
      </c>
      <c r="B497" s="1001"/>
      <c r="C497" s="1001"/>
      <c r="D497" s="1001"/>
      <c r="E497" s="1001"/>
      <c r="F497" s="1001"/>
      <c r="G497" s="1001"/>
      <c r="H497" s="1001"/>
      <c r="I497" s="1020"/>
      <c r="J497" s="1021"/>
      <c r="K497" s="1021"/>
      <c r="L497" s="1023"/>
      <c r="M497" s="1024"/>
      <c r="O497" s="1" t="n">
        <f aca="false">+O496+1</f>
        <v>495</v>
      </c>
      <c r="P497" s="978" t="str">
        <f aca="false">IFERROR(VLOOKUP(O496,X:AF,9,FALSE()),"")</f>
        <v/>
      </c>
      <c r="Q497" s="978" t="str">
        <f aca="false">IFERROR(VLOOKUP(O497,Y:AG,9,FALSE()),"")</f>
        <v/>
      </c>
      <c r="R497" s="978" t="str">
        <f aca="false">IFERROR(VLOOKUP(O497,Z:AH,9,FALSE()),"")</f>
        <v/>
      </c>
      <c r="S497" s="978" t="str">
        <f aca="false">IFERROR(VLOOKUP($O497,AA:AI,9,FALSE()),"")</f>
        <v/>
      </c>
      <c r="T497" s="978" t="str">
        <f aca="false">IFERROR(VLOOKUP($O497,AB:AJ,9,FALSE()),"")</f>
        <v/>
      </c>
      <c r="U497" s="978" t="str">
        <f aca="false">IFERROR(VLOOKUP($O497,AC:AK,9,FALSE()),"")</f>
        <v/>
      </c>
      <c r="V497" s="978" t="str">
        <f aca="false">IFERROR(VLOOKUP($O497,AD:AL,9,FALSE()),"")</f>
        <v/>
      </c>
      <c r="X497" s="1" t="str">
        <f aca="false">IF(AF497&lt;&gt;"",MAX(X$3:X496)+1,"")</f>
        <v/>
      </c>
      <c r="Y497" s="1" t="str">
        <f aca="false">IF(AG497&lt;&gt;"",MAX(Y$3:Y496)+1,"")</f>
        <v/>
      </c>
      <c r="Z497" s="1" t="str">
        <f aca="false">IF(AH497&lt;&gt;"",MAX(Z$3:Z496)+1,"")</f>
        <v/>
      </c>
      <c r="AA497" s="1" t="str">
        <f aca="false">IF(AI497&lt;&gt;"",MAX(AA$3:AA496)+1,"")</f>
        <v/>
      </c>
      <c r="AB497" s="1" t="str">
        <f aca="false">IF(AJ497&lt;&gt;"",MAX(AB$3:AB496)+1,"")</f>
        <v/>
      </c>
      <c r="AC497" s="1" t="str">
        <f aca="false">IF(AK497&lt;&gt;"",MAX(AC$3:AC496)+1,"")</f>
        <v/>
      </c>
      <c r="AD497" s="1" t="str">
        <f aca="false">IF(AL497&lt;&gt;"",MAX(AD$3:AD496)+1,"")</f>
        <v/>
      </c>
      <c r="AF497" s="1" t="str">
        <f aca="false">IF(B497="","",IF(COUNTIF(AF$3:$AI496,B497)=0,B497,""))</f>
        <v/>
      </c>
      <c r="AG497" s="1" t="str">
        <f aca="false">IF(C497&lt;&gt;"",IF(B497="","",IF($B497='Determinazione classe'!$D$57,IF(COUNTIF(AG$3:$AG496,$C497)=0,$C497,""),"")),"")</f>
        <v/>
      </c>
      <c r="AH497" s="1" t="str">
        <f aca="false">IF(D497&lt;&gt;"",IF(B497="","",IF(AND($B497='Determinazione classe'!$D$57,$C497='Determinazione classe'!$D$58),IF(COUNTIF(AH$3:AH496,$D497)=0,$D497,""),"")),"")</f>
        <v/>
      </c>
      <c r="AI497" s="1" t="str">
        <f aca="false">IF(E497&lt;&gt;"",IF(B497="","",IF(AND($B497='Determinazione classe'!$D$57,$C497='Determinazione classe'!$D$58,$D497='Determinazione classe'!$D$59),IF(COUNTIF(AI$3:AI496,$E497)=0,$E497,""),"")),"")</f>
        <v/>
      </c>
      <c r="AJ497" s="1" t="str">
        <f aca="false">IF(F497&lt;&gt;"",IF(B497="","",IF(AND($B497='Determinazione classe'!$D$57,$C497='Determinazione classe'!$D$58,$D497='Determinazione classe'!$D$59,$E497='Determinazione classe'!$D$60),IF(COUNTIF(AJ$3:AJ496,$F497)=0,$F497,""),"")),"")</f>
        <v/>
      </c>
      <c r="AK497" s="1" t="str">
        <f aca="false">IF(G497&lt;&gt;"",IF(B497="","",IF(AND($B497='Determinazione classe'!$D$57,$C497='Determinazione classe'!$D$58,$D497='Determinazione classe'!$D$59,$E497='Determinazione classe'!$D$60,$F497='Determinazione classe'!$D$61),IF(COUNTIF(AK$3:AK496,$G497)=0,$G497,""),"")),"")</f>
        <v/>
      </c>
      <c r="AL497" s="1" t="str">
        <f aca="false">IF(H497&lt;&gt;"",IF(B497="","",IF(AND($B497='Determinazione classe'!$D$57,$C497='Determinazione classe'!$D$58,$D497='Determinazione classe'!$D$59,$E497='Determinazione classe'!$D$60,$F497='Determinazione classe'!$D$61,$G497='Determinazione classe'!$D$62),IF(COUNTIF(AL$3:AL496,$H497)=0,$H497,""),"")),"")</f>
        <v/>
      </c>
      <c r="AR497" s="1" t="n">
        <f aca="false">+AR496+1</f>
        <v>495</v>
      </c>
      <c r="AS497" s="978" t="str">
        <f aca="false">IFERROR(VLOOKUP(AR497,BC:BK,9,FALSE()),"")</f>
        <v/>
      </c>
      <c r="AT497" s="978" t="str">
        <f aca="false">IFERROR(VLOOKUP($O497,BD:BL,9,FALSE()),"")</f>
        <v/>
      </c>
      <c r="AU497" s="978" t="str">
        <f aca="false">IFERROR(VLOOKUP($O497,BE:BM,9,FALSE()),"")</f>
        <v/>
      </c>
      <c r="AV497" s="978" t="str">
        <f aca="false">IFERROR(VLOOKUP($O497,BF:BN,9,FALSE()),"")</f>
        <v/>
      </c>
      <c r="AW497" s="978" t="str">
        <f aca="false">IFERROR(VLOOKUP($O497,BG:BO,9,FALSE()),"")</f>
        <v/>
      </c>
      <c r="AX497" s="978" t="str">
        <f aca="false">IFERROR(VLOOKUP($O497,BH:BP,9,FALSE()),"")</f>
        <v/>
      </c>
      <c r="AY497" s="978" t="str">
        <f aca="false">IFERROR(VLOOKUP($O497,BI:BQ,9,FALSE()),"")</f>
        <v/>
      </c>
      <c r="BC497" s="1" t="str">
        <f aca="false">IF(BK497&lt;&gt;"",MAX(BC$3:BC496)+1,"")</f>
        <v/>
      </c>
      <c r="BD497" s="1" t="str">
        <f aca="false">IF(BL497&lt;&gt;"",MAX(BD$3:BD496)+1,"")</f>
        <v/>
      </c>
      <c r="BE497" s="1" t="str">
        <f aca="false">IF(BM497&lt;&gt;"",MAX(BE$3:BE496)+1,"")</f>
        <v/>
      </c>
      <c r="BF497" s="1" t="str">
        <f aca="false">IF(BN497&lt;&gt;"",MAX(BF$3:BF496)+1,"")</f>
        <v/>
      </c>
      <c r="BG497" s="1" t="str">
        <f aca="false">IF(BO497&lt;&gt;"",MAX(BG$3:BG496)+1,"")</f>
        <v/>
      </c>
      <c r="BH497" s="1" t="str">
        <f aca="false">IF(BP497&lt;&gt;"",MAX(BH$3:BH496)+1,"")</f>
        <v/>
      </c>
      <c r="BI497" s="1" t="str">
        <f aca="false">IF(BQ497&lt;&gt;"",MAX(BI$3:BI496)+1,"")</f>
        <v/>
      </c>
      <c r="BK497" s="1" t="str">
        <f aca="false">IF(B497&lt;&gt;"",IF(COUNTIF(BK$3:BK496,B497)&gt;0,"",B497),"")</f>
        <v/>
      </c>
      <c r="BL497" s="1" t="str">
        <f aca="false">IF(C497&lt;&gt;"",IF(COUNTIF(BL$3:BL496,C497)&gt;0,"",C497),"")</f>
        <v/>
      </c>
      <c r="BM497" s="1" t="str">
        <f aca="false">IF(D497&lt;&gt;"",IF(COUNTIF(BM$3:BM496,D497)&gt;0,"",D497),"")</f>
        <v/>
      </c>
      <c r="BN497" s="1" t="str">
        <f aca="false">IF(E497&lt;&gt;"",IF(COUNTIF(BN$3:BN496,E497)&gt;0,"",E497),"")</f>
        <v/>
      </c>
      <c r="BO497" s="1" t="str">
        <f aca="false">IF(F497&lt;&gt;"",IF(COUNTIF(BO$3:BO496,F497)&gt;0,"",F497),"")</f>
        <v/>
      </c>
      <c r="BP497" s="1" t="str">
        <f aca="false">IF(G497&lt;&gt;"",IF(COUNTIF(BP$3:BP496,G497)&gt;0,"",G497),"")</f>
        <v/>
      </c>
      <c r="BQ497" s="1" t="str">
        <f aca="false">IF(H497&lt;&gt;"",IF(COUNTIF(BQ$3:BQ496,H497)&gt;0,"",H497),"")</f>
        <v/>
      </c>
    </row>
    <row r="498" customFormat="false" ht="12.75" hidden="false" customHeight="false" outlineLevel="0" collapsed="false">
      <c r="A498" s="1017" t="str">
        <f aca="false">CONCATENATE(B498,C498,D498,E498,F498,G498,H498)</f>
        <v/>
      </c>
      <c r="B498" s="1001"/>
      <c r="C498" s="1001"/>
      <c r="D498" s="1001"/>
      <c r="E498" s="1001"/>
      <c r="F498" s="1001"/>
      <c r="G498" s="1001"/>
      <c r="H498" s="1001"/>
      <c r="I498" s="1020"/>
      <c r="J498" s="1021"/>
      <c r="K498" s="1021"/>
      <c r="L498" s="1023"/>
      <c r="M498" s="1024"/>
      <c r="O498" s="1" t="n">
        <f aca="false">+O497+1</f>
        <v>496</v>
      </c>
      <c r="P498" s="978" t="str">
        <f aca="false">IFERROR(VLOOKUP(O497,X:AF,9,FALSE()),"")</f>
        <v/>
      </c>
      <c r="Q498" s="978" t="str">
        <f aca="false">IFERROR(VLOOKUP(O498,Y:AG,9,FALSE()),"")</f>
        <v/>
      </c>
      <c r="R498" s="978" t="str">
        <f aca="false">IFERROR(VLOOKUP(O498,Z:AH,9,FALSE()),"")</f>
        <v/>
      </c>
      <c r="S498" s="978" t="str">
        <f aca="false">IFERROR(VLOOKUP($O498,AA:AI,9,FALSE()),"")</f>
        <v/>
      </c>
      <c r="T498" s="978" t="str">
        <f aca="false">IFERROR(VLOOKUP($O498,AB:AJ,9,FALSE()),"")</f>
        <v/>
      </c>
      <c r="U498" s="978" t="str">
        <f aca="false">IFERROR(VLOOKUP($O498,AC:AK,9,FALSE()),"")</f>
        <v/>
      </c>
      <c r="V498" s="978" t="str">
        <f aca="false">IFERROR(VLOOKUP($O498,AD:AL,9,FALSE()),"")</f>
        <v/>
      </c>
      <c r="X498" s="1" t="str">
        <f aca="false">IF(AF498&lt;&gt;"",MAX(X$3:X497)+1,"")</f>
        <v/>
      </c>
      <c r="Y498" s="1" t="str">
        <f aca="false">IF(AG498&lt;&gt;"",MAX(Y$3:Y497)+1,"")</f>
        <v/>
      </c>
      <c r="Z498" s="1" t="str">
        <f aca="false">IF(AH498&lt;&gt;"",MAX(Z$3:Z497)+1,"")</f>
        <v/>
      </c>
      <c r="AA498" s="1" t="str">
        <f aca="false">IF(AI498&lt;&gt;"",MAX(AA$3:AA497)+1,"")</f>
        <v/>
      </c>
      <c r="AB498" s="1" t="str">
        <f aca="false">IF(AJ498&lt;&gt;"",MAX(AB$3:AB497)+1,"")</f>
        <v/>
      </c>
      <c r="AC498" s="1" t="str">
        <f aca="false">IF(AK498&lt;&gt;"",MAX(AC$3:AC497)+1,"")</f>
        <v/>
      </c>
      <c r="AD498" s="1" t="str">
        <f aca="false">IF(AL498&lt;&gt;"",MAX(AD$3:AD497)+1,"")</f>
        <v/>
      </c>
      <c r="AF498" s="1" t="str">
        <f aca="false">IF(B498="","",IF(COUNTIF(AF$3:$AI497,B498)=0,B498,""))</f>
        <v/>
      </c>
      <c r="AG498" s="1" t="str">
        <f aca="false">IF(C498&lt;&gt;"",IF(B498="","",IF($B498='Determinazione classe'!$D$57,IF(COUNTIF(AG$3:$AG497,$C498)=0,$C498,""),"")),"")</f>
        <v/>
      </c>
      <c r="AH498" s="1" t="str">
        <f aca="false">IF(D498&lt;&gt;"",IF(B498="","",IF(AND($B498='Determinazione classe'!$D$57,$C498='Determinazione classe'!$D$58),IF(COUNTIF(AH$3:AH497,$D498)=0,$D498,""),"")),"")</f>
        <v/>
      </c>
      <c r="AI498" s="1" t="str">
        <f aca="false">IF(E498&lt;&gt;"",IF(B498="","",IF(AND($B498='Determinazione classe'!$D$57,$C498='Determinazione classe'!$D$58,$D498='Determinazione classe'!$D$59),IF(COUNTIF(AI$3:AI497,$E498)=0,$E498,""),"")),"")</f>
        <v/>
      </c>
      <c r="AJ498" s="1" t="str">
        <f aca="false">IF(F498&lt;&gt;"",IF(B498="","",IF(AND($B498='Determinazione classe'!$D$57,$C498='Determinazione classe'!$D$58,$D498='Determinazione classe'!$D$59,$E498='Determinazione classe'!$D$60),IF(COUNTIF(AJ$3:AJ497,$F498)=0,$F498,""),"")),"")</f>
        <v/>
      </c>
      <c r="AK498" s="1" t="str">
        <f aca="false">IF(G498&lt;&gt;"",IF(B498="","",IF(AND($B498='Determinazione classe'!$D$57,$C498='Determinazione classe'!$D$58,$D498='Determinazione classe'!$D$59,$E498='Determinazione classe'!$D$60,$F498='Determinazione classe'!$D$61),IF(COUNTIF(AK$3:AK497,$G498)=0,$G498,""),"")),"")</f>
        <v/>
      </c>
      <c r="AL498" s="1" t="str">
        <f aca="false">IF(H498&lt;&gt;"",IF(B498="","",IF(AND($B498='Determinazione classe'!$D$57,$C498='Determinazione classe'!$D$58,$D498='Determinazione classe'!$D$59,$E498='Determinazione classe'!$D$60,$F498='Determinazione classe'!$D$61,$G498='Determinazione classe'!$D$62),IF(COUNTIF(AL$3:AL497,$H498)=0,$H498,""),"")),"")</f>
        <v/>
      </c>
      <c r="AR498" s="1" t="n">
        <f aca="false">+AR497+1</f>
        <v>496</v>
      </c>
      <c r="AS498" s="978" t="str">
        <f aca="false">IFERROR(VLOOKUP(AR498,BC:BK,9,FALSE()),"")</f>
        <v/>
      </c>
      <c r="AT498" s="978" t="str">
        <f aca="false">IFERROR(VLOOKUP($O498,BD:BL,9,FALSE()),"")</f>
        <v/>
      </c>
      <c r="AU498" s="978" t="str">
        <f aca="false">IFERROR(VLOOKUP($O498,BE:BM,9,FALSE()),"")</f>
        <v/>
      </c>
      <c r="AV498" s="978" t="str">
        <f aca="false">IFERROR(VLOOKUP($O498,BF:BN,9,FALSE()),"")</f>
        <v/>
      </c>
      <c r="AW498" s="978" t="str">
        <f aca="false">IFERROR(VLOOKUP($O498,BG:BO,9,FALSE()),"")</f>
        <v/>
      </c>
      <c r="AX498" s="978" t="str">
        <f aca="false">IFERROR(VLOOKUP($O498,BH:BP,9,FALSE()),"")</f>
        <v/>
      </c>
      <c r="AY498" s="978" t="str">
        <f aca="false">IFERROR(VLOOKUP($O498,BI:BQ,9,FALSE()),"")</f>
        <v/>
      </c>
      <c r="BC498" s="1" t="str">
        <f aca="false">IF(BK498&lt;&gt;"",MAX(BC$3:BC497)+1,"")</f>
        <v/>
      </c>
      <c r="BD498" s="1" t="str">
        <f aca="false">IF(BL498&lt;&gt;"",MAX(BD$3:BD497)+1,"")</f>
        <v/>
      </c>
      <c r="BE498" s="1" t="str">
        <f aca="false">IF(BM498&lt;&gt;"",MAX(BE$3:BE497)+1,"")</f>
        <v/>
      </c>
      <c r="BF498" s="1" t="str">
        <f aca="false">IF(BN498&lt;&gt;"",MAX(BF$3:BF497)+1,"")</f>
        <v/>
      </c>
      <c r="BG498" s="1" t="str">
        <f aca="false">IF(BO498&lt;&gt;"",MAX(BG$3:BG497)+1,"")</f>
        <v/>
      </c>
      <c r="BH498" s="1" t="str">
        <f aca="false">IF(BP498&lt;&gt;"",MAX(BH$3:BH497)+1,"")</f>
        <v/>
      </c>
      <c r="BI498" s="1" t="str">
        <f aca="false">IF(BQ498&lt;&gt;"",MAX(BI$3:BI497)+1,"")</f>
        <v/>
      </c>
      <c r="BK498" s="1" t="str">
        <f aca="false">IF(B498&lt;&gt;"",IF(COUNTIF(BK$3:BK497,B498)&gt;0,"",B498),"")</f>
        <v/>
      </c>
      <c r="BL498" s="1" t="str">
        <f aca="false">IF(C498&lt;&gt;"",IF(COUNTIF(BL$3:BL497,C498)&gt;0,"",C498),"")</f>
        <v/>
      </c>
      <c r="BM498" s="1" t="str">
        <f aca="false">IF(D498&lt;&gt;"",IF(COUNTIF(BM$3:BM497,D498)&gt;0,"",D498),"")</f>
        <v/>
      </c>
      <c r="BN498" s="1" t="str">
        <f aca="false">IF(E498&lt;&gt;"",IF(COUNTIF(BN$3:BN497,E498)&gt;0,"",E498),"")</f>
        <v/>
      </c>
      <c r="BO498" s="1" t="str">
        <f aca="false">IF(F498&lt;&gt;"",IF(COUNTIF(BO$3:BO497,F498)&gt;0,"",F498),"")</f>
        <v/>
      </c>
      <c r="BP498" s="1" t="str">
        <f aca="false">IF(G498&lt;&gt;"",IF(COUNTIF(BP$3:BP497,G498)&gt;0,"",G498),"")</f>
        <v/>
      </c>
      <c r="BQ498" s="1" t="str">
        <f aca="false">IF(H498&lt;&gt;"",IF(COUNTIF(BQ$3:BQ497,H498)&gt;0,"",H498),"")</f>
        <v/>
      </c>
    </row>
    <row r="499" customFormat="false" ht="12.75" hidden="false" customHeight="false" outlineLevel="0" collapsed="false">
      <c r="A499" s="1017" t="str">
        <f aca="false">CONCATENATE(B499,C499,D499,E499,F499,G499,H499)</f>
        <v/>
      </c>
      <c r="B499" s="1001"/>
      <c r="C499" s="1001"/>
      <c r="D499" s="1001"/>
      <c r="E499" s="1001"/>
      <c r="F499" s="1001"/>
      <c r="G499" s="1001"/>
      <c r="H499" s="1001"/>
      <c r="I499" s="1020"/>
      <c r="J499" s="1021"/>
      <c r="K499" s="1021"/>
      <c r="L499" s="1023"/>
      <c r="M499" s="1024"/>
      <c r="O499" s="1" t="n">
        <f aca="false">+O498+1</f>
        <v>497</v>
      </c>
      <c r="P499" s="978" t="str">
        <f aca="false">IFERROR(VLOOKUP(O498,X:AF,9,FALSE()),"")</f>
        <v/>
      </c>
      <c r="Q499" s="978" t="str">
        <f aca="false">IFERROR(VLOOKUP(O499,Y:AG,9,FALSE()),"")</f>
        <v/>
      </c>
      <c r="R499" s="978" t="str">
        <f aca="false">IFERROR(VLOOKUP(O499,Z:AH,9,FALSE()),"")</f>
        <v/>
      </c>
      <c r="S499" s="978" t="str">
        <f aca="false">IFERROR(VLOOKUP($O499,AA:AI,9,FALSE()),"")</f>
        <v/>
      </c>
      <c r="T499" s="978" t="str">
        <f aca="false">IFERROR(VLOOKUP($O499,AB:AJ,9,FALSE()),"")</f>
        <v/>
      </c>
      <c r="U499" s="978" t="str">
        <f aca="false">IFERROR(VLOOKUP($O499,AC:AK,9,FALSE()),"")</f>
        <v/>
      </c>
      <c r="V499" s="978" t="str">
        <f aca="false">IFERROR(VLOOKUP($O499,AD:AL,9,FALSE()),"")</f>
        <v/>
      </c>
      <c r="X499" s="1" t="str">
        <f aca="false">IF(AF499&lt;&gt;"",MAX(X$3:X498)+1,"")</f>
        <v/>
      </c>
      <c r="Y499" s="1" t="str">
        <f aca="false">IF(AG499&lt;&gt;"",MAX(Y$3:Y498)+1,"")</f>
        <v/>
      </c>
      <c r="Z499" s="1" t="str">
        <f aca="false">IF(AH499&lt;&gt;"",MAX(Z$3:Z498)+1,"")</f>
        <v/>
      </c>
      <c r="AA499" s="1" t="str">
        <f aca="false">IF(AI499&lt;&gt;"",MAX(AA$3:AA498)+1,"")</f>
        <v/>
      </c>
      <c r="AB499" s="1" t="str">
        <f aca="false">IF(AJ499&lt;&gt;"",MAX(AB$3:AB498)+1,"")</f>
        <v/>
      </c>
      <c r="AC499" s="1" t="str">
        <f aca="false">IF(AK499&lt;&gt;"",MAX(AC$3:AC498)+1,"")</f>
        <v/>
      </c>
      <c r="AD499" s="1" t="str">
        <f aca="false">IF(AL499&lt;&gt;"",MAX(AD$3:AD498)+1,"")</f>
        <v/>
      </c>
      <c r="AF499" s="1" t="str">
        <f aca="false">IF(B499="","",IF(COUNTIF(AF$3:$AI498,B499)=0,B499,""))</f>
        <v/>
      </c>
      <c r="AG499" s="1" t="str">
        <f aca="false">IF(C499&lt;&gt;"",IF(B499="","",IF($B499='Determinazione classe'!$D$57,IF(COUNTIF(AG$3:$AG498,$C499)=0,$C499,""),"")),"")</f>
        <v/>
      </c>
      <c r="AH499" s="1" t="str">
        <f aca="false">IF(D499&lt;&gt;"",IF(B499="","",IF(AND($B499='Determinazione classe'!$D$57,$C499='Determinazione classe'!$D$58),IF(COUNTIF(AH$3:AH498,$D499)=0,$D499,""),"")),"")</f>
        <v/>
      </c>
      <c r="AI499" s="1" t="str">
        <f aca="false">IF(E499&lt;&gt;"",IF(B499="","",IF(AND($B499='Determinazione classe'!$D$57,$C499='Determinazione classe'!$D$58,$D499='Determinazione classe'!$D$59),IF(COUNTIF(AI$3:AI498,$E499)=0,$E499,""),"")),"")</f>
        <v/>
      </c>
      <c r="AJ499" s="1" t="str">
        <f aca="false">IF(F499&lt;&gt;"",IF(B499="","",IF(AND($B499='Determinazione classe'!$D$57,$C499='Determinazione classe'!$D$58,$D499='Determinazione classe'!$D$59,$E499='Determinazione classe'!$D$60),IF(COUNTIF(AJ$3:AJ498,$F499)=0,$F499,""),"")),"")</f>
        <v/>
      </c>
      <c r="AK499" s="1" t="str">
        <f aca="false">IF(G499&lt;&gt;"",IF(B499="","",IF(AND($B499='Determinazione classe'!$D$57,$C499='Determinazione classe'!$D$58,$D499='Determinazione classe'!$D$59,$E499='Determinazione classe'!$D$60,$F499='Determinazione classe'!$D$61),IF(COUNTIF(AK$3:AK498,$G499)=0,$G499,""),"")),"")</f>
        <v/>
      </c>
      <c r="AL499" s="1" t="str">
        <f aca="false">IF(H499&lt;&gt;"",IF(B499="","",IF(AND($B499='Determinazione classe'!$D$57,$C499='Determinazione classe'!$D$58,$D499='Determinazione classe'!$D$59,$E499='Determinazione classe'!$D$60,$F499='Determinazione classe'!$D$61,$G499='Determinazione classe'!$D$62),IF(COUNTIF(AL$3:AL498,$H499)=0,$H499,""),"")),"")</f>
        <v/>
      </c>
      <c r="AR499" s="1" t="n">
        <f aca="false">+AR498+1</f>
        <v>497</v>
      </c>
      <c r="AS499" s="978" t="str">
        <f aca="false">IFERROR(VLOOKUP(AR499,BC:BK,9,FALSE()),"")</f>
        <v/>
      </c>
      <c r="AT499" s="978" t="str">
        <f aca="false">IFERROR(VLOOKUP($O499,BD:BL,9,FALSE()),"")</f>
        <v/>
      </c>
      <c r="AU499" s="978" t="str">
        <f aca="false">IFERROR(VLOOKUP($O499,BE:BM,9,FALSE()),"")</f>
        <v/>
      </c>
      <c r="AV499" s="978" t="str">
        <f aca="false">IFERROR(VLOOKUP($O499,BF:BN,9,FALSE()),"")</f>
        <v/>
      </c>
      <c r="AW499" s="978" t="str">
        <f aca="false">IFERROR(VLOOKUP($O499,BG:BO,9,FALSE()),"")</f>
        <v/>
      </c>
      <c r="AX499" s="978" t="str">
        <f aca="false">IFERROR(VLOOKUP($O499,BH:BP,9,FALSE()),"")</f>
        <v/>
      </c>
      <c r="AY499" s="978" t="str">
        <f aca="false">IFERROR(VLOOKUP($O499,BI:BQ,9,FALSE()),"")</f>
        <v/>
      </c>
      <c r="BC499" s="1" t="str">
        <f aca="false">IF(BK499&lt;&gt;"",MAX(BC$3:BC498)+1,"")</f>
        <v/>
      </c>
      <c r="BD499" s="1" t="str">
        <f aca="false">IF(BL499&lt;&gt;"",MAX(BD$3:BD498)+1,"")</f>
        <v/>
      </c>
      <c r="BE499" s="1" t="str">
        <f aca="false">IF(BM499&lt;&gt;"",MAX(BE$3:BE498)+1,"")</f>
        <v/>
      </c>
      <c r="BF499" s="1" t="str">
        <f aca="false">IF(BN499&lt;&gt;"",MAX(BF$3:BF498)+1,"")</f>
        <v/>
      </c>
      <c r="BG499" s="1" t="str">
        <f aca="false">IF(BO499&lt;&gt;"",MAX(BG$3:BG498)+1,"")</f>
        <v/>
      </c>
      <c r="BH499" s="1" t="str">
        <f aca="false">IF(BP499&lt;&gt;"",MAX(BH$3:BH498)+1,"")</f>
        <v/>
      </c>
      <c r="BI499" s="1" t="str">
        <f aca="false">IF(BQ499&lt;&gt;"",MAX(BI$3:BI498)+1,"")</f>
        <v/>
      </c>
      <c r="BK499" s="1" t="str">
        <f aca="false">IF(B499&lt;&gt;"",IF(COUNTIF(BK$3:BK498,B499)&gt;0,"",B499),"")</f>
        <v/>
      </c>
      <c r="BL499" s="1" t="str">
        <f aca="false">IF(C499&lt;&gt;"",IF(COUNTIF(BL$3:BL498,C499)&gt;0,"",C499),"")</f>
        <v/>
      </c>
      <c r="BM499" s="1" t="str">
        <f aca="false">IF(D499&lt;&gt;"",IF(COUNTIF(BM$3:BM498,D499)&gt;0,"",D499),"")</f>
        <v/>
      </c>
      <c r="BN499" s="1" t="str">
        <f aca="false">IF(E499&lt;&gt;"",IF(COUNTIF(BN$3:BN498,E499)&gt;0,"",E499),"")</f>
        <v/>
      </c>
      <c r="BO499" s="1" t="str">
        <f aca="false">IF(F499&lt;&gt;"",IF(COUNTIF(BO$3:BO498,F499)&gt;0,"",F499),"")</f>
        <v/>
      </c>
      <c r="BP499" s="1" t="str">
        <f aca="false">IF(G499&lt;&gt;"",IF(COUNTIF(BP$3:BP498,G499)&gt;0,"",G499),"")</f>
        <v/>
      </c>
      <c r="BQ499" s="1" t="str">
        <f aca="false">IF(H499&lt;&gt;"",IF(COUNTIF(BQ$3:BQ498,H499)&gt;0,"",H499),"")</f>
        <v/>
      </c>
    </row>
    <row r="500" customFormat="false" ht="12.75" hidden="false" customHeight="false" outlineLevel="0" collapsed="false">
      <c r="A500" s="1017" t="str">
        <f aca="false">CONCATENATE(B500,C500,D500,E500,F500,G500,H500)</f>
        <v/>
      </c>
      <c r="B500" s="1001"/>
      <c r="C500" s="1001"/>
      <c r="D500" s="1001"/>
      <c r="E500" s="1001"/>
      <c r="F500" s="1001"/>
      <c r="G500" s="1001"/>
      <c r="H500" s="1001"/>
      <c r="I500" s="1020"/>
      <c r="J500" s="1021"/>
      <c r="K500" s="1021"/>
      <c r="L500" s="1023"/>
      <c r="M500" s="1024"/>
      <c r="O500" s="1" t="n">
        <f aca="false">+O499+1</f>
        <v>498</v>
      </c>
      <c r="P500" s="978" t="str">
        <f aca="false">IFERROR(VLOOKUP(O499,X:AF,9,FALSE()),"")</f>
        <v/>
      </c>
      <c r="Q500" s="978" t="str">
        <f aca="false">IFERROR(VLOOKUP(O500,Y:AG,9,FALSE()),"")</f>
        <v/>
      </c>
      <c r="R500" s="978" t="str">
        <f aca="false">IFERROR(VLOOKUP(O500,Z:AH,9,FALSE()),"")</f>
        <v/>
      </c>
      <c r="S500" s="978" t="str">
        <f aca="false">IFERROR(VLOOKUP($O500,AA:AI,9,FALSE()),"")</f>
        <v/>
      </c>
      <c r="T500" s="978" t="str">
        <f aca="false">IFERROR(VLOOKUP($O500,AB:AJ,9,FALSE()),"")</f>
        <v/>
      </c>
      <c r="U500" s="978" t="str">
        <f aca="false">IFERROR(VLOOKUP($O500,AC:AK,9,FALSE()),"")</f>
        <v/>
      </c>
      <c r="V500" s="978" t="str">
        <f aca="false">IFERROR(VLOOKUP($O500,AD:AL,9,FALSE()),"")</f>
        <v/>
      </c>
      <c r="X500" s="1" t="str">
        <f aca="false">IF(AF500&lt;&gt;"",MAX(X$3:X499)+1,"")</f>
        <v/>
      </c>
      <c r="Y500" s="1" t="str">
        <f aca="false">IF(AG500&lt;&gt;"",MAX(Y$3:Y499)+1,"")</f>
        <v/>
      </c>
      <c r="Z500" s="1" t="str">
        <f aca="false">IF(AH500&lt;&gt;"",MAX(Z$3:Z499)+1,"")</f>
        <v/>
      </c>
      <c r="AA500" s="1" t="str">
        <f aca="false">IF(AI500&lt;&gt;"",MAX(AA$3:AA499)+1,"")</f>
        <v/>
      </c>
      <c r="AB500" s="1" t="str">
        <f aca="false">IF(AJ500&lt;&gt;"",MAX(AB$3:AB499)+1,"")</f>
        <v/>
      </c>
      <c r="AC500" s="1" t="str">
        <f aca="false">IF(AK500&lt;&gt;"",MAX(AC$3:AC499)+1,"")</f>
        <v/>
      </c>
      <c r="AD500" s="1" t="str">
        <f aca="false">IF(AL500&lt;&gt;"",MAX(AD$3:AD499)+1,"")</f>
        <v/>
      </c>
      <c r="AF500" s="1" t="str">
        <f aca="false">IF(B500="","",IF(COUNTIF(AF$3:$AI499,B500)=0,B500,""))</f>
        <v/>
      </c>
      <c r="AG500" s="1" t="str">
        <f aca="false">IF(C500&lt;&gt;"",IF(B500="","",IF($B500='Determinazione classe'!$D$57,IF(COUNTIF(AG$3:$AG499,$C500)=0,$C500,""),"")),"")</f>
        <v/>
      </c>
      <c r="AH500" s="1" t="str">
        <f aca="false">IF(D500&lt;&gt;"",IF(B500="","",IF(AND($B500='Determinazione classe'!$D$57,$C500='Determinazione classe'!$D$58),IF(COUNTIF(AH$3:AH499,$D500)=0,$D500,""),"")),"")</f>
        <v/>
      </c>
      <c r="AI500" s="1" t="str">
        <f aca="false">IF(E500&lt;&gt;"",IF(B500="","",IF(AND($B500='Determinazione classe'!$D$57,$C500='Determinazione classe'!$D$58,$D500='Determinazione classe'!$D$59),IF(COUNTIF(AI$3:AI499,$E500)=0,$E500,""),"")),"")</f>
        <v/>
      </c>
      <c r="AJ500" s="1" t="str">
        <f aca="false">IF(F500&lt;&gt;"",IF(B500="","",IF(AND($B500='Determinazione classe'!$D$57,$C500='Determinazione classe'!$D$58,$D500='Determinazione classe'!$D$59,$E500='Determinazione classe'!$D$60),IF(COUNTIF(AJ$3:AJ499,$F500)=0,$F500,""),"")),"")</f>
        <v/>
      </c>
      <c r="AK500" s="1" t="str">
        <f aca="false">IF(G500&lt;&gt;"",IF(B500="","",IF(AND($B500='Determinazione classe'!$D$57,$C500='Determinazione classe'!$D$58,$D500='Determinazione classe'!$D$59,$E500='Determinazione classe'!$D$60,$F500='Determinazione classe'!$D$61),IF(COUNTIF(AK$3:AK499,$G500)=0,$G500,""),"")),"")</f>
        <v/>
      </c>
      <c r="AL500" s="1" t="str">
        <f aca="false">IF(H500&lt;&gt;"",IF(B500="","",IF(AND($B500='Determinazione classe'!$D$57,$C500='Determinazione classe'!$D$58,$D500='Determinazione classe'!$D$59,$E500='Determinazione classe'!$D$60,$F500='Determinazione classe'!$D$61,$G500='Determinazione classe'!$D$62),IF(COUNTIF(AL$3:AL499,$H500)=0,$H500,""),"")),"")</f>
        <v/>
      </c>
      <c r="AR500" s="1" t="n">
        <f aca="false">+AR499+1</f>
        <v>498</v>
      </c>
      <c r="AS500" s="978" t="str">
        <f aca="false">IFERROR(VLOOKUP(AR500,BC:BK,9,FALSE()),"")</f>
        <v/>
      </c>
      <c r="AT500" s="978" t="str">
        <f aca="false">IFERROR(VLOOKUP($O500,BD:BL,9,FALSE()),"")</f>
        <v/>
      </c>
      <c r="AU500" s="978" t="str">
        <f aca="false">IFERROR(VLOOKUP($O500,BE:BM,9,FALSE()),"")</f>
        <v/>
      </c>
      <c r="AV500" s="978" t="str">
        <f aca="false">IFERROR(VLOOKUP($O500,BF:BN,9,FALSE()),"")</f>
        <v/>
      </c>
      <c r="AW500" s="978" t="str">
        <f aca="false">IFERROR(VLOOKUP($O500,BG:BO,9,FALSE()),"")</f>
        <v/>
      </c>
      <c r="AX500" s="978" t="str">
        <f aca="false">IFERROR(VLOOKUP($O500,BH:BP,9,FALSE()),"")</f>
        <v/>
      </c>
      <c r="AY500" s="978" t="str">
        <f aca="false">IFERROR(VLOOKUP($O500,BI:BQ,9,FALSE()),"")</f>
        <v/>
      </c>
      <c r="BC500" s="1" t="str">
        <f aca="false">IF(BK500&lt;&gt;"",MAX(BC$3:BC499)+1,"")</f>
        <v/>
      </c>
      <c r="BD500" s="1" t="str">
        <f aca="false">IF(BL500&lt;&gt;"",MAX(BD$3:BD499)+1,"")</f>
        <v/>
      </c>
      <c r="BE500" s="1" t="str">
        <f aca="false">IF(BM500&lt;&gt;"",MAX(BE$3:BE499)+1,"")</f>
        <v/>
      </c>
      <c r="BF500" s="1" t="str">
        <f aca="false">IF(BN500&lt;&gt;"",MAX(BF$3:BF499)+1,"")</f>
        <v/>
      </c>
      <c r="BG500" s="1" t="str">
        <f aca="false">IF(BO500&lt;&gt;"",MAX(BG$3:BG499)+1,"")</f>
        <v/>
      </c>
      <c r="BH500" s="1" t="str">
        <f aca="false">IF(BP500&lt;&gt;"",MAX(BH$3:BH499)+1,"")</f>
        <v/>
      </c>
      <c r="BI500" s="1" t="str">
        <f aca="false">IF(BQ500&lt;&gt;"",MAX(BI$3:BI499)+1,"")</f>
        <v/>
      </c>
      <c r="BK500" s="1" t="str">
        <f aca="false">IF(B500&lt;&gt;"",IF(COUNTIF(BK$3:BK499,B500)&gt;0,"",B500),"")</f>
        <v/>
      </c>
      <c r="BL500" s="1" t="str">
        <f aca="false">IF(C500&lt;&gt;"",IF(COUNTIF(BL$3:BL499,C500)&gt;0,"",C500),"")</f>
        <v/>
      </c>
      <c r="BM500" s="1" t="str">
        <f aca="false">IF(D500&lt;&gt;"",IF(COUNTIF(BM$3:BM499,D500)&gt;0,"",D500),"")</f>
        <v/>
      </c>
      <c r="BN500" s="1" t="str">
        <f aca="false">IF(E500&lt;&gt;"",IF(COUNTIF(BN$3:BN499,E500)&gt;0,"",E500),"")</f>
        <v/>
      </c>
      <c r="BO500" s="1" t="str">
        <f aca="false">IF(F500&lt;&gt;"",IF(COUNTIF(BO$3:BO499,F500)&gt;0,"",F500),"")</f>
        <v/>
      </c>
      <c r="BP500" s="1" t="str">
        <f aca="false">IF(G500&lt;&gt;"",IF(COUNTIF(BP$3:BP499,G500)&gt;0,"",G500),"")</f>
        <v/>
      </c>
      <c r="BQ500" s="1" t="str">
        <f aca="false">IF(H500&lt;&gt;"",IF(COUNTIF(BQ$3:BQ499,H500)&gt;0,"",H500),"")</f>
        <v/>
      </c>
    </row>
    <row r="501" customFormat="false" ht="12.75" hidden="false" customHeight="false" outlineLevel="0" collapsed="false">
      <c r="A501" s="1017" t="str">
        <f aca="false">CONCATENATE(B501,C501,D501,E501,F501,G501,H501)</f>
        <v/>
      </c>
      <c r="B501" s="1001"/>
      <c r="C501" s="1001"/>
      <c r="D501" s="1001"/>
      <c r="E501" s="1001"/>
      <c r="F501" s="1001"/>
      <c r="G501" s="1001"/>
      <c r="H501" s="1001"/>
      <c r="I501" s="1020"/>
      <c r="J501" s="1021"/>
      <c r="K501" s="1021"/>
      <c r="L501" s="1023"/>
      <c r="M501" s="1024"/>
      <c r="O501" s="1" t="n">
        <f aca="false">+O500+1</f>
        <v>499</v>
      </c>
      <c r="P501" s="978" t="str">
        <f aca="false">IFERROR(VLOOKUP(O500,X:AF,9,FALSE()),"")</f>
        <v/>
      </c>
      <c r="Q501" s="978" t="str">
        <f aca="false">IFERROR(VLOOKUP(O501,Y:AG,9,FALSE()),"")</f>
        <v/>
      </c>
      <c r="R501" s="978" t="str">
        <f aca="false">IFERROR(VLOOKUP(O501,Z:AH,9,FALSE()),"")</f>
        <v/>
      </c>
      <c r="S501" s="978" t="str">
        <f aca="false">IFERROR(VLOOKUP($O501,AA:AI,9,FALSE()),"")</f>
        <v/>
      </c>
      <c r="T501" s="978" t="str">
        <f aca="false">IFERROR(VLOOKUP($O501,AB:AJ,9,FALSE()),"")</f>
        <v/>
      </c>
      <c r="U501" s="978" t="str">
        <f aca="false">IFERROR(VLOOKUP($O501,AC:AK,9,FALSE()),"")</f>
        <v/>
      </c>
      <c r="V501" s="978" t="str">
        <f aca="false">IFERROR(VLOOKUP($O501,AD:AL,9,FALSE()),"")</f>
        <v/>
      </c>
      <c r="X501" s="1" t="str">
        <f aca="false">IF(AF501&lt;&gt;"",MAX(X$3:X500)+1,"")</f>
        <v/>
      </c>
      <c r="Y501" s="1" t="str">
        <f aca="false">IF(AG501&lt;&gt;"",MAX(Y$3:Y500)+1,"")</f>
        <v/>
      </c>
      <c r="Z501" s="1" t="str">
        <f aca="false">IF(AH501&lt;&gt;"",MAX(Z$3:Z500)+1,"")</f>
        <v/>
      </c>
      <c r="AA501" s="1" t="str">
        <f aca="false">IF(AI501&lt;&gt;"",MAX(AA$3:AA500)+1,"")</f>
        <v/>
      </c>
      <c r="AB501" s="1" t="str">
        <f aca="false">IF(AJ501&lt;&gt;"",MAX(AB$3:AB500)+1,"")</f>
        <v/>
      </c>
      <c r="AC501" s="1" t="str">
        <f aca="false">IF(AK501&lt;&gt;"",MAX(AC$3:AC500)+1,"")</f>
        <v/>
      </c>
      <c r="AD501" s="1" t="str">
        <f aca="false">IF(AL501&lt;&gt;"",MAX(AD$3:AD500)+1,"")</f>
        <v/>
      </c>
      <c r="AF501" s="1" t="str">
        <f aca="false">IF(B501="","",IF(COUNTIF(AF$3:$AI500,B501)=0,B501,""))</f>
        <v/>
      </c>
      <c r="AH501" s="1" t="str">
        <f aca="false">IF(B501="","",IF(AND($B501='Determinazione classe'!$D$57,$C501='Determinazione classe'!$D$58),IF(COUNTIF(AH$3:AH500,$D501)=0,$D501,""),""))</f>
        <v/>
      </c>
      <c r="AI501" s="1" t="str">
        <f aca="false">IF(E501&lt;&gt;"",IF(B501="","",IF(AND($B501='Determinazione classe'!$D$57,$C501='Determinazione classe'!$D$58,$D501='Determinazione classe'!$D$59),IF(COUNTIF(AI$3:AI500,$E501)=0,$E501,""),"")),"")</f>
        <v/>
      </c>
      <c r="AJ501" s="1" t="str">
        <f aca="false">IF(F501&lt;&gt;"",IF(B501="","",IF(AND($B501='Determinazione classe'!$D$57,$C501='Determinazione classe'!$D$58,$D501='Determinazione classe'!$D$59,$E501='Determinazione classe'!$D$60),IF(COUNTIF(AJ$3:AJ500,$F501)=0,$F501,""),"")),"")</f>
        <v/>
      </c>
      <c r="AK501" s="1" t="str">
        <f aca="false">IF(G501&lt;&gt;"",IF(B501="","",IF(AND($B501='Determinazione classe'!$D$57,$C501='Determinazione classe'!$D$58,$D501='Determinazione classe'!$D$59,$E501='Determinazione classe'!$D$60,$F501='Determinazione classe'!$D$61),IF(COUNTIF(AK$3:AK500,$G501)=0,$G501,""),"")),"")</f>
        <v/>
      </c>
      <c r="AL501" s="1" t="str">
        <f aca="false">IF(H501&lt;&gt;"",IF(B501="","",IF(AND($B501='Determinazione classe'!$D$57,$C501='Determinazione classe'!$D$58,$D501='Determinazione classe'!$D$59,$E501='Determinazione classe'!$D$60,$F501='Determinazione classe'!$D$61,$G501='Determinazione classe'!$D$62),IF(COUNTIF(AL$3:AL500,$H501)=0,$H501,""),"")),"")</f>
        <v/>
      </c>
      <c r="AR501" s="1" t="n">
        <f aca="false">+AR500+1</f>
        <v>499</v>
      </c>
      <c r="AS501" s="978" t="str">
        <f aca="false">IFERROR(VLOOKUP(AR501,BC:BK,9,FALSE()),"")</f>
        <v/>
      </c>
      <c r="AT501" s="978" t="str">
        <f aca="false">IFERROR(VLOOKUP($O501,BD:BL,9,FALSE()),"")</f>
        <v/>
      </c>
      <c r="AU501" s="978" t="str">
        <f aca="false">IFERROR(VLOOKUP($O501,BE:BM,9,FALSE()),"")</f>
        <v/>
      </c>
      <c r="AV501" s="978" t="str">
        <f aca="false">IFERROR(VLOOKUP($O501,BF:BN,9,FALSE()),"")</f>
        <v/>
      </c>
      <c r="AW501" s="978" t="str">
        <f aca="false">IFERROR(VLOOKUP($O501,BG:BO,9,FALSE()),"")</f>
        <v/>
      </c>
      <c r="AX501" s="978" t="str">
        <f aca="false">IFERROR(VLOOKUP($O501,BH:BP,9,FALSE()),"")</f>
        <v/>
      </c>
      <c r="AY501" s="978" t="str">
        <f aca="false">IFERROR(VLOOKUP($O501,BI:BQ,9,FALSE()),"")</f>
        <v/>
      </c>
      <c r="BC501" s="1" t="str">
        <f aca="false">IF(BK501&lt;&gt;"",MAX(BC$3:BC500)+1,"")</f>
        <v/>
      </c>
      <c r="BD501" s="1" t="str">
        <f aca="false">IF(BL501&lt;&gt;"",MAX(BD$3:BD500)+1,"")</f>
        <v/>
      </c>
      <c r="BE501" s="1" t="str">
        <f aca="false">IF(BM501&lt;&gt;"",MAX(BE$3:BE500)+1,"")</f>
        <v/>
      </c>
      <c r="BF501" s="1" t="str">
        <f aca="false">IF(BN501&lt;&gt;"",MAX(BF$3:BF500)+1,"")</f>
        <v/>
      </c>
      <c r="BG501" s="1" t="str">
        <f aca="false">IF(BO501&lt;&gt;"",MAX(BG$3:BG500)+1,"")</f>
        <v/>
      </c>
      <c r="BH501" s="1" t="str">
        <f aca="false">IF(BP501&lt;&gt;"",MAX(BH$3:BH500)+1,"")</f>
        <v/>
      </c>
      <c r="BI501" s="1" t="str">
        <f aca="false">IF(BQ501&lt;&gt;"",MAX(BI$3:BI500)+1,"")</f>
        <v/>
      </c>
      <c r="BK501" s="1" t="str">
        <f aca="false">IF(B501&lt;&gt;"",IF(COUNTIF(BK$3:BK500,B501)&gt;0,"",B501),"")</f>
        <v/>
      </c>
      <c r="BL501" s="1" t="str">
        <f aca="false">IF(C501&lt;&gt;"",IF(COUNTIF(BL$3:BL500,C501)&gt;0,"",C501),"")</f>
        <v/>
      </c>
      <c r="BM501" s="1" t="str">
        <f aca="false">IF(D501&lt;&gt;"",IF(COUNTIF(BM$3:BM500,D501)&gt;0,"",D501),"")</f>
        <v/>
      </c>
      <c r="BN501" s="1" t="str">
        <f aca="false">IF(E501&lt;&gt;"",IF(COUNTIF(BN$3:BN500,E501)&gt;0,"",E501),"")</f>
        <v/>
      </c>
      <c r="BO501" s="1" t="str">
        <f aca="false">IF(F501&lt;&gt;"",IF(COUNTIF(BO$3:BO500,F501)&gt;0,"",F501),"")</f>
        <v/>
      </c>
      <c r="BP501" s="1" t="str">
        <f aca="false">IF(G501&lt;&gt;"",IF(COUNTIF(BP$3:BP500,G501)&gt;0,"",G501),"")</f>
        <v/>
      </c>
      <c r="BQ501" s="1" t="str">
        <f aca="false">IF(H501&lt;&gt;"",IF(COUNTIF(BQ$3:BQ500,H501)&gt;0,"",H501),"")</f>
        <v/>
      </c>
    </row>
    <row r="502" customFormat="false" ht="12.75" hidden="false" customHeight="false" outlineLevel="0" collapsed="false">
      <c r="A502" s="1017" t="str">
        <f aca="false">CONCATENATE(B502,C502,D502,E502,F502,G502,H502)</f>
        <v/>
      </c>
      <c r="B502" s="1001"/>
      <c r="C502" s="1001"/>
      <c r="D502" s="1001"/>
      <c r="E502" s="1001"/>
      <c r="F502" s="1001"/>
      <c r="G502" s="1001"/>
      <c r="H502" s="1001"/>
      <c r="I502" s="1020"/>
      <c r="J502" s="1021"/>
      <c r="K502" s="1021"/>
      <c r="L502" s="1023"/>
      <c r="M502" s="1024"/>
      <c r="BC502" s="1" t="str">
        <f aca="false">IF(BK502&lt;&gt;"",MAX(BC$3:BC501)+1,"")</f>
        <v/>
      </c>
      <c r="BD502" s="1" t="str">
        <f aca="false">IF(BL502&lt;&gt;"",MAX(BD$3:BD501)+1,"")</f>
        <v/>
      </c>
      <c r="BE502" s="1" t="str">
        <f aca="false">IF(BM502&lt;&gt;"",MAX(BE$3:BE501)+1,"")</f>
        <v/>
      </c>
      <c r="BF502" s="1" t="str">
        <f aca="false">IF(BN502&lt;&gt;"",MAX(BF$3:BF501)+1,"")</f>
        <v/>
      </c>
      <c r="BG502" s="1" t="str">
        <f aca="false">IF(BO502&lt;&gt;"",MAX(BG$3:BG501)+1,"")</f>
        <v/>
      </c>
      <c r="BH502" s="1" t="str">
        <f aca="false">IF(BP502&lt;&gt;"",MAX(BH$3:BH501)+1,"")</f>
        <v/>
      </c>
      <c r="BI502" s="1" t="str">
        <f aca="false">IF(BQ502&lt;&gt;"",MAX(BI$3:BI501)+1,"")</f>
        <v/>
      </c>
      <c r="BK502" s="1" t="str">
        <f aca="false">IF(B502&lt;&gt;"",IF(COUNTIF(BK$3:BK501,B502)&gt;0,"",B502),"")</f>
        <v/>
      </c>
      <c r="BL502" s="1" t="str">
        <f aca="false">IF(C502&lt;&gt;"",IF(COUNTIF(BL$3:BL501,C502)&gt;0,"",C502),"")</f>
        <v/>
      </c>
      <c r="BM502" s="1" t="str">
        <f aca="false">IF(D502&lt;&gt;"",IF(COUNTIF(BM$3:BM501,D502)&gt;0,"",D502),"")</f>
        <v/>
      </c>
      <c r="BN502" s="1" t="str">
        <f aca="false">IF(E502&lt;&gt;"",IF(COUNTIF(BN$3:BN501,E502)&gt;0,"",E502),"")</f>
        <v/>
      </c>
      <c r="BO502" s="1" t="str">
        <f aca="false">IF(F502&lt;&gt;"",IF(COUNTIF(BO$3:BO501,F502)&gt;0,"",F502),"")</f>
        <v/>
      </c>
      <c r="BP502" s="1" t="str">
        <f aca="false">IF(G502&lt;&gt;"",IF(COUNTIF(BP$3:BP501,G502)&gt;0,"",G502),"")</f>
        <v/>
      </c>
      <c r="BQ502" s="1" t="str">
        <f aca="false">IF(H502&lt;&gt;"",IF(COUNTIF(BQ$3:BQ501,H502)&gt;0,"",H502),"")</f>
        <v/>
      </c>
    </row>
    <row r="503" customFormat="false" ht="22.35" hidden="false" customHeight="false" outlineLevel="0" collapsed="false">
      <c r="A503" s="1017"/>
      <c r="B503" s="991" t="s">
        <v>204</v>
      </c>
      <c r="C503" s="991" t="s">
        <v>521</v>
      </c>
      <c r="D503" s="991" t="s">
        <v>147</v>
      </c>
      <c r="E503" s="991" t="s">
        <v>522</v>
      </c>
      <c r="F503" s="991" t="s">
        <v>522</v>
      </c>
      <c r="G503" s="991" t="s">
        <v>522</v>
      </c>
      <c r="H503" s="991" t="s">
        <v>522</v>
      </c>
      <c r="I503" s="992" t="s">
        <v>523</v>
      </c>
      <c r="J503" s="991" t="s">
        <v>524</v>
      </c>
      <c r="K503" s="991" t="s">
        <v>330</v>
      </c>
      <c r="L503" s="991" t="s">
        <v>525</v>
      </c>
      <c r="M503" s="991" t="s">
        <v>526</v>
      </c>
    </row>
    <row r="504" customFormat="false" ht="12.75" hidden="false" customHeight="false" outlineLevel="0" collapsed="false">
      <c r="A504" s="1017" t="str">
        <f aca="false">CONCATENATE(B504,C504,D504,E504,F504,G504,H504)</f>
        <v>Sottotetti</v>
      </c>
      <c r="B504" s="1001" t="s">
        <v>204</v>
      </c>
      <c r="C504" s="1001"/>
      <c r="D504" s="1001"/>
      <c r="E504" s="1001"/>
      <c r="F504" s="1001"/>
      <c r="G504" s="1001"/>
      <c r="H504" s="1001"/>
      <c r="I504" s="1020" t="n">
        <v>1</v>
      </c>
      <c r="J504" s="1021"/>
      <c r="K504" s="1021"/>
      <c r="L504" s="1023" t="s">
        <v>527</v>
      </c>
      <c r="M504" s="1024" t="s">
        <v>157</v>
      </c>
    </row>
    <row r="505" customFormat="false" ht="12.75" hidden="false" customHeight="false" outlineLevel="0" collapsed="false">
      <c r="A505" s="1017" t="str">
        <f aca="false">CONCATENATE(B505,C505,D505,E505,F505,G505,H505)</f>
        <v>Sottotetti</v>
      </c>
      <c r="B505" s="1001" t="s">
        <v>204</v>
      </c>
      <c r="C505" s="1001"/>
      <c r="D505" s="1001"/>
      <c r="E505" s="1001"/>
      <c r="F505" s="1001"/>
      <c r="G505" s="1001"/>
      <c r="H505" s="1001"/>
      <c r="I505" s="1020" t="n">
        <v>1</v>
      </c>
      <c r="J505" s="1021"/>
      <c r="K505" s="1021"/>
      <c r="L505" s="1023" t="s">
        <v>357</v>
      </c>
      <c r="M505" s="1024" t="s">
        <v>157</v>
      </c>
    </row>
    <row r="506" customFormat="false" ht="12.75" hidden="false" customHeight="false" outlineLevel="0" collapsed="false">
      <c r="A506" s="1017"/>
      <c r="B506" s="1001"/>
      <c r="C506" s="1001"/>
      <c r="D506" s="1001"/>
      <c r="E506" s="1001"/>
      <c r="F506" s="1001"/>
      <c r="G506" s="1001"/>
      <c r="H506" s="1001"/>
      <c r="I506" s="1020"/>
      <c r="J506" s="1021"/>
      <c r="K506" s="1021"/>
      <c r="L506" s="1023"/>
      <c r="M506" s="1024"/>
    </row>
    <row r="507" customFormat="false" ht="12.75" hidden="false" customHeight="false" outlineLevel="0" collapsed="false">
      <c r="A507" s="1017" t="str">
        <f aca="false">CONCATENATE(B507,C507,D507,E507,F507,G507,H507)</f>
        <v/>
      </c>
      <c r="B507" s="1001"/>
      <c r="C507" s="1001"/>
      <c r="D507" s="1001"/>
      <c r="E507" s="1001"/>
      <c r="F507" s="1001"/>
      <c r="G507" s="1001"/>
      <c r="H507" s="1001"/>
      <c r="I507" s="1020"/>
      <c r="J507" s="1021"/>
      <c r="K507" s="1021"/>
      <c r="L507" s="1023"/>
      <c r="M507" s="1024"/>
    </row>
    <row r="508" customFormat="false" ht="12.75" hidden="false" customHeight="false" outlineLevel="0" collapsed="false">
      <c r="A508" s="1017" t="str">
        <f aca="false">CONCATENATE(B508,C508,D508,E508,F508,G508,H508)</f>
        <v/>
      </c>
      <c r="B508" s="1001"/>
      <c r="C508" s="1001"/>
      <c r="D508" s="1001"/>
      <c r="E508" s="1001"/>
      <c r="F508" s="1001"/>
      <c r="G508" s="1001"/>
      <c r="H508" s="1001"/>
      <c r="I508" s="1020"/>
      <c r="J508" s="1021"/>
      <c r="K508" s="1021"/>
      <c r="L508" s="1023"/>
      <c r="M508" s="1024"/>
    </row>
    <row r="509" customFormat="false" ht="12.75" hidden="false" customHeight="false" outlineLevel="0" collapsed="false">
      <c r="A509" s="1017" t="str">
        <f aca="false">CONCATENATE(B509,C509,D509,E509,F509,G509,H509)</f>
        <v/>
      </c>
      <c r="B509" s="1001"/>
      <c r="C509" s="1001"/>
      <c r="D509" s="1001"/>
      <c r="E509" s="1001"/>
      <c r="F509" s="1001"/>
      <c r="G509" s="1001"/>
      <c r="H509" s="1001"/>
      <c r="I509" s="1020"/>
      <c r="J509" s="1021"/>
      <c r="K509" s="1021"/>
      <c r="L509" s="1023"/>
      <c r="M509" s="1024"/>
    </row>
  </sheetData>
  <conditionalFormatting sqref="K3:K502">
    <cfRule type="expression" priority="2" aboveAverage="0" equalAverage="0" bottom="0" percent="0" rank="0" text="" dxfId="162">
      <formula>AND($K3="",$J3="Coefficiente")</formula>
    </cfRule>
    <cfRule type="expression" priority="3" aboveAverage="0" equalAverage="0" bottom="0" percent="0" rank="0" text="" dxfId="163">
      <formula>AND($J3&lt;&gt;"",$J3&lt;&gt;"Coefficiente")</formula>
    </cfRule>
  </conditionalFormatting>
  <dataValidations count="4">
    <dataValidation allowBlank="true" errorStyle="stop" operator="between" showDropDown="false" showErrorMessage="true" showInputMessage="true" sqref="L504:L506" type="list">
      <formula1>"Nuova Costruzione,Ristrutturazione Edilizia"</formula1>
      <formula2>0</formula2>
    </dataValidation>
    <dataValidation allowBlank="true" errorStyle="stop" operator="between" showDropDown="false" showErrorMessage="true" showInputMessage="true" sqref="M1 M3:M502 M504:M1509" type="list">
      <formula1>Parametri!$B$75:$B$76</formula1>
      <formula2>0</formula2>
    </dataValidation>
    <dataValidation allowBlank="true" errorStyle="stop" operator="between" showDropDown="false" showErrorMessage="true" showInputMessage="true" sqref="L3:L502" type="list">
      <formula1>Parametri!$B$57:$B$58</formula1>
      <formula2>0</formula2>
    </dataValidation>
    <dataValidation allowBlank="true" errorStyle="stop" operator="between" showDropDown="false" showErrorMessage="true" showInputMessage="true" sqref="J35:J502" type="list">
      <formula1>Parametri!$B$62:$B$70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0000"/>
    <pageSetUpPr fitToPage="false"/>
  </sheetPr>
  <dimension ref="A1:BZ1008"/>
  <sheetViews>
    <sheetView showFormulas="false" showGridLines="true" showRowColHeaders="true" showZeros="true" rightToLeft="false" tabSelected="false" showOutlineSymbols="true" defaultGridColor="true" view="normal" topLeftCell="BC1" colorId="64" zoomScale="115" zoomScaleNormal="115" zoomScalePageLayoutView="100" workbookViewId="0">
      <selection pane="topLeft" activeCell="BO32" activeCellId="0" sqref="BO32"/>
    </sheetView>
  </sheetViews>
  <sheetFormatPr defaultColWidth="12.71484375" defaultRowHeight="12.8" zeroHeight="true" outlineLevelRow="0" outlineLevelCol="0"/>
  <cols>
    <col collapsed="false" customWidth="true" hidden="false" outlineLevel="0" max="1" min="1" style="1" width="2.71"/>
    <col collapsed="false" customWidth="true" hidden="false" outlineLevel="0" max="9" min="2" style="1" width="10.14"/>
    <col collapsed="false" customWidth="true" hidden="false" outlineLevel="0" max="12" min="10" style="1" width="2.71"/>
    <col collapsed="false" customWidth="true" hidden="false" outlineLevel="0" max="18" min="13" style="1" width="6.29"/>
    <col collapsed="false" customWidth="true" hidden="false" outlineLevel="0" max="19" min="19" style="1" width="2.71"/>
    <col collapsed="false" customWidth="true" hidden="false" outlineLevel="0" max="25" min="20" style="1" width="6.29"/>
    <col collapsed="false" customWidth="true" hidden="false" outlineLevel="0" max="26" min="26" style="1" width="2.71"/>
    <col collapsed="false" customWidth="true" hidden="false" outlineLevel="0" max="33" min="27" style="1" width="6.29"/>
    <col collapsed="false" customWidth="true" hidden="false" outlineLevel="0" max="34" min="34" style="1" width="5.71"/>
    <col collapsed="false" customWidth="true" hidden="false" outlineLevel="0" max="35" min="35" style="631" width="5.71"/>
    <col collapsed="false" customWidth="true" hidden="false" outlineLevel="0" max="36" min="36" style="1" width="52.14"/>
    <col collapsed="false" customWidth="true" hidden="false" outlineLevel="0" max="37" min="37" style="1" width="7.29"/>
    <col collapsed="false" customWidth="true" hidden="false" outlineLevel="0" max="38" min="38" style="1" width="5.71"/>
    <col collapsed="false" customWidth="true" hidden="false" outlineLevel="0" max="39" min="39" style="1" width="10.29"/>
    <col collapsed="false" customWidth="true" hidden="false" outlineLevel="0" max="41" min="40" style="1" width="5.71"/>
    <col collapsed="false" customWidth="true" hidden="false" outlineLevel="0" max="42" min="42" style="631" width="3.86"/>
    <col collapsed="false" customWidth="true" hidden="false" outlineLevel="0" max="43" min="43" style="1" width="8"/>
    <col collapsed="false" customWidth="true" hidden="false" outlineLevel="0" max="44" min="44" style="631" width="5.71"/>
    <col collapsed="false" customWidth="true" hidden="false" outlineLevel="0" max="45" min="45" style="631" width="8.15"/>
    <col collapsed="false" customWidth="true" hidden="false" outlineLevel="0" max="46" min="46" style="631" width="5.71"/>
    <col collapsed="false" customWidth="true" hidden="false" outlineLevel="0" max="47" min="47" style="1" width="5.71"/>
    <col collapsed="false" customWidth="true" hidden="false" outlineLevel="0" max="48" min="48" style="631" width="5.71"/>
    <col collapsed="false" customWidth="true" hidden="false" outlineLevel="0" max="51" min="49" style="1" width="5.71"/>
    <col collapsed="false" customWidth="true" hidden="false" outlineLevel="0" max="52" min="52" style="1" width="18.71"/>
    <col collapsed="false" customWidth="true" hidden="false" outlineLevel="0" max="53" min="53" style="1" width="13.29"/>
    <col collapsed="false" customWidth="true" hidden="false" outlineLevel="0" max="59" min="59" style="1" width="7"/>
    <col collapsed="false" customWidth="true" hidden="false" outlineLevel="0" max="60" min="60" style="1" width="54.57"/>
    <col collapsed="false" customWidth="true" hidden="false" outlineLevel="0" max="61" min="61" style="1" width="27"/>
    <col collapsed="false" customWidth="true" hidden="false" outlineLevel="0" max="62" min="62" style="1" width="11.14"/>
    <col collapsed="false" customWidth="true" hidden="false" outlineLevel="0" max="63" min="63" style="1" width="16.71"/>
    <col collapsed="false" customWidth="true" hidden="false" outlineLevel="0" max="64" min="64" style="1026" width="16.71"/>
    <col collapsed="false" customWidth="true" hidden="false" outlineLevel="0" max="67" min="67" style="1" width="22.29"/>
    <col collapsed="false" customWidth="true" hidden="false" outlineLevel="0" max="68" min="68" style="1" width="23.71"/>
    <col collapsed="false" customWidth="true" hidden="false" outlineLevel="0" max="70" min="70" style="1" width="11.14"/>
    <col collapsed="false" customWidth="true" hidden="false" outlineLevel="0" max="78" min="71" style="1" width="8.57"/>
  </cols>
  <sheetData>
    <row r="1" customFormat="false" ht="15.75" hidden="false" customHeight="true" outlineLevel="0" collapsed="false">
      <c r="A1" s="1027"/>
      <c r="B1" s="1028" t="s">
        <v>528</v>
      </c>
      <c r="C1" s="1028"/>
      <c r="D1" s="1028" t="s">
        <v>529</v>
      </c>
      <c r="E1" s="1" t="s">
        <v>529</v>
      </c>
      <c r="F1" s="1" t="s">
        <v>529</v>
      </c>
      <c r="G1" s="1" t="s">
        <v>529</v>
      </c>
      <c r="H1" s="1" t="s">
        <v>529</v>
      </c>
      <c r="I1" s="1028" t="s">
        <v>530</v>
      </c>
      <c r="J1" s="1027"/>
      <c r="K1" s="1027"/>
      <c r="L1" s="1027"/>
      <c r="M1" s="1029" t="s">
        <v>531</v>
      </c>
      <c r="N1" s="1029"/>
      <c r="O1" s="1029"/>
      <c r="P1" s="1029"/>
      <c r="Q1" s="1029"/>
      <c r="R1" s="1029"/>
      <c r="S1" s="1029"/>
      <c r="T1" s="1029"/>
      <c r="U1" s="1029"/>
      <c r="V1" s="1029"/>
      <c r="W1" s="1029"/>
      <c r="X1" s="1029"/>
      <c r="Y1" s="1029"/>
      <c r="Z1" s="1029"/>
      <c r="AA1" s="1029"/>
      <c r="AB1" s="1029"/>
      <c r="AC1" s="1029"/>
      <c r="AD1" s="1029"/>
      <c r="AE1" s="1029"/>
      <c r="AF1" s="1029"/>
      <c r="AI1" s="1030" t="s">
        <v>532</v>
      </c>
      <c r="AJ1" s="1031"/>
      <c r="AK1" s="1032" t="s">
        <v>533</v>
      </c>
      <c r="AL1" s="1031"/>
      <c r="AM1" s="1031"/>
      <c r="AN1" s="1031"/>
      <c r="AO1" s="1031"/>
      <c r="AP1" s="1033"/>
      <c r="AQ1" s="1034" t="n">
        <f aca="false">IF('Determinazione classe'!I2="Sì",'Determinazione classe'!E12,'Determinazione classe'!I12)</f>
        <v>0</v>
      </c>
      <c r="AR1" s="1033"/>
      <c r="AS1" s="1035" t="s">
        <v>534</v>
      </c>
      <c r="AT1" s="1033" t="str">
        <f aca="false">'Determinazione classe'!E71</f>
        <v>No</v>
      </c>
      <c r="AX1" s="1036" t="s">
        <v>535</v>
      </c>
      <c r="AY1" s="1036"/>
      <c r="AZ1" s="1036"/>
      <c r="BA1" s="1036"/>
      <c r="BB1" s="1036"/>
      <c r="BC1" s="1036"/>
      <c r="BD1" s="1036"/>
      <c r="BE1" s="1036"/>
      <c r="BF1" s="1036"/>
      <c r="BH1" s="1037" t="s">
        <v>536</v>
      </c>
      <c r="BI1" s="1037"/>
      <c r="BJ1" s="1037"/>
      <c r="BK1" s="1037"/>
      <c r="BL1" s="1038"/>
      <c r="BO1" s="1039" t="s">
        <v>537</v>
      </c>
      <c r="BP1" s="1040" t="str">
        <f aca="false">IF(Parametri!D2="Seleziona un Comune","No",VLOOKUP(Parametri!D4,Regioni_lista!$A:$C,3,FALSE()))</f>
        <v>No</v>
      </c>
      <c r="BQ1" s="938"/>
      <c r="BR1" s="938"/>
      <c r="BT1" s="1041"/>
    </row>
    <row r="2" customFormat="false" ht="15.75" hidden="false" customHeight="true" outlineLevel="0" collapsed="false">
      <c r="A2" s="1042"/>
      <c r="B2" s="1043"/>
      <c r="C2" s="1043" t="n">
        <f aca="false">Calcoli!BQ4</f>
        <v>0</v>
      </c>
      <c r="D2" s="1043" t="n">
        <f aca="false">IF(Calcoli!$BP$4="X",Calcoli!$BR$4,0)</f>
        <v>0</v>
      </c>
      <c r="E2" s="1043" t="n">
        <f aca="false">IF(Calcoli!$BP$5="X",Calcoli!$BR$5,0)</f>
        <v>95</v>
      </c>
      <c r="F2" s="1043" t="n">
        <f aca="false">IF(Calcoli!$BP$6="X",Calcoli!$BR$6,0)</f>
        <v>110</v>
      </c>
      <c r="G2" s="1043" t="n">
        <f aca="false">IF(Calcoli!$BP$7="X",Calcoli!$BR$7,0)</f>
        <v>130</v>
      </c>
      <c r="H2" s="1043" t="n">
        <f aca="false">IF(Calcoli!$BP$8="X",Calcoli!$BR$8,0)</f>
        <v>160</v>
      </c>
      <c r="I2" s="1044" t="n">
        <f aca="false">Calcoli!BQ15</f>
        <v>999999999</v>
      </c>
      <c r="J2" s="1045"/>
      <c r="K2" s="1046" t="str">
        <f aca="false">'Calcolo superfici edificio'!$I$8</f>
        <v>?</v>
      </c>
      <c r="L2" s="1045"/>
      <c r="M2" s="1046" t="str">
        <f aca="false">Master_Italia!B20</f>
        <v>Contributo sul costo di costruzione - classi di edifici e relative maggiorazioni per comuni con meno di 50.000 abitanti</v>
      </c>
      <c r="N2" s="1046" t="n">
        <f aca="false">Master_Italia!C20</f>
        <v>0</v>
      </c>
      <c r="O2" s="1046" t="n">
        <f aca="false">Master_Italia!D20</f>
        <v>0</v>
      </c>
      <c r="P2" s="1046" t="n">
        <f aca="false">Master_Italia!E20</f>
        <v>0</v>
      </c>
      <c r="Q2" s="1046" t="n">
        <f aca="false">Master_Italia!F20</f>
        <v>0</v>
      </c>
      <c r="R2" s="1046" t="n">
        <f aca="false">Master_Italia!G20</f>
        <v>0</v>
      </c>
      <c r="T2" s="1047" t="n">
        <f aca="false">'Determinazione classe'!$L$34</f>
        <v>0</v>
      </c>
      <c r="AK2" s="591" t="s">
        <v>538</v>
      </c>
      <c r="AQ2" s="1048" t="n">
        <f aca="false">IF('Determinazione classe'!I2="Sì",'Determinazione classe'!G19,'Determinazione classe'!I19)</f>
        <v>0</v>
      </c>
      <c r="AS2" s="1049" t="s">
        <v>539</v>
      </c>
      <c r="AT2" s="1049" t="s">
        <v>540</v>
      </c>
      <c r="AX2" s="1" t="str">
        <f aca="false">'Costo di costruzione'!D2</f>
        <v>Comune con meno di 50.000 abitanti</v>
      </c>
      <c r="BO2" s="1050"/>
      <c r="BP2" s="938"/>
      <c r="BQ2" s="938"/>
      <c r="BR2" s="938"/>
    </row>
    <row r="3" customFormat="false" ht="15.75" hidden="false" customHeight="true" outlineLevel="0" collapsed="false">
      <c r="A3" s="1051"/>
      <c r="B3" s="1052" t="n">
        <f aca="false">'Calcolo superfici edificio'!E51</f>
        <v>0</v>
      </c>
      <c r="C3" s="1053"/>
      <c r="D3" s="1053" t="n">
        <f aca="false">IF(AND($B3&gt;C$2,$B3&lt;=D$2),$B3,0)</f>
        <v>0</v>
      </c>
      <c r="E3" s="1053" t="n">
        <f aca="false">IF(AND($B3&gt;D$2,$B3&lt;=E$2),$B3,0)</f>
        <v>0</v>
      </c>
      <c r="F3" s="1053" t="n">
        <f aca="false">IF(AND($B3&gt;E$2,$B3&lt;=F$2),$B3,0)</f>
        <v>0</v>
      </c>
      <c r="G3" s="1053" t="n">
        <f aca="false">IF(AND($B3&gt;F$2,$B3&lt;=G$2),$B3,0)</f>
        <v>0</v>
      </c>
      <c r="H3" s="1053" t="n">
        <f aca="false">IF(AND($B3&gt;G$2,$B3&lt;=H$2),$B3,0)</f>
        <v>0</v>
      </c>
      <c r="I3" s="1053" t="n">
        <f aca="false">IF(AND($B3&gt;H$2,$B3&lt;=I$2),$B3,0)</f>
        <v>0</v>
      </c>
      <c r="J3" s="1045"/>
      <c r="K3" s="1054" t="str">
        <f aca="false">IF($K$2="?","",1)</f>
        <v/>
      </c>
      <c r="L3" s="1045"/>
      <c r="M3" s="1046" t="n">
        <f aca="false">Master_Italia!B21</f>
        <v>0</v>
      </c>
      <c r="N3" s="1046" t="n">
        <f aca="false">Master_Italia!C21</f>
        <v>0</v>
      </c>
      <c r="O3" s="1046" t="n">
        <f aca="false">Master_Italia!D21</f>
        <v>0</v>
      </c>
      <c r="P3" s="1046" t="n">
        <f aca="false">Master_Italia!E21</f>
        <v>0</v>
      </c>
      <c r="Q3" s="1046" t="n">
        <f aca="false">Master_Italia!F21</f>
        <v>0</v>
      </c>
      <c r="R3" s="1046" t="str">
        <f aca="false">Master_Italia!G21</f>
        <v>Indicare i mq per i quali considerare la %</v>
      </c>
      <c r="AI3" s="631" t="str">
        <f aca="false">Reg_toscana!B23</f>
        <v>a</v>
      </c>
      <c r="AJ3" s="1" t="str">
        <f aca="false">Reg_toscana!C23</f>
        <v>Superiore a mq 160 e accessori inferiori a mq 60</v>
      </c>
      <c r="AK3" s="1" t="str">
        <f aca="false">Reg_toscana!D23</f>
        <v>No</v>
      </c>
      <c r="AL3" s="1" t="n">
        <f aca="false">Reg_toscana!E23</f>
        <v>160</v>
      </c>
      <c r="AM3" s="1" t="n">
        <f aca="false">Reg_toscana!F23</f>
        <v>999999999</v>
      </c>
      <c r="AN3" s="1" t="n">
        <f aca="false">Reg_toscana!G23</f>
        <v>0</v>
      </c>
      <c r="AO3" s="1" t="n">
        <f aca="false">Reg_toscana!H23</f>
        <v>60</v>
      </c>
      <c r="AP3" s="631" t="str">
        <f aca="false">IF($AT$1="Sì",IF($AK3="Sì","X",""),
IF(AND(AS4="x",AT4="z"),"X",IF(AND(AS3="x"),"X","")))</f>
        <v/>
      </c>
      <c r="AQ3" s="1055" t="n">
        <f aca="false">Reg_toscana!I23</f>
        <v>0.08</v>
      </c>
      <c r="AR3" s="631" t="str">
        <f aca="false">IF(AND(AS4="x",AT4="z"),"X",IF(AND(AS3="x",AT3="x"),"X",""))</f>
        <v/>
      </c>
      <c r="AS3" s="631" t="str">
        <f aca="false">IF(AND($AQ$1&gt;AL3,$AQ$1&lt;=AM3),"x","")</f>
        <v/>
      </c>
      <c r="AT3" s="631" t="str">
        <f aca="false">IF(AND($AQ$2&lt;=$AO3),"x",IF($AQ$2&gt;$AO3,"z",""))</f>
        <v>x</v>
      </c>
      <c r="AX3" s="1" t="str">
        <f aca="false">IF('Costo di costruzione'!$D$2=Parametri!$B$48,Master_Italia!B22,Master_Italia!B39)</f>
        <v>Classe</v>
      </c>
      <c r="AY3" s="1" t="str">
        <f aca="false">IF('Costo di costruzione'!$D$2=Parametri!$B$48,Master_Italia!C22,Master_Italia!C39)</f>
        <v>Minimo</v>
      </c>
      <c r="AZ3" s="1" t="str">
        <f aca="false">IF('Costo di costruzione'!$D$2=Parametri!$B$48,Master_Italia!D22,Master_Italia!D39)</f>
        <v>Massimo (compreso)</v>
      </c>
      <c r="BA3" s="1" t="str">
        <f aca="false">IF('Costo di costruzione'!$D$2=Parametri!$B$48,Master_Italia!E22,Master_Italia!E39)</f>
        <v>Maggiorazione</v>
      </c>
      <c r="BB3" s="1" t="str">
        <f aca="false">IF('Costo di costruzione'!$D$2=Parametri!$B$48,Master_Italia!F22,Master_Italia!F39)</f>
        <v>Nuova edificazione</v>
      </c>
      <c r="BC3" s="1" t="str">
        <f aca="false">IF('Costo di costruzione'!$D$2=Parametri!$B$48,Master_Italia!G22,Master_Italia!G39)</f>
        <v>Ristrutturazione</v>
      </c>
      <c r="BD3" s="1" t="str">
        <f aca="false">IF('Costo di costruzione'!$D$2=Parametri!$B$48,Master_Italia!H22,Master_Italia!H39)</f>
        <v>mq &gt; 450</v>
      </c>
      <c r="BE3" s="1" t="n">
        <f aca="false">IF('Costo di costruzione'!$D$2=Parametri!$B$48,Parametri!P27,Parametri!P50)</f>
        <v>0</v>
      </c>
      <c r="BH3" s="1" t="s">
        <v>541</v>
      </c>
      <c r="BL3" s="1026" t="s">
        <v>542</v>
      </c>
      <c r="BO3" s="1056" t="s">
        <v>543</v>
      </c>
      <c r="BP3" s="1057" t="s">
        <v>544</v>
      </c>
      <c r="BQ3" s="1056" t="s">
        <v>545</v>
      </c>
      <c r="BR3" s="1057" t="s">
        <v>529</v>
      </c>
    </row>
    <row r="4" customFormat="false" ht="15.75" hidden="false" customHeight="true" outlineLevel="0" collapsed="false">
      <c r="A4" s="1051"/>
      <c r="B4" s="1052" t="n">
        <f aca="false">'Calcolo superfici edificio'!E67</f>
        <v>0</v>
      </c>
      <c r="C4" s="1053"/>
      <c r="D4" s="1053" t="n">
        <f aca="false">IF(AND($B4&gt;C$2,$B4&lt;=D$2),$B4,0)</f>
        <v>0</v>
      </c>
      <c r="E4" s="1053" t="n">
        <f aca="false">IF(AND($B4&gt;D$2,$B4&lt;=E$2),$B4,0)</f>
        <v>0</v>
      </c>
      <c r="F4" s="1053" t="n">
        <f aca="false">IF(AND($B4&gt;E$2,$B4&lt;=F$2),$B4,0)</f>
        <v>0</v>
      </c>
      <c r="G4" s="1053" t="n">
        <f aca="false">IF(AND($B4&gt;F$2,$B4&lt;=G$2),$B4,0)</f>
        <v>0</v>
      </c>
      <c r="H4" s="1053" t="n">
        <f aca="false">IF(AND($B4&gt;G$2,$B4&lt;=H$2),$B4,0)</f>
        <v>0</v>
      </c>
      <c r="I4" s="1053" t="n">
        <f aca="false">IF(AND($B4&gt;H$2,$B4&lt;=I$2),$B4,0)</f>
        <v>0</v>
      </c>
      <c r="J4" s="1045"/>
      <c r="K4" s="1054" t="str">
        <f aca="false">IF($K$2="?","",IF(K3="","",IF((K3+1)&gt;$K$2,"",K3+1)))</f>
        <v/>
      </c>
      <c r="L4" s="1045"/>
      <c r="M4" s="1046" t="str">
        <f aca="false">Master_Italia!B22</f>
        <v>Classe</v>
      </c>
      <c r="N4" s="1046" t="str">
        <f aca="false">Master_Italia!C22</f>
        <v>Minimo</v>
      </c>
      <c r="O4" s="1046" t="str">
        <f aca="false">Master_Italia!D22</f>
        <v>Massimo (compreso)</v>
      </c>
      <c r="P4" s="1046" t="str">
        <f aca="false">Master_Italia!E22</f>
        <v>Maggiorazione</v>
      </c>
      <c r="Q4" s="1046" t="str">
        <f aca="false">Master_Italia!F22</f>
        <v>Nuova edificazione</v>
      </c>
      <c r="R4" s="1046" t="str">
        <f aca="false">Master_Italia!G22</f>
        <v>Ristrutturazione</v>
      </c>
      <c r="T4" s="1046" t="str">
        <f aca="false">'Costo di costruzione'!$D$2</f>
        <v>Comune con meno di 50.000 abitanti</v>
      </c>
      <c r="AI4" s="631" t="str">
        <f aca="false">Reg_toscana!B24</f>
        <v>b</v>
      </c>
      <c r="AJ4" s="1" t="str">
        <f aca="false">Reg_toscana!C24</f>
        <v>compreso tra mq 160 e mq 130 e accessori inferiori a mq 55</v>
      </c>
      <c r="AK4" s="1" t="str">
        <f aca="false">Reg_toscana!D24</f>
        <v>No</v>
      </c>
      <c r="AL4" s="1" t="n">
        <f aca="false">Reg_toscana!E24</f>
        <v>130</v>
      </c>
      <c r="AM4" s="1" t="n">
        <f aca="false">Reg_toscana!F24</f>
        <v>160</v>
      </c>
      <c r="AN4" s="1" t="n">
        <f aca="false">Reg_toscana!G24</f>
        <v>0</v>
      </c>
      <c r="AO4" s="1" t="n">
        <f aca="false">Reg_toscana!H24</f>
        <v>55</v>
      </c>
      <c r="AP4" s="631" t="str">
        <f aca="false">IF($AT$1="Sì",IF($AK4="Sì","X",""),
IF(AND(AS5="x",AT5="z"),"X",IF(AND(AS4="x",AT4="x"),"X","")))</f>
        <v/>
      </c>
      <c r="AQ4" s="1055" t="n">
        <f aca="false">Reg_toscana!I24</f>
        <v>0.07</v>
      </c>
      <c r="AR4" s="631" t="str">
        <f aca="false">IF(AND(AS5="x",AT5="z"),"X",IF(AND(AS4="x",AT4="x"),"X",""))</f>
        <v/>
      </c>
      <c r="AS4" s="631" t="str">
        <f aca="false">IF(AND($AQ$1&gt;AL4,$AQ$1&lt;=AM4),"x","")</f>
        <v/>
      </c>
      <c r="AT4" s="631" t="str">
        <f aca="false">IF(AND($AQ$2&lt;=$AO4),"x",IF($AQ$2&gt;$AO4,"z",""))</f>
        <v>x</v>
      </c>
      <c r="AX4" s="1" t="str">
        <f aca="false">IF('Costo di costruzione'!$D$2=Parametri!$B$48,Master_Italia!B23,Master_Italia!B40)</f>
        <v>I</v>
      </c>
      <c r="AY4" s="1" t="n">
        <f aca="false">IF('Costo di costruzione'!$D$2=Parametri!$B$48,Master_Italia!C23,Master_Italia!C40)</f>
        <v>0</v>
      </c>
      <c r="AZ4" s="1" t="n">
        <f aca="false">IF('Costo di costruzione'!$D$2=Parametri!$B$48,Master_Italia!D23,Master_Italia!D40)</f>
        <v>5</v>
      </c>
      <c r="BA4" s="1" t="n">
        <f aca="false">IF('Costo di costruzione'!$D$2=Parametri!$B$48,Master_Italia!E23,Master_Italia!E40)</f>
        <v>0</v>
      </c>
      <c r="BB4" s="1" t="n">
        <f aca="false">IF('Costo di costruzione'!$D$2=Parametri!$B$48,Master_Italia!F23,Master_Italia!F40)</f>
        <v>0.06</v>
      </c>
      <c r="BC4" s="1" t="n">
        <f aca="false">IF('Costo di costruzione'!$D$2=Parametri!$B$48,Master_Italia!G23,Master_Italia!G40)</f>
        <v>0.05</v>
      </c>
      <c r="BD4" s="1" t="n">
        <f aca="false">IF('Costo di costruzione'!$D$2=Parametri!$B$48,Master_Italia!H23,Master_Italia!H40)</f>
        <v>0.045</v>
      </c>
      <c r="BE4" s="1" t="n">
        <f aca="false">IF('Costo di costruzione'!$D$2=Parametri!$B$48,Master_Italia!I23,Master_Italia!I40)</f>
        <v>1</v>
      </c>
      <c r="BH4" s="1" t="s">
        <v>546</v>
      </c>
      <c r="BI4" s="1017" t="str">
        <f aca="false">BJ4&amp;BK4</f>
        <v>ClasseNuova Costruzione</v>
      </c>
      <c r="BJ4" s="1" t="str">
        <f aca="false">Parametri!$B$62</f>
        <v>Classe</v>
      </c>
      <c r="BK4" s="1" t="str">
        <f aca="false">Parametri!$B$57</f>
        <v>Nuova Costruzione</v>
      </c>
      <c r="BL4" s="1058" t="n">
        <f aca="false">VLOOKUP('Determinazione classe'!$M$34,Calcoli!$AX$4:$BE$32,5,FALSE())</f>
        <v>0.06</v>
      </c>
      <c r="BO4" s="962" t="str">
        <f aca="false">"S.u.a. "&amp;$BQ$3&amp;BQ4&amp;" "&amp;$BR$3&amp;BR4</f>
        <v>S.u.a. &gt;0 &lt;=0</v>
      </c>
      <c r="BP4" s="949" t="n">
        <f aca="true">IF($BP$1="No",Master_Italia!C6,INDIRECT("Reg_"&amp;Parametri!$D$4&amp;"!C6"))</f>
        <v>0</v>
      </c>
      <c r="BQ4" s="949" t="n">
        <f aca="true" t="array" ref="BQ4:BQ4">IF($BP$1="No",Master_Italia!D6,INDIRECT("Reg_"&amp;Parametri!$D$4&amp;"!D6"))</f>
        <v>0</v>
      </c>
      <c r="BR4" s="949" t="n">
        <f aca="true" t="array" ref="BR4:BR4">IF($BP$1="No",Master_Italia!E6,INDIRECT("Reg_"&amp;Parametri!$D$4&amp;"!E6"))</f>
        <v>0</v>
      </c>
      <c r="BT4" s="591"/>
      <c r="BW4" s="591"/>
    </row>
    <row r="5" customFormat="false" ht="15.75" hidden="false" customHeight="true" outlineLevel="0" collapsed="false">
      <c r="A5" s="1051"/>
      <c r="B5" s="1052" t="n">
        <f aca="false">'Calcolo superfici edificio'!E83</f>
        <v>0</v>
      </c>
      <c r="C5" s="1053"/>
      <c r="D5" s="1053" t="n">
        <f aca="false">IF(AND($B5&gt;C$2,$B5&lt;=D$2),$B5,0)</f>
        <v>0</v>
      </c>
      <c r="E5" s="1053" t="n">
        <f aca="false">IF(AND($B5&gt;D$2,$B5&lt;=E$2),$B5,0)</f>
        <v>0</v>
      </c>
      <c r="F5" s="1053" t="n">
        <f aca="false">IF(AND($B5&gt;E$2,$B5&lt;=F$2),$B5,0)</f>
        <v>0</v>
      </c>
      <c r="G5" s="1053" t="n">
        <f aca="false">IF(AND($B5&gt;F$2,$B5&lt;=G$2),$B5,0)</f>
        <v>0</v>
      </c>
      <c r="H5" s="1053" t="n">
        <f aca="false">IF(AND($B5&gt;G$2,$B5&lt;=H$2),$B5,0)</f>
        <v>0</v>
      </c>
      <c r="I5" s="1053" t="n">
        <f aca="false">IF(AND($B5&gt;H$2,$B5&lt;=I$2),$B5,0)</f>
        <v>0</v>
      </c>
      <c r="J5" s="1045"/>
      <c r="K5" s="1054" t="str">
        <f aca="false">IF($K$2="?","",IF(K4="","",IF((K4+1)&gt;$K$2,"",K4+1)))</f>
        <v/>
      </c>
      <c r="L5" s="1045"/>
      <c r="M5" s="1046" t="str">
        <f aca="false">Master_Italia!B23</f>
        <v>I</v>
      </c>
      <c r="N5" s="1046" t="n">
        <f aca="false">Master_Italia!C23</f>
        <v>0</v>
      </c>
      <c r="O5" s="1046" t="n">
        <f aca="false">Master_Italia!D23</f>
        <v>5</v>
      </c>
      <c r="P5" s="1059" t="n">
        <f aca="false">Master_Italia!E23</f>
        <v>0</v>
      </c>
      <c r="Q5" s="1059" t="n">
        <f aca="false">Master_Italia!F23</f>
        <v>0.06</v>
      </c>
      <c r="R5" s="1059" t="n">
        <f aca="false">Master_Italia!G23</f>
        <v>0.05</v>
      </c>
      <c r="AI5" s="631" t="str">
        <f aca="false">Reg_toscana!B25</f>
        <v>c</v>
      </c>
      <c r="AJ5" s="1" t="str">
        <f aca="false">Reg_toscana!C25</f>
        <v>compreso tra mq 130 e mq 110 e accessori inferiori a mq 45</v>
      </c>
      <c r="AK5" s="1" t="str">
        <f aca="false">Reg_toscana!D25</f>
        <v>No</v>
      </c>
      <c r="AL5" s="1" t="n">
        <f aca="false">Reg_toscana!E25</f>
        <v>110</v>
      </c>
      <c r="AM5" s="1" t="n">
        <f aca="false">Reg_toscana!F25</f>
        <v>130</v>
      </c>
      <c r="AN5" s="1" t="n">
        <f aca="false">Reg_toscana!G25</f>
        <v>0</v>
      </c>
      <c r="AO5" s="1" t="n">
        <f aca="false">Reg_toscana!H25</f>
        <v>45</v>
      </c>
      <c r="AP5" s="631" t="str">
        <f aca="false">IF($AT$1="Sì",IF($AK5="Sì","X",""),
IF(AND(AS6="x",AT6="z"),"X",IF(AND(AS5="x",AT5="x"),"X","")))</f>
        <v/>
      </c>
      <c r="AQ5" s="1055" t="n">
        <f aca="false">Reg_toscana!I25</f>
        <v>0.07</v>
      </c>
      <c r="AR5" s="631" t="str">
        <f aca="false">IF(AND(AS6="x",AT6="z"),"X",IF(AND(AS5="x",AT5="x"),"X",""))</f>
        <v/>
      </c>
      <c r="AS5" s="631" t="str">
        <f aca="false">IF(AND($AQ$1&gt;AL5,$AQ$1&lt;=AM5),"x","")</f>
        <v/>
      </c>
      <c r="AT5" s="631" t="str">
        <f aca="false">IF(AND($AQ$2&lt;=$AO5),"x",IF($AQ$2&gt;$AO5,"z",""))</f>
        <v>x</v>
      </c>
      <c r="AX5" s="1" t="str">
        <f aca="false">IF('Costo di costruzione'!$D$2=Parametri!$B$48,Master_Italia!B24,Master_Italia!B41)</f>
        <v>II</v>
      </c>
      <c r="AY5" s="1" t="n">
        <f aca="false">IF('Costo di costruzione'!$D$2=Parametri!$B$48,Master_Italia!C24,Master_Italia!C41)</f>
        <v>5</v>
      </c>
      <c r="AZ5" s="1" t="n">
        <f aca="false">IF('Costo di costruzione'!$D$2=Parametri!$B$48,Master_Italia!D24,Master_Italia!D41)</f>
        <v>10</v>
      </c>
      <c r="BA5" s="1" t="n">
        <f aca="false">IF('Costo di costruzione'!$D$2=Parametri!$B$48,Master_Italia!E24,Master_Italia!E41)</f>
        <v>0.05</v>
      </c>
      <c r="BB5" s="1" t="n">
        <f aca="false">IF('Costo di costruzione'!$D$2=Parametri!$B$48,Master_Italia!F24,Master_Italia!F41)</f>
        <v>0.06</v>
      </c>
      <c r="BC5" s="1" t="n">
        <f aca="false">IF('Costo di costruzione'!$D$2=Parametri!$B$48,Master_Italia!G24,Master_Italia!G41)</f>
        <v>0.05</v>
      </c>
      <c r="BD5" s="1" t="n">
        <f aca="false">IF('Costo di costruzione'!$D$2=Parametri!$B$48,Master_Italia!H24,Master_Italia!H41)</f>
        <v>0.045</v>
      </c>
      <c r="BE5" s="1" t="n">
        <f aca="false">IF('Costo di costruzione'!$D$2=Parametri!$B$48,Master_Italia!I24,Master_Italia!I41)</f>
        <v>2</v>
      </c>
      <c r="BH5" s="1" t="s">
        <v>547</v>
      </c>
      <c r="BI5" s="1017" t="str">
        <f aca="false">BJ5&amp;BK5</f>
        <v>ClasseRistrutturazione</v>
      </c>
      <c r="BJ5" s="1" t="str">
        <f aca="false">Parametri!$B$62</f>
        <v>Classe</v>
      </c>
      <c r="BK5" s="1" t="str">
        <f aca="false">Parametri!$B$58</f>
        <v>Ristrutturazione</v>
      </c>
      <c r="BL5" s="1058" t="n">
        <f aca="false">VLOOKUP('Determinazione classe'!$M$34,Calcoli!$AX$4:$BE$32,6,FALSE())</f>
        <v>0.05</v>
      </c>
      <c r="BO5" s="962" t="str">
        <f aca="false">"S.u.a. "&amp;$BQ$3&amp;BQ5&amp;" "&amp;$BR$3&amp;BR5</f>
        <v>S.u.a. &gt;0 &lt;=95</v>
      </c>
      <c r="BP5" s="949" t="str">
        <f aca="true" t="array" ref="BP5:BP5">IF($BP$1="No",Master_Italia!C7,INDIRECT("Reg_"&amp;Parametri!$D$4&amp;"!C7"))</f>
        <v>X</v>
      </c>
      <c r="BQ5" s="949" t="n">
        <f aca="true" t="array" ref="BQ5:BQ5">IF($BP$1="No",Master_Italia!D7,INDIRECT("Reg_"&amp;Parametri!$D$4&amp;"!D7"))</f>
        <v>0</v>
      </c>
      <c r="BR5" s="949" t="n">
        <f aca="true" t="array" ref="BR5:BR5">IF($BP$1="No",Master_Italia!E7,INDIRECT("Reg_"&amp;Parametri!$D$4&amp;"!E7"))</f>
        <v>95</v>
      </c>
      <c r="BT5" s="591"/>
    </row>
    <row r="6" customFormat="false" ht="15.75" hidden="false" customHeight="true" outlineLevel="0" collapsed="false">
      <c r="A6" s="1051"/>
      <c r="B6" s="1052" t="n">
        <f aca="false">'Calcolo superfici edificio'!E99</f>
        <v>0</v>
      </c>
      <c r="C6" s="1053"/>
      <c r="D6" s="1053" t="n">
        <f aca="false">IF(AND($B6&gt;C$2,$B6&lt;=D$2),$B6,0)</f>
        <v>0</v>
      </c>
      <c r="E6" s="1053" t="n">
        <f aca="false">IF(AND($B6&gt;D$2,$B6&lt;=E$2),$B6,0)</f>
        <v>0</v>
      </c>
      <c r="F6" s="1053" t="n">
        <f aca="false">IF(AND($B6&gt;E$2,$B6&lt;=F$2),$B6,0)</f>
        <v>0</v>
      </c>
      <c r="G6" s="1053" t="n">
        <f aca="false">IF(AND($B6&gt;F$2,$B6&lt;=G$2),$B6,0)</f>
        <v>0</v>
      </c>
      <c r="H6" s="1053" t="n">
        <f aca="false">IF(AND($B6&gt;G$2,$B6&lt;=H$2),$B6,0)</f>
        <v>0</v>
      </c>
      <c r="I6" s="1053" t="n">
        <f aca="false">IF(AND($B6&gt;H$2,$B6&lt;=I$2),$B6,0)</f>
        <v>0</v>
      </c>
      <c r="J6" s="1045"/>
      <c r="K6" s="1054" t="str">
        <f aca="false">IF($K$2="?","",IF(K5="","",IF((K5+1)&gt;$K$2,"",K5+1)))</f>
        <v/>
      </c>
      <c r="L6" s="1045"/>
      <c r="M6" s="1046" t="str">
        <f aca="false">Master_Italia!B24</f>
        <v>II</v>
      </c>
      <c r="N6" s="1046" t="n">
        <f aca="false">Master_Italia!C24</f>
        <v>5</v>
      </c>
      <c r="O6" s="1046" t="n">
        <f aca="false">Master_Italia!D24</f>
        <v>10</v>
      </c>
      <c r="P6" s="1059" t="n">
        <f aca="false">Master_Italia!E24</f>
        <v>0.05</v>
      </c>
      <c r="Q6" s="1059" t="n">
        <f aca="false">Master_Italia!F24</f>
        <v>0.06</v>
      </c>
      <c r="R6" s="1059" t="n">
        <f aca="false">Master_Italia!G24</f>
        <v>0.05</v>
      </c>
      <c r="T6" s="1054" t="str">
        <f aca="false">IF($T$4=Parametri!$B$48,M4,IF($T$4=Parametri!$B$49,M35,""))</f>
        <v>Classe</v>
      </c>
      <c r="U6" s="1054" t="str">
        <f aca="false">IF($T$4=Parametri!$B$48,N4,IF($T$4=Parametri!$B$49,N35,""))</f>
        <v>Minimo</v>
      </c>
      <c r="V6" s="1054" t="str">
        <f aca="false">IF($T$4=Parametri!$B$48,O4,IF($T$4=Parametri!$B$49,O35,""))</f>
        <v>Massimo (compreso)</v>
      </c>
      <c r="W6" s="1054" t="str">
        <f aca="false">IF($T$4=Parametri!$B$48,P4,IF($T$4=Parametri!$B$49,P35,""))</f>
        <v>Maggiorazione</v>
      </c>
      <c r="X6" s="1054" t="str">
        <f aca="false">IF($T$4=Parametri!$B$48,Q4,IF($T$4=Parametri!$B$49,Q35,""))</f>
        <v>Nuova edificazione</v>
      </c>
      <c r="Y6" s="1054" t="str">
        <f aca="false">IF($T$4=Parametri!$B$48,R4,IF($T$4=Parametri!$B$49,R35,""))</f>
        <v>Ristrutturazione</v>
      </c>
      <c r="AI6" s="631" t="str">
        <f aca="false">Reg_toscana!B26</f>
        <v>d</v>
      </c>
      <c r="AJ6" s="1" t="str">
        <f aca="false">Reg_toscana!C26</f>
        <v>compreso tra mq 110 e mq 95 e accessori inferiori a mq 45</v>
      </c>
      <c r="AK6" s="1" t="str">
        <f aca="false">Reg_toscana!D26</f>
        <v>No</v>
      </c>
      <c r="AL6" s="1" t="n">
        <f aca="false">Reg_toscana!E26</f>
        <v>95</v>
      </c>
      <c r="AM6" s="1" t="n">
        <f aca="false">Reg_toscana!F26</f>
        <v>110</v>
      </c>
      <c r="AN6" s="1" t="n">
        <f aca="false">Reg_toscana!G26</f>
        <v>0</v>
      </c>
      <c r="AO6" s="1" t="n">
        <f aca="false">Reg_toscana!H26</f>
        <v>45</v>
      </c>
      <c r="AP6" s="631" t="str">
        <f aca="false">IF($AT$1="Sì",IF($AK6="Sì","X",""),
IF(AND(AS7="x",AT7="z"),"X",IF(AND(AS6="x",AT6="x"),"X","")))</f>
        <v/>
      </c>
      <c r="AQ6" s="1055" t="n">
        <f aca="false">Reg_toscana!I26</f>
        <v>0.06</v>
      </c>
      <c r="AR6" s="631" t="str">
        <f aca="false">IF(AND(AS7="x",AT7="z"),"X",IF(AND(AS6="x",AT6="x"),"X",""))</f>
        <v/>
      </c>
      <c r="AS6" s="631" t="str">
        <f aca="false">IF(AND($AQ$1&gt;AL6,$AQ$1&lt;=AM6),"x","")</f>
        <v/>
      </c>
      <c r="AT6" s="631" t="str">
        <f aca="false">IF(AND($AQ$2&lt;=$AO6),"x",IF($AQ$2&gt;$AO6,"z",""))</f>
        <v>x</v>
      </c>
      <c r="AX6" s="1" t="str">
        <f aca="false">IF('Costo di costruzione'!$D$2=Parametri!$B$48,Master_Italia!B25,Master_Italia!B42)</f>
        <v>III</v>
      </c>
      <c r="AY6" s="1" t="n">
        <f aca="false">IF('Costo di costruzione'!$D$2=Parametri!$B$48,Master_Italia!C25,Master_Italia!C42)</f>
        <v>10</v>
      </c>
      <c r="AZ6" s="1" t="n">
        <f aca="false">IF('Costo di costruzione'!$D$2=Parametri!$B$48,Master_Italia!D25,Master_Italia!D42)</f>
        <v>15</v>
      </c>
      <c r="BA6" s="1" t="n">
        <f aca="false">IF('Costo di costruzione'!$D$2=Parametri!$B$48,Master_Italia!E25,Master_Italia!E42)</f>
        <v>0.1</v>
      </c>
      <c r="BB6" s="1" t="n">
        <f aca="false">IF('Costo di costruzione'!$D$2=Parametri!$B$48,Master_Italia!F25,Master_Italia!F42)</f>
        <v>0.06</v>
      </c>
      <c r="BC6" s="1" t="n">
        <f aca="false">IF('Costo di costruzione'!$D$2=Parametri!$B$48,Master_Italia!G25,Master_Italia!G42)</f>
        <v>0.05</v>
      </c>
      <c r="BD6" s="1" t="n">
        <f aca="false">IF('Costo di costruzione'!$D$2=Parametri!$B$48,Master_Italia!H25,Master_Italia!H42)</f>
        <v>0.045</v>
      </c>
      <c r="BE6" s="1" t="n">
        <f aca="false">IF('Costo di costruzione'!$D$2=Parametri!$B$48,Master_Italia!I25,Master_Italia!I42)</f>
        <v>3</v>
      </c>
      <c r="BH6" s="1" t="s">
        <v>548</v>
      </c>
      <c r="BI6" s="1017" t="str">
        <f aca="false">BJ6&amp;BK6</f>
        <v/>
      </c>
      <c r="BL6" s="1060" t="n">
        <f aca="false">'Costo di costruzione'!G21</f>
        <v>0</v>
      </c>
      <c r="BO6" s="962" t="str">
        <f aca="false">"S.u.a. "&amp;$BQ$3&amp;BQ6&amp;" "&amp;$BR$3&amp;BR6</f>
        <v>S.u.a. &gt;95 &lt;=110</v>
      </c>
      <c r="BP6" s="949" t="str">
        <f aca="true" t="array" ref="BP6:BP6">IF($BP$1="No",Master_Italia!C8,INDIRECT("Reg_"&amp;Parametri!$D$4&amp;"!C8"))</f>
        <v>X</v>
      </c>
      <c r="BQ6" s="949" t="n">
        <f aca="true" t="array" ref="BQ6:BQ6">IF($BP$1="No",Master_Italia!D8,INDIRECT("Reg_"&amp;Parametri!$D$4&amp;"!D8"))</f>
        <v>95</v>
      </c>
      <c r="BR6" s="949" t="n">
        <f aca="true" t="array" ref="BR6:BR6">IF($BP$1="No",Master_Italia!E8,INDIRECT("Reg_"&amp;Parametri!$D$4&amp;"!E8"))</f>
        <v>110</v>
      </c>
      <c r="BT6" s="591"/>
    </row>
    <row r="7" customFormat="false" ht="15.75" hidden="false" customHeight="true" outlineLevel="0" collapsed="false">
      <c r="A7" s="1051"/>
      <c r="B7" s="1052" t="n">
        <f aca="false">'Calcolo superfici edificio'!E115</f>
        <v>0</v>
      </c>
      <c r="C7" s="1053"/>
      <c r="D7" s="1053" t="n">
        <f aca="false">IF(AND($B7&gt;C$2,$B7&lt;=D$2),$B7,0)</f>
        <v>0</v>
      </c>
      <c r="E7" s="1053" t="n">
        <f aca="false">IF(AND($B7&gt;D$2,$B7&lt;=E$2),$B7,0)</f>
        <v>0</v>
      </c>
      <c r="F7" s="1053" t="n">
        <f aca="false">IF(AND($B7&gt;E$2,$B7&lt;=F$2),$B7,0)</f>
        <v>0</v>
      </c>
      <c r="G7" s="1053" t="n">
        <f aca="false">IF(AND($B7&gt;F$2,$B7&lt;=G$2),$B7,0)</f>
        <v>0</v>
      </c>
      <c r="H7" s="1053" t="n">
        <f aca="false">IF(AND($B7&gt;G$2,$B7&lt;=H$2),$B7,0)</f>
        <v>0</v>
      </c>
      <c r="I7" s="1053" t="n">
        <f aca="false">IF(AND($B7&gt;H$2,$B7&lt;=I$2),$B7,0)</f>
        <v>0</v>
      </c>
      <c r="J7" s="1045"/>
      <c r="K7" s="1054" t="str">
        <f aca="false">IF($K$2="?","",IF(K6="","",IF((K6+1)&gt;$K$2,"",K6+1)))</f>
        <v/>
      </c>
      <c r="L7" s="1045"/>
      <c r="M7" s="1046" t="str">
        <f aca="false">Master_Italia!B25</f>
        <v>III</v>
      </c>
      <c r="N7" s="1046" t="n">
        <f aca="false">Master_Italia!C25</f>
        <v>10</v>
      </c>
      <c r="O7" s="1046" t="n">
        <f aca="false">Master_Italia!D25</f>
        <v>15</v>
      </c>
      <c r="P7" s="1059" t="n">
        <f aca="false">Master_Italia!E25</f>
        <v>0.1</v>
      </c>
      <c r="Q7" s="1059" t="n">
        <f aca="false">Master_Italia!F25</f>
        <v>0.06</v>
      </c>
      <c r="R7" s="1059" t="n">
        <f aca="false">Master_Italia!G25</f>
        <v>0.05</v>
      </c>
      <c r="T7" s="1054" t="str">
        <f aca="false">IF($T$4=Parametri!$B$48,M5,IF($T$4=Parametri!$B$49,M36,""))</f>
        <v>I</v>
      </c>
      <c r="U7" s="1054" t="n">
        <f aca="false">IF($T$4=Parametri!$B$48,N5,IF($T$4=Parametri!$B$49,N36,""))</f>
        <v>0</v>
      </c>
      <c r="V7" s="1054" t="n">
        <f aca="false">IF($T$4=Parametri!$B$48,O5,IF($T$4=Parametri!$B$49,O36,""))</f>
        <v>5</v>
      </c>
      <c r="W7" s="1061" t="n">
        <f aca="false">IF($T$4=Parametri!$B$48,P5,IF($T$4=Parametri!$B$49,P36,""))</f>
        <v>0</v>
      </c>
      <c r="X7" s="1061" t="n">
        <f aca="false">IF($T$4=Parametri!$B$48,Q5,IF($T$4=Parametri!$B$49,Q36,""))</f>
        <v>0.06</v>
      </c>
      <c r="Y7" s="1061" t="n">
        <f aca="false">IF($T$4=Parametri!$B$48,R5,IF($T$4=Parametri!$B$49,R36,""))</f>
        <v>0.05</v>
      </c>
      <c r="AA7" s="1054" t="n">
        <f aca="false">IF(U7="","",IF(AND(($T$2)&gt;=$U7,($T$2)&lt;=$V7),1,0))</f>
        <v>1</v>
      </c>
      <c r="AB7" s="1054" t="str">
        <f aca="false">IF($AA7=1,T7,"")</f>
        <v>I</v>
      </c>
      <c r="AC7" s="1054" t="n">
        <f aca="false">IF($AA7=1,U7,"")</f>
        <v>0</v>
      </c>
      <c r="AD7" s="1054" t="n">
        <f aca="false">IF($AA7=1,V7,"")</f>
        <v>5</v>
      </c>
      <c r="AE7" s="1061" t="n">
        <f aca="false">IF($AA7=1,W7,"")</f>
        <v>0</v>
      </c>
      <c r="AF7" s="1061" t="n">
        <f aca="false">IF($AA7=1,X7,"")</f>
        <v>0.06</v>
      </c>
      <c r="AG7" s="1061" t="n">
        <f aca="false">IF($AA7=1,Y7,"")</f>
        <v>0.05</v>
      </c>
      <c r="AI7" s="631" t="str">
        <f aca="false">Reg_toscana!B27</f>
        <v>e</v>
      </c>
      <c r="AJ7" s="1" t="str">
        <f aca="false">Reg_toscana!C27</f>
        <v>inferiore a mq 95 e accessori inferiori a mq 40</v>
      </c>
      <c r="AK7" s="1" t="str">
        <f aca="false">Reg_toscana!D27</f>
        <v>No</v>
      </c>
      <c r="AL7" s="1" t="n">
        <f aca="false">Reg_toscana!E27</f>
        <v>0</v>
      </c>
      <c r="AM7" s="1" t="n">
        <f aca="false">Reg_toscana!F27</f>
        <v>95</v>
      </c>
      <c r="AN7" s="1" t="n">
        <f aca="false">Reg_toscana!G27</f>
        <v>0</v>
      </c>
      <c r="AO7" s="1" t="n">
        <f aca="false">Reg_toscana!H27</f>
        <v>40</v>
      </c>
      <c r="AP7" s="631" t="str">
        <f aca="false">IF($AT$1="Sì",IF($AK7="Sì","X",""),
IF(AND(AS8="x",AT8="z"),"X",IF(AND(AS7="x",AT7="x"),"X","")))</f>
        <v/>
      </c>
      <c r="AQ7" s="1055" t="n">
        <f aca="false">Reg_toscana!I27</f>
        <v>0.06</v>
      </c>
      <c r="AS7" s="631" t="str">
        <f aca="false">IF(AND($AQ$1&gt;AL7,$AQ$1&lt;=AM7),"x","")</f>
        <v/>
      </c>
      <c r="AT7" s="631" t="str">
        <f aca="false">IF(AND($AQ$2&lt;=$AO7),"x",IF($AQ$2&gt;$AO7,"z",""))</f>
        <v>x</v>
      </c>
      <c r="AX7" s="1" t="str">
        <f aca="false">IF('Costo di costruzione'!$D$2=Parametri!$B$48,Master_Italia!B26,Master_Italia!B43)</f>
        <v>IV</v>
      </c>
      <c r="AY7" s="1" t="n">
        <f aca="false">IF('Costo di costruzione'!$D$2=Parametri!$B$48,Master_Italia!C26,Master_Italia!C43)</f>
        <v>15</v>
      </c>
      <c r="AZ7" s="1" t="n">
        <f aca="false">IF('Costo di costruzione'!$D$2=Parametri!$B$48,Master_Italia!D26,Master_Italia!D43)</f>
        <v>20</v>
      </c>
      <c r="BA7" s="1" t="n">
        <f aca="false">IF('Costo di costruzione'!$D$2=Parametri!$B$48,Master_Italia!E26,Master_Italia!E43)</f>
        <v>0.15</v>
      </c>
      <c r="BB7" s="1" t="n">
        <f aca="false">IF('Costo di costruzione'!$D$2=Parametri!$B$48,Master_Italia!F26,Master_Italia!F43)</f>
        <v>0.08</v>
      </c>
      <c r="BC7" s="1" t="n">
        <f aca="false">IF('Costo di costruzione'!$D$2=Parametri!$B$48,Master_Italia!G26,Master_Italia!G43)</f>
        <v>0.06</v>
      </c>
      <c r="BD7" s="1" t="n">
        <f aca="false">IF('Costo di costruzione'!$D$2=Parametri!$B$48,Master_Italia!H26,Master_Italia!H43)</f>
        <v>0.045</v>
      </c>
      <c r="BE7" s="1" t="n">
        <f aca="false">IF('Costo di costruzione'!$D$2=Parametri!$B$48,Master_Italia!I26,Master_Italia!I43)</f>
        <v>4</v>
      </c>
      <c r="BH7" s="1" t="s">
        <v>549</v>
      </c>
      <c r="BI7" s="1017" t="str">
        <f aca="false">BJ7&amp;BK7</f>
        <v/>
      </c>
      <c r="BL7" s="1060" t="n">
        <f aca="false">Master_Italia!$H$21</f>
        <v>450</v>
      </c>
      <c r="BO7" s="962" t="str">
        <f aca="false">"S.u.a. "&amp;$BQ$3&amp;BQ7&amp;" "&amp;$BR$3&amp;BR7</f>
        <v>S.u.a. &gt;110 &lt;=130</v>
      </c>
      <c r="BP7" s="949" t="str">
        <f aca="true" t="array" ref="BP7:BP7">IF($BP$1="No",Master_Italia!C9,INDIRECT("Reg_"&amp;Parametri!$D$4&amp;"!C9"))</f>
        <v>X</v>
      </c>
      <c r="BQ7" s="949" t="n">
        <f aca="true" t="array" ref="BQ7:BQ7">IF($BP$1="No",Master_Italia!D9,INDIRECT("Reg_"&amp;Parametri!$D$4&amp;"!D9"))</f>
        <v>110</v>
      </c>
      <c r="BR7" s="949" t="n">
        <f aca="true" t="array" ref="BR7:BR7">IF($BP$1="No",Master_Italia!E9,INDIRECT("Reg_"&amp;Parametri!$D$4&amp;"!E9"))</f>
        <v>130</v>
      </c>
      <c r="BT7" s="591"/>
    </row>
    <row r="8" customFormat="false" ht="15.75" hidden="false" customHeight="true" outlineLevel="0" collapsed="false">
      <c r="A8" s="1051"/>
      <c r="B8" s="1052" t="n">
        <f aca="false">'Calcolo superfici edificio'!E131</f>
        <v>0</v>
      </c>
      <c r="C8" s="1053"/>
      <c r="D8" s="1053" t="n">
        <f aca="false">IF(AND($B8&gt;C$2,$B8&lt;=D$2),$B8,0)</f>
        <v>0</v>
      </c>
      <c r="E8" s="1053" t="n">
        <f aca="false">IF(AND($B8&gt;D$2,$B8&lt;=E$2),$B8,0)</f>
        <v>0</v>
      </c>
      <c r="F8" s="1053" t="n">
        <f aca="false">IF(AND($B8&gt;E$2,$B8&lt;=F$2),$B8,0)</f>
        <v>0</v>
      </c>
      <c r="G8" s="1053" t="n">
        <f aca="false">IF(AND($B8&gt;F$2,$B8&lt;=G$2),$B8,0)</f>
        <v>0</v>
      </c>
      <c r="H8" s="1053" t="n">
        <f aca="false">IF(AND($B8&gt;G$2,$B8&lt;=H$2),$B8,0)</f>
        <v>0</v>
      </c>
      <c r="I8" s="1053" t="n">
        <f aca="false">IF(AND($B8&gt;H$2,$B8&lt;=I$2),$B8,0)</f>
        <v>0</v>
      </c>
      <c r="J8" s="1045"/>
      <c r="K8" s="1054" t="str">
        <f aca="false">IF($K$2="?","",IF(K7="","",IF((K7+1)&gt;$K$2,"",K7+1)))</f>
        <v/>
      </c>
      <c r="L8" s="1045"/>
      <c r="M8" s="1046" t="str">
        <f aca="false">Master_Italia!B26</f>
        <v>IV</v>
      </c>
      <c r="N8" s="1046" t="n">
        <f aca="false">Master_Italia!C26</f>
        <v>15</v>
      </c>
      <c r="O8" s="1046" t="n">
        <f aca="false">Master_Italia!D26</f>
        <v>20</v>
      </c>
      <c r="P8" s="1059" t="n">
        <f aca="false">Master_Italia!E26</f>
        <v>0.15</v>
      </c>
      <c r="Q8" s="1059" t="n">
        <f aca="false">Master_Italia!F26</f>
        <v>0.08</v>
      </c>
      <c r="R8" s="1059" t="n">
        <f aca="false">Master_Italia!G26</f>
        <v>0.06</v>
      </c>
      <c r="T8" s="1054" t="str">
        <f aca="false">IF($T$4=Parametri!$B$48,M6,IF($T$4=Parametri!$B$49,M37,""))</f>
        <v>II</v>
      </c>
      <c r="U8" s="1054" t="n">
        <f aca="false">IF($T$4=Parametri!$B$48,N6,IF($T$4=Parametri!$B$49,N37,""))</f>
        <v>5</v>
      </c>
      <c r="V8" s="1054" t="n">
        <f aca="false">IF($T$4=Parametri!$B$48,O6,IF($T$4=Parametri!$B$49,O37,""))</f>
        <v>10</v>
      </c>
      <c r="W8" s="1061" t="n">
        <f aca="false">IF($T$4=Parametri!$B$48,P6,IF($T$4=Parametri!$B$49,P37,""))</f>
        <v>0.05</v>
      </c>
      <c r="X8" s="1061" t="n">
        <f aca="false">IF($T$4=Parametri!$B$48,Q6,IF($T$4=Parametri!$B$49,Q37,""))</f>
        <v>0.06</v>
      </c>
      <c r="Y8" s="1061" t="n">
        <f aca="false">IF($T$4=Parametri!$B$48,R6,IF($T$4=Parametri!$B$49,R37,""))</f>
        <v>0.05</v>
      </c>
      <c r="AA8" s="1054" t="n">
        <f aca="false">IF(U8="","",IF(AND(($T$2)&gt;$U8,($T$2)&lt;=$V8),1,0))</f>
        <v>0</v>
      </c>
      <c r="AB8" s="1054" t="str">
        <f aca="false">IF($AA8=1,T8,"")</f>
        <v/>
      </c>
      <c r="AC8" s="1054" t="str">
        <f aca="false">IF($AA8=1,U8,"")</f>
        <v/>
      </c>
      <c r="AD8" s="1054" t="str">
        <f aca="false">IF($AA8=1,V8,"")</f>
        <v/>
      </c>
      <c r="AE8" s="1054" t="str">
        <f aca="false">IF($AA8=1,W8,"")</f>
        <v/>
      </c>
      <c r="AF8" s="1054" t="str">
        <f aca="false">IF($AA8=1,X8,"")</f>
        <v/>
      </c>
      <c r="AG8" s="1054" t="str">
        <f aca="false">IF($AA8=1,Y8,"")</f>
        <v/>
      </c>
      <c r="AI8" s="631" t="str">
        <f aca="false">Reg_toscana!B28</f>
        <v>f</v>
      </c>
      <c r="AJ8" s="1" t="str">
        <f aca="false">Reg_toscana!C28</f>
        <v>Abitazioni aventi caratteristiche di lusso (D.M. 02/08/1969)</v>
      </c>
      <c r="AK8" s="591" t="s">
        <v>87</v>
      </c>
      <c r="AL8" s="1" t="n">
        <f aca="false">Reg_toscana!E28</f>
        <v>0</v>
      </c>
      <c r="AM8" s="1" t="n">
        <f aca="false">Reg_toscana!F28</f>
        <v>0</v>
      </c>
      <c r="AN8" s="1" t="n">
        <f aca="false">Reg_toscana!G28</f>
        <v>0</v>
      </c>
      <c r="AO8" s="1" t="n">
        <f aca="false">Reg_toscana!H28</f>
        <v>0</v>
      </c>
      <c r="AP8" s="631" t="str">
        <f aca="false">IF($AT$1="Sì",IF($AK8="Sì","X",""),
IF(AND(AS9="x",AT9="z"),"X",IF(AND(AS8="x",AT8="x"),"X","")))</f>
        <v/>
      </c>
      <c r="AQ8" s="1055" t="n">
        <f aca="false">Reg_toscana!I28</f>
        <v>0.1</v>
      </c>
      <c r="AR8" s="631" t="str">
        <f aca="false">IF(AND(AS9="x",AT9="z"),"X",IF(AND(AS8="x",AT8="x"),"X",""))</f>
        <v/>
      </c>
      <c r="AS8" s="631" t="str">
        <f aca="false">IF(AND($AQ$1&gt;AL8,$AQ$1&lt;=AM8),"x","")</f>
        <v/>
      </c>
      <c r="AT8" s="631" t="str">
        <f aca="false">IF(AND($AQ$2&lt;=$AO8),"x",IF($AQ$2&gt;$AO8,"z",""))</f>
        <v>x</v>
      </c>
      <c r="AX8" s="1" t="str">
        <f aca="false">IF('Costo di costruzione'!$D$2=Parametri!$B$48,Master_Italia!B27,Master_Italia!B44)</f>
        <v>V</v>
      </c>
      <c r="AY8" s="1" t="n">
        <f aca="false">IF('Costo di costruzione'!$D$2=Parametri!$B$48,Master_Italia!C27,Master_Italia!C44)</f>
        <v>20</v>
      </c>
      <c r="AZ8" s="1" t="n">
        <f aca="false">IF('Costo di costruzione'!$D$2=Parametri!$B$48,Master_Italia!D27,Master_Italia!D44)</f>
        <v>25</v>
      </c>
      <c r="BA8" s="1" t="n">
        <f aca="false">IF('Costo di costruzione'!$D$2=Parametri!$B$48,Master_Italia!E27,Master_Italia!E44)</f>
        <v>0.2</v>
      </c>
      <c r="BB8" s="1" t="n">
        <f aca="false">IF('Costo di costruzione'!$D$2=Parametri!$B$48,Master_Italia!F27,Master_Italia!F44)</f>
        <v>0.08</v>
      </c>
      <c r="BC8" s="1" t="n">
        <f aca="false">IF('Costo di costruzione'!$D$2=Parametri!$B$48,Master_Italia!G27,Master_Italia!G44)</f>
        <v>0.06</v>
      </c>
      <c r="BD8" s="1" t="n">
        <f aca="false">IF('Costo di costruzione'!$D$2=Parametri!$B$48,Master_Italia!H27,Master_Italia!H44)</f>
        <v>0.045</v>
      </c>
      <c r="BE8" s="1" t="n">
        <f aca="false">IF('Costo di costruzione'!$D$2=Parametri!$B$48,Master_Italia!I27,Master_Italia!I44)</f>
        <v>5</v>
      </c>
      <c r="BH8" s="1" t="s">
        <v>550</v>
      </c>
      <c r="BI8" s="1017" t="str">
        <f aca="false">BJ8&amp;BK8</f>
        <v>Valle D'AostaNuova Costruzione</v>
      </c>
      <c r="BJ8" s="1" t="str">
        <f aca="false">Parametri!$B$64</f>
        <v>Valle D'Aosta</v>
      </c>
      <c r="BK8" s="1" t="str">
        <f aca="false">Parametri!$B$57</f>
        <v>Nuova Costruzione</v>
      </c>
      <c r="BL8" s="1058" t="n">
        <f aca="false">IF(BL6&gt;BL7,'Reg_Valle dAosta'!E38,'Reg_Valle dAosta'!E39)</f>
        <v>0.034</v>
      </c>
      <c r="BO8" s="962" t="str">
        <f aca="false">"S.u.a. "&amp;$BQ$3&amp;BQ8&amp;" "&amp;$BR$3&amp;BR8</f>
        <v>S.u.a. &gt;130 &lt;=160</v>
      </c>
      <c r="BP8" s="949" t="str">
        <f aca="true" t="array" ref="BP8:BP8">IF($BP$1="No",Master_Italia!C10,INDIRECT("Reg_"&amp;Parametri!$D$4&amp;"!C10"))</f>
        <v>X</v>
      </c>
      <c r="BQ8" s="949" t="n">
        <f aca="true" t="array" ref="BQ8:BQ8">IF($BP$1="No",Master_Italia!D10,INDIRECT("Reg_"&amp;Parametri!$D$4&amp;"!D10"))</f>
        <v>130</v>
      </c>
      <c r="BR8" s="949" t="n">
        <f aca="true" t="array" ref="BR8:BR8">IF($BP$1="No",Master_Italia!E10,INDIRECT("Reg_"&amp;Parametri!$D$4&amp;"!E10"))</f>
        <v>160</v>
      </c>
      <c r="BT8" s="591"/>
    </row>
    <row r="9" customFormat="false" ht="15.75" hidden="false" customHeight="true" outlineLevel="0" collapsed="false">
      <c r="A9" s="1051"/>
      <c r="B9" s="1052" t="n">
        <f aca="false">'Calcolo superfici edificio'!E147</f>
        <v>0</v>
      </c>
      <c r="C9" s="1053"/>
      <c r="D9" s="1053" t="n">
        <f aca="false">IF(AND($B9&gt;C$2,$B9&lt;=D$2),$B9,0)</f>
        <v>0</v>
      </c>
      <c r="E9" s="1053" t="n">
        <f aca="false">IF(AND($B9&gt;D$2,$B9&lt;=E$2),$B9,0)</f>
        <v>0</v>
      </c>
      <c r="F9" s="1053" t="n">
        <f aca="false">IF(AND($B9&gt;E$2,$B9&lt;=F$2),$B9,0)</f>
        <v>0</v>
      </c>
      <c r="G9" s="1053" t="n">
        <f aca="false">IF(AND($B9&gt;F$2,$B9&lt;=G$2),$B9,0)</f>
        <v>0</v>
      </c>
      <c r="H9" s="1053" t="n">
        <f aca="false">IF(AND($B9&gt;G$2,$B9&lt;=H$2),$B9,0)</f>
        <v>0</v>
      </c>
      <c r="I9" s="1053" t="n">
        <f aca="false">IF(AND($B9&gt;H$2,$B9&lt;=I$2),$B9,0)</f>
        <v>0</v>
      </c>
      <c r="J9" s="1045"/>
      <c r="K9" s="1054" t="str">
        <f aca="false">IF($K$2="?","",IF(K8="","",IF((K8+1)&gt;$K$2,"",K8+1)))</f>
        <v/>
      </c>
      <c r="L9" s="1045"/>
      <c r="M9" s="1046" t="str">
        <f aca="false">Master_Italia!B27</f>
        <v>V</v>
      </c>
      <c r="N9" s="1046" t="n">
        <f aca="false">Master_Italia!C27</f>
        <v>20</v>
      </c>
      <c r="O9" s="1046" t="n">
        <f aca="false">Master_Italia!D27</f>
        <v>25</v>
      </c>
      <c r="P9" s="1059" t="n">
        <f aca="false">Master_Italia!E27</f>
        <v>0.2</v>
      </c>
      <c r="Q9" s="1059" t="n">
        <f aca="false">Master_Italia!F27</f>
        <v>0.08</v>
      </c>
      <c r="R9" s="1059" t="n">
        <f aca="false">Master_Italia!G27</f>
        <v>0.06</v>
      </c>
      <c r="T9" s="1054" t="str">
        <f aca="false">IF($T$4=Parametri!$B$48,M7,IF($T$4=Parametri!$B$49,M38,""))</f>
        <v>III</v>
      </c>
      <c r="U9" s="1054" t="n">
        <f aca="false">IF($T$4=Parametri!$B$48,N7,IF($T$4=Parametri!$B$49,N38,""))</f>
        <v>10</v>
      </c>
      <c r="V9" s="1054" t="n">
        <f aca="false">IF($T$4=Parametri!$B$48,O7,IF($T$4=Parametri!$B$49,O38,""))</f>
        <v>15</v>
      </c>
      <c r="W9" s="1061" t="n">
        <f aca="false">IF($T$4=Parametri!$B$48,P7,IF($T$4=Parametri!$B$49,P38,""))</f>
        <v>0.1</v>
      </c>
      <c r="X9" s="1061" t="n">
        <f aca="false">IF($T$4=Parametri!$B$48,Q7,IF($T$4=Parametri!$B$49,Q38,""))</f>
        <v>0.06</v>
      </c>
      <c r="Y9" s="1061" t="n">
        <f aca="false">IF($T$4=Parametri!$B$48,R7,IF($T$4=Parametri!$B$49,R38,""))</f>
        <v>0.05</v>
      </c>
      <c r="AA9" s="1054" t="n">
        <f aca="false">IF(U9="","",IF(AND(($T$2)&gt;$U9,($T$2)&lt;=$V9),1,0))</f>
        <v>0</v>
      </c>
      <c r="AB9" s="1054" t="str">
        <f aca="false">IF($AA9=1,T9,"")</f>
        <v/>
      </c>
      <c r="AC9" s="1054" t="str">
        <f aca="false">IF($AA9=1,U9,"")</f>
        <v/>
      </c>
      <c r="AD9" s="1054" t="str">
        <f aca="false">IF($AA9=1,V9,"")</f>
        <v/>
      </c>
      <c r="AE9" s="1054" t="str">
        <f aca="false">IF($AA9=1,W9,"")</f>
        <v/>
      </c>
      <c r="AF9" s="1054" t="str">
        <f aca="false">IF($AA9=1,X9,"")</f>
        <v/>
      </c>
      <c r="AG9" s="1054" t="str">
        <f aca="false">IF($AA9=1,Y9,"")</f>
        <v/>
      </c>
      <c r="AI9" s="631" t="n">
        <f aca="false">Reg_toscana!B29</f>
        <v>0</v>
      </c>
      <c r="AJ9" s="1" t="n">
        <f aca="false">Reg_toscana!C29</f>
        <v>0</v>
      </c>
      <c r="AK9" s="1" t="n">
        <f aca="false">Reg_toscana!D29</f>
        <v>0</v>
      </c>
      <c r="AL9" s="1" t="n">
        <f aca="false">Reg_toscana!E29</f>
        <v>0</v>
      </c>
      <c r="AM9" s="1" t="n">
        <f aca="false">Reg_toscana!F29</f>
        <v>0</v>
      </c>
      <c r="AN9" s="1" t="n">
        <f aca="false">Reg_toscana!G29</f>
        <v>0</v>
      </c>
      <c r="AO9" s="1" t="n">
        <f aca="false">Reg_toscana!H29</f>
        <v>0</v>
      </c>
      <c r="AP9" s="631" t="str">
        <f aca="false">IF($AT$1="Sì",IF($AK9="Sì","X",""),
IF(AND(AS10="x",AT10="z"),"X",IF(AND(AS9="x",AT9="x"),"X","")))</f>
        <v/>
      </c>
      <c r="AQ9" s="1055" t="n">
        <f aca="false">Reg_toscana!I29</f>
        <v>0</v>
      </c>
      <c r="AR9" s="631" t="str">
        <f aca="false">IF(AND(AS10="x",AT10="z"),"X",IF(AND(AS9="x",AT9="x"),"X",""))</f>
        <v/>
      </c>
      <c r="AS9" s="631" t="str">
        <f aca="false">IF(AND($AQ$1&gt;AL9,$AQ$1&lt;=AM9),"x","")</f>
        <v/>
      </c>
      <c r="AT9" s="631" t="str">
        <f aca="false">IF(AND($AQ$2&lt;=$AO9),"x",IF($AQ$2&gt;$AO9,"z",""))</f>
        <v>x</v>
      </c>
      <c r="AX9" s="1" t="str">
        <f aca="false">IF('Costo di costruzione'!$D$2=Parametri!$B$48,Master_Italia!B28,Master_Italia!B45)</f>
        <v>VI</v>
      </c>
      <c r="AY9" s="1" t="n">
        <f aca="false">IF('Costo di costruzione'!$D$2=Parametri!$B$48,Master_Italia!C28,Master_Italia!C45)</f>
        <v>25</v>
      </c>
      <c r="AZ9" s="1" t="n">
        <f aca="false">IF('Costo di costruzione'!$D$2=Parametri!$B$48,Master_Italia!D28,Master_Italia!D45)</f>
        <v>30</v>
      </c>
      <c r="BA9" s="1" t="n">
        <f aca="false">IF('Costo di costruzione'!$D$2=Parametri!$B$48,Master_Italia!E28,Master_Italia!E45)</f>
        <v>0.25</v>
      </c>
      <c r="BB9" s="1" t="n">
        <f aca="false">IF('Costo di costruzione'!$D$2=Parametri!$B$48,Master_Italia!F28,Master_Italia!F45)</f>
        <v>0.08</v>
      </c>
      <c r="BC9" s="1" t="n">
        <f aca="false">IF('Costo di costruzione'!$D$2=Parametri!$B$48,Master_Italia!G28,Master_Italia!G45)</f>
        <v>0.06</v>
      </c>
      <c r="BD9" s="1" t="n">
        <f aca="false">IF('Costo di costruzione'!$D$2=Parametri!$B$48,Master_Italia!H28,Master_Italia!H45)</f>
        <v>0.045</v>
      </c>
      <c r="BE9" s="1" t="n">
        <f aca="false">IF('Costo di costruzione'!$D$2=Parametri!$B$48,Master_Italia!I28,Master_Italia!I45)</f>
        <v>6</v>
      </c>
      <c r="BH9" s="1" t="s">
        <v>551</v>
      </c>
      <c r="BI9" s="1017" t="str">
        <f aca="false">BJ9&amp;BK9</f>
        <v>Valle D'AostaRistrutturazione</v>
      </c>
      <c r="BJ9" s="1" t="str">
        <f aca="false">Parametri!$B$64</f>
        <v>Valle D'Aosta</v>
      </c>
      <c r="BK9" s="1" t="str">
        <f aca="false">Parametri!$B$58</f>
        <v>Ristrutturazione</v>
      </c>
      <c r="BL9" s="1058" t="n">
        <f aca="false">IF(BL6&gt;BL7,'Reg_Valle dAosta'!E38,'Reg_Valle dAosta'!E39)</f>
        <v>0.034</v>
      </c>
      <c r="BO9" s="962" t="str">
        <f aca="false">"S.u.a. "&amp;$BQ$3&amp;BQ9</f>
        <v>S.u.a. &gt;160</v>
      </c>
      <c r="BP9" s="949" t="str">
        <f aca="true" t="array" ref="BP9:BP9">IF($BP$1="No",Master_Italia!C11,INDIRECT("Reg_"&amp;Parametri!$D$4&amp;"!C11"))</f>
        <v>X</v>
      </c>
      <c r="BQ9" s="949" t="n">
        <f aca="true" t="array" ref="BQ9:BQ9">IF($BP$1="No",Master_Italia!D11,INDIRECT("Reg_"&amp;Parametri!$D$4&amp;"!D11"))</f>
        <v>160</v>
      </c>
      <c r="BR9" s="949" t="n">
        <f aca="true" t="array" ref="BR9:BR9">IF($BP$1="No",Master_Italia!E11,INDIRECT("Reg_"&amp;Parametri!$D$4&amp;"!E11"))</f>
        <v>999999999</v>
      </c>
      <c r="BT9" s="591"/>
    </row>
    <row r="10" customFormat="false" ht="15.75" hidden="false" customHeight="true" outlineLevel="0" collapsed="false">
      <c r="A10" s="1051"/>
      <c r="B10" s="1052" t="n">
        <f aca="false">'Calcolo superfici edificio'!E163</f>
        <v>0</v>
      </c>
      <c r="C10" s="1053"/>
      <c r="D10" s="1053" t="n">
        <f aca="false">IF(AND($B10&gt;C$2,$B10&lt;=D$2),$B10,0)</f>
        <v>0</v>
      </c>
      <c r="E10" s="1053" t="n">
        <f aca="false">IF(AND($B10&gt;D$2,$B10&lt;=E$2),$B10,0)</f>
        <v>0</v>
      </c>
      <c r="F10" s="1053" t="n">
        <f aca="false">IF(AND($B10&gt;E$2,$B10&lt;=F$2),$B10,0)</f>
        <v>0</v>
      </c>
      <c r="G10" s="1053" t="n">
        <f aca="false">IF(AND($B10&gt;F$2,$B10&lt;=G$2),$B10,0)</f>
        <v>0</v>
      </c>
      <c r="H10" s="1053" t="n">
        <f aca="false">IF(AND($B10&gt;G$2,$B10&lt;=H$2),$B10,0)</f>
        <v>0</v>
      </c>
      <c r="I10" s="1053" t="n">
        <f aca="false">IF(AND($B10&gt;H$2,$B10&lt;=I$2),$B10,0)</f>
        <v>0</v>
      </c>
      <c r="J10" s="1045"/>
      <c r="K10" s="1054" t="str">
        <f aca="false">IF($K$2="?","",IF(K9="","",IF((K9+1)&gt;$K$2,"",K9+1)))</f>
        <v/>
      </c>
      <c r="L10" s="1045"/>
      <c r="M10" s="1046" t="str">
        <f aca="false">Master_Italia!B28</f>
        <v>VI</v>
      </c>
      <c r="N10" s="1046" t="n">
        <f aca="false">Master_Italia!C28</f>
        <v>25</v>
      </c>
      <c r="O10" s="1046" t="n">
        <f aca="false">Master_Italia!D28</f>
        <v>30</v>
      </c>
      <c r="P10" s="1059" t="n">
        <f aca="false">Master_Italia!E28</f>
        <v>0.25</v>
      </c>
      <c r="Q10" s="1059" t="n">
        <f aca="false">Master_Italia!F28</f>
        <v>0.08</v>
      </c>
      <c r="R10" s="1059" t="n">
        <f aca="false">Master_Italia!G28</f>
        <v>0.06</v>
      </c>
      <c r="T10" s="1054" t="str">
        <f aca="false">IF($T$4=Parametri!$B$48,M8,IF($T$4=Parametri!$B$49,M39,""))</f>
        <v>IV</v>
      </c>
      <c r="U10" s="1054" t="n">
        <f aca="false">IF($T$4=Parametri!$B$48,N8,IF($T$4=Parametri!$B$49,N39,""))</f>
        <v>15</v>
      </c>
      <c r="V10" s="1054" t="n">
        <f aca="false">IF($T$4=Parametri!$B$48,O8,IF($T$4=Parametri!$B$49,O39,""))</f>
        <v>20</v>
      </c>
      <c r="W10" s="1061" t="n">
        <f aca="false">IF($T$4=Parametri!$B$48,P8,IF($T$4=Parametri!$B$49,P39,""))</f>
        <v>0.15</v>
      </c>
      <c r="X10" s="1061" t="n">
        <f aca="false">IF($T$4=Parametri!$B$48,Q8,IF($T$4=Parametri!$B$49,Q39,""))</f>
        <v>0.08</v>
      </c>
      <c r="Y10" s="1061" t="n">
        <f aca="false">IF($T$4=Parametri!$B$48,R8,IF($T$4=Parametri!$B$49,R39,""))</f>
        <v>0.06</v>
      </c>
      <c r="AA10" s="1054" t="n">
        <f aca="false">IF(U10="","",IF(AND(($T$2)&gt;$U10,($T$2)&lt;=$V10),1,0))</f>
        <v>0</v>
      </c>
      <c r="AB10" s="1054" t="str">
        <f aca="false">IF($AA10=1,T10,"")</f>
        <v/>
      </c>
      <c r="AC10" s="1054" t="str">
        <f aca="false">IF($AA10=1,U10,"")</f>
        <v/>
      </c>
      <c r="AD10" s="1054" t="str">
        <f aca="false">IF($AA10=1,V10,"")</f>
        <v/>
      </c>
      <c r="AE10" s="1054" t="str">
        <f aca="false">IF($AA10=1,W10,"")</f>
        <v/>
      </c>
      <c r="AF10" s="1054" t="str">
        <f aca="false">IF($AA10=1,X10,"")</f>
        <v/>
      </c>
      <c r="AG10" s="1054" t="str">
        <f aca="false">IF($AA10=1,Y10,"")</f>
        <v/>
      </c>
      <c r="AI10" s="631" t="n">
        <f aca="false">Reg_toscana!B30</f>
        <v>0</v>
      </c>
      <c r="AJ10" s="1" t="n">
        <f aca="false">Reg_toscana!C30</f>
        <v>0</v>
      </c>
      <c r="AK10" s="1" t="n">
        <f aca="false">Reg_toscana!D30</f>
        <v>0</v>
      </c>
      <c r="AL10" s="1" t="n">
        <f aca="false">Reg_toscana!E30</f>
        <v>0</v>
      </c>
      <c r="AM10" s="1" t="n">
        <f aca="false">Reg_toscana!F30</f>
        <v>0</v>
      </c>
      <c r="AN10" s="1" t="n">
        <f aca="false">Reg_toscana!G30</f>
        <v>0</v>
      </c>
      <c r="AO10" s="1" t="n">
        <f aca="false">Reg_toscana!H30</f>
        <v>0</v>
      </c>
      <c r="AP10" s="631" t="str">
        <f aca="false">IF($AT$1="Sì",IF($AK10="Sì","X",""),
IF(AND(AS11="x",AT11="z"),"X",IF(AND(AS10="x",AT10="x"),"X","")))</f>
        <v/>
      </c>
      <c r="AQ10" s="1055" t="n">
        <f aca="false">Reg_toscana!I30</f>
        <v>0</v>
      </c>
      <c r="AR10" s="631" t="str">
        <f aca="false">IF(AND(AS11="x",AT11="z"),"X",IF(AND(AS10="x",AT10="x"),"X",""))</f>
        <v/>
      </c>
      <c r="AS10" s="631" t="str">
        <f aca="false">IF(AND($AQ$1&gt;AL10,$AQ$1&lt;=AM10),"x","")</f>
        <v/>
      </c>
      <c r="AT10" s="631" t="str">
        <f aca="false">IF(AND($AQ$2&lt;$AO10),"x",IF($AQ$2&gt;$AO10,"z",""))</f>
        <v/>
      </c>
      <c r="AX10" s="1" t="str">
        <f aca="false">IF('Costo di costruzione'!$D$2=Parametri!$B$48,Master_Italia!B29,Master_Italia!B46)</f>
        <v>VII</v>
      </c>
      <c r="AY10" s="1" t="n">
        <f aca="false">IF('Costo di costruzione'!$D$2=Parametri!$B$48,Master_Italia!C29,Master_Italia!C46)</f>
        <v>30</v>
      </c>
      <c r="AZ10" s="1" t="n">
        <f aca="false">IF('Costo di costruzione'!$D$2=Parametri!$B$48,Master_Italia!D29,Master_Italia!D46)</f>
        <v>35</v>
      </c>
      <c r="BA10" s="1" t="n">
        <f aca="false">IF('Costo di costruzione'!$D$2=Parametri!$B$48,Master_Italia!E29,Master_Italia!E46)</f>
        <v>0.3</v>
      </c>
      <c r="BB10" s="1" t="n">
        <f aca="false">IF('Costo di costruzione'!$D$2=Parametri!$B$48,Master_Italia!F29,Master_Italia!F46)</f>
        <v>0.08</v>
      </c>
      <c r="BC10" s="1" t="n">
        <f aca="false">IF('Costo di costruzione'!$D$2=Parametri!$B$48,Master_Italia!G29,Master_Italia!G46)</f>
        <v>0.06</v>
      </c>
      <c r="BD10" s="1" t="n">
        <f aca="false">IF('Costo di costruzione'!$D$2=Parametri!$B$48,Master_Italia!H29,Master_Italia!H46)</f>
        <v>0.045</v>
      </c>
      <c r="BE10" s="1" t="n">
        <f aca="false">IF('Costo di costruzione'!$D$2=Parametri!$B$48,Master_Italia!I29,Master_Italia!I46)</f>
        <v>7</v>
      </c>
      <c r="BH10" s="1" t="s">
        <v>552</v>
      </c>
      <c r="BI10" s="1017" t="str">
        <f aca="false">BJ10&amp;BK10</f>
        <v>CoefficienteNuova Costruzione</v>
      </c>
      <c r="BJ10" s="1" t="str">
        <f aca="false">Parametri!$B$65</f>
        <v>Coefficiente</v>
      </c>
      <c r="BK10" s="1" t="str">
        <f aca="false">Parametri!$B$57</f>
        <v>Nuova Costruzione</v>
      </c>
      <c r="BL10" s="1058" t="n">
        <f aca="false">IFERROR(VLOOKUP(CONCATENATE('Determinazione classe'!D57,'Determinazione classe'!D58,'Determinazione classe'!D59,'Determinazione classe'!D60,'Determinazione classe'!D61,'Determinazione classe'!D62,'Determinazione classe'!D63),CC_Parametri!$A:$M,11,FALSE()),0)</f>
        <v>0</v>
      </c>
      <c r="BO10" s="962" t="s">
        <v>75</v>
      </c>
      <c r="BP10" s="949" t="str">
        <f aca="true" t="array" ref="BP10:BP10">IF($BP$1="No",Master_Italia!C12,INDIRECT("Reg_"&amp;Parametri!$D$4&amp;"!C12"))</f>
        <v>X</v>
      </c>
      <c r="BQ10" s="949" t="n">
        <f aca="true">IF($BP$1="No",Master_Italia!D12,INDIRECT("Reg_"&amp;Parametri!$D$4&amp;"!D12"))</f>
        <v>0</v>
      </c>
      <c r="BR10" s="949" t="n">
        <f aca="true">IF($BP$1="No",Master_Italia!E12,INDIRECT("Reg_"&amp;Parametri!$D$4&amp;"!E12"))</f>
        <v>0</v>
      </c>
      <c r="BT10" s="591"/>
    </row>
    <row r="11" customFormat="false" ht="15.75" hidden="false" customHeight="true" outlineLevel="0" collapsed="false">
      <c r="A11" s="1051"/>
      <c r="B11" s="1052" t="n">
        <f aca="false">'Calcolo superfici edificio'!E179</f>
        <v>0</v>
      </c>
      <c r="C11" s="1053"/>
      <c r="D11" s="1053" t="n">
        <f aca="false">IF(AND($B11&gt;C$2,$B11&lt;=D$2),$B11,0)</f>
        <v>0</v>
      </c>
      <c r="E11" s="1053" t="n">
        <f aca="false">IF(AND($B11&gt;D$2,$B11&lt;=E$2),$B11,0)</f>
        <v>0</v>
      </c>
      <c r="F11" s="1053" t="n">
        <f aca="false">IF(AND($B11&gt;E$2,$B11&lt;=F$2),$B11,0)</f>
        <v>0</v>
      </c>
      <c r="G11" s="1053" t="n">
        <f aca="false">IF(AND($B11&gt;F$2,$B11&lt;=G$2),$B11,0)</f>
        <v>0</v>
      </c>
      <c r="H11" s="1053" t="n">
        <f aca="false">IF(AND($B11&gt;G$2,$B11&lt;=H$2),$B11,0)</f>
        <v>0</v>
      </c>
      <c r="I11" s="1053" t="n">
        <f aca="false">IF(AND($B11&gt;H$2,$B11&lt;=I$2),$B11,0)</f>
        <v>0</v>
      </c>
      <c r="J11" s="1045"/>
      <c r="K11" s="1054" t="str">
        <f aca="false">IF($K$2="?","",IF(K10="","",IF((K10+1)&gt;$K$2,"",K10+1)))</f>
        <v/>
      </c>
      <c r="L11" s="1045"/>
      <c r="M11" s="1046" t="str">
        <f aca="false">Master_Italia!B29</f>
        <v>VII</v>
      </c>
      <c r="N11" s="1046" t="n">
        <f aca="false">Master_Italia!C29</f>
        <v>30</v>
      </c>
      <c r="O11" s="1046" t="n">
        <f aca="false">Master_Italia!D29</f>
        <v>35</v>
      </c>
      <c r="P11" s="1059" t="n">
        <f aca="false">Master_Italia!E29</f>
        <v>0.3</v>
      </c>
      <c r="Q11" s="1059" t="n">
        <f aca="false">Master_Italia!F29</f>
        <v>0.08</v>
      </c>
      <c r="R11" s="1059" t="n">
        <f aca="false">Master_Italia!G29</f>
        <v>0.06</v>
      </c>
      <c r="T11" s="1054" t="str">
        <f aca="false">IF($T$4=Parametri!$B$48,M9,IF($T$4=Parametri!$B$49,M40,""))</f>
        <v>V</v>
      </c>
      <c r="U11" s="1054" t="n">
        <f aca="false">IF($T$4=Parametri!$B$48,N9,IF($T$4=Parametri!$B$49,N40,""))</f>
        <v>20</v>
      </c>
      <c r="V11" s="1054" t="n">
        <f aca="false">IF($T$4=Parametri!$B$48,O9,IF($T$4=Parametri!$B$49,O40,""))</f>
        <v>25</v>
      </c>
      <c r="W11" s="1061" t="n">
        <f aca="false">IF($T$4=Parametri!$B$48,P9,IF($T$4=Parametri!$B$49,P40,""))</f>
        <v>0.2</v>
      </c>
      <c r="X11" s="1061" t="n">
        <f aca="false">IF($T$4=Parametri!$B$48,Q9,IF($T$4=Parametri!$B$49,Q40,""))</f>
        <v>0.08</v>
      </c>
      <c r="Y11" s="1061" t="n">
        <f aca="false">IF($T$4=Parametri!$B$48,R9,IF($T$4=Parametri!$B$49,R40,""))</f>
        <v>0.06</v>
      </c>
      <c r="AA11" s="1054" t="n">
        <f aca="false">IF(U11="","",IF(AND(($T$2)&gt;$U11,($T$2)&lt;=$V11),1,0))</f>
        <v>0</v>
      </c>
      <c r="AB11" s="1054" t="str">
        <f aca="false">IF($AA11=1,T11,"")</f>
        <v/>
      </c>
      <c r="AC11" s="1054" t="str">
        <f aca="false">IF($AA11=1,U11,"")</f>
        <v/>
      </c>
      <c r="AD11" s="1054" t="str">
        <f aca="false">IF($AA11=1,V11,"")</f>
        <v/>
      </c>
      <c r="AE11" s="1062" t="str">
        <f aca="false">IF($AA11=1,W11,"")</f>
        <v/>
      </c>
      <c r="AF11" s="1054" t="str">
        <f aca="false">IF($AA11=1,X11,"")</f>
        <v/>
      </c>
      <c r="AG11" s="1054" t="str">
        <f aca="false">IF($AA11=1,Y11,"")</f>
        <v/>
      </c>
      <c r="AI11" s="631" t="n">
        <f aca="false">Parametri!H77</f>
        <v>0</v>
      </c>
      <c r="AJ11" s="1" t="n">
        <f aca="false">Reg_toscana!C31</f>
        <v>0</v>
      </c>
      <c r="AK11" s="1" t="n">
        <f aca="false">Reg_toscana!D31</f>
        <v>0</v>
      </c>
      <c r="AL11" s="1" t="n">
        <f aca="false">Reg_toscana!E31</f>
        <v>0</v>
      </c>
      <c r="AM11" s="1" t="n">
        <f aca="false">Reg_toscana!F31</f>
        <v>0</v>
      </c>
      <c r="AN11" s="1" t="n">
        <f aca="false">Parametri!M77</f>
        <v>0</v>
      </c>
      <c r="AO11" s="1" t="n">
        <f aca="false">Parametri!N77</f>
        <v>0</v>
      </c>
      <c r="AP11" s="631" t="str">
        <f aca="false">IF($AT$1="Sì",IF($AK11="Sì","X",""),
IF(AND(AS12="x",AT12="z"),"X",IF(AND(AS11="x",AT11="x"),"X","")))</f>
        <v/>
      </c>
      <c r="AQ11" s="1055" t="n">
        <f aca="false">Parametri!O77</f>
        <v>0</v>
      </c>
      <c r="AR11" s="631" t="str">
        <f aca="false">IF(AND(AS12="x",AT12="z"),"X",IF(AND(AS11="x",AT11="x"),"X",""))</f>
        <v/>
      </c>
      <c r="AS11" s="631" t="str">
        <f aca="false">IF(AND($AQ$1&gt;AL11,$AQ$1&lt;=AM11),"x","")</f>
        <v/>
      </c>
      <c r="AT11" s="631" t="str">
        <f aca="false">IF(AND($AQ$2&lt;$AO11),"x",IF($AQ$2&gt;$AO11,"z",""))</f>
        <v/>
      </c>
      <c r="AX11" s="1" t="str">
        <f aca="false">IF('Costo di costruzione'!$D$2=Parametri!$B$48,Master_Italia!B30,Master_Italia!B47)</f>
        <v>VIII</v>
      </c>
      <c r="AY11" s="1" t="n">
        <f aca="false">IF('Costo di costruzione'!$D$2=Parametri!$B$48,Master_Italia!C30,Master_Italia!C47)</f>
        <v>35</v>
      </c>
      <c r="AZ11" s="1" t="n">
        <f aca="false">IF('Costo di costruzione'!$D$2=Parametri!$B$48,Master_Italia!D30,Master_Italia!D47)</f>
        <v>40</v>
      </c>
      <c r="BA11" s="1" t="n">
        <f aca="false">IF('Costo di costruzione'!$D$2=Parametri!$B$48,Master_Italia!E30,Master_Italia!E47)</f>
        <v>0.35</v>
      </c>
      <c r="BB11" s="1" t="n">
        <f aca="false">IF('Costo di costruzione'!$D$2=Parametri!$B$48,Master_Italia!F30,Master_Italia!F47)</f>
        <v>0.08</v>
      </c>
      <c r="BC11" s="1" t="n">
        <f aca="false">IF('Costo di costruzione'!$D$2=Parametri!$B$48,Master_Italia!G30,Master_Italia!G47)</f>
        <v>0.06</v>
      </c>
      <c r="BD11" s="1" t="n">
        <f aca="false">IF('Costo di costruzione'!$D$2=Parametri!$B$48,Master_Italia!H30,Master_Italia!H47)</f>
        <v>0.045</v>
      </c>
      <c r="BE11" s="1" t="n">
        <f aca="false">IF('Costo di costruzione'!$D$2=Parametri!$B$48,Master_Italia!I30,Master_Italia!I47)</f>
        <v>8</v>
      </c>
      <c r="BH11" s="1" t="s">
        <v>552</v>
      </c>
      <c r="BI11" s="1017" t="str">
        <f aca="false">BJ11&amp;BK11</f>
        <v>CoefficienteRistrutturazione</v>
      </c>
      <c r="BJ11" s="1" t="str">
        <f aca="false">Parametri!$B$65</f>
        <v>Coefficiente</v>
      </c>
      <c r="BK11" s="1" t="str">
        <f aca="false">Parametri!$B$58</f>
        <v>Ristrutturazione</v>
      </c>
      <c r="BL11" s="1058" t="n">
        <f aca="false">IFERROR(VLOOKUP(CONCATENATE('Determinazione classe'!D57,'Determinazione classe'!D58,'Determinazione classe'!D59,'Determinazione classe'!D60,'Determinazione classe'!D61,'Determinazione classe'!D62,'Determinazione classe'!D63),CC_Parametri!$A:$M,11,FALSE()),0)</f>
        <v>0</v>
      </c>
      <c r="BO11" s="962" t="s">
        <v>76</v>
      </c>
      <c r="BP11" s="949" t="str">
        <f aca="true" t="array" ref="BP11:BP11">IF($BP$1="No",Master_Italia!C13,INDIRECT("Reg_"&amp;Parametri!$D$4&amp;"!C13"))</f>
        <v>X</v>
      </c>
      <c r="BQ11" s="949" t="n">
        <f aca="true">IF($BP$1="No",Master_Italia!D13,INDIRECT("Reg_"&amp;Parametri!$D$4&amp;"!D13"))</f>
        <v>0</v>
      </c>
      <c r="BR11" s="949" t="n">
        <f aca="true">IF($BP$1="No",Master_Italia!E13,INDIRECT("Reg_"&amp;Parametri!$D$4&amp;"!E13"))</f>
        <v>0</v>
      </c>
      <c r="BT11" s="591"/>
    </row>
    <row r="12" customFormat="false" ht="15.75" hidden="false" customHeight="true" outlineLevel="0" collapsed="false">
      <c r="A12" s="1051"/>
      <c r="B12" s="1052" t="n">
        <f aca="false">'Calcolo superfici edificio'!E195</f>
        <v>0</v>
      </c>
      <c r="C12" s="1053"/>
      <c r="D12" s="1053" t="n">
        <f aca="false">IF(AND($B12&gt;C$2,$B12&lt;=D$2),$B12,0)</f>
        <v>0</v>
      </c>
      <c r="E12" s="1053" t="n">
        <f aca="false">IF(AND($B12&gt;D$2,$B12&lt;=E$2),$B12,0)</f>
        <v>0</v>
      </c>
      <c r="F12" s="1053" t="n">
        <f aca="false">IF(AND($B12&gt;E$2,$B12&lt;=F$2),$B12,0)</f>
        <v>0</v>
      </c>
      <c r="G12" s="1053" t="n">
        <f aca="false">IF(AND($B12&gt;F$2,$B12&lt;=G$2),$B12,0)</f>
        <v>0</v>
      </c>
      <c r="H12" s="1053" t="n">
        <f aca="false">IF(AND($B12&gt;G$2,$B12&lt;=H$2),$B12,0)</f>
        <v>0</v>
      </c>
      <c r="I12" s="1053" t="n">
        <f aca="false">IF(AND($B12&gt;H$2,$B12&lt;=I$2),$B12,0)</f>
        <v>0</v>
      </c>
      <c r="J12" s="1045"/>
      <c r="K12" s="1054" t="str">
        <f aca="false">IF($K$2="?","",IF(K11="","",IF((K11+1)&gt;$K$2,"",K11+1)))</f>
        <v/>
      </c>
      <c r="L12" s="1045"/>
      <c r="M12" s="1046" t="str">
        <f aca="false">Master_Italia!B30</f>
        <v>VIII</v>
      </c>
      <c r="N12" s="1046" t="n">
        <f aca="false">Master_Italia!C30</f>
        <v>35</v>
      </c>
      <c r="O12" s="1046" t="n">
        <f aca="false">Master_Italia!D30</f>
        <v>40</v>
      </c>
      <c r="P12" s="1059" t="n">
        <f aca="false">Master_Italia!E30</f>
        <v>0.35</v>
      </c>
      <c r="Q12" s="1059" t="n">
        <f aca="false">Master_Italia!F30</f>
        <v>0.08</v>
      </c>
      <c r="R12" s="1059" t="n">
        <f aca="false">Master_Italia!G30</f>
        <v>0.06</v>
      </c>
      <c r="T12" s="1054" t="str">
        <f aca="false">IF($T$4=Parametri!$B$48,M10,IF($T$4=Parametri!$B$49,M41,""))</f>
        <v>VI</v>
      </c>
      <c r="U12" s="1054" t="n">
        <f aca="false">IF($T$4=Parametri!$B$48,N10,IF($T$4=Parametri!$B$49,N41,""))</f>
        <v>25</v>
      </c>
      <c r="V12" s="1054" t="n">
        <f aca="false">IF($T$4=Parametri!$B$48,O10,IF($T$4=Parametri!$B$49,O41,""))</f>
        <v>30</v>
      </c>
      <c r="W12" s="1061" t="n">
        <f aca="false">IF($T$4=Parametri!$B$48,P10,IF($T$4=Parametri!$B$49,P41,""))</f>
        <v>0.25</v>
      </c>
      <c r="X12" s="1061" t="n">
        <f aca="false">IF($T$4=Parametri!$B$48,Q10,IF($T$4=Parametri!$B$49,Q41,""))</f>
        <v>0.08</v>
      </c>
      <c r="Y12" s="1061" t="n">
        <f aca="false">IF($T$4=Parametri!$B$48,R10,IF($T$4=Parametri!$B$49,R41,""))</f>
        <v>0.06</v>
      </c>
      <c r="AA12" s="1054" t="n">
        <f aca="false">IF(U12="","",IF(AND(($T$2)&gt;$U12,($T$2)&lt;=$V12),1,0))</f>
        <v>0</v>
      </c>
      <c r="AB12" s="1054" t="str">
        <f aca="false">IF($AA12=1,T12,"")</f>
        <v/>
      </c>
      <c r="AC12" s="1054" t="str">
        <f aca="false">IF($AA12=1,U12,"")</f>
        <v/>
      </c>
      <c r="AD12" s="1054" t="str">
        <f aca="false">IF($AA12=1,V12,"")</f>
        <v/>
      </c>
      <c r="AE12" s="1054" t="str">
        <f aca="false">IF($AA12=1,W12,"")</f>
        <v/>
      </c>
      <c r="AF12" s="1054" t="str">
        <f aca="false">IF($AA12=1,X12,"")</f>
        <v/>
      </c>
      <c r="AG12" s="1054" t="str">
        <f aca="false">IF($AA12=1,Y12,"")</f>
        <v/>
      </c>
      <c r="AI12" s="631" t="n">
        <f aca="false">Parametri!H78</f>
        <v>0</v>
      </c>
      <c r="AJ12" s="1" t="n">
        <f aca="false">Reg_toscana!C32</f>
        <v>0</v>
      </c>
      <c r="AK12" s="1" t="n">
        <f aca="false">Reg_toscana!D32</f>
        <v>0</v>
      </c>
      <c r="AL12" s="1" t="n">
        <f aca="false">Reg_toscana!E32</f>
        <v>0</v>
      </c>
      <c r="AM12" s="1" t="n">
        <f aca="false">Reg_toscana!F32</f>
        <v>0</v>
      </c>
      <c r="AN12" s="1" t="n">
        <f aca="false">Parametri!M78</f>
        <v>0</v>
      </c>
      <c r="AO12" s="1" t="n">
        <f aca="false">Parametri!N78</f>
        <v>0</v>
      </c>
      <c r="AP12" s="631" t="str">
        <f aca="false">IF($AT$1="Sì",IF($AK12="Sì","X",""),
IF(AND(AS13="x",AT13="z"),"X",IF(AND(AS12="x",AT12="x"),"X","")))</f>
        <v/>
      </c>
      <c r="AQ12" s="1055" t="n">
        <f aca="false">Parametri!O78</f>
        <v>0</v>
      </c>
      <c r="AR12" s="631" t="str">
        <f aca="false">IF(AND(AS13="x",AT13="z"),"X",IF(AND(AS12="x",AT12="x"),"X",""))</f>
        <v/>
      </c>
      <c r="AS12" s="631" t="str">
        <f aca="false">IF(AND($AQ$1&gt;AL12,$AQ$1&lt;=AM12),"x","")</f>
        <v/>
      </c>
      <c r="AT12" s="631" t="str">
        <f aca="false">IF(AND($AQ$2&lt;$AO12),"x",IF($AQ$2&gt;$AO12,"z",""))</f>
        <v/>
      </c>
      <c r="AX12" s="1" t="str">
        <f aca="false">IF('Costo di costruzione'!$D$2=Parametri!$B$48,Master_Italia!B31,Master_Italia!B48)</f>
        <v>IX</v>
      </c>
      <c r="AY12" s="1" t="n">
        <f aca="false">IF('Costo di costruzione'!$D$2=Parametri!$B$48,Master_Italia!C31,Master_Italia!C48)</f>
        <v>40</v>
      </c>
      <c r="AZ12" s="1" t="n">
        <f aca="false">IF('Costo di costruzione'!$D$2=Parametri!$B$48,Master_Italia!D31,Master_Italia!D48)</f>
        <v>45</v>
      </c>
      <c r="BA12" s="1" t="n">
        <f aca="false">IF('Costo di costruzione'!$D$2=Parametri!$B$48,Master_Italia!E31,Master_Italia!E48)</f>
        <v>0.4</v>
      </c>
      <c r="BB12" s="1" t="n">
        <f aca="false">IF('Costo di costruzione'!$D$2=Parametri!$B$48,Master_Italia!F31,Master_Italia!F48)</f>
        <v>0.18</v>
      </c>
      <c r="BC12" s="1" t="n">
        <f aca="false">IF('Costo di costruzione'!$D$2=Parametri!$B$48,Master_Italia!G31,Master_Italia!G48)</f>
        <v>0.1</v>
      </c>
      <c r="BD12" s="1" t="n">
        <f aca="false">IF('Costo di costruzione'!$D$2=Parametri!$B$48,Master_Italia!H31,Master_Italia!H48)</f>
        <v>0.045</v>
      </c>
      <c r="BE12" s="1" t="n">
        <f aca="false">IF('Costo di costruzione'!$D$2=Parametri!$B$48,Master_Italia!I31,Master_Italia!I48)</f>
        <v>9</v>
      </c>
      <c r="BH12" s="1" t="s">
        <v>553</v>
      </c>
      <c r="BI12" s="1017" t="str">
        <f aca="false">BJ12&amp;BK12</f>
        <v>ToscanaNuova Costruzione</v>
      </c>
      <c r="BJ12" s="1" t="str">
        <f aca="false">Parametri!$B$63</f>
        <v>Toscana</v>
      </c>
      <c r="BK12" s="1" t="str">
        <f aca="false">Parametri!$B$57</f>
        <v>Nuova Costruzione</v>
      </c>
      <c r="BL12" s="1058" t="n">
        <f aca="false">IFERROR(VLOOKUP("x",$AP$3:$AQ$13,2,FALSE())-IF(AK18="Sì",AL18,0),0)</f>
        <v>0</v>
      </c>
      <c r="BO12" s="962" t="s">
        <v>77</v>
      </c>
      <c r="BP12" s="949" t="str">
        <f aca="true" t="array" ref="BP12:BP12">IF($BP$1="No",Master_Italia!C14,INDIRECT("Reg_"&amp;Parametri!$D$4&amp;"!C14"))</f>
        <v>X</v>
      </c>
      <c r="BQ12" s="949" t="n">
        <f aca="true">IF($BP$1="No",Master_Italia!D14,INDIRECT("Reg_"&amp;Parametri!$D$4&amp;"!D14"))</f>
        <v>0</v>
      </c>
      <c r="BR12" s="949" t="n">
        <f aca="true">IF($BP$1="No",Master_Italia!E14,INDIRECT("Reg_"&amp;Parametri!$D$4&amp;"!E14"))</f>
        <v>0</v>
      </c>
      <c r="BT12" s="591"/>
    </row>
    <row r="13" customFormat="false" ht="15.75" hidden="false" customHeight="true" outlineLevel="0" collapsed="false">
      <c r="A13" s="1051"/>
      <c r="B13" s="1052" t="n">
        <f aca="false">'Calcolo superfici edificio'!E211</f>
        <v>0</v>
      </c>
      <c r="C13" s="1053"/>
      <c r="D13" s="1053" t="n">
        <f aca="false">IF(AND($B13&gt;C$2,$B13&lt;=D$2),$B13,0)</f>
        <v>0</v>
      </c>
      <c r="E13" s="1053" t="n">
        <f aca="false">IF(AND($B13&gt;D$2,$B13&lt;=E$2),$B13,0)</f>
        <v>0</v>
      </c>
      <c r="F13" s="1053" t="n">
        <f aca="false">IF(AND($B13&gt;E$2,$B13&lt;=F$2),$B13,0)</f>
        <v>0</v>
      </c>
      <c r="G13" s="1053" t="n">
        <f aca="false">IF(AND($B13&gt;F$2,$B13&lt;=G$2),$B13,0)</f>
        <v>0</v>
      </c>
      <c r="H13" s="1053" t="n">
        <f aca="false">IF(AND($B13&gt;G$2,$B13&lt;=H$2),$B13,0)</f>
        <v>0</v>
      </c>
      <c r="I13" s="1053" t="n">
        <f aca="false">IF(AND($B13&gt;H$2,$B13&lt;=I$2),$B13,0)</f>
        <v>0</v>
      </c>
      <c r="J13" s="1045"/>
      <c r="K13" s="1054" t="str">
        <f aca="false">IF($K$2="?","",IF(K12="","",IF((K12+1)&gt;$K$2,"",K12+1)))</f>
        <v/>
      </c>
      <c r="L13" s="1045"/>
      <c r="M13" s="1046" t="str">
        <f aca="false">Master_Italia!B31</f>
        <v>IX</v>
      </c>
      <c r="N13" s="1046" t="n">
        <f aca="false">Master_Italia!C31</f>
        <v>40</v>
      </c>
      <c r="O13" s="1046" t="n">
        <f aca="false">Master_Italia!D31</f>
        <v>45</v>
      </c>
      <c r="P13" s="1059" t="n">
        <f aca="false">Master_Italia!E31</f>
        <v>0.4</v>
      </c>
      <c r="Q13" s="1059" t="n">
        <f aca="false">Master_Italia!F31</f>
        <v>0.18</v>
      </c>
      <c r="R13" s="1059" t="n">
        <f aca="false">Master_Italia!G31</f>
        <v>0.1</v>
      </c>
      <c r="T13" s="1054" t="str">
        <f aca="false">IF($T$4=Parametri!$B$48,M11,IF($T$4=Parametri!$B$49,M42,""))</f>
        <v>VII</v>
      </c>
      <c r="U13" s="1054" t="n">
        <f aca="false">IF($T$4=Parametri!$B$48,N11,IF($T$4=Parametri!$B$49,N42,""))</f>
        <v>30</v>
      </c>
      <c r="V13" s="1054" t="n">
        <f aca="false">IF($T$4=Parametri!$B$48,O11,IF($T$4=Parametri!$B$49,O42,""))</f>
        <v>35</v>
      </c>
      <c r="W13" s="1061" t="n">
        <f aca="false">IF($T$4=Parametri!$B$48,P11,IF($T$4=Parametri!$B$49,P42,""))</f>
        <v>0.3</v>
      </c>
      <c r="X13" s="1061" t="n">
        <f aca="false">IF($T$4=Parametri!$B$48,Q11,IF($T$4=Parametri!$B$49,Q42,""))</f>
        <v>0.08</v>
      </c>
      <c r="Y13" s="1061" t="n">
        <f aca="false">IF($T$4=Parametri!$B$48,R11,IF($T$4=Parametri!$B$49,R42,""))</f>
        <v>0.06</v>
      </c>
      <c r="AA13" s="1054" t="n">
        <f aca="false">IF(U13="","",IF(AND(($T$2)&gt;$U13,($T$2)&lt;=$V13),1,0))</f>
        <v>0</v>
      </c>
      <c r="AB13" s="1054" t="str">
        <f aca="false">IF($AA13=1,T13,"")</f>
        <v/>
      </c>
      <c r="AC13" s="1054" t="str">
        <f aca="false">IF($AA13=1,U13,"")</f>
        <v/>
      </c>
      <c r="AD13" s="1054" t="str">
        <f aca="false">IF($AA13=1,V13,"")</f>
        <v/>
      </c>
      <c r="AE13" s="1054" t="str">
        <f aca="false">IF($AA13=1,W13,"")</f>
        <v/>
      </c>
      <c r="AF13" s="1054" t="str">
        <f aca="false">IF($AA13=1,X13,"")</f>
        <v/>
      </c>
      <c r="AG13" s="1054" t="str">
        <f aca="false">IF($AA13=1,Y13,"")</f>
        <v/>
      </c>
      <c r="AI13" s="631" t="n">
        <f aca="false">Parametri!H79</f>
        <v>0</v>
      </c>
      <c r="AJ13" s="1" t="n">
        <f aca="false">Reg_toscana!C33</f>
        <v>0</v>
      </c>
      <c r="AK13" s="1" t="n">
        <f aca="false">Reg_toscana!D33</f>
        <v>0</v>
      </c>
      <c r="AL13" s="1" t="n">
        <f aca="false">Reg_toscana!E33</f>
        <v>0</v>
      </c>
      <c r="AM13" s="1" t="n">
        <f aca="false">Reg_toscana!F33</f>
        <v>0</v>
      </c>
      <c r="AN13" s="1" t="n">
        <f aca="false">Parametri!M79</f>
        <v>0</v>
      </c>
      <c r="AO13" s="1" t="n">
        <f aca="false">Parametri!N79</f>
        <v>0</v>
      </c>
      <c r="AP13" s="631" t="str">
        <f aca="false">IF($AT$1="Sì",IF($AK13="Sì","X",""),
IF(AND(AS14="x",AT14="z"),"X",IF(AND(AS13="x",AT13="x"),"X","")))</f>
        <v/>
      </c>
      <c r="AQ13" s="1055" t="n">
        <f aca="false">Parametri!O79</f>
        <v>0</v>
      </c>
      <c r="AR13" s="631" t="str">
        <f aca="false">IF(AND(AS14="x",AT14="z"),"X",IF(AND(AS13="x",AT13="x"),"X",""))</f>
        <v/>
      </c>
      <c r="AS13" s="631" t="str">
        <f aca="false">IF(AND($AQ$1&gt;AL13,$AQ$1&lt;=AM13),"x","")</f>
        <v/>
      </c>
      <c r="AT13" s="631" t="str">
        <f aca="false">IF(AND($AQ$2&lt;$AO13),"x",IF($AQ$2&gt;$AO13,"z",""))</f>
        <v/>
      </c>
      <c r="AX13" s="1" t="str">
        <f aca="false">IF('Costo di costruzione'!$D$2=Parametri!$B$48,Master_Italia!B32,Master_Italia!B49)</f>
        <v>X</v>
      </c>
      <c r="AY13" s="1" t="n">
        <f aca="false">IF('Costo di costruzione'!$D$2=Parametri!$B$48,Master_Italia!C32,Master_Italia!C49)</f>
        <v>45</v>
      </c>
      <c r="AZ13" s="1" t="n">
        <f aca="false">IF('Costo di costruzione'!$D$2=Parametri!$B$48,Master_Italia!D32,Master_Italia!D49)</f>
        <v>50</v>
      </c>
      <c r="BA13" s="1" t="n">
        <f aca="false">IF('Costo di costruzione'!$D$2=Parametri!$B$48,Master_Italia!E32,Master_Italia!E49)</f>
        <v>0.45</v>
      </c>
      <c r="BB13" s="1" t="n">
        <f aca="false">IF('Costo di costruzione'!$D$2=Parametri!$B$48,Master_Italia!F32,Master_Italia!F49)</f>
        <v>0.18</v>
      </c>
      <c r="BC13" s="1" t="n">
        <f aca="false">IF('Costo di costruzione'!$D$2=Parametri!$B$48,Master_Italia!G32,Master_Italia!G49)</f>
        <v>0.1</v>
      </c>
      <c r="BD13" s="1" t="n">
        <f aca="false">IF('Costo di costruzione'!$D$2=Parametri!$B$48,Master_Italia!H32,Master_Italia!H49)</f>
        <v>0.045</v>
      </c>
      <c r="BE13" s="1" t="n">
        <f aca="false">IF('Costo di costruzione'!$D$2=Parametri!$B$48,Master_Italia!I32,Master_Italia!I49)</f>
        <v>10</v>
      </c>
      <c r="BH13" s="1" t="s">
        <v>553</v>
      </c>
      <c r="BI13" s="1017" t="str">
        <f aca="false">BJ13&amp;BK13</f>
        <v>ToscanaRistrutturazione</v>
      </c>
      <c r="BJ13" s="1" t="str">
        <f aca="false">Parametri!$B$63</f>
        <v>Toscana</v>
      </c>
      <c r="BK13" s="1" t="str">
        <f aca="false">Parametri!$B$58</f>
        <v>Ristrutturazione</v>
      </c>
      <c r="BL13" s="1058" t="n">
        <f aca="false">IFERROR(VLOOKUP("x",$AP$3:$AQ$13,2,FALSE())-IF(AK18="Sì",AL18,0),0)</f>
        <v>0</v>
      </c>
      <c r="BO13" s="962"/>
      <c r="BP13" s="949" t="n">
        <f aca="true">IF($BP$1="No",Master_Italia!C15,INDIRECT("Reg_"&amp;Parametri!$D$4&amp;"!C15"))</f>
        <v>0</v>
      </c>
      <c r="BQ13" s="949" t="n">
        <f aca="true">IF($BP$1="No",Master_Italia!D15,INDIRECT("Reg_"&amp;Parametri!$D$4&amp;"!D15"))</f>
        <v>0</v>
      </c>
      <c r="BR13" s="949" t="n">
        <f aca="true">IF($BP$1="No",Master_Italia!E15,INDIRECT("Reg_"&amp;Parametri!$D$4&amp;"!E15"))</f>
        <v>0</v>
      </c>
      <c r="BT13" s="591"/>
    </row>
    <row r="14" customFormat="false" ht="15.75" hidden="false" customHeight="true" outlineLevel="0" collapsed="false">
      <c r="A14" s="1051"/>
      <c r="B14" s="1052" t="n">
        <f aca="false">'Calcolo superfici edificio'!E227</f>
        <v>0</v>
      </c>
      <c r="C14" s="1053"/>
      <c r="D14" s="1053" t="n">
        <f aca="false">IF(AND($B14&gt;C$2,$B14&lt;=D$2),$B14,0)</f>
        <v>0</v>
      </c>
      <c r="E14" s="1053" t="n">
        <f aca="false">IF(AND($B14&gt;D$2,$B14&lt;=E$2),$B14,0)</f>
        <v>0</v>
      </c>
      <c r="F14" s="1053" t="n">
        <f aca="false">IF(AND($B14&gt;E$2,$B14&lt;=F$2),$B14,0)</f>
        <v>0</v>
      </c>
      <c r="G14" s="1053" t="n">
        <f aca="false">IF(AND($B14&gt;F$2,$B14&lt;=G$2),$B14,0)</f>
        <v>0</v>
      </c>
      <c r="H14" s="1053" t="n">
        <f aca="false">IF(AND($B14&gt;G$2,$B14&lt;=H$2),$B14,0)</f>
        <v>0</v>
      </c>
      <c r="I14" s="1053" t="n">
        <f aca="false">IF(AND($B14&gt;H$2,$B14&lt;=I$2),$B14,0)</f>
        <v>0</v>
      </c>
      <c r="J14" s="1045"/>
      <c r="K14" s="1054" t="str">
        <f aca="false">IF($K$2="?","",IF(K13="","",IF((K13+1)&gt;$K$2,"",K13+1)))</f>
        <v/>
      </c>
      <c r="L14" s="1045"/>
      <c r="M14" s="1046" t="str">
        <f aca="false">Master_Italia!B32</f>
        <v>X</v>
      </c>
      <c r="N14" s="1046" t="n">
        <f aca="false">Master_Italia!C32</f>
        <v>45</v>
      </c>
      <c r="O14" s="1046" t="n">
        <f aca="false">Master_Italia!D32</f>
        <v>50</v>
      </c>
      <c r="P14" s="1059" t="n">
        <f aca="false">Master_Italia!E32</f>
        <v>0.45</v>
      </c>
      <c r="Q14" s="1059" t="n">
        <f aca="false">Master_Italia!F32</f>
        <v>0.18</v>
      </c>
      <c r="R14" s="1059" t="n">
        <f aca="false">Master_Italia!G32</f>
        <v>0.1</v>
      </c>
      <c r="T14" s="1054" t="str">
        <f aca="false">IF($T$4=Parametri!$B$48,M12,IF($T$4=Parametri!$B$49,M43,""))</f>
        <v>VIII</v>
      </c>
      <c r="U14" s="1054" t="n">
        <f aca="false">IF($T$4=Parametri!$B$48,N12,IF($T$4=Parametri!$B$49,N43,""))</f>
        <v>35</v>
      </c>
      <c r="V14" s="1054" t="n">
        <f aca="false">IF($T$4=Parametri!$B$48,O12,IF($T$4=Parametri!$B$49,O43,""))</f>
        <v>40</v>
      </c>
      <c r="W14" s="1061" t="n">
        <f aca="false">IF($T$4=Parametri!$B$48,P12,IF($T$4=Parametri!$B$49,P43,""))</f>
        <v>0.35</v>
      </c>
      <c r="X14" s="1061" t="n">
        <f aca="false">IF($T$4=Parametri!$B$48,Q12,IF($T$4=Parametri!$B$49,Q43,""))</f>
        <v>0.08</v>
      </c>
      <c r="Y14" s="1061" t="n">
        <f aca="false">IF($T$4=Parametri!$B$48,R12,IF($T$4=Parametri!$B$49,R43,""))</f>
        <v>0.06</v>
      </c>
      <c r="AA14" s="1054" t="n">
        <f aca="false">IF(U14="","",IF(AND(($T$2)&gt;$U14,($T$2)&lt;=$V14),1,0))</f>
        <v>0</v>
      </c>
      <c r="AB14" s="1054" t="str">
        <f aca="false">IF($AA14=1,T14,"")</f>
        <v/>
      </c>
      <c r="AC14" s="1054" t="str">
        <f aca="false">IF($AA14=1,U14,"")</f>
        <v/>
      </c>
      <c r="AD14" s="1054" t="str">
        <f aca="false">IF($AA14=1,V14,"")</f>
        <v/>
      </c>
      <c r="AE14" s="1054" t="str">
        <f aca="false">IF($AA14=1,W14,"")</f>
        <v/>
      </c>
      <c r="AF14" s="1054" t="str">
        <f aca="false">IF($AA14=1,X14,"")</f>
        <v/>
      </c>
      <c r="AG14" s="1054" t="str">
        <f aca="false">IF($AA14=1,Y14,"")</f>
        <v/>
      </c>
      <c r="AX14" s="1" t="str">
        <f aca="false">IF('Costo di costruzione'!$D$2=Parametri!$B$48,Master_Italia!B33,Master_Italia!B50)</f>
        <v>XI</v>
      </c>
      <c r="AY14" s="1" t="n">
        <f aca="false">IF('Costo di costruzione'!$D$2=Parametri!$B$48,Master_Italia!C33,Master_Italia!C50)</f>
        <v>50</v>
      </c>
      <c r="AZ14" s="1" t="n">
        <f aca="false">IF('Costo di costruzione'!$D$2=Parametri!$B$48,Master_Italia!D33,Master_Italia!D50)</f>
        <v>999999</v>
      </c>
      <c r="BA14" s="1" t="n">
        <f aca="false">IF('Costo di costruzione'!$D$2=Parametri!$B$48,Master_Italia!E33,Master_Italia!E50)</f>
        <v>0.5</v>
      </c>
      <c r="BB14" s="1" t="n">
        <f aca="false">IF('Costo di costruzione'!$D$2=Parametri!$B$48,Master_Italia!F33,Master_Italia!F50)</f>
        <v>0.18</v>
      </c>
      <c r="BC14" s="1" t="n">
        <f aca="false">IF('Costo di costruzione'!$D$2=Parametri!$B$48,Master_Italia!G33,Master_Italia!G50)</f>
        <v>0.1</v>
      </c>
      <c r="BD14" s="1" t="n">
        <f aca="false">IF('Costo di costruzione'!$D$2=Parametri!$B$48,Master_Italia!H33,Master_Italia!H50)</f>
        <v>0.045</v>
      </c>
      <c r="BE14" s="1" t="n">
        <f aca="false">IF('Costo di costruzione'!$D$2=Parametri!$B$48,Master_Italia!I33,Master_Italia!I50)</f>
        <v>11</v>
      </c>
      <c r="BH14" s="591" t="s">
        <v>554</v>
      </c>
      <c r="BI14" s="1017" t="str">
        <f aca="false">BJ14&amp;BK14</f>
        <v>MarcheNuova Costruzione</v>
      </c>
      <c r="BJ14" s="1" t="str">
        <f aca="false">Parametri!$B$66</f>
        <v>Marche</v>
      </c>
      <c r="BK14" s="1" t="str">
        <f aca="false">Parametri!$B$57</f>
        <v>Nuova Costruzione</v>
      </c>
      <c r="BL14" s="1063" t="n">
        <f aca="false">'Determinazione classe'!N36</f>
        <v>0.0383</v>
      </c>
      <c r="BO14" s="962"/>
      <c r="BP14" s="949" t="n">
        <f aca="true">IF($BP$1="No",Master_Italia!C16,INDIRECT("Reg_"&amp;Parametri!$D$4&amp;"!C16"))</f>
        <v>0</v>
      </c>
      <c r="BQ14" s="949" t="n">
        <f aca="true">IF($BP$1="No",Master_Italia!D16,INDIRECT("Reg_"&amp;Parametri!$D$4&amp;"!D16"))</f>
        <v>0</v>
      </c>
      <c r="BR14" s="949" t="n">
        <f aca="true">IF($BP$1="No",Master_Italia!E16,INDIRECT("Reg_"&amp;Parametri!$D$4&amp;"!E16"))</f>
        <v>0</v>
      </c>
    </row>
    <row r="15" customFormat="false" ht="15.75" hidden="false" customHeight="true" outlineLevel="0" collapsed="false">
      <c r="A15" s="1051"/>
      <c r="B15" s="1052" t="n">
        <f aca="false">'Calcolo superfici edificio'!E243</f>
        <v>0</v>
      </c>
      <c r="C15" s="1053"/>
      <c r="D15" s="1053" t="n">
        <f aca="false">IF(AND($B15&gt;C$2,$B15&lt;=D$2),$B15,0)</f>
        <v>0</v>
      </c>
      <c r="E15" s="1053" t="n">
        <f aca="false">IF(AND($B15&gt;D$2,$B15&lt;=E$2),$B15,0)</f>
        <v>0</v>
      </c>
      <c r="F15" s="1053" t="n">
        <f aca="false">IF(AND($B15&gt;E$2,$B15&lt;=F$2),$B15,0)</f>
        <v>0</v>
      </c>
      <c r="G15" s="1053" t="n">
        <f aca="false">IF(AND($B15&gt;F$2,$B15&lt;=G$2),$B15,0)</f>
        <v>0</v>
      </c>
      <c r="H15" s="1053" t="n">
        <f aca="false">IF(AND($B15&gt;G$2,$B15&lt;=H$2),$B15,0)</f>
        <v>0</v>
      </c>
      <c r="I15" s="1053" t="n">
        <f aca="false">IF(AND($B15&gt;H$2,$B15&lt;=I$2),$B15,0)</f>
        <v>0</v>
      </c>
      <c r="J15" s="1045"/>
      <c r="K15" s="1054" t="str">
        <f aca="false">IF($K$2="?","",IF(K14="","",IF((K14+1)&gt;$K$2,"",K14+1)))</f>
        <v/>
      </c>
      <c r="L15" s="1045"/>
      <c r="M15" s="1046" t="str">
        <f aca="false">Master_Italia!B33</f>
        <v>XI</v>
      </c>
      <c r="N15" s="1046" t="n">
        <f aca="false">Master_Italia!C33</f>
        <v>50</v>
      </c>
      <c r="O15" s="1046" t="n">
        <f aca="false">Master_Italia!D33</f>
        <v>999999</v>
      </c>
      <c r="P15" s="1059" t="n">
        <f aca="false">Master_Italia!E33</f>
        <v>0.5</v>
      </c>
      <c r="Q15" s="1059" t="n">
        <f aca="false">Master_Italia!F33</f>
        <v>0.18</v>
      </c>
      <c r="R15" s="1059" t="n">
        <f aca="false">Master_Italia!G33</f>
        <v>0.1</v>
      </c>
      <c r="T15" s="1054" t="str">
        <f aca="false">IF($T$4=Parametri!$B$48,M13,IF($T$4=Parametri!$B$49,M44,""))</f>
        <v>IX</v>
      </c>
      <c r="U15" s="1054" t="n">
        <f aca="false">IF($T$4=Parametri!$B$48,N13,IF($T$4=Parametri!$B$49,N44,""))</f>
        <v>40</v>
      </c>
      <c r="V15" s="1054" t="n">
        <f aca="false">IF($T$4=Parametri!$B$48,O13,IF($T$4=Parametri!$B$49,O44,""))</f>
        <v>45</v>
      </c>
      <c r="W15" s="1061" t="n">
        <f aca="false">IF($T$4=Parametri!$B$48,P13,IF($T$4=Parametri!$B$49,P44,""))</f>
        <v>0.4</v>
      </c>
      <c r="X15" s="1061" t="n">
        <f aca="false">IF($T$4=Parametri!$B$48,Q13,IF($T$4=Parametri!$B$49,Q44,""))</f>
        <v>0.18</v>
      </c>
      <c r="Y15" s="1061" t="n">
        <f aca="false">IF($T$4=Parametri!$B$48,R13,IF($T$4=Parametri!$B$49,R44,""))</f>
        <v>0.1</v>
      </c>
      <c r="AA15" s="1054" t="n">
        <f aca="false">IF(U15="","",IF(AND(($T$2)&gt;$U15,($T$2)&lt;=$V15),1,0))</f>
        <v>0</v>
      </c>
      <c r="AB15" s="1054" t="str">
        <f aca="false">IF($AA15=1,T15,"")</f>
        <v/>
      </c>
      <c r="AC15" s="1054" t="str">
        <f aca="false">IF($AA15=1,U15,"")</f>
        <v/>
      </c>
      <c r="AD15" s="1054" t="str">
        <f aca="false">IF($AA15=1,V15,"")</f>
        <v/>
      </c>
      <c r="AE15" s="1054" t="str">
        <f aca="false">IF($AA15=1,W15,"")</f>
        <v/>
      </c>
      <c r="AF15" s="1054" t="str">
        <f aca="false">IF($AA15=1,X15,"")</f>
        <v/>
      </c>
      <c r="AG15" s="1054" t="str">
        <f aca="false">IF($AA15=1,Y15,"")</f>
        <v/>
      </c>
      <c r="BH15" s="591" t="s">
        <v>554</v>
      </c>
      <c r="BI15" s="1017" t="str">
        <f aca="false">BJ15&amp;BK15</f>
        <v>MarcheRistrutturazione</v>
      </c>
      <c r="BJ15" s="1" t="str">
        <f aca="false">Parametri!$B$66</f>
        <v>Marche</v>
      </c>
      <c r="BK15" s="1" t="str">
        <f aca="false">Parametri!$B$58</f>
        <v>Ristrutturazione</v>
      </c>
      <c r="BL15" s="1063" t="n">
        <f aca="false">'Determinazione classe'!N36</f>
        <v>0.0383</v>
      </c>
      <c r="BO15" s="962" t="s">
        <v>555</v>
      </c>
      <c r="BP15" s="949" t="n">
        <f aca="true">IF($BP$1="No",Master_Italia!C17,INDIRECT("Reg_"&amp;Parametri!$D$4&amp;"!C17"))</f>
        <v>0</v>
      </c>
      <c r="BQ15" s="949" t="n">
        <f aca="true" t="array" ref="BQ15:BQ15">IF($BP$1="No",Master_Italia!D17,INDIRECT("Reg_"&amp;Parametri!$D$4&amp;"!D17"))</f>
        <v>999999999</v>
      </c>
      <c r="BR15" s="949" t="n">
        <f aca="true">IF($BP$1="No",Master_Italia!E17,INDIRECT("Reg_"&amp;Parametri!$D$4&amp;"!E17"))</f>
        <v>0</v>
      </c>
    </row>
    <row r="16" customFormat="false" ht="15.75" hidden="false" customHeight="true" outlineLevel="0" collapsed="false">
      <c r="A16" s="1051"/>
      <c r="B16" s="1052" t="n">
        <f aca="false">'Calcolo superfici edificio'!E259</f>
        <v>0</v>
      </c>
      <c r="C16" s="1053"/>
      <c r="D16" s="1053" t="n">
        <f aca="false">IF(AND($B16&gt;C$2,$B16&lt;=D$2),$B16,0)</f>
        <v>0</v>
      </c>
      <c r="E16" s="1053" t="n">
        <f aca="false">IF(AND($B16&gt;D$2,$B16&lt;=E$2),$B16,0)</f>
        <v>0</v>
      </c>
      <c r="F16" s="1053" t="n">
        <f aca="false">IF(AND($B16&gt;E$2,$B16&lt;=F$2),$B16,0)</f>
        <v>0</v>
      </c>
      <c r="G16" s="1053" t="n">
        <f aca="false">IF(AND($B16&gt;F$2,$B16&lt;=G$2),$B16,0)</f>
        <v>0</v>
      </c>
      <c r="H16" s="1053" t="n">
        <f aca="false">IF(AND($B16&gt;G$2,$B16&lt;=H$2),$B16,0)</f>
        <v>0</v>
      </c>
      <c r="I16" s="1053" t="n">
        <f aca="false">IF(AND($B16&gt;H$2,$B16&lt;=I$2),$B16,0)</f>
        <v>0</v>
      </c>
      <c r="J16" s="1045"/>
      <c r="K16" s="1054" t="str">
        <f aca="false">IF($K$2="?","",IF(K15="","",IF((K15+1)&gt;$K$2,"",K15+1)))</f>
        <v/>
      </c>
      <c r="L16" s="1045"/>
      <c r="M16" s="1046" t="e">
        <f aca="false">parametri!#ref!</f>
        <v>#NAME?</v>
      </c>
      <c r="N16" s="1046" t="e">
        <f aca="false">parametri!#ref!</f>
        <v>#NAME?</v>
      </c>
      <c r="O16" s="1046" t="e">
        <f aca="false">parametri!#ref!</f>
        <v>#NAME?</v>
      </c>
      <c r="P16" s="1046" t="e">
        <f aca="false">parametri!#ref!</f>
        <v>#NAME?</v>
      </c>
      <c r="Q16" s="1046" t="n">
        <f aca="false">Parametri!M39</f>
        <v>0</v>
      </c>
      <c r="R16" s="1046" t="n">
        <f aca="false">Parametri!N39</f>
        <v>0</v>
      </c>
      <c r="T16" s="1054" t="str">
        <f aca="false">IF($T$4=Parametri!$B$48,M14,IF($T$4=Parametri!$B$49,M45,""))</f>
        <v>X</v>
      </c>
      <c r="U16" s="1054" t="n">
        <f aca="false">IF($T$4=Parametri!$B$48,N14,IF($T$4=Parametri!$B$49,N45,""))</f>
        <v>45</v>
      </c>
      <c r="V16" s="1054" t="n">
        <f aca="false">IF($T$4=Parametri!$B$48,O14,IF($T$4=Parametri!$B$49,O45,""))</f>
        <v>50</v>
      </c>
      <c r="W16" s="1061" t="n">
        <f aca="false">IF($T$4=Parametri!$B$48,P14,IF($T$4=Parametri!$B$49,P45,""))</f>
        <v>0.45</v>
      </c>
      <c r="X16" s="1061" t="n">
        <f aca="false">IF($T$4=Parametri!$B$48,Q14,IF($T$4=Parametri!$B$49,Q45,""))</f>
        <v>0.18</v>
      </c>
      <c r="Y16" s="1061" t="n">
        <f aca="false">IF($T$4=Parametri!$B$48,R14,IF($T$4=Parametri!$B$49,R45,""))</f>
        <v>0.1</v>
      </c>
      <c r="AA16" s="1054" t="n">
        <f aca="false">IF(U16="","",IF(AND(($T$2)&gt;$U16,($T$2)&lt;=$V16),1,0))</f>
        <v>0</v>
      </c>
      <c r="AB16" s="1054" t="str">
        <f aca="false">IF($AA16=1,T16,"")</f>
        <v/>
      </c>
      <c r="AC16" s="1054" t="str">
        <f aca="false">IF($AA16=1,U16,"")</f>
        <v/>
      </c>
      <c r="AD16" s="1054" t="str">
        <f aca="false">IF($AA16=1,V16,"")</f>
        <v/>
      </c>
      <c r="AE16" s="1054" t="str">
        <f aca="false">IF($AA16=1,W16,"")</f>
        <v/>
      </c>
      <c r="AF16" s="1054" t="str">
        <f aca="false">IF($AA16=1,X16,"")</f>
        <v/>
      </c>
      <c r="AG16" s="1054" t="str">
        <f aca="false">IF($AA16=1,Y16,"")</f>
        <v/>
      </c>
      <c r="BH16" s="591" t="s">
        <v>556</v>
      </c>
      <c r="BI16" s="1017" t="str">
        <f aca="false">BJ16&amp;BK16</f>
        <v>LazioNuova Costruzione</v>
      </c>
      <c r="BJ16" s="1" t="str">
        <f aca="false">Parametri!$B$67</f>
        <v>Lazio</v>
      </c>
      <c r="BK16" s="1" t="str">
        <f aca="false">Parametri!$B$57</f>
        <v>Nuova Costruzione</v>
      </c>
      <c r="BL16" s="1063" t="n">
        <f aca="false">'Determinazione classe'!$N$51</f>
        <v>0.0275</v>
      </c>
    </row>
    <row r="17" customFormat="false" ht="15.75" hidden="false" customHeight="true" outlineLevel="0" collapsed="false">
      <c r="A17" s="1051"/>
      <c r="B17" s="1052" t="n">
        <f aca="false">'Calcolo superfici edificio'!E275</f>
        <v>0</v>
      </c>
      <c r="C17" s="1053"/>
      <c r="D17" s="1053" t="n">
        <f aca="false">IF(AND($B17&gt;C$2,$B17&lt;=D$2),$B17,0)</f>
        <v>0</v>
      </c>
      <c r="E17" s="1053" t="n">
        <f aca="false">IF(AND($B17&gt;D$2,$B17&lt;=E$2),$B17,0)</f>
        <v>0</v>
      </c>
      <c r="F17" s="1053" t="n">
        <f aca="false">IF(AND($B17&gt;E$2,$B17&lt;=F$2),$B17,0)</f>
        <v>0</v>
      </c>
      <c r="G17" s="1053" t="n">
        <f aca="false">IF(AND($B17&gt;F$2,$B17&lt;=G$2),$B17,0)</f>
        <v>0</v>
      </c>
      <c r="H17" s="1053" t="n">
        <f aca="false">IF(AND($B17&gt;G$2,$B17&lt;=H$2),$B17,0)</f>
        <v>0</v>
      </c>
      <c r="I17" s="1053" t="n">
        <f aca="false">IF(AND($B17&gt;H$2,$B17&lt;=I$2),$B17,0)</f>
        <v>0</v>
      </c>
      <c r="J17" s="1045"/>
      <c r="K17" s="1054" t="str">
        <f aca="false">IF($K$2="?","",IF(K16="","",IF((K16+1)&gt;$K$2,"",K16+1)))</f>
        <v/>
      </c>
      <c r="L17" s="1045"/>
      <c r="M17" s="1046" t="e">
        <f aca="false">parametri!#ref!</f>
        <v>#NAME?</v>
      </c>
      <c r="N17" s="1046" t="e">
        <f aca="false">parametri!#ref!</f>
        <v>#NAME?</v>
      </c>
      <c r="O17" s="1046" t="e">
        <f aca="false">parametri!#ref!</f>
        <v>#NAME?</v>
      </c>
      <c r="P17" s="1046" t="e">
        <f aca="false">parametri!#ref!</f>
        <v>#NAME?</v>
      </c>
      <c r="Q17" s="1046" t="n">
        <f aca="false">Parametri!M40</f>
        <v>0</v>
      </c>
      <c r="R17" s="1046" t="n">
        <f aca="false">Parametri!N40</f>
        <v>0</v>
      </c>
      <c r="T17" s="1054" t="str">
        <f aca="false">IF($T$4=Parametri!$B$48,M15,IF($T$4=Parametri!$B$49,M46,""))</f>
        <v>XI</v>
      </c>
      <c r="U17" s="1054" t="n">
        <f aca="false">IF($T$4=Parametri!$B$48,N15,IF($T$4=Parametri!$B$49,N46,""))</f>
        <v>50</v>
      </c>
      <c r="V17" s="1054" t="n">
        <f aca="false">IF($T$4=Parametri!$B$48,O15,IF($T$4=Parametri!$B$49,O46,""))</f>
        <v>999999</v>
      </c>
      <c r="W17" s="1061" t="n">
        <f aca="false">IF($T$4=Parametri!$B$48,P15,IF($T$4=Parametri!$B$49,P46,""))</f>
        <v>0.5</v>
      </c>
      <c r="X17" s="1061" t="n">
        <f aca="false">IF($T$4=Parametri!$B$48,Q15,IF($T$4=Parametri!$B$49,Q46,""))</f>
        <v>0.18</v>
      </c>
      <c r="Y17" s="1061" t="n">
        <f aca="false">IF($T$4=Parametri!$B$48,R15,IF($T$4=Parametri!$B$49,R46,""))</f>
        <v>0.1</v>
      </c>
      <c r="AA17" s="1054" t="n">
        <f aca="false">IF(U17="","",IF(AND(($T$2)&gt;$U17,($T$2)&lt;=$V17),1,0))</f>
        <v>0</v>
      </c>
      <c r="AB17" s="1054" t="str">
        <f aca="false">IF($AA17=1,T17,"")</f>
        <v/>
      </c>
      <c r="AC17" s="1054" t="str">
        <f aca="false">IF($AA17=1,U17,"")</f>
        <v/>
      </c>
      <c r="AD17" s="1054" t="str">
        <f aca="false">IF($AA17=1,V17,"")</f>
        <v/>
      </c>
      <c r="AE17" s="1054" t="str">
        <f aca="false">IF($AA17=1,W17,"")</f>
        <v/>
      </c>
      <c r="AF17" s="1054" t="str">
        <f aca="false">IF($AA17=1,X17,"")</f>
        <v/>
      </c>
      <c r="AG17" s="1054" t="str">
        <f aca="false">IF($AA17=1,Y17,"")</f>
        <v/>
      </c>
      <c r="BH17" s="591" t="s">
        <v>556</v>
      </c>
      <c r="BI17" s="1017" t="str">
        <f aca="false">BJ17&amp;BK17</f>
        <v>LazioRistrutturazione</v>
      </c>
      <c r="BJ17" s="1" t="str">
        <f aca="false">Parametri!$B$67</f>
        <v>Lazio</v>
      </c>
      <c r="BK17" s="1" t="str">
        <f aca="false">Parametri!$B$58</f>
        <v>Ristrutturazione</v>
      </c>
      <c r="BL17" s="1063" t="n">
        <f aca="false">'Determinazione classe'!$N$51</f>
        <v>0.0275</v>
      </c>
    </row>
    <row r="18" customFormat="false" ht="15.75" hidden="false" customHeight="true" outlineLevel="0" collapsed="false">
      <c r="A18" s="1051"/>
      <c r="B18" s="1052" t="n">
        <f aca="false">'Calcolo superfici edificio'!E291</f>
        <v>0</v>
      </c>
      <c r="C18" s="1053"/>
      <c r="D18" s="1053" t="n">
        <f aca="false">IF(AND($B18&gt;C$2,$B18&lt;=D$2),$B18,0)</f>
        <v>0</v>
      </c>
      <c r="E18" s="1053" t="n">
        <f aca="false">IF(AND($B18&gt;D$2,$B18&lt;=E$2),$B18,0)</f>
        <v>0</v>
      </c>
      <c r="F18" s="1053" t="n">
        <f aca="false">IF(AND($B18&gt;E$2,$B18&lt;=F$2),$B18,0)</f>
        <v>0</v>
      </c>
      <c r="G18" s="1053" t="n">
        <f aca="false">IF(AND($B18&gt;F$2,$B18&lt;=G$2),$B18,0)</f>
        <v>0</v>
      </c>
      <c r="H18" s="1053" t="n">
        <f aca="false">IF(AND($B18&gt;G$2,$B18&lt;=H$2),$B18,0)</f>
        <v>0</v>
      </c>
      <c r="I18" s="1053" t="n">
        <f aca="false">IF(AND($B18&gt;H$2,$B18&lt;=I$2),$B18,0)</f>
        <v>0</v>
      </c>
      <c r="J18" s="1045"/>
      <c r="K18" s="1054" t="str">
        <f aca="false">IF($K$2="?","",IF(K17="","",IF((K17+1)&gt;$K$2,"",K17+1)))</f>
        <v/>
      </c>
      <c r="L18" s="1045"/>
      <c r="M18" s="1046" t="e">
        <f aca="false">parametri!#ref!</f>
        <v>#NAME?</v>
      </c>
      <c r="N18" s="1046" t="e">
        <f aca="false">parametri!#ref!</f>
        <v>#NAME?</v>
      </c>
      <c r="O18" s="1046" t="e">
        <f aca="false">parametri!#ref!</f>
        <v>#NAME?</v>
      </c>
      <c r="P18" s="1046" t="e">
        <f aca="false">parametri!#ref!</f>
        <v>#NAME?</v>
      </c>
      <c r="Q18" s="1046" t="n">
        <f aca="false">Parametri!M41</f>
        <v>0</v>
      </c>
      <c r="R18" s="1046" t="n">
        <f aca="false">Parametri!N41</f>
        <v>0</v>
      </c>
      <c r="T18" s="1054" t="e">
        <f aca="false">IF($T$4=Parametri!$B$48,M16,IF($T$4=Parametri!$B$49,M47,""))</f>
        <v>#NAME?</v>
      </c>
      <c r="U18" s="1054" t="e">
        <f aca="false">IF($T$4=Parametri!$B$48,N16,IF($T$4=Parametri!$B$49,N47,""))</f>
        <v>#NAME?</v>
      </c>
      <c r="V18" s="1054" t="e">
        <f aca="false">IF($T$4=Parametri!$B$48,O16,IF($T$4=Parametri!$B$49,O47,""))</f>
        <v>#NAME?</v>
      </c>
      <c r="W18" s="1054" t="e">
        <f aca="false">IF($T$4=Parametri!$B$48,P16,IF($T$4=Parametri!$B$49,P47,""))</f>
        <v>#NAME?</v>
      </c>
      <c r="X18" s="1054" t="n">
        <f aca="false">IF($T$4=Parametri!$B$48,Q16,IF($T$4=Parametri!$B$49,Q47,""))</f>
        <v>0</v>
      </c>
      <c r="Y18" s="1054" t="n">
        <f aca="false">IF($T$4=Parametri!$B$48,R16,IF($T$4=Parametri!$B$49,R47,""))</f>
        <v>0</v>
      </c>
      <c r="AA18" s="1054" t="e">
        <f aca="false">IF(U18="","",IF(AND(($T$2)&gt;$U18,($T$2)&lt;=$V18),1,0))</f>
        <v>#NAME?</v>
      </c>
      <c r="AB18" s="1054" t="e">
        <f aca="false">IF($AA18=1,T18,"")</f>
        <v>#NAME?</v>
      </c>
      <c r="AC18" s="1054" t="e">
        <f aca="false">IF($AA18=1,U18,"")</f>
        <v>#NAME?</v>
      </c>
      <c r="AD18" s="1054" t="e">
        <f aca="false">IF($AA18=1,V18,"")</f>
        <v>#NAME?</v>
      </c>
      <c r="AE18" s="1054" t="e">
        <f aca="false">IF($AA18=1,W18,"")</f>
        <v>#NAME?</v>
      </c>
      <c r="AF18" s="1054" t="e">
        <f aca="false">IF($AA18=1,X18,"")</f>
        <v>#NAME?</v>
      </c>
      <c r="AG18" s="1054" t="e">
        <f aca="false">IF($AA18=1,Y18,"")</f>
        <v>#NAME?</v>
      </c>
      <c r="AJ18" s="1" t="s">
        <v>557</v>
      </c>
      <c r="AK18" s="1" t="str">
        <f aca="false">'Determinazione classe'!M73</f>
        <v>No</v>
      </c>
      <c r="AL18" s="1064" t="n">
        <f aca="false">'Determinazione classe'!N73</f>
        <v>0.01</v>
      </c>
      <c r="BH18" s="591" t="s">
        <v>558</v>
      </c>
      <c r="BI18" s="1017" t="str">
        <f aca="false">BJ18&amp;BK18</f>
        <v>EMIRONuova Costruzione</v>
      </c>
      <c r="BJ18" s="1" t="str">
        <f aca="false">Parametri!$B$68</f>
        <v>EMIRO</v>
      </c>
      <c r="BK18" s="1" t="str">
        <f aca="false">Parametri!$B$57</f>
        <v>Nuova Costruzione</v>
      </c>
      <c r="BL18" s="1063" t="n">
        <f aca="false">'EMIRO_Calcolo QCC'!$C$26</f>
        <v>0.07</v>
      </c>
    </row>
    <row r="19" customFormat="false" ht="15.75" hidden="false" customHeight="true" outlineLevel="0" collapsed="false">
      <c r="A19" s="1051"/>
      <c r="B19" s="1052" t="n">
        <f aca="false">'Calcolo superfici edificio'!E307</f>
        <v>0</v>
      </c>
      <c r="C19" s="1053"/>
      <c r="D19" s="1053" t="n">
        <f aca="false">IF(AND($B19&gt;C$2,$B19&lt;=D$2),$B19,0)</f>
        <v>0</v>
      </c>
      <c r="E19" s="1053" t="n">
        <f aca="false">IF(AND($B19&gt;D$2,$B19&lt;=E$2),$B19,0)</f>
        <v>0</v>
      </c>
      <c r="F19" s="1053" t="n">
        <f aca="false">IF(AND($B19&gt;E$2,$B19&lt;=F$2),$B19,0)</f>
        <v>0</v>
      </c>
      <c r="G19" s="1053" t="n">
        <f aca="false">IF(AND($B19&gt;F$2,$B19&lt;=G$2),$B19,0)</f>
        <v>0</v>
      </c>
      <c r="H19" s="1053" t="n">
        <f aca="false">IF(AND($B19&gt;G$2,$B19&lt;=H$2),$B19,0)</f>
        <v>0</v>
      </c>
      <c r="I19" s="1053" t="n">
        <f aca="false">IF(AND($B19&gt;H$2,$B19&lt;=I$2),$B19,0)</f>
        <v>0</v>
      </c>
      <c r="J19" s="1045"/>
      <c r="K19" s="1054" t="str">
        <f aca="false">IF($K$2="?","",IF(K18="","",IF((K18+1)&gt;$K$2,"",K18+1)))</f>
        <v/>
      </c>
      <c r="L19" s="1045"/>
      <c r="M19" s="1046" t="e">
        <f aca="false">parametri!#ref!</f>
        <v>#NAME?</v>
      </c>
      <c r="N19" s="1046" t="e">
        <f aca="false">parametri!#ref!</f>
        <v>#NAME?</v>
      </c>
      <c r="O19" s="1046" t="e">
        <f aca="false">parametri!#ref!</f>
        <v>#NAME?</v>
      </c>
      <c r="P19" s="1046" t="e">
        <f aca="false">parametri!#ref!</f>
        <v>#NAME?</v>
      </c>
      <c r="Q19" s="1046" t="n">
        <f aca="false">Parametri!M42</f>
        <v>0</v>
      </c>
      <c r="R19" s="1046" t="n">
        <f aca="false">Parametri!N42</f>
        <v>0</v>
      </c>
      <c r="T19" s="1054" t="e">
        <f aca="false">IF($T$4=Parametri!$B$48,M17,IF($T$4=Parametri!$B$49,M48,""))</f>
        <v>#NAME?</v>
      </c>
      <c r="U19" s="1054" t="e">
        <f aca="false">IF($T$4=Parametri!$B$48,N17,IF($T$4=Parametri!$B$49,N48,""))</f>
        <v>#NAME?</v>
      </c>
      <c r="V19" s="1054" t="e">
        <f aca="false">IF($T$4=Parametri!$B$48,O17,IF($T$4=Parametri!$B$49,O48,""))</f>
        <v>#NAME?</v>
      </c>
      <c r="W19" s="1054" t="e">
        <f aca="false">IF($T$4=Parametri!$B$48,P17,IF($T$4=Parametri!$B$49,P48,""))</f>
        <v>#NAME?</v>
      </c>
      <c r="X19" s="1054" t="n">
        <f aca="false">IF($T$4=Parametri!$B$48,Q17,IF($T$4=Parametri!$B$49,Q48,""))</f>
        <v>0</v>
      </c>
      <c r="Y19" s="1054" t="n">
        <f aca="false">IF($T$4=Parametri!$B$48,R17,IF($T$4=Parametri!$B$49,R48,""))</f>
        <v>0</v>
      </c>
      <c r="AA19" s="1054" t="e">
        <f aca="false">IF(U19="","",IF(AND(($T$2)&gt;$U19,($T$2)&lt;=$V19),1,0))</f>
        <v>#NAME?</v>
      </c>
      <c r="AB19" s="1054" t="e">
        <f aca="false">IF($AA19=1,T19,"")</f>
        <v>#NAME?</v>
      </c>
      <c r="AC19" s="1054" t="e">
        <f aca="false">IF($AA19=1,U19,"")</f>
        <v>#NAME?</v>
      </c>
      <c r="AD19" s="1054" t="e">
        <f aca="false">IF($AA19=1,V19,"")</f>
        <v>#NAME?</v>
      </c>
      <c r="AE19" s="1054" t="e">
        <f aca="false">IF($AA19=1,W19,"")</f>
        <v>#NAME?</v>
      </c>
      <c r="AF19" s="1054" t="e">
        <f aca="false">IF($AA19=1,X19,"")</f>
        <v>#NAME?</v>
      </c>
      <c r="AG19" s="1054" t="e">
        <f aca="false">IF($AA19=1,Y19,"")</f>
        <v>#NAME?</v>
      </c>
      <c r="BH19" s="591" t="s">
        <v>558</v>
      </c>
      <c r="BI19" s="1017" t="str">
        <f aca="false">BJ19&amp;BK19</f>
        <v>EMIRORistrutturazione</v>
      </c>
      <c r="BJ19" s="1" t="str">
        <f aca="false">Parametri!$B$68</f>
        <v>EMIRO</v>
      </c>
      <c r="BK19" s="1" t="str">
        <f aca="false">Parametri!$B$58</f>
        <v>Ristrutturazione</v>
      </c>
      <c r="BL19" s="1063" t="n">
        <f aca="false">'EMIRO_Calcolo QCC'!$C$26</f>
        <v>0.07</v>
      </c>
    </row>
    <row r="20" customFormat="false" ht="15.75" hidden="false" customHeight="true" outlineLevel="0" collapsed="false">
      <c r="A20" s="1051"/>
      <c r="B20" s="1052" t="n">
        <f aca="false">'Calcolo superfici edificio'!E323</f>
        <v>0</v>
      </c>
      <c r="C20" s="1053"/>
      <c r="D20" s="1053" t="n">
        <f aca="false">IF(AND($B20&gt;C$2,$B20&lt;=D$2),$B20,0)</f>
        <v>0</v>
      </c>
      <c r="E20" s="1053" t="n">
        <f aca="false">IF(AND($B20&gt;D$2,$B20&lt;=E$2),$B20,0)</f>
        <v>0</v>
      </c>
      <c r="F20" s="1053" t="n">
        <f aca="false">IF(AND($B20&gt;E$2,$B20&lt;=F$2),$B20,0)</f>
        <v>0</v>
      </c>
      <c r="G20" s="1053" t="n">
        <f aca="false">IF(AND($B20&gt;F$2,$B20&lt;=G$2),$B20,0)</f>
        <v>0</v>
      </c>
      <c r="H20" s="1053" t="n">
        <f aca="false">IF(AND($B20&gt;G$2,$B20&lt;=H$2),$B20,0)</f>
        <v>0</v>
      </c>
      <c r="I20" s="1053" t="n">
        <f aca="false">IF(AND($B20&gt;H$2,$B20&lt;=I$2),$B20,0)</f>
        <v>0</v>
      </c>
      <c r="J20" s="1045"/>
      <c r="K20" s="1054" t="str">
        <f aca="false">IF($K$2="?","",IF(K19="","",IF((K19+1)&gt;$K$2,"",K19+1)))</f>
        <v/>
      </c>
      <c r="L20" s="1045"/>
      <c r="M20" s="1046" t="n">
        <f aca="false">Parametri!I43</f>
        <v>0</v>
      </c>
      <c r="N20" s="1046" t="n">
        <f aca="false">Parametri!J43</f>
        <v>0</v>
      </c>
      <c r="O20" s="1046" t="n">
        <f aca="false">Parametri!K43</f>
        <v>0</v>
      </c>
      <c r="P20" s="1046" t="n">
        <f aca="false">Parametri!L43</f>
        <v>0</v>
      </c>
      <c r="Q20" s="1046" t="n">
        <f aca="false">Parametri!M43</f>
        <v>0</v>
      </c>
      <c r="R20" s="1046" t="n">
        <f aca="false">Parametri!N43</f>
        <v>0</v>
      </c>
      <c r="T20" s="1054" t="e">
        <f aca="false">IF($T$4=Parametri!$B$48,M18,IF($T$4=Parametri!$B$49,M49,""))</f>
        <v>#NAME?</v>
      </c>
      <c r="U20" s="1054" t="e">
        <f aca="false">IF($T$4=Parametri!$B$48,N18,IF($T$4=Parametri!$B$49,N49,""))</f>
        <v>#NAME?</v>
      </c>
      <c r="V20" s="1054" t="e">
        <f aca="false">IF($T$4=Parametri!$B$48,O18,IF($T$4=Parametri!$B$49,O49,""))</f>
        <v>#NAME?</v>
      </c>
      <c r="W20" s="1054" t="e">
        <f aca="false">IF($T$4=Parametri!$B$48,P18,IF($T$4=Parametri!$B$49,P49,""))</f>
        <v>#NAME?</v>
      </c>
      <c r="X20" s="1054" t="n">
        <f aca="false">IF($T$4=Parametri!$B$48,Q18,IF($T$4=Parametri!$B$49,Q49,""))</f>
        <v>0</v>
      </c>
      <c r="Y20" s="1054" t="n">
        <f aca="false">IF($T$4=Parametri!$B$48,R18,IF($T$4=Parametri!$B$49,R49,""))</f>
        <v>0</v>
      </c>
      <c r="AA20" s="1054" t="e">
        <f aca="false">IF(U20="","",IF(AND(($T$2)&gt;$U20,($T$2)&lt;=$V20),1,0))</f>
        <v>#NAME?</v>
      </c>
      <c r="AB20" s="1054" t="e">
        <f aca="false">IF($AA20=1,T20,"")</f>
        <v>#NAME?</v>
      </c>
      <c r="AC20" s="1054" t="e">
        <f aca="false">IF($AA20=1,U20,"")</f>
        <v>#NAME?</v>
      </c>
      <c r="AD20" s="1054" t="e">
        <f aca="false">IF($AA20=1,V20,"")</f>
        <v>#NAME?</v>
      </c>
      <c r="AE20" s="1054" t="e">
        <f aca="false">IF($AA20=1,W20,"")</f>
        <v>#NAME?</v>
      </c>
      <c r="AF20" s="1054" t="e">
        <f aca="false">IF($AA20=1,X20,"")</f>
        <v>#NAME?</v>
      </c>
      <c r="AG20" s="1054" t="e">
        <f aca="false">IF($AA20=1,Y20,"")</f>
        <v>#NAME?</v>
      </c>
      <c r="BH20" s="591" t="s">
        <v>559</v>
      </c>
      <c r="BI20" s="1017" t="str">
        <f aca="false">BJ20&amp;BK20</f>
        <v>ABRUZZONuova Costruzione</v>
      </c>
      <c r="BJ20" s="591" t="s">
        <v>560</v>
      </c>
      <c r="BK20" s="591" t="s">
        <v>357</v>
      </c>
      <c r="BL20" s="1063" t="n">
        <f aca="false">BQ34/100</f>
        <v>0</v>
      </c>
    </row>
    <row r="21" customFormat="false" ht="15.75" hidden="false" customHeight="true" outlineLevel="0" collapsed="false">
      <c r="A21" s="1051"/>
      <c r="B21" s="1052" t="n">
        <f aca="false">'Calcolo superfici edificio'!E339</f>
        <v>0</v>
      </c>
      <c r="C21" s="1053"/>
      <c r="D21" s="1053" t="n">
        <f aca="false">IF(AND($B21&gt;C$2,$B21&lt;=D$2),$B21,0)</f>
        <v>0</v>
      </c>
      <c r="E21" s="1053" t="n">
        <f aca="false">IF(AND($B21&gt;D$2,$B21&lt;=E$2),$B21,0)</f>
        <v>0</v>
      </c>
      <c r="F21" s="1053" t="n">
        <f aca="false">IF(AND($B21&gt;E$2,$B21&lt;=F$2),$B21,0)</f>
        <v>0</v>
      </c>
      <c r="G21" s="1053" t="n">
        <f aca="false">IF(AND($B21&gt;F$2,$B21&lt;=G$2),$B21,0)</f>
        <v>0</v>
      </c>
      <c r="H21" s="1053" t="n">
        <f aca="false">IF(AND($B21&gt;G$2,$B21&lt;=H$2),$B21,0)</f>
        <v>0</v>
      </c>
      <c r="I21" s="1053" t="n">
        <f aca="false">IF(AND($B21&gt;H$2,$B21&lt;=I$2),$B21,0)</f>
        <v>0</v>
      </c>
      <c r="J21" s="1045"/>
      <c r="K21" s="1054" t="str">
        <f aca="false">IF($K$2="?","",IF(K20="","",IF((K20+1)&gt;$K$2,"",K20+1)))</f>
        <v/>
      </c>
      <c r="L21" s="1045"/>
      <c r="M21" s="1046" t="n">
        <f aca="false">Parametri!I44</f>
        <v>0</v>
      </c>
      <c r="N21" s="1046" t="n">
        <f aca="false">Parametri!J44</f>
        <v>0</v>
      </c>
      <c r="O21" s="1046" t="n">
        <f aca="false">Parametri!K44</f>
        <v>0</v>
      </c>
      <c r="P21" s="1046" t="n">
        <f aca="false">Parametri!L44</f>
        <v>0</v>
      </c>
      <c r="Q21" s="1046" t="n">
        <f aca="false">Parametri!M44</f>
        <v>0</v>
      </c>
      <c r="R21" s="1046" t="n">
        <f aca="false">Parametri!N44</f>
        <v>0</v>
      </c>
      <c r="T21" s="1054" t="e">
        <f aca="false">IF($T$4=Parametri!$B$48,M19,IF($T$4=Parametri!$B$49,M50,""))</f>
        <v>#NAME?</v>
      </c>
      <c r="U21" s="1054" t="e">
        <f aca="false">IF($T$4=Parametri!$B$48,N19,IF($T$4=Parametri!$B$49,N50,""))</f>
        <v>#NAME?</v>
      </c>
      <c r="V21" s="1054" t="e">
        <f aca="false">IF($T$4=Parametri!$B$48,O19,IF($T$4=Parametri!$B$49,O50,""))</f>
        <v>#NAME?</v>
      </c>
      <c r="W21" s="1054" t="e">
        <f aca="false">IF($T$4=Parametri!$B$48,P19,IF($T$4=Parametri!$B$49,P50,""))</f>
        <v>#NAME?</v>
      </c>
      <c r="X21" s="1054" t="n">
        <f aca="false">IF($T$4=Parametri!$B$48,Q19,IF($T$4=Parametri!$B$49,Q50,""))</f>
        <v>0</v>
      </c>
      <c r="Y21" s="1054" t="n">
        <f aca="false">IF($T$4=Parametri!$B$48,R19,IF($T$4=Parametri!$B$49,R50,""))</f>
        <v>0</v>
      </c>
      <c r="AA21" s="1054" t="e">
        <f aca="false">IF(U21="","",IF(AND(($T$2)&gt;$U21,($T$2)&lt;=$V21),1,0))</f>
        <v>#NAME?</v>
      </c>
      <c r="AB21" s="1054" t="e">
        <f aca="false">IF($AA21=1,T21,"")</f>
        <v>#NAME?</v>
      </c>
      <c r="AC21" s="1054" t="e">
        <f aca="false">IF($AA21=1,U21,"")</f>
        <v>#NAME?</v>
      </c>
      <c r="AD21" s="1054" t="e">
        <f aca="false">IF($AA21=1,V21,"")</f>
        <v>#NAME?</v>
      </c>
      <c r="AE21" s="1054" t="e">
        <f aca="false">IF($AA21=1,W21,"")</f>
        <v>#NAME?</v>
      </c>
      <c r="AF21" s="1054" t="e">
        <f aca="false">IF($AA21=1,X21,"")</f>
        <v>#NAME?</v>
      </c>
      <c r="AG21" s="1054" t="e">
        <f aca="false">IF($AA21=1,Y21,"")</f>
        <v>#NAME?</v>
      </c>
      <c r="BH21" s="591" t="s">
        <v>559</v>
      </c>
      <c r="BI21" s="1017" t="str">
        <f aca="false">BJ21&amp;BK21</f>
        <v>ABRUZZORistrutturazione</v>
      </c>
      <c r="BJ21" s="591" t="s">
        <v>560</v>
      </c>
      <c r="BK21" s="591" t="s">
        <v>453</v>
      </c>
      <c r="BL21" s="1063" t="n">
        <f aca="false">BQ34/100</f>
        <v>0</v>
      </c>
    </row>
    <row r="22" customFormat="false" ht="15.75" hidden="false" customHeight="true" outlineLevel="0" collapsed="false">
      <c r="A22" s="1051"/>
      <c r="B22" s="1052"/>
      <c r="C22" s="1053"/>
      <c r="D22" s="1053"/>
      <c r="E22" s="1053"/>
      <c r="F22" s="1053"/>
      <c r="G22" s="1053"/>
      <c r="H22" s="1053"/>
      <c r="I22" s="1053"/>
      <c r="J22" s="1045"/>
      <c r="K22" s="1054"/>
      <c r="L22" s="1045"/>
      <c r="M22" s="1046"/>
      <c r="N22" s="1046"/>
      <c r="O22" s="1046"/>
      <c r="P22" s="1046"/>
      <c r="Q22" s="1046"/>
      <c r="R22" s="1046"/>
      <c r="T22" s="1054"/>
      <c r="U22" s="1054"/>
      <c r="V22" s="1054"/>
      <c r="W22" s="1054"/>
      <c r="X22" s="1054"/>
      <c r="Y22" s="1054"/>
      <c r="AA22" s="1054"/>
      <c r="AB22" s="1054"/>
      <c r="AC22" s="1054"/>
      <c r="AD22" s="1054"/>
      <c r="AE22" s="1054"/>
      <c r="AF22" s="1054"/>
      <c r="AG22" s="1054"/>
    </row>
    <row r="23" customFormat="false" ht="15.75" hidden="false" customHeight="true" outlineLevel="0" collapsed="false">
      <c r="A23" s="1051"/>
      <c r="B23" s="1052"/>
      <c r="C23" s="1053"/>
      <c r="D23" s="1053"/>
      <c r="E23" s="1053"/>
      <c r="F23" s="1053"/>
      <c r="G23" s="1053"/>
      <c r="H23" s="1053"/>
      <c r="I23" s="1053"/>
      <c r="J23" s="1045"/>
      <c r="K23" s="1054"/>
      <c r="L23" s="1045"/>
      <c r="M23" s="1046"/>
      <c r="N23" s="1046"/>
      <c r="O23" s="1046"/>
      <c r="P23" s="1046"/>
      <c r="Q23" s="1046"/>
      <c r="R23" s="1046"/>
      <c r="T23" s="1054"/>
      <c r="U23" s="1054"/>
      <c r="V23" s="1054"/>
      <c r="W23" s="1054"/>
      <c r="X23" s="1054"/>
      <c r="Y23" s="1054"/>
      <c r="AA23" s="1054"/>
      <c r="AB23" s="1054"/>
      <c r="AC23" s="1054"/>
      <c r="AD23" s="1054"/>
      <c r="AE23" s="1054"/>
      <c r="AF23" s="1054"/>
      <c r="AG23" s="1054"/>
    </row>
    <row r="24" customFormat="false" ht="15.75" hidden="false" customHeight="true" outlineLevel="0" collapsed="false">
      <c r="A24" s="1051"/>
      <c r="B24" s="1052"/>
      <c r="C24" s="1053"/>
      <c r="D24" s="1053"/>
      <c r="E24" s="1053"/>
      <c r="F24" s="1053"/>
      <c r="G24" s="1053"/>
      <c r="H24" s="1053"/>
      <c r="I24" s="1053"/>
      <c r="J24" s="1045"/>
      <c r="K24" s="1054"/>
      <c r="L24" s="1045"/>
      <c r="M24" s="1046"/>
      <c r="N24" s="1046"/>
      <c r="O24" s="1046"/>
      <c r="P24" s="1046"/>
      <c r="Q24" s="1046"/>
      <c r="R24" s="1046"/>
      <c r="T24" s="1054"/>
      <c r="U24" s="1054"/>
      <c r="V24" s="1054"/>
      <c r="W24" s="1054"/>
      <c r="X24" s="1054"/>
      <c r="Y24" s="1054"/>
      <c r="AA24" s="1054"/>
      <c r="AB24" s="1054"/>
      <c r="AC24" s="1054"/>
      <c r="AD24" s="1054"/>
      <c r="AE24" s="1054"/>
      <c r="AF24" s="1054"/>
      <c r="AG24" s="1054"/>
      <c r="BP24" s="591" t="s">
        <v>561</v>
      </c>
    </row>
    <row r="25" customFormat="false" ht="15.75" hidden="false" customHeight="true" outlineLevel="0" collapsed="false">
      <c r="A25" s="1051"/>
      <c r="B25" s="1052"/>
      <c r="C25" s="1053"/>
      <c r="D25" s="1053"/>
      <c r="E25" s="1053"/>
      <c r="F25" s="1053"/>
      <c r="G25" s="1053"/>
      <c r="H25" s="1053"/>
      <c r="I25" s="1053"/>
      <c r="J25" s="1045"/>
      <c r="K25" s="1054"/>
      <c r="L25" s="1045"/>
      <c r="M25" s="1046"/>
      <c r="N25" s="1046"/>
      <c r="O25" s="1046"/>
      <c r="P25" s="1046"/>
      <c r="Q25" s="1046"/>
      <c r="R25" s="1046"/>
      <c r="T25" s="1054"/>
      <c r="U25" s="1054"/>
      <c r="V25" s="1054"/>
      <c r="W25" s="1054"/>
      <c r="X25" s="1054"/>
      <c r="Y25" s="1054"/>
      <c r="AA25" s="1054"/>
      <c r="AB25" s="1054"/>
      <c r="AC25" s="1054"/>
      <c r="AD25" s="1054"/>
      <c r="AE25" s="1054"/>
      <c r="AF25" s="1054"/>
      <c r="AG25" s="1054"/>
      <c r="BP25" s="1" t="str">
        <f aca="false">IFERROR(VLOOKUP('Determinazione classe'!D57,CC_Parametri!B:M,11,FALSE()),"")</f>
        <v>Nuova Costruzione</v>
      </c>
    </row>
    <row r="26" customFormat="false" ht="15.75" hidden="false" customHeight="true" outlineLevel="0" collapsed="false">
      <c r="A26" s="1051"/>
      <c r="B26" s="1052"/>
      <c r="C26" s="1053"/>
      <c r="D26" s="1053"/>
      <c r="E26" s="1053"/>
      <c r="F26" s="1053"/>
      <c r="G26" s="1053"/>
      <c r="H26" s="1053"/>
      <c r="I26" s="1053"/>
      <c r="J26" s="1045"/>
      <c r="K26" s="1054"/>
      <c r="L26" s="1045"/>
      <c r="M26" s="1046"/>
      <c r="N26" s="1046"/>
      <c r="O26" s="1046"/>
      <c r="P26" s="1046"/>
      <c r="Q26" s="1046"/>
      <c r="R26" s="1046"/>
      <c r="T26" s="1054"/>
      <c r="U26" s="1054"/>
      <c r="V26" s="1054"/>
      <c r="W26" s="1054"/>
      <c r="X26" s="1054"/>
      <c r="Y26" s="1054"/>
      <c r="AA26" s="1054"/>
      <c r="AB26" s="1054"/>
      <c r="AC26" s="1054"/>
      <c r="AD26" s="1054"/>
      <c r="AE26" s="1054"/>
      <c r="AF26" s="1054"/>
      <c r="AG26" s="1054"/>
      <c r="AX26" s="1036" t="s">
        <v>562</v>
      </c>
      <c r="AY26" s="1036"/>
      <c r="AZ26" s="1036"/>
      <c r="BA26" s="1036"/>
      <c r="BB26" s="1036"/>
      <c r="BC26" s="1036"/>
      <c r="BD26" s="1036"/>
      <c r="BE26" s="1036"/>
      <c r="BF26" s="1036"/>
      <c r="BP26" s="1" t="str">
        <f aca="false">Reg_abruzzo!D21</f>
        <v>III</v>
      </c>
    </row>
    <row r="27" customFormat="false" ht="15.75" hidden="false" customHeight="true" outlineLevel="0" collapsed="false">
      <c r="A27" s="1051"/>
      <c r="B27" s="1052"/>
      <c r="C27" s="1053"/>
      <c r="D27" s="1053"/>
      <c r="E27" s="1053"/>
      <c r="F27" s="1053"/>
      <c r="G27" s="1053"/>
      <c r="H27" s="1053"/>
      <c r="I27" s="1053"/>
      <c r="J27" s="1045"/>
      <c r="K27" s="1054"/>
      <c r="L27" s="1045"/>
      <c r="M27" s="1046"/>
      <c r="N27" s="1046"/>
      <c r="O27" s="1046"/>
      <c r="P27" s="1046"/>
      <c r="Q27" s="1046"/>
      <c r="R27" s="1046"/>
      <c r="T27" s="1054"/>
      <c r="U27" s="1054"/>
      <c r="V27" s="1054"/>
      <c r="W27" s="1054"/>
      <c r="X27" s="1054"/>
      <c r="Y27" s="1054"/>
      <c r="AA27" s="1054"/>
      <c r="AB27" s="1054"/>
      <c r="AC27" s="1054"/>
      <c r="AD27" s="1054"/>
      <c r="AE27" s="1054"/>
      <c r="AF27" s="1054"/>
      <c r="AG27" s="1054"/>
      <c r="BH27" s="1" t="s">
        <v>563</v>
      </c>
      <c r="BI27" s="1" t="str">
        <f aca="false">Parametri!$D$4</f>
        <v>Sicilia</v>
      </c>
      <c r="BK27" s="1" t="n">
        <f aca="false">IF(BI27="Emilia Romagna",1,0)</f>
        <v>0</v>
      </c>
      <c r="BL27" s="1026" t="n">
        <f aca="false">IFERROR(IF(BK27=1,'EMIRO_Calcolo QCC'!C23,IF(AND('Determinazione classe'!$D$57&lt;&gt;"",'Determinazione classe'!$D$57&lt;&gt;"?"),VLOOKUP(CONCATENATE('Determinazione classe'!$D$57,'Determinazione classe'!$D$58,'Determinazione classe'!$D$59,'Determinazione classe'!$D$60,'Determinazione classe'!$D$61,'Determinazione classe'!$D$62,'Determinazione classe'!$D$63),CC_Parametri!$A:$Z,9,FALSE()),0)),0)</f>
        <v>218.76</v>
      </c>
      <c r="BP27" s="1065" t="n">
        <f aca="false">'Determinazione classe'!N34</f>
        <v>0</v>
      </c>
    </row>
    <row r="28" customFormat="false" ht="15.75" hidden="false" customHeight="true" outlineLevel="0" collapsed="false">
      <c r="A28" s="1051"/>
      <c r="B28" s="1052"/>
      <c r="C28" s="1053"/>
      <c r="D28" s="1053"/>
      <c r="E28" s="1053"/>
      <c r="F28" s="1053"/>
      <c r="G28" s="1053"/>
      <c r="H28" s="1053"/>
      <c r="I28" s="1053"/>
      <c r="J28" s="1045"/>
      <c r="K28" s="1054"/>
      <c r="L28" s="1045"/>
      <c r="M28" s="1046"/>
      <c r="N28" s="1046"/>
      <c r="O28" s="1046"/>
      <c r="P28" s="1046"/>
      <c r="Q28" s="1046"/>
      <c r="R28" s="1046"/>
      <c r="T28" s="1054"/>
      <c r="U28" s="1054"/>
      <c r="V28" s="1054"/>
      <c r="W28" s="1054"/>
      <c r="X28" s="1054"/>
      <c r="Y28" s="1054"/>
      <c r="AA28" s="1054"/>
      <c r="AB28" s="1054"/>
      <c r="AC28" s="1054"/>
      <c r="AD28" s="1054"/>
      <c r="AE28" s="1054"/>
      <c r="AF28" s="1054"/>
      <c r="AG28" s="1054"/>
      <c r="AX28" s="1" t="s">
        <v>564</v>
      </c>
      <c r="BA28" s="1" t="str">
        <f aca="false">'Oneri di Urbanizzazione'!M3</f>
        <v>No</v>
      </c>
      <c r="BB28" s="1" t="n">
        <f aca="false">IF(BA28="No",1,2)</f>
        <v>1</v>
      </c>
      <c r="BD28" s="1" t="str">
        <f aca="false">'Oneri di Urbanizzazione'!F58</f>
        <v>m²</v>
      </c>
      <c r="BE28" s="1066" t="n">
        <f aca="false">'Oneri di Urbanizzazione'!E58</f>
        <v>0</v>
      </c>
      <c r="BF28" s="1066"/>
      <c r="BH28" s="1" t="s">
        <v>565</v>
      </c>
      <c r="BI28" s="1" t="str">
        <f aca="false">Parametri!$D$4</f>
        <v>Sicilia</v>
      </c>
      <c r="BK28" s="1" t="n">
        <f aca="false">IF(BI28="Emilia Romagna",1,0)</f>
        <v>0</v>
      </c>
      <c r="BL28" s="1026" t="n">
        <f aca="false">IF(BK28=1,'EMIRO_Calcolo QCC'!C25,IF('Determinazione classe'!D57&lt;&gt;"",'Determinazione classe'!Q57+'Determinazione classe'!Q57*'Determinazione classe'!$N$34,0))</f>
        <v>218.76</v>
      </c>
      <c r="BP28" s="591" t="str">
        <f aca="false">IF(BP27&lt;=5%,"DA 0 A 5",IF(BP27&lt;=15%,"DA 5 A 15",IF(BP27&lt;=35%,"DA 15 A 35","OLTRE 35")))</f>
        <v>DA 0 A 5</v>
      </c>
    </row>
    <row r="29" customFormat="false" ht="15.75" hidden="false" customHeight="true" outlineLevel="0" collapsed="false">
      <c r="A29" s="1051"/>
      <c r="B29" s="1052"/>
      <c r="C29" s="1053"/>
      <c r="D29" s="1053"/>
      <c r="E29" s="1053"/>
      <c r="F29" s="1053"/>
      <c r="G29" s="1053"/>
      <c r="H29" s="1053"/>
      <c r="I29" s="1053"/>
      <c r="J29" s="1045"/>
      <c r="K29" s="1054"/>
      <c r="L29" s="1045"/>
      <c r="M29" s="1046"/>
      <c r="N29" s="1046"/>
      <c r="O29" s="1046"/>
      <c r="P29" s="1046"/>
      <c r="Q29" s="1046"/>
      <c r="R29" s="1046"/>
      <c r="T29" s="1054"/>
      <c r="U29" s="1054"/>
      <c r="V29" s="1054"/>
      <c r="W29" s="1054"/>
      <c r="X29" s="1054"/>
      <c r="Y29" s="1054"/>
      <c r="AA29" s="1054"/>
      <c r="AB29" s="1054"/>
      <c r="AC29" s="1054"/>
      <c r="AD29" s="1054"/>
      <c r="AE29" s="1054"/>
      <c r="AF29" s="1054"/>
      <c r="AG29" s="1054"/>
      <c r="AX29" s="1" t="s">
        <v>566</v>
      </c>
      <c r="BB29" s="1064" t="n">
        <f aca="false">'Oneri di Urbanizzazione'!M10</f>
        <v>0</v>
      </c>
      <c r="BP29" s="591" t="n">
        <f aca="false">'Determinazione classe'!D59</f>
        <v>0</v>
      </c>
    </row>
    <row r="30" customFormat="false" ht="15.75" hidden="false" customHeight="true" outlineLevel="0" collapsed="false">
      <c r="A30" s="1051"/>
      <c r="B30" s="1052" t="n">
        <f aca="false">'Calcolo superfici edificio'!E355</f>
        <v>0</v>
      </c>
      <c r="C30" s="1053"/>
      <c r="D30" s="1053" t="n">
        <f aca="false">IF(AND($B30&gt;C$2,$B30&lt;=D$2),$B30,0)</f>
        <v>0</v>
      </c>
      <c r="E30" s="1053" t="n">
        <f aca="false">IF(AND($B30&gt;D$2,$B30&lt;=E$2),$B30,0)</f>
        <v>0</v>
      </c>
      <c r="F30" s="1053" t="n">
        <f aca="false">IF(AND($B30&gt;E$2,$B30&lt;=F$2),$B30,0)</f>
        <v>0</v>
      </c>
      <c r="G30" s="1053" t="n">
        <f aca="false">IF(AND($B30&gt;F$2,$B30&lt;=G$2),$B30,0)</f>
        <v>0</v>
      </c>
      <c r="H30" s="1053" t="n">
        <f aca="false">IF(AND($B30&gt;G$2,$B30&lt;=H$2),$B30,0)</f>
        <v>0</v>
      </c>
      <c r="I30" s="1053" t="n">
        <f aca="false">IF(AND($B30&gt;H$2,$B30&lt;=I$2),$B30,0)</f>
        <v>0</v>
      </c>
      <c r="J30" s="1045"/>
      <c r="K30" s="1054" t="str">
        <f aca="false">IF($K$2="?","",IF(K21="","",IF((K21+1)&gt;$K$2,"",K21+1)))</f>
        <v/>
      </c>
      <c r="L30" s="1045"/>
      <c r="M30" s="1046" t="n">
        <f aca="false">Parametri!I45</f>
        <v>0</v>
      </c>
      <c r="N30" s="1046" t="n">
        <f aca="false">Parametri!J45</f>
        <v>0</v>
      </c>
      <c r="O30" s="1046" t="n">
        <f aca="false">Parametri!K45</f>
        <v>0</v>
      </c>
      <c r="P30" s="1046" t="n">
        <f aca="false">Parametri!L45</f>
        <v>0</v>
      </c>
      <c r="Q30" s="1046" t="n">
        <f aca="false">Parametri!M45</f>
        <v>0</v>
      </c>
      <c r="R30" s="1046" t="n">
        <f aca="false">Parametri!N45</f>
        <v>0</v>
      </c>
      <c r="T30" s="1054" t="n">
        <f aca="false">IF($T$4=Parametri!$B$48,M20,IF($T$4=Parametri!$B$49,M51,""))</f>
        <v>0</v>
      </c>
      <c r="U30" s="1054" t="n">
        <f aca="false">IF($T$4=Parametri!$B$48,N20,IF($T$4=Parametri!$B$49,N51,""))</f>
        <v>0</v>
      </c>
      <c r="V30" s="1054" t="n">
        <f aca="false">IF($T$4=Parametri!$B$48,O20,IF($T$4=Parametri!$B$49,O51,""))</f>
        <v>0</v>
      </c>
      <c r="W30" s="1054" t="n">
        <f aca="false">IF($T$4=Parametri!$B$48,P20,IF($T$4=Parametri!$B$49,P51,""))</f>
        <v>0</v>
      </c>
      <c r="X30" s="1054" t="n">
        <f aca="false">IF($T$4=Parametri!$B$48,Q20,IF($T$4=Parametri!$B$49,Q51,""))</f>
        <v>0</v>
      </c>
      <c r="Y30" s="1054" t="n">
        <f aca="false">IF($T$4=Parametri!$B$48,R20,IF($T$4=Parametri!$B$49,R51,""))</f>
        <v>0</v>
      </c>
      <c r="AA30" s="1054" t="n">
        <f aca="false">IF(U30="","",IF(AND(($T$2)&gt;$U30,($T$2)&lt;=$V30),1,0))</f>
        <v>0</v>
      </c>
      <c r="AB30" s="1054" t="str">
        <f aca="false">IF($AA30=1,T30,"")</f>
        <v/>
      </c>
      <c r="AC30" s="1054" t="str">
        <f aca="false">IF($AA30=1,U30,"")</f>
        <v/>
      </c>
      <c r="AD30" s="1054" t="str">
        <f aca="false">IF($AA30=1,V30,"")</f>
        <v/>
      </c>
      <c r="AE30" s="1054" t="str">
        <f aca="false">IF($AA30=1,W30,"")</f>
        <v/>
      </c>
      <c r="AF30" s="1054" t="str">
        <f aca="false">IF($AA30=1,X30,"")</f>
        <v/>
      </c>
      <c r="AG30" s="1054" t="str">
        <f aca="false">IF($AA30=1,Y30,"")</f>
        <v/>
      </c>
      <c r="AX30" s="1" t="s">
        <v>567</v>
      </c>
      <c r="BB30" s="1064" t="n">
        <f aca="false">'Oneri di Urbanizzazione'!M11</f>
        <v>0</v>
      </c>
      <c r="BP30" s="591" t="n">
        <f aca="false">'Determinazione classe'!D60</f>
        <v>0</v>
      </c>
    </row>
    <row r="31" customFormat="false" ht="15.75" hidden="false" customHeight="true" outlineLevel="0" collapsed="false">
      <c r="A31" s="1051"/>
      <c r="B31" s="1052" t="n">
        <f aca="false">'Calcolo superfici edificio'!E371</f>
        <v>0</v>
      </c>
      <c r="C31" s="1053"/>
      <c r="D31" s="1053" t="n">
        <f aca="false">IF(AND($B31&gt;C$2,$B31&lt;=D$2),$B31,0)</f>
        <v>0</v>
      </c>
      <c r="E31" s="1053" t="n">
        <f aca="false">IF(AND($B31&gt;D$2,$B31&lt;=E$2),$B31,0)</f>
        <v>0</v>
      </c>
      <c r="F31" s="1053" t="n">
        <f aca="false">IF(AND($B31&gt;E$2,$B31&lt;=F$2),$B31,0)</f>
        <v>0</v>
      </c>
      <c r="G31" s="1053" t="n">
        <f aca="false">IF(AND($B31&gt;F$2,$B31&lt;=G$2),$B31,0)</f>
        <v>0</v>
      </c>
      <c r="H31" s="1053" t="n">
        <f aca="false">IF(AND($B31&gt;G$2,$B31&lt;=H$2),$B31,0)</f>
        <v>0</v>
      </c>
      <c r="I31" s="1053" t="n">
        <f aca="false">IF(AND($B31&gt;H$2,$B31&lt;=I$2),$B31,0)</f>
        <v>0</v>
      </c>
      <c r="J31" s="1045"/>
      <c r="K31" s="1054" t="str">
        <f aca="false">IF($K$2="?","",IF(K30="","",IF((K30+1)&gt;$K$2,"",K30+1)))</f>
        <v/>
      </c>
      <c r="L31" s="1045"/>
      <c r="M31" s="1046" t="n">
        <f aca="false">Parametri!I46</f>
        <v>0</v>
      </c>
      <c r="N31" s="1046" t="n">
        <f aca="false">Parametri!J46</f>
        <v>0</v>
      </c>
      <c r="O31" s="1046" t="n">
        <f aca="false">Parametri!K46</f>
        <v>0</v>
      </c>
      <c r="P31" s="1046" t="n">
        <f aca="false">Parametri!L46</f>
        <v>0</v>
      </c>
      <c r="Q31" s="1046" t="n">
        <f aca="false">Parametri!M46</f>
        <v>0</v>
      </c>
      <c r="R31" s="1046" t="n">
        <f aca="false">Parametri!N46</f>
        <v>0</v>
      </c>
      <c r="T31" s="1054" t="n">
        <f aca="false">IF($T$4=Parametri!$B$48,M21,IF($T$4=Parametri!$B$49,M52,""))</f>
        <v>0</v>
      </c>
      <c r="U31" s="1054" t="n">
        <f aca="false">IF($T$4=Parametri!$B$48,N21,IF($T$4=Parametri!$B$49,N52,""))</f>
        <v>0</v>
      </c>
      <c r="V31" s="1054" t="n">
        <f aca="false">IF($T$4=Parametri!$B$48,O21,IF($T$4=Parametri!$B$49,O52,""))</f>
        <v>0</v>
      </c>
      <c r="W31" s="1054" t="n">
        <f aca="false">IF($T$4=Parametri!$B$48,P21,IF($T$4=Parametri!$B$49,P52,""))</f>
        <v>0</v>
      </c>
      <c r="X31" s="1054" t="n">
        <f aca="false">IF($T$4=Parametri!$B$48,Q21,IF($T$4=Parametri!$B$49,Q52,""))</f>
        <v>0</v>
      </c>
      <c r="Y31" s="1054" t="n">
        <f aca="false">IF($T$4=Parametri!$B$48,R21,IF($T$4=Parametri!$B$49,R52,""))</f>
        <v>0</v>
      </c>
      <c r="AA31" s="1054" t="n">
        <f aca="false">IF(U31="","",IF(AND(($T$2)&gt;$U31,($T$2)&lt;=$V31),1,0))</f>
        <v>0</v>
      </c>
      <c r="AB31" s="1054" t="str">
        <f aca="false">IF($AA31=1,T31,"")</f>
        <v/>
      </c>
      <c r="AC31" s="1054" t="str">
        <f aca="false">IF($AA31=1,U31,"")</f>
        <v/>
      </c>
      <c r="AD31" s="1054" t="str">
        <f aca="false">IF($AA31=1,V31,"")</f>
        <v/>
      </c>
      <c r="AE31" s="1054" t="str">
        <f aca="false">IF($AA31=1,W31,"")</f>
        <v/>
      </c>
      <c r="AF31" s="1054" t="str">
        <f aca="false">IF($AA31=1,X31,"")</f>
        <v/>
      </c>
      <c r="AG31" s="1054" t="str">
        <f aca="false">IF($AA31=1,Y31,"")</f>
        <v/>
      </c>
      <c r="AX31" s="1" t="s">
        <v>568</v>
      </c>
      <c r="BB31" s="1" t="n">
        <f aca="false">IF('Oneri di Urbanizzazione'!M12="No",1,'Oneri di Urbanizzazione'!M15)</f>
        <v>1</v>
      </c>
      <c r="BH31" s="1" t="s">
        <v>569</v>
      </c>
      <c r="BL31" s="1067" t="n">
        <f aca="false">'Determinazione classe'!F65</f>
        <v>0</v>
      </c>
      <c r="BN31" s="591" t="s">
        <v>570</v>
      </c>
      <c r="BP31" s="591" t="s">
        <v>571</v>
      </c>
      <c r="BQ31" s="591" t="n">
        <f aca="false">IF(Parametri!D4="Abruzzo",VLOOKUP(CONCATENATE($BP$25,$BP$26,$BP$28,BP31),Reg_abruzzo!$B$26:$G$98,6,FALSE()),0)</f>
        <v>0</v>
      </c>
    </row>
    <row r="32" customFormat="false" ht="15.75" hidden="false" customHeight="true" outlineLevel="0" collapsed="false">
      <c r="A32" s="1051"/>
      <c r="B32" s="1052" t="n">
        <f aca="false">'Calcolo superfici edificio'!E387</f>
        <v>0</v>
      </c>
      <c r="C32" s="1053"/>
      <c r="D32" s="1053" t="n">
        <f aca="false">IF(AND($B32&gt;C$2,$B32&lt;=D$2),$B32,0)</f>
        <v>0</v>
      </c>
      <c r="E32" s="1053" t="n">
        <f aca="false">IF(AND($B32&gt;D$2,$B32&lt;=E$2),$B32,0)</f>
        <v>0</v>
      </c>
      <c r="F32" s="1053" t="n">
        <f aca="false">IF(AND($B32&gt;E$2,$B32&lt;=F$2),$B32,0)</f>
        <v>0</v>
      </c>
      <c r="G32" s="1053" t="n">
        <f aca="false">IF(AND($B32&gt;F$2,$B32&lt;=G$2),$B32,0)</f>
        <v>0</v>
      </c>
      <c r="H32" s="1053" t="n">
        <f aca="false">IF(AND($B32&gt;G$2,$B32&lt;=H$2),$B32,0)</f>
        <v>0</v>
      </c>
      <c r="I32" s="1053" t="n">
        <f aca="false">IF(AND($B32&gt;H$2,$B32&lt;=I$2),$B32,0)</f>
        <v>0</v>
      </c>
      <c r="J32" s="1045"/>
      <c r="K32" s="1054" t="str">
        <f aca="false">IF($K$2="?","",IF(K31="","",IF((K31+1)&gt;$K$2,"",K31+1)))</f>
        <v/>
      </c>
      <c r="L32" s="1045"/>
      <c r="M32" s="1046" t="str">
        <f aca="false">Master_Italia!B36</f>
        <v>Contributo sul costo di costruzione - classi di edifici e relative maggiorazioni per comuni con più di 50.000 abitanti</v>
      </c>
      <c r="N32" s="1046" t="n">
        <f aca="false">Master_Italia!C36</f>
        <v>0</v>
      </c>
      <c r="O32" s="1046" t="n">
        <f aca="false">Master_Italia!D36</f>
        <v>0</v>
      </c>
      <c r="P32" s="1046" t="n">
        <f aca="false">Master_Italia!E36</f>
        <v>0</v>
      </c>
      <c r="Q32" s="1046" t="n">
        <f aca="false">Master_Italia!F36</f>
        <v>0</v>
      </c>
      <c r="R32" s="1046" t="n">
        <f aca="false">Master_Italia!G36</f>
        <v>0</v>
      </c>
      <c r="T32" s="1054" t="n">
        <f aca="false">IF($T$4=Parametri!$B$48,M30,IF($T$4=Parametri!$B$49,M53,""))</f>
        <v>0</v>
      </c>
      <c r="U32" s="1054" t="n">
        <f aca="false">IF($T$4=Parametri!$B$48,N30,IF($T$4=Parametri!$B$49,N53,""))</f>
        <v>0</v>
      </c>
      <c r="V32" s="1054" t="n">
        <f aca="false">IF($T$4=Parametri!$B$48,O30,IF($T$4=Parametri!$B$49,O53,""))</f>
        <v>0</v>
      </c>
      <c r="W32" s="1054" t="n">
        <f aca="false">IF($T$4=Parametri!$B$48,P30,IF($T$4=Parametri!$B$49,P53,""))</f>
        <v>0</v>
      </c>
      <c r="X32" s="1054" t="n">
        <f aca="false">IF($T$4=Parametri!$B$48,Q30,IF($T$4=Parametri!$B$49,Q53,""))</f>
        <v>0</v>
      </c>
      <c r="Y32" s="1054" t="n">
        <f aca="false">IF($T$4=Parametri!$B$48,R30,IF($T$4=Parametri!$B$49,R53,""))</f>
        <v>0</v>
      </c>
      <c r="AA32" s="1054" t="n">
        <f aca="false">IF(U32="","",IF(AND(($T$2)&gt;$U32,($T$2)&lt;=$V32),1,0))</f>
        <v>0</v>
      </c>
      <c r="AB32" s="1054" t="str">
        <f aca="false">IF($AA32=1,T32,"")</f>
        <v/>
      </c>
      <c r="AC32" s="1054" t="str">
        <f aca="false">IF($AA32=1,U32,"")</f>
        <v/>
      </c>
      <c r="AD32" s="1054" t="str">
        <f aca="false">IF($AA32=1,V32,"")</f>
        <v/>
      </c>
      <c r="AE32" s="1054" t="str">
        <f aca="false">IF($AA32=1,W32,"")</f>
        <v/>
      </c>
      <c r="AF32" s="1054" t="str">
        <f aca="false">IF($AA32=1,X32,"")</f>
        <v/>
      </c>
      <c r="AG32" s="1054" t="str">
        <f aca="false">IF($AA32=1,Y32,"")</f>
        <v/>
      </c>
      <c r="AX32" s="1" t="s">
        <v>572</v>
      </c>
      <c r="BB32" s="1" t="n">
        <f aca="false">IFERROR(IF(Parametri!D4&lt;&gt;"Friuli Venezia Giulia",1,VLOOKUP('Oneri di Urbanizzazione'!E49&amp;'Oneri di Urbanizzazione'!E51&amp;'Oneri di Urbanizzazione'!E53,Reg_Friuli!$B$22:$J$1048576,8,FALSE())),0)</f>
        <v>1</v>
      </c>
      <c r="BH32" s="591" t="s">
        <v>573</v>
      </c>
      <c r="BL32" s="1067" t="n">
        <f aca="false">'Determinazione classe'!G68</f>
        <v>0</v>
      </c>
      <c r="BN32" s="1" t="n">
        <f aca="false">IF(BL31+BL32=0,0,IF(AND(BL31&gt;0,BL32&gt;0),TEXT(BL31,"#,00%")&amp;" +  "&amp;TEXT(BL32,"#,00%"),IF(BL31&gt;0,TEXT(BL31,"#,00%"),TEXT(BL32,"#,00%"))))</f>
        <v>0</v>
      </c>
      <c r="BP32" s="591" t="s">
        <v>574</v>
      </c>
      <c r="BQ32" s="591" t="n">
        <f aca="false">IFERROR(IF(Parametri!D4="Abruzzo",VLOOKUP(CONCATENATE($BP$25,$BP$26,BP29,BP32),Reg_abruzzo!$B$26:$G$98,6,FALSE()),0),0)</f>
        <v>0</v>
      </c>
    </row>
    <row r="33" customFormat="false" ht="15.75" hidden="false" customHeight="true" outlineLevel="0" collapsed="false">
      <c r="A33" s="1051"/>
      <c r="B33" s="1052" t="n">
        <f aca="false">'Calcolo superfici edificio'!E403</f>
        <v>0</v>
      </c>
      <c r="C33" s="1053"/>
      <c r="D33" s="1053" t="n">
        <f aca="false">IF(AND($B33&gt;C$2,$B33&lt;=D$2),$B33,0)</f>
        <v>0</v>
      </c>
      <c r="E33" s="1053" t="n">
        <f aca="false">IF(AND($B33&gt;D$2,$B33&lt;=E$2),$B33,0)</f>
        <v>0</v>
      </c>
      <c r="F33" s="1053" t="n">
        <f aca="false">IF(AND($B33&gt;E$2,$B33&lt;=F$2),$B33,0)</f>
        <v>0</v>
      </c>
      <c r="G33" s="1053" t="n">
        <f aca="false">IF(AND($B33&gt;F$2,$B33&lt;=G$2),$B33,0)</f>
        <v>0</v>
      </c>
      <c r="H33" s="1053" t="n">
        <f aca="false">IF(AND($B33&gt;G$2,$B33&lt;=H$2),$B33,0)</f>
        <v>0</v>
      </c>
      <c r="I33" s="1053" t="n">
        <f aca="false">IF(AND($B33&gt;H$2,$B33&lt;=I$2),$B33,0)</f>
        <v>0</v>
      </c>
      <c r="J33" s="1045"/>
      <c r="K33" s="1054" t="str">
        <f aca="false">IF($K$2="?","",IF(K32="","",IF((K32+1)&gt;$K$2,"",K32+1)))</f>
        <v/>
      </c>
      <c r="L33" s="1045"/>
      <c r="M33" s="1046" t="n">
        <f aca="false">Master_Italia!B37</f>
        <v>0</v>
      </c>
      <c r="N33" s="1046" t="n">
        <f aca="false">Master_Italia!C37</f>
        <v>0</v>
      </c>
      <c r="O33" s="1046" t="n">
        <f aca="false">Master_Italia!D37</f>
        <v>0</v>
      </c>
      <c r="P33" s="1046" t="n">
        <f aca="false">Master_Italia!E37</f>
        <v>0</v>
      </c>
      <c r="Q33" s="1046" t="n">
        <f aca="false">Master_Italia!F37</f>
        <v>0</v>
      </c>
      <c r="R33" s="1046" t="n">
        <f aca="false">Master_Italia!G37</f>
        <v>0</v>
      </c>
      <c r="AX33" s="1" t="s">
        <v>575</v>
      </c>
      <c r="BB33" s="1066" t="n">
        <f aca="false">'Oneri di Urbanizzazione'!E58</f>
        <v>0</v>
      </c>
      <c r="BH33" s="1" t="s">
        <v>576</v>
      </c>
      <c r="BL33" s="1067" t="str">
        <f aca="false">IF(BL34=Parametri!B57,'Determinazione classe'!Q56,'Determinazione classe'!Q64)</f>
        <v>Classe</v>
      </c>
      <c r="BN33" s="1" t="str">
        <f aca="false">IF(BL31+BL32&gt;0,"si","no")</f>
        <v>no</v>
      </c>
      <c r="BP33" s="591" t="s">
        <v>577</v>
      </c>
      <c r="BQ33" s="591" t="n">
        <f aca="false">IFERROR(IF(Parametri!D4="Abruzzo",VLOOKUP(CONCATENATE($BP$25,$BP$26,$BP$30,BP33),Reg_abruzzo!$B$26:$G$98,6,FALSE()),0),0)</f>
        <v>0</v>
      </c>
    </row>
    <row r="34" customFormat="false" ht="15.75" hidden="false" customHeight="true" outlineLevel="0" collapsed="false">
      <c r="A34" s="1051"/>
      <c r="B34" s="1052" t="n">
        <f aca="false">'Calcolo superfici edificio'!E419</f>
        <v>0</v>
      </c>
      <c r="C34" s="1053"/>
      <c r="D34" s="1053" t="n">
        <f aca="false">IF(AND($B34&gt;C$2,$B34&lt;=D$2),$B34,0)</f>
        <v>0</v>
      </c>
      <c r="E34" s="1053" t="n">
        <f aca="false">IF(AND($B34&gt;D$2,$B34&lt;=E$2),$B34,0)</f>
        <v>0</v>
      </c>
      <c r="F34" s="1053" t="n">
        <f aca="false">IF(AND($B34&gt;E$2,$B34&lt;=F$2),$B34,0)</f>
        <v>0</v>
      </c>
      <c r="G34" s="1053" t="n">
        <f aca="false">IF(AND($B34&gt;F$2,$B34&lt;=G$2),$B34,0)</f>
        <v>0</v>
      </c>
      <c r="H34" s="1053" t="n">
        <f aca="false">IF(AND($B34&gt;G$2,$B34&lt;=H$2),$B34,0)</f>
        <v>0</v>
      </c>
      <c r="I34" s="1053" t="n">
        <f aca="false">IF(AND($B34&gt;H$2,$B34&lt;=I$2),$B34,0)</f>
        <v>0</v>
      </c>
      <c r="J34" s="1045"/>
      <c r="K34" s="1054" t="str">
        <f aca="false">IF($K$2="?","",IF(K33="","",IF((K33+1)&gt;$K$2,"",K33+1)))</f>
        <v/>
      </c>
      <c r="L34" s="1045"/>
      <c r="M34" s="1046" t="n">
        <f aca="false">Master_Italia!B38</f>
        <v>0</v>
      </c>
      <c r="N34" s="1046" t="n">
        <f aca="false">Master_Italia!C38</f>
        <v>0</v>
      </c>
      <c r="O34" s="1046" t="n">
        <f aca="false">Master_Italia!D38</f>
        <v>0</v>
      </c>
      <c r="P34" s="1046" t="n">
        <f aca="false">Master_Italia!E38</f>
        <v>0</v>
      </c>
      <c r="Q34" s="1046" t="n">
        <f aca="false">Master_Italia!F38</f>
        <v>0</v>
      </c>
      <c r="R34" s="1046" t="n">
        <f aca="false">Master_Italia!G38</f>
        <v>0</v>
      </c>
      <c r="BH34" s="1" t="s">
        <v>578</v>
      </c>
      <c r="BL34" s="631" t="str">
        <f aca="false">'Determinazione classe'!D95</f>
        <v>Nuova Costruzione</v>
      </c>
      <c r="BP34" s="591" t="s">
        <v>579</v>
      </c>
      <c r="BQ34" s="1" t="n">
        <f aca="false">IF(OR(BQ31=0,BQ32=0,BQ33=0),0,(BQ31+BQ32+BQ33)/3)</f>
        <v>0</v>
      </c>
    </row>
    <row r="35" customFormat="false" ht="15.75" hidden="false" customHeight="true" outlineLevel="0" collapsed="false">
      <c r="A35" s="1051"/>
      <c r="B35" s="1052" t="n">
        <f aca="false">'Calcolo superfici edificio'!E435</f>
        <v>0</v>
      </c>
      <c r="C35" s="1053"/>
      <c r="D35" s="1053" t="n">
        <f aca="false">IF(AND($B35&gt;C$2,$B35&lt;=D$2),$B35,0)</f>
        <v>0</v>
      </c>
      <c r="E35" s="1053" t="n">
        <f aca="false">IF(AND($B35&gt;D$2,$B35&lt;=E$2),$B35,0)</f>
        <v>0</v>
      </c>
      <c r="F35" s="1053" t="n">
        <f aca="false">IF(AND($B35&gt;E$2,$B35&lt;=F$2),$B35,0)</f>
        <v>0</v>
      </c>
      <c r="G35" s="1053" t="n">
        <f aca="false">IF(AND($B35&gt;F$2,$B35&lt;=G$2),$B35,0)</f>
        <v>0</v>
      </c>
      <c r="H35" s="1053" t="n">
        <f aca="false">IF(AND($B35&gt;G$2,$B35&lt;=H$2),$B35,0)</f>
        <v>0</v>
      </c>
      <c r="I35" s="1053" t="n">
        <f aca="false">IF(AND($B35&gt;H$2,$B35&lt;=I$2),$B35,0)</f>
        <v>0</v>
      </c>
      <c r="J35" s="1045"/>
      <c r="K35" s="1054" t="str">
        <f aca="false">IF($K$2="?","",IF(K34="","",IF((K34+1)&gt;$K$2,"",K34+1)))</f>
        <v/>
      </c>
      <c r="L35" s="1045"/>
      <c r="M35" s="1046" t="str">
        <f aca="false">Master_Italia!B39</f>
        <v>Classe</v>
      </c>
      <c r="N35" s="1046" t="str">
        <f aca="false">Master_Italia!C39</f>
        <v>Minimo</v>
      </c>
      <c r="O35" s="1046" t="str">
        <f aca="false">Master_Italia!D39</f>
        <v>Massimo (compreso)</v>
      </c>
      <c r="P35" s="1046" t="str">
        <f aca="false">Master_Italia!E39</f>
        <v>Maggiorazione</v>
      </c>
      <c r="Q35" s="1046" t="str">
        <f aca="false">Master_Italia!F39</f>
        <v>Nuova edificazione</v>
      </c>
      <c r="R35" s="1046" t="str">
        <f aca="false">Master_Italia!G39</f>
        <v>Ristrutturazione</v>
      </c>
      <c r="AZ35" s="1" t="s">
        <v>580</v>
      </c>
      <c r="BA35" s="1" t="s">
        <v>581</v>
      </c>
      <c r="BB35" s="1" t="s">
        <v>582</v>
      </c>
      <c r="BC35" s="1" t="s">
        <v>583</v>
      </c>
      <c r="BD35" s="1" t="s">
        <v>584</v>
      </c>
      <c r="BE35" s="1" t="s">
        <v>585</v>
      </c>
      <c r="BF35" s="1" t="s">
        <v>586</v>
      </c>
      <c r="BH35" s="1068" t="s">
        <v>587</v>
      </c>
      <c r="BJ35" s="1068"/>
      <c r="BK35" s="1068"/>
      <c r="BL35" s="1069" t="n">
        <f aca="false">IF(BL34="?",0,IF(BK27=1,'EMIRO_Calcolo QCC'!C26,VLOOKUP(BL33&amp;BL34,$BI$4:$BL$21,4,FALSE())))</f>
        <v>0.06</v>
      </c>
    </row>
    <row r="36" customFormat="false" ht="15.75" hidden="false" customHeight="true" outlineLevel="0" collapsed="false">
      <c r="A36" s="1051"/>
      <c r="B36" s="1052" t="n">
        <f aca="false">'Calcolo superfici edificio'!E451</f>
        <v>0</v>
      </c>
      <c r="C36" s="1053"/>
      <c r="D36" s="1053" t="n">
        <f aca="false">IF(AND($B36&gt;C$2,$B36&lt;=D$2),$B36,0)</f>
        <v>0</v>
      </c>
      <c r="E36" s="1053" t="n">
        <f aca="false">IF(AND($B36&gt;D$2,$B36&lt;=E$2),$B36,0)</f>
        <v>0</v>
      </c>
      <c r="F36" s="1053" t="n">
        <f aca="false">IF(AND($B36&gt;E$2,$B36&lt;=F$2),$B36,0)</f>
        <v>0</v>
      </c>
      <c r="G36" s="1053" t="n">
        <f aca="false">IF(AND($B36&gt;F$2,$B36&lt;=G$2),$B36,0)</f>
        <v>0</v>
      </c>
      <c r="H36" s="1053" t="n">
        <f aca="false">IF(AND($B36&gt;G$2,$B36&lt;=H$2),$B36,0)</f>
        <v>0</v>
      </c>
      <c r="I36" s="1053" t="n">
        <f aca="false">IF(AND($B36&gt;H$2,$B36&lt;=I$2),$B36,0)</f>
        <v>0</v>
      </c>
      <c r="J36" s="1045"/>
      <c r="K36" s="1054" t="str">
        <f aca="false">IF($K$2="?","",IF(K35="","",IF((K35+1)&gt;$K$2,"",K35+1)))</f>
        <v/>
      </c>
      <c r="L36" s="1045"/>
      <c r="M36" s="1046" t="str">
        <f aca="false">Master_Italia!B40</f>
        <v>I</v>
      </c>
      <c r="N36" s="1046" t="n">
        <f aca="false">Master_Italia!C40</f>
        <v>0</v>
      </c>
      <c r="O36" s="1046" t="n">
        <f aca="false">Master_Italia!D40</f>
        <v>5</v>
      </c>
      <c r="P36" s="1059" t="n">
        <f aca="false">Master_Italia!E40</f>
        <v>0</v>
      </c>
      <c r="Q36" s="1059" t="n">
        <f aca="false">Master_Italia!F40</f>
        <v>0.07</v>
      </c>
      <c r="R36" s="1059" t="n">
        <f aca="false">Master_Italia!G40</f>
        <v>0.05</v>
      </c>
      <c r="AX36" s="1" t="s">
        <v>385</v>
      </c>
      <c r="AZ36" s="1070" t="str">
        <f aca="false">'Oneri di Urbanizzazione'!C62</f>
        <v>Compilare dati</v>
      </c>
      <c r="BA36" s="1070" t="n">
        <f aca="false">IF(AZ36="Compilare dati",0,AZ36)</f>
        <v>0</v>
      </c>
      <c r="BB36" s="1" t="n">
        <f aca="false">IF(Parametri!$D$4="Sardegna",Calcoli!BA36*Calcoli!$BB$31,1)</f>
        <v>1</v>
      </c>
      <c r="BC36" s="1070" t="n">
        <f aca="false">(BA36*$BB$29)</f>
        <v>0</v>
      </c>
      <c r="BD36" s="1070" t="n">
        <f aca="false">(BA36*$BB$30)</f>
        <v>0</v>
      </c>
      <c r="BE36" s="1" t="n">
        <f aca="false">BB32</f>
        <v>1</v>
      </c>
      <c r="BF36" s="1070" t="n">
        <f aca="false">IF(OR($BE$28="",$BE$28=0),0,(((BA36*BB36*BE36)-BC36-BD36)*$BB$28)*$BB$33)</f>
        <v>0</v>
      </c>
      <c r="BL36" s="631"/>
    </row>
    <row r="37" customFormat="false" ht="15.75" hidden="false" customHeight="true" outlineLevel="0" collapsed="false">
      <c r="A37" s="1051"/>
      <c r="B37" s="1052" t="n">
        <f aca="false">'Calcolo superfici edificio'!E467</f>
        <v>0</v>
      </c>
      <c r="C37" s="1053"/>
      <c r="D37" s="1053" t="n">
        <f aca="false">IF(AND($B37&gt;C$2,$B37&lt;=D$2),$B37,0)</f>
        <v>0</v>
      </c>
      <c r="E37" s="1053" t="n">
        <f aca="false">IF(AND($B37&gt;D$2,$B37&lt;=E$2),$B37,0)</f>
        <v>0</v>
      </c>
      <c r="F37" s="1053" t="n">
        <f aca="false">IF(AND($B37&gt;E$2,$B37&lt;=F$2),$B37,0)</f>
        <v>0</v>
      </c>
      <c r="G37" s="1053" t="n">
        <f aca="false">IF(AND($B37&gt;F$2,$B37&lt;=G$2),$B37,0)</f>
        <v>0</v>
      </c>
      <c r="H37" s="1053" t="n">
        <f aca="false">IF(AND($B37&gt;G$2,$B37&lt;=H$2),$B37,0)</f>
        <v>0</v>
      </c>
      <c r="I37" s="1053" t="n">
        <f aca="false">IF(AND($B37&gt;H$2,$B37&lt;=I$2),$B37,0)</f>
        <v>0</v>
      </c>
      <c r="J37" s="1045"/>
      <c r="K37" s="1054" t="str">
        <f aca="false">IF($K$2="?","",IF(K36="","",IF((K36+1)&gt;$K$2,"",K36+1)))</f>
        <v/>
      </c>
      <c r="L37" s="1045"/>
      <c r="M37" s="1046" t="str">
        <f aca="false">Master_Italia!B41</f>
        <v>II</v>
      </c>
      <c r="N37" s="1046" t="n">
        <f aca="false">Master_Italia!C41</f>
        <v>5</v>
      </c>
      <c r="O37" s="1046" t="n">
        <f aca="false">Master_Italia!D41</f>
        <v>10</v>
      </c>
      <c r="P37" s="1059" t="n">
        <f aca="false">Master_Italia!E41</f>
        <v>0.05</v>
      </c>
      <c r="Q37" s="1059" t="n">
        <f aca="false">Master_Italia!F41</f>
        <v>0.07</v>
      </c>
      <c r="R37" s="1059" t="n">
        <f aca="false">Master_Italia!G41</f>
        <v>0.05</v>
      </c>
      <c r="AX37" s="1" t="s">
        <v>386</v>
      </c>
      <c r="AZ37" s="1070" t="str">
        <f aca="false">'Oneri di Urbanizzazione'!C65</f>
        <v>Compilare dati</v>
      </c>
      <c r="BA37" s="1070" t="n">
        <f aca="false">IF(AZ37="Compilare dati",0,AZ37)</f>
        <v>0</v>
      </c>
      <c r="BB37" s="1" t="n">
        <f aca="false">IF(Parametri!$D$4="Sardegna",Calcoli!BA37*Calcoli!$BB$31,1)</f>
        <v>1</v>
      </c>
      <c r="BC37" s="1070" t="n">
        <f aca="false">(BA37*$BB$29)</f>
        <v>0</v>
      </c>
      <c r="BD37" s="1070" t="n">
        <f aca="false">(BA37*$BB$30)</f>
        <v>0</v>
      </c>
      <c r="BE37" s="1" t="n">
        <f aca="false">BB32</f>
        <v>1</v>
      </c>
      <c r="BF37" s="1070" t="n">
        <f aca="false">IF(OR($BE$28="",$BE$28=0),0,(((BA37*BB37*BE37)-BC37-BD37)*$BB$28)*$BB$33)</f>
        <v>0</v>
      </c>
      <c r="BL37" s="631"/>
      <c r="BP37" s="591" t="s">
        <v>588</v>
      </c>
    </row>
    <row r="38" customFormat="false" ht="15.75" hidden="false" customHeight="true" outlineLevel="0" collapsed="false">
      <c r="A38" s="1051"/>
      <c r="B38" s="1052" t="n">
        <f aca="false">'Calcolo superfici edificio'!E483</f>
        <v>0</v>
      </c>
      <c r="C38" s="1053"/>
      <c r="D38" s="1053" t="n">
        <f aca="false">IF(AND($B38&gt;C$2,$B38&lt;=D$2),$B38,0)</f>
        <v>0</v>
      </c>
      <c r="E38" s="1053" t="n">
        <f aca="false">IF(AND($B38&gt;D$2,$B38&lt;=E$2),$B38,0)</f>
        <v>0</v>
      </c>
      <c r="F38" s="1053" t="n">
        <f aca="false">IF(AND($B38&gt;E$2,$B38&lt;=F$2),$B38,0)</f>
        <v>0</v>
      </c>
      <c r="G38" s="1053" t="n">
        <f aca="false">IF(AND($B38&gt;F$2,$B38&lt;=G$2),$B38,0)</f>
        <v>0</v>
      </c>
      <c r="H38" s="1053" t="n">
        <f aca="false">IF(AND($B38&gt;G$2,$B38&lt;=H$2),$B38,0)</f>
        <v>0</v>
      </c>
      <c r="I38" s="1053" t="n">
        <f aca="false">IF(AND($B38&gt;H$2,$B38&lt;=I$2),$B38,0)</f>
        <v>0</v>
      </c>
      <c r="J38" s="1045"/>
      <c r="K38" s="1054" t="str">
        <f aca="false">IF($K$2="?","",IF(K37="","",IF((K37+1)&gt;$K$2,"",K37+1)))</f>
        <v/>
      </c>
      <c r="L38" s="1045"/>
      <c r="M38" s="1046" t="str">
        <f aca="false">Master_Italia!B42</f>
        <v>III</v>
      </c>
      <c r="N38" s="1046" t="n">
        <f aca="false">Master_Italia!C42</f>
        <v>10</v>
      </c>
      <c r="O38" s="1046" t="n">
        <f aca="false">Master_Italia!D42</f>
        <v>15</v>
      </c>
      <c r="P38" s="1059" t="n">
        <f aca="false">Master_Italia!E42</f>
        <v>0.1</v>
      </c>
      <c r="Q38" s="1059" t="n">
        <f aca="false">Master_Italia!F42</f>
        <v>0.07</v>
      </c>
      <c r="R38" s="1059" t="n">
        <f aca="false">Master_Italia!G42</f>
        <v>0.05</v>
      </c>
      <c r="AX38" s="1" t="s">
        <v>589</v>
      </c>
      <c r="AZ38" s="1" t="str">
        <f aca="false">'Oneri di Urbanizzazione'!C68</f>
        <v/>
      </c>
      <c r="BA38" s="1" t="n">
        <f aca="false">IF(AZ38="",0,AZ38)</f>
        <v>0</v>
      </c>
      <c r="BB38" s="1" t="n">
        <f aca="false">IF(Parametri!$D$4="Sardegna",Calcoli!BA38*Calcoli!$BB$31,1)</f>
        <v>1</v>
      </c>
      <c r="BC38" s="1" t="n">
        <f aca="false">(BA38*$BB$29)</f>
        <v>0</v>
      </c>
      <c r="BD38" s="1" t="n">
        <f aca="false">(BA38*$BB$30)</f>
        <v>0</v>
      </c>
      <c r="BE38" s="1" t="n">
        <v>1</v>
      </c>
      <c r="BF38" s="1" t="n">
        <f aca="false">IF(OR($BE$28="",$BE$28=0),0,(((BA38*BB38*BE38)-BC38-BD38)*$BB$28)*$BB$33)</f>
        <v>0</v>
      </c>
      <c r="BJ38" s="591" t="s">
        <v>590</v>
      </c>
      <c r="BK38" s="591" t="s">
        <v>591</v>
      </c>
      <c r="BL38" s="1049" t="s">
        <v>592</v>
      </c>
      <c r="BM38" s="591" t="s">
        <v>330</v>
      </c>
      <c r="BN38" s="591" t="s">
        <v>593</v>
      </c>
      <c r="BP38" s="1001"/>
      <c r="BQ38" s="1071" t="str">
        <f aca="false">IFERROR(VLOOKUP('CC altri'!E14,CC_Parametri!B:M,11,FALSE()),"")</f>
        <v/>
      </c>
      <c r="BR38" s="1001" t="str">
        <f aca="false">IFERROR(VLOOKUP('CC altri'!E18,CC_Parametri!B:M,11,FALSE()),"")</f>
        <v/>
      </c>
      <c r="BS38" s="1001" t="str">
        <f aca="false">IFERROR(VLOOKUP('CC altri'!E22,CC_Parametri!B:M,11,FALSE()),"")</f>
        <v/>
      </c>
      <c r="BT38" s="1001" t="str">
        <f aca="false">IFERROR(VLOOKUP('CC altri'!E26,CC_Parametri!B:M,11,FALSE()),"")</f>
        <v/>
      </c>
      <c r="BU38" s="1001" t="str">
        <f aca="false">IFERROR(VLOOKUP('CC altri'!E30,CC_Parametri!B:M,11,FALSE()),"")</f>
        <v/>
      </c>
      <c r="BV38" s="1001" t="str">
        <f aca="false">IFERROR(VLOOKUP('CC altri'!E34,CC_Parametri!B:M,11,FALSE()),"")</f>
        <v/>
      </c>
      <c r="BW38" s="1001" t="str">
        <f aca="false">IFERROR(VLOOKUP('CC altri'!E38,CC_Parametri!B:M,11,FALSE()),"")</f>
        <v/>
      </c>
      <c r="BX38" s="1001" t="str">
        <f aca="false">IFERROR(VLOOKUP('CC altri'!E42,CC_Parametri!B:M,11,FALSE()),"")</f>
        <v/>
      </c>
      <c r="BY38" s="1001" t="str">
        <f aca="false">IFERROR(VLOOKUP('CC altri'!E46,CC_Parametri!B:M,11,FALSE()),"")</f>
        <v/>
      </c>
      <c r="BZ38" s="1001" t="str">
        <f aca="false">IFERROR(VLOOKUP('CC altri'!E50,CC_Parametri!B:M,11,FALSE()),"")</f>
        <v/>
      </c>
    </row>
    <row r="39" customFormat="false" ht="15.75" hidden="false" customHeight="true" outlineLevel="0" collapsed="false">
      <c r="A39" s="1051"/>
      <c r="B39" s="1052" t="n">
        <f aca="false">'Calcolo superfici edificio'!E499</f>
        <v>0</v>
      </c>
      <c r="C39" s="1053"/>
      <c r="D39" s="1053" t="n">
        <f aca="false">IF(AND($B39&gt;C$2,$B39&lt;=D$2),$B39,0)</f>
        <v>0</v>
      </c>
      <c r="E39" s="1053" t="n">
        <f aca="false">IF(AND($B39&gt;D$2,$B39&lt;=E$2),$B39,0)</f>
        <v>0</v>
      </c>
      <c r="F39" s="1053" t="n">
        <f aca="false">IF(AND($B39&gt;E$2,$B39&lt;=F$2),$B39,0)</f>
        <v>0</v>
      </c>
      <c r="G39" s="1053" t="n">
        <f aca="false">IF(AND($B39&gt;F$2,$B39&lt;=G$2),$B39,0)</f>
        <v>0</v>
      </c>
      <c r="H39" s="1053" t="n">
        <f aca="false">IF(AND($B39&gt;G$2,$B39&lt;=H$2),$B39,0)</f>
        <v>0</v>
      </c>
      <c r="I39" s="1053" t="n">
        <f aca="false">IF(AND($B39&gt;H$2,$B39&lt;=I$2),$B39,0)</f>
        <v>0</v>
      </c>
      <c r="J39" s="1045"/>
      <c r="K39" s="1054" t="str">
        <f aca="false">IF($K$2="?","",IF(K38="","",IF((K38+1)&gt;$K$2,"",K38+1)))</f>
        <v/>
      </c>
      <c r="L39" s="1045"/>
      <c r="M39" s="1046" t="str">
        <f aca="false">Master_Italia!B43</f>
        <v>IV</v>
      </c>
      <c r="N39" s="1046" t="n">
        <f aca="false">Master_Italia!C43</f>
        <v>15</v>
      </c>
      <c r="O39" s="1046" t="n">
        <f aca="false">Master_Italia!D43</f>
        <v>20</v>
      </c>
      <c r="P39" s="1059" t="n">
        <f aca="false">Master_Italia!E43</f>
        <v>0.15</v>
      </c>
      <c r="Q39" s="1059" t="n">
        <f aca="false">Master_Italia!F43</f>
        <v>0.1</v>
      </c>
      <c r="R39" s="1059" t="n">
        <f aca="false">Master_Italia!G43</f>
        <v>0.06</v>
      </c>
      <c r="AX39" s="1" t="s">
        <v>594</v>
      </c>
      <c r="AZ39" s="1" t="str">
        <f aca="false">'Oneri di Urbanizzazione'!C71</f>
        <v/>
      </c>
      <c r="BA39" s="1" t="n">
        <f aca="false">IF(AZ39="",0,AZ39)</f>
        <v>0</v>
      </c>
      <c r="BB39" s="1" t="n">
        <f aca="false">IF(Parametri!$D$4="Sardegna",Calcoli!BA39*Calcoli!$BB$31,1)</f>
        <v>1</v>
      </c>
      <c r="BC39" s="1" t="n">
        <f aca="false">(BA39*$BB$29)</f>
        <v>0</v>
      </c>
      <c r="BD39" s="1" t="n">
        <f aca="false">(BA39*$BB$30)</f>
        <v>0</v>
      </c>
      <c r="BE39" s="1" t="n">
        <v>1</v>
      </c>
      <c r="BF39" s="1" t="n">
        <f aca="false">IF(OR($BE$28="",$BE$28=0),0,(((BA39*BB39*BE39)-BC39-BD39)*$BB$28)*$BB$33)</f>
        <v>0</v>
      </c>
      <c r="BH39" s="591" t="s">
        <v>595</v>
      </c>
      <c r="BI39" s="1" t="str">
        <f aca="false">CONCATENATE('CC altri'!E14,'CC altri'!F14,'CC altri'!G14,'CC altri'!H14,'CC altri'!I14,'CC altri'!J14,'CC altri'!K14,'CC altri'!L14,'CC altri'!M14)</f>
        <v/>
      </c>
      <c r="BJ39" s="631" t="n">
        <f aca="false">'CC altri'!Q16</f>
        <v>0</v>
      </c>
      <c r="BK39" s="631" t="n">
        <f aca="false">'CC altri'!R16</f>
        <v>0</v>
      </c>
      <c r="BL39" s="1058" t="n">
        <f aca="false">IF(BJ39=0,0,IF(BJ39="Coefficiente",BM39,IF(BJ39="Abruzzo",BN39,VLOOKUP(BJ39&amp;BK39,$BI$4:$BL$23,4,FALSE()))))</f>
        <v>0</v>
      </c>
      <c r="BM39" s="1055" t="n">
        <f aca="false">IF(BJ39="Coefficiente",VLOOKUP(BI39,CC_Parametri!$A$2:$K$502,11,FALSE()),0)</f>
        <v>0</v>
      </c>
      <c r="BN39" s="1055" t="n">
        <f aca="false">IF($BJ$39="Abruzzo",$BQ$47/100,0)</f>
        <v>0</v>
      </c>
      <c r="BP39" s="1001"/>
      <c r="BQ39" s="1071" t="str">
        <f aca="false">Reg_abruzzo!$D$21</f>
        <v>III</v>
      </c>
      <c r="BR39" s="1001" t="str">
        <f aca="false">Reg_abruzzo!$D$21</f>
        <v>III</v>
      </c>
      <c r="BS39" s="1001" t="str">
        <f aca="false">Reg_abruzzo!$D$21</f>
        <v>III</v>
      </c>
      <c r="BT39" s="1001" t="str">
        <f aca="false">Reg_abruzzo!$D$21</f>
        <v>III</v>
      </c>
      <c r="BU39" s="1001" t="str">
        <f aca="false">Reg_abruzzo!$D$21</f>
        <v>III</v>
      </c>
      <c r="BV39" s="1001" t="str">
        <f aca="false">Reg_abruzzo!$D$21</f>
        <v>III</v>
      </c>
      <c r="BW39" s="1001" t="str">
        <f aca="false">Reg_abruzzo!$D$21</f>
        <v>III</v>
      </c>
      <c r="BX39" s="1001" t="str">
        <f aca="false">Reg_abruzzo!$D$21</f>
        <v>III</v>
      </c>
      <c r="BY39" s="1001" t="str">
        <f aca="false">Reg_abruzzo!$D$21</f>
        <v>III</v>
      </c>
      <c r="BZ39" s="1001" t="str">
        <f aca="false">Reg_abruzzo!$D$21</f>
        <v>III</v>
      </c>
    </row>
    <row r="40" customFormat="false" ht="15.75" hidden="false" customHeight="true" outlineLevel="0" collapsed="false">
      <c r="A40" s="1051"/>
      <c r="B40" s="1052" t="n">
        <f aca="false">'Calcolo superfici edificio'!E515</f>
        <v>0</v>
      </c>
      <c r="C40" s="1053"/>
      <c r="D40" s="1053" t="n">
        <f aca="false">IF(AND($B40&gt;C$2,$B40&lt;=D$2),$B40,0)</f>
        <v>0</v>
      </c>
      <c r="E40" s="1053" t="n">
        <f aca="false">IF(AND($B40&gt;D$2,$B40&lt;=E$2),$B40,0)</f>
        <v>0</v>
      </c>
      <c r="F40" s="1053" t="n">
        <f aca="false">IF(AND($B40&gt;E$2,$B40&lt;=F$2),$B40,0)</f>
        <v>0</v>
      </c>
      <c r="G40" s="1053" t="n">
        <f aca="false">IF(AND($B40&gt;F$2,$B40&lt;=G$2),$B40,0)</f>
        <v>0</v>
      </c>
      <c r="H40" s="1053" t="n">
        <f aca="false">IF(AND($B40&gt;G$2,$B40&lt;=H$2),$B40,0)</f>
        <v>0</v>
      </c>
      <c r="I40" s="1053" t="n">
        <f aca="false">IF(AND($B40&gt;H$2,$B40&lt;=I$2),$B40,0)</f>
        <v>0</v>
      </c>
      <c r="J40" s="1045"/>
      <c r="K40" s="1054" t="str">
        <f aca="false">IF($K$2="?","",IF(K39="","",IF((K39+1)&gt;$K$2,"",K39+1)))</f>
        <v/>
      </c>
      <c r="L40" s="1045"/>
      <c r="M40" s="1046" t="str">
        <f aca="false">Master_Italia!B44</f>
        <v>V</v>
      </c>
      <c r="N40" s="1046" t="n">
        <f aca="false">Master_Italia!C44</f>
        <v>20</v>
      </c>
      <c r="O40" s="1046" t="n">
        <f aca="false">Master_Italia!D44</f>
        <v>25</v>
      </c>
      <c r="P40" s="1059" t="n">
        <f aca="false">Master_Italia!E44</f>
        <v>0.2</v>
      </c>
      <c r="Q40" s="1059" t="n">
        <f aca="false">Master_Italia!F44</f>
        <v>0.1</v>
      </c>
      <c r="R40" s="1059" t="n">
        <f aca="false">Master_Italia!G44</f>
        <v>0.06</v>
      </c>
      <c r="AX40" s="1" t="s">
        <v>596</v>
      </c>
      <c r="AZ40" s="1" t="str">
        <f aca="false">'Oneri di Urbanizzazione'!C77</f>
        <v/>
      </c>
      <c r="BA40" s="1" t="n">
        <f aca="false">IF(AZ40="",0,AZ40)</f>
        <v>0</v>
      </c>
      <c r="BB40" s="1" t="n">
        <f aca="false">IF(Parametri!$D$4="Sardegna",Calcoli!BA40*Calcoli!$BB$31,1)</f>
        <v>1</v>
      </c>
      <c r="BC40" s="1" t="n">
        <f aca="false">(BA40*$BB$29)</f>
        <v>0</v>
      </c>
      <c r="BD40" s="1" t="n">
        <f aca="false">(BA40*$BB$30)</f>
        <v>0</v>
      </c>
      <c r="BE40" s="1" t="n">
        <v>1</v>
      </c>
      <c r="BF40" s="1" t="n">
        <f aca="false">IF(OR($BE$28="",$BE$28=0),0,(((BA40*BB40*BE40)-BC40-BD40)*$BB$28)*$BB$33)</f>
        <v>0</v>
      </c>
      <c r="BH40" s="591" t="s">
        <v>597</v>
      </c>
      <c r="BI40" s="1" t="str">
        <f aca="false">CONCATENATE('CC altri'!E18,'CC altri'!F18,'CC altri'!G18,'CC altri'!H18,'CC altri'!I18,'CC altri'!J18,'CC altri'!K18,'CC altri'!L18,'CC altri'!M18)</f>
        <v/>
      </c>
      <c r="BJ40" s="631" t="n">
        <f aca="false">'CC altri'!Q20</f>
        <v>0</v>
      </c>
      <c r="BK40" s="631" t="n">
        <f aca="false">'CC altri'!R20</f>
        <v>0</v>
      </c>
      <c r="BL40" s="1058" t="n">
        <f aca="false">IF(BJ40=0,0,IF(BJ40="Coefficiente",BM40,IF(BJ40="Abruzzo",BN40,VLOOKUP(BJ40&amp;BK40,$BI$4:$BL$23,4,FALSE()))))</f>
        <v>0</v>
      </c>
      <c r="BM40" s="1055" t="n">
        <f aca="false">IF(BJ40="Coefficiente",VLOOKUP(BI40,CC_Parametri!$A$2:$K$502,11,FALSE()),0)</f>
        <v>0</v>
      </c>
      <c r="BN40" s="1055" t="n">
        <f aca="false">IF($BJ$39="Abruzzo",$BR$47/100,0)</f>
        <v>0</v>
      </c>
      <c r="BP40" s="1072"/>
      <c r="BQ40" s="1073" t="n">
        <f aca="false">'Determinazione classe'!$N$34</f>
        <v>0</v>
      </c>
      <c r="BR40" s="1072" t="n">
        <f aca="false">'Determinazione classe'!$N$34</f>
        <v>0</v>
      </c>
      <c r="BS40" s="1072" t="n">
        <f aca="false">'Determinazione classe'!$N$34</f>
        <v>0</v>
      </c>
      <c r="BT40" s="1072" t="n">
        <f aca="false">'Determinazione classe'!$N$34</f>
        <v>0</v>
      </c>
      <c r="BU40" s="1072" t="n">
        <f aca="false">'Determinazione classe'!$N$34</f>
        <v>0</v>
      </c>
      <c r="BV40" s="1072" t="n">
        <f aca="false">'Determinazione classe'!$N$34</f>
        <v>0</v>
      </c>
      <c r="BW40" s="1072" t="n">
        <f aca="false">'Determinazione classe'!$N$34</f>
        <v>0</v>
      </c>
      <c r="BX40" s="1072" t="n">
        <f aca="false">'Determinazione classe'!$N$34</f>
        <v>0</v>
      </c>
      <c r="BY40" s="1072" t="n">
        <f aca="false">'Determinazione classe'!$N$34</f>
        <v>0</v>
      </c>
      <c r="BZ40" s="1072" t="n">
        <f aca="false">'Determinazione classe'!$N$34</f>
        <v>0</v>
      </c>
    </row>
    <row r="41" customFormat="false" ht="12.75" hidden="false" customHeight="false" outlineLevel="0" collapsed="false">
      <c r="A41" s="1051"/>
      <c r="J41" s="1045"/>
      <c r="L41" s="1045"/>
      <c r="M41" s="1046" t="str">
        <f aca="false">Master_Italia!B45</f>
        <v>VI</v>
      </c>
      <c r="N41" s="1046" t="n">
        <f aca="false">Master_Italia!C45</f>
        <v>25</v>
      </c>
      <c r="O41" s="1046" t="n">
        <f aca="false">Master_Italia!D45</f>
        <v>30</v>
      </c>
      <c r="P41" s="1059" t="n">
        <f aca="false">Master_Italia!E45</f>
        <v>0.25</v>
      </c>
      <c r="Q41" s="1059" t="n">
        <f aca="false">Master_Italia!F45</f>
        <v>0.1</v>
      </c>
      <c r="R41" s="1059" t="n">
        <f aca="false">Master_Italia!G45</f>
        <v>0.06</v>
      </c>
      <c r="BH41" s="591" t="s">
        <v>598</v>
      </c>
      <c r="BI41" s="1" t="str">
        <f aca="false">CONCATENATE('CC altri'!E22,'CC altri'!F22,'CC altri'!G22,'CC altri'!H22,'CC altri'!I22,'CC altri'!J22,'CC altri'!K22,'CC altri'!L22,'CC altri'!M22)</f>
        <v/>
      </c>
      <c r="BJ41" s="631" t="n">
        <f aca="false">'CC altri'!Q24</f>
        <v>0</v>
      </c>
      <c r="BK41" s="631" t="n">
        <f aca="false">'CC altri'!R24</f>
        <v>0</v>
      </c>
      <c r="BL41" s="1058" t="n">
        <f aca="false">IF(BJ41=0,0,IF(BJ41="Coefficiente",BM41,IF(BJ41="Abruzzo",BN41,VLOOKUP(BJ41&amp;BK41,$BI$4:$BL$23,4,FALSE()))))</f>
        <v>0</v>
      </c>
      <c r="BM41" s="1055" t="n">
        <f aca="false">IF(BJ41="Coefficiente",VLOOKUP(BI41,CC_Parametri!$A$2:$K$502,11,FALSE()),0)</f>
        <v>0</v>
      </c>
      <c r="BN41" s="1055" t="n">
        <f aca="false">IF($BJ$39="Abruzzo",$BS$47/100,0)</f>
        <v>0</v>
      </c>
      <c r="BP41" s="1001"/>
      <c r="BQ41" s="1071" t="str">
        <f aca="false">IF(BQ40&lt;=5%,"DA 0 A 5",IF(BQ40&lt;=15%,"DA 5 A 15",IF(BQ40&lt;=35%,"DA 15 A 35","OLTRE 35")))</f>
        <v>DA 0 A 5</v>
      </c>
      <c r="BR41" s="1001" t="str">
        <f aca="false">IF(BR40&lt;=5%,"DA 0 A 5",IF(BR40&lt;=15%,"DA 5 A 15",IF(BR40&lt;=35%,"DA 15 A 35","OLTRE 35")))</f>
        <v>DA 0 A 5</v>
      </c>
      <c r="BS41" s="1001" t="str">
        <f aca="false">IF(BS40&lt;=5%,"DA 0 A 5",IF(BS40&lt;=15%,"DA 5 A 15",IF(BS40&lt;=35%,"DA 15 A 35","OLTRE 35")))</f>
        <v>DA 0 A 5</v>
      </c>
      <c r="BT41" s="1001" t="str">
        <f aca="false">IF(BT40&lt;=5%,"DA 0 A 5",IF(BT40&lt;=15%,"DA 5 A 15",IF(BT40&lt;=35%,"DA 15 A 35","OLTRE 35")))</f>
        <v>DA 0 A 5</v>
      </c>
      <c r="BU41" s="1001" t="str">
        <f aca="false">IF(BU40&lt;=5%,"DA 0 A 5",IF(BU40&lt;=15%,"DA 5 A 15",IF(BU40&lt;=35%,"DA 15 A 35","OLTRE 35")))</f>
        <v>DA 0 A 5</v>
      </c>
      <c r="BV41" s="1001" t="str">
        <f aca="false">IF(BV40&lt;=5%,"DA 0 A 5",IF(BV40&lt;=15%,"DA 5 A 15",IF(BV40&lt;=35%,"DA 15 A 35","OLTRE 35")))</f>
        <v>DA 0 A 5</v>
      </c>
      <c r="BW41" s="1001" t="str">
        <f aca="false">IF(BW40&lt;=5%,"DA 0 A 5",IF(BW40&lt;=15%,"DA 5 A 15",IF(BW40&lt;=35%,"DA 15 A 35","OLTRE 35")))</f>
        <v>DA 0 A 5</v>
      </c>
      <c r="BX41" s="1001" t="str">
        <f aca="false">IF(BX40&lt;=5%,"DA 0 A 5",IF(BX40&lt;=15%,"DA 5 A 15",IF(BX40&lt;=35%,"DA 15 A 35","OLTRE 35")))</f>
        <v>DA 0 A 5</v>
      </c>
      <c r="BY41" s="1001" t="str">
        <f aca="false">IF(BY40&lt;=5%,"DA 0 A 5",IF(BY40&lt;=15%,"DA 5 A 15",IF(BY40&lt;=35%,"DA 15 A 35","OLTRE 35")))</f>
        <v>DA 0 A 5</v>
      </c>
      <c r="BZ41" s="1001" t="str">
        <f aca="false">IF(BZ40&lt;=5%,"DA 0 A 5",IF(BZ40&lt;=15%,"DA 5 A 15",IF(BZ40&lt;=35%,"DA 15 A 35","OLTRE 35")))</f>
        <v>DA 0 A 5</v>
      </c>
    </row>
    <row r="42" customFormat="false" ht="12.75" hidden="false" customHeight="false" outlineLevel="0" collapsed="false">
      <c r="A42" s="1051"/>
      <c r="J42" s="1045"/>
      <c r="L42" s="1045"/>
      <c r="M42" s="1046" t="str">
        <f aca="false">Master_Italia!B46</f>
        <v>VII</v>
      </c>
      <c r="N42" s="1046" t="n">
        <f aca="false">Master_Italia!C46</f>
        <v>30</v>
      </c>
      <c r="O42" s="1046" t="n">
        <f aca="false">Master_Italia!D46</f>
        <v>35</v>
      </c>
      <c r="P42" s="1059" t="n">
        <f aca="false">Master_Italia!E46</f>
        <v>0.3</v>
      </c>
      <c r="Q42" s="1059" t="n">
        <f aca="false">Master_Italia!F46</f>
        <v>0.1</v>
      </c>
      <c r="R42" s="1059" t="n">
        <f aca="false">Master_Italia!G46</f>
        <v>0.06</v>
      </c>
      <c r="AX42" s="1" t="s">
        <v>599</v>
      </c>
      <c r="BH42" s="591" t="s">
        <v>600</v>
      </c>
      <c r="BI42" s="1" t="str">
        <f aca="false">CONCATENATE('CC altri'!E26,'CC altri'!F26,'CC altri'!G26,'CC altri'!H26,'CC altri'!I26,'CC altri'!J26,'CC altri'!K26,'CC altri'!L26,'CC altri'!M26)</f>
        <v/>
      </c>
      <c r="BJ42" s="631" t="n">
        <f aca="false">'CC altri'!Q28</f>
        <v>0</v>
      </c>
      <c r="BK42" s="631" t="n">
        <f aca="false">'CC altri'!R28</f>
        <v>0</v>
      </c>
      <c r="BL42" s="1058" t="n">
        <f aca="false">IF(BJ42=0,0,IF(BJ42="Coefficiente",BM42,IF(BJ42="Abruzzo",BN42,VLOOKUP(BJ42&amp;BK42,$BI$4:$BL$23,4,FALSE()))))</f>
        <v>0</v>
      </c>
      <c r="BM42" s="1055" t="n">
        <f aca="false">IF(BJ42="Coefficiente",VLOOKUP(BI42,CC_Parametri!$A$2:$K$502,11,FALSE()),0)</f>
        <v>0</v>
      </c>
      <c r="BN42" s="1055" t="n">
        <f aca="false">IF($BJ$39="Abruzzo",$BT$47/100,0)</f>
        <v>0</v>
      </c>
      <c r="BP42" s="1001"/>
      <c r="BQ42" s="1071" t="n">
        <f aca="false">'CC altri'!G14</f>
        <v>0</v>
      </c>
      <c r="BR42" s="1001" t="n">
        <f aca="false">'CC altri'!G18</f>
        <v>0</v>
      </c>
      <c r="BS42" s="1001" t="n">
        <f aca="false">'CC altri'!G22</f>
        <v>0</v>
      </c>
      <c r="BT42" s="1001" t="n">
        <f aca="false">'CC altri'!G26</f>
        <v>0</v>
      </c>
      <c r="BU42" s="1001" t="n">
        <f aca="false">'CC altri'!G30</f>
        <v>0</v>
      </c>
      <c r="BV42" s="1001" t="n">
        <f aca="false">'CC altri'!G34</f>
        <v>0</v>
      </c>
      <c r="BW42" s="1001" t="n">
        <f aca="false">'CC altri'!G38</f>
        <v>0</v>
      </c>
      <c r="BX42" s="1001" t="n">
        <f aca="false">'CC altri'!G42</f>
        <v>0</v>
      </c>
      <c r="BY42" s="1001" t="n">
        <f aca="false">'CC altri'!G46</f>
        <v>0</v>
      </c>
      <c r="BZ42" s="1001" t="n">
        <f aca="false">'CC altri'!G50</f>
        <v>0</v>
      </c>
    </row>
    <row r="43" customFormat="false" ht="12.75" hidden="false" customHeight="false" outlineLevel="0" collapsed="false">
      <c r="A43" s="1051"/>
      <c r="J43" s="1045"/>
      <c r="L43" s="1045"/>
      <c r="M43" s="1046" t="str">
        <f aca="false">Master_Italia!B47</f>
        <v>VIII</v>
      </c>
      <c r="N43" s="1046" t="n">
        <f aca="false">Master_Italia!C47</f>
        <v>35</v>
      </c>
      <c r="O43" s="1046" t="n">
        <f aca="false">Master_Italia!D47</f>
        <v>40</v>
      </c>
      <c r="P43" s="1059" t="n">
        <f aca="false">Master_Italia!E47</f>
        <v>0.35</v>
      </c>
      <c r="Q43" s="1059" t="n">
        <f aca="false">Master_Italia!F47</f>
        <v>0.1</v>
      </c>
      <c r="R43" s="1059" t="n">
        <f aca="false">Master_Italia!G47</f>
        <v>0.06</v>
      </c>
      <c r="AX43" s="1" t="s">
        <v>601</v>
      </c>
      <c r="BE43" s="1074" t="n">
        <f aca="false">'Oneri di Urbanizzazione'!M102*$BB$28</f>
        <v>0</v>
      </c>
      <c r="BF43" s="1074"/>
      <c r="BH43" s="591" t="s">
        <v>602</v>
      </c>
      <c r="BI43" s="1" t="str">
        <f aca="false">CONCATENATE('CC altri'!E30,'CC altri'!F30,'CC altri'!G30,'CC altri'!H30,'CC altri'!I30,'CC altri'!J30,'CC altri'!K30,'CC altri'!L30,'CC altri'!M30)</f>
        <v/>
      </c>
      <c r="BJ43" s="631" t="n">
        <f aca="false">'CC altri'!Q32</f>
        <v>0</v>
      </c>
      <c r="BK43" s="631" t="n">
        <f aca="false">'CC altri'!R32</f>
        <v>0</v>
      </c>
      <c r="BL43" s="1058" t="n">
        <f aca="false">IF(BJ43=0,0,IF(BJ43="Coefficiente",BM43,IF(BJ43="Abruzzo",BN43,VLOOKUP(BJ43&amp;BK43,$BI$4:$BL$23,4,FALSE()))))</f>
        <v>0</v>
      </c>
      <c r="BM43" s="1055" t="n">
        <f aca="false">IF(BJ43="Coefficiente",VLOOKUP(BI43,CC_Parametri!$A$2:$K$502,11,FALSE()),0)</f>
        <v>0</v>
      </c>
      <c r="BN43" s="1055" t="n">
        <f aca="false">IF($BJ$39="Abruzzo",$BU$47/100,0)</f>
        <v>0</v>
      </c>
      <c r="BP43" s="1001"/>
      <c r="BQ43" s="1071" t="n">
        <f aca="false">'CC altri'!H14</f>
        <v>0</v>
      </c>
      <c r="BR43" s="1001" t="n">
        <f aca="false">'CC altri'!H18</f>
        <v>0</v>
      </c>
      <c r="BS43" s="1001" t="n">
        <f aca="false">'CC altri'!H22</f>
        <v>0</v>
      </c>
      <c r="BT43" s="1001" t="n">
        <f aca="false">'CC altri'!H26</f>
        <v>0</v>
      </c>
      <c r="BU43" s="1001" t="n">
        <f aca="false">'CC altri'!H30</f>
        <v>0</v>
      </c>
      <c r="BV43" s="1001" t="n">
        <f aca="false">'CC altri'!H34</f>
        <v>0</v>
      </c>
      <c r="BW43" s="1001" t="n">
        <f aca="false">'CC altri'!H38</f>
        <v>0</v>
      </c>
      <c r="BX43" s="1001" t="n">
        <f aca="false">'CC altri'!H42</f>
        <v>0</v>
      </c>
      <c r="BY43" s="1001" t="n">
        <f aca="false">'CC altri'!H46</f>
        <v>0</v>
      </c>
      <c r="BZ43" s="1001" t="n">
        <f aca="false">'CC altri'!H50</f>
        <v>0</v>
      </c>
    </row>
    <row r="44" customFormat="false" ht="12.75" hidden="false" customHeight="false" outlineLevel="0" collapsed="false">
      <c r="A44" s="1051"/>
      <c r="J44" s="1045"/>
      <c r="L44" s="1045"/>
      <c r="M44" s="1046" t="str">
        <f aca="false">Master_Italia!B48</f>
        <v>IX</v>
      </c>
      <c r="N44" s="1046" t="n">
        <f aca="false">Master_Italia!C48</f>
        <v>40</v>
      </c>
      <c r="O44" s="1046" t="n">
        <f aca="false">Master_Italia!D48</f>
        <v>45</v>
      </c>
      <c r="P44" s="1059" t="n">
        <f aca="false">Master_Italia!E48</f>
        <v>0.4</v>
      </c>
      <c r="Q44" s="1059" t="n">
        <f aca="false">Master_Italia!F48</f>
        <v>0.2</v>
      </c>
      <c r="R44" s="1059" t="n">
        <f aca="false">Master_Italia!G48</f>
        <v>0.15</v>
      </c>
      <c r="BH44" s="591" t="s">
        <v>603</v>
      </c>
      <c r="BI44" s="1" t="str">
        <f aca="false">CONCATENATE('CC altri'!E34,'CC altri'!F34,'CC altri'!G34,'CC altri'!H34,'CC altri'!I34,'CC altri'!J34,'CC altri'!K34,'CC altri'!L34,'CC altri'!M34)</f>
        <v/>
      </c>
      <c r="BJ44" s="631" t="n">
        <f aca="false">'CC altri'!Q36</f>
        <v>0</v>
      </c>
      <c r="BK44" s="631" t="n">
        <f aca="false">'CC altri'!R36</f>
        <v>0</v>
      </c>
      <c r="BL44" s="1058" t="n">
        <f aca="false">IF(BJ44=0,0,IF(BJ44="Coefficiente",BM44,IF(BJ44="Abruzzo",BN44,VLOOKUP(BJ44&amp;BK44,$BI$4:$BL$23,4,FALSE()))))</f>
        <v>0</v>
      </c>
      <c r="BM44" s="1055" t="n">
        <f aca="false">IF(BJ44="Coefficiente",VLOOKUP(BI44,CC_Parametri!$A$2:$K$502,11,FALSE()),0)</f>
        <v>0</v>
      </c>
      <c r="BN44" s="1055" t="n">
        <f aca="false">IF($BJ$39="Abruzzo",$BV$47/100,0)</f>
        <v>0</v>
      </c>
      <c r="BP44" s="662" t="s">
        <v>571</v>
      </c>
      <c r="BQ44" s="1001" t="n">
        <f aca="false">IF(Parametri!$D$4="Abruzzo",IF(BQ38&lt;&gt;"",VLOOKUP(CONCATENATE(BQ$38,BQ$39,BQ$41,$BP$44),Reg_abruzzo!$B$26:$G$98,6,FALSE()),0),0)</f>
        <v>0</v>
      </c>
      <c r="BR44" s="1001" t="n">
        <f aca="false">IF(Parametri!$D$4="Abruzzo",IF(BR38&lt;&gt;"",VLOOKUP(CONCATENATE(BR$38,BR$39,BR$41,$BP$44),Reg_abruzzo!$B$26:$G$98,6,FALSE()),0),0)</f>
        <v>0</v>
      </c>
      <c r="BS44" s="1001" t="n">
        <f aca="false">IF(Parametri!$D$4="Abruzzo",IF(BS38&lt;&gt;"",VLOOKUP(CONCATENATE(BS$38,BS$39,BS$41,$BP$44),Reg_abruzzo!$B$26:$G$98,6,FALSE()),0),0)</f>
        <v>0</v>
      </c>
      <c r="BT44" s="1001" t="n">
        <f aca="false">IF(Parametri!$D$4="Abruzzo",IF(BT38&lt;&gt;"",VLOOKUP(CONCATENATE(BT$38,BT$39,BT$41,$BP$44),Reg_abruzzo!$B$26:$G$98,6,FALSE()),0),0)</f>
        <v>0</v>
      </c>
      <c r="BU44" s="1001" t="n">
        <f aca="false">IF(Parametri!$D$4="Abruzzo",IF(BU38&lt;&gt;"",VLOOKUP(CONCATENATE(BU$38,BU$39,BU$41,$BP$44),Reg_abruzzo!$B$26:$G$98,6,FALSE()),0),0)</f>
        <v>0</v>
      </c>
      <c r="BV44" s="1001" t="n">
        <f aca="false">IF(Parametri!$D$4="Abruzzo",IF(BV38&lt;&gt;"",VLOOKUP(CONCATENATE(BV$38,BV$39,BV$41,$BP$44),Reg_abruzzo!$B$26:$G$98,6,FALSE()),0),0)</f>
        <v>0</v>
      </c>
      <c r="BW44" s="1001" t="n">
        <f aca="false">IF(Parametri!$D$4="Abruzzo",IF(BW38&lt;&gt;"",VLOOKUP(CONCATENATE(BW$38,BW$39,BW$41,$BP$44),Reg_abruzzo!$B$26:$G$98,6,FALSE()),0),0)</f>
        <v>0</v>
      </c>
      <c r="BX44" s="1001" t="n">
        <f aca="false">IF(Parametri!$D$4="Abruzzo",IF(BX38&lt;&gt;"",VLOOKUP(CONCATENATE(BX$38,BX$39,BX$41,$BP$44),Reg_abruzzo!$B$26:$G$98,6,FALSE()),0),0)</f>
        <v>0</v>
      </c>
      <c r="BY44" s="1001" t="n">
        <f aca="false">IF(Parametri!$D$4="Abruzzo",IF(BY38&lt;&gt;"",VLOOKUP(CONCATENATE(BY$38,BY$39,BY$41,$BP$44),Reg_abruzzo!$B$26:$G$98,6,FALSE()),0),0)</f>
        <v>0</v>
      </c>
      <c r="BZ44" s="1001" t="n">
        <f aca="false">IF(Parametri!$D$4="Abruzzo",IF(BZ38&lt;&gt;"",VLOOKUP(CONCATENATE(BZ$38,BZ$39,BZ$41,$BP$44),Reg_abruzzo!$B$26:$G$98,6,FALSE()),0),0)</f>
        <v>0</v>
      </c>
    </row>
    <row r="45" customFormat="false" ht="12.75" hidden="false" customHeight="false" outlineLevel="0" collapsed="false">
      <c r="A45" s="1051"/>
      <c r="J45" s="1045"/>
      <c r="L45" s="1045"/>
      <c r="M45" s="1046" t="str">
        <f aca="false">Master_Italia!B49</f>
        <v>X</v>
      </c>
      <c r="N45" s="1046" t="n">
        <f aca="false">Master_Italia!C49</f>
        <v>45</v>
      </c>
      <c r="O45" s="1046" t="n">
        <f aca="false">Master_Italia!D49</f>
        <v>50</v>
      </c>
      <c r="P45" s="1059" t="n">
        <f aca="false">Master_Italia!E49</f>
        <v>0.45</v>
      </c>
      <c r="Q45" s="1059" t="n">
        <f aca="false">Master_Italia!F49</f>
        <v>0.2</v>
      </c>
      <c r="R45" s="1059" t="n">
        <f aca="false">Master_Italia!G49</f>
        <v>0.15</v>
      </c>
      <c r="AX45" s="1" t="s">
        <v>604</v>
      </c>
      <c r="AZ45" s="1" t="str">
        <f aca="false">Parametri!$D$4</f>
        <v>Sicilia</v>
      </c>
      <c r="BH45" s="591" t="s">
        <v>605</v>
      </c>
      <c r="BI45" s="1" t="str">
        <f aca="false">CONCATENATE('CC altri'!E38,'CC altri'!F38,'CC altri'!G38,'CC altri'!H38,'CC altri'!I38,'CC altri'!J38,'CC altri'!K38,'CC altri'!L38,'CC altri'!M38)</f>
        <v/>
      </c>
      <c r="BJ45" s="631" t="n">
        <f aca="false">'CC altri'!Q40</f>
        <v>0</v>
      </c>
      <c r="BK45" s="631" t="n">
        <f aca="false">'CC altri'!R40</f>
        <v>0</v>
      </c>
      <c r="BL45" s="1058" t="n">
        <f aca="false">IF(BJ45=0,0,IF(BJ45="Coefficiente",BM45,IF(BJ45="Abruzzo",BN45,VLOOKUP(BJ45&amp;BK45,$BI$4:$BL$23,4,FALSE()))))</f>
        <v>0</v>
      </c>
      <c r="BM45" s="1055" t="n">
        <f aca="false">IF(BJ45="Coefficiente",VLOOKUP(BI45,CC_Parametri!$A$2:$K$502,11,FALSE()),0)</f>
        <v>0</v>
      </c>
      <c r="BN45" s="1055" t="n">
        <f aca="false">IF($BJ$39="Abruzzo",$BW$47/100,0)</f>
        <v>0</v>
      </c>
      <c r="BP45" s="662" t="s">
        <v>574</v>
      </c>
      <c r="BQ45" s="1001" t="n">
        <f aca="false">IFERROR(IF(Parametri!$D$4="Abruzzo",VLOOKUP(CONCATENATE(BQ$38,BQ$39,BQ$42,$BP$45),Reg_abruzzo!$B$26:$G$98,6,FALSE()),0),0)</f>
        <v>0</v>
      </c>
      <c r="BR45" s="1001" t="n">
        <f aca="false">IFERROR(IF(Parametri!$D$4="Abruzzo",VLOOKUP(CONCATENATE(BR$38,BR$39,BR$42,$BP$45),Reg_abruzzo!$B$26:$G$98,6,FALSE()),0),0)</f>
        <v>0</v>
      </c>
      <c r="BS45" s="1001" t="n">
        <f aca="false">IFERROR(IF(Parametri!$D$4="Abruzzo",VLOOKUP(CONCATENATE(BS$38,BS$39,BS$42,$BP$45),Reg_abruzzo!$B$26:$G$98,6,FALSE()),0),0)</f>
        <v>0</v>
      </c>
      <c r="BT45" s="1001" t="n">
        <f aca="false">IFERROR(IF(Parametri!$D$4="Abruzzo",VLOOKUP(CONCATENATE(BT$38,BT$39,BT$42,$BP$45),Reg_abruzzo!$B$26:$G$98,6,FALSE()),0),0)</f>
        <v>0</v>
      </c>
      <c r="BU45" s="1001" t="n">
        <f aca="false">IFERROR(IF(Parametri!$D$4="Abruzzo",VLOOKUP(CONCATENATE(BU$38,BU$39,BU$42,$BP$45),Reg_abruzzo!$B$26:$G$98,6,FALSE()),0),0)</f>
        <v>0</v>
      </c>
      <c r="BV45" s="1001" t="n">
        <f aca="false">IFERROR(IF(Parametri!$D$4="Abruzzo",VLOOKUP(CONCATENATE(BV$38,BV$39,BV$42,$BP$45),Reg_abruzzo!$B$26:$G$98,6,FALSE()),0),0)</f>
        <v>0</v>
      </c>
      <c r="BW45" s="1001" t="n">
        <f aca="false">IFERROR(IF(Parametri!$D$4="Abruzzo",VLOOKUP(CONCATENATE(BW$38,BW$39,BW$42,$BP$45),Reg_abruzzo!$B$26:$G$98,6,FALSE()),0),0)</f>
        <v>0</v>
      </c>
      <c r="BX45" s="1001" t="n">
        <f aca="false">IFERROR(IF(Parametri!$D$4="Abruzzo",VLOOKUP(CONCATENATE(BX$38,BX$39,BX$42,$BP$45),Reg_abruzzo!$B$26:$G$98,6,FALSE()),0),0)</f>
        <v>0</v>
      </c>
      <c r="BY45" s="1001" t="n">
        <f aca="false">IFERROR(IF(Parametri!$D$4="Abruzzo",VLOOKUP(CONCATENATE(BY$38,BY$39,BY$42,$BP$45),Reg_abruzzo!$B$26:$G$98,6,FALSE()),0),0)</f>
        <v>0</v>
      </c>
      <c r="BZ45" s="1001" t="n">
        <f aca="false">IFERROR(IF(Parametri!$D$4="Abruzzo",VLOOKUP(CONCATENATE(BZ$38,BZ$39,BZ$42,$BP$45),Reg_abruzzo!$B$26:$G$98,6,FALSE()),0),0)</f>
        <v>0</v>
      </c>
    </row>
    <row r="46" customFormat="false" ht="12.75" hidden="false" customHeight="false" outlineLevel="0" collapsed="false">
      <c r="A46" s="1051"/>
      <c r="J46" s="1045"/>
      <c r="L46" s="1045"/>
      <c r="M46" s="1046" t="str">
        <f aca="false">Master_Italia!B50</f>
        <v>XI</v>
      </c>
      <c r="N46" s="1046" t="n">
        <f aca="false">Master_Italia!C50</f>
        <v>50</v>
      </c>
      <c r="O46" s="1046" t="n">
        <f aca="false">Master_Italia!D50</f>
        <v>999999</v>
      </c>
      <c r="P46" s="1059" t="n">
        <f aca="false">Master_Italia!E50</f>
        <v>0.5</v>
      </c>
      <c r="Q46" s="1059" t="n">
        <f aca="false">Master_Italia!F50</f>
        <v>0.2</v>
      </c>
      <c r="R46" s="1059" t="n">
        <f aca="false">Master_Italia!G50</f>
        <v>0.15</v>
      </c>
      <c r="AZ46" s="1074"/>
      <c r="BH46" s="591" t="s">
        <v>606</v>
      </c>
      <c r="BI46" s="1" t="str">
        <f aca="false">CONCATENATE('CC altri'!E42,'CC altri'!F42,'CC altri'!G42,'CC altri'!H42,'CC altri'!I42,'CC altri'!J42,'CC altri'!K42,'CC altri'!L42,'CC altri'!M42)</f>
        <v/>
      </c>
      <c r="BJ46" s="631" t="n">
        <f aca="false">'CC altri'!Q44</f>
        <v>0</v>
      </c>
      <c r="BK46" s="631" t="n">
        <f aca="false">'CC altri'!R44</f>
        <v>0</v>
      </c>
      <c r="BL46" s="1058" t="n">
        <f aca="false">IF(BJ46=0,0,IF(BJ46="Coefficiente",BM46,IF(BJ46="Abruzzo",BN46,VLOOKUP(BJ46&amp;BK46,$BI$4:$BL$23,4,FALSE()))))</f>
        <v>0</v>
      </c>
      <c r="BM46" s="1055" t="n">
        <f aca="false">IF(BJ46="Coefficiente",VLOOKUP(BI46,CC_Parametri!$A$2:$K$502,11,FALSE()),0)</f>
        <v>0</v>
      </c>
      <c r="BN46" s="1055" t="n">
        <f aca="false">IF($BJ$39="Abruzzo",$BX$47/100,0)</f>
        <v>0</v>
      </c>
      <c r="BP46" s="662" t="s">
        <v>577</v>
      </c>
      <c r="BQ46" s="1001" t="n">
        <f aca="false">IFERROR(IF(Parametri!$D$4="Abruzzo",VLOOKUP(CONCATENATE(BQ$38,BQ$39,BQ$43,$BP$46),Reg_abruzzo!$B$26:$G$98,6,FALSE()),0),0)</f>
        <v>0</v>
      </c>
      <c r="BR46" s="1001" t="n">
        <f aca="false">IFERROR(IF(Parametri!$D$4="Abruzzo",VLOOKUP(CONCATENATE(BR$38,BR$39,BR$43,$BP$46),Reg_abruzzo!$B$26:$G$98,6,FALSE()),0),0)</f>
        <v>0</v>
      </c>
      <c r="BS46" s="1001" t="n">
        <f aca="false">IFERROR(IF(Parametri!$D$4="Abruzzo",VLOOKUP(CONCATENATE(BS$38,BS$39,BS$43,$BP$46),Reg_abruzzo!$B$26:$G$98,6,FALSE()),0),0)</f>
        <v>0</v>
      </c>
      <c r="BT46" s="1001" t="n">
        <f aca="false">IFERROR(IF(Parametri!$D$4="Abruzzo",VLOOKUP(CONCATENATE(BT$38,BT$39,BT$43,$BP$46),Reg_abruzzo!$B$26:$G$98,6,FALSE()),0),0)</f>
        <v>0</v>
      </c>
      <c r="BU46" s="1001" t="n">
        <f aca="false">IFERROR(IF(Parametri!$D$4="Abruzzo",VLOOKUP(CONCATENATE(BU$38,BU$39,BU$43,$BP$46),Reg_abruzzo!$B$26:$G$98,6,FALSE()),0),0)</f>
        <v>0</v>
      </c>
      <c r="BV46" s="1001" t="n">
        <f aca="false">IFERROR(IF(Parametri!$D$4="Abruzzo",VLOOKUP(CONCATENATE(BV$38,BV$39,BV$43,$BP$46),Reg_abruzzo!$B$26:$G$98,6,FALSE()),0),0)</f>
        <v>0</v>
      </c>
      <c r="BW46" s="1001" t="n">
        <f aca="false">IFERROR(IF(Parametri!$D$4="Abruzzo",VLOOKUP(CONCATENATE(BW$38,BW$39,BW$43,$BP$46),Reg_abruzzo!$B$26:$G$98,6,FALSE()),0),0)</f>
        <v>0</v>
      </c>
      <c r="BX46" s="1001" t="n">
        <f aca="false">IFERROR(IF(Parametri!$D$4="Abruzzo",VLOOKUP(CONCATENATE(BX$38,BX$39,BX$43,$BP$46),Reg_abruzzo!$B$26:$G$98,6,FALSE()),0),0)</f>
        <v>0</v>
      </c>
      <c r="BY46" s="1001" t="n">
        <f aca="false">IFERROR(IF(Parametri!$D$4="Abruzzo",VLOOKUP(CONCATENATE(BY$38,BY$39,BY$43,$BP$46),Reg_abruzzo!$B$26:$G$98,6,FALSE()),0),0)</f>
        <v>0</v>
      </c>
      <c r="BZ46" s="1001" t="n">
        <f aca="false">IFERROR(IF(Parametri!$D$4="Abruzzo",VLOOKUP(CONCATENATE(BZ$38,BZ$39,BZ$43,$BP$46),Reg_abruzzo!$B$26:$G$98,6,FALSE()),0),0)</f>
        <v>0</v>
      </c>
    </row>
    <row r="47" customFormat="false" ht="12.75" hidden="false" customHeight="false" outlineLevel="0" collapsed="false">
      <c r="A47" s="1051"/>
      <c r="J47" s="1045"/>
      <c r="L47" s="1045"/>
      <c r="M47" s="1046" t="n">
        <f aca="false">Parametri!I62</f>
        <v>0</v>
      </c>
      <c r="N47" s="1046" t="n">
        <f aca="false">Parametri!J62</f>
        <v>0</v>
      </c>
      <c r="O47" s="1046" t="n">
        <f aca="false">Parametri!K62</f>
        <v>0</v>
      </c>
      <c r="P47" s="1046" t="n">
        <f aca="false">Parametri!L62</f>
        <v>0</v>
      </c>
      <c r="Q47" s="1046" t="n">
        <f aca="false">Parametri!M62</f>
        <v>0</v>
      </c>
      <c r="R47" s="1046" t="n">
        <f aca="false">Parametri!N62</f>
        <v>0</v>
      </c>
      <c r="BH47" s="591" t="s">
        <v>607</v>
      </c>
      <c r="BI47" s="1" t="str">
        <f aca="false">CONCATENATE('CC altri'!E46,'CC altri'!F46,'CC altri'!G46,'CC altri'!H46,'CC altri'!I46,'CC altri'!J46,'CC altri'!K46,'CC altri'!L46,'CC altri'!M46)</f>
        <v/>
      </c>
      <c r="BJ47" s="631" t="n">
        <f aca="false">'CC altri'!Q48</f>
        <v>0</v>
      </c>
      <c r="BK47" s="631" t="n">
        <f aca="false">'CC altri'!R48</f>
        <v>0</v>
      </c>
      <c r="BL47" s="1058" t="n">
        <f aca="false">IF(BJ47=0,0,IF(BJ47="Coefficiente",BM47,IF(BJ47="Abruzzo",BN47,VLOOKUP(BJ47&amp;BK47,$BI$4:$BL$23,4,FALSE()))))</f>
        <v>0</v>
      </c>
      <c r="BM47" s="1055" t="n">
        <f aca="false">IF(BJ47="Coefficiente",VLOOKUP(BI47,CC_Parametri!$A$2:$K$502,11,FALSE()),0)</f>
        <v>0</v>
      </c>
      <c r="BN47" s="1055" t="n">
        <f aca="false">IF($BJ$39="Abruzzo",$BY$47/100,0)</f>
        <v>0</v>
      </c>
      <c r="BP47" s="662" t="s">
        <v>579</v>
      </c>
      <c r="BQ47" s="1075" t="n">
        <f aca="false">IF(OR(BQ44=0,BQ45=0,BQ46=0),0,(BQ44+BQ45+BQ46)/3)</f>
        <v>0</v>
      </c>
      <c r="BR47" s="1075" t="n">
        <f aca="false">IF(OR(BR44=0,BR45=0,BR46=0),0,(BR44+BR45+BR46)/3)</f>
        <v>0</v>
      </c>
      <c r="BS47" s="1075" t="n">
        <f aca="false">IF(OR(BS44=0,BS45=0,BS46=0),0,(BS44+BS45+BS46)/3)</f>
        <v>0</v>
      </c>
      <c r="BT47" s="1075" t="n">
        <f aca="false">IF(OR(BT44=0,BT45=0,BT46=0),0,(BT44+BT45+BT46)/3)</f>
        <v>0</v>
      </c>
      <c r="BU47" s="1075" t="n">
        <f aca="false">IF(OR(BU44=0,BU45=0,BU46=0),0,(BU44+BU45+BU46)/3)</f>
        <v>0</v>
      </c>
      <c r="BV47" s="1075" t="n">
        <f aca="false">IF(OR(BV44=0,BV45=0,BV46=0),0,(BV44+BV45+BV46)/3)</f>
        <v>0</v>
      </c>
      <c r="BW47" s="1075" t="n">
        <f aca="false">IF(OR(BW44=0,BW45=0,BW46=0),0,(BW44+BW45+BW46)/3)</f>
        <v>0</v>
      </c>
      <c r="BX47" s="1075" t="n">
        <f aca="false">IF(OR(BX44=0,BX45=0,BX46=0),0,(BX44+BX45+BX46)/3)</f>
        <v>0</v>
      </c>
      <c r="BY47" s="1075" t="n">
        <f aca="false">IF(OR(BY44=0,BY45=0,BY46=0),0,(BY44+BY45+BY46)/3)</f>
        <v>0</v>
      </c>
      <c r="BZ47" s="1075" t="n">
        <f aca="false">IF(OR(BZ44=0,BZ45=0,BZ46=0),0,(BZ44+BZ45+BZ46)/3)</f>
        <v>0</v>
      </c>
    </row>
    <row r="48" customFormat="false" ht="12.75" hidden="false" customHeight="false" outlineLevel="0" collapsed="false">
      <c r="A48" s="1051"/>
      <c r="J48" s="1045"/>
      <c r="L48" s="1045"/>
      <c r="BH48" s="591" t="s">
        <v>608</v>
      </c>
      <c r="BI48" s="1" t="str">
        <f aca="false">CONCATENATE('CC altri'!E50,'CC altri'!F50,'CC altri'!G50,'CC altri'!H50,'CC altri'!I50,'CC altri'!J50,'CC altri'!K50,'CC altri'!L50,'CC altri'!M50)</f>
        <v/>
      </c>
      <c r="BJ48" s="631" t="n">
        <f aca="false">'CC altri'!Q52</f>
        <v>0</v>
      </c>
      <c r="BK48" s="631" t="n">
        <f aca="false">'CC altri'!R52</f>
        <v>0</v>
      </c>
      <c r="BL48" s="1058" t="n">
        <f aca="false">IF(BJ48=0,0,IF(BJ48="Coefficiente",BM48,IF(BJ48="Abruzzo",BN48,VLOOKUP(BJ48&amp;BK48,$BI$4:$BL$23,4,FALSE()))))</f>
        <v>0</v>
      </c>
      <c r="BM48" s="1055" t="n">
        <f aca="false">IF(BJ48="Coefficiente",VLOOKUP(BI48,CC_Parametri!$A$2:$K$502,11,FALSE()),0)</f>
        <v>0</v>
      </c>
      <c r="BN48" s="1055" t="n">
        <f aca="false">IF($BJ$39="Abruzzo",$BZ$47/100,0)</f>
        <v>0</v>
      </c>
    </row>
    <row r="49" customFormat="false" ht="12.75" hidden="false" customHeight="false" outlineLevel="0" collapsed="false">
      <c r="A49" s="1051"/>
      <c r="J49" s="1045"/>
      <c r="L49" s="1045"/>
      <c r="AX49" s="1" t="s">
        <v>609</v>
      </c>
      <c r="BB49" s="1" t="s">
        <v>610</v>
      </c>
      <c r="BD49" s="1" t="s">
        <v>611</v>
      </c>
      <c r="BE49" s="1" t="str">
        <f aca="false">'Oneri di Urbanizzazione'!M28</f>
        <v>Una</v>
      </c>
      <c r="BH49" s="591"/>
      <c r="BJ49" s="631"/>
      <c r="BK49" s="631"/>
    </row>
    <row r="50" customFormat="false" ht="12.75" hidden="false" customHeight="false" outlineLevel="0" collapsed="false">
      <c r="A50" s="1051"/>
      <c r="J50" s="1045"/>
      <c r="L50" s="1045"/>
      <c r="BA50" s="1074"/>
      <c r="BB50" s="1074"/>
      <c r="BC50" s="1055"/>
      <c r="BD50" s="1055"/>
      <c r="BH50" s="591"/>
    </row>
    <row r="51" customFormat="false" ht="12.75" hidden="false" customHeight="false" outlineLevel="0" collapsed="false">
      <c r="A51" s="1051"/>
      <c r="J51" s="1045"/>
      <c r="L51" s="1045"/>
      <c r="AX51" s="1" t="s">
        <v>385</v>
      </c>
      <c r="AZ51" s="1074" t="n">
        <f aca="false">SUM('OU altri'!Q10:Q46)*$BB$28</f>
        <v>0</v>
      </c>
      <c r="BB51" s="1070" t="n">
        <f aca="false">IF($BE$49="Multiple",AZ51,BF36+BE43)</f>
        <v>0</v>
      </c>
      <c r="BH51" s="591"/>
      <c r="BI51" s="591"/>
      <c r="BJ51" s="591"/>
      <c r="BK51" s="591"/>
      <c r="BL51" s="591"/>
    </row>
    <row r="52" customFormat="false" ht="12.75" hidden="false" customHeight="false" outlineLevel="0" collapsed="false">
      <c r="A52" s="1051"/>
      <c r="J52" s="1045"/>
      <c r="L52" s="1045"/>
      <c r="AX52" s="1" t="s">
        <v>386</v>
      </c>
      <c r="AZ52" s="1074" t="n">
        <f aca="false">SUM('OU altri'!R10:R46)*$BB$28</f>
        <v>0</v>
      </c>
      <c r="BA52" s="1074"/>
      <c r="BB52" s="1070" t="n">
        <f aca="false">IF($BE$49="Multiple",AZ52,BF37)</f>
        <v>0</v>
      </c>
      <c r="BH52" s="591"/>
      <c r="BI52" s="591"/>
      <c r="BJ52" s="591"/>
      <c r="BK52" s="591"/>
      <c r="BL52" s="591"/>
    </row>
    <row r="53" customFormat="false" ht="12.75" hidden="false" customHeight="false" outlineLevel="0" collapsed="false">
      <c r="A53" s="1051"/>
      <c r="J53" s="1045"/>
      <c r="L53" s="1045"/>
      <c r="AX53" s="1" t="s">
        <v>589</v>
      </c>
      <c r="AZ53" s="1076" t="n">
        <f aca="false">'Oneri di Urbanizzazione'!K109*$BB$28</f>
        <v>0</v>
      </c>
      <c r="BB53" s="1076" t="n">
        <f aca="false">IF(AZ45="Emilia Romagna",EMIRO_D_S!C41,BF38+AZ53)</f>
        <v>0</v>
      </c>
      <c r="BH53" s="591"/>
      <c r="BI53" s="591"/>
      <c r="BJ53" s="591"/>
      <c r="BK53" s="591"/>
      <c r="BL53" s="591"/>
    </row>
    <row r="54" customFormat="false" ht="12.75" hidden="false" customHeight="false" outlineLevel="0" collapsed="false">
      <c r="A54" s="1051"/>
      <c r="J54" s="1045"/>
      <c r="L54" s="1045"/>
      <c r="AX54" s="1" t="s">
        <v>594</v>
      </c>
      <c r="AZ54" s="1076" t="n">
        <f aca="false">'Oneri di Urbanizzazione'!K110*$BB$28</f>
        <v>0</v>
      </c>
      <c r="BB54" s="1076" t="n">
        <f aca="false">IF(AZ45="Emilia Romagna",EMIRO_D_S!C42,BF39+AZ54)</f>
        <v>0</v>
      </c>
      <c r="BH54" s="591"/>
      <c r="BI54" s="591"/>
      <c r="BJ54" s="591"/>
      <c r="BK54" s="591"/>
      <c r="BL54" s="591"/>
    </row>
    <row r="55" customFormat="false" ht="12.75" hidden="false" customHeight="false" outlineLevel="0" collapsed="false">
      <c r="A55" s="1051"/>
      <c r="J55" s="1045"/>
      <c r="L55" s="1045"/>
      <c r="AX55" s="1" t="s">
        <v>596</v>
      </c>
      <c r="AZ55" s="1076" t="n">
        <f aca="false">'Oneri di Urbanizzazione'!K111*$BB$28</f>
        <v>0</v>
      </c>
      <c r="BB55" s="1076" t="n">
        <f aca="false">IF(AZ45="Emilia Romagna",EMIRO_CS!C27,BF40+AZ55)</f>
        <v>0</v>
      </c>
      <c r="BH55" s="591"/>
      <c r="BI55" s="591"/>
      <c r="BJ55" s="591"/>
      <c r="BK55" s="591"/>
      <c r="BL55" s="591"/>
    </row>
    <row r="56" customFormat="false" ht="12.75" hidden="false" customHeight="false" outlineLevel="0" collapsed="false">
      <c r="A56" s="1051"/>
      <c r="J56" s="1045"/>
      <c r="L56" s="1045"/>
      <c r="AX56" s="1" t="s">
        <v>612</v>
      </c>
      <c r="AZ56" s="1076" t="n">
        <f aca="false">'Oneri di Urbanizzazione'!K112*$BB$28</f>
        <v>0</v>
      </c>
      <c r="BB56" s="1076" t="n">
        <f aca="false">AZ56</f>
        <v>0</v>
      </c>
      <c r="BH56" s="591"/>
      <c r="BI56" s="591"/>
      <c r="BJ56" s="591"/>
      <c r="BK56" s="591"/>
      <c r="BL56" s="591"/>
    </row>
    <row r="57" customFormat="false" ht="12.75" hidden="false" customHeight="false" outlineLevel="0" collapsed="false">
      <c r="A57" s="1051"/>
      <c r="J57" s="1045"/>
      <c r="L57" s="1045"/>
      <c r="AX57" s="1" t="s">
        <v>613</v>
      </c>
      <c r="AZ57" s="1076" t="n">
        <f aca="false">'Oneri di Urbanizzazione'!K113*$BB$28</f>
        <v>0</v>
      </c>
      <c r="BB57" s="1076" t="n">
        <f aca="false">AZ57</f>
        <v>0</v>
      </c>
      <c r="BH57" s="591"/>
      <c r="BI57" s="591"/>
      <c r="BJ57" s="591"/>
      <c r="BK57" s="591"/>
      <c r="BL57" s="591"/>
    </row>
    <row r="58" customFormat="false" ht="12.75" hidden="false" customHeight="false" outlineLevel="0" collapsed="false">
      <c r="A58" s="1051"/>
      <c r="J58" s="1045"/>
      <c r="L58" s="1045"/>
      <c r="AX58" s="1" t="s">
        <v>614</v>
      </c>
      <c r="AZ58" s="1076" t="n">
        <f aca="false">'Oneri di Urbanizzazione'!K114*$BB$28</f>
        <v>0</v>
      </c>
      <c r="BB58" s="1076" t="n">
        <f aca="false">AZ58</f>
        <v>0</v>
      </c>
      <c r="BH58" s="591"/>
      <c r="BI58" s="591"/>
      <c r="BJ58" s="591"/>
      <c r="BK58" s="591"/>
      <c r="BL58" s="591"/>
    </row>
    <row r="59" customFormat="false" ht="12.75" hidden="false" customHeight="false" outlineLevel="0" collapsed="false">
      <c r="A59" s="1051"/>
      <c r="J59" s="1045"/>
      <c r="L59" s="1045"/>
      <c r="AX59" s="1" t="s">
        <v>615</v>
      </c>
      <c r="AZ59" s="1076" t="n">
        <f aca="false">'Oneri di Urbanizzazione'!K115*$BB$28</f>
        <v>0</v>
      </c>
      <c r="BB59" s="1076" t="n">
        <f aca="false">AZ59</f>
        <v>0</v>
      </c>
      <c r="BH59" s="591"/>
      <c r="BI59" s="591"/>
      <c r="BJ59" s="591"/>
      <c r="BK59" s="591"/>
      <c r="BL59" s="591"/>
    </row>
    <row r="60" customFormat="false" ht="12.75" hidden="false" customHeight="false" outlineLevel="0" collapsed="false">
      <c r="A60" s="1051"/>
      <c r="J60" s="1045"/>
      <c r="L60" s="1045"/>
      <c r="AX60" s="1" t="s">
        <v>616</v>
      </c>
      <c r="AZ60" s="1076" t="n">
        <f aca="false">'Oneri di Urbanizzazione'!K116*$BB$28</f>
        <v>0</v>
      </c>
      <c r="BB60" s="1076" t="n">
        <f aca="false">AZ60</f>
        <v>0</v>
      </c>
      <c r="BH60" s="591"/>
      <c r="BI60" s="591"/>
      <c r="BJ60" s="591"/>
      <c r="BK60" s="591"/>
      <c r="BL60" s="591"/>
    </row>
    <row r="61" customFormat="false" ht="12.75" hidden="false" customHeight="false" outlineLevel="0" collapsed="false">
      <c r="A61" s="1051"/>
      <c r="J61" s="1045"/>
      <c r="L61" s="1045"/>
      <c r="AX61" s="1" t="s">
        <v>617</v>
      </c>
      <c r="AZ61" s="1076" t="n">
        <f aca="false">'Oneri di Urbanizzazione'!K117*$BB$28</f>
        <v>0</v>
      </c>
      <c r="BB61" s="1076" t="n">
        <f aca="false">AZ61</f>
        <v>0</v>
      </c>
      <c r="BI61" s="591"/>
      <c r="BJ61" s="591"/>
      <c r="BK61" s="591"/>
      <c r="BL61" s="591"/>
    </row>
    <row r="62" customFormat="false" ht="12.75" hidden="false" customHeight="false" outlineLevel="0" collapsed="false">
      <c r="A62" s="1051"/>
      <c r="J62" s="1045"/>
      <c r="L62" s="1045"/>
      <c r="AX62" s="1" t="s">
        <v>618</v>
      </c>
      <c r="AZ62" s="1076" t="n">
        <f aca="false">'Oneri di Urbanizzazione'!K118*$BB$28</f>
        <v>0</v>
      </c>
      <c r="BB62" s="1076" t="n">
        <f aca="false">AZ62</f>
        <v>0</v>
      </c>
      <c r="BI62" s="591"/>
      <c r="BJ62" s="591"/>
      <c r="BK62" s="591"/>
      <c r="BL62" s="591"/>
    </row>
    <row r="63" customFormat="false" ht="12.75" hidden="false" customHeight="false" outlineLevel="0" collapsed="false">
      <c r="A63" s="1051"/>
      <c r="J63" s="1045"/>
      <c r="L63" s="1045"/>
      <c r="BI63" s="591"/>
      <c r="BJ63" s="591"/>
      <c r="BK63" s="591"/>
      <c r="BL63" s="591"/>
    </row>
    <row r="64" customFormat="false" ht="12.75" hidden="false" customHeight="false" outlineLevel="0" collapsed="false">
      <c r="A64" s="1051"/>
      <c r="J64" s="1045"/>
      <c r="L64" s="1045"/>
    </row>
    <row r="65" customFormat="false" ht="12.75" hidden="false" customHeight="false" outlineLevel="0" collapsed="false">
      <c r="A65" s="1051"/>
      <c r="J65" s="1045"/>
      <c r="L65" s="1045"/>
      <c r="AX65" s="1" t="s">
        <v>619</v>
      </c>
      <c r="BB65" s="1076" t="n">
        <f aca="false">SUM(BB51:BB62)</f>
        <v>0</v>
      </c>
    </row>
    <row r="66" customFormat="false" ht="12.75" hidden="false" customHeight="false" outlineLevel="0" collapsed="false">
      <c r="A66" s="1051"/>
      <c r="J66" s="1045"/>
      <c r="L66" s="1045"/>
    </row>
    <row r="67" customFormat="false" ht="12.75" hidden="false" customHeight="false" outlineLevel="0" collapsed="false">
      <c r="A67" s="1051"/>
      <c r="J67" s="1045"/>
      <c r="L67" s="1045"/>
    </row>
    <row r="68" customFormat="false" ht="12.75" hidden="false" customHeight="false" outlineLevel="0" collapsed="false">
      <c r="A68" s="1051"/>
      <c r="J68" s="1045"/>
      <c r="L68" s="1045"/>
    </row>
    <row r="69" customFormat="false" ht="12.75" hidden="false" customHeight="false" outlineLevel="0" collapsed="false">
      <c r="A69" s="1051"/>
      <c r="J69" s="1045"/>
      <c r="L69" s="1045"/>
    </row>
    <row r="70" customFormat="false" ht="12.75" hidden="false" customHeight="false" outlineLevel="0" collapsed="false">
      <c r="A70" s="1051"/>
      <c r="J70" s="1045"/>
      <c r="L70" s="1045"/>
    </row>
    <row r="71" customFormat="false" ht="12.75" hidden="false" customHeight="false" outlineLevel="0" collapsed="false">
      <c r="A71" s="1051"/>
      <c r="J71" s="1045"/>
      <c r="L71" s="1045"/>
      <c r="AX71" s="1" t="s">
        <v>620</v>
      </c>
      <c r="BB71" s="1" t="s">
        <v>330</v>
      </c>
    </row>
    <row r="72" customFormat="false" ht="12.75" hidden="false" customHeight="false" outlineLevel="0" collapsed="false">
      <c r="A72" s="1051"/>
      <c r="J72" s="1045"/>
      <c r="L72" s="1045"/>
      <c r="AZ72" s="1" t="s">
        <v>130</v>
      </c>
    </row>
    <row r="73" customFormat="false" ht="12.75" hidden="false" customHeight="false" outlineLevel="0" collapsed="false">
      <c r="A73" s="1051"/>
      <c r="J73" s="1045"/>
      <c r="L73" s="1045"/>
      <c r="AZ73" s="1" t="s">
        <v>130</v>
      </c>
    </row>
    <row r="74" customFormat="false" ht="12.75" hidden="false" customHeight="false" outlineLevel="0" collapsed="false">
      <c r="A74" s="1051"/>
      <c r="J74" s="1045"/>
      <c r="L74" s="1045"/>
      <c r="AZ74" s="1" t="s">
        <v>130</v>
      </c>
    </row>
    <row r="75" customFormat="false" ht="12.75" hidden="false" customHeight="false" outlineLevel="0" collapsed="false">
      <c r="A75" s="1051"/>
      <c r="J75" s="1045"/>
      <c r="L75" s="1045"/>
    </row>
    <row r="76" customFormat="false" ht="12.75" hidden="false" customHeight="false" outlineLevel="0" collapsed="false">
      <c r="A76" s="1051"/>
      <c r="J76" s="1045"/>
      <c r="L76" s="1045"/>
    </row>
    <row r="77" customFormat="false" ht="12.75" hidden="false" customHeight="false" outlineLevel="0" collapsed="false">
      <c r="A77" s="1051"/>
      <c r="J77" s="1045"/>
      <c r="L77" s="1045"/>
    </row>
    <row r="78" customFormat="false" ht="12.75" hidden="false" customHeight="false" outlineLevel="0" collapsed="false">
      <c r="A78" s="1051"/>
      <c r="J78" s="1045"/>
      <c r="L78" s="1045"/>
    </row>
    <row r="79" customFormat="false" ht="12.75" hidden="false" customHeight="false" outlineLevel="0" collapsed="false">
      <c r="A79" s="1051"/>
      <c r="J79" s="1045"/>
      <c r="L79" s="1045"/>
    </row>
    <row r="80" customFormat="false" ht="12.75" hidden="false" customHeight="false" outlineLevel="0" collapsed="false">
      <c r="A80" s="1051"/>
      <c r="J80" s="1045"/>
      <c r="L80" s="1045"/>
    </row>
    <row r="81" customFormat="false" ht="12.75" hidden="false" customHeight="false" outlineLevel="0" collapsed="false">
      <c r="A81" s="1051"/>
      <c r="J81" s="1045"/>
      <c r="L81" s="1045"/>
    </row>
    <row r="82" customFormat="false" ht="12.75" hidden="false" customHeight="false" outlineLevel="0" collapsed="false">
      <c r="A82" s="1051"/>
      <c r="J82" s="1045"/>
      <c r="L82" s="1045"/>
    </row>
    <row r="83" customFormat="false" ht="12.75" hidden="false" customHeight="false" outlineLevel="0" collapsed="false">
      <c r="A83" s="1051"/>
      <c r="J83" s="1045"/>
      <c r="L83" s="1045"/>
    </row>
    <row r="84" customFormat="false" ht="12.75" hidden="false" customHeight="false" outlineLevel="0" collapsed="false">
      <c r="A84" s="1051"/>
      <c r="J84" s="1045"/>
      <c r="L84" s="1045"/>
    </row>
    <row r="85" customFormat="false" ht="12.75" hidden="false" customHeight="false" outlineLevel="0" collapsed="false">
      <c r="A85" s="1051"/>
      <c r="J85" s="1045"/>
      <c r="L85" s="1045"/>
    </row>
    <row r="86" customFormat="false" ht="12.75" hidden="false" customHeight="false" outlineLevel="0" collapsed="false">
      <c r="A86" s="1051"/>
      <c r="J86" s="1045"/>
      <c r="L86" s="1045"/>
    </row>
    <row r="87" customFormat="false" ht="12.75" hidden="false" customHeight="false" outlineLevel="0" collapsed="false">
      <c r="A87" s="1051"/>
      <c r="J87" s="1045"/>
      <c r="L87" s="1045"/>
    </row>
    <row r="88" customFormat="false" ht="12.75" hidden="false" customHeight="false" outlineLevel="0" collapsed="false">
      <c r="A88" s="1051"/>
      <c r="J88" s="1045"/>
      <c r="L88" s="1045"/>
    </row>
    <row r="89" customFormat="false" ht="12.75" hidden="false" customHeight="false" outlineLevel="0" collapsed="false">
      <c r="A89" s="1051"/>
      <c r="J89" s="1045"/>
      <c r="L89" s="1045"/>
    </row>
    <row r="90" customFormat="false" ht="12.75" hidden="false" customHeight="false" outlineLevel="0" collapsed="false">
      <c r="A90" s="1051"/>
      <c r="J90" s="1045"/>
      <c r="L90" s="1045"/>
    </row>
    <row r="91" customFormat="false" ht="12.75" hidden="false" customHeight="false" outlineLevel="0" collapsed="false">
      <c r="A91" s="1051"/>
      <c r="J91" s="1045"/>
      <c r="L91" s="1045"/>
    </row>
    <row r="92" customFormat="false" ht="12.75" hidden="false" customHeight="false" outlineLevel="0" collapsed="false">
      <c r="A92" s="1051"/>
      <c r="J92" s="1045"/>
      <c r="L92" s="1045"/>
    </row>
    <row r="93" customFormat="false" ht="12.75" hidden="false" customHeight="false" outlineLevel="0" collapsed="false">
      <c r="A93" s="1051"/>
      <c r="J93" s="1045"/>
      <c r="L93" s="1045"/>
    </row>
    <row r="94" customFormat="false" ht="12.75" hidden="false" customHeight="false" outlineLevel="0" collapsed="false">
      <c r="A94" s="1051"/>
      <c r="J94" s="1045"/>
      <c r="L94" s="1045"/>
    </row>
    <row r="95" customFormat="false" ht="12.75" hidden="false" customHeight="false" outlineLevel="0" collapsed="false">
      <c r="A95" s="1051"/>
      <c r="J95" s="1045"/>
      <c r="L95" s="1045"/>
    </row>
    <row r="96" customFormat="false" ht="12.75" hidden="false" customHeight="false" outlineLevel="0" collapsed="false">
      <c r="A96" s="1051"/>
      <c r="J96" s="1045"/>
      <c r="L96" s="1045"/>
    </row>
    <row r="97" customFormat="false" ht="12.75" hidden="false" customHeight="false" outlineLevel="0" collapsed="false">
      <c r="A97" s="1051"/>
      <c r="J97" s="1045"/>
      <c r="L97" s="1045"/>
    </row>
    <row r="98" customFormat="false" ht="12.75" hidden="false" customHeight="false" outlineLevel="0" collapsed="false">
      <c r="A98" s="1051"/>
      <c r="J98" s="1045"/>
      <c r="L98" s="1045"/>
    </row>
    <row r="99" customFormat="false" ht="12.75" hidden="false" customHeight="false" outlineLevel="0" collapsed="false">
      <c r="A99" s="1051"/>
      <c r="J99" s="1045"/>
      <c r="L99" s="1045"/>
    </row>
    <row r="100" customFormat="false" ht="12.75" hidden="false" customHeight="false" outlineLevel="0" collapsed="false">
      <c r="A100" s="1051"/>
      <c r="J100" s="1045"/>
      <c r="L100" s="1045"/>
    </row>
    <row r="101" customFormat="false" ht="12.75" hidden="false" customHeight="false" outlineLevel="0" collapsed="false">
      <c r="A101" s="1051"/>
      <c r="J101" s="1045"/>
      <c r="L101" s="1045"/>
    </row>
    <row r="102" customFormat="false" ht="12.75" hidden="false" customHeight="false" outlineLevel="0" collapsed="false">
      <c r="A102" s="1051"/>
      <c r="J102" s="1045"/>
      <c r="L102" s="1045"/>
    </row>
    <row r="103" customFormat="false" ht="12.75" hidden="false" customHeight="false" outlineLevel="0" collapsed="false">
      <c r="A103" s="1051"/>
      <c r="J103" s="1045"/>
      <c r="L103" s="1045"/>
    </row>
    <row r="104" customFormat="false" ht="12.75" hidden="false" customHeight="false" outlineLevel="0" collapsed="false">
      <c r="A104" s="1051"/>
      <c r="J104" s="1045"/>
      <c r="L104" s="1045"/>
    </row>
    <row r="105" customFormat="false" ht="12.75" hidden="false" customHeight="false" outlineLevel="0" collapsed="false">
      <c r="A105" s="1051"/>
      <c r="J105" s="1045"/>
      <c r="L105" s="1045"/>
    </row>
    <row r="106" customFormat="false" ht="12.75" hidden="false" customHeight="false" outlineLevel="0" collapsed="false">
      <c r="A106" s="1051"/>
      <c r="J106" s="1045"/>
      <c r="L106" s="1045"/>
    </row>
    <row r="107" customFormat="false" ht="12.75" hidden="false" customHeight="false" outlineLevel="0" collapsed="false">
      <c r="A107" s="1051"/>
      <c r="J107" s="1045"/>
      <c r="L107" s="1045"/>
    </row>
    <row r="108" customFormat="false" ht="12.75" hidden="false" customHeight="false" outlineLevel="0" collapsed="false">
      <c r="A108" s="1051"/>
      <c r="J108" s="1045"/>
      <c r="L108" s="1045"/>
    </row>
    <row r="109" customFormat="false" ht="12.75" hidden="false" customHeight="false" outlineLevel="0" collapsed="false">
      <c r="A109" s="1051"/>
      <c r="J109" s="1045"/>
      <c r="L109" s="1045"/>
    </row>
    <row r="110" customFormat="false" ht="12.75" hidden="false" customHeight="false" outlineLevel="0" collapsed="false">
      <c r="A110" s="1051"/>
      <c r="J110" s="1045"/>
      <c r="L110" s="1045"/>
    </row>
    <row r="111" customFormat="false" ht="12.75" hidden="false" customHeight="false" outlineLevel="0" collapsed="false">
      <c r="A111" s="1051"/>
      <c r="J111" s="1045"/>
      <c r="L111" s="1045"/>
    </row>
    <row r="112" customFormat="false" ht="12.75" hidden="false" customHeight="false" outlineLevel="0" collapsed="false">
      <c r="A112" s="1051"/>
      <c r="J112" s="1045"/>
      <c r="L112" s="1045"/>
    </row>
    <row r="113" customFormat="false" ht="12.75" hidden="false" customHeight="false" outlineLevel="0" collapsed="false">
      <c r="A113" s="1051"/>
      <c r="J113" s="1045"/>
      <c r="L113" s="1045"/>
    </row>
    <row r="114" customFormat="false" ht="12.75" hidden="false" customHeight="false" outlineLevel="0" collapsed="false">
      <c r="A114" s="1051"/>
      <c r="J114" s="1045"/>
      <c r="L114" s="1045"/>
    </row>
    <row r="115" customFormat="false" ht="12.75" hidden="false" customHeight="false" outlineLevel="0" collapsed="false">
      <c r="A115" s="1051"/>
      <c r="J115" s="1045"/>
      <c r="L115" s="1045"/>
    </row>
    <row r="116" customFormat="false" ht="12.75" hidden="false" customHeight="false" outlineLevel="0" collapsed="false">
      <c r="A116" s="1051"/>
      <c r="J116" s="1045"/>
      <c r="L116" s="1045"/>
    </row>
    <row r="117" customFormat="false" ht="12.75" hidden="false" customHeight="false" outlineLevel="0" collapsed="false">
      <c r="A117" s="1051"/>
      <c r="J117" s="1045"/>
      <c r="L117" s="1045"/>
    </row>
    <row r="118" customFormat="false" ht="12.75" hidden="false" customHeight="false" outlineLevel="0" collapsed="false">
      <c r="A118" s="1051"/>
      <c r="J118" s="1045"/>
      <c r="L118" s="1045"/>
    </row>
    <row r="119" customFormat="false" ht="12.75" hidden="false" customHeight="false" outlineLevel="0" collapsed="false">
      <c r="A119" s="1051"/>
      <c r="J119" s="1045"/>
      <c r="L119" s="1045"/>
    </row>
    <row r="120" customFormat="false" ht="12.75" hidden="false" customHeight="false" outlineLevel="0" collapsed="false">
      <c r="A120" s="1051"/>
      <c r="J120" s="1045"/>
      <c r="L120" s="1045"/>
    </row>
    <row r="121" customFormat="false" ht="12.75" hidden="false" customHeight="false" outlineLevel="0" collapsed="false">
      <c r="A121" s="1051"/>
      <c r="J121" s="1045"/>
      <c r="L121" s="1045"/>
    </row>
    <row r="122" customFormat="false" ht="12.75" hidden="false" customHeight="false" outlineLevel="0" collapsed="false">
      <c r="A122" s="1051"/>
      <c r="J122" s="1045"/>
      <c r="L122" s="1045"/>
    </row>
    <row r="123" customFormat="false" ht="12.75" hidden="false" customHeight="false" outlineLevel="0" collapsed="false">
      <c r="A123" s="1051"/>
      <c r="J123" s="1045"/>
      <c r="L123" s="1045"/>
    </row>
    <row r="124" customFormat="false" ht="12.75" hidden="false" customHeight="false" outlineLevel="0" collapsed="false">
      <c r="A124" s="1051"/>
      <c r="J124" s="1045"/>
      <c r="L124" s="1045"/>
    </row>
    <row r="125" customFormat="false" ht="12.75" hidden="false" customHeight="false" outlineLevel="0" collapsed="false">
      <c r="A125" s="1051"/>
      <c r="J125" s="1045"/>
      <c r="L125" s="1045"/>
    </row>
    <row r="126" customFormat="false" ht="12.75" hidden="false" customHeight="false" outlineLevel="0" collapsed="false">
      <c r="A126" s="1051"/>
      <c r="J126" s="1045"/>
      <c r="L126" s="1045"/>
    </row>
    <row r="127" customFormat="false" ht="12.75" hidden="false" customHeight="false" outlineLevel="0" collapsed="false">
      <c r="A127" s="1051"/>
      <c r="J127" s="1045"/>
      <c r="L127" s="1045"/>
    </row>
    <row r="128" customFormat="false" ht="12.75" hidden="false" customHeight="false" outlineLevel="0" collapsed="false">
      <c r="A128" s="1051"/>
      <c r="J128" s="1045"/>
      <c r="L128" s="1045"/>
    </row>
    <row r="129" customFormat="false" ht="12.75" hidden="false" customHeight="false" outlineLevel="0" collapsed="false">
      <c r="A129" s="1051"/>
      <c r="J129" s="1045"/>
      <c r="L129" s="1045"/>
    </row>
    <row r="130" customFormat="false" ht="12.75" hidden="false" customHeight="false" outlineLevel="0" collapsed="false">
      <c r="A130" s="1051"/>
      <c r="J130" s="1045"/>
      <c r="L130" s="1045"/>
    </row>
    <row r="131" customFormat="false" ht="12.75" hidden="false" customHeight="false" outlineLevel="0" collapsed="false">
      <c r="A131" s="1051"/>
      <c r="J131" s="1045"/>
      <c r="L131" s="1045"/>
    </row>
    <row r="132" customFormat="false" ht="12.75" hidden="false" customHeight="false" outlineLevel="0" collapsed="false">
      <c r="A132" s="1051"/>
      <c r="J132" s="1045"/>
      <c r="L132" s="1045"/>
    </row>
    <row r="133" customFormat="false" ht="12.75" hidden="false" customHeight="false" outlineLevel="0" collapsed="false">
      <c r="A133" s="1051"/>
      <c r="J133" s="1045"/>
      <c r="L133" s="1045"/>
    </row>
    <row r="134" customFormat="false" ht="12.75" hidden="false" customHeight="false" outlineLevel="0" collapsed="false">
      <c r="A134" s="1051"/>
      <c r="J134" s="1045"/>
      <c r="L134" s="1045"/>
    </row>
    <row r="135" customFormat="false" ht="12.75" hidden="false" customHeight="false" outlineLevel="0" collapsed="false">
      <c r="A135" s="1051"/>
      <c r="J135" s="1045"/>
      <c r="L135" s="1045"/>
    </row>
    <row r="136" customFormat="false" ht="12.75" hidden="false" customHeight="false" outlineLevel="0" collapsed="false">
      <c r="A136" s="1051"/>
      <c r="J136" s="1045"/>
      <c r="L136" s="1045"/>
    </row>
    <row r="137" customFormat="false" ht="12.75" hidden="false" customHeight="false" outlineLevel="0" collapsed="false">
      <c r="A137" s="1051"/>
      <c r="J137" s="1045"/>
      <c r="L137" s="1045"/>
    </row>
    <row r="138" customFormat="false" ht="12.75" hidden="false" customHeight="false" outlineLevel="0" collapsed="false">
      <c r="A138" s="1051"/>
      <c r="J138" s="1045"/>
      <c r="L138" s="1045"/>
    </row>
    <row r="139" customFormat="false" ht="12.75" hidden="false" customHeight="false" outlineLevel="0" collapsed="false">
      <c r="A139" s="1051"/>
      <c r="J139" s="1045"/>
      <c r="L139" s="1045"/>
    </row>
    <row r="140" customFormat="false" ht="12.75" hidden="false" customHeight="false" outlineLevel="0" collapsed="false">
      <c r="A140" s="1051"/>
      <c r="J140" s="1045"/>
      <c r="L140" s="1045"/>
    </row>
    <row r="141" customFormat="false" ht="12.75" hidden="false" customHeight="false" outlineLevel="0" collapsed="false">
      <c r="A141" s="1051"/>
      <c r="J141" s="1045"/>
      <c r="L141" s="1045"/>
    </row>
    <row r="142" customFormat="false" ht="12.75" hidden="false" customHeight="false" outlineLevel="0" collapsed="false">
      <c r="A142" s="1051"/>
      <c r="J142" s="1045"/>
      <c r="L142" s="1045"/>
    </row>
    <row r="143" customFormat="false" ht="12.75" hidden="false" customHeight="false" outlineLevel="0" collapsed="false">
      <c r="A143" s="1051"/>
      <c r="J143" s="1045"/>
      <c r="L143" s="1045"/>
    </row>
    <row r="144" customFormat="false" ht="12.75" hidden="false" customHeight="false" outlineLevel="0" collapsed="false">
      <c r="A144" s="1051"/>
      <c r="J144" s="1045"/>
      <c r="L144" s="1045"/>
    </row>
    <row r="145" customFormat="false" ht="12.75" hidden="false" customHeight="false" outlineLevel="0" collapsed="false">
      <c r="A145" s="1051"/>
      <c r="J145" s="1045"/>
      <c r="L145" s="1045"/>
    </row>
    <row r="146" customFormat="false" ht="12.75" hidden="false" customHeight="false" outlineLevel="0" collapsed="false">
      <c r="A146" s="1051"/>
      <c r="J146" s="1045"/>
      <c r="L146" s="1045"/>
    </row>
    <row r="147" customFormat="false" ht="12.75" hidden="false" customHeight="false" outlineLevel="0" collapsed="false">
      <c r="A147" s="1051"/>
      <c r="J147" s="1045"/>
      <c r="L147" s="1045"/>
    </row>
    <row r="148" customFormat="false" ht="12.75" hidden="false" customHeight="false" outlineLevel="0" collapsed="false">
      <c r="A148" s="1051"/>
      <c r="J148" s="1045"/>
      <c r="L148" s="1045"/>
    </row>
    <row r="149" customFormat="false" ht="12.75" hidden="false" customHeight="false" outlineLevel="0" collapsed="false">
      <c r="A149" s="1051"/>
      <c r="J149" s="1045"/>
      <c r="L149" s="1045"/>
    </row>
    <row r="150" customFormat="false" ht="12.75" hidden="false" customHeight="false" outlineLevel="0" collapsed="false">
      <c r="A150" s="1051"/>
      <c r="J150" s="1045"/>
      <c r="L150" s="1045"/>
    </row>
    <row r="151" customFormat="false" ht="12.75" hidden="false" customHeight="false" outlineLevel="0" collapsed="false">
      <c r="A151" s="1051"/>
      <c r="J151" s="1045"/>
      <c r="L151" s="1045"/>
    </row>
    <row r="152" customFormat="false" ht="12.75" hidden="false" customHeight="false" outlineLevel="0" collapsed="false">
      <c r="A152" s="1051"/>
      <c r="J152" s="1045"/>
      <c r="L152" s="1045"/>
    </row>
    <row r="153" customFormat="false" ht="12.75" hidden="false" customHeight="false" outlineLevel="0" collapsed="false">
      <c r="A153" s="1051"/>
      <c r="J153" s="1045"/>
      <c r="L153" s="1045"/>
    </row>
    <row r="154" customFormat="false" ht="12.75" hidden="false" customHeight="false" outlineLevel="0" collapsed="false">
      <c r="A154" s="1051"/>
      <c r="J154" s="1045"/>
      <c r="L154" s="1045"/>
    </row>
    <row r="155" customFormat="false" ht="12.75" hidden="false" customHeight="false" outlineLevel="0" collapsed="false">
      <c r="A155" s="1051"/>
      <c r="J155" s="1045"/>
      <c r="L155" s="1045"/>
    </row>
    <row r="156" customFormat="false" ht="12.75" hidden="false" customHeight="false" outlineLevel="0" collapsed="false">
      <c r="A156" s="1051"/>
      <c r="J156" s="1045"/>
      <c r="L156" s="1045"/>
    </row>
    <row r="157" customFormat="false" ht="12.75" hidden="false" customHeight="false" outlineLevel="0" collapsed="false">
      <c r="A157" s="1051"/>
      <c r="J157" s="1045"/>
      <c r="L157" s="1045"/>
    </row>
    <row r="158" customFormat="false" ht="12.75" hidden="false" customHeight="false" outlineLevel="0" collapsed="false">
      <c r="A158" s="1051"/>
      <c r="J158" s="1045"/>
      <c r="L158" s="1045"/>
    </row>
    <row r="159" customFormat="false" ht="12.75" hidden="false" customHeight="false" outlineLevel="0" collapsed="false">
      <c r="A159" s="1051"/>
      <c r="J159" s="1045"/>
      <c r="L159" s="1045"/>
    </row>
    <row r="160" customFormat="false" ht="12.75" hidden="false" customHeight="false" outlineLevel="0" collapsed="false">
      <c r="A160" s="1051"/>
      <c r="J160" s="1045"/>
      <c r="L160" s="1045"/>
    </row>
    <row r="161" customFormat="false" ht="12.75" hidden="false" customHeight="false" outlineLevel="0" collapsed="false">
      <c r="A161" s="1051"/>
      <c r="J161" s="1045"/>
      <c r="L161" s="1045"/>
    </row>
    <row r="162" customFormat="false" ht="12.75" hidden="false" customHeight="false" outlineLevel="0" collapsed="false">
      <c r="A162" s="1051"/>
      <c r="J162" s="1045"/>
      <c r="L162" s="1045"/>
    </row>
    <row r="163" customFormat="false" ht="12.75" hidden="false" customHeight="false" outlineLevel="0" collapsed="false">
      <c r="A163" s="1051"/>
      <c r="J163" s="1045"/>
      <c r="L163" s="1045"/>
    </row>
    <row r="164" customFormat="false" ht="12.75" hidden="false" customHeight="false" outlineLevel="0" collapsed="false">
      <c r="A164" s="1051"/>
      <c r="J164" s="1045"/>
      <c r="L164" s="1045"/>
    </row>
    <row r="165" customFormat="false" ht="12.75" hidden="false" customHeight="false" outlineLevel="0" collapsed="false">
      <c r="A165" s="1051"/>
      <c r="J165" s="1045"/>
      <c r="L165" s="1045"/>
    </row>
    <row r="166" customFormat="false" ht="12.75" hidden="false" customHeight="false" outlineLevel="0" collapsed="false">
      <c r="A166" s="1051"/>
      <c r="J166" s="1045"/>
      <c r="L166" s="1045"/>
    </row>
    <row r="167" customFormat="false" ht="12.75" hidden="false" customHeight="false" outlineLevel="0" collapsed="false">
      <c r="A167" s="1051"/>
      <c r="J167" s="1045"/>
      <c r="L167" s="1045"/>
    </row>
    <row r="168" customFormat="false" ht="12.75" hidden="false" customHeight="false" outlineLevel="0" collapsed="false">
      <c r="A168" s="1051"/>
      <c r="J168" s="1045"/>
      <c r="L168" s="1045"/>
    </row>
    <row r="169" customFormat="false" ht="12.75" hidden="false" customHeight="false" outlineLevel="0" collapsed="false">
      <c r="A169" s="1051"/>
      <c r="J169" s="1045"/>
      <c r="L169" s="1045"/>
    </row>
    <row r="170" customFormat="false" ht="12.75" hidden="false" customHeight="false" outlineLevel="0" collapsed="false">
      <c r="A170" s="1051"/>
      <c r="J170" s="1045"/>
      <c r="L170" s="1045"/>
    </row>
    <row r="171" customFormat="false" ht="12.75" hidden="false" customHeight="false" outlineLevel="0" collapsed="false">
      <c r="A171" s="1051"/>
      <c r="J171" s="1045"/>
      <c r="L171" s="1045"/>
    </row>
    <row r="172" customFormat="false" ht="12.75" hidden="false" customHeight="false" outlineLevel="0" collapsed="false">
      <c r="A172" s="1051"/>
      <c r="J172" s="1045"/>
      <c r="L172" s="1045"/>
    </row>
    <row r="173" customFormat="false" ht="12.75" hidden="false" customHeight="false" outlineLevel="0" collapsed="false">
      <c r="A173" s="1051"/>
      <c r="J173" s="1045"/>
      <c r="L173" s="1045"/>
    </row>
    <row r="174" customFormat="false" ht="12.75" hidden="false" customHeight="false" outlineLevel="0" collapsed="false">
      <c r="A174" s="1051"/>
      <c r="J174" s="1045"/>
      <c r="L174" s="1045"/>
    </row>
    <row r="175" customFormat="false" ht="12.75" hidden="false" customHeight="false" outlineLevel="0" collapsed="false">
      <c r="A175" s="1051"/>
      <c r="J175" s="1045"/>
      <c r="L175" s="1045"/>
    </row>
    <row r="176" customFormat="false" ht="12.75" hidden="false" customHeight="false" outlineLevel="0" collapsed="false">
      <c r="A176" s="1051"/>
      <c r="J176" s="1045"/>
      <c r="L176" s="1045"/>
    </row>
    <row r="177" customFormat="false" ht="12.75" hidden="false" customHeight="false" outlineLevel="0" collapsed="false">
      <c r="A177" s="1051"/>
      <c r="J177" s="1045"/>
      <c r="L177" s="1045"/>
    </row>
    <row r="178" customFormat="false" ht="12.75" hidden="false" customHeight="false" outlineLevel="0" collapsed="false">
      <c r="A178" s="1051"/>
      <c r="J178" s="1045"/>
      <c r="L178" s="1045"/>
    </row>
    <row r="179" customFormat="false" ht="12.75" hidden="false" customHeight="false" outlineLevel="0" collapsed="false">
      <c r="A179" s="1051"/>
      <c r="J179" s="1045"/>
      <c r="L179" s="1045"/>
    </row>
    <row r="180" customFormat="false" ht="12.75" hidden="false" customHeight="false" outlineLevel="0" collapsed="false">
      <c r="A180" s="1051"/>
      <c r="J180" s="1045"/>
      <c r="L180" s="1045"/>
    </row>
    <row r="181" customFormat="false" ht="12.75" hidden="false" customHeight="false" outlineLevel="0" collapsed="false">
      <c r="A181" s="1051"/>
      <c r="J181" s="1045"/>
      <c r="L181" s="1045"/>
    </row>
    <row r="182" customFormat="false" ht="12.75" hidden="false" customHeight="false" outlineLevel="0" collapsed="false">
      <c r="A182" s="1051"/>
      <c r="J182" s="1045"/>
      <c r="L182" s="1045"/>
    </row>
    <row r="183" customFormat="false" ht="12.75" hidden="false" customHeight="false" outlineLevel="0" collapsed="false">
      <c r="A183" s="1051"/>
      <c r="J183" s="1045"/>
      <c r="L183" s="1045"/>
    </row>
    <row r="184" customFormat="false" ht="12.75" hidden="false" customHeight="false" outlineLevel="0" collapsed="false">
      <c r="A184" s="1051"/>
      <c r="J184" s="1045"/>
      <c r="L184" s="1045"/>
    </row>
    <row r="185" customFormat="false" ht="12.75" hidden="false" customHeight="false" outlineLevel="0" collapsed="false">
      <c r="A185" s="1051"/>
      <c r="J185" s="1045"/>
      <c r="L185" s="1045"/>
    </row>
    <row r="186" customFormat="false" ht="12.75" hidden="false" customHeight="false" outlineLevel="0" collapsed="false">
      <c r="A186" s="1051"/>
      <c r="J186" s="1045"/>
      <c r="L186" s="1045"/>
    </row>
    <row r="187" customFormat="false" ht="12.75" hidden="false" customHeight="false" outlineLevel="0" collapsed="false">
      <c r="A187" s="1051"/>
      <c r="J187" s="1045"/>
      <c r="L187" s="1045"/>
    </row>
    <row r="188" customFormat="false" ht="12.75" hidden="false" customHeight="false" outlineLevel="0" collapsed="false">
      <c r="A188" s="1051"/>
      <c r="J188" s="1045"/>
      <c r="L188" s="1045"/>
    </row>
    <row r="189" customFormat="false" ht="12.75" hidden="false" customHeight="false" outlineLevel="0" collapsed="false">
      <c r="A189" s="1051"/>
      <c r="J189" s="1045"/>
      <c r="L189" s="1045"/>
    </row>
    <row r="190" customFormat="false" ht="12.75" hidden="false" customHeight="false" outlineLevel="0" collapsed="false">
      <c r="A190" s="1051"/>
      <c r="J190" s="1045"/>
      <c r="L190" s="1045"/>
    </row>
    <row r="191" customFormat="false" ht="12.75" hidden="false" customHeight="false" outlineLevel="0" collapsed="false">
      <c r="A191" s="1051"/>
      <c r="J191" s="1045"/>
      <c r="L191" s="1045"/>
    </row>
    <row r="192" customFormat="false" ht="12.75" hidden="false" customHeight="false" outlineLevel="0" collapsed="false">
      <c r="A192" s="1051"/>
      <c r="J192" s="1045"/>
      <c r="L192" s="1045"/>
    </row>
    <row r="193" customFormat="false" ht="12.75" hidden="false" customHeight="false" outlineLevel="0" collapsed="false">
      <c r="A193" s="1051"/>
      <c r="J193" s="1045"/>
      <c r="L193" s="1045"/>
    </row>
    <row r="194" customFormat="false" ht="12.75" hidden="false" customHeight="false" outlineLevel="0" collapsed="false">
      <c r="A194" s="1051"/>
      <c r="J194" s="1045"/>
      <c r="L194" s="1045"/>
    </row>
    <row r="195" customFormat="false" ht="12.75" hidden="false" customHeight="false" outlineLevel="0" collapsed="false">
      <c r="A195" s="1051"/>
      <c r="J195" s="1045"/>
      <c r="L195" s="1045"/>
    </row>
    <row r="196" customFormat="false" ht="12.75" hidden="false" customHeight="false" outlineLevel="0" collapsed="false">
      <c r="A196" s="1051"/>
      <c r="J196" s="1045"/>
      <c r="L196" s="1045"/>
    </row>
    <row r="197" customFormat="false" ht="12.75" hidden="false" customHeight="false" outlineLevel="0" collapsed="false">
      <c r="A197" s="1051"/>
      <c r="J197" s="1045"/>
      <c r="L197" s="1045"/>
    </row>
    <row r="198" customFormat="false" ht="12.75" hidden="false" customHeight="false" outlineLevel="0" collapsed="false">
      <c r="A198" s="1051"/>
      <c r="J198" s="1045"/>
      <c r="L198" s="1045"/>
    </row>
    <row r="199" customFormat="false" ht="12.75" hidden="false" customHeight="false" outlineLevel="0" collapsed="false">
      <c r="A199" s="1051"/>
      <c r="J199" s="1045"/>
      <c r="L199" s="1045"/>
    </row>
    <row r="200" customFormat="false" ht="12.75" hidden="false" customHeight="false" outlineLevel="0" collapsed="false">
      <c r="A200" s="1051"/>
      <c r="J200" s="1045"/>
      <c r="L200" s="1045"/>
    </row>
    <row r="201" customFormat="false" ht="12.75" hidden="false" customHeight="false" outlineLevel="0" collapsed="false">
      <c r="A201" s="1051"/>
      <c r="J201" s="1045"/>
      <c r="L201" s="1045"/>
    </row>
    <row r="202" customFormat="false" ht="12.75" hidden="false" customHeight="false" outlineLevel="0" collapsed="false">
      <c r="A202" s="1051"/>
      <c r="J202" s="1045"/>
      <c r="L202" s="1045"/>
    </row>
    <row r="203" customFormat="false" ht="12.75" hidden="false" customHeight="false" outlineLevel="0" collapsed="false">
      <c r="A203" s="1051"/>
      <c r="J203" s="1045"/>
      <c r="L203" s="1045"/>
    </row>
    <row r="204" customFormat="false" ht="12.75" hidden="false" customHeight="false" outlineLevel="0" collapsed="false">
      <c r="A204" s="1051"/>
      <c r="J204" s="1045"/>
      <c r="L204" s="1045"/>
    </row>
    <row r="205" customFormat="false" ht="12.75" hidden="false" customHeight="false" outlineLevel="0" collapsed="false">
      <c r="A205" s="1051"/>
      <c r="J205" s="1045"/>
      <c r="L205" s="1045"/>
    </row>
    <row r="206" customFormat="false" ht="12.75" hidden="false" customHeight="false" outlineLevel="0" collapsed="false">
      <c r="A206" s="1051"/>
      <c r="J206" s="1045"/>
      <c r="L206" s="1045"/>
    </row>
    <row r="207" customFormat="false" ht="12.75" hidden="false" customHeight="false" outlineLevel="0" collapsed="false">
      <c r="A207" s="1051"/>
      <c r="J207" s="1045"/>
      <c r="L207" s="1045"/>
    </row>
    <row r="208" customFormat="false" ht="12.75" hidden="false" customHeight="false" outlineLevel="0" collapsed="false">
      <c r="A208" s="1051"/>
      <c r="J208" s="1045"/>
      <c r="L208" s="1045"/>
    </row>
    <row r="209" customFormat="false" ht="12.75" hidden="false" customHeight="false" outlineLevel="0" collapsed="false">
      <c r="A209" s="1051"/>
      <c r="J209" s="1045"/>
      <c r="L209" s="1045"/>
    </row>
    <row r="210" customFormat="false" ht="12.75" hidden="true" customHeight="false" outlineLevel="0" collapsed="false">
      <c r="A210" s="1051"/>
      <c r="J210" s="1045"/>
      <c r="L210" s="1045"/>
    </row>
    <row r="211" customFormat="false" ht="12.75" hidden="true" customHeight="false" outlineLevel="0" collapsed="false">
      <c r="A211" s="1051"/>
      <c r="J211" s="1045"/>
      <c r="L211" s="1045"/>
    </row>
    <row r="212" customFormat="false" ht="12.75" hidden="true" customHeight="false" outlineLevel="0" collapsed="false">
      <c r="A212" s="1051"/>
      <c r="J212" s="1045"/>
      <c r="L212" s="1045"/>
    </row>
    <row r="213" customFormat="false" ht="12.75" hidden="true" customHeight="false" outlineLevel="0" collapsed="false">
      <c r="A213" s="1051"/>
      <c r="J213" s="1045"/>
      <c r="L213" s="1045"/>
    </row>
    <row r="214" customFormat="false" ht="12.75" hidden="true" customHeight="false" outlineLevel="0" collapsed="false">
      <c r="A214" s="1051"/>
      <c r="J214" s="1045"/>
      <c r="L214" s="1045"/>
    </row>
    <row r="215" customFormat="false" ht="12.75" hidden="true" customHeight="false" outlineLevel="0" collapsed="false">
      <c r="A215" s="1051"/>
      <c r="J215" s="1045"/>
      <c r="L215" s="1045"/>
    </row>
    <row r="216" customFormat="false" ht="12.75" hidden="true" customHeight="false" outlineLevel="0" collapsed="false">
      <c r="A216" s="1051"/>
      <c r="J216" s="1045"/>
      <c r="L216" s="1045"/>
    </row>
    <row r="217" customFormat="false" ht="12.75" hidden="true" customHeight="false" outlineLevel="0" collapsed="false">
      <c r="A217" s="1051"/>
      <c r="J217" s="1045"/>
      <c r="L217" s="1045"/>
    </row>
    <row r="218" customFormat="false" ht="12.75" hidden="true" customHeight="false" outlineLevel="0" collapsed="false">
      <c r="A218" s="1051"/>
      <c r="J218" s="1045"/>
      <c r="L218" s="1045"/>
    </row>
    <row r="219" customFormat="false" ht="12.75" hidden="true" customHeight="false" outlineLevel="0" collapsed="false">
      <c r="A219" s="1051"/>
      <c r="J219" s="1045"/>
      <c r="L219" s="1045"/>
    </row>
    <row r="220" customFormat="false" ht="12.75" hidden="true" customHeight="false" outlineLevel="0" collapsed="false">
      <c r="A220" s="1051"/>
      <c r="J220" s="1045"/>
      <c r="L220" s="1045"/>
    </row>
    <row r="221" customFormat="false" ht="12.75" hidden="true" customHeight="false" outlineLevel="0" collapsed="false">
      <c r="A221" s="1051"/>
      <c r="J221" s="1045"/>
      <c r="L221" s="1045"/>
    </row>
    <row r="222" customFormat="false" ht="12.75" hidden="true" customHeight="false" outlineLevel="0" collapsed="false">
      <c r="A222" s="1051"/>
      <c r="J222" s="1045"/>
      <c r="L222" s="1045"/>
    </row>
    <row r="223" customFormat="false" ht="12.75" hidden="true" customHeight="false" outlineLevel="0" collapsed="false">
      <c r="A223" s="1051"/>
      <c r="J223" s="1045"/>
      <c r="L223" s="1045"/>
    </row>
    <row r="224" customFormat="false" ht="12.75" hidden="true" customHeight="false" outlineLevel="0" collapsed="false">
      <c r="A224" s="1051"/>
      <c r="J224" s="1045"/>
      <c r="L224" s="1045"/>
    </row>
    <row r="225" customFormat="false" ht="12.75" hidden="true" customHeight="false" outlineLevel="0" collapsed="false">
      <c r="A225" s="1051"/>
      <c r="J225" s="1045"/>
      <c r="L225" s="1045"/>
    </row>
    <row r="226" customFormat="false" ht="12.75" hidden="true" customHeight="false" outlineLevel="0" collapsed="false">
      <c r="A226" s="1051"/>
      <c r="J226" s="1045"/>
      <c r="L226" s="1045"/>
    </row>
    <row r="227" customFormat="false" ht="12.75" hidden="true" customHeight="false" outlineLevel="0" collapsed="false">
      <c r="A227" s="1051"/>
      <c r="J227" s="1045"/>
      <c r="L227" s="1045"/>
    </row>
    <row r="228" customFormat="false" ht="12.75" hidden="true" customHeight="false" outlineLevel="0" collapsed="false">
      <c r="A228" s="1051"/>
      <c r="J228" s="1045"/>
      <c r="L228" s="1045"/>
    </row>
    <row r="229" customFormat="false" ht="12.75" hidden="true" customHeight="false" outlineLevel="0" collapsed="false">
      <c r="A229" s="1051"/>
      <c r="J229" s="1045"/>
      <c r="L229" s="1045"/>
    </row>
    <row r="230" customFormat="false" ht="12.75" hidden="true" customHeight="false" outlineLevel="0" collapsed="false">
      <c r="A230" s="1051"/>
      <c r="J230" s="1045"/>
      <c r="L230" s="1045"/>
    </row>
    <row r="231" customFormat="false" ht="12.75" hidden="true" customHeight="false" outlineLevel="0" collapsed="false">
      <c r="A231" s="1051"/>
      <c r="J231" s="1045"/>
      <c r="L231" s="1045"/>
    </row>
    <row r="232" customFormat="false" ht="12.75" hidden="true" customHeight="false" outlineLevel="0" collapsed="false">
      <c r="A232" s="1051"/>
      <c r="J232" s="1045"/>
      <c r="L232" s="1045"/>
    </row>
    <row r="233" customFormat="false" ht="12.75" hidden="true" customHeight="false" outlineLevel="0" collapsed="false">
      <c r="A233" s="1051"/>
      <c r="J233" s="1045"/>
      <c r="L233" s="1045"/>
    </row>
    <row r="234" customFormat="false" ht="12.75" hidden="true" customHeight="false" outlineLevel="0" collapsed="false">
      <c r="A234" s="1051"/>
      <c r="J234" s="1045"/>
      <c r="L234" s="1045"/>
    </row>
    <row r="235" customFormat="false" ht="12.75" hidden="true" customHeight="false" outlineLevel="0" collapsed="false">
      <c r="A235" s="1051"/>
      <c r="J235" s="1045"/>
      <c r="L235" s="1045"/>
    </row>
    <row r="236" customFormat="false" ht="12.75" hidden="true" customHeight="false" outlineLevel="0" collapsed="false">
      <c r="A236" s="1051"/>
      <c r="J236" s="1045"/>
      <c r="L236" s="1045"/>
    </row>
    <row r="237" customFormat="false" ht="12.75" hidden="true" customHeight="false" outlineLevel="0" collapsed="false">
      <c r="A237" s="1051"/>
      <c r="J237" s="1045"/>
      <c r="L237" s="1045"/>
    </row>
    <row r="238" customFormat="false" ht="12.75" hidden="true" customHeight="false" outlineLevel="0" collapsed="false">
      <c r="A238" s="1051"/>
      <c r="J238" s="1045"/>
      <c r="L238" s="1045"/>
    </row>
    <row r="239" customFormat="false" ht="12.75" hidden="true" customHeight="false" outlineLevel="0" collapsed="false">
      <c r="A239" s="1051"/>
      <c r="J239" s="1045"/>
      <c r="L239" s="1045"/>
    </row>
    <row r="240" customFormat="false" ht="12.75" hidden="true" customHeight="false" outlineLevel="0" collapsed="false">
      <c r="A240" s="1051"/>
      <c r="J240" s="1045"/>
      <c r="L240" s="1045"/>
    </row>
    <row r="241" customFormat="false" ht="12.75" hidden="true" customHeight="false" outlineLevel="0" collapsed="false">
      <c r="A241" s="1051"/>
      <c r="J241" s="1045"/>
      <c r="L241" s="1045"/>
    </row>
    <row r="242" customFormat="false" ht="12.75" hidden="true" customHeight="false" outlineLevel="0" collapsed="false">
      <c r="A242" s="1051"/>
      <c r="J242" s="1045"/>
      <c r="L242" s="1045"/>
    </row>
    <row r="243" customFormat="false" ht="12.75" hidden="true" customHeight="false" outlineLevel="0" collapsed="false">
      <c r="A243" s="1051"/>
      <c r="J243" s="1045"/>
      <c r="L243" s="1045"/>
    </row>
    <row r="244" customFormat="false" ht="12.75" hidden="true" customHeight="false" outlineLevel="0" collapsed="false">
      <c r="A244" s="1051"/>
      <c r="J244" s="1045"/>
      <c r="L244" s="1045"/>
    </row>
    <row r="245" customFormat="false" ht="12.75" hidden="true" customHeight="false" outlineLevel="0" collapsed="false">
      <c r="A245" s="1051"/>
      <c r="J245" s="1045"/>
      <c r="L245" s="1045"/>
    </row>
    <row r="246" customFormat="false" ht="12.75" hidden="true" customHeight="false" outlineLevel="0" collapsed="false">
      <c r="A246" s="1051"/>
      <c r="J246" s="1045"/>
      <c r="L246" s="1045"/>
    </row>
    <row r="247" customFormat="false" ht="12.75" hidden="true" customHeight="false" outlineLevel="0" collapsed="false">
      <c r="A247" s="1051"/>
      <c r="J247" s="1045"/>
      <c r="L247" s="1045"/>
    </row>
    <row r="248" customFormat="false" ht="12.75" hidden="true" customHeight="false" outlineLevel="0" collapsed="false">
      <c r="A248" s="1051"/>
      <c r="J248" s="1045"/>
      <c r="L248" s="1045"/>
    </row>
    <row r="249" customFormat="false" ht="12.75" hidden="true" customHeight="false" outlineLevel="0" collapsed="false">
      <c r="A249" s="1051"/>
      <c r="J249" s="1045"/>
      <c r="L249" s="1045"/>
    </row>
    <row r="250" customFormat="false" ht="12.75" hidden="true" customHeight="false" outlineLevel="0" collapsed="false">
      <c r="A250" s="1051"/>
      <c r="J250" s="1045"/>
      <c r="L250" s="1045"/>
    </row>
    <row r="251" customFormat="false" ht="12.75" hidden="true" customHeight="false" outlineLevel="0" collapsed="false">
      <c r="A251" s="1051"/>
      <c r="J251" s="1045"/>
      <c r="L251" s="1045"/>
    </row>
    <row r="252" customFormat="false" ht="12.75" hidden="true" customHeight="false" outlineLevel="0" collapsed="false">
      <c r="A252" s="1051"/>
      <c r="J252" s="1045"/>
      <c r="L252" s="1045"/>
    </row>
    <row r="253" customFormat="false" ht="12.75" hidden="true" customHeight="false" outlineLevel="0" collapsed="false">
      <c r="A253" s="1051"/>
      <c r="J253" s="1045"/>
      <c r="L253" s="1045"/>
    </row>
    <row r="254" customFormat="false" ht="12.75" hidden="true" customHeight="false" outlineLevel="0" collapsed="false">
      <c r="A254" s="1051"/>
      <c r="J254" s="1045"/>
      <c r="L254" s="1045"/>
    </row>
    <row r="255" customFormat="false" ht="12.75" hidden="true" customHeight="false" outlineLevel="0" collapsed="false">
      <c r="A255" s="1051"/>
      <c r="J255" s="1045"/>
      <c r="L255" s="1045"/>
    </row>
    <row r="256" customFormat="false" ht="12.75" hidden="true" customHeight="false" outlineLevel="0" collapsed="false">
      <c r="A256" s="1051"/>
      <c r="J256" s="1045"/>
      <c r="L256" s="1045"/>
    </row>
    <row r="257" customFormat="false" ht="12.75" hidden="true" customHeight="false" outlineLevel="0" collapsed="false">
      <c r="A257" s="1051"/>
      <c r="J257" s="1045"/>
      <c r="L257" s="1045"/>
    </row>
    <row r="258" customFormat="false" ht="12.75" hidden="true" customHeight="false" outlineLevel="0" collapsed="false">
      <c r="A258" s="1051"/>
      <c r="J258" s="1045"/>
      <c r="L258" s="1045"/>
    </row>
    <row r="259" customFormat="false" ht="12.75" hidden="true" customHeight="false" outlineLevel="0" collapsed="false">
      <c r="A259" s="1051"/>
      <c r="J259" s="1045"/>
      <c r="L259" s="1045"/>
    </row>
    <row r="260" customFormat="false" ht="12.75" hidden="true" customHeight="false" outlineLevel="0" collapsed="false">
      <c r="A260" s="1051"/>
      <c r="J260" s="1045"/>
      <c r="L260" s="1045"/>
    </row>
    <row r="261" customFormat="false" ht="12.75" hidden="true" customHeight="false" outlineLevel="0" collapsed="false">
      <c r="A261" s="1051"/>
      <c r="J261" s="1045"/>
      <c r="L261" s="1045"/>
    </row>
    <row r="262" customFormat="false" ht="12.75" hidden="true" customHeight="false" outlineLevel="0" collapsed="false">
      <c r="A262" s="1051"/>
      <c r="J262" s="1045"/>
      <c r="L262" s="1045"/>
    </row>
    <row r="263" customFormat="false" ht="12.75" hidden="true" customHeight="false" outlineLevel="0" collapsed="false">
      <c r="A263" s="1051"/>
      <c r="J263" s="1045"/>
      <c r="L263" s="1045"/>
    </row>
    <row r="264" customFormat="false" ht="12.75" hidden="true" customHeight="false" outlineLevel="0" collapsed="false">
      <c r="A264" s="1051"/>
      <c r="J264" s="1045"/>
      <c r="L264" s="1045"/>
    </row>
    <row r="265" customFormat="false" ht="12.75" hidden="true" customHeight="false" outlineLevel="0" collapsed="false">
      <c r="A265" s="1051"/>
      <c r="J265" s="1045"/>
      <c r="L265" s="1045"/>
    </row>
    <row r="266" customFormat="false" ht="12.75" hidden="true" customHeight="false" outlineLevel="0" collapsed="false">
      <c r="A266" s="1051"/>
      <c r="J266" s="1045"/>
      <c r="L266" s="1045"/>
    </row>
    <row r="267" customFormat="false" ht="12.75" hidden="true" customHeight="false" outlineLevel="0" collapsed="false">
      <c r="A267" s="1051"/>
      <c r="J267" s="1045"/>
      <c r="L267" s="1045"/>
    </row>
    <row r="268" customFormat="false" ht="12.75" hidden="true" customHeight="false" outlineLevel="0" collapsed="false">
      <c r="A268" s="1051"/>
      <c r="J268" s="1045"/>
      <c r="L268" s="1045"/>
    </row>
    <row r="269" customFormat="false" ht="12.75" hidden="true" customHeight="false" outlineLevel="0" collapsed="false">
      <c r="A269" s="1051"/>
      <c r="J269" s="1045"/>
      <c r="L269" s="1045"/>
    </row>
    <row r="270" customFormat="false" ht="12.75" hidden="true" customHeight="false" outlineLevel="0" collapsed="false">
      <c r="A270" s="1051"/>
      <c r="J270" s="1045"/>
      <c r="L270" s="1045"/>
    </row>
    <row r="271" customFormat="false" ht="12.75" hidden="true" customHeight="false" outlineLevel="0" collapsed="false">
      <c r="A271" s="1051"/>
      <c r="J271" s="1045"/>
      <c r="L271" s="1045"/>
    </row>
    <row r="272" customFormat="false" ht="12.75" hidden="true" customHeight="false" outlineLevel="0" collapsed="false">
      <c r="A272" s="1051"/>
      <c r="J272" s="1045"/>
      <c r="L272" s="1045"/>
    </row>
    <row r="273" customFormat="false" ht="12.75" hidden="true" customHeight="false" outlineLevel="0" collapsed="false">
      <c r="A273" s="1051"/>
      <c r="J273" s="1045"/>
      <c r="L273" s="1045"/>
    </row>
    <row r="274" customFormat="false" ht="12.75" hidden="true" customHeight="false" outlineLevel="0" collapsed="false">
      <c r="A274" s="1051"/>
      <c r="J274" s="1045"/>
      <c r="L274" s="1045"/>
    </row>
    <row r="275" customFormat="false" ht="12.75" hidden="true" customHeight="false" outlineLevel="0" collapsed="false">
      <c r="A275" s="1051"/>
      <c r="J275" s="1045"/>
      <c r="L275" s="1045"/>
    </row>
    <row r="276" customFormat="false" ht="12.75" hidden="true" customHeight="false" outlineLevel="0" collapsed="false">
      <c r="A276" s="1051"/>
      <c r="J276" s="1045"/>
      <c r="L276" s="1045"/>
    </row>
    <row r="277" customFormat="false" ht="12.75" hidden="true" customHeight="false" outlineLevel="0" collapsed="false">
      <c r="A277" s="1051"/>
      <c r="J277" s="1045"/>
      <c r="L277" s="1045"/>
    </row>
    <row r="278" customFormat="false" ht="12.75" hidden="true" customHeight="false" outlineLevel="0" collapsed="false">
      <c r="A278" s="1051"/>
      <c r="J278" s="1045"/>
      <c r="L278" s="1045"/>
    </row>
    <row r="279" customFormat="false" ht="12.75" hidden="true" customHeight="false" outlineLevel="0" collapsed="false">
      <c r="A279" s="1051"/>
      <c r="J279" s="1045"/>
      <c r="L279" s="1045"/>
    </row>
    <row r="280" customFormat="false" ht="12.75" hidden="true" customHeight="false" outlineLevel="0" collapsed="false">
      <c r="A280" s="1051"/>
      <c r="J280" s="1045"/>
      <c r="L280" s="1045"/>
    </row>
    <row r="281" customFormat="false" ht="12.75" hidden="true" customHeight="false" outlineLevel="0" collapsed="false">
      <c r="A281" s="1051"/>
      <c r="J281" s="1045"/>
      <c r="L281" s="1045"/>
    </row>
    <row r="282" customFormat="false" ht="12.75" hidden="true" customHeight="false" outlineLevel="0" collapsed="false">
      <c r="A282" s="1051"/>
      <c r="J282" s="1045"/>
      <c r="L282" s="1045"/>
    </row>
    <row r="283" customFormat="false" ht="12.75" hidden="true" customHeight="false" outlineLevel="0" collapsed="false">
      <c r="A283" s="1051"/>
      <c r="J283" s="1045"/>
      <c r="L283" s="1045"/>
    </row>
    <row r="284" customFormat="false" ht="12.75" hidden="true" customHeight="false" outlineLevel="0" collapsed="false">
      <c r="A284" s="1051"/>
      <c r="J284" s="1045"/>
      <c r="L284" s="1045"/>
    </row>
    <row r="285" customFormat="false" ht="12.75" hidden="true" customHeight="false" outlineLevel="0" collapsed="false">
      <c r="A285" s="1051"/>
      <c r="J285" s="1045"/>
      <c r="L285" s="1045"/>
    </row>
    <row r="286" customFormat="false" ht="12.75" hidden="true" customHeight="false" outlineLevel="0" collapsed="false">
      <c r="A286" s="1051"/>
      <c r="J286" s="1045"/>
      <c r="L286" s="1045"/>
    </row>
    <row r="287" customFormat="false" ht="12.75" hidden="true" customHeight="false" outlineLevel="0" collapsed="false">
      <c r="A287" s="1051"/>
      <c r="J287" s="1045"/>
      <c r="L287" s="1045"/>
    </row>
    <row r="288" customFormat="false" ht="12.75" hidden="true" customHeight="false" outlineLevel="0" collapsed="false">
      <c r="A288" s="1051"/>
      <c r="J288" s="1045"/>
      <c r="L288" s="1045"/>
    </row>
    <row r="289" customFormat="false" ht="12.75" hidden="true" customHeight="false" outlineLevel="0" collapsed="false">
      <c r="A289" s="1051"/>
      <c r="J289" s="1045"/>
      <c r="L289" s="1045"/>
    </row>
    <row r="290" customFormat="false" ht="12.75" hidden="true" customHeight="false" outlineLevel="0" collapsed="false">
      <c r="A290" s="1051"/>
      <c r="J290" s="1045"/>
      <c r="L290" s="1045"/>
    </row>
    <row r="291" customFormat="false" ht="12.75" hidden="true" customHeight="false" outlineLevel="0" collapsed="false">
      <c r="A291" s="1051"/>
      <c r="J291" s="1045"/>
      <c r="L291" s="1045"/>
    </row>
    <row r="292" customFormat="false" ht="12.75" hidden="true" customHeight="false" outlineLevel="0" collapsed="false">
      <c r="A292" s="1051"/>
      <c r="J292" s="1045"/>
      <c r="L292" s="1045"/>
    </row>
    <row r="293" customFormat="false" ht="12.75" hidden="true" customHeight="false" outlineLevel="0" collapsed="false">
      <c r="A293" s="1051"/>
      <c r="J293" s="1045"/>
      <c r="L293" s="1045"/>
    </row>
    <row r="294" customFormat="false" ht="12.75" hidden="true" customHeight="false" outlineLevel="0" collapsed="false">
      <c r="A294" s="1051"/>
      <c r="J294" s="1045"/>
      <c r="L294" s="1045"/>
    </row>
    <row r="295" customFormat="false" ht="12.75" hidden="true" customHeight="false" outlineLevel="0" collapsed="false">
      <c r="A295" s="1051"/>
      <c r="J295" s="1045"/>
      <c r="L295" s="1045"/>
    </row>
    <row r="296" customFormat="false" ht="12.75" hidden="true" customHeight="false" outlineLevel="0" collapsed="false">
      <c r="A296" s="1051"/>
      <c r="J296" s="1045"/>
      <c r="L296" s="1045"/>
    </row>
    <row r="297" customFormat="false" ht="12.75" hidden="true" customHeight="false" outlineLevel="0" collapsed="false">
      <c r="A297" s="1051"/>
      <c r="J297" s="1045"/>
      <c r="L297" s="1045"/>
    </row>
    <row r="298" customFormat="false" ht="12.75" hidden="true" customHeight="false" outlineLevel="0" collapsed="false">
      <c r="A298" s="1051"/>
      <c r="J298" s="1045"/>
      <c r="L298" s="1045"/>
    </row>
    <row r="299" customFormat="false" ht="12.75" hidden="true" customHeight="false" outlineLevel="0" collapsed="false">
      <c r="A299" s="1051"/>
      <c r="J299" s="1045"/>
      <c r="L299" s="1045"/>
    </row>
    <row r="300" customFormat="false" ht="12.75" hidden="true" customHeight="false" outlineLevel="0" collapsed="false">
      <c r="A300" s="1051"/>
      <c r="J300" s="1045"/>
      <c r="L300" s="1045"/>
    </row>
    <row r="301" customFormat="false" ht="12.75" hidden="true" customHeight="false" outlineLevel="0" collapsed="false">
      <c r="A301" s="1051"/>
      <c r="J301" s="1045"/>
      <c r="L301" s="1045"/>
    </row>
    <row r="302" customFormat="false" ht="12.75" hidden="true" customHeight="false" outlineLevel="0" collapsed="false">
      <c r="A302" s="1051"/>
      <c r="J302" s="1045"/>
      <c r="L302" s="1045"/>
    </row>
    <row r="303" customFormat="false" ht="12.75" hidden="true" customHeight="false" outlineLevel="0" collapsed="false">
      <c r="A303" s="1051"/>
      <c r="J303" s="1045"/>
      <c r="L303" s="1045"/>
    </row>
    <row r="304" customFormat="false" ht="12.75" hidden="true" customHeight="false" outlineLevel="0" collapsed="false">
      <c r="A304" s="1051"/>
      <c r="J304" s="1045"/>
      <c r="L304" s="1045"/>
    </row>
    <row r="305" customFormat="false" ht="12.75" hidden="true" customHeight="false" outlineLevel="0" collapsed="false">
      <c r="A305" s="1051"/>
      <c r="J305" s="1045"/>
      <c r="L305" s="1045"/>
    </row>
    <row r="306" customFormat="false" ht="12.75" hidden="true" customHeight="false" outlineLevel="0" collapsed="false">
      <c r="A306" s="1051"/>
      <c r="J306" s="1045"/>
      <c r="L306" s="1045"/>
    </row>
    <row r="307" customFormat="false" ht="12.75" hidden="true" customHeight="false" outlineLevel="0" collapsed="false">
      <c r="A307" s="1051"/>
      <c r="J307" s="1045"/>
      <c r="L307" s="1045"/>
    </row>
    <row r="308" customFormat="false" ht="12.75" hidden="true" customHeight="false" outlineLevel="0" collapsed="false">
      <c r="A308" s="1051"/>
      <c r="J308" s="1045"/>
      <c r="L308" s="1045"/>
    </row>
    <row r="309" customFormat="false" ht="12.75" hidden="true" customHeight="false" outlineLevel="0" collapsed="false">
      <c r="A309" s="1051"/>
      <c r="J309" s="1045"/>
      <c r="L309" s="1045"/>
    </row>
    <row r="310" customFormat="false" ht="12.75" hidden="true" customHeight="false" outlineLevel="0" collapsed="false">
      <c r="A310" s="1051"/>
      <c r="J310" s="1045"/>
      <c r="L310" s="1045"/>
    </row>
    <row r="311" customFormat="false" ht="12.75" hidden="true" customHeight="false" outlineLevel="0" collapsed="false">
      <c r="A311" s="1051"/>
      <c r="J311" s="1045"/>
      <c r="L311" s="1045"/>
    </row>
    <row r="312" customFormat="false" ht="12.75" hidden="true" customHeight="false" outlineLevel="0" collapsed="false">
      <c r="A312" s="1051"/>
      <c r="J312" s="1045"/>
      <c r="L312" s="1045"/>
    </row>
    <row r="313" customFormat="false" ht="12.75" hidden="true" customHeight="false" outlineLevel="0" collapsed="false">
      <c r="A313" s="1051"/>
      <c r="J313" s="1045"/>
      <c r="L313" s="1045"/>
    </row>
    <row r="314" customFormat="false" ht="12.75" hidden="true" customHeight="false" outlineLevel="0" collapsed="false">
      <c r="A314" s="1051"/>
      <c r="J314" s="1045"/>
      <c r="L314" s="1045"/>
    </row>
    <row r="315" customFormat="false" ht="12.75" hidden="true" customHeight="false" outlineLevel="0" collapsed="false">
      <c r="A315" s="1051"/>
      <c r="J315" s="1045"/>
      <c r="L315" s="1045"/>
    </row>
    <row r="316" customFormat="false" ht="12.75" hidden="true" customHeight="false" outlineLevel="0" collapsed="false">
      <c r="A316" s="1051"/>
      <c r="J316" s="1045"/>
      <c r="L316" s="1045"/>
    </row>
    <row r="317" customFormat="false" ht="12.75" hidden="true" customHeight="false" outlineLevel="0" collapsed="false">
      <c r="A317" s="1051"/>
      <c r="J317" s="1045"/>
      <c r="L317" s="1045"/>
    </row>
    <row r="318" customFormat="false" ht="12.75" hidden="true" customHeight="false" outlineLevel="0" collapsed="false">
      <c r="A318" s="1051"/>
      <c r="J318" s="1045"/>
      <c r="L318" s="1045"/>
    </row>
    <row r="319" customFormat="false" ht="12.75" hidden="true" customHeight="false" outlineLevel="0" collapsed="false">
      <c r="A319" s="1051"/>
      <c r="J319" s="1045"/>
      <c r="L319" s="1045"/>
    </row>
    <row r="320" customFormat="false" ht="12.75" hidden="true" customHeight="false" outlineLevel="0" collapsed="false">
      <c r="A320" s="1051"/>
      <c r="J320" s="1045"/>
      <c r="L320" s="1045"/>
    </row>
    <row r="321" customFormat="false" ht="12.75" hidden="true" customHeight="false" outlineLevel="0" collapsed="false">
      <c r="A321" s="1051"/>
      <c r="J321" s="1045"/>
      <c r="L321" s="1045"/>
    </row>
    <row r="322" customFormat="false" ht="12.75" hidden="true" customHeight="false" outlineLevel="0" collapsed="false">
      <c r="A322" s="1051"/>
      <c r="J322" s="1045"/>
      <c r="L322" s="1045"/>
    </row>
    <row r="323" customFormat="false" ht="12.75" hidden="true" customHeight="false" outlineLevel="0" collapsed="false">
      <c r="A323" s="1051"/>
      <c r="J323" s="1045"/>
      <c r="L323" s="1045"/>
    </row>
    <row r="324" customFormat="false" ht="12.75" hidden="true" customHeight="false" outlineLevel="0" collapsed="false">
      <c r="A324" s="1051"/>
      <c r="J324" s="1045"/>
      <c r="L324" s="1045"/>
    </row>
    <row r="325" customFormat="false" ht="12.75" hidden="true" customHeight="false" outlineLevel="0" collapsed="false">
      <c r="A325" s="1051"/>
      <c r="J325" s="1045"/>
      <c r="L325" s="1045"/>
    </row>
    <row r="326" customFormat="false" ht="12.75" hidden="true" customHeight="false" outlineLevel="0" collapsed="false">
      <c r="A326" s="1051"/>
      <c r="J326" s="1045"/>
      <c r="L326" s="1045"/>
    </row>
    <row r="327" customFormat="false" ht="12.75" hidden="true" customHeight="false" outlineLevel="0" collapsed="false">
      <c r="A327" s="1051"/>
      <c r="J327" s="1045"/>
      <c r="L327" s="1045"/>
    </row>
    <row r="328" customFormat="false" ht="12.75" hidden="true" customHeight="false" outlineLevel="0" collapsed="false">
      <c r="A328" s="1051"/>
      <c r="J328" s="1045"/>
      <c r="L328" s="1045"/>
    </row>
    <row r="329" customFormat="false" ht="12.75" hidden="true" customHeight="false" outlineLevel="0" collapsed="false">
      <c r="A329" s="1051"/>
      <c r="J329" s="1045"/>
      <c r="L329" s="1045"/>
    </row>
    <row r="330" customFormat="false" ht="12.75" hidden="true" customHeight="false" outlineLevel="0" collapsed="false">
      <c r="A330" s="1051"/>
      <c r="J330" s="1045"/>
      <c r="L330" s="1045"/>
    </row>
    <row r="331" customFormat="false" ht="12.75" hidden="true" customHeight="false" outlineLevel="0" collapsed="false">
      <c r="A331" s="1051"/>
      <c r="J331" s="1045"/>
      <c r="L331" s="1045"/>
    </row>
    <row r="332" customFormat="false" ht="12.75" hidden="true" customHeight="false" outlineLevel="0" collapsed="false">
      <c r="A332" s="1051"/>
      <c r="J332" s="1045"/>
      <c r="L332" s="1045"/>
    </row>
    <row r="333" customFormat="false" ht="12.75" hidden="true" customHeight="false" outlineLevel="0" collapsed="false">
      <c r="A333" s="1051"/>
      <c r="J333" s="1045"/>
      <c r="L333" s="1045"/>
    </row>
    <row r="334" customFormat="false" ht="12.75" hidden="true" customHeight="false" outlineLevel="0" collapsed="false">
      <c r="A334" s="1051"/>
      <c r="J334" s="1045"/>
      <c r="L334" s="1045"/>
    </row>
    <row r="335" customFormat="false" ht="12.75" hidden="true" customHeight="false" outlineLevel="0" collapsed="false">
      <c r="A335" s="1051"/>
      <c r="J335" s="1045"/>
      <c r="L335" s="1045"/>
    </row>
    <row r="336" customFormat="false" ht="12.75" hidden="true" customHeight="false" outlineLevel="0" collapsed="false">
      <c r="A336" s="1051"/>
      <c r="J336" s="1045"/>
      <c r="L336" s="1045"/>
    </row>
    <row r="337" customFormat="false" ht="12.75" hidden="true" customHeight="false" outlineLevel="0" collapsed="false">
      <c r="A337" s="1051"/>
      <c r="J337" s="1045"/>
      <c r="L337" s="1045"/>
    </row>
    <row r="338" customFormat="false" ht="12.75" hidden="true" customHeight="false" outlineLevel="0" collapsed="false">
      <c r="A338" s="1051"/>
      <c r="J338" s="1045"/>
      <c r="L338" s="1045"/>
    </row>
    <row r="339" customFormat="false" ht="12.75" hidden="true" customHeight="false" outlineLevel="0" collapsed="false">
      <c r="A339" s="1051"/>
      <c r="J339" s="1045"/>
      <c r="L339" s="1045"/>
    </row>
    <row r="340" customFormat="false" ht="12.75" hidden="true" customHeight="false" outlineLevel="0" collapsed="false">
      <c r="A340" s="1051"/>
      <c r="J340" s="1045"/>
      <c r="L340" s="1045"/>
    </row>
    <row r="341" customFormat="false" ht="12.75" hidden="true" customHeight="false" outlineLevel="0" collapsed="false">
      <c r="A341" s="1051"/>
      <c r="J341" s="1045"/>
      <c r="L341" s="1045"/>
    </row>
    <row r="342" customFormat="false" ht="12.75" hidden="true" customHeight="false" outlineLevel="0" collapsed="false">
      <c r="A342" s="1051"/>
      <c r="J342" s="1045"/>
      <c r="L342" s="1045"/>
    </row>
    <row r="343" customFormat="false" ht="12.75" hidden="true" customHeight="false" outlineLevel="0" collapsed="false">
      <c r="A343" s="1051"/>
      <c r="J343" s="1045"/>
      <c r="L343" s="1045"/>
    </row>
    <row r="344" customFormat="false" ht="12.75" hidden="true" customHeight="false" outlineLevel="0" collapsed="false">
      <c r="A344" s="1051"/>
      <c r="J344" s="1045"/>
      <c r="L344" s="1045"/>
    </row>
    <row r="345" customFormat="false" ht="12.75" hidden="true" customHeight="false" outlineLevel="0" collapsed="false">
      <c r="A345" s="1051"/>
      <c r="J345" s="1045"/>
      <c r="L345" s="1045"/>
    </row>
    <row r="346" customFormat="false" ht="12.75" hidden="true" customHeight="false" outlineLevel="0" collapsed="false">
      <c r="A346" s="1051"/>
      <c r="J346" s="1045"/>
      <c r="L346" s="1045"/>
    </row>
    <row r="347" customFormat="false" ht="12.75" hidden="true" customHeight="false" outlineLevel="0" collapsed="false">
      <c r="A347" s="1051"/>
      <c r="J347" s="1045"/>
      <c r="L347" s="1045"/>
    </row>
    <row r="348" customFormat="false" ht="12.75" hidden="true" customHeight="false" outlineLevel="0" collapsed="false">
      <c r="A348" s="1051"/>
      <c r="J348" s="1045"/>
      <c r="L348" s="1045"/>
    </row>
    <row r="349" customFormat="false" ht="12.75" hidden="true" customHeight="false" outlineLevel="0" collapsed="false">
      <c r="A349" s="1051"/>
      <c r="J349" s="1045"/>
      <c r="L349" s="1045"/>
    </row>
    <row r="350" customFormat="false" ht="12.75" hidden="true" customHeight="false" outlineLevel="0" collapsed="false">
      <c r="A350" s="1051"/>
      <c r="J350" s="1045"/>
      <c r="L350" s="1045"/>
    </row>
    <row r="351" customFormat="false" ht="12.75" hidden="true" customHeight="false" outlineLevel="0" collapsed="false">
      <c r="A351" s="1051"/>
      <c r="J351" s="1045"/>
      <c r="L351" s="1045"/>
    </row>
    <row r="352" customFormat="false" ht="12.75" hidden="true" customHeight="false" outlineLevel="0" collapsed="false">
      <c r="A352" s="1051"/>
      <c r="J352" s="1045"/>
      <c r="L352" s="1045"/>
    </row>
    <row r="353" customFormat="false" ht="12.75" hidden="true" customHeight="false" outlineLevel="0" collapsed="false">
      <c r="A353" s="1051"/>
      <c r="J353" s="1045"/>
      <c r="L353" s="1045"/>
    </row>
    <row r="354" customFormat="false" ht="12.75" hidden="true" customHeight="false" outlineLevel="0" collapsed="false">
      <c r="A354" s="1051"/>
      <c r="J354" s="1045"/>
      <c r="L354" s="1045"/>
    </row>
    <row r="355" customFormat="false" ht="12.75" hidden="true" customHeight="false" outlineLevel="0" collapsed="false">
      <c r="A355" s="1051"/>
      <c r="J355" s="1045"/>
      <c r="L355" s="1045"/>
    </row>
    <row r="356" customFormat="false" ht="12.75" hidden="true" customHeight="false" outlineLevel="0" collapsed="false">
      <c r="A356" s="1051"/>
      <c r="J356" s="1045"/>
      <c r="L356" s="1045"/>
    </row>
    <row r="357" customFormat="false" ht="12.75" hidden="true" customHeight="false" outlineLevel="0" collapsed="false">
      <c r="A357" s="1051"/>
      <c r="J357" s="1045"/>
      <c r="L357" s="1045"/>
    </row>
    <row r="358" customFormat="false" ht="12.75" hidden="true" customHeight="false" outlineLevel="0" collapsed="false">
      <c r="A358" s="1051"/>
      <c r="J358" s="1045"/>
      <c r="L358" s="1045"/>
    </row>
    <row r="359" customFormat="false" ht="12.75" hidden="true" customHeight="false" outlineLevel="0" collapsed="false">
      <c r="A359" s="1051"/>
      <c r="J359" s="1045"/>
      <c r="L359" s="1045"/>
    </row>
    <row r="360" customFormat="false" ht="12.75" hidden="true" customHeight="false" outlineLevel="0" collapsed="false">
      <c r="A360" s="1051"/>
      <c r="J360" s="1045"/>
      <c r="L360" s="1045"/>
    </row>
    <row r="361" customFormat="false" ht="12.75" hidden="true" customHeight="false" outlineLevel="0" collapsed="false">
      <c r="A361" s="1051"/>
      <c r="J361" s="1045"/>
      <c r="L361" s="1045"/>
    </row>
    <row r="362" customFormat="false" ht="12.75" hidden="true" customHeight="false" outlineLevel="0" collapsed="false">
      <c r="A362" s="1051"/>
      <c r="J362" s="1045"/>
      <c r="L362" s="1045"/>
    </row>
    <row r="363" customFormat="false" ht="12.75" hidden="true" customHeight="false" outlineLevel="0" collapsed="false">
      <c r="A363" s="1051"/>
      <c r="J363" s="1045"/>
      <c r="L363" s="1045"/>
    </row>
    <row r="364" customFormat="false" ht="12.75" hidden="true" customHeight="false" outlineLevel="0" collapsed="false">
      <c r="A364" s="1051"/>
      <c r="J364" s="1045"/>
      <c r="L364" s="1045"/>
    </row>
    <row r="365" customFormat="false" ht="12.75" hidden="true" customHeight="false" outlineLevel="0" collapsed="false">
      <c r="A365" s="1051"/>
      <c r="J365" s="1045"/>
      <c r="L365" s="1045"/>
    </row>
    <row r="366" customFormat="false" ht="12.75" hidden="true" customHeight="false" outlineLevel="0" collapsed="false">
      <c r="A366" s="1051"/>
      <c r="J366" s="1045"/>
      <c r="L366" s="1045"/>
    </row>
    <row r="367" customFormat="false" ht="12.75" hidden="true" customHeight="false" outlineLevel="0" collapsed="false">
      <c r="A367" s="1051"/>
      <c r="J367" s="1045"/>
      <c r="L367" s="1045"/>
    </row>
    <row r="368" customFormat="false" ht="12.75" hidden="true" customHeight="false" outlineLevel="0" collapsed="false">
      <c r="A368" s="1051"/>
      <c r="J368" s="1045"/>
      <c r="L368" s="1045"/>
    </row>
    <row r="369" customFormat="false" ht="12.75" hidden="true" customHeight="false" outlineLevel="0" collapsed="false">
      <c r="A369" s="1051"/>
      <c r="J369" s="1045"/>
      <c r="L369" s="1045"/>
    </row>
    <row r="370" customFormat="false" ht="12.75" hidden="true" customHeight="false" outlineLevel="0" collapsed="false">
      <c r="A370" s="1051"/>
      <c r="J370" s="1045"/>
      <c r="L370" s="1045"/>
    </row>
    <row r="371" customFormat="false" ht="12.75" hidden="true" customHeight="false" outlineLevel="0" collapsed="false">
      <c r="A371" s="1051"/>
      <c r="J371" s="1045"/>
      <c r="L371" s="1045"/>
    </row>
    <row r="372" customFormat="false" ht="12.75" hidden="true" customHeight="false" outlineLevel="0" collapsed="false">
      <c r="A372" s="1051"/>
      <c r="J372" s="1045"/>
      <c r="L372" s="1045"/>
    </row>
    <row r="373" customFormat="false" ht="12.75" hidden="true" customHeight="false" outlineLevel="0" collapsed="false">
      <c r="A373" s="1051"/>
      <c r="J373" s="1045"/>
      <c r="L373" s="1045"/>
    </row>
    <row r="374" customFormat="false" ht="12.75" hidden="true" customHeight="false" outlineLevel="0" collapsed="false">
      <c r="A374" s="1051"/>
      <c r="J374" s="1045"/>
      <c r="L374" s="1045"/>
    </row>
    <row r="375" customFormat="false" ht="12.75" hidden="true" customHeight="false" outlineLevel="0" collapsed="false">
      <c r="A375" s="1051"/>
      <c r="J375" s="1045"/>
      <c r="L375" s="1045"/>
    </row>
    <row r="376" customFormat="false" ht="12.75" hidden="true" customHeight="false" outlineLevel="0" collapsed="false">
      <c r="A376" s="1051"/>
      <c r="J376" s="1045"/>
      <c r="L376" s="1045"/>
    </row>
    <row r="377" customFormat="false" ht="12.75" hidden="true" customHeight="false" outlineLevel="0" collapsed="false">
      <c r="A377" s="1051"/>
      <c r="J377" s="1045"/>
      <c r="L377" s="1045"/>
    </row>
    <row r="378" customFormat="false" ht="12.75" hidden="true" customHeight="false" outlineLevel="0" collapsed="false">
      <c r="A378" s="1051"/>
      <c r="J378" s="1045"/>
      <c r="L378" s="1045"/>
    </row>
    <row r="379" customFormat="false" ht="12.75" hidden="true" customHeight="false" outlineLevel="0" collapsed="false">
      <c r="A379" s="1051"/>
      <c r="J379" s="1045"/>
      <c r="L379" s="1045"/>
    </row>
    <row r="380" customFormat="false" ht="12.75" hidden="true" customHeight="false" outlineLevel="0" collapsed="false">
      <c r="A380" s="1051"/>
      <c r="J380" s="1045"/>
      <c r="L380" s="1045"/>
    </row>
    <row r="381" customFormat="false" ht="12.75" hidden="true" customHeight="false" outlineLevel="0" collapsed="false">
      <c r="A381" s="1051"/>
      <c r="J381" s="1045"/>
      <c r="L381" s="1045"/>
    </row>
    <row r="382" customFormat="false" ht="12.75" hidden="true" customHeight="false" outlineLevel="0" collapsed="false">
      <c r="A382" s="1051"/>
      <c r="J382" s="1045"/>
      <c r="L382" s="1045"/>
    </row>
    <row r="383" customFormat="false" ht="12.75" hidden="true" customHeight="false" outlineLevel="0" collapsed="false">
      <c r="A383" s="1051"/>
      <c r="J383" s="1045"/>
      <c r="L383" s="1045"/>
    </row>
    <row r="384" customFormat="false" ht="12.75" hidden="true" customHeight="false" outlineLevel="0" collapsed="false">
      <c r="A384" s="1051"/>
      <c r="J384" s="1045"/>
      <c r="L384" s="1045"/>
    </row>
    <row r="385" customFormat="false" ht="12.75" hidden="true" customHeight="false" outlineLevel="0" collapsed="false">
      <c r="A385" s="1051"/>
      <c r="J385" s="1045"/>
      <c r="L385" s="1045"/>
    </row>
    <row r="386" customFormat="false" ht="12.75" hidden="true" customHeight="false" outlineLevel="0" collapsed="false">
      <c r="A386" s="1051"/>
      <c r="J386" s="1045"/>
      <c r="L386" s="1045"/>
    </row>
    <row r="387" customFormat="false" ht="12.75" hidden="true" customHeight="false" outlineLevel="0" collapsed="false">
      <c r="A387" s="1051"/>
      <c r="J387" s="1045"/>
      <c r="L387" s="1045"/>
    </row>
    <row r="388" customFormat="false" ht="12.75" hidden="true" customHeight="false" outlineLevel="0" collapsed="false">
      <c r="A388" s="1051"/>
      <c r="J388" s="1045"/>
      <c r="L388" s="1045"/>
    </row>
    <row r="389" customFormat="false" ht="12.75" hidden="true" customHeight="false" outlineLevel="0" collapsed="false">
      <c r="A389" s="1051"/>
      <c r="J389" s="1045"/>
      <c r="L389" s="1045"/>
    </row>
    <row r="390" customFormat="false" ht="12.75" hidden="true" customHeight="false" outlineLevel="0" collapsed="false">
      <c r="A390" s="1051"/>
      <c r="J390" s="1045"/>
      <c r="L390" s="1045"/>
    </row>
    <row r="391" customFormat="false" ht="12.75" hidden="true" customHeight="false" outlineLevel="0" collapsed="false">
      <c r="A391" s="1051"/>
      <c r="J391" s="1045"/>
      <c r="L391" s="1045"/>
    </row>
    <row r="392" customFormat="false" ht="12.75" hidden="true" customHeight="false" outlineLevel="0" collapsed="false">
      <c r="A392" s="1051"/>
      <c r="J392" s="1045"/>
      <c r="L392" s="1045"/>
    </row>
    <row r="393" customFormat="false" ht="12.75" hidden="true" customHeight="false" outlineLevel="0" collapsed="false">
      <c r="A393" s="1051"/>
      <c r="J393" s="1045"/>
      <c r="L393" s="1045"/>
    </row>
    <row r="394" customFormat="false" ht="12.75" hidden="true" customHeight="false" outlineLevel="0" collapsed="false">
      <c r="A394" s="1051"/>
      <c r="J394" s="1045"/>
      <c r="L394" s="1045"/>
    </row>
    <row r="395" customFormat="false" ht="12.75" hidden="true" customHeight="false" outlineLevel="0" collapsed="false">
      <c r="A395" s="1051"/>
      <c r="J395" s="1045"/>
      <c r="L395" s="1045"/>
    </row>
    <row r="396" customFormat="false" ht="12.75" hidden="true" customHeight="false" outlineLevel="0" collapsed="false">
      <c r="A396" s="1051"/>
      <c r="J396" s="1045"/>
      <c r="L396" s="1045"/>
    </row>
    <row r="397" customFormat="false" ht="12.75" hidden="true" customHeight="false" outlineLevel="0" collapsed="false">
      <c r="A397" s="1051"/>
      <c r="J397" s="1045"/>
      <c r="L397" s="1045"/>
    </row>
    <row r="398" customFormat="false" ht="12.75" hidden="true" customHeight="false" outlineLevel="0" collapsed="false">
      <c r="A398" s="1051"/>
      <c r="J398" s="1045"/>
      <c r="L398" s="1045"/>
    </row>
    <row r="399" customFormat="false" ht="12.75" hidden="true" customHeight="false" outlineLevel="0" collapsed="false">
      <c r="A399" s="1051"/>
      <c r="J399" s="1045"/>
      <c r="L399" s="1045"/>
    </row>
    <row r="400" customFormat="false" ht="12.75" hidden="true" customHeight="false" outlineLevel="0" collapsed="false">
      <c r="A400" s="1051"/>
      <c r="J400" s="1045"/>
      <c r="L400" s="1045"/>
    </row>
    <row r="401" customFormat="false" ht="12.75" hidden="true" customHeight="false" outlineLevel="0" collapsed="false">
      <c r="A401" s="1051"/>
      <c r="J401" s="1045"/>
      <c r="L401" s="1045"/>
    </row>
    <row r="402" customFormat="false" ht="12.75" hidden="true" customHeight="false" outlineLevel="0" collapsed="false">
      <c r="A402" s="1051"/>
      <c r="J402" s="1045"/>
      <c r="L402" s="1045"/>
    </row>
    <row r="403" customFormat="false" ht="12.75" hidden="true" customHeight="false" outlineLevel="0" collapsed="false">
      <c r="A403" s="1051"/>
      <c r="J403" s="1045"/>
      <c r="L403" s="1045"/>
    </row>
    <row r="404" customFormat="false" ht="12.75" hidden="true" customHeight="false" outlineLevel="0" collapsed="false">
      <c r="A404" s="1051"/>
      <c r="J404" s="1045"/>
      <c r="L404" s="1045"/>
    </row>
    <row r="405" customFormat="false" ht="12.75" hidden="true" customHeight="false" outlineLevel="0" collapsed="false">
      <c r="A405" s="1051"/>
      <c r="J405" s="1045"/>
      <c r="L405" s="1045"/>
    </row>
    <row r="406" customFormat="false" ht="12.75" hidden="true" customHeight="false" outlineLevel="0" collapsed="false">
      <c r="A406" s="1051"/>
      <c r="J406" s="1045"/>
      <c r="L406" s="1045"/>
    </row>
    <row r="407" customFormat="false" ht="12.75" hidden="true" customHeight="false" outlineLevel="0" collapsed="false">
      <c r="A407" s="1051"/>
      <c r="J407" s="1045"/>
      <c r="L407" s="1045"/>
    </row>
    <row r="408" customFormat="false" ht="12.75" hidden="true" customHeight="false" outlineLevel="0" collapsed="false">
      <c r="A408" s="1051"/>
      <c r="J408" s="1045"/>
      <c r="L408" s="1045"/>
    </row>
    <row r="409" customFormat="false" ht="12.75" hidden="true" customHeight="false" outlineLevel="0" collapsed="false">
      <c r="A409" s="1051"/>
      <c r="J409" s="1045"/>
      <c r="L409" s="1045"/>
    </row>
    <row r="410" customFormat="false" ht="12.75" hidden="true" customHeight="false" outlineLevel="0" collapsed="false">
      <c r="A410" s="1051"/>
      <c r="J410" s="1045"/>
      <c r="L410" s="1045"/>
    </row>
    <row r="411" customFormat="false" ht="12.75" hidden="true" customHeight="false" outlineLevel="0" collapsed="false">
      <c r="A411" s="1051"/>
      <c r="J411" s="1045"/>
      <c r="L411" s="1045"/>
    </row>
    <row r="412" customFormat="false" ht="12.75" hidden="true" customHeight="false" outlineLevel="0" collapsed="false">
      <c r="A412" s="1051"/>
      <c r="J412" s="1045"/>
      <c r="L412" s="1045"/>
    </row>
    <row r="413" customFormat="false" ht="12.75" hidden="true" customHeight="false" outlineLevel="0" collapsed="false">
      <c r="A413" s="1051"/>
      <c r="J413" s="1045"/>
      <c r="L413" s="1045"/>
    </row>
    <row r="414" customFormat="false" ht="12.75" hidden="true" customHeight="false" outlineLevel="0" collapsed="false">
      <c r="A414" s="1051"/>
      <c r="J414" s="1045"/>
      <c r="L414" s="1045"/>
    </row>
    <row r="415" customFormat="false" ht="12.75" hidden="true" customHeight="false" outlineLevel="0" collapsed="false">
      <c r="A415" s="1051"/>
      <c r="J415" s="1045"/>
      <c r="L415" s="1045"/>
    </row>
    <row r="416" customFormat="false" ht="12.75" hidden="true" customHeight="false" outlineLevel="0" collapsed="false">
      <c r="A416" s="1051"/>
      <c r="J416" s="1045"/>
      <c r="L416" s="1045"/>
    </row>
    <row r="417" customFormat="false" ht="12.75" hidden="true" customHeight="false" outlineLevel="0" collapsed="false">
      <c r="A417" s="1051"/>
      <c r="J417" s="1045"/>
      <c r="L417" s="1045"/>
    </row>
    <row r="418" customFormat="false" ht="12.75" hidden="true" customHeight="false" outlineLevel="0" collapsed="false">
      <c r="A418" s="1051"/>
      <c r="J418" s="1045"/>
      <c r="L418" s="1045"/>
    </row>
    <row r="419" customFormat="false" ht="12.75" hidden="true" customHeight="false" outlineLevel="0" collapsed="false">
      <c r="A419" s="1051"/>
      <c r="J419" s="1045"/>
      <c r="L419" s="1045"/>
    </row>
    <row r="420" customFormat="false" ht="12.75" hidden="true" customHeight="false" outlineLevel="0" collapsed="false">
      <c r="A420" s="1051"/>
      <c r="J420" s="1045"/>
      <c r="L420" s="1045"/>
    </row>
    <row r="421" customFormat="false" ht="12.75" hidden="true" customHeight="false" outlineLevel="0" collapsed="false">
      <c r="A421" s="1051"/>
      <c r="J421" s="1045"/>
      <c r="L421" s="1045"/>
    </row>
    <row r="422" customFormat="false" ht="12.75" hidden="true" customHeight="false" outlineLevel="0" collapsed="false">
      <c r="A422" s="1051"/>
      <c r="J422" s="1045"/>
      <c r="L422" s="1045"/>
    </row>
    <row r="423" customFormat="false" ht="12.75" hidden="true" customHeight="false" outlineLevel="0" collapsed="false">
      <c r="A423" s="1051"/>
      <c r="J423" s="1045"/>
      <c r="L423" s="1045"/>
    </row>
    <row r="424" customFormat="false" ht="12.75" hidden="true" customHeight="false" outlineLevel="0" collapsed="false">
      <c r="A424" s="1051"/>
      <c r="J424" s="1045"/>
      <c r="L424" s="1045"/>
    </row>
    <row r="425" customFormat="false" ht="12.75" hidden="true" customHeight="false" outlineLevel="0" collapsed="false">
      <c r="A425" s="1051"/>
      <c r="J425" s="1045"/>
      <c r="L425" s="1045"/>
    </row>
    <row r="426" customFormat="false" ht="12.75" hidden="true" customHeight="false" outlineLevel="0" collapsed="false">
      <c r="A426" s="1051"/>
      <c r="J426" s="1045"/>
      <c r="L426" s="1045"/>
    </row>
    <row r="427" customFormat="false" ht="12.75" hidden="true" customHeight="false" outlineLevel="0" collapsed="false">
      <c r="A427" s="1051"/>
      <c r="J427" s="1045"/>
      <c r="L427" s="1045"/>
    </row>
    <row r="428" customFormat="false" ht="12.75" hidden="true" customHeight="false" outlineLevel="0" collapsed="false">
      <c r="A428" s="1051"/>
      <c r="J428" s="1045"/>
      <c r="L428" s="1045"/>
    </row>
    <row r="429" customFormat="false" ht="12.75" hidden="true" customHeight="false" outlineLevel="0" collapsed="false">
      <c r="A429" s="1051"/>
      <c r="J429" s="1045"/>
      <c r="L429" s="1045"/>
    </row>
    <row r="430" customFormat="false" ht="12.75" hidden="true" customHeight="false" outlineLevel="0" collapsed="false">
      <c r="A430" s="1051"/>
      <c r="J430" s="1045"/>
      <c r="L430" s="1045"/>
    </row>
    <row r="431" customFormat="false" ht="12.75" hidden="true" customHeight="false" outlineLevel="0" collapsed="false">
      <c r="A431" s="1051"/>
      <c r="J431" s="1045"/>
      <c r="L431" s="1045"/>
    </row>
    <row r="432" customFormat="false" ht="12.75" hidden="true" customHeight="false" outlineLevel="0" collapsed="false">
      <c r="A432" s="1051"/>
      <c r="J432" s="1045"/>
      <c r="L432" s="1045"/>
    </row>
    <row r="433" customFormat="false" ht="12.75" hidden="true" customHeight="false" outlineLevel="0" collapsed="false">
      <c r="A433" s="1051"/>
      <c r="J433" s="1045"/>
      <c r="L433" s="1045"/>
    </row>
    <row r="434" customFormat="false" ht="12.75" hidden="true" customHeight="false" outlineLevel="0" collapsed="false">
      <c r="A434" s="1051"/>
      <c r="J434" s="1045"/>
      <c r="L434" s="1045"/>
    </row>
    <row r="435" customFormat="false" ht="12.75" hidden="true" customHeight="false" outlineLevel="0" collapsed="false">
      <c r="A435" s="1051"/>
      <c r="J435" s="1045"/>
      <c r="L435" s="1045"/>
    </row>
    <row r="436" customFormat="false" ht="12.75" hidden="true" customHeight="false" outlineLevel="0" collapsed="false">
      <c r="A436" s="1051"/>
      <c r="J436" s="1045"/>
      <c r="L436" s="1045"/>
    </row>
    <row r="437" customFormat="false" ht="12.75" hidden="true" customHeight="false" outlineLevel="0" collapsed="false">
      <c r="A437" s="1051"/>
      <c r="J437" s="1045"/>
      <c r="L437" s="1045"/>
    </row>
    <row r="438" customFormat="false" ht="12.75" hidden="true" customHeight="false" outlineLevel="0" collapsed="false">
      <c r="A438" s="1051"/>
      <c r="J438" s="1045"/>
      <c r="L438" s="1045"/>
    </row>
    <row r="439" customFormat="false" ht="12.75" hidden="true" customHeight="false" outlineLevel="0" collapsed="false">
      <c r="A439" s="1051"/>
      <c r="J439" s="1045"/>
      <c r="L439" s="1045"/>
    </row>
    <row r="440" customFormat="false" ht="12.75" hidden="true" customHeight="false" outlineLevel="0" collapsed="false">
      <c r="A440" s="1051"/>
      <c r="J440" s="1045"/>
      <c r="L440" s="1045"/>
    </row>
    <row r="441" customFormat="false" ht="12.75" hidden="true" customHeight="false" outlineLevel="0" collapsed="false">
      <c r="A441" s="1051"/>
      <c r="J441" s="1045"/>
      <c r="L441" s="1045"/>
    </row>
    <row r="442" customFormat="false" ht="12.75" hidden="true" customHeight="false" outlineLevel="0" collapsed="false">
      <c r="A442" s="1051"/>
      <c r="J442" s="1045"/>
      <c r="L442" s="1045"/>
    </row>
    <row r="443" customFormat="false" ht="12.75" hidden="true" customHeight="false" outlineLevel="0" collapsed="false">
      <c r="A443" s="1051"/>
      <c r="J443" s="1045"/>
      <c r="L443" s="1045"/>
    </row>
    <row r="444" customFormat="false" ht="12.75" hidden="true" customHeight="false" outlineLevel="0" collapsed="false">
      <c r="A444" s="1051"/>
      <c r="J444" s="1045"/>
      <c r="L444" s="1045"/>
    </row>
    <row r="445" customFormat="false" ht="12.75" hidden="true" customHeight="false" outlineLevel="0" collapsed="false">
      <c r="A445" s="1051"/>
      <c r="J445" s="1045"/>
      <c r="L445" s="1045"/>
    </row>
    <row r="446" customFormat="false" ht="12.75" hidden="true" customHeight="false" outlineLevel="0" collapsed="false">
      <c r="A446" s="1051"/>
      <c r="J446" s="1045"/>
      <c r="L446" s="1045"/>
    </row>
    <row r="447" customFormat="false" ht="12.75" hidden="true" customHeight="false" outlineLevel="0" collapsed="false">
      <c r="A447" s="1051"/>
      <c r="J447" s="1045"/>
      <c r="L447" s="1045"/>
    </row>
    <row r="448" customFormat="false" ht="12.75" hidden="true" customHeight="false" outlineLevel="0" collapsed="false">
      <c r="A448" s="1051"/>
      <c r="J448" s="1045"/>
      <c r="L448" s="1045"/>
    </row>
    <row r="449" customFormat="false" ht="12.75" hidden="true" customHeight="false" outlineLevel="0" collapsed="false">
      <c r="A449" s="1051"/>
      <c r="J449" s="1045"/>
      <c r="L449" s="1045"/>
    </row>
    <row r="450" customFormat="false" ht="12.75" hidden="true" customHeight="false" outlineLevel="0" collapsed="false">
      <c r="A450" s="1051"/>
      <c r="J450" s="1045"/>
      <c r="L450" s="1045"/>
    </row>
    <row r="451" customFormat="false" ht="12.75" hidden="true" customHeight="false" outlineLevel="0" collapsed="false">
      <c r="A451" s="1051"/>
      <c r="J451" s="1045"/>
      <c r="L451" s="1045"/>
    </row>
    <row r="452" customFormat="false" ht="12.75" hidden="true" customHeight="false" outlineLevel="0" collapsed="false">
      <c r="A452" s="1051"/>
      <c r="J452" s="1045"/>
      <c r="L452" s="1045"/>
    </row>
    <row r="453" customFormat="false" ht="12.75" hidden="true" customHeight="false" outlineLevel="0" collapsed="false">
      <c r="A453" s="1051"/>
      <c r="J453" s="1045"/>
      <c r="L453" s="1045"/>
    </row>
    <row r="454" customFormat="false" ht="12.75" hidden="true" customHeight="false" outlineLevel="0" collapsed="false">
      <c r="A454" s="1051"/>
      <c r="J454" s="1045"/>
      <c r="L454" s="1045"/>
    </row>
    <row r="455" customFormat="false" ht="12.75" hidden="true" customHeight="false" outlineLevel="0" collapsed="false">
      <c r="A455" s="1051"/>
      <c r="J455" s="1045"/>
      <c r="L455" s="1045"/>
    </row>
    <row r="456" customFormat="false" ht="12.75" hidden="true" customHeight="false" outlineLevel="0" collapsed="false">
      <c r="A456" s="1051"/>
      <c r="J456" s="1045"/>
      <c r="L456" s="1045"/>
    </row>
    <row r="457" customFormat="false" ht="12.75" hidden="true" customHeight="false" outlineLevel="0" collapsed="false">
      <c r="A457" s="1051"/>
      <c r="J457" s="1045"/>
      <c r="L457" s="1045"/>
    </row>
    <row r="458" customFormat="false" ht="12.75" hidden="true" customHeight="false" outlineLevel="0" collapsed="false">
      <c r="A458" s="1051"/>
      <c r="J458" s="1045"/>
      <c r="L458" s="1045"/>
    </row>
    <row r="459" customFormat="false" ht="12.75" hidden="true" customHeight="false" outlineLevel="0" collapsed="false">
      <c r="A459" s="1051"/>
      <c r="J459" s="1045"/>
      <c r="L459" s="1045"/>
    </row>
    <row r="460" customFormat="false" ht="12.75" hidden="true" customHeight="false" outlineLevel="0" collapsed="false">
      <c r="A460" s="1051"/>
      <c r="J460" s="1045"/>
      <c r="L460" s="1045"/>
    </row>
    <row r="461" customFormat="false" ht="12.75" hidden="true" customHeight="false" outlineLevel="0" collapsed="false">
      <c r="A461" s="1051"/>
      <c r="J461" s="1045"/>
      <c r="L461" s="1045"/>
    </row>
    <row r="462" customFormat="false" ht="12.75" hidden="true" customHeight="false" outlineLevel="0" collapsed="false">
      <c r="A462" s="1051"/>
      <c r="J462" s="1045"/>
      <c r="L462" s="1045"/>
    </row>
    <row r="463" customFormat="false" ht="12.75" hidden="true" customHeight="false" outlineLevel="0" collapsed="false">
      <c r="A463" s="1051"/>
      <c r="J463" s="1045"/>
      <c r="L463" s="1045"/>
    </row>
    <row r="464" customFormat="false" ht="12.75" hidden="true" customHeight="false" outlineLevel="0" collapsed="false">
      <c r="A464" s="1051"/>
      <c r="J464" s="1045"/>
      <c r="L464" s="1045"/>
    </row>
    <row r="465" customFormat="false" ht="12.75" hidden="true" customHeight="false" outlineLevel="0" collapsed="false">
      <c r="A465" s="1051"/>
      <c r="J465" s="1045"/>
      <c r="L465" s="1045"/>
    </row>
    <row r="466" customFormat="false" ht="12.75" hidden="true" customHeight="false" outlineLevel="0" collapsed="false">
      <c r="A466" s="1051"/>
      <c r="J466" s="1045"/>
      <c r="L466" s="1045"/>
    </row>
    <row r="467" customFormat="false" ht="12.75" hidden="true" customHeight="false" outlineLevel="0" collapsed="false">
      <c r="A467" s="1051"/>
      <c r="J467" s="1045"/>
      <c r="L467" s="1045"/>
    </row>
    <row r="468" customFormat="false" ht="12.75" hidden="true" customHeight="false" outlineLevel="0" collapsed="false">
      <c r="A468" s="1051"/>
      <c r="J468" s="1045"/>
      <c r="L468" s="1045"/>
    </row>
    <row r="469" customFormat="false" ht="12.75" hidden="true" customHeight="false" outlineLevel="0" collapsed="false">
      <c r="A469" s="1051"/>
      <c r="J469" s="1045"/>
      <c r="L469" s="1045"/>
    </row>
    <row r="470" customFormat="false" ht="12.75" hidden="true" customHeight="false" outlineLevel="0" collapsed="false">
      <c r="A470" s="1051"/>
      <c r="J470" s="1045"/>
      <c r="L470" s="1045"/>
    </row>
    <row r="471" customFormat="false" ht="12.75" hidden="true" customHeight="false" outlineLevel="0" collapsed="false">
      <c r="A471" s="1051"/>
      <c r="J471" s="1045"/>
      <c r="L471" s="1045"/>
    </row>
    <row r="472" customFormat="false" ht="12.75" hidden="true" customHeight="false" outlineLevel="0" collapsed="false">
      <c r="A472" s="1051"/>
      <c r="J472" s="1045"/>
      <c r="L472" s="1045"/>
    </row>
    <row r="473" customFormat="false" ht="12.75" hidden="true" customHeight="false" outlineLevel="0" collapsed="false">
      <c r="A473" s="1051"/>
      <c r="J473" s="1045"/>
      <c r="L473" s="1045"/>
    </row>
    <row r="474" customFormat="false" ht="12.75" hidden="true" customHeight="false" outlineLevel="0" collapsed="false">
      <c r="A474" s="1051"/>
      <c r="J474" s="1045"/>
      <c r="L474" s="1045"/>
    </row>
    <row r="475" customFormat="false" ht="12.75" hidden="true" customHeight="false" outlineLevel="0" collapsed="false">
      <c r="A475" s="1051"/>
      <c r="J475" s="1045"/>
      <c r="L475" s="1045"/>
    </row>
    <row r="476" customFormat="false" ht="12.75" hidden="true" customHeight="false" outlineLevel="0" collapsed="false">
      <c r="A476" s="1051"/>
      <c r="J476" s="1045"/>
      <c r="L476" s="1045"/>
    </row>
    <row r="477" customFormat="false" ht="12.75" hidden="true" customHeight="false" outlineLevel="0" collapsed="false">
      <c r="A477" s="1051"/>
      <c r="J477" s="1045"/>
      <c r="L477" s="1045"/>
    </row>
    <row r="478" customFormat="false" ht="12.75" hidden="true" customHeight="false" outlineLevel="0" collapsed="false">
      <c r="A478" s="1051"/>
      <c r="J478" s="1045"/>
      <c r="L478" s="1045"/>
    </row>
    <row r="479" customFormat="false" ht="12.75" hidden="true" customHeight="false" outlineLevel="0" collapsed="false">
      <c r="A479" s="1051"/>
      <c r="J479" s="1045"/>
      <c r="L479" s="1045"/>
    </row>
    <row r="480" customFormat="false" ht="12.75" hidden="true" customHeight="false" outlineLevel="0" collapsed="false">
      <c r="A480" s="1051"/>
      <c r="J480" s="1045"/>
      <c r="L480" s="1045"/>
    </row>
    <row r="481" customFormat="false" ht="12.75" hidden="true" customHeight="false" outlineLevel="0" collapsed="false">
      <c r="A481" s="1051"/>
      <c r="J481" s="1045"/>
      <c r="L481" s="1045"/>
    </row>
    <row r="482" customFormat="false" ht="12.75" hidden="true" customHeight="false" outlineLevel="0" collapsed="false">
      <c r="A482" s="1051"/>
      <c r="J482" s="1045"/>
      <c r="L482" s="1045"/>
    </row>
    <row r="483" customFormat="false" ht="12.75" hidden="true" customHeight="false" outlineLevel="0" collapsed="false">
      <c r="A483" s="1051"/>
      <c r="J483" s="1045"/>
      <c r="L483" s="1045"/>
    </row>
    <row r="484" customFormat="false" ht="12.75" hidden="true" customHeight="false" outlineLevel="0" collapsed="false">
      <c r="A484" s="1051"/>
      <c r="J484" s="1045"/>
      <c r="L484" s="1045"/>
    </row>
    <row r="485" customFormat="false" ht="12.75" hidden="true" customHeight="false" outlineLevel="0" collapsed="false">
      <c r="A485" s="1051"/>
      <c r="J485" s="1045"/>
      <c r="L485" s="1045"/>
    </row>
    <row r="486" customFormat="false" ht="12.75" hidden="true" customHeight="false" outlineLevel="0" collapsed="false">
      <c r="A486" s="1051"/>
      <c r="J486" s="1045"/>
      <c r="L486" s="1045"/>
    </row>
    <row r="487" customFormat="false" ht="12.75" hidden="true" customHeight="false" outlineLevel="0" collapsed="false">
      <c r="A487" s="1051"/>
      <c r="J487" s="1045"/>
      <c r="L487" s="1045"/>
    </row>
    <row r="488" customFormat="false" ht="12.75" hidden="true" customHeight="false" outlineLevel="0" collapsed="false">
      <c r="A488" s="1051"/>
      <c r="J488" s="1045"/>
      <c r="L488" s="1045"/>
    </row>
    <row r="489" customFormat="false" ht="12.75" hidden="true" customHeight="false" outlineLevel="0" collapsed="false">
      <c r="A489" s="1051"/>
      <c r="J489" s="1045"/>
      <c r="L489" s="1045"/>
    </row>
    <row r="490" customFormat="false" ht="12.75" hidden="true" customHeight="false" outlineLevel="0" collapsed="false">
      <c r="A490" s="1051"/>
      <c r="J490" s="1045"/>
      <c r="L490" s="1045"/>
    </row>
    <row r="491" customFormat="false" ht="12.75" hidden="true" customHeight="false" outlineLevel="0" collapsed="false">
      <c r="A491" s="1051"/>
      <c r="J491" s="1045"/>
      <c r="L491" s="1045"/>
    </row>
    <row r="492" customFormat="false" ht="12.75" hidden="true" customHeight="false" outlineLevel="0" collapsed="false">
      <c r="A492" s="1051"/>
      <c r="J492" s="1045"/>
      <c r="L492" s="1045"/>
    </row>
    <row r="493" customFormat="false" ht="12.75" hidden="true" customHeight="false" outlineLevel="0" collapsed="false">
      <c r="A493" s="1051"/>
      <c r="J493" s="1045"/>
      <c r="L493" s="1045"/>
    </row>
    <row r="494" customFormat="false" ht="12.75" hidden="true" customHeight="false" outlineLevel="0" collapsed="false">
      <c r="A494" s="1051"/>
      <c r="J494" s="1045"/>
      <c r="L494" s="1045"/>
    </row>
    <row r="495" customFormat="false" ht="12.75" hidden="true" customHeight="false" outlineLevel="0" collapsed="false">
      <c r="A495" s="1051"/>
      <c r="J495" s="1045"/>
      <c r="L495" s="1045"/>
    </row>
    <row r="496" customFormat="false" ht="12.75" hidden="true" customHeight="false" outlineLevel="0" collapsed="false">
      <c r="A496" s="1051"/>
      <c r="J496" s="1045"/>
      <c r="L496" s="1045"/>
    </row>
    <row r="497" customFormat="false" ht="12.75" hidden="true" customHeight="false" outlineLevel="0" collapsed="false">
      <c r="A497" s="1051"/>
      <c r="J497" s="1045"/>
      <c r="L497" s="1045"/>
    </row>
    <row r="498" customFormat="false" ht="12.75" hidden="true" customHeight="false" outlineLevel="0" collapsed="false">
      <c r="A498" s="1051"/>
      <c r="J498" s="1045"/>
      <c r="L498" s="1045"/>
    </row>
    <row r="499" customFormat="false" ht="12.75" hidden="true" customHeight="false" outlineLevel="0" collapsed="false">
      <c r="A499" s="1051"/>
      <c r="J499" s="1045"/>
      <c r="L499" s="1045"/>
    </row>
    <row r="500" customFormat="false" ht="12.75" hidden="true" customHeight="false" outlineLevel="0" collapsed="false">
      <c r="A500" s="1051"/>
      <c r="J500" s="1045"/>
      <c r="L500" s="1045"/>
    </row>
    <row r="501" customFormat="false" ht="12.75" hidden="true" customHeight="false" outlineLevel="0" collapsed="false">
      <c r="A501" s="1051"/>
      <c r="J501" s="1045"/>
      <c r="L501" s="1045"/>
    </row>
    <row r="502" customFormat="false" ht="12.75" hidden="true" customHeight="false" outlineLevel="0" collapsed="false">
      <c r="A502" s="1051"/>
      <c r="J502" s="1045"/>
      <c r="L502" s="1045"/>
    </row>
    <row r="503" customFormat="false" ht="12.75" hidden="true" customHeight="false" outlineLevel="0" collapsed="false">
      <c r="A503" s="1051"/>
      <c r="J503" s="1045"/>
      <c r="L503" s="1045"/>
    </row>
    <row r="504" customFormat="false" ht="12.75" hidden="true" customHeight="false" outlineLevel="0" collapsed="false">
      <c r="A504" s="1051"/>
      <c r="J504" s="1045"/>
      <c r="L504" s="1045"/>
    </row>
    <row r="505" customFormat="false" ht="12.75" hidden="true" customHeight="false" outlineLevel="0" collapsed="false">
      <c r="A505" s="1051"/>
      <c r="J505" s="1045"/>
      <c r="L505" s="1045"/>
    </row>
    <row r="506" customFormat="false" ht="12.75" hidden="true" customHeight="false" outlineLevel="0" collapsed="false">
      <c r="A506" s="1051"/>
      <c r="J506" s="1045"/>
      <c r="L506" s="1045"/>
    </row>
    <row r="507" customFormat="false" ht="12.75" hidden="true" customHeight="false" outlineLevel="0" collapsed="false">
      <c r="A507" s="1051"/>
      <c r="J507" s="1045"/>
      <c r="L507" s="1045"/>
    </row>
    <row r="508" customFormat="false" ht="12.75" hidden="true" customHeight="false" outlineLevel="0" collapsed="false">
      <c r="A508" s="1051"/>
      <c r="J508" s="1045"/>
      <c r="L508" s="1045"/>
    </row>
    <row r="509" customFormat="false" ht="12.75" hidden="true" customHeight="false" outlineLevel="0" collapsed="false">
      <c r="A509" s="1051"/>
      <c r="J509" s="1045"/>
      <c r="L509" s="1045"/>
    </row>
    <row r="510" customFormat="false" ht="12.75" hidden="true" customHeight="false" outlineLevel="0" collapsed="false">
      <c r="A510" s="1051"/>
      <c r="J510" s="1045"/>
      <c r="L510" s="1045"/>
    </row>
    <row r="511" customFormat="false" ht="12.75" hidden="true" customHeight="false" outlineLevel="0" collapsed="false">
      <c r="A511" s="1051"/>
      <c r="J511" s="1045"/>
      <c r="L511" s="1045"/>
    </row>
    <row r="512" customFormat="false" ht="12.75" hidden="true" customHeight="false" outlineLevel="0" collapsed="false">
      <c r="A512" s="1051"/>
      <c r="J512" s="1045"/>
      <c r="L512" s="1045"/>
    </row>
    <row r="513" customFormat="false" ht="12.75" hidden="true" customHeight="false" outlineLevel="0" collapsed="false">
      <c r="A513" s="1051"/>
      <c r="J513" s="1045"/>
      <c r="L513" s="1045"/>
    </row>
    <row r="514" customFormat="false" ht="12.75" hidden="true" customHeight="false" outlineLevel="0" collapsed="false">
      <c r="A514" s="1051"/>
      <c r="J514" s="1045"/>
      <c r="L514" s="1045"/>
    </row>
    <row r="515" customFormat="false" ht="12.75" hidden="true" customHeight="false" outlineLevel="0" collapsed="false">
      <c r="A515" s="1051"/>
      <c r="J515" s="1045"/>
      <c r="L515" s="1045"/>
    </row>
    <row r="516" customFormat="false" ht="12.75" hidden="true" customHeight="false" outlineLevel="0" collapsed="false">
      <c r="A516" s="1051"/>
      <c r="J516" s="1045"/>
      <c r="L516" s="1045"/>
    </row>
    <row r="517" customFormat="false" ht="12.75" hidden="true" customHeight="false" outlineLevel="0" collapsed="false">
      <c r="A517" s="1051"/>
      <c r="J517" s="1045"/>
      <c r="L517" s="1045"/>
    </row>
    <row r="518" customFormat="false" ht="12.75" hidden="true" customHeight="false" outlineLevel="0" collapsed="false">
      <c r="A518" s="1051"/>
      <c r="J518" s="1045"/>
      <c r="L518" s="1045"/>
    </row>
    <row r="519" customFormat="false" ht="12.75" hidden="true" customHeight="false" outlineLevel="0" collapsed="false">
      <c r="A519" s="1051"/>
      <c r="J519" s="1045"/>
      <c r="L519" s="1045"/>
    </row>
    <row r="520" customFormat="false" ht="12.75" hidden="true" customHeight="false" outlineLevel="0" collapsed="false">
      <c r="A520" s="1051"/>
      <c r="J520" s="1045"/>
      <c r="L520" s="1045"/>
    </row>
    <row r="521" customFormat="false" ht="12.75" hidden="true" customHeight="false" outlineLevel="0" collapsed="false">
      <c r="A521" s="1051"/>
      <c r="J521" s="1045"/>
      <c r="L521" s="1045"/>
    </row>
    <row r="522" customFormat="false" ht="12.75" hidden="true" customHeight="false" outlineLevel="0" collapsed="false">
      <c r="A522" s="1051"/>
      <c r="J522" s="1045"/>
      <c r="L522" s="1045"/>
    </row>
    <row r="523" customFormat="false" ht="12.75" hidden="true" customHeight="false" outlineLevel="0" collapsed="false">
      <c r="A523" s="1051"/>
      <c r="J523" s="1045"/>
      <c r="L523" s="1045"/>
    </row>
    <row r="524" customFormat="false" ht="12.75" hidden="true" customHeight="false" outlineLevel="0" collapsed="false">
      <c r="A524" s="1051"/>
      <c r="J524" s="1045"/>
      <c r="L524" s="1045"/>
    </row>
    <row r="525" customFormat="false" ht="12.75" hidden="true" customHeight="false" outlineLevel="0" collapsed="false">
      <c r="A525" s="1051"/>
      <c r="J525" s="1045"/>
      <c r="L525" s="1045"/>
    </row>
    <row r="526" customFormat="false" ht="12.75" hidden="true" customHeight="false" outlineLevel="0" collapsed="false">
      <c r="A526" s="1051"/>
      <c r="J526" s="1045"/>
      <c r="L526" s="1045"/>
    </row>
    <row r="527" customFormat="false" ht="12.75" hidden="true" customHeight="false" outlineLevel="0" collapsed="false">
      <c r="A527" s="1051"/>
      <c r="J527" s="1045"/>
      <c r="L527" s="1045"/>
    </row>
    <row r="528" customFormat="false" ht="12.75" hidden="true" customHeight="false" outlineLevel="0" collapsed="false">
      <c r="A528" s="1051"/>
      <c r="J528" s="1045"/>
      <c r="L528" s="1045"/>
    </row>
    <row r="529" customFormat="false" ht="12.75" hidden="true" customHeight="false" outlineLevel="0" collapsed="false">
      <c r="A529" s="1051"/>
      <c r="J529" s="1045"/>
      <c r="L529" s="1045"/>
    </row>
    <row r="530" customFormat="false" ht="12.75" hidden="true" customHeight="false" outlineLevel="0" collapsed="false">
      <c r="A530" s="1051"/>
      <c r="J530" s="1045"/>
      <c r="L530" s="1045"/>
    </row>
    <row r="531" customFormat="false" ht="12.75" hidden="true" customHeight="false" outlineLevel="0" collapsed="false">
      <c r="A531" s="1051"/>
      <c r="J531" s="1045"/>
      <c r="L531" s="1045"/>
    </row>
    <row r="532" customFormat="false" ht="12.75" hidden="true" customHeight="false" outlineLevel="0" collapsed="false">
      <c r="A532" s="1051"/>
      <c r="J532" s="1045"/>
      <c r="L532" s="1045"/>
    </row>
    <row r="533" customFormat="false" ht="12.75" hidden="true" customHeight="false" outlineLevel="0" collapsed="false">
      <c r="A533" s="1051"/>
      <c r="J533" s="1045"/>
      <c r="L533" s="1045"/>
    </row>
    <row r="534" customFormat="false" ht="12.75" hidden="true" customHeight="false" outlineLevel="0" collapsed="false">
      <c r="A534" s="1051"/>
      <c r="J534" s="1045"/>
      <c r="L534" s="1045"/>
    </row>
    <row r="535" customFormat="false" ht="12.75" hidden="true" customHeight="false" outlineLevel="0" collapsed="false">
      <c r="A535" s="1051"/>
      <c r="J535" s="1045"/>
      <c r="L535" s="1045"/>
    </row>
    <row r="536" customFormat="false" ht="12.75" hidden="true" customHeight="false" outlineLevel="0" collapsed="false">
      <c r="A536" s="1051"/>
      <c r="J536" s="1045"/>
      <c r="L536" s="1045"/>
    </row>
    <row r="537" customFormat="false" ht="12.75" hidden="true" customHeight="false" outlineLevel="0" collapsed="false">
      <c r="A537" s="1051"/>
      <c r="J537" s="1045"/>
      <c r="L537" s="1045"/>
    </row>
    <row r="538" customFormat="false" ht="12.75" hidden="true" customHeight="false" outlineLevel="0" collapsed="false">
      <c r="A538" s="1051"/>
      <c r="J538" s="1045"/>
      <c r="L538" s="1045"/>
    </row>
    <row r="539" customFormat="false" ht="12.75" hidden="true" customHeight="false" outlineLevel="0" collapsed="false">
      <c r="A539" s="1051"/>
      <c r="J539" s="1045"/>
      <c r="L539" s="1045"/>
    </row>
    <row r="540" customFormat="false" ht="12.75" hidden="true" customHeight="false" outlineLevel="0" collapsed="false">
      <c r="A540" s="1051"/>
      <c r="J540" s="1045"/>
      <c r="L540" s="1045"/>
    </row>
    <row r="541" customFormat="false" ht="12.75" hidden="true" customHeight="false" outlineLevel="0" collapsed="false">
      <c r="A541" s="1051"/>
      <c r="J541" s="1045"/>
      <c r="L541" s="1045"/>
    </row>
    <row r="542" customFormat="false" ht="12.75" hidden="true" customHeight="false" outlineLevel="0" collapsed="false">
      <c r="A542" s="1051"/>
      <c r="J542" s="1045"/>
      <c r="L542" s="1045"/>
    </row>
    <row r="543" customFormat="false" ht="12.75" hidden="true" customHeight="false" outlineLevel="0" collapsed="false">
      <c r="A543" s="1051"/>
      <c r="J543" s="1045"/>
      <c r="L543" s="1045"/>
    </row>
    <row r="544" customFormat="false" ht="12.75" hidden="true" customHeight="false" outlineLevel="0" collapsed="false">
      <c r="A544" s="1051"/>
      <c r="J544" s="1045"/>
      <c r="L544" s="1045"/>
    </row>
    <row r="545" customFormat="false" ht="12.75" hidden="true" customHeight="false" outlineLevel="0" collapsed="false">
      <c r="A545" s="1051"/>
      <c r="J545" s="1045"/>
      <c r="L545" s="1045"/>
    </row>
    <row r="546" customFormat="false" ht="12.75" hidden="true" customHeight="false" outlineLevel="0" collapsed="false">
      <c r="A546" s="1051"/>
      <c r="J546" s="1045"/>
      <c r="L546" s="1045"/>
    </row>
    <row r="547" customFormat="false" ht="12.75" hidden="true" customHeight="false" outlineLevel="0" collapsed="false">
      <c r="A547" s="1051"/>
      <c r="J547" s="1045"/>
      <c r="L547" s="1045"/>
    </row>
    <row r="548" customFormat="false" ht="12.75" hidden="true" customHeight="false" outlineLevel="0" collapsed="false">
      <c r="A548" s="1051"/>
      <c r="J548" s="1045"/>
      <c r="L548" s="1045"/>
    </row>
    <row r="549" customFormat="false" ht="12.75" hidden="true" customHeight="false" outlineLevel="0" collapsed="false">
      <c r="A549" s="1051"/>
      <c r="J549" s="1045"/>
      <c r="L549" s="1045"/>
    </row>
    <row r="550" customFormat="false" ht="12.75" hidden="true" customHeight="false" outlineLevel="0" collapsed="false">
      <c r="A550" s="1051"/>
      <c r="J550" s="1045"/>
      <c r="L550" s="1045"/>
    </row>
    <row r="551" customFormat="false" ht="12.75" hidden="true" customHeight="false" outlineLevel="0" collapsed="false">
      <c r="A551" s="1051"/>
      <c r="J551" s="1045"/>
      <c r="L551" s="1045"/>
    </row>
    <row r="552" customFormat="false" ht="12.75" hidden="true" customHeight="false" outlineLevel="0" collapsed="false">
      <c r="A552" s="1051"/>
      <c r="J552" s="1045"/>
      <c r="L552" s="1045"/>
    </row>
    <row r="553" customFormat="false" ht="12.75" hidden="true" customHeight="false" outlineLevel="0" collapsed="false">
      <c r="A553" s="1051"/>
      <c r="J553" s="1045"/>
      <c r="L553" s="1045"/>
    </row>
    <row r="554" customFormat="false" ht="12.75" hidden="true" customHeight="false" outlineLevel="0" collapsed="false">
      <c r="A554" s="1051"/>
      <c r="J554" s="1045"/>
      <c r="L554" s="1045"/>
    </row>
    <row r="555" customFormat="false" ht="12.75" hidden="true" customHeight="false" outlineLevel="0" collapsed="false">
      <c r="A555" s="1051"/>
      <c r="J555" s="1045"/>
      <c r="L555" s="1045"/>
    </row>
    <row r="556" customFormat="false" ht="12.75" hidden="true" customHeight="false" outlineLevel="0" collapsed="false">
      <c r="A556" s="1051"/>
      <c r="J556" s="1045"/>
      <c r="L556" s="1045"/>
    </row>
    <row r="557" customFormat="false" ht="12.75" hidden="true" customHeight="false" outlineLevel="0" collapsed="false">
      <c r="A557" s="1051"/>
      <c r="J557" s="1045"/>
      <c r="L557" s="1045"/>
    </row>
    <row r="558" customFormat="false" ht="12.75" hidden="true" customHeight="false" outlineLevel="0" collapsed="false">
      <c r="A558" s="1051"/>
      <c r="J558" s="1045"/>
      <c r="L558" s="1045"/>
    </row>
    <row r="559" customFormat="false" ht="12.75" hidden="true" customHeight="false" outlineLevel="0" collapsed="false">
      <c r="A559" s="1051"/>
      <c r="J559" s="1045"/>
      <c r="L559" s="1045"/>
    </row>
    <row r="560" customFormat="false" ht="12.75" hidden="true" customHeight="false" outlineLevel="0" collapsed="false">
      <c r="A560" s="1051"/>
      <c r="J560" s="1045"/>
      <c r="L560" s="1045"/>
    </row>
    <row r="561" customFormat="false" ht="12.75" hidden="true" customHeight="false" outlineLevel="0" collapsed="false">
      <c r="A561" s="1051"/>
      <c r="J561" s="1045"/>
      <c r="L561" s="1045"/>
    </row>
    <row r="562" customFormat="false" ht="12.75" hidden="true" customHeight="false" outlineLevel="0" collapsed="false">
      <c r="A562" s="1051"/>
      <c r="J562" s="1045"/>
      <c r="L562" s="1045"/>
    </row>
    <row r="563" customFormat="false" ht="12.75" hidden="true" customHeight="false" outlineLevel="0" collapsed="false">
      <c r="A563" s="1051"/>
      <c r="J563" s="1045"/>
      <c r="L563" s="1045"/>
    </row>
    <row r="564" customFormat="false" ht="12.75" hidden="true" customHeight="false" outlineLevel="0" collapsed="false">
      <c r="A564" s="1051"/>
      <c r="J564" s="1045"/>
      <c r="L564" s="1045"/>
    </row>
    <row r="565" customFormat="false" ht="12.75" hidden="true" customHeight="false" outlineLevel="0" collapsed="false">
      <c r="A565" s="1051"/>
      <c r="J565" s="1045"/>
      <c r="L565" s="1045"/>
    </row>
    <row r="566" customFormat="false" ht="12.75" hidden="true" customHeight="false" outlineLevel="0" collapsed="false">
      <c r="A566" s="1051"/>
      <c r="J566" s="1045"/>
      <c r="L566" s="1045"/>
    </row>
    <row r="567" customFormat="false" ht="12.75" hidden="true" customHeight="false" outlineLevel="0" collapsed="false">
      <c r="A567" s="1051"/>
      <c r="J567" s="1045"/>
      <c r="L567" s="1045"/>
    </row>
    <row r="568" customFormat="false" ht="12.75" hidden="true" customHeight="false" outlineLevel="0" collapsed="false">
      <c r="A568" s="1051"/>
      <c r="J568" s="1045"/>
      <c r="L568" s="1045"/>
    </row>
    <row r="569" customFormat="false" ht="12.75" hidden="true" customHeight="false" outlineLevel="0" collapsed="false">
      <c r="A569" s="1051"/>
      <c r="J569" s="1045"/>
      <c r="L569" s="1045"/>
    </row>
    <row r="570" customFormat="false" ht="12.75" hidden="true" customHeight="false" outlineLevel="0" collapsed="false">
      <c r="A570" s="1051"/>
      <c r="J570" s="1045"/>
      <c r="L570" s="1045"/>
    </row>
    <row r="571" customFormat="false" ht="12.75" hidden="true" customHeight="false" outlineLevel="0" collapsed="false">
      <c r="A571" s="1051"/>
      <c r="J571" s="1045"/>
      <c r="L571" s="1045"/>
    </row>
    <row r="572" customFormat="false" ht="12.75" hidden="true" customHeight="false" outlineLevel="0" collapsed="false">
      <c r="A572" s="1051"/>
      <c r="J572" s="1045"/>
      <c r="L572" s="1045"/>
    </row>
    <row r="573" customFormat="false" ht="12.75" hidden="true" customHeight="false" outlineLevel="0" collapsed="false">
      <c r="A573" s="1051"/>
      <c r="J573" s="1045"/>
      <c r="L573" s="1045"/>
    </row>
    <row r="574" customFormat="false" ht="12.75" hidden="true" customHeight="false" outlineLevel="0" collapsed="false">
      <c r="A574" s="1051"/>
      <c r="J574" s="1045"/>
      <c r="L574" s="1045"/>
    </row>
    <row r="575" customFormat="false" ht="12.75" hidden="true" customHeight="false" outlineLevel="0" collapsed="false">
      <c r="A575" s="1051"/>
      <c r="J575" s="1045"/>
      <c r="L575" s="1045"/>
    </row>
    <row r="576" customFormat="false" ht="12.75" hidden="true" customHeight="false" outlineLevel="0" collapsed="false">
      <c r="A576" s="1051"/>
      <c r="J576" s="1045"/>
      <c r="L576" s="1045"/>
    </row>
    <row r="577" customFormat="false" ht="12.75" hidden="true" customHeight="false" outlineLevel="0" collapsed="false">
      <c r="A577" s="1051"/>
      <c r="J577" s="1045"/>
      <c r="L577" s="1045"/>
    </row>
    <row r="578" customFormat="false" ht="12.75" hidden="true" customHeight="false" outlineLevel="0" collapsed="false">
      <c r="A578" s="1051"/>
      <c r="J578" s="1045"/>
      <c r="L578" s="1045"/>
    </row>
    <row r="579" customFormat="false" ht="12.75" hidden="true" customHeight="false" outlineLevel="0" collapsed="false">
      <c r="A579" s="1051"/>
      <c r="J579" s="1045"/>
      <c r="L579" s="1045"/>
    </row>
    <row r="580" customFormat="false" ht="12.75" hidden="true" customHeight="false" outlineLevel="0" collapsed="false">
      <c r="A580" s="1051"/>
      <c r="J580" s="1045"/>
      <c r="L580" s="1045"/>
    </row>
    <row r="581" customFormat="false" ht="12.75" hidden="true" customHeight="false" outlineLevel="0" collapsed="false">
      <c r="A581" s="1051"/>
      <c r="J581" s="1045"/>
      <c r="L581" s="1045"/>
    </row>
    <row r="582" customFormat="false" ht="12.75" hidden="true" customHeight="false" outlineLevel="0" collapsed="false">
      <c r="A582" s="1051"/>
      <c r="J582" s="1045"/>
      <c r="L582" s="1045"/>
    </row>
    <row r="583" customFormat="false" ht="12.75" hidden="true" customHeight="false" outlineLevel="0" collapsed="false">
      <c r="A583" s="1051"/>
      <c r="J583" s="1045"/>
      <c r="L583" s="1045"/>
    </row>
    <row r="584" customFormat="false" ht="12.75" hidden="true" customHeight="false" outlineLevel="0" collapsed="false">
      <c r="A584" s="1051"/>
      <c r="J584" s="1045"/>
      <c r="L584" s="1045"/>
    </row>
    <row r="585" customFormat="false" ht="12.75" hidden="true" customHeight="false" outlineLevel="0" collapsed="false">
      <c r="A585" s="1051"/>
      <c r="J585" s="1045"/>
      <c r="L585" s="1045"/>
    </row>
    <row r="586" customFormat="false" ht="12.75" hidden="true" customHeight="false" outlineLevel="0" collapsed="false">
      <c r="A586" s="1051"/>
      <c r="J586" s="1045"/>
      <c r="L586" s="1045"/>
    </row>
    <row r="587" customFormat="false" ht="12.75" hidden="true" customHeight="false" outlineLevel="0" collapsed="false">
      <c r="A587" s="1051"/>
      <c r="J587" s="1045"/>
      <c r="L587" s="1045"/>
    </row>
    <row r="588" customFormat="false" ht="12.75" hidden="true" customHeight="false" outlineLevel="0" collapsed="false">
      <c r="A588" s="1051"/>
      <c r="J588" s="1045"/>
      <c r="L588" s="1045"/>
    </row>
    <row r="589" customFormat="false" ht="12.75" hidden="true" customHeight="false" outlineLevel="0" collapsed="false">
      <c r="A589" s="1051"/>
      <c r="J589" s="1045"/>
      <c r="L589" s="1045"/>
    </row>
    <row r="590" customFormat="false" ht="12.75" hidden="true" customHeight="false" outlineLevel="0" collapsed="false">
      <c r="A590" s="1051"/>
      <c r="J590" s="1045"/>
      <c r="L590" s="1045"/>
    </row>
    <row r="591" customFormat="false" ht="12.75" hidden="true" customHeight="false" outlineLevel="0" collapsed="false">
      <c r="A591" s="1051"/>
      <c r="J591" s="1045"/>
      <c r="L591" s="1045"/>
    </row>
    <row r="592" customFormat="false" ht="12.75" hidden="true" customHeight="false" outlineLevel="0" collapsed="false">
      <c r="A592" s="1051"/>
      <c r="J592" s="1045"/>
      <c r="L592" s="1045"/>
    </row>
    <row r="593" customFormat="false" ht="12.75" hidden="true" customHeight="false" outlineLevel="0" collapsed="false">
      <c r="A593" s="1051"/>
      <c r="J593" s="1045"/>
      <c r="L593" s="1045"/>
    </row>
    <row r="594" customFormat="false" ht="12.75" hidden="true" customHeight="false" outlineLevel="0" collapsed="false">
      <c r="A594" s="1051"/>
      <c r="J594" s="1045"/>
      <c r="L594" s="1045"/>
    </row>
    <row r="595" customFormat="false" ht="12.75" hidden="true" customHeight="false" outlineLevel="0" collapsed="false">
      <c r="A595" s="1051"/>
      <c r="J595" s="1045"/>
      <c r="L595" s="1045"/>
    </row>
    <row r="596" customFormat="false" ht="12.75" hidden="true" customHeight="false" outlineLevel="0" collapsed="false">
      <c r="A596" s="1051"/>
      <c r="J596" s="1045"/>
      <c r="L596" s="1045"/>
    </row>
    <row r="597" customFormat="false" ht="12.75" hidden="true" customHeight="false" outlineLevel="0" collapsed="false">
      <c r="A597" s="1051"/>
      <c r="J597" s="1045"/>
      <c r="L597" s="1045"/>
    </row>
    <row r="598" customFormat="false" ht="12.75" hidden="true" customHeight="false" outlineLevel="0" collapsed="false">
      <c r="A598" s="1051"/>
      <c r="J598" s="1045"/>
      <c r="L598" s="1045"/>
    </row>
    <row r="599" customFormat="false" ht="12.75" hidden="true" customHeight="false" outlineLevel="0" collapsed="false">
      <c r="A599" s="1051"/>
      <c r="J599" s="1045"/>
      <c r="L599" s="1045"/>
    </row>
    <row r="600" customFormat="false" ht="12.75" hidden="true" customHeight="false" outlineLevel="0" collapsed="false">
      <c r="A600" s="1051"/>
      <c r="J600" s="1045"/>
      <c r="L600" s="1045"/>
    </row>
    <row r="601" customFormat="false" ht="12.75" hidden="true" customHeight="false" outlineLevel="0" collapsed="false">
      <c r="A601" s="1051"/>
      <c r="J601" s="1045"/>
      <c r="L601" s="1045"/>
    </row>
    <row r="602" customFormat="false" ht="12.75" hidden="true" customHeight="false" outlineLevel="0" collapsed="false">
      <c r="A602" s="1051"/>
      <c r="J602" s="1045"/>
      <c r="L602" s="1045"/>
    </row>
    <row r="603" customFormat="false" ht="12.75" hidden="true" customHeight="false" outlineLevel="0" collapsed="false">
      <c r="A603" s="1051"/>
      <c r="J603" s="1045"/>
      <c r="L603" s="1045"/>
    </row>
    <row r="604" customFormat="false" ht="12.75" hidden="true" customHeight="false" outlineLevel="0" collapsed="false">
      <c r="A604" s="1051"/>
      <c r="J604" s="1045"/>
      <c r="L604" s="1045"/>
    </row>
    <row r="605" customFormat="false" ht="12.75" hidden="true" customHeight="false" outlineLevel="0" collapsed="false">
      <c r="A605" s="1051"/>
      <c r="J605" s="1045"/>
      <c r="L605" s="1045"/>
    </row>
    <row r="606" customFormat="false" ht="12.75" hidden="true" customHeight="false" outlineLevel="0" collapsed="false">
      <c r="A606" s="1051"/>
      <c r="J606" s="1045"/>
      <c r="L606" s="1045"/>
    </row>
    <row r="607" customFormat="false" ht="12.75" hidden="true" customHeight="false" outlineLevel="0" collapsed="false">
      <c r="A607" s="1051"/>
      <c r="J607" s="1045"/>
      <c r="L607" s="1045"/>
    </row>
    <row r="608" customFormat="false" ht="12.75" hidden="true" customHeight="false" outlineLevel="0" collapsed="false">
      <c r="A608" s="1051"/>
      <c r="J608" s="1045"/>
      <c r="L608" s="1045"/>
    </row>
    <row r="609" customFormat="false" ht="12.75" hidden="true" customHeight="false" outlineLevel="0" collapsed="false">
      <c r="A609" s="1051"/>
      <c r="J609" s="1045"/>
      <c r="L609" s="1045"/>
    </row>
    <row r="610" customFormat="false" ht="12.75" hidden="true" customHeight="false" outlineLevel="0" collapsed="false">
      <c r="A610" s="1051"/>
      <c r="J610" s="1045"/>
      <c r="L610" s="1045"/>
    </row>
    <row r="611" customFormat="false" ht="12.75" hidden="true" customHeight="false" outlineLevel="0" collapsed="false">
      <c r="A611" s="1051"/>
      <c r="J611" s="1045"/>
      <c r="L611" s="1045"/>
    </row>
    <row r="612" customFormat="false" ht="12.75" hidden="true" customHeight="false" outlineLevel="0" collapsed="false">
      <c r="A612" s="1051"/>
      <c r="J612" s="1045"/>
      <c r="L612" s="1045"/>
    </row>
    <row r="613" customFormat="false" ht="12.75" hidden="true" customHeight="false" outlineLevel="0" collapsed="false">
      <c r="A613" s="1051"/>
      <c r="J613" s="1045"/>
      <c r="L613" s="1045"/>
    </row>
    <row r="614" customFormat="false" ht="12.75" hidden="true" customHeight="false" outlineLevel="0" collapsed="false">
      <c r="A614" s="1051"/>
      <c r="J614" s="1045"/>
      <c r="L614" s="1045"/>
    </row>
    <row r="615" customFormat="false" ht="12.75" hidden="true" customHeight="false" outlineLevel="0" collapsed="false">
      <c r="A615" s="1051"/>
      <c r="J615" s="1045"/>
      <c r="L615" s="1045"/>
    </row>
    <row r="616" customFormat="false" ht="12.75" hidden="true" customHeight="false" outlineLevel="0" collapsed="false">
      <c r="A616" s="1051"/>
      <c r="J616" s="1045"/>
      <c r="L616" s="1045"/>
    </row>
    <row r="617" customFormat="false" ht="12.75" hidden="true" customHeight="false" outlineLevel="0" collapsed="false">
      <c r="A617" s="1051"/>
      <c r="J617" s="1045"/>
      <c r="L617" s="1045"/>
    </row>
    <row r="618" customFormat="false" ht="12.75" hidden="true" customHeight="false" outlineLevel="0" collapsed="false">
      <c r="A618" s="1051"/>
      <c r="J618" s="1045"/>
      <c r="L618" s="1045"/>
    </row>
    <row r="619" customFormat="false" ht="12.75" hidden="true" customHeight="false" outlineLevel="0" collapsed="false">
      <c r="A619" s="1051"/>
      <c r="J619" s="1045"/>
      <c r="L619" s="1045"/>
    </row>
    <row r="620" customFormat="false" ht="12.75" hidden="true" customHeight="false" outlineLevel="0" collapsed="false">
      <c r="A620" s="1051"/>
      <c r="J620" s="1045"/>
      <c r="L620" s="1045"/>
    </row>
    <row r="621" customFormat="false" ht="12.75" hidden="true" customHeight="false" outlineLevel="0" collapsed="false">
      <c r="A621" s="1051"/>
      <c r="J621" s="1045"/>
      <c r="L621" s="1045"/>
    </row>
    <row r="622" customFormat="false" ht="12.75" hidden="true" customHeight="false" outlineLevel="0" collapsed="false">
      <c r="A622" s="1051"/>
      <c r="J622" s="1045"/>
      <c r="L622" s="1045"/>
    </row>
    <row r="623" customFormat="false" ht="12.75" hidden="true" customHeight="false" outlineLevel="0" collapsed="false">
      <c r="A623" s="1051"/>
      <c r="J623" s="1045"/>
      <c r="L623" s="1045"/>
    </row>
    <row r="624" customFormat="false" ht="12.75" hidden="true" customHeight="false" outlineLevel="0" collapsed="false">
      <c r="A624" s="1051"/>
      <c r="J624" s="1045"/>
      <c r="L624" s="1045"/>
    </row>
    <row r="625" customFormat="false" ht="12.75" hidden="true" customHeight="false" outlineLevel="0" collapsed="false">
      <c r="A625" s="1051"/>
      <c r="J625" s="1045"/>
      <c r="L625" s="1045"/>
    </row>
    <row r="626" customFormat="false" ht="12.75" hidden="true" customHeight="false" outlineLevel="0" collapsed="false">
      <c r="A626" s="1051"/>
      <c r="J626" s="1045"/>
      <c r="L626" s="1045"/>
    </row>
    <row r="627" customFormat="false" ht="12.75" hidden="true" customHeight="false" outlineLevel="0" collapsed="false">
      <c r="A627" s="1051"/>
      <c r="J627" s="1045"/>
      <c r="L627" s="1045"/>
    </row>
    <row r="628" customFormat="false" ht="12.75" hidden="true" customHeight="false" outlineLevel="0" collapsed="false">
      <c r="A628" s="1051"/>
      <c r="J628" s="1045"/>
      <c r="L628" s="1045"/>
    </row>
    <row r="629" customFormat="false" ht="12.75" hidden="true" customHeight="false" outlineLevel="0" collapsed="false">
      <c r="A629" s="1051"/>
      <c r="J629" s="1045"/>
      <c r="L629" s="1045"/>
    </row>
    <row r="630" customFormat="false" ht="12.75" hidden="true" customHeight="false" outlineLevel="0" collapsed="false">
      <c r="A630" s="1051"/>
      <c r="J630" s="1045"/>
      <c r="L630" s="1045"/>
    </row>
    <row r="631" customFormat="false" ht="12.75" hidden="true" customHeight="false" outlineLevel="0" collapsed="false">
      <c r="A631" s="1051"/>
      <c r="J631" s="1045"/>
      <c r="L631" s="1045"/>
    </row>
    <row r="632" customFormat="false" ht="12.75" hidden="true" customHeight="false" outlineLevel="0" collapsed="false">
      <c r="A632" s="1051"/>
      <c r="J632" s="1045"/>
      <c r="L632" s="1045"/>
    </row>
    <row r="633" customFormat="false" ht="12.75" hidden="true" customHeight="false" outlineLevel="0" collapsed="false">
      <c r="A633" s="1051"/>
      <c r="J633" s="1045"/>
      <c r="L633" s="1045"/>
    </row>
    <row r="634" customFormat="false" ht="12.75" hidden="true" customHeight="false" outlineLevel="0" collapsed="false">
      <c r="A634" s="1051"/>
      <c r="J634" s="1045"/>
      <c r="L634" s="1045"/>
    </row>
    <row r="635" customFormat="false" ht="12.75" hidden="true" customHeight="false" outlineLevel="0" collapsed="false">
      <c r="A635" s="1051"/>
      <c r="J635" s="1045"/>
      <c r="L635" s="1045"/>
    </row>
    <row r="636" customFormat="false" ht="12.75" hidden="true" customHeight="false" outlineLevel="0" collapsed="false">
      <c r="A636" s="1051"/>
      <c r="J636" s="1045"/>
      <c r="L636" s="1045"/>
    </row>
    <row r="637" customFormat="false" ht="12.75" hidden="true" customHeight="false" outlineLevel="0" collapsed="false">
      <c r="A637" s="1051"/>
      <c r="J637" s="1045"/>
      <c r="L637" s="1045"/>
    </row>
    <row r="638" customFormat="false" ht="12.75" hidden="true" customHeight="false" outlineLevel="0" collapsed="false">
      <c r="A638" s="1051"/>
      <c r="J638" s="1045"/>
      <c r="L638" s="1045"/>
    </row>
    <row r="639" customFormat="false" ht="12.75" hidden="true" customHeight="false" outlineLevel="0" collapsed="false">
      <c r="A639" s="1051"/>
      <c r="J639" s="1045"/>
      <c r="L639" s="1045"/>
    </row>
    <row r="640" customFormat="false" ht="12.75" hidden="true" customHeight="false" outlineLevel="0" collapsed="false">
      <c r="A640" s="1051"/>
      <c r="J640" s="1045"/>
      <c r="L640" s="1045"/>
    </row>
    <row r="641" customFormat="false" ht="12.75" hidden="true" customHeight="false" outlineLevel="0" collapsed="false">
      <c r="A641" s="1051"/>
      <c r="J641" s="1045"/>
      <c r="L641" s="1045"/>
    </row>
    <row r="642" customFormat="false" ht="12.75" hidden="true" customHeight="false" outlineLevel="0" collapsed="false">
      <c r="A642" s="1051"/>
      <c r="J642" s="1045"/>
      <c r="L642" s="1045"/>
    </row>
    <row r="643" customFormat="false" ht="12.75" hidden="true" customHeight="false" outlineLevel="0" collapsed="false">
      <c r="A643" s="1051"/>
      <c r="J643" s="1045"/>
      <c r="L643" s="1045"/>
    </row>
    <row r="644" customFormat="false" ht="12.75" hidden="true" customHeight="false" outlineLevel="0" collapsed="false">
      <c r="A644" s="1051"/>
      <c r="J644" s="1045"/>
      <c r="L644" s="1045"/>
    </row>
    <row r="645" customFormat="false" ht="12.75" hidden="true" customHeight="false" outlineLevel="0" collapsed="false">
      <c r="A645" s="1051"/>
      <c r="J645" s="1045"/>
      <c r="L645" s="1045"/>
    </row>
    <row r="646" customFormat="false" ht="12.75" hidden="true" customHeight="false" outlineLevel="0" collapsed="false">
      <c r="A646" s="1051"/>
      <c r="J646" s="1045"/>
      <c r="L646" s="1045"/>
    </row>
    <row r="647" customFormat="false" ht="12.75" hidden="true" customHeight="false" outlineLevel="0" collapsed="false">
      <c r="A647" s="1051"/>
      <c r="J647" s="1045"/>
      <c r="L647" s="1045"/>
    </row>
    <row r="648" customFormat="false" ht="12.75" hidden="true" customHeight="false" outlineLevel="0" collapsed="false">
      <c r="A648" s="1051"/>
      <c r="J648" s="1045"/>
      <c r="L648" s="1045"/>
    </row>
    <row r="649" customFormat="false" ht="12.75" hidden="true" customHeight="false" outlineLevel="0" collapsed="false">
      <c r="A649" s="1051"/>
      <c r="J649" s="1045"/>
      <c r="L649" s="1045"/>
    </row>
    <row r="650" customFormat="false" ht="12.75" hidden="true" customHeight="false" outlineLevel="0" collapsed="false">
      <c r="A650" s="1051"/>
      <c r="J650" s="1045"/>
      <c r="L650" s="1045"/>
    </row>
    <row r="651" customFormat="false" ht="12.75" hidden="true" customHeight="false" outlineLevel="0" collapsed="false">
      <c r="A651" s="1051"/>
      <c r="J651" s="1045"/>
      <c r="L651" s="1045"/>
    </row>
    <row r="652" customFormat="false" ht="12.75" hidden="true" customHeight="false" outlineLevel="0" collapsed="false">
      <c r="A652" s="1051"/>
      <c r="J652" s="1045"/>
      <c r="L652" s="1045"/>
    </row>
    <row r="653" customFormat="false" ht="12.75" hidden="true" customHeight="false" outlineLevel="0" collapsed="false">
      <c r="A653" s="1051"/>
      <c r="J653" s="1045"/>
      <c r="L653" s="1045"/>
    </row>
    <row r="654" customFormat="false" ht="12.75" hidden="true" customHeight="false" outlineLevel="0" collapsed="false">
      <c r="A654" s="1051"/>
      <c r="J654" s="1045"/>
      <c r="L654" s="1045"/>
    </row>
    <row r="655" customFormat="false" ht="12.75" hidden="true" customHeight="false" outlineLevel="0" collapsed="false">
      <c r="A655" s="1051"/>
      <c r="J655" s="1045"/>
      <c r="L655" s="1045"/>
    </row>
    <row r="656" customFormat="false" ht="12.75" hidden="true" customHeight="false" outlineLevel="0" collapsed="false">
      <c r="A656" s="1051"/>
      <c r="J656" s="1045"/>
      <c r="L656" s="1045"/>
    </row>
    <row r="657" customFormat="false" ht="12.75" hidden="true" customHeight="false" outlineLevel="0" collapsed="false">
      <c r="A657" s="1051"/>
      <c r="J657" s="1045"/>
      <c r="L657" s="1045"/>
    </row>
    <row r="658" customFormat="false" ht="12.75" hidden="true" customHeight="false" outlineLevel="0" collapsed="false">
      <c r="A658" s="1051"/>
      <c r="J658" s="1045"/>
      <c r="L658" s="1045"/>
    </row>
    <row r="659" customFormat="false" ht="12.75" hidden="true" customHeight="false" outlineLevel="0" collapsed="false">
      <c r="A659" s="1051"/>
      <c r="J659" s="1045"/>
      <c r="L659" s="1045"/>
    </row>
    <row r="660" customFormat="false" ht="12.75" hidden="true" customHeight="false" outlineLevel="0" collapsed="false">
      <c r="A660" s="1051"/>
      <c r="J660" s="1045"/>
      <c r="L660" s="1045"/>
    </row>
    <row r="661" customFormat="false" ht="12.75" hidden="true" customHeight="false" outlineLevel="0" collapsed="false">
      <c r="A661" s="1051"/>
      <c r="J661" s="1045"/>
      <c r="L661" s="1045"/>
    </row>
    <row r="662" customFormat="false" ht="12.75" hidden="true" customHeight="false" outlineLevel="0" collapsed="false">
      <c r="A662" s="1051"/>
      <c r="J662" s="1045"/>
      <c r="L662" s="1045"/>
    </row>
    <row r="663" customFormat="false" ht="12.75" hidden="true" customHeight="false" outlineLevel="0" collapsed="false">
      <c r="A663" s="1051"/>
      <c r="J663" s="1045"/>
      <c r="L663" s="1045"/>
    </row>
    <row r="664" customFormat="false" ht="12.75" hidden="true" customHeight="false" outlineLevel="0" collapsed="false">
      <c r="A664" s="1051"/>
      <c r="J664" s="1045"/>
      <c r="L664" s="1045"/>
    </row>
    <row r="665" customFormat="false" ht="12.75" hidden="true" customHeight="false" outlineLevel="0" collapsed="false">
      <c r="A665" s="1051"/>
      <c r="J665" s="1045"/>
      <c r="L665" s="1045"/>
    </row>
    <row r="666" customFormat="false" ht="12.75" hidden="true" customHeight="false" outlineLevel="0" collapsed="false">
      <c r="A666" s="1051"/>
      <c r="J666" s="1045"/>
      <c r="L666" s="1045"/>
    </row>
    <row r="667" customFormat="false" ht="12.75" hidden="true" customHeight="false" outlineLevel="0" collapsed="false">
      <c r="A667" s="1051"/>
      <c r="J667" s="1045"/>
      <c r="L667" s="1045"/>
    </row>
    <row r="668" customFormat="false" ht="12.75" hidden="true" customHeight="false" outlineLevel="0" collapsed="false">
      <c r="A668" s="1051"/>
      <c r="J668" s="1045"/>
      <c r="L668" s="1045"/>
    </row>
    <row r="669" customFormat="false" ht="12.75" hidden="true" customHeight="false" outlineLevel="0" collapsed="false">
      <c r="A669" s="1051"/>
      <c r="J669" s="1045"/>
      <c r="L669" s="1045"/>
    </row>
    <row r="670" customFormat="false" ht="12.75" hidden="true" customHeight="false" outlineLevel="0" collapsed="false">
      <c r="A670" s="1051"/>
      <c r="J670" s="1045"/>
      <c r="L670" s="1045"/>
    </row>
    <row r="671" customFormat="false" ht="12.75" hidden="true" customHeight="false" outlineLevel="0" collapsed="false">
      <c r="A671" s="1051"/>
      <c r="J671" s="1045"/>
      <c r="L671" s="1045"/>
    </row>
    <row r="672" customFormat="false" ht="12.75" hidden="true" customHeight="false" outlineLevel="0" collapsed="false">
      <c r="A672" s="1051"/>
      <c r="J672" s="1045"/>
      <c r="L672" s="1045"/>
    </row>
    <row r="673" customFormat="false" ht="12.75" hidden="true" customHeight="false" outlineLevel="0" collapsed="false">
      <c r="A673" s="1051"/>
      <c r="J673" s="1045"/>
      <c r="L673" s="1045"/>
    </row>
    <row r="674" customFormat="false" ht="12.75" hidden="true" customHeight="false" outlineLevel="0" collapsed="false">
      <c r="A674" s="1051"/>
      <c r="J674" s="1045"/>
      <c r="L674" s="1045"/>
    </row>
    <row r="675" customFormat="false" ht="12.75" hidden="true" customHeight="false" outlineLevel="0" collapsed="false">
      <c r="A675" s="1051"/>
      <c r="J675" s="1045"/>
      <c r="L675" s="1045"/>
    </row>
    <row r="676" customFormat="false" ht="12.75" hidden="true" customHeight="false" outlineLevel="0" collapsed="false">
      <c r="A676" s="1051"/>
      <c r="J676" s="1045"/>
      <c r="L676" s="1045"/>
    </row>
    <row r="677" customFormat="false" ht="12.75" hidden="true" customHeight="false" outlineLevel="0" collapsed="false">
      <c r="A677" s="1051"/>
      <c r="J677" s="1045"/>
      <c r="L677" s="1045"/>
    </row>
    <row r="678" customFormat="false" ht="12.75" hidden="true" customHeight="false" outlineLevel="0" collapsed="false">
      <c r="A678" s="1051"/>
      <c r="J678" s="1045"/>
      <c r="L678" s="1045"/>
    </row>
    <row r="679" customFormat="false" ht="12.75" hidden="true" customHeight="false" outlineLevel="0" collapsed="false">
      <c r="A679" s="1051"/>
      <c r="J679" s="1045"/>
      <c r="L679" s="1045"/>
    </row>
    <row r="680" customFormat="false" ht="12.75" hidden="true" customHeight="false" outlineLevel="0" collapsed="false">
      <c r="A680" s="1051"/>
      <c r="J680" s="1045"/>
      <c r="L680" s="1045"/>
    </row>
    <row r="681" customFormat="false" ht="12.75" hidden="true" customHeight="false" outlineLevel="0" collapsed="false">
      <c r="A681" s="1051"/>
      <c r="J681" s="1045"/>
      <c r="L681" s="1045"/>
    </row>
    <row r="682" customFormat="false" ht="12.75" hidden="true" customHeight="false" outlineLevel="0" collapsed="false">
      <c r="A682" s="1051"/>
      <c r="J682" s="1045"/>
      <c r="L682" s="1045"/>
    </row>
    <row r="683" customFormat="false" ht="12.75" hidden="true" customHeight="false" outlineLevel="0" collapsed="false">
      <c r="A683" s="1051"/>
      <c r="J683" s="1045"/>
      <c r="L683" s="1045"/>
    </row>
    <row r="684" customFormat="false" ht="12.75" hidden="true" customHeight="false" outlineLevel="0" collapsed="false">
      <c r="A684" s="1051"/>
      <c r="J684" s="1045"/>
      <c r="L684" s="1045"/>
    </row>
    <row r="685" customFormat="false" ht="12.75" hidden="true" customHeight="false" outlineLevel="0" collapsed="false">
      <c r="A685" s="1051"/>
      <c r="J685" s="1045"/>
      <c r="L685" s="1045"/>
    </row>
    <row r="686" customFormat="false" ht="12.75" hidden="true" customHeight="false" outlineLevel="0" collapsed="false">
      <c r="A686" s="1051"/>
      <c r="J686" s="1045"/>
      <c r="L686" s="1045"/>
    </row>
    <row r="687" customFormat="false" ht="12.75" hidden="true" customHeight="false" outlineLevel="0" collapsed="false">
      <c r="A687" s="1051"/>
      <c r="J687" s="1045"/>
      <c r="L687" s="1045"/>
    </row>
    <row r="688" customFormat="false" ht="12.75" hidden="true" customHeight="false" outlineLevel="0" collapsed="false">
      <c r="A688" s="1051"/>
      <c r="J688" s="1045"/>
      <c r="L688" s="1045"/>
    </row>
    <row r="689" customFormat="false" ht="12.75" hidden="true" customHeight="false" outlineLevel="0" collapsed="false">
      <c r="A689" s="1051"/>
      <c r="J689" s="1045"/>
      <c r="L689" s="1045"/>
    </row>
    <row r="690" customFormat="false" ht="12.75" hidden="true" customHeight="false" outlineLevel="0" collapsed="false">
      <c r="A690" s="1051"/>
      <c r="J690" s="1045"/>
      <c r="L690" s="1045"/>
    </row>
    <row r="691" customFormat="false" ht="12.75" hidden="true" customHeight="false" outlineLevel="0" collapsed="false">
      <c r="A691" s="1051"/>
      <c r="J691" s="1045"/>
      <c r="L691" s="1045"/>
    </row>
    <row r="692" customFormat="false" ht="12.75" hidden="true" customHeight="false" outlineLevel="0" collapsed="false">
      <c r="A692" s="1051"/>
      <c r="J692" s="1045"/>
      <c r="L692" s="1045"/>
    </row>
    <row r="693" customFormat="false" ht="12.75" hidden="true" customHeight="false" outlineLevel="0" collapsed="false">
      <c r="A693" s="1051"/>
      <c r="J693" s="1045"/>
      <c r="L693" s="1045"/>
    </row>
    <row r="694" customFormat="false" ht="12.75" hidden="true" customHeight="false" outlineLevel="0" collapsed="false">
      <c r="A694" s="1051"/>
      <c r="J694" s="1045"/>
      <c r="L694" s="1045"/>
    </row>
    <row r="695" customFormat="false" ht="12.75" hidden="true" customHeight="false" outlineLevel="0" collapsed="false">
      <c r="A695" s="1051"/>
      <c r="J695" s="1045"/>
      <c r="L695" s="1045"/>
    </row>
    <row r="696" customFormat="false" ht="12.75" hidden="true" customHeight="false" outlineLevel="0" collapsed="false">
      <c r="A696" s="1051"/>
      <c r="J696" s="1045"/>
      <c r="L696" s="1045"/>
    </row>
    <row r="697" customFormat="false" ht="12.75" hidden="true" customHeight="false" outlineLevel="0" collapsed="false">
      <c r="A697" s="1051"/>
      <c r="J697" s="1045"/>
      <c r="L697" s="1045"/>
    </row>
    <row r="698" customFormat="false" ht="12.75" hidden="true" customHeight="false" outlineLevel="0" collapsed="false">
      <c r="A698" s="1051"/>
      <c r="J698" s="1045"/>
      <c r="L698" s="1045"/>
    </row>
    <row r="699" customFormat="false" ht="12.75" hidden="true" customHeight="false" outlineLevel="0" collapsed="false">
      <c r="A699" s="1051"/>
      <c r="J699" s="1045"/>
      <c r="L699" s="1045"/>
    </row>
    <row r="700" customFormat="false" ht="12.75" hidden="true" customHeight="false" outlineLevel="0" collapsed="false">
      <c r="A700" s="1051"/>
      <c r="J700" s="1045"/>
      <c r="L700" s="1045"/>
    </row>
    <row r="701" customFormat="false" ht="12.75" hidden="true" customHeight="false" outlineLevel="0" collapsed="false">
      <c r="A701" s="1051"/>
      <c r="J701" s="1045"/>
      <c r="L701" s="1045"/>
    </row>
    <row r="702" customFormat="false" ht="12.75" hidden="true" customHeight="false" outlineLevel="0" collapsed="false">
      <c r="A702" s="1051"/>
      <c r="J702" s="1045"/>
      <c r="L702" s="1045"/>
    </row>
    <row r="703" customFormat="false" ht="12.75" hidden="true" customHeight="false" outlineLevel="0" collapsed="false">
      <c r="A703" s="1051"/>
      <c r="J703" s="1045"/>
      <c r="L703" s="1045"/>
    </row>
    <row r="704" customFormat="false" ht="12.75" hidden="true" customHeight="false" outlineLevel="0" collapsed="false">
      <c r="A704" s="1051"/>
      <c r="J704" s="1045"/>
      <c r="L704" s="1045"/>
    </row>
    <row r="705" customFormat="false" ht="12.75" hidden="true" customHeight="false" outlineLevel="0" collapsed="false">
      <c r="A705" s="1051"/>
      <c r="J705" s="1045"/>
      <c r="L705" s="1045"/>
    </row>
    <row r="706" customFormat="false" ht="12.75" hidden="true" customHeight="false" outlineLevel="0" collapsed="false">
      <c r="A706" s="1051"/>
      <c r="J706" s="1045"/>
      <c r="L706" s="1045"/>
    </row>
    <row r="707" customFormat="false" ht="12.75" hidden="true" customHeight="false" outlineLevel="0" collapsed="false">
      <c r="A707" s="1051"/>
      <c r="J707" s="1045"/>
      <c r="L707" s="1045"/>
    </row>
    <row r="708" customFormat="false" ht="12.75" hidden="true" customHeight="false" outlineLevel="0" collapsed="false">
      <c r="A708" s="1051"/>
      <c r="J708" s="1045"/>
      <c r="L708" s="1045"/>
    </row>
    <row r="709" customFormat="false" ht="12.75" hidden="true" customHeight="false" outlineLevel="0" collapsed="false">
      <c r="A709" s="1051"/>
      <c r="J709" s="1045"/>
      <c r="L709" s="1045"/>
    </row>
    <row r="710" customFormat="false" ht="12.75" hidden="true" customHeight="false" outlineLevel="0" collapsed="false">
      <c r="A710" s="1051"/>
      <c r="J710" s="1045"/>
      <c r="L710" s="1045"/>
    </row>
    <row r="711" customFormat="false" ht="12.75" hidden="true" customHeight="false" outlineLevel="0" collapsed="false">
      <c r="A711" s="1051"/>
      <c r="J711" s="1045"/>
      <c r="L711" s="1045"/>
    </row>
    <row r="712" customFormat="false" ht="12.75" hidden="true" customHeight="false" outlineLevel="0" collapsed="false">
      <c r="A712" s="1051"/>
      <c r="J712" s="1045"/>
      <c r="L712" s="1045"/>
    </row>
    <row r="713" customFormat="false" ht="12.75" hidden="true" customHeight="false" outlineLevel="0" collapsed="false">
      <c r="A713" s="1051"/>
      <c r="J713" s="1045"/>
      <c r="L713" s="1045"/>
    </row>
    <row r="714" customFormat="false" ht="12.75" hidden="true" customHeight="false" outlineLevel="0" collapsed="false">
      <c r="A714" s="1051"/>
      <c r="J714" s="1045"/>
      <c r="L714" s="1045"/>
    </row>
    <row r="715" customFormat="false" ht="12.75" hidden="true" customHeight="false" outlineLevel="0" collapsed="false">
      <c r="A715" s="1051"/>
      <c r="J715" s="1045"/>
      <c r="L715" s="1045"/>
    </row>
    <row r="716" customFormat="false" ht="12.75" hidden="true" customHeight="false" outlineLevel="0" collapsed="false">
      <c r="A716" s="1051"/>
      <c r="J716" s="1045"/>
      <c r="L716" s="1045"/>
    </row>
    <row r="717" customFormat="false" ht="12.75" hidden="true" customHeight="false" outlineLevel="0" collapsed="false">
      <c r="A717" s="1051"/>
      <c r="J717" s="1045"/>
      <c r="L717" s="1045"/>
    </row>
    <row r="718" customFormat="false" ht="12.75" hidden="true" customHeight="false" outlineLevel="0" collapsed="false">
      <c r="A718" s="1051"/>
      <c r="J718" s="1045"/>
      <c r="L718" s="1045"/>
    </row>
    <row r="719" customFormat="false" ht="12.75" hidden="true" customHeight="false" outlineLevel="0" collapsed="false">
      <c r="A719" s="1051"/>
      <c r="J719" s="1045"/>
      <c r="L719" s="1045"/>
    </row>
    <row r="720" customFormat="false" ht="12.75" hidden="true" customHeight="false" outlineLevel="0" collapsed="false">
      <c r="A720" s="1051"/>
      <c r="J720" s="1045"/>
      <c r="L720" s="1045"/>
    </row>
    <row r="721" customFormat="false" ht="12.75" hidden="true" customHeight="false" outlineLevel="0" collapsed="false">
      <c r="A721" s="1051"/>
      <c r="J721" s="1045"/>
      <c r="L721" s="1045"/>
    </row>
    <row r="722" customFormat="false" ht="12.75" hidden="true" customHeight="false" outlineLevel="0" collapsed="false">
      <c r="A722" s="1051"/>
      <c r="J722" s="1045"/>
      <c r="L722" s="1045"/>
    </row>
    <row r="723" customFormat="false" ht="12.75" hidden="true" customHeight="false" outlineLevel="0" collapsed="false">
      <c r="A723" s="1051"/>
      <c r="J723" s="1045"/>
      <c r="L723" s="1045"/>
    </row>
    <row r="724" customFormat="false" ht="12.75" hidden="true" customHeight="false" outlineLevel="0" collapsed="false">
      <c r="A724" s="1051"/>
      <c r="J724" s="1045"/>
      <c r="L724" s="1045"/>
    </row>
    <row r="725" customFormat="false" ht="12.75" hidden="true" customHeight="false" outlineLevel="0" collapsed="false">
      <c r="A725" s="1051"/>
      <c r="J725" s="1045"/>
      <c r="L725" s="1045"/>
    </row>
    <row r="726" customFormat="false" ht="12.75" hidden="true" customHeight="false" outlineLevel="0" collapsed="false">
      <c r="A726" s="1051"/>
      <c r="J726" s="1045"/>
      <c r="L726" s="1045"/>
    </row>
    <row r="727" customFormat="false" ht="12.75" hidden="true" customHeight="false" outlineLevel="0" collapsed="false">
      <c r="A727" s="1051"/>
      <c r="J727" s="1045"/>
      <c r="L727" s="1045"/>
    </row>
    <row r="728" customFormat="false" ht="12.75" hidden="true" customHeight="false" outlineLevel="0" collapsed="false">
      <c r="A728" s="1051"/>
      <c r="J728" s="1045"/>
      <c r="L728" s="1045"/>
    </row>
    <row r="729" customFormat="false" ht="12.75" hidden="true" customHeight="false" outlineLevel="0" collapsed="false">
      <c r="A729" s="1051"/>
      <c r="J729" s="1045"/>
      <c r="L729" s="1045"/>
    </row>
    <row r="730" customFormat="false" ht="12.75" hidden="true" customHeight="false" outlineLevel="0" collapsed="false">
      <c r="A730" s="1051"/>
      <c r="J730" s="1045"/>
      <c r="L730" s="1045"/>
    </row>
    <row r="731" customFormat="false" ht="12.75" hidden="true" customHeight="false" outlineLevel="0" collapsed="false">
      <c r="A731" s="1051"/>
      <c r="J731" s="1045"/>
      <c r="L731" s="1045"/>
    </row>
    <row r="732" customFormat="false" ht="12.75" hidden="true" customHeight="false" outlineLevel="0" collapsed="false">
      <c r="A732" s="1051"/>
      <c r="J732" s="1045"/>
      <c r="L732" s="1045"/>
    </row>
    <row r="733" customFormat="false" ht="12.75" hidden="true" customHeight="false" outlineLevel="0" collapsed="false">
      <c r="A733" s="1051"/>
      <c r="J733" s="1045"/>
      <c r="L733" s="1045"/>
    </row>
    <row r="734" customFormat="false" ht="12.75" hidden="true" customHeight="false" outlineLevel="0" collapsed="false">
      <c r="A734" s="1051"/>
      <c r="J734" s="1045"/>
      <c r="L734" s="1045"/>
    </row>
    <row r="735" customFormat="false" ht="12.75" hidden="true" customHeight="false" outlineLevel="0" collapsed="false">
      <c r="A735" s="1051"/>
      <c r="J735" s="1045"/>
      <c r="L735" s="1045"/>
    </row>
    <row r="736" customFormat="false" ht="12.75" hidden="true" customHeight="false" outlineLevel="0" collapsed="false">
      <c r="A736" s="1051"/>
      <c r="J736" s="1045"/>
      <c r="L736" s="1045"/>
    </row>
    <row r="737" customFormat="false" ht="12.75" hidden="true" customHeight="false" outlineLevel="0" collapsed="false">
      <c r="A737" s="1051"/>
      <c r="J737" s="1045"/>
      <c r="L737" s="1045"/>
    </row>
    <row r="738" customFormat="false" ht="12.75" hidden="true" customHeight="false" outlineLevel="0" collapsed="false">
      <c r="A738" s="1051"/>
      <c r="J738" s="1045"/>
      <c r="L738" s="1045"/>
    </row>
    <row r="739" customFormat="false" ht="12.75" hidden="true" customHeight="false" outlineLevel="0" collapsed="false">
      <c r="A739" s="1051"/>
      <c r="J739" s="1045"/>
      <c r="L739" s="1045"/>
    </row>
    <row r="740" customFormat="false" ht="12.75" hidden="true" customHeight="false" outlineLevel="0" collapsed="false">
      <c r="A740" s="1051"/>
      <c r="J740" s="1045"/>
      <c r="L740" s="1045"/>
    </row>
    <row r="741" customFormat="false" ht="12.75" hidden="true" customHeight="false" outlineLevel="0" collapsed="false">
      <c r="A741" s="1051"/>
      <c r="J741" s="1045"/>
      <c r="L741" s="1045"/>
    </row>
    <row r="742" customFormat="false" ht="12.75" hidden="true" customHeight="false" outlineLevel="0" collapsed="false">
      <c r="A742" s="1051"/>
      <c r="J742" s="1045"/>
      <c r="L742" s="1045"/>
    </row>
    <row r="743" customFormat="false" ht="12.75" hidden="true" customHeight="false" outlineLevel="0" collapsed="false">
      <c r="A743" s="1051"/>
      <c r="J743" s="1045"/>
      <c r="L743" s="1045"/>
    </row>
    <row r="744" customFormat="false" ht="12.75" hidden="true" customHeight="false" outlineLevel="0" collapsed="false">
      <c r="A744" s="1051"/>
      <c r="J744" s="1045"/>
      <c r="L744" s="1045"/>
    </row>
    <row r="745" customFormat="false" ht="12.75" hidden="true" customHeight="false" outlineLevel="0" collapsed="false">
      <c r="A745" s="1051"/>
      <c r="J745" s="1045"/>
      <c r="L745" s="1045"/>
    </row>
    <row r="746" customFormat="false" ht="12.75" hidden="true" customHeight="false" outlineLevel="0" collapsed="false">
      <c r="A746" s="1051"/>
      <c r="J746" s="1045"/>
      <c r="L746" s="1045"/>
    </row>
    <row r="747" customFormat="false" ht="12.75" hidden="true" customHeight="false" outlineLevel="0" collapsed="false">
      <c r="A747" s="1051"/>
      <c r="J747" s="1045"/>
      <c r="L747" s="1045"/>
    </row>
    <row r="748" customFormat="false" ht="12.75" hidden="true" customHeight="false" outlineLevel="0" collapsed="false">
      <c r="A748" s="1051"/>
      <c r="J748" s="1045"/>
      <c r="L748" s="1045"/>
    </row>
    <row r="749" customFormat="false" ht="12.75" hidden="true" customHeight="false" outlineLevel="0" collapsed="false">
      <c r="A749" s="1051"/>
      <c r="J749" s="1045"/>
      <c r="L749" s="1045"/>
    </row>
    <row r="750" customFormat="false" ht="12.75" hidden="true" customHeight="false" outlineLevel="0" collapsed="false">
      <c r="A750" s="1051"/>
      <c r="J750" s="1045"/>
      <c r="L750" s="1045"/>
    </row>
    <row r="751" customFormat="false" ht="12.75" hidden="true" customHeight="false" outlineLevel="0" collapsed="false">
      <c r="A751" s="1051"/>
      <c r="J751" s="1045"/>
      <c r="L751" s="1045"/>
    </row>
    <row r="752" customFormat="false" ht="12.75" hidden="true" customHeight="false" outlineLevel="0" collapsed="false">
      <c r="A752" s="1051"/>
      <c r="J752" s="1045"/>
      <c r="L752" s="1045"/>
    </row>
    <row r="753" customFormat="false" ht="12.75" hidden="true" customHeight="false" outlineLevel="0" collapsed="false">
      <c r="A753" s="1051"/>
      <c r="J753" s="1045"/>
      <c r="L753" s="1045"/>
    </row>
    <row r="754" customFormat="false" ht="12.75" hidden="true" customHeight="false" outlineLevel="0" collapsed="false">
      <c r="A754" s="1051"/>
      <c r="J754" s="1045"/>
      <c r="L754" s="1045"/>
    </row>
    <row r="755" customFormat="false" ht="12.75" hidden="true" customHeight="false" outlineLevel="0" collapsed="false">
      <c r="A755" s="1051"/>
      <c r="J755" s="1045"/>
      <c r="L755" s="1045"/>
    </row>
    <row r="756" customFormat="false" ht="12.75" hidden="true" customHeight="false" outlineLevel="0" collapsed="false">
      <c r="A756" s="1051"/>
      <c r="J756" s="1045"/>
      <c r="L756" s="1045"/>
    </row>
    <row r="757" customFormat="false" ht="12.75" hidden="true" customHeight="false" outlineLevel="0" collapsed="false">
      <c r="A757" s="1051"/>
      <c r="J757" s="1045"/>
      <c r="L757" s="1045"/>
    </row>
    <row r="758" customFormat="false" ht="12.75" hidden="true" customHeight="false" outlineLevel="0" collapsed="false">
      <c r="A758" s="1051"/>
      <c r="J758" s="1045"/>
      <c r="L758" s="1045"/>
    </row>
    <row r="759" customFormat="false" ht="12.75" hidden="true" customHeight="false" outlineLevel="0" collapsed="false">
      <c r="A759" s="1051"/>
      <c r="J759" s="1045"/>
      <c r="L759" s="1045"/>
    </row>
    <row r="760" customFormat="false" ht="12.75" hidden="true" customHeight="false" outlineLevel="0" collapsed="false">
      <c r="A760" s="1051"/>
      <c r="J760" s="1045"/>
      <c r="L760" s="1045"/>
    </row>
    <row r="761" customFormat="false" ht="12.75" hidden="true" customHeight="false" outlineLevel="0" collapsed="false">
      <c r="A761" s="1051"/>
      <c r="J761" s="1045"/>
      <c r="L761" s="1045"/>
    </row>
    <row r="762" customFormat="false" ht="12.75" hidden="true" customHeight="false" outlineLevel="0" collapsed="false">
      <c r="A762" s="1051"/>
      <c r="J762" s="1045"/>
      <c r="L762" s="1045"/>
    </row>
    <row r="763" customFormat="false" ht="12.75" hidden="true" customHeight="false" outlineLevel="0" collapsed="false">
      <c r="A763" s="1051"/>
      <c r="J763" s="1045"/>
      <c r="L763" s="1045"/>
    </row>
    <row r="764" customFormat="false" ht="12.75" hidden="true" customHeight="false" outlineLevel="0" collapsed="false">
      <c r="A764" s="1051"/>
      <c r="J764" s="1045"/>
      <c r="L764" s="1045"/>
    </row>
    <row r="765" customFormat="false" ht="12.75" hidden="true" customHeight="false" outlineLevel="0" collapsed="false">
      <c r="A765" s="1051"/>
      <c r="J765" s="1045"/>
      <c r="L765" s="1045"/>
    </row>
    <row r="766" customFormat="false" ht="12.75" hidden="true" customHeight="false" outlineLevel="0" collapsed="false">
      <c r="A766" s="1051"/>
      <c r="J766" s="1045"/>
      <c r="L766" s="1045"/>
    </row>
    <row r="767" customFormat="false" ht="12.75" hidden="true" customHeight="false" outlineLevel="0" collapsed="false">
      <c r="A767" s="1051"/>
      <c r="J767" s="1045"/>
      <c r="L767" s="1045"/>
    </row>
    <row r="768" customFormat="false" ht="12.75" hidden="true" customHeight="false" outlineLevel="0" collapsed="false">
      <c r="A768" s="1051"/>
      <c r="J768" s="1045"/>
      <c r="L768" s="1045"/>
    </row>
    <row r="769" customFormat="false" ht="12.75" hidden="true" customHeight="false" outlineLevel="0" collapsed="false">
      <c r="A769" s="1051"/>
      <c r="J769" s="1045"/>
      <c r="L769" s="1045"/>
    </row>
    <row r="770" customFormat="false" ht="12.75" hidden="true" customHeight="false" outlineLevel="0" collapsed="false">
      <c r="A770" s="1051"/>
      <c r="J770" s="1045"/>
      <c r="L770" s="1045"/>
    </row>
    <row r="771" customFormat="false" ht="12.75" hidden="true" customHeight="false" outlineLevel="0" collapsed="false">
      <c r="A771" s="1051"/>
      <c r="J771" s="1045"/>
      <c r="L771" s="1045"/>
    </row>
    <row r="772" customFormat="false" ht="12.75" hidden="true" customHeight="false" outlineLevel="0" collapsed="false">
      <c r="A772" s="1051"/>
      <c r="J772" s="1045"/>
      <c r="L772" s="1045"/>
    </row>
    <row r="773" customFormat="false" ht="12.75" hidden="true" customHeight="false" outlineLevel="0" collapsed="false">
      <c r="A773" s="1051"/>
      <c r="J773" s="1045"/>
      <c r="L773" s="1045"/>
    </row>
    <row r="774" customFormat="false" ht="12.75" hidden="true" customHeight="false" outlineLevel="0" collapsed="false">
      <c r="A774" s="1051"/>
      <c r="J774" s="1045"/>
      <c r="L774" s="1045"/>
    </row>
    <row r="775" customFormat="false" ht="12.75" hidden="true" customHeight="false" outlineLevel="0" collapsed="false">
      <c r="A775" s="1051"/>
      <c r="J775" s="1045"/>
      <c r="L775" s="1045"/>
    </row>
    <row r="776" customFormat="false" ht="12.75" hidden="true" customHeight="false" outlineLevel="0" collapsed="false">
      <c r="A776" s="1051"/>
      <c r="J776" s="1045"/>
      <c r="L776" s="1045"/>
    </row>
    <row r="777" customFormat="false" ht="12.75" hidden="true" customHeight="false" outlineLevel="0" collapsed="false">
      <c r="A777" s="1051"/>
      <c r="J777" s="1045"/>
      <c r="L777" s="1045"/>
    </row>
    <row r="778" customFormat="false" ht="12.75" hidden="true" customHeight="false" outlineLevel="0" collapsed="false">
      <c r="A778" s="1051"/>
      <c r="J778" s="1045"/>
      <c r="L778" s="1045"/>
    </row>
    <row r="779" customFormat="false" ht="12.75" hidden="true" customHeight="false" outlineLevel="0" collapsed="false">
      <c r="A779" s="1051"/>
      <c r="J779" s="1045"/>
      <c r="L779" s="1045"/>
    </row>
    <row r="780" customFormat="false" ht="12.75" hidden="true" customHeight="false" outlineLevel="0" collapsed="false">
      <c r="A780" s="1051"/>
      <c r="J780" s="1045"/>
      <c r="L780" s="1045"/>
    </row>
    <row r="781" customFormat="false" ht="12.75" hidden="true" customHeight="false" outlineLevel="0" collapsed="false">
      <c r="A781" s="1051"/>
      <c r="J781" s="1045"/>
      <c r="L781" s="1045"/>
    </row>
    <row r="782" customFormat="false" ht="12.75" hidden="true" customHeight="false" outlineLevel="0" collapsed="false">
      <c r="A782" s="1051"/>
      <c r="J782" s="1045"/>
      <c r="L782" s="1045"/>
    </row>
    <row r="783" customFormat="false" ht="12.75" hidden="true" customHeight="false" outlineLevel="0" collapsed="false">
      <c r="A783" s="1051"/>
      <c r="J783" s="1045"/>
      <c r="L783" s="1045"/>
    </row>
    <row r="784" customFormat="false" ht="12.75" hidden="true" customHeight="false" outlineLevel="0" collapsed="false">
      <c r="A784" s="1051"/>
      <c r="J784" s="1045"/>
      <c r="L784" s="1045"/>
    </row>
    <row r="785" customFormat="false" ht="12.75" hidden="true" customHeight="false" outlineLevel="0" collapsed="false">
      <c r="A785" s="1051"/>
      <c r="J785" s="1045"/>
      <c r="L785" s="1045"/>
    </row>
    <row r="786" customFormat="false" ht="12.75" hidden="true" customHeight="false" outlineLevel="0" collapsed="false">
      <c r="A786" s="1051"/>
      <c r="J786" s="1045"/>
      <c r="L786" s="1045"/>
    </row>
    <row r="787" customFormat="false" ht="12.75" hidden="true" customHeight="false" outlineLevel="0" collapsed="false">
      <c r="A787" s="1051"/>
      <c r="J787" s="1045"/>
      <c r="L787" s="1045"/>
    </row>
    <row r="788" customFormat="false" ht="12.75" hidden="true" customHeight="false" outlineLevel="0" collapsed="false">
      <c r="A788" s="1051"/>
      <c r="J788" s="1045"/>
      <c r="L788" s="1045"/>
    </row>
    <row r="789" customFormat="false" ht="12.75" hidden="true" customHeight="false" outlineLevel="0" collapsed="false">
      <c r="A789" s="1051"/>
      <c r="J789" s="1045"/>
      <c r="L789" s="1045"/>
    </row>
    <row r="790" customFormat="false" ht="12.75" hidden="true" customHeight="false" outlineLevel="0" collapsed="false">
      <c r="A790" s="1051"/>
      <c r="J790" s="1045"/>
      <c r="L790" s="1045"/>
    </row>
    <row r="791" customFormat="false" ht="12.75" hidden="true" customHeight="false" outlineLevel="0" collapsed="false">
      <c r="A791" s="1051"/>
      <c r="J791" s="1045"/>
      <c r="L791" s="1045"/>
    </row>
    <row r="792" customFormat="false" ht="12.75" hidden="true" customHeight="false" outlineLevel="0" collapsed="false">
      <c r="A792" s="1051"/>
      <c r="J792" s="1045"/>
      <c r="L792" s="1045"/>
    </row>
    <row r="793" customFormat="false" ht="12.75" hidden="true" customHeight="false" outlineLevel="0" collapsed="false">
      <c r="A793" s="1051"/>
      <c r="J793" s="1045"/>
      <c r="L793" s="1045"/>
    </row>
    <row r="794" customFormat="false" ht="12.75" hidden="true" customHeight="false" outlineLevel="0" collapsed="false">
      <c r="A794" s="1051"/>
      <c r="J794" s="1045"/>
      <c r="L794" s="1045"/>
    </row>
    <row r="795" customFormat="false" ht="12.75" hidden="true" customHeight="false" outlineLevel="0" collapsed="false">
      <c r="A795" s="1051"/>
      <c r="J795" s="1045"/>
      <c r="L795" s="1045"/>
    </row>
    <row r="796" customFormat="false" ht="12.75" hidden="true" customHeight="false" outlineLevel="0" collapsed="false">
      <c r="A796" s="1051"/>
      <c r="J796" s="1045"/>
      <c r="L796" s="1045"/>
    </row>
    <row r="797" customFormat="false" ht="12.75" hidden="true" customHeight="false" outlineLevel="0" collapsed="false">
      <c r="A797" s="1051"/>
      <c r="J797" s="1045"/>
      <c r="L797" s="1045"/>
    </row>
    <row r="798" customFormat="false" ht="12.75" hidden="true" customHeight="false" outlineLevel="0" collapsed="false">
      <c r="A798" s="1051"/>
      <c r="J798" s="1045"/>
      <c r="L798" s="1045"/>
    </row>
    <row r="799" customFormat="false" ht="12.75" hidden="true" customHeight="false" outlineLevel="0" collapsed="false">
      <c r="A799" s="1051"/>
      <c r="J799" s="1045"/>
      <c r="L799" s="1045"/>
    </row>
    <row r="800" customFormat="false" ht="12.75" hidden="true" customHeight="false" outlineLevel="0" collapsed="false">
      <c r="A800" s="1051"/>
      <c r="J800" s="1045"/>
      <c r="L800" s="1045"/>
    </row>
    <row r="801" customFormat="false" ht="12.75" hidden="true" customHeight="false" outlineLevel="0" collapsed="false">
      <c r="A801" s="1051"/>
      <c r="J801" s="1045"/>
      <c r="L801" s="1045"/>
    </row>
    <row r="802" customFormat="false" ht="12.75" hidden="true" customHeight="false" outlineLevel="0" collapsed="false">
      <c r="A802" s="1051"/>
      <c r="J802" s="1045"/>
      <c r="L802" s="1045"/>
    </row>
    <row r="803" customFormat="false" ht="12.75" hidden="true" customHeight="false" outlineLevel="0" collapsed="false">
      <c r="A803" s="1051"/>
      <c r="J803" s="1045"/>
      <c r="L803" s="1045"/>
    </row>
    <row r="804" customFormat="false" ht="12.75" hidden="true" customHeight="false" outlineLevel="0" collapsed="false">
      <c r="A804" s="1051"/>
      <c r="J804" s="1045"/>
      <c r="L804" s="1045"/>
    </row>
    <row r="805" customFormat="false" ht="12.75" hidden="true" customHeight="false" outlineLevel="0" collapsed="false">
      <c r="A805" s="1051"/>
      <c r="J805" s="1045"/>
      <c r="L805" s="1045"/>
    </row>
    <row r="806" customFormat="false" ht="12.75" hidden="true" customHeight="false" outlineLevel="0" collapsed="false">
      <c r="A806" s="1051"/>
      <c r="J806" s="1045"/>
      <c r="L806" s="1045"/>
    </row>
    <row r="807" customFormat="false" ht="12.75" hidden="true" customHeight="false" outlineLevel="0" collapsed="false">
      <c r="A807" s="1051"/>
      <c r="J807" s="1045"/>
      <c r="L807" s="1045"/>
    </row>
    <row r="808" customFormat="false" ht="12.75" hidden="true" customHeight="false" outlineLevel="0" collapsed="false">
      <c r="A808" s="1051"/>
      <c r="J808" s="1045"/>
      <c r="L808" s="1045"/>
    </row>
    <row r="809" customFormat="false" ht="12.75" hidden="true" customHeight="false" outlineLevel="0" collapsed="false">
      <c r="A809" s="1051"/>
      <c r="J809" s="1045"/>
      <c r="L809" s="1045"/>
    </row>
    <row r="810" customFormat="false" ht="12.75" hidden="true" customHeight="false" outlineLevel="0" collapsed="false">
      <c r="A810" s="1051"/>
      <c r="J810" s="1045"/>
      <c r="L810" s="1045"/>
    </row>
    <row r="811" customFormat="false" ht="12.75" hidden="true" customHeight="false" outlineLevel="0" collapsed="false">
      <c r="A811" s="1051"/>
      <c r="J811" s="1045"/>
      <c r="L811" s="1045"/>
    </row>
    <row r="812" customFormat="false" ht="12.75" hidden="true" customHeight="false" outlineLevel="0" collapsed="false">
      <c r="A812" s="1051"/>
      <c r="J812" s="1045"/>
      <c r="L812" s="1045"/>
    </row>
    <row r="813" customFormat="false" ht="12.75" hidden="true" customHeight="false" outlineLevel="0" collapsed="false">
      <c r="A813" s="1051"/>
      <c r="J813" s="1045"/>
      <c r="L813" s="1045"/>
    </row>
    <row r="814" customFormat="false" ht="12.75" hidden="true" customHeight="false" outlineLevel="0" collapsed="false">
      <c r="A814" s="1051"/>
      <c r="J814" s="1045"/>
      <c r="L814" s="1045"/>
    </row>
    <row r="815" customFormat="false" ht="12.75" hidden="true" customHeight="false" outlineLevel="0" collapsed="false">
      <c r="A815" s="1051"/>
      <c r="J815" s="1045"/>
      <c r="L815" s="1045"/>
    </row>
    <row r="816" customFormat="false" ht="12.75" hidden="true" customHeight="false" outlineLevel="0" collapsed="false">
      <c r="A816" s="1051"/>
      <c r="J816" s="1045"/>
      <c r="L816" s="1045"/>
    </row>
    <row r="817" customFormat="false" ht="12.75" hidden="true" customHeight="false" outlineLevel="0" collapsed="false">
      <c r="A817" s="1051"/>
      <c r="J817" s="1045"/>
      <c r="L817" s="1045"/>
    </row>
    <row r="818" customFormat="false" ht="12.75" hidden="true" customHeight="false" outlineLevel="0" collapsed="false">
      <c r="A818" s="1051"/>
      <c r="J818" s="1045"/>
      <c r="L818" s="1045"/>
    </row>
    <row r="819" customFormat="false" ht="12.75" hidden="true" customHeight="false" outlineLevel="0" collapsed="false">
      <c r="A819" s="1051"/>
      <c r="J819" s="1045"/>
      <c r="L819" s="1045"/>
    </row>
    <row r="820" customFormat="false" ht="12.75" hidden="true" customHeight="false" outlineLevel="0" collapsed="false">
      <c r="A820" s="1051"/>
      <c r="J820" s="1045"/>
      <c r="L820" s="1045"/>
    </row>
    <row r="821" customFormat="false" ht="12.75" hidden="true" customHeight="false" outlineLevel="0" collapsed="false">
      <c r="A821" s="1051"/>
      <c r="J821" s="1045"/>
      <c r="L821" s="1045"/>
    </row>
    <row r="822" customFormat="false" ht="12.75" hidden="true" customHeight="false" outlineLevel="0" collapsed="false">
      <c r="A822" s="1051"/>
      <c r="J822" s="1045"/>
      <c r="L822" s="1045"/>
    </row>
    <row r="823" customFormat="false" ht="12.75" hidden="true" customHeight="false" outlineLevel="0" collapsed="false">
      <c r="A823" s="1051"/>
      <c r="J823" s="1045"/>
      <c r="L823" s="1045"/>
    </row>
    <row r="824" customFormat="false" ht="12.75" hidden="true" customHeight="false" outlineLevel="0" collapsed="false">
      <c r="A824" s="1051"/>
      <c r="J824" s="1045"/>
      <c r="L824" s="1045"/>
    </row>
    <row r="825" customFormat="false" ht="12.75" hidden="true" customHeight="false" outlineLevel="0" collapsed="false">
      <c r="A825" s="1051"/>
      <c r="J825" s="1045"/>
      <c r="L825" s="1045"/>
    </row>
    <row r="826" customFormat="false" ht="12.75" hidden="true" customHeight="false" outlineLevel="0" collapsed="false">
      <c r="A826" s="1051"/>
      <c r="J826" s="1045"/>
      <c r="L826" s="1045"/>
    </row>
    <row r="827" customFormat="false" ht="12.75" hidden="true" customHeight="false" outlineLevel="0" collapsed="false">
      <c r="A827" s="1051"/>
      <c r="J827" s="1045"/>
      <c r="L827" s="1045"/>
    </row>
    <row r="828" customFormat="false" ht="12.75" hidden="true" customHeight="false" outlineLevel="0" collapsed="false">
      <c r="A828" s="1051"/>
      <c r="J828" s="1045"/>
      <c r="L828" s="1045"/>
    </row>
    <row r="829" customFormat="false" ht="12.75" hidden="true" customHeight="false" outlineLevel="0" collapsed="false">
      <c r="A829" s="1051"/>
      <c r="J829" s="1045"/>
      <c r="L829" s="1045"/>
    </row>
    <row r="830" customFormat="false" ht="12.75" hidden="true" customHeight="false" outlineLevel="0" collapsed="false">
      <c r="A830" s="1051"/>
      <c r="J830" s="1045"/>
      <c r="L830" s="1045"/>
    </row>
    <row r="831" customFormat="false" ht="12.75" hidden="true" customHeight="false" outlineLevel="0" collapsed="false">
      <c r="A831" s="1051"/>
      <c r="J831" s="1045"/>
      <c r="L831" s="1045"/>
    </row>
    <row r="832" customFormat="false" ht="12.75" hidden="true" customHeight="false" outlineLevel="0" collapsed="false">
      <c r="A832" s="1051"/>
      <c r="J832" s="1045"/>
      <c r="L832" s="1045"/>
    </row>
    <row r="833" customFormat="false" ht="12.75" hidden="true" customHeight="false" outlineLevel="0" collapsed="false">
      <c r="A833" s="1051"/>
      <c r="J833" s="1045"/>
      <c r="L833" s="1045"/>
    </row>
    <row r="834" customFormat="false" ht="12.75" hidden="true" customHeight="false" outlineLevel="0" collapsed="false">
      <c r="A834" s="1051"/>
      <c r="J834" s="1045"/>
      <c r="L834" s="1045"/>
    </row>
    <row r="835" customFormat="false" ht="12.75" hidden="true" customHeight="false" outlineLevel="0" collapsed="false">
      <c r="A835" s="1051"/>
      <c r="J835" s="1045"/>
      <c r="L835" s="1045"/>
    </row>
    <row r="836" customFormat="false" ht="12.75" hidden="true" customHeight="false" outlineLevel="0" collapsed="false">
      <c r="A836" s="1051"/>
      <c r="J836" s="1045"/>
      <c r="L836" s="1045"/>
    </row>
    <row r="837" customFormat="false" ht="12.75" hidden="true" customHeight="false" outlineLevel="0" collapsed="false">
      <c r="A837" s="1051"/>
      <c r="J837" s="1045"/>
      <c r="L837" s="1045"/>
    </row>
    <row r="838" customFormat="false" ht="12.75" hidden="true" customHeight="false" outlineLevel="0" collapsed="false">
      <c r="A838" s="1051"/>
      <c r="J838" s="1045"/>
      <c r="L838" s="1045"/>
    </row>
    <row r="839" customFormat="false" ht="12.75" hidden="true" customHeight="false" outlineLevel="0" collapsed="false">
      <c r="A839" s="1051"/>
      <c r="J839" s="1045"/>
      <c r="L839" s="1045"/>
    </row>
    <row r="840" customFormat="false" ht="12.75" hidden="true" customHeight="false" outlineLevel="0" collapsed="false">
      <c r="A840" s="1051"/>
      <c r="J840" s="1045"/>
      <c r="L840" s="1045"/>
    </row>
    <row r="841" customFormat="false" ht="12.75" hidden="true" customHeight="false" outlineLevel="0" collapsed="false">
      <c r="A841" s="1051"/>
      <c r="J841" s="1045"/>
      <c r="L841" s="1045"/>
    </row>
    <row r="842" customFormat="false" ht="12.75" hidden="true" customHeight="false" outlineLevel="0" collapsed="false">
      <c r="A842" s="1051"/>
      <c r="J842" s="1045"/>
      <c r="L842" s="1045"/>
    </row>
    <row r="843" customFormat="false" ht="12.75" hidden="true" customHeight="false" outlineLevel="0" collapsed="false">
      <c r="A843" s="1051"/>
      <c r="J843" s="1045"/>
      <c r="L843" s="1045"/>
    </row>
    <row r="844" customFormat="false" ht="12.75" hidden="true" customHeight="false" outlineLevel="0" collapsed="false">
      <c r="A844" s="1051"/>
      <c r="J844" s="1045"/>
      <c r="L844" s="1045"/>
    </row>
    <row r="845" customFormat="false" ht="12.75" hidden="true" customHeight="false" outlineLevel="0" collapsed="false">
      <c r="A845" s="1051"/>
      <c r="J845" s="1045"/>
      <c r="L845" s="1045"/>
    </row>
    <row r="846" customFormat="false" ht="12.75" hidden="true" customHeight="false" outlineLevel="0" collapsed="false">
      <c r="A846" s="1051"/>
      <c r="J846" s="1045"/>
      <c r="L846" s="1045"/>
    </row>
    <row r="847" customFormat="false" ht="12.75" hidden="true" customHeight="false" outlineLevel="0" collapsed="false">
      <c r="A847" s="1051"/>
      <c r="J847" s="1045"/>
      <c r="L847" s="1045"/>
    </row>
    <row r="848" customFormat="false" ht="12.75" hidden="true" customHeight="false" outlineLevel="0" collapsed="false">
      <c r="A848" s="1051"/>
      <c r="J848" s="1045"/>
      <c r="L848" s="1045"/>
    </row>
    <row r="849" customFormat="false" ht="12.75" hidden="true" customHeight="false" outlineLevel="0" collapsed="false">
      <c r="A849" s="1051"/>
      <c r="J849" s="1045"/>
      <c r="L849" s="1045"/>
    </row>
    <row r="850" customFormat="false" ht="12.75" hidden="true" customHeight="false" outlineLevel="0" collapsed="false">
      <c r="A850" s="1051"/>
      <c r="J850" s="1045"/>
      <c r="L850" s="1045"/>
    </row>
    <row r="851" customFormat="false" ht="12.75" hidden="true" customHeight="false" outlineLevel="0" collapsed="false">
      <c r="A851" s="1051"/>
      <c r="J851" s="1045"/>
      <c r="L851" s="1045"/>
    </row>
    <row r="852" customFormat="false" ht="12.75" hidden="true" customHeight="false" outlineLevel="0" collapsed="false">
      <c r="A852" s="1051"/>
      <c r="J852" s="1045"/>
      <c r="L852" s="1045"/>
    </row>
    <row r="853" customFormat="false" ht="12.75" hidden="true" customHeight="false" outlineLevel="0" collapsed="false">
      <c r="A853" s="1051"/>
      <c r="J853" s="1045"/>
      <c r="L853" s="1045"/>
    </row>
    <row r="854" customFormat="false" ht="12.75" hidden="true" customHeight="false" outlineLevel="0" collapsed="false">
      <c r="A854" s="1051"/>
      <c r="J854" s="1045"/>
      <c r="L854" s="1045"/>
    </row>
    <row r="855" customFormat="false" ht="12.75" hidden="true" customHeight="false" outlineLevel="0" collapsed="false">
      <c r="A855" s="1051"/>
      <c r="J855" s="1045"/>
      <c r="L855" s="1045"/>
    </row>
    <row r="856" customFormat="false" ht="12.75" hidden="true" customHeight="false" outlineLevel="0" collapsed="false">
      <c r="A856" s="1051"/>
      <c r="J856" s="1045"/>
      <c r="L856" s="1045"/>
    </row>
    <row r="857" customFormat="false" ht="12.75" hidden="true" customHeight="false" outlineLevel="0" collapsed="false">
      <c r="A857" s="1051"/>
      <c r="J857" s="1045"/>
      <c r="L857" s="1045"/>
    </row>
    <row r="858" customFormat="false" ht="12.75" hidden="true" customHeight="false" outlineLevel="0" collapsed="false">
      <c r="A858" s="1051"/>
      <c r="J858" s="1045"/>
      <c r="L858" s="1045"/>
    </row>
    <row r="859" customFormat="false" ht="12.75" hidden="true" customHeight="false" outlineLevel="0" collapsed="false">
      <c r="A859" s="1051"/>
      <c r="J859" s="1045"/>
      <c r="L859" s="1045"/>
    </row>
    <row r="860" customFormat="false" ht="12.75" hidden="true" customHeight="false" outlineLevel="0" collapsed="false">
      <c r="A860" s="1051"/>
      <c r="J860" s="1045"/>
      <c r="L860" s="1045"/>
    </row>
    <row r="861" customFormat="false" ht="12.75" hidden="true" customHeight="false" outlineLevel="0" collapsed="false">
      <c r="A861" s="1051"/>
      <c r="J861" s="1045"/>
      <c r="L861" s="1045"/>
    </row>
    <row r="862" customFormat="false" ht="12.75" hidden="true" customHeight="false" outlineLevel="0" collapsed="false">
      <c r="A862" s="1051"/>
      <c r="J862" s="1045"/>
      <c r="L862" s="1045"/>
    </row>
    <row r="863" customFormat="false" ht="12.75" hidden="true" customHeight="false" outlineLevel="0" collapsed="false">
      <c r="A863" s="1051"/>
      <c r="J863" s="1045"/>
      <c r="L863" s="1045"/>
    </row>
    <row r="864" customFormat="false" ht="12.75" hidden="true" customHeight="false" outlineLevel="0" collapsed="false">
      <c r="A864" s="1051"/>
      <c r="J864" s="1045"/>
      <c r="L864" s="1045"/>
    </row>
    <row r="865" customFormat="false" ht="12.75" hidden="true" customHeight="false" outlineLevel="0" collapsed="false">
      <c r="A865" s="1051"/>
      <c r="J865" s="1045"/>
      <c r="L865" s="1045"/>
    </row>
    <row r="866" customFormat="false" ht="12.75" hidden="true" customHeight="false" outlineLevel="0" collapsed="false">
      <c r="A866" s="1051"/>
      <c r="J866" s="1045"/>
      <c r="L866" s="1045"/>
    </row>
    <row r="867" customFormat="false" ht="12.75" hidden="true" customHeight="false" outlineLevel="0" collapsed="false">
      <c r="A867" s="1051"/>
      <c r="J867" s="1045"/>
      <c r="L867" s="1045"/>
    </row>
    <row r="868" customFormat="false" ht="12.75" hidden="true" customHeight="false" outlineLevel="0" collapsed="false">
      <c r="A868" s="1051"/>
      <c r="J868" s="1045"/>
      <c r="L868" s="1045"/>
    </row>
    <row r="869" customFormat="false" ht="12.75" hidden="true" customHeight="false" outlineLevel="0" collapsed="false">
      <c r="A869" s="1051"/>
      <c r="J869" s="1045"/>
      <c r="L869" s="1045"/>
    </row>
    <row r="870" customFormat="false" ht="12.75" hidden="true" customHeight="false" outlineLevel="0" collapsed="false">
      <c r="A870" s="1051"/>
      <c r="J870" s="1045"/>
      <c r="L870" s="1045"/>
    </row>
    <row r="871" customFormat="false" ht="12.75" hidden="true" customHeight="false" outlineLevel="0" collapsed="false">
      <c r="A871" s="1051"/>
      <c r="J871" s="1045"/>
      <c r="L871" s="1045"/>
    </row>
    <row r="872" customFormat="false" ht="12.75" hidden="true" customHeight="false" outlineLevel="0" collapsed="false">
      <c r="A872" s="1051"/>
      <c r="J872" s="1045"/>
      <c r="L872" s="1045"/>
    </row>
    <row r="873" customFormat="false" ht="12.75" hidden="true" customHeight="false" outlineLevel="0" collapsed="false">
      <c r="A873" s="1051"/>
      <c r="J873" s="1045"/>
      <c r="L873" s="1045"/>
    </row>
    <row r="874" customFormat="false" ht="12.75" hidden="true" customHeight="false" outlineLevel="0" collapsed="false">
      <c r="A874" s="1051"/>
      <c r="J874" s="1045"/>
      <c r="L874" s="1045"/>
    </row>
    <row r="875" customFormat="false" ht="12.75" hidden="true" customHeight="false" outlineLevel="0" collapsed="false">
      <c r="A875" s="1051"/>
      <c r="J875" s="1045"/>
      <c r="L875" s="1045"/>
    </row>
    <row r="876" customFormat="false" ht="12.75" hidden="true" customHeight="false" outlineLevel="0" collapsed="false">
      <c r="A876" s="1051"/>
      <c r="J876" s="1045"/>
      <c r="L876" s="1045"/>
    </row>
    <row r="877" customFormat="false" ht="12.75" hidden="true" customHeight="false" outlineLevel="0" collapsed="false">
      <c r="A877" s="1051"/>
      <c r="J877" s="1045"/>
      <c r="L877" s="1045"/>
    </row>
    <row r="878" customFormat="false" ht="12.75" hidden="true" customHeight="false" outlineLevel="0" collapsed="false">
      <c r="A878" s="1051"/>
      <c r="J878" s="1045"/>
      <c r="L878" s="1045"/>
    </row>
    <row r="879" customFormat="false" ht="12.75" hidden="true" customHeight="false" outlineLevel="0" collapsed="false">
      <c r="A879" s="1051"/>
      <c r="J879" s="1045"/>
      <c r="L879" s="1045"/>
    </row>
    <row r="880" customFormat="false" ht="12.75" hidden="true" customHeight="false" outlineLevel="0" collapsed="false">
      <c r="A880" s="1051"/>
      <c r="J880" s="1045"/>
      <c r="L880" s="1045"/>
    </row>
    <row r="881" customFormat="false" ht="12.75" hidden="true" customHeight="false" outlineLevel="0" collapsed="false">
      <c r="A881" s="1051"/>
      <c r="J881" s="1045"/>
      <c r="L881" s="1045"/>
    </row>
    <row r="882" customFormat="false" ht="12.75" hidden="true" customHeight="false" outlineLevel="0" collapsed="false">
      <c r="A882" s="1051"/>
      <c r="J882" s="1045"/>
      <c r="L882" s="1045"/>
    </row>
    <row r="883" customFormat="false" ht="12.75" hidden="true" customHeight="false" outlineLevel="0" collapsed="false">
      <c r="A883" s="1051"/>
      <c r="J883" s="1045"/>
      <c r="L883" s="1045"/>
    </row>
    <row r="884" customFormat="false" ht="12.75" hidden="true" customHeight="false" outlineLevel="0" collapsed="false">
      <c r="A884" s="1051"/>
      <c r="J884" s="1045"/>
      <c r="L884" s="1045"/>
    </row>
    <row r="885" customFormat="false" ht="12.75" hidden="true" customHeight="false" outlineLevel="0" collapsed="false">
      <c r="A885" s="1051"/>
      <c r="J885" s="1045"/>
      <c r="L885" s="1045"/>
    </row>
    <row r="886" customFormat="false" ht="12.75" hidden="true" customHeight="false" outlineLevel="0" collapsed="false">
      <c r="A886" s="1051"/>
      <c r="J886" s="1045"/>
      <c r="L886" s="1045"/>
    </row>
    <row r="887" customFormat="false" ht="12.75" hidden="true" customHeight="false" outlineLevel="0" collapsed="false">
      <c r="A887" s="1051"/>
      <c r="J887" s="1045"/>
      <c r="L887" s="1045"/>
    </row>
    <row r="888" customFormat="false" ht="12.75" hidden="true" customHeight="false" outlineLevel="0" collapsed="false">
      <c r="A888" s="1051"/>
      <c r="J888" s="1045"/>
      <c r="L888" s="1045"/>
    </row>
    <row r="889" customFormat="false" ht="12.75" hidden="true" customHeight="false" outlineLevel="0" collapsed="false">
      <c r="A889" s="1051"/>
      <c r="J889" s="1045"/>
      <c r="L889" s="1045"/>
    </row>
    <row r="890" customFormat="false" ht="12.75" hidden="true" customHeight="false" outlineLevel="0" collapsed="false">
      <c r="A890" s="1051"/>
      <c r="J890" s="1045"/>
      <c r="L890" s="1045"/>
    </row>
    <row r="891" customFormat="false" ht="12.75" hidden="true" customHeight="false" outlineLevel="0" collapsed="false">
      <c r="A891" s="1051"/>
      <c r="J891" s="1045"/>
      <c r="L891" s="1045"/>
    </row>
    <row r="892" customFormat="false" ht="12.75" hidden="true" customHeight="false" outlineLevel="0" collapsed="false">
      <c r="A892" s="1051"/>
      <c r="J892" s="1045"/>
      <c r="L892" s="1045"/>
    </row>
    <row r="893" customFormat="false" ht="12.75" hidden="true" customHeight="false" outlineLevel="0" collapsed="false">
      <c r="A893" s="1051"/>
      <c r="J893" s="1045"/>
      <c r="L893" s="1045"/>
    </row>
    <row r="894" customFormat="false" ht="12.75" hidden="true" customHeight="false" outlineLevel="0" collapsed="false">
      <c r="A894" s="1051"/>
      <c r="J894" s="1045"/>
      <c r="L894" s="1045"/>
    </row>
    <row r="895" customFormat="false" ht="12.75" hidden="true" customHeight="false" outlineLevel="0" collapsed="false">
      <c r="A895" s="1051"/>
      <c r="J895" s="1045"/>
      <c r="L895" s="1045"/>
    </row>
    <row r="896" customFormat="false" ht="12.75" hidden="true" customHeight="false" outlineLevel="0" collapsed="false">
      <c r="A896" s="1051"/>
      <c r="J896" s="1045"/>
      <c r="L896" s="1045"/>
    </row>
    <row r="897" customFormat="false" ht="12.75" hidden="true" customHeight="false" outlineLevel="0" collapsed="false">
      <c r="A897" s="1051"/>
      <c r="J897" s="1045"/>
      <c r="L897" s="1045"/>
    </row>
    <row r="898" customFormat="false" ht="12.75" hidden="true" customHeight="false" outlineLevel="0" collapsed="false">
      <c r="A898" s="1051"/>
      <c r="J898" s="1045"/>
      <c r="L898" s="1045"/>
    </row>
    <row r="899" customFormat="false" ht="12.75" hidden="true" customHeight="false" outlineLevel="0" collapsed="false">
      <c r="A899" s="1051"/>
      <c r="J899" s="1045"/>
      <c r="L899" s="1045"/>
    </row>
    <row r="900" customFormat="false" ht="12.75" hidden="true" customHeight="false" outlineLevel="0" collapsed="false">
      <c r="A900" s="1051"/>
      <c r="J900" s="1045"/>
      <c r="L900" s="1045"/>
    </row>
    <row r="901" customFormat="false" ht="12.75" hidden="true" customHeight="false" outlineLevel="0" collapsed="false">
      <c r="A901" s="1051"/>
      <c r="J901" s="1045"/>
      <c r="L901" s="1045"/>
    </row>
    <row r="902" customFormat="false" ht="12.75" hidden="true" customHeight="false" outlineLevel="0" collapsed="false">
      <c r="A902" s="1051"/>
      <c r="J902" s="1045"/>
      <c r="L902" s="1045"/>
    </row>
    <row r="903" customFormat="false" ht="12.75" hidden="true" customHeight="false" outlineLevel="0" collapsed="false">
      <c r="A903" s="1051"/>
      <c r="J903" s="1045"/>
      <c r="L903" s="1045"/>
    </row>
    <row r="904" customFormat="false" ht="12.75" hidden="true" customHeight="false" outlineLevel="0" collapsed="false">
      <c r="A904" s="1051"/>
      <c r="J904" s="1045"/>
      <c r="L904" s="1045"/>
    </row>
    <row r="905" customFormat="false" ht="12.75" hidden="true" customHeight="false" outlineLevel="0" collapsed="false">
      <c r="A905" s="1051"/>
      <c r="J905" s="1045"/>
      <c r="L905" s="1045"/>
    </row>
    <row r="906" customFormat="false" ht="12.75" hidden="true" customHeight="false" outlineLevel="0" collapsed="false">
      <c r="A906" s="1051"/>
      <c r="J906" s="1045"/>
      <c r="L906" s="1045"/>
    </row>
    <row r="907" customFormat="false" ht="12.75" hidden="true" customHeight="false" outlineLevel="0" collapsed="false">
      <c r="A907" s="1051"/>
      <c r="J907" s="1045"/>
      <c r="L907" s="1045"/>
    </row>
    <row r="908" customFormat="false" ht="12.75" hidden="true" customHeight="false" outlineLevel="0" collapsed="false">
      <c r="A908" s="1051"/>
      <c r="J908" s="1045"/>
      <c r="L908" s="1045"/>
    </row>
    <row r="909" customFormat="false" ht="12.75" hidden="true" customHeight="false" outlineLevel="0" collapsed="false">
      <c r="A909" s="1051"/>
      <c r="J909" s="1045"/>
      <c r="L909" s="1045"/>
    </row>
    <row r="910" customFormat="false" ht="12.75" hidden="true" customHeight="false" outlineLevel="0" collapsed="false">
      <c r="A910" s="1051"/>
      <c r="J910" s="1045"/>
      <c r="L910" s="1045"/>
    </row>
    <row r="911" customFormat="false" ht="12.75" hidden="true" customHeight="false" outlineLevel="0" collapsed="false">
      <c r="A911" s="1051"/>
      <c r="J911" s="1045"/>
      <c r="L911" s="1045"/>
    </row>
    <row r="912" customFormat="false" ht="12.75" hidden="true" customHeight="false" outlineLevel="0" collapsed="false">
      <c r="A912" s="1051"/>
      <c r="J912" s="1045"/>
      <c r="L912" s="1045"/>
    </row>
    <row r="913" customFormat="false" ht="12.75" hidden="true" customHeight="false" outlineLevel="0" collapsed="false">
      <c r="A913" s="1051"/>
      <c r="J913" s="1045"/>
      <c r="L913" s="1045"/>
    </row>
    <row r="914" customFormat="false" ht="12.75" hidden="true" customHeight="false" outlineLevel="0" collapsed="false">
      <c r="A914" s="1051"/>
      <c r="J914" s="1045"/>
      <c r="L914" s="1045"/>
    </row>
    <row r="915" customFormat="false" ht="12.75" hidden="true" customHeight="false" outlineLevel="0" collapsed="false">
      <c r="A915" s="1051"/>
      <c r="J915" s="1045"/>
      <c r="L915" s="1045"/>
    </row>
    <row r="916" customFormat="false" ht="12.75" hidden="true" customHeight="false" outlineLevel="0" collapsed="false">
      <c r="A916" s="1051"/>
      <c r="J916" s="1045"/>
      <c r="L916" s="1045"/>
    </row>
    <row r="917" customFormat="false" ht="12.75" hidden="true" customHeight="false" outlineLevel="0" collapsed="false">
      <c r="A917" s="1051"/>
      <c r="J917" s="1045"/>
      <c r="L917" s="1045"/>
    </row>
    <row r="918" customFormat="false" ht="12.75" hidden="true" customHeight="false" outlineLevel="0" collapsed="false">
      <c r="A918" s="1051"/>
      <c r="J918" s="1045"/>
      <c r="L918" s="1045"/>
    </row>
    <row r="919" customFormat="false" ht="12.75" hidden="true" customHeight="false" outlineLevel="0" collapsed="false">
      <c r="A919" s="1051"/>
      <c r="J919" s="1045"/>
      <c r="L919" s="1045"/>
    </row>
    <row r="920" customFormat="false" ht="12.75" hidden="true" customHeight="false" outlineLevel="0" collapsed="false">
      <c r="A920" s="1051"/>
      <c r="J920" s="1045"/>
      <c r="L920" s="1045"/>
    </row>
    <row r="921" customFormat="false" ht="12.75" hidden="true" customHeight="false" outlineLevel="0" collapsed="false">
      <c r="A921" s="1051"/>
      <c r="J921" s="1045"/>
      <c r="L921" s="1045"/>
    </row>
    <row r="922" customFormat="false" ht="12.75" hidden="true" customHeight="false" outlineLevel="0" collapsed="false">
      <c r="A922" s="1051"/>
      <c r="J922" s="1045"/>
      <c r="L922" s="1045"/>
    </row>
    <row r="923" customFormat="false" ht="12.75" hidden="true" customHeight="false" outlineLevel="0" collapsed="false">
      <c r="A923" s="1051"/>
      <c r="J923" s="1045"/>
      <c r="L923" s="1045"/>
    </row>
    <row r="924" customFormat="false" ht="12.75" hidden="true" customHeight="false" outlineLevel="0" collapsed="false">
      <c r="A924" s="1051"/>
      <c r="J924" s="1045"/>
      <c r="L924" s="1045"/>
    </row>
    <row r="925" customFormat="false" ht="12.75" hidden="true" customHeight="false" outlineLevel="0" collapsed="false">
      <c r="A925" s="1051"/>
      <c r="J925" s="1045"/>
      <c r="L925" s="1045"/>
    </row>
    <row r="926" customFormat="false" ht="12.75" hidden="true" customHeight="false" outlineLevel="0" collapsed="false">
      <c r="A926" s="1051"/>
      <c r="J926" s="1045"/>
      <c r="L926" s="1045"/>
    </row>
    <row r="927" customFormat="false" ht="12.75" hidden="true" customHeight="false" outlineLevel="0" collapsed="false">
      <c r="A927" s="1051"/>
      <c r="J927" s="1045"/>
      <c r="L927" s="1045"/>
    </row>
    <row r="928" customFormat="false" ht="12.75" hidden="true" customHeight="false" outlineLevel="0" collapsed="false">
      <c r="A928" s="1051"/>
      <c r="J928" s="1045"/>
      <c r="L928" s="1045"/>
    </row>
    <row r="929" customFormat="false" ht="12.75" hidden="true" customHeight="false" outlineLevel="0" collapsed="false">
      <c r="A929" s="1051"/>
      <c r="J929" s="1045"/>
      <c r="L929" s="1045"/>
    </row>
    <row r="930" customFormat="false" ht="12.75" hidden="true" customHeight="false" outlineLevel="0" collapsed="false">
      <c r="A930" s="1051"/>
      <c r="J930" s="1045"/>
      <c r="L930" s="1045"/>
    </row>
    <row r="931" customFormat="false" ht="12.75" hidden="true" customHeight="false" outlineLevel="0" collapsed="false">
      <c r="A931" s="1051"/>
      <c r="J931" s="1045"/>
      <c r="L931" s="1045"/>
    </row>
    <row r="932" customFormat="false" ht="12.75" hidden="true" customHeight="false" outlineLevel="0" collapsed="false">
      <c r="A932" s="1051"/>
      <c r="J932" s="1045"/>
      <c r="L932" s="1045"/>
    </row>
    <row r="933" customFormat="false" ht="12.75" hidden="true" customHeight="false" outlineLevel="0" collapsed="false">
      <c r="A933" s="1051"/>
      <c r="J933" s="1045"/>
      <c r="L933" s="1045"/>
    </row>
    <row r="934" customFormat="false" ht="12.75" hidden="true" customHeight="false" outlineLevel="0" collapsed="false">
      <c r="A934" s="1051"/>
      <c r="J934" s="1045"/>
      <c r="L934" s="1045"/>
    </row>
    <row r="935" customFormat="false" ht="12.75" hidden="true" customHeight="false" outlineLevel="0" collapsed="false">
      <c r="A935" s="1051"/>
      <c r="J935" s="1045"/>
      <c r="L935" s="1045"/>
    </row>
    <row r="936" customFormat="false" ht="12.75" hidden="true" customHeight="false" outlineLevel="0" collapsed="false">
      <c r="A936" s="1051"/>
      <c r="J936" s="1045"/>
      <c r="L936" s="1045"/>
    </row>
    <row r="937" customFormat="false" ht="12.75" hidden="true" customHeight="false" outlineLevel="0" collapsed="false">
      <c r="A937" s="1051"/>
      <c r="J937" s="1045"/>
      <c r="L937" s="1045"/>
    </row>
    <row r="938" customFormat="false" ht="12.75" hidden="true" customHeight="false" outlineLevel="0" collapsed="false">
      <c r="A938" s="1051"/>
      <c r="J938" s="1045"/>
      <c r="L938" s="1045"/>
    </row>
    <row r="939" customFormat="false" ht="12.75" hidden="true" customHeight="false" outlineLevel="0" collapsed="false">
      <c r="A939" s="1051"/>
      <c r="J939" s="1045"/>
      <c r="L939" s="1045"/>
    </row>
    <row r="940" customFormat="false" ht="12.75" hidden="true" customHeight="false" outlineLevel="0" collapsed="false">
      <c r="A940" s="1051"/>
      <c r="J940" s="1045"/>
      <c r="L940" s="1045"/>
    </row>
    <row r="941" customFormat="false" ht="12.75" hidden="true" customHeight="false" outlineLevel="0" collapsed="false">
      <c r="A941" s="1051"/>
      <c r="J941" s="1045"/>
      <c r="L941" s="1045"/>
    </row>
    <row r="942" customFormat="false" ht="12.75" hidden="true" customHeight="false" outlineLevel="0" collapsed="false">
      <c r="A942" s="1051"/>
      <c r="J942" s="1045"/>
      <c r="L942" s="1045"/>
    </row>
    <row r="943" customFormat="false" ht="12.75" hidden="true" customHeight="false" outlineLevel="0" collapsed="false">
      <c r="A943" s="1051"/>
      <c r="J943" s="1045"/>
      <c r="L943" s="1045"/>
    </row>
    <row r="944" customFormat="false" ht="12.75" hidden="true" customHeight="false" outlineLevel="0" collapsed="false">
      <c r="A944" s="1051"/>
      <c r="J944" s="1045"/>
      <c r="L944" s="1045"/>
    </row>
    <row r="945" customFormat="false" ht="12.75" hidden="true" customHeight="false" outlineLevel="0" collapsed="false">
      <c r="A945" s="1051"/>
      <c r="J945" s="1045"/>
      <c r="L945" s="1045"/>
    </row>
    <row r="946" customFormat="false" ht="12.75" hidden="true" customHeight="false" outlineLevel="0" collapsed="false">
      <c r="A946" s="1051"/>
      <c r="J946" s="1045"/>
      <c r="L946" s="1045"/>
    </row>
    <row r="947" customFormat="false" ht="12.75" hidden="true" customHeight="false" outlineLevel="0" collapsed="false">
      <c r="A947" s="1051"/>
      <c r="J947" s="1045"/>
      <c r="L947" s="1045"/>
    </row>
    <row r="948" customFormat="false" ht="12.75" hidden="true" customHeight="false" outlineLevel="0" collapsed="false">
      <c r="A948" s="1051"/>
      <c r="J948" s="1045"/>
      <c r="L948" s="1045"/>
    </row>
    <row r="949" customFormat="false" ht="12.75" hidden="true" customHeight="false" outlineLevel="0" collapsed="false">
      <c r="A949" s="1051"/>
      <c r="J949" s="1045"/>
      <c r="L949" s="1045"/>
    </row>
    <row r="950" customFormat="false" ht="12.75" hidden="true" customHeight="false" outlineLevel="0" collapsed="false">
      <c r="A950" s="1051"/>
      <c r="J950" s="1045"/>
      <c r="L950" s="1045"/>
    </row>
    <row r="951" customFormat="false" ht="12.75" hidden="true" customHeight="false" outlineLevel="0" collapsed="false">
      <c r="A951" s="1051"/>
      <c r="J951" s="1045"/>
      <c r="L951" s="1045"/>
    </row>
    <row r="952" customFormat="false" ht="12.75" hidden="true" customHeight="false" outlineLevel="0" collapsed="false">
      <c r="A952" s="1051"/>
      <c r="J952" s="1045"/>
      <c r="L952" s="1045"/>
    </row>
    <row r="953" customFormat="false" ht="12.75" hidden="true" customHeight="false" outlineLevel="0" collapsed="false">
      <c r="A953" s="1051"/>
      <c r="J953" s="1045"/>
      <c r="L953" s="1045"/>
    </row>
    <row r="954" customFormat="false" ht="12.75" hidden="true" customHeight="false" outlineLevel="0" collapsed="false">
      <c r="A954" s="1051"/>
      <c r="J954" s="1045"/>
      <c r="L954" s="1045"/>
    </row>
    <row r="955" customFormat="false" ht="12.75" hidden="true" customHeight="false" outlineLevel="0" collapsed="false">
      <c r="A955" s="1051"/>
      <c r="J955" s="1045"/>
      <c r="L955" s="1045"/>
    </row>
    <row r="956" customFormat="false" ht="12.75" hidden="true" customHeight="false" outlineLevel="0" collapsed="false">
      <c r="A956" s="1051"/>
      <c r="J956" s="1045"/>
      <c r="L956" s="1045"/>
    </row>
    <row r="957" customFormat="false" ht="12.75" hidden="true" customHeight="false" outlineLevel="0" collapsed="false">
      <c r="A957" s="1051"/>
      <c r="J957" s="1045"/>
      <c r="L957" s="1045"/>
    </row>
    <row r="958" customFormat="false" ht="12.75" hidden="true" customHeight="false" outlineLevel="0" collapsed="false">
      <c r="A958" s="1051"/>
      <c r="J958" s="1045"/>
      <c r="L958" s="1045"/>
    </row>
    <row r="959" customFormat="false" ht="12.75" hidden="true" customHeight="false" outlineLevel="0" collapsed="false">
      <c r="A959" s="1051"/>
      <c r="J959" s="1045"/>
      <c r="L959" s="1045"/>
    </row>
    <row r="960" customFormat="false" ht="12.75" hidden="true" customHeight="false" outlineLevel="0" collapsed="false">
      <c r="A960" s="1051"/>
      <c r="J960" s="1045"/>
      <c r="L960" s="1045"/>
    </row>
    <row r="961" customFormat="false" ht="12.75" hidden="true" customHeight="false" outlineLevel="0" collapsed="false">
      <c r="A961" s="1051"/>
      <c r="J961" s="1045"/>
      <c r="L961" s="1045"/>
    </row>
    <row r="962" customFormat="false" ht="12.75" hidden="true" customHeight="false" outlineLevel="0" collapsed="false">
      <c r="A962" s="1051"/>
      <c r="J962" s="1045"/>
      <c r="L962" s="1045"/>
    </row>
    <row r="963" customFormat="false" ht="12.75" hidden="true" customHeight="false" outlineLevel="0" collapsed="false">
      <c r="A963" s="1051"/>
      <c r="J963" s="1045"/>
      <c r="L963" s="1045"/>
    </row>
    <row r="964" customFormat="false" ht="12.75" hidden="true" customHeight="false" outlineLevel="0" collapsed="false">
      <c r="A964" s="1051"/>
      <c r="J964" s="1045"/>
      <c r="L964" s="1045"/>
    </row>
    <row r="965" customFormat="false" ht="12.75" hidden="true" customHeight="false" outlineLevel="0" collapsed="false">
      <c r="A965" s="1051"/>
      <c r="J965" s="1045"/>
      <c r="L965" s="1045"/>
    </row>
    <row r="966" customFormat="false" ht="12.75" hidden="true" customHeight="false" outlineLevel="0" collapsed="false">
      <c r="A966" s="1051"/>
      <c r="J966" s="1045"/>
      <c r="L966" s="1045"/>
    </row>
    <row r="967" customFormat="false" ht="12.75" hidden="true" customHeight="false" outlineLevel="0" collapsed="false">
      <c r="A967" s="1051"/>
      <c r="J967" s="1045"/>
      <c r="L967" s="1045"/>
    </row>
    <row r="968" customFormat="false" ht="12.75" hidden="true" customHeight="false" outlineLevel="0" collapsed="false">
      <c r="A968" s="1051"/>
      <c r="J968" s="1045"/>
      <c r="L968" s="1045"/>
    </row>
    <row r="969" customFormat="false" ht="12.75" hidden="true" customHeight="false" outlineLevel="0" collapsed="false">
      <c r="A969" s="1051"/>
      <c r="J969" s="1045"/>
      <c r="L969" s="1045"/>
    </row>
    <row r="970" customFormat="false" ht="12.75" hidden="true" customHeight="false" outlineLevel="0" collapsed="false">
      <c r="A970" s="1051"/>
      <c r="J970" s="1045"/>
      <c r="L970" s="1045"/>
    </row>
    <row r="971" customFormat="false" ht="12.75" hidden="true" customHeight="false" outlineLevel="0" collapsed="false">
      <c r="A971" s="1051"/>
      <c r="J971" s="1045"/>
      <c r="L971" s="1045"/>
    </row>
    <row r="972" customFormat="false" ht="12.75" hidden="true" customHeight="false" outlineLevel="0" collapsed="false">
      <c r="A972" s="1051"/>
      <c r="J972" s="1045"/>
      <c r="L972" s="1045"/>
    </row>
    <row r="973" customFormat="false" ht="12.75" hidden="true" customHeight="false" outlineLevel="0" collapsed="false">
      <c r="A973" s="1051"/>
      <c r="J973" s="1045"/>
      <c r="L973" s="1045"/>
    </row>
    <row r="974" customFormat="false" ht="12.75" hidden="true" customHeight="false" outlineLevel="0" collapsed="false">
      <c r="A974" s="1051"/>
      <c r="J974" s="1045"/>
      <c r="L974" s="1045"/>
    </row>
    <row r="975" customFormat="false" ht="12.75" hidden="true" customHeight="false" outlineLevel="0" collapsed="false">
      <c r="A975" s="1051"/>
      <c r="J975" s="1045"/>
      <c r="L975" s="1045"/>
    </row>
    <row r="976" customFormat="false" ht="12.75" hidden="true" customHeight="false" outlineLevel="0" collapsed="false">
      <c r="A976" s="1051"/>
      <c r="J976" s="1045"/>
      <c r="L976" s="1045"/>
    </row>
    <row r="977" customFormat="false" ht="12.75" hidden="true" customHeight="false" outlineLevel="0" collapsed="false">
      <c r="A977" s="1051"/>
      <c r="J977" s="1045"/>
      <c r="L977" s="1045"/>
    </row>
    <row r="978" customFormat="false" ht="12.75" hidden="true" customHeight="false" outlineLevel="0" collapsed="false">
      <c r="A978" s="1051"/>
      <c r="J978" s="1045"/>
      <c r="L978" s="1045"/>
    </row>
    <row r="979" customFormat="false" ht="12.75" hidden="true" customHeight="false" outlineLevel="0" collapsed="false">
      <c r="A979" s="1051"/>
      <c r="J979" s="1045"/>
      <c r="L979" s="1045"/>
    </row>
    <row r="980" customFormat="false" ht="12.75" hidden="true" customHeight="false" outlineLevel="0" collapsed="false">
      <c r="A980" s="1051"/>
      <c r="J980" s="1045"/>
      <c r="L980" s="1045"/>
    </row>
    <row r="981" customFormat="false" ht="12.75" hidden="true" customHeight="false" outlineLevel="0" collapsed="false">
      <c r="A981" s="1051"/>
      <c r="J981" s="1045"/>
      <c r="L981" s="1045"/>
    </row>
    <row r="982" customFormat="false" ht="12.75" hidden="true" customHeight="false" outlineLevel="0" collapsed="false">
      <c r="A982" s="1051"/>
      <c r="J982" s="1045"/>
      <c r="L982" s="1045"/>
    </row>
    <row r="983" customFormat="false" ht="12.75" hidden="true" customHeight="false" outlineLevel="0" collapsed="false">
      <c r="A983" s="1051"/>
      <c r="J983" s="1045"/>
      <c r="L983" s="1045"/>
    </row>
    <row r="984" customFormat="false" ht="12.75" hidden="true" customHeight="false" outlineLevel="0" collapsed="false">
      <c r="A984" s="1051"/>
      <c r="J984" s="1045"/>
      <c r="L984" s="1045"/>
    </row>
    <row r="985" customFormat="false" ht="12.75" hidden="true" customHeight="false" outlineLevel="0" collapsed="false">
      <c r="A985" s="1051"/>
      <c r="J985" s="1045"/>
      <c r="L985" s="1045"/>
    </row>
    <row r="986" customFormat="false" ht="12.75" hidden="true" customHeight="false" outlineLevel="0" collapsed="false">
      <c r="A986" s="1051"/>
      <c r="J986" s="1045"/>
      <c r="L986" s="1045"/>
    </row>
    <row r="987" customFormat="false" ht="12.75" hidden="true" customHeight="false" outlineLevel="0" collapsed="false">
      <c r="A987" s="1051"/>
      <c r="J987" s="1045"/>
      <c r="L987" s="1045"/>
    </row>
    <row r="988" customFormat="false" ht="12.75" hidden="true" customHeight="false" outlineLevel="0" collapsed="false">
      <c r="A988" s="1051"/>
      <c r="J988" s="1045"/>
      <c r="L988" s="1045"/>
    </row>
    <row r="989" customFormat="false" ht="12.75" hidden="true" customHeight="false" outlineLevel="0" collapsed="false">
      <c r="A989" s="1051"/>
      <c r="J989" s="1045"/>
      <c r="L989" s="1045"/>
    </row>
    <row r="990" customFormat="false" ht="12.75" hidden="true" customHeight="false" outlineLevel="0" collapsed="false">
      <c r="A990" s="1051"/>
      <c r="J990" s="1045"/>
      <c r="L990" s="1045"/>
    </row>
    <row r="991" customFormat="false" ht="12.75" hidden="true" customHeight="false" outlineLevel="0" collapsed="false">
      <c r="A991" s="1051"/>
      <c r="J991" s="1045"/>
      <c r="L991" s="1045"/>
    </row>
    <row r="992" customFormat="false" ht="12.75" hidden="true" customHeight="false" outlineLevel="0" collapsed="false">
      <c r="A992" s="1051"/>
      <c r="J992" s="1045"/>
      <c r="L992" s="1045"/>
    </row>
    <row r="993" customFormat="false" ht="12.75" hidden="true" customHeight="false" outlineLevel="0" collapsed="false">
      <c r="A993" s="1051"/>
      <c r="J993" s="1045"/>
      <c r="L993" s="1045"/>
    </row>
    <row r="994" customFormat="false" ht="12.75" hidden="true" customHeight="false" outlineLevel="0" collapsed="false">
      <c r="A994" s="1051"/>
      <c r="J994" s="1045"/>
      <c r="L994" s="1045"/>
    </row>
    <row r="995" customFormat="false" ht="12.75" hidden="true" customHeight="false" outlineLevel="0" collapsed="false">
      <c r="A995" s="1051"/>
      <c r="J995" s="1045"/>
      <c r="L995" s="1045"/>
    </row>
    <row r="996" customFormat="false" ht="12.75" hidden="true" customHeight="false" outlineLevel="0" collapsed="false">
      <c r="A996" s="1051"/>
      <c r="J996" s="1045"/>
      <c r="L996" s="1045"/>
    </row>
    <row r="997" customFormat="false" ht="12.75" hidden="true" customHeight="false" outlineLevel="0" collapsed="false">
      <c r="A997" s="1051"/>
      <c r="J997" s="1045"/>
      <c r="L997" s="1045"/>
    </row>
    <row r="998" customFormat="false" ht="12.75" hidden="true" customHeight="false" outlineLevel="0" collapsed="false">
      <c r="A998" s="1051"/>
      <c r="J998" s="1045"/>
      <c r="L998" s="1045"/>
    </row>
    <row r="999" customFormat="false" ht="12.75" hidden="true" customHeight="false" outlineLevel="0" collapsed="false">
      <c r="A999" s="1051"/>
      <c r="J999" s="1045"/>
      <c r="L999" s="1045"/>
    </row>
    <row r="1000" customFormat="false" ht="12.75" hidden="true" customHeight="false" outlineLevel="0" collapsed="false">
      <c r="A1000" s="1051"/>
      <c r="J1000" s="1045"/>
      <c r="L1000" s="1045"/>
    </row>
    <row r="1001" customFormat="false" ht="12.75" hidden="true" customHeight="false" outlineLevel="0" collapsed="false">
      <c r="A1001" s="1051"/>
      <c r="J1001" s="1045"/>
      <c r="L1001" s="1045"/>
    </row>
    <row r="1002" customFormat="false" ht="12.75" hidden="true" customHeight="false" outlineLevel="0" collapsed="false">
      <c r="A1002" s="1051"/>
      <c r="J1002" s="1045"/>
      <c r="L1002" s="1045"/>
    </row>
    <row r="1003" customFormat="false" ht="12.75" hidden="true" customHeight="false" outlineLevel="0" collapsed="false">
      <c r="A1003" s="1051"/>
      <c r="J1003" s="1045"/>
      <c r="L1003" s="1045"/>
    </row>
    <row r="1004" customFormat="false" ht="12.75" hidden="true" customHeight="false" outlineLevel="0" collapsed="false">
      <c r="A1004" s="1051"/>
      <c r="J1004" s="1045"/>
      <c r="L1004" s="1045"/>
    </row>
    <row r="1005" customFormat="false" ht="12.75" hidden="true" customHeight="false" outlineLevel="0" collapsed="false">
      <c r="A1005" s="1051"/>
      <c r="J1005" s="1045"/>
      <c r="L1005" s="1045"/>
    </row>
    <row r="1006" customFormat="false" ht="12.75" hidden="true" customHeight="false" outlineLevel="0" collapsed="false">
      <c r="A1006" s="1051"/>
      <c r="J1006" s="1045"/>
      <c r="L1006" s="1045"/>
    </row>
    <row r="1007" customFormat="false" ht="12.75" hidden="true" customHeight="false" outlineLevel="0" collapsed="false">
      <c r="A1007" s="1051"/>
      <c r="J1007" s="1045"/>
      <c r="L1007" s="1045"/>
    </row>
    <row r="1008" customFormat="false" ht="12.75" hidden="true" customHeight="false" outlineLevel="0" collapsed="false">
      <c r="A1008" s="1077"/>
      <c r="J1008" s="1045"/>
      <c r="L1008" s="1045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0000"/>
    <pageSetUpPr fitToPage="false"/>
  </sheetPr>
  <dimension ref="B1:Z12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N33" activeCellId="0" sqref="N33"/>
    </sheetView>
  </sheetViews>
  <sheetFormatPr defaultColWidth="9.1484375" defaultRowHeight="15" zeroHeight="false" outlineLevelRow="0" outlineLevelCol="0"/>
  <cols>
    <col collapsed="false" customWidth="true" hidden="false" outlineLevel="0" max="1" min="1" style="1078" width="10.14"/>
    <col collapsed="false" customWidth="true" hidden="false" outlineLevel="0" max="2" min="2" style="1078" width="31"/>
    <col collapsed="false" customWidth="true" hidden="false" outlineLevel="0" max="3" min="3" style="1078" width="27.71"/>
    <col collapsed="false" customWidth="true" hidden="false" outlineLevel="0" max="4" min="4" style="1078" width="13"/>
    <col collapsed="false" customWidth="true" hidden="false" outlineLevel="0" max="5" min="5" style="1078" width="12"/>
    <col collapsed="false" customWidth="true" hidden="false" outlineLevel="0" max="7" min="6" style="1078" width="9.29"/>
    <col collapsed="false" customWidth="true" hidden="false" outlineLevel="0" max="9" min="8" style="1078" width="26.86"/>
    <col collapsed="false" customWidth="true" hidden="false" outlineLevel="0" max="10" min="10" style="1079" width="10"/>
    <col collapsed="false" customWidth="false" hidden="false" outlineLevel="0" max="11" min="11" style="1078" width="9.14"/>
    <col collapsed="false" customWidth="true" hidden="false" outlineLevel="0" max="12" min="12" style="1078" width="9.42"/>
    <col collapsed="false" customWidth="false" hidden="false" outlineLevel="0" max="14" min="13" style="1078" width="9.14"/>
    <col collapsed="false" customWidth="true" hidden="false" outlineLevel="0" max="15" min="15" style="1078" width="18"/>
    <col collapsed="false" customWidth="true" hidden="false" outlineLevel="0" max="16" min="16" style="1078" width="26.86"/>
    <col collapsed="false" customWidth="true" hidden="false" outlineLevel="0" max="17" min="17" style="1078" width="12.29"/>
    <col collapsed="false" customWidth="false" hidden="false" outlineLevel="0" max="18" min="18" style="1078" width="9.14"/>
    <col collapsed="false" customWidth="true" hidden="false" outlineLevel="0" max="21" min="19" style="1078" width="26.86"/>
    <col collapsed="false" customWidth="true" hidden="false" outlineLevel="0" max="22" min="22" style="1078" width="29.71"/>
    <col collapsed="false" customWidth="true" hidden="false" outlineLevel="0" max="23" min="23" style="1078" width="17.57"/>
    <col collapsed="false" customWidth="false" hidden="false" outlineLevel="0" max="24" min="24" style="1078" width="9.14"/>
    <col collapsed="false" customWidth="true" hidden="false" outlineLevel="0" max="26" min="25" style="1078" width="26.86"/>
    <col collapsed="false" customWidth="false" hidden="false" outlineLevel="0" max="16384" min="27" style="1078" width="9.14"/>
  </cols>
  <sheetData>
    <row r="1" customFormat="false" ht="14.25" hidden="false" customHeight="true" outlineLevel="0" collapsed="false"/>
    <row r="2" customFormat="false" ht="14.25" hidden="false" customHeight="true" outlineLevel="0" collapsed="false">
      <c r="B2" s="1078" t="s">
        <v>578</v>
      </c>
      <c r="C2" s="1078" t="str">
        <f aca="false">'EMIRO_Calcolo QCC'!C12</f>
        <v>NC - Nuova costruzione</v>
      </c>
      <c r="O2" s="1078" t="s">
        <v>621</v>
      </c>
    </row>
    <row r="3" customFormat="false" ht="14.25" hidden="false" customHeight="true" outlineLevel="0" collapsed="false">
      <c r="O3" s="1078" t="s">
        <v>622</v>
      </c>
      <c r="P3" s="1078" t="str">
        <f aca="false">'EMIRO_Calcolo QCC'!C4</f>
        <v>B1</v>
      </c>
    </row>
    <row r="4" customFormat="false" ht="14.25" hidden="false" customHeight="true" outlineLevel="0" collapsed="false">
      <c r="B4" s="1078" t="s">
        <v>623</v>
      </c>
      <c r="O4" s="1078" t="s">
        <v>624</v>
      </c>
      <c r="P4" s="1078" t="str">
        <f aca="false">'EMIRO_Calcolo QCC'!C8</f>
        <v>Residenziale</v>
      </c>
    </row>
    <row r="5" customFormat="false" ht="14.25" hidden="false" customHeight="true" outlineLevel="0" collapsed="false"/>
    <row r="6" customFormat="false" ht="14.25" hidden="false" customHeight="true" outlineLevel="0" collapsed="false">
      <c r="B6" s="1080" t="s">
        <v>625</v>
      </c>
      <c r="C6" s="1080"/>
      <c r="H6" s="1080" t="s">
        <v>626</v>
      </c>
      <c r="I6" s="1080"/>
      <c r="P6" s="1078" t="s">
        <v>627</v>
      </c>
      <c r="Q6" s="1078" t="s">
        <v>147</v>
      </c>
      <c r="R6" s="1078" t="s">
        <v>628</v>
      </c>
      <c r="S6" s="1078" t="s">
        <v>629</v>
      </c>
      <c r="T6" s="1078" t="s">
        <v>157</v>
      </c>
      <c r="U6" s="1078" t="s">
        <v>630</v>
      </c>
      <c r="V6" s="1078" t="s">
        <v>631</v>
      </c>
      <c r="W6" s="1078" t="s">
        <v>632</v>
      </c>
      <c r="Y6" s="1078" t="s">
        <v>633</v>
      </c>
      <c r="Z6" s="1078" t="s">
        <v>634</v>
      </c>
    </row>
    <row r="7" customFormat="false" ht="14.25" hidden="false" customHeight="true" outlineLevel="0" collapsed="false">
      <c r="B7" s="1080" t="s">
        <v>635</v>
      </c>
      <c r="C7" s="1080" t="str">
        <f aca="false">VLOOKUP(C2,EMIRO_parametri!$F$97:$G$108,2,FALSE())</f>
        <v>no</v>
      </c>
      <c r="H7" s="1080"/>
      <c r="I7" s="1080"/>
      <c r="O7" s="1078" t="n">
        <v>0</v>
      </c>
      <c r="V7" s="1078" t="n">
        <v>0</v>
      </c>
      <c r="W7" s="1078" t="n">
        <v>0</v>
      </c>
    </row>
    <row r="8" customFormat="false" ht="14.25" hidden="false" customHeight="true" outlineLevel="0" collapsed="false">
      <c r="B8" s="1080" t="s">
        <v>636</v>
      </c>
      <c r="C8" s="1081" t="str">
        <f aca="false">'EMIRO_Calcolo QCC'!C4</f>
        <v>B1</v>
      </c>
      <c r="H8" s="1080" t="s">
        <v>637</v>
      </c>
      <c r="I8" s="1080" t="str">
        <f aca="false">'EMIRO_Calcolo QCC'!C10</f>
        <v>Abitazioni civili</v>
      </c>
      <c r="O8" s="1078" t="n">
        <v>1</v>
      </c>
      <c r="P8" s="1078" t="str">
        <f aca="false">IFERROR(VLOOKUP(O8&amp;"-"&amp;$P$3,EMIRO_Valori_di_Mercato!$A:$P,16,FALSE()),"")</f>
        <v>Abitazioni civili</v>
      </c>
      <c r="Q8" s="1078" t="str">
        <f aca="false">IF(P8&lt;&gt;"",VLOOKUP(P8,EMIRO_parametri!$C$98:$D$114,2,FALSE()),"")</f>
        <v>Residenziale</v>
      </c>
      <c r="R8" s="1078" t="n">
        <f aca="false">IF(P8&lt;&gt;"",COUNTIF($P$8:P8,P8),"")</f>
        <v>1</v>
      </c>
      <c r="S8" s="1078" t="str">
        <f aca="false">IF(R8=1,P8,"")</f>
        <v>Abitazioni civili</v>
      </c>
      <c r="T8" s="1078" t="str">
        <f aca="false">IF(Q8="Residenziale",S8,"")</f>
        <v>Abitazioni civili</v>
      </c>
      <c r="U8" s="1078" t="str">
        <f aca="false">IF(Q8="Terziario",S8,"")</f>
        <v/>
      </c>
      <c r="V8" s="1078" t="n">
        <f aca="false">IF(T8&lt;&gt;"",MAX($V$7:V7)+1,"")</f>
        <v>1</v>
      </c>
      <c r="W8" s="1078" t="str">
        <f aca="false">IF(U8&lt;&gt;"",MAX($W$7:W7)+1,"")</f>
        <v/>
      </c>
      <c r="Y8" s="1078" t="str">
        <f aca="false">IF(S8&lt;&gt;"",S8,"")</f>
        <v>Abitazioni civili</v>
      </c>
      <c r="Z8" s="1078" t="str">
        <f aca="false">IFERROR(IF($P$4="Residenziale",VLOOKUP(O8,$V$7:$Y$21,4,FALSE()),VLOOKUP(O8,$W$7:$Y$21,3,FALSE())),"")</f>
        <v>Abitazioni civili</v>
      </c>
    </row>
    <row r="9" customFormat="false" ht="14.25" hidden="false" customHeight="true" outlineLevel="0" collapsed="false">
      <c r="B9" s="1080" t="s">
        <v>638</v>
      </c>
      <c r="C9" s="1081" t="str">
        <f aca="false">'EMIRO_Calcolo QCC'!C9</f>
        <v>Abitazioni civili</v>
      </c>
      <c r="H9" s="1080" t="s">
        <v>639</v>
      </c>
      <c r="I9" s="1080" t="str">
        <f aca="false">'EMIRO_Calcolo QCC'!C9</f>
        <v>Abitazioni civili</v>
      </c>
      <c r="O9" s="1078" t="n">
        <f aca="false">+O8+1</f>
        <v>2</v>
      </c>
      <c r="P9" s="1078" t="str">
        <f aca="false">IFERROR(VLOOKUP(O9&amp;"-"&amp;$P$3,EMIRO_Valori_di_Mercato!$A:$P,16,FALSE()),"")</f>
        <v>Abitazioni civili</v>
      </c>
      <c r="Q9" s="1078" t="str">
        <f aca="false">IF(P9&lt;&gt;"",VLOOKUP(P9,EMIRO_parametri!$C$98:$D$114,2,FALSE()),"")</f>
        <v>Residenziale</v>
      </c>
      <c r="R9" s="1078" t="n">
        <f aca="false">IF(P9&lt;&gt;"",COUNTIF($P$8:P9,P9),"")</f>
        <v>2</v>
      </c>
      <c r="S9" s="1078" t="str">
        <f aca="false">IF(R9=1,P9,"")</f>
        <v/>
      </c>
      <c r="T9" s="1078" t="str">
        <f aca="false">IF(Q9="Residenziale",S9,"")</f>
        <v/>
      </c>
      <c r="U9" s="1078" t="str">
        <f aca="false">IF(Q9="Terziario",S9,"")</f>
        <v/>
      </c>
      <c r="V9" s="1078" t="str">
        <f aca="false">IF(T9&lt;&gt;"",MAX($V$7:V8)+1,"")</f>
        <v/>
      </c>
      <c r="W9" s="1078" t="str">
        <f aca="false">IF(U9&lt;&gt;"",MAX($W$7:W8)+1,"")</f>
        <v/>
      </c>
      <c r="Y9" s="1078" t="str">
        <f aca="false">IF(S9&lt;&gt;"",S9,"")</f>
        <v/>
      </c>
      <c r="Z9" s="1078" t="str">
        <f aca="false">IFERROR(IF($P$4="Residenziale",VLOOKUP(O9,$V$7:$Y$21,4,FALSE()),VLOOKUP(O9,$W$7:$Y$21,3,FALSE())),"")</f>
        <v>Abitazioni di tipo economico</v>
      </c>
    </row>
    <row r="10" customFormat="false" ht="14.25" hidden="false" customHeight="true" outlineLevel="0" collapsed="false">
      <c r="B10" s="1080" t="s">
        <v>640</v>
      </c>
      <c r="C10" s="1080" t="n">
        <f aca="false">COUNTIFS(EMIRO_Valori_di_Mercato!$P:$P,$C$9,EMIRO_Valori_di_Mercato!$M:$M,$C$8)</f>
        <v>3</v>
      </c>
      <c r="O10" s="1078" t="n">
        <f aca="false">+O9+1</f>
        <v>3</v>
      </c>
      <c r="P10" s="1078" t="str">
        <f aca="false">IFERROR(VLOOKUP(O10&amp;"-"&amp;$P$3,EMIRO_Valori_di_Mercato!$A:$P,16,FALSE()),"")</f>
        <v>Abitazioni civili</v>
      </c>
      <c r="Q10" s="1078" t="str">
        <f aca="false">IF(P10&lt;&gt;"",VLOOKUP(P10,EMIRO_parametri!$C$98:$D$114,2,FALSE()),"")</f>
        <v>Residenziale</v>
      </c>
      <c r="R10" s="1078" t="n">
        <f aca="false">IF(P10&lt;&gt;"",COUNTIF($P$8:P10,P10),"")</f>
        <v>3</v>
      </c>
      <c r="S10" s="1078" t="str">
        <f aca="false">IF(R10=1,P10,"")</f>
        <v/>
      </c>
      <c r="T10" s="1078" t="str">
        <f aca="false">IF(Q10="Residenziale",S10,"")</f>
        <v/>
      </c>
      <c r="U10" s="1078" t="str">
        <f aca="false">IF(Q10="Terziario",S10,"")</f>
        <v/>
      </c>
      <c r="V10" s="1078" t="str">
        <f aca="false">IF(T10&lt;&gt;"",MAX($V$7:V9)+1,"")</f>
        <v/>
      </c>
      <c r="W10" s="1078" t="str">
        <f aca="false">IF(U10&lt;&gt;"",MAX($W$7:W9)+1,"")</f>
        <v/>
      </c>
      <c r="Y10" s="1078" t="str">
        <f aca="false">IF(S10&lt;&gt;"",S10,"")</f>
        <v/>
      </c>
      <c r="Z10" s="1078" t="str">
        <f aca="false">IFERROR(IF($P$4="Residenziale",VLOOKUP(O10,$V$7:$Y$21,4,FALSE()),VLOOKUP(O10,$W$7:$Y$21,3,FALSE())),"")</f>
        <v/>
      </c>
    </row>
    <row r="11" customFormat="false" ht="14.25" hidden="false" customHeight="true" outlineLevel="0" collapsed="false">
      <c r="B11" s="1080" t="s">
        <v>641</v>
      </c>
      <c r="C11" s="1081" t="str">
        <f aca="false">'EMIRO_Calcolo QCC'!C14</f>
        <v>no</v>
      </c>
      <c r="O11" s="1078" t="n">
        <f aca="false">+O10+1</f>
        <v>4</v>
      </c>
      <c r="P11" s="1078" t="str">
        <f aca="false">IFERROR(VLOOKUP(O11&amp;"-"&amp;$P$3,EMIRO_Valori_di_Mercato!$A:$P,16,FALSE()),"")</f>
        <v>Abitazioni di tipo economico</v>
      </c>
      <c r="Q11" s="1078" t="str">
        <f aca="false">IF(P11&lt;&gt;"",VLOOKUP(P11,EMIRO_parametri!$C$98:$D$114,2,FALSE()),"")</f>
        <v>Residenziale</v>
      </c>
      <c r="R11" s="1078" t="n">
        <f aca="false">IF(P11&lt;&gt;"",COUNTIF($P$8:P11,P11),"")</f>
        <v>1</v>
      </c>
      <c r="S11" s="1078" t="str">
        <f aca="false">IF(R11=1,P11,"")</f>
        <v>Abitazioni di tipo economico</v>
      </c>
      <c r="T11" s="1078" t="str">
        <f aca="false">IF(Q11="Residenziale",S11,"")</f>
        <v>Abitazioni di tipo economico</v>
      </c>
      <c r="U11" s="1078" t="str">
        <f aca="false">IF(Q11="Terziario",S11,"")</f>
        <v/>
      </c>
      <c r="V11" s="1078" t="n">
        <f aca="false">IF(T11&lt;&gt;"",MAX($V$7:V10)+1,"")</f>
        <v>2</v>
      </c>
      <c r="W11" s="1078" t="str">
        <f aca="false">IF(U11&lt;&gt;"",MAX($W$7:W10)+1,"")</f>
        <v/>
      </c>
      <c r="Y11" s="1078" t="str">
        <f aca="false">IF(S11&lt;&gt;"",S11,"")</f>
        <v>Abitazioni di tipo economico</v>
      </c>
      <c r="Z11" s="1078" t="str">
        <f aca="false">IFERROR(IF($P$4="Residenziale",VLOOKUP(O11,$V$7:$Y$21,4,FALSE()),VLOOKUP(O11,$W$7:$Y$21,3,FALSE())),"")</f>
        <v/>
      </c>
    </row>
    <row r="12" customFormat="false" ht="14.25" hidden="false" customHeight="true" outlineLevel="0" collapsed="false">
      <c r="B12" s="1080" t="s">
        <v>642</v>
      </c>
      <c r="C12" s="1082" t="n">
        <f aca="false">MAX(J15:J17)</f>
        <v>1068.75</v>
      </c>
      <c r="P12" s="1078" t="str">
        <f aca="false">IFERROR(VLOOKUP(O12&amp;"-"&amp;$P$3,EMIRO_Valori_di_Mercato!$A:$P,16,FALSE()),"")</f>
        <v/>
      </c>
    </row>
    <row r="13" customFormat="false" ht="15" hidden="false" customHeight="false" outlineLevel="0" collapsed="false">
      <c r="O13" s="1078" t="n">
        <f aca="false">+O11+1</f>
        <v>5</v>
      </c>
      <c r="P13" s="1078" t="str">
        <f aca="false">IFERROR(VLOOKUP(O13&amp;"-"&amp;$P$3,EMIRO_Valori_di_Mercato!$A:$P,16,FALSE()),"")</f>
        <v>Box</v>
      </c>
      <c r="Q13" s="1078" t="str">
        <f aca="false">IF(P13&lt;&gt;"",VLOOKUP(P13,EMIRO_parametri!$C$98:$D$114,2,FALSE()),"")</f>
        <v>Terziario</v>
      </c>
      <c r="R13" s="1078" t="n">
        <f aca="false">IF(P13&lt;&gt;"",COUNTIF($P$8:P13,P13),"")</f>
        <v>1</v>
      </c>
      <c r="S13" s="1078" t="str">
        <f aca="false">IF(R13=1,P13,"")</f>
        <v>Box</v>
      </c>
      <c r="T13" s="1078" t="str">
        <f aca="false">IF(Q13="Residenziale",S13,"")</f>
        <v/>
      </c>
      <c r="U13" s="1078" t="str">
        <f aca="false">IF(Q13="Terziario",S13,"")</f>
        <v>Box</v>
      </c>
      <c r="V13" s="1078" t="str">
        <f aca="false">IF(T13&lt;&gt;"",MAX($V$7:V11)+1,"")</f>
        <v/>
      </c>
      <c r="W13" s="1078" t="n">
        <f aca="false">IF(U13&lt;&gt;"",MAX($W$7:W11)+1,"")</f>
        <v>1</v>
      </c>
      <c r="Y13" s="1078" t="str">
        <f aca="false">IF(S13&lt;&gt;"",S13,"")</f>
        <v>Box</v>
      </c>
      <c r="Z13" s="1078" t="str">
        <f aca="false">IFERROR(IF($P$4="Residenziale",VLOOKUP(O13,$V$7:$Y$21,4,FALSE()),VLOOKUP(O13,$W$7:$Y$21,3,FALSE())),"")</f>
        <v/>
      </c>
    </row>
    <row r="14" customFormat="false" ht="15" hidden="false" customHeight="false" outlineLevel="0" collapsed="false">
      <c r="B14" s="1080" t="s">
        <v>176</v>
      </c>
      <c r="C14" s="1080" t="s">
        <v>177</v>
      </c>
      <c r="D14" s="1080" t="s">
        <v>178</v>
      </c>
      <c r="E14" s="1080" t="s">
        <v>179</v>
      </c>
      <c r="F14" s="1080" t="s">
        <v>180</v>
      </c>
      <c r="G14" s="1080" t="s">
        <v>181</v>
      </c>
      <c r="H14" s="1080" t="s">
        <v>182</v>
      </c>
      <c r="I14" s="1080" t="s">
        <v>183</v>
      </c>
      <c r="J14" s="1082" t="s">
        <v>184</v>
      </c>
      <c r="O14" s="1078" t="n">
        <f aca="false">+O13+1</f>
        <v>6</v>
      </c>
      <c r="P14" s="1078" t="str">
        <f aca="false">IFERROR(VLOOKUP(O14&amp;"-"&amp;$P$3,EMIRO_Valori_di_Mercato!$A:$P,16,FALSE()),"")</f>
        <v>Posti auto scoperti</v>
      </c>
      <c r="Q14" s="1078" t="str">
        <f aca="false">IF(P14&lt;&gt;"",VLOOKUP(P14,EMIRO_parametri!$C$98:$D$114,2,FALSE()),"")</f>
        <v>Terziario</v>
      </c>
      <c r="R14" s="1078" t="n">
        <f aca="false">IF(P14&lt;&gt;"",COUNTIF($P$8:P14,P14),"")</f>
        <v>1</v>
      </c>
      <c r="S14" s="1078" t="str">
        <f aca="false">IF(R14=1,P14,"")</f>
        <v>Posti auto scoperti</v>
      </c>
      <c r="T14" s="1078" t="str">
        <f aca="false">IF(Q14="Residenziale",S14,"")</f>
        <v/>
      </c>
      <c r="U14" s="1078" t="str">
        <f aca="false">IF(Q14="Terziario",S14,"")</f>
        <v>Posti auto scoperti</v>
      </c>
      <c r="V14" s="1078" t="str">
        <f aca="false">IF(T14&lt;&gt;"",MAX($V$7:V13)+1,"")</f>
        <v/>
      </c>
      <c r="W14" s="1078" t="n">
        <f aca="false">IF(U14&lt;&gt;"",MAX($W$7:W13)+1,"")</f>
        <v>2</v>
      </c>
      <c r="Y14" s="1078" t="str">
        <f aca="false">IF(S14&lt;&gt;"",S14,"")</f>
        <v>Posti auto scoperti</v>
      </c>
      <c r="Z14" s="1078" t="str">
        <f aca="false">IFERROR(IF($P$4="Residenziale",VLOOKUP(O14,$V$7:$Y$21,4,FALSE()),VLOOKUP(O14,$W$7:$Y$21,3,FALSE())),"")</f>
        <v/>
      </c>
    </row>
    <row r="15" customFormat="false" ht="15" hidden="false" customHeight="false" outlineLevel="0" collapsed="false">
      <c r="B15" s="1080" t="str">
        <f aca="false">$C$8</f>
        <v>B1</v>
      </c>
      <c r="C15" s="1080" t="str">
        <f aca="false">IF($C$10=0,"Non Previsto",$C$9)</f>
        <v>Abitazioni civili</v>
      </c>
      <c r="D15" s="1080" t="s">
        <v>643</v>
      </c>
      <c r="E15" s="1082" t="n">
        <f aca="false">IFERROR(IF($C$10=0,VLOOKUP(CONCATENATE($C$8,$I$8,$D15),EMIRO_Valori_di_Mercato!$B:$X,18,FALSE()),VLOOKUP(CONCATENATE($C$8,$C$9,$D15),EMIRO_Valori_di_Mercato!$B:$X,18,FALSE())),0)</f>
        <v>1800</v>
      </c>
      <c r="F15" s="1082" t="n">
        <f aca="false">IFERROR(IF($C$10=0,VLOOKUP(CONCATENATE($C$8,$I$8,$D15),EMIRO_Valori_di_Mercato!$B:$X,19,FALSE()),VLOOKUP(CONCATENATE($C$8,$C$9,$D15),EMIRO_Valori_di_Mercato!$B:$X,19,FALSE())),0)</f>
        <v>2700</v>
      </c>
      <c r="G15" s="1082" t="n">
        <f aca="false">AVERAGE(E15:F15)</f>
        <v>2250</v>
      </c>
      <c r="H15" s="1082" t="n">
        <f aca="false">IFERROR(VLOOKUP($I$8&amp;$I$9,EMIRO_parametri!$A$20:$D$50,4,FALSE()),1)</f>
        <v>1</v>
      </c>
      <c r="I15" s="1082" t="n">
        <v>1</v>
      </c>
      <c r="J15" s="1082" t="n">
        <f aca="false">G15*H15*I15*EMIRO_parametri!$A$72</f>
        <v>1068.75</v>
      </c>
      <c r="O15" s="1078" t="n">
        <f aca="false">+O14+1</f>
        <v>7</v>
      </c>
      <c r="P15" s="1078" t="str">
        <f aca="false">IFERROR(VLOOKUP(O15&amp;"-"&amp;$P$3,EMIRO_Valori_di_Mercato!$A:$P,16,FALSE()),"")</f>
        <v>Magazzini</v>
      </c>
      <c r="Q15" s="1078" t="str">
        <f aca="false">IF(P15&lt;&gt;"",VLOOKUP(P15,EMIRO_parametri!$C$98:$D$114,2,FALSE()),"")</f>
        <v>Terziario</v>
      </c>
      <c r="R15" s="1078" t="n">
        <f aca="false">IF(P15&lt;&gt;"",COUNTIF($P$8:P15,P15),"")</f>
        <v>1</v>
      </c>
      <c r="S15" s="1078" t="str">
        <f aca="false">IF(R15=1,P15,"")</f>
        <v>Magazzini</v>
      </c>
      <c r="T15" s="1078" t="str">
        <f aca="false">IF(Q15="Residenziale",S15,"")</f>
        <v/>
      </c>
      <c r="U15" s="1078" t="str">
        <f aca="false">IF(Q15="Terziario",S15,"")</f>
        <v>Magazzini</v>
      </c>
      <c r="V15" s="1078" t="str">
        <f aca="false">IF(T15&lt;&gt;"",MAX($V$7:V14)+1,"")</f>
        <v/>
      </c>
      <c r="W15" s="1078" t="n">
        <f aca="false">IF(U15&lt;&gt;"",MAX($W$7:W14)+1,"")</f>
        <v>3</v>
      </c>
      <c r="Y15" s="1078" t="str">
        <f aca="false">IF(S15&lt;&gt;"",S15,"")</f>
        <v>Magazzini</v>
      </c>
      <c r="Z15" s="1078" t="str">
        <f aca="false">IFERROR(IF($P$4="Residenziale",VLOOKUP(O15,$V$7:$Y$21,4,FALSE()),VLOOKUP(O15,$W$7:$Y$21,3,FALSE())),"")</f>
        <v/>
      </c>
    </row>
    <row r="16" customFormat="false" ht="15" hidden="false" customHeight="false" outlineLevel="0" collapsed="false">
      <c r="B16" s="1080" t="str">
        <f aca="false">$C$8</f>
        <v>B1</v>
      </c>
      <c r="C16" s="1080" t="str">
        <f aca="false">IF($C$10=0,"Non Previsto",$C$9)</f>
        <v>Abitazioni civili</v>
      </c>
      <c r="D16" s="1080" t="s">
        <v>644</v>
      </c>
      <c r="E16" s="1082" t="n">
        <f aca="false">IFERROR(IF($C$10=0,VLOOKUP(CONCATENATE($C$8,$I$8,$D16),EMIRO_Valori_di_Mercato!$B:$X,18,FALSE()),VLOOKUP(CONCATENATE($C$8,$C$9,$D16),EMIRO_Valori_di_Mercato!$B:$X,18,FALSE())),0)</f>
        <v>1150</v>
      </c>
      <c r="F16" s="1082" t="n">
        <f aca="false">IFERROR(IF($C$10=0,VLOOKUP(CONCATENATE($C$8,$I$8,$D16),EMIRO_Valori_di_Mercato!$B:$X,19,FALSE()),VLOOKUP(CONCATENATE($C$8,$C$9,$D16),EMIRO_Valori_di_Mercato!$B:$X,19,FALSE())),0)</f>
        <v>1650</v>
      </c>
      <c r="G16" s="1082" t="n">
        <f aca="false">AVERAGE(E16:F16)</f>
        <v>1400</v>
      </c>
      <c r="H16" s="1082" t="n">
        <f aca="false">IFERROR(VLOOKUP($I$8&amp;$I$9,EMIRO_parametri!$A$20:$D$50,4,FALSE()),1)</f>
        <v>1</v>
      </c>
      <c r="I16" s="1082" t="n">
        <f aca="false">EMIRO_parametri!$C$5</f>
        <v>1.3</v>
      </c>
      <c r="J16" s="1082" t="n">
        <f aca="false">G16*H16*I16*EMIRO_parametri!$A$72</f>
        <v>864.5</v>
      </c>
      <c r="O16" s="1078" t="n">
        <f aca="false">+O15+1</f>
        <v>8</v>
      </c>
      <c r="P16" s="1078" t="str">
        <f aca="false">IFERROR(VLOOKUP(O16&amp;"-"&amp;$P$3,EMIRO_Valori_di_Mercato!$A:$P,16,FALSE()),"")</f>
        <v>Negozi</v>
      </c>
      <c r="Q16" s="1078" t="str">
        <f aca="false">IF(P16&lt;&gt;"",VLOOKUP(P16,EMIRO_parametri!$C$98:$D$114,2,FALSE()),"")</f>
        <v>Terziario</v>
      </c>
      <c r="R16" s="1078" t="n">
        <f aca="false">IF(P16&lt;&gt;"",COUNTIF($P$8:P16,P16),"")</f>
        <v>1</v>
      </c>
      <c r="S16" s="1078" t="str">
        <f aca="false">IF(R16=1,P16,"")</f>
        <v>Negozi</v>
      </c>
      <c r="T16" s="1078" t="str">
        <f aca="false">IF(Q16="Residenziale",S16,"")</f>
        <v/>
      </c>
      <c r="U16" s="1078" t="str">
        <f aca="false">IF(Q16="Terziario",S16,"")</f>
        <v>Negozi</v>
      </c>
      <c r="V16" s="1078" t="str">
        <f aca="false">IF(T16&lt;&gt;"",MAX($V$7:V15)+1,"")</f>
        <v/>
      </c>
      <c r="W16" s="1078" t="n">
        <f aca="false">IF(U16&lt;&gt;"",MAX($W$7:W15)+1,"")</f>
        <v>4</v>
      </c>
      <c r="Y16" s="1078" t="str">
        <f aca="false">IF(S16&lt;&gt;"",S16,"")</f>
        <v>Negozi</v>
      </c>
      <c r="Z16" s="1078" t="str">
        <f aca="false">IFERROR(IF($P$4="Residenziale",VLOOKUP(O16,$V$7:$Y$21,4,FALSE()),VLOOKUP(O16,$W$7:$Y$21,3,FALSE())),"")</f>
        <v/>
      </c>
    </row>
    <row r="17" customFormat="false" ht="15" hidden="false" customHeight="false" outlineLevel="0" collapsed="false">
      <c r="B17" s="1080" t="str">
        <f aca="false">$C$8</f>
        <v>B1</v>
      </c>
      <c r="C17" s="1080" t="str">
        <f aca="false">IF($C$10=0,"Non Previsto",$C$9)</f>
        <v>Abitazioni civili</v>
      </c>
      <c r="D17" s="1080" t="s">
        <v>645</v>
      </c>
      <c r="E17" s="1082" t="n">
        <f aca="false">IFERROR(IF($C$10=0,VLOOKUP(CONCATENATE($C$8,$I$8,$D17),EMIRO_Valori_di_Mercato!$B:$X,18,FALSE()),VLOOKUP(CONCATENATE($C$8,$C$9,$D17),EMIRO_Valori_di_Mercato!$B:$X,18,FALSE())),0)</f>
        <v>750</v>
      </c>
      <c r="F17" s="1082" t="n">
        <f aca="false">IFERROR(IF($C$10=0,VLOOKUP(CONCATENATE($C$8,$I$8,$D17),EMIRO_Valori_di_Mercato!$B:$X,19,FALSE()),VLOOKUP(CONCATENATE($C$8,$C$9,$D17),EMIRO_Valori_di_Mercato!$B:$X,19,FALSE())),0)</f>
        <v>1100</v>
      </c>
      <c r="G17" s="1082" t="n">
        <f aca="false">AVERAGE(E17:F17)</f>
        <v>925</v>
      </c>
      <c r="H17" s="1082" t="n">
        <f aca="false">IFERROR(VLOOKUP($I$8&amp;$I$9,EMIRO_parametri!$A$20:$D$50,4,FALSE()),1)</f>
        <v>1</v>
      </c>
      <c r="I17" s="1082" t="n">
        <f aca="false">EMIRO_parametri!$C$6</f>
        <v>1.9</v>
      </c>
      <c r="J17" s="1082" t="n">
        <f aca="false">G17*H17*I17*EMIRO_parametri!$A$72</f>
        <v>834.8125</v>
      </c>
      <c r="O17" s="1078" t="n">
        <f aca="false">+O16+1</f>
        <v>9</v>
      </c>
      <c r="P17" s="1078" t="str">
        <f aca="false">IFERROR(VLOOKUP(O17&amp;"-"&amp;$P$3,EMIRO_Valori_di_Mercato!$A:$P,16,FALSE()),"")</f>
        <v>Uffici</v>
      </c>
      <c r="Q17" s="1078" t="str">
        <f aca="false">IF(P17&lt;&gt;"",VLOOKUP(P17,EMIRO_parametri!$C$98:$D$114,2,FALSE()),"")</f>
        <v>Terziario</v>
      </c>
      <c r="R17" s="1078" t="n">
        <f aca="false">IF(P17&lt;&gt;"",COUNTIF($P$8:P17,P17),"")</f>
        <v>1</v>
      </c>
      <c r="S17" s="1078" t="str">
        <f aca="false">IF(R17=1,P17,"")</f>
        <v>Uffici</v>
      </c>
      <c r="T17" s="1078" t="str">
        <f aca="false">IF(Q17="Residenziale",S17,"")</f>
        <v/>
      </c>
      <c r="U17" s="1078" t="str">
        <f aca="false">IF(Q17="Terziario",S17,"")</f>
        <v>Uffici</v>
      </c>
      <c r="V17" s="1078" t="str">
        <f aca="false">IF(T17&lt;&gt;"",MAX($V$7:V16)+1,"")</f>
        <v/>
      </c>
      <c r="W17" s="1078" t="n">
        <f aca="false">IF(U17&lt;&gt;"",MAX($W$7:W16)+1,"")</f>
        <v>5</v>
      </c>
      <c r="Y17" s="1078" t="str">
        <f aca="false">IF(S17&lt;&gt;"",S17,"")</f>
        <v>Uffici</v>
      </c>
      <c r="Z17" s="1078" t="str">
        <f aca="false">IFERROR(IF($P$4="Residenziale",VLOOKUP(O17,$V$7:$Y$21,4,FALSE()),VLOOKUP(O17,$W$7:$Y$21,3,FALSE())),"")</f>
        <v/>
      </c>
    </row>
    <row r="18" customFormat="false" ht="15" hidden="false" customHeight="false" outlineLevel="0" collapsed="false">
      <c r="O18" s="1078" t="n">
        <f aca="false">+O17+1</f>
        <v>10</v>
      </c>
      <c r="P18" s="1078" t="str">
        <f aca="false">IFERROR(VLOOKUP(O18&amp;"-"&amp;$P$3,EMIRO_Valori_di_Mercato!$A:$P,16,FALSE()),"")</f>
        <v>Laboratori</v>
      </c>
      <c r="Q18" s="1078" t="str">
        <f aca="false">IF(P18&lt;&gt;"",VLOOKUP(P18,EMIRO_parametri!$C$98:$D$114,2,FALSE()),"")</f>
        <v>Terziario</v>
      </c>
      <c r="R18" s="1078" t="n">
        <f aca="false">IF(P18&lt;&gt;"",COUNTIF($P$8:P18,P18),"")</f>
        <v>1</v>
      </c>
      <c r="S18" s="1078" t="str">
        <f aca="false">IF(R18=1,P18,"")</f>
        <v>Laboratori</v>
      </c>
      <c r="T18" s="1078" t="str">
        <f aca="false">IF(Q18="Residenziale",S18,"")</f>
        <v/>
      </c>
      <c r="U18" s="1078" t="str">
        <f aca="false">IF(Q18="Terziario",S18,"")</f>
        <v>Laboratori</v>
      </c>
      <c r="V18" s="1078" t="str">
        <f aca="false">IF(T18&lt;&gt;"",MAX($V$7:V17)+1,"")</f>
        <v/>
      </c>
      <c r="W18" s="1078" t="n">
        <f aca="false">IF(U18&lt;&gt;"",MAX($W$7:W17)+1,"")</f>
        <v>6</v>
      </c>
      <c r="Y18" s="1078" t="str">
        <f aca="false">IF(S18&lt;&gt;"",S18,"")</f>
        <v>Laboratori</v>
      </c>
      <c r="Z18" s="1078" t="str">
        <f aca="false">IFERROR(IF($P$4="Residenziale",VLOOKUP(O18,$V$7:$Y$21,4,FALSE()),VLOOKUP(O18,$W$7:$Y$21,3,FALSE())),"")</f>
        <v/>
      </c>
    </row>
    <row r="19" customFormat="false" ht="15" hidden="false" customHeight="false" outlineLevel="0" collapsed="false">
      <c r="O19" s="1078" t="n">
        <f aca="false">+O18+1</f>
        <v>11</v>
      </c>
      <c r="P19" s="1078" t="str">
        <f aca="false">IFERROR(VLOOKUP(O19&amp;"-"&amp;$P$3,EMIRO_Valori_di_Mercato!$A:$P,16,FALSE()),"")</f>
        <v/>
      </c>
      <c r="Q19" s="1078" t="str">
        <f aca="false">IF(P19&lt;&gt;"",VLOOKUP(P19,EMIRO_parametri!$C$98:$D$114,2,FALSE()),"")</f>
        <v/>
      </c>
      <c r="R19" s="1078" t="str">
        <f aca="false">IF(P19&lt;&gt;"",COUNTIF($P$8:P19,P19),"")</f>
        <v/>
      </c>
      <c r="S19" s="1078" t="str">
        <f aca="false">IF(R19=1,P19,"")</f>
        <v/>
      </c>
      <c r="T19" s="1078" t="str">
        <f aca="false">IF(Q19="Residenziale",S19,"")</f>
        <v/>
      </c>
      <c r="U19" s="1078" t="str">
        <f aca="false">IF(Q19="Terziario",S19,"")</f>
        <v/>
      </c>
      <c r="V19" s="1078" t="str">
        <f aca="false">IF(T19&lt;&gt;"",MAX($V$7:V18)+1,"")</f>
        <v/>
      </c>
      <c r="W19" s="1078" t="str">
        <f aca="false">IF(U19&lt;&gt;"",MAX($W$7:W18)+1,"")</f>
        <v/>
      </c>
      <c r="Y19" s="1078" t="str">
        <f aca="false">IF(S19&lt;&gt;"",S19,"")</f>
        <v/>
      </c>
      <c r="Z19" s="1078" t="str">
        <f aca="false">IFERROR(IF($P$4="Residenziale",VLOOKUP(O19,$V$7:$Y$21,4,FALSE()),VLOOKUP(O19,$W$7:$Y$21,3,FALSE())),"")</f>
        <v/>
      </c>
    </row>
    <row r="20" customFormat="false" ht="15" hidden="false" customHeight="false" outlineLevel="0" collapsed="false">
      <c r="B20" s="1080" t="s">
        <v>646</v>
      </c>
      <c r="C20" s="1080"/>
      <c r="O20" s="1078" t="n">
        <f aca="false">+O19+1</f>
        <v>12</v>
      </c>
      <c r="P20" s="1078" t="str">
        <f aca="false">IFERROR(VLOOKUP(O20&amp;"-"&amp;$P$3,EMIRO_Valori_di_Mercato!$A:$P,16,FALSE()),"")</f>
        <v/>
      </c>
      <c r="Q20" s="1078" t="str">
        <f aca="false">IF(P20&lt;&gt;"",VLOOKUP(P20,EMIRO_parametri!$C$98:$D$114,2,FALSE()),"")</f>
        <v/>
      </c>
      <c r="R20" s="1078" t="str">
        <f aca="false">IF(P20&lt;&gt;"",COUNTIF($P$8:P20,P20),"")</f>
        <v/>
      </c>
      <c r="S20" s="1078" t="str">
        <f aca="false">IF(R20=1,P20,"")</f>
        <v/>
      </c>
      <c r="T20" s="1078" t="str">
        <f aca="false">IF(Q20="Residenziale",S20,"")</f>
        <v/>
      </c>
      <c r="U20" s="1078" t="str">
        <f aca="false">IF(Q20="Terziario",S20,"")</f>
        <v/>
      </c>
      <c r="V20" s="1078" t="str">
        <f aca="false">IF(T20&lt;&gt;"",MAX($V$7:V19)+1,"")</f>
        <v/>
      </c>
      <c r="W20" s="1078" t="str">
        <f aca="false">IF(U20&lt;&gt;"",MAX($W$7:W19)+1,"")</f>
        <v/>
      </c>
      <c r="Y20" s="1078" t="str">
        <f aca="false">IF(S20&lt;&gt;"",S20,"")</f>
        <v/>
      </c>
      <c r="Z20" s="1078" t="str">
        <f aca="false">IFERROR(IF($P$4="Residenziale",VLOOKUP(O20,$V$7:$Y$21,4,FALSE()),VLOOKUP(O20,$W$7:$Y$21,3,FALSE())),"")</f>
        <v/>
      </c>
    </row>
    <row r="21" customFormat="false" ht="15" hidden="false" customHeight="false" outlineLevel="0" collapsed="false">
      <c r="B21" s="1080" t="s">
        <v>636</v>
      </c>
      <c r="C21" s="1081" t="str">
        <f aca="false">'EMIRO_Calcolo QCC'!C4</f>
        <v>B1</v>
      </c>
      <c r="O21" s="1078" t="n">
        <f aca="false">+O20+1</f>
        <v>13</v>
      </c>
      <c r="P21" s="1078" t="str">
        <f aca="false">IFERROR(VLOOKUP(O21&amp;"-"&amp;$P$3,EMIRO_Valori_di_Mercato!$A:$P,16,FALSE()),"")</f>
        <v/>
      </c>
      <c r="Q21" s="1078" t="str">
        <f aca="false">IF(P21&lt;&gt;"",VLOOKUP(P21,EMIRO_parametri!$C$98:$D$114,2,FALSE()),"")</f>
        <v/>
      </c>
      <c r="R21" s="1078" t="str">
        <f aca="false">IF(P21&lt;&gt;"",COUNTIF($P$8:P21,P21),"")</f>
        <v/>
      </c>
      <c r="S21" s="1078" t="str">
        <f aca="false">IF(R21=1,P21,"")</f>
        <v/>
      </c>
      <c r="T21" s="1078" t="str">
        <f aca="false">IF(Q21="Residenziale",S21,"")</f>
        <v/>
      </c>
      <c r="U21" s="1078" t="str">
        <f aca="false">IF(Q21="Terziario",S21,"")</f>
        <v/>
      </c>
      <c r="V21" s="1078" t="str">
        <f aca="false">IF(T21&lt;&gt;"",MAX($V$7:V20)+1,"")</f>
        <v/>
      </c>
      <c r="W21" s="1078" t="str">
        <f aca="false">IF(U21&lt;&gt;"",MAX($W$7:W20)+1,"")</f>
        <v/>
      </c>
      <c r="Y21" s="1078" t="str">
        <f aca="false">IF(S21&lt;&gt;"",S21,"")</f>
        <v/>
      </c>
      <c r="Z21" s="1078" t="str">
        <f aca="false">IFERROR(IF($P$4="Residenziale",VLOOKUP(O21,$V$7:$Y$21,4,FALSE()),VLOOKUP(O21,$W$7:$Y$21,3,FALSE())),"")</f>
        <v/>
      </c>
    </row>
    <row r="22" customFormat="false" ht="15" hidden="false" customHeight="false" outlineLevel="0" collapsed="false">
      <c r="B22" s="1080" t="s">
        <v>638</v>
      </c>
      <c r="C22" s="1081" t="str">
        <f aca="false">IF('EMIRO_Calcolo QCC'!C18&lt;&gt;"",VLOOKUP('EMIRO_Calcolo QCC'!C18,EMIRO_parametri!$C$98:$E$111,3,FALSE()),"")</f>
        <v/>
      </c>
      <c r="O22" s="1078" t="n">
        <f aca="false">+O21+1</f>
        <v>14</v>
      </c>
      <c r="P22" s="1078" t="str">
        <f aca="false">IFERROR(VLOOKUP(O22&amp;"-"&amp;$P$3,EMIRO_Valori_di_Mercato!$A:$P,16,FALSE()),"")</f>
        <v/>
      </c>
      <c r="Q22" s="1078" t="str">
        <f aca="false">IF(P22&lt;&gt;"",VLOOKUP(P22,EMIRO_parametri!$C$98:$D$114,2,FALSE()),"")</f>
        <v/>
      </c>
      <c r="R22" s="1078" t="str">
        <f aca="false">IF(P22&lt;&gt;"",COUNTIF($P$8:P22,P22),"")</f>
        <v/>
      </c>
      <c r="S22" s="1078" t="str">
        <f aca="false">IF(R22=1,P22,"")</f>
        <v/>
      </c>
      <c r="T22" s="1078" t="str">
        <f aca="false">IF(Q22="Residenziale",S22,"")</f>
        <v/>
      </c>
      <c r="U22" s="1078" t="str">
        <f aca="false">IF(Q22="Terziario",S22,"")</f>
        <v/>
      </c>
      <c r="V22" s="1078" t="str">
        <f aca="false">IF(T22&lt;&gt;"",MAX($V$7:V21)+1,"")</f>
        <v/>
      </c>
      <c r="W22" s="1078" t="str">
        <f aca="false">IF(U22&lt;&gt;"",MAX($W$7:W21)+1,"")</f>
        <v/>
      </c>
      <c r="Y22" s="1078" t="str">
        <f aca="false">IF(S22&lt;&gt;"",S22,"")</f>
        <v/>
      </c>
      <c r="Z22" s="1078" t="str">
        <f aca="false">IFERROR(IF($P$4="Residenziale",VLOOKUP(O22,$V$7:$Y$21,4,FALSE()),VLOOKUP(O22,$W$7:$Y$21,3,FALSE())),"")</f>
        <v/>
      </c>
    </row>
    <row r="23" customFormat="false" ht="15" hidden="false" customHeight="false" outlineLevel="0" collapsed="false">
      <c r="B23" s="1080" t="s">
        <v>647</v>
      </c>
      <c r="C23" s="1081"/>
      <c r="O23" s="1078" t="n">
        <f aca="false">+O22+1</f>
        <v>15</v>
      </c>
      <c r="P23" s="1078" t="str">
        <f aca="false">IFERROR(VLOOKUP(O23&amp;"-"&amp;$P$3,EMIRO_Valori_di_Mercato!$A:$P,16,FALSE()),"")</f>
        <v/>
      </c>
      <c r="Z23" s="1078" t="str">
        <f aca="false">IFERROR(IF($P$4="Residenziale",VLOOKUP(O23,$V$7:$Y$21,4,FALSE()),VLOOKUP(O23,$W$7:$Y$21,3,FALSE())),"")</f>
        <v/>
      </c>
    </row>
    <row r="24" customFormat="false" ht="15" hidden="false" customHeight="false" outlineLevel="0" collapsed="false">
      <c r="B24" s="1080" t="s">
        <v>642</v>
      </c>
      <c r="C24" s="1082" t="str">
        <f aca="false">IF(C22&lt;&gt;"",IF(C23&lt;&gt;"",VLOOKUP(C23,$D$27:$J$29,7,FALSE()),MAX(J27:J29)),"")</f>
        <v/>
      </c>
      <c r="O24" s="1078" t="n">
        <f aca="false">+O23+1</f>
        <v>16</v>
      </c>
      <c r="P24" s="1078" t="str">
        <f aca="false">IFERROR(VLOOKUP(O24&amp;"-"&amp;$P$3,EMIRO_Valori_di_Mercato!$A:$P,16,FALSE()),"")</f>
        <v/>
      </c>
      <c r="Q24" s="1078" t="str">
        <f aca="false">IF(P24&lt;&gt;"",VLOOKUP(P24,EMIRO_parametri!$C$98:$D$114,2,FALSE()),"")</f>
        <v/>
      </c>
      <c r="R24" s="1078" t="str">
        <f aca="false">IF(P24&lt;&gt;"",COUNTIF($P$8:P24,P24),"")</f>
        <v/>
      </c>
      <c r="S24" s="1078" t="str">
        <f aca="false">IF(R24=1,P24,"")</f>
        <v/>
      </c>
      <c r="T24" s="1078" t="str">
        <f aca="false">IF(Q24="Residenziale",S24,"")</f>
        <v/>
      </c>
      <c r="U24" s="1078" t="str">
        <f aca="false">IF(Q24="Terziario",S24,"")</f>
        <v/>
      </c>
      <c r="V24" s="1078" t="str">
        <f aca="false">IF(T24&lt;&gt;"",MAX($V$7:V22)+1,"")</f>
        <v/>
      </c>
      <c r="W24" s="1078" t="str">
        <f aca="false">IF(U24&lt;&gt;"",MAX($W$7:W22)+1,"")</f>
        <v/>
      </c>
      <c r="Y24" s="1078" t="str">
        <f aca="false">IF(S24&lt;&gt;"",S24,"")</f>
        <v/>
      </c>
      <c r="Z24" s="1078" t="str">
        <f aca="false">IFERROR(IF($P$4="Residenziale",VLOOKUP(O24,$V$7:$Y$21,4,FALSE()),VLOOKUP(O24,$W$7:$Y$21,3,FALSE())),"")</f>
        <v/>
      </c>
    </row>
    <row r="25" customFormat="false" ht="15" hidden="false" customHeight="false" outlineLevel="0" collapsed="false">
      <c r="O25" s="1078" t="n">
        <f aca="false">+O24+1</f>
        <v>17</v>
      </c>
      <c r="P25" s="1078" t="str">
        <f aca="false">IFERROR(VLOOKUP(O25&amp;"-"&amp;$P$3,EMIRO_Valori_di_Mercato!$A:$P,16,FALSE()),"")</f>
        <v/>
      </c>
      <c r="Q25" s="1078" t="str">
        <f aca="false">IF(P25&lt;&gt;"",VLOOKUP(P25,EMIRO_parametri!$C$98:$D$114,2,FALSE()),"")</f>
        <v/>
      </c>
      <c r="R25" s="1078" t="str">
        <f aca="false">IF(P25&lt;&gt;"",COUNTIF($P$8:P25,P25),"")</f>
        <v/>
      </c>
      <c r="S25" s="1078" t="str">
        <f aca="false">IF(R25=1,P25,"")</f>
        <v/>
      </c>
      <c r="T25" s="1078" t="str">
        <f aca="false">IF(Q25="Residenziale",S25,"")</f>
        <v/>
      </c>
      <c r="U25" s="1078" t="str">
        <f aca="false">IF(Q25="Terziario",S25,"")</f>
        <v/>
      </c>
      <c r="V25" s="1078" t="str">
        <f aca="false">IF(T25&lt;&gt;"",MAX($V$7:V24)+1,"")</f>
        <v/>
      </c>
      <c r="W25" s="1078" t="str">
        <f aca="false">IF(U25&lt;&gt;"",MAX($W$7:W24)+1,"")</f>
        <v/>
      </c>
      <c r="Y25" s="1078" t="str">
        <f aca="false">IF(S25&lt;&gt;"",S25,"")</f>
        <v/>
      </c>
      <c r="Z25" s="1078" t="str">
        <f aca="false">IFERROR(IF($P$4="Residenziale",VLOOKUP(O25,$V$7:$Y$21,4,FALSE()),VLOOKUP(O25,$W$7:$Y$21,3,FALSE())),"")</f>
        <v/>
      </c>
    </row>
    <row r="26" customFormat="false" ht="15" hidden="false" customHeight="false" outlineLevel="0" collapsed="false">
      <c r="B26" s="1080" t="s">
        <v>176</v>
      </c>
      <c r="C26" s="1080" t="s">
        <v>177</v>
      </c>
      <c r="D26" s="1080" t="s">
        <v>178</v>
      </c>
      <c r="E26" s="1080" t="s">
        <v>179</v>
      </c>
      <c r="F26" s="1080" t="s">
        <v>180</v>
      </c>
      <c r="G26" s="1080" t="s">
        <v>181</v>
      </c>
      <c r="H26" s="1080" t="s">
        <v>182</v>
      </c>
      <c r="I26" s="1080" t="s">
        <v>183</v>
      </c>
      <c r="J26" s="1082" t="s">
        <v>184</v>
      </c>
      <c r="O26" s="1078" t="n">
        <f aca="false">+O25+1</f>
        <v>18</v>
      </c>
      <c r="P26" s="1078" t="str">
        <f aca="false">IFERROR(VLOOKUP(O26&amp;"-"&amp;$P$3,EMIRO_Valori_di_Mercato!$A:$P,16,FALSE()),"")</f>
        <v/>
      </c>
      <c r="Q26" s="1078" t="str">
        <f aca="false">IF(P26&lt;&gt;"",VLOOKUP(P26,EMIRO_parametri!$C$98:$D$114,2,FALSE()),"")</f>
        <v/>
      </c>
      <c r="R26" s="1078" t="str">
        <f aca="false">IF(P26&lt;&gt;"",COUNTIF($P$8:P26,P26),"")</f>
        <v/>
      </c>
      <c r="S26" s="1078" t="str">
        <f aca="false">IF(R26=1,P26,"")</f>
        <v/>
      </c>
      <c r="T26" s="1078" t="str">
        <f aca="false">IF(Q26="Residenziale",S26,"")</f>
        <v/>
      </c>
      <c r="U26" s="1078" t="str">
        <f aca="false">IF(Q26="Terziario",S26,"")</f>
        <v/>
      </c>
      <c r="V26" s="1078" t="str">
        <f aca="false">IF(T26&lt;&gt;"",MAX($V$7:V25)+1,"")</f>
        <v/>
      </c>
      <c r="W26" s="1078" t="str">
        <f aca="false">IF(U26&lt;&gt;"",MAX($W$7:W25)+1,"")</f>
        <v/>
      </c>
      <c r="Y26" s="1078" t="str">
        <f aca="false">IF(S26&lt;&gt;"",S26,"")</f>
        <v/>
      </c>
      <c r="Z26" s="1078" t="str">
        <f aca="false">IFERROR(IF($P$4="Residenziale",VLOOKUP(O26,$V$7:$Y$21,4,FALSE()),VLOOKUP(O26,$W$7:$Y$21,3,FALSE())),"")</f>
        <v/>
      </c>
    </row>
    <row r="27" customFormat="false" ht="15" hidden="false" customHeight="false" outlineLevel="0" collapsed="false">
      <c r="B27" s="1080" t="str">
        <f aca="false">$C$8</f>
        <v>B1</v>
      </c>
      <c r="C27" s="1080" t="str">
        <f aca="false">$C$22</f>
        <v/>
      </c>
      <c r="D27" s="1080" t="s">
        <v>643</v>
      </c>
      <c r="E27" s="1082" t="n">
        <f aca="false">IFERROR(VLOOKUP(CONCATENATE($C$8,$C$22,$D27),EMIRO_Valori_di_Mercato!$B:$X,18,FALSE()),0)</f>
        <v>0</v>
      </c>
      <c r="F27" s="1082" t="n">
        <f aca="false">IFERROR(VLOOKUP(CONCATENATE($C$21,$C$22,$D27),EMIRO_Valori_di_Mercato!$B:$X,19,FALSE()),0)</f>
        <v>0</v>
      </c>
      <c r="G27" s="1082" t="n">
        <f aca="false">AVERAGE(E27:F27)</f>
        <v>0</v>
      </c>
      <c r="H27" s="1082" t="n">
        <f aca="false">IF(C22&lt;&gt;"",VLOOKUP("Abitazioni civili"&amp;$C$22,EMIRO_parametri!$A$20:$D$50,4,FALSE()),0)</f>
        <v>0</v>
      </c>
      <c r="I27" s="1082" t="n">
        <v>1</v>
      </c>
      <c r="J27" s="1082" t="n">
        <f aca="false">G27*H27*I27*EMIRO_parametri!$A$72</f>
        <v>0</v>
      </c>
      <c r="O27" s="1078" t="n">
        <f aca="false">+O26+1</f>
        <v>19</v>
      </c>
      <c r="P27" s="1078" t="str">
        <f aca="false">IFERROR(VLOOKUP(O27&amp;"-"&amp;$P$3,EMIRO_Valori_di_Mercato!$A:$P,16,FALSE()),"")</f>
        <v/>
      </c>
      <c r="Q27" s="1078" t="str">
        <f aca="false">IF(P27&lt;&gt;"",VLOOKUP(P27,EMIRO_parametri!$C$98:$D$114,2,FALSE()),"")</f>
        <v/>
      </c>
      <c r="R27" s="1078" t="str">
        <f aca="false">IF(P27&lt;&gt;"",COUNTIF($P$8:P27,P27),"")</f>
        <v/>
      </c>
      <c r="S27" s="1078" t="str">
        <f aca="false">IF(R27=1,P27,"")</f>
        <v/>
      </c>
      <c r="T27" s="1078" t="str">
        <f aca="false">IF(Q27="Residenziale",S27,"")</f>
        <v/>
      </c>
      <c r="U27" s="1078" t="str">
        <f aca="false">IF(Q27="Terziario",S27,"")</f>
        <v/>
      </c>
      <c r="V27" s="1078" t="str">
        <f aca="false">IF(T27&lt;&gt;"",MAX($V$7:V26)+1,"")</f>
        <v/>
      </c>
      <c r="W27" s="1078" t="str">
        <f aca="false">IF(U27&lt;&gt;"",MAX($W$7:W26)+1,"")</f>
        <v/>
      </c>
      <c r="Y27" s="1078" t="str">
        <f aca="false">IF(S27&lt;&gt;"",S27,"")</f>
        <v/>
      </c>
      <c r="Z27" s="1078" t="str">
        <f aca="false">IFERROR(IF($P$4="Residenziale",VLOOKUP(O27,$V$7:$Y$21,4,FALSE()),VLOOKUP(O27,$W$7:$Y$21,3,FALSE())),"")</f>
        <v/>
      </c>
    </row>
    <row r="28" customFormat="false" ht="15" hidden="false" customHeight="false" outlineLevel="0" collapsed="false">
      <c r="B28" s="1080" t="str">
        <f aca="false">$C$8</f>
        <v>B1</v>
      </c>
      <c r="C28" s="1080" t="str">
        <f aca="false">$C$22</f>
        <v/>
      </c>
      <c r="D28" s="1080" t="s">
        <v>644</v>
      </c>
      <c r="E28" s="1082" t="n">
        <f aca="false">IFERROR(VLOOKUP(CONCATENATE($C$8,$C$22,$D28),EMIRO_Valori_di_Mercato!$B:$X,18,FALSE()),0)</f>
        <v>0</v>
      </c>
      <c r="F28" s="1082" t="n">
        <f aca="false">IFERROR(VLOOKUP(CONCATENATE($C$21,$C$22,$D28),EMIRO_Valori_di_Mercato!$B:$X,19,FALSE()),0)</f>
        <v>0</v>
      </c>
      <c r="G28" s="1082" t="n">
        <f aca="false">AVERAGE(E28:F28)</f>
        <v>0</v>
      </c>
      <c r="H28" s="1082" t="n">
        <f aca="false">IF(C22&lt;&gt;"",VLOOKUP("Abitazioni civili"&amp;$C$22,EMIRO_parametri!$A$20:$D$50,4,FALSE()),0)</f>
        <v>0</v>
      </c>
      <c r="I28" s="1082" t="n">
        <f aca="false">EMIRO_parametri!$C$5</f>
        <v>1.3</v>
      </c>
      <c r="J28" s="1082" t="n">
        <f aca="false">G28*H28*I28*EMIRO_parametri!$A$72</f>
        <v>0</v>
      </c>
      <c r="O28" s="1078" t="n">
        <f aca="false">+O27+1</f>
        <v>20</v>
      </c>
      <c r="P28" s="1078" t="str">
        <f aca="false">IFERROR(VLOOKUP(O28&amp;"-"&amp;$P$3,EMIRO_Valori_di_Mercato!$A:$P,16,FALSE()),"")</f>
        <v/>
      </c>
      <c r="Q28" s="1078" t="str">
        <f aca="false">IF(P28&lt;&gt;"",VLOOKUP(P28,EMIRO_parametri!$C$98:$D$114,2,FALSE()),"")</f>
        <v/>
      </c>
      <c r="R28" s="1078" t="str">
        <f aca="false">IF(P28&lt;&gt;"",COUNTIF($P$8:P28,P28),"")</f>
        <v/>
      </c>
      <c r="S28" s="1078" t="str">
        <f aca="false">IF(R28=1,P28,"")</f>
        <v/>
      </c>
      <c r="T28" s="1078" t="str">
        <f aca="false">IF(Q28="Residenziale",S28,"")</f>
        <v/>
      </c>
      <c r="U28" s="1078" t="str">
        <f aca="false">IF(Q28="Terziario",S28,"")</f>
        <v/>
      </c>
      <c r="V28" s="1078" t="str">
        <f aca="false">IF(T28&lt;&gt;"",MAX($V$7:V27)+1,"")</f>
        <v/>
      </c>
      <c r="W28" s="1078" t="str">
        <f aca="false">IF(U28&lt;&gt;"",MAX($W$7:W27)+1,"")</f>
        <v/>
      </c>
      <c r="Y28" s="1078" t="str">
        <f aca="false">IF(S28&lt;&gt;"",S28,"")</f>
        <v/>
      </c>
      <c r="Z28" s="1078" t="str">
        <f aca="false">IFERROR(IF($P$4="Residenziale",VLOOKUP(O28,$V$7:$Y$21,4,FALSE()),VLOOKUP(O28,$W$7:$Y$21,3,FALSE())),"")</f>
        <v/>
      </c>
    </row>
    <row r="29" customFormat="false" ht="15" hidden="false" customHeight="false" outlineLevel="0" collapsed="false">
      <c r="B29" s="1080" t="str">
        <f aca="false">$C$8</f>
        <v>B1</v>
      </c>
      <c r="C29" s="1080" t="str">
        <f aca="false">$C$22</f>
        <v/>
      </c>
      <c r="D29" s="1080" t="s">
        <v>645</v>
      </c>
      <c r="E29" s="1082" t="n">
        <f aca="false">IFERROR(VLOOKUP(CONCATENATE($C$8,$C$22,$D29),EMIRO_Valori_di_Mercato!$B:$X,18,FALSE()),0)</f>
        <v>0</v>
      </c>
      <c r="F29" s="1082" t="n">
        <f aca="false">IFERROR(VLOOKUP(CONCATENATE($C$21,$C$22,$D29),EMIRO_Valori_di_Mercato!$B:$X,19,FALSE()),0)</f>
        <v>0</v>
      </c>
      <c r="G29" s="1082" t="n">
        <f aca="false">AVERAGE(E29:F29)</f>
        <v>0</v>
      </c>
      <c r="H29" s="1082" t="n">
        <f aca="false">IF(C22&lt;&gt;"",VLOOKUP("Abitazioni civili"&amp;$C$22,EMIRO_parametri!$A$20:$D$50,4,FALSE()),0)</f>
        <v>0</v>
      </c>
      <c r="I29" s="1082" t="n">
        <f aca="false">EMIRO_parametri!$C$6</f>
        <v>1.9</v>
      </c>
      <c r="J29" s="1082" t="n">
        <f aca="false">G29*H29*I29*EMIRO_parametri!$A$72</f>
        <v>0</v>
      </c>
      <c r="O29" s="1078" t="n">
        <f aca="false">+O28+1</f>
        <v>21</v>
      </c>
      <c r="P29" s="1078" t="str">
        <f aca="false">IFERROR(VLOOKUP(O29&amp;"-"&amp;$P$3,EMIRO_Valori_di_Mercato!$A:$P,16,FALSE()),"")</f>
        <v/>
      </c>
      <c r="Q29" s="1078" t="str">
        <f aca="false">IF(P29&lt;&gt;"",VLOOKUP(P29,EMIRO_parametri!$C$98:$D$114,2,FALSE()),"")</f>
        <v/>
      </c>
      <c r="R29" s="1078" t="str">
        <f aca="false">IF(P29&lt;&gt;"",COUNTIF($P$8:P29,P29),"")</f>
        <v/>
      </c>
      <c r="S29" s="1078" t="str">
        <f aca="false">IF(R29=1,P29,"")</f>
        <v/>
      </c>
      <c r="T29" s="1078" t="str">
        <f aca="false">IF(Q29="Residenziale",S29,"")</f>
        <v/>
      </c>
      <c r="U29" s="1078" t="str">
        <f aca="false">IF(Q29="Terziario",S29,"")</f>
        <v/>
      </c>
      <c r="V29" s="1078" t="str">
        <f aca="false">IF(T29&lt;&gt;"",MAX($V$7:V28)+1,"")</f>
        <v/>
      </c>
      <c r="W29" s="1078" t="str">
        <f aca="false">IF(U29&lt;&gt;"",MAX($W$7:W28)+1,"")</f>
        <v/>
      </c>
      <c r="Y29" s="1078" t="str">
        <f aca="false">IF(S29&lt;&gt;"",S29,"")</f>
        <v/>
      </c>
      <c r="Z29" s="1078" t="str">
        <f aca="false">IFERROR(IF($P$4="Residenziale",VLOOKUP(O29,$V$7:$Y$21,4,FALSE()),VLOOKUP(O29,$W$7:$Y$21,3,FALSE())),"")</f>
        <v/>
      </c>
    </row>
    <row r="30" customFormat="false" ht="15" hidden="false" customHeight="false" outlineLevel="0" collapsed="false">
      <c r="O30" s="1078" t="n">
        <f aca="false">+O29+1</f>
        <v>22</v>
      </c>
      <c r="P30" s="1078" t="str">
        <f aca="false">IFERROR(VLOOKUP(O30&amp;"-"&amp;$P$3,EMIRO_Valori_di_Mercato!$A:$P,16,FALSE()),"")</f>
        <v/>
      </c>
      <c r="Q30" s="1078" t="str">
        <f aca="false">IF(P30&lt;&gt;"",VLOOKUP(P30,EMIRO_parametri!$C$98:$D$114,2,FALSE()),"")</f>
        <v/>
      </c>
      <c r="R30" s="1078" t="str">
        <f aca="false">IF(P30&lt;&gt;"",COUNTIF($P$8:P30,P30),"")</f>
        <v/>
      </c>
      <c r="S30" s="1078" t="str">
        <f aca="false">IF(R30=1,P30,"")</f>
        <v/>
      </c>
      <c r="T30" s="1078" t="str">
        <f aca="false">IF(Q30="Residenziale",S30,"")</f>
        <v/>
      </c>
      <c r="U30" s="1078" t="str">
        <f aca="false">IF(Q30="Terziario",S30,"")</f>
        <v/>
      </c>
      <c r="V30" s="1078" t="str">
        <f aca="false">IF(T30&lt;&gt;"",MAX($V$7:V29)+1,"")</f>
        <v/>
      </c>
      <c r="W30" s="1078" t="str">
        <f aca="false">IF(U30&lt;&gt;"",MAX($W$7:W29)+1,"")</f>
        <v/>
      </c>
      <c r="Y30" s="1078" t="str">
        <f aca="false">IF(S30&lt;&gt;"",S30,"")</f>
        <v/>
      </c>
      <c r="Z30" s="1078" t="str">
        <f aca="false">IFERROR(IF($P$4="Residenziale",VLOOKUP(O30,$V$7:$Y$21,4,FALSE()),VLOOKUP(O30,$W$7:$Y$21,3,FALSE())),"")</f>
        <v/>
      </c>
    </row>
    <row r="31" customFormat="false" ht="15" hidden="false" customHeight="false" outlineLevel="0" collapsed="false">
      <c r="O31" s="1078" t="n">
        <f aca="false">+O30+1</f>
        <v>23</v>
      </c>
      <c r="P31" s="1078" t="str">
        <f aca="false">IFERROR(VLOOKUP(O31&amp;"-"&amp;$P$3,EMIRO_Valori_di_Mercato!$A:$P,16,FALSE()),"")</f>
        <v/>
      </c>
      <c r="Q31" s="1078" t="str">
        <f aca="false">IF(P31&lt;&gt;"",VLOOKUP(P31,EMIRO_parametri!$C$98:$D$114,2,FALSE()),"")</f>
        <v/>
      </c>
      <c r="R31" s="1078" t="str">
        <f aca="false">IF(P31&lt;&gt;"",COUNTIF($P$8:P31,P31),"")</f>
        <v/>
      </c>
      <c r="S31" s="1078" t="str">
        <f aca="false">IF(R31=1,P31,"")</f>
        <v/>
      </c>
      <c r="T31" s="1078" t="str">
        <f aca="false">IF(Q31="Residenziale",S31,"")</f>
        <v/>
      </c>
      <c r="U31" s="1078" t="str">
        <f aca="false">IF(Q31="Terziario",S31,"")</f>
        <v/>
      </c>
      <c r="V31" s="1078" t="str">
        <f aca="false">IF(T31&lt;&gt;"",MAX($V$7:V30)+1,"")</f>
        <v/>
      </c>
      <c r="W31" s="1078" t="str">
        <f aca="false">IF(U31&lt;&gt;"",MAX($W$7:W30)+1,"")</f>
        <v/>
      </c>
      <c r="Y31" s="1078" t="str">
        <f aca="false">IF(S31&lt;&gt;"",S31,"")</f>
        <v/>
      </c>
      <c r="Z31" s="1078" t="str">
        <f aca="false">IFERROR(IF($P$4="Residenziale",VLOOKUP(O31,$V$7:$Y$21,4,FALSE()),VLOOKUP(O31,$W$7:$Y$21,3,FALSE())),"")</f>
        <v/>
      </c>
    </row>
    <row r="32" customFormat="false" ht="15" hidden="false" customHeight="false" outlineLevel="0" collapsed="false">
      <c r="O32" s="1078" t="n">
        <f aca="false">+O31+1</f>
        <v>24</v>
      </c>
      <c r="P32" s="1078" t="str">
        <f aca="false">IFERROR(VLOOKUP(O32&amp;"-"&amp;$P$3,EMIRO_Valori_di_Mercato!$A:$P,16,FALSE()),"")</f>
        <v/>
      </c>
      <c r="Q32" s="1078" t="str">
        <f aca="false">IF(P32&lt;&gt;"",VLOOKUP(P32,EMIRO_parametri!$C$98:$D$114,2,FALSE()),"")</f>
        <v/>
      </c>
      <c r="R32" s="1078" t="str">
        <f aca="false">IF(P32&lt;&gt;"",COUNTIF($P$8:P32,P32),"")</f>
        <v/>
      </c>
      <c r="S32" s="1078" t="str">
        <f aca="false">IF(R32=1,P32,"")</f>
        <v/>
      </c>
      <c r="T32" s="1078" t="str">
        <f aca="false">IF(Q32="Residenziale",S32,"")</f>
        <v/>
      </c>
      <c r="U32" s="1078" t="str">
        <f aca="false">IF(Q32="Terziario",S32,"")</f>
        <v/>
      </c>
      <c r="V32" s="1078" t="str">
        <f aca="false">IF(T32&lt;&gt;"",MAX($V$7:V31)+1,"")</f>
        <v/>
      </c>
      <c r="W32" s="1078" t="str">
        <f aca="false">IF(U32&lt;&gt;"",MAX($W$7:W31)+1,"")</f>
        <v/>
      </c>
      <c r="Y32" s="1078" t="str">
        <f aca="false">IF(S32&lt;&gt;"",S32,"")</f>
        <v/>
      </c>
      <c r="Z32" s="1078" t="str">
        <f aca="false">IFERROR(IF($P$4="Residenziale",VLOOKUP(O32,$V$7:$Y$21,4,FALSE()),VLOOKUP(O32,$W$7:$Y$21,3,FALSE())),"")</f>
        <v/>
      </c>
    </row>
    <row r="33" customFormat="false" ht="15" hidden="false" customHeight="false" outlineLevel="0" collapsed="false">
      <c r="B33" s="1080" t="s">
        <v>648</v>
      </c>
      <c r="C33" s="1080"/>
      <c r="D33" s="1080"/>
      <c r="E33" s="1080"/>
      <c r="F33" s="1080"/>
      <c r="G33" s="1080"/>
      <c r="H33" s="1080"/>
      <c r="I33" s="1080"/>
      <c r="J33" s="1082" t="n">
        <f aca="false">IFERROR(IF(C7="si",IF(C12-C24&gt;0,C12-C24,0),C12),0)</f>
        <v>1068.75</v>
      </c>
      <c r="O33" s="1078" t="n">
        <f aca="false">+O32+1</f>
        <v>25</v>
      </c>
      <c r="P33" s="1078" t="str">
        <f aca="false">IFERROR(VLOOKUP(O33&amp;"-"&amp;$P$3,EMIRO_Valori_di_Mercato!$A:$P,16,FALSE()),"")</f>
        <v/>
      </c>
      <c r="Q33" s="1078" t="str">
        <f aca="false">IF(P33&lt;&gt;"",VLOOKUP(P33,EMIRO_parametri!$C$98:$D$114,2,FALSE()),"")</f>
        <v/>
      </c>
      <c r="R33" s="1078" t="str">
        <f aca="false">IF(P33&lt;&gt;"",COUNTIF($P$8:P33,P33),"")</f>
        <v/>
      </c>
      <c r="S33" s="1078" t="str">
        <f aca="false">IF(R33=1,P33,"")</f>
        <v/>
      </c>
      <c r="T33" s="1078" t="str">
        <f aca="false">IF(Q33="Residenziale",S33,"")</f>
        <v/>
      </c>
      <c r="U33" s="1078" t="str">
        <f aca="false">IF(Q33="Terziario",S33,"")</f>
        <v/>
      </c>
      <c r="V33" s="1078" t="str">
        <f aca="false">IF(T33&lt;&gt;"",MAX($V$7:V32)+1,"")</f>
        <v/>
      </c>
      <c r="W33" s="1078" t="str">
        <f aca="false">IF(U33&lt;&gt;"",MAX($W$7:W32)+1,"")</f>
        <v/>
      </c>
      <c r="Y33" s="1078" t="str">
        <f aca="false">IF(S33&lt;&gt;"",S33,"")</f>
        <v/>
      </c>
      <c r="Z33" s="1078" t="str">
        <f aca="false">IFERROR(IF($P$4="Residenziale",VLOOKUP(O33,$V$7:$Y$21,4,FALSE()),VLOOKUP(O33,$W$7:$Y$21,3,FALSE())),"")</f>
        <v/>
      </c>
    </row>
    <row r="34" customFormat="false" ht="15" hidden="false" customHeight="false" outlineLevel="0" collapsed="false">
      <c r="O34" s="1078" t="n">
        <f aca="false">+O33+1</f>
        <v>26</v>
      </c>
      <c r="P34" s="1078" t="str">
        <f aca="false">IFERROR(VLOOKUP(O34&amp;"-"&amp;$P$3,EMIRO_Valori_di_Mercato!$A:$P,16,FALSE()),"")</f>
        <v/>
      </c>
      <c r="Q34" s="1078" t="str">
        <f aca="false">IF(P34&lt;&gt;"",VLOOKUP(P34,EMIRO_parametri!$C$98:$D$114,2,FALSE()),"")</f>
        <v/>
      </c>
      <c r="R34" s="1078" t="str">
        <f aca="false">IF(P34&lt;&gt;"",COUNTIF($P$8:P34,P34),"")</f>
        <v/>
      </c>
      <c r="S34" s="1078" t="str">
        <f aca="false">IF(R34=1,P34,"")</f>
        <v/>
      </c>
      <c r="T34" s="1078" t="str">
        <f aca="false">IF(Q34="Residenziale",S34,"")</f>
        <v/>
      </c>
      <c r="U34" s="1078" t="str">
        <f aca="false">IF(Q34="Terziario",S34,"")</f>
        <v/>
      </c>
      <c r="V34" s="1078" t="str">
        <f aca="false">IF(T34&lt;&gt;"",MAX($V$7:V33)+1,"")</f>
        <v/>
      </c>
      <c r="W34" s="1078" t="str">
        <f aca="false">IF(U34&lt;&gt;"",MAX($W$7:W33)+1,"")</f>
        <v/>
      </c>
      <c r="Y34" s="1078" t="str">
        <f aca="false">IF(S34&lt;&gt;"",S34,"")</f>
        <v/>
      </c>
      <c r="Z34" s="1078" t="str">
        <f aca="false">IFERROR(IF($P$4="Residenziale",VLOOKUP(O34,$V$7:$Y$21,4,FALSE()),VLOOKUP(O34,$W$7:$Y$21,3,FALSE())),"")</f>
        <v/>
      </c>
    </row>
    <row r="35" customFormat="false" ht="15" hidden="false" customHeight="false" outlineLevel="0" collapsed="false">
      <c r="B35" s="1078" t="s">
        <v>649</v>
      </c>
      <c r="O35" s="1078" t="n">
        <f aca="false">+O34+1</f>
        <v>27</v>
      </c>
      <c r="P35" s="1078" t="str">
        <f aca="false">IFERROR(VLOOKUP(O35&amp;"-"&amp;$P$3,EMIRO_Valori_di_Mercato!$A:$P,16,FALSE()),"")</f>
        <v/>
      </c>
      <c r="Q35" s="1078" t="str">
        <f aca="false">IF(P35&lt;&gt;"",VLOOKUP(P35,EMIRO_parametri!$C$98:$D$114,2,FALSE()),"")</f>
        <v/>
      </c>
      <c r="R35" s="1078" t="str">
        <f aca="false">IF(P35&lt;&gt;"",COUNTIF($P$8:P35,P35),"")</f>
        <v/>
      </c>
      <c r="S35" s="1078" t="str">
        <f aca="false">IF(R35=1,P35,"")</f>
        <v/>
      </c>
      <c r="T35" s="1078" t="str">
        <f aca="false">IF(Q35="Residenziale",S35,"")</f>
        <v/>
      </c>
      <c r="U35" s="1078" t="str">
        <f aca="false">IF(Q35="Terziario",S35,"")</f>
        <v/>
      </c>
      <c r="V35" s="1078" t="str">
        <f aca="false">IF(T35&lt;&gt;"",MAX($V$7:V34)+1,"")</f>
        <v/>
      </c>
      <c r="W35" s="1078" t="str">
        <f aca="false">IF(U35&lt;&gt;"",MAX($W$7:W34)+1,"")</f>
        <v/>
      </c>
      <c r="Y35" s="1078" t="str">
        <f aca="false">IF(S35&lt;&gt;"",S35,"")</f>
        <v/>
      </c>
      <c r="Z35" s="1078" t="str">
        <f aca="false">IFERROR(IF($P$4="Residenziale",VLOOKUP(O35,$V$7:$Y$21,4,FALSE()),VLOOKUP(O35,$W$7:$Y$21,3,FALSE())),"")</f>
        <v/>
      </c>
    </row>
    <row r="36" customFormat="false" ht="15" hidden="false" customHeight="false" outlineLevel="0" collapsed="false">
      <c r="B36" s="1080" t="s">
        <v>650</v>
      </c>
      <c r="C36" s="1083" t="n">
        <f aca="false">'Determinazione classe'!N34</f>
        <v>0</v>
      </c>
      <c r="D36" s="1080"/>
      <c r="E36" s="1080"/>
      <c r="F36" s="1080"/>
      <c r="G36" s="1080"/>
      <c r="H36" s="1080"/>
      <c r="I36" s="1080"/>
      <c r="J36" s="1082" t="n">
        <f aca="false">+J33+(J33*C36)</f>
        <v>1068.75</v>
      </c>
      <c r="O36" s="1078" t="n">
        <f aca="false">+O35+1</f>
        <v>28</v>
      </c>
      <c r="P36" s="1078" t="str">
        <f aca="false">IFERROR(VLOOKUP(O36&amp;"-"&amp;$P$3,EMIRO_Valori_di_Mercato!$A:$P,16,FALSE()),"")</f>
        <v/>
      </c>
      <c r="Q36" s="1078" t="str">
        <f aca="false">IF(P36&lt;&gt;"",VLOOKUP(P36,EMIRO_parametri!$C$98:$D$114,2,FALSE()),"")</f>
        <v/>
      </c>
      <c r="R36" s="1078" t="str">
        <f aca="false">IF(P36&lt;&gt;"",COUNTIF($P$8:P36,P36),"")</f>
        <v/>
      </c>
      <c r="S36" s="1078" t="str">
        <f aca="false">IF(R36=1,P36,"")</f>
        <v/>
      </c>
      <c r="T36" s="1078" t="str">
        <f aca="false">IF(Q36="Residenziale",S36,"")</f>
        <v/>
      </c>
      <c r="U36" s="1078" t="str">
        <f aca="false">IF(Q36="Terziario",S36,"")</f>
        <v/>
      </c>
      <c r="V36" s="1078" t="str">
        <f aca="false">IF(T36&lt;&gt;"",MAX($V$7:V35)+1,"")</f>
        <v/>
      </c>
      <c r="W36" s="1078" t="str">
        <f aca="false">IF(U36&lt;&gt;"",MAX($W$7:W35)+1,"")</f>
        <v/>
      </c>
      <c r="Y36" s="1078" t="str">
        <f aca="false">IF(S36&lt;&gt;"",S36,"")</f>
        <v/>
      </c>
      <c r="Z36" s="1078" t="str">
        <f aca="false">IFERROR(IF($P$4="Residenziale",VLOOKUP(O36,$V$7:$Y$21,4,FALSE()),VLOOKUP(O36,$W$7:$Y$21,3,FALSE())),"")</f>
        <v/>
      </c>
    </row>
    <row r="37" customFormat="false" ht="15" hidden="false" customHeight="false" outlineLevel="0" collapsed="false">
      <c r="O37" s="1078" t="n">
        <f aca="false">+O36+1</f>
        <v>29</v>
      </c>
      <c r="P37" s="1078" t="str">
        <f aca="false">IFERROR(VLOOKUP(O37&amp;"-"&amp;$P$3,EMIRO_Valori_di_Mercato!$A:$P,16,FALSE()),"")</f>
        <v/>
      </c>
      <c r="Q37" s="1078" t="str">
        <f aca="false">IF(P37&lt;&gt;"",VLOOKUP(P37,EMIRO_parametri!$C$98:$D$114,2,FALSE()),"")</f>
        <v/>
      </c>
      <c r="R37" s="1078" t="str">
        <f aca="false">IF(P37&lt;&gt;"",COUNTIF($P$8:P37,P37),"")</f>
        <v/>
      </c>
      <c r="S37" s="1078" t="str">
        <f aca="false">IF(R37=1,P37,"")</f>
        <v/>
      </c>
      <c r="T37" s="1078" t="str">
        <f aca="false">IF(Q37="Residenziale",S37,"")</f>
        <v/>
      </c>
      <c r="U37" s="1078" t="str">
        <f aca="false">IF(Q37="Terziario",S37,"")</f>
        <v/>
      </c>
      <c r="V37" s="1078" t="str">
        <f aca="false">IF(T37&lt;&gt;"",MAX($V$7:V36)+1,"")</f>
        <v/>
      </c>
      <c r="W37" s="1078" t="str">
        <f aca="false">IF(U37&lt;&gt;"",MAX($W$7:W36)+1,"")</f>
        <v/>
      </c>
      <c r="Y37" s="1078" t="str">
        <f aca="false">IF(S37&lt;&gt;"",S37,"")</f>
        <v/>
      </c>
      <c r="Z37" s="1078" t="str">
        <f aca="false">IFERROR(IF($P$4="Residenziale",VLOOKUP(O37,$V$7:$Y$21,4,FALSE()),VLOOKUP(O37,$W$7:$Y$21,3,FALSE())),"")</f>
        <v/>
      </c>
    </row>
    <row r="38" customFormat="false" ht="15" hidden="false" customHeight="false" outlineLevel="0" collapsed="false">
      <c r="O38" s="1078" t="n">
        <f aca="false">+O37+1</f>
        <v>30</v>
      </c>
      <c r="P38" s="1078" t="str">
        <f aca="false">IFERROR(VLOOKUP(O38&amp;"-"&amp;$P$3,EMIRO_Valori_di_Mercato!$A:$P,16,FALSE()),"")</f>
        <v/>
      </c>
      <c r="Q38" s="1078" t="str">
        <f aca="false">IF(P38&lt;&gt;"",VLOOKUP(P38,EMIRO_parametri!$C$98:$D$114,2,FALSE()),"")</f>
        <v/>
      </c>
      <c r="R38" s="1078" t="str">
        <f aca="false">IF(P38&lt;&gt;"",COUNTIF($P$8:P38,P38),"")</f>
        <v/>
      </c>
      <c r="S38" s="1078" t="str">
        <f aca="false">IF(R38=1,P38,"")</f>
        <v/>
      </c>
      <c r="T38" s="1078" t="str">
        <f aca="false">IF(Q38="Residenziale",S38,"")</f>
        <v/>
      </c>
      <c r="U38" s="1078" t="str">
        <f aca="false">IF(Q38="Terziario",S38,"")</f>
        <v/>
      </c>
      <c r="V38" s="1078" t="str">
        <f aca="false">IF(T38&lt;&gt;"",MAX($V$7:V37)+1,"")</f>
        <v/>
      </c>
      <c r="W38" s="1078" t="str">
        <f aca="false">IF(U38&lt;&gt;"",MAX($W$7:W37)+1,"")</f>
        <v/>
      </c>
      <c r="Y38" s="1078" t="str">
        <f aca="false">IF(S38&lt;&gt;"",S38,"")</f>
        <v/>
      </c>
      <c r="Z38" s="1078" t="str">
        <f aca="false">IFERROR(IF($P$4="Residenziale",VLOOKUP(O38,$V$7:$Y$21,4,FALSE()),VLOOKUP(O38,$W$7:$Y$21,3,FALSE())),"")</f>
        <v/>
      </c>
    </row>
    <row r="39" customFormat="false" ht="15" hidden="false" customHeight="false" outlineLevel="0" collapsed="false">
      <c r="B39" s="1080" t="s">
        <v>651</v>
      </c>
      <c r="C39" s="1080" t="s">
        <v>652</v>
      </c>
      <c r="D39" s="1080"/>
      <c r="E39" s="1080"/>
      <c r="F39" s="1080"/>
      <c r="J39" s="1084" t="n">
        <f aca="false">IF(J33=0,0,VLOOKUP("X",$B$40:$F$51,5,FALSE()))</f>
        <v>0.07</v>
      </c>
      <c r="O39" s="1078" t="n">
        <f aca="false">+O38+1</f>
        <v>31</v>
      </c>
      <c r="P39" s="1078" t="str">
        <f aca="false">IFERROR(VLOOKUP(O39&amp;"-"&amp;$P$3,EMIRO_Valori_di_Mercato!$A:$P,16,FALSE()),"")</f>
        <v/>
      </c>
      <c r="Q39" s="1078" t="str">
        <f aca="false">IF(P39&lt;&gt;"",VLOOKUP(P39,EMIRO_parametri!$C$98:$D$114,2,FALSE()),"")</f>
        <v/>
      </c>
      <c r="R39" s="1078" t="str">
        <f aca="false">IF(P39&lt;&gt;"",COUNTIF($P$8:P39,P39),"")</f>
        <v/>
      </c>
      <c r="S39" s="1078" t="str">
        <f aca="false">IF(R39=1,P39,"")</f>
        <v/>
      </c>
      <c r="T39" s="1078" t="str">
        <f aca="false">IF(Q39="Residenziale",S39,"")</f>
        <v/>
      </c>
      <c r="U39" s="1078" t="str">
        <f aca="false">IF(Q39="Terziario",S39,"")</f>
        <v/>
      </c>
      <c r="V39" s="1078" t="str">
        <f aca="false">IF(T39&lt;&gt;"",MAX($V$7:V38)+1,"")</f>
        <v/>
      </c>
      <c r="W39" s="1078" t="str">
        <f aca="false">IF(U39&lt;&gt;"",MAX($W$7:W38)+1,"")</f>
        <v/>
      </c>
      <c r="Y39" s="1078" t="str">
        <f aca="false">IF(S39&lt;&gt;"",S39,"")</f>
        <v/>
      </c>
      <c r="Z39" s="1078" t="str">
        <f aca="false">IFERROR(IF($P$4="Residenziale",VLOOKUP(O39,$V$7:$Y$21,4,FALSE()),VLOOKUP(O39,$W$7:$Y$21,3,FALSE())),"")</f>
        <v/>
      </c>
    </row>
    <row r="40" customFormat="false" ht="15" hidden="false" customHeight="false" outlineLevel="0" collapsed="false">
      <c r="B40" s="1080" t="str">
        <f aca="false">IF($C$11="si","",IF(AND($J$36&gt;D40,$J$36&lt;=E40),"X",""))</f>
        <v/>
      </c>
      <c r="C40" s="1080" t="str">
        <f aca="false">EMIRO_parametri!A83</f>
        <v>QCC</v>
      </c>
      <c r="D40" s="1080" t="n">
        <f aca="false">EMIRO_parametri!B83</f>
        <v>0</v>
      </c>
      <c r="E40" s="1080" t="n">
        <f aca="false">EMIRO_parametri!C83</f>
        <v>500</v>
      </c>
      <c r="F40" s="1083" t="n">
        <f aca="false">EMIRO_parametri!D83</f>
        <v>0.05</v>
      </c>
      <c r="O40" s="1078" t="n">
        <f aca="false">+O39+1</f>
        <v>32</v>
      </c>
      <c r="P40" s="1078" t="str">
        <f aca="false">IFERROR(VLOOKUP(O40&amp;"-"&amp;$P$3,EMIRO_Valori_di_Mercato!$A:$P,16,FALSE()),"")</f>
        <v/>
      </c>
      <c r="Q40" s="1078" t="str">
        <f aca="false">IF(P40&lt;&gt;"",VLOOKUP(P40,EMIRO_parametri!$C$98:$D$114,2,FALSE()),"")</f>
        <v/>
      </c>
      <c r="R40" s="1078" t="str">
        <f aca="false">IF(P40&lt;&gt;"",COUNTIF($P$8:P40,P40),"")</f>
        <v/>
      </c>
      <c r="S40" s="1078" t="str">
        <f aca="false">IF(R40=1,P40,"")</f>
        <v/>
      </c>
      <c r="T40" s="1078" t="str">
        <f aca="false">IF(Q40="Residenziale",S40,"")</f>
        <v/>
      </c>
      <c r="U40" s="1078" t="str">
        <f aca="false">IF(Q40="Terziario",S40,"")</f>
        <v/>
      </c>
      <c r="V40" s="1078" t="str">
        <f aca="false">IF(T40&lt;&gt;"",MAX($V$7:V39)+1,"")</f>
        <v/>
      </c>
      <c r="W40" s="1078" t="str">
        <f aca="false">IF(U40&lt;&gt;"",MAX($W$7:W39)+1,"")</f>
        <v/>
      </c>
      <c r="Y40" s="1078" t="str">
        <f aca="false">IF(S40&lt;&gt;"",S40,"")</f>
        <v/>
      </c>
      <c r="Z40" s="1078" t="str">
        <f aca="false">IFERROR(IF($P$4="Residenziale",VLOOKUP(O40,$V$7:$Y$21,4,FALSE()),VLOOKUP(O40,$W$7:$Y$21,3,FALSE())),"")</f>
        <v/>
      </c>
    </row>
    <row r="41" customFormat="false" ht="15" hidden="false" customHeight="false" outlineLevel="0" collapsed="false">
      <c r="B41" s="1080" t="str">
        <f aca="false">IF($C$11="si","",IF(AND($J$36&gt;D41,$J$36&lt;=E41),"X",""))</f>
        <v/>
      </c>
      <c r="C41" s="1080" t="str">
        <f aca="false">EMIRO_parametri!A84</f>
        <v>QCC</v>
      </c>
      <c r="D41" s="1080" t="n">
        <f aca="false">EMIRO_parametri!B84</f>
        <v>501</v>
      </c>
      <c r="E41" s="1080" t="n">
        <f aca="false">EMIRO_parametri!C84</f>
        <v>1000</v>
      </c>
      <c r="F41" s="1083" t="n">
        <f aca="false">EMIRO_parametri!D84</f>
        <v>0.06</v>
      </c>
      <c r="O41" s="1078" t="n">
        <f aca="false">+O40+1</f>
        <v>33</v>
      </c>
      <c r="P41" s="1078" t="str">
        <f aca="false">IFERROR(VLOOKUP(O41&amp;"-"&amp;$P$3,EMIRO_Valori_di_Mercato!$A:$P,16,FALSE()),"")</f>
        <v/>
      </c>
      <c r="Q41" s="1078" t="str">
        <f aca="false">IF(P41&lt;&gt;"",VLOOKUP(P41,EMIRO_parametri!$C$98:$D$114,2,FALSE()),"")</f>
        <v/>
      </c>
      <c r="R41" s="1078" t="str">
        <f aca="false">IF(P41&lt;&gt;"",COUNTIF($P$8:P41,P41),"")</f>
        <v/>
      </c>
      <c r="S41" s="1078" t="str">
        <f aca="false">IF(R41=1,P41,"")</f>
        <v/>
      </c>
      <c r="T41" s="1078" t="str">
        <f aca="false">IF(Q41="Residenziale",S41,"")</f>
        <v/>
      </c>
      <c r="U41" s="1078" t="str">
        <f aca="false">IF(Q41="Terziario",S41,"")</f>
        <v/>
      </c>
      <c r="V41" s="1078" t="str">
        <f aca="false">IF(T41&lt;&gt;"",MAX($V$7:V40)+1,"")</f>
        <v/>
      </c>
      <c r="W41" s="1078" t="str">
        <f aca="false">IF(U41&lt;&gt;"",MAX($W$7:W40)+1,"")</f>
        <v/>
      </c>
      <c r="Y41" s="1078" t="str">
        <f aca="false">IF(S41&lt;&gt;"",S41,"")</f>
        <v/>
      </c>
      <c r="Z41" s="1078" t="str">
        <f aca="false">IFERROR(IF($P$4="Residenziale",VLOOKUP(O41,$V$7:$Y$21,4,FALSE()),VLOOKUP(O41,$W$7:$Y$21,3,FALSE())),"")</f>
        <v/>
      </c>
    </row>
    <row r="42" customFormat="false" ht="15" hidden="false" customHeight="false" outlineLevel="0" collapsed="false">
      <c r="B42" s="1080" t="str">
        <f aca="false">IF($C$11="si","",IF(AND($J$36&gt;D42,$J$36&lt;=E42),"X",""))</f>
        <v>X</v>
      </c>
      <c r="C42" s="1080" t="str">
        <f aca="false">EMIRO_parametri!A85</f>
        <v>QCC</v>
      </c>
      <c r="D42" s="1080" t="n">
        <f aca="false">EMIRO_parametri!B85</f>
        <v>1001</v>
      </c>
      <c r="E42" s="1080" t="n">
        <f aca="false">EMIRO_parametri!C85</f>
        <v>1500</v>
      </c>
      <c r="F42" s="1083" t="n">
        <f aca="false">EMIRO_parametri!D85</f>
        <v>0.07</v>
      </c>
      <c r="O42" s="1078" t="n">
        <f aca="false">+O41+1</f>
        <v>34</v>
      </c>
      <c r="P42" s="1078" t="str">
        <f aca="false">IFERROR(VLOOKUP(O42&amp;"-"&amp;$P$3,EMIRO_Valori_di_Mercato!$A:$P,16,FALSE()),"")</f>
        <v/>
      </c>
      <c r="Q42" s="1078" t="str">
        <f aca="false">IF(P42&lt;&gt;"",VLOOKUP(P42,EMIRO_parametri!$C$98:$D$114,2,FALSE()),"")</f>
        <v/>
      </c>
      <c r="R42" s="1078" t="str">
        <f aca="false">IF(P42&lt;&gt;"",COUNTIF($P$8:P42,P42),"")</f>
        <v/>
      </c>
      <c r="S42" s="1078" t="str">
        <f aca="false">IF(R42=1,P42,"")</f>
        <v/>
      </c>
      <c r="T42" s="1078" t="str">
        <f aca="false">IF(Q42="Residenziale",S42,"")</f>
        <v/>
      </c>
      <c r="U42" s="1078" t="str">
        <f aca="false">IF(Q42="Terziario",S42,"")</f>
        <v/>
      </c>
      <c r="V42" s="1078" t="str">
        <f aca="false">IF(T42&lt;&gt;"",MAX($V$7:V41)+1,"")</f>
        <v/>
      </c>
      <c r="W42" s="1078" t="str">
        <f aca="false">IF(U42&lt;&gt;"",MAX($W$7:W41)+1,"")</f>
        <v/>
      </c>
      <c r="Y42" s="1078" t="str">
        <f aca="false">IF(S42&lt;&gt;"",S42,"")</f>
        <v/>
      </c>
      <c r="Z42" s="1078" t="str">
        <f aca="false">IFERROR(IF($P$4="Residenziale",VLOOKUP(O42,$V$7:$Y$21,4,FALSE()),VLOOKUP(O42,$W$7:$Y$21,3,FALSE())),"")</f>
        <v/>
      </c>
    </row>
    <row r="43" customFormat="false" ht="15" hidden="false" customHeight="false" outlineLevel="0" collapsed="false">
      <c r="B43" s="1080" t="str">
        <f aca="false">IF($C$11="si","",IF(AND($J$36&gt;D43,$J$36&lt;=E43),"X",""))</f>
        <v/>
      </c>
      <c r="C43" s="1080" t="str">
        <f aca="false">EMIRO_parametri!A86</f>
        <v>QCC</v>
      </c>
      <c r="D43" s="1080" t="n">
        <f aca="false">EMIRO_parametri!B86</f>
        <v>1501</v>
      </c>
      <c r="E43" s="1080" t="n">
        <f aca="false">EMIRO_parametri!C86</f>
        <v>2000</v>
      </c>
      <c r="F43" s="1083" t="n">
        <f aca="false">EMIRO_parametri!D86</f>
        <v>0.08</v>
      </c>
      <c r="O43" s="1078" t="n">
        <f aca="false">+O42+1</f>
        <v>35</v>
      </c>
      <c r="P43" s="1078" t="str">
        <f aca="false">IFERROR(VLOOKUP(O43&amp;"-"&amp;$P$3,EMIRO_Valori_di_Mercato!$A:$P,16,FALSE()),"")</f>
        <v/>
      </c>
      <c r="Q43" s="1078" t="str">
        <f aca="false">IF(P43&lt;&gt;"",VLOOKUP(P43,EMIRO_parametri!$C$98:$D$114,2,FALSE()),"")</f>
        <v/>
      </c>
      <c r="R43" s="1078" t="str">
        <f aca="false">IF(P43&lt;&gt;"",COUNTIF($P$8:P43,P43),"")</f>
        <v/>
      </c>
      <c r="S43" s="1078" t="str">
        <f aca="false">IF(R43=1,P43,"")</f>
        <v/>
      </c>
      <c r="T43" s="1078" t="str">
        <f aca="false">IF(Q43="Residenziale",S43,"")</f>
        <v/>
      </c>
      <c r="U43" s="1078" t="str">
        <f aca="false">IF(Q43="Terziario",S43,"")</f>
        <v/>
      </c>
      <c r="V43" s="1078" t="str">
        <f aca="false">IF(T43&lt;&gt;"",MAX($V$7:V42)+1,"")</f>
        <v/>
      </c>
      <c r="W43" s="1078" t="str">
        <f aca="false">IF(U43&lt;&gt;"",MAX($W$7:W42)+1,"")</f>
        <v/>
      </c>
      <c r="Y43" s="1078" t="str">
        <f aca="false">IF(S43&lt;&gt;"",S43,"")</f>
        <v/>
      </c>
      <c r="Z43" s="1078" t="str">
        <f aca="false">IFERROR(IF($P$4="Residenziale",VLOOKUP(O43,$V$7:$Y$21,4,FALSE()),VLOOKUP(O43,$W$7:$Y$21,3,FALSE())),"")</f>
        <v/>
      </c>
    </row>
    <row r="44" customFormat="false" ht="15" hidden="false" customHeight="false" outlineLevel="0" collapsed="false">
      <c r="B44" s="1080" t="str">
        <f aca="false">IF($C$11="si","",IF(AND($J$36&gt;D44,$J$36&lt;=E44),"X",""))</f>
        <v/>
      </c>
      <c r="C44" s="1080" t="str">
        <f aca="false">EMIRO_parametri!A87</f>
        <v>QCC</v>
      </c>
      <c r="D44" s="1080" t="n">
        <f aca="false">EMIRO_parametri!B87</f>
        <v>2001</v>
      </c>
      <c r="E44" s="1080" t="n">
        <f aca="false">EMIRO_parametri!C87</f>
        <v>2500</v>
      </c>
      <c r="F44" s="1083" t="n">
        <f aca="false">EMIRO_parametri!D87</f>
        <v>0.09</v>
      </c>
      <c r="O44" s="1078" t="n">
        <f aca="false">+O43+1</f>
        <v>36</v>
      </c>
      <c r="P44" s="1078" t="str">
        <f aca="false">IFERROR(VLOOKUP(O44&amp;"-"&amp;$P$3,EMIRO_Valori_di_Mercato!$A:$P,16,FALSE()),"")</f>
        <v/>
      </c>
      <c r="Q44" s="1078" t="str">
        <f aca="false">IF(P44&lt;&gt;"",VLOOKUP(P44,EMIRO_parametri!$C$98:$D$114,2,FALSE()),"")</f>
        <v/>
      </c>
      <c r="R44" s="1078" t="str">
        <f aca="false">IF(P44&lt;&gt;"",COUNTIF($P$8:P44,P44),"")</f>
        <v/>
      </c>
      <c r="S44" s="1078" t="str">
        <f aca="false">IF(R44=1,P44,"")</f>
        <v/>
      </c>
      <c r="T44" s="1078" t="str">
        <f aca="false">IF(Q44="Residenziale",S44,"")</f>
        <v/>
      </c>
      <c r="U44" s="1078" t="str">
        <f aca="false">IF(Q44="Terziario",S44,"")</f>
        <v/>
      </c>
      <c r="V44" s="1078" t="str">
        <f aca="false">IF(T44&lt;&gt;"",MAX($V$7:V43)+1,"")</f>
        <v/>
      </c>
      <c r="W44" s="1078" t="str">
        <f aca="false">IF(U44&lt;&gt;"",MAX($W$7:W43)+1,"")</f>
        <v/>
      </c>
      <c r="Y44" s="1078" t="str">
        <f aca="false">IF(S44&lt;&gt;"",S44,"")</f>
        <v/>
      </c>
      <c r="Z44" s="1078" t="str">
        <f aca="false">IFERROR(IF($P$4="Residenziale",VLOOKUP(O44,$V$7:$Y$21,4,FALSE()),VLOOKUP(O44,$W$7:$Y$21,3,FALSE())),"")</f>
        <v/>
      </c>
    </row>
    <row r="45" customFormat="false" ht="15" hidden="false" customHeight="false" outlineLevel="0" collapsed="false">
      <c r="B45" s="1080" t="str">
        <f aca="false">IF($C$11="si","",IF(AND($J$36&gt;D45,$J$36&lt;=E45),"X",""))</f>
        <v/>
      </c>
      <c r="C45" s="1080" t="str">
        <f aca="false">EMIRO_parametri!A88</f>
        <v>QCC</v>
      </c>
      <c r="D45" s="1080" t="n">
        <f aca="false">EMIRO_parametri!B88</f>
        <v>2501</v>
      </c>
      <c r="E45" s="1080" t="n">
        <f aca="false">EMIRO_parametri!C88</f>
        <v>3000</v>
      </c>
      <c r="F45" s="1083" t="n">
        <f aca="false">EMIRO_parametri!D88</f>
        <v>0.1</v>
      </c>
      <c r="O45" s="1078" t="n">
        <f aca="false">+O44+1</f>
        <v>37</v>
      </c>
      <c r="P45" s="1078" t="str">
        <f aca="false">IFERROR(VLOOKUP(O45&amp;"-"&amp;$P$3,EMIRO_Valori_di_Mercato!$A:$P,16,FALSE()),"")</f>
        <v/>
      </c>
      <c r="Q45" s="1078" t="str">
        <f aca="false">IF(P45&lt;&gt;"",VLOOKUP(P45,EMIRO_parametri!$C$98:$D$114,2,FALSE()),"")</f>
        <v/>
      </c>
      <c r="R45" s="1078" t="str">
        <f aca="false">IF(P45&lt;&gt;"",COUNTIF($P$8:P45,P45),"")</f>
        <v/>
      </c>
      <c r="S45" s="1078" t="str">
        <f aca="false">IF(R45=1,P45,"")</f>
        <v/>
      </c>
      <c r="T45" s="1078" t="str">
        <f aca="false">IF(Q45="Residenziale",S45,"")</f>
        <v/>
      </c>
      <c r="U45" s="1078" t="str">
        <f aca="false">IF(Q45="Terziario",S45,"")</f>
        <v/>
      </c>
      <c r="V45" s="1078" t="str">
        <f aca="false">IF(T45&lt;&gt;"",MAX($V$7:V44)+1,"")</f>
        <v/>
      </c>
      <c r="W45" s="1078" t="str">
        <f aca="false">IF(U45&lt;&gt;"",MAX($W$7:W44)+1,"")</f>
        <v/>
      </c>
      <c r="Y45" s="1078" t="str">
        <f aca="false">IF(S45&lt;&gt;"",S45,"")</f>
        <v/>
      </c>
      <c r="Z45" s="1078" t="str">
        <f aca="false">IFERROR(IF($P$4="Residenziale",VLOOKUP(O45,$V$7:$Y$21,4,FALSE()),VLOOKUP(O45,$W$7:$Y$21,3,FALSE())),"")</f>
        <v/>
      </c>
    </row>
    <row r="46" customFormat="false" ht="15" hidden="false" customHeight="false" outlineLevel="0" collapsed="false">
      <c r="B46" s="1080" t="str">
        <f aca="false">IF($C$11="si","",IF(AND($J$36&gt;D46,$J$36&lt;=E46),"X",""))</f>
        <v/>
      </c>
      <c r="C46" s="1080" t="str">
        <f aca="false">EMIRO_parametri!A89</f>
        <v>QCC</v>
      </c>
      <c r="D46" s="1080" t="n">
        <f aca="false">EMIRO_parametri!B89</f>
        <v>3001</v>
      </c>
      <c r="E46" s="1080" t="n">
        <f aca="false">EMIRO_parametri!C89</f>
        <v>3500</v>
      </c>
      <c r="F46" s="1083" t="n">
        <f aca="false">EMIRO_parametri!D89</f>
        <v>0.11</v>
      </c>
      <c r="O46" s="1078" t="n">
        <f aca="false">+O45+1</f>
        <v>38</v>
      </c>
      <c r="P46" s="1078" t="str">
        <f aca="false">IFERROR(VLOOKUP(O46&amp;"-"&amp;$P$3,EMIRO_Valori_di_Mercato!$A:$P,16,FALSE()),"")</f>
        <v/>
      </c>
      <c r="Q46" s="1078" t="str">
        <f aca="false">IF(P46&lt;&gt;"",VLOOKUP(P46,EMIRO_parametri!$C$98:$D$114,2,FALSE()),"")</f>
        <v/>
      </c>
      <c r="R46" s="1078" t="str">
        <f aca="false">IF(P46&lt;&gt;"",COUNTIF($P$8:P46,P46),"")</f>
        <v/>
      </c>
      <c r="S46" s="1078" t="str">
        <f aca="false">IF(R46=1,P46,"")</f>
        <v/>
      </c>
      <c r="T46" s="1078" t="str">
        <f aca="false">IF(Q46="Residenziale",S46,"")</f>
        <v/>
      </c>
      <c r="U46" s="1078" t="str">
        <f aca="false">IF(Q46="Terziario",S46,"")</f>
        <v/>
      </c>
      <c r="V46" s="1078" t="str">
        <f aca="false">IF(T46&lt;&gt;"",MAX($V$7:V45)+1,"")</f>
        <v/>
      </c>
      <c r="W46" s="1078" t="str">
        <f aca="false">IF(U46&lt;&gt;"",MAX($W$7:W45)+1,"")</f>
        <v/>
      </c>
      <c r="Y46" s="1078" t="str">
        <f aca="false">IF(S46&lt;&gt;"",S46,"")</f>
        <v/>
      </c>
      <c r="Z46" s="1078" t="str">
        <f aca="false">IFERROR(IF($P$4="Residenziale",VLOOKUP(O46,$V$7:$Y$21,4,FALSE()),VLOOKUP(O46,$W$7:$Y$21,3,FALSE())),"")</f>
        <v/>
      </c>
    </row>
    <row r="47" customFormat="false" ht="15" hidden="false" customHeight="false" outlineLevel="0" collapsed="false">
      <c r="B47" s="1080" t="str">
        <f aca="false">IF($C$11="si","",IF(AND($J$36&gt;D47,$J$36&lt;=E47),"X",""))</f>
        <v/>
      </c>
      <c r="C47" s="1080" t="str">
        <f aca="false">EMIRO_parametri!A90</f>
        <v>QCC</v>
      </c>
      <c r="D47" s="1080" t="n">
        <f aca="false">EMIRO_parametri!B90</f>
        <v>3501</v>
      </c>
      <c r="E47" s="1080" t="n">
        <f aca="false">EMIRO_parametri!C90</f>
        <v>4000</v>
      </c>
      <c r="F47" s="1083" t="n">
        <f aca="false">EMIRO_parametri!D90</f>
        <v>0.12</v>
      </c>
      <c r="O47" s="1078" t="n">
        <f aca="false">+O46+1</f>
        <v>39</v>
      </c>
      <c r="P47" s="1078" t="str">
        <f aca="false">IFERROR(VLOOKUP(O47&amp;"-"&amp;$P$3,EMIRO_Valori_di_Mercato!$A:$P,16,FALSE()),"")</f>
        <v/>
      </c>
      <c r="Q47" s="1078" t="str">
        <f aca="false">IF(P47&lt;&gt;"",VLOOKUP(P47,EMIRO_parametri!$C$98:$D$114,2,FALSE()),"")</f>
        <v/>
      </c>
      <c r="R47" s="1078" t="str">
        <f aca="false">IF(P47&lt;&gt;"",COUNTIF($P$8:P47,P47),"")</f>
        <v/>
      </c>
      <c r="S47" s="1078" t="str">
        <f aca="false">IF(R47=1,P47,"")</f>
        <v/>
      </c>
      <c r="T47" s="1078" t="str">
        <f aca="false">IF(Q47="Residenziale",S47,"")</f>
        <v/>
      </c>
      <c r="U47" s="1078" t="str">
        <f aca="false">IF(Q47="Terziario",S47,"")</f>
        <v/>
      </c>
      <c r="V47" s="1078" t="str">
        <f aca="false">IF(T47&lt;&gt;"",MAX($V$7:V46)+1,"")</f>
        <v/>
      </c>
      <c r="W47" s="1078" t="str">
        <f aca="false">IF(U47&lt;&gt;"",MAX($W$7:W46)+1,"")</f>
        <v/>
      </c>
      <c r="Y47" s="1078" t="str">
        <f aca="false">IF(S47&lt;&gt;"",S47,"")</f>
        <v/>
      </c>
      <c r="Z47" s="1078" t="str">
        <f aca="false">IFERROR(IF($P$4="Residenziale",VLOOKUP(O47,$V$7:$Y$21,4,FALSE()),VLOOKUP(O47,$W$7:$Y$21,3,FALSE())),"")</f>
        <v/>
      </c>
    </row>
    <row r="48" customFormat="false" ht="15" hidden="false" customHeight="false" outlineLevel="0" collapsed="false">
      <c r="B48" s="1080" t="str">
        <f aca="false">IF($C$11="si","",IF(AND($J$36&gt;D48,$J$36&lt;=E48),"X",""))</f>
        <v/>
      </c>
      <c r="C48" s="1080" t="str">
        <f aca="false">EMIRO_parametri!A91</f>
        <v>QCC</v>
      </c>
      <c r="D48" s="1080" t="n">
        <f aca="false">EMIRO_parametri!B91</f>
        <v>4001</v>
      </c>
      <c r="E48" s="1080" t="n">
        <f aca="false">EMIRO_parametri!C91</f>
        <v>4500</v>
      </c>
      <c r="F48" s="1083" t="n">
        <f aca="false">EMIRO_parametri!D91</f>
        <v>0.13</v>
      </c>
      <c r="O48" s="1078" t="n">
        <f aca="false">+O47+1</f>
        <v>40</v>
      </c>
      <c r="P48" s="1078" t="str">
        <f aca="false">IFERROR(VLOOKUP(O48&amp;"-"&amp;$P$3,EMIRO_Valori_di_Mercato!$A:$P,16,FALSE()),"")</f>
        <v/>
      </c>
      <c r="Q48" s="1078" t="str">
        <f aca="false">IF(P48&lt;&gt;"",VLOOKUP(P48,EMIRO_parametri!$C$98:$D$114,2,FALSE()),"")</f>
        <v/>
      </c>
      <c r="R48" s="1078" t="str">
        <f aca="false">IF(P48&lt;&gt;"",COUNTIF($P$8:P48,P48),"")</f>
        <v/>
      </c>
      <c r="S48" s="1078" t="str">
        <f aca="false">IF(R48=1,P48,"")</f>
        <v/>
      </c>
      <c r="T48" s="1078" t="str">
        <f aca="false">IF(Q48="Residenziale",S48,"")</f>
        <v/>
      </c>
      <c r="U48" s="1078" t="str">
        <f aca="false">IF(Q48="Terziario",S48,"")</f>
        <v/>
      </c>
      <c r="V48" s="1078" t="str">
        <f aca="false">IF(T48&lt;&gt;"",MAX($V$7:V47)+1,"")</f>
        <v/>
      </c>
      <c r="W48" s="1078" t="str">
        <f aca="false">IF(U48&lt;&gt;"",MAX($W$7:W47)+1,"")</f>
        <v/>
      </c>
      <c r="Y48" s="1078" t="str">
        <f aca="false">IF(S48&lt;&gt;"",S48,"")</f>
        <v/>
      </c>
      <c r="Z48" s="1078" t="str">
        <f aca="false">IFERROR(IF($P$4="Residenziale",VLOOKUP(O48,$V$7:$Y$21,4,FALSE()),VLOOKUP(O48,$W$7:$Y$21,3,FALSE())),"")</f>
        <v/>
      </c>
    </row>
    <row r="49" customFormat="false" ht="15" hidden="false" customHeight="false" outlineLevel="0" collapsed="false">
      <c r="B49" s="1080" t="str">
        <f aca="false">IF($C$11="si","",IF(AND($J$36&gt;D49,$J$36&lt;=E49),"X",""))</f>
        <v/>
      </c>
      <c r="C49" s="1080" t="str">
        <f aca="false">EMIRO_parametri!A92</f>
        <v>QCC</v>
      </c>
      <c r="D49" s="1080" t="n">
        <f aca="false">EMIRO_parametri!B92</f>
        <v>4500</v>
      </c>
      <c r="E49" s="1080" t="n">
        <f aca="false">EMIRO_parametri!C92</f>
        <v>99999999999</v>
      </c>
      <c r="F49" s="1083" t="n">
        <f aca="false">EMIRO_parametri!D92</f>
        <v>0.14</v>
      </c>
      <c r="O49" s="1078" t="n">
        <f aca="false">+O48+1</f>
        <v>41</v>
      </c>
      <c r="P49" s="1078" t="str">
        <f aca="false">IFERROR(VLOOKUP(O49&amp;"-"&amp;$P$3,EMIRO_Valori_di_Mercato!$A:$P,16,FALSE()),"")</f>
        <v/>
      </c>
      <c r="Q49" s="1078" t="str">
        <f aca="false">IF(P49&lt;&gt;"",VLOOKUP(P49,EMIRO_parametri!$C$98:$D$114,2,FALSE()),"")</f>
        <v/>
      </c>
      <c r="R49" s="1078" t="str">
        <f aca="false">IF(P49&lt;&gt;"",COUNTIF($P$8:P49,P49),"")</f>
        <v/>
      </c>
      <c r="S49" s="1078" t="str">
        <f aca="false">IF(R49=1,P49,"")</f>
        <v/>
      </c>
      <c r="T49" s="1078" t="str">
        <f aca="false">IF(Q49="Residenziale",S49,"")</f>
        <v/>
      </c>
      <c r="U49" s="1078" t="str">
        <f aca="false">IF(Q49="Terziario",S49,"")</f>
        <v/>
      </c>
      <c r="V49" s="1078" t="str">
        <f aca="false">IF(T49&lt;&gt;"",MAX($V$7:V48)+1,"")</f>
        <v/>
      </c>
      <c r="W49" s="1078" t="str">
        <f aca="false">IF(U49&lt;&gt;"",MAX($W$7:W48)+1,"")</f>
        <v/>
      </c>
      <c r="Y49" s="1078" t="str">
        <f aca="false">IF(S49&lt;&gt;"",S49,"")</f>
        <v/>
      </c>
      <c r="Z49" s="1078" t="str">
        <f aca="false">IFERROR(IF($P$4="Residenziale",VLOOKUP(O49,$V$7:$Y$21,4,FALSE()),VLOOKUP(O49,$W$7:$Y$21,3,FALSE())),"")</f>
        <v/>
      </c>
    </row>
    <row r="50" customFormat="false" ht="15" hidden="false" customHeight="false" outlineLevel="0" collapsed="false">
      <c r="B50" s="1080"/>
      <c r="C50" s="1080"/>
      <c r="D50" s="1080"/>
      <c r="E50" s="1080"/>
      <c r="F50" s="1083"/>
      <c r="O50" s="1078" t="n">
        <f aca="false">+O49+1</f>
        <v>42</v>
      </c>
      <c r="P50" s="1078" t="str">
        <f aca="false">IFERROR(VLOOKUP(O50&amp;"-"&amp;$P$3,EMIRO_Valori_di_Mercato!$A:$P,16,FALSE()),"")</f>
        <v/>
      </c>
      <c r="Q50" s="1078" t="str">
        <f aca="false">IF(P50&lt;&gt;"",VLOOKUP(P50,EMIRO_parametri!$C$98:$D$114,2,FALSE()),"")</f>
        <v/>
      </c>
      <c r="R50" s="1078" t="str">
        <f aca="false">IF(P50&lt;&gt;"",COUNTIF($P$8:P50,P50),"")</f>
        <v/>
      </c>
      <c r="S50" s="1078" t="str">
        <f aca="false">IF(R50=1,P50,"")</f>
        <v/>
      </c>
      <c r="T50" s="1078" t="str">
        <f aca="false">IF(Q50="Residenziale",S50,"")</f>
        <v/>
      </c>
      <c r="U50" s="1078" t="str">
        <f aca="false">IF(Q50="Terziario",S50,"")</f>
        <v/>
      </c>
      <c r="V50" s="1078" t="str">
        <f aca="false">IF(T50&lt;&gt;"",MAX($V$7:V49)+1,"")</f>
        <v/>
      </c>
      <c r="W50" s="1078" t="str">
        <f aca="false">IF(U50&lt;&gt;"",MAX($W$7:W49)+1,"")</f>
        <v/>
      </c>
      <c r="Y50" s="1078" t="str">
        <f aca="false">IF(S50&lt;&gt;"",S50,"")</f>
        <v/>
      </c>
      <c r="Z50" s="1078" t="str">
        <f aca="false">IFERROR(IF($P$4="Residenziale",VLOOKUP(O50,$V$7:$Y$21,4,FALSE()),VLOOKUP(O50,$W$7:$Y$21,3,FALSE())),"")</f>
        <v/>
      </c>
    </row>
    <row r="51" customFormat="false" ht="15" hidden="false" customHeight="false" outlineLevel="0" collapsed="false">
      <c r="B51" s="1080" t="str">
        <f aca="false">IF($C$11="si","X","")</f>
        <v/>
      </c>
      <c r="C51" s="1080" t="str">
        <f aca="false">EMIRO_parametri!A94</f>
        <v>LUSSO</v>
      </c>
      <c r="D51" s="1080" t="n">
        <f aca="false">EMIRO_parametri!B94</f>
        <v>0</v>
      </c>
      <c r="E51" s="1080" t="n">
        <f aca="false">EMIRO_parametri!C94</f>
        <v>0</v>
      </c>
      <c r="F51" s="1083" t="n">
        <f aca="false">EMIRO_parametri!D94</f>
        <v>0.2</v>
      </c>
      <c r="O51" s="1078" t="n">
        <f aca="false">+O50+1</f>
        <v>43</v>
      </c>
      <c r="P51" s="1078" t="str">
        <f aca="false">IFERROR(VLOOKUP(O51&amp;"-"&amp;$P$3,EMIRO_Valori_di_Mercato!$A:$P,16,FALSE()),"")</f>
        <v/>
      </c>
      <c r="Q51" s="1078" t="str">
        <f aca="false">IF(P51&lt;&gt;"",VLOOKUP(P51,EMIRO_parametri!$C$98:$D$114,2,FALSE()),"")</f>
        <v/>
      </c>
      <c r="R51" s="1078" t="str">
        <f aca="false">IF(P51&lt;&gt;"",COUNTIF($P$8:P51,P51),"")</f>
        <v/>
      </c>
      <c r="S51" s="1078" t="str">
        <f aca="false">IF(R51=1,P51,"")</f>
        <v/>
      </c>
      <c r="T51" s="1078" t="str">
        <f aca="false">IF(Q51="Residenziale",S51,"")</f>
        <v/>
      </c>
      <c r="U51" s="1078" t="str">
        <f aca="false">IF(Q51="Terziario",S51,"")</f>
        <v/>
      </c>
      <c r="V51" s="1078" t="str">
        <f aca="false">IF(T51&lt;&gt;"",MAX($V$7:V50)+1,"")</f>
        <v/>
      </c>
      <c r="W51" s="1078" t="str">
        <f aca="false">IF(U51&lt;&gt;"",MAX($W$7:W50)+1,"")</f>
        <v/>
      </c>
      <c r="Y51" s="1078" t="str">
        <f aca="false">IF(S51&lt;&gt;"",S51,"")</f>
        <v/>
      </c>
      <c r="Z51" s="1078" t="str">
        <f aca="false">IFERROR(IF($P$4="Residenziale",VLOOKUP(O51,$V$7:$Y$21,4,FALSE()),VLOOKUP(O51,$W$7:$Y$21,3,FALSE())),"")</f>
        <v/>
      </c>
    </row>
    <row r="52" customFormat="false" ht="15" hidden="false" customHeight="false" outlineLevel="0" collapsed="false">
      <c r="O52" s="1078" t="n">
        <f aca="false">+O51+1</f>
        <v>44</v>
      </c>
      <c r="P52" s="1078" t="str">
        <f aca="false">IFERROR(VLOOKUP(O52&amp;"-"&amp;$P$3,EMIRO_Valori_di_Mercato!$A:$P,16,FALSE()),"")</f>
        <v/>
      </c>
      <c r="Q52" s="1078" t="str">
        <f aca="false">IF(P52&lt;&gt;"",VLOOKUP(P52,EMIRO_parametri!$C$98:$D$114,2,FALSE()),"")</f>
        <v/>
      </c>
      <c r="R52" s="1078" t="str">
        <f aca="false">IF(P52&lt;&gt;"",COUNTIF($P$8:P52,P52),"")</f>
        <v/>
      </c>
      <c r="S52" s="1078" t="str">
        <f aca="false">IF(R52=1,P52,"")</f>
        <v/>
      </c>
      <c r="T52" s="1078" t="str">
        <f aca="false">IF(Q52="Residenziale",S52,"")</f>
        <v/>
      </c>
      <c r="U52" s="1078" t="str">
        <f aca="false">IF(Q52="Terziario",S52,"")</f>
        <v/>
      </c>
      <c r="V52" s="1078" t="str">
        <f aca="false">IF(T52&lt;&gt;"",MAX($V$7:V51)+1,"")</f>
        <v/>
      </c>
      <c r="W52" s="1078" t="str">
        <f aca="false">IF(U52&lt;&gt;"",MAX($W$7:W51)+1,"")</f>
        <v/>
      </c>
      <c r="Y52" s="1078" t="str">
        <f aca="false">IF(S52&lt;&gt;"",S52,"")</f>
        <v/>
      </c>
      <c r="Z52" s="1078" t="str">
        <f aca="false">IFERROR(IF($P$4="Residenziale",VLOOKUP(O52,$V$7:$Y$21,4,FALSE()),VLOOKUP(O52,$W$7:$Y$21,3,FALSE())),"")</f>
        <v/>
      </c>
    </row>
    <row r="53" customFormat="false" ht="15" hidden="false" customHeight="false" outlineLevel="0" collapsed="false">
      <c r="O53" s="1078" t="n">
        <f aca="false">+O52+1</f>
        <v>45</v>
      </c>
      <c r="P53" s="1078" t="str">
        <f aca="false">IFERROR(VLOOKUP(O53&amp;"-"&amp;$P$3,EMIRO_Valori_di_Mercato!$A:$P,16,FALSE()),"")</f>
        <v/>
      </c>
      <c r="Q53" s="1078" t="str">
        <f aca="false">IF(P53&lt;&gt;"",VLOOKUP(P53,EMIRO_parametri!$C$98:$D$114,2,FALSE()),"")</f>
        <v/>
      </c>
      <c r="R53" s="1078" t="str">
        <f aca="false">IF(P53&lt;&gt;"",COUNTIF($P$8:P53,P53),"")</f>
        <v/>
      </c>
      <c r="S53" s="1078" t="str">
        <f aca="false">IF(R53=1,P53,"")</f>
        <v/>
      </c>
      <c r="T53" s="1078" t="str">
        <f aca="false">IF(Q53="Residenziale",S53,"")</f>
        <v/>
      </c>
      <c r="U53" s="1078" t="str">
        <f aca="false">IF(Q53="Terziario",S53,"")</f>
        <v/>
      </c>
      <c r="V53" s="1078" t="str">
        <f aca="false">IF(T53&lt;&gt;"",MAX($V$7:V52)+1,"")</f>
        <v/>
      </c>
      <c r="W53" s="1078" t="str">
        <f aca="false">IF(U53&lt;&gt;"",MAX($W$7:W52)+1,"")</f>
        <v/>
      </c>
      <c r="Y53" s="1078" t="str">
        <f aca="false">IF(S53&lt;&gt;"",S53,"")</f>
        <v/>
      </c>
      <c r="Z53" s="1078" t="str">
        <f aca="false">IFERROR(IF($P$4="Residenziale",VLOOKUP(O53,$V$7:$Y$21,4,FALSE()),VLOOKUP(O53,$W$7:$Y$21,3,FALSE())),"")</f>
        <v/>
      </c>
    </row>
    <row r="54" customFormat="false" ht="15" hidden="false" customHeight="false" outlineLevel="0" collapsed="false">
      <c r="O54" s="1078" t="n">
        <f aca="false">+O53+1</f>
        <v>46</v>
      </c>
      <c r="P54" s="1078" t="str">
        <f aca="false">IFERROR(VLOOKUP(O54&amp;"-"&amp;$P$3,EMIRO_Valori_di_Mercato!$A:$P,16,FALSE()),"")</f>
        <v/>
      </c>
      <c r="Q54" s="1078" t="str">
        <f aca="false">IF(P54&lt;&gt;"",VLOOKUP(P54,EMIRO_parametri!$C$98:$D$114,2,FALSE()),"")</f>
        <v/>
      </c>
      <c r="R54" s="1078" t="str">
        <f aca="false">IF(P54&lt;&gt;"",COUNTIF($P$8:P54,P54),"")</f>
        <v/>
      </c>
      <c r="S54" s="1078" t="str">
        <f aca="false">IF(R54=1,P54,"")</f>
        <v/>
      </c>
      <c r="T54" s="1078" t="str">
        <f aca="false">IF(Q54="Residenziale",S54,"")</f>
        <v/>
      </c>
      <c r="U54" s="1078" t="str">
        <f aca="false">IF(Q54="Terziario",S54,"")</f>
        <v/>
      </c>
      <c r="V54" s="1078" t="str">
        <f aca="false">IF(T54&lt;&gt;"",MAX($V$7:V53)+1,"")</f>
        <v/>
      </c>
      <c r="W54" s="1078" t="str">
        <f aca="false">IF(U54&lt;&gt;"",MAX($W$7:W53)+1,"")</f>
        <v/>
      </c>
      <c r="Y54" s="1078" t="str">
        <f aca="false">IF(S54&lt;&gt;"",S54,"")</f>
        <v/>
      </c>
      <c r="Z54" s="1078" t="str">
        <f aca="false">IFERROR(IF($P$4="Residenziale",VLOOKUP(O54,$V$7:$Y$21,4,FALSE()),VLOOKUP(O54,$W$7:$Y$21,3,FALSE())),"")</f>
        <v/>
      </c>
    </row>
    <row r="55" customFormat="false" ht="15" hidden="false" customHeight="false" outlineLevel="0" collapsed="false">
      <c r="O55" s="1078" t="n">
        <f aca="false">+O54+1</f>
        <v>47</v>
      </c>
      <c r="P55" s="1078" t="str">
        <f aca="false">IFERROR(VLOOKUP(O55&amp;"-"&amp;$P$3,EMIRO_Valori_di_Mercato!$A:$P,16,FALSE()),"")</f>
        <v/>
      </c>
      <c r="Q55" s="1078" t="str">
        <f aca="false">IF(P55&lt;&gt;"",VLOOKUP(P55,EMIRO_parametri!$C$98:$D$114,2,FALSE()),"")</f>
        <v/>
      </c>
      <c r="R55" s="1078" t="str">
        <f aca="false">IF(P55&lt;&gt;"",COUNTIF($P$8:P55,P55),"")</f>
        <v/>
      </c>
      <c r="S55" s="1078" t="str">
        <f aca="false">IF(R55=1,P55,"")</f>
        <v/>
      </c>
      <c r="T55" s="1078" t="str">
        <f aca="false">IF(Q55="Residenziale",S55,"")</f>
        <v/>
      </c>
      <c r="U55" s="1078" t="str">
        <f aca="false">IF(Q55="Terziario",S55,"")</f>
        <v/>
      </c>
      <c r="V55" s="1078" t="str">
        <f aca="false">IF(T55&lt;&gt;"",MAX($V$7:V54)+1,"")</f>
        <v/>
      </c>
      <c r="W55" s="1078" t="str">
        <f aca="false">IF(U55&lt;&gt;"",MAX($W$7:W54)+1,"")</f>
        <v/>
      </c>
      <c r="Y55" s="1078" t="str">
        <f aca="false">IF(S55&lt;&gt;"",S55,"")</f>
        <v/>
      </c>
      <c r="Z55" s="1078" t="str">
        <f aca="false">IFERROR(IF($P$4="Residenziale",VLOOKUP(O55,$V$7:$Y$21,4,FALSE()),VLOOKUP(O55,$W$7:$Y$21,3,FALSE())),"")</f>
        <v/>
      </c>
    </row>
    <row r="56" customFormat="false" ht="15" hidden="false" customHeight="false" outlineLevel="0" collapsed="false">
      <c r="O56" s="1078" t="n">
        <f aca="false">+O55+1</f>
        <v>48</v>
      </c>
      <c r="P56" s="1078" t="str">
        <f aca="false">IFERROR(VLOOKUP(O56&amp;"-"&amp;$P$3,EMIRO_Valori_di_Mercato!$A:$P,16,FALSE()),"")</f>
        <v/>
      </c>
      <c r="Q56" s="1078" t="str">
        <f aca="false">IF(P56&lt;&gt;"",VLOOKUP(P56,EMIRO_parametri!$C$98:$D$114,2,FALSE()),"")</f>
        <v/>
      </c>
      <c r="R56" s="1078" t="str">
        <f aca="false">IF(P56&lt;&gt;"",COUNTIF($P$8:P56,P56),"")</f>
        <v/>
      </c>
      <c r="S56" s="1078" t="str">
        <f aca="false">IF(R56=1,P56,"")</f>
        <v/>
      </c>
      <c r="T56" s="1078" t="str">
        <f aca="false">IF(Q56="Residenziale",S56,"")</f>
        <v/>
      </c>
      <c r="U56" s="1078" t="str">
        <f aca="false">IF(Q56="Terziario",S56,"")</f>
        <v/>
      </c>
      <c r="V56" s="1078" t="str">
        <f aca="false">IF(T56&lt;&gt;"",MAX($V$7:V55)+1,"")</f>
        <v/>
      </c>
      <c r="W56" s="1078" t="str">
        <f aca="false">IF(U56&lt;&gt;"",MAX($W$7:W55)+1,"")</f>
        <v/>
      </c>
      <c r="Y56" s="1078" t="str">
        <f aca="false">IF(S56&lt;&gt;"",S56,"")</f>
        <v/>
      </c>
      <c r="Z56" s="1078" t="str">
        <f aca="false">IFERROR(IF($P$4="Residenziale",VLOOKUP(O56,$V$7:$Y$21,4,FALSE()),VLOOKUP(O56,$W$7:$Y$21,3,FALSE())),"")</f>
        <v/>
      </c>
    </row>
    <row r="57" customFormat="false" ht="15" hidden="false" customHeight="false" outlineLevel="0" collapsed="false">
      <c r="O57" s="1078" t="n">
        <f aca="false">+O56+1</f>
        <v>49</v>
      </c>
      <c r="P57" s="1078" t="str">
        <f aca="false">IFERROR(VLOOKUP(O57&amp;"-"&amp;$P$3,EMIRO_Valori_di_Mercato!$A:$P,16,FALSE()),"")</f>
        <v/>
      </c>
      <c r="Q57" s="1078" t="str">
        <f aca="false">IF(P57&lt;&gt;"",VLOOKUP(P57,EMIRO_parametri!$C$98:$D$114,2,FALSE()),"")</f>
        <v/>
      </c>
      <c r="R57" s="1078" t="str">
        <f aca="false">IF(P57&lt;&gt;"",COUNTIF($P$8:P57,P57),"")</f>
        <v/>
      </c>
      <c r="S57" s="1078" t="str">
        <f aca="false">IF(R57=1,P57,"")</f>
        <v/>
      </c>
      <c r="T57" s="1078" t="str">
        <f aca="false">IF(Q57="Residenziale",S57,"")</f>
        <v/>
      </c>
      <c r="U57" s="1078" t="str">
        <f aca="false">IF(Q57="Terziario",S57,"")</f>
        <v/>
      </c>
      <c r="V57" s="1078" t="str">
        <f aca="false">IF(T57&lt;&gt;"",MAX($V$7:V56)+1,"")</f>
        <v/>
      </c>
      <c r="W57" s="1078" t="str">
        <f aca="false">IF(U57&lt;&gt;"",MAX($W$7:W56)+1,"")</f>
        <v/>
      </c>
      <c r="Y57" s="1078" t="str">
        <f aca="false">IF(S57&lt;&gt;"",S57,"")</f>
        <v/>
      </c>
      <c r="Z57" s="1078" t="str">
        <f aca="false">IFERROR(IF($P$4="Residenziale",VLOOKUP(O57,$V$7:$Y$21,4,FALSE()),VLOOKUP(O57,$W$7:$Y$21,3,FALSE())),"")</f>
        <v/>
      </c>
    </row>
    <row r="58" customFormat="false" ht="15" hidden="false" customHeight="false" outlineLevel="0" collapsed="false">
      <c r="O58" s="1078" t="n">
        <f aca="false">+O57+1</f>
        <v>50</v>
      </c>
      <c r="P58" s="1078" t="str">
        <f aca="false">IFERROR(VLOOKUP(O58&amp;"-"&amp;$P$3,EMIRO_Valori_di_Mercato!$A:$P,16,FALSE()),"")</f>
        <v/>
      </c>
      <c r="Q58" s="1078" t="str">
        <f aca="false">IF(P58&lt;&gt;"",VLOOKUP(P58,EMIRO_parametri!$C$98:$D$114,2,FALSE()),"")</f>
        <v/>
      </c>
      <c r="R58" s="1078" t="str">
        <f aca="false">IF(P58&lt;&gt;"",COUNTIF($P$8:P58,P58),"")</f>
        <v/>
      </c>
      <c r="S58" s="1078" t="str">
        <f aca="false">IF(R58=1,P58,"")</f>
        <v/>
      </c>
      <c r="T58" s="1078" t="str">
        <f aca="false">IF(Q58="Residenziale",S58,"")</f>
        <v/>
      </c>
      <c r="U58" s="1078" t="str">
        <f aca="false">IF(Q58="Terziario",S58,"")</f>
        <v/>
      </c>
      <c r="V58" s="1078" t="str">
        <f aca="false">IF(T58&lt;&gt;"",MAX($V$7:V57)+1,"")</f>
        <v/>
      </c>
      <c r="W58" s="1078" t="str">
        <f aca="false">IF(U58&lt;&gt;"",MAX($W$7:W57)+1,"")</f>
        <v/>
      </c>
      <c r="Y58" s="1078" t="str">
        <f aca="false">IF(S58&lt;&gt;"",S58,"")</f>
        <v/>
      </c>
      <c r="Z58" s="1078" t="str">
        <f aca="false">IFERROR(IF($P$4="Residenziale",VLOOKUP(O58,$V$7:$Y$21,4,FALSE()),VLOOKUP(O58,$W$7:$Y$21,3,FALSE())),"")</f>
        <v/>
      </c>
    </row>
    <row r="63" customFormat="false" ht="15" hidden="false" customHeight="false" outlineLevel="0" collapsed="false">
      <c r="B63" s="1078" t="s">
        <v>653</v>
      </c>
      <c r="E63" s="1085"/>
    </row>
    <row r="64" customFormat="false" ht="15" hidden="false" customHeight="false" outlineLevel="0" collapsed="false">
      <c r="C64" s="1082"/>
    </row>
    <row r="65" customFormat="false" ht="15" hidden="false" customHeight="false" outlineLevel="0" collapsed="false">
      <c r="B65" s="1086" t="str">
        <f aca="false">'EMIRO_CC altri'!E14</f>
        <v>B1</v>
      </c>
      <c r="C65" s="1086" t="str">
        <f aca="false">'EMIRO_CC altri'!F14</f>
        <v>Residenziale</v>
      </c>
      <c r="D65" s="1086" t="str">
        <f aca="false">'EMIRO_CC altri'!G14</f>
        <v>Abitazioni civili</v>
      </c>
      <c r="E65" s="1086" t="str">
        <f aca="false">'EMIRO_CC altri'!H14</f>
        <v>Abitazioni civili</v>
      </c>
      <c r="F65" s="1086" t="n">
        <f aca="false">'EMIRO_CC altri'!I14</f>
        <v>0</v>
      </c>
      <c r="G65" s="1086" t="n">
        <f aca="false">'EMIRO_CC altri'!J14</f>
        <v>0</v>
      </c>
      <c r="H65" s="1086" t="n">
        <f aca="false">'EMIRO_CC altri'!K14</f>
        <v>0</v>
      </c>
      <c r="I65" s="1086" t="n">
        <f aca="false">'EMIRO_CC altri'!L14</f>
        <v>0</v>
      </c>
      <c r="J65" s="1086" t="n">
        <f aca="false">'EMIRO_CC altri'!M14</f>
        <v>0</v>
      </c>
      <c r="L65" s="1086" t="s">
        <v>654</v>
      </c>
    </row>
    <row r="66" customFormat="false" ht="15" hidden="false" customHeight="false" outlineLevel="0" collapsed="false">
      <c r="B66" s="1080" t="s">
        <v>176</v>
      </c>
      <c r="C66" s="1080" t="s">
        <v>177</v>
      </c>
      <c r="D66" s="1080" t="s">
        <v>178</v>
      </c>
      <c r="E66" s="1080" t="s">
        <v>179</v>
      </c>
      <c r="F66" s="1080" t="s">
        <v>180</v>
      </c>
      <c r="G66" s="1080" t="s">
        <v>181</v>
      </c>
      <c r="H66" s="1080" t="s">
        <v>182</v>
      </c>
      <c r="I66" s="1080" t="s">
        <v>183</v>
      </c>
      <c r="J66" s="1082" t="s">
        <v>184</v>
      </c>
      <c r="L66" s="1087" t="n">
        <f aca="false">MAX(J67:J69)</f>
        <v>1068.75</v>
      </c>
    </row>
    <row r="67" customFormat="false" ht="15" hidden="false" customHeight="false" outlineLevel="0" collapsed="false">
      <c r="B67" s="1080" t="str">
        <f aca="false">B65</f>
        <v>B1</v>
      </c>
      <c r="C67" s="1080" t="str">
        <f aca="false">E65</f>
        <v>Abitazioni civili</v>
      </c>
      <c r="D67" s="1080" t="s">
        <v>643</v>
      </c>
      <c r="E67" s="1082" t="n">
        <f aca="false">IFERROR(VLOOKUP(CONCATENATE(B65,E65,$D67),EMIRO_Valori_di_Mercato!$B:$X,18,FALSE()),0)</f>
        <v>1800</v>
      </c>
      <c r="F67" s="1082" t="n">
        <f aca="false">IFERROR(VLOOKUP(CONCATENATE(B65,E65,$D67),EMIRO_Valori_di_Mercato!$B:$X,19,FALSE()),0)</f>
        <v>2700</v>
      </c>
      <c r="G67" s="1082" t="n">
        <f aca="false">AVERAGE(E67:F67)</f>
        <v>2250</v>
      </c>
      <c r="H67" s="1082" t="n">
        <f aca="false">IFERROR(VLOOKUP($I$8&amp;$I$9,EMIRO_parametri!$A$20:$D$50,4,FALSE()),1)</f>
        <v>1</v>
      </c>
      <c r="I67" s="1082" t="n">
        <v>1</v>
      </c>
      <c r="J67" s="1082" t="n">
        <f aca="false">G67*H67*I67*EMIRO_parametri!$A$72</f>
        <v>1068.75</v>
      </c>
      <c r="L67" s="1088" t="n">
        <f aca="false">'Determinazione classe'!$N$34</f>
        <v>0</v>
      </c>
    </row>
    <row r="68" customFormat="false" ht="15" hidden="false" customHeight="false" outlineLevel="0" collapsed="false">
      <c r="B68" s="1080" t="str">
        <f aca="false">B65</f>
        <v>B1</v>
      </c>
      <c r="C68" s="1080" t="str">
        <f aca="false">E65</f>
        <v>Abitazioni civili</v>
      </c>
      <c r="D68" s="1080" t="s">
        <v>644</v>
      </c>
      <c r="E68" s="1082" t="n">
        <f aca="false">IFERROR(VLOOKUP(CONCATENATE(B65,E65,$D68),EMIRO_Valori_di_Mercato!$B:$X,18,FALSE()),0)</f>
        <v>1150</v>
      </c>
      <c r="F68" s="1082" t="n">
        <f aca="false">IFERROR(VLOOKUP(CONCATENATE(B65,$E$65,$D68),EMIRO_Valori_di_Mercato!$B:$X,19,FALSE()),0)</f>
        <v>1650</v>
      </c>
      <c r="G68" s="1082" t="n">
        <f aca="false">AVERAGE(E68:F68)</f>
        <v>1400</v>
      </c>
      <c r="H68" s="1082" t="n">
        <f aca="false">IFERROR(VLOOKUP($I$8&amp;$I$9,EMIRO_parametri!$A$20:$D$50,4,FALSE()),1)</f>
        <v>1</v>
      </c>
      <c r="I68" s="1082" t="n">
        <f aca="false">EMIRO_parametri!$C$5</f>
        <v>1.3</v>
      </c>
      <c r="J68" s="1082" t="n">
        <f aca="false">G68*H68*I68*EMIRO_parametri!$A$72</f>
        <v>864.5</v>
      </c>
      <c r="L68" s="1087" t="n">
        <f aca="false">L66+(L66*L67)</f>
        <v>1068.75</v>
      </c>
    </row>
    <row r="69" customFormat="false" ht="15" hidden="false" customHeight="false" outlineLevel="0" collapsed="false">
      <c r="B69" s="1080" t="str">
        <f aca="false">B65</f>
        <v>B1</v>
      </c>
      <c r="C69" s="1080" t="str">
        <f aca="false">E65</f>
        <v>Abitazioni civili</v>
      </c>
      <c r="D69" s="1080" t="s">
        <v>645</v>
      </c>
      <c r="E69" s="1082" t="n">
        <f aca="false">IFERROR(VLOOKUP(CONCATENATE(B65,E65,$D69),EMIRO_Valori_di_Mercato!$B:$X,18,FALSE()),0)</f>
        <v>750</v>
      </c>
      <c r="F69" s="1082" t="n">
        <f aca="false">IFERROR(VLOOKUP(CONCATENATE(B65,$E$65,$D69),EMIRO_Valori_di_Mercato!$B:$X,19,FALSE()),0)</f>
        <v>1100</v>
      </c>
      <c r="G69" s="1082" t="n">
        <f aca="false">AVERAGE(E69:F69)</f>
        <v>925</v>
      </c>
      <c r="H69" s="1082" t="n">
        <f aca="false">IFERROR(VLOOKUP($I$8&amp;$I$9,EMIRO_parametri!$A$20:$D$50,4,FALSE()),1)</f>
        <v>1</v>
      </c>
      <c r="I69" s="1082" t="n">
        <f aca="false">EMIRO_parametri!$C$6</f>
        <v>1.9</v>
      </c>
      <c r="J69" s="1082" t="n">
        <f aca="false">G69*H69*I69*EMIRO_parametri!$A$72</f>
        <v>834.8125</v>
      </c>
    </row>
    <row r="71" customFormat="false" ht="15" hidden="false" customHeight="false" outlineLevel="0" collapsed="false">
      <c r="B71" s="1089" t="str">
        <f aca="false">'EMIRO_CC altri'!E18</f>
        <v>B1</v>
      </c>
      <c r="C71" s="1089" t="n">
        <f aca="false">'EMIRO_CC altri'!F18</f>
        <v>0</v>
      </c>
      <c r="D71" s="1089" t="n">
        <f aca="false">'EMIRO_CC altri'!G18</f>
        <v>0</v>
      </c>
      <c r="E71" s="1089" t="str">
        <f aca="false">'EMIRO_CC altri'!H18</f>
        <v>Abitazioni civili</v>
      </c>
      <c r="F71" s="1089" t="n">
        <f aca="false">'EMIRO_CC altri'!I18</f>
        <v>0</v>
      </c>
      <c r="G71" s="1089" t="n">
        <f aca="false">'EMIRO_CC altri'!J18</f>
        <v>0</v>
      </c>
      <c r="H71" s="1089" t="n">
        <f aca="false">'EMIRO_CC altri'!K18</f>
        <v>0</v>
      </c>
      <c r="I71" s="1089" t="n">
        <f aca="false">'EMIRO_CC altri'!L18</f>
        <v>0</v>
      </c>
      <c r="J71" s="1089" t="n">
        <f aca="false">'EMIRO_CC altri'!M18</f>
        <v>0</v>
      </c>
      <c r="L71" s="1086" t="s">
        <v>655</v>
      </c>
    </row>
    <row r="72" customFormat="false" ht="15" hidden="false" customHeight="false" outlineLevel="0" collapsed="false">
      <c r="B72" s="1080" t="s">
        <v>176</v>
      </c>
      <c r="C72" s="1080" t="s">
        <v>177</v>
      </c>
      <c r="D72" s="1080" t="s">
        <v>178</v>
      </c>
      <c r="E72" s="1080" t="s">
        <v>179</v>
      </c>
      <c r="F72" s="1080" t="s">
        <v>180</v>
      </c>
      <c r="G72" s="1080" t="s">
        <v>181</v>
      </c>
      <c r="H72" s="1080" t="s">
        <v>182</v>
      </c>
      <c r="I72" s="1080" t="s">
        <v>183</v>
      </c>
      <c r="J72" s="1082" t="s">
        <v>184</v>
      </c>
      <c r="L72" s="1087" t="n">
        <f aca="false">MAX(J73:J75)</f>
        <v>1068.75</v>
      </c>
    </row>
    <row r="73" customFormat="false" ht="15" hidden="false" customHeight="false" outlineLevel="0" collapsed="false">
      <c r="B73" s="1080" t="str">
        <f aca="false">B71</f>
        <v>B1</v>
      </c>
      <c r="C73" s="1080" t="str">
        <f aca="false">E71</f>
        <v>Abitazioni civili</v>
      </c>
      <c r="D73" s="1080" t="s">
        <v>643</v>
      </c>
      <c r="E73" s="1082" t="n">
        <f aca="false">IFERROR(VLOOKUP(CONCATENATE(B71,E71,$D73),EMIRO_Valori_di_Mercato!$B:$X,18,FALSE()),0)</f>
        <v>1800</v>
      </c>
      <c r="F73" s="1082" t="n">
        <f aca="false">IFERROR(VLOOKUP(CONCATENATE(B71,E71,$D73),EMIRO_Valori_di_Mercato!$B:$X,19,FALSE()),0)</f>
        <v>2700</v>
      </c>
      <c r="G73" s="1082" t="n">
        <f aca="false">AVERAGE(E73:F73)</f>
        <v>2250</v>
      </c>
      <c r="H73" s="1082" t="n">
        <f aca="false">IFERROR(VLOOKUP($I$8&amp;$I$9,EMIRO_parametri!$A$20:$D$50,4,FALSE()),1)</f>
        <v>1</v>
      </c>
      <c r="I73" s="1082" t="n">
        <v>1</v>
      </c>
      <c r="J73" s="1082" t="n">
        <f aca="false">G73*H73*I73*EMIRO_parametri!$A$72</f>
        <v>1068.75</v>
      </c>
      <c r="L73" s="1088" t="n">
        <f aca="false">'Determinazione classe'!$N$34</f>
        <v>0</v>
      </c>
    </row>
    <row r="74" customFormat="false" ht="15" hidden="false" customHeight="false" outlineLevel="0" collapsed="false">
      <c r="B74" s="1080" t="str">
        <f aca="false">B71</f>
        <v>B1</v>
      </c>
      <c r="C74" s="1080" t="str">
        <f aca="false">E71</f>
        <v>Abitazioni civili</v>
      </c>
      <c r="D74" s="1080" t="s">
        <v>644</v>
      </c>
      <c r="E74" s="1082" t="n">
        <f aca="false">IFERROR(VLOOKUP(CONCATENATE(B71,E71,$D74),EMIRO_Valori_di_Mercato!$B:$X,18,FALSE()),0)</f>
        <v>1150</v>
      </c>
      <c r="F74" s="1082" t="n">
        <f aca="false">IFERROR(VLOOKUP(CONCATENATE(B71,$E$65,$D74),EMIRO_Valori_di_Mercato!$B:$X,19,FALSE()),0)</f>
        <v>1650</v>
      </c>
      <c r="G74" s="1082" t="n">
        <f aca="false">AVERAGE(E74:F74)</f>
        <v>1400</v>
      </c>
      <c r="H74" s="1082" t="n">
        <f aca="false">IFERROR(VLOOKUP($I$8&amp;$I$9,EMIRO_parametri!$A$20:$D$50,4,FALSE()),1)</f>
        <v>1</v>
      </c>
      <c r="I74" s="1082" t="n">
        <f aca="false">EMIRO_parametri!$C$5</f>
        <v>1.3</v>
      </c>
      <c r="J74" s="1082" t="n">
        <f aca="false">G74*H74*I74*EMIRO_parametri!$A$72</f>
        <v>864.5</v>
      </c>
      <c r="L74" s="1087" t="n">
        <f aca="false">L72+(L72*L73)</f>
        <v>1068.75</v>
      </c>
    </row>
    <row r="75" customFormat="false" ht="15" hidden="false" customHeight="false" outlineLevel="0" collapsed="false">
      <c r="B75" s="1080" t="str">
        <f aca="false">B71</f>
        <v>B1</v>
      </c>
      <c r="C75" s="1080" t="str">
        <f aca="false">E71</f>
        <v>Abitazioni civili</v>
      </c>
      <c r="D75" s="1080" t="s">
        <v>645</v>
      </c>
      <c r="E75" s="1082" t="n">
        <f aca="false">IFERROR(VLOOKUP(CONCATENATE(B71,E71,$D75),EMIRO_Valori_di_Mercato!$B:$X,18,FALSE()),0)</f>
        <v>750</v>
      </c>
      <c r="F75" s="1082" t="n">
        <f aca="false">IFERROR(VLOOKUP(CONCATENATE(B71,$E$65,$D75),EMIRO_Valori_di_Mercato!$B:$X,19,FALSE()),0)</f>
        <v>1100</v>
      </c>
      <c r="G75" s="1082" t="n">
        <f aca="false">AVERAGE(E75:F75)</f>
        <v>925</v>
      </c>
      <c r="H75" s="1082" t="n">
        <f aca="false">IFERROR(VLOOKUP($I$8&amp;$I$9,EMIRO_parametri!$A$20:$D$50,4,FALSE()),1)</f>
        <v>1</v>
      </c>
      <c r="I75" s="1082" t="n">
        <f aca="false">EMIRO_parametri!$C$6</f>
        <v>1.9</v>
      </c>
      <c r="J75" s="1082" t="n">
        <f aca="false">G75*H75*I75*EMIRO_parametri!$A$72</f>
        <v>834.8125</v>
      </c>
    </row>
    <row r="77" customFormat="false" ht="15" hidden="false" customHeight="false" outlineLevel="0" collapsed="false">
      <c r="B77" s="1089" t="str">
        <f aca="false">'EMIRO_CC altri'!E22</f>
        <v>B1</v>
      </c>
      <c r="C77" s="1089" t="n">
        <f aca="false">'EMIRO_CC altri'!F22</f>
        <v>0</v>
      </c>
      <c r="D77" s="1089" t="n">
        <f aca="false">'EMIRO_CC altri'!G22</f>
        <v>0</v>
      </c>
      <c r="E77" s="1089" t="str">
        <f aca="false">'EMIRO_CC altri'!H22</f>
        <v>Abitazioni civili</v>
      </c>
      <c r="F77" s="1089" t="n">
        <f aca="false">'EMIRO_CC altri'!I22</f>
        <v>0</v>
      </c>
      <c r="G77" s="1089" t="n">
        <f aca="false">'EMIRO_CC altri'!J22</f>
        <v>0</v>
      </c>
      <c r="H77" s="1089" t="n">
        <f aca="false">'EMIRO_CC altri'!K22</f>
        <v>0</v>
      </c>
      <c r="I77" s="1089" t="n">
        <f aca="false">'EMIRO_CC altri'!L22</f>
        <v>0</v>
      </c>
      <c r="J77" s="1089" t="n">
        <f aca="false">'EMIRO_CC altri'!M22</f>
        <v>0</v>
      </c>
      <c r="L77" s="1086" t="s">
        <v>656</v>
      </c>
    </row>
    <row r="78" customFormat="false" ht="15" hidden="false" customHeight="false" outlineLevel="0" collapsed="false">
      <c r="B78" s="1080" t="s">
        <v>176</v>
      </c>
      <c r="C78" s="1080" t="s">
        <v>177</v>
      </c>
      <c r="D78" s="1080" t="s">
        <v>178</v>
      </c>
      <c r="E78" s="1080" t="s">
        <v>179</v>
      </c>
      <c r="F78" s="1080" t="s">
        <v>180</v>
      </c>
      <c r="G78" s="1080" t="s">
        <v>181</v>
      </c>
      <c r="H78" s="1080" t="s">
        <v>182</v>
      </c>
      <c r="I78" s="1080" t="s">
        <v>183</v>
      </c>
      <c r="J78" s="1082" t="s">
        <v>184</v>
      </c>
      <c r="L78" s="1087" t="n">
        <f aca="false">MAX(J79:J81)</f>
        <v>1068.75</v>
      </c>
    </row>
    <row r="79" customFormat="false" ht="15" hidden="false" customHeight="false" outlineLevel="0" collapsed="false">
      <c r="B79" s="1080" t="str">
        <f aca="false">B77</f>
        <v>B1</v>
      </c>
      <c r="C79" s="1080" t="str">
        <f aca="false">E77</f>
        <v>Abitazioni civili</v>
      </c>
      <c r="D79" s="1080" t="s">
        <v>643</v>
      </c>
      <c r="E79" s="1082" t="n">
        <f aca="false">IFERROR(VLOOKUP(CONCATENATE(B77,E77,$D79),EMIRO_Valori_di_Mercato!$B:$X,18,FALSE()),0)</f>
        <v>1800</v>
      </c>
      <c r="F79" s="1082" t="n">
        <f aca="false">IFERROR(VLOOKUP(CONCATENATE(B77,E77,$D79),EMIRO_Valori_di_Mercato!$B:$X,19,FALSE()),0)</f>
        <v>2700</v>
      </c>
      <c r="G79" s="1082" t="n">
        <f aca="false">AVERAGE(E79:F79)</f>
        <v>2250</v>
      </c>
      <c r="H79" s="1082" t="n">
        <f aca="false">IFERROR(VLOOKUP($I$8&amp;$I$9,EMIRO_parametri!$A$20:$D$50,4,FALSE()),1)</f>
        <v>1</v>
      </c>
      <c r="I79" s="1082" t="n">
        <v>1</v>
      </c>
      <c r="J79" s="1082" t="n">
        <f aca="false">G79*H79*I79*EMIRO_parametri!$A$72</f>
        <v>1068.75</v>
      </c>
      <c r="L79" s="1088" t="n">
        <f aca="false">'Determinazione classe'!$N$34</f>
        <v>0</v>
      </c>
    </row>
    <row r="80" customFormat="false" ht="15" hidden="false" customHeight="false" outlineLevel="0" collapsed="false">
      <c r="B80" s="1080" t="str">
        <f aca="false">B77</f>
        <v>B1</v>
      </c>
      <c r="C80" s="1080" t="str">
        <f aca="false">E77</f>
        <v>Abitazioni civili</v>
      </c>
      <c r="D80" s="1080" t="s">
        <v>644</v>
      </c>
      <c r="E80" s="1082" t="n">
        <f aca="false">IFERROR(VLOOKUP(CONCATENATE(B77,E77,$D80),EMIRO_Valori_di_Mercato!$B:$X,18,FALSE()),0)</f>
        <v>1150</v>
      </c>
      <c r="F80" s="1082" t="n">
        <f aca="false">IFERROR(VLOOKUP(CONCATENATE(B77,$E$65,$D80),EMIRO_Valori_di_Mercato!$B:$X,19,FALSE()),0)</f>
        <v>1650</v>
      </c>
      <c r="G80" s="1082" t="n">
        <f aca="false">AVERAGE(E80:F80)</f>
        <v>1400</v>
      </c>
      <c r="H80" s="1082" t="n">
        <f aca="false">IFERROR(VLOOKUP($I$8&amp;$I$9,EMIRO_parametri!$A$20:$D$50,4,FALSE()),1)</f>
        <v>1</v>
      </c>
      <c r="I80" s="1082" t="n">
        <f aca="false">EMIRO_parametri!$C$5</f>
        <v>1.3</v>
      </c>
      <c r="J80" s="1082" t="n">
        <f aca="false">G80*H80*I80*EMIRO_parametri!$A$72</f>
        <v>864.5</v>
      </c>
      <c r="L80" s="1087" t="n">
        <f aca="false">L78+(L78*L79)</f>
        <v>1068.75</v>
      </c>
    </row>
    <row r="81" customFormat="false" ht="15" hidden="false" customHeight="false" outlineLevel="0" collapsed="false">
      <c r="B81" s="1080" t="str">
        <f aca="false">B77</f>
        <v>B1</v>
      </c>
      <c r="C81" s="1080" t="str">
        <f aca="false">E77</f>
        <v>Abitazioni civili</v>
      </c>
      <c r="D81" s="1080" t="s">
        <v>645</v>
      </c>
      <c r="E81" s="1082" t="n">
        <f aca="false">IFERROR(VLOOKUP(CONCATENATE(B77,E77,$D81),EMIRO_Valori_di_Mercato!$B:$X,18,FALSE()),0)</f>
        <v>750</v>
      </c>
      <c r="F81" s="1082" t="n">
        <f aca="false">IFERROR(VLOOKUP(CONCATENATE(B77,$E$65,$D81),EMIRO_Valori_di_Mercato!$B:$X,19,FALSE()),0)</f>
        <v>1100</v>
      </c>
      <c r="G81" s="1082" t="n">
        <f aca="false">AVERAGE(E81:F81)</f>
        <v>925</v>
      </c>
      <c r="H81" s="1082" t="n">
        <f aca="false">IFERROR(VLOOKUP($I$8&amp;$I$9,EMIRO_parametri!$A$20:$D$50,4,FALSE()),1)</f>
        <v>1</v>
      </c>
      <c r="I81" s="1082" t="n">
        <f aca="false">EMIRO_parametri!$C$6</f>
        <v>1.9</v>
      </c>
      <c r="J81" s="1082" t="n">
        <f aca="false">G81*H81*I81*EMIRO_parametri!$A$72</f>
        <v>834.8125</v>
      </c>
    </row>
    <row r="83" customFormat="false" ht="15" hidden="false" customHeight="false" outlineLevel="0" collapsed="false">
      <c r="B83" s="1089" t="str">
        <f aca="false">'EMIRO_CC altri'!E26</f>
        <v>B1</v>
      </c>
      <c r="C83" s="1089" t="n">
        <f aca="false">'EMIRO_CC altri'!F26</f>
        <v>0</v>
      </c>
      <c r="D83" s="1089" t="n">
        <f aca="false">'EMIRO_CC altri'!G26</f>
        <v>0</v>
      </c>
      <c r="E83" s="1089" t="str">
        <f aca="false">'EMIRO_CC altri'!H26</f>
        <v>Abitazioni civili</v>
      </c>
      <c r="F83" s="1089" t="n">
        <f aca="false">'EMIRO_CC altri'!I26</f>
        <v>0</v>
      </c>
      <c r="G83" s="1089" t="n">
        <f aca="false">'EMIRO_CC altri'!J26</f>
        <v>0</v>
      </c>
      <c r="H83" s="1089" t="n">
        <f aca="false">'EMIRO_CC altri'!K26</f>
        <v>0</v>
      </c>
      <c r="I83" s="1089" t="n">
        <f aca="false">'EMIRO_CC altri'!L26</f>
        <v>0</v>
      </c>
      <c r="J83" s="1089" t="n">
        <f aca="false">'EMIRO_CC altri'!M26</f>
        <v>0</v>
      </c>
      <c r="L83" s="1086" t="s">
        <v>657</v>
      </c>
    </row>
    <row r="84" customFormat="false" ht="15" hidden="false" customHeight="false" outlineLevel="0" collapsed="false">
      <c r="B84" s="1080" t="s">
        <v>176</v>
      </c>
      <c r="C84" s="1080" t="s">
        <v>177</v>
      </c>
      <c r="D84" s="1080" t="s">
        <v>178</v>
      </c>
      <c r="E84" s="1080" t="s">
        <v>179</v>
      </c>
      <c r="F84" s="1080" t="s">
        <v>180</v>
      </c>
      <c r="G84" s="1080" t="s">
        <v>181</v>
      </c>
      <c r="H84" s="1080" t="s">
        <v>182</v>
      </c>
      <c r="I84" s="1080" t="s">
        <v>183</v>
      </c>
      <c r="J84" s="1082" t="s">
        <v>184</v>
      </c>
      <c r="L84" s="1087" t="n">
        <f aca="false">MAX(J85:J87)</f>
        <v>1068.75</v>
      </c>
    </row>
    <row r="85" customFormat="false" ht="15" hidden="false" customHeight="false" outlineLevel="0" collapsed="false">
      <c r="B85" s="1080" t="str">
        <f aca="false">B83</f>
        <v>B1</v>
      </c>
      <c r="C85" s="1080" t="str">
        <f aca="false">E83</f>
        <v>Abitazioni civili</v>
      </c>
      <c r="D85" s="1080" t="s">
        <v>643</v>
      </c>
      <c r="E85" s="1082" t="n">
        <f aca="false">IFERROR(VLOOKUP(CONCATENATE(B83,E83,$D85),EMIRO_Valori_di_Mercato!$B:$X,18,FALSE()),0)</f>
        <v>1800</v>
      </c>
      <c r="F85" s="1082" t="n">
        <f aca="false">IFERROR(VLOOKUP(CONCATENATE(B83,E83,$D85),EMIRO_Valori_di_Mercato!$B:$X,19,FALSE()),0)</f>
        <v>2700</v>
      </c>
      <c r="G85" s="1082" t="n">
        <f aca="false">AVERAGE(E85:F85)</f>
        <v>2250</v>
      </c>
      <c r="H85" s="1082" t="n">
        <f aca="false">IFERROR(VLOOKUP($I$8&amp;$I$9,EMIRO_parametri!$A$20:$D$50,4,FALSE()),1)</f>
        <v>1</v>
      </c>
      <c r="I85" s="1082" t="n">
        <v>1</v>
      </c>
      <c r="J85" s="1082" t="n">
        <f aca="false">G85*H85*I85*EMIRO_parametri!$A$72</f>
        <v>1068.75</v>
      </c>
      <c r="L85" s="1088" t="n">
        <f aca="false">'Determinazione classe'!$N$34</f>
        <v>0</v>
      </c>
    </row>
    <row r="86" customFormat="false" ht="15" hidden="false" customHeight="false" outlineLevel="0" collapsed="false">
      <c r="B86" s="1080" t="str">
        <f aca="false">B83</f>
        <v>B1</v>
      </c>
      <c r="C86" s="1080" t="str">
        <f aca="false">E83</f>
        <v>Abitazioni civili</v>
      </c>
      <c r="D86" s="1080" t="s">
        <v>644</v>
      </c>
      <c r="E86" s="1082" t="n">
        <f aca="false">IFERROR(VLOOKUP(CONCATENATE(B83,E83,$D86),EMIRO_Valori_di_Mercato!$B:$X,18,FALSE()),0)</f>
        <v>1150</v>
      </c>
      <c r="F86" s="1082" t="n">
        <f aca="false">IFERROR(VLOOKUP(CONCATENATE(B83,$E$65,$D86),EMIRO_Valori_di_Mercato!$B:$X,19,FALSE()),0)</f>
        <v>1650</v>
      </c>
      <c r="G86" s="1082" t="n">
        <f aca="false">AVERAGE(E86:F86)</f>
        <v>1400</v>
      </c>
      <c r="H86" s="1082" t="n">
        <f aca="false">IFERROR(VLOOKUP($I$8&amp;$I$9,EMIRO_parametri!$A$20:$D$50,4,FALSE()),1)</f>
        <v>1</v>
      </c>
      <c r="I86" s="1082" t="n">
        <f aca="false">EMIRO_parametri!$C$5</f>
        <v>1.3</v>
      </c>
      <c r="J86" s="1082" t="n">
        <f aca="false">G86*H86*I86*EMIRO_parametri!$A$72</f>
        <v>864.5</v>
      </c>
      <c r="L86" s="1087" t="n">
        <f aca="false">L84+(L84*L85)</f>
        <v>1068.75</v>
      </c>
    </row>
    <row r="87" customFormat="false" ht="15" hidden="false" customHeight="false" outlineLevel="0" collapsed="false">
      <c r="B87" s="1080" t="str">
        <f aca="false">B83</f>
        <v>B1</v>
      </c>
      <c r="C87" s="1080" t="str">
        <f aca="false">E83</f>
        <v>Abitazioni civili</v>
      </c>
      <c r="D87" s="1080" t="s">
        <v>645</v>
      </c>
      <c r="E87" s="1082" t="n">
        <f aca="false">IFERROR(VLOOKUP(CONCATENATE(B83,E83,$D87),EMIRO_Valori_di_Mercato!$B:$X,18,FALSE()),0)</f>
        <v>750</v>
      </c>
      <c r="F87" s="1082" t="n">
        <f aca="false">IFERROR(VLOOKUP(CONCATENATE(B83,$E$65,$D87),EMIRO_Valori_di_Mercato!$B:$X,19,FALSE()),0)</f>
        <v>1100</v>
      </c>
      <c r="G87" s="1082" t="n">
        <f aca="false">AVERAGE(E87:F87)</f>
        <v>925</v>
      </c>
      <c r="H87" s="1082" t="n">
        <f aca="false">IFERROR(VLOOKUP($I$8&amp;$I$9,EMIRO_parametri!$A$20:$D$50,4,FALSE()),1)</f>
        <v>1</v>
      </c>
      <c r="I87" s="1082" t="n">
        <f aca="false">EMIRO_parametri!$C$6</f>
        <v>1.9</v>
      </c>
      <c r="J87" s="1082" t="n">
        <f aca="false">G87*H87*I87*EMIRO_parametri!$A$72</f>
        <v>834.8125</v>
      </c>
    </row>
    <row r="89" customFormat="false" ht="15" hidden="false" customHeight="false" outlineLevel="0" collapsed="false">
      <c r="B89" s="1089" t="str">
        <f aca="false">'EMIRO_CC altri'!E30</f>
        <v>B1</v>
      </c>
      <c r="C89" s="1089" t="n">
        <f aca="false">'EMIRO_CC altri'!F30</f>
        <v>0</v>
      </c>
      <c r="D89" s="1089" t="n">
        <f aca="false">'EMIRO_CC altri'!G30</f>
        <v>0</v>
      </c>
      <c r="E89" s="1089" t="str">
        <f aca="false">'EMIRO_CC altri'!H30</f>
        <v>Abitazioni civili</v>
      </c>
      <c r="F89" s="1089" t="n">
        <f aca="false">'EMIRO_CC altri'!I30</f>
        <v>0</v>
      </c>
      <c r="G89" s="1089" t="n">
        <f aca="false">'EMIRO_CC altri'!J30</f>
        <v>0</v>
      </c>
      <c r="H89" s="1089" t="n">
        <f aca="false">'EMIRO_CC altri'!K30</f>
        <v>0</v>
      </c>
      <c r="I89" s="1089" t="n">
        <f aca="false">'EMIRO_CC altri'!L30</f>
        <v>0</v>
      </c>
      <c r="J89" s="1089" t="n">
        <f aca="false">'EMIRO_CC altri'!M30</f>
        <v>0</v>
      </c>
      <c r="L89" s="1086" t="s">
        <v>658</v>
      </c>
    </row>
    <row r="90" customFormat="false" ht="15" hidden="false" customHeight="false" outlineLevel="0" collapsed="false">
      <c r="B90" s="1080" t="s">
        <v>176</v>
      </c>
      <c r="C90" s="1080" t="s">
        <v>177</v>
      </c>
      <c r="D90" s="1080" t="s">
        <v>178</v>
      </c>
      <c r="E90" s="1080" t="s">
        <v>179</v>
      </c>
      <c r="F90" s="1080" t="s">
        <v>180</v>
      </c>
      <c r="G90" s="1080" t="s">
        <v>181</v>
      </c>
      <c r="H90" s="1080" t="s">
        <v>182</v>
      </c>
      <c r="I90" s="1080" t="s">
        <v>183</v>
      </c>
      <c r="J90" s="1082" t="s">
        <v>184</v>
      </c>
      <c r="L90" s="1087" t="n">
        <f aca="false">MAX(J91:J93)</f>
        <v>1068.75</v>
      </c>
    </row>
    <row r="91" customFormat="false" ht="15" hidden="false" customHeight="false" outlineLevel="0" collapsed="false">
      <c r="B91" s="1080" t="str">
        <f aca="false">B89</f>
        <v>B1</v>
      </c>
      <c r="C91" s="1080" t="str">
        <f aca="false">E89</f>
        <v>Abitazioni civili</v>
      </c>
      <c r="D91" s="1080" t="s">
        <v>643</v>
      </c>
      <c r="E91" s="1082" t="n">
        <f aca="false">IFERROR(VLOOKUP(CONCATENATE(B89,E89,$D91),EMIRO_Valori_di_Mercato!$B:$X,18,FALSE()),0)</f>
        <v>1800</v>
      </c>
      <c r="F91" s="1082" t="n">
        <f aca="false">IFERROR(VLOOKUP(CONCATENATE(B89,E89,$D91),EMIRO_Valori_di_Mercato!$B:$X,19,FALSE()),0)</f>
        <v>2700</v>
      </c>
      <c r="G91" s="1082" t="n">
        <f aca="false">AVERAGE(E91:F91)</f>
        <v>2250</v>
      </c>
      <c r="H91" s="1082" t="n">
        <f aca="false">IFERROR(VLOOKUP($I$8&amp;$I$9,EMIRO_parametri!$A$20:$D$50,4,FALSE()),1)</f>
        <v>1</v>
      </c>
      <c r="I91" s="1082" t="n">
        <v>1</v>
      </c>
      <c r="J91" s="1082" t="n">
        <f aca="false">G91*H91*I91*EMIRO_parametri!$A$72</f>
        <v>1068.75</v>
      </c>
      <c r="L91" s="1088" t="n">
        <f aca="false">'Determinazione classe'!$N$34</f>
        <v>0</v>
      </c>
    </row>
    <row r="92" customFormat="false" ht="15" hidden="false" customHeight="false" outlineLevel="0" collapsed="false">
      <c r="B92" s="1080" t="str">
        <f aca="false">B89</f>
        <v>B1</v>
      </c>
      <c r="C92" s="1080" t="str">
        <f aca="false">E89</f>
        <v>Abitazioni civili</v>
      </c>
      <c r="D92" s="1080" t="s">
        <v>644</v>
      </c>
      <c r="E92" s="1082" t="n">
        <f aca="false">IFERROR(VLOOKUP(CONCATENATE(B89,E89,$D92),EMIRO_Valori_di_Mercato!$B:$X,18,FALSE()),0)</f>
        <v>1150</v>
      </c>
      <c r="F92" s="1082" t="n">
        <f aca="false">IFERROR(VLOOKUP(CONCATENATE(B89,$E$65,$D92),EMIRO_Valori_di_Mercato!$B:$X,19,FALSE()),0)</f>
        <v>1650</v>
      </c>
      <c r="G92" s="1082" t="n">
        <f aca="false">AVERAGE(E92:F92)</f>
        <v>1400</v>
      </c>
      <c r="H92" s="1082" t="n">
        <f aca="false">IFERROR(VLOOKUP($I$8&amp;$I$9,EMIRO_parametri!$A$20:$D$50,4,FALSE()),1)</f>
        <v>1</v>
      </c>
      <c r="I92" s="1082" t="n">
        <f aca="false">EMIRO_parametri!$C$5</f>
        <v>1.3</v>
      </c>
      <c r="J92" s="1082" t="n">
        <f aca="false">G92*H92*I92*EMIRO_parametri!$A$72</f>
        <v>864.5</v>
      </c>
      <c r="L92" s="1087" t="n">
        <f aca="false">L90+(L90*L91)</f>
        <v>1068.75</v>
      </c>
    </row>
    <row r="93" customFormat="false" ht="15" hidden="false" customHeight="false" outlineLevel="0" collapsed="false">
      <c r="B93" s="1080" t="str">
        <f aca="false">B89</f>
        <v>B1</v>
      </c>
      <c r="C93" s="1080" t="str">
        <f aca="false">E89</f>
        <v>Abitazioni civili</v>
      </c>
      <c r="D93" s="1080" t="s">
        <v>645</v>
      </c>
      <c r="E93" s="1082" t="n">
        <f aca="false">IFERROR(VLOOKUP(CONCATENATE(B89,E89,$D93),EMIRO_Valori_di_Mercato!$B:$X,18,FALSE()),0)</f>
        <v>750</v>
      </c>
      <c r="F93" s="1082" t="n">
        <f aca="false">IFERROR(VLOOKUP(CONCATENATE(B89,$E$65,$D93),EMIRO_Valori_di_Mercato!$B:$X,19,FALSE()),0)</f>
        <v>1100</v>
      </c>
      <c r="G93" s="1082" t="n">
        <f aca="false">AVERAGE(E93:F93)</f>
        <v>925</v>
      </c>
      <c r="H93" s="1082" t="n">
        <f aca="false">IFERROR(VLOOKUP($I$8&amp;$I$9,EMIRO_parametri!$A$20:$D$50,4,FALSE()),1)</f>
        <v>1</v>
      </c>
      <c r="I93" s="1082" t="n">
        <f aca="false">EMIRO_parametri!$C$6</f>
        <v>1.9</v>
      </c>
      <c r="J93" s="1082" t="n">
        <f aca="false">G93*H93*I93*EMIRO_parametri!$A$72</f>
        <v>834.8125</v>
      </c>
    </row>
    <row r="95" customFormat="false" ht="15" hidden="false" customHeight="false" outlineLevel="0" collapsed="false">
      <c r="B95" s="1089" t="str">
        <f aca="false">'EMIRO_CC altri'!E34</f>
        <v>B1</v>
      </c>
      <c r="C95" s="1089" t="n">
        <f aca="false">'EMIRO_CC altri'!F34</f>
        <v>0</v>
      </c>
      <c r="D95" s="1089" t="n">
        <f aca="false">'EMIRO_CC altri'!G34</f>
        <v>0</v>
      </c>
      <c r="E95" s="1089" t="str">
        <f aca="false">'EMIRO_CC altri'!H34</f>
        <v>Abitazioni civili</v>
      </c>
      <c r="F95" s="1089" t="n">
        <f aca="false">'EMIRO_CC altri'!I34</f>
        <v>0</v>
      </c>
      <c r="G95" s="1089" t="n">
        <f aca="false">'EMIRO_CC altri'!J34</f>
        <v>0</v>
      </c>
      <c r="H95" s="1089" t="n">
        <f aca="false">'EMIRO_CC altri'!K34</f>
        <v>0</v>
      </c>
      <c r="I95" s="1089" t="n">
        <f aca="false">'EMIRO_CC altri'!L34</f>
        <v>0</v>
      </c>
      <c r="J95" s="1089" t="n">
        <f aca="false">'EMIRO_CC altri'!M34</f>
        <v>0</v>
      </c>
      <c r="L95" s="1086" t="s">
        <v>659</v>
      </c>
    </row>
    <row r="96" customFormat="false" ht="15" hidden="false" customHeight="false" outlineLevel="0" collapsed="false">
      <c r="B96" s="1080" t="s">
        <v>176</v>
      </c>
      <c r="C96" s="1080" t="s">
        <v>177</v>
      </c>
      <c r="D96" s="1080" t="s">
        <v>178</v>
      </c>
      <c r="E96" s="1080" t="s">
        <v>179</v>
      </c>
      <c r="F96" s="1080" t="s">
        <v>180</v>
      </c>
      <c r="G96" s="1080" t="s">
        <v>181</v>
      </c>
      <c r="H96" s="1080" t="s">
        <v>182</v>
      </c>
      <c r="I96" s="1080" t="s">
        <v>183</v>
      </c>
      <c r="J96" s="1082" t="s">
        <v>184</v>
      </c>
      <c r="L96" s="1087" t="n">
        <f aca="false">MAX(J97:J99)</f>
        <v>1068.75</v>
      </c>
    </row>
    <row r="97" customFormat="false" ht="15" hidden="false" customHeight="false" outlineLevel="0" collapsed="false">
      <c r="B97" s="1080" t="str">
        <f aca="false">B95</f>
        <v>B1</v>
      </c>
      <c r="C97" s="1080" t="str">
        <f aca="false">E95</f>
        <v>Abitazioni civili</v>
      </c>
      <c r="D97" s="1080" t="s">
        <v>643</v>
      </c>
      <c r="E97" s="1082" t="n">
        <f aca="false">IFERROR(VLOOKUP(CONCATENATE(B95,E95,$D97),EMIRO_Valori_di_Mercato!$B:$X,18,FALSE()),0)</f>
        <v>1800</v>
      </c>
      <c r="F97" s="1082" t="n">
        <f aca="false">IFERROR(VLOOKUP(CONCATENATE(B95,E95,$D97),EMIRO_Valori_di_Mercato!$B:$X,19,FALSE()),0)</f>
        <v>2700</v>
      </c>
      <c r="G97" s="1082" t="n">
        <f aca="false">AVERAGE(E97:F97)</f>
        <v>2250</v>
      </c>
      <c r="H97" s="1082" t="n">
        <f aca="false">IFERROR(VLOOKUP($I$8&amp;$I$9,EMIRO_parametri!$A$20:$D$50,4,FALSE()),1)</f>
        <v>1</v>
      </c>
      <c r="I97" s="1082" t="n">
        <v>1</v>
      </c>
      <c r="J97" s="1082" t="n">
        <f aca="false">G97*H97*I97*EMIRO_parametri!$A$72</f>
        <v>1068.75</v>
      </c>
      <c r="L97" s="1088" t="n">
        <f aca="false">'Determinazione classe'!$N$34</f>
        <v>0</v>
      </c>
    </row>
    <row r="98" customFormat="false" ht="15" hidden="false" customHeight="false" outlineLevel="0" collapsed="false">
      <c r="B98" s="1080" t="str">
        <f aca="false">B95</f>
        <v>B1</v>
      </c>
      <c r="C98" s="1080" t="str">
        <f aca="false">E95</f>
        <v>Abitazioni civili</v>
      </c>
      <c r="D98" s="1080" t="s">
        <v>644</v>
      </c>
      <c r="E98" s="1082" t="n">
        <f aca="false">IFERROR(VLOOKUP(CONCATENATE(B95,E95,$D98),EMIRO_Valori_di_Mercato!$B:$X,18,FALSE()),0)</f>
        <v>1150</v>
      </c>
      <c r="F98" s="1082" t="n">
        <f aca="false">IFERROR(VLOOKUP(CONCATENATE(B95,$E$65,$D98),EMIRO_Valori_di_Mercato!$B:$X,19,FALSE()),0)</f>
        <v>1650</v>
      </c>
      <c r="G98" s="1082" t="n">
        <f aca="false">AVERAGE(E98:F98)</f>
        <v>1400</v>
      </c>
      <c r="H98" s="1082" t="n">
        <f aca="false">IFERROR(VLOOKUP($I$8&amp;$I$9,EMIRO_parametri!$A$20:$D$50,4,FALSE()),1)</f>
        <v>1</v>
      </c>
      <c r="I98" s="1082" t="n">
        <f aca="false">EMIRO_parametri!$C$5</f>
        <v>1.3</v>
      </c>
      <c r="J98" s="1082" t="n">
        <f aca="false">G98*H98*I98*EMIRO_parametri!$A$72</f>
        <v>864.5</v>
      </c>
      <c r="L98" s="1087" t="n">
        <f aca="false">L96+(L96*L97)</f>
        <v>1068.75</v>
      </c>
    </row>
    <row r="99" customFormat="false" ht="15" hidden="false" customHeight="false" outlineLevel="0" collapsed="false">
      <c r="B99" s="1080" t="str">
        <f aca="false">B95</f>
        <v>B1</v>
      </c>
      <c r="C99" s="1080" t="str">
        <f aca="false">E95</f>
        <v>Abitazioni civili</v>
      </c>
      <c r="D99" s="1080" t="s">
        <v>645</v>
      </c>
      <c r="E99" s="1082" t="n">
        <f aca="false">IFERROR(VLOOKUP(CONCATENATE(B95,E95,$D99),EMIRO_Valori_di_Mercato!$B:$X,18,FALSE()),0)</f>
        <v>750</v>
      </c>
      <c r="F99" s="1082" t="n">
        <f aca="false">IFERROR(VLOOKUP(CONCATENATE(B95,$E$65,$D99),EMIRO_Valori_di_Mercato!$B:$X,19,FALSE()),0)</f>
        <v>1100</v>
      </c>
      <c r="G99" s="1082" t="n">
        <f aca="false">AVERAGE(E99:F99)</f>
        <v>925</v>
      </c>
      <c r="H99" s="1082" t="n">
        <f aca="false">IFERROR(VLOOKUP($I$8&amp;$I$9,EMIRO_parametri!$A$20:$D$50,4,FALSE()),1)</f>
        <v>1</v>
      </c>
      <c r="I99" s="1082" t="n">
        <f aca="false">EMIRO_parametri!$C$6</f>
        <v>1.9</v>
      </c>
      <c r="J99" s="1082" t="n">
        <f aca="false">G99*H99*I99*EMIRO_parametri!$A$72</f>
        <v>834.8125</v>
      </c>
    </row>
    <row r="101" customFormat="false" ht="15" hidden="false" customHeight="false" outlineLevel="0" collapsed="false">
      <c r="B101" s="1089" t="str">
        <f aca="false">'EMIRO_CC altri'!E38</f>
        <v>B1</v>
      </c>
      <c r="C101" s="1089" t="n">
        <f aca="false">'EMIRO_CC altri'!F38</f>
        <v>0</v>
      </c>
      <c r="D101" s="1089" t="n">
        <f aca="false">'EMIRO_CC altri'!G38</f>
        <v>0</v>
      </c>
      <c r="E101" s="1089" t="str">
        <f aca="false">'EMIRO_CC altri'!H38</f>
        <v>Abitazioni civili</v>
      </c>
      <c r="F101" s="1089" t="n">
        <f aca="false">'EMIRO_CC altri'!I38</f>
        <v>0</v>
      </c>
      <c r="G101" s="1089" t="n">
        <f aca="false">'EMIRO_CC altri'!J38</f>
        <v>0</v>
      </c>
      <c r="H101" s="1089" t="n">
        <f aca="false">'EMIRO_CC altri'!K38</f>
        <v>0</v>
      </c>
      <c r="I101" s="1089" t="n">
        <f aca="false">'EMIRO_CC altri'!L38</f>
        <v>0</v>
      </c>
      <c r="J101" s="1089" t="n">
        <f aca="false">'EMIRO_CC altri'!M38</f>
        <v>0</v>
      </c>
      <c r="L101" s="1086" t="s">
        <v>660</v>
      </c>
    </row>
    <row r="102" customFormat="false" ht="15" hidden="false" customHeight="false" outlineLevel="0" collapsed="false">
      <c r="B102" s="1080" t="s">
        <v>176</v>
      </c>
      <c r="C102" s="1080" t="s">
        <v>177</v>
      </c>
      <c r="D102" s="1080" t="s">
        <v>178</v>
      </c>
      <c r="E102" s="1080" t="s">
        <v>179</v>
      </c>
      <c r="F102" s="1080" t="s">
        <v>180</v>
      </c>
      <c r="G102" s="1080" t="s">
        <v>181</v>
      </c>
      <c r="H102" s="1080" t="s">
        <v>182</v>
      </c>
      <c r="I102" s="1080" t="s">
        <v>183</v>
      </c>
      <c r="J102" s="1082" t="s">
        <v>184</v>
      </c>
      <c r="L102" s="1087" t="n">
        <f aca="false">MAX(J103:J105)</f>
        <v>1068.75</v>
      </c>
    </row>
    <row r="103" customFormat="false" ht="15" hidden="false" customHeight="false" outlineLevel="0" collapsed="false">
      <c r="B103" s="1080" t="str">
        <f aca="false">B101</f>
        <v>B1</v>
      </c>
      <c r="C103" s="1080" t="str">
        <f aca="false">E101</f>
        <v>Abitazioni civili</v>
      </c>
      <c r="D103" s="1080" t="s">
        <v>643</v>
      </c>
      <c r="E103" s="1082" t="n">
        <f aca="false">IFERROR(VLOOKUP(CONCATENATE(B101,E101,$D103),EMIRO_Valori_di_Mercato!$B:$X,18,FALSE()),0)</f>
        <v>1800</v>
      </c>
      <c r="F103" s="1082" t="n">
        <f aca="false">IFERROR(VLOOKUP(CONCATENATE(B101,E101,$D103),EMIRO_Valori_di_Mercato!$B:$X,19,FALSE()),0)</f>
        <v>2700</v>
      </c>
      <c r="G103" s="1082" t="n">
        <f aca="false">AVERAGE(E103:F103)</f>
        <v>2250</v>
      </c>
      <c r="H103" s="1082" t="n">
        <f aca="false">IFERROR(VLOOKUP($I$8&amp;$I$9,EMIRO_parametri!$A$20:$D$50,4,FALSE()),1)</f>
        <v>1</v>
      </c>
      <c r="I103" s="1082" t="n">
        <v>1</v>
      </c>
      <c r="J103" s="1082" t="n">
        <f aca="false">G103*H103*I103*EMIRO_parametri!$A$72</f>
        <v>1068.75</v>
      </c>
      <c r="L103" s="1088" t="n">
        <f aca="false">'Determinazione classe'!$N$34</f>
        <v>0</v>
      </c>
    </row>
    <row r="104" customFormat="false" ht="15" hidden="false" customHeight="false" outlineLevel="0" collapsed="false">
      <c r="B104" s="1080" t="str">
        <f aca="false">B101</f>
        <v>B1</v>
      </c>
      <c r="C104" s="1080" t="str">
        <f aca="false">E101</f>
        <v>Abitazioni civili</v>
      </c>
      <c r="D104" s="1080" t="s">
        <v>644</v>
      </c>
      <c r="E104" s="1082" t="n">
        <f aca="false">IFERROR(VLOOKUP(CONCATENATE(B101,E101,$D104),EMIRO_Valori_di_Mercato!$B:$X,18,FALSE()),0)</f>
        <v>1150</v>
      </c>
      <c r="F104" s="1082" t="n">
        <f aca="false">IFERROR(VLOOKUP(CONCATENATE(B101,$E$65,$D104),EMIRO_Valori_di_Mercato!$B:$X,19,FALSE()),0)</f>
        <v>1650</v>
      </c>
      <c r="G104" s="1082" t="n">
        <f aca="false">AVERAGE(E104:F104)</f>
        <v>1400</v>
      </c>
      <c r="H104" s="1082" t="n">
        <f aca="false">IFERROR(VLOOKUP($I$8&amp;$I$9,EMIRO_parametri!$A$20:$D$50,4,FALSE()),1)</f>
        <v>1</v>
      </c>
      <c r="I104" s="1082" t="n">
        <f aca="false">EMIRO_parametri!$C$5</f>
        <v>1.3</v>
      </c>
      <c r="J104" s="1082" t="n">
        <f aca="false">G104*H104*I104*EMIRO_parametri!$A$72</f>
        <v>864.5</v>
      </c>
      <c r="L104" s="1087" t="n">
        <f aca="false">L102+(L102*L103)</f>
        <v>1068.75</v>
      </c>
    </row>
    <row r="105" customFormat="false" ht="15" hidden="false" customHeight="false" outlineLevel="0" collapsed="false">
      <c r="B105" s="1080" t="str">
        <f aca="false">B101</f>
        <v>B1</v>
      </c>
      <c r="C105" s="1080" t="str">
        <f aca="false">E101</f>
        <v>Abitazioni civili</v>
      </c>
      <c r="D105" s="1080" t="s">
        <v>645</v>
      </c>
      <c r="E105" s="1082" t="n">
        <f aca="false">IFERROR(VLOOKUP(CONCATENATE(B101,E101,$D105),EMIRO_Valori_di_Mercato!$B:$X,18,FALSE()),0)</f>
        <v>750</v>
      </c>
      <c r="F105" s="1082" t="n">
        <f aca="false">IFERROR(VLOOKUP(CONCATENATE(B101,$E$65,$D105),EMIRO_Valori_di_Mercato!$B:$X,19,FALSE()),0)</f>
        <v>1100</v>
      </c>
      <c r="G105" s="1082" t="n">
        <f aca="false">AVERAGE(E105:F105)</f>
        <v>925</v>
      </c>
      <c r="H105" s="1082" t="n">
        <f aca="false">IFERROR(VLOOKUP($I$8&amp;$I$9,EMIRO_parametri!$A$20:$D$50,4,FALSE()),1)</f>
        <v>1</v>
      </c>
      <c r="I105" s="1082" t="n">
        <f aca="false">EMIRO_parametri!$C$6</f>
        <v>1.9</v>
      </c>
      <c r="J105" s="1082" t="n">
        <f aca="false">G105*H105*I105*EMIRO_parametri!$A$72</f>
        <v>834.8125</v>
      </c>
    </row>
    <row r="107" customFormat="false" ht="15" hidden="false" customHeight="false" outlineLevel="0" collapsed="false">
      <c r="B107" s="1089" t="str">
        <f aca="false">'EMIRO_CC altri'!E42</f>
        <v>B1</v>
      </c>
      <c r="C107" s="1089" t="n">
        <f aca="false">'EMIRO_CC altri'!F42</f>
        <v>0</v>
      </c>
      <c r="D107" s="1089" t="n">
        <f aca="false">'EMIRO_CC altri'!G42</f>
        <v>0</v>
      </c>
      <c r="E107" s="1089" t="str">
        <f aca="false">'EMIRO_CC altri'!H42</f>
        <v>Abitazioni civili</v>
      </c>
      <c r="F107" s="1089" t="n">
        <f aca="false">'EMIRO_CC altri'!I42</f>
        <v>0</v>
      </c>
      <c r="G107" s="1089" t="n">
        <f aca="false">'EMIRO_CC altri'!J42</f>
        <v>0</v>
      </c>
      <c r="H107" s="1089" t="n">
        <f aca="false">'EMIRO_CC altri'!K42</f>
        <v>0</v>
      </c>
      <c r="I107" s="1089" t="n">
        <f aca="false">'EMIRO_CC altri'!L42</f>
        <v>0</v>
      </c>
      <c r="J107" s="1089" t="n">
        <f aca="false">'EMIRO_CC altri'!M42</f>
        <v>0</v>
      </c>
      <c r="L107" s="1086" t="s">
        <v>661</v>
      </c>
    </row>
    <row r="108" customFormat="false" ht="15" hidden="false" customHeight="false" outlineLevel="0" collapsed="false">
      <c r="B108" s="1080" t="s">
        <v>176</v>
      </c>
      <c r="C108" s="1080" t="s">
        <v>177</v>
      </c>
      <c r="D108" s="1080" t="s">
        <v>178</v>
      </c>
      <c r="E108" s="1080" t="s">
        <v>179</v>
      </c>
      <c r="F108" s="1080" t="s">
        <v>180</v>
      </c>
      <c r="G108" s="1080" t="s">
        <v>181</v>
      </c>
      <c r="H108" s="1080" t="s">
        <v>182</v>
      </c>
      <c r="I108" s="1080" t="s">
        <v>183</v>
      </c>
      <c r="J108" s="1082" t="s">
        <v>184</v>
      </c>
      <c r="L108" s="1087" t="n">
        <f aca="false">MAX(J109:J111)</f>
        <v>1068.75</v>
      </c>
    </row>
    <row r="109" customFormat="false" ht="15" hidden="false" customHeight="false" outlineLevel="0" collapsed="false">
      <c r="B109" s="1080" t="str">
        <f aca="false">B107</f>
        <v>B1</v>
      </c>
      <c r="C109" s="1080" t="str">
        <f aca="false">E107</f>
        <v>Abitazioni civili</v>
      </c>
      <c r="D109" s="1080" t="s">
        <v>643</v>
      </c>
      <c r="E109" s="1082" t="n">
        <f aca="false">IFERROR(VLOOKUP(CONCATENATE(B107,E107,$D109),EMIRO_Valori_di_Mercato!$B:$X,18,FALSE()),0)</f>
        <v>1800</v>
      </c>
      <c r="F109" s="1082" t="n">
        <f aca="false">IFERROR(VLOOKUP(CONCATENATE(B107,E107,$D109),EMIRO_Valori_di_Mercato!$B:$X,19,FALSE()),0)</f>
        <v>2700</v>
      </c>
      <c r="G109" s="1082" t="n">
        <f aca="false">AVERAGE(E109:F109)</f>
        <v>2250</v>
      </c>
      <c r="H109" s="1082" t="n">
        <f aca="false">IFERROR(VLOOKUP($I$8&amp;$I$9,EMIRO_parametri!$A$20:$D$50,4,FALSE()),1)</f>
        <v>1</v>
      </c>
      <c r="I109" s="1082" t="n">
        <v>1</v>
      </c>
      <c r="J109" s="1082" t="n">
        <f aca="false">G109*H109*I109*EMIRO_parametri!$A$72</f>
        <v>1068.75</v>
      </c>
      <c r="L109" s="1088" t="n">
        <f aca="false">'Determinazione classe'!$N$34</f>
        <v>0</v>
      </c>
    </row>
    <row r="110" customFormat="false" ht="15" hidden="false" customHeight="false" outlineLevel="0" collapsed="false">
      <c r="B110" s="1080" t="str">
        <f aca="false">B107</f>
        <v>B1</v>
      </c>
      <c r="C110" s="1080" t="str">
        <f aca="false">E107</f>
        <v>Abitazioni civili</v>
      </c>
      <c r="D110" s="1080" t="s">
        <v>644</v>
      </c>
      <c r="E110" s="1082" t="n">
        <f aca="false">IFERROR(VLOOKUP(CONCATENATE(B107,E107,$D110),EMIRO_Valori_di_Mercato!$B:$X,18,FALSE()),0)</f>
        <v>1150</v>
      </c>
      <c r="F110" s="1082" t="n">
        <f aca="false">IFERROR(VLOOKUP(CONCATENATE(B107,$E$65,$D110),EMIRO_Valori_di_Mercato!$B:$X,19,FALSE()),0)</f>
        <v>1650</v>
      </c>
      <c r="G110" s="1082" t="n">
        <f aca="false">AVERAGE(E110:F110)</f>
        <v>1400</v>
      </c>
      <c r="H110" s="1082" t="n">
        <f aca="false">IFERROR(VLOOKUP($I$8&amp;$I$9,EMIRO_parametri!$A$20:$D$50,4,FALSE()),1)</f>
        <v>1</v>
      </c>
      <c r="I110" s="1082" t="n">
        <f aca="false">EMIRO_parametri!$C$5</f>
        <v>1.3</v>
      </c>
      <c r="J110" s="1082" t="n">
        <f aca="false">G110*H110*I110*EMIRO_parametri!$A$72</f>
        <v>864.5</v>
      </c>
      <c r="L110" s="1087" t="n">
        <f aca="false">L108+(L108*L109)</f>
        <v>1068.75</v>
      </c>
    </row>
    <row r="111" customFormat="false" ht="15" hidden="false" customHeight="false" outlineLevel="0" collapsed="false">
      <c r="B111" s="1080" t="str">
        <f aca="false">B107</f>
        <v>B1</v>
      </c>
      <c r="C111" s="1080" t="str">
        <f aca="false">E107</f>
        <v>Abitazioni civili</v>
      </c>
      <c r="D111" s="1080" t="s">
        <v>645</v>
      </c>
      <c r="E111" s="1082" t="n">
        <f aca="false">IFERROR(VLOOKUP(CONCATENATE(B107,E107,$D111),EMIRO_Valori_di_Mercato!$B:$X,18,FALSE()),0)</f>
        <v>750</v>
      </c>
      <c r="F111" s="1082" t="n">
        <f aca="false">IFERROR(VLOOKUP(CONCATENATE(B107,$E$65,$D111),EMIRO_Valori_di_Mercato!$B:$X,19,FALSE()),0)</f>
        <v>1100</v>
      </c>
      <c r="G111" s="1082" t="n">
        <f aca="false">AVERAGE(E111:F111)</f>
        <v>925</v>
      </c>
      <c r="H111" s="1082" t="n">
        <f aca="false">IFERROR(VLOOKUP($I$8&amp;$I$9,EMIRO_parametri!$A$20:$D$50,4,FALSE()),1)</f>
        <v>1</v>
      </c>
      <c r="I111" s="1082" t="n">
        <f aca="false">EMIRO_parametri!$C$6</f>
        <v>1.9</v>
      </c>
      <c r="J111" s="1082" t="n">
        <f aca="false">G111*H111*I111*EMIRO_parametri!$A$72</f>
        <v>834.8125</v>
      </c>
    </row>
    <row r="113" customFormat="false" ht="15" hidden="false" customHeight="false" outlineLevel="0" collapsed="false">
      <c r="B113" s="1089" t="str">
        <f aca="false">'EMIRO_CC altri'!E46</f>
        <v>B1</v>
      </c>
      <c r="C113" s="1089" t="n">
        <f aca="false">'EMIRO_CC altri'!F46</f>
        <v>0</v>
      </c>
      <c r="D113" s="1089" t="n">
        <f aca="false">'EMIRO_CC altri'!G46</f>
        <v>0</v>
      </c>
      <c r="E113" s="1089" t="str">
        <f aca="false">'EMIRO_CC altri'!H46</f>
        <v>Abitazioni civili</v>
      </c>
      <c r="F113" s="1089" t="n">
        <f aca="false">'EMIRO_CC altri'!I46</f>
        <v>0</v>
      </c>
      <c r="G113" s="1089" t="n">
        <f aca="false">'EMIRO_CC altri'!J46</f>
        <v>0</v>
      </c>
      <c r="H113" s="1089" t="n">
        <f aca="false">'EMIRO_CC altri'!K46</f>
        <v>0</v>
      </c>
      <c r="I113" s="1089" t="n">
        <f aca="false">'EMIRO_CC altri'!L46</f>
        <v>0</v>
      </c>
      <c r="J113" s="1089" t="n">
        <f aca="false">'EMIRO_CC altri'!M46</f>
        <v>0</v>
      </c>
      <c r="L113" s="1086" t="s">
        <v>662</v>
      </c>
    </row>
    <row r="114" customFormat="false" ht="15" hidden="false" customHeight="false" outlineLevel="0" collapsed="false">
      <c r="B114" s="1080" t="s">
        <v>176</v>
      </c>
      <c r="C114" s="1080" t="s">
        <v>177</v>
      </c>
      <c r="D114" s="1080" t="s">
        <v>178</v>
      </c>
      <c r="E114" s="1080" t="s">
        <v>179</v>
      </c>
      <c r="F114" s="1080" t="s">
        <v>180</v>
      </c>
      <c r="G114" s="1080" t="s">
        <v>181</v>
      </c>
      <c r="H114" s="1080" t="s">
        <v>182</v>
      </c>
      <c r="I114" s="1080" t="s">
        <v>183</v>
      </c>
      <c r="J114" s="1082" t="s">
        <v>184</v>
      </c>
      <c r="L114" s="1087" t="n">
        <f aca="false">MAX(J115:J117)</f>
        <v>1068.75</v>
      </c>
    </row>
    <row r="115" customFormat="false" ht="15" hidden="false" customHeight="false" outlineLevel="0" collapsed="false">
      <c r="B115" s="1080" t="str">
        <f aca="false">B113</f>
        <v>B1</v>
      </c>
      <c r="C115" s="1080" t="str">
        <f aca="false">E113</f>
        <v>Abitazioni civili</v>
      </c>
      <c r="D115" s="1080" t="s">
        <v>643</v>
      </c>
      <c r="E115" s="1082" t="n">
        <f aca="false">IFERROR(VLOOKUP(CONCATENATE(B113,E113,$D115),EMIRO_Valori_di_Mercato!$B:$X,18,FALSE()),0)</f>
        <v>1800</v>
      </c>
      <c r="F115" s="1082" t="n">
        <f aca="false">IFERROR(VLOOKUP(CONCATENATE(B113,E113,$D115),EMIRO_Valori_di_Mercato!$B:$X,19,FALSE()),0)</f>
        <v>2700</v>
      </c>
      <c r="G115" s="1082" t="n">
        <f aca="false">AVERAGE(E115:F115)</f>
        <v>2250</v>
      </c>
      <c r="H115" s="1082" t="n">
        <f aca="false">IFERROR(VLOOKUP($I$8&amp;$I$9,EMIRO_parametri!$A$20:$D$50,4,FALSE()),1)</f>
        <v>1</v>
      </c>
      <c r="I115" s="1082" t="n">
        <v>1</v>
      </c>
      <c r="J115" s="1082" t="n">
        <f aca="false">G115*H115*I115*EMIRO_parametri!$A$72</f>
        <v>1068.75</v>
      </c>
      <c r="L115" s="1088" t="n">
        <f aca="false">'Determinazione classe'!$N$34</f>
        <v>0</v>
      </c>
    </row>
    <row r="116" customFormat="false" ht="15" hidden="false" customHeight="false" outlineLevel="0" collapsed="false">
      <c r="B116" s="1080" t="str">
        <f aca="false">B113</f>
        <v>B1</v>
      </c>
      <c r="C116" s="1080" t="str">
        <f aca="false">E113</f>
        <v>Abitazioni civili</v>
      </c>
      <c r="D116" s="1080" t="s">
        <v>644</v>
      </c>
      <c r="E116" s="1082" t="n">
        <f aca="false">IFERROR(VLOOKUP(CONCATENATE(B113,E113,$D116),EMIRO_Valori_di_Mercato!$B:$X,18,FALSE()),0)</f>
        <v>1150</v>
      </c>
      <c r="F116" s="1082" t="n">
        <f aca="false">IFERROR(VLOOKUP(CONCATENATE(B113,$E$65,$D116),EMIRO_Valori_di_Mercato!$B:$X,19,FALSE()),0)</f>
        <v>1650</v>
      </c>
      <c r="G116" s="1082" t="n">
        <f aca="false">AVERAGE(E116:F116)</f>
        <v>1400</v>
      </c>
      <c r="H116" s="1082" t="n">
        <f aca="false">IFERROR(VLOOKUP($I$8&amp;$I$9,EMIRO_parametri!$A$20:$D$50,4,FALSE()),1)</f>
        <v>1</v>
      </c>
      <c r="I116" s="1082" t="n">
        <f aca="false">EMIRO_parametri!$C$5</f>
        <v>1.3</v>
      </c>
      <c r="J116" s="1082" t="n">
        <f aca="false">G116*H116*I116*EMIRO_parametri!$A$72</f>
        <v>864.5</v>
      </c>
      <c r="L116" s="1087" t="n">
        <f aca="false">L114+(L114*L115)</f>
        <v>1068.75</v>
      </c>
    </row>
    <row r="117" customFormat="false" ht="15" hidden="false" customHeight="false" outlineLevel="0" collapsed="false">
      <c r="B117" s="1080" t="str">
        <f aca="false">B113</f>
        <v>B1</v>
      </c>
      <c r="C117" s="1080" t="str">
        <f aca="false">E113</f>
        <v>Abitazioni civili</v>
      </c>
      <c r="D117" s="1080" t="s">
        <v>645</v>
      </c>
      <c r="E117" s="1082" t="n">
        <f aca="false">IFERROR(VLOOKUP(CONCATENATE(B113,E113,$D117),EMIRO_Valori_di_Mercato!$B:$X,18,FALSE()),0)</f>
        <v>750</v>
      </c>
      <c r="F117" s="1082" t="n">
        <f aca="false">IFERROR(VLOOKUP(CONCATENATE(B113,$E$65,$D117),EMIRO_Valori_di_Mercato!$B:$X,19,FALSE()),0)</f>
        <v>1100</v>
      </c>
      <c r="G117" s="1082" t="n">
        <f aca="false">AVERAGE(E117:F117)</f>
        <v>925</v>
      </c>
      <c r="H117" s="1082" t="n">
        <f aca="false">IFERROR(VLOOKUP($I$8&amp;$I$9,EMIRO_parametri!$A$20:$D$50,4,FALSE()),1)</f>
        <v>1</v>
      </c>
      <c r="I117" s="1082" t="n">
        <f aca="false">EMIRO_parametri!$C$6</f>
        <v>1.9</v>
      </c>
      <c r="J117" s="1082" t="n">
        <f aca="false">G117*H117*I117*EMIRO_parametri!$A$72</f>
        <v>834.8125</v>
      </c>
    </row>
    <row r="119" customFormat="false" ht="15" hidden="false" customHeight="false" outlineLevel="0" collapsed="false">
      <c r="B119" s="1089" t="str">
        <f aca="false">'EMIRO_CC altri'!E50</f>
        <v>B1</v>
      </c>
      <c r="C119" s="1089" t="n">
        <f aca="false">'EMIRO_CC altri'!F50</f>
        <v>0</v>
      </c>
      <c r="D119" s="1089" t="n">
        <f aca="false">'EMIRO_CC altri'!G50</f>
        <v>0</v>
      </c>
      <c r="E119" s="1089" t="str">
        <f aca="false">'EMIRO_CC altri'!H50</f>
        <v>Abitazioni civili</v>
      </c>
      <c r="F119" s="1089" t="n">
        <f aca="false">'EMIRO_CC altri'!I50</f>
        <v>0</v>
      </c>
      <c r="G119" s="1089" t="n">
        <f aca="false">'EMIRO_CC altri'!J50</f>
        <v>0</v>
      </c>
      <c r="H119" s="1089" t="n">
        <f aca="false">'EMIRO_CC altri'!K50</f>
        <v>0</v>
      </c>
      <c r="I119" s="1089" t="n">
        <f aca="false">'EMIRO_CC altri'!L50</f>
        <v>0</v>
      </c>
      <c r="J119" s="1089" t="n">
        <f aca="false">'EMIRO_CC altri'!M50</f>
        <v>0</v>
      </c>
      <c r="L119" s="1086" t="s">
        <v>663</v>
      </c>
    </row>
    <row r="120" customFormat="false" ht="15" hidden="false" customHeight="false" outlineLevel="0" collapsed="false">
      <c r="B120" s="1080" t="s">
        <v>176</v>
      </c>
      <c r="C120" s="1080" t="s">
        <v>177</v>
      </c>
      <c r="D120" s="1080" t="s">
        <v>178</v>
      </c>
      <c r="E120" s="1080" t="s">
        <v>179</v>
      </c>
      <c r="F120" s="1080" t="s">
        <v>180</v>
      </c>
      <c r="G120" s="1080" t="s">
        <v>181</v>
      </c>
      <c r="H120" s="1080" t="s">
        <v>182</v>
      </c>
      <c r="I120" s="1080" t="s">
        <v>183</v>
      </c>
      <c r="J120" s="1082" t="s">
        <v>184</v>
      </c>
      <c r="L120" s="1087" t="n">
        <f aca="false">MAX(J121:J123)</f>
        <v>1068.75</v>
      </c>
    </row>
    <row r="121" customFormat="false" ht="15" hidden="false" customHeight="false" outlineLevel="0" collapsed="false">
      <c r="B121" s="1080" t="str">
        <f aca="false">B119</f>
        <v>B1</v>
      </c>
      <c r="C121" s="1080" t="str">
        <f aca="false">E119</f>
        <v>Abitazioni civili</v>
      </c>
      <c r="D121" s="1080" t="s">
        <v>643</v>
      </c>
      <c r="E121" s="1082" t="n">
        <f aca="false">IFERROR(VLOOKUP(CONCATENATE(B119,E119,$D121),EMIRO_Valori_di_Mercato!$B:$X,18,FALSE()),0)</f>
        <v>1800</v>
      </c>
      <c r="F121" s="1082" t="n">
        <f aca="false">IFERROR(VLOOKUP(CONCATENATE(B119,E119,$D121),EMIRO_Valori_di_Mercato!$B:$X,19,FALSE()),0)</f>
        <v>2700</v>
      </c>
      <c r="G121" s="1082" t="n">
        <f aca="false">AVERAGE(E121:F121)</f>
        <v>2250</v>
      </c>
      <c r="H121" s="1082" t="n">
        <f aca="false">IFERROR(VLOOKUP($I$8&amp;$I$9,EMIRO_parametri!$A$20:$D$50,4,FALSE()),1)</f>
        <v>1</v>
      </c>
      <c r="I121" s="1082" t="n">
        <v>1</v>
      </c>
      <c r="J121" s="1082" t="n">
        <f aca="false">G121*H121*I121*EMIRO_parametri!$A$72</f>
        <v>1068.75</v>
      </c>
      <c r="L121" s="1088" t="n">
        <f aca="false">'Determinazione classe'!$N$34</f>
        <v>0</v>
      </c>
    </row>
    <row r="122" customFormat="false" ht="15" hidden="false" customHeight="false" outlineLevel="0" collapsed="false">
      <c r="B122" s="1080" t="str">
        <f aca="false">B119</f>
        <v>B1</v>
      </c>
      <c r="C122" s="1080" t="str">
        <f aca="false">E119</f>
        <v>Abitazioni civili</v>
      </c>
      <c r="D122" s="1080" t="s">
        <v>644</v>
      </c>
      <c r="E122" s="1082" t="n">
        <f aca="false">IFERROR(VLOOKUP(CONCATENATE(B119,E119,$D122),EMIRO_Valori_di_Mercato!$B:$X,18,FALSE()),0)</f>
        <v>1150</v>
      </c>
      <c r="F122" s="1082" t="n">
        <f aca="false">IFERROR(VLOOKUP(CONCATENATE(B119,$E$65,$D122),EMIRO_Valori_di_Mercato!$B:$X,19,FALSE()),0)</f>
        <v>1650</v>
      </c>
      <c r="G122" s="1082" t="n">
        <f aca="false">AVERAGE(E122:F122)</f>
        <v>1400</v>
      </c>
      <c r="H122" s="1082" t="n">
        <f aca="false">IFERROR(VLOOKUP($I$8&amp;$I$9,EMIRO_parametri!$A$20:$D$50,4,FALSE()),1)</f>
        <v>1</v>
      </c>
      <c r="I122" s="1082" t="n">
        <f aca="false">EMIRO_parametri!$C$5</f>
        <v>1.3</v>
      </c>
      <c r="J122" s="1082" t="n">
        <f aca="false">G122*H122*I122*EMIRO_parametri!$A$72</f>
        <v>864.5</v>
      </c>
      <c r="L122" s="1087" t="n">
        <f aca="false">L120+(L120*L121)</f>
        <v>1068.75</v>
      </c>
    </row>
    <row r="123" customFormat="false" ht="15" hidden="false" customHeight="false" outlineLevel="0" collapsed="false">
      <c r="B123" s="1080" t="str">
        <f aca="false">B119</f>
        <v>B1</v>
      </c>
      <c r="C123" s="1080" t="str">
        <f aca="false">E119</f>
        <v>Abitazioni civili</v>
      </c>
      <c r="D123" s="1080" t="s">
        <v>645</v>
      </c>
      <c r="E123" s="1082" t="n">
        <f aca="false">IFERROR(VLOOKUP(CONCATENATE(B119,E119,$D123),EMIRO_Valori_di_Mercato!$B:$X,18,FALSE()),0)</f>
        <v>750</v>
      </c>
      <c r="F123" s="1082" t="n">
        <f aca="false">IFERROR(VLOOKUP(CONCATENATE(B119,$E$65,$D123),EMIRO_Valori_di_Mercato!$B:$X,19,FALSE()),0)</f>
        <v>1100</v>
      </c>
      <c r="G123" s="1082" t="n">
        <f aca="false">AVERAGE(E123:F123)</f>
        <v>925</v>
      </c>
      <c r="H123" s="1082" t="n">
        <f aca="false">IFERROR(VLOOKUP($I$8&amp;$I$9,EMIRO_parametri!$A$20:$D$50,4,FALSE()),1)</f>
        <v>1</v>
      </c>
      <c r="I123" s="1082" t="n">
        <f aca="false">EMIRO_parametri!$C$6</f>
        <v>1.9</v>
      </c>
      <c r="J123" s="1082" t="n">
        <f aca="false">G123*H123*I123*EMIRO_parametri!$A$72</f>
        <v>834.8125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0000"/>
    <pageSetUpPr fitToPage="false"/>
  </sheetPr>
  <dimension ref="A1:P1000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N33" activeCellId="0" sqref="N33"/>
    </sheetView>
  </sheetViews>
  <sheetFormatPr defaultColWidth="11.5703125" defaultRowHeight="15" zeroHeight="false" outlineLevelRow="0" outlineLevelCol="0"/>
  <cols>
    <col collapsed="false" customWidth="true" hidden="false" outlineLevel="0" max="1" min="1" style="1078" width="28.86"/>
    <col collapsed="false" customWidth="true" hidden="false" outlineLevel="0" max="2" min="2" style="1078" width="17.15"/>
    <col collapsed="false" customWidth="true" hidden="false" outlineLevel="0" max="3" min="3" style="1078" width="5.29"/>
    <col collapsed="false" customWidth="true" hidden="false" outlineLevel="0" max="4" min="4" style="1078" width="14"/>
    <col collapsed="false" customWidth="true" hidden="false" outlineLevel="0" max="5" min="5" style="1078" width="12"/>
    <col collapsed="false" customWidth="true" hidden="false" outlineLevel="0" max="6" min="6" style="1078" width="4.29"/>
    <col collapsed="false" customWidth="true" hidden="false" outlineLevel="0" max="7" min="7" style="1078" width="13.86"/>
    <col collapsed="false" customWidth="true" hidden="false" outlineLevel="0" max="8" min="8" style="1078" width="18.86"/>
    <col collapsed="false" customWidth="true" hidden="false" outlineLevel="0" max="9" min="9" style="1078" width="6.57"/>
    <col collapsed="false" customWidth="true" hidden="false" outlineLevel="0" max="10" min="10" style="1078" width="12.86"/>
    <col collapsed="false" customWidth="true" hidden="false" outlineLevel="0" max="11" min="11" style="1078" width="123.86"/>
    <col collapsed="false" customWidth="true" hidden="false" outlineLevel="0" max="12" min="12" style="1078" width="17.15"/>
    <col collapsed="false" customWidth="true" hidden="false" outlineLevel="0" max="13" min="13" style="1078" width="12.57"/>
    <col collapsed="false" customWidth="true" hidden="false" outlineLevel="0" max="14" min="14" style="1078" width="15"/>
    <col collapsed="false" customWidth="true" hidden="false" outlineLevel="0" max="15" min="15" style="1078" width="10.71"/>
    <col collapsed="false" customWidth="true" hidden="false" outlineLevel="0" max="16" min="16" style="1078" width="10.42"/>
    <col collapsed="false" customWidth="false" hidden="false" outlineLevel="0" max="16384" min="17" style="1078" width="11.57"/>
  </cols>
  <sheetData>
    <row r="1" customFormat="false" ht="12.75" hidden="false" customHeight="true" outlineLevel="0" collapsed="false">
      <c r="A1" s="1078" t="s">
        <v>664</v>
      </c>
    </row>
    <row r="2" customFormat="false" ht="12.75" hidden="false" customHeight="true" outlineLevel="0" collapsed="false">
      <c r="A2" s="1078" t="s">
        <v>665</v>
      </c>
      <c r="B2" s="1078" t="s">
        <v>604</v>
      </c>
      <c r="C2" s="1078" t="s">
        <v>666</v>
      </c>
      <c r="D2" s="1078" t="s">
        <v>667</v>
      </c>
      <c r="E2" s="1078" t="s">
        <v>668</v>
      </c>
      <c r="F2" s="1078" t="s">
        <v>669</v>
      </c>
      <c r="G2" s="1078" t="s">
        <v>670</v>
      </c>
      <c r="H2" s="1078" t="s">
        <v>671</v>
      </c>
      <c r="I2" s="1078" t="s">
        <v>672</v>
      </c>
      <c r="J2" s="1078" t="s">
        <v>673</v>
      </c>
      <c r="K2" s="1078" t="s">
        <v>176</v>
      </c>
      <c r="L2" s="1078" t="s">
        <v>674</v>
      </c>
      <c r="M2" s="1078" t="s">
        <v>675</v>
      </c>
      <c r="N2" s="1078" t="s">
        <v>676</v>
      </c>
      <c r="O2" s="1078" t="s">
        <v>677</v>
      </c>
      <c r="P2" s="1078" t="s">
        <v>678</v>
      </c>
    </row>
    <row r="3" customFormat="false" ht="12.75" hidden="false" customHeight="true" outlineLevel="0" collapsed="false">
      <c r="A3" s="1078" t="s">
        <v>679</v>
      </c>
      <c r="B3" s="1078" t="s">
        <v>680</v>
      </c>
      <c r="C3" s="1078" t="s">
        <v>681</v>
      </c>
      <c r="D3" s="1078" t="n">
        <v>8033032</v>
      </c>
      <c r="E3" s="1078" t="s">
        <v>682</v>
      </c>
      <c r="F3" s="1078" t="s">
        <v>683</v>
      </c>
      <c r="G3" s="1078" t="s">
        <v>684</v>
      </c>
      <c r="H3" s="1078" t="s">
        <v>685</v>
      </c>
      <c r="I3" s="1078" t="s">
        <v>574</v>
      </c>
      <c r="J3" s="1078" t="s">
        <v>172</v>
      </c>
      <c r="K3" s="1078" t="s">
        <v>686</v>
      </c>
      <c r="L3" s="1090" t="s">
        <v>687</v>
      </c>
      <c r="M3" s="1078" t="n">
        <v>20</v>
      </c>
      <c r="N3" s="1078" t="s">
        <v>187</v>
      </c>
      <c r="O3" s="1078" t="s">
        <v>688</v>
      </c>
      <c r="P3" s="1078" t="n">
        <v>0</v>
      </c>
    </row>
    <row r="4" customFormat="false" ht="12.75" hidden="false" customHeight="true" outlineLevel="0" collapsed="false">
      <c r="A4" s="1078" t="s">
        <v>679</v>
      </c>
      <c r="B4" s="1078" t="s">
        <v>680</v>
      </c>
      <c r="C4" s="1078" t="s">
        <v>681</v>
      </c>
      <c r="D4" s="1078" t="n">
        <v>8033032</v>
      </c>
      <c r="E4" s="1078" t="s">
        <v>682</v>
      </c>
      <c r="F4" s="1078" t="s">
        <v>683</v>
      </c>
      <c r="G4" s="1078" t="s">
        <v>684</v>
      </c>
      <c r="H4" s="1078" t="s">
        <v>685</v>
      </c>
      <c r="I4" s="1078" t="s">
        <v>577</v>
      </c>
      <c r="J4" s="1078" t="s">
        <v>689</v>
      </c>
      <c r="K4" s="1078" t="s">
        <v>690</v>
      </c>
      <c r="L4" s="1090" t="s">
        <v>691</v>
      </c>
      <c r="M4" s="1078" t="n">
        <v>20</v>
      </c>
      <c r="N4" s="1078" t="s">
        <v>187</v>
      </c>
      <c r="O4" s="1078" t="s">
        <v>688</v>
      </c>
      <c r="P4" s="1078" t="n">
        <v>0</v>
      </c>
    </row>
    <row r="5" customFormat="false" ht="12.75" hidden="false" customHeight="true" outlineLevel="0" collapsed="false">
      <c r="A5" s="1078" t="s">
        <v>679</v>
      </c>
      <c r="B5" s="1078" t="s">
        <v>680</v>
      </c>
      <c r="C5" s="1078" t="s">
        <v>681</v>
      </c>
      <c r="D5" s="1078" t="n">
        <v>8033032</v>
      </c>
      <c r="E5" s="1078" t="s">
        <v>682</v>
      </c>
      <c r="F5" s="1078" t="s">
        <v>683</v>
      </c>
      <c r="G5" s="1078" t="s">
        <v>684</v>
      </c>
      <c r="H5" s="1078" t="s">
        <v>685</v>
      </c>
      <c r="I5" s="1078" t="s">
        <v>577</v>
      </c>
      <c r="J5" s="1078" t="s">
        <v>692</v>
      </c>
      <c r="K5" s="1078" t="s">
        <v>693</v>
      </c>
      <c r="L5" s="1090" t="s">
        <v>694</v>
      </c>
      <c r="M5" s="1078" t="n">
        <v>20</v>
      </c>
      <c r="N5" s="1078" t="s">
        <v>187</v>
      </c>
      <c r="O5" s="1078" t="s">
        <v>688</v>
      </c>
      <c r="P5" s="1078" t="n">
        <v>0</v>
      </c>
    </row>
    <row r="6" customFormat="false" ht="12.75" hidden="false" customHeight="true" outlineLevel="0" collapsed="false">
      <c r="A6" s="1078" t="s">
        <v>679</v>
      </c>
      <c r="B6" s="1078" t="s">
        <v>680</v>
      </c>
      <c r="C6" s="1078" t="s">
        <v>681</v>
      </c>
      <c r="D6" s="1078" t="n">
        <v>8033032</v>
      </c>
      <c r="E6" s="1078" t="s">
        <v>682</v>
      </c>
      <c r="F6" s="1078" t="s">
        <v>683</v>
      </c>
      <c r="G6" s="1078" t="s">
        <v>684</v>
      </c>
      <c r="H6" s="1078" t="s">
        <v>685</v>
      </c>
      <c r="I6" s="1078" t="s">
        <v>695</v>
      </c>
      <c r="J6" s="1078" t="s">
        <v>696</v>
      </c>
      <c r="K6" s="1078" t="s">
        <v>697</v>
      </c>
      <c r="L6" s="1090" t="s">
        <v>698</v>
      </c>
      <c r="M6" s="1078" t="n">
        <v>101</v>
      </c>
      <c r="N6" s="1078" t="s">
        <v>187</v>
      </c>
      <c r="O6" s="1078" t="s">
        <v>683</v>
      </c>
      <c r="P6" s="1078" t="n">
        <v>0</v>
      </c>
    </row>
    <row r="7" customFormat="false" ht="12.75" hidden="false" customHeight="true" outlineLevel="0" collapsed="false">
      <c r="A7" s="1078" t="s">
        <v>679</v>
      </c>
      <c r="B7" s="1078" t="s">
        <v>680</v>
      </c>
      <c r="C7" s="1078" t="s">
        <v>681</v>
      </c>
      <c r="D7" s="1078" t="n">
        <v>8033032</v>
      </c>
      <c r="E7" s="1078" t="s">
        <v>682</v>
      </c>
      <c r="F7" s="1078" t="s">
        <v>683</v>
      </c>
      <c r="G7" s="1078" t="s">
        <v>684</v>
      </c>
      <c r="H7" s="1078" t="s">
        <v>685</v>
      </c>
      <c r="I7" s="1078" t="s">
        <v>695</v>
      </c>
      <c r="J7" s="1078" t="s">
        <v>699</v>
      </c>
      <c r="K7" s="1078" t="s">
        <v>700</v>
      </c>
      <c r="L7" s="1090" t="s">
        <v>701</v>
      </c>
      <c r="M7" s="1078" t="n">
        <v>20</v>
      </c>
      <c r="N7" s="1078" t="s">
        <v>187</v>
      </c>
      <c r="O7" s="1078" t="s">
        <v>688</v>
      </c>
      <c r="P7" s="1078" t="n">
        <v>0</v>
      </c>
    </row>
    <row r="8" customFormat="false" ht="12.75" hidden="false" customHeight="true" outlineLevel="0" collapsed="false">
      <c r="A8" s="1078" t="s">
        <v>679</v>
      </c>
      <c r="B8" s="1078" t="s">
        <v>680</v>
      </c>
      <c r="C8" s="1078" t="s">
        <v>681</v>
      </c>
      <c r="D8" s="1078" t="n">
        <v>8033032</v>
      </c>
      <c r="E8" s="1078" t="s">
        <v>682</v>
      </c>
      <c r="F8" s="1078" t="s">
        <v>683</v>
      </c>
      <c r="G8" s="1078" t="s">
        <v>684</v>
      </c>
      <c r="H8" s="1078" t="s">
        <v>685</v>
      </c>
      <c r="I8" s="1078" t="s">
        <v>695</v>
      </c>
      <c r="J8" s="1078" t="s">
        <v>702</v>
      </c>
      <c r="K8" s="1078" t="s">
        <v>703</v>
      </c>
      <c r="L8" s="1090" t="s">
        <v>704</v>
      </c>
      <c r="M8" s="1078" t="n">
        <v>20</v>
      </c>
      <c r="N8" s="1078" t="s">
        <v>187</v>
      </c>
      <c r="O8" s="1078" t="s">
        <v>688</v>
      </c>
      <c r="P8" s="1078" t="n">
        <v>0</v>
      </c>
    </row>
    <row r="9" customFormat="false" ht="12.75" hidden="false" customHeight="true" outlineLevel="0" collapsed="false">
      <c r="A9" s="1078" t="s">
        <v>679</v>
      </c>
      <c r="B9" s="1078" t="s">
        <v>680</v>
      </c>
      <c r="C9" s="1078" t="s">
        <v>681</v>
      </c>
      <c r="D9" s="1078" t="n">
        <v>8033032</v>
      </c>
      <c r="E9" s="1078" t="s">
        <v>682</v>
      </c>
      <c r="F9" s="1078" t="s">
        <v>683</v>
      </c>
      <c r="G9" s="1078" t="s">
        <v>684</v>
      </c>
      <c r="H9" s="1078" t="s">
        <v>685</v>
      </c>
      <c r="I9" s="1078" t="s">
        <v>695</v>
      </c>
      <c r="J9" s="1078" t="s">
        <v>705</v>
      </c>
      <c r="K9" s="1078" t="s">
        <v>706</v>
      </c>
      <c r="L9" s="1090" t="s">
        <v>707</v>
      </c>
      <c r="M9" s="1078" t="n">
        <v>20</v>
      </c>
      <c r="N9" s="1078" t="s">
        <v>187</v>
      </c>
      <c r="O9" s="1078" t="s">
        <v>688</v>
      </c>
      <c r="P9" s="1078" t="n">
        <v>0</v>
      </c>
    </row>
    <row r="10" customFormat="false" ht="12.75" hidden="false" customHeight="true" outlineLevel="0" collapsed="false">
      <c r="A10" s="1078" t="s">
        <v>679</v>
      </c>
      <c r="B10" s="1078" t="s">
        <v>680</v>
      </c>
      <c r="C10" s="1078" t="s">
        <v>681</v>
      </c>
      <c r="D10" s="1078" t="n">
        <v>8033032</v>
      </c>
      <c r="E10" s="1078" t="s">
        <v>682</v>
      </c>
      <c r="F10" s="1078" t="s">
        <v>683</v>
      </c>
      <c r="G10" s="1078" t="s">
        <v>684</v>
      </c>
      <c r="H10" s="1078" t="s">
        <v>685</v>
      </c>
      <c r="I10" s="1078" t="s">
        <v>708</v>
      </c>
      <c r="J10" s="1078" t="s">
        <v>709</v>
      </c>
      <c r="K10" s="1078" t="s">
        <v>710</v>
      </c>
      <c r="L10" s="1090" t="s">
        <v>711</v>
      </c>
      <c r="M10" s="1078" t="n">
        <v>101</v>
      </c>
      <c r="N10" s="1078" t="s">
        <v>187</v>
      </c>
      <c r="O10" s="1078" t="s">
        <v>683</v>
      </c>
      <c r="P10" s="1078" t="n">
        <v>0</v>
      </c>
    </row>
    <row r="11" customFormat="false" ht="12.75" hidden="false" customHeight="true" outlineLevel="0" collapsed="false">
      <c r="A11" s="1078" t="s">
        <v>679</v>
      </c>
      <c r="B11" s="1078" t="s">
        <v>680</v>
      </c>
      <c r="C11" s="1078" t="s">
        <v>681</v>
      </c>
      <c r="D11" s="1078" t="n">
        <v>8033032</v>
      </c>
      <c r="E11" s="1078" t="s">
        <v>682</v>
      </c>
      <c r="F11" s="1078" t="s">
        <v>683</v>
      </c>
      <c r="G11" s="1078" t="s">
        <v>684</v>
      </c>
      <c r="H11" s="1078" t="s">
        <v>685</v>
      </c>
      <c r="I11" s="1078" t="s">
        <v>142</v>
      </c>
      <c r="J11" s="1078" t="s">
        <v>143</v>
      </c>
      <c r="K11" s="1078" t="s">
        <v>712</v>
      </c>
      <c r="L11" s="1090" t="s">
        <v>713</v>
      </c>
      <c r="M11" s="1078" t="n">
        <v>20</v>
      </c>
      <c r="N11" s="1078" t="s">
        <v>187</v>
      </c>
      <c r="O11" s="1078" t="s">
        <v>688</v>
      </c>
      <c r="P11" s="1078" t="n">
        <v>0</v>
      </c>
    </row>
    <row r="12" customFormat="false" ht="12.75" hidden="false" customHeight="true" outlineLevel="0" collapsed="false"/>
    <row r="13" customFormat="false" ht="12.75" hidden="false" customHeight="true" outlineLevel="0" collapsed="false"/>
    <row r="14" customFormat="false" ht="12.75" hidden="false" customHeight="true" outlineLevel="0" collapsed="false"/>
    <row r="15" customFormat="false" ht="12.75" hidden="false" customHeight="true" outlineLevel="0" collapsed="false"/>
    <row r="16" customFormat="false" ht="12.75" hidden="false" customHeight="true" outlineLevel="0" collapsed="false"/>
    <row r="17" customFormat="false" ht="12.75" hidden="false" customHeight="true" outlineLevel="0" collapsed="false"/>
    <row r="18" customFormat="false" ht="12.75" hidden="false" customHeight="true" outlineLevel="0" collapsed="false"/>
    <row r="19" customFormat="false" ht="12.75" hidden="false" customHeight="true" outlineLevel="0" collapsed="false"/>
    <row r="20" customFormat="false" ht="12.75" hidden="false" customHeight="true" outlineLevel="0" collapsed="false"/>
    <row r="21" customFormat="false" ht="12.75" hidden="false" customHeight="true" outlineLevel="0" collapsed="false"/>
    <row r="22" customFormat="false" ht="12.75" hidden="false" customHeight="true" outlineLevel="0" collapsed="false"/>
    <row r="23" customFormat="false" ht="12.75" hidden="false" customHeight="true" outlineLevel="0" collapsed="false"/>
    <row r="24" customFormat="false" ht="12.75" hidden="false" customHeight="true" outlineLevel="0" collapsed="false"/>
    <row r="25" customFormat="false" ht="12.75" hidden="false" customHeight="true" outlineLevel="0" collapsed="false"/>
    <row r="26" customFormat="false" ht="12.75" hidden="false" customHeight="true" outlineLevel="0" collapsed="false"/>
    <row r="27" customFormat="false" ht="12.75" hidden="false" customHeight="true" outlineLevel="0" collapsed="false"/>
    <row r="28" customFormat="false" ht="12.75" hidden="false" customHeight="true" outlineLevel="0" collapsed="false"/>
    <row r="29" customFormat="false" ht="12.75" hidden="false" customHeight="true" outlineLevel="0" collapsed="false"/>
    <row r="30" customFormat="false" ht="12.75" hidden="false" customHeight="true" outlineLevel="0" collapsed="false"/>
    <row r="31" customFormat="false" ht="12.75" hidden="false" customHeight="true" outlineLevel="0" collapsed="false"/>
    <row r="32" customFormat="false" ht="12.75" hidden="false" customHeight="true" outlineLevel="0" collapsed="false"/>
    <row r="33" customFormat="false" ht="12.75" hidden="false" customHeight="true" outlineLevel="0" collapsed="false"/>
    <row r="34" customFormat="false" ht="12.75" hidden="false" customHeight="true" outlineLevel="0" collapsed="false"/>
    <row r="35" customFormat="false" ht="12.75" hidden="false" customHeight="true" outlineLevel="0" collapsed="false"/>
    <row r="36" customFormat="false" ht="12.75" hidden="false" customHeight="true" outlineLevel="0" collapsed="false"/>
    <row r="37" customFormat="false" ht="12.75" hidden="false" customHeight="true" outlineLevel="0" collapsed="false"/>
    <row r="38" customFormat="false" ht="12.75" hidden="false" customHeight="true" outlineLevel="0" collapsed="false"/>
    <row r="39" customFormat="false" ht="12.75" hidden="false" customHeight="true" outlineLevel="0" collapsed="false"/>
    <row r="40" customFormat="false" ht="12.75" hidden="false" customHeight="true" outlineLevel="0" collapsed="false"/>
    <row r="41" customFormat="false" ht="12.75" hidden="false" customHeight="true" outlineLevel="0" collapsed="false"/>
    <row r="42" customFormat="false" ht="12.75" hidden="false" customHeight="true" outlineLevel="0" collapsed="false"/>
    <row r="43" customFormat="false" ht="12.75" hidden="false" customHeight="true" outlineLevel="0" collapsed="false"/>
    <row r="44" customFormat="false" ht="12.75" hidden="false" customHeight="true" outlineLevel="0" collapsed="false"/>
    <row r="45" customFormat="false" ht="12.75" hidden="false" customHeight="true" outlineLevel="0" collapsed="false"/>
    <row r="46" customFormat="false" ht="12.75" hidden="false" customHeight="true" outlineLevel="0" collapsed="false"/>
    <row r="47" customFormat="false" ht="12.75" hidden="false" customHeight="true" outlineLevel="0" collapsed="false"/>
    <row r="48" customFormat="false" ht="12.75" hidden="false" customHeight="true" outlineLevel="0" collapsed="false"/>
    <row r="49" customFormat="false" ht="12.75" hidden="false" customHeight="true" outlineLevel="0" collapsed="false"/>
    <row r="50" customFormat="false" ht="12.75" hidden="false" customHeight="true" outlineLevel="0" collapsed="false"/>
    <row r="51" customFormat="false" ht="12.75" hidden="false" customHeight="true" outlineLevel="0" collapsed="false"/>
    <row r="52" customFormat="false" ht="12.75" hidden="false" customHeight="true" outlineLevel="0" collapsed="false"/>
    <row r="53" customFormat="false" ht="12.75" hidden="false" customHeight="true" outlineLevel="0" collapsed="false"/>
    <row r="54" customFormat="false" ht="12.75" hidden="false" customHeight="true" outlineLevel="0" collapsed="false"/>
    <row r="55" customFormat="false" ht="12.75" hidden="false" customHeight="true" outlineLevel="0" collapsed="false"/>
    <row r="56" customFormat="false" ht="12.75" hidden="false" customHeight="true" outlineLevel="0" collapsed="false"/>
    <row r="57" customFormat="false" ht="12.75" hidden="false" customHeight="true" outlineLevel="0" collapsed="false"/>
    <row r="58" customFormat="false" ht="12.75" hidden="false" customHeight="true" outlineLevel="0" collapsed="false"/>
    <row r="59" customFormat="false" ht="12.75" hidden="false" customHeight="true" outlineLevel="0" collapsed="false"/>
    <row r="60" customFormat="false" ht="12.75" hidden="false" customHeight="true" outlineLevel="0" collapsed="false"/>
    <row r="61" customFormat="false" ht="12.75" hidden="false" customHeight="true" outlineLevel="0" collapsed="false"/>
    <row r="62" customFormat="false" ht="12.75" hidden="false" customHeight="true" outlineLevel="0" collapsed="false"/>
    <row r="63" customFormat="false" ht="12.75" hidden="false" customHeight="true" outlineLevel="0" collapsed="false"/>
    <row r="64" customFormat="false" ht="12.75" hidden="false" customHeight="true" outlineLevel="0" collapsed="false"/>
    <row r="65" customFormat="false" ht="12.75" hidden="false" customHeight="true" outlineLevel="0" collapsed="false"/>
    <row r="66" customFormat="false" ht="12.75" hidden="false" customHeight="true" outlineLevel="0" collapsed="false"/>
    <row r="67" customFormat="false" ht="12.75" hidden="false" customHeight="true" outlineLevel="0" collapsed="false"/>
    <row r="68" customFormat="false" ht="12.75" hidden="false" customHeight="true" outlineLevel="0" collapsed="false"/>
    <row r="69" customFormat="false" ht="12.75" hidden="false" customHeight="true" outlineLevel="0" collapsed="false"/>
    <row r="70" customFormat="false" ht="12.75" hidden="false" customHeight="true" outlineLevel="0" collapsed="false"/>
    <row r="71" customFormat="false" ht="12.75" hidden="false" customHeight="true" outlineLevel="0" collapsed="false"/>
    <row r="72" customFormat="false" ht="12.75" hidden="false" customHeight="true" outlineLevel="0" collapsed="false"/>
    <row r="73" customFormat="false" ht="12.75" hidden="false" customHeight="true" outlineLevel="0" collapsed="false"/>
    <row r="74" customFormat="false" ht="12.75" hidden="false" customHeight="true" outlineLevel="0" collapsed="false"/>
    <row r="75" customFormat="false" ht="12.75" hidden="false" customHeight="true" outlineLevel="0" collapsed="false"/>
    <row r="76" customFormat="false" ht="12.75" hidden="false" customHeight="true" outlineLevel="0" collapsed="false"/>
    <row r="77" customFormat="false" ht="12.75" hidden="false" customHeight="true" outlineLevel="0" collapsed="false"/>
    <row r="78" customFormat="false" ht="12.75" hidden="false" customHeight="true" outlineLevel="0" collapsed="false"/>
    <row r="79" customFormat="false" ht="12.75" hidden="false" customHeight="true" outlineLevel="0" collapsed="false"/>
    <row r="80" customFormat="false" ht="12.75" hidden="false" customHeight="true" outlineLevel="0" collapsed="false"/>
    <row r="81" customFormat="false" ht="12.75" hidden="false" customHeight="true" outlineLevel="0" collapsed="false"/>
    <row r="82" customFormat="false" ht="12.75" hidden="false" customHeight="true" outlineLevel="0" collapsed="false"/>
    <row r="83" customFormat="false" ht="12.75" hidden="false" customHeight="true" outlineLevel="0" collapsed="false"/>
    <row r="84" customFormat="false" ht="12.75" hidden="false" customHeight="true" outlineLevel="0" collapsed="false"/>
    <row r="85" customFormat="false" ht="12.75" hidden="false" customHeight="true" outlineLevel="0" collapsed="false"/>
    <row r="86" customFormat="false" ht="12.75" hidden="false" customHeight="true" outlineLevel="0" collapsed="false"/>
    <row r="87" customFormat="false" ht="12.75" hidden="false" customHeight="true" outlineLevel="0" collapsed="false"/>
    <row r="88" customFormat="false" ht="12.75" hidden="false" customHeight="true" outlineLevel="0" collapsed="false"/>
    <row r="89" customFormat="false" ht="12.75" hidden="false" customHeight="true" outlineLevel="0" collapsed="false"/>
    <row r="90" customFormat="false" ht="12.75" hidden="false" customHeight="true" outlineLevel="0" collapsed="false"/>
    <row r="91" customFormat="false" ht="12.75" hidden="false" customHeight="true" outlineLevel="0" collapsed="false"/>
    <row r="92" customFormat="false" ht="12.75" hidden="false" customHeight="true" outlineLevel="0" collapsed="false"/>
    <row r="93" customFormat="false" ht="12.75" hidden="false" customHeight="true" outlineLevel="0" collapsed="false"/>
    <row r="94" customFormat="false" ht="12.75" hidden="false" customHeight="true" outlineLevel="0" collapsed="false"/>
    <row r="95" customFormat="false" ht="12.75" hidden="false" customHeight="true" outlineLevel="0" collapsed="false"/>
    <row r="96" customFormat="false" ht="12.75" hidden="false" customHeight="true" outlineLevel="0" collapsed="false"/>
    <row r="97" customFormat="false" ht="12.75" hidden="false" customHeight="true" outlineLevel="0" collapsed="false"/>
    <row r="98" customFormat="false" ht="12.75" hidden="false" customHeight="true" outlineLevel="0" collapsed="false"/>
    <row r="99" customFormat="false" ht="12.75" hidden="false" customHeight="true" outlineLevel="0" collapsed="false"/>
    <row r="100" customFormat="false" ht="12.75" hidden="false" customHeight="true" outlineLevel="0" collapsed="false"/>
    <row r="101" customFormat="false" ht="12.75" hidden="false" customHeight="true" outlineLevel="0" collapsed="false"/>
    <row r="102" customFormat="false" ht="12.75" hidden="false" customHeight="true" outlineLevel="0" collapsed="false"/>
    <row r="103" customFormat="false" ht="12.75" hidden="false" customHeight="true" outlineLevel="0" collapsed="false"/>
    <row r="104" customFormat="false" ht="12.75" hidden="false" customHeight="true" outlineLevel="0" collapsed="false"/>
    <row r="105" customFormat="false" ht="12.75" hidden="false" customHeight="true" outlineLevel="0" collapsed="false"/>
    <row r="106" customFormat="false" ht="12.75" hidden="false" customHeight="true" outlineLevel="0" collapsed="false"/>
    <row r="107" customFormat="false" ht="12.75" hidden="false" customHeight="true" outlineLevel="0" collapsed="false"/>
    <row r="108" customFormat="false" ht="12.75" hidden="false" customHeight="true" outlineLevel="0" collapsed="false"/>
    <row r="109" customFormat="false" ht="12.75" hidden="false" customHeight="true" outlineLevel="0" collapsed="false"/>
    <row r="110" customFormat="false" ht="12.75" hidden="false" customHeight="true" outlineLevel="0" collapsed="false"/>
    <row r="111" customFormat="false" ht="12.75" hidden="false" customHeight="true" outlineLevel="0" collapsed="false"/>
    <row r="112" customFormat="false" ht="12.75" hidden="false" customHeight="true" outlineLevel="0" collapsed="false"/>
    <row r="113" customFormat="false" ht="12.75" hidden="false" customHeight="true" outlineLevel="0" collapsed="false"/>
    <row r="114" customFormat="false" ht="12.75" hidden="false" customHeight="true" outlineLevel="0" collapsed="false"/>
    <row r="115" customFormat="false" ht="12.75" hidden="false" customHeight="true" outlineLevel="0" collapsed="false"/>
    <row r="116" customFormat="false" ht="12.75" hidden="false" customHeight="true" outlineLevel="0" collapsed="false"/>
    <row r="117" customFormat="false" ht="12.75" hidden="false" customHeight="true" outlineLevel="0" collapsed="false"/>
    <row r="118" customFormat="false" ht="12.75" hidden="false" customHeight="true" outlineLevel="0" collapsed="false"/>
    <row r="119" customFormat="false" ht="12.75" hidden="false" customHeight="true" outlineLevel="0" collapsed="false"/>
    <row r="120" customFormat="false" ht="12.75" hidden="false" customHeight="true" outlineLevel="0" collapsed="false"/>
    <row r="121" customFormat="false" ht="12.75" hidden="false" customHeight="true" outlineLevel="0" collapsed="false"/>
    <row r="122" customFormat="false" ht="12.75" hidden="false" customHeight="true" outlineLevel="0" collapsed="false"/>
    <row r="123" customFormat="false" ht="12.75" hidden="false" customHeight="true" outlineLevel="0" collapsed="false"/>
    <row r="124" customFormat="false" ht="12.75" hidden="false" customHeight="true" outlineLevel="0" collapsed="false"/>
    <row r="125" customFormat="false" ht="12.75" hidden="false" customHeight="true" outlineLevel="0" collapsed="false"/>
    <row r="126" customFormat="false" ht="12.75" hidden="false" customHeight="true" outlineLevel="0" collapsed="false"/>
    <row r="127" customFormat="false" ht="12.75" hidden="false" customHeight="true" outlineLevel="0" collapsed="false"/>
    <row r="128" customFormat="false" ht="12.75" hidden="false" customHeight="true" outlineLevel="0" collapsed="false"/>
    <row r="129" customFormat="false" ht="12.75" hidden="false" customHeight="true" outlineLevel="0" collapsed="false"/>
    <row r="130" customFormat="false" ht="12.75" hidden="false" customHeight="true" outlineLevel="0" collapsed="false"/>
    <row r="131" customFormat="false" ht="12.75" hidden="false" customHeight="true" outlineLevel="0" collapsed="false"/>
    <row r="132" customFormat="false" ht="12.75" hidden="false" customHeight="true" outlineLevel="0" collapsed="false"/>
    <row r="133" customFormat="false" ht="12.75" hidden="false" customHeight="true" outlineLevel="0" collapsed="false"/>
    <row r="134" customFormat="false" ht="12.75" hidden="false" customHeight="true" outlineLevel="0" collapsed="false"/>
    <row r="135" customFormat="false" ht="12.75" hidden="false" customHeight="true" outlineLevel="0" collapsed="false"/>
    <row r="136" customFormat="false" ht="12.75" hidden="false" customHeight="true" outlineLevel="0" collapsed="false"/>
    <row r="137" customFormat="false" ht="12.75" hidden="false" customHeight="true" outlineLevel="0" collapsed="false"/>
    <row r="138" customFormat="false" ht="12.75" hidden="false" customHeight="true" outlineLevel="0" collapsed="false"/>
    <row r="139" customFormat="false" ht="12.75" hidden="false" customHeight="true" outlineLevel="0" collapsed="false"/>
    <row r="140" customFormat="false" ht="12.75" hidden="false" customHeight="true" outlineLevel="0" collapsed="false"/>
    <row r="141" customFormat="false" ht="12.75" hidden="false" customHeight="true" outlineLevel="0" collapsed="false"/>
    <row r="142" customFormat="false" ht="12.75" hidden="false" customHeight="true" outlineLevel="0" collapsed="false"/>
    <row r="143" customFormat="false" ht="12.75" hidden="false" customHeight="true" outlineLevel="0" collapsed="false"/>
    <row r="144" customFormat="false" ht="12.75" hidden="false" customHeight="true" outlineLevel="0" collapsed="false"/>
    <row r="145" customFormat="false" ht="12.75" hidden="false" customHeight="true" outlineLevel="0" collapsed="false"/>
    <row r="146" customFormat="false" ht="12.75" hidden="false" customHeight="true" outlineLevel="0" collapsed="false"/>
    <row r="147" customFormat="false" ht="12.75" hidden="false" customHeight="true" outlineLevel="0" collapsed="false"/>
    <row r="148" customFormat="false" ht="12.75" hidden="false" customHeight="true" outlineLevel="0" collapsed="false"/>
    <row r="149" customFormat="false" ht="12.75" hidden="false" customHeight="true" outlineLevel="0" collapsed="false"/>
    <row r="150" customFormat="false" ht="12.75" hidden="false" customHeight="true" outlineLevel="0" collapsed="false"/>
    <row r="151" customFormat="false" ht="12.75" hidden="false" customHeight="true" outlineLevel="0" collapsed="false"/>
    <row r="152" customFormat="false" ht="12.75" hidden="false" customHeight="true" outlineLevel="0" collapsed="false"/>
    <row r="153" customFormat="false" ht="12.75" hidden="false" customHeight="true" outlineLevel="0" collapsed="false"/>
    <row r="154" customFormat="false" ht="12.75" hidden="false" customHeight="true" outlineLevel="0" collapsed="false"/>
    <row r="155" customFormat="false" ht="12.75" hidden="false" customHeight="true" outlineLevel="0" collapsed="false"/>
    <row r="156" customFormat="false" ht="12.75" hidden="false" customHeight="true" outlineLevel="0" collapsed="false"/>
    <row r="157" customFormat="false" ht="12.75" hidden="false" customHeight="true" outlineLevel="0" collapsed="false"/>
    <row r="158" customFormat="false" ht="12.75" hidden="false" customHeight="true" outlineLevel="0" collapsed="false"/>
    <row r="159" customFormat="false" ht="12.75" hidden="false" customHeight="true" outlineLevel="0" collapsed="false"/>
    <row r="160" customFormat="false" ht="12.75" hidden="false" customHeight="true" outlineLevel="0" collapsed="false"/>
    <row r="161" customFormat="false" ht="12.75" hidden="false" customHeight="true" outlineLevel="0" collapsed="false"/>
    <row r="162" customFormat="false" ht="12.75" hidden="false" customHeight="true" outlineLevel="0" collapsed="false"/>
    <row r="163" customFormat="false" ht="12.75" hidden="false" customHeight="true" outlineLevel="0" collapsed="false"/>
    <row r="164" customFormat="false" ht="12.75" hidden="false" customHeight="true" outlineLevel="0" collapsed="false"/>
    <row r="165" customFormat="false" ht="12.75" hidden="false" customHeight="true" outlineLevel="0" collapsed="false"/>
    <row r="166" customFormat="false" ht="12.75" hidden="false" customHeight="true" outlineLevel="0" collapsed="false"/>
    <row r="167" customFormat="false" ht="12.75" hidden="false" customHeight="true" outlineLevel="0" collapsed="false"/>
    <row r="168" customFormat="false" ht="12.75" hidden="false" customHeight="true" outlineLevel="0" collapsed="false"/>
    <row r="169" customFormat="false" ht="12.75" hidden="false" customHeight="true" outlineLevel="0" collapsed="false"/>
    <row r="170" customFormat="false" ht="12.75" hidden="false" customHeight="true" outlineLevel="0" collapsed="false"/>
    <row r="171" customFormat="false" ht="12.75" hidden="false" customHeight="true" outlineLevel="0" collapsed="false"/>
    <row r="172" customFormat="false" ht="12.75" hidden="false" customHeight="true" outlineLevel="0" collapsed="false"/>
    <row r="173" customFormat="false" ht="12.75" hidden="false" customHeight="true" outlineLevel="0" collapsed="false"/>
    <row r="174" customFormat="false" ht="12.75" hidden="false" customHeight="true" outlineLevel="0" collapsed="false"/>
    <row r="175" customFormat="false" ht="12.75" hidden="false" customHeight="true" outlineLevel="0" collapsed="false"/>
    <row r="176" customFormat="false" ht="12.75" hidden="false" customHeight="true" outlineLevel="0" collapsed="false"/>
    <row r="177" customFormat="false" ht="12.75" hidden="false" customHeight="true" outlineLevel="0" collapsed="false"/>
    <row r="178" customFormat="false" ht="12.75" hidden="false" customHeight="true" outlineLevel="0" collapsed="false"/>
    <row r="179" customFormat="false" ht="12.75" hidden="false" customHeight="true" outlineLevel="0" collapsed="false"/>
    <row r="180" customFormat="false" ht="12.75" hidden="false" customHeight="true" outlineLevel="0" collapsed="false"/>
    <row r="181" customFormat="false" ht="12.75" hidden="false" customHeight="true" outlineLevel="0" collapsed="false"/>
    <row r="182" customFormat="false" ht="12.75" hidden="false" customHeight="true" outlineLevel="0" collapsed="false"/>
    <row r="183" customFormat="false" ht="12.75" hidden="false" customHeight="true" outlineLevel="0" collapsed="false"/>
    <row r="184" customFormat="false" ht="12.75" hidden="false" customHeight="true" outlineLevel="0" collapsed="false"/>
    <row r="185" customFormat="false" ht="12.75" hidden="false" customHeight="true" outlineLevel="0" collapsed="false"/>
    <row r="186" customFormat="false" ht="12.75" hidden="false" customHeight="true" outlineLevel="0" collapsed="false"/>
    <row r="187" customFormat="false" ht="12.75" hidden="false" customHeight="true" outlineLevel="0" collapsed="false"/>
    <row r="188" customFormat="false" ht="12.75" hidden="false" customHeight="true" outlineLevel="0" collapsed="false"/>
    <row r="189" customFormat="false" ht="12.75" hidden="false" customHeight="true" outlineLevel="0" collapsed="false"/>
    <row r="190" customFormat="false" ht="12.75" hidden="false" customHeight="true" outlineLevel="0" collapsed="false"/>
    <row r="191" customFormat="false" ht="12.75" hidden="false" customHeight="true" outlineLevel="0" collapsed="false"/>
    <row r="192" customFormat="false" ht="12.75" hidden="false" customHeight="true" outlineLevel="0" collapsed="false"/>
    <row r="193" customFormat="false" ht="12.75" hidden="false" customHeight="true" outlineLevel="0" collapsed="false"/>
    <row r="194" customFormat="false" ht="12.75" hidden="false" customHeight="true" outlineLevel="0" collapsed="false"/>
    <row r="195" customFormat="false" ht="12.75" hidden="false" customHeight="true" outlineLevel="0" collapsed="false"/>
    <row r="196" customFormat="false" ht="12.75" hidden="false" customHeight="true" outlineLevel="0" collapsed="false"/>
    <row r="197" customFormat="false" ht="12.75" hidden="false" customHeight="true" outlineLevel="0" collapsed="false"/>
    <row r="198" customFormat="false" ht="12.75" hidden="false" customHeight="true" outlineLevel="0" collapsed="false"/>
    <row r="199" customFormat="false" ht="12.75" hidden="false" customHeight="true" outlineLevel="0" collapsed="false"/>
    <row r="200" customFormat="false" ht="12.75" hidden="false" customHeight="true" outlineLevel="0" collapsed="false"/>
    <row r="201" customFormat="false" ht="12.75" hidden="false" customHeight="true" outlineLevel="0" collapsed="false"/>
    <row r="202" customFormat="false" ht="12.75" hidden="false" customHeight="true" outlineLevel="0" collapsed="false"/>
    <row r="203" customFormat="false" ht="12.75" hidden="false" customHeight="true" outlineLevel="0" collapsed="false"/>
    <row r="204" customFormat="false" ht="12.75" hidden="false" customHeight="true" outlineLevel="0" collapsed="false"/>
    <row r="205" customFormat="false" ht="12.75" hidden="false" customHeight="true" outlineLevel="0" collapsed="false"/>
    <row r="206" customFormat="false" ht="12.75" hidden="false" customHeight="true" outlineLevel="0" collapsed="false"/>
    <row r="207" customFormat="false" ht="12.75" hidden="false" customHeight="true" outlineLevel="0" collapsed="false"/>
    <row r="208" customFormat="false" ht="12.75" hidden="false" customHeight="true" outlineLevel="0" collapsed="false"/>
    <row r="209" customFormat="false" ht="12.75" hidden="false" customHeight="true" outlineLevel="0" collapsed="false"/>
    <row r="210" customFormat="false" ht="12.75" hidden="false" customHeight="true" outlineLevel="0" collapsed="false"/>
    <row r="211" customFormat="false" ht="12.75" hidden="false" customHeight="true" outlineLevel="0" collapsed="false"/>
    <row r="212" customFormat="false" ht="12.75" hidden="false" customHeight="true" outlineLevel="0" collapsed="false"/>
    <row r="213" customFormat="false" ht="12.75" hidden="false" customHeight="true" outlineLevel="0" collapsed="false"/>
    <row r="214" customFormat="false" ht="12.75" hidden="false" customHeight="true" outlineLevel="0" collapsed="false"/>
    <row r="215" customFormat="false" ht="12.75" hidden="false" customHeight="true" outlineLevel="0" collapsed="false"/>
    <row r="216" customFormat="false" ht="12.75" hidden="false" customHeight="true" outlineLevel="0" collapsed="false"/>
    <row r="217" customFormat="false" ht="12.75" hidden="false" customHeight="true" outlineLevel="0" collapsed="false"/>
    <row r="218" customFormat="false" ht="12.75" hidden="false" customHeight="true" outlineLevel="0" collapsed="false"/>
    <row r="219" customFormat="false" ht="12.75" hidden="false" customHeight="true" outlineLevel="0" collapsed="false"/>
    <row r="220" customFormat="false" ht="12.75" hidden="false" customHeight="true" outlineLevel="0" collapsed="false"/>
    <row r="221" customFormat="false" ht="12.75" hidden="false" customHeight="true" outlineLevel="0" collapsed="false"/>
    <row r="222" customFormat="false" ht="12.75" hidden="false" customHeight="true" outlineLevel="0" collapsed="false"/>
    <row r="223" customFormat="false" ht="12.75" hidden="false" customHeight="true" outlineLevel="0" collapsed="false"/>
    <row r="224" customFormat="false" ht="12.75" hidden="false" customHeight="true" outlineLevel="0" collapsed="false"/>
    <row r="225" customFormat="false" ht="12.75" hidden="false" customHeight="true" outlineLevel="0" collapsed="false"/>
    <row r="226" customFormat="false" ht="12.75" hidden="false" customHeight="true" outlineLevel="0" collapsed="false"/>
    <row r="227" customFormat="false" ht="12.75" hidden="false" customHeight="true" outlineLevel="0" collapsed="false"/>
    <row r="228" customFormat="false" ht="12.75" hidden="false" customHeight="true" outlineLevel="0" collapsed="false"/>
    <row r="229" customFormat="false" ht="12.75" hidden="false" customHeight="true" outlineLevel="0" collapsed="false"/>
    <row r="230" customFormat="false" ht="12.75" hidden="false" customHeight="true" outlineLevel="0" collapsed="false"/>
    <row r="231" customFormat="false" ht="12.75" hidden="false" customHeight="true" outlineLevel="0" collapsed="false"/>
    <row r="232" customFormat="false" ht="12.75" hidden="false" customHeight="true" outlineLevel="0" collapsed="false"/>
    <row r="233" customFormat="false" ht="12.75" hidden="false" customHeight="true" outlineLevel="0" collapsed="false"/>
    <row r="234" customFormat="false" ht="12.75" hidden="false" customHeight="true" outlineLevel="0" collapsed="false"/>
    <row r="235" customFormat="false" ht="12.75" hidden="false" customHeight="true" outlineLevel="0" collapsed="false"/>
    <row r="236" customFormat="false" ht="12.75" hidden="false" customHeight="true" outlineLevel="0" collapsed="false"/>
    <row r="237" customFormat="false" ht="12.75" hidden="false" customHeight="true" outlineLevel="0" collapsed="false"/>
    <row r="238" customFormat="false" ht="12.75" hidden="false" customHeight="true" outlineLevel="0" collapsed="false"/>
    <row r="239" customFormat="false" ht="12.75" hidden="false" customHeight="true" outlineLevel="0" collapsed="false"/>
    <row r="240" customFormat="false" ht="12.75" hidden="false" customHeight="true" outlineLevel="0" collapsed="false"/>
    <row r="241" customFormat="false" ht="12.75" hidden="false" customHeight="true" outlineLevel="0" collapsed="false"/>
    <row r="242" customFormat="false" ht="12.75" hidden="false" customHeight="true" outlineLevel="0" collapsed="false"/>
    <row r="243" customFormat="false" ht="12.75" hidden="false" customHeight="true" outlineLevel="0" collapsed="false"/>
    <row r="244" customFormat="false" ht="12.75" hidden="false" customHeight="true" outlineLevel="0" collapsed="false"/>
    <row r="245" customFormat="false" ht="12.75" hidden="false" customHeight="true" outlineLevel="0" collapsed="false"/>
    <row r="246" customFormat="false" ht="12.75" hidden="false" customHeight="true" outlineLevel="0" collapsed="false"/>
    <row r="247" customFormat="false" ht="12.75" hidden="false" customHeight="true" outlineLevel="0" collapsed="false"/>
    <row r="248" customFormat="false" ht="12.75" hidden="false" customHeight="true" outlineLevel="0" collapsed="false"/>
    <row r="249" customFormat="false" ht="12.75" hidden="false" customHeight="true" outlineLevel="0" collapsed="false"/>
    <row r="250" customFormat="false" ht="12.75" hidden="false" customHeight="true" outlineLevel="0" collapsed="false"/>
    <row r="251" customFormat="false" ht="12.75" hidden="false" customHeight="true" outlineLevel="0" collapsed="false"/>
    <row r="252" customFormat="false" ht="12.75" hidden="false" customHeight="true" outlineLevel="0" collapsed="false"/>
    <row r="253" customFormat="false" ht="12.75" hidden="false" customHeight="true" outlineLevel="0" collapsed="false"/>
    <row r="254" customFormat="false" ht="12.75" hidden="false" customHeight="true" outlineLevel="0" collapsed="false"/>
    <row r="255" customFormat="false" ht="12.75" hidden="false" customHeight="true" outlineLevel="0" collapsed="false"/>
    <row r="256" customFormat="false" ht="12.75" hidden="false" customHeight="true" outlineLevel="0" collapsed="false"/>
    <row r="257" customFormat="false" ht="12.75" hidden="false" customHeight="true" outlineLevel="0" collapsed="false"/>
    <row r="258" customFormat="false" ht="12.75" hidden="false" customHeight="true" outlineLevel="0" collapsed="false"/>
    <row r="259" customFormat="false" ht="12.75" hidden="false" customHeight="true" outlineLevel="0" collapsed="false"/>
    <row r="260" customFormat="false" ht="12.75" hidden="false" customHeight="true" outlineLevel="0" collapsed="false"/>
    <row r="261" customFormat="false" ht="12.75" hidden="false" customHeight="true" outlineLevel="0" collapsed="false"/>
    <row r="262" customFormat="false" ht="12.75" hidden="false" customHeight="true" outlineLevel="0" collapsed="false"/>
    <row r="263" customFormat="false" ht="12.75" hidden="false" customHeight="true" outlineLevel="0" collapsed="false"/>
    <row r="264" customFormat="false" ht="12.75" hidden="false" customHeight="true" outlineLevel="0" collapsed="false"/>
    <row r="265" customFormat="false" ht="12.75" hidden="false" customHeight="true" outlineLevel="0" collapsed="false"/>
    <row r="266" customFormat="false" ht="12.75" hidden="false" customHeight="true" outlineLevel="0" collapsed="false"/>
    <row r="267" customFormat="false" ht="12.75" hidden="false" customHeight="true" outlineLevel="0" collapsed="false"/>
    <row r="268" customFormat="false" ht="12.75" hidden="false" customHeight="true" outlineLevel="0" collapsed="false"/>
    <row r="269" customFormat="false" ht="12.75" hidden="false" customHeight="true" outlineLevel="0" collapsed="false"/>
    <row r="270" customFormat="false" ht="12.75" hidden="false" customHeight="true" outlineLevel="0" collapsed="false"/>
    <row r="271" customFormat="false" ht="12.75" hidden="false" customHeight="true" outlineLevel="0" collapsed="false"/>
    <row r="272" customFormat="false" ht="12.75" hidden="false" customHeight="true" outlineLevel="0" collapsed="false"/>
    <row r="273" customFormat="false" ht="12.75" hidden="false" customHeight="true" outlineLevel="0" collapsed="false"/>
    <row r="274" customFormat="false" ht="12.75" hidden="false" customHeight="true" outlineLevel="0" collapsed="false"/>
    <row r="275" customFormat="false" ht="12.75" hidden="false" customHeight="true" outlineLevel="0" collapsed="false"/>
    <row r="276" customFormat="false" ht="12.75" hidden="false" customHeight="true" outlineLevel="0" collapsed="false"/>
    <row r="277" customFormat="false" ht="12.75" hidden="false" customHeight="true" outlineLevel="0" collapsed="false"/>
    <row r="278" customFormat="false" ht="12.75" hidden="false" customHeight="true" outlineLevel="0" collapsed="false"/>
    <row r="279" customFormat="false" ht="12.75" hidden="false" customHeight="true" outlineLevel="0" collapsed="false"/>
    <row r="280" customFormat="false" ht="12.75" hidden="false" customHeight="true" outlineLevel="0" collapsed="false"/>
    <row r="281" customFormat="false" ht="12.75" hidden="false" customHeight="true" outlineLevel="0" collapsed="false"/>
    <row r="282" customFormat="false" ht="12.75" hidden="false" customHeight="true" outlineLevel="0" collapsed="false"/>
    <row r="283" customFormat="false" ht="12.75" hidden="false" customHeight="true" outlineLevel="0" collapsed="false"/>
    <row r="284" customFormat="false" ht="12.75" hidden="false" customHeight="true" outlineLevel="0" collapsed="false"/>
    <row r="285" customFormat="false" ht="12.75" hidden="false" customHeight="true" outlineLevel="0" collapsed="false"/>
    <row r="286" customFormat="false" ht="12.75" hidden="false" customHeight="true" outlineLevel="0" collapsed="false"/>
    <row r="287" customFormat="false" ht="12.75" hidden="false" customHeight="true" outlineLevel="0" collapsed="false"/>
    <row r="288" customFormat="false" ht="12.75" hidden="false" customHeight="true" outlineLevel="0" collapsed="false"/>
    <row r="289" customFormat="false" ht="12.75" hidden="false" customHeight="true" outlineLevel="0" collapsed="false"/>
    <row r="290" customFormat="false" ht="12.75" hidden="false" customHeight="true" outlineLevel="0" collapsed="false"/>
    <row r="291" customFormat="false" ht="12.75" hidden="false" customHeight="true" outlineLevel="0" collapsed="false"/>
    <row r="292" customFormat="false" ht="12.75" hidden="false" customHeight="true" outlineLevel="0" collapsed="false"/>
    <row r="293" customFormat="false" ht="12.75" hidden="false" customHeight="true" outlineLevel="0" collapsed="false"/>
    <row r="294" customFormat="false" ht="12.75" hidden="false" customHeight="true" outlineLevel="0" collapsed="false"/>
    <row r="295" customFormat="false" ht="12.75" hidden="false" customHeight="true" outlineLevel="0" collapsed="false"/>
    <row r="296" customFormat="false" ht="12.75" hidden="false" customHeight="true" outlineLevel="0" collapsed="false"/>
    <row r="297" customFormat="false" ht="12.75" hidden="false" customHeight="true" outlineLevel="0" collapsed="false"/>
    <row r="298" customFormat="false" ht="12.75" hidden="false" customHeight="true" outlineLevel="0" collapsed="false"/>
    <row r="299" customFormat="false" ht="12.75" hidden="false" customHeight="true" outlineLevel="0" collapsed="false"/>
    <row r="300" customFormat="false" ht="12.75" hidden="false" customHeight="true" outlineLevel="0" collapsed="false"/>
    <row r="301" customFormat="false" ht="12.75" hidden="false" customHeight="true" outlineLevel="0" collapsed="false"/>
    <row r="302" customFormat="false" ht="12.75" hidden="false" customHeight="true" outlineLevel="0" collapsed="false"/>
    <row r="303" customFormat="false" ht="12.75" hidden="false" customHeight="true" outlineLevel="0" collapsed="false"/>
    <row r="304" customFormat="false" ht="12.75" hidden="false" customHeight="true" outlineLevel="0" collapsed="false"/>
    <row r="305" customFormat="false" ht="12.75" hidden="false" customHeight="true" outlineLevel="0" collapsed="false"/>
    <row r="306" customFormat="false" ht="12.75" hidden="false" customHeight="true" outlineLevel="0" collapsed="false"/>
    <row r="307" customFormat="false" ht="12.75" hidden="false" customHeight="true" outlineLevel="0" collapsed="false"/>
    <row r="308" customFormat="false" ht="12.75" hidden="false" customHeight="true" outlineLevel="0" collapsed="false"/>
    <row r="309" customFormat="false" ht="12.75" hidden="false" customHeight="true" outlineLevel="0" collapsed="false"/>
    <row r="310" customFormat="false" ht="12.75" hidden="false" customHeight="true" outlineLevel="0" collapsed="false"/>
    <row r="311" customFormat="false" ht="12.75" hidden="false" customHeight="true" outlineLevel="0" collapsed="false"/>
    <row r="312" customFormat="false" ht="12.75" hidden="false" customHeight="true" outlineLevel="0" collapsed="false"/>
    <row r="313" customFormat="false" ht="12.75" hidden="false" customHeight="true" outlineLevel="0" collapsed="false"/>
    <row r="314" customFormat="false" ht="12.75" hidden="false" customHeight="true" outlineLevel="0" collapsed="false"/>
    <row r="315" customFormat="false" ht="12.75" hidden="false" customHeight="true" outlineLevel="0" collapsed="false"/>
    <row r="316" customFormat="false" ht="12.75" hidden="false" customHeight="true" outlineLevel="0" collapsed="false"/>
    <row r="317" customFormat="false" ht="12.75" hidden="false" customHeight="true" outlineLevel="0" collapsed="false"/>
    <row r="318" customFormat="false" ht="12.75" hidden="false" customHeight="true" outlineLevel="0" collapsed="false"/>
    <row r="319" customFormat="false" ht="12.75" hidden="false" customHeight="true" outlineLevel="0" collapsed="false"/>
    <row r="320" customFormat="false" ht="12.75" hidden="false" customHeight="true" outlineLevel="0" collapsed="false"/>
    <row r="321" customFormat="false" ht="12.75" hidden="false" customHeight="true" outlineLevel="0" collapsed="false"/>
    <row r="322" customFormat="false" ht="12.75" hidden="false" customHeight="true" outlineLevel="0" collapsed="false"/>
    <row r="323" customFormat="false" ht="12.75" hidden="false" customHeight="true" outlineLevel="0" collapsed="false"/>
    <row r="324" customFormat="false" ht="12.75" hidden="false" customHeight="true" outlineLevel="0" collapsed="false"/>
    <row r="325" customFormat="false" ht="12.75" hidden="false" customHeight="true" outlineLevel="0" collapsed="false"/>
    <row r="326" customFormat="false" ht="12.75" hidden="false" customHeight="true" outlineLevel="0" collapsed="false"/>
    <row r="327" customFormat="false" ht="12.75" hidden="false" customHeight="true" outlineLevel="0" collapsed="false"/>
    <row r="328" customFormat="false" ht="12.75" hidden="false" customHeight="true" outlineLevel="0" collapsed="false"/>
    <row r="329" customFormat="false" ht="12.75" hidden="false" customHeight="true" outlineLevel="0" collapsed="false"/>
    <row r="330" customFormat="false" ht="12.75" hidden="false" customHeight="true" outlineLevel="0" collapsed="false"/>
    <row r="331" customFormat="false" ht="12.75" hidden="false" customHeight="true" outlineLevel="0" collapsed="false"/>
    <row r="332" customFormat="false" ht="12.75" hidden="false" customHeight="true" outlineLevel="0" collapsed="false"/>
    <row r="333" customFormat="false" ht="12.75" hidden="false" customHeight="true" outlineLevel="0" collapsed="false"/>
    <row r="334" customFormat="false" ht="12.75" hidden="false" customHeight="true" outlineLevel="0" collapsed="false"/>
    <row r="335" customFormat="false" ht="12.75" hidden="false" customHeight="true" outlineLevel="0" collapsed="false"/>
    <row r="336" customFormat="false" ht="12.75" hidden="false" customHeight="true" outlineLevel="0" collapsed="false"/>
    <row r="337" customFormat="false" ht="12.75" hidden="false" customHeight="true" outlineLevel="0" collapsed="false"/>
    <row r="338" customFormat="false" ht="12.75" hidden="false" customHeight="true" outlineLevel="0" collapsed="false"/>
    <row r="339" customFormat="false" ht="12.75" hidden="false" customHeight="true" outlineLevel="0" collapsed="false"/>
    <row r="340" customFormat="false" ht="12.75" hidden="false" customHeight="true" outlineLevel="0" collapsed="false"/>
    <row r="341" customFormat="false" ht="12.75" hidden="false" customHeight="true" outlineLevel="0" collapsed="false"/>
    <row r="342" customFormat="false" ht="12.75" hidden="false" customHeight="true" outlineLevel="0" collapsed="false"/>
    <row r="343" customFormat="false" ht="12.75" hidden="false" customHeight="true" outlineLevel="0" collapsed="false"/>
    <row r="344" customFormat="false" ht="12.75" hidden="false" customHeight="true" outlineLevel="0" collapsed="false"/>
    <row r="345" customFormat="false" ht="12.75" hidden="false" customHeight="true" outlineLevel="0" collapsed="false"/>
    <row r="346" customFormat="false" ht="12.75" hidden="false" customHeight="true" outlineLevel="0" collapsed="false"/>
    <row r="347" customFormat="false" ht="12.75" hidden="false" customHeight="true" outlineLevel="0" collapsed="false"/>
    <row r="348" customFormat="false" ht="12.75" hidden="false" customHeight="true" outlineLevel="0" collapsed="false"/>
    <row r="349" customFormat="false" ht="12.75" hidden="false" customHeight="true" outlineLevel="0" collapsed="false"/>
    <row r="350" customFormat="false" ht="12.75" hidden="false" customHeight="true" outlineLevel="0" collapsed="false"/>
    <row r="351" customFormat="false" ht="12.75" hidden="false" customHeight="true" outlineLevel="0" collapsed="false"/>
    <row r="352" customFormat="false" ht="12.75" hidden="false" customHeight="true" outlineLevel="0" collapsed="false"/>
    <row r="353" customFormat="false" ht="12.75" hidden="false" customHeight="true" outlineLevel="0" collapsed="false"/>
    <row r="354" customFormat="false" ht="12.75" hidden="false" customHeight="true" outlineLevel="0" collapsed="false"/>
    <row r="355" customFormat="false" ht="12.75" hidden="false" customHeight="true" outlineLevel="0" collapsed="false"/>
    <row r="356" customFormat="false" ht="12.75" hidden="false" customHeight="true" outlineLevel="0" collapsed="false"/>
    <row r="357" customFormat="false" ht="12.75" hidden="false" customHeight="true" outlineLevel="0" collapsed="false"/>
    <row r="358" customFormat="false" ht="12.75" hidden="false" customHeight="true" outlineLevel="0" collapsed="false"/>
    <row r="359" customFormat="false" ht="12.75" hidden="false" customHeight="true" outlineLevel="0" collapsed="false"/>
    <row r="360" customFormat="false" ht="12.75" hidden="false" customHeight="true" outlineLevel="0" collapsed="false"/>
    <row r="361" customFormat="false" ht="12.75" hidden="false" customHeight="true" outlineLevel="0" collapsed="false"/>
    <row r="362" customFormat="false" ht="12.75" hidden="false" customHeight="true" outlineLevel="0" collapsed="false"/>
    <row r="363" customFormat="false" ht="12.75" hidden="false" customHeight="true" outlineLevel="0" collapsed="false"/>
    <row r="364" customFormat="false" ht="12.75" hidden="false" customHeight="true" outlineLevel="0" collapsed="false"/>
    <row r="365" customFormat="false" ht="12.75" hidden="false" customHeight="true" outlineLevel="0" collapsed="false"/>
    <row r="366" customFormat="false" ht="12.75" hidden="false" customHeight="true" outlineLevel="0" collapsed="false"/>
    <row r="367" customFormat="false" ht="12.75" hidden="false" customHeight="true" outlineLevel="0" collapsed="false"/>
    <row r="368" customFormat="false" ht="12.75" hidden="false" customHeight="true" outlineLevel="0" collapsed="false"/>
    <row r="369" customFormat="false" ht="12.75" hidden="false" customHeight="true" outlineLevel="0" collapsed="false"/>
    <row r="370" customFormat="false" ht="12.75" hidden="false" customHeight="true" outlineLevel="0" collapsed="false"/>
    <row r="371" customFormat="false" ht="12.75" hidden="false" customHeight="true" outlineLevel="0" collapsed="false"/>
    <row r="372" customFormat="false" ht="12.75" hidden="false" customHeight="true" outlineLevel="0" collapsed="false"/>
    <row r="373" customFormat="false" ht="12.75" hidden="false" customHeight="true" outlineLevel="0" collapsed="false"/>
    <row r="374" customFormat="false" ht="12.75" hidden="false" customHeight="true" outlineLevel="0" collapsed="false"/>
    <row r="375" customFormat="false" ht="12.75" hidden="false" customHeight="true" outlineLevel="0" collapsed="false"/>
    <row r="376" customFormat="false" ht="12.75" hidden="false" customHeight="true" outlineLevel="0" collapsed="false"/>
    <row r="377" customFormat="false" ht="12.75" hidden="false" customHeight="true" outlineLevel="0" collapsed="false"/>
    <row r="378" customFormat="false" ht="12.75" hidden="false" customHeight="true" outlineLevel="0" collapsed="false"/>
    <row r="379" customFormat="false" ht="12.75" hidden="false" customHeight="true" outlineLevel="0" collapsed="false"/>
    <row r="380" customFormat="false" ht="12.75" hidden="false" customHeight="true" outlineLevel="0" collapsed="false"/>
    <row r="381" customFormat="false" ht="12.75" hidden="false" customHeight="true" outlineLevel="0" collapsed="false"/>
    <row r="382" customFormat="false" ht="12.75" hidden="false" customHeight="true" outlineLevel="0" collapsed="false"/>
    <row r="383" customFormat="false" ht="12.75" hidden="false" customHeight="true" outlineLevel="0" collapsed="false"/>
    <row r="384" customFormat="false" ht="12.75" hidden="false" customHeight="true" outlineLevel="0" collapsed="false"/>
    <row r="385" customFormat="false" ht="12.75" hidden="false" customHeight="true" outlineLevel="0" collapsed="false"/>
    <row r="386" customFormat="false" ht="12.75" hidden="false" customHeight="true" outlineLevel="0" collapsed="false"/>
    <row r="387" customFormat="false" ht="12.75" hidden="false" customHeight="true" outlineLevel="0" collapsed="false"/>
    <row r="388" customFormat="false" ht="12.75" hidden="false" customHeight="true" outlineLevel="0" collapsed="false"/>
    <row r="389" customFormat="false" ht="12.75" hidden="false" customHeight="true" outlineLevel="0" collapsed="false"/>
    <row r="390" customFormat="false" ht="12.75" hidden="false" customHeight="true" outlineLevel="0" collapsed="false"/>
    <row r="391" customFormat="false" ht="12.75" hidden="false" customHeight="true" outlineLevel="0" collapsed="false"/>
    <row r="392" customFormat="false" ht="12.75" hidden="false" customHeight="true" outlineLevel="0" collapsed="false"/>
    <row r="393" customFormat="false" ht="12.75" hidden="false" customHeight="true" outlineLevel="0" collapsed="false"/>
    <row r="394" customFormat="false" ht="12.75" hidden="false" customHeight="true" outlineLevel="0" collapsed="false"/>
    <row r="395" customFormat="false" ht="12.75" hidden="false" customHeight="true" outlineLevel="0" collapsed="false"/>
    <row r="396" customFormat="false" ht="12.75" hidden="false" customHeight="true" outlineLevel="0" collapsed="false"/>
    <row r="397" customFormat="false" ht="12.75" hidden="false" customHeight="true" outlineLevel="0" collapsed="false"/>
    <row r="398" customFormat="false" ht="12.75" hidden="false" customHeight="true" outlineLevel="0" collapsed="false"/>
    <row r="399" customFormat="false" ht="12.75" hidden="false" customHeight="true" outlineLevel="0" collapsed="false"/>
    <row r="400" customFormat="false" ht="12.75" hidden="false" customHeight="true" outlineLevel="0" collapsed="false"/>
    <row r="401" customFormat="false" ht="12.75" hidden="false" customHeight="true" outlineLevel="0" collapsed="false"/>
    <row r="402" customFormat="false" ht="12.75" hidden="false" customHeight="true" outlineLevel="0" collapsed="false"/>
    <row r="403" customFormat="false" ht="12.75" hidden="false" customHeight="true" outlineLevel="0" collapsed="false"/>
    <row r="404" customFormat="false" ht="12.75" hidden="false" customHeight="true" outlineLevel="0" collapsed="false"/>
    <row r="405" customFormat="false" ht="12.75" hidden="false" customHeight="true" outlineLevel="0" collapsed="false"/>
    <row r="406" customFormat="false" ht="12.75" hidden="false" customHeight="true" outlineLevel="0" collapsed="false"/>
    <row r="407" customFormat="false" ht="12.75" hidden="false" customHeight="true" outlineLevel="0" collapsed="false"/>
    <row r="408" customFormat="false" ht="12.75" hidden="false" customHeight="true" outlineLevel="0" collapsed="false"/>
    <row r="409" customFormat="false" ht="12.75" hidden="false" customHeight="true" outlineLevel="0" collapsed="false"/>
    <row r="410" customFormat="false" ht="12.75" hidden="false" customHeight="true" outlineLevel="0" collapsed="false"/>
    <row r="411" customFormat="false" ht="12.75" hidden="false" customHeight="true" outlineLevel="0" collapsed="false"/>
    <row r="412" customFormat="false" ht="12.75" hidden="false" customHeight="true" outlineLevel="0" collapsed="false"/>
    <row r="413" customFormat="false" ht="12.75" hidden="false" customHeight="true" outlineLevel="0" collapsed="false"/>
    <row r="414" customFormat="false" ht="12.75" hidden="false" customHeight="true" outlineLevel="0" collapsed="false"/>
    <row r="415" customFormat="false" ht="12.75" hidden="false" customHeight="true" outlineLevel="0" collapsed="false"/>
    <row r="416" customFormat="false" ht="12.75" hidden="false" customHeight="true" outlineLevel="0" collapsed="false"/>
    <row r="417" customFormat="false" ht="12.75" hidden="false" customHeight="true" outlineLevel="0" collapsed="false"/>
    <row r="418" customFormat="false" ht="12.75" hidden="false" customHeight="true" outlineLevel="0" collapsed="false"/>
    <row r="419" customFormat="false" ht="12.75" hidden="false" customHeight="true" outlineLevel="0" collapsed="false"/>
    <row r="420" customFormat="false" ht="12.75" hidden="false" customHeight="true" outlineLevel="0" collapsed="false"/>
    <row r="421" customFormat="false" ht="12.75" hidden="false" customHeight="true" outlineLevel="0" collapsed="false"/>
    <row r="422" customFormat="false" ht="12.75" hidden="false" customHeight="true" outlineLevel="0" collapsed="false"/>
    <row r="423" customFormat="false" ht="12.75" hidden="false" customHeight="true" outlineLevel="0" collapsed="false"/>
    <row r="424" customFormat="false" ht="12.75" hidden="false" customHeight="true" outlineLevel="0" collapsed="false"/>
    <row r="425" customFormat="false" ht="12.75" hidden="false" customHeight="true" outlineLevel="0" collapsed="false"/>
    <row r="426" customFormat="false" ht="12.75" hidden="false" customHeight="true" outlineLevel="0" collapsed="false"/>
    <row r="427" customFormat="false" ht="12.75" hidden="false" customHeight="true" outlineLevel="0" collapsed="false"/>
    <row r="428" customFormat="false" ht="12.75" hidden="false" customHeight="true" outlineLevel="0" collapsed="false"/>
    <row r="429" customFormat="false" ht="12.75" hidden="false" customHeight="true" outlineLevel="0" collapsed="false"/>
    <row r="430" customFormat="false" ht="12.75" hidden="false" customHeight="true" outlineLevel="0" collapsed="false"/>
    <row r="431" customFormat="false" ht="12.75" hidden="false" customHeight="true" outlineLevel="0" collapsed="false"/>
    <row r="432" customFormat="false" ht="12.75" hidden="false" customHeight="true" outlineLevel="0" collapsed="false"/>
    <row r="433" customFormat="false" ht="12.75" hidden="false" customHeight="true" outlineLevel="0" collapsed="false"/>
    <row r="434" customFormat="false" ht="12.75" hidden="false" customHeight="true" outlineLevel="0" collapsed="false"/>
    <row r="435" customFormat="false" ht="12.75" hidden="false" customHeight="true" outlineLevel="0" collapsed="false"/>
    <row r="436" customFormat="false" ht="12.75" hidden="false" customHeight="true" outlineLevel="0" collapsed="false"/>
    <row r="437" customFormat="false" ht="12.75" hidden="false" customHeight="true" outlineLevel="0" collapsed="false"/>
    <row r="438" customFormat="false" ht="12.75" hidden="false" customHeight="true" outlineLevel="0" collapsed="false"/>
    <row r="439" customFormat="false" ht="12.75" hidden="false" customHeight="true" outlineLevel="0" collapsed="false"/>
    <row r="440" customFormat="false" ht="12.75" hidden="false" customHeight="true" outlineLevel="0" collapsed="false"/>
    <row r="441" customFormat="false" ht="12.75" hidden="false" customHeight="true" outlineLevel="0" collapsed="false"/>
    <row r="442" customFormat="false" ht="12.75" hidden="false" customHeight="true" outlineLevel="0" collapsed="false"/>
    <row r="443" customFormat="false" ht="12.75" hidden="false" customHeight="true" outlineLevel="0" collapsed="false"/>
    <row r="444" customFormat="false" ht="12.75" hidden="false" customHeight="true" outlineLevel="0" collapsed="false"/>
    <row r="445" customFormat="false" ht="12.75" hidden="false" customHeight="true" outlineLevel="0" collapsed="false"/>
    <row r="446" customFormat="false" ht="12.75" hidden="false" customHeight="true" outlineLevel="0" collapsed="false"/>
    <row r="447" customFormat="false" ht="12.75" hidden="false" customHeight="true" outlineLevel="0" collapsed="false"/>
    <row r="448" customFormat="false" ht="12.75" hidden="false" customHeight="true" outlineLevel="0" collapsed="false"/>
    <row r="449" customFormat="false" ht="12.75" hidden="false" customHeight="true" outlineLevel="0" collapsed="false"/>
    <row r="450" customFormat="false" ht="12.75" hidden="false" customHeight="true" outlineLevel="0" collapsed="false"/>
    <row r="451" customFormat="false" ht="12.75" hidden="false" customHeight="true" outlineLevel="0" collapsed="false"/>
    <row r="452" customFormat="false" ht="12.75" hidden="false" customHeight="true" outlineLevel="0" collapsed="false"/>
    <row r="453" customFormat="false" ht="12.75" hidden="false" customHeight="true" outlineLevel="0" collapsed="false"/>
    <row r="454" customFormat="false" ht="12.75" hidden="false" customHeight="true" outlineLevel="0" collapsed="false"/>
    <row r="455" customFormat="false" ht="12.75" hidden="false" customHeight="true" outlineLevel="0" collapsed="false"/>
    <row r="456" customFormat="false" ht="12.75" hidden="false" customHeight="true" outlineLevel="0" collapsed="false"/>
    <row r="457" customFormat="false" ht="12.75" hidden="false" customHeight="true" outlineLevel="0" collapsed="false"/>
    <row r="458" customFormat="false" ht="12.75" hidden="false" customHeight="true" outlineLevel="0" collapsed="false"/>
    <row r="459" customFormat="false" ht="12.75" hidden="false" customHeight="true" outlineLevel="0" collapsed="false"/>
    <row r="460" customFormat="false" ht="12.75" hidden="false" customHeight="true" outlineLevel="0" collapsed="false"/>
    <row r="461" customFormat="false" ht="12.75" hidden="false" customHeight="true" outlineLevel="0" collapsed="false"/>
    <row r="462" customFormat="false" ht="12.75" hidden="false" customHeight="true" outlineLevel="0" collapsed="false"/>
    <row r="463" customFormat="false" ht="12.75" hidden="false" customHeight="true" outlineLevel="0" collapsed="false"/>
    <row r="464" customFormat="false" ht="12.75" hidden="false" customHeight="true" outlineLevel="0" collapsed="false"/>
    <row r="465" customFormat="false" ht="12.75" hidden="false" customHeight="true" outlineLevel="0" collapsed="false"/>
    <row r="466" customFormat="false" ht="12.75" hidden="false" customHeight="true" outlineLevel="0" collapsed="false"/>
    <row r="467" customFormat="false" ht="12.75" hidden="false" customHeight="true" outlineLevel="0" collapsed="false"/>
    <row r="468" customFormat="false" ht="12.75" hidden="false" customHeight="true" outlineLevel="0" collapsed="false"/>
    <row r="469" customFormat="false" ht="12.75" hidden="false" customHeight="true" outlineLevel="0" collapsed="false"/>
    <row r="470" customFormat="false" ht="12.75" hidden="false" customHeight="true" outlineLevel="0" collapsed="false"/>
    <row r="471" customFormat="false" ht="12.75" hidden="false" customHeight="true" outlineLevel="0" collapsed="false"/>
    <row r="472" customFormat="false" ht="12.75" hidden="false" customHeight="true" outlineLevel="0" collapsed="false"/>
    <row r="473" customFormat="false" ht="12.75" hidden="false" customHeight="true" outlineLevel="0" collapsed="false"/>
    <row r="474" customFormat="false" ht="12.75" hidden="false" customHeight="true" outlineLevel="0" collapsed="false"/>
    <row r="475" customFormat="false" ht="12.75" hidden="false" customHeight="true" outlineLevel="0" collapsed="false"/>
    <row r="476" customFormat="false" ht="12.75" hidden="false" customHeight="true" outlineLevel="0" collapsed="false"/>
    <row r="477" customFormat="false" ht="12.75" hidden="false" customHeight="true" outlineLevel="0" collapsed="false"/>
    <row r="478" customFormat="false" ht="12.75" hidden="false" customHeight="true" outlineLevel="0" collapsed="false"/>
    <row r="479" customFormat="false" ht="12.75" hidden="false" customHeight="true" outlineLevel="0" collapsed="false"/>
    <row r="480" customFormat="false" ht="12.75" hidden="false" customHeight="true" outlineLevel="0" collapsed="false"/>
    <row r="481" customFormat="false" ht="12.75" hidden="false" customHeight="true" outlineLevel="0" collapsed="false"/>
    <row r="482" customFormat="false" ht="12.75" hidden="false" customHeight="true" outlineLevel="0" collapsed="false"/>
    <row r="483" customFormat="false" ht="12.75" hidden="false" customHeight="true" outlineLevel="0" collapsed="false"/>
    <row r="484" customFormat="false" ht="12.75" hidden="false" customHeight="true" outlineLevel="0" collapsed="false"/>
    <row r="485" customFormat="false" ht="12.75" hidden="false" customHeight="true" outlineLevel="0" collapsed="false"/>
    <row r="486" customFormat="false" ht="12.75" hidden="false" customHeight="true" outlineLevel="0" collapsed="false"/>
    <row r="487" customFormat="false" ht="12.75" hidden="false" customHeight="true" outlineLevel="0" collapsed="false"/>
    <row r="488" customFormat="false" ht="12.75" hidden="false" customHeight="true" outlineLevel="0" collapsed="false"/>
    <row r="489" customFormat="false" ht="12.75" hidden="false" customHeight="true" outlineLevel="0" collapsed="false"/>
    <row r="490" customFormat="false" ht="12.75" hidden="false" customHeight="true" outlineLevel="0" collapsed="false"/>
    <row r="491" customFormat="false" ht="12.75" hidden="false" customHeight="true" outlineLevel="0" collapsed="false"/>
    <row r="492" customFormat="false" ht="12.75" hidden="false" customHeight="true" outlineLevel="0" collapsed="false"/>
    <row r="493" customFormat="false" ht="12.75" hidden="false" customHeight="true" outlineLevel="0" collapsed="false"/>
    <row r="494" customFormat="false" ht="12.75" hidden="false" customHeight="true" outlineLevel="0" collapsed="false"/>
    <row r="495" customFormat="false" ht="12.75" hidden="false" customHeight="true" outlineLevel="0" collapsed="false"/>
    <row r="496" customFormat="false" ht="12.75" hidden="false" customHeight="true" outlineLevel="0" collapsed="false"/>
    <row r="497" customFormat="false" ht="12.75" hidden="false" customHeight="true" outlineLevel="0" collapsed="false"/>
    <row r="498" customFormat="false" ht="12.75" hidden="false" customHeight="true" outlineLevel="0" collapsed="false"/>
    <row r="499" customFormat="false" ht="12.75" hidden="false" customHeight="true" outlineLevel="0" collapsed="false"/>
    <row r="500" customFormat="false" ht="12.75" hidden="false" customHeight="true" outlineLevel="0" collapsed="false"/>
    <row r="501" customFormat="false" ht="12.75" hidden="false" customHeight="true" outlineLevel="0" collapsed="false"/>
    <row r="502" customFormat="false" ht="12.75" hidden="false" customHeight="true" outlineLevel="0" collapsed="false"/>
    <row r="503" customFormat="false" ht="12.75" hidden="false" customHeight="true" outlineLevel="0" collapsed="false"/>
    <row r="504" customFormat="false" ht="12.75" hidden="false" customHeight="true" outlineLevel="0" collapsed="false"/>
    <row r="505" customFormat="false" ht="12.75" hidden="false" customHeight="true" outlineLevel="0" collapsed="false"/>
    <row r="506" customFormat="false" ht="12.75" hidden="false" customHeight="true" outlineLevel="0" collapsed="false"/>
    <row r="507" customFormat="false" ht="12.75" hidden="false" customHeight="true" outlineLevel="0" collapsed="false"/>
    <row r="508" customFormat="false" ht="12.75" hidden="false" customHeight="true" outlineLevel="0" collapsed="false"/>
    <row r="509" customFormat="false" ht="12.75" hidden="false" customHeight="true" outlineLevel="0" collapsed="false"/>
    <row r="510" customFormat="false" ht="12.75" hidden="false" customHeight="true" outlineLevel="0" collapsed="false"/>
    <row r="511" customFormat="false" ht="12.75" hidden="false" customHeight="true" outlineLevel="0" collapsed="false"/>
    <row r="512" customFormat="false" ht="12.75" hidden="false" customHeight="true" outlineLevel="0" collapsed="false"/>
    <row r="513" customFormat="false" ht="12.75" hidden="false" customHeight="true" outlineLevel="0" collapsed="false"/>
    <row r="514" customFormat="false" ht="12.75" hidden="false" customHeight="true" outlineLevel="0" collapsed="false"/>
    <row r="515" customFormat="false" ht="12.75" hidden="false" customHeight="true" outlineLevel="0" collapsed="false"/>
    <row r="516" customFormat="false" ht="12.75" hidden="false" customHeight="true" outlineLevel="0" collapsed="false"/>
    <row r="517" customFormat="false" ht="12.75" hidden="false" customHeight="true" outlineLevel="0" collapsed="false"/>
    <row r="518" customFormat="false" ht="12.75" hidden="false" customHeight="true" outlineLevel="0" collapsed="false"/>
    <row r="519" customFormat="false" ht="12.75" hidden="false" customHeight="true" outlineLevel="0" collapsed="false"/>
    <row r="520" customFormat="false" ht="12.75" hidden="false" customHeight="true" outlineLevel="0" collapsed="false"/>
    <row r="521" customFormat="false" ht="12.75" hidden="false" customHeight="true" outlineLevel="0" collapsed="false"/>
    <row r="522" customFormat="false" ht="12.75" hidden="false" customHeight="true" outlineLevel="0" collapsed="false"/>
    <row r="523" customFormat="false" ht="12.75" hidden="false" customHeight="true" outlineLevel="0" collapsed="false"/>
    <row r="524" customFormat="false" ht="12.75" hidden="false" customHeight="true" outlineLevel="0" collapsed="false"/>
    <row r="525" customFormat="false" ht="12.75" hidden="false" customHeight="true" outlineLevel="0" collapsed="false"/>
    <row r="526" customFormat="false" ht="12.75" hidden="false" customHeight="true" outlineLevel="0" collapsed="false"/>
    <row r="527" customFormat="false" ht="12.75" hidden="false" customHeight="true" outlineLevel="0" collapsed="false"/>
    <row r="528" customFormat="false" ht="12.75" hidden="false" customHeight="true" outlineLevel="0" collapsed="false"/>
    <row r="529" customFormat="false" ht="12.75" hidden="false" customHeight="true" outlineLevel="0" collapsed="false"/>
    <row r="530" customFormat="false" ht="12.75" hidden="false" customHeight="true" outlineLevel="0" collapsed="false"/>
    <row r="531" customFormat="false" ht="12.75" hidden="false" customHeight="true" outlineLevel="0" collapsed="false"/>
    <row r="532" customFormat="false" ht="12.75" hidden="false" customHeight="true" outlineLevel="0" collapsed="false"/>
    <row r="533" customFormat="false" ht="12.75" hidden="false" customHeight="true" outlineLevel="0" collapsed="false"/>
    <row r="534" customFormat="false" ht="12.75" hidden="false" customHeight="true" outlineLevel="0" collapsed="false"/>
    <row r="535" customFormat="false" ht="12.75" hidden="false" customHeight="true" outlineLevel="0" collapsed="false"/>
    <row r="536" customFormat="false" ht="12.75" hidden="false" customHeight="true" outlineLevel="0" collapsed="false"/>
    <row r="537" customFormat="false" ht="12.75" hidden="false" customHeight="true" outlineLevel="0" collapsed="false"/>
    <row r="538" customFormat="false" ht="12.75" hidden="false" customHeight="true" outlineLevel="0" collapsed="false"/>
    <row r="539" customFormat="false" ht="12.75" hidden="false" customHeight="true" outlineLevel="0" collapsed="false"/>
    <row r="540" customFormat="false" ht="12.75" hidden="false" customHeight="true" outlineLevel="0" collapsed="false"/>
    <row r="541" customFormat="false" ht="12.75" hidden="false" customHeight="true" outlineLevel="0" collapsed="false"/>
    <row r="542" customFormat="false" ht="12.75" hidden="false" customHeight="true" outlineLevel="0" collapsed="false"/>
    <row r="543" customFormat="false" ht="12.75" hidden="false" customHeight="true" outlineLevel="0" collapsed="false"/>
    <row r="544" customFormat="false" ht="12.75" hidden="false" customHeight="true" outlineLevel="0" collapsed="false"/>
    <row r="545" customFormat="false" ht="12.75" hidden="false" customHeight="true" outlineLevel="0" collapsed="false"/>
    <row r="546" customFormat="false" ht="12.75" hidden="false" customHeight="true" outlineLevel="0" collapsed="false"/>
    <row r="547" customFormat="false" ht="12.75" hidden="false" customHeight="true" outlineLevel="0" collapsed="false"/>
    <row r="548" customFormat="false" ht="12.75" hidden="false" customHeight="true" outlineLevel="0" collapsed="false"/>
    <row r="549" customFormat="false" ht="12.75" hidden="false" customHeight="true" outlineLevel="0" collapsed="false"/>
    <row r="550" customFormat="false" ht="12.75" hidden="false" customHeight="true" outlineLevel="0" collapsed="false"/>
    <row r="551" customFormat="false" ht="12.75" hidden="false" customHeight="true" outlineLevel="0" collapsed="false"/>
    <row r="552" customFormat="false" ht="12.75" hidden="false" customHeight="true" outlineLevel="0" collapsed="false"/>
    <row r="553" customFormat="false" ht="12.75" hidden="false" customHeight="true" outlineLevel="0" collapsed="false"/>
    <row r="554" customFormat="false" ht="12.75" hidden="false" customHeight="true" outlineLevel="0" collapsed="false"/>
    <row r="555" customFormat="false" ht="12.75" hidden="false" customHeight="true" outlineLevel="0" collapsed="false"/>
    <row r="556" customFormat="false" ht="12.75" hidden="false" customHeight="true" outlineLevel="0" collapsed="false"/>
    <row r="557" customFormat="false" ht="12.75" hidden="false" customHeight="true" outlineLevel="0" collapsed="false"/>
    <row r="558" customFormat="false" ht="12.75" hidden="false" customHeight="true" outlineLevel="0" collapsed="false"/>
    <row r="559" customFormat="false" ht="12.75" hidden="false" customHeight="true" outlineLevel="0" collapsed="false"/>
    <row r="560" customFormat="false" ht="12.75" hidden="false" customHeight="true" outlineLevel="0" collapsed="false"/>
    <row r="561" customFormat="false" ht="12.75" hidden="false" customHeight="true" outlineLevel="0" collapsed="false"/>
    <row r="562" customFormat="false" ht="12.75" hidden="false" customHeight="true" outlineLevel="0" collapsed="false"/>
    <row r="563" customFormat="false" ht="12.75" hidden="false" customHeight="true" outlineLevel="0" collapsed="false"/>
    <row r="564" customFormat="false" ht="12.75" hidden="false" customHeight="true" outlineLevel="0" collapsed="false"/>
    <row r="565" customFormat="false" ht="12.75" hidden="false" customHeight="true" outlineLevel="0" collapsed="false"/>
    <row r="566" customFormat="false" ht="12.75" hidden="false" customHeight="true" outlineLevel="0" collapsed="false"/>
    <row r="567" customFormat="false" ht="12.75" hidden="false" customHeight="true" outlineLevel="0" collapsed="false"/>
    <row r="568" customFormat="false" ht="12.75" hidden="false" customHeight="true" outlineLevel="0" collapsed="false"/>
    <row r="569" customFormat="false" ht="12.75" hidden="false" customHeight="true" outlineLevel="0" collapsed="false"/>
    <row r="570" customFormat="false" ht="12.75" hidden="false" customHeight="true" outlineLevel="0" collapsed="false"/>
    <row r="571" customFormat="false" ht="12.75" hidden="false" customHeight="true" outlineLevel="0" collapsed="false"/>
    <row r="572" customFormat="false" ht="12.75" hidden="false" customHeight="true" outlineLevel="0" collapsed="false"/>
    <row r="573" customFormat="false" ht="12.75" hidden="false" customHeight="true" outlineLevel="0" collapsed="false"/>
    <row r="574" customFormat="false" ht="12.75" hidden="false" customHeight="true" outlineLevel="0" collapsed="false"/>
    <row r="575" customFormat="false" ht="12.75" hidden="false" customHeight="true" outlineLevel="0" collapsed="false"/>
    <row r="576" customFormat="false" ht="12.75" hidden="false" customHeight="true" outlineLevel="0" collapsed="false"/>
    <row r="577" customFormat="false" ht="12.75" hidden="false" customHeight="true" outlineLevel="0" collapsed="false"/>
    <row r="578" customFormat="false" ht="12.75" hidden="false" customHeight="true" outlineLevel="0" collapsed="false"/>
    <row r="579" customFormat="false" ht="12.75" hidden="false" customHeight="true" outlineLevel="0" collapsed="false"/>
    <row r="580" customFormat="false" ht="12.75" hidden="false" customHeight="true" outlineLevel="0" collapsed="false"/>
    <row r="581" customFormat="false" ht="12.75" hidden="false" customHeight="true" outlineLevel="0" collapsed="false"/>
    <row r="582" customFormat="false" ht="12.75" hidden="false" customHeight="true" outlineLevel="0" collapsed="false"/>
    <row r="583" customFormat="false" ht="12.75" hidden="false" customHeight="true" outlineLevel="0" collapsed="false"/>
    <row r="584" customFormat="false" ht="12.75" hidden="false" customHeight="true" outlineLevel="0" collapsed="false"/>
    <row r="585" customFormat="false" ht="12.75" hidden="false" customHeight="true" outlineLevel="0" collapsed="false"/>
    <row r="586" customFormat="false" ht="12.75" hidden="false" customHeight="true" outlineLevel="0" collapsed="false"/>
    <row r="587" customFormat="false" ht="12.75" hidden="false" customHeight="true" outlineLevel="0" collapsed="false"/>
    <row r="588" customFormat="false" ht="12.75" hidden="false" customHeight="true" outlineLevel="0" collapsed="false"/>
    <row r="589" customFormat="false" ht="12.75" hidden="false" customHeight="true" outlineLevel="0" collapsed="false"/>
    <row r="590" customFormat="false" ht="12.75" hidden="false" customHeight="true" outlineLevel="0" collapsed="false"/>
    <row r="591" customFormat="false" ht="12.75" hidden="false" customHeight="true" outlineLevel="0" collapsed="false"/>
    <row r="592" customFormat="false" ht="12.75" hidden="false" customHeight="true" outlineLevel="0" collapsed="false"/>
    <row r="593" customFormat="false" ht="12.75" hidden="false" customHeight="true" outlineLevel="0" collapsed="false"/>
    <row r="594" customFormat="false" ht="12.75" hidden="false" customHeight="true" outlineLevel="0" collapsed="false"/>
    <row r="595" customFormat="false" ht="12.75" hidden="false" customHeight="true" outlineLevel="0" collapsed="false"/>
    <row r="596" customFormat="false" ht="12.75" hidden="false" customHeight="true" outlineLevel="0" collapsed="false"/>
    <row r="597" customFormat="false" ht="12.75" hidden="false" customHeight="true" outlineLevel="0" collapsed="false"/>
    <row r="598" customFormat="false" ht="12.75" hidden="false" customHeight="true" outlineLevel="0" collapsed="false"/>
    <row r="599" customFormat="false" ht="12.75" hidden="false" customHeight="true" outlineLevel="0" collapsed="false"/>
    <row r="600" customFormat="false" ht="12.75" hidden="false" customHeight="true" outlineLevel="0" collapsed="false"/>
    <row r="601" customFormat="false" ht="12.75" hidden="false" customHeight="true" outlineLevel="0" collapsed="false"/>
    <row r="602" customFormat="false" ht="12.75" hidden="false" customHeight="true" outlineLevel="0" collapsed="false"/>
    <row r="603" customFormat="false" ht="12.75" hidden="false" customHeight="true" outlineLevel="0" collapsed="false"/>
    <row r="604" customFormat="false" ht="12.75" hidden="false" customHeight="true" outlineLevel="0" collapsed="false"/>
    <row r="605" customFormat="false" ht="12.75" hidden="false" customHeight="true" outlineLevel="0" collapsed="false"/>
    <row r="606" customFormat="false" ht="12.75" hidden="false" customHeight="true" outlineLevel="0" collapsed="false"/>
    <row r="607" customFormat="false" ht="12.75" hidden="false" customHeight="true" outlineLevel="0" collapsed="false"/>
    <row r="608" customFormat="false" ht="12.75" hidden="false" customHeight="true" outlineLevel="0" collapsed="false"/>
    <row r="609" customFormat="false" ht="12.75" hidden="false" customHeight="true" outlineLevel="0" collapsed="false"/>
    <row r="610" customFormat="false" ht="12.75" hidden="false" customHeight="true" outlineLevel="0" collapsed="false"/>
    <row r="611" customFormat="false" ht="12.75" hidden="false" customHeight="true" outlineLevel="0" collapsed="false"/>
    <row r="612" customFormat="false" ht="12.75" hidden="false" customHeight="true" outlineLevel="0" collapsed="false"/>
    <row r="613" customFormat="false" ht="12.75" hidden="false" customHeight="true" outlineLevel="0" collapsed="false"/>
    <row r="614" customFormat="false" ht="12.75" hidden="false" customHeight="true" outlineLevel="0" collapsed="false"/>
    <row r="615" customFormat="false" ht="12.75" hidden="false" customHeight="true" outlineLevel="0" collapsed="false"/>
    <row r="616" customFormat="false" ht="12.75" hidden="false" customHeight="true" outlineLevel="0" collapsed="false"/>
    <row r="617" customFormat="false" ht="12.75" hidden="false" customHeight="true" outlineLevel="0" collapsed="false"/>
    <row r="618" customFormat="false" ht="12.75" hidden="false" customHeight="true" outlineLevel="0" collapsed="false"/>
    <row r="619" customFormat="false" ht="12.75" hidden="false" customHeight="true" outlineLevel="0" collapsed="false"/>
    <row r="620" customFormat="false" ht="12.75" hidden="false" customHeight="true" outlineLevel="0" collapsed="false"/>
    <row r="621" customFormat="false" ht="12.75" hidden="false" customHeight="true" outlineLevel="0" collapsed="false"/>
    <row r="622" customFormat="false" ht="12.75" hidden="false" customHeight="true" outlineLevel="0" collapsed="false"/>
    <row r="623" customFormat="false" ht="12.75" hidden="false" customHeight="true" outlineLevel="0" collapsed="false"/>
    <row r="624" customFormat="false" ht="12.75" hidden="false" customHeight="true" outlineLevel="0" collapsed="false"/>
    <row r="625" customFormat="false" ht="12.75" hidden="false" customHeight="true" outlineLevel="0" collapsed="false"/>
    <row r="626" customFormat="false" ht="12.75" hidden="false" customHeight="true" outlineLevel="0" collapsed="false"/>
    <row r="627" customFormat="false" ht="12.75" hidden="false" customHeight="true" outlineLevel="0" collapsed="false"/>
    <row r="628" customFormat="false" ht="12.75" hidden="false" customHeight="true" outlineLevel="0" collapsed="false"/>
    <row r="629" customFormat="false" ht="12.75" hidden="false" customHeight="true" outlineLevel="0" collapsed="false"/>
    <row r="630" customFormat="false" ht="12.75" hidden="false" customHeight="true" outlineLevel="0" collapsed="false"/>
    <row r="631" customFormat="false" ht="12.75" hidden="false" customHeight="true" outlineLevel="0" collapsed="false"/>
    <row r="632" customFormat="false" ht="12.75" hidden="false" customHeight="true" outlineLevel="0" collapsed="false"/>
    <row r="633" customFormat="false" ht="12.75" hidden="false" customHeight="true" outlineLevel="0" collapsed="false"/>
    <row r="634" customFormat="false" ht="12.75" hidden="false" customHeight="true" outlineLevel="0" collapsed="false"/>
    <row r="635" customFormat="false" ht="12.75" hidden="false" customHeight="true" outlineLevel="0" collapsed="false"/>
    <row r="636" customFormat="false" ht="12.75" hidden="false" customHeight="true" outlineLevel="0" collapsed="false"/>
    <row r="637" customFormat="false" ht="12.75" hidden="false" customHeight="true" outlineLevel="0" collapsed="false"/>
    <row r="638" customFormat="false" ht="12.75" hidden="false" customHeight="true" outlineLevel="0" collapsed="false"/>
    <row r="639" customFormat="false" ht="12.75" hidden="false" customHeight="true" outlineLevel="0" collapsed="false"/>
    <row r="640" customFormat="false" ht="12.75" hidden="false" customHeight="true" outlineLevel="0" collapsed="false"/>
    <row r="641" customFormat="false" ht="12.75" hidden="false" customHeight="true" outlineLevel="0" collapsed="false"/>
    <row r="642" customFormat="false" ht="12.75" hidden="false" customHeight="true" outlineLevel="0" collapsed="false"/>
    <row r="643" customFormat="false" ht="12.75" hidden="false" customHeight="true" outlineLevel="0" collapsed="false"/>
    <row r="644" customFormat="false" ht="12.75" hidden="false" customHeight="true" outlineLevel="0" collapsed="false"/>
    <row r="645" customFormat="false" ht="12.75" hidden="false" customHeight="true" outlineLevel="0" collapsed="false"/>
    <row r="646" customFormat="false" ht="12.75" hidden="false" customHeight="true" outlineLevel="0" collapsed="false"/>
    <row r="647" customFormat="false" ht="12.75" hidden="false" customHeight="true" outlineLevel="0" collapsed="false"/>
    <row r="648" customFormat="false" ht="12.75" hidden="false" customHeight="true" outlineLevel="0" collapsed="false"/>
    <row r="649" customFormat="false" ht="12.75" hidden="false" customHeight="true" outlineLevel="0" collapsed="false"/>
    <row r="650" customFormat="false" ht="12.75" hidden="false" customHeight="true" outlineLevel="0" collapsed="false"/>
    <row r="651" customFormat="false" ht="12.75" hidden="false" customHeight="true" outlineLevel="0" collapsed="false"/>
    <row r="652" customFormat="false" ht="12.75" hidden="false" customHeight="true" outlineLevel="0" collapsed="false"/>
    <row r="653" customFormat="false" ht="12.75" hidden="false" customHeight="true" outlineLevel="0" collapsed="false"/>
    <row r="654" customFormat="false" ht="12.75" hidden="false" customHeight="true" outlineLevel="0" collapsed="false"/>
    <row r="655" customFormat="false" ht="12.75" hidden="false" customHeight="true" outlineLevel="0" collapsed="false"/>
    <row r="656" customFormat="false" ht="12.75" hidden="false" customHeight="true" outlineLevel="0" collapsed="false"/>
    <row r="657" customFormat="false" ht="12.75" hidden="false" customHeight="true" outlineLevel="0" collapsed="false"/>
    <row r="658" customFormat="false" ht="12.75" hidden="false" customHeight="true" outlineLevel="0" collapsed="false"/>
    <row r="659" customFormat="false" ht="12.75" hidden="false" customHeight="true" outlineLevel="0" collapsed="false"/>
    <row r="660" customFormat="false" ht="12.75" hidden="false" customHeight="true" outlineLevel="0" collapsed="false"/>
    <row r="661" customFormat="false" ht="12.75" hidden="false" customHeight="true" outlineLevel="0" collapsed="false"/>
    <row r="662" customFormat="false" ht="12.75" hidden="false" customHeight="true" outlineLevel="0" collapsed="false"/>
    <row r="663" customFormat="false" ht="12.75" hidden="false" customHeight="true" outlineLevel="0" collapsed="false"/>
    <row r="664" customFormat="false" ht="12.75" hidden="false" customHeight="true" outlineLevel="0" collapsed="false"/>
    <row r="665" customFormat="false" ht="12.75" hidden="false" customHeight="true" outlineLevel="0" collapsed="false"/>
    <row r="666" customFormat="false" ht="12.75" hidden="false" customHeight="true" outlineLevel="0" collapsed="false"/>
    <row r="667" customFormat="false" ht="12.75" hidden="false" customHeight="true" outlineLevel="0" collapsed="false"/>
    <row r="668" customFormat="false" ht="12.75" hidden="false" customHeight="true" outlineLevel="0" collapsed="false"/>
    <row r="669" customFormat="false" ht="12.75" hidden="false" customHeight="true" outlineLevel="0" collapsed="false"/>
    <row r="670" customFormat="false" ht="12.75" hidden="false" customHeight="true" outlineLevel="0" collapsed="false"/>
    <row r="671" customFormat="false" ht="12.75" hidden="false" customHeight="true" outlineLevel="0" collapsed="false"/>
    <row r="672" customFormat="false" ht="12.75" hidden="false" customHeight="true" outlineLevel="0" collapsed="false"/>
    <row r="673" customFormat="false" ht="12.75" hidden="false" customHeight="true" outlineLevel="0" collapsed="false"/>
    <row r="674" customFormat="false" ht="12.75" hidden="false" customHeight="true" outlineLevel="0" collapsed="false"/>
    <row r="675" customFormat="false" ht="12.75" hidden="false" customHeight="true" outlineLevel="0" collapsed="false"/>
    <row r="676" customFormat="false" ht="12.75" hidden="false" customHeight="true" outlineLevel="0" collapsed="false"/>
    <row r="677" customFormat="false" ht="12.75" hidden="false" customHeight="true" outlineLevel="0" collapsed="false"/>
    <row r="678" customFormat="false" ht="12.75" hidden="false" customHeight="true" outlineLevel="0" collapsed="false"/>
    <row r="679" customFormat="false" ht="12.75" hidden="false" customHeight="true" outlineLevel="0" collapsed="false"/>
    <row r="680" customFormat="false" ht="12.75" hidden="false" customHeight="true" outlineLevel="0" collapsed="false"/>
    <row r="681" customFormat="false" ht="12.75" hidden="false" customHeight="true" outlineLevel="0" collapsed="false"/>
    <row r="682" customFormat="false" ht="12.75" hidden="false" customHeight="true" outlineLevel="0" collapsed="false"/>
    <row r="683" customFormat="false" ht="12.75" hidden="false" customHeight="true" outlineLevel="0" collapsed="false"/>
    <row r="684" customFormat="false" ht="12.75" hidden="false" customHeight="true" outlineLevel="0" collapsed="false"/>
    <row r="685" customFormat="false" ht="12.75" hidden="false" customHeight="true" outlineLevel="0" collapsed="false"/>
    <row r="686" customFormat="false" ht="12.75" hidden="false" customHeight="true" outlineLevel="0" collapsed="false"/>
    <row r="687" customFormat="false" ht="12.75" hidden="false" customHeight="true" outlineLevel="0" collapsed="false"/>
    <row r="688" customFormat="false" ht="12.75" hidden="false" customHeight="true" outlineLevel="0" collapsed="false"/>
    <row r="689" customFormat="false" ht="12.75" hidden="false" customHeight="true" outlineLevel="0" collapsed="false"/>
    <row r="690" customFormat="false" ht="12.75" hidden="false" customHeight="true" outlineLevel="0" collapsed="false"/>
    <row r="691" customFormat="false" ht="12.75" hidden="false" customHeight="true" outlineLevel="0" collapsed="false"/>
    <row r="692" customFormat="false" ht="12.75" hidden="false" customHeight="true" outlineLevel="0" collapsed="false"/>
    <row r="693" customFormat="false" ht="12.75" hidden="false" customHeight="true" outlineLevel="0" collapsed="false"/>
    <row r="694" customFormat="false" ht="12.75" hidden="false" customHeight="true" outlineLevel="0" collapsed="false"/>
    <row r="695" customFormat="false" ht="12.75" hidden="false" customHeight="true" outlineLevel="0" collapsed="false"/>
    <row r="696" customFormat="false" ht="12.75" hidden="false" customHeight="true" outlineLevel="0" collapsed="false"/>
    <row r="697" customFormat="false" ht="12.75" hidden="false" customHeight="true" outlineLevel="0" collapsed="false"/>
    <row r="698" customFormat="false" ht="12.75" hidden="false" customHeight="true" outlineLevel="0" collapsed="false"/>
    <row r="699" customFormat="false" ht="12.75" hidden="false" customHeight="true" outlineLevel="0" collapsed="false"/>
    <row r="700" customFormat="false" ht="12.75" hidden="false" customHeight="true" outlineLevel="0" collapsed="false"/>
    <row r="701" customFormat="false" ht="12.75" hidden="false" customHeight="true" outlineLevel="0" collapsed="false"/>
    <row r="702" customFormat="false" ht="12.75" hidden="false" customHeight="true" outlineLevel="0" collapsed="false"/>
    <row r="703" customFormat="false" ht="12.75" hidden="false" customHeight="true" outlineLevel="0" collapsed="false"/>
    <row r="704" customFormat="false" ht="12.75" hidden="false" customHeight="true" outlineLevel="0" collapsed="false"/>
    <row r="705" customFormat="false" ht="12.75" hidden="false" customHeight="true" outlineLevel="0" collapsed="false"/>
    <row r="706" customFormat="false" ht="12.75" hidden="false" customHeight="true" outlineLevel="0" collapsed="false"/>
    <row r="707" customFormat="false" ht="12.75" hidden="false" customHeight="true" outlineLevel="0" collapsed="false"/>
    <row r="708" customFormat="false" ht="12.75" hidden="false" customHeight="true" outlineLevel="0" collapsed="false"/>
    <row r="709" customFormat="false" ht="12.75" hidden="false" customHeight="true" outlineLevel="0" collapsed="false"/>
    <row r="710" customFormat="false" ht="12.75" hidden="false" customHeight="true" outlineLevel="0" collapsed="false"/>
    <row r="711" customFormat="false" ht="12.75" hidden="false" customHeight="true" outlineLevel="0" collapsed="false"/>
    <row r="712" customFormat="false" ht="12.75" hidden="false" customHeight="true" outlineLevel="0" collapsed="false"/>
    <row r="713" customFormat="false" ht="12.75" hidden="false" customHeight="true" outlineLevel="0" collapsed="false"/>
    <row r="714" customFormat="false" ht="12.75" hidden="false" customHeight="true" outlineLevel="0" collapsed="false"/>
    <row r="715" customFormat="false" ht="12.75" hidden="false" customHeight="true" outlineLevel="0" collapsed="false"/>
    <row r="716" customFormat="false" ht="12.75" hidden="false" customHeight="true" outlineLevel="0" collapsed="false"/>
    <row r="717" customFormat="false" ht="12.75" hidden="false" customHeight="true" outlineLevel="0" collapsed="false"/>
    <row r="718" customFormat="false" ht="12.75" hidden="false" customHeight="true" outlineLevel="0" collapsed="false"/>
    <row r="719" customFormat="false" ht="12.75" hidden="false" customHeight="true" outlineLevel="0" collapsed="false"/>
    <row r="720" customFormat="false" ht="12.75" hidden="false" customHeight="true" outlineLevel="0" collapsed="false"/>
    <row r="721" customFormat="false" ht="12.75" hidden="false" customHeight="true" outlineLevel="0" collapsed="false"/>
    <row r="722" customFormat="false" ht="12.75" hidden="false" customHeight="true" outlineLevel="0" collapsed="false"/>
    <row r="723" customFormat="false" ht="12.75" hidden="false" customHeight="true" outlineLevel="0" collapsed="false"/>
    <row r="724" customFormat="false" ht="12.75" hidden="false" customHeight="true" outlineLevel="0" collapsed="false"/>
    <row r="725" customFormat="false" ht="12.75" hidden="false" customHeight="true" outlineLevel="0" collapsed="false"/>
    <row r="726" customFormat="false" ht="12.75" hidden="false" customHeight="true" outlineLevel="0" collapsed="false"/>
    <row r="727" customFormat="false" ht="12.75" hidden="false" customHeight="true" outlineLevel="0" collapsed="false"/>
    <row r="728" customFormat="false" ht="12.75" hidden="false" customHeight="true" outlineLevel="0" collapsed="false"/>
    <row r="729" customFormat="false" ht="12.75" hidden="false" customHeight="true" outlineLevel="0" collapsed="false"/>
    <row r="730" customFormat="false" ht="12.75" hidden="false" customHeight="true" outlineLevel="0" collapsed="false"/>
    <row r="731" customFormat="false" ht="12.75" hidden="false" customHeight="true" outlineLevel="0" collapsed="false"/>
    <row r="732" customFormat="false" ht="12.75" hidden="false" customHeight="true" outlineLevel="0" collapsed="false"/>
    <row r="733" customFormat="false" ht="12.75" hidden="false" customHeight="true" outlineLevel="0" collapsed="false"/>
    <row r="734" customFormat="false" ht="12.75" hidden="false" customHeight="true" outlineLevel="0" collapsed="false"/>
    <row r="735" customFormat="false" ht="12.75" hidden="false" customHeight="true" outlineLevel="0" collapsed="false"/>
    <row r="736" customFormat="false" ht="12.75" hidden="false" customHeight="true" outlineLevel="0" collapsed="false"/>
    <row r="737" customFormat="false" ht="12.75" hidden="false" customHeight="true" outlineLevel="0" collapsed="false"/>
    <row r="738" customFormat="false" ht="12.75" hidden="false" customHeight="true" outlineLevel="0" collapsed="false"/>
    <row r="739" customFormat="false" ht="12.75" hidden="false" customHeight="true" outlineLevel="0" collapsed="false"/>
    <row r="740" customFormat="false" ht="12.75" hidden="false" customHeight="true" outlineLevel="0" collapsed="false"/>
    <row r="741" customFormat="false" ht="12.75" hidden="false" customHeight="true" outlineLevel="0" collapsed="false"/>
    <row r="742" customFormat="false" ht="12.75" hidden="false" customHeight="true" outlineLevel="0" collapsed="false"/>
    <row r="743" customFormat="false" ht="12.75" hidden="false" customHeight="true" outlineLevel="0" collapsed="false"/>
    <row r="744" customFormat="false" ht="12.75" hidden="false" customHeight="true" outlineLevel="0" collapsed="false"/>
    <row r="745" customFormat="false" ht="12.75" hidden="false" customHeight="true" outlineLevel="0" collapsed="false"/>
    <row r="746" customFormat="false" ht="12.75" hidden="false" customHeight="true" outlineLevel="0" collapsed="false"/>
    <row r="747" customFormat="false" ht="12.75" hidden="false" customHeight="true" outlineLevel="0" collapsed="false"/>
    <row r="748" customFormat="false" ht="12.75" hidden="false" customHeight="true" outlineLevel="0" collapsed="false"/>
    <row r="749" customFormat="false" ht="12.75" hidden="false" customHeight="true" outlineLevel="0" collapsed="false"/>
    <row r="750" customFormat="false" ht="12.75" hidden="false" customHeight="true" outlineLevel="0" collapsed="false"/>
    <row r="751" customFormat="false" ht="12.75" hidden="false" customHeight="true" outlineLevel="0" collapsed="false"/>
    <row r="752" customFormat="false" ht="12.75" hidden="false" customHeight="true" outlineLevel="0" collapsed="false"/>
    <row r="753" customFormat="false" ht="12.75" hidden="false" customHeight="true" outlineLevel="0" collapsed="false"/>
    <row r="754" customFormat="false" ht="12.75" hidden="false" customHeight="true" outlineLevel="0" collapsed="false"/>
    <row r="755" customFormat="false" ht="12.75" hidden="false" customHeight="true" outlineLevel="0" collapsed="false"/>
    <row r="756" customFormat="false" ht="12.75" hidden="false" customHeight="true" outlineLevel="0" collapsed="false"/>
    <row r="757" customFormat="false" ht="12.75" hidden="false" customHeight="true" outlineLevel="0" collapsed="false"/>
    <row r="758" customFormat="false" ht="12.75" hidden="false" customHeight="true" outlineLevel="0" collapsed="false"/>
    <row r="759" customFormat="false" ht="12.75" hidden="false" customHeight="true" outlineLevel="0" collapsed="false"/>
    <row r="760" customFormat="false" ht="12.75" hidden="false" customHeight="true" outlineLevel="0" collapsed="false"/>
    <row r="761" customFormat="false" ht="12.75" hidden="false" customHeight="true" outlineLevel="0" collapsed="false"/>
    <row r="762" customFormat="false" ht="12.75" hidden="false" customHeight="true" outlineLevel="0" collapsed="false"/>
    <row r="763" customFormat="false" ht="12.75" hidden="false" customHeight="true" outlineLevel="0" collapsed="false"/>
    <row r="764" customFormat="false" ht="12.75" hidden="false" customHeight="true" outlineLevel="0" collapsed="false"/>
    <row r="765" customFormat="false" ht="12.75" hidden="false" customHeight="true" outlineLevel="0" collapsed="false"/>
    <row r="766" customFormat="false" ht="12.75" hidden="false" customHeight="true" outlineLevel="0" collapsed="false"/>
    <row r="767" customFormat="false" ht="12.75" hidden="false" customHeight="true" outlineLevel="0" collapsed="false"/>
    <row r="768" customFormat="false" ht="12.75" hidden="false" customHeight="true" outlineLevel="0" collapsed="false"/>
    <row r="769" customFormat="false" ht="12.75" hidden="false" customHeight="true" outlineLevel="0" collapsed="false"/>
    <row r="770" customFormat="false" ht="12.75" hidden="false" customHeight="true" outlineLevel="0" collapsed="false"/>
    <row r="771" customFormat="false" ht="12.75" hidden="false" customHeight="true" outlineLevel="0" collapsed="false"/>
    <row r="772" customFormat="false" ht="12.75" hidden="false" customHeight="true" outlineLevel="0" collapsed="false"/>
    <row r="773" customFormat="false" ht="12.75" hidden="false" customHeight="true" outlineLevel="0" collapsed="false"/>
    <row r="774" customFormat="false" ht="12.75" hidden="false" customHeight="true" outlineLevel="0" collapsed="false"/>
    <row r="775" customFormat="false" ht="12.75" hidden="false" customHeight="true" outlineLevel="0" collapsed="false"/>
    <row r="776" customFormat="false" ht="12.75" hidden="false" customHeight="true" outlineLevel="0" collapsed="false"/>
    <row r="777" customFormat="false" ht="12.75" hidden="false" customHeight="true" outlineLevel="0" collapsed="false"/>
    <row r="778" customFormat="false" ht="12.75" hidden="false" customHeight="true" outlineLevel="0" collapsed="false"/>
    <row r="779" customFormat="false" ht="12.75" hidden="false" customHeight="true" outlineLevel="0" collapsed="false"/>
    <row r="780" customFormat="false" ht="12.75" hidden="false" customHeight="true" outlineLevel="0" collapsed="false"/>
    <row r="781" customFormat="false" ht="12.75" hidden="false" customHeight="true" outlineLevel="0" collapsed="false"/>
    <row r="782" customFormat="false" ht="12.75" hidden="false" customHeight="true" outlineLevel="0" collapsed="false"/>
    <row r="783" customFormat="false" ht="12.75" hidden="false" customHeight="true" outlineLevel="0" collapsed="false"/>
    <row r="784" customFormat="false" ht="12.75" hidden="false" customHeight="true" outlineLevel="0" collapsed="false"/>
    <row r="785" customFormat="false" ht="12.75" hidden="false" customHeight="true" outlineLevel="0" collapsed="false"/>
    <row r="786" customFormat="false" ht="12.75" hidden="false" customHeight="true" outlineLevel="0" collapsed="false"/>
    <row r="787" customFormat="false" ht="12.75" hidden="false" customHeight="true" outlineLevel="0" collapsed="false"/>
    <row r="788" customFormat="false" ht="12.75" hidden="false" customHeight="true" outlineLevel="0" collapsed="false"/>
    <row r="789" customFormat="false" ht="12.75" hidden="false" customHeight="true" outlineLevel="0" collapsed="false"/>
    <row r="790" customFormat="false" ht="12.75" hidden="false" customHeight="true" outlineLevel="0" collapsed="false"/>
    <row r="791" customFormat="false" ht="12.75" hidden="false" customHeight="true" outlineLevel="0" collapsed="false"/>
    <row r="792" customFormat="false" ht="12.75" hidden="false" customHeight="true" outlineLevel="0" collapsed="false"/>
    <row r="793" customFormat="false" ht="12.75" hidden="false" customHeight="true" outlineLevel="0" collapsed="false"/>
    <row r="794" customFormat="false" ht="12.75" hidden="false" customHeight="true" outlineLevel="0" collapsed="false"/>
    <row r="795" customFormat="false" ht="12.75" hidden="false" customHeight="true" outlineLevel="0" collapsed="false"/>
    <row r="796" customFormat="false" ht="12.75" hidden="false" customHeight="true" outlineLevel="0" collapsed="false"/>
    <row r="797" customFormat="false" ht="12.75" hidden="false" customHeight="true" outlineLevel="0" collapsed="false"/>
    <row r="798" customFormat="false" ht="12.75" hidden="false" customHeight="true" outlineLevel="0" collapsed="false"/>
    <row r="799" customFormat="false" ht="12.75" hidden="false" customHeight="true" outlineLevel="0" collapsed="false"/>
    <row r="800" customFormat="false" ht="12.75" hidden="false" customHeight="true" outlineLevel="0" collapsed="false"/>
    <row r="801" customFormat="false" ht="12.75" hidden="false" customHeight="true" outlineLevel="0" collapsed="false"/>
    <row r="802" customFormat="false" ht="12.75" hidden="false" customHeight="true" outlineLevel="0" collapsed="false"/>
    <row r="803" customFormat="false" ht="12.75" hidden="false" customHeight="true" outlineLevel="0" collapsed="false"/>
    <row r="804" customFormat="false" ht="12.75" hidden="false" customHeight="true" outlineLevel="0" collapsed="false"/>
    <row r="805" customFormat="false" ht="12.75" hidden="false" customHeight="true" outlineLevel="0" collapsed="false"/>
    <row r="806" customFormat="false" ht="12.75" hidden="false" customHeight="true" outlineLevel="0" collapsed="false"/>
    <row r="807" customFormat="false" ht="12.75" hidden="false" customHeight="true" outlineLevel="0" collapsed="false"/>
    <row r="808" customFormat="false" ht="12.75" hidden="false" customHeight="true" outlineLevel="0" collapsed="false"/>
    <row r="809" customFormat="false" ht="12.75" hidden="false" customHeight="true" outlineLevel="0" collapsed="false"/>
    <row r="810" customFormat="false" ht="12.75" hidden="false" customHeight="true" outlineLevel="0" collapsed="false"/>
    <row r="811" customFormat="false" ht="12.75" hidden="false" customHeight="true" outlineLevel="0" collapsed="false"/>
    <row r="812" customFormat="false" ht="12.75" hidden="false" customHeight="true" outlineLevel="0" collapsed="false"/>
    <row r="813" customFormat="false" ht="12.75" hidden="false" customHeight="true" outlineLevel="0" collapsed="false"/>
    <row r="814" customFormat="false" ht="12.75" hidden="false" customHeight="true" outlineLevel="0" collapsed="false"/>
    <row r="815" customFormat="false" ht="12.75" hidden="false" customHeight="true" outlineLevel="0" collapsed="false"/>
    <row r="816" customFormat="false" ht="12.75" hidden="false" customHeight="true" outlineLevel="0" collapsed="false"/>
    <row r="817" customFormat="false" ht="12.75" hidden="false" customHeight="true" outlineLevel="0" collapsed="false"/>
    <row r="818" customFormat="false" ht="12.75" hidden="false" customHeight="true" outlineLevel="0" collapsed="false"/>
    <row r="819" customFormat="false" ht="12.75" hidden="false" customHeight="true" outlineLevel="0" collapsed="false"/>
    <row r="820" customFormat="false" ht="12.75" hidden="false" customHeight="true" outlineLevel="0" collapsed="false"/>
    <row r="821" customFormat="false" ht="12.75" hidden="false" customHeight="true" outlineLevel="0" collapsed="false"/>
    <row r="822" customFormat="false" ht="12.75" hidden="false" customHeight="true" outlineLevel="0" collapsed="false"/>
    <row r="823" customFormat="false" ht="12.75" hidden="false" customHeight="true" outlineLevel="0" collapsed="false"/>
    <row r="824" customFormat="false" ht="12.75" hidden="false" customHeight="true" outlineLevel="0" collapsed="false"/>
    <row r="825" customFormat="false" ht="12.75" hidden="false" customHeight="true" outlineLevel="0" collapsed="false"/>
    <row r="826" customFormat="false" ht="12.75" hidden="false" customHeight="true" outlineLevel="0" collapsed="false"/>
    <row r="827" customFormat="false" ht="12.75" hidden="false" customHeight="true" outlineLevel="0" collapsed="false"/>
    <row r="828" customFormat="false" ht="12.75" hidden="false" customHeight="true" outlineLevel="0" collapsed="false"/>
    <row r="829" customFormat="false" ht="12.75" hidden="false" customHeight="true" outlineLevel="0" collapsed="false"/>
    <row r="830" customFormat="false" ht="12.75" hidden="false" customHeight="true" outlineLevel="0" collapsed="false"/>
    <row r="831" customFormat="false" ht="12.75" hidden="false" customHeight="true" outlineLevel="0" collapsed="false"/>
    <row r="832" customFormat="false" ht="12.75" hidden="false" customHeight="true" outlineLevel="0" collapsed="false"/>
    <row r="833" customFormat="false" ht="12.75" hidden="false" customHeight="true" outlineLevel="0" collapsed="false"/>
    <row r="834" customFormat="false" ht="12.75" hidden="false" customHeight="true" outlineLevel="0" collapsed="false"/>
    <row r="835" customFormat="false" ht="12.75" hidden="false" customHeight="true" outlineLevel="0" collapsed="false"/>
    <row r="836" customFormat="false" ht="12.75" hidden="false" customHeight="true" outlineLevel="0" collapsed="false"/>
    <row r="837" customFormat="false" ht="12.75" hidden="false" customHeight="true" outlineLevel="0" collapsed="false"/>
    <row r="838" customFormat="false" ht="12.75" hidden="false" customHeight="true" outlineLevel="0" collapsed="false"/>
    <row r="839" customFormat="false" ht="12.75" hidden="false" customHeight="true" outlineLevel="0" collapsed="false"/>
    <row r="840" customFormat="false" ht="12.75" hidden="false" customHeight="true" outlineLevel="0" collapsed="false"/>
    <row r="841" customFormat="false" ht="12.75" hidden="false" customHeight="true" outlineLevel="0" collapsed="false"/>
    <row r="842" customFormat="false" ht="12.75" hidden="false" customHeight="true" outlineLevel="0" collapsed="false"/>
    <row r="843" customFormat="false" ht="12.75" hidden="false" customHeight="true" outlineLevel="0" collapsed="false"/>
    <row r="844" customFormat="false" ht="12.75" hidden="false" customHeight="true" outlineLevel="0" collapsed="false"/>
    <row r="845" customFormat="false" ht="12.75" hidden="false" customHeight="true" outlineLevel="0" collapsed="false"/>
    <row r="846" customFormat="false" ht="12.75" hidden="false" customHeight="true" outlineLevel="0" collapsed="false"/>
    <row r="847" customFormat="false" ht="12.75" hidden="false" customHeight="true" outlineLevel="0" collapsed="false"/>
    <row r="848" customFormat="false" ht="12.75" hidden="false" customHeight="true" outlineLevel="0" collapsed="false"/>
    <row r="849" customFormat="false" ht="12.75" hidden="false" customHeight="true" outlineLevel="0" collapsed="false"/>
    <row r="850" customFormat="false" ht="12.75" hidden="false" customHeight="true" outlineLevel="0" collapsed="false"/>
    <row r="851" customFormat="false" ht="12.75" hidden="false" customHeight="true" outlineLevel="0" collapsed="false"/>
    <row r="852" customFormat="false" ht="12.75" hidden="false" customHeight="true" outlineLevel="0" collapsed="false"/>
    <row r="853" customFormat="false" ht="12.75" hidden="false" customHeight="true" outlineLevel="0" collapsed="false"/>
    <row r="854" customFormat="false" ht="12.75" hidden="false" customHeight="true" outlineLevel="0" collapsed="false"/>
    <row r="855" customFormat="false" ht="12.75" hidden="false" customHeight="true" outlineLevel="0" collapsed="false"/>
    <row r="856" customFormat="false" ht="12.75" hidden="false" customHeight="true" outlineLevel="0" collapsed="false"/>
    <row r="857" customFormat="false" ht="12.75" hidden="false" customHeight="true" outlineLevel="0" collapsed="false"/>
    <row r="858" customFormat="false" ht="12.75" hidden="false" customHeight="true" outlineLevel="0" collapsed="false"/>
    <row r="859" customFormat="false" ht="12.75" hidden="false" customHeight="true" outlineLevel="0" collapsed="false"/>
    <row r="860" customFormat="false" ht="12.75" hidden="false" customHeight="true" outlineLevel="0" collapsed="false"/>
    <row r="861" customFormat="false" ht="12.75" hidden="false" customHeight="true" outlineLevel="0" collapsed="false"/>
    <row r="862" customFormat="false" ht="12.75" hidden="false" customHeight="true" outlineLevel="0" collapsed="false"/>
    <row r="863" customFormat="false" ht="12.75" hidden="false" customHeight="true" outlineLevel="0" collapsed="false"/>
    <row r="864" customFormat="false" ht="12.75" hidden="false" customHeight="true" outlineLevel="0" collapsed="false"/>
    <row r="865" customFormat="false" ht="12.75" hidden="false" customHeight="true" outlineLevel="0" collapsed="false"/>
    <row r="866" customFormat="false" ht="12.75" hidden="false" customHeight="true" outlineLevel="0" collapsed="false"/>
    <row r="867" customFormat="false" ht="12.75" hidden="false" customHeight="true" outlineLevel="0" collapsed="false"/>
    <row r="868" customFormat="false" ht="12.75" hidden="false" customHeight="true" outlineLevel="0" collapsed="false"/>
    <row r="869" customFormat="false" ht="12.75" hidden="false" customHeight="true" outlineLevel="0" collapsed="false"/>
    <row r="870" customFormat="false" ht="12.75" hidden="false" customHeight="true" outlineLevel="0" collapsed="false"/>
    <row r="871" customFormat="false" ht="12.75" hidden="false" customHeight="true" outlineLevel="0" collapsed="false"/>
    <row r="872" customFormat="false" ht="12.75" hidden="false" customHeight="true" outlineLevel="0" collapsed="false"/>
    <row r="873" customFormat="false" ht="12.75" hidden="false" customHeight="true" outlineLevel="0" collapsed="false"/>
    <row r="874" customFormat="false" ht="12.75" hidden="false" customHeight="true" outlineLevel="0" collapsed="false"/>
    <row r="875" customFormat="false" ht="12.75" hidden="false" customHeight="true" outlineLevel="0" collapsed="false"/>
    <row r="876" customFormat="false" ht="12.75" hidden="false" customHeight="true" outlineLevel="0" collapsed="false"/>
    <row r="877" customFormat="false" ht="12.75" hidden="false" customHeight="true" outlineLevel="0" collapsed="false"/>
    <row r="878" customFormat="false" ht="12.75" hidden="false" customHeight="true" outlineLevel="0" collapsed="false"/>
    <row r="879" customFormat="false" ht="12.75" hidden="false" customHeight="true" outlineLevel="0" collapsed="false"/>
    <row r="880" customFormat="false" ht="12.75" hidden="false" customHeight="true" outlineLevel="0" collapsed="false"/>
    <row r="881" customFormat="false" ht="12.75" hidden="false" customHeight="true" outlineLevel="0" collapsed="false"/>
    <row r="882" customFormat="false" ht="12.75" hidden="false" customHeight="true" outlineLevel="0" collapsed="false"/>
    <row r="883" customFormat="false" ht="12.75" hidden="false" customHeight="true" outlineLevel="0" collapsed="false"/>
    <row r="884" customFormat="false" ht="12.75" hidden="false" customHeight="true" outlineLevel="0" collapsed="false"/>
    <row r="885" customFormat="false" ht="12.75" hidden="false" customHeight="true" outlineLevel="0" collapsed="false"/>
    <row r="886" customFormat="false" ht="12.75" hidden="false" customHeight="true" outlineLevel="0" collapsed="false"/>
    <row r="887" customFormat="false" ht="12.75" hidden="false" customHeight="true" outlineLevel="0" collapsed="false"/>
    <row r="888" customFormat="false" ht="12.75" hidden="false" customHeight="true" outlineLevel="0" collapsed="false"/>
    <row r="889" customFormat="false" ht="12.75" hidden="false" customHeight="true" outlineLevel="0" collapsed="false"/>
    <row r="890" customFormat="false" ht="12.75" hidden="false" customHeight="true" outlineLevel="0" collapsed="false"/>
    <row r="891" customFormat="false" ht="12.75" hidden="false" customHeight="true" outlineLevel="0" collapsed="false"/>
    <row r="892" customFormat="false" ht="12.75" hidden="false" customHeight="true" outlineLevel="0" collapsed="false"/>
    <row r="893" customFormat="false" ht="12.75" hidden="false" customHeight="true" outlineLevel="0" collapsed="false"/>
    <row r="894" customFormat="false" ht="12.75" hidden="false" customHeight="true" outlineLevel="0" collapsed="false"/>
    <row r="895" customFormat="false" ht="12.75" hidden="false" customHeight="true" outlineLevel="0" collapsed="false"/>
    <row r="896" customFormat="false" ht="12.75" hidden="false" customHeight="true" outlineLevel="0" collapsed="false"/>
    <row r="897" customFormat="false" ht="12.75" hidden="false" customHeight="true" outlineLevel="0" collapsed="false"/>
    <row r="898" customFormat="false" ht="12.75" hidden="false" customHeight="true" outlineLevel="0" collapsed="false"/>
    <row r="899" customFormat="false" ht="12.75" hidden="false" customHeight="true" outlineLevel="0" collapsed="false"/>
    <row r="900" customFormat="false" ht="12.75" hidden="false" customHeight="true" outlineLevel="0" collapsed="false"/>
    <row r="901" customFormat="false" ht="12.75" hidden="false" customHeight="true" outlineLevel="0" collapsed="false"/>
    <row r="902" customFormat="false" ht="12.75" hidden="false" customHeight="true" outlineLevel="0" collapsed="false"/>
    <row r="903" customFormat="false" ht="12.75" hidden="false" customHeight="true" outlineLevel="0" collapsed="false"/>
    <row r="904" customFormat="false" ht="12.75" hidden="false" customHeight="true" outlineLevel="0" collapsed="false"/>
    <row r="905" customFormat="false" ht="12.75" hidden="false" customHeight="true" outlineLevel="0" collapsed="false"/>
    <row r="906" customFormat="false" ht="12.75" hidden="false" customHeight="true" outlineLevel="0" collapsed="false"/>
    <row r="907" customFormat="false" ht="12.75" hidden="false" customHeight="true" outlineLevel="0" collapsed="false"/>
    <row r="908" customFormat="false" ht="12.75" hidden="false" customHeight="true" outlineLevel="0" collapsed="false"/>
    <row r="909" customFormat="false" ht="12.75" hidden="false" customHeight="true" outlineLevel="0" collapsed="false"/>
    <row r="910" customFormat="false" ht="12.75" hidden="false" customHeight="true" outlineLevel="0" collapsed="false"/>
    <row r="911" customFormat="false" ht="12.75" hidden="false" customHeight="true" outlineLevel="0" collapsed="false"/>
    <row r="912" customFormat="false" ht="12.75" hidden="false" customHeight="true" outlineLevel="0" collapsed="false"/>
    <row r="913" customFormat="false" ht="12.75" hidden="false" customHeight="true" outlineLevel="0" collapsed="false"/>
    <row r="914" customFormat="false" ht="12.75" hidden="false" customHeight="true" outlineLevel="0" collapsed="false"/>
    <row r="915" customFormat="false" ht="12.75" hidden="false" customHeight="true" outlineLevel="0" collapsed="false"/>
    <row r="916" customFormat="false" ht="12.75" hidden="false" customHeight="true" outlineLevel="0" collapsed="false"/>
    <row r="917" customFormat="false" ht="12.75" hidden="false" customHeight="true" outlineLevel="0" collapsed="false"/>
    <row r="918" customFormat="false" ht="12.75" hidden="false" customHeight="true" outlineLevel="0" collapsed="false"/>
    <row r="919" customFormat="false" ht="12.75" hidden="false" customHeight="true" outlineLevel="0" collapsed="false"/>
    <row r="920" customFormat="false" ht="12.75" hidden="false" customHeight="true" outlineLevel="0" collapsed="false"/>
    <row r="921" customFormat="false" ht="12.75" hidden="false" customHeight="true" outlineLevel="0" collapsed="false"/>
    <row r="922" customFormat="false" ht="12.75" hidden="false" customHeight="true" outlineLevel="0" collapsed="false"/>
    <row r="923" customFormat="false" ht="12.75" hidden="false" customHeight="true" outlineLevel="0" collapsed="false"/>
    <row r="924" customFormat="false" ht="12.75" hidden="false" customHeight="true" outlineLevel="0" collapsed="false"/>
    <row r="925" customFormat="false" ht="12.75" hidden="false" customHeight="true" outlineLevel="0" collapsed="false"/>
    <row r="926" customFormat="false" ht="12.75" hidden="false" customHeight="true" outlineLevel="0" collapsed="false"/>
    <row r="927" customFormat="false" ht="12.75" hidden="false" customHeight="true" outlineLevel="0" collapsed="false"/>
    <row r="928" customFormat="false" ht="12.75" hidden="false" customHeight="true" outlineLevel="0" collapsed="false"/>
    <row r="929" customFormat="false" ht="12.75" hidden="false" customHeight="true" outlineLevel="0" collapsed="false"/>
    <row r="930" customFormat="false" ht="12.75" hidden="false" customHeight="true" outlineLevel="0" collapsed="false"/>
    <row r="931" customFormat="false" ht="12.75" hidden="false" customHeight="true" outlineLevel="0" collapsed="false"/>
    <row r="932" customFormat="false" ht="12.75" hidden="false" customHeight="true" outlineLevel="0" collapsed="false"/>
    <row r="933" customFormat="false" ht="12.75" hidden="false" customHeight="true" outlineLevel="0" collapsed="false"/>
    <row r="934" customFormat="false" ht="12.75" hidden="false" customHeight="true" outlineLevel="0" collapsed="false"/>
    <row r="935" customFormat="false" ht="12.75" hidden="false" customHeight="true" outlineLevel="0" collapsed="false"/>
    <row r="936" customFormat="false" ht="12.75" hidden="false" customHeight="true" outlineLevel="0" collapsed="false"/>
    <row r="937" customFormat="false" ht="12.75" hidden="false" customHeight="true" outlineLevel="0" collapsed="false"/>
    <row r="938" customFormat="false" ht="12.75" hidden="false" customHeight="true" outlineLevel="0" collapsed="false"/>
    <row r="939" customFormat="false" ht="12.75" hidden="false" customHeight="true" outlineLevel="0" collapsed="false"/>
    <row r="940" customFormat="false" ht="12.75" hidden="false" customHeight="true" outlineLevel="0" collapsed="false"/>
    <row r="941" customFormat="false" ht="12.75" hidden="false" customHeight="true" outlineLevel="0" collapsed="false"/>
    <row r="942" customFormat="false" ht="12.75" hidden="false" customHeight="true" outlineLevel="0" collapsed="false"/>
    <row r="943" customFormat="false" ht="12.75" hidden="false" customHeight="true" outlineLevel="0" collapsed="false"/>
    <row r="944" customFormat="false" ht="12.75" hidden="false" customHeight="true" outlineLevel="0" collapsed="false"/>
    <row r="945" customFormat="false" ht="12.75" hidden="false" customHeight="true" outlineLevel="0" collapsed="false"/>
    <row r="946" customFormat="false" ht="12.75" hidden="false" customHeight="true" outlineLevel="0" collapsed="false"/>
    <row r="947" customFormat="false" ht="12.75" hidden="false" customHeight="true" outlineLevel="0" collapsed="false"/>
    <row r="948" customFormat="false" ht="12.75" hidden="false" customHeight="true" outlineLevel="0" collapsed="false"/>
    <row r="949" customFormat="false" ht="12.75" hidden="false" customHeight="true" outlineLevel="0" collapsed="false"/>
    <row r="950" customFormat="false" ht="12.75" hidden="false" customHeight="true" outlineLevel="0" collapsed="false"/>
    <row r="951" customFormat="false" ht="12.75" hidden="false" customHeight="true" outlineLevel="0" collapsed="false"/>
    <row r="952" customFormat="false" ht="12.75" hidden="false" customHeight="true" outlineLevel="0" collapsed="false"/>
    <row r="953" customFormat="false" ht="12.75" hidden="false" customHeight="true" outlineLevel="0" collapsed="false"/>
    <row r="954" customFormat="false" ht="12.75" hidden="false" customHeight="true" outlineLevel="0" collapsed="false"/>
    <row r="955" customFormat="false" ht="12.75" hidden="false" customHeight="true" outlineLevel="0" collapsed="false"/>
    <row r="956" customFormat="false" ht="12.75" hidden="false" customHeight="true" outlineLevel="0" collapsed="false"/>
    <row r="957" customFormat="false" ht="12.75" hidden="false" customHeight="true" outlineLevel="0" collapsed="false"/>
    <row r="958" customFormat="false" ht="12.75" hidden="false" customHeight="true" outlineLevel="0" collapsed="false"/>
    <row r="959" customFormat="false" ht="12.75" hidden="false" customHeight="true" outlineLevel="0" collapsed="false"/>
    <row r="960" customFormat="false" ht="12.75" hidden="false" customHeight="true" outlineLevel="0" collapsed="false"/>
    <row r="961" customFormat="false" ht="12.75" hidden="false" customHeight="true" outlineLevel="0" collapsed="false"/>
    <row r="962" customFormat="false" ht="12.75" hidden="false" customHeight="true" outlineLevel="0" collapsed="false"/>
    <row r="963" customFormat="false" ht="12.75" hidden="false" customHeight="true" outlineLevel="0" collapsed="false"/>
    <row r="964" customFormat="false" ht="12.75" hidden="false" customHeight="true" outlineLevel="0" collapsed="false"/>
    <row r="965" customFormat="false" ht="12.75" hidden="false" customHeight="true" outlineLevel="0" collapsed="false"/>
    <row r="966" customFormat="false" ht="12.75" hidden="false" customHeight="true" outlineLevel="0" collapsed="false"/>
    <row r="967" customFormat="false" ht="12.75" hidden="false" customHeight="true" outlineLevel="0" collapsed="false"/>
    <row r="968" customFormat="false" ht="12.75" hidden="false" customHeight="true" outlineLevel="0" collapsed="false"/>
    <row r="969" customFormat="false" ht="12.75" hidden="false" customHeight="true" outlineLevel="0" collapsed="false"/>
    <row r="970" customFormat="false" ht="12.75" hidden="false" customHeight="true" outlineLevel="0" collapsed="false"/>
    <row r="971" customFormat="false" ht="12.75" hidden="false" customHeight="true" outlineLevel="0" collapsed="false"/>
    <row r="972" customFormat="false" ht="12.75" hidden="false" customHeight="true" outlineLevel="0" collapsed="false"/>
    <row r="973" customFormat="false" ht="12.75" hidden="false" customHeight="true" outlineLevel="0" collapsed="false"/>
    <row r="974" customFormat="false" ht="12.75" hidden="false" customHeight="true" outlineLevel="0" collapsed="false"/>
    <row r="975" customFormat="false" ht="12.75" hidden="false" customHeight="true" outlineLevel="0" collapsed="false"/>
    <row r="976" customFormat="false" ht="12.75" hidden="false" customHeight="true" outlineLevel="0" collapsed="false"/>
    <row r="977" customFormat="false" ht="12.75" hidden="false" customHeight="true" outlineLevel="0" collapsed="false"/>
    <row r="978" customFormat="false" ht="12.75" hidden="false" customHeight="true" outlineLevel="0" collapsed="false"/>
    <row r="979" customFormat="false" ht="12.75" hidden="false" customHeight="true" outlineLevel="0" collapsed="false"/>
    <row r="980" customFormat="false" ht="12.75" hidden="false" customHeight="true" outlineLevel="0" collapsed="false"/>
    <row r="981" customFormat="false" ht="12.75" hidden="false" customHeight="true" outlineLevel="0" collapsed="false"/>
    <row r="982" customFormat="false" ht="12.75" hidden="false" customHeight="true" outlineLevel="0" collapsed="false"/>
    <row r="983" customFormat="false" ht="12.75" hidden="false" customHeight="true" outlineLevel="0" collapsed="false"/>
    <row r="984" customFormat="false" ht="12.75" hidden="false" customHeight="true" outlineLevel="0" collapsed="false"/>
    <row r="985" customFormat="false" ht="12.75" hidden="false" customHeight="true" outlineLevel="0" collapsed="false"/>
    <row r="986" customFormat="false" ht="12.75" hidden="false" customHeight="true" outlineLevel="0" collapsed="false"/>
    <row r="987" customFormat="false" ht="12.75" hidden="false" customHeight="true" outlineLevel="0" collapsed="false"/>
    <row r="988" customFormat="false" ht="12.75" hidden="false" customHeight="true" outlineLevel="0" collapsed="false"/>
    <row r="989" customFormat="false" ht="12.75" hidden="false" customHeight="true" outlineLevel="0" collapsed="false"/>
    <row r="990" customFormat="false" ht="12.75" hidden="false" customHeight="true" outlineLevel="0" collapsed="false"/>
    <row r="991" customFormat="false" ht="12.75" hidden="false" customHeight="true" outlineLevel="0" collapsed="false"/>
    <row r="992" customFormat="false" ht="12.75" hidden="false" customHeight="true" outlineLevel="0" collapsed="false"/>
    <row r="993" customFormat="false" ht="12.75" hidden="false" customHeight="true" outlineLevel="0" collapsed="false"/>
    <row r="994" customFormat="false" ht="12.75" hidden="false" customHeight="true" outlineLevel="0" collapsed="false"/>
    <row r="995" customFormat="false" ht="12.75" hidden="false" customHeight="true" outlineLevel="0" collapsed="false"/>
    <row r="996" customFormat="false" ht="12.75" hidden="false" customHeight="true" outlineLevel="0" collapsed="false"/>
    <row r="997" customFormat="false" ht="12.75" hidden="false" customHeight="true" outlineLevel="0" collapsed="false"/>
    <row r="998" customFormat="false" ht="12.75" hidden="false" customHeight="true" outlineLevel="0" collapsed="false"/>
    <row r="999" customFormat="false" ht="12.75" hidden="false" customHeight="true" outlineLevel="0" collapsed="false"/>
    <row r="1000" customFormat="false" ht="12.75" hidden="false" customHeight="true" outlineLevel="0" collapsed="false"/>
  </sheetData>
  <printOptions headings="false" gridLines="false" gridLinesSet="true" horizontalCentered="false" verticalCentered="false"/>
  <pageMargins left="0.7875" right="0.7875" top="1.025" bottom="1.025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517"/>
  <sheetViews>
    <sheetView showFormulas="false" showGridLines="true" showRowColHeaders="true" showZeros="true" rightToLeft="false" tabSelected="true" showOutlineSymbols="true" defaultGridColor="true" view="normal" topLeftCell="A1" colorId="64" zoomScale="85" zoomScaleNormal="85" zoomScalePageLayoutView="100" workbookViewId="0">
      <selection pane="topLeft" activeCell="I8" activeCellId="0" sqref="I8"/>
    </sheetView>
  </sheetViews>
  <sheetFormatPr defaultColWidth="12.71484375" defaultRowHeight="15.75" zeroHeight="true" outlineLevelRow="0" outlineLevelCol="0"/>
  <cols>
    <col collapsed="false" customWidth="true" hidden="false" outlineLevel="0" max="2" min="1" style="1" width="2.71"/>
    <col collapsed="false" customWidth="true" hidden="false" outlineLevel="0" max="3" min="3" style="1" width="40.43"/>
    <col collapsed="false" customWidth="true" hidden="false" outlineLevel="0" max="4" min="4" style="1" width="1.29"/>
    <col collapsed="false" customWidth="true" hidden="false" outlineLevel="0" max="5" min="5" style="1" width="8.86"/>
    <col collapsed="false" customWidth="true" hidden="false" outlineLevel="0" max="7" min="6" style="1" width="1.29"/>
    <col collapsed="false" customWidth="true" hidden="false" outlineLevel="0" max="8" min="8" style="1" width="8.86"/>
    <col collapsed="false" customWidth="true" hidden="false" outlineLevel="0" max="10" min="9" style="1" width="1.29"/>
    <col collapsed="false" customWidth="true" hidden="false" outlineLevel="0" max="11" min="11" style="1" width="8.86"/>
    <col collapsed="false" customWidth="true" hidden="false" outlineLevel="0" max="13" min="12" style="1" width="2.71"/>
    <col collapsed="false" customWidth="true" hidden="false" outlineLevel="0" max="14" min="14" style="1" width="6.29"/>
    <col collapsed="false" customWidth="true" hidden="false" outlineLevel="0" max="16" min="15" style="1" width="2.71"/>
    <col collapsed="false" customWidth="true" hidden="false" outlineLevel="0" max="17" min="17" style="1" width="15"/>
    <col collapsed="false" customWidth="true" hidden="false" outlineLevel="0" max="18" min="18" style="1" width="2.71"/>
    <col collapsed="false" customWidth="false" hidden="true" outlineLevel="0" max="16384" min="19" style="1" width="12.71"/>
  </cols>
  <sheetData>
    <row r="1" customFormat="false" ht="15.75" hidden="false" customHeight="false" outlineLevel="0" collapsed="false">
      <c r="A1" s="26"/>
      <c r="B1" s="26"/>
      <c r="C1" s="26"/>
      <c r="D1" s="26"/>
      <c r="E1" s="26"/>
      <c r="F1" s="26"/>
      <c r="G1" s="26"/>
      <c r="H1" s="26"/>
      <c r="I1" s="26"/>
      <c r="J1" s="26"/>
      <c r="K1" s="27"/>
      <c r="L1" s="26"/>
      <c r="M1" s="26"/>
      <c r="N1" s="26"/>
      <c r="O1" s="26"/>
      <c r="P1" s="26"/>
      <c r="Q1" s="26"/>
      <c r="R1" s="26"/>
    </row>
    <row r="2" customFormat="false" ht="31.5" hidden="false" customHeight="true" outlineLevel="0" collapsed="false">
      <c r="A2" s="26"/>
      <c r="B2" s="28" t="s">
        <v>66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6"/>
    </row>
    <row r="3" customFormat="false" ht="22.5" hidden="false" customHeight="true" outlineLevel="0" collapsed="false">
      <c r="A3" s="26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6"/>
    </row>
    <row r="4" customFormat="false" ht="15.75" hidden="false" customHeight="false" outlineLevel="0" collapsed="false">
      <c r="A4" s="26"/>
      <c r="B4" s="29" t="s">
        <v>67</v>
      </c>
      <c r="C4" s="26"/>
      <c r="D4" s="26"/>
      <c r="E4" s="26"/>
      <c r="F4" s="26"/>
      <c r="G4" s="26"/>
      <c r="H4" s="26"/>
      <c r="I4" s="26"/>
      <c r="J4" s="26"/>
      <c r="K4" s="27"/>
      <c r="L4" s="26"/>
      <c r="M4" s="26"/>
      <c r="N4" s="26"/>
      <c r="O4" s="26"/>
      <c r="P4" s="26"/>
      <c r="Q4" s="26"/>
      <c r="R4" s="26"/>
    </row>
    <row r="5" customFormat="false" ht="15.75" hidden="false" customHeight="false" outlineLevel="0" collapsed="false">
      <c r="A5" s="26"/>
      <c r="B5" s="26"/>
      <c r="C5" s="26"/>
      <c r="D5" s="26"/>
      <c r="E5" s="26"/>
      <c r="F5" s="26"/>
      <c r="G5" s="26"/>
      <c r="H5" s="26"/>
      <c r="I5" s="26"/>
      <c r="J5" s="26"/>
      <c r="K5" s="27"/>
      <c r="L5" s="26"/>
      <c r="M5" s="26"/>
      <c r="N5" s="26"/>
      <c r="O5" s="26"/>
      <c r="P5" s="26"/>
      <c r="Q5" s="26"/>
      <c r="R5" s="26"/>
    </row>
    <row r="6" customFormat="false" ht="15.75" hidden="false" customHeight="false" outlineLevel="0" collapsed="false">
      <c r="A6" s="26"/>
      <c r="B6" s="30"/>
      <c r="C6" s="30"/>
      <c r="D6" s="30"/>
      <c r="E6" s="30"/>
      <c r="F6" s="30"/>
      <c r="G6" s="30"/>
      <c r="H6" s="30"/>
      <c r="I6" s="30"/>
      <c r="J6" s="30"/>
      <c r="K6" s="31"/>
      <c r="L6" s="30"/>
      <c r="M6" s="26"/>
      <c r="N6" s="26"/>
      <c r="O6" s="26"/>
      <c r="P6" s="26"/>
      <c r="Q6" s="26"/>
      <c r="R6" s="26"/>
    </row>
    <row r="7" customFormat="false" ht="17.35" hidden="false" customHeight="false" outlineLevel="0" collapsed="false">
      <c r="A7" s="32"/>
      <c r="B7" s="33"/>
      <c r="C7" s="34" t="s">
        <v>68</v>
      </c>
      <c r="D7" s="34"/>
      <c r="E7" s="34"/>
      <c r="F7" s="34"/>
      <c r="G7" s="34"/>
      <c r="H7" s="34"/>
      <c r="I7" s="34"/>
      <c r="J7" s="34"/>
      <c r="K7" s="34"/>
      <c r="L7" s="35"/>
      <c r="M7" s="36"/>
      <c r="N7" s="26"/>
      <c r="O7" s="26"/>
      <c r="P7" s="37"/>
      <c r="Q7" s="38" t="s">
        <v>69</v>
      </c>
      <c r="R7" s="26"/>
    </row>
    <row r="8" customFormat="false" ht="15.75" hidden="false" customHeight="false" outlineLevel="0" collapsed="false">
      <c r="A8" s="32"/>
      <c r="B8" s="39"/>
      <c r="C8" s="40" t="s">
        <v>70</v>
      </c>
      <c r="D8" s="40"/>
      <c r="E8" s="40"/>
      <c r="F8" s="40"/>
      <c r="G8" s="40"/>
      <c r="H8" s="40"/>
      <c r="I8" s="41" t="s">
        <v>71</v>
      </c>
      <c r="J8" s="41"/>
      <c r="K8" s="41"/>
      <c r="L8" s="41"/>
      <c r="M8" s="42"/>
      <c r="N8" s="26"/>
      <c r="O8" s="26"/>
      <c r="P8" s="43"/>
      <c r="Q8" s="44" t="s">
        <v>72</v>
      </c>
      <c r="R8" s="26"/>
    </row>
    <row r="9" customFormat="false" ht="15.75" hidden="false" customHeight="false" outlineLevel="0" collapsed="false">
      <c r="A9" s="32"/>
      <c r="B9" s="39"/>
      <c r="C9" s="45" t="str">
        <f aca="false">Calcoli!BO4</f>
        <v>S.u.a. &gt;0 &lt;=0</v>
      </c>
      <c r="D9" s="45"/>
      <c r="E9" s="45"/>
      <c r="F9" s="45"/>
      <c r="G9" s="45"/>
      <c r="H9" s="45"/>
      <c r="I9" s="45"/>
      <c r="J9" s="46"/>
      <c r="K9" s="47" t="n">
        <f aca="false">SUM(Calcoli!$D$3:$D$40)</f>
        <v>0</v>
      </c>
      <c r="L9" s="48" t="s">
        <v>73</v>
      </c>
      <c r="M9" s="49" t="n">
        <f aca="false">Calcoli!BP4</f>
        <v>0</v>
      </c>
      <c r="N9" s="26"/>
      <c r="O9" s="26"/>
      <c r="P9" s="50"/>
      <c r="Q9" s="51"/>
      <c r="R9" s="26"/>
    </row>
    <row r="10" customFormat="false" ht="15.75" hidden="false" customHeight="false" outlineLevel="0" collapsed="false">
      <c r="A10" s="32"/>
      <c r="B10" s="39"/>
      <c r="C10" s="45" t="str">
        <f aca="false">Calcoli!BO5</f>
        <v>S.u.a. &gt;0 &lt;=95</v>
      </c>
      <c r="D10" s="45"/>
      <c r="E10" s="45"/>
      <c r="F10" s="45"/>
      <c r="G10" s="45"/>
      <c r="H10" s="45"/>
      <c r="I10" s="45"/>
      <c r="J10" s="46"/>
      <c r="K10" s="47" t="n">
        <f aca="false">SUM(Calcoli!$E$3:E10)</f>
        <v>0</v>
      </c>
      <c r="L10" s="48" t="s">
        <v>73</v>
      </c>
      <c r="M10" s="49" t="str">
        <f aca="false">Calcoli!BP5</f>
        <v>X</v>
      </c>
      <c r="N10" s="26"/>
      <c r="O10" s="26"/>
      <c r="P10" s="26"/>
      <c r="Q10" s="26"/>
      <c r="R10" s="26"/>
    </row>
    <row r="11" customFormat="false" ht="15.75" hidden="false" customHeight="false" outlineLevel="0" collapsed="false">
      <c r="A11" s="32"/>
      <c r="B11" s="39"/>
      <c r="C11" s="45" t="str">
        <f aca="false">Calcoli!BO6</f>
        <v>S.u.a. &gt;95 &lt;=110</v>
      </c>
      <c r="D11" s="45"/>
      <c r="E11" s="45"/>
      <c r="F11" s="45"/>
      <c r="G11" s="45"/>
      <c r="H11" s="45"/>
      <c r="I11" s="45"/>
      <c r="J11" s="52"/>
      <c r="K11" s="53" t="n">
        <f aca="false">SUM(Calcoli!$F$3:$F$40)</f>
        <v>0</v>
      </c>
      <c r="L11" s="54" t="s">
        <v>73</v>
      </c>
      <c r="M11" s="49" t="str">
        <f aca="false">Calcoli!BP6</f>
        <v>X</v>
      </c>
      <c r="N11" s="26"/>
      <c r="O11" s="26"/>
      <c r="P11" s="26"/>
      <c r="Q11" s="26"/>
      <c r="R11" s="26"/>
    </row>
    <row r="12" customFormat="false" ht="15.75" hidden="false" customHeight="false" outlineLevel="0" collapsed="false">
      <c r="A12" s="32"/>
      <c r="B12" s="39"/>
      <c r="C12" s="45" t="str">
        <f aca="false">Calcoli!BO7</f>
        <v>S.u.a. &gt;110 &lt;=130</v>
      </c>
      <c r="D12" s="45"/>
      <c r="E12" s="45"/>
      <c r="F12" s="45"/>
      <c r="G12" s="45"/>
      <c r="H12" s="45"/>
      <c r="I12" s="45"/>
      <c r="J12" s="52"/>
      <c r="K12" s="53" t="n">
        <f aca="false">SUM(Calcoli!$G$3:$G$40)</f>
        <v>0</v>
      </c>
      <c r="L12" s="54" t="s">
        <v>73</v>
      </c>
      <c r="M12" s="49" t="str">
        <f aca="false">Calcoli!BP7</f>
        <v>X</v>
      </c>
      <c r="N12" s="26"/>
      <c r="O12" s="26"/>
      <c r="P12" s="26"/>
      <c r="Q12" s="26"/>
      <c r="R12" s="26"/>
    </row>
    <row r="13" customFormat="false" ht="15.75" hidden="false" customHeight="false" outlineLevel="0" collapsed="false">
      <c r="A13" s="32"/>
      <c r="B13" s="39"/>
      <c r="C13" s="45" t="str">
        <f aca="false">Calcoli!BO8</f>
        <v>S.u.a. &gt;130 &lt;=160</v>
      </c>
      <c r="D13" s="45"/>
      <c r="E13" s="45"/>
      <c r="F13" s="45"/>
      <c r="G13" s="45"/>
      <c r="H13" s="45"/>
      <c r="I13" s="45"/>
      <c r="J13" s="52"/>
      <c r="K13" s="53" t="n">
        <f aca="false">SUM(Calcoli!$H$3:$H$40)</f>
        <v>0</v>
      </c>
      <c r="L13" s="54" t="s">
        <v>73</v>
      </c>
      <c r="M13" s="49" t="str">
        <f aca="false">Calcoli!BP8</f>
        <v>X</v>
      </c>
      <c r="N13" s="26"/>
      <c r="O13" s="26"/>
      <c r="P13" s="26"/>
      <c r="Q13" s="26"/>
      <c r="R13" s="26"/>
    </row>
    <row r="14" customFormat="false" ht="15.75" hidden="false" customHeight="false" outlineLevel="0" collapsed="false">
      <c r="A14" s="32"/>
      <c r="B14" s="39"/>
      <c r="C14" s="45" t="s">
        <v>74</v>
      </c>
      <c r="D14" s="45"/>
      <c r="E14" s="45"/>
      <c r="F14" s="45"/>
      <c r="G14" s="45"/>
      <c r="H14" s="45"/>
      <c r="I14" s="45"/>
      <c r="J14" s="52"/>
      <c r="K14" s="53" t="n">
        <f aca="false">SUM(Calcoli!$I$3:$I$40)</f>
        <v>0</v>
      </c>
      <c r="L14" s="54" t="s">
        <v>73</v>
      </c>
      <c r="M14" s="49" t="str">
        <f aca="false">Calcoli!BP9</f>
        <v>X</v>
      </c>
      <c r="N14" s="26"/>
      <c r="O14" s="26"/>
      <c r="P14" s="26"/>
      <c r="Q14" s="26"/>
      <c r="R14" s="26"/>
    </row>
    <row r="15" customFormat="false" ht="15.75" hidden="false" customHeight="false" outlineLevel="0" collapsed="false">
      <c r="A15" s="32"/>
      <c r="B15" s="39"/>
      <c r="C15" s="45" t="s">
        <v>75</v>
      </c>
      <c r="D15" s="45"/>
      <c r="E15" s="45"/>
      <c r="F15" s="45"/>
      <c r="G15" s="45"/>
      <c r="H15" s="45"/>
      <c r="I15" s="45"/>
      <c r="J15" s="52"/>
      <c r="K15" s="53" t="n">
        <f aca="false">E33+H51+H67+H83+H99+H115+H131+H147+H163+H179+H195+H211+H227+H243+H259+H275+H291+H307+H323+H339+H355+H371+H387+H403+H419+H435+H451+H467+H483+H499+H515</f>
        <v>0</v>
      </c>
      <c r="L15" s="54" t="s">
        <v>73</v>
      </c>
      <c r="M15" s="49" t="str">
        <f aca="false">Calcoli!BP10</f>
        <v>X</v>
      </c>
      <c r="N15" s="26"/>
      <c r="O15" s="26"/>
      <c r="P15" s="26"/>
      <c r="Q15" s="26"/>
      <c r="R15" s="26"/>
    </row>
    <row r="16" customFormat="false" ht="15.75" hidden="false" customHeight="false" outlineLevel="0" collapsed="false">
      <c r="A16" s="32"/>
      <c r="B16" s="39"/>
      <c r="C16" s="45" t="s">
        <v>76</v>
      </c>
      <c r="D16" s="45"/>
      <c r="E16" s="45"/>
      <c r="F16" s="45"/>
      <c r="G16" s="45"/>
      <c r="H16" s="45"/>
      <c r="I16" s="45"/>
      <c r="J16" s="52"/>
      <c r="K16" s="53" t="n">
        <f aca="false">H33+K51+K67+K83+K99+K115+K131+K147+K163+K179+K195+K211+K227+K243+K259+K275+K291+K307+K323+K339+K355+K371+K387+K403+K419+K435+K451+K467+K483+K499+K515</f>
        <v>0</v>
      </c>
      <c r="L16" s="54" t="s">
        <v>73</v>
      </c>
      <c r="M16" s="49" t="str">
        <f aca="false">Calcoli!BP11</f>
        <v>X</v>
      </c>
      <c r="N16" s="26"/>
      <c r="O16" s="26"/>
      <c r="P16" s="26"/>
      <c r="Q16" s="26"/>
      <c r="R16" s="26"/>
    </row>
    <row r="17" customFormat="false" ht="15.75" hidden="false" customHeight="false" outlineLevel="0" collapsed="false">
      <c r="A17" s="32"/>
      <c r="B17" s="39"/>
      <c r="C17" s="45" t="s">
        <v>77</v>
      </c>
      <c r="D17" s="45"/>
      <c r="E17" s="45"/>
      <c r="F17" s="45"/>
      <c r="G17" s="45"/>
      <c r="H17" s="45"/>
      <c r="I17" s="45"/>
      <c r="J17" s="52"/>
      <c r="K17" s="53" t="n">
        <f aca="false">K33+M51+M67+M83+M99+M115+M131+M147+M163+M179+M195+M211+M227+M243+M259+M275+M291+M307+M323+M339+M355+M371+M387+M403+M419+M435+M451+M467+M483+M499+M515</f>
        <v>0</v>
      </c>
      <c r="L17" s="54" t="s">
        <v>73</v>
      </c>
      <c r="M17" s="49" t="str">
        <f aca="false">Calcoli!BP12</f>
        <v>X</v>
      </c>
      <c r="N17" s="26"/>
      <c r="O17" s="26"/>
      <c r="P17" s="26"/>
      <c r="Q17" s="26"/>
      <c r="R17" s="26"/>
    </row>
    <row r="18" customFormat="false" ht="15.75" hidden="false" customHeight="false" outlineLevel="0" collapsed="false">
      <c r="A18" s="32"/>
      <c r="B18" s="55"/>
      <c r="C18" s="56"/>
      <c r="D18" s="56"/>
      <c r="E18" s="56"/>
      <c r="F18" s="56"/>
      <c r="G18" s="56"/>
      <c r="H18" s="56"/>
      <c r="I18" s="56"/>
      <c r="J18" s="56"/>
      <c r="K18" s="57"/>
      <c r="L18" s="58"/>
      <c r="M18" s="59"/>
      <c r="N18" s="26"/>
      <c r="O18" s="26"/>
      <c r="P18" s="26"/>
      <c r="Q18" s="26"/>
      <c r="R18" s="26"/>
    </row>
    <row r="19" customFormat="false" ht="15.75" hidden="false" customHeight="false" outlineLevel="0" collapsed="false">
      <c r="A19" s="26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30"/>
      <c r="N19" s="26"/>
      <c r="O19" s="26"/>
      <c r="P19" s="26"/>
      <c r="Q19" s="26"/>
      <c r="R19" s="26"/>
    </row>
    <row r="20" customFormat="false" ht="17.35" hidden="true" customHeight="false" outlineLevel="0" collapsed="false">
      <c r="A20" s="32"/>
      <c r="B20" s="33"/>
      <c r="C20" s="34" t="s">
        <v>78</v>
      </c>
      <c r="D20" s="34"/>
      <c r="E20" s="61"/>
      <c r="F20" s="61"/>
      <c r="G20" s="61"/>
      <c r="H20" s="61"/>
      <c r="I20" s="61"/>
      <c r="J20" s="61"/>
      <c r="K20" s="61"/>
      <c r="L20" s="61"/>
      <c r="M20" s="36"/>
      <c r="N20" s="62"/>
      <c r="O20" s="26"/>
      <c r="P20" s="26"/>
      <c r="Q20" s="26"/>
      <c r="R20" s="26"/>
    </row>
    <row r="21" customFormat="false" ht="15.75" hidden="true" customHeight="false" outlineLevel="0" collapsed="false">
      <c r="A21" s="32"/>
      <c r="B21" s="39"/>
      <c r="C21" s="63" t="s">
        <v>79</v>
      </c>
      <c r="D21" s="63"/>
      <c r="E21" s="64" t="s">
        <v>80</v>
      </c>
      <c r="F21" s="26"/>
      <c r="G21" s="26"/>
      <c r="H21" s="64" t="s">
        <v>81</v>
      </c>
      <c r="I21" s="26"/>
      <c r="J21" s="26"/>
      <c r="K21" s="64" t="s">
        <v>82</v>
      </c>
      <c r="L21" s="26"/>
      <c r="M21" s="42"/>
      <c r="N21" s="62"/>
      <c r="O21" s="26"/>
      <c r="P21" s="26"/>
      <c r="Q21" s="26"/>
      <c r="R21" s="26"/>
    </row>
    <row r="22" customFormat="false" ht="15.75" hidden="true" customHeight="false" outlineLevel="0" collapsed="false">
      <c r="A22" s="32"/>
      <c r="B22" s="39"/>
      <c r="C22" s="65"/>
      <c r="D22" s="66"/>
      <c r="E22" s="65"/>
      <c r="F22" s="67"/>
      <c r="G22" s="67"/>
      <c r="H22" s="65"/>
      <c r="I22" s="67"/>
      <c r="J22" s="67"/>
      <c r="K22" s="65"/>
      <c r="L22" s="26"/>
      <c r="M22" s="42"/>
      <c r="N22" s="62"/>
      <c r="O22" s="26"/>
      <c r="P22" s="26"/>
      <c r="Q22" s="26"/>
      <c r="R22" s="26"/>
    </row>
    <row r="23" customFormat="false" ht="15.75" hidden="true" customHeight="false" outlineLevel="0" collapsed="false">
      <c r="A23" s="32"/>
      <c r="B23" s="39"/>
      <c r="C23" s="65"/>
      <c r="D23" s="68"/>
      <c r="E23" s="69"/>
      <c r="F23" s="70"/>
      <c r="G23" s="70"/>
      <c r="H23" s="69"/>
      <c r="I23" s="70"/>
      <c r="J23" s="70"/>
      <c r="K23" s="69"/>
      <c r="L23" s="26"/>
      <c r="M23" s="42"/>
      <c r="N23" s="62"/>
      <c r="O23" s="26"/>
      <c r="P23" s="26"/>
      <c r="Q23" s="26"/>
      <c r="R23" s="26"/>
    </row>
    <row r="24" customFormat="false" ht="15.75" hidden="true" customHeight="false" outlineLevel="0" collapsed="false">
      <c r="A24" s="32"/>
      <c r="B24" s="39"/>
      <c r="C24" s="65"/>
      <c r="D24" s="68"/>
      <c r="E24" s="69"/>
      <c r="F24" s="70"/>
      <c r="G24" s="70"/>
      <c r="H24" s="69"/>
      <c r="I24" s="70"/>
      <c r="J24" s="70"/>
      <c r="K24" s="69"/>
      <c r="L24" s="26"/>
      <c r="M24" s="42"/>
      <c r="N24" s="62"/>
      <c r="O24" s="26"/>
      <c r="P24" s="26"/>
      <c r="Q24" s="26"/>
      <c r="R24" s="26"/>
    </row>
    <row r="25" customFormat="false" ht="15.75" hidden="true" customHeight="false" outlineLevel="0" collapsed="false">
      <c r="A25" s="32"/>
      <c r="B25" s="39"/>
      <c r="C25" s="65"/>
      <c r="D25" s="68"/>
      <c r="E25" s="69"/>
      <c r="F25" s="70"/>
      <c r="G25" s="70"/>
      <c r="H25" s="69"/>
      <c r="I25" s="70"/>
      <c r="J25" s="70"/>
      <c r="K25" s="69"/>
      <c r="L25" s="26"/>
      <c r="M25" s="42"/>
      <c r="N25" s="62"/>
      <c r="O25" s="26"/>
      <c r="P25" s="26"/>
      <c r="Q25" s="26"/>
      <c r="R25" s="26"/>
    </row>
    <row r="26" customFormat="false" ht="15.75" hidden="true" customHeight="false" outlineLevel="0" collapsed="false">
      <c r="A26" s="32"/>
      <c r="B26" s="39"/>
      <c r="C26" s="65"/>
      <c r="D26" s="68"/>
      <c r="E26" s="69"/>
      <c r="F26" s="70"/>
      <c r="G26" s="70"/>
      <c r="H26" s="69"/>
      <c r="I26" s="70"/>
      <c r="J26" s="70"/>
      <c r="K26" s="69"/>
      <c r="L26" s="26"/>
      <c r="M26" s="42"/>
      <c r="N26" s="62"/>
      <c r="O26" s="26"/>
      <c r="P26" s="26"/>
      <c r="Q26" s="26"/>
      <c r="R26" s="26"/>
    </row>
    <row r="27" customFormat="false" ht="15.75" hidden="true" customHeight="false" outlineLevel="0" collapsed="false">
      <c r="A27" s="32"/>
      <c r="B27" s="39"/>
      <c r="C27" s="65"/>
      <c r="D27" s="68"/>
      <c r="E27" s="69"/>
      <c r="F27" s="70"/>
      <c r="G27" s="70"/>
      <c r="H27" s="69"/>
      <c r="I27" s="70"/>
      <c r="J27" s="70"/>
      <c r="K27" s="69"/>
      <c r="L27" s="26"/>
      <c r="M27" s="42"/>
      <c r="N27" s="62"/>
      <c r="O27" s="26"/>
      <c r="P27" s="26"/>
      <c r="Q27" s="26"/>
      <c r="R27" s="26"/>
    </row>
    <row r="28" customFormat="false" ht="15.75" hidden="true" customHeight="false" outlineLevel="0" collapsed="false">
      <c r="A28" s="32"/>
      <c r="B28" s="39"/>
      <c r="C28" s="65"/>
      <c r="D28" s="68"/>
      <c r="E28" s="69"/>
      <c r="F28" s="70"/>
      <c r="G28" s="70"/>
      <c r="H28" s="69"/>
      <c r="I28" s="70"/>
      <c r="J28" s="70"/>
      <c r="K28" s="69"/>
      <c r="L28" s="26"/>
      <c r="M28" s="42"/>
      <c r="N28" s="62"/>
      <c r="O28" s="26"/>
      <c r="P28" s="26"/>
      <c r="Q28" s="26"/>
      <c r="R28" s="26"/>
    </row>
    <row r="29" customFormat="false" ht="15.75" hidden="true" customHeight="false" outlineLevel="0" collapsed="false">
      <c r="A29" s="32"/>
      <c r="B29" s="39"/>
      <c r="C29" s="65"/>
      <c r="D29" s="68"/>
      <c r="E29" s="69"/>
      <c r="F29" s="70"/>
      <c r="G29" s="70"/>
      <c r="H29" s="69"/>
      <c r="I29" s="70"/>
      <c r="J29" s="70"/>
      <c r="K29" s="69"/>
      <c r="L29" s="26"/>
      <c r="M29" s="42"/>
      <c r="N29" s="62"/>
      <c r="O29" s="26"/>
      <c r="P29" s="26"/>
      <c r="Q29" s="26"/>
      <c r="R29" s="26"/>
    </row>
    <row r="30" customFormat="false" ht="15.75" hidden="true" customHeight="false" outlineLevel="0" collapsed="false">
      <c r="A30" s="32"/>
      <c r="B30" s="39"/>
      <c r="C30" s="65"/>
      <c r="D30" s="68"/>
      <c r="E30" s="69"/>
      <c r="F30" s="70"/>
      <c r="G30" s="70"/>
      <c r="H30" s="69"/>
      <c r="I30" s="70"/>
      <c r="J30" s="70"/>
      <c r="K30" s="69"/>
      <c r="L30" s="26"/>
      <c r="M30" s="42"/>
      <c r="N30" s="62"/>
      <c r="O30" s="26"/>
      <c r="P30" s="26"/>
      <c r="Q30" s="26"/>
      <c r="R30" s="26"/>
    </row>
    <row r="31" customFormat="false" ht="15.75" hidden="true" customHeight="false" outlineLevel="0" collapsed="false">
      <c r="A31" s="32"/>
      <c r="B31" s="39"/>
      <c r="C31" s="65"/>
      <c r="D31" s="68"/>
      <c r="E31" s="69"/>
      <c r="F31" s="70"/>
      <c r="G31" s="70"/>
      <c r="H31" s="69"/>
      <c r="I31" s="70"/>
      <c r="J31" s="70"/>
      <c r="K31" s="69"/>
      <c r="L31" s="26"/>
      <c r="M31" s="42"/>
      <c r="N31" s="62"/>
      <c r="O31" s="26"/>
      <c r="P31" s="26"/>
      <c r="Q31" s="26"/>
      <c r="R31" s="26"/>
    </row>
    <row r="32" customFormat="false" ht="15.75" hidden="true" customHeight="false" outlineLevel="0" collapsed="false">
      <c r="A32" s="32"/>
      <c r="B32" s="39"/>
      <c r="C32" s="65"/>
      <c r="D32" s="68"/>
      <c r="E32" s="69"/>
      <c r="F32" s="70"/>
      <c r="G32" s="70"/>
      <c r="H32" s="69"/>
      <c r="I32" s="70"/>
      <c r="J32" s="70"/>
      <c r="K32" s="69"/>
      <c r="L32" s="26"/>
      <c r="M32" s="42"/>
      <c r="N32" s="62"/>
      <c r="O32" s="26"/>
      <c r="P32" s="26"/>
      <c r="Q32" s="26"/>
      <c r="R32" s="26"/>
    </row>
    <row r="33" customFormat="false" ht="15.75" hidden="true" customHeight="false" outlineLevel="0" collapsed="false">
      <c r="A33" s="32"/>
      <c r="B33" s="39"/>
      <c r="C33" s="71"/>
      <c r="D33" s="71"/>
      <c r="E33" s="72" t="n">
        <f aca="false">SUM(E22:E32)</f>
        <v>0</v>
      </c>
      <c r="F33" s="73" t="s">
        <v>73</v>
      </c>
      <c r="G33" s="71"/>
      <c r="H33" s="72" t="n">
        <f aca="false">SUM(H22:H32)</f>
        <v>0</v>
      </c>
      <c r="I33" s="73" t="s">
        <v>73</v>
      </c>
      <c r="J33" s="71"/>
      <c r="K33" s="72" t="n">
        <f aca="false">SUM(K22:K32)</f>
        <v>0</v>
      </c>
      <c r="L33" s="74" t="s">
        <v>73</v>
      </c>
      <c r="M33" s="42"/>
      <c r="N33" s="62"/>
      <c r="O33" s="26"/>
      <c r="P33" s="26"/>
      <c r="Q33" s="26"/>
      <c r="R33" s="26"/>
    </row>
    <row r="34" customFormat="false" ht="15.75" hidden="true" customHeight="false" outlineLevel="0" collapsed="false">
      <c r="A34" s="32"/>
      <c r="B34" s="55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9"/>
      <c r="N34" s="62"/>
      <c r="O34" s="26"/>
      <c r="P34" s="26"/>
      <c r="Q34" s="26"/>
      <c r="R34" s="26"/>
    </row>
    <row r="35" customFormat="false" ht="15.75" hidden="false" customHeight="false" outlineLevel="0" collapsed="false">
      <c r="A35" s="26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30"/>
      <c r="O35" s="30"/>
      <c r="P35" s="30"/>
      <c r="Q35" s="26"/>
      <c r="R35" s="26"/>
    </row>
    <row r="36" customFormat="false" ht="17.35" hidden="false" customHeight="false" outlineLevel="0" collapsed="false">
      <c r="A36" s="32"/>
      <c r="B36" s="33"/>
      <c r="C36" s="34" t="s">
        <v>83</v>
      </c>
      <c r="D36" s="34"/>
      <c r="E36" s="75"/>
      <c r="F36" s="75"/>
      <c r="G36" s="75"/>
      <c r="H36" s="75"/>
      <c r="I36" s="76"/>
      <c r="J36" s="76"/>
      <c r="K36" s="76"/>
      <c r="L36" s="76"/>
      <c r="M36" s="76"/>
      <c r="N36" s="61"/>
      <c r="O36" s="61"/>
      <c r="P36" s="36"/>
      <c r="Q36" s="62"/>
      <c r="R36" s="26"/>
    </row>
    <row r="37" customFormat="false" ht="17.35" hidden="false" customHeight="false" outlineLevel="0" collapsed="false">
      <c r="A37" s="32"/>
      <c r="B37" s="39"/>
      <c r="C37" s="77"/>
      <c r="D37" s="77"/>
      <c r="E37" s="78"/>
      <c r="F37" s="78"/>
      <c r="G37" s="79"/>
      <c r="H37" s="79"/>
      <c r="I37" s="64"/>
      <c r="J37" s="64"/>
      <c r="K37" s="64"/>
      <c r="L37" s="64"/>
      <c r="M37" s="64"/>
      <c r="N37" s="26"/>
      <c r="O37" s="26"/>
      <c r="P37" s="42"/>
      <c r="Q37" s="62"/>
      <c r="R37" s="26"/>
    </row>
    <row r="38" customFormat="false" ht="17.35" hidden="false" customHeight="false" outlineLevel="0" collapsed="false">
      <c r="A38" s="32"/>
      <c r="B38" s="39"/>
      <c r="C38" s="80" t="str">
        <f aca="false">IF(Calcoli!$K3="","","Unità immobiliare "&amp;Calcoli!$K3 )</f>
        <v/>
      </c>
      <c r="D38" s="80"/>
      <c r="E38" s="81" t="s">
        <v>84</v>
      </c>
      <c r="F38" s="81"/>
      <c r="G38" s="81"/>
      <c r="H38" s="82"/>
      <c r="I38" s="64"/>
      <c r="J38" s="64"/>
      <c r="K38" s="64"/>
      <c r="L38" s="64"/>
      <c r="M38" s="64"/>
      <c r="N38" s="26"/>
      <c r="O38" s="26"/>
      <c r="P38" s="42"/>
      <c r="Q38" s="62"/>
      <c r="R38" s="26"/>
    </row>
    <row r="39" customFormat="false" ht="17.15" hidden="false" customHeight="false" outlineLevel="0" collapsed="false">
      <c r="A39" s="32"/>
      <c r="B39" s="39"/>
      <c r="C39" s="63" t="s">
        <v>83</v>
      </c>
      <c r="D39" s="63"/>
      <c r="E39" s="83" t="s">
        <v>85</v>
      </c>
      <c r="F39" s="83"/>
      <c r="G39" s="83"/>
      <c r="H39" s="83" t="s">
        <v>80</v>
      </c>
      <c r="I39" s="64"/>
      <c r="J39" s="64"/>
      <c r="K39" s="64" t="s">
        <v>81</v>
      </c>
      <c r="L39" s="64"/>
      <c r="M39" s="64" t="s">
        <v>82</v>
      </c>
      <c r="N39" s="26"/>
      <c r="O39" s="26"/>
      <c r="P39" s="42"/>
      <c r="Q39" s="62"/>
      <c r="R39" s="26"/>
    </row>
    <row r="40" customFormat="false" ht="15.75" hidden="false" customHeight="false" outlineLevel="0" collapsed="false">
      <c r="A40" s="32"/>
      <c r="B40" s="39"/>
      <c r="C40" s="82"/>
      <c r="D40" s="84"/>
      <c r="E40" s="82"/>
      <c r="F40" s="85"/>
      <c r="G40" s="85"/>
      <c r="H40" s="82"/>
      <c r="I40" s="85"/>
      <c r="J40" s="85"/>
      <c r="K40" s="82"/>
      <c r="L40" s="86"/>
      <c r="M40" s="82"/>
      <c r="N40" s="82"/>
      <c r="O40" s="26"/>
      <c r="P40" s="42"/>
      <c r="Q40" s="62"/>
      <c r="R40" s="26"/>
    </row>
    <row r="41" customFormat="false" ht="15.75" hidden="false" customHeight="false" outlineLevel="0" collapsed="false">
      <c r="A41" s="32"/>
      <c r="B41" s="39"/>
      <c r="C41" s="82"/>
      <c r="D41" s="87"/>
      <c r="E41" s="88"/>
      <c r="F41" s="89"/>
      <c r="G41" s="89"/>
      <c r="H41" s="88"/>
      <c r="I41" s="89"/>
      <c r="J41" s="89"/>
      <c r="K41" s="88"/>
      <c r="L41" s="90"/>
      <c r="M41" s="88"/>
      <c r="N41" s="88"/>
      <c r="O41" s="26"/>
      <c r="P41" s="42"/>
      <c r="Q41" s="62"/>
      <c r="R41" s="26"/>
    </row>
    <row r="42" customFormat="false" ht="15.75" hidden="false" customHeight="false" outlineLevel="0" collapsed="false">
      <c r="A42" s="32"/>
      <c r="B42" s="39"/>
      <c r="C42" s="82"/>
      <c r="D42" s="87"/>
      <c r="E42" s="88"/>
      <c r="F42" s="89"/>
      <c r="G42" s="89"/>
      <c r="H42" s="88"/>
      <c r="I42" s="89"/>
      <c r="J42" s="89"/>
      <c r="K42" s="88"/>
      <c r="L42" s="90"/>
      <c r="M42" s="88"/>
      <c r="N42" s="88"/>
      <c r="O42" s="26"/>
      <c r="P42" s="42"/>
      <c r="Q42" s="62"/>
      <c r="R42" s="26"/>
    </row>
    <row r="43" customFormat="false" ht="15.75" hidden="false" customHeight="false" outlineLevel="0" collapsed="false">
      <c r="A43" s="32"/>
      <c r="B43" s="39"/>
      <c r="C43" s="82"/>
      <c r="D43" s="87"/>
      <c r="E43" s="88"/>
      <c r="F43" s="89"/>
      <c r="G43" s="89"/>
      <c r="H43" s="88"/>
      <c r="I43" s="89"/>
      <c r="J43" s="89"/>
      <c r="K43" s="88"/>
      <c r="L43" s="90"/>
      <c r="M43" s="88"/>
      <c r="N43" s="88"/>
      <c r="O43" s="26"/>
      <c r="P43" s="42"/>
      <c r="Q43" s="62"/>
      <c r="R43" s="26"/>
    </row>
    <row r="44" customFormat="false" ht="15.75" hidden="false" customHeight="false" outlineLevel="0" collapsed="false">
      <c r="A44" s="32"/>
      <c r="B44" s="39"/>
      <c r="C44" s="82"/>
      <c r="D44" s="87"/>
      <c r="E44" s="88"/>
      <c r="F44" s="89"/>
      <c r="G44" s="89"/>
      <c r="H44" s="88"/>
      <c r="I44" s="89"/>
      <c r="J44" s="89"/>
      <c r="K44" s="88"/>
      <c r="L44" s="90"/>
      <c r="M44" s="88"/>
      <c r="N44" s="88"/>
      <c r="O44" s="26"/>
      <c r="P44" s="42"/>
      <c r="Q44" s="62"/>
      <c r="R44" s="26"/>
    </row>
    <row r="45" customFormat="false" ht="15.75" hidden="false" customHeight="false" outlineLevel="0" collapsed="false">
      <c r="A45" s="32"/>
      <c r="B45" s="39"/>
      <c r="C45" s="82"/>
      <c r="D45" s="87"/>
      <c r="E45" s="88"/>
      <c r="F45" s="89"/>
      <c r="G45" s="89"/>
      <c r="H45" s="88"/>
      <c r="I45" s="89"/>
      <c r="J45" s="89"/>
      <c r="K45" s="88"/>
      <c r="L45" s="90"/>
      <c r="M45" s="88"/>
      <c r="N45" s="88"/>
      <c r="O45" s="26"/>
      <c r="P45" s="42"/>
      <c r="Q45" s="62"/>
      <c r="R45" s="26"/>
    </row>
    <row r="46" customFormat="false" ht="15.75" hidden="false" customHeight="false" outlineLevel="0" collapsed="false">
      <c r="A46" s="32"/>
      <c r="B46" s="39"/>
      <c r="C46" s="82"/>
      <c r="D46" s="87"/>
      <c r="E46" s="88"/>
      <c r="F46" s="89"/>
      <c r="G46" s="89"/>
      <c r="H46" s="88"/>
      <c r="I46" s="89"/>
      <c r="J46" s="89"/>
      <c r="K46" s="88"/>
      <c r="L46" s="90"/>
      <c r="M46" s="88"/>
      <c r="N46" s="88"/>
      <c r="O46" s="26"/>
      <c r="P46" s="42"/>
      <c r="Q46" s="62"/>
      <c r="R46" s="26"/>
    </row>
    <row r="47" customFormat="false" ht="15.75" hidden="false" customHeight="false" outlineLevel="0" collapsed="false">
      <c r="A47" s="32"/>
      <c r="B47" s="39"/>
      <c r="C47" s="82"/>
      <c r="D47" s="87"/>
      <c r="E47" s="88"/>
      <c r="F47" s="89"/>
      <c r="G47" s="89"/>
      <c r="H47" s="88"/>
      <c r="I47" s="89"/>
      <c r="J47" s="89"/>
      <c r="K47" s="88"/>
      <c r="L47" s="90"/>
      <c r="M47" s="88"/>
      <c r="N47" s="88"/>
      <c r="O47" s="26"/>
      <c r="P47" s="42"/>
      <c r="Q47" s="62"/>
      <c r="R47" s="26"/>
    </row>
    <row r="48" customFormat="false" ht="15.75" hidden="false" customHeight="false" outlineLevel="0" collapsed="false">
      <c r="A48" s="32"/>
      <c r="B48" s="39"/>
      <c r="C48" s="82"/>
      <c r="D48" s="87"/>
      <c r="E48" s="88"/>
      <c r="F48" s="89"/>
      <c r="G48" s="89"/>
      <c r="H48" s="88"/>
      <c r="I48" s="89"/>
      <c r="J48" s="89"/>
      <c r="K48" s="88"/>
      <c r="L48" s="90"/>
      <c r="M48" s="88"/>
      <c r="N48" s="88"/>
      <c r="O48" s="26"/>
      <c r="P48" s="42"/>
      <c r="Q48" s="62"/>
      <c r="R48" s="26"/>
    </row>
    <row r="49" customFormat="false" ht="15.75" hidden="false" customHeight="false" outlineLevel="0" collapsed="false">
      <c r="A49" s="32"/>
      <c r="B49" s="39"/>
      <c r="C49" s="82"/>
      <c r="D49" s="87"/>
      <c r="E49" s="88"/>
      <c r="F49" s="89"/>
      <c r="G49" s="89"/>
      <c r="H49" s="88"/>
      <c r="I49" s="89"/>
      <c r="J49" s="89"/>
      <c r="K49" s="88"/>
      <c r="L49" s="90"/>
      <c r="M49" s="88"/>
      <c r="N49" s="88"/>
      <c r="O49" s="91"/>
      <c r="P49" s="92"/>
      <c r="Q49" s="93"/>
      <c r="R49" s="26"/>
    </row>
    <row r="50" customFormat="false" ht="15.75" hidden="false" customHeight="false" outlineLevel="0" collapsed="false">
      <c r="A50" s="32"/>
      <c r="B50" s="39"/>
      <c r="C50" s="82"/>
      <c r="D50" s="87"/>
      <c r="E50" s="88"/>
      <c r="F50" s="89"/>
      <c r="G50" s="89"/>
      <c r="H50" s="88"/>
      <c r="I50" s="89"/>
      <c r="J50" s="89"/>
      <c r="K50" s="88"/>
      <c r="L50" s="90"/>
      <c r="M50" s="88"/>
      <c r="N50" s="88"/>
      <c r="O50" s="26"/>
      <c r="P50" s="42"/>
      <c r="Q50" s="62"/>
      <c r="R50" s="26"/>
    </row>
    <row r="51" customFormat="false" ht="15.75" hidden="false" customHeight="false" outlineLevel="0" collapsed="false">
      <c r="A51" s="32"/>
      <c r="B51" s="39"/>
      <c r="C51" s="71"/>
      <c r="D51" s="71"/>
      <c r="E51" s="72" t="n">
        <f aca="false">SUM(E40:E50)</f>
        <v>0</v>
      </c>
      <c r="F51" s="73" t="s">
        <v>73</v>
      </c>
      <c r="G51" s="71"/>
      <c r="H51" s="72" t="n">
        <f aca="false">SUM(H40:H50)</f>
        <v>0</v>
      </c>
      <c r="I51" s="73" t="s">
        <v>73</v>
      </c>
      <c r="J51" s="71"/>
      <c r="K51" s="72" t="n">
        <f aca="false">SUM(K40:K50)</f>
        <v>0</v>
      </c>
      <c r="L51" s="73" t="s">
        <v>73</v>
      </c>
      <c r="M51" s="72" t="n">
        <f aca="false">SUM(M40:M50)</f>
        <v>0</v>
      </c>
      <c r="N51" s="72"/>
      <c r="O51" s="73" t="s">
        <v>73</v>
      </c>
      <c r="P51" s="94"/>
      <c r="Q51" s="62"/>
      <c r="R51" s="26"/>
    </row>
    <row r="52" customFormat="false" ht="15.75" hidden="false" customHeight="false" outlineLevel="0" collapsed="false">
      <c r="A52" s="32"/>
      <c r="B52" s="39"/>
      <c r="C52" s="26"/>
      <c r="D52" s="26"/>
      <c r="E52" s="26"/>
      <c r="F52" s="26"/>
      <c r="G52" s="26"/>
      <c r="H52" s="26"/>
      <c r="I52" s="95"/>
      <c r="J52" s="95"/>
      <c r="K52" s="95"/>
      <c r="L52" s="95"/>
      <c r="M52" s="95"/>
      <c r="N52" s="26"/>
      <c r="O52" s="26"/>
      <c r="P52" s="42"/>
      <c r="Q52" s="62"/>
      <c r="R52" s="26"/>
    </row>
    <row r="53" customFormat="false" ht="15.75" hidden="false" customHeight="false" outlineLevel="0" collapsed="false">
      <c r="A53" s="32"/>
      <c r="B53" s="39"/>
      <c r="C53" s="26"/>
      <c r="D53" s="26"/>
      <c r="E53" s="26"/>
      <c r="F53" s="26"/>
      <c r="G53" s="26"/>
      <c r="H53" s="26"/>
      <c r="I53" s="95"/>
      <c r="J53" s="95"/>
      <c r="K53" s="95"/>
      <c r="L53" s="95"/>
      <c r="M53" s="95"/>
      <c r="N53" s="26"/>
      <c r="O53" s="26"/>
      <c r="P53" s="42"/>
      <c r="Q53" s="62"/>
      <c r="R53" s="62"/>
    </row>
    <row r="54" customFormat="false" ht="17.35" hidden="false" customHeight="false" outlineLevel="0" collapsed="false">
      <c r="A54" s="32"/>
      <c r="B54" s="39"/>
      <c r="C54" s="80" t="str">
        <f aca="false">IF(Calcoli!$K4="","","Unità immobiliare "&amp;Calcoli!$K4 )</f>
        <v/>
      </c>
      <c r="D54" s="80"/>
      <c r="E54" s="81" t="s">
        <v>84</v>
      </c>
      <c r="F54" s="81"/>
      <c r="G54" s="81"/>
      <c r="H54" s="82"/>
      <c r="I54" s="64"/>
      <c r="J54" s="64"/>
      <c r="K54" s="64"/>
      <c r="L54" s="64"/>
      <c r="M54" s="64"/>
      <c r="N54" s="26"/>
      <c r="O54" s="26"/>
      <c r="P54" s="42"/>
      <c r="Q54" s="62"/>
      <c r="R54" s="62"/>
    </row>
    <row r="55" customFormat="false" ht="17.15" hidden="false" customHeight="false" outlineLevel="0" collapsed="false">
      <c r="A55" s="32"/>
      <c r="B55" s="39"/>
      <c r="C55" s="63" t="s">
        <v>83</v>
      </c>
      <c r="D55" s="63"/>
      <c r="E55" s="83" t="s">
        <v>85</v>
      </c>
      <c r="F55" s="83"/>
      <c r="G55" s="83"/>
      <c r="H55" s="83" t="s">
        <v>80</v>
      </c>
      <c r="I55" s="64"/>
      <c r="J55" s="64"/>
      <c r="K55" s="64" t="s">
        <v>81</v>
      </c>
      <c r="L55" s="64"/>
      <c r="M55" s="64" t="s">
        <v>82</v>
      </c>
      <c r="N55" s="26"/>
      <c r="O55" s="26"/>
      <c r="P55" s="42"/>
      <c r="Q55" s="62"/>
      <c r="R55" s="62"/>
    </row>
    <row r="56" customFormat="false" ht="15.75" hidden="false" customHeight="false" outlineLevel="0" collapsed="false">
      <c r="A56" s="32"/>
      <c r="B56" s="39"/>
      <c r="C56" s="82"/>
      <c r="D56" s="84"/>
      <c r="E56" s="82"/>
      <c r="F56" s="85"/>
      <c r="G56" s="85"/>
      <c r="H56" s="82"/>
      <c r="I56" s="85"/>
      <c r="J56" s="85"/>
      <c r="K56" s="82"/>
      <c r="L56" s="86"/>
      <c r="M56" s="82"/>
      <c r="N56" s="82"/>
      <c r="O56" s="26"/>
      <c r="P56" s="42"/>
      <c r="Q56" s="62"/>
      <c r="R56" s="62"/>
    </row>
    <row r="57" customFormat="false" ht="15.75" hidden="false" customHeight="false" outlineLevel="0" collapsed="false">
      <c r="A57" s="32"/>
      <c r="B57" s="39"/>
      <c r="C57" s="82"/>
      <c r="D57" s="87"/>
      <c r="E57" s="88"/>
      <c r="F57" s="89"/>
      <c r="G57" s="89"/>
      <c r="H57" s="88"/>
      <c r="I57" s="89"/>
      <c r="J57" s="89"/>
      <c r="K57" s="88"/>
      <c r="L57" s="90"/>
      <c r="M57" s="88"/>
      <c r="N57" s="88"/>
      <c r="O57" s="26"/>
      <c r="P57" s="42"/>
      <c r="Q57" s="62"/>
      <c r="R57" s="62"/>
    </row>
    <row r="58" customFormat="false" ht="15.75" hidden="false" customHeight="false" outlineLevel="0" collapsed="false">
      <c r="A58" s="32"/>
      <c r="B58" s="39"/>
      <c r="C58" s="82"/>
      <c r="D58" s="87"/>
      <c r="E58" s="88"/>
      <c r="F58" s="89"/>
      <c r="G58" s="89"/>
      <c r="H58" s="88"/>
      <c r="I58" s="89"/>
      <c r="J58" s="89"/>
      <c r="K58" s="88"/>
      <c r="L58" s="90"/>
      <c r="M58" s="88"/>
      <c r="N58" s="88"/>
      <c r="O58" s="26"/>
      <c r="P58" s="42"/>
      <c r="Q58" s="62"/>
      <c r="R58" s="62"/>
    </row>
    <row r="59" customFormat="false" ht="15.75" hidden="false" customHeight="false" outlineLevel="0" collapsed="false">
      <c r="A59" s="32"/>
      <c r="B59" s="39"/>
      <c r="C59" s="82"/>
      <c r="D59" s="87"/>
      <c r="E59" s="88"/>
      <c r="F59" s="89"/>
      <c r="G59" s="89"/>
      <c r="H59" s="88"/>
      <c r="I59" s="89"/>
      <c r="J59" s="89"/>
      <c r="K59" s="88"/>
      <c r="L59" s="90"/>
      <c r="M59" s="88"/>
      <c r="N59" s="88"/>
      <c r="O59" s="26"/>
      <c r="P59" s="42"/>
      <c r="Q59" s="62"/>
      <c r="R59" s="62"/>
    </row>
    <row r="60" customFormat="false" ht="15.75" hidden="false" customHeight="false" outlineLevel="0" collapsed="false">
      <c r="A60" s="32"/>
      <c r="B60" s="39"/>
      <c r="C60" s="82"/>
      <c r="D60" s="87"/>
      <c r="E60" s="88"/>
      <c r="F60" s="89"/>
      <c r="G60" s="89"/>
      <c r="H60" s="88"/>
      <c r="I60" s="89"/>
      <c r="J60" s="89"/>
      <c r="K60" s="88"/>
      <c r="L60" s="90"/>
      <c r="M60" s="88"/>
      <c r="N60" s="88"/>
      <c r="O60" s="26"/>
      <c r="P60" s="42"/>
      <c r="Q60" s="62"/>
      <c r="R60" s="62"/>
    </row>
    <row r="61" customFormat="false" ht="15.75" hidden="false" customHeight="false" outlineLevel="0" collapsed="false">
      <c r="A61" s="32"/>
      <c r="B61" s="39"/>
      <c r="C61" s="82"/>
      <c r="D61" s="87"/>
      <c r="E61" s="88"/>
      <c r="F61" s="89"/>
      <c r="G61" s="89"/>
      <c r="H61" s="88"/>
      <c r="I61" s="89"/>
      <c r="J61" s="89"/>
      <c r="K61" s="88"/>
      <c r="L61" s="90"/>
      <c r="M61" s="88"/>
      <c r="N61" s="88"/>
      <c r="O61" s="26"/>
      <c r="P61" s="42"/>
      <c r="Q61" s="62"/>
      <c r="R61" s="62"/>
    </row>
    <row r="62" customFormat="false" ht="15.75" hidden="false" customHeight="false" outlineLevel="0" collapsed="false">
      <c r="A62" s="32"/>
      <c r="B62" s="39"/>
      <c r="C62" s="82"/>
      <c r="D62" s="87"/>
      <c r="E62" s="88"/>
      <c r="F62" s="89"/>
      <c r="G62" s="89"/>
      <c r="H62" s="88"/>
      <c r="I62" s="89"/>
      <c r="J62" s="89"/>
      <c r="K62" s="88"/>
      <c r="L62" s="90"/>
      <c r="M62" s="88"/>
      <c r="N62" s="88"/>
      <c r="O62" s="26"/>
      <c r="P62" s="42"/>
      <c r="Q62" s="62"/>
      <c r="R62" s="62"/>
    </row>
    <row r="63" customFormat="false" ht="15.75" hidden="false" customHeight="false" outlineLevel="0" collapsed="false">
      <c r="A63" s="32"/>
      <c r="B63" s="39"/>
      <c r="C63" s="82"/>
      <c r="D63" s="87"/>
      <c r="E63" s="88"/>
      <c r="F63" s="89"/>
      <c r="G63" s="89"/>
      <c r="H63" s="88"/>
      <c r="I63" s="89"/>
      <c r="J63" s="89"/>
      <c r="K63" s="88"/>
      <c r="L63" s="90"/>
      <c r="M63" s="88"/>
      <c r="N63" s="88"/>
      <c r="O63" s="26"/>
      <c r="P63" s="42"/>
      <c r="Q63" s="62"/>
      <c r="R63" s="62"/>
    </row>
    <row r="64" customFormat="false" ht="15.75" hidden="false" customHeight="false" outlineLevel="0" collapsed="false">
      <c r="A64" s="32"/>
      <c r="B64" s="39"/>
      <c r="C64" s="82"/>
      <c r="D64" s="87"/>
      <c r="E64" s="88"/>
      <c r="F64" s="89"/>
      <c r="G64" s="89"/>
      <c r="H64" s="88"/>
      <c r="I64" s="89"/>
      <c r="J64" s="89"/>
      <c r="K64" s="88"/>
      <c r="L64" s="90"/>
      <c r="M64" s="88"/>
      <c r="N64" s="88"/>
      <c r="O64" s="26"/>
      <c r="P64" s="42"/>
      <c r="Q64" s="62"/>
      <c r="R64" s="62"/>
    </row>
    <row r="65" customFormat="false" ht="15.75" hidden="false" customHeight="false" outlineLevel="0" collapsed="false">
      <c r="A65" s="32"/>
      <c r="B65" s="39"/>
      <c r="C65" s="82"/>
      <c r="D65" s="87"/>
      <c r="E65" s="88"/>
      <c r="F65" s="89"/>
      <c r="G65" s="89"/>
      <c r="H65" s="88"/>
      <c r="I65" s="89"/>
      <c r="J65" s="89"/>
      <c r="K65" s="88"/>
      <c r="L65" s="90"/>
      <c r="M65" s="88"/>
      <c r="N65" s="88"/>
      <c r="O65" s="91"/>
      <c r="P65" s="92"/>
      <c r="Q65" s="62"/>
      <c r="R65" s="62"/>
    </row>
    <row r="66" customFormat="false" ht="15.75" hidden="false" customHeight="false" outlineLevel="0" collapsed="false">
      <c r="A66" s="32"/>
      <c r="B66" s="39"/>
      <c r="C66" s="82"/>
      <c r="D66" s="87"/>
      <c r="E66" s="88"/>
      <c r="F66" s="89"/>
      <c r="G66" s="89"/>
      <c r="H66" s="88"/>
      <c r="I66" s="89"/>
      <c r="J66" s="89"/>
      <c r="K66" s="88"/>
      <c r="L66" s="90"/>
      <c r="M66" s="88"/>
      <c r="N66" s="88"/>
      <c r="O66" s="26"/>
      <c r="P66" s="42"/>
      <c r="Q66" s="62"/>
      <c r="R66" s="62"/>
    </row>
    <row r="67" customFormat="false" ht="15.75" hidden="false" customHeight="false" outlineLevel="0" collapsed="false">
      <c r="A67" s="32"/>
      <c r="B67" s="39"/>
      <c r="C67" s="71"/>
      <c r="D67" s="71"/>
      <c r="E67" s="72" t="n">
        <f aca="false">SUM(E56:E66)</f>
        <v>0</v>
      </c>
      <c r="F67" s="73" t="s">
        <v>73</v>
      </c>
      <c r="G67" s="71"/>
      <c r="H67" s="72" t="n">
        <f aca="false">SUM(H56:H66)</f>
        <v>0</v>
      </c>
      <c r="I67" s="73" t="s">
        <v>73</v>
      </c>
      <c r="J67" s="71"/>
      <c r="K67" s="72" t="n">
        <f aca="false">SUM(K56:K66)</f>
        <v>0</v>
      </c>
      <c r="L67" s="73" t="s">
        <v>73</v>
      </c>
      <c r="M67" s="72" t="n">
        <f aca="false">SUM(M56:M66)</f>
        <v>0</v>
      </c>
      <c r="N67" s="72"/>
      <c r="O67" s="73" t="s">
        <v>73</v>
      </c>
      <c r="P67" s="94"/>
      <c r="Q67" s="62"/>
      <c r="R67" s="62"/>
    </row>
    <row r="68" customFormat="false" ht="15.75" hidden="false" customHeight="false" outlineLevel="0" collapsed="false">
      <c r="A68" s="32"/>
      <c r="B68" s="39"/>
      <c r="C68" s="26"/>
      <c r="D68" s="26"/>
      <c r="E68" s="26"/>
      <c r="F68" s="26"/>
      <c r="G68" s="26"/>
      <c r="H68" s="26"/>
      <c r="I68" s="95"/>
      <c r="J68" s="95"/>
      <c r="K68" s="95"/>
      <c r="L68" s="95"/>
      <c r="M68" s="95"/>
      <c r="N68" s="26"/>
      <c r="O68" s="26"/>
      <c r="P68" s="42"/>
      <c r="Q68" s="62"/>
      <c r="R68" s="62"/>
    </row>
    <row r="69" customFormat="false" ht="15.75" hidden="false" customHeight="false" outlineLevel="0" collapsed="false">
      <c r="A69" s="32"/>
      <c r="B69" s="39"/>
      <c r="C69" s="26"/>
      <c r="D69" s="26"/>
      <c r="E69" s="26"/>
      <c r="F69" s="26"/>
      <c r="G69" s="26"/>
      <c r="H69" s="26"/>
      <c r="I69" s="95"/>
      <c r="J69" s="95"/>
      <c r="K69" s="95"/>
      <c r="L69" s="95"/>
      <c r="M69" s="95"/>
      <c r="N69" s="26"/>
      <c r="O69" s="26"/>
      <c r="P69" s="42"/>
      <c r="Q69" s="62"/>
      <c r="R69" s="62"/>
    </row>
    <row r="70" customFormat="false" ht="17.35" hidden="false" customHeight="false" outlineLevel="0" collapsed="false">
      <c r="A70" s="32"/>
      <c r="B70" s="39"/>
      <c r="C70" s="80" t="str">
        <f aca="false">IF(Calcoli!$K5="","","Unità immobiliare "&amp;Calcoli!$K5 )</f>
        <v/>
      </c>
      <c r="D70" s="80"/>
      <c r="E70" s="81" t="s">
        <v>84</v>
      </c>
      <c r="F70" s="81"/>
      <c r="G70" s="81"/>
      <c r="H70" s="82"/>
      <c r="I70" s="64"/>
      <c r="J70" s="64"/>
      <c r="K70" s="64"/>
      <c r="L70" s="64"/>
      <c r="M70" s="64"/>
      <c r="N70" s="26"/>
      <c r="O70" s="26"/>
      <c r="P70" s="42"/>
      <c r="Q70" s="62"/>
      <c r="R70" s="62"/>
    </row>
    <row r="71" customFormat="false" ht="17.15" hidden="false" customHeight="false" outlineLevel="0" collapsed="false">
      <c r="A71" s="32"/>
      <c r="B71" s="39"/>
      <c r="C71" s="63" t="s">
        <v>83</v>
      </c>
      <c r="D71" s="63"/>
      <c r="E71" s="83" t="s">
        <v>85</v>
      </c>
      <c r="F71" s="83"/>
      <c r="G71" s="83"/>
      <c r="H71" s="83" t="s">
        <v>80</v>
      </c>
      <c r="I71" s="64"/>
      <c r="J71" s="64"/>
      <c r="K71" s="64" t="s">
        <v>81</v>
      </c>
      <c r="L71" s="64"/>
      <c r="M71" s="64" t="s">
        <v>82</v>
      </c>
      <c r="N71" s="26"/>
      <c r="O71" s="26"/>
      <c r="P71" s="42"/>
      <c r="Q71" s="62"/>
      <c r="R71" s="62"/>
    </row>
    <row r="72" customFormat="false" ht="15.75" hidden="false" customHeight="false" outlineLevel="0" collapsed="false">
      <c r="A72" s="32"/>
      <c r="B72" s="39"/>
      <c r="C72" s="82"/>
      <c r="D72" s="84"/>
      <c r="E72" s="82"/>
      <c r="F72" s="85"/>
      <c r="G72" s="85"/>
      <c r="H72" s="82"/>
      <c r="I72" s="85"/>
      <c r="J72" s="85"/>
      <c r="K72" s="82"/>
      <c r="L72" s="86"/>
      <c r="M72" s="82"/>
      <c r="N72" s="82"/>
      <c r="O72" s="26"/>
      <c r="P72" s="42"/>
      <c r="Q72" s="62"/>
      <c r="R72" s="62"/>
    </row>
    <row r="73" customFormat="false" ht="15.75" hidden="false" customHeight="false" outlineLevel="0" collapsed="false">
      <c r="A73" s="32"/>
      <c r="B73" s="39"/>
      <c r="C73" s="82"/>
      <c r="D73" s="87"/>
      <c r="E73" s="88"/>
      <c r="F73" s="89"/>
      <c r="G73" s="89"/>
      <c r="H73" s="88"/>
      <c r="I73" s="89"/>
      <c r="J73" s="89"/>
      <c r="K73" s="88"/>
      <c r="L73" s="90"/>
      <c r="M73" s="88"/>
      <c r="N73" s="88"/>
      <c r="O73" s="26"/>
      <c r="P73" s="42"/>
      <c r="Q73" s="62"/>
      <c r="R73" s="62"/>
    </row>
    <row r="74" customFormat="false" ht="15.75" hidden="false" customHeight="false" outlineLevel="0" collapsed="false">
      <c r="A74" s="32"/>
      <c r="B74" s="39"/>
      <c r="C74" s="82"/>
      <c r="D74" s="87"/>
      <c r="E74" s="88"/>
      <c r="F74" s="89"/>
      <c r="G74" s="89"/>
      <c r="H74" s="88"/>
      <c r="I74" s="89"/>
      <c r="J74" s="89"/>
      <c r="K74" s="88"/>
      <c r="L74" s="90"/>
      <c r="M74" s="88"/>
      <c r="N74" s="88"/>
      <c r="O74" s="26"/>
      <c r="P74" s="42"/>
      <c r="Q74" s="62"/>
      <c r="R74" s="62"/>
    </row>
    <row r="75" customFormat="false" ht="15.75" hidden="false" customHeight="false" outlineLevel="0" collapsed="false">
      <c r="A75" s="32"/>
      <c r="B75" s="39"/>
      <c r="C75" s="82"/>
      <c r="D75" s="87"/>
      <c r="E75" s="88"/>
      <c r="F75" s="89"/>
      <c r="G75" s="89"/>
      <c r="H75" s="88"/>
      <c r="I75" s="89"/>
      <c r="J75" s="89"/>
      <c r="K75" s="88"/>
      <c r="L75" s="90"/>
      <c r="M75" s="88"/>
      <c r="N75" s="88"/>
      <c r="O75" s="26"/>
      <c r="P75" s="42"/>
      <c r="Q75" s="62"/>
      <c r="R75" s="62"/>
    </row>
    <row r="76" customFormat="false" ht="15.75" hidden="false" customHeight="false" outlineLevel="0" collapsed="false">
      <c r="A76" s="32"/>
      <c r="B76" s="39"/>
      <c r="C76" s="82"/>
      <c r="D76" s="87"/>
      <c r="E76" s="88"/>
      <c r="F76" s="89"/>
      <c r="G76" s="89"/>
      <c r="H76" s="88"/>
      <c r="I76" s="89"/>
      <c r="J76" s="89"/>
      <c r="K76" s="88"/>
      <c r="L76" s="90"/>
      <c r="M76" s="88"/>
      <c r="N76" s="88"/>
      <c r="O76" s="26"/>
      <c r="P76" s="42"/>
      <c r="Q76" s="62"/>
      <c r="R76" s="62"/>
    </row>
    <row r="77" customFormat="false" ht="15.75" hidden="false" customHeight="false" outlineLevel="0" collapsed="false">
      <c r="A77" s="32"/>
      <c r="B77" s="39"/>
      <c r="C77" s="82"/>
      <c r="D77" s="87"/>
      <c r="E77" s="88"/>
      <c r="F77" s="89"/>
      <c r="G77" s="89"/>
      <c r="H77" s="88"/>
      <c r="I77" s="89"/>
      <c r="J77" s="89"/>
      <c r="K77" s="88"/>
      <c r="L77" s="90"/>
      <c r="M77" s="88"/>
      <c r="N77" s="88"/>
      <c r="O77" s="26"/>
      <c r="P77" s="42"/>
      <c r="Q77" s="62"/>
      <c r="R77" s="62"/>
    </row>
    <row r="78" customFormat="false" ht="15.75" hidden="false" customHeight="false" outlineLevel="0" collapsed="false">
      <c r="A78" s="32"/>
      <c r="B78" s="39"/>
      <c r="C78" s="82"/>
      <c r="D78" s="87"/>
      <c r="E78" s="88"/>
      <c r="F78" s="89"/>
      <c r="G78" s="89"/>
      <c r="H78" s="88"/>
      <c r="I78" s="89"/>
      <c r="J78" s="89"/>
      <c r="K78" s="88"/>
      <c r="L78" s="90"/>
      <c r="M78" s="88"/>
      <c r="N78" s="88"/>
      <c r="O78" s="26"/>
      <c r="P78" s="42"/>
      <c r="Q78" s="62"/>
      <c r="R78" s="62"/>
    </row>
    <row r="79" customFormat="false" ht="15.75" hidden="false" customHeight="false" outlineLevel="0" collapsed="false">
      <c r="A79" s="32"/>
      <c r="B79" s="39"/>
      <c r="C79" s="82"/>
      <c r="D79" s="87"/>
      <c r="E79" s="88"/>
      <c r="F79" s="89"/>
      <c r="G79" s="89"/>
      <c r="H79" s="88"/>
      <c r="I79" s="89"/>
      <c r="J79" s="89"/>
      <c r="K79" s="88"/>
      <c r="L79" s="90"/>
      <c r="M79" s="88"/>
      <c r="N79" s="88"/>
      <c r="O79" s="26"/>
      <c r="P79" s="42"/>
      <c r="Q79" s="62"/>
      <c r="R79" s="62"/>
    </row>
    <row r="80" customFormat="false" ht="15.75" hidden="false" customHeight="false" outlineLevel="0" collapsed="false">
      <c r="A80" s="32"/>
      <c r="B80" s="39"/>
      <c r="C80" s="82"/>
      <c r="D80" s="87"/>
      <c r="E80" s="88"/>
      <c r="F80" s="89"/>
      <c r="G80" s="89"/>
      <c r="H80" s="88"/>
      <c r="I80" s="89"/>
      <c r="J80" s="89"/>
      <c r="K80" s="88"/>
      <c r="L80" s="90"/>
      <c r="M80" s="88"/>
      <c r="N80" s="88"/>
      <c r="O80" s="26"/>
      <c r="P80" s="42"/>
      <c r="Q80" s="62"/>
      <c r="R80" s="62"/>
    </row>
    <row r="81" customFormat="false" ht="15.75" hidden="false" customHeight="false" outlineLevel="0" collapsed="false">
      <c r="A81" s="32"/>
      <c r="B81" s="39"/>
      <c r="C81" s="82"/>
      <c r="D81" s="87"/>
      <c r="E81" s="88"/>
      <c r="F81" s="89"/>
      <c r="G81" s="89"/>
      <c r="H81" s="88"/>
      <c r="I81" s="89"/>
      <c r="J81" s="89"/>
      <c r="K81" s="88"/>
      <c r="L81" s="90"/>
      <c r="M81" s="88"/>
      <c r="N81" s="88"/>
      <c r="O81" s="91"/>
      <c r="P81" s="92"/>
      <c r="Q81" s="62"/>
      <c r="R81" s="62"/>
    </row>
    <row r="82" customFormat="false" ht="15.75" hidden="false" customHeight="false" outlineLevel="0" collapsed="false">
      <c r="A82" s="32"/>
      <c r="B82" s="39"/>
      <c r="C82" s="82"/>
      <c r="D82" s="87"/>
      <c r="E82" s="88"/>
      <c r="F82" s="89"/>
      <c r="G82" s="89"/>
      <c r="H82" s="88"/>
      <c r="I82" s="89"/>
      <c r="J82" s="89"/>
      <c r="K82" s="88"/>
      <c r="L82" s="90"/>
      <c r="M82" s="88"/>
      <c r="N82" s="88"/>
      <c r="O82" s="26"/>
      <c r="P82" s="42"/>
      <c r="Q82" s="62"/>
      <c r="R82" s="62"/>
    </row>
    <row r="83" customFormat="false" ht="15.75" hidden="false" customHeight="false" outlineLevel="0" collapsed="false">
      <c r="A83" s="32"/>
      <c r="B83" s="39"/>
      <c r="C83" s="71"/>
      <c r="D83" s="71"/>
      <c r="E83" s="72" t="n">
        <f aca="false">SUM(E72:E82)</f>
        <v>0</v>
      </c>
      <c r="F83" s="73" t="s">
        <v>73</v>
      </c>
      <c r="G83" s="71"/>
      <c r="H83" s="72" t="n">
        <f aca="false">SUM(H72:H82)</f>
        <v>0</v>
      </c>
      <c r="I83" s="73" t="s">
        <v>73</v>
      </c>
      <c r="J83" s="71"/>
      <c r="K83" s="72" t="n">
        <f aca="false">SUM(K72:K82)</f>
        <v>0</v>
      </c>
      <c r="L83" s="73" t="s">
        <v>73</v>
      </c>
      <c r="M83" s="72" t="n">
        <f aca="false">SUM(M72:M82)</f>
        <v>0</v>
      </c>
      <c r="N83" s="72"/>
      <c r="O83" s="73" t="s">
        <v>73</v>
      </c>
      <c r="P83" s="94"/>
      <c r="Q83" s="62"/>
      <c r="R83" s="62"/>
    </row>
    <row r="84" customFormat="false" ht="15.75" hidden="false" customHeight="false" outlineLevel="0" collapsed="false">
      <c r="A84" s="32"/>
      <c r="B84" s="39"/>
      <c r="C84" s="26"/>
      <c r="D84" s="26"/>
      <c r="E84" s="26"/>
      <c r="F84" s="26"/>
      <c r="G84" s="26"/>
      <c r="H84" s="26"/>
      <c r="I84" s="95"/>
      <c r="J84" s="95"/>
      <c r="K84" s="95"/>
      <c r="L84" s="95"/>
      <c r="M84" s="95"/>
      <c r="N84" s="26"/>
      <c r="O84" s="26"/>
      <c r="P84" s="42"/>
      <c r="Q84" s="62"/>
      <c r="R84" s="62"/>
    </row>
    <row r="85" customFormat="false" ht="15.75" hidden="false" customHeight="false" outlineLevel="0" collapsed="false">
      <c r="A85" s="32"/>
      <c r="B85" s="39"/>
      <c r="C85" s="26"/>
      <c r="D85" s="26"/>
      <c r="E85" s="26"/>
      <c r="F85" s="26"/>
      <c r="G85" s="26"/>
      <c r="H85" s="26"/>
      <c r="I85" s="95"/>
      <c r="J85" s="95"/>
      <c r="K85" s="95"/>
      <c r="L85" s="95"/>
      <c r="M85" s="95"/>
      <c r="N85" s="26"/>
      <c r="O85" s="26"/>
      <c r="P85" s="42"/>
      <c r="Q85" s="62"/>
      <c r="R85" s="62"/>
    </row>
    <row r="86" customFormat="false" ht="17.35" hidden="false" customHeight="false" outlineLevel="0" collapsed="false">
      <c r="A86" s="32"/>
      <c r="B86" s="39"/>
      <c r="C86" s="80" t="str">
        <f aca="false">IF(Calcoli!$K6="","","Unità immobiliare "&amp;Calcoli!$K6 )</f>
        <v/>
      </c>
      <c r="D86" s="80"/>
      <c r="E86" s="81" t="s">
        <v>84</v>
      </c>
      <c r="F86" s="81"/>
      <c r="G86" s="81"/>
      <c r="H86" s="82"/>
      <c r="I86" s="64"/>
      <c r="J86" s="64"/>
      <c r="K86" s="64"/>
      <c r="L86" s="64"/>
      <c r="M86" s="64"/>
      <c r="N86" s="26"/>
      <c r="O86" s="26"/>
      <c r="P86" s="42"/>
      <c r="Q86" s="62"/>
      <c r="R86" s="62"/>
    </row>
    <row r="87" customFormat="false" ht="17.15" hidden="false" customHeight="false" outlineLevel="0" collapsed="false">
      <c r="A87" s="32"/>
      <c r="B87" s="39"/>
      <c r="C87" s="63" t="s">
        <v>83</v>
      </c>
      <c r="D87" s="63"/>
      <c r="E87" s="83" t="s">
        <v>85</v>
      </c>
      <c r="F87" s="83"/>
      <c r="G87" s="83"/>
      <c r="H87" s="83" t="s">
        <v>80</v>
      </c>
      <c r="I87" s="64"/>
      <c r="J87" s="64"/>
      <c r="K87" s="64" t="s">
        <v>81</v>
      </c>
      <c r="L87" s="64"/>
      <c r="M87" s="64" t="s">
        <v>82</v>
      </c>
      <c r="N87" s="26"/>
      <c r="O87" s="26"/>
      <c r="P87" s="42"/>
      <c r="Q87" s="62"/>
      <c r="R87" s="62"/>
    </row>
    <row r="88" customFormat="false" ht="15.75" hidden="false" customHeight="false" outlineLevel="0" collapsed="false">
      <c r="A88" s="32"/>
      <c r="B88" s="39"/>
      <c r="C88" s="82"/>
      <c r="D88" s="84"/>
      <c r="E88" s="82"/>
      <c r="F88" s="85"/>
      <c r="G88" s="85"/>
      <c r="H88" s="82"/>
      <c r="I88" s="85"/>
      <c r="J88" s="85"/>
      <c r="K88" s="82"/>
      <c r="L88" s="86"/>
      <c r="M88" s="82"/>
      <c r="N88" s="82"/>
      <c r="O88" s="26"/>
      <c r="P88" s="42"/>
      <c r="Q88" s="62"/>
      <c r="R88" s="62"/>
    </row>
    <row r="89" customFormat="false" ht="15.75" hidden="false" customHeight="false" outlineLevel="0" collapsed="false">
      <c r="A89" s="32"/>
      <c r="B89" s="39"/>
      <c r="C89" s="82"/>
      <c r="D89" s="87"/>
      <c r="E89" s="88"/>
      <c r="F89" s="89"/>
      <c r="G89" s="89"/>
      <c r="H89" s="88"/>
      <c r="I89" s="89"/>
      <c r="J89" s="89"/>
      <c r="K89" s="88"/>
      <c r="L89" s="90"/>
      <c r="M89" s="88"/>
      <c r="N89" s="88"/>
      <c r="O89" s="26"/>
      <c r="P89" s="42"/>
      <c r="Q89" s="62"/>
      <c r="R89" s="62"/>
    </row>
    <row r="90" customFormat="false" ht="15.75" hidden="false" customHeight="false" outlineLevel="0" collapsed="false">
      <c r="A90" s="32"/>
      <c r="B90" s="39"/>
      <c r="C90" s="82"/>
      <c r="D90" s="87"/>
      <c r="E90" s="88"/>
      <c r="F90" s="89"/>
      <c r="G90" s="89"/>
      <c r="H90" s="88"/>
      <c r="I90" s="89"/>
      <c r="J90" s="89"/>
      <c r="K90" s="88"/>
      <c r="L90" s="90"/>
      <c r="M90" s="88"/>
      <c r="N90" s="88"/>
      <c r="O90" s="26"/>
      <c r="P90" s="42"/>
      <c r="Q90" s="62"/>
      <c r="R90" s="62"/>
    </row>
    <row r="91" customFormat="false" ht="15.75" hidden="false" customHeight="false" outlineLevel="0" collapsed="false">
      <c r="A91" s="32"/>
      <c r="B91" s="39"/>
      <c r="C91" s="82"/>
      <c r="D91" s="87"/>
      <c r="E91" s="88"/>
      <c r="F91" s="89"/>
      <c r="G91" s="89"/>
      <c r="H91" s="88"/>
      <c r="I91" s="89"/>
      <c r="J91" s="89"/>
      <c r="K91" s="88"/>
      <c r="L91" s="90"/>
      <c r="M91" s="88"/>
      <c r="N91" s="88"/>
      <c r="O91" s="26"/>
      <c r="P91" s="42"/>
      <c r="Q91" s="62"/>
      <c r="R91" s="62"/>
    </row>
    <row r="92" customFormat="false" ht="15.75" hidden="false" customHeight="false" outlineLevel="0" collapsed="false">
      <c r="A92" s="32"/>
      <c r="B92" s="39"/>
      <c r="C92" s="82"/>
      <c r="D92" s="87"/>
      <c r="E92" s="88"/>
      <c r="F92" s="89"/>
      <c r="G92" s="89"/>
      <c r="H92" s="88"/>
      <c r="I92" s="89"/>
      <c r="J92" s="89"/>
      <c r="K92" s="88"/>
      <c r="L92" s="90"/>
      <c r="M92" s="88"/>
      <c r="N92" s="88"/>
      <c r="O92" s="26"/>
      <c r="P92" s="42"/>
      <c r="Q92" s="62"/>
      <c r="R92" s="62"/>
    </row>
    <row r="93" customFormat="false" ht="15.75" hidden="false" customHeight="false" outlineLevel="0" collapsed="false">
      <c r="A93" s="32"/>
      <c r="B93" s="39"/>
      <c r="C93" s="82"/>
      <c r="D93" s="87"/>
      <c r="E93" s="88"/>
      <c r="F93" s="89"/>
      <c r="G93" s="89"/>
      <c r="H93" s="88"/>
      <c r="I93" s="89"/>
      <c r="J93" s="89"/>
      <c r="K93" s="88"/>
      <c r="L93" s="90"/>
      <c r="M93" s="88"/>
      <c r="N93" s="88"/>
      <c r="O93" s="26"/>
      <c r="P93" s="42"/>
      <c r="Q93" s="62"/>
      <c r="R93" s="62"/>
    </row>
    <row r="94" customFormat="false" ht="15.75" hidden="false" customHeight="false" outlineLevel="0" collapsed="false">
      <c r="A94" s="32"/>
      <c r="B94" s="39"/>
      <c r="C94" s="82"/>
      <c r="D94" s="87"/>
      <c r="E94" s="88"/>
      <c r="F94" s="89"/>
      <c r="G94" s="89"/>
      <c r="H94" s="88"/>
      <c r="I94" s="89"/>
      <c r="J94" s="89"/>
      <c r="K94" s="88"/>
      <c r="L94" s="90"/>
      <c r="M94" s="88"/>
      <c r="N94" s="88"/>
      <c r="O94" s="26"/>
      <c r="P94" s="42"/>
      <c r="Q94" s="62"/>
      <c r="R94" s="62"/>
    </row>
    <row r="95" customFormat="false" ht="15.75" hidden="false" customHeight="false" outlineLevel="0" collapsed="false">
      <c r="A95" s="32"/>
      <c r="B95" s="39"/>
      <c r="C95" s="82"/>
      <c r="D95" s="87"/>
      <c r="E95" s="88"/>
      <c r="F95" s="89"/>
      <c r="G95" s="89"/>
      <c r="H95" s="88"/>
      <c r="I95" s="89"/>
      <c r="J95" s="89"/>
      <c r="K95" s="88"/>
      <c r="L95" s="90"/>
      <c r="M95" s="88"/>
      <c r="N95" s="88"/>
      <c r="O95" s="26"/>
      <c r="P95" s="42"/>
      <c r="Q95" s="62"/>
      <c r="R95" s="62"/>
    </row>
    <row r="96" customFormat="false" ht="15.75" hidden="false" customHeight="false" outlineLevel="0" collapsed="false">
      <c r="A96" s="32"/>
      <c r="B96" s="39"/>
      <c r="C96" s="82"/>
      <c r="D96" s="87"/>
      <c r="E96" s="88"/>
      <c r="F96" s="89"/>
      <c r="G96" s="89"/>
      <c r="H96" s="88"/>
      <c r="I96" s="89"/>
      <c r="J96" s="89"/>
      <c r="K96" s="88"/>
      <c r="L96" s="90"/>
      <c r="M96" s="88"/>
      <c r="N96" s="88"/>
      <c r="O96" s="26"/>
      <c r="P96" s="42"/>
      <c r="Q96" s="62"/>
      <c r="R96" s="62"/>
    </row>
    <row r="97" customFormat="false" ht="15.75" hidden="false" customHeight="false" outlineLevel="0" collapsed="false">
      <c r="A97" s="32"/>
      <c r="B97" s="39"/>
      <c r="C97" s="82"/>
      <c r="D97" s="87"/>
      <c r="E97" s="88"/>
      <c r="F97" s="89"/>
      <c r="G97" s="89"/>
      <c r="H97" s="88"/>
      <c r="I97" s="89"/>
      <c r="J97" s="89"/>
      <c r="K97" s="88"/>
      <c r="L97" s="90"/>
      <c r="M97" s="88"/>
      <c r="N97" s="88"/>
      <c r="O97" s="91"/>
      <c r="P97" s="92"/>
      <c r="Q97" s="62"/>
      <c r="R97" s="62"/>
    </row>
    <row r="98" customFormat="false" ht="15.75" hidden="false" customHeight="false" outlineLevel="0" collapsed="false">
      <c r="A98" s="32"/>
      <c r="B98" s="39"/>
      <c r="C98" s="82"/>
      <c r="D98" s="87"/>
      <c r="E98" s="88"/>
      <c r="F98" s="89"/>
      <c r="G98" s="89"/>
      <c r="H98" s="88"/>
      <c r="I98" s="89"/>
      <c r="J98" s="89"/>
      <c r="K98" s="88"/>
      <c r="L98" s="90"/>
      <c r="M98" s="88"/>
      <c r="N98" s="88"/>
      <c r="O98" s="26"/>
      <c r="P98" s="42"/>
      <c r="Q98" s="62"/>
      <c r="R98" s="62"/>
    </row>
    <row r="99" customFormat="false" ht="15.75" hidden="false" customHeight="false" outlineLevel="0" collapsed="false">
      <c r="A99" s="32"/>
      <c r="B99" s="39"/>
      <c r="C99" s="71"/>
      <c r="D99" s="71"/>
      <c r="E99" s="72" t="n">
        <f aca="false">SUM(E88:E98)</f>
        <v>0</v>
      </c>
      <c r="F99" s="73" t="s">
        <v>73</v>
      </c>
      <c r="G99" s="71"/>
      <c r="H99" s="72" t="n">
        <f aca="false">SUM(H88:H98)</f>
        <v>0</v>
      </c>
      <c r="I99" s="73" t="s">
        <v>73</v>
      </c>
      <c r="J99" s="71"/>
      <c r="K99" s="72" t="n">
        <f aca="false">SUM(K88:K98)</f>
        <v>0</v>
      </c>
      <c r="L99" s="73" t="s">
        <v>73</v>
      </c>
      <c r="M99" s="72" t="n">
        <f aca="false">SUM(M88:M98)</f>
        <v>0</v>
      </c>
      <c r="N99" s="72"/>
      <c r="O99" s="73" t="s">
        <v>73</v>
      </c>
      <c r="P99" s="94"/>
      <c r="Q99" s="62"/>
      <c r="R99" s="62"/>
    </row>
    <row r="100" customFormat="false" ht="15.75" hidden="false" customHeight="false" outlineLevel="0" collapsed="false">
      <c r="A100" s="32"/>
      <c r="B100" s="39"/>
      <c r="C100" s="26"/>
      <c r="D100" s="26"/>
      <c r="E100" s="26"/>
      <c r="F100" s="26"/>
      <c r="G100" s="26"/>
      <c r="H100" s="26"/>
      <c r="I100" s="95"/>
      <c r="J100" s="95"/>
      <c r="K100" s="95"/>
      <c r="L100" s="95"/>
      <c r="M100" s="95"/>
      <c r="N100" s="26"/>
      <c r="O100" s="26"/>
      <c r="P100" s="42"/>
      <c r="Q100" s="62"/>
      <c r="R100" s="62"/>
    </row>
    <row r="101" customFormat="false" ht="15.75" hidden="false" customHeight="false" outlineLevel="0" collapsed="false">
      <c r="A101" s="32"/>
      <c r="B101" s="39"/>
      <c r="C101" s="26"/>
      <c r="D101" s="26"/>
      <c r="E101" s="26"/>
      <c r="F101" s="26"/>
      <c r="G101" s="26"/>
      <c r="H101" s="26"/>
      <c r="I101" s="95"/>
      <c r="J101" s="95"/>
      <c r="K101" s="95"/>
      <c r="L101" s="95"/>
      <c r="M101" s="95"/>
      <c r="N101" s="26"/>
      <c r="O101" s="26"/>
      <c r="P101" s="42"/>
      <c r="Q101" s="62"/>
      <c r="R101" s="62"/>
    </row>
    <row r="102" customFormat="false" ht="17.35" hidden="false" customHeight="false" outlineLevel="0" collapsed="false">
      <c r="A102" s="32"/>
      <c r="B102" s="39"/>
      <c r="C102" s="80" t="str">
        <f aca="false">IF(Calcoli!$K7="","","Unità immobiliare "&amp;Calcoli!$K7 )</f>
        <v/>
      </c>
      <c r="D102" s="80"/>
      <c r="E102" s="81" t="s">
        <v>84</v>
      </c>
      <c r="F102" s="81"/>
      <c r="G102" s="81"/>
      <c r="H102" s="82"/>
      <c r="I102" s="64"/>
      <c r="J102" s="64"/>
      <c r="K102" s="64"/>
      <c r="L102" s="64"/>
      <c r="M102" s="64"/>
      <c r="N102" s="26"/>
      <c r="O102" s="26"/>
      <c r="P102" s="42"/>
      <c r="Q102" s="62"/>
      <c r="R102" s="62"/>
    </row>
    <row r="103" customFormat="false" ht="17.15" hidden="false" customHeight="false" outlineLevel="0" collapsed="false">
      <c r="A103" s="32"/>
      <c r="B103" s="39"/>
      <c r="C103" s="63" t="s">
        <v>83</v>
      </c>
      <c r="D103" s="63"/>
      <c r="E103" s="83" t="s">
        <v>85</v>
      </c>
      <c r="F103" s="83"/>
      <c r="G103" s="83"/>
      <c r="H103" s="83" t="s">
        <v>80</v>
      </c>
      <c r="I103" s="64"/>
      <c r="J103" s="64"/>
      <c r="K103" s="64" t="s">
        <v>81</v>
      </c>
      <c r="L103" s="64"/>
      <c r="M103" s="64" t="s">
        <v>82</v>
      </c>
      <c r="N103" s="26"/>
      <c r="O103" s="26"/>
      <c r="P103" s="42"/>
      <c r="Q103" s="62"/>
      <c r="R103" s="62"/>
    </row>
    <row r="104" customFormat="false" ht="15.75" hidden="false" customHeight="false" outlineLevel="0" collapsed="false">
      <c r="A104" s="32"/>
      <c r="B104" s="39"/>
      <c r="C104" s="82"/>
      <c r="D104" s="84"/>
      <c r="E104" s="82"/>
      <c r="F104" s="85"/>
      <c r="G104" s="85"/>
      <c r="H104" s="82"/>
      <c r="I104" s="85"/>
      <c r="J104" s="85"/>
      <c r="K104" s="82"/>
      <c r="L104" s="86"/>
      <c r="M104" s="82"/>
      <c r="N104" s="82"/>
      <c r="O104" s="26"/>
      <c r="P104" s="42"/>
      <c r="Q104" s="62"/>
      <c r="R104" s="62"/>
    </row>
    <row r="105" customFormat="false" ht="15.75" hidden="false" customHeight="false" outlineLevel="0" collapsed="false">
      <c r="A105" s="32"/>
      <c r="B105" s="39"/>
      <c r="C105" s="82"/>
      <c r="D105" s="87"/>
      <c r="E105" s="88"/>
      <c r="F105" s="89"/>
      <c r="G105" s="89"/>
      <c r="H105" s="88"/>
      <c r="I105" s="89"/>
      <c r="J105" s="89"/>
      <c r="K105" s="88"/>
      <c r="L105" s="90"/>
      <c r="M105" s="88"/>
      <c r="N105" s="88"/>
      <c r="O105" s="26"/>
      <c r="P105" s="42"/>
      <c r="Q105" s="62"/>
      <c r="R105" s="62"/>
    </row>
    <row r="106" customFormat="false" ht="15.75" hidden="false" customHeight="false" outlineLevel="0" collapsed="false">
      <c r="A106" s="32"/>
      <c r="B106" s="39"/>
      <c r="C106" s="82"/>
      <c r="D106" s="87"/>
      <c r="E106" s="88"/>
      <c r="F106" s="89"/>
      <c r="G106" s="89"/>
      <c r="H106" s="88"/>
      <c r="I106" s="89"/>
      <c r="J106" s="89"/>
      <c r="K106" s="88"/>
      <c r="L106" s="90"/>
      <c r="M106" s="88"/>
      <c r="N106" s="88"/>
      <c r="O106" s="26"/>
      <c r="P106" s="42"/>
      <c r="Q106" s="62"/>
      <c r="R106" s="62"/>
    </row>
    <row r="107" customFormat="false" ht="15.75" hidden="false" customHeight="false" outlineLevel="0" collapsed="false">
      <c r="A107" s="32"/>
      <c r="B107" s="39"/>
      <c r="C107" s="82"/>
      <c r="D107" s="87"/>
      <c r="E107" s="88"/>
      <c r="F107" s="89"/>
      <c r="G107" s="89"/>
      <c r="H107" s="88"/>
      <c r="I107" s="89"/>
      <c r="J107" s="89"/>
      <c r="K107" s="88"/>
      <c r="L107" s="90"/>
      <c r="M107" s="88"/>
      <c r="N107" s="88"/>
      <c r="O107" s="26"/>
      <c r="P107" s="42"/>
      <c r="Q107" s="62"/>
      <c r="R107" s="62"/>
    </row>
    <row r="108" customFormat="false" ht="15.75" hidden="false" customHeight="false" outlineLevel="0" collapsed="false">
      <c r="A108" s="32"/>
      <c r="B108" s="39"/>
      <c r="C108" s="82"/>
      <c r="D108" s="87"/>
      <c r="E108" s="88"/>
      <c r="F108" s="89"/>
      <c r="G108" s="89"/>
      <c r="H108" s="88"/>
      <c r="I108" s="89"/>
      <c r="J108" s="89"/>
      <c r="K108" s="88"/>
      <c r="L108" s="90"/>
      <c r="M108" s="88"/>
      <c r="N108" s="88"/>
      <c r="O108" s="26"/>
      <c r="P108" s="42"/>
      <c r="Q108" s="62"/>
      <c r="R108" s="62"/>
    </row>
    <row r="109" customFormat="false" ht="15.75" hidden="false" customHeight="false" outlineLevel="0" collapsed="false">
      <c r="A109" s="32"/>
      <c r="B109" s="39"/>
      <c r="C109" s="82"/>
      <c r="D109" s="87"/>
      <c r="E109" s="88"/>
      <c r="F109" s="89"/>
      <c r="G109" s="89"/>
      <c r="H109" s="88"/>
      <c r="I109" s="89"/>
      <c r="J109" s="89"/>
      <c r="K109" s="88"/>
      <c r="L109" s="90"/>
      <c r="M109" s="88"/>
      <c r="N109" s="88"/>
      <c r="O109" s="26"/>
      <c r="P109" s="42"/>
      <c r="Q109" s="62"/>
      <c r="R109" s="62"/>
    </row>
    <row r="110" customFormat="false" ht="15.75" hidden="false" customHeight="false" outlineLevel="0" collapsed="false">
      <c r="A110" s="32"/>
      <c r="B110" s="39"/>
      <c r="C110" s="82"/>
      <c r="D110" s="87"/>
      <c r="E110" s="88"/>
      <c r="F110" s="89"/>
      <c r="G110" s="89"/>
      <c r="H110" s="88"/>
      <c r="I110" s="89"/>
      <c r="J110" s="89"/>
      <c r="K110" s="88"/>
      <c r="L110" s="90"/>
      <c r="M110" s="88"/>
      <c r="N110" s="88"/>
      <c r="O110" s="26"/>
      <c r="P110" s="42"/>
      <c r="Q110" s="62"/>
      <c r="R110" s="62"/>
    </row>
    <row r="111" customFormat="false" ht="15.75" hidden="false" customHeight="false" outlineLevel="0" collapsed="false">
      <c r="A111" s="32"/>
      <c r="B111" s="39"/>
      <c r="C111" s="82"/>
      <c r="D111" s="87"/>
      <c r="E111" s="88"/>
      <c r="F111" s="89"/>
      <c r="G111" s="89"/>
      <c r="H111" s="88"/>
      <c r="I111" s="89"/>
      <c r="J111" s="89"/>
      <c r="K111" s="88"/>
      <c r="L111" s="90"/>
      <c r="M111" s="88"/>
      <c r="N111" s="88"/>
      <c r="O111" s="26"/>
      <c r="P111" s="42"/>
      <c r="Q111" s="62"/>
      <c r="R111" s="62"/>
    </row>
    <row r="112" customFormat="false" ht="15.75" hidden="false" customHeight="false" outlineLevel="0" collapsed="false">
      <c r="A112" s="32"/>
      <c r="B112" s="39"/>
      <c r="C112" s="82"/>
      <c r="D112" s="87"/>
      <c r="E112" s="88"/>
      <c r="F112" s="89"/>
      <c r="G112" s="89"/>
      <c r="H112" s="88"/>
      <c r="I112" s="89"/>
      <c r="J112" s="89"/>
      <c r="K112" s="88"/>
      <c r="L112" s="90"/>
      <c r="M112" s="88"/>
      <c r="N112" s="88"/>
      <c r="O112" s="26"/>
      <c r="P112" s="42"/>
      <c r="Q112" s="62"/>
      <c r="R112" s="62"/>
    </row>
    <row r="113" customFormat="false" ht="15.75" hidden="false" customHeight="false" outlineLevel="0" collapsed="false">
      <c r="A113" s="32"/>
      <c r="B113" s="39"/>
      <c r="C113" s="82"/>
      <c r="D113" s="87"/>
      <c r="E113" s="88"/>
      <c r="F113" s="89"/>
      <c r="G113" s="89"/>
      <c r="H113" s="88"/>
      <c r="I113" s="89"/>
      <c r="J113" s="89"/>
      <c r="K113" s="88"/>
      <c r="L113" s="90"/>
      <c r="M113" s="88"/>
      <c r="N113" s="88"/>
      <c r="O113" s="91"/>
      <c r="P113" s="92"/>
      <c r="Q113" s="62"/>
      <c r="R113" s="62"/>
    </row>
    <row r="114" customFormat="false" ht="15.75" hidden="false" customHeight="false" outlineLevel="0" collapsed="false">
      <c r="A114" s="32"/>
      <c r="B114" s="39"/>
      <c r="C114" s="82"/>
      <c r="D114" s="87"/>
      <c r="E114" s="88"/>
      <c r="F114" s="89"/>
      <c r="G114" s="89"/>
      <c r="H114" s="88"/>
      <c r="I114" s="89"/>
      <c r="J114" s="89"/>
      <c r="K114" s="88"/>
      <c r="L114" s="90"/>
      <c r="M114" s="88"/>
      <c r="N114" s="88"/>
      <c r="O114" s="26"/>
      <c r="P114" s="42"/>
      <c r="Q114" s="62"/>
      <c r="R114" s="62"/>
    </row>
    <row r="115" customFormat="false" ht="15.75" hidden="false" customHeight="false" outlineLevel="0" collapsed="false">
      <c r="A115" s="32"/>
      <c r="B115" s="39"/>
      <c r="C115" s="71"/>
      <c r="D115" s="71"/>
      <c r="E115" s="72" t="n">
        <f aca="false">SUM(E104:E114)</f>
        <v>0</v>
      </c>
      <c r="F115" s="73" t="s">
        <v>73</v>
      </c>
      <c r="G115" s="71"/>
      <c r="H115" s="72" t="n">
        <f aca="false">SUM(H104:H114)</f>
        <v>0</v>
      </c>
      <c r="I115" s="73" t="s">
        <v>73</v>
      </c>
      <c r="J115" s="71"/>
      <c r="K115" s="72" t="n">
        <f aca="false">SUM(K104:K114)</f>
        <v>0</v>
      </c>
      <c r="L115" s="73" t="s">
        <v>73</v>
      </c>
      <c r="M115" s="72" t="n">
        <f aca="false">SUM(M104:M114)</f>
        <v>0</v>
      </c>
      <c r="N115" s="72"/>
      <c r="O115" s="73" t="s">
        <v>73</v>
      </c>
      <c r="P115" s="94"/>
      <c r="Q115" s="62"/>
      <c r="R115" s="62"/>
    </row>
    <row r="116" customFormat="false" ht="15.75" hidden="false" customHeight="false" outlineLevel="0" collapsed="false">
      <c r="A116" s="32"/>
      <c r="B116" s="39"/>
      <c r="C116" s="26"/>
      <c r="D116" s="26"/>
      <c r="E116" s="26"/>
      <c r="F116" s="26"/>
      <c r="G116" s="26"/>
      <c r="H116" s="26"/>
      <c r="I116" s="95"/>
      <c r="J116" s="95"/>
      <c r="K116" s="95"/>
      <c r="L116" s="95"/>
      <c r="M116" s="95"/>
      <c r="N116" s="26"/>
      <c r="O116" s="26"/>
      <c r="P116" s="42"/>
      <c r="Q116" s="62"/>
      <c r="R116" s="62"/>
    </row>
    <row r="117" customFormat="false" ht="15.75" hidden="false" customHeight="false" outlineLevel="0" collapsed="false">
      <c r="A117" s="32"/>
      <c r="B117" s="39"/>
      <c r="C117" s="26"/>
      <c r="D117" s="26"/>
      <c r="E117" s="26"/>
      <c r="F117" s="26"/>
      <c r="G117" s="26"/>
      <c r="H117" s="26"/>
      <c r="I117" s="95"/>
      <c r="J117" s="95"/>
      <c r="K117" s="95"/>
      <c r="L117" s="95"/>
      <c r="M117" s="95"/>
      <c r="N117" s="26"/>
      <c r="O117" s="26"/>
      <c r="P117" s="42"/>
      <c r="Q117" s="62"/>
      <c r="R117" s="62"/>
    </row>
    <row r="118" customFormat="false" ht="17.35" hidden="false" customHeight="false" outlineLevel="0" collapsed="false">
      <c r="A118" s="32"/>
      <c r="B118" s="39"/>
      <c r="C118" s="80" t="str">
        <f aca="false">IF(Calcoli!$K8="","","Unità immobiliare "&amp;Calcoli!$K8 )</f>
        <v/>
      </c>
      <c r="D118" s="80"/>
      <c r="E118" s="81" t="s">
        <v>84</v>
      </c>
      <c r="F118" s="81"/>
      <c r="G118" s="81"/>
      <c r="H118" s="82"/>
      <c r="I118" s="64"/>
      <c r="J118" s="64"/>
      <c r="K118" s="64"/>
      <c r="L118" s="64"/>
      <c r="M118" s="64"/>
      <c r="N118" s="26"/>
      <c r="O118" s="26"/>
      <c r="P118" s="42"/>
      <c r="Q118" s="62"/>
      <c r="R118" s="62"/>
    </row>
    <row r="119" customFormat="false" ht="17.15" hidden="false" customHeight="false" outlineLevel="0" collapsed="false">
      <c r="A119" s="32"/>
      <c r="B119" s="39"/>
      <c r="C119" s="63" t="s">
        <v>83</v>
      </c>
      <c r="D119" s="63"/>
      <c r="E119" s="83" t="s">
        <v>85</v>
      </c>
      <c r="F119" s="83"/>
      <c r="G119" s="83"/>
      <c r="H119" s="83" t="s">
        <v>80</v>
      </c>
      <c r="I119" s="64"/>
      <c r="J119" s="64"/>
      <c r="K119" s="64" t="s">
        <v>81</v>
      </c>
      <c r="L119" s="64"/>
      <c r="M119" s="64" t="s">
        <v>82</v>
      </c>
      <c r="N119" s="26"/>
      <c r="O119" s="26"/>
      <c r="P119" s="42"/>
      <c r="Q119" s="62"/>
      <c r="R119" s="62"/>
    </row>
    <row r="120" customFormat="false" ht="15.75" hidden="false" customHeight="false" outlineLevel="0" collapsed="false">
      <c r="A120" s="32"/>
      <c r="B120" s="39"/>
      <c r="C120" s="82"/>
      <c r="D120" s="84"/>
      <c r="E120" s="82"/>
      <c r="F120" s="85"/>
      <c r="G120" s="85"/>
      <c r="H120" s="82"/>
      <c r="I120" s="85"/>
      <c r="J120" s="85"/>
      <c r="K120" s="82"/>
      <c r="L120" s="86"/>
      <c r="M120" s="82"/>
      <c r="N120" s="82"/>
      <c r="O120" s="26"/>
      <c r="P120" s="42"/>
      <c r="Q120" s="62"/>
      <c r="R120" s="62"/>
    </row>
    <row r="121" customFormat="false" ht="15.75" hidden="false" customHeight="false" outlineLevel="0" collapsed="false">
      <c r="A121" s="32"/>
      <c r="B121" s="39"/>
      <c r="C121" s="82"/>
      <c r="D121" s="87"/>
      <c r="E121" s="88"/>
      <c r="F121" s="89"/>
      <c r="G121" s="89"/>
      <c r="H121" s="88"/>
      <c r="I121" s="89"/>
      <c r="J121" s="89"/>
      <c r="K121" s="88"/>
      <c r="L121" s="90"/>
      <c r="M121" s="88"/>
      <c r="N121" s="88"/>
      <c r="O121" s="26"/>
      <c r="P121" s="42"/>
      <c r="Q121" s="62"/>
      <c r="R121" s="62"/>
    </row>
    <row r="122" customFormat="false" ht="15.75" hidden="false" customHeight="false" outlineLevel="0" collapsed="false">
      <c r="A122" s="32"/>
      <c r="B122" s="39"/>
      <c r="C122" s="82"/>
      <c r="D122" s="87"/>
      <c r="E122" s="88"/>
      <c r="F122" s="89"/>
      <c r="G122" s="89"/>
      <c r="H122" s="88"/>
      <c r="I122" s="89"/>
      <c r="J122" s="89"/>
      <c r="K122" s="88"/>
      <c r="L122" s="90"/>
      <c r="M122" s="88"/>
      <c r="N122" s="88"/>
      <c r="O122" s="26"/>
      <c r="P122" s="42"/>
      <c r="Q122" s="62"/>
      <c r="R122" s="62"/>
    </row>
    <row r="123" customFormat="false" ht="15.75" hidden="false" customHeight="false" outlineLevel="0" collapsed="false">
      <c r="A123" s="32"/>
      <c r="B123" s="39"/>
      <c r="C123" s="82"/>
      <c r="D123" s="87"/>
      <c r="E123" s="88"/>
      <c r="F123" s="89"/>
      <c r="G123" s="89"/>
      <c r="H123" s="88"/>
      <c r="I123" s="89"/>
      <c r="J123" s="89"/>
      <c r="K123" s="88"/>
      <c r="L123" s="90"/>
      <c r="M123" s="88"/>
      <c r="N123" s="88"/>
      <c r="O123" s="26"/>
      <c r="P123" s="42"/>
      <c r="Q123" s="62"/>
      <c r="R123" s="62"/>
    </row>
    <row r="124" customFormat="false" ht="15.75" hidden="false" customHeight="false" outlineLevel="0" collapsed="false">
      <c r="A124" s="32"/>
      <c r="B124" s="39"/>
      <c r="C124" s="82"/>
      <c r="D124" s="87"/>
      <c r="E124" s="88"/>
      <c r="F124" s="89"/>
      <c r="G124" s="89"/>
      <c r="H124" s="88"/>
      <c r="I124" s="89"/>
      <c r="J124" s="89"/>
      <c r="K124" s="88"/>
      <c r="L124" s="90"/>
      <c r="M124" s="88"/>
      <c r="N124" s="88"/>
      <c r="O124" s="26"/>
      <c r="P124" s="42"/>
      <c r="Q124" s="62"/>
      <c r="R124" s="62"/>
    </row>
    <row r="125" customFormat="false" ht="15.75" hidden="false" customHeight="false" outlineLevel="0" collapsed="false">
      <c r="A125" s="32"/>
      <c r="B125" s="39"/>
      <c r="C125" s="82"/>
      <c r="D125" s="87"/>
      <c r="E125" s="88"/>
      <c r="F125" s="89"/>
      <c r="G125" s="89"/>
      <c r="H125" s="88"/>
      <c r="I125" s="89"/>
      <c r="J125" s="89"/>
      <c r="K125" s="88"/>
      <c r="L125" s="90"/>
      <c r="M125" s="88"/>
      <c r="N125" s="88"/>
      <c r="O125" s="26"/>
      <c r="P125" s="42"/>
      <c r="Q125" s="62"/>
      <c r="R125" s="62"/>
    </row>
    <row r="126" customFormat="false" ht="15.75" hidden="false" customHeight="false" outlineLevel="0" collapsed="false">
      <c r="A126" s="32"/>
      <c r="B126" s="39"/>
      <c r="C126" s="82"/>
      <c r="D126" s="87"/>
      <c r="E126" s="88"/>
      <c r="F126" s="89"/>
      <c r="G126" s="89"/>
      <c r="H126" s="88"/>
      <c r="I126" s="89"/>
      <c r="J126" s="89"/>
      <c r="K126" s="88"/>
      <c r="L126" s="90"/>
      <c r="M126" s="88"/>
      <c r="N126" s="88"/>
      <c r="O126" s="26"/>
      <c r="P126" s="42"/>
      <c r="Q126" s="62"/>
      <c r="R126" s="62"/>
    </row>
    <row r="127" customFormat="false" ht="15.75" hidden="false" customHeight="false" outlineLevel="0" collapsed="false">
      <c r="A127" s="32"/>
      <c r="B127" s="39"/>
      <c r="C127" s="82"/>
      <c r="D127" s="87"/>
      <c r="E127" s="88"/>
      <c r="F127" s="89"/>
      <c r="G127" s="89"/>
      <c r="H127" s="88"/>
      <c r="I127" s="89"/>
      <c r="J127" s="89"/>
      <c r="K127" s="88"/>
      <c r="L127" s="90"/>
      <c r="M127" s="88"/>
      <c r="N127" s="88"/>
      <c r="O127" s="26"/>
      <c r="P127" s="42"/>
      <c r="Q127" s="62"/>
      <c r="R127" s="62"/>
    </row>
    <row r="128" customFormat="false" ht="15.75" hidden="false" customHeight="false" outlineLevel="0" collapsed="false">
      <c r="A128" s="32"/>
      <c r="B128" s="39"/>
      <c r="C128" s="82"/>
      <c r="D128" s="87"/>
      <c r="E128" s="88"/>
      <c r="F128" s="89"/>
      <c r="G128" s="89"/>
      <c r="H128" s="88"/>
      <c r="I128" s="89"/>
      <c r="J128" s="89"/>
      <c r="K128" s="88"/>
      <c r="L128" s="90"/>
      <c r="M128" s="88"/>
      <c r="N128" s="88"/>
      <c r="O128" s="26"/>
      <c r="P128" s="42"/>
      <c r="Q128" s="62"/>
      <c r="R128" s="62"/>
    </row>
    <row r="129" customFormat="false" ht="15.75" hidden="false" customHeight="false" outlineLevel="0" collapsed="false">
      <c r="A129" s="32"/>
      <c r="B129" s="39"/>
      <c r="C129" s="82"/>
      <c r="D129" s="87"/>
      <c r="E129" s="88"/>
      <c r="F129" s="89"/>
      <c r="G129" s="89"/>
      <c r="H129" s="88"/>
      <c r="I129" s="89"/>
      <c r="J129" s="89"/>
      <c r="K129" s="88"/>
      <c r="L129" s="90"/>
      <c r="M129" s="88"/>
      <c r="N129" s="88"/>
      <c r="O129" s="91"/>
      <c r="P129" s="92"/>
      <c r="Q129" s="62"/>
      <c r="R129" s="62"/>
    </row>
    <row r="130" customFormat="false" ht="15.75" hidden="false" customHeight="false" outlineLevel="0" collapsed="false">
      <c r="A130" s="32"/>
      <c r="B130" s="39"/>
      <c r="C130" s="82"/>
      <c r="D130" s="87"/>
      <c r="E130" s="88"/>
      <c r="F130" s="89"/>
      <c r="G130" s="89"/>
      <c r="H130" s="88"/>
      <c r="I130" s="89"/>
      <c r="J130" s="89"/>
      <c r="K130" s="88"/>
      <c r="L130" s="90"/>
      <c r="M130" s="88"/>
      <c r="N130" s="88"/>
      <c r="O130" s="26"/>
      <c r="P130" s="42"/>
      <c r="Q130" s="62"/>
      <c r="R130" s="62"/>
    </row>
    <row r="131" customFormat="false" ht="15.75" hidden="false" customHeight="false" outlineLevel="0" collapsed="false">
      <c r="A131" s="32"/>
      <c r="B131" s="39"/>
      <c r="C131" s="71"/>
      <c r="D131" s="71"/>
      <c r="E131" s="72" t="n">
        <f aca="false">SUM(E120:E130)</f>
        <v>0</v>
      </c>
      <c r="F131" s="73" t="s">
        <v>73</v>
      </c>
      <c r="G131" s="71"/>
      <c r="H131" s="72" t="n">
        <f aca="false">SUM(H120:H130)</f>
        <v>0</v>
      </c>
      <c r="I131" s="73" t="s">
        <v>73</v>
      </c>
      <c r="J131" s="71"/>
      <c r="K131" s="72" t="n">
        <f aca="false">SUM(K120:K130)</f>
        <v>0</v>
      </c>
      <c r="L131" s="73" t="s">
        <v>73</v>
      </c>
      <c r="M131" s="72" t="n">
        <f aca="false">SUM(M120:M130)</f>
        <v>0</v>
      </c>
      <c r="N131" s="72"/>
      <c r="O131" s="73" t="s">
        <v>73</v>
      </c>
      <c r="P131" s="94"/>
      <c r="Q131" s="62"/>
      <c r="R131" s="62"/>
    </row>
    <row r="132" customFormat="false" ht="15.75" hidden="false" customHeight="false" outlineLevel="0" collapsed="false">
      <c r="A132" s="32"/>
      <c r="B132" s="39"/>
      <c r="C132" s="26"/>
      <c r="D132" s="26"/>
      <c r="E132" s="26"/>
      <c r="F132" s="26"/>
      <c r="G132" s="26"/>
      <c r="H132" s="26"/>
      <c r="I132" s="95"/>
      <c r="J132" s="95"/>
      <c r="K132" s="95"/>
      <c r="L132" s="95"/>
      <c r="M132" s="95"/>
      <c r="N132" s="26"/>
      <c r="O132" s="26"/>
      <c r="P132" s="42"/>
      <c r="Q132" s="62"/>
      <c r="R132" s="62"/>
    </row>
    <row r="133" customFormat="false" ht="15.75" hidden="false" customHeight="false" outlineLevel="0" collapsed="false">
      <c r="A133" s="32"/>
      <c r="B133" s="39"/>
      <c r="C133" s="26"/>
      <c r="D133" s="26"/>
      <c r="E133" s="26"/>
      <c r="F133" s="26"/>
      <c r="G133" s="26"/>
      <c r="H133" s="26"/>
      <c r="I133" s="95"/>
      <c r="J133" s="95"/>
      <c r="K133" s="95"/>
      <c r="L133" s="95"/>
      <c r="M133" s="95"/>
      <c r="N133" s="26"/>
      <c r="O133" s="26"/>
      <c r="P133" s="42"/>
      <c r="Q133" s="62"/>
      <c r="R133" s="62"/>
    </row>
    <row r="134" customFormat="false" ht="17.35" hidden="false" customHeight="false" outlineLevel="0" collapsed="false">
      <c r="A134" s="32"/>
      <c r="B134" s="39"/>
      <c r="C134" s="80" t="str">
        <f aca="false">IF(Calcoli!$K9="","","Unità immobiliare "&amp;Calcoli!$K9 )</f>
        <v/>
      </c>
      <c r="D134" s="80"/>
      <c r="E134" s="81" t="s">
        <v>84</v>
      </c>
      <c r="F134" s="81"/>
      <c r="G134" s="81"/>
      <c r="H134" s="82"/>
      <c r="I134" s="64"/>
      <c r="J134" s="64"/>
      <c r="K134" s="64"/>
      <c r="L134" s="64"/>
      <c r="M134" s="64"/>
      <c r="N134" s="26"/>
      <c r="O134" s="26"/>
      <c r="P134" s="42"/>
      <c r="Q134" s="62"/>
      <c r="R134" s="62"/>
    </row>
    <row r="135" customFormat="false" ht="17.15" hidden="false" customHeight="false" outlineLevel="0" collapsed="false">
      <c r="A135" s="32"/>
      <c r="B135" s="39"/>
      <c r="C135" s="63" t="s">
        <v>83</v>
      </c>
      <c r="D135" s="63"/>
      <c r="E135" s="83" t="s">
        <v>85</v>
      </c>
      <c r="F135" s="83"/>
      <c r="G135" s="83"/>
      <c r="H135" s="83" t="s">
        <v>80</v>
      </c>
      <c r="I135" s="64"/>
      <c r="J135" s="64"/>
      <c r="K135" s="64" t="s">
        <v>81</v>
      </c>
      <c r="L135" s="64"/>
      <c r="M135" s="64" t="s">
        <v>82</v>
      </c>
      <c r="N135" s="26"/>
      <c r="O135" s="26"/>
      <c r="P135" s="42"/>
      <c r="Q135" s="62"/>
      <c r="R135" s="62"/>
    </row>
    <row r="136" customFormat="false" ht="15.75" hidden="false" customHeight="false" outlineLevel="0" collapsed="false">
      <c r="A136" s="32"/>
      <c r="B136" s="39"/>
      <c r="C136" s="82"/>
      <c r="D136" s="84"/>
      <c r="E136" s="82"/>
      <c r="F136" s="85"/>
      <c r="G136" s="85"/>
      <c r="H136" s="82"/>
      <c r="I136" s="85"/>
      <c r="J136" s="85"/>
      <c r="K136" s="82"/>
      <c r="L136" s="86"/>
      <c r="M136" s="82"/>
      <c r="N136" s="82"/>
      <c r="O136" s="26"/>
      <c r="P136" s="42"/>
      <c r="Q136" s="62"/>
      <c r="R136" s="62"/>
    </row>
    <row r="137" customFormat="false" ht="15.75" hidden="false" customHeight="false" outlineLevel="0" collapsed="false">
      <c r="A137" s="32"/>
      <c r="B137" s="39"/>
      <c r="C137" s="82"/>
      <c r="D137" s="87"/>
      <c r="E137" s="88"/>
      <c r="F137" s="89"/>
      <c r="G137" s="89"/>
      <c r="H137" s="88"/>
      <c r="I137" s="89"/>
      <c r="J137" s="89"/>
      <c r="K137" s="88"/>
      <c r="L137" s="90"/>
      <c r="M137" s="88"/>
      <c r="N137" s="88"/>
      <c r="O137" s="26"/>
      <c r="P137" s="42"/>
      <c r="Q137" s="62"/>
      <c r="R137" s="62"/>
    </row>
    <row r="138" customFormat="false" ht="15.75" hidden="false" customHeight="false" outlineLevel="0" collapsed="false">
      <c r="A138" s="32"/>
      <c r="B138" s="39"/>
      <c r="C138" s="82"/>
      <c r="D138" s="87"/>
      <c r="E138" s="88"/>
      <c r="F138" s="89"/>
      <c r="G138" s="89"/>
      <c r="H138" s="88"/>
      <c r="I138" s="89"/>
      <c r="J138" s="89"/>
      <c r="K138" s="88"/>
      <c r="L138" s="90"/>
      <c r="M138" s="88"/>
      <c r="N138" s="88"/>
      <c r="O138" s="26"/>
      <c r="P138" s="42"/>
      <c r="Q138" s="62"/>
      <c r="R138" s="62"/>
    </row>
    <row r="139" customFormat="false" ht="15.75" hidden="false" customHeight="false" outlineLevel="0" collapsed="false">
      <c r="A139" s="32"/>
      <c r="B139" s="39"/>
      <c r="C139" s="82"/>
      <c r="D139" s="87"/>
      <c r="E139" s="88"/>
      <c r="F139" s="89"/>
      <c r="G139" s="89"/>
      <c r="H139" s="88"/>
      <c r="I139" s="89"/>
      <c r="J139" s="89"/>
      <c r="K139" s="88"/>
      <c r="L139" s="90"/>
      <c r="M139" s="88"/>
      <c r="N139" s="88"/>
      <c r="O139" s="26"/>
      <c r="P139" s="42"/>
      <c r="Q139" s="62"/>
      <c r="R139" s="62"/>
    </row>
    <row r="140" customFormat="false" ht="15.75" hidden="false" customHeight="false" outlineLevel="0" collapsed="false">
      <c r="A140" s="32"/>
      <c r="B140" s="39"/>
      <c r="C140" s="82"/>
      <c r="D140" s="87"/>
      <c r="E140" s="88"/>
      <c r="F140" s="89"/>
      <c r="G140" s="89"/>
      <c r="H140" s="88"/>
      <c r="I140" s="89"/>
      <c r="J140" s="89"/>
      <c r="K140" s="88"/>
      <c r="L140" s="90"/>
      <c r="M140" s="88"/>
      <c r="N140" s="88"/>
      <c r="O140" s="26"/>
      <c r="P140" s="42"/>
      <c r="Q140" s="62"/>
      <c r="R140" s="62"/>
    </row>
    <row r="141" customFormat="false" ht="15.75" hidden="false" customHeight="false" outlineLevel="0" collapsed="false">
      <c r="A141" s="32"/>
      <c r="B141" s="39"/>
      <c r="C141" s="82"/>
      <c r="D141" s="87"/>
      <c r="E141" s="88"/>
      <c r="F141" s="89"/>
      <c r="G141" s="89"/>
      <c r="H141" s="88"/>
      <c r="I141" s="89"/>
      <c r="J141" s="89"/>
      <c r="K141" s="88"/>
      <c r="L141" s="90"/>
      <c r="M141" s="88"/>
      <c r="N141" s="88"/>
      <c r="O141" s="26"/>
      <c r="P141" s="42"/>
      <c r="Q141" s="62"/>
      <c r="R141" s="62"/>
    </row>
    <row r="142" customFormat="false" ht="15.75" hidden="false" customHeight="false" outlineLevel="0" collapsed="false">
      <c r="A142" s="32"/>
      <c r="B142" s="39"/>
      <c r="C142" s="82"/>
      <c r="D142" s="87"/>
      <c r="E142" s="88"/>
      <c r="F142" s="89"/>
      <c r="G142" s="89"/>
      <c r="H142" s="88"/>
      <c r="I142" s="89"/>
      <c r="J142" s="89"/>
      <c r="K142" s="88"/>
      <c r="L142" s="90"/>
      <c r="M142" s="88"/>
      <c r="N142" s="88"/>
      <c r="O142" s="26"/>
      <c r="P142" s="42"/>
      <c r="Q142" s="62"/>
      <c r="R142" s="62"/>
    </row>
    <row r="143" customFormat="false" ht="15.75" hidden="false" customHeight="false" outlineLevel="0" collapsed="false">
      <c r="A143" s="32"/>
      <c r="B143" s="39"/>
      <c r="C143" s="82"/>
      <c r="D143" s="87"/>
      <c r="E143" s="88"/>
      <c r="F143" s="89"/>
      <c r="G143" s="89"/>
      <c r="H143" s="88"/>
      <c r="I143" s="89"/>
      <c r="J143" s="89"/>
      <c r="K143" s="88"/>
      <c r="L143" s="90"/>
      <c r="M143" s="88"/>
      <c r="N143" s="88"/>
      <c r="O143" s="26"/>
      <c r="P143" s="42"/>
      <c r="Q143" s="62"/>
      <c r="R143" s="62"/>
    </row>
    <row r="144" customFormat="false" ht="15.75" hidden="false" customHeight="false" outlineLevel="0" collapsed="false">
      <c r="A144" s="32"/>
      <c r="B144" s="39"/>
      <c r="C144" s="82"/>
      <c r="D144" s="87"/>
      <c r="E144" s="88"/>
      <c r="F144" s="89"/>
      <c r="G144" s="89"/>
      <c r="H144" s="88"/>
      <c r="I144" s="89"/>
      <c r="J144" s="89"/>
      <c r="K144" s="88"/>
      <c r="L144" s="90"/>
      <c r="M144" s="88"/>
      <c r="N144" s="88"/>
      <c r="O144" s="26"/>
      <c r="P144" s="42"/>
      <c r="Q144" s="62"/>
      <c r="R144" s="62"/>
    </row>
    <row r="145" customFormat="false" ht="15.75" hidden="false" customHeight="false" outlineLevel="0" collapsed="false">
      <c r="A145" s="32"/>
      <c r="B145" s="39"/>
      <c r="C145" s="82"/>
      <c r="D145" s="87"/>
      <c r="E145" s="88"/>
      <c r="F145" s="89"/>
      <c r="G145" s="89"/>
      <c r="H145" s="88"/>
      <c r="I145" s="89"/>
      <c r="J145" s="89"/>
      <c r="K145" s="88"/>
      <c r="L145" s="90"/>
      <c r="M145" s="88"/>
      <c r="N145" s="88"/>
      <c r="O145" s="91"/>
      <c r="P145" s="92"/>
      <c r="Q145" s="62"/>
      <c r="R145" s="62"/>
    </row>
    <row r="146" customFormat="false" ht="15.75" hidden="false" customHeight="false" outlineLevel="0" collapsed="false">
      <c r="A146" s="32"/>
      <c r="B146" s="39"/>
      <c r="C146" s="82"/>
      <c r="D146" s="87"/>
      <c r="E146" s="88"/>
      <c r="F146" s="89"/>
      <c r="G146" s="89"/>
      <c r="H146" s="88"/>
      <c r="I146" s="89"/>
      <c r="J146" s="89"/>
      <c r="K146" s="88"/>
      <c r="L146" s="90"/>
      <c r="M146" s="88"/>
      <c r="N146" s="88"/>
      <c r="O146" s="26"/>
      <c r="P146" s="42"/>
      <c r="Q146" s="62"/>
      <c r="R146" s="62"/>
    </row>
    <row r="147" customFormat="false" ht="15.75" hidden="false" customHeight="false" outlineLevel="0" collapsed="false">
      <c r="A147" s="32"/>
      <c r="B147" s="39"/>
      <c r="C147" s="71"/>
      <c r="D147" s="71"/>
      <c r="E147" s="72" t="n">
        <f aca="false">SUM(E136:E146)</f>
        <v>0</v>
      </c>
      <c r="F147" s="73" t="s">
        <v>73</v>
      </c>
      <c r="G147" s="71"/>
      <c r="H147" s="72" t="n">
        <f aca="false">SUM(H136:H146)</f>
        <v>0</v>
      </c>
      <c r="I147" s="73" t="s">
        <v>73</v>
      </c>
      <c r="J147" s="71"/>
      <c r="K147" s="72" t="n">
        <f aca="false">SUM(K136:K146)</f>
        <v>0</v>
      </c>
      <c r="L147" s="73" t="s">
        <v>73</v>
      </c>
      <c r="M147" s="72" t="n">
        <f aca="false">SUM(M136:M146)</f>
        <v>0</v>
      </c>
      <c r="N147" s="72"/>
      <c r="O147" s="73" t="s">
        <v>73</v>
      </c>
      <c r="P147" s="94"/>
      <c r="Q147" s="62"/>
      <c r="R147" s="62"/>
    </row>
    <row r="148" customFormat="false" ht="15.75" hidden="false" customHeight="false" outlineLevel="0" collapsed="false">
      <c r="A148" s="32"/>
      <c r="B148" s="39"/>
      <c r="C148" s="26"/>
      <c r="D148" s="26"/>
      <c r="E148" s="26"/>
      <c r="F148" s="26"/>
      <c r="G148" s="26"/>
      <c r="H148" s="26"/>
      <c r="I148" s="95"/>
      <c r="J148" s="95"/>
      <c r="K148" s="95"/>
      <c r="L148" s="95"/>
      <c r="M148" s="95"/>
      <c r="N148" s="26"/>
      <c r="O148" s="26"/>
      <c r="P148" s="42"/>
      <c r="Q148" s="62"/>
      <c r="R148" s="62"/>
    </row>
    <row r="149" customFormat="false" ht="15.75" hidden="false" customHeight="false" outlineLevel="0" collapsed="false">
      <c r="A149" s="32"/>
      <c r="B149" s="39"/>
      <c r="C149" s="26"/>
      <c r="D149" s="26"/>
      <c r="E149" s="26"/>
      <c r="F149" s="26"/>
      <c r="G149" s="26"/>
      <c r="H149" s="26"/>
      <c r="I149" s="95"/>
      <c r="J149" s="95"/>
      <c r="K149" s="95"/>
      <c r="L149" s="95"/>
      <c r="M149" s="95"/>
      <c r="N149" s="26"/>
      <c r="O149" s="26"/>
      <c r="P149" s="42"/>
      <c r="Q149" s="62"/>
      <c r="R149" s="62"/>
    </row>
    <row r="150" customFormat="false" ht="17.35" hidden="false" customHeight="false" outlineLevel="0" collapsed="false">
      <c r="A150" s="32"/>
      <c r="B150" s="39"/>
      <c r="C150" s="80" t="str">
        <f aca="false">IF(Calcoli!$K10="","","Unità immobiliare "&amp;Calcoli!$K10 )</f>
        <v/>
      </c>
      <c r="D150" s="80"/>
      <c r="E150" s="81" t="s">
        <v>84</v>
      </c>
      <c r="F150" s="81"/>
      <c r="G150" s="81"/>
      <c r="H150" s="82"/>
      <c r="I150" s="64"/>
      <c r="J150" s="64"/>
      <c r="K150" s="64"/>
      <c r="L150" s="64"/>
      <c r="M150" s="64"/>
      <c r="N150" s="26"/>
      <c r="O150" s="26"/>
      <c r="P150" s="42"/>
      <c r="Q150" s="62"/>
      <c r="R150" s="62"/>
    </row>
    <row r="151" customFormat="false" ht="17.15" hidden="false" customHeight="false" outlineLevel="0" collapsed="false">
      <c r="A151" s="32"/>
      <c r="B151" s="39"/>
      <c r="C151" s="63" t="s">
        <v>83</v>
      </c>
      <c r="D151" s="63"/>
      <c r="E151" s="83" t="s">
        <v>85</v>
      </c>
      <c r="F151" s="83"/>
      <c r="G151" s="83"/>
      <c r="H151" s="83" t="s">
        <v>80</v>
      </c>
      <c r="I151" s="64"/>
      <c r="J151" s="64"/>
      <c r="K151" s="64" t="s">
        <v>81</v>
      </c>
      <c r="L151" s="64"/>
      <c r="M151" s="64" t="s">
        <v>82</v>
      </c>
      <c r="N151" s="26"/>
      <c r="O151" s="26"/>
      <c r="P151" s="42"/>
      <c r="Q151" s="62"/>
      <c r="R151" s="62"/>
    </row>
    <row r="152" customFormat="false" ht="15.75" hidden="false" customHeight="false" outlineLevel="0" collapsed="false">
      <c r="A152" s="32"/>
      <c r="B152" s="39"/>
      <c r="C152" s="82"/>
      <c r="D152" s="84"/>
      <c r="E152" s="82"/>
      <c r="F152" s="85"/>
      <c r="G152" s="85"/>
      <c r="H152" s="82"/>
      <c r="I152" s="85"/>
      <c r="J152" s="85"/>
      <c r="K152" s="82"/>
      <c r="L152" s="86"/>
      <c r="M152" s="82"/>
      <c r="N152" s="82"/>
      <c r="O152" s="26"/>
      <c r="P152" s="42"/>
      <c r="Q152" s="62"/>
      <c r="R152" s="62"/>
    </row>
    <row r="153" customFormat="false" ht="15.75" hidden="false" customHeight="false" outlineLevel="0" collapsed="false">
      <c r="A153" s="32"/>
      <c r="B153" s="39"/>
      <c r="C153" s="82"/>
      <c r="D153" s="87"/>
      <c r="E153" s="88"/>
      <c r="F153" s="89"/>
      <c r="G153" s="89"/>
      <c r="H153" s="88"/>
      <c r="I153" s="89"/>
      <c r="J153" s="89"/>
      <c r="K153" s="88"/>
      <c r="L153" s="90"/>
      <c r="M153" s="88"/>
      <c r="N153" s="88"/>
      <c r="O153" s="26"/>
      <c r="P153" s="42"/>
      <c r="Q153" s="62"/>
      <c r="R153" s="62"/>
    </row>
    <row r="154" customFormat="false" ht="15.75" hidden="false" customHeight="false" outlineLevel="0" collapsed="false">
      <c r="A154" s="32"/>
      <c r="B154" s="39"/>
      <c r="C154" s="82"/>
      <c r="D154" s="87"/>
      <c r="E154" s="88"/>
      <c r="F154" s="89"/>
      <c r="G154" s="89"/>
      <c r="H154" s="88"/>
      <c r="I154" s="89"/>
      <c r="J154" s="89"/>
      <c r="K154" s="88"/>
      <c r="L154" s="90"/>
      <c r="M154" s="88"/>
      <c r="N154" s="88"/>
      <c r="O154" s="26"/>
      <c r="P154" s="42"/>
      <c r="Q154" s="62"/>
      <c r="R154" s="62"/>
    </row>
    <row r="155" customFormat="false" ht="15.75" hidden="false" customHeight="false" outlineLevel="0" collapsed="false">
      <c r="A155" s="32"/>
      <c r="B155" s="39"/>
      <c r="C155" s="82"/>
      <c r="D155" s="87"/>
      <c r="E155" s="88"/>
      <c r="F155" s="89"/>
      <c r="G155" s="89"/>
      <c r="H155" s="88"/>
      <c r="I155" s="89"/>
      <c r="J155" s="89"/>
      <c r="K155" s="88"/>
      <c r="L155" s="90"/>
      <c r="M155" s="88"/>
      <c r="N155" s="88"/>
      <c r="O155" s="26"/>
      <c r="P155" s="42"/>
      <c r="Q155" s="62"/>
      <c r="R155" s="62"/>
    </row>
    <row r="156" customFormat="false" ht="15.75" hidden="false" customHeight="false" outlineLevel="0" collapsed="false">
      <c r="A156" s="32"/>
      <c r="B156" s="39"/>
      <c r="C156" s="82"/>
      <c r="D156" s="87"/>
      <c r="E156" s="88"/>
      <c r="F156" s="89"/>
      <c r="G156" s="89"/>
      <c r="H156" s="88"/>
      <c r="I156" s="89"/>
      <c r="J156" s="89"/>
      <c r="K156" s="88"/>
      <c r="L156" s="90"/>
      <c r="M156" s="88"/>
      <c r="N156" s="88"/>
      <c r="O156" s="26"/>
      <c r="P156" s="42"/>
      <c r="Q156" s="62"/>
      <c r="R156" s="62"/>
    </row>
    <row r="157" customFormat="false" ht="15.75" hidden="false" customHeight="false" outlineLevel="0" collapsed="false">
      <c r="A157" s="32"/>
      <c r="B157" s="39"/>
      <c r="C157" s="82"/>
      <c r="D157" s="87"/>
      <c r="E157" s="88"/>
      <c r="F157" s="89"/>
      <c r="G157" s="89"/>
      <c r="H157" s="88"/>
      <c r="I157" s="89"/>
      <c r="J157" s="89"/>
      <c r="K157" s="88"/>
      <c r="L157" s="90"/>
      <c r="M157" s="88"/>
      <c r="N157" s="88"/>
      <c r="O157" s="26"/>
      <c r="P157" s="42"/>
      <c r="Q157" s="62"/>
      <c r="R157" s="62"/>
    </row>
    <row r="158" customFormat="false" ht="15.75" hidden="false" customHeight="false" outlineLevel="0" collapsed="false">
      <c r="A158" s="32"/>
      <c r="B158" s="39"/>
      <c r="C158" s="82"/>
      <c r="D158" s="87"/>
      <c r="E158" s="88"/>
      <c r="F158" s="89"/>
      <c r="G158" s="89"/>
      <c r="H158" s="88"/>
      <c r="I158" s="89"/>
      <c r="J158" s="89"/>
      <c r="K158" s="88"/>
      <c r="L158" s="90"/>
      <c r="M158" s="88"/>
      <c r="N158" s="88"/>
      <c r="O158" s="26"/>
      <c r="P158" s="42"/>
      <c r="Q158" s="62"/>
      <c r="R158" s="62"/>
    </row>
    <row r="159" customFormat="false" ht="15.75" hidden="false" customHeight="false" outlineLevel="0" collapsed="false">
      <c r="A159" s="32"/>
      <c r="B159" s="39"/>
      <c r="C159" s="82"/>
      <c r="D159" s="87"/>
      <c r="E159" s="88"/>
      <c r="F159" s="89"/>
      <c r="G159" s="89"/>
      <c r="H159" s="88"/>
      <c r="I159" s="89"/>
      <c r="J159" s="89"/>
      <c r="K159" s="88"/>
      <c r="L159" s="90"/>
      <c r="M159" s="88"/>
      <c r="N159" s="88"/>
      <c r="O159" s="26"/>
      <c r="P159" s="42"/>
      <c r="Q159" s="62"/>
      <c r="R159" s="62"/>
    </row>
    <row r="160" customFormat="false" ht="15.75" hidden="false" customHeight="false" outlineLevel="0" collapsed="false">
      <c r="A160" s="32"/>
      <c r="B160" s="39"/>
      <c r="C160" s="82"/>
      <c r="D160" s="87"/>
      <c r="E160" s="88"/>
      <c r="F160" s="89"/>
      <c r="G160" s="89"/>
      <c r="H160" s="88"/>
      <c r="I160" s="89"/>
      <c r="J160" s="89"/>
      <c r="K160" s="88"/>
      <c r="L160" s="90"/>
      <c r="M160" s="88"/>
      <c r="N160" s="88"/>
      <c r="O160" s="26"/>
      <c r="P160" s="42"/>
      <c r="Q160" s="62"/>
      <c r="R160" s="62"/>
    </row>
    <row r="161" customFormat="false" ht="15.75" hidden="false" customHeight="false" outlineLevel="0" collapsed="false">
      <c r="A161" s="32"/>
      <c r="B161" s="39"/>
      <c r="C161" s="82"/>
      <c r="D161" s="87"/>
      <c r="E161" s="88"/>
      <c r="F161" s="89"/>
      <c r="G161" s="89"/>
      <c r="H161" s="88"/>
      <c r="I161" s="89"/>
      <c r="J161" s="89"/>
      <c r="K161" s="88"/>
      <c r="L161" s="90"/>
      <c r="M161" s="88"/>
      <c r="N161" s="88"/>
      <c r="O161" s="91"/>
      <c r="P161" s="92"/>
      <c r="Q161" s="62"/>
      <c r="R161" s="62"/>
    </row>
    <row r="162" customFormat="false" ht="15.75" hidden="false" customHeight="false" outlineLevel="0" collapsed="false">
      <c r="A162" s="32"/>
      <c r="B162" s="39"/>
      <c r="C162" s="82"/>
      <c r="D162" s="87"/>
      <c r="E162" s="88"/>
      <c r="F162" s="89"/>
      <c r="G162" s="89"/>
      <c r="H162" s="88"/>
      <c r="I162" s="89"/>
      <c r="J162" s="89"/>
      <c r="K162" s="88"/>
      <c r="L162" s="90"/>
      <c r="M162" s="88"/>
      <c r="N162" s="88"/>
      <c r="O162" s="26"/>
      <c r="P162" s="42"/>
      <c r="Q162" s="62"/>
      <c r="R162" s="62"/>
    </row>
    <row r="163" customFormat="false" ht="15.75" hidden="false" customHeight="false" outlineLevel="0" collapsed="false">
      <c r="A163" s="32"/>
      <c r="B163" s="39"/>
      <c r="C163" s="71"/>
      <c r="D163" s="71"/>
      <c r="E163" s="72" t="n">
        <f aca="false">SUM(E152:E162)</f>
        <v>0</v>
      </c>
      <c r="F163" s="73" t="s">
        <v>73</v>
      </c>
      <c r="G163" s="71"/>
      <c r="H163" s="72" t="n">
        <f aca="false">SUM(H152:H162)</f>
        <v>0</v>
      </c>
      <c r="I163" s="73" t="s">
        <v>73</v>
      </c>
      <c r="J163" s="71"/>
      <c r="K163" s="72" t="n">
        <f aca="false">SUM(K152:K162)</f>
        <v>0</v>
      </c>
      <c r="L163" s="73" t="s">
        <v>73</v>
      </c>
      <c r="M163" s="72" t="n">
        <f aca="false">SUM(M152:M162)</f>
        <v>0</v>
      </c>
      <c r="N163" s="72"/>
      <c r="O163" s="73" t="s">
        <v>73</v>
      </c>
      <c r="P163" s="94"/>
      <c r="Q163" s="62"/>
      <c r="R163" s="62"/>
    </row>
    <row r="164" customFormat="false" ht="15.75" hidden="false" customHeight="false" outlineLevel="0" collapsed="false">
      <c r="A164" s="32"/>
      <c r="B164" s="39"/>
      <c r="C164" s="26"/>
      <c r="D164" s="26"/>
      <c r="E164" s="26"/>
      <c r="F164" s="26"/>
      <c r="G164" s="26"/>
      <c r="H164" s="26"/>
      <c r="I164" s="95"/>
      <c r="J164" s="95"/>
      <c r="K164" s="95"/>
      <c r="L164" s="95"/>
      <c r="M164" s="95"/>
      <c r="N164" s="26"/>
      <c r="O164" s="26"/>
      <c r="P164" s="42"/>
      <c r="Q164" s="62"/>
      <c r="R164" s="62"/>
    </row>
    <row r="165" customFormat="false" ht="15.75" hidden="false" customHeight="false" outlineLevel="0" collapsed="false">
      <c r="A165" s="32"/>
      <c r="B165" s="39"/>
      <c r="C165" s="26"/>
      <c r="D165" s="26"/>
      <c r="E165" s="26"/>
      <c r="F165" s="26"/>
      <c r="G165" s="26"/>
      <c r="H165" s="26"/>
      <c r="I165" s="95"/>
      <c r="J165" s="95"/>
      <c r="K165" s="95"/>
      <c r="L165" s="95"/>
      <c r="M165" s="95"/>
      <c r="N165" s="26"/>
      <c r="O165" s="26"/>
      <c r="P165" s="42"/>
      <c r="Q165" s="62"/>
      <c r="R165" s="62"/>
    </row>
    <row r="166" customFormat="false" ht="17.35" hidden="false" customHeight="false" outlineLevel="0" collapsed="false">
      <c r="A166" s="32"/>
      <c r="B166" s="39"/>
      <c r="C166" s="80" t="str">
        <f aca="false">IF(Calcoli!$K11="","","Unità immobiliare "&amp;Calcoli!$K11 )</f>
        <v/>
      </c>
      <c r="D166" s="80"/>
      <c r="E166" s="81" t="s">
        <v>84</v>
      </c>
      <c r="F166" s="81"/>
      <c r="G166" s="81"/>
      <c r="H166" s="82"/>
      <c r="I166" s="64"/>
      <c r="J166" s="64"/>
      <c r="K166" s="64"/>
      <c r="L166" s="64"/>
      <c r="M166" s="64"/>
      <c r="N166" s="26"/>
      <c r="O166" s="26"/>
      <c r="P166" s="42"/>
      <c r="Q166" s="62"/>
      <c r="R166" s="62"/>
    </row>
    <row r="167" customFormat="false" ht="17.15" hidden="false" customHeight="false" outlineLevel="0" collapsed="false">
      <c r="A167" s="32"/>
      <c r="B167" s="39"/>
      <c r="C167" s="63" t="s">
        <v>83</v>
      </c>
      <c r="D167" s="63"/>
      <c r="E167" s="83" t="s">
        <v>85</v>
      </c>
      <c r="F167" s="83"/>
      <c r="G167" s="83"/>
      <c r="H167" s="83" t="s">
        <v>80</v>
      </c>
      <c r="I167" s="64"/>
      <c r="J167" s="64"/>
      <c r="K167" s="64" t="s">
        <v>81</v>
      </c>
      <c r="L167" s="64"/>
      <c r="M167" s="64" t="s">
        <v>82</v>
      </c>
      <c r="N167" s="26"/>
      <c r="O167" s="26"/>
      <c r="P167" s="42"/>
      <c r="Q167" s="62"/>
      <c r="R167" s="62"/>
    </row>
    <row r="168" customFormat="false" ht="15.75" hidden="false" customHeight="false" outlineLevel="0" collapsed="false">
      <c r="A168" s="32"/>
      <c r="B168" s="39"/>
      <c r="C168" s="82"/>
      <c r="D168" s="84"/>
      <c r="E168" s="82"/>
      <c r="F168" s="85"/>
      <c r="G168" s="85"/>
      <c r="H168" s="82"/>
      <c r="I168" s="85"/>
      <c r="J168" s="85"/>
      <c r="K168" s="82"/>
      <c r="L168" s="86"/>
      <c r="M168" s="82"/>
      <c r="N168" s="82"/>
      <c r="O168" s="26"/>
      <c r="P168" s="42"/>
      <c r="Q168" s="62"/>
      <c r="R168" s="62"/>
    </row>
    <row r="169" customFormat="false" ht="15.75" hidden="false" customHeight="false" outlineLevel="0" collapsed="false">
      <c r="A169" s="32"/>
      <c r="B169" s="39"/>
      <c r="C169" s="82"/>
      <c r="D169" s="87"/>
      <c r="E169" s="88"/>
      <c r="F169" s="89"/>
      <c r="G169" s="89"/>
      <c r="H169" s="88"/>
      <c r="I169" s="89"/>
      <c r="J169" s="89"/>
      <c r="K169" s="88"/>
      <c r="L169" s="90"/>
      <c r="M169" s="88"/>
      <c r="N169" s="88"/>
      <c r="O169" s="26"/>
      <c r="P169" s="42"/>
      <c r="Q169" s="62"/>
      <c r="R169" s="62"/>
    </row>
    <row r="170" customFormat="false" ht="15.75" hidden="false" customHeight="false" outlineLevel="0" collapsed="false">
      <c r="A170" s="32"/>
      <c r="B170" s="39"/>
      <c r="C170" s="82"/>
      <c r="D170" s="87"/>
      <c r="E170" s="88"/>
      <c r="F170" s="89"/>
      <c r="G170" s="89"/>
      <c r="H170" s="88"/>
      <c r="I170" s="89"/>
      <c r="J170" s="89"/>
      <c r="K170" s="88"/>
      <c r="L170" s="90"/>
      <c r="M170" s="88"/>
      <c r="N170" s="88"/>
      <c r="O170" s="26"/>
      <c r="P170" s="42"/>
      <c r="Q170" s="62"/>
      <c r="R170" s="62"/>
    </row>
    <row r="171" customFormat="false" ht="15.75" hidden="false" customHeight="false" outlineLevel="0" collapsed="false">
      <c r="A171" s="32"/>
      <c r="B171" s="39"/>
      <c r="C171" s="82"/>
      <c r="D171" s="87"/>
      <c r="E171" s="88"/>
      <c r="F171" s="89"/>
      <c r="G171" s="89"/>
      <c r="H171" s="88"/>
      <c r="I171" s="89"/>
      <c r="J171" s="89"/>
      <c r="K171" s="88"/>
      <c r="L171" s="90"/>
      <c r="M171" s="88"/>
      <c r="N171" s="88"/>
      <c r="O171" s="26"/>
      <c r="P171" s="42"/>
      <c r="Q171" s="62"/>
      <c r="R171" s="62"/>
    </row>
    <row r="172" customFormat="false" ht="15.75" hidden="false" customHeight="false" outlineLevel="0" collapsed="false">
      <c r="A172" s="32"/>
      <c r="B172" s="39"/>
      <c r="C172" s="82"/>
      <c r="D172" s="87"/>
      <c r="E172" s="88"/>
      <c r="F172" s="89"/>
      <c r="G172" s="89"/>
      <c r="H172" s="88"/>
      <c r="I172" s="89"/>
      <c r="J172" s="89"/>
      <c r="K172" s="88"/>
      <c r="L172" s="90"/>
      <c r="M172" s="88"/>
      <c r="N172" s="88"/>
      <c r="O172" s="26"/>
      <c r="P172" s="42"/>
      <c r="Q172" s="62"/>
      <c r="R172" s="62"/>
    </row>
    <row r="173" customFormat="false" ht="15.75" hidden="false" customHeight="false" outlineLevel="0" collapsed="false">
      <c r="A173" s="32"/>
      <c r="B173" s="39"/>
      <c r="C173" s="82"/>
      <c r="D173" s="87"/>
      <c r="E173" s="88"/>
      <c r="F173" s="89"/>
      <c r="G173" s="89"/>
      <c r="H173" s="88"/>
      <c r="I173" s="89"/>
      <c r="J173" s="89"/>
      <c r="K173" s="88"/>
      <c r="L173" s="90"/>
      <c r="M173" s="88"/>
      <c r="N173" s="88"/>
      <c r="O173" s="26"/>
      <c r="P173" s="42"/>
      <c r="Q173" s="62"/>
      <c r="R173" s="62"/>
    </row>
    <row r="174" customFormat="false" ht="15.75" hidden="false" customHeight="false" outlineLevel="0" collapsed="false">
      <c r="A174" s="32"/>
      <c r="B174" s="39"/>
      <c r="C174" s="82"/>
      <c r="D174" s="87"/>
      <c r="E174" s="88"/>
      <c r="F174" s="89"/>
      <c r="G174" s="89"/>
      <c r="H174" s="88"/>
      <c r="I174" s="89"/>
      <c r="J174" s="89"/>
      <c r="K174" s="88"/>
      <c r="L174" s="90"/>
      <c r="M174" s="88"/>
      <c r="N174" s="88"/>
      <c r="O174" s="26"/>
      <c r="P174" s="42"/>
      <c r="Q174" s="62"/>
      <c r="R174" s="62"/>
    </row>
    <row r="175" customFormat="false" ht="15.75" hidden="false" customHeight="false" outlineLevel="0" collapsed="false">
      <c r="A175" s="32"/>
      <c r="B175" s="39"/>
      <c r="C175" s="82"/>
      <c r="D175" s="87"/>
      <c r="E175" s="88"/>
      <c r="F175" s="89"/>
      <c r="G175" s="89"/>
      <c r="H175" s="88"/>
      <c r="I175" s="89"/>
      <c r="J175" s="89"/>
      <c r="K175" s="88"/>
      <c r="L175" s="90"/>
      <c r="M175" s="88"/>
      <c r="N175" s="88"/>
      <c r="O175" s="26"/>
      <c r="P175" s="42"/>
      <c r="Q175" s="62"/>
      <c r="R175" s="62"/>
    </row>
    <row r="176" customFormat="false" ht="15.75" hidden="false" customHeight="false" outlineLevel="0" collapsed="false">
      <c r="A176" s="32"/>
      <c r="B176" s="39"/>
      <c r="C176" s="82"/>
      <c r="D176" s="87"/>
      <c r="E176" s="88"/>
      <c r="F176" s="89"/>
      <c r="G176" s="89"/>
      <c r="H176" s="88"/>
      <c r="I176" s="89"/>
      <c r="J176" s="89"/>
      <c r="K176" s="88"/>
      <c r="L176" s="90"/>
      <c r="M176" s="88"/>
      <c r="N176" s="88"/>
      <c r="O176" s="26"/>
      <c r="P176" s="42"/>
      <c r="Q176" s="62"/>
      <c r="R176" s="62"/>
    </row>
    <row r="177" customFormat="false" ht="15.75" hidden="false" customHeight="false" outlineLevel="0" collapsed="false">
      <c r="A177" s="32"/>
      <c r="B177" s="39"/>
      <c r="C177" s="82"/>
      <c r="D177" s="87"/>
      <c r="E177" s="88"/>
      <c r="F177" s="89"/>
      <c r="G177" s="89"/>
      <c r="H177" s="88"/>
      <c r="I177" s="89"/>
      <c r="J177" s="89"/>
      <c r="K177" s="88"/>
      <c r="L177" s="90"/>
      <c r="M177" s="88"/>
      <c r="N177" s="88"/>
      <c r="O177" s="91"/>
      <c r="P177" s="92"/>
      <c r="Q177" s="62"/>
      <c r="R177" s="62"/>
    </row>
    <row r="178" customFormat="false" ht="15.75" hidden="false" customHeight="false" outlineLevel="0" collapsed="false">
      <c r="A178" s="32"/>
      <c r="B178" s="39"/>
      <c r="C178" s="82"/>
      <c r="D178" s="87"/>
      <c r="E178" s="88"/>
      <c r="F178" s="89"/>
      <c r="G178" s="89"/>
      <c r="H178" s="88"/>
      <c r="I178" s="89"/>
      <c r="J178" s="89"/>
      <c r="K178" s="88"/>
      <c r="L178" s="90"/>
      <c r="M178" s="88"/>
      <c r="N178" s="88"/>
      <c r="O178" s="26"/>
      <c r="P178" s="42"/>
      <c r="Q178" s="62"/>
      <c r="R178" s="62"/>
    </row>
    <row r="179" customFormat="false" ht="15.75" hidden="false" customHeight="false" outlineLevel="0" collapsed="false">
      <c r="A179" s="32"/>
      <c r="B179" s="39"/>
      <c r="C179" s="71"/>
      <c r="D179" s="71"/>
      <c r="E179" s="72" t="n">
        <f aca="false">SUM(E168:E178)</f>
        <v>0</v>
      </c>
      <c r="F179" s="73" t="s">
        <v>73</v>
      </c>
      <c r="G179" s="71"/>
      <c r="H179" s="72" t="n">
        <f aca="false">SUM(H168:H178)</f>
        <v>0</v>
      </c>
      <c r="I179" s="73" t="s">
        <v>73</v>
      </c>
      <c r="J179" s="71"/>
      <c r="K179" s="72" t="n">
        <f aca="false">SUM(K168:K178)</f>
        <v>0</v>
      </c>
      <c r="L179" s="73" t="s">
        <v>73</v>
      </c>
      <c r="M179" s="72" t="n">
        <f aca="false">SUM(M168:M178)</f>
        <v>0</v>
      </c>
      <c r="N179" s="72"/>
      <c r="O179" s="73" t="s">
        <v>73</v>
      </c>
      <c r="P179" s="94"/>
      <c r="Q179" s="62"/>
      <c r="R179" s="62"/>
    </row>
    <row r="180" customFormat="false" ht="15.75" hidden="false" customHeight="false" outlineLevel="0" collapsed="false">
      <c r="A180" s="32"/>
      <c r="B180" s="39"/>
      <c r="C180" s="26"/>
      <c r="D180" s="26"/>
      <c r="E180" s="26"/>
      <c r="F180" s="26"/>
      <c r="G180" s="26"/>
      <c r="H180" s="26"/>
      <c r="I180" s="95"/>
      <c r="J180" s="95"/>
      <c r="K180" s="95"/>
      <c r="L180" s="95"/>
      <c r="M180" s="95"/>
      <c r="N180" s="26"/>
      <c r="O180" s="26"/>
      <c r="P180" s="42"/>
      <c r="Q180" s="62"/>
      <c r="R180" s="62"/>
    </row>
    <row r="181" customFormat="false" ht="15.75" hidden="false" customHeight="false" outlineLevel="0" collapsed="false">
      <c r="A181" s="32"/>
      <c r="B181" s="39"/>
      <c r="C181" s="26"/>
      <c r="D181" s="26"/>
      <c r="E181" s="26"/>
      <c r="F181" s="26"/>
      <c r="G181" s="26"/>
      <c r="H181" s="26"/>
      <c r="I181" s="95"/>
      <c r="J181" s="95"/>
      <c r="K181" s="95"/>
      <c r="L181" s="95"/>
      <c r="M181" s="95"/>
      <c r="N181" s="26"/>
      <c r="O181" s="26"/>
      <c r="P181" s="42"/>
      <c r="Q181" s="62"/>
      <c r="R181" s="62"/>
    </row>
    <row r="182" customFormat="false" ht="17.35" hidden="false" customHeight="false" outlineLevel="0" collapsed="false">
      <c r="A182" s="32"/>
      <c r="B182" s="39"/>
      <c r="C182" s="80" t="str">
        <f aca="false">IF(Calcoli!$K12="","","Unità immobiliare "&amp;Calcoli!$K12 )</f>
        <v/>
      </c>
      <c r="D182" s="80"/>
      <c r="E182" s="81" t="s">
        <v>84</v>
      </c>
      <c r="F182" s="81"/>
      <c r="G182" s="81"/>
      <c r="H182" s="82"/>
      <c r="I182" s="64"/>
      <c r="J182" s="64"/>
      <c r="K182" s="64"/>
      <c r="L182" s="64"/>
      <c r="M182" s="64"/>
      <c r="N182" s="26"/>
      <c r="O182" s="26"/>
      <c r="P182" s="42"/>
      <c r="Q182" s="62"/>
      <c r="R182" s="62"/>
    </row>
    <row r="183" customFormat="false" ht="17.15" hidden="false" customHeight="false" outlineLevel="0" collapsed="false">
      <c r="A183" s="32"/>
      <c r="B183" s="39"/>
      <c r="C183" s="63" t="s">
        <v>83</v>
      </c>
      <c r="D183" s="63"/>
      <c r="E183" s="83" t="s">
        <v>85</v>
      </c>
      <c r="F183" s="83"/>
      <c r="G183" s="83"/>
      <c r="H183" s="83" t="s">
        <v>80</v>
      </c>
      <c r="I183" s="64"/>
      <c r="J183" s="64"/>
      <c r="K183" s="64" t="s">
        <v>81</v>
      </c>
      <c r="L183" s="64"/>
      <c r="M183" s="64" t="s">
        <v>82</v>
      </c>
      <c r="N183" s="26"/>
      <c r="O183" s="26"/>
      <c r="P183" s="42"/>
      <c r="Q183" s="62"/>
      <c r="R183" s="62"/>
    </row>
    <row r="184" customFormat="false" ht="15.75" hidden="false" customHeight="false" outlineLevel="0" collapsed="false">
      <c r="A184" s="32"/>
      <c r="B184" s="39"/>
      <c r="C184" s="82"/>
      <c r="D184" s="84"/>
      <c r="E184" s="82"/>
      <c r="F184" s="85"/>
      <c r="G184" s="85"/>
      <c r="H184" s="82"/>
      <c r="I184" s="85"/>
      <c r="J184" s="85"/>
      <c r="K184" s="82"/>
      <c r="L184" s="86"/>
      <c r="M184" s="82"/>
      <c r="N184" s="82"/>
      <c r="O184" s="26"/>
      <c r="P184" s="42"/>
      <c r="Q184" s="62"/>
      <c r="R184" s="62"/>
    </row>
    <row r="185" customFormat="false" ht="15.75" hidden="false" customHeight="false" outlineLevel="0" collapsed="false">
      <c r="A185" s="32"/>
      <c r="B185" s="39"/>
      <c r="C185" s="82"/>
      <c r="D185" s="87"/>
      <c r="E185" s="88"/>
      <c r="F185" s="89"/>
      <c r="G185" s="89"/>
      <c r="H185" s="88"/>
      <c r="I185" s="89"/>
      <c r="J185" s="89"/>
      <c r="K185" s="88"/>
      <c r="L185" s="90"/>
      <c r="M185" s="88"/>
      <c r="N185" s="88"/>
      <c r="O185" s="26"/>
      <c r="P185" s="42"/>
      <c r="Q185" s="62"/>
      <c r="R185" s="62"/>
    </row>
    <row r="186" customFormat="false" ht="15.75" hidden="false" customHeight="false" outlineLevel="0" collapsed="false">
      <c r="A186" s="32"/>
      <c r="B186" s="39"/>
      <c r="C186" s="82"/>
      <c r="D186" s="87"/>
      <c r="E186" s="88"/>
      <c r="F186" s="89"/>
      <c r="G186" s="89"/>
      <c r="H186" s="88"/>
      <c r="I186" s="89"/>
      <c r="J186" s="89"/>
      <c r="K186" s="88"/>
      <c r="L186" s="90"/>
      <c r="M186" s="88"/>
      <c r="N186" s="88"/>
      <c r="O186" s="26"/>
      <c r="P186" s="42"/>
      <c r="Q186" s="62"/>
      <c r="R186" s="62"/>
    </row>
    <row r="187" customFormat="false" ht="15.75" hidden="false" customHeight="false" outlineLevel="0" collapsed="false">
      <c r="A187" s="32"/>
      <c r="B187" s="39"/>
      <c r="C187" s="82"/>
      <c r="D187" s="87"/>
      <c r="E187" s="88"/>
      <c r="F187" s="89"/>
      <c r="G187" s="89"/>
      <c r="H187" s="88"/>
      <c r="I187" s="89"/>
      <c r="J187" s="89"/>
      <c r="K187" s="88"/>
      <c r="L187" s="90"/>
      <c r="M187" s="88"/>
      <c r="N187" s="88"/>
      <c r="O187" s="26"/>
      <c r="P187" s="42"/>
      <c r="Q187" s="62"/>
      <c r="R187" s="62"/>
    </row>
    <row r="188" customFormat="false" ht="15.75" hidden="false" customHeight="false" outlineLevel="0" collapsed="false">
      <c r="A188" s="32"/>
      <c r="B188" s="39"/>
      <c r="C188" s="82"/>
      <c r="D188" s="87"/>
      <c r="E188" s="88"/>
      <c r="F188" s="89"/>
      <c r="G188" s="89"/>
      <c r="H188" s="88"/>
      <c r="I188" s="89"/>
      <c r="J188" s="89"/>
      <c r="K188" s="88"/>
      <c r="L188" s="90"/>
      <c r="M188" s="88"/>
      <c r="N188" s="88"/>
      <c r="O188" s="26"/>
      <c r="P188" s="42"/>
      <c r="Q188" s="62"/>
      <c r="R188" s="62"/>
    </row>
    <row r="189" customFormat="false" ht="15.75" hidden="false" customHeight="false" outlineLevel="0" collapsed="false">
      <c r="A189" s="32"/>
      <c r="B189" s="39"/>
      <c r="C189" s="82"/>
      <c r="D189" s="87"/>
      <c r="E189" s="88"/>
      <c r="F189" s="89"/>
      <c r="G189" s="89"/>
      <c r="H189" s="88"/>
      <c r="I189" s="89"/>
      <c r="J189" s="89"/>
      <c r="K189" s="88"/>
      <c r="L189" s="90"/>
      <c r="M189" s="88"/>
      <c r="N189" s="88"/>
      <c r="O189" s="26"/>
      <c r="P189" s="42"/>
      <c r="Q189" s="62"/>
      <c r="R189" s="62"/>
    </row>
    <row r="190" customFormat="false" ht="15.75" hidden="false" customHeight="false" outlineLevel="0" collapsed="false">
      <c r="A190" s="32"/>
      <c r="B190" s="39"/>
      <c r="C190" s="82"/>
      <c r="D190" s="87"/>
      <c r="E190" s="88"/>
      <c r="F190" s="89"/>
      <c r="G190" s="89"/>
      <c r="H190" s="88"/>
      <c r="I190" s="89"/>
      <c r="J190" s="89"/>
      <c r="K190" s="88"/>
      <c r="L190" s="90"/>
      <c r="M190" s="88"/>
      <c r="N190" s="88"/>
      <c r="O190" s="26"/>
      <c r="P190" s="42"/>
      <c r="Q190" s="62"/>
      <c r="R190" s="62"/>
    </row>
    <row r="191" customFormat="false" ht="15.75" hidden="false" customHeight="false" outlineLevel="0" collapsed="false">
      <c r="A191" s="32"/>
      <c r="B191" s="39"/>
      <c r="C191" s="82"/>
      <c r="D191" s="87"/>
      <c r="E191" s="88"/>
      <c r="F191" s="89"/>
      <c r="G191" s="89"/>
      <c r="H191" s="88"/>
      <c r="I191" s="89"/>
      <c r="J191" s="89"/>
      <c r="K191" s="88"/>
      <c r="L191" s="90"/>
      <c r="M191" s="88"/>
      <c r="N191" s="88"/>
      <c r="O191" s="26"/>
      <c r="P191" s="42"/>
      <c r="Q191" s="62"/>
      <c r="R191" s="62"/>
    </row>
    <row r="192" customFormat="false" ht="15.75" hidden="false" customHeight="false" outlineLevel="0" collapsed="false">
      <c r="A192" s="32"/>
      <c r="B192" s="39"/>
      <c r="C192" s="82"/>
      <c r="D192" s="87"/>
      <c r="E192" s="88"/>
      <c r="F192" s="89"/>
      <c r="G192" s="89"/>
      <c r="H192" s="88"/>
      <c r="I192" s="89"/>
      <c r="J192" s="89"/>
      <c r="K192" s="88"/>
      <c r="L192" s="90"/>
      <c r="M192" s="88"/>
      <c r="N192" s="88"/>
      <c r="O192" s="26"/>
      <c r="P192" s="42"/>
      <c r="Q192" s="62"/>
      <c r="R192" s="62"/>
    </row>
    <row r="193" customFormat="false" ht="15.75" hidden="false" customHeight="false" outlineLevel="0" collapsed="false">
      <c r="A193" s="32"/>
      <c r="B193" s="39"/>
      <c r="C193" s="82"/>
      <c r="D193" s="87"/>
      <c r="E193" s="88"/>
      <c r="F193" s="89"/>
      <c r="G193" s="89"/>
      <c r="H193" s="88"/>
      <c r="I193" s="89"/>
      <c r="J193" s="89"/>
      <c r="K193" s="88"/>
      <c r="L193" s="90"/>
      <c r="M193" s="88"/>
      <c r="N193" s="88"/>
      <c r="O193" s="91"/>
      <c r="P193" s="92"/>
      <c r="Q193" s="62"/>
      <c r="R193" s="62"/>
    </row>
    <row r="194" customFormat="false" ht="15.75" hidden="false" customHeight="false" outlineLevel="0" collapsed="false">
      <c r="A194" s="32"/>
      <c r="B194" s="39"/>
      <c r="C194" s="82"/>
      <c r="D194" s="87"/>
      <c r="E194" s="88"/>
      <c r="F194" s="89"/>
      <c r="G194" s="89"/>
      <c r="H194" s="88"/>
      <c r="I194" s="89"/>
      <c r="J194" s="89"/>
      <c r="K194" s="88"/>
      <c r="L194" s="90"/>
      <c r="M194" s="88"/>
      <c r="N194" s="88"/>
      <c r="O194" s="26"/>
      <c r="P194" s="42"/>
      <c r="Q194" s="62"/>
      <c r="R194" s="62"/>
    </row>
    <row r="195" customFormat="false" ht="15.75" hidden="false" customHeight="false" outlineLevel="0" collapsed="false">
      <c r="A195" s="32"/>
      <c r="B195" s="39"/>
      <c r="C195" s="71"/>
      <c r="D195" s="71"/>
      <c r="E195" s="72" t="n">
        <f aca="false">SUM(E184:E194)</f>
        <v>0</v>
      </c>
      <c r="F195" s="73" t="s">
        <v>73</v>
      </c>
      <c r="G195" s="71"/>
      <c r="H195" s="72" t="n">
        <f aca="false">SUM(H184:H194)</f>
        <v>0</v>
      </c>
      <c r="I195" s="73" t="s">
        <v>73</v>
      </c>
      <c r="J195" s="71"/>
      <c r="K195" s="72" t="n">
        <f aca="false">SUM(K184:K194)</f>
        <v>0</v>
      </c>
      <c r="L195" s="73" t="s">
        <v>73</v>
      </c>
      <c r="M195" s="72" t="n">
        <f aca="false">SUM(M184:M194)</f>
        <v>0</v>
      </c>
      <c r="N195" s="72"/>
      <c r="O195" s="73" t="s">
        <v>73</v>
      </c>
      <c r="P195" s="94"/>
      <c r="Q195" s="62"/>
      <c r="R195" s="62"/>
    </row>
    <row r="196" customFormat="false" ht="15.75" hidden="false" customHeight="false" outlineLevel="0" collapsed="false">
      <c r="A196" s="32"/>
      <c r="B196" s="39"/>
      <c r="C196" s="26"/>
      <c r="D196" s="26"/>
      <c r="E196" s="26"/>
      <c r="F196" s="26"/>
      <c r="G196" s="26"/>
      <c r="H196" s="26"/>
      <c r="I196" s="95"/>
      <c r="J196" s="95"/>
      <c r="K196" s="95"/>
      <c r="L196" s="95"/>
      <c r="M196" s="95"/>
      <c r="N196" s="26"/>
      <c r="O196" s="26"/>
      <c r="P196" s="42"/>
      <c r="Q196" s="62"/>
      <c r="R196" s="62"/>
    </row>
    <row r="197" customFormat="false" ht="15.75" hidden="false" customHeight="false" outlineLevel="0" collapsed="false">
      <c r="A197" s="32"/>
      <c r="B197" s="39"/>
      <c r="C197" s="26"/>
      <c r="D197" s="26"/>
      <c r="E197" s="26"/>
      <c r="F197" s="26"/>
      <c r="G197" s="26"/>
      <c r="H197" s="26"/>
      <c r="I197" s="95"/>
      <c r="J197" s="95"/>
      <c r="K197" s="95"/>
      <c r="L197" s="95"/>
      <c r="M197" s="95"/>
      <c r="N197" s="26"/>
      <c r="O197" s="26"/>
      <c r="P197" s="42"/>
      <c r="Q197" s="62"/>
      <c r="R197" s="62"/>
    </row>
    <row r="198" customFormat="false" ht="17.35" hidden="false" customHeight="false" outlineLevel="0" collapsed="false">
      <c r="A198" s="32"/>
      <c r="B198" s="39"/>
      <c r="C198" s="80" t="str">
        <f aca="false">IF(Calcoli!$K13="","","Unità immobiliare "&amp;Calcoli!$K13 )</f>
        <v/>
      </c>
      <c r="D198" s="80"/>
      <c r="E198" s="81" t="s">
        <v>84</v>
      </c>
      <c r="F198" s="81"/>
      <c r="G198" s="81"/>
      <c r="H198" s="82"/>
      <c r="I198" s="64"/>
      <c r="J198" s="64"/>
      <c r="K198" s="64"/>
      <c r="L198" s="64"/>
      <c r="M198" s="64"/>
      <c r="N198" s="26"/>
      <c r="O198" s="26"/>
      <c r="P198" s="42"/>
      <c r="Q198" s="62"/>
      <c r="R198" s="62"/>
    </row>
    <row r="199" customFormat="false" ht="17.15" hidden="false" customHeight="false" outlineLevel="0" collapsed="false">
      <c r="A199" s="32"/>
      <c r="B199" s="39"/>
      <c r="C199" s="63" t="s">
        <v>83</v>
      </c>
      <c r="D199" s="63"/>
      <c r="E199" s="83" t="s">
        <v>85</v>
      </c>
      <c r="F199" s="83"/>
      <c r="G199" s="83"/>
      <c r="H199" s="83" t="s">
        <v>80</v>
      </c>
      <c r="I199" s="64"/>
      <c r="J199" s="64"/>
      <c r="K199" s="64" t="s">
        <v>81</v>
      </c>
      <c r="L199" s="64"/>
      <c r="M199" s="64" t="s">
        <v>82</v>
      </c>
      <c r="N199" s="26"/>
      <c r="O199" s="26"/>
      <c r="P199" s="42"/>
      <c r="Q199" s="62"/>
      <c r="R199" s="62"/>
    </row>
    <row r="200" customFormat="false" ht="15.75" hidden="false" customHeight="false" outlineLevel="0" collapsed="false">
      <c r="A200" s="32"/>
      <c r="B200" s="39"/>
      <c r="C200" s="82"/>
      <c r="D200" s="84"/>
      <c r="E200" s="82"/>
      <c r="F200" s="85"/>
      <c r="G200" s="85"/>
      <c r="H200" s="82"/>
      <c r="I200" s="85"/>
      <c r="J200" s="85"/>
      <c r="K200" s="82"/>
      <c r="L200" s="86"/>
      <c r="M200" s="82"/>
      <c r="N200" s="82"/>
      <c r="O200" s="26"/>
      <c r="P200" s="42"/>
      <c r="Q200" s="62"/>
      <c r="R200" s="62"/>
    </row>
    <row r="201" customFormat="false" ht="15.75" hidden="false" customHeight="false" outlineLevel="0" collapsed="false">
      <c r="A201" s="32"/>
      <c r="B201" s="39"/>
      <c r="C201" s="82"/>
      <c r="D201" s="87"/>
      <c r="E201" s="88"/>
      <c r="F201" s="89"/>
      <c r="G201" s="89"/>
      <c r="H201" s="88"/>
      <c r="I201" s="89"/>
      <c r="J201" s="89"/>
      <c r="K201" s="88"/>
      <c r="L201" s="90"/>
      <c r="M201" s="88"/>
      <c r="N201" s="88"/>
      <c r="O201" s="26"/>
      <c r="P201" s="42"/>
      <c r="Q201" s="62"/>
      <c r="R201" s="62"/>
    </row>
    <row r="202" customFormat="false" ht="15.75" hidden="false" customHeight="false" outlineLevel="0" collapsed="false">
      <c r="A202" s="32"/>
      <c r="B202" s="39"/>
      <c r="C202" s="82"/>
      <c r="D202" s="87"/>
      <c r="E202" s="88"/>
      <c r="F202" s="89"/>
      <c r="G202" s="89"/>
      <c r="H202" s="88"/>
      <c r="I202" s="89"/>
      <c r="J202" s="89"/>
      <c r="K202" s="88"/>
      <c r="L202" s="90"/>
      <c r="M202" s="88"/>
      <c r="N202" s="88"/>
      <c r="O202" s="26"/>
      <c r="P202" s="42"/>
      <c r="Q202" s="62"/>
      <c r="R202" s="62"/>
    </row>
    <row r="203" customFormat="false" ht="15.75" hidden="false" customHeight="false" outlineLevel="0" collapsed="false">
      <c r="A203" s="32"/>
      <c r="B203" s="39"/>
      <c r="C203" s="82"/>
      <c r="D203" s="87"/>
      <c r="E203" s="88"/>
      <c r="F203" s="89"/>
      <c r="G203" s="89"/>
      <c r="H203" s="88"/>
      <c r="I203" s="89"/>
      <c r="J203" s="89"/>
      <c r="K203" s="88"/>
      <c r="L203" s="90"/>
      <c r="M203" s="88"/>
      <c r="N203" s="88"/>
      <c r="O203" s="26"/>
      <c r="P203" s="42"/>
      <c r="Q203" s="62"/>
      <c r="R203" s="62"/>
    </row>
    <row r="204" customFormat="false" ht="15.75" hidden="false" customHeight="false" outlineLevel="0" collapsed="false">
      <c r="A204" s="32"/>
      <c r="B204" s="39"/>
      <c r="C204" s="82"/>
      <c r="D204" s="87"/>
      <c r="E204" s="88"/>
      <c r="F204" s="89"/>
      <c r="G204" s="89"/>
      <c r="H204" s="88"/>
      <c r="I204" s="89"/>
      <c r="J204" s="89"/>
      <c r="K204" s="88"/>
      <c r="L204" s="90"/>
      <c r="M204" s="88"/>
      <c r="N204" s="88"/>
      <c r="O204" s="26"/>
      <c r="P204" s="42"/>
      <c r="Q204" s="62"/>
      <c r="R204" s="62"/>
    </row>
    <row r="205" customFormat="false" ht="15.75" hidden="false" customHeight="false" outlineLevel="0" collapsed="false">
      <c r="A205" s="32"/>
      <c r="B205" s="39"/>
      <c r="C205" s="82"/>
      <c r="D205" s="87"/>
      <c r="E205" s="88"/>
      <c r="F205" s="89"/>
      <c r="G205" s="89"/>
      <c r="H205" s="88"/>
      <c r="I205" s="89"/>
      <c r="J205" s="89"/>
      <c r="K205" s="88"/>
      <c r="L205" s="90"/>
      <c r="M205" s="88"/>
      <c r="N205" s="88"/>
      <c r="O205" s="26"/>
      <c r="P205" s="42"/>
      <c r="Q205" s="62"/>
      <c r="R205" s="62"/>
    </row>
    <row r="206" customFormat="false" ht="15.75" hidden="false" customHeight="false" outlineLevel="0" collapsed="false">
      <c r="A206" s="32"/>
      <c r="B206" s="39"/>
      <c r="C206" s="82"/>
      <c r="D206" s="87"/>
      <c r="E206" s="88"/>
      <c r="F206" s="89"/>
      <c r="G206" s="89"/>
      <c r="H206" s="88"/>
      <c r="I206" s="89"/>
      <c r="J206" s="89"/>
      <c r="K206" s="88"/>
      <c r="L206" s="90"/>
      <c r="M206" s="88"/>
      <c r="N206" s="88"/>
      <c r="O206" s="26"/>
      <c r="P206" s="42"/>
      <c r="Q206" s="62"/>
      <c r="R206" s="62"/>
    </row>
    <row r="207" customFormat="false" ht="15.75" hidden="false" customHeight="false" outlineLevel="0" collapsed="false">
      <c r="A207" s="32"/>
      <c r="B207" s="39"/>
      <c r="C207" s="82"/>
      <c r="D207" s="87"/>
      <c r="E207" s="88"/>
      <c r="F207" s="89"/>
      <c r="G207" s="89"/>
      <c r="H207" s="88"/>
      <c r="I207" s="89"/>
      <c r="J207" s="89"/>
      <c r="K207" s="88"/>
      <c r="L207" s="90"/>
      <c r="M207" s="88"/>
      <c r="N207" s="88"/>
      <c r="O207" s="26"/>
      <c r="P207" s="42"/>
      <c r="Q207" s="62"/>
      <c r="R207" s="62"/>
    </row>
    <row r="208" customFormat="false" ht="15.75" hidden="false" customHeight="false" outlineLevel="0" collapsed="false">
      <c r="A208" s="32"/>
      <c r="B208" s="39"/>
      <c r="C208" s="82"/>
      <c r="D208" s="87"/>
      <c r="E208" s="88"/>
      <c r="F208" s="89"/>
      <c r="G208" s="89"/>
      <c r="H208" s="88"/>
      <c r="I208" s="89"/>
      <c r="J208" s="89"/>
      <c r="K208" s="88"/>
      <c r="L208" s="90"/>
      <c r="M208" s="88"/>
      <c r="N208" s="88"/>
      <c r="O208" s="26"/>
      <c r="P208" s="42"/>
      <c r="Q208" s="62"/>
      <c r="R208" s="62"/>
    </row>
    <row r="209" customFormat="false" ht="15.75" hidden="false" customHeight="false" outlineLevel="0" collapsed="false">
      <c r="A209" s="32"/>
      <c r="B209" s="39"/>
      <c r="C209" s="82"/>
      <c r="D209" s="87"/>
      <c r="E209" s="88"/>
      <c r="F209" s="89"/>
      <c r="G209" s="89"/>
      <c r="H209" s="88"/>
      <c r="I209" s="89"/>
      <c r="J209" s="89"/>
      <c r="K209" s="88"/>
      <c r="L209" s="90"/>
      <c r="M209" s="88"/>
      <c r="N209" s="88"/>
      <c r="O209" s="91"/>
      <c r="P209" s="92"/>
      <c r="Q209" s="62"/>
      <c r="R209" s="62"/>
    </row>
    <row r="210" customFormat="false" ht="15.75" hidden="false" customHeight="false" outlineLevel="0" collapsed="false">
      <c r="A210" s="32"/>
      <c r="B210" s="39"/>
      <c r="C210" s="82"/>
      <c r="D210" s="87"/>
      <c r="E210" s="88"/>
      <c r="F210" s="89"/>
      <c r="G210" s="89"/>
      <c r="H210" s="88"/>
      <c r="I210" s="89"/>
      <c r="J210" s="89"/>
      <c r="K210" s="88"/>
      <c r="L210" s="90"/>
      <c r="M210" s="88"/>
      <c r="N210" s="88"/>
      <c r="O210" s="26"/>
      <c r="P210" s="42"/>
      <c r="Q210" s="62"/>
      <c r="R210" s="62"/>
    </row>
    <row r="211" customFormat="false" ht="15.75" hidden="false" customHeight="false" outlineLevel="0" collapsed="false">
      <c r="A211" s="32"/>
      <c r="B211" s="39"/>
      <c r="C211" s="71"/>
      <c r="D211" s="71"/>
      <c r="E211" s="72" t="n">
        <f aca="false">SUM(E200:E210)</f>
        <v>0</v>
      </c>
      <c r="F211" s="73" t="s">
        <v>73</v>
      </c>
      <c r="G211" s="71"/>
      <c r="H211" s="72" t="n">
        <f aca="false">SUM(H200:H210)</f>
        <v>0</v>
      </c>
      <c r="I211" s="73" t="s">
        <v>73</v>
      </c>
      <c r="J211" s="71"/>
      <c r="K211" s="72" t="n">
        <f aca="false">SUM(K200:K210)</f>
        <v>0</v>
      </c>
      <c r="L211" s="73" t="s">
        <v>73</v>
      </c>
      <c r="M211" s="72" t="n">
        <f aca="false">SUM(M200:M210)</f>
        <v>0</v>
      </c>
      <c r="N211" s="72"/>
      <c r="O211" s="73" t="s">
        <v>73</v>
      </c>
      <c r="P211" s="94"/>
      <c r="Q211" s="62"/>
      <c r="R211" s="62"/>
    </row>
    <row r="212" customFormat="false" ht="15.75" hidden="false" customHeight="false" outlineLevel="0" collapsed="false">
      <c r="A212" s="32"/>
      <c r="B212" s="39"/>
      <c r="C212" s="26"/>
      <c r="D212" s="26"/>
      <c r="E212" s="26"/>
      <c r="F212" s="26"/>
      <c r="G212" s="26"/>
      <c r="H212" s="26"/>
      <c r="I212" s="95"/>
      <c r="J212" s="95"/>
      <c r="K212" s="95"/>
      <c r="L212" s="95"/>
      <c r="M212" s="95"/>
      <c r="N212" s="26"/>
      <c r="O212" s="26"/>
      <c r="P212" s="42"/>
      <c r="Q212" s="62"/>
      <c r="R212" s="62"/>
    </row>
    <row r="213" customFormat="false" ht="15.75" hidden="false" customHeight="false" outlineLevel="0" collapsed="false">
      <c r="A213" s="32"/>
      <c r="B213" s="39"/>
      <c r="C213" s="26"/>
      <c r="D213" s="26"/>
      <c r="E213" s="26"/>
      <c r="F213" s="26"/>
      <c r="G213" s="26"/>
      <c r="H213" s="26"/>
      <c r="I213" s="95"/>
      <c r="J213" s="95"/>
      <c r="K213" s="95"/>
      <c r="L213" s="95"/>
      <c r="M213" s="95"/>
      <c r="N213" s="26"/>
      <c r="O213" s="26"/>
      <c r="P213" s="42"/>
      <c r="Q213" s="62"/>
      <c r="R213" s="62"/>
    </row>
    <row r="214" customFormat="false" ht="17.35" hidden="false" customHeight="false" outlineLevel="0" collapsed="false">
      <c r="A214" s="32"/>
      <c r="B214" s="39"/>
      <c r="C214" s="80" t="str">
        <f aca="false">IF(Calcoli!$K14="","","Unità immobiliare "&amp;Calcoli!$K14 )</f>
        <v/>
      </c>
      <c r="D214" s="80"/>
      <c r="E214" s="81" t="s">
        <v>84</v>
      </c>
      <c r="F214" s="81"/>
      <c r="G214" s="81"/>
      <c r="H214" s="82"/>
      <c r="I214" s="64"/>
      <c r="J214" s="64"/>
      <c r="K214" s="64"/>
      <c r="L214" s="64"/>
      <c r="M214" s="64"/>
      <c r="N214" s="26"/>
      <c r="O214" s="26"/>
      <c r="P214" s="42"/>
      <c r="Q214" s="62"/>
      <c r="R214" s="62"/>
    </row>
    <row r="215" customFormat="false" ht="17.15" hidden="false" customHeight="false" outlineLevel="0" collapsed="false">
      <c r="A215" s="32"/>
      <c r="B215" s="39"/>
      <c r="C215" s="63" t="s">
        <v>83</v>
      </c>
      <c r="D215" s="63"/>
      <c r="E215" s="83" t="s">
        <v>85</v>
      </c>
      <c r="F215" s="83"/>
      <c r="G215" s="83"/>
      <c r="H215" s="83" t="s">
        <v>80</v>
      </c>
      <c r="I215" s="64"/>
      <c r="J215" s="64"/>
      <c r="K215" s="64" t="s">
        <v>81</v>
      </c>
      <c r="L215" s="64"/>
      <c r="M215" s="64" t="s">
        <v>82</v>
      </c>
      <c r="N215" s="26"/>
      <c r="O215" s="26"/>
      <c r="P215" s="42"/>
      <c r="Q215" s="62"/>
      <c r="R215" s="62"/>
    </row>
    <row r="216" customFormat="false" ht="15.75" hidden="false" customHeight="false" outlineLevel="0" collapsed="false">
      <c r="A216" s="32"/>
      <c r="B216" s="39"/>
      <c r="C216" s="82"/>
      <c r="D216" s="84"/>
      <c r="E216" s="82"/>
      <c r="F216" s="85"/>
      <c r="G216" s="85"/>
      <c r="H216" s="82"/>
      <c r="I216" s="85"/>
      <c r="J216" s="85"/>
      <c r="K216" s="82"/>
      <c r="L216" s="86"/>
      <c r="M216" s="82"/>
      <c r="N216" s="82"/>
      <c r="O216" s="26"/>
      <c r="P216" s="42"/>
      <c r="Q216" s="62"/>
      <c r="R216" s="62"/>
    </row>
    <row r="217" customFormat="false" ht="15.75" hidden="false" customHeight="false" outlineLevel="0" collapsed="false">
      <c r="A217" s="32"/>
      <c r="B217" s="39"/>
      <c r="C217" s="82"/>
      <c r="D217" s="87"/>
      <c r="E217" s="88"/>
      <c r="F217" s="89"/>
      <c r="G217" s="89"/>
      <c r="H217" s="88"/>
      <c r="I217" s="89"/>
      <c r="J217" s="89"/>
      <c r="K217" s="88"/>
      <c r="L217" s="90"/>
      <c r="M217" s="88"/>
      <c r="N217" s="88"/>
      <c r="O217" s="26"/>
      <c r="P217" s="42"/>
      <c r="Q217" s="62"/>
      <c r="R217" s="62"/>
    </row>
    <row r="218" customFormat="false" ht="15.75" hidden="false" customHeight="false" outlineLevel="0" collapsed="false">
      <c r="A218" s="32"/>
      <c r="B218" s="39"/>
      <c r="C218" s="82"/>
      <c r="D218" s="87"/>
      <c r="E218" s="88"/>
      <c r="F218" s="89"/>
      <c r="G218" s="89"/>
      <c r="H218" s="88"/>
      <c r="I218" s="89"/>
      <c r="J218" s="89"/>
      <c r="K218" s="88"/>
      <c r="L218" s="90"/>
      <c r="M218" s="88"/>
      <c r="N218" s="88"/>
      <c r="O218" s="26"/>
      <c r="P218" s="42"/>
      <c r="Q218" s="62"/>
      <c r="R218" s="62"/>
    </row>
    <row r="219" customFormat="false" ht="15.75" hidden="false" customHeight="false" outlineLevel="0" collapsed="false">
      <c r="A219" s="32"/>
      <c r="B219" s="39"/>
      <c r="C219" s="82"/>
      <c r="D219" s="87"/>
      <c r="E219" s="88"/>
      <c r="F219" s="89"/>
      <c r="G219" s="89"/>
      <c r="H219" s="88"/>
      <c r="I219" s="89"/>
      <c r="J219" s="89"/>
      <c r="K219" s="88"/>
      <c r="L219" s="90"/>
      <c r="M219" s="88"/>
      <c r="N219" s="88"/>
      <c r="O219" s="26"/>
      <c r="P219" s="42"/>
      <c r="Q219" s="62"/>
      <c r="R219" s="62"/>
    </row>
    <row r="220" customFormat="false" ht="15.75" hidden="false" customHeight="false" outlineLevel="0" collapsed="false">
      <c r="A220" s="32"/>
      <c r="B220" s="39"/>
      <c r="C220" s="82"/>
      <c r="D220" s="87"/>
      <c r="E220" s="88"/>
      <c r="F220" s="89"/>
      <c r="G220" s="89"/>
      <c r="H220" s="88"/>
      <c r="I220" s="89"/>
      <c r="J220" s="89"/>
      <c r="K220" s="88"/>
      <c r="L220" s="90"/>
      <c r="M220" s="88"/>
      <c r="N220" s="88"/>
      <c r="O220" s="26"/>
      <c r="P220" s="42"/>
      <c r="Q220" s="62"/>
      <c r="R220" s="62"/>
    </row>
    <row r="221" customFormat="false" ht="15.75" hidden="false" customHeight="false" outlineLevel="0" collapsed="false">
      <c r="A221" s="32"/>
      <c r="B221" s="39"/>
      <c r="C221" s="82"/>
      <c r="D221" s="87"/>
      <c r="E221" s="88"/>
      <c r="F221" s="89"/>
      <c r="G221" s="89"/>
      <c r="H221" s="88"/>
      <c r="I221" s="89"/>
      <c r="J221" s="89"/>
      <c r="K221" s="88"/>
      <c r="L221" s="90"/>
      <c r="M221" s="88"/>
      <c r="N221" s="88"/>
      <c r="O221" s="26"/>
      <c r="P221" s="42"/>
      <c r="Q221" s="62"/>
      <c r="R221" s="62"/>
    </row>
    <row r="222" customFormat="false" ht="15.75" hidden="false" customHeight="false" outlineLevel="0" collapsed="false">
      <c r="A222" s="32"/>
      <c r="B222" s="39"/>
      <c r="C222" s="82"/>
      <c r="D222" s="87"/>
      <c r="E222" s="88"/>
      <c r="F222" s="89"/>
      <c r="G222" s="89"/>
      <c r="H222" s="88"/>
      <c r="I222" s="89"/>
      <c r="J222" s="89"/>
      <c r="K222" s="88"/>
      <c r="L222" s="90"/>
      <c r="M222" s="88"/>
      <c r="N222" s="88"/>
      <c r="O222" s="26"/>
      <c r="P222" s="42"/>
      <c r="Q222" s="62"/>
      <c r="R222" s="62"/>
    </row>
    <row r="223" customFormat="false" ht="15.75" hidden="false" customHeight="false" outlineLevel="0" collapsed="false">
      <c r="A223" s="32"/>
      <c r="B223" s="39"/>
      <c r="C223" s="82"/>
      <c r="D223" s="87"/>
      <c r="E223" s="88"/>
      <c r="F223" s="89"/>
      <c r="G223" s="89"/>
      <c r="H223" s="88"/>
      <c r="I223" s="89"/>
      <c r="J223" s="89"/>
      <c r="K223" s="88"/>
      <c r="L223" s="90"/>
      <c r="M223" s="88"/>
      <c r="N223" s="88"/>
      <c r="O223" s="26"/>
      <c r="P223" s="42"/>
      <c r="Q223" s="62"/>
      <c r="R223" s="62"/>
    </row>
    <row r="224" customFormat="false" ht="15.75" hidden="false" customHeight="false" outlineLevel="0" collapsed="false">
      <c r="A224" s="32"/>
      <c r="B224" s="39"/>
      <c r="C224" s="82"/>
      <c r="D224" s="87"/>
      <c r="E224" s="88"/>
      <c r="F224" s="89"/>
      <c r="G224" s="89"/>
      <c r="H224" s="88"/>
      <c r="I224" s="89"/>
      <c r="J224" s="89"/>
      <c r="K224" s="88"/>
      <c r="L224" s="90"/>
      <c r="M224" s="88"/>
      <c r="N224" s="88"/>
      <c r="O224" s="26"/>
      <c r="P224" s="42"/>
      <c r="Q224" s="62"/>
      <c r="R224" s="62"/>
    </row>
    <row r="225" customFormat="false" ht="15.75" hidden="false" customHeight="false" outlineLevel="0" collapsed="false">
      <c r="A225" s="32"/>
      <c r="B225" s="39"/>
      <c r="C225" s="82"/>
      <c r="D225" s="87"/>
      <c r="E225" s="88"/>
      <c r="F225" s="89"/>
      <c r="G225" s="89"/>
      <c r="H225" s="88"/>
      <c r="I225" s="89"/>
      <c r="J225" s="89"/>
      <c r="K225" s="88"/>
      <c r="L225" s="90"/>
      <c r="M225" s="88"/>
      <c r="N225" s="88"/>
      <c r="O225" s="91"/>
      <c r="P225" s="92"/>
      <c r="Q225" s="62"/>
      <c r="R225" s="62"/>
    </row>
    <row r="226" customFormat="false" ht="15.75" hidden="false" customHeight="false" outlineLevel="0" collapsed="false">
      <c r="A226" s="32"/>
      <c r="B226" s="39"/>
      <c r="C226" s="82"/>
      <c r="D226" s="87"/>
      <c r="E226" s="88"/>
      <c r="F226" s="89"/>
      <c r="G226" s="89"/>
      <c r="H226" s="88"/>
      <c r="I226" s="89"/>
      <c r="J226" s="89"/>
      <c r="K226" s="88"/>
      <c r="L226" s="90"/>
      <c r="M226" s="88"/>
      <c r="N226" s="88"/>
      <c r="O226" s="26"/>
      <c r="P226" s="42"/>
      <c r="Q226" s="62"/>
      <c r="R226" s="62"/>
    </row>
    <row r="227" customFormat="false" ht="15.75" hidden="false" customHeight="false" outlineLevel="0" collapsed="false">
      <c r="A227" s="32"/>
      <c r="B227" s="39"/>
      <c r="C227" s="71"/>
      <c r="D227" s="71"/>
      <c r="E227" s="72" t="n">
        <f aca="false">SUM(E216:E226)</f>
        <v>0</v>
      </c>
      <c r="F227" s="73" t="s">
        <v>73</v>
      </c>
      <c r="G227" s="71"/>
      <c r="H227" s="72" t="n">
        <f aca="false">SUM(H216:H226)</f>
        <v>0</v>
      </c>
      <c r="I227" s="73" t="s">
        <v>73</v>
      </c>
      <c r="J227" s="71"/>
      <c r="K227" s="72" t="n">
        <f aca="false">SUM(K216:K226)</f>
        <v>0</v>
      </c>
      <c r="L227" s="73" t="s">
        <v>73</v>
      </c>
      <c r="M227" s="72" t="n">
        <f aca="false">SUM(M216:M226)</f>
        <v>0</v>
      </c>
      <c r="N227" s="72"/>
      <c r="O227" s="73" t="s">
        <v>73</v>
      </c>
      <c r="P227" s="94"/>
      <c r="Q227" s="62"/>
      <c r="R227" s="62"/>
    </row>
    <row r="228" customFormat="false" ht="15.75" hidden="false" customHeight="false" outlineLevel="0" collapsed="false">
      <c r="A228" s="32"/>
      <c r="B228" s="39"/>
      <c r="C228" s="26"/>
      <c r="D228" s="26"/>
      <c r="E228" s="26"/>
      <c r="F228" s="26"/>
      <c r="G228" s="26"/>
      <c r="H228" s="26"/>
      <c r="I228" s="95"/>
      <c r="J228" s="95"/>
      <c r="K228" s="95"/>
      <c r="L228" s="95"/>
      <c r="M228" s="95"/>
      <c r="N228" s="26"/>
      <c r="O228" s="74"/>
      <c r="P228" s="42"/>
      <c r="Q228" s="62"/>
      <c r="R228" s="62"/>
    </row>
    <row r="229" customFormat="false" ht="15.75" hidden="false" customHeight="false" outlineLevel="0" collapsed="false">
      <c r="A229" s="32"/>
      <c r="B229" s="39"/>
      <c r="C229" s="26"/>
      <c r="D229" s="26"/>
      <c r="E229" s="26"/>
      <c r="F229" s="26"/>
      <c r="G229" s="26"/>
      <c r="H229" s="26"/>
      <c r="I229" s="95"/>
      <c r="J229" s="95"/>
      <c r="K229" s="95"/>
      <c r="L229" s="95"/>
      <c r="M229" s="95"/>
      <c r="N229" s="26"/>
      <c r="O229" s="74"/>
      <c r="P229" s="42"/>
      <c r="Q229" s="62"/>
      <c r="R229" s="62"/>
    </row>
    <row r="230" customFormat="false" ht="17.35" hidden="false" customHeight="false" outlineLevel="0" collapsed="false">
      <c r="A230" s="32"/>
      <c r="B230" s="39"/>
      <c r="C230" s="80" t="str">
        <f aca="false">IF(Calcoli!$K15="","","Unità immobiliare "&amp;Calcoli!$K15 )</f>
        <v/>
      </c>
      <c r="D230" s="80"/>
      <c r="E230" s="81" t="s">
        <v>84</v>
      </c>
      <c r="F230" s="81"/>
      <c r="G230" s="81"/>
      <c r="H230" s="82"/>
      <c r="I230" s="64"/>
      <c r="J230" s="64"/>
      <c r="K230" s="64"/>
      <c r="L230" s="64"/>
      <c r="M230" s="64"/>
      <c r="N230" s="26"/>
      <c r="O230" s="74"/>
      <c r="P230" s="42"/>
      <c r="Q230" s="62"/>
      <c r="R230" s="62"/>
    </row>
    <row r="231" customFormat="false" ht="17.15" hidden="false" customHeight="false" outlineLevel="0" collapsed="false">
      <c r="A231" s="32"/>
      <c r="B231" s="39"/>
      <c r="C231" s="63" t="s">
        <v>83</v>
      </c>
      <c r="D231" s="63"/>
      <c r="E231" s="83" t="s">
        <v>85</v>
      </c>
      <c r="F231" s="83"/>
      <c r="G231" s="83"/>
      <c r="H231" s="83" t="s">
        <v>80</v>
      </c>
      <c r="I231" s="64"/>
      <c r="J231" s="64"/>
      <c r="K231" s="64" t="s">
        <v>81</v>
      </c>
      <c r="L231" s="64"/>
      <c r="M231" s="64" t="s">
        <v>82</v>
      </c>
      <c r="N231" s="26"/>
      <c r="O231" s="74"/>
      <c r="P231" s="42"/>
      <c r="Q231" s="62"/>
      <c r="R231" s="62"/>
    </row>
    <row r="232" customFormat="false" ht="15.75" hidden="false" customHeight="false" outlineLevel="0" collapsed="false">
      <c r="A232" s="32"/>
      <c r="B232" s="39"/>
      <c r="C232" s="82"/>
      <c r="D232" s="84"/>
      <c r="E232" s="82"/>
      <c r="F232" s="85"/>
      <c r="G232" s="85"/>
      <c r="H232" s="82"/>
      <c r="I232" s="85"/>
      <c r="J232" s="85"/>
      <c r="K232" s="82"/>
      <c r="L232" s="86"/>
      <c r="M232" s="82"/>
      <c r="N232" s="82"/>
      <c r="O232" s="74"/>
      <c r="P232" s="42"/>
      <c r="Q232" s="62"/>
      <c r="R232" s="62"/>
    </row>
    <row r="233" customFormat="false" ht="15.75" hidden="false" customHeight="false" outlineLevel="0" collapsed="false">
      <c r="A233" s="32"/>
      <c r="B233" s="39"/>
      <c r="C233" s="82"/>
      <c r="D233" s="87"/>
      <c r="E233" s="88"/>
      <c r="F233" s="89"/>
      <c r="G233" s="89"/>
      <c r="H233" s="88"/>
      <c r="I233" s="89"/>
      <c r="J233" s="89"/>
      <c r="K233" s="88"/>
      <c r="L233" s="90"/>
      <c r="M233" s="88"/>
      <c r="N233" s="88"/>
      <c r="O233" s="74"/>
      <c r="P233" s="42"/>
      <c r="Q233" s="62"/>
      <c r="R233" s="62"/>
    </row>
    <row r="234" customFormat="false" ht="15.75" hidden="false" customHeight="false" outlineLevel="0" collapsed="false">
      <c r="A234" s="32"/>
      <c r="B234" s="39"/>
      <c r="C234" s="82"/>
      <c r="D234" s="87"/>
      <c r="E234" s="88"/>
      <c r="F234" s="89"/>
      <c r="G234" s="89"/>
      <c r="H234" s="88"/>
      <c r="I234" s="89"/>
      <c r="J234" s="89"/>
      <c r="K234" s="88"/>
      <c r="L234" s="90"/>
      <c r="M234" s="88"/>
      <c r="N234" s="88"/>
      <c r="O234" s="74"/>
      <c r="P234" s="42"/>
      <c r="Q234" s="62"/>
      <c r="R234" s="62"/>
    </row>
    <row r="235" customFormat="false" ht="15.75" hidden="false" customHeight="false" outlineLevel="0" collapsed="false">
      <c r="A235" s="32"/>
      <c r="B235" s="39"/>
      <c r="C235" s="82"/>
      <c r="D235" s="87"/>
      <c r="E235" s="88"/>
      <c r="F235" s="89"/>
      <c r="G235" s="89"/>
      <c r="H235" s="88"/>
      <c r="I235" s="89"/>
      <c r="J235" s="89"/>
      <c r="K235" s="88"/>
      <c r="L235" s="90"/>
      <c r="M235" s="88"/>
      <c r="N235" s="88"/>
      <c r="O235" s="74"/>
      <c r="P235" s="42"/>
      <c r="Q235" s="62"/>
      <c r="R235" s="62"/>
    </row>
    <row r="236" customFormat="false" ht="15.75" hidden="false" customHeight="false" outlineLevel="0" collapsed="false">
      <c r="A236" s="32"/>
      <c r="B236" s="39"/>
      <c r="C236" s="82"/>
      <c r="D236" s="87"/>
      <c r="E236" s="88"/>
      <c r="F236" s="89"/>
      <c r="G236" s="89"/>
      <c r="H236" s="88"/>
      <c r="I236" s="89"/>
      <c r="J236" s="89"/>
      <c r="K236" s="88"/>
      <c r="L236" s="90"/>
      <c r="M236" s="88"/>
      <c r="N236" s="88"/>
      <c r="O236" s="74"/>
      <c r="P236" s="42"/>
      <c r="Q236" s="62"/>
      <c r="R236" s="62"/>
    </row>
    <row r="237" customFormat="false" ht="15.75" hidden="false" customHeight="false" outlineLevel="0" collapsed="false">
      <c r="A237" s="32"/>
      <c r="B237" s="39"/>
      <c r="C237" s="82"/>
      <c r="D237" s="87"/>
      <c r="E237" s="88"/>
      <c r="F237" s="89"/>
      <c r="G237" s="89"/>
      <c r="H237" s="88"/>
      <c r="I237" s="89"/>
      <c r="J237" s="89"/>
      <c r="K237" s="88"/>
      <c r="L237" s="90"/>
      <c r="M237" s="88"/>
      <c r="N237" s="88"/>
      <c r="O237" s="74"/>
      <c r="P237" s="42"/>
      <c r="Q237" s="62"/>
      <c r="R237" s="62"/>
    </row>
    <row r="238" customFormat="false" ht="15.75" hidden="false" customHeight="false" outlineLevel="0" collapsed="false">
      <c r="A238" s="32"/>
      <c r="B238" s="39"/>
      <c r="C238" s="82"/>
      <c r="D238" s="87"/>
      <c r="E238" s="88"/>
      <c r="F238" s="89"/>
      <c r="G238" s="89"/>
      <c r="H238" s="88"/>
      <c r="I238" s="89"/>
      <c r="J238" s="89"/>
      <c r="K238" s="88"/>
      <c r="L238" s="90"/>
      <c r="M238" s="88"/>
      <c r="N238" s="88"/>
      <c r="O238" s="74"/>
      <c r="P238" s="42"/>
      <c r="Q238" s="62"/>
      <c r="R238" s="62"/>
    </row>
    <row r="239" customFormat="false" ht="15.75" hidden="false" customHeight="false" outlineLevel="0" collapsed="false">
      <c r="A239" s="32"/>
      <c r="B239" s="39"/>
      <c r="C239" s="82"/>
      <c r="D239" s="87"/>
      <c r="E239" s="88"/>
      <c r="F239" s="89"/>
      <c r="G239" s="89"/>
      <c r="H239" s="88"/>
      <c r="I239" s="89"/>
      <c r="J239" s="89"/>
      <c r="K239" s="88"/>
      <c r="L239" s="90"/>
      <c r="M239" s="88"/>
      <c r="N239" s="88"/>
      <c r="O239" s="74"/>
      <c r="P239" s="42"/>
      <c r="Q239" s="62"/>
      <c r="R239" s="62"/>
    </row>
    <row r="240" customFormat="false" ht="15.75" hidden="false" customHeight="false" outlineLevel="0" collapsed="false">
      <c r="A240" s="32"/>
      <c r="B240" s="39"/>
      <c r="C240" s="82"/>
      <c r="D240" s="87"/>
      <c r="E240" s="88"/>
      <c r="F240" s="89"/>
      <c r="G240" s="89"/>
      <c r="H240" s="88"/>
      <c r="I240" s="89"/>
      <c r="J240" s="89"/>
      <c r="K240" s="88"/>
      <c r="L240" s="90"/>
      <c r="M240" s="88"/>
      <c r="N240" s="88"/>
      <c r="O240" s="74"/>
      <c r="P240" s="42"/>
      <c r="Q240" s="62"/>
      <c r="R240" s="62"/>
    </row>
    <row r="241" customFormat="false" ht="15.75" hidden="false" customHeight="false" outlineLevel="0" collapsed="false">
      <c r="A241" s="32"/>
      <c r="B241" s="39"/>
      <c r="C241" s="82"/>
      <c r="D241" s="87"/>
      <c r="E241" s="88"/>
      <c r="F241" s="89"/>
      <c r="G241" s="89"/>
      <c r="H241" s="88"/>
      <c r="I241" s="89"/>
      <c r="J241" s="89"/>
      <c r="K241" s="88"/>
      <c r="L241" s="90"/>
      <c r="M241" s="88"/>
      <c r="N241" s="88"/>
      <c r="O241" s="96"/>
      <c r="P241" s="92"/>
      <c r="Q241" s="62"/>
      <c r="R241" s="62"/>
    </row>
    <row r="242" customFormat="false" ht="15.75" hidden="false" customHeight="false" outlineLevel="0" collapsed="false">
      <c r="A242" s="32"/>
      <c r="B242" s="39"/>
      <c r="C242" s="82"/>
      <c r="D242" s="87"/>
      <c r="E242" s="88"/>
      <c r="F242" s="89"/>
      <c r="G242" s="89"/>
      <c r="H242" s="88"/>
      <c r="I242" s="89"/>
      <c r="J242" s="89"/>
      <c r="K242" s="88"/>
      <c r="L242" s="90"/>
      <c r="M242" s="88"/>
      <c r="N242" s="88"/>
      <c r="O242" s="74"/>
      <c r="P242" s="42"/>
      <c r="Q242" s="62"/>
      <c r="R242" s="62"/>
    </row>
    <row r="243" customFormat="false" ht="15.75" hidden="false" customHeight="false" outlineLevel="0" collapsed="false">
      <c r="A243" s="32"/>
      <c r="B243" s="39"/>
      <c r="C243" s="71"/>
      <c r="D243" s="71"/>
      <c r="E243" s="72" t="n">
        <f aca="false">SUM(E232:E242)</f>
        <v>0</v>
      </c>
      <c r="F243" s="73" t="s">
        <v>73</v>
      </c>
      <c r="G243" s="71"/>
      <c r="H243" s="72" t="n">
        <f aca="false">SUM(H232:H242)</f>
        <v>0</v>
      </c>
      <c r="I243" s="73" t="s">
        <v>73</v>
      </c>
      <c r="J243" s="71"/>
      <c r="K243" s="72" t="n">
        <f aca="false">SUM(K232:K242)</f>
        <v>0</v>
      </c>
      <c r="L243" s="73" t="s">
        <v>73</v>
      </c>
      <c r="M243" s="72" t="n">
        <f aca="false">SUM(M232:M242)</f>
        <v>0</v>
      </c>
      <c r="N243" s="72"/>
      <c r="O243" s="73" t="s">
        <v>73</v>
      </c>
      <c r="P243" s="94"/>
      <c r="Q243" s="62"/>
      <c r="R243" s="62"/>
    </row>
    <row r="244" customFormat="false" ht="15.75" hidden="false" customHeight="false" outlineLevel="0" collapsed="false">
      <c r="A244" s="32"/>
      <c r="B244" s="39"/>
      <c r="C244" s="26"/>
      <c r="D244" s="26"/>
      <c r="E244" s="26"/>
      <c r="F244" s="26"/>
      <c r="G244" s="26"/>
      <c r="H244" s="26"/>
      <c r="I244" s="95"/>
      <c r="J244" s="95"/>
      <c r="K244" s="95"/>
      <c r="L244" s="95"/>
      <c r="M244" s="95"/>
      <c r="N244" s="26"/>
      <c r="O244" s="74"/>
      <c r="P244" s="42"/>
      <c r="Q244" s="62"/>
      <c r="R244" s="62"/>
    </row>
    <row r="245" customFormat="false" ht="15.75" hidden="false" customHeight="false" outlineLevel="0" collapsed="false">
      <c r="A245" s="32"/>
      <c r="B245" s="39"/>
      <c r="C245" s="26"/>
      <c r="D245" s="26"/>
      <c r="E245" s="26"/>
      <c r="F245" s="26"/>
      <c r="G245" s="26"/>
      <c r="H245" s="26"/>
      <c r="I245" s="95"/>
      <c r="J245" s="95"/>
      <c r="K245" s="95"/>
      <c r="L245" s="95"/>
      <c r="M245" s="95"/>
      <c r="N245" s="26"/>
      <c r="O245" s="74"/>
      <c r="P245" s="42"/>
      <c r="Q245" s="62"/>
      <c r="R245" s="62"/>
    </row>
    <row r="246" customFormat="false" ht="17.35" hidden="false" customHeight="false" outlineLevel="0" collapsed="false">
      <c r="A246" s="32"/>
      <c r="B246" s="39"/>
      <c r="C246" s="80" t="str">
        <f aca="false">IF(Calcoli!$K16="","","Unità immobiliare "&amp;Calcoli!$K16 )</f>
        <v/>
      </c>
      <c r="D246" s="80"/>
      <c r="E246" s="81" t="s">
        <v>84</v>
      </c>
      <c r="F246" s="81"/>
      <c r="G246" s="81"/>
      <c r="H246" s="82"/>
      <c r="I246" s="64"/>
      <c r="J246" s="64"/>
      <c r="K246" s="64"/>
      <c r="L246" s="64"/>
      <c r="M246" s="64"/>
      <c r="N246" s="26"/>
      <c r="O246" s="74"/>
      <c r="P246" s="42"/>
      <c r="Q246" s="62"/>
      <c r="R246" s="62"/>
    </row>
    <row r="247" customFormat="false" ht="17.15" hidden="false" customHeight="false" outlineLevel="0" collapsed="false">
      <c r="A247" s="32"/>
      <c r="B247" s="39"/>
      <c r="C247" s="63" t="s">
        <v>83</v>
      </c>
      <c r="D247" s="63"/>
      <c r="E247" s="83" t="s">
        <v>85</v>
      </c>
      <c r="F247" s="83"/>
      <c r="G247" s="83"/>
      <c r="H247" s="83" t="s">
        <v>80</v>
      </c>
      <c r="I247" s="64"/>
      <c r="J247" s="64"/>
      <c r="K247" s="64" t="s">
        <v>81</v>
      </c>
      <c r="L247" s="64"/>
      <c r="M247" s="64" t="s">
        <v>82</v>
      </c>
      <c r="N247" s="26"/>
      <c r="O247" s="74"/>
      <c r="P247" s="42"/>
      <c r="Q247" s="62"/>
      <c r="R247" s="62"/>
    </row>
    <row r="248" customFormat="false" ht="15.75" hidden="false" customHeight="false" outlineLevel="0" collapsed="false">
      <c r="A248" s="32"/>
      <c r="B248" s="39"/>
      <c r="C248" s="82"/>
      <c r="D248" s="84"/>
      <c r="E248" s="82"/>
      <c r="F248" s="85"/>
      <c r="G248" s="85"/>
      <c r="H248" s="82"/>
      <c r="I248" s="85"/>
      <c r="J248" s="85"/>
      <c r="K248" s="82"/>
      <c r="L248" s="86"/>
      <c r="M248" s="82"/>
      <c r="N248" s="82"/>
      <c r="O248" s="74"/>
      <c r="P248" s="42"/>
      <c r="Q248" s="62"/>
      <c r="R248" s="62"/>
    </row>
    <row r="249" customFormat="false" ht="15.75" hidden="false" customHeight="false" outlineLevel="0" collapsed="false">
      <c r="A249" s="32"/>
      <c r="B249" s="39"/>
      <c r="C249" s="82"/>
      <c r="D249" s="87"/>
      <c r="E249" s="88"/>
      <c r="F249" s="89"/>
      <c r="G249" s="89"/>
      <c r="H249" s="88"/>
      <c r="I249" s="89"/>
      <c r="J249" s="89"/>
      <c r="K249" s="88"/>
      <c r="L249" s="90"/>
      <c r="M249" s="88"/>
      <c r="N249" s="88"/>
      <c r="O249" s="74"/>
      <c r="P249" s="42"/>
      <c r="Q249" s="62"/>
      <c r="R249" s="62"/>
    </row>
    <row r="250" customFormat="false" ht="15.75" hidden="false" customHeight="false" outlineLevel="0" collapsed="false">
      <c r="A250" s="32"/>
      <c r="B250" s="39"/>
      <c r="C250" s="82"/>
      <c r="D250" s="87"/>
      <c r="E250" s="88"/>
      <c r="F250" s="89"/>
      <c r="G250" s="89"/>
      <c r="H250" s="88"/>
      <c r="I250" s="89"/>
      <c r="J250" s="89"/>
      <c r="K250" s="88"/>
      <c r="L250" s="90"/>
      <c r="M250" s="88"/>
      <c r="N250" s="88"/>
      <c r="O250" s="74"/>
      <c r="P250" s="42"/>
      <c r="Q250" s="62"/>
      <c r="R250" s="62"/>
    </row>
    <row r="251" customFormat="false" ht="15.75" hidden="false" customHeight="false" outlineLevel="0" collapsed="false">
      <c r="A251" s="32"/>
      <c r="B251" s="39"/>
      <c r="C251" s="82"/>
      <c r="D251" s="87"/>
      <c r="E251" s="88"/>
      <c r="F251" s="89"/>
      <c r="G251" s="89"/>
      <c r="H251" s="88"/>
      <c r="I251" s="89"/>
      <c r="J251" s="89"/>
      <c r="K251" s="88"/>
      <c r="L251" s="90"/>
      <c r="M251" s="88"/>
      <c r="N251" s="88"/>
      <c r="O251" s="74"/>
      <c r="P251" s="42"/>
      <c r="Q251" s="62"/>
      <c r="R251" s="62"/>
    </row>
    <row r="252" customFormat="false" ht="15.75" hidden="false" customHeight="false" outlineLevel="0" collapsed="false">
      <c r="A252" s="32"/>
      <c r="B252" s="39"/>
      <c r="C252" s="82"/>
      <c r="D252" s="87"/>
      <c r="E252" s="88"/>
      <c r="F252" s="89"/>
      <c r="G252" s="89"/>
      <c r="H252" s="88"/>
      <c r="I252" s="89"/>
      <c r="J252" s="89"/>
      <c r="K252" s="88"/>
      <c r="L252" s="90"/>
      <c r="M252" s="88"/>
      <c r="N252" s="88"/>
      <c r="O252" s="74"/>
      <c r="P252" s="42"/>
      <c r="Q252" s="62"/>
      <c r="R252" s="62"/>
    </row>
    <row r="253" customFormat="false" ht="15.75" hidden="false" customHeight="false" outlineLevel="0" collapsed="false">
      <c r="A253" s="32"/>
      <c r="B253" s="39"/>
      <c r="C253" s="82"/>
      <c r="D253" s="87"/>
      <c r="E253" s="88"/>
      <c r="F253" s="89"/>
      <c r="G253" s="89"/>
      <c r="H253" s="88"/>
      <c r="I253" s="89"/>
      <c r="J253" s="89"/>
      <c r="K253" s="88"/>
      <c r="L253" s="90"/>
      <c r="M253" s="88"/>
      <c r="N253" s="88"/>
      <c r="O253" s="74"/>
      <c r="P253" s="42"/>
      <c r="Q253" s="62"/>
      <c r="R253" s="62"/>
    </row>
    <row r="254" customFormat="false" ht="15.75" hidden="false" customHeight="false" outlineLevel="0" collapsed="false">
      <c r="A254" s="32"/>
      <c r="B254" s="39"/>
      <c r="C254" s="82"/>
      <c r="D254" s="87"/>
      <c r="E254" s="88"/>
      <c r="F254" s="89"/>
      <c r="G254" s="89"/>
      <c r="H254" s="88"/>
      <c r="I254" s="89"/>
      <c r="J254" s="89"/>
      <c r="K254" s="88"/>
      <c r="L254" s="90"/>
      <c r="M254" s="88"/>
      <c r="N254" s="88"/>
      <c r="O254" s="74"/>
      <c r="P254" s="42"/>
      <c r="Q254" s="62"/>
      <c r="R254" s="62"/>
    </row>
    <row r="255" customFormat="false" ht="15.75" hidden="false" customHeight="false" outlineLevel="0" collapsed="false">
      <c r="A255" s="32"/>
      <c r="B255" s="39"/>
      <c r="C255" s="82"/>
      <c r="D255" s="87"/>
      <c r="E255" s="88"/>
      <c r="F255" s="89"/>
      <c r="G255" s="89"/>
      <c r="H255" s="88"/>
      <c r="I255" s="89"/>
      <c r="J255" s="89"/>
      <c r="K255" s="88"/>
      <c r="L255" s="90"/>
      <c r="M255" s="88"/>
      <c r="N255" s="88"/>
      <c r="O255" s="74"/>
      <c r="P255" s="42"/>
      <c r="Q255" s="62"/>
      <c r="R255" s="62"/>
    </row>
    <row r="256" customFormat="false" ht="15.75" hidden="false" customHeight="false" outlineLevel="0" collapsed="false">
      <c r="A256" s="32"/>
      <c r="B256" s="39"/>
      <c r="C256" s="82"/>
      <c r="D256" s="87"/>
      <c r="E256" s="88"/>
      <c r="F256" s="89"/>
      <c r="G256" s="89"/>
      <c r="H256" s="88"/>
      <c r="I256" s="89"/>
      <c r="J256" s="89"/>
      <c r="K256" s="88"/>
      <c r="L256" s="90"/>
      <c r="M256" s="88"/>
      <c r="N256" s="88"/>
      <c r="O256" s="74"/>
      <c r="P256" s="42"/>
      <c r="Q256" s="62"/>
      <c r="R256" s="62"/>
    </row>
    <row r="257" customFormat="false" ht="15.75" hidden="false" customHeight="false" outlineLevel="0" collapsed="false">
      <c r="A257" s="32"/>
      <c r="B257" s="39"/>
      <c r="C257" s="82"/>
      <c r="D257" s="87"/>
      <c r="E257" s="88"/>
      <c r="F257" s="89"/>
      <c r="G257" s="89"/>
      <c r="H257" s="88"/>
      <c r="I257" s="89"/>
      <c r="J257" s="89"/>
      <c r="K257" s="88"/>
      <c r="L257" s="90"/>
      <c r="M257" s="88"/>
      <c r="N257" s="88"/>
      <c r="O257" s="96"/>
      <c r="P257" s="92"/>
      <c r="Q257" s="62"/>
      <c r="R257" s="62"/>
    </row>
    <row r="258" customFormat="false" ht="15.75" hidden="false" customHeight="false" outlineLevel="0" collapsed="false">
      <c r="A258" s="32"/>
      <c r="B258" s="39"/>
      <c r="C258" s="82"/>
      <c r="D258" s="87"/>
      <c r="E258" s="88"/>
      <c r="F258" s="89"/>
      <c r="G258" s="89"/>
      <c r="H258" s="88"/>
      <c r="I258" s="89"/>
      <c r="J258" s="89"/>
      <c r="K258" s="88"/>
      <c r="L258" s="90"/>
      <c r="M258" s="88"/>
      <c r="N258" s="88"/>
      <c r="O258" s="74"/>
      <c r="P258" s="42"/>
      <c r="Q258" s="62"/>
      <c r="R258" s="62"/>
    </row>
    <row r="259" customFormat="false" ht="15.75" hidden="false" customHeight="false" outlineLevel="0" collapsed="false">
      <c r="A259" s="32"/>
      <c r="B259" s="39"/>
      <c r="C259" s="71"/>
      <c r="D259" s="71"/>
      <c r="E259" s="72" t="n">
        <f aca="false">SUM(E248:E258)</f>
        <v>0</v>
      </c>
      <c r="F259" s="73" t="s">
        <v>73</v>
      </c>
      <c r="G259" s="71"/>
      <c r="H259" s="72" t="n">
        <f aca="false">SUM(H248:H258)</f>
        <v>0</v>
      </c>
      <c r="I259" s="73" t="s">
        <v>73</v>
      </c>
      <c r="J259" s="71"/>
      <c r="K259" s="72" t="n">
        <f aca="false">SUM(K248:K258)</f>
        <v>0</v>
      </c>
      <c r="L259" s="73" t="s">
        <v>73</v>
      </c>
      <c r="M259" s="72" t="n">
        <f aca="false">SUM(M248:M258)</f>
        <v>0</v>
      </c>
      <c r="N259" s="72"/>
      <c r="O259" s="73" t="s">
        <v>73</v>
      </c>
      <c r="P259" s="94"/>
      <c r="Q259" s="62"/>
      <c r="R259" s="62"/>
    </row>
    <row r="260" customFormat="false" ht="15.75" hidden="false" customHeight="false" outlineLevel="0" collapsed="false">
      <c r="A260" s="32"/>
      <c r="B260" s="39"/>
      <c r="C260" s="26"/>
      <c r="D260" s="26"/>
      <c r="E260" s="26"/>
      <c r="F260" s="26"/>
      <c r="G260" s="26"/>
      <c r="H260" s="26"/>
      <c r="I260" s="95"/>
      <c r="J260" s="95"/>
      <c r="K260" s="95"/>
      <c r="L260" s="95"/>
      <c r="M260" s="95"/>
      <c r="N260" s="26"/>
      <c r="O260" s="74"/>
      <c r="P260" s="42"/>
      <c r="Q260" s="62"/>
      <c r="R260" s="62"/>
    </row>
    <row r="261" customFormat="false" ht="15.75" hidden="false" customHeight="false" outlineLevel="0" collapsed="false">
      <c r="A261" s="32"/>
      <c r="B261" s="39"/>
      <c r="C261" s="26"/>
      <c r="D261" s="26"/>
      <c r="E261" s="26"/>
      <c r="F261" s="26"/>
      <c r="G261" s="26"/>
      <c r="H261" s="26"/>
      <c r="I261" s="95"/>
      <c r="J261" s="95"/>
      <c r="K261" s="95"/>
      <c r="L261" s="95"/>
      <c r="M261" s="95"/>
      <c r="N261" s="26"/>
      <c r="O261" s="74"/>
      <c r="P261" s="42"/>
      <c r="Q261" s="62"/>
      <c r="R261" s="62"/>
    </row>
    <row r="262" customFormat="false" ht="17.35" hidden="false" customHeight="false" outlineLevel="0" collapsed="false">
      <c r="A262" s="32"/>
      <c r="B262" s="39"/>
      <c r="C262" s="80" t="str">
        <f aca="false">IF(Calcoli!$K17="","","Unità immobiliare "&amp;Calcoli!$K17 )</f>
        <v/>
      </c>
      <c r="D262" s="80"/>
      <c r="E262" s="81" t="s">
        <v>84</v>
      </c>
      <c r="F262" s="81"/>
      <c r="G262" s="81"/>
      <c r="H262" s="82"/>
      <c r="I262" s="64"/>
      <c r="J262" s="64"/>
      <c r="K262" s="64"/>
      <c r="L262" s="64"/>
      <c r="M262" s="64"/>
      <c r="N262" s="26"/>
      <c r="O262" s="74"/>
      <c r="P262" s="42"/>
      <c r="Q262" s="62"/>
      <c r="R262" s="62"/>
    </row>
    <row r="263" customFormat="false" ht="17.15" hidden="false" customHeight="false" outlineLevel="0" collapsed="false">
      <c r="A263" s="32"/>
      <c r="B263" s="39"/>
      <c r="C263" s="63" t="s">
        <v>83</v>
      </c>
      <c r="D263" s="63"/>
      <c r="E263" s="83" t="s">
        <v>85</v>
      </c>
      <c r="F263" s="83"/>
      <c r="G263" s="83"/>
      <c r="H263" s="83" t="s">
        <v>80</v>
      </c>
      <c r="I263" s="64"/>
      <c r="J263" s="64"/>
      <c r="K263" s="64" t="s">
        <v>81</v>
      </c>
      <c r="L263" s="64"/>
      <c r="M263" s="64" t="s">
        <v>82</v>
      </c>
      <c r="N263" s="26"/>
      <c r="O263" s="74"/>
      <c r="P263" s="42"/>
      <c r="Q263" s="62"/>
      <c r="R263" s="62"/>
    </row>
    <row r="264" customFormat="false" ht="15.75" hidden="false" customHeight="false" outlineLevel="0" collapsed="false">
      <c r="A264" s="32"/>
      <c r="B264" s="39"/>
      <c r="C264" s="82"/>
      <c r="D264" s="84"/>
      <c r="E264" s="82"/>
      <c r="F264" s="85"/>
      <c r="G264" s="85"/>
      <c r="H264" s="82"/>
      <c r="I264" s="85"/>
      <c r="J264" s="85"/>
      <c r="K264" s="82"/>
      <c r="L264" s="86"/>
      <c r="M264" s="82"/>
      <c r="N264" s="82"/>
      <c r="O264" s="74"/>
      <c r="P264" s="42"/>
      <c r="Q264" s="62"/>
      <c r="R264" s="62"/>
    </row>
    <row r="265" customFormat="false" ht="15.75" hidden="false" customHeight="false" outlineLevel="0" collapsed="false">
      <c r="A265" s="32"/>
      <c r="B265" s="39"/>
      <c r="C265" s="82"/>
      <c r="D265" s="87"/>
      <c r="E265" s="88"/>
      <c r="F265" s="89"/>
      <c r="G265" s="89"/>
      <c r="H265" s="88"/>
      <c r="I265" s="89"/>
      <c r="J265" s="89"/>
      <c r="K265" s="88"/>
      <c r="L265" s="90"/>
      <c r="M265" s="88"/>
      <c r="N265" s="88"/>
      <c r="O265" s="74"/>
      <c r="P265" s="42"/>
      <c r="Q265" s="62"/>
      <c r="R265" s="62"/>
    </row>
    <row r="266" customFormat="false" ht="15.75" hidden="false" customHeight="false" outlineLevel="0" collapsed="false">
      <c r="A266" s="32"/>
      <c r="B266" s="39"/>
      <c r="C266" s="82"/>
      <c r="D266" s="87"/>
      <c r="E266" s="88"/>
      <c r="F266" s="89"/>
      <c r="G266" s="89"/>
      <c r="H266" s="88"/>
      <c r="I266" s="89"/>
      <c r="J266" s="89"/>
      <c r="K266" s="88"/>
      <c r="L266" s="90"/>
      <c r="M266" s="88"/>
      <c r="N266" s="88"/>
      <c r="O266" s="74"/>
      <c r="P266" s="42"/>
      <c r="Q266" s="62"/>
      <c r="R266" s="62"/>
    </row>
    <row r="267" customFormat="false" ht="15.75" hidden="false" customHeight="false" outlineLevel="0" collapsed="false">
      <c r="A267" s="32"/>
      <c r="B267" s="39"/>
      <c r="C267" s="82"/>
      <c r="D267" s="87"/>
      <c r="E267" s="88"/>
      <c r="F267" s="89"/>
      <c r="G267" s="89"/>
      <c r="H267" s="88"/>
      <c r="I267" s="89"/>
      <c r="J267" s="89"/>
      <c r="K267" s="88"/>
      <c r="L267" s="90"/>
      <c r="M267" s="88"/>
      <c r="N267" s="88"/>
      <c r="O267" s="74"/>
      <c r="P267" s="42"/>
      <c r="Q267" s="62"/>
      <c r="R267" s="62"/>
    </row>
    <row r="268" customFormat="false" ht="15.75" hidden="false" customHeight="false" outlineLevel="0" collapsed="false">
      <c r="A268" s="32"/>
      <c r="B268" s="39"/>
      <c r="C268" s="82"/>
      <c r="D268" s="87"/>
      <c r="E268" s="88"/>
      <c r="F268" s="89"/>
      <c r="G268" s="89"/>
      <c r="H268" s="88"/>
      <c r="I268" s="89"/>
      <c r="J268" s="89"/>
      <c r="K268" s="88"/>
      <c r="L268" s="90"/>
      <c r="M268" s="88"/>
      <c r="N268" s="88"/>
      <c r="O268" s="74"/>
      <c r="P268" s="42"/>
      <c r="Q268" s="62"/>
      <c r="R268" s="62"/>
    </row>
    <row r="269" customFormat="false" ht="15.75" hidden="false" customHeight="false" outlineLevel="0" collapsed="false">
      <c r="A269" s="32"/>
      <c r="B269" s="39"/>
      <c r="C269" s="82"/>
      <c r="D269" s="87"/>
      <c r="E269" s="88"/>
      <c r="F269" s="89"/>
      <c r="G269" s="89"/>
      <c r="H269" s="88"/>
      <c r="I269" s="89"/>
      <c r="J269" s="89"/>
      <c r="K269" s="88"/>
      <c r="L269" s="90"/>
      <c r="M269" s="88"/>
      <c r="N269" s="88"/>
      <c r="O269" s="74"/>
      <c r="P269" s="42"/>
      <c r="Q269" s="62"/>
      <c r="R269" s="62"/>
    </row>
    <row r="270" customFormat="false" ht="15.75" hidden="false" customHeight="false" outlineLevel="0" collapsed="false">
      <c r="A270" s="32"/>
      <c r="B270" s="39"/>
      <c r="C270" s="82"/>
      <c r="D270" s="87"/>
      <c r="E270" s="88"/>
      <c r="F270" s="89"/>
      <c r="G270" s="89"/>
      <c r="H270" s="88"/>
      <c r="I270" s="89"/>
      <c r="J270" s="89"/>
      <c r="K270" s="88"/>
      <c r="L270" s="90"/>
      <c r="M270" s="88"/>
      <c r="N270" s="88"/>
      <c r="O270" s="74"/>
      <c r="P270" s="42"/>
      <c r="Q270" s="62"/>
      <c r="R270" s="62"/>
    </row>
    <row r="271" customFormat="false" ht="15.75" hidden="false" customHeight="false" outlineLevel="0" collapsed="false">
      <c r="A271" s="32"/>
      <c r="B271" s="39"/>
      <c r="C271" s="82"/>
      <c r="D271" s="87"/>
      <c r="E271" s="88"/>
      <c r="F271" s="89"/>
      <c r="G271" s="89"/>
      <c r="H271" s="88"/>
      <c r="I271" s="89"/>
      <c r="J271" s="89"/>
      <c r="K271" s="88"/>
      <c r="L271" s="90"/>
      <c r="M271" s="88"/>
      <c r="N271" s="88"/>
      <c r="O271" s="74"/>
      <c r="P271" s="42"/>
      <c r="Q271" s="62"/>
      <c r="R271" s="62"/>
    </row>
    <row r="272" customFormat="false" ht="15.75" hidden="false" customHeight="false" outlineLevel="0" collapsed="false">
      <c r="A272" s="32"/>
      <c r="B272" s="39"/>
      <c r="C272" s="82"/>
      <c r="D272" s="87"/>
      <c r="E272" s="88"/>
      <c r="F272" s="89"/>
      <c r="G272" s="89"/>
      <c r="H272" s="88"/>
      <c r="I272" s="89"/>
      <c r="J272" s="89"/>
      <c r="K272" s="88"/>
      <c r="L272" s="90"/>
      <c r="M272" s="88"/>
      <c r="N272" s="88"/>
      <c r="O272" s="74"/>
      <c r="P272" s="42"/>
      <c r="Q272" s="62"/>
      <c r="R272" s="62"/>
    </row>
    <row r="273" customFormat="false" ht="15.75" hidden="false" customHeight="false" outlineLevel="0" collapsed="false">
      <c r="A273" s="32"/>
      <c r="B273" s="39"/>
      <c r="C273" s="82"/>
      <c r="D273" s="87"/>
      <c r="E273" s="88"/>
      <c r="F273" s="89"/>
      <c r="G273" s="89"/>
      <c r="H273" s="88"/>
      <c r="I273" s="89"/>
      <c r="J273" s="89"/>
      <c r="K273" s="88"/>
      <c r="L273" s="90"/>
      <c r="M273" s="88"/>
      <c r="N273" s="88"/>
      <c r="O273" s="96"/>
      <c r="P273" s="92"/>
      <c r="Q273" s="62"/>
      <c r="R273" s="62"/>
    </row>
    <row r="274" customFormat="false" ht="15.75" hidden="false" customHeight="false" outlineLevel="0" collapsed="false">
      <c r="A274" s="32"/>
      <c r="B274" s="39"/>
      <c r="C274" s="82"/>
      <c r="D274" s="87"/>
      <c r="E274" s="88"/>
      <c r="F274" s="89"/>
      <c r="G274" s="89"/>
      <c r="H274" s="88"/>
      <c r="I274" s="89"/>
      <c r="J274" s="89"/>
      <c r="K274" s="88"/>
      <c r="L274" s="90"/>
      <c r="M274" s="88"/>
      <c r="N274" s="88"/>
      <c r="O274" s="74"/>
      <c r="P274" s="42"/>
      <c r="Q274" s="62"/>
      <c r="R274" s="62"/>
    </row>
    <row r="275" customFormat="false" ht="15.75" hidden="false" customHeight="false" outlineLevel="0" collapsed="false">
      <c r="A275" s="32"/>
      <c r="B275" s="39"/>
      <c r="C275" s="71"/>
      <c r="D275" s="71"/>
      <c r="E275" s="72" t="n">
        <f aca="false">SUM(E264:E274)</f>
        <v>0</v>
      </c>
      <c r="F275" s="73" t="s">
        <v>73</v>
      </c>
      <c r="G275" s="71"/>
      <c r="H275" s="72" t="n">
        <f aca="false">SUM(H264:H274)</f>
        <v>0</v>
      </c>
      <c r="I275" s="73" t="s">
        <v>73</v>
      </c>
      <c r="J275" s="71"/>
      <c r="K275" s="72" t="n">
        <f aca="false">SUM(K264:K274)</f>
        <v>0</v>
      </c>
      <c r="L275" s="73" t="s">
        <v>73</v>
      </c>
      <c r="M275" s="72" t="n">
        <f aca="false">SUM(M264:M274)</f>
        <v>0</v>
      </c>
      <c r="N275" s="72"/>
      <c r="O275" s="73" t="s">
        <v>73</v>
      </c>
      <c r="P275" s="94"/>
      <c r="Q275" s="62"/>
      <c r="R275" s="62"/>
    </row>
    <row r="276" customFormat="false" ht="15.75" hidden="false" customHeight="false" outlineLevel="0" collapsed="false">
      <c r="A276" s="32"/>
      <c r="B276" s="39"/>
      <c r="C276" s="26"/>
      <c r="D276" s="26"/>
      <c r="E276" s="26"/>
      <c r="F276" s="26"/>
      <c r="G276" s="26"/>
      <c r="H276" s="26"/>
      <c r="I276" s="95"/>
      <c r="J276" s="95"/>
      <c r="K276" s="95"/>
      <c r="L276" s="95"/>
      <c r="M276" s="95"/>
      <c r="N276" s="26"/>
      <c r="O276" s="74"/>
      <c r="P276" s="42"/>
      <c r="Q276" s="62"/>
      <c r="R276" s="62"/>
    </row>
    <row r="277" customFormat="false" ht="15.75" hidden="false" customHeight="false" outlineLevel="0" collapsed="false">
      <c r="A277" s="32"/>
      <c r="B277" s="39"/>
      <c r="C277" s="26"/>
      <c r="D277" s="26"/>
      <c r="E277" s="26"/>
      <c r="F277" s="26"/>
      <c r="G277" s="26"/>
      <c r="H277" s="26"/>
      <c r="I277" s="95"/>
      <c r="J277" s="95"/>
      <c r="K277" s="95"/>
      <c r="L277" s="95"/>
      <c r="M277" s="95"/>
      <c r="N277" s="26"/>
      <c r="O277" s="74"/>
      <c r="P277" s="42"/>
      <c r="Q277" s="62"/>
      <c r="R277" s="62"/>
    </row>
    <row r="278" customFormat="false" ht="17.35" hidden="false" customHeight="false" outlineLevel="0" collapsed="false">
      <c r="A278" s="32"/>
      <c r="B278" s="39"/>
      <c r="C278" s="80" t="str">
        <f aca="false">IF(Calcoli!$K18="","","Unità immobiliare "&amp;Calcoli!$K18 )</f>
        <v/>
      </c>
      <c r="D278" s="80"/>
      <c r="E278" s="81" t="s">
        <v>84</v>
      </c>
      <c r="F278" s="81"/>
      <c r="G278" s="81"/>
      <c r="H278" s="82"/>
      <c r="I278" s="64"/>
      <c r="J278" s="64"/>
      <c r="K278" s="64"/>
      <c r="L278" s="64"/>
      <c r="M278" s="64"/>
      <c r="N278" s="26"/>
      <c r="O278" s="74"/>
      <c r="P278" s="42"/>
      <c r="Q278" s="62"/>
      <c r="R278" s="62"/>
    </row>
    <row r="279" customFormat="false" ht="17.15" hidden="false" customHeight="false" outlineLevel="0" collapsed="false">
      <c r="A279" s="32"/>
      <c r="B279" s="39"/>
      <c r="C279" s="63" t="s">
        <v>83</v>
      </c>
      <c r="D279" s="63"/>
      <c r="E279" s="83" t="s">
        <v>85</v>
      </c>
      <c r="F279" s="83"/>
      <c r="G279" s="83"/>
      <c r="H279" s="83" t="s">
        <v>80</v>
      </c>
      <c r="I279" s="64"/>
      <c r="J279" s="64"/>
      <c r="K279" s="64" t="s">
        <v>81</v>
      </c>
      <c r="L279" s="64"/>
      <c r="M279" s="64" t="s">
        <v>82</v>
      </c>
      <c r="N279" s="26"/>
      <c r="O279" s="74"/>
      <c r="P279" s="42"/>
      <c r="Q279" s="62"/>
      <c r="R279" s="62"/>
    </row>
    <row r="280" customFormat="false" ht="15.75" hidden="false" customHeight="false" outlineLevel="0" collapsed="false">
      <c r="A280" s="32"/>
      <c r="B280" s="39"/>
      <c r="C280" s="82"/>
      <c r="D280" s="84"/>
      <c r="E280" s="82"/>
      <c r="F280" s="85"/>
      <c r="G280" s="85"/>
      <c r="H280" s="82"/>
      <c r="I280" s="85"/>
      <c r="J280" s="85"/>
      <c r="K280" s="82"/>
      <c r="L280" s="86"/>
      <c r="M280" s="82"/>
      <c r="N280" s="82"/>
      <c r="O280" s="74"/>
      <c r="P280" s="42"/>
      <c r="Q280" s="62"/>
      <c r="R280" s="62"/>
    </row>
    <row r="281" customFormat="false" ht="15.75" hidden="false" customHeight="false" outlineLevel="0" collapsed="false">
      <c r="A281" s="32"/>
      <c r="B281" s="39"/>
      <c r="C281" s="82"/>
      <c r="D281" s="87"/>
      <c r="E281" s="88"/>
      <c r="F281" s="89"/>
      <c r="G281" s="89"/>
      <c r="H281" s="88"/>
      <c r="I281" s="89"/>
      <c r="J281" s="89"/>
      <c r="K281" s="88"/>
      <c r="L281" s="90"/>
      <c r="M281" s="88"/>
      <c r="N281" s="88"/>
      <c r="O281" s="74"/>
      <c r="P281" s="42"/>
      <c r="Q281" s="62"/>
      <c r="R281" s="62"/>
    </row>
    <row r="282" customFormat="false" ht="15.75" hidden="false" customHeight="false" outlineLevel="0" collapsed="false">
      <c r="A282" s="32"/>
      <c r="B282" s="39"/>
      <c r="C282" s="82"/>
      <c r="D282" s="87"/>
      <c r="E282" s="88"/>
      <c r="F282" s="89"/>
      <c r="G282" s="89"/>
      <c r="H282" s="88"/>
      <c r="I282" s="89"/>
      <c r="J282" s="89"/>
      <c r="K282" s="88"/>
      <c r="L282" s="90"/>
      <c r="M282" s="88"/>
      <c r="N282" s="88"/>
      <c r="O282" s="74"/>
      <c r="P282" s="42"/>
      <c r="Q282" s="62"/>
      <c r="R282" s="62"/>
    </row>
    <row r="283" customFormat="false" ht="15.75" hidden="false" customHeight="false" outlineLevel="0" collapsed="false">
      <c r="A283" s="32"/>
      <c r="B283" s="39"/>
      <c r="C283" s="82"/>
      <c r="D283" s="87"/>
      <c r="E283" s="88"/>
      <c r="F283" s="89"/>
      <c r="G283" s="89"/>
      <c r="H283" s="88"/>
      <c r="I283" s="89"/>
      <c r="J283" s="89"/>
      <c r="K283" s="88"/>
      <c r="L283" s="90"/>
      <c r="M283" s="88"/>
      <c r="N283" s="88"/>
      <c r="O283" s="74"/>
      <c r="P283" s="42"/>
      <c r="Q283" s="62"/>
      <c r="R283" s="62"/>
    </row>
    <row r="284" customFormat="false" ht="15.75" hidden="false" customHeight="false" outlineLevel="0" collapsed="false">
      <c r="A284" s="32"/>
      <c r="B284" s="39"/>
      <c r="C284" s="82"/>
      <c r="D284" s="87"/>
      <c r="E284" s="88"/>
      <c r="F284" s="89"/>
      <c r="G284" s="89"/>
      <c r="H284" s="88"/>
      <c r="I284" s="89"/>
      <c r="J284" s="89"/>
      <c r="K284" s="88"/>
      <c r="L284" s="90"/>
      <c r="M284" s="88"/>
      <c r="N284" s="88"/>
      <c r="O284" s="74"/>
      <c r="P284" s="42"/>
      <c r="Q284" s="62"/>
      <c r="R284" s="62"/>
    </row>
    <row r="285" customFormat="false" ht="15.75" hidden="false" customHeight="false" outlineLevel="0" collapsed="false">
      <c r="A285" s="32"/>
      <c r="B285" s="39"/>
      <c r="C285" s="82"/>
      <c r="D285" s="87"/>
      <c r="E285" s="88"/>
      <c r="F285" s="89"/>
      <c r="G285" s="89"/>
      <c r="H285" s="88"/>
      <c r="I285" s="89"/>
      <c r="J285" s="89"/>
      <c r="K285" s="88"/>
      <c r="L285" s="90"/>
      <c r="M285" s="88"/>
      <c r="N285" s="88"/>
      <c r="O285" s="74"/>
      <c r="P285" s="42"/>
      <c r="Q285" s="62"/>
      <c r="R285" s="62"/>
    </row>
    <row r="286" customFormat="false" ht="15.75" hidden="false" customHeight="false" outlineLevel="0" collapsed="false">
      <c r="A286" s="32"/>
      <c r="B286" s="39"/>
      <c r="C286" s="82"/>
      <c r="D286" s="87"/>
      <c r="E286" s="88"/>
      <c r="F286" s="89"/>
      <c r="G286" s="89"/>
      <c r="H286" s="88"/>
      <c r="I286" s="89"/>
      <c r="J286" s="89"/>
      <c r="K286" s="88"/>
      <c r="L286" s="90"/>
      <c r="M286" s="88"/>
      <c r="N286" s="88"/>
      <c r="O286" s="74"/>
      <c r="P286" s="42"/>
      <c r="Q286" s="62"/>
      <c r="R286" s="62"/>
    </row>
    <row r="287" customFormat="false" ht="15.75" hidden="false" customHeight="false" outlineLevel="0" collapsed="false">
      <c r="A287" s="32"/>
      <c r="B287" s="39"/>
      <c r="C287" s="82"/>
      <c r="D287" s="87"/>
      <c r="E287" s="88"/>
      <c r="F287" s="89"/>
      <c r="G287" s="89"/>
      <c r="H287" s="88"/>
      <c r="I287" s="89"/>
      <c r="J287" s="89"/>
      <c r="K287" s="88"/>
      <c r="L287" s="90"/>
      <c r="M287" s="88"/>
      <c r="N287" s="88"/>
      <c r="O287" s="74"/>
      <c r="P287" s="42"/>
      <c r="Q287" s="62"/>
      <c r="R287" s="62"/>
    </row>
    <row r="288" customFormat="false" ht="15.75" hidden="false" customHeight="false" outlineLevel="0" collapsed="false">
      <c r="A288" s="32"/>
      <c r="B288" s="39"/>
      <c r="C288" s="82"/>
      <c r="D288" s="87"/>
      <c r="E288" s="88"/>
      <c r="F288" s="89"/>
      <c r="G288" s="89"/>
      <c r="H288" s="88"/>
      <c r="I288" s="89"/>
      <c r="J288" s="89"/>
      <c r="K288" s="88"/>
      <c r="L288" s="90"/>
      <c r="M288" s="88"/>
      <c r="N288" s="88"/>
      <c r="O288" s="74"/>
      <c r="P288" s="42"/>
      <c r="Q288" s="62"/>
      <c r="R288" s="62"/>
    </row>
    <row r="289" customFormat="false" ht="15.75" hidden="false" customHeight="false" outlineLevel="0" collapsed="false">
      <c r="A289" s="32"/>
      <c r="B289" s="39"/>
      <c r="C289" s="82"/>
      <c r="D289" s="87"/>
      <c r="E289" s="88"/>
      <c r="F289" s="89"/>
      <c r="G289" s="89"/>
      <c r="H289" s="88"/>
      <c r="I289" s="89"/>
      <c r="J289" s="89"/>
      <c r="K289" s="88"/>
      <c r="L289" s="90"/>
      <c r="M289" s="88"/>
      <c r="N289" s="88"/>
      <c r="O289" s="96"/>
      <c r="P289" s="92"/>
      <c r="Q289" s="62"/>
      <c r="R289" s="62"/>
    </row>
    <row r="290" customFormat="false" ht="15.75" hidden="false" customHeight="false" outlineLevel="0" collapsed="false">
      <c r="A290" s="32"/>
      <c r="B290" s="39"/>
      <c r="C290" s="82"/>
      <c r="D290" s="87"/>
      <c r="E290" s="88"/>
      <c r="F290" s="89"/>
      <c r="G290" s="89"/>
      <c r="H290" s="88"/>
      <c r="I290" s="89"/>
      <c r="J290" s="89"/>
      <c r="K290" s="88"/>
      <c r="L290" s="90"/>
      <c r="M290" s="88"/>
      <c r="N290" s="88"/>
      <c r="O290" s="74"/>
      <c r="P290" s="42"/>
      <c r="Q290" s="62"/>
      <c r="R290" s="62"/>
    </row>
    <row r="291" customFormat="false" ht="15.75" hidden="false" customHeight="false" outlineLevel="0" collapsed="false">
      <c r="A291" s="32"/>
      <c r="B291" s="39"/>
      <c r="C291" s="71"/>
      <c r="D291" s="71"/>
      <c r="E291" s="72" t="n">
        <f aca="false">SUM(E280:E290)</f>
        <v>0</v>
      </c>
      <c r="F291" s="73" t="s">
        <v>73</v>
      </c>
      <c r="G291" s="71"/>
      <c r="H291" s="72" t="n">
        <f aca="false">SUM(H280:H290)</f>
        <v>0</v>
      </c>
      <c r="I291" s="73" t="s">
        <v>73</v>
      </c>
      <c r="J291" s="71"/>
      <c r="K291" s="72" t="n">
        <f aca="false">SUM(K280:K290)</f>
        <v>0</v>
      </c>
      <c r="L291" s="73" t="s">
        <v>73</v>
      </c>
      <c r="M291" s="72" t="n">
        <f aca="false">SUM(M280:M290)</f>
        <v>0</v>
      </c>
      <c r="N291" s="72"/>
      <c r="O291" s="73" t="s">
        <v>73</v>
      </c>
      <c r="P291" s="94"/>
      <c r="Q291" s="62"/>
      <c r="R291" s="62"/>
    </row>
    <row r="292" customFormat="false" ht="15.75" hidden="false" customHeight="false" outlineLevel="0" collapsed="false">
      <c r="A292" s="32"/>
      <c r="B292" s="39"/>
      <c r="C292" s="26"/>
      <c r="D292" s="26"/>
      <c r="E292" s="26"/>
      <c r="F292" s="26"/>
      <c r="G292" s="26"/>
      <c r="H292" s="26"/>
      <c r="I292" s="95"/>
      <c r="J292" s="95"/>
      <c r="K292" s="95"/>
      <c r="L292" s="95"/>
      <c r="M292" s="95"/>
      <c r="N292" s="26"/>
      <c r="O292" s="74"/>
      <c r="P292" s="42"/>
      <c r="Q292" s="62"/>
      <c r="R292" s="62"/>
    </row>
    <row r="293" customFormat="false" ht="15.75" hidden="false" customHeight="false" outlineLevel="0" collapsed="false">
      <c r="A293" s="32"/>
      <c r="B293" s="39"/>
      <c r="C293" s="26"/>
      <c r="D293" s="26"/>
      <c r="E293" s="26"/>
      <c r="F293" s="26"/>
      <c r="G293" s="26"/>
      <c r="H293" s="26"/>
      <c r="I293" s="95"/>
      <c r="J293" s="95"/>
      <c r="K293" s="95"/>
      <c r="L293" s="95"/>
      <c r="M293" s="95"/>
      <c r="N293" s="26"/>
      <c r="O293" s="74"/>
      <c r="P293" s="42"/>
      <c r="Q293" s="62"/>
      <c r="R293" s="62"/>
    </row>
    <row r="294" customFormat="false" ht="17.35" hidden="false" customHeight="false" outlineLevel="0" collapsed="false">
      <c r="A294" s="32"/>
      <c r="B294" s="39"/>
      <c r="C294" s="97" t="str">
        <f aca="false">IF(Calcoli!$K19="","","Unità immobiliare "&amp;Calcoli!$K19 )</f>
        <v/>
      </c>
      <c r="D294" s="97"/>
      <c r="E294" s="98" t="s">
        <v>84</v>
      </c>
      <c r="F294" s="98"/>
      <c r="G294" s="98"/>
      <c r="H294" s="82"/>
      <c r="I294" s="99"/>
      <c r="J294" s="99"/>
      <c r="K294" s="99"/>
      <c r="L294" s="99"/>
      <c r="M294" s="99"/>
      <c r="N294" s="26"/>
      <c r="O294" s="74"/>
      <c r="P294" s="42"/>
      <c r="Q294" s="62"/>
      <c r="R294" s="62"/>
    </row>
    <row r="295" customFormat="false" ht="15.75" hidden="false" customHeight="false" outlineLevel="0" collapsed="false">
      <c r="A295" s="32"/>
      <c r="B295" s="39"/>
      <c r="C295" s="100" t="s">
        <v>83</v>
      </c>
      <c r="D295" s="100"/>
      <c r="E295" s="101" t="s">
        <v>85</v>
      </c>
      <c r="F295" s="101"/>
      <c r="G295" s="101"/>
      <c r="H295" s="101" t="s">
        <v>80</v>
      </c>
      <c r="I295" s="99"/>
      <c r="J295" s="99"/>
      <c r="K295" s="99" t="s">
        <v>81</v>
      </c>
      <c r="L295" s="99"/>
      <c r="M295" s="99" t="s">
        <v>82</v>
      </c>
      <c r="N295" s="26"/>
      <c r="O295" s="74"/>
      <c r="P295" s="42"/>
      <c r="Q295" s="62"/>
      <c r="R295" s="62"/>
    </row>
    <row r="296" customFormat="false" ht="15.75" hidden="false" customHeight="false" outlineLevel="0" collapsed="false">
      <c r="A296" s="32"/>
      <c r="B296" s="39"/>
      <c r="C296" s="82"/>
      <c r="D296" s="84"/>
      <c r="E296" s="82"/>
      <c r="F296" s="85"/>
      <c r="G296" s="85"/>
      <c r="H296" s="82"/>
      <c r="I296" s="85"/>
      <c r="J296" s="85"/>
      <c r="K296" s="82"/>
      <c r="L296" s="102"/>
      <c r="M296" s="82"/>
      <c r="N296" s="82"/>
      <c r="O296" s="74"/>
      <c r="P296" s="42"/>
      <c r="Q296" s="62"/>
      <c r="R296" s="62"/>
    </row>
    <row r="297" customFormat="false" ht="15.75" hidden="false" customHeight="false" outlineLevel="0" collapsed="false">
      <c r="A297" s="32"/>
      <c r="B297" s="39"/>
      <c r="C297" s="82"/>
      <c r="D297" s="87"/>
      <c r="E297" s="88"/>
      <c r="F297" s="89"/>
      <c r="G297" s="89"/>
      <c r="H297" s="88"/>
      <c r="I297" s="89"/>
      <c r="J297" s="89"/>
      <c r="K297" s="88"/>
      <c r="L297" s="103"/>
      <c r="M297" s="88"/>
      <c r="N297" s="88"/>
      <c r="O297" s="74"/>
      <c r="P297" s="42"/>
      <c r="Q297" s="62"/>
      <c r="R297" s="62"/>
    </row>
    <row r="298" customFormat="false" ht="15.75" hidden="false" customHeight="false" outlineLevel="0" collapsed="false">
      <c r="A298" s="32"/>
      <c r="B298" s="39"/>
      <c r="C298" s="82"/>
      <c r="D298" s="87"/>
      <c r="E298" s="88"/>
      <c r="F298" s="89"/>
      <c r="G298" s="89"/>
      <c r="H298" s="88"/>
      <c r="I298" s="89"/>
      <c r="J298" s="89"/>
      <c r="K298" s="88"/>
      <c r="L298" s="103"/>
      <c r="M298" s="88"/>
      <c r="N298" s="88"/>
      <c r="O298" s="74"/>
      <c r="P298" s="42"/>
      <c r="Q298" s="62"/>
      <c r="R298" s="62"/>
    </row>
    <row r="299" customFormat="false" ht="15.75" hidden="false" customHeight="false" outlineLevel="0" collapsed="false">
      <c r="A299" s="32"/>
      <c r="B299" s="39"/>
      <c r="C299" s="82"/>
      <c r="D299" s="87"/>
      <c r="E299" s="88"/>
      <c r="F299" s="89"/>
      <c r="G299" s="89"/>
      <c r="H299" s="88"/>
      <c r="I299" s="89"/>
      <c r="J299" s="89"/>
      <c r="K299" s="88"/>
      <c r="L299" s="103"/>
      <c r="M299" s="88"/>
      <c r="N299" s="88"/>
      <c r="O299" s="74"/>
      <c r="P299" s="42"/>
      <c r="Q299" s="62"/>
      <c r="R299" s="62"/>
    </row>
    <row r="300" customFormat="false" ht="15.75" hidden="false" customHeight="false" outlineLevel="0" collapsed="false">
      <c r="A300" s="32"/>
      <c r="B300" s="39"/>
      <c r="C300" s="82"/>
      <c r="D300" s="87"/>
      <c r="E300" s="88"/>
      <c r="F300" s="89"/>
      <c r="G300" s="89"/>
      <c r="H300" s="88"/>
      <c r="I300" s="89"/>
      <c r="J300" s="89"/>
      <c r="K300" s="88"/>
      <c r="L300" s="103"/>
      <c r="M300" s="88"/>
      <c r="N300" s="88"/>
      <c r="O300" s="74"/>
      <c r="P300" s="42"/>
      <c r="Q300" s="62"/>
      <c r="R300" s="62"/>
    </row>
    <row r="301" customFormat="false" ht="15.75" hidden="false" customHeight="false" outlineLevel="0" collapsed="false">
      <c r="A301" s="32"/>
      <c r="B301" s="39"/>
      <c r="C301" s="82"/>
      <c r="D301" s="87"/>
      <c r="E301" s="88"/>
      <c r="F301" s="89"/>
      <c r="G301" s="89"/>
      <c r="H301" s="88"/>
      <c r="I301" s="89"/>
      <c r="J301" s="89"/>
      <c r="K301" s="88"/>
      <c r="L301" s="103"/>
      <c r="M301" s="88"/>
      <c r="N301" s="88"/>
      <c r="O301" s="74"/>
      <c r="P301" s="42"/>
      <c r="Q301" s="62"/>
      <c r="R301" s="62"/>
    </row>
    <row r="302" customFormat="false" ht="15.75" hidden="false" customHeight="false" outlineLevel="0" collapsed="false">
      <c r="A302" s="32"/>
      <c r="B302" s="39"/>
      <c r="C302" s="82"/>
      <c r="D302" s="87"/>
      <c r="E302" s="88"/>
      <c r="F302" s="89"/>
      <c r="G302" s="89"/>
      <c r="H302" s="88"/>
      <c r="I302" s="89"/>
      <c r="J302" s="89"/>
      <c r="K302" s="88"/>
      <c r="L302" s="103"/>
      <c r="M302" s="88"/>
      <c r="N302" s="88"/>
      <c r="O302" s="74"/>
      <c r="P302" s="42"/>
      <c r="Q302" s="62"/>
      <c r="R302" s="62"/>
    </row>
    <row r="303" customFormat="false" ht="15.75" hidden="false" customHeight="false" outlineLevel="0" collapsed="false">
      <c r="A303" s="32"/>
      <c r="B303" s="39"/>
      <c r="C303" s="82"/>
      <c r="D303" s="87"/>
      <c r="E303" s="88"/>
      <c r="F303" s="89"/>
      <c r="G303" s="89"/>
      <c r="H303" s="88"/>
      <c r="I303" s="89"/>
      <c r="J303" s="89"/>
      <c r="K303" s="88"/>
      <c r="L303" s="103"/>
      <c r="M303" s="88"/>
      <c r="N303" s="88"/>
      <c r="O303" s="74"/>
      <c r="P303" s="42"/>
      <c r="Q303" s="62"/>
      <c r="R303" s="62"/>
    </row>
    <row r="304" customFormat="false" ht="15.75" hidden="false" customHeight="false" outlineLevel="0" collapsed="false">
      <c r="A304" s="32"/>
      <c r="B304" s="39"/>
      <c r="C304" s="82"/>
      <c r="D304" s="87"/>
      <c r="E304" s="88"/>
      <c r="F304" s="89"/>
      <c r="G304" s="89"/>
      <c r="H304" s="88"/>
      <c r="I304" s="89"/>
      <c r="J304" s="89"/>
      <c r="K304" s="88"/>
      <c r="L304" s="103"/>
      <c r="M304" s="88"/>
      <c r="N304" s="88"/>
      <c r="O304" s="74"/>
      <c r="P304" s="42"/>
      <c r="Q304" s="62"/>
      <c r="R304" s="62"/>
    </row>
    <row r="305" customFormat="false" ht="15.75" hidden="false" customHeight="false" outlineLevel="0" collapsed="false">
      <c r="A305" s="32"/>
      <c r="B305" s="39"/>
      <c r="C305" s="82"/>
      <c r="D305" s="87"/>
      <c r="E305" s="88"/>
      <c r="F305" s="89"/>
      <c r="G305" s="89"/>
      <c r="H305" s="88"/>
      <c r="I305" s="89"/>
      <c r="J305" s="89"/>
      <c r="K305" s="88"/>
      <c r="L305" s="103"/>
      <c r="M305" s="88"/>
      <c r="N305" s="88"/>
      <c r="O305" s="104"/>
      <c r="P305" s="92"/>
      <c r="Q305" s="62"/>
      <c r="R305" s="62"/>
    </row>
    <row r="306" customFormat="false" ht="15.75" hidden="false" customHeight="false" outlineLevel="0" collapsed="false">
      <c r="A306" s="32"/>
      <c r="B306" s="39"/>
      <c r="C306" s="82"/>
      <c r="D306" s="87"/>
      <c r="E306" s="88"/>
      <c r="F306" s="89"/>
      <c r="G306" s="89"/>
      <c r="H306" s="88"/>
      <c r="I306" s="89"/>
      <c r="J306" s="89"/>
      <c r="K306" s="88"/>
      <c r="L306" s="103"/>
      <c r="M306" s="88"/>
      <c r="N306" s="88"/>
      <c r="O306" s="74"/>
      <c r="P306" s="42"/>
      <c r="Q306" s="62"/>
      <c r="R306" s="62"/>
    </row>
    <row r="307" customFormat="false" ht="15.75" hidden="false" customHeight="false" outlineLevel="0" collapsed="false">
      <c r="A307" s="32"/>
      <c r="B307" s="39"/>
      <c r="C307" s="71"/>
      <c r="D307" s="71"/>
      <c r="E307" s="105" t="n">
        <f aca="false">SUM(E296:E306)</f>
        <v>0</v>
      </c>
      <c r="F307" s="73" t="s">
        <v>73</v>
      </c>
      <c r="G307" s="71"/>
      <c r="H307" s="105" t="n">
        <f aca="false">SUM(H296:H306)</f>
        <v>0</v>
      </c>
      <c r="I307" s="73" t="s">
        <v>73</v>
      </c>
      <c r="J307" s="71"/>
      <c r="K307" s="105" t="n">
        <f aca="false">SUM(K296:K306)</f>
        <v>0</v>
      </c>
      <c r="L307" s="73" t="s">
        <v>73</v>
      </c>
      <c r="M307" s="105" t="n">
        <f aca="false">SUM(M296:M306)</f>
        <v>0</v>
      </c>
      <c r="N307" s="105"/>
      <c r="O307" s="73" t="s">
        <v>73</v>
      </c>
      <c r="P307" s="94"/>
      <c r="Q307" s="62"/>
      <c r="R307" s="62"/>
    </row>
    <row r="308" customFormat="false" ht="15.75" hidden="false" customHeight="false" outlineLevel="0" collapsed="false">
      <c r="A308" s="32"/>
      <c r="B308" s="39"/>
      <c r="C308" s="26"/>
      <c r="D308" s="26"/>
      <c r="E308" s="26"/>
      <c r="F308" s="26"/>
      <c r="G308" s="26"/>
      <c r="H308" s="26"/>
      <c r="I308" s="95"/>
      <c r="J308" s="95"/>
      <c r="K308" s="95"/>
      <c r="L308" s="95"/>
      <c r="M308" s="95"/>
      <c r="N308" s="26"/>
      <c r="O308" s="74"/>
      <c r="P308" s="42"/>
      <c r="Q308" s="62"/>
      <c r="R308" s="62"/>
    </row>
    <row r="309" customFormat="false" ht="15.75" hidden="false" customHeight="false" outlineLevel="0" collapsed="false">
      <c r="A309" s="32"/>
      <c r="B309" s="39"/>
      <c r="C309" s="26"/>
      <c r="D309" s="26"/>
      <c r="E309" s="26"/>
      <c r="F309" s="26"/>
      <c r="G309" s="26"/>
      <c r="H309" s="26"/>
      <c r="I309" s="95"/>
      <c r="J309" s="95"/>
      <c r="K309" s="95"/>
      <c r="L309" s="95"/>
      <c r="M309" s="95"/>
      <c r="N309" s="26"/>
      <c r="O309" s="74"/>
      <c r="P309" s="42"/>
      <c r="Q309" s="62"/>
      <c r="R309" s="62"/>
    </row>
    <row r="310" customFormat="false" ht="17.35" hidden="false" customHeight="false" outlineLevel="0" collapsed="false">
      <c r="A310" s="32"/>
      <c r="B310" s="39"/>
      <c r="C310" s="80" t="str">
        <f aca="false">IF(Calcoli!$K20="","","Unità immobiliare "&amp;Calcoli!$K20 )</f>
        <v/>
      </c>
      <c r="D310" s="80"/>
      <c r="E310" s="81" t="s">
        <v>84</v>
      </c>
      <c r="F310" s="81"/>
      <c r="G310" s="81"/>
      <c r="H310" s="82"/>
      <c r="I310" s="64"/>
      <c r="J310" s="64"/>
      <c r="K310" s="64"/>
      <c r="L310" s="64"/>
      <c r="M310" s="64"/>
      <c r="N310" s="26"/>
      <c r="O310" s="74"/>
      <c r="P310" s="42"/>
      <c r="Q310" s="62"/>
      <c r="R310" s="62"/>
    </row>
    <row r="311" customFormat="false" ht="17.15" hidden="false" customHeight="false" outlineLevel="0" collapsed="false">
      <c r="A311" s="32"/>
      <c r="B311" s="39"/>
      <c r="C311" s="63" t="s">
        <v>83</v>
      </c>
      <c r="D311" s="63"/>
      <c r="E311" s="83" t="s">
        <v>85</v>
      </c>
      <c r="F311" s="83"/>
      <c r="G311" s="83"/>
      <c r="H311" s="83" t="s">
        <v>80</v>
      </c>
      <c r="I311" s="64"/>
      <c r="J311" s="64"/>
      <c r="K311" s="64" t="s">
        <v>81</v>
      </c>
      <c r="L311" s="64"/>
      <c r="M311" s="64" t="s">
        <v>82</v>
      </c>
      <c r="N311" s="26"/>
      <c r="O311" s="74"/>
      <c r="P311" s="42"/>
      <c r="Q311" s="62"/>
      <c r="R311" s="62"/>
    </row>
    <row r="312" customFormat="false" ht="15.75" hidden="false" customHeight="false" outlineLevel="0" collapsed="false">
      <c r="A312" s="32"/>
      <c r="B312" s="39"/>
      <c r="C312" s="82"/>
      <c r="D312" s="84"/>
      <c r="E312" s="82"/>
      <c r="F312" s="85"/>
      <c r="G312" s="85"/>
      <c r="H312" s="82"/>
      <c r="I312" s="85"/>
      <c r="J312" s="85"/>
      <c r="K312" s="82"/>
      <c r="L312" s="86"/>
      <c r="M312" s="82"/>
      <c r="N312" s="82"/>
      <c r="O312" s="74"/>
      <c r="P312" s="42"/>
      <c r="Q312" s="62"/>
      <c r="R312" s="62"/>
    </row>
    <row r="313" customFormat="false" ht="15.75" hidden="false" customHeight="false" outlineLevel="0" collapsed="false">
      <c r="A313" s="32"/>
      <c r="B313" s="39"/>
      <c r="C313" s="82"/>
      <c r="D313" s="87"/>
      <c r="E313" s="88"/>
      <c r="F313" s="89"/>
      <c r="G313" s="89"/>
      <c r="H313" s="88"/>
      <c r="I313" s="89"/>
      <c r="J313" s="89"/>
      <c r="K313" s="88"/>
      <c r="L313" s="90"/>
      <c r="M313" s="88"/>
      <c r="N313" s="88"/>
      <c r="O313" s="74"/>
      <c r="P313" s="42"/>
      <c r="Q313" s="62"/>
      <c r="R313" s="62"/>
    </row>
    <row r="314" customFormat="false" ht="15.75" hidden="false" customHeight="false" outlineLevel="0" collapsed="false">
      <c r="A314" s="32"/>
      <c r="B314" s="39"/>
      <c r="C314" s="82"/>
      <c r="D314" s="87"/>
      <c r="E314" s="88"/>
      <c r="F314" s="89"/>
      <c r="G314" s="89"/>
      <c r="H314" s="88"/>
      <c r="I314" s="89"/>
      <c r="J314" s="89"/>
      <c r="K314" s="88"/>
      <c r="L314" s="90"/>
      <c r="M314" s="88"/>
      <c r="N314" s="88"/>
      <c r="O314" s="74"/>
      <c r="P314" s="42"/>
      <c r="Q314" s="62"/>
      <c r="R314" s="62"/>
    </row>
    <row r="315" customFormat="false" ht="15.75" hidden="false" customHeight="false" outlineLevel="0" collapsed="false">
      <c r="A315" s="32"/>
      <c r="B315" s="39"/>
      <c r="C315" s="82"/>
      <c r="D315" s="87"/>
      <c r="E315" s="88"/>
      <c r="F315" s="89"/>
      <c r="G315" s="89"/>
      <c r="H315" s="88"/>
      <c r="I315" s="89"/>
      <c r="J315" s="89"/>
      <c r="K315" s="88"/>
      <c r="L315" s="90"/>
      <c r="M315" s="88"/>
      <c r="N315" s="88"/>
      <c r="O315" s="74"/>
      <c r="P315" s="42"/>
      <c r="Q315" s="62"/>
      <c r="R315" s="62"/>
    </row>
    <row r="316" customFormat="false" ht="15.75" hidden="false" customHeight="false" outlineLevel="0" collapsed="false">
      <c r="A316" s="32"/>
      <c r="B316" s="39"/>
      <c r="C316" s="82"/>
      <c r="D316" s="87"/>
      <c r="E316" s="88"/>
      <c r="F316" s="89"/>
      <c r="G316" s="89"/>
      <c r="H316" s="88"/>
      <c r="I316" s="89"/>
      <c r="J316" s="89"/>
      <c r="K316" s="88"/>
      <c r="L316" s="90"/>
      <c r="M316" s="88"/>
      <c r="N316" s="88"/>
      <c r="O316" s="74"/>
      <c r="P316" s="42"/>
      <c r="Q316" s="62"/>
      <c r="R316" s="62"/>
    </row>
    <row r="317" customFormat="false" ht="15.75" hidden="false" customHeight="false" outlineLevel="0" collapsed="false">
      <c r="A317" s="32"/>
      <c r="B317" s="39"/>
      <c r="C317" s="82"/>
      <c r="D317" s="87"/>
      <c r="E317" s="88"/>
      <c r="F317" s="89"/>
      <c r="G317" s="89"/>
      <c r="H317" s="88"/>
      <c r="I317" s="89"/>
      <c r="J317" s="89"/>
      <c r="K317" s="88"/>
      <c r="L317" s="90"/>
      <c r="M317" s="88"/>
      <c r="N317" s="88"/>
      <c r="O317" s="74"/>
      <c r="P317" s="42"/>
      <c r="Q317" s="62"/>
      <c r="R317" s="62"/>
    </row>
    <row r="318" customFormat="false" ht="15.75" hidden="false" customHeight="false" outlineLevel="0" collapsed="false">
      <c r="A318" s="32"/>
      <c r="B318" s="39"/>
      <c r="C318" s="82"/>
      <c r="D318" s="87"/>
      <c r="E318" s="88"/>
      <c r="F318" s="89"/>
      <c r="G318" s="89"/>
      <c r="H318" s="88"/>
      <c r="I318" s="89"/>
      <c r="J318" s="89"/>
      <c r="K318" s="88"/>
      <c r="L318" s="90"/>
      <c r="M318" s="88"/>
      <c r="N318" s="88"/>
      <c r="O318" s="74"/>
      <c r="P318" s="42"/>
      <c r="Q318" s="62"/>
      <c r="R318" s="62"/>
    </row>
    <row r="319" customFormat="false" ht="15.75" hidden="false" customHeight="false" outlineLevel="0" collapsed="false">
      <c r="A319" s="32"/>
      <c r="B319" s="39"/>
      <c r="C319" s="82"/>
      <c r="D319" s="87"/>
      <c r="E319" s="88"/>
      <c r="F319" s="89"/>
      <c r="G319" s="89"/>
      <c r="H319" s="88"/>
      <c r="I319" s="89"/>
      <c r="J319" s="89"/>
      <c r="K319" s="88"/>
      <c r="L319" s="90"/>
      <c r="M319" s="88"/>
      <c r="N319" s="88"/>
      <c r="O319" s="74"/>
      <c r="P319" s="42"/>
      <c r="Q319" s="62"/>
      <c r="R319" s="62"/>
    </row>
    <row r="320" customFormat="false" ht="15.75" hidden="false" customHeight="false" outlineLevel="0" collapsed="false">
      <c r="A320" s="32"/>
      <c r="B320" s="39"/>
      <c r="C320" s="82"/>
      <c r="D320" s="87"/>
      <c r="E320" s="88"/>
      <c r="F320" s="89"/>
      <c r="G320" s="89"/>
      <c r="H320" s="88"/>
      <c r="I320" s="89"/>
      <c r="J320" s="89"/>
      <c r="K320" s="88"/>
      <c r="L320" s="90"/>
      <c r="M320" s="88"/>
      <c r="N320" s="88"/>
      <c r="O320" s="74"/>
      <c r="P320" s="42"/>
      <c r="Q320" s="62"/>
      <c r="R320" s="62"/>
    </row>
    <row r="321" customFormat="false" ht="15.75" hidden="false" customHeight="false" outlineLevel="0" collapsed="false">
      <c r="A321" s="32"/>
      <c r="B321" s="39"/>
      <c r="C321" s="82"/>
      <c r="D321" s="87"/>
      <c r="E321" s="88"/>
      <c r="F321" s="89"/>
      <c r="G321" s="89"/>
      <c r="H321" s="88"/>
      <c r="I321" s="89"/>
      <c r="J321" s="89"/>
      <c r="K321" s="88"/>
      <c r="L321" s="90"/>
      <c r="M321" s="88"/>
      <c r="N321" s="88"/>
      <c r="O321" s="96"/>
      <c r="P321" s="92"/>
      <c r="Q321" s="62"/>
      <c r="R321" s="62"/>
    </row>
    <row r="322" customFormat="false" ht="15.75" hidden="false" customHeight="false" outlineLevel="0" collapsed="false">
      <c r="A322" s="32"/>
      <c r="B322" s="39"/>
      <c r="C322" s="82"/>
      <c r="D322" s="87"/>
      <c r="E322" s="88"/>
      <c r="F322" s="89"/>
      <c r="G322" s="89"/>
      <c r="H322" s="88"/>
      <c r="I322" s="89"/>
      <c r="J322" s="89"/>
      <c r="K322" s="88"/>
      <c r="L322" s="90"/>
      <c r="M322" s="88"/>
      <c r="N322" s="88"/>
      <c r="O322" s="74"/>
      <c r="P322" s="42"/>
      <c r="Q322" s="62"/>
      <c r="R322" s="62"/>
    </row>
    <row r="323" customFormat="false" ht="15.75" hidden="false" customHeight="false" outlineLevel="0" collapsed="false">
      <c r="A323" s="32"/>
      <c r="B323" s="39"/>
      <c r="C323" s="71"/>
      <c r="D323" s="71"/>
      <c r="E323" s="72" t="n">
        <f aca="false">SUM(E312:E322)</f>
        <v>0</v>
      </c>
      <c r="F323" s="73" t="s">
        <v>73</v>
      </c>
      <c r="G323" s="71"/>
      <c r="H323" s="72" t="n">
        <f aca="false">SUM(H312:H322)</f>
        <v>0</v>
      </c>
      <c r="I323" s="73" t="s">
        <v>73</v>
      </c>
      <c r="J323" s="71"/>
      <c r="K323" s="72" t="n">
        <f aca="false">SUM(K312:K322)</f>
        <v>0</v>
      </c>
      <c r="L323" s="73" t="s">
        <v>73</v>
      </c>
      <c r="M323" s="72" t="n">
        <f aca="false">SUM(M312:M322)</f>
        <v>0</v>
      </c>
      <c r="N323" s="72"/>
      <c r="O323" s="73" t="s">
        <v>73</v>
      </c>
      <c r="P323" s="94"/>
      <c r="Q323" s="62"/>
      <c r="R323" s="62"/>
    </row>
    <row r="324" customFormat="false" ht="15.75" hidden="false" customHeight="false" outlineLevel="0" collapsed="false">
      <c r="A324" s="32"/>
      <c r="B324" s="39"/>
      <c r="C324" s="26"/>
      <c r="D324" s="26"/>
      <c r="E324" s="26"/>
      <c r="F324" s="26"/>
      <c r="G324" s="26"/>
      <c r="H324" s="26"/>
      <c r="I324" s="95"/>
      <c r="J324" s="95"/>
      <c r="K324" s="95"/>
      <c r="L324" s="95"/>
      <c r="M324" s="95"/>
      <c r="N324" s="26"/>
      <c r="O324" s="74"/>
      <c r="P324" s="42"/>
      <c r="Q324" s="62"/>
      <c r="R324" s="62"/>
    </row>
    <row r="325" customFormat="false" ht="15.75" hidden="false" customHeight="false" outlineLevel="0" collapsed="false">
      <c r="A325" s="32"/>
      <c r="B325" s="39"/>
      <c r="C325" s="26"/>
      <c r="D325" s="26"/>
      <c r="E325" s="26"/>
      <c r="F325" s="26"/>
      <c r="G325" s="26"/>
      <c r="H325" s="26"/>
      <c r="I325" s="95"/>
      <c r="J325" s="95"/>
      <c r="K325" s="95"/>
      <c r="L325" s="95"/>
      <c r="M325" s="95"/>
      <c r="N325" s="26"/>
      <c r="O325" s="74"/>
      <c r="P325" s="42"/>
      <c r="Q325" s="62"/>
      <c r="R325" s="62"/>
    </row>
    <row r="326" customFormat="false" ht="17.35" hidden="false" customHeight="false" outlineLevel="0" collapsed="false">
      <c r="A326" s="32"/>
      <c r="B326" s="39"/>
      <c r="C326" s="80" t="str">
        <f aca="false">IF(Calcoli!$K21="","","Unità immobiliare "&amp;Calcoli!$K21 )</f>
        <v/>
      </c>
      <c r="D326" s="80"/>
      <c r="E326" s="81" t="s">
        <v>84</v>
      </c>
      <c r="F326" s="81"/>
      <c r="G326" s="81"/>
      <c r="H326" s="82"/>
      <c r="I326" s="64"/>
      <c r="J326" s="64"/>
      <c r="K326" s="64"/>
      <c r="L326" s="64"/>
      <c r="M326" s="64"/>
      <c r="N326" s="26"/>
      <c r="O326" s="74"/>
      <c r="P326" s="42"/>
      <c r="Q326" s="62"/>
      <c r="R326" s="62"/>
    </row>
    <row r="327" customFormat="false" ht="17.15" hidden="false" customHeight="false" outlineLevel="0" collapsed="false">
      <c r="A327" s="32"/>
      <c r="B327" s="39"/>
      <c r="C327" s="63" t="s">
        <v>83</v>
      </c>
      <c r="D327" s="63"/>
      <c r="E327" s="83" t="s">
        <v>85</v>
      </c>
      <c r="F327" s="83"/>
      <c r="G327" s="83"/>
      <c r="H327" s="83" t="s">
        <v>80</v>
      </c>
      <c r="I327" s="64"/>
      <c r="J327" s="64"/>
      <c r="K327" s="64" t="s">
        <v>81</v>
      </c>
      <c r="L327" s="64"/>
      <c r="M327" s="64" t="s">
        <v>82</v>
      </c>
      <c r="N327" s="26"/>
      <c r="O327" s="74"/>
      <c r="P327" s="42"/>
      <c r="Q327" s="62"/>
      <c r="R327" s="62"/>
    </row>
    <row r="328" customFormat="false" ht="15.75" hidden="false" customHeight="false" outlineLevel="0" collapsed="false">
      <c r="A328" s="32"/>
      <c r="B328" s="39"/>
      <c r="C328" s="82"/>
      <c r="D328" s="84"/>
      <c r="E328" s="82"/>
      <c r="F328" s="85"/>
      <c r="G328" s="85"/>
      <c r="H328" s="82"/>
      <c r="I328" s="85"/>
      <c r="J328" s="85"/>
      <c r="K328" s="82"/>
      <c r="L328" s="86"/>
      <c r="M328" s="82"/>
      <c r="N328" s="82"/>
      <c r="O328" s="74"/>
      <c r="P328" s="42"/>
      <c r="Q328" s="62"/>
      <c r="R328" s="62"/>
    </row>
    <row r="329" customFormat="false" ht="15.75" hidden="false" customHeight="false" outlineLevel="0" collapsed="false">
      <c r="A329" s="32"/>
      <c r="B329" s="39"/>
      <c r="C329" s="82"/>
      <c r="D329" s="87"/>
      <c r="E329" s="88"/>
      <c r="F329" s="89"/>
      <c r="G329" s="89"/>
      <c r="H329" s="88"/>
      <c r="I329" s="89"/>
      <c r="J329" s="89"/>
      <c r="K329" s="88"/>
      <c r="L329" s="90"/>
      <c r="M329" s="88"/>
      <c r="N329" s="88"/>
      <c r="O329" s="74"/>
      <c r="P329" s="42"/>
      <c r="Q329" s="62"/>
      <c r="R329" s="62"/>
    </row>
    <row r="330" customFormat="false" ht="15.75" hidden="false" customHeight="false" outlineLevel="0" collapsed="false">
      <c r="A330" s="32"/>
      <c r="B330" s="39"/>
      <c r="C330" s="82"/>
      <c r="D330" s="87"/>
      <c r="E330" s="88"/>
      <c r="F330" s="89"/>
      <c r="G330" s="89"/>
      <c r="H330" s="88"/>
      <c r="I330" s="89"/>
      <c r="J330" s="89"/>
      <c r="K330" s="88"/>
      <c r="L330" s="90"/>
      <c r="M330" s="88"/>
      <c r="N330" s="88"/>
      <c r="O330" s="74"/>
      <c r="P330" s="42"/>
      <c r="Q330" s="62"/>
      <c r="R330" s="62"/>
    </row>
    <row r="331" customFormat="false" ht="15.75" hidden="false" customHeight="false" outlineLevel="0" collapsed="false">
      <c r="A331" s="32"/>
      <c r="B331" s="39"/>
      <c r="C331" s="82"/>
      <c r="D331" s="87"/>
      <c r="E331" s="88"/>
      <c r="F331" s="89"/>
      <c r="G331" s="89"/>
      <c r="H331" s="88"/>
      <c r="I331" s="89"/>
      <c r="J331" s="89"/>
      <c r="K331" s="88"/>
      <c r="L331" s="90"/>
      <c r="M331" s="88"/>
      <c r="N331" s="88"/>
      <c r="O331" s="74"/>
      <c r="P331" s="42"/>
      <c r="Q331" s="62"/>
      <c r="R331" s="62"/>
    </row>
    <row r="332" customFormat="false" ht="15.75" hidden="false" customHeight="false" outlineLevel="0" collapsed="false">
      <c r="A332" s="32"/>
      <c r="B332" s="39"/>
      <c r="C332" s="82"/>
      <c r="D332" s="87"/>
      <c r="E332" s="88"/>
      <c r="F332" s="89"/>
      <c r="G332" s="89"/>
      <c r="H332" s="88"/>
      <c r="I332" s="89"/>
      <c r="J332" s="89"/>
      <c r="K332" s="88"/>
      <c r="L332" s="90"/>
      <c r="M332" s="88"/>
      <c r="N332" s="88"/>
      <c r="O332" s="74"/>
      <c r="P332" s="42"/>
      <c r="Q332" s="62"/>
      <c r="R332" s="62"/>
    </row>
    <row r="333" customFormat="false" ht="15.75" hidden="false" customHeight="false" outlineLevel="0" collapsed="false">
      <c r="A333" s="32"/>
      <c r="B333" s="39"/>
      <c r="C333" s="82"/>
      <c r="D333" s="87"/>
      <c r="E333" s="88"/>
      <c r="F333" s="89"/>
      <c r="G333" s="89"/>
      <c r="H333" s="88"/>
      <c r="I333" s="89"/>
      <c r="J333" s="89"/>
      <c r="K333" s="88"/>
      <c r="L333" s="90"/>
      <c r="M333" s="88"/>
      <c r="N333" s="88"/>
      <c r="O333" s="74"/>
      <c r="P333" s="42"/>
      <c r="Q333" s="62"/>
      <c r="R333" s="62"/>
    </row>
    <row r="334" customFormat="false" ht="15.75" hidden="false" customHeight="false" outlineLevel="0" collapsed="false">
      <c r="A334" s="32"/>
      <c r="B334" s="39"/>
      <c r="C334" s="82"/>
      <c r="D334" s="87"/>
      <c r="E334" s="88"/>
      <c r="F334" s="89"/>
      <c r="G334" s="89"/>
      <c r="H334" s="88"/>
      <c r="I334" s="89"/>
      <c r="J334" s="89"/>
      <c r="K334" s="88"/>
      <c r="L334" s="90"/>
      <c r="M334" s="88"/>
      <c r="N334" s="88"/>
      <c r="O334" s="74"/>
      <c r="P334" s="42"/>
      <c r="Q334" s="62"/>
      <c r="R334" s="62"/>
    </row>
    <row r="335" customFormat="false" ht="15.75" hidden="false" customHeight="false" outlineLevel="0" collapsed="false">
      <c r="A335" s="32"/>
      <c r="B335" s="39"/>
      <c r="C335" s="82"/>
      <c r="D335" s="87"/>
      <c r="E335" s="88"/>
      <c r="F335" s="89"/>
      <c r="G335" s="89"/>
      <c r="H335" s="88"/>
      <c r="I335" s="89"/>
      <c r="J335" s="89"/>
      <c r="K335" s="88"/>
      <c r="L335" s="90"/>
      <c r="M335" s="88"/>
      <c r="N335" s="88"/>
      <c r="O335" s="74"/>
      <c r="P335" s="42"/>
      <c r="Q335" s="62"/>
      <c r="R335" s="62"/>
    </row>
    <row r="336" customFormat="false" ht="15.75" hidden="false" customHeight="false" outlineLevel="0" collapsed="false">
      <c r="A336" s="32"/>
      <c r="B336" s="39"/>
      <c r="C336" s="82"/>
      <c r="D336" s="87"/>
      <c r="E336" s="88"/>
      <c r="F336" s="89"/>
      <c r="G336" s="89"/>
      <c r="H336" s="88"/>
      <c r="I336" s="89"/>
      <c r="J336" s="89"/>
      <c r="K336" s="88"/>
      <c r="L336" s="90"/>
      <c r="M336" s="88"/>
      <c r="N336" s="88"/>
      <c r="O336" s="74"/>
      <c r="P336" s="42"/>
      <c r="Q336" s="62"/>
      <c r="R336" s="62"/>
    </row>
    <row r="337" customFormat="false" ht="15.75" hidden="false" customHeight="false" outlineLevel="0" collapsed="false">
      <c r="A337" s="32"/>
      <c r="B337" s="39"/>
      <c r="C337" s="82"/>
      <c r="D337" s="87"/>
      <c r="E337" s="88"/>
      <c r="F337" s="89"/>
      <c r="G337" s="89"/>
      <c r="H337" s="88"/>
      <c r="I337" s="89"/>
      <c r="J337" s="89"/>
      <c r="K337" s="88"/>
      <c r="L337" s="90"/>
      <c r="M337" s="88"/>
      <c r="N337" s="88"/>
      <c r="O337" s="96"/>
      <c r="P337" s="92"/>
      <c r="Q337" s="62"/>
      <c r="R337" s="62"/>
    </row>
    <row r="338" customFormat="false" ht="15.75" hidden="false" customHeight="false" outlineLevel="0" collapsed="false">
      <c r="A338" s="32"/>
      <c r="B338" s="39"/>
      <c r="C338" s="82"/>
      <c r="D338" s="87"/>
      <c r="E338" s="88"/>
      <c r="F338" s="89"/>
      <c r="G338" s="89"/>
      <c r="H338" s="88"/>
      <c r="I338" s="89"/>
      <c r="J338" s="89"/>
      <c r="K338" s="88"/>
      <c r="L338" s="90"/>
      <c r="M338" s="88"/>
      <c r="N338" s="88"/>
      <c r="O338" s="74"/>
      <c r="P338" s="42"/>
      <c r="Q338" s="62"/>
      <c r="R338" s="62"/>
    </row>
    <row r="339" customFormat="false" ht="15.75" hidden="false" customHeight="false" outlineLevel="0" collapsed="false">
      <c r="A339" s="32"/>
      <c r="B339" s="39"/>
      <c r="C339" s="71"/>
      <c r="D339" s="71"/>
      <c r="E339" s="72" t="n">
        <f aca="false">SUM(E328:E338)</f>
        <v>0</v>
      </c>
      <c r="F339" s="73" t="s">
        <v>73</v>
      </c>
      <c r="G339" s="71"/>
      <c r="H339" s="72" t="n">
        <f aca="false">SUM(H328:H338)</f>
        <v>0</v>
      </c>
      <c r="I339" s="73" t="s">
        <v>73</v>
      </c>
      <c r="J339" s="71"/>
      <c r="K339" s="72" t="n">
        <f aca="false">SUM(K328:K338)</f>
        <v>0</v>
      </c>
      <c r="L339" s="73" t="s">
        <v>73</v>
      </c>
      <c r="M339" s="72" t="n">
        <f aca="false">SUM(M328:M338)</f>
        <v>0</v>
      </c>
      <c r="N339" s="72"/>
      <c r="O339" s="73" t="s">
        <v>73</v>
      </c>
      <c r="P339" s="94"/>
      <c r="Q339" s="62"/>
      <c r="R339" s="62"/>
    </row>
    <row r="340" customFormat="false" ht="15.75" hidden="false" customHeight="false" outlineLevel="0" collapsed="false">
      <c r="A340" s="32"/>
      <c r="B340" s="39"/>
      <c r="C340" s="26"/>
      <c r="D340" s="26"/>
      <c r="E340" s="26"/>
      <c r="F340" s="26"/>
      <c r="G340" s="26"/>
      <c r="H340" s="26"/>
      <c r="I340" s="95"/>
      <c r="J340" s="95"/>
      <c r="K340" s="95"/>
      <c r="L340" s="95"/>
      <c r="M340" s="95"/>
      <c r="N340" s="26"/>
      <c r="O340" s="74"/>
      <c r="P340" s="42"/>
      <c r="Q340" s="62"/>
      <c r="R340" s="62"/>
    </row>
    <row r="341" customFormat="false" ht="15.75" hidden="false" customHeight="false" outlineLevel="0" collapsed="false">
      <c r="A341" s="32"/>
      <c r="B341" s="39"/>
      <c r="C341" s="26"/>
      <c r="D341" s="26"/>
      <c r="E341" s="26"/>
      <c r="F341" s="26"/>
      <c r="G341" s="26"/>
      <c r="H341" s="26"/>
      <c r="I341" s="95"/>
      <c r="J341" s="95"/>
      <c r="K341" s="95"/>
      <c r="L341" s="95"/>
      <c r="M341" s="95"/>
      <c r="N341" s="26"/>
      <c r="O341" s="74"/>
      <c r="P341" s="42"/>
      <c r="Q341" s="62"/>
      <c r="R341" s="62"/>
    </row>
    <row r="342" customFormat="false" ht="17.35" hidden="false" customHeight="false" outlineLevel="0" collapsed="false">
      <c r="A342" s="32"/>
      <c r="B342" s="39"/>
      <c r="C342" s="80" t="str">
        <f aca="false">IF(Calcoli!$K30="","","Unità immobiliare "&amp;Calcoli!$K30 )</f>
        <v/>
      </c>
      <c r="D342" s="80"/>
      <c r="E342" s="81" t="s">
        <v>84</v>
      </c>
      <c r="F342" s="81"/>
      <c r="G342" s="81"/>
      <c r="H342" s="82"/>
      <c r="I342" s="64"/>
      <c r="J342" s="64"/>
      <c r="K342" s="64"/>
      <c r="L342" s="64"/>
      <c r="M342" s="64"/>
      <c r="N342" s="26"/>
      <c r="O342" s="74"/>
      <c r="P342" s="42"/>
      <c r="Q342" s="62"/>
      <c r="R342" s="62"/>
    </row>
    <row r="343" customFormat="false" ht="17.15" hidden="false" customHeight="false" outlineLevel="0" collapsed="false">
      <c r="A343" s="32"/>
      <c r="B343" s="39"/>
      <c r="C343" s="63" t="s">
        <v>83</v>
      </c>
      <c r="D343" s="63"/>
      <c r="E343" s="83" t="s">
        <v>85</v>
      </c>
      <c r="F343" s="83"/>
      <c r="G343" s="83"/>
      <c r="H343" s="83" t="s">
        <v>80</v>
      </c>
      <c r="I343" s="64"/>
      <c r="J343" s="64"/>
      <c r="K343" s="64" t="s">
        <v>81</v>
      </c>
      <c r="L343" s="64"/>
      <c r="M343" s="64" t="s">
        <v>82</v>
      </c>
      <c r="N343" s="26"/>
      <c r="O343" s="74"/>
      <c r="P343" s="42"/>
      <c r="Q343" s="62"/>
      <c r="R343" s="62"/>
    </row>
    <row r="344" customFormat="false" ht="15.75" hidden="false" customHeight="false" outlineLevel="0" collapsed="false">
      <c r="A344" s="32"/>
      <c r="B344" s="39"/>
      <c r="C344" s="82"/>
      <c r="D344" s="84"/>
      <c r="E344" s="82"/>
      <c r="F344" s="85"/>
      <c r="G344" s="85"/>
      <c r="H344" s="82"/>
      <c r="I344" s="85"/>
      <c r="J344" s="85"/>
      <c r="K344" s="82"/>
      <c r="L344" s="86"/>
      <c r="M344" s="82"/>
      <c r="N344" s="82"/>
      <c r="O344" s="74"/>
      <c r="P344" s="42"/>
      <c r="Q344" s="62"/>
      <c r="R344" s="62"/>
    </row>
    <row r="345" customFormat="false" ht="15.75" hidden="false" customHeight="false" outlineLevel="0" collapsed="false">
      <c r="A345" s="32"/>
      <c r="B345" s="39"/>
      <c r="C345" s="82"/>
      <c r="D345" s="87"/>
      <c r="E345" s="88"/>
      <c r="F345" s="89"/>
      <c r="G345" s="89"/>
      <c r="H345" s="88"/>
      <c r="I345" s="89"/>
      <c r="J345" s="89"/>
      <c r="K345" s="88"/>
      <c r="L345" s="90"/>
      <c r="M345" s="88"/>
      <c r="N345" s="88"/>
      <c r="O345" s="74"/>
      <c r="P345" s="42"/>
      <c r="Q345" s="62"/>
      <c r="R345" s="62"/>
    </row>
    <row r="346" customFormat="false" ht="15.75" hidden="false" customHeight="false" outlineLevel="0" collapsed="false">
      <c r="A346" s="32"/>
      <c r="B346" s="39"/>
      <c r="C346" s="82"/>
      <c r="D346" s="87"/>
      <c r="E346" s="88"/>
      <c r="F346" s="89"/>
      <c r="G346" s="89"/>
      <c r="H346" s="88"/>
      <c r="I346" s="89"/>
      <c r="J346" s="89"/>
      <c r="K346" s="88"/>
      <c r="L346" s="90"/>
      <c r="M346" s="88"/>
      <c r="N346" s="88"/>
      <c r="O346" s="74"/>
      <c r="P346" s="42"/>
      <c r="Q346" s="62"/>
      <c r="R346" s="62"/>
    </row>
    <row r="347" customFormat="false" ht="15.75" hidden="false" customHeight="false" outlineLevel="0" collapsed="false">
      <c r="A347" s="32"/>
      <c r="B347" s="39"/>
      <c r="C347" s="82"/>
      <c r="D347" s="87"/>
      <c r="E347" s="88"/>
      <c r="F347" s="89"/>
      <c r="G347" s="89"/>
      <c r="H347" s="88"/>
      <c r="I347" s="89"/>
      <c r="J347" s="89"/>
      <c r="K347" s="88"/>
      <c r="L347" s="90"/>
      <c r="M347" s="88"/>
      <c r="N347" s="88"/>
      <c r="O347" s="74"/>
      <c r="P347" s="42"/>
      <c r="Q347" s="62"/>
      <c r="R347" s="62"/>
    </row>
    <row r="348" customFormat="false" ht="15.75" hidden="false" customHeight="false" outlineLevel="0" collapsed="false">
      <c r="A348" s="32"/>
      <c r="B348" s="39"/>
      <c r="C348" s="82"/>
      <c r="D348" s="87"/>
      <c r="E348" s="88"/>
      <c r="F348" s="89"/>
      <c r="G348" s="89"/>
      <c r="H348" s="88"/>
      <c r="I348" s="89"/>
      <c r="J348" s="89"/>
      <c r="K348" s="88"/>
      <c r="L348" s="90"/>
      <c r="M348" s="88"/>
      <c r="N348" s="88"/>
      <c r="O348" s="74"/>
      <c r="P348" s="42"/>
      <c r="Q348" s="62"/>
      <c r="R348" s="62"/>
    </row>
    <row r="349" customFormat="false" ht="15.75" hidden="false" customHeight="false" outlineLevel="0" collapsed="false">
      <c r="A349" s="32"/>
      <c r="B349" s="39"/>
      <c r="C349" s="82"/>
      <c r="D349" s="87"/>
      <c r="E349" s="88"/>
      <c r="F349" s="89"/>
      <c r="G349" s="89"/>
      <c r="H349" s="88"/>
      <c r="I349" s="89"/>
      <c r="J349" s="89"/>
      <c r="K349" s="88"/>
      <c r="L349" s="90"/>
      <c r="M349" s="88"/>
      <c r="N349" s="88"/>
      <c r="O349" s="74"/>
      <c r="P349" s="42"/>
      <c r="Q349" s="62"/>
      <c r="R349" s="62"/>
    </row>
    <row r="350" customFormat="false" ht="15.75" hidden="false" customHeight="false" outlineLevel="0" collapsed="false">
      <c r="A350" s="32"/>
      <c r="B350" s="39"/>
      <c r="C350" s="82"/>
      <c r="D350" s="87"/>
      <c r="E350" s="88"/>
      <c r="F350" s="89"/>
      <c r="G350" s="89"/>
      <c r="H350" s="88"/>
      <c r="I350" s="89"/>
      <c r="J350" s="89"/>
      <c r="K350" s="88"/>
      <c r="L350" s="90"/>
      <c r="M350" s="88"/>
      <c r="N350" s="88"/>
      <c r="O350" s="74"/>
      <c r="P350" s="42"/>
      <c r="Q350" s="62"/>
      <c r="R350" s="62"/>
    </row>
    <row r="351" customFormat="false" ht="15.75" hidden="false" customHeight="false" outlineLevel="0" collapsed="false">
      <c r="A351" s="32"/>
      <c r="B351" s="39"/>
      <c r="C351" s="82"/>
      <c r="D351" s="87"/>
      <c r="E351" s="88"/>
      <c r="F351" s="89"/>
      <c r="G351" s="89"/>
      <c r="H351" s="88"/>
      <c r="I351" s="89"/>
      <c r="J351" s="89"/>
      <c r="K351" s="88"/>
      <c r="L351" s="90"/>
      <c r="M351" s="88"/>
      <c r="N351" s="88"/>
      <c r="O351" s="74"/>
      <c r="P351" s="42"/>
      <c r="Q351" s="62"/>
      <c r="R351" s="62"/>
    </row>
    <row r="352" customFormat="false" ht="15.75" hidden="false" customHeight="false" outlineLevel="0" collapsed="false">
      <c r="A352" s="32"/>
      <c r="B352" s="39"/>
      <c r="C352" s="82"/>
      <c r="D352" s="87"/>
      <c r="E352" s="88"/>
      <c r="F352" s="89"/>
      <c r="G352" s="89"/>
      <c r="H352" s="88"/>
      <c r="I352" s="89"/>
      <c r="J352" s="89"/>
      <c r="K352" s="88"/>
      <c r="L352" s="90"/>
      <c r="M352" s="88"/>
      <c r="N352" s="88"/>
      <c r="O352" s="74"/>
      <c r="P352" s="42"/>
      <c r="Q352" s="62"/>
      <c r="R352" s="62"/>
    </row>
    <row r="353" customFormat="false" ht="15.75" hidden="false" customHeight="false" outlineLevel="0" collapsed="false">
      <c r="A353" s="32"/>
      <c r="B353" s="39"/>
      <c r="C353" s="82"/>
      <c r="D353" s="87"/>
      <c r="E353" s="88"/>
      <c r="F353" s="89"/>
      <c r="G353" s="89"/>
      <c r="H353" s="88"/>
      <c r="I353" s="89"/>
      <c r="J353" s="89"/>
      <c r="K353" s="88"/>
      <c r="L353" s="90"/>
      <c r="M353" s="88"/>
      <c r="N353" s="88"/>
      <c r="O353" s="96"/>
      <c r="P353" s="92"/>
      <c r="Q353" s="62"/>
      <c r="R353" s="62"/>
    </row>
    <row r="354" customFormat="false" ht="15.75" hidden="false" customHeight="false" outlineLevel="0" collapsed="false">
      <c r="A354" s="32"/>
      <c r="B354" s="39"/>
      <c r="C354" s="82"/>
      <c r="D354" s="87"/>
      <c r="E354" s="88"/>
      <c r="F354" s="89"/>
      <c r="G354" s="89"/>
      <c r="H354" s="88"/>
      <c r="I354" s="89"/>
      <c r="J354" s="89"/>
      <c r="K354" s="88"/>
      <c r="L354" s="90"/>
      <c r="M354" s="88"/>
      <c r="N354" s="88"/>
      <c r="O354" s="74"/>
      <c r="P354" s="42"/>
      <c r="Q354" s="62"/>
      <c r="R354" s="62"/>
    </row>
    <row r="355" customFormat="false" ht="15.75" hidden="false" customHeight="false" outlineLevel="0" collapsed="false">
      <c r="A355" s="32"/>
      <c r="B355" s="39"/>
      <c r="C355" s="71"/>
      <c r="D355" s="71"/>
      <c r="E355" s="72" t="n">
        <f aca="false">SUM(E344:E354)</f>
        <v>0</v>
      </c>
      <c r="F355" s="73" t="s">
        <v>73</v>
      </c>
      <c r="G355" s="71"/>
      <c r="H355" s="72" t="n">
        <f aca="false">SUM(H344:H354)</f>
        <v>0</v>
      </c>
      <c r="I355" s="73" t="s">
        <v>73</v>
      </c>
      <c r="J355" s="71"/>
      <c r="K355" s="72" t="n">
        <f aca="false">SUM(K344:K354)</f>
        <v>0</v>
      </c>
      <c r="L355" s="73" t="s">
        <v>73</v>
      </c>
      <c r="M355" s="72" t="n">
        <f aca="false">SUM(M344:M354)</f>
        <v>0</v>
      </c>
      <c r="N355" s="72"/>
      <c r="O355" s="73" t="s">
        <v>73</v>
      </c>
      <c r="P355" s="94"/>
      <c r="Q355" s="62"/>
      <c r="R355" s="62"/>
    </row>
    <row r="356" customFormat="false" ht="15.75" hidden="false" customHeight="false" outlineLevel="0" collapsed="false">
      <c r="A356" s="32"/>
      <c r="B356" s="39"/>
      <c r="C356" s="26"/>
      <c r="D356" s="26"/>
      <c r="E356" s="26"/>
      <c r="F356" s="26"/>
      <c r="G356" s="26"/>
      <c r="H356" s="26"/>
      <c r="I356" s="95"/>
      <c r="J356" s="95"/>
      <c r="K356" s="95"/>
      <c r="L356" s="95"/>
      <c r="M356" s="95"/>
      <c r="N356" s="26"/>
      <c r="O356" s="74"/>
      <c r="P356" s="42"/>
      <c r="Q356" s="62"/>
      <c r="R356" s="62"/>
    </row>
    <row r="357" customFormat="false" ht="15.75" hidden="false" customHeight="false" outlineLevel="0" collapsed="false">
      <c r="A357" s="32"/>
      <c r="B357" s="39"/>
      <c r="C357" s="26"/>
      <c r="D357" s="26"/>
      <c r="E357" s="26"/>
      <c r="F357" s="26"/>
      <c r="G357" s="26"/>
      <c r="H357" s="26"/>
      <c r="I357" s="95"/>
      <c r="J357" s="95"/>
      <c r="K357" s="95"/>
      <c r="L357" s="95"/>
      <c r="M357" s="95"/>
      <c r="N357" s="26"/>
      <c r="O357" s="74"/>
      <c r="P357" s="42"/>
      <c r="Q357" s="62"/>
      <c r="R357" s="62"/>
    </row>
    <row r="358" customFormat="false" ht="17.35" hidden="false" customHeight="false" outlineLevel="0" collapsed="false">
      <c r="A358" s="32"/>
      <c r="B358" s="39"/>
      <c r="C358" s="80" t="str">
        <f aca="false">IF(Calcoli!$K31="","","Unità immobiliare "&amp;Calcoli!$K31 )</f>
        <v/>
      </c>
      <c r="D358" s="80"/>
      <c r="E358" s="81" t="s">
        <v>84</v>
      </c>
      <c r="F358" s="81"/>
      <c r="G358" s="81"/>
      <c r="H358" s="82"/>
      <c r="I358" s="64"/>
      <c r="J358" s="64"/>
      <c r="K358" s="64"/>
      <c r="L358" s="64"/>
      <c r="M358" s="64"/>
      <c r="N358" s="26"/>
      <c r="O358" s="74"/>
      <c r="P358" s="42"/>
      <c r="Q358" s="62"/>
      <c r="R358" s="62"/>
    </row>
    <row r="359" customFormat="false" ht="17.15" hidden="false" customHeight="false" outlineLevel="0" collapsed="false">
      <c r="A359" s="32"/>
      <c r="B359" s="39"/>
      <c r="C359" s="63" t="s">
        <v>83</v>
      </c>
      <c r="D359" s="63"/>
      <c r="E359" s="83" t="s">
        <v>85</v>
      </c>
      <c r="F359" s="83"/>
      <c r="G359" s="83"/>
      <c r="H359" s="83" t="s">
        <v>80</v>
      </c>
      <c r="I359" s="64"/>
      <c r="J359" s="64"/>
      <c r="K359" s="64" t="s">
        <v>81</v>
      </c>
      <c r="L359" s="64"/>
      <c r="M359" s="64" t="s">
        <v>82</v>
      </c>
      <c r="N359" s="26"/>
      <c r="O359" s="74"/>
      <c r="P359" s="42"/>
      <c r="Q359" s="62"/>
      <c r="R359" s="62"/>
    </row>
    <row r="360" customFormat="false" ht="15.75" hidden="false" customHeight="false" outlineLevel="0" collapsed="false">
      <c r="A360" s="32"/>
      <c r="B360" s="39"/>
      <c r="C360" s="82"/>
      <c r="D360" s="84"/>
      <c r="E360" s="82"/>
      <c r="F360" s="85"/>
      <c r="G360" s="85"/>
      <c r="H360" s="82"/>
      <c r="I360" s="85"/>
      <c r="J360" s="85"/>
      <c r="K360" s="82"/>
      <c r="L360" s="86"/>
      <c r="M360" s="82"/>
      <c r="N360" s="82"/>
      <c r="O360" s="74"/>
      <c r="P360" s="42"/>
      <c r="Q360" s="62"/>
      <c r="R360" s="62"/>
    </row>
    <row r="361" customFormat="false" ht="15.75" hidden="false" customHeight="false" outlineLevel="0" collapsed="false">
      <c r="A361" s="32"/>
      <c r="B361" s="39"/>
      <c r="C361" s="82"/>
      <c r="D361" s="87"/>
      <c r="E361" s="88"/>
      <c r="F361" s="89"/>
      <c r="G361" s="89"/>
      <c r="H361" s="88"/>
      <c r="I361" s="89"/>
      <c r="J361" s="89"/>
      <c r="K361" s="88"/>
      <c r="L361" s="90"/>
      <c r="M361" s="88"/>
      <c r="N361" s="88"/>
      <c r="O361" s="74"/>
      <c r="P361" s="42"/>
      <c r="Q361" s="62"/>
      <c r="R361" s="62"/>
    </row>
    <row r="362" customFormat="false" ht="15.75" hidden="false" customHeight="false" outlineLevel="0" collapsed="false">
      <c r="A362" s="32"/>
      <c r="B362" s="39"/>
      <c r="C362" s="82"/>
      <c r="D362" s="87"/>
      <c r="E362" s="88"/>
      <c r="F362" s="89"/>
      <c r="G362" s="89"/>
      <c r="H362" s="88"/>
      <c r="I362" s="89"/>
      <c r="J362" s="89"/>
      <c r="K362" s="88"/>
      <c r="L362" s="90"/>
      <c r="M362" s="88"/>
      <c r="N362" s="88"/>
      <c r="O362" s="74"/>
      <c r="P362" s="42"/>
      <c r="Q362" s="62"/>
      <c r="R362" s="62"/>
    </row>
    <row r="363" customFormat="false" ht="15.75" hidden="false" customHeight="false" outlineLevel="0" collapsed="false">
      <c r="A363" s="32"/>
      <c r="B363" s="39"/>
      <c r="C363" s="82"/>
      <c r="D363" s="87"/>
      <c r="E363" s="88"/>
      <c r="F363" s="89"/>
      <c r="G363" s="89"/>
      <c r="H363" s="88"/>
      <c r="I363" s="89"/>
      <c r="J363" s="89"/>
      <c r="K363" s="88"/>
      <c r="L363" s="90"/>
      <c r="M363" s="88"/>
      <c r="N363" s="88"/>
      <c r="O363" s="74"/>
      <c r="P363" s="42"/>
      <c r="Q363" s="62"/>
      <c r="R363" s="62"/>
    </row>
    <row r="364" customFormat="false" ht="15.75" hidden="false" customHeight="false" outlineLevel="0" collapsed="false">
      <c r="A364" s="32"/>
      <c r="B364" s="39"/>
      <c r="C364" s="82"/>
      <c r="D364" s="87"/>
      <c r="E364" s="88"/>
      <c r="F364" s="89"/>
      <c r="G364" s="89"/>
      <c r="H364" s="88"/>
      <c r="I364" s="89"/>
      <c r="J364" s="89"/>
      <c r="K364" s="88"/>
      <c r="L364" s="90"/>
      <c r="M364" s="88"/>
      <c r="N364" s="88"/>
      <c r="O364" s="74"/>
      <c r="P364" s="42"/>
      <c r="Q364" s="62"/>
      <c r="R364" s="62"/>
    </row>
    <row r="365" customFormat="false" ht="15.75" hidden="false" customHeight="false" outlineLevel="0" collapsed="false">
      <c r="A365" s="32"/>
      <c r="B365" s="39"/>
      <c r="C365" s="82"/>
      <c r="D365" s="87"/>
      <c r="E365" s="88"/>
      <c r="F365" s="89"/>
      <c r="G365" s="89"/>
      <c r="H365" s="88"/>
      <c r="I365" s="89"/>
      <c r="J365" s="89"/>
      <c r="K365" s="88"/>
      <c r="L365" s="90"/>
      <c r="M365" s="88"/>
      <c r="N365" s="88"/>
      <c r="O365" s="74"/>
      <c r="P365" s="42"/>
      <c r="Q365" s="62"/>
      <c r="R365" s="62"/>
    </row>
    <row r="366" customFormat="false" ht="15.75" hidden="false" customHeight="false" outlineLevel="0" collapsed="false">
      <c r="A366" s="32"/>
      <c r="B366" s="39"/>
      <c r="C366" s="82"/>
      <c r="D366" s="87"/>
      <c r="E366" s="88"/>
      <c r="F366" s="89"/>
      <c r="G366" s="89"/>
      <c r="H366" s="88"/>
      <c r="I366" s="89"/>
      <c r="J366" s="89"/>
      <c r="K366" s="88"/>
      <c r="L366" s="90"/>
      <c r="M366" s="88"/>
      <c r="N366" s="88"/>
      <c r="O366" s="74"/>
      <c r="P366" s="42"/>
      <c r="Q366" s="62"/>
      <c r="R366" s="62"/>
    </row>
    <row r="367" customFormat="false" ht="15.75" hidden="false" customHeight="false" outlineLevel="0" collapsed="false">
      <c r="A367" s="32"/>
      <c r="B367" s="39"/>
      <c r="C367" s="82"/>
      <c r="D367" s="87"/>
      <c r="E367" s="88"/>
      <c r="F367" s="89"/>
      <c r="G367" s="89"/>
      <c r="H367" s="88"/>
      <c r="I367" s="89"/>
      <c r="J367" s="89"/>
      <c r="K367" s="88"/>
      <c r="L367" s="90"/>
      <c r="M367" s="88"/>
      <c r="N367" s="88"/>
      <c r="O367" s="74"/>
      <c r="P367" s="42"/>
      <c r="Q367" s="62"/>
      <c r="R367" s="62"/>
    </row>
    <row r="368" customFormat="false" ht="15.75" hidden="false" customHeight="false" outlineLevel="0" collapsed="false">
      <c r="A368" s="32"/>
      <c r="B368" s="39"/>
      <c r="C368" s="82"/>
      <c r="D368" s="87"/>
      <c r="E368" s="88"/>
      <c r="F368" s="89"/>
      <c r="G368" s="89"/>
      <c r="H368" s="88"/>
      <c r="I368" s="89"/>
      <c r="J368" s="89"/>
      <c r="K368" s="88"/>
      <c r="L368" s="90"/>
      <c r="M368" s="88"/>
      <c r="N368" s="88"/>
      <c r="O368" s="74"/>
      <c r="P368" s="42"/>
      <c r="Q368" s="62"/>
      <c r="R368" s="62"/>
    </row>
    <row r="369" customFormat="false" ht="15.75" hidden="false" customHeight="false" outlineLevel="0" collapsed="false">
      <c r="A369" s="32"/>
      <c r="B369" s="39"/>
      <c r="C369" s="82"/>
      <c r="D369" s="87"/>
      <c r="E369" s="88"/>
      <c r="F369" s="89"/>
      <c r="G369" s="89"/>
      <c r="H369" s="88"/>
      <c r="I369" s="89"/>
      <c r="J369" s="89"/>
      <c r="K369" s="88"/>
      <c r="L369" s="90"/>
      <c r="M369" s="88"/>
      <c r="N369" s="88"/>
      <c r="O369" s="96"/>
      <c r="P369" s="92"/>
      <c r="Q369" s="62"/>
      <c r="R369" s="62"/>
    </row>
    <row r="370" customFormat="false" ht="15.75" hidden="false" customHeight="false" outlineLevel="0" collapsed="false">
      <c r="A370" s="32"/>
      <c r="B370" s="39"/>
      <c r="C370" s="82"/>
      <c r="D370" s="87"/>
      <c r="E370" s="88"/>
      <c r="F370" s="89"/>
      <c r="G370" s="89"/>
      <c r="H370" s="88"/>
      <c r="I370" s="89"/>
      <c r="J370" s="89"/>
      <c r="K370" s="88"/>
      <c r="L370" s="90"/>
      <c r="M370" s="88"/>
      <c r="N370" s="88"/>
      <c r="O370" s="74"/>
      <c r="P370" s="42"/>
      <c r="Q370" s="62"/>
      <c r="R370" s="26"/>
    </row>
    <row r="371" customFormat="false" ht="15.75" hidden="false" customHeight="false" outlineLevel="0" collapsed="false">
      <c r="A371" s="32"/>
      <c r="B371" s="39"/>
      <c r="C371" s="71"/>
      <c r="D371" s="71"/>
      <c r="E371" s="72" t="n">
        <f aca="false">SUM(E360:E370)</f>
        <v>0</v>
      </c>
      <c r="F371" s="73" t="s">
        <v>73</v>
      </c>
      <c r="G371" s="71"/>
      <c r="H371" s="72" t="n">
        <f aca="false">SUM(H360:H370)</f>
        <v>0</v>
      </c>
      <c r="I371" s="73" t="s">
        <v>73</v>
      </c>
      <c r="J371" s="71"/>
      <c r="K371" s="72" t="n">
        <f aca="false">SUM(K360:K370)</f>
        <v>0</v>
      </c>
      <c r="L371" s="73" t="s">
        <v>73</v>
      </c>
      <c r="M371" s="72" t="n">
        <f aca="false">SUM(M360:M370)</f>
        <v>0</v>
      </c>
      <c r="N371" s="72"/>
      <c r="O371" s="74" t="s">
        <v>73</v>
      </c>
      <c r="P371" s="42"/>
      <c r="Q371" s="62"/>
      <c r="R371" s="26"/>
    </row>
    <row r="372" customFormat="false" ht="15.75" hidden="false" customHeight="false" outlineLevel="0" collapsed="false">
      <c r="A372" s="32"/>
      <c r="B372" s="39"/>
      <c r="C372" s="26"/>
      <c r="D372" s="26"/>
      <c r="E372" s="26"/>
      <c r="F372" s="26"/>
      <c r="G372" s="26"/>
      <c r="H372" s="26"/>
      <c r="I372" s="95"/>
      <c r="J372" s="95"/>
      <c r="K372" s="95"/>
      <c r="L372" s="95"/>
      <c r="M372" s="95"/>
      <c r="N372" s="26"/>
      <c r="O372" s="74"/>
      <c r="P372" s="42"/>
      <c r="Q372" s="62"/>
      <c r="R372" s="26"/>
    </row>
    <row r="373" customFormat="false" ht="15.75" hidden="false" customHeight="false" outlineLevel="0" collapsed="false">
      <c r="A373" s="32"/>
      <c r="B373" s="39"/>
      <c r="C373" s="26"/>
      <c r="D373" s="26"/>
      <c r="E373" s="26"/>
      <c r="F373" s="26"/>
      <c r="G373" s="26"/>
      <c r="H373" s="26"/>
      <c r="I373" s="95"/>
      <c r="J373" s="95"/>
      <c r="K373" s="95"/>
      <c r="L373" s="95"/>
      <c r="M373" s="95"/>
      <c r="N373" s="26"/>
      <c r="O373" s="74"/>
      <c r="P373" s="42"/>
      <c r="Q373" s="62"/>
      <c r="R373" s="26"/>
    </row>
    <row r="374" customFormat="false" ht="17.35" hidden="false" customHeight="false" outlineLevel="0" collapsed="false">
      <c r="A374" s="32"/>
      <c r="B374" s="39"/>
      <c r="C374" s="80" t="str">
        <f aca="false">IF(Calcoli!$K32="","","Unità immobiliare "&amp;Calcoli!$K32 )</f>
        <v/>
      </c>
      <c r="D374" s="80"/>
      <c r="E374" s="81" t="s">
        <v>84</v>
      </c>
      <c r="F374" s="81"/>
      <c r="G374" s="81"/>
      <c r="H374" s="82"/>
      <c r="I374" s="64"/>
      <c r="J374" s="64"/>
      <c r="K374" s="64"/>
      <c r="L374" s="64"/>
      <c r="M374" s="64"/>
      <c r="N374" s="26"/>
      <c r="O374" s="74"/>
      <c r="P374" s="42"/>
      <c r="Q374" s="62"/>
      <c r="R374" s="26"/>
    </row>
    <row r="375" customFormat="false" ht="17.15" hidden="false" customHeight="false" outlineLevel="0" collapsed="false">
      <c r="A375" s="32"/>
      <c r="B375" s="39"/>
      <c r="C375" s="63" t="s">
        <v>83</v>
      </c>
      <c r="D375" s="63"/>
      <c r="E375" s="83" t="s">
        <v>85</v>
      </c>
      <c r="F375" s="83"/>
      <c r="G375" s="83"/>
      <c r="H375" s="83" t="s">
        <v>80</v>
      </c>
      <c r="I375" s="64"/>
      <c r="J375" s="64"/>
      <c r="K375" s="64" t="s">
        <v>81</v>
      </c>
      <c r="L375" s="64"/>
      <c r="M375" s="64" t="s">
        <v>82</v>
      </c>
      <c r="N375" s="26"/>
      <c r="O375" s="74"/>
      <c r="P375" s="42"/>
      <c r="Q375" s="62"/>
      <c r="R375" s="26"/>
    </row>
    <row r="376" customFormat="false" ht="15.75" hidden="false" customHeight="false" outlineLevel="0" collapsed="false">
      <c r="A376" s="32"/>
      <c r="B376" s="39"/>
      <c r="C376" s="82"/>
      <c r="D376" s="84"/>
      <c r="E376" s="82"/>
      <c r="F376" s="85"/>
      <c r="G376" s="85"/>
      <c r="H376" s="82"/>
      <c r="I376" s="85"/>
      <c r="J376" s="85"/>
      <c r="K376" s="82"/>
      <c r="L376" s="86"/>
      <c r="M376" s="82"/>
      <c r="N376" s="82"/>
      <c r="O376" s="74"/>
      <c r="P376" s="42"/>
      <c r="Q376" s="62"/>
      <c r="R376" s="26"/>
    </row>
    <row r="377" customFormat="false" ht="15.75" hidden="false" customHeight="false" outlineLevel="0" collapsed="false">
      <c r="A377" s="32"/>
      <c r="B377" s="39"/>
      <c r="C377" s="82"/>
      <c r="D377" s="87"/>
      <c r="E377" s="88"/>
      <c r="F377" s="89"/>
      <c r="G377" s="89"/>
      <c r="H377" s="88"/>
      <c r="I377" s="89"/>
      <c r="J377" s="89"/>
      <c r="K377" s="88"/>
      <c r="L377" s="90"/>
      <c r="M377" s="88"/>
      <c r="N377" s="88"/>
      <c r="O377" s="74"/>
      <c r="P377" s="42"/>
      <c r="Q377" s="62"/>
      <c r="R377" s="26"/>
    </row>
    <row r="378" customFormat="false" ht="15.75" hidden="false" customHeight="false" outlineLevel="0" collapsed="false">
      <c r="A378" s="32"/>
      <c r="B378" s="39"/>
      <c r="C378" s="82"/>
      <c r="D378" s="87"/>
      <c r="E378" s="88"/>
      <c r="F378" s="89"/>
      <c r="G378" s="89"/>
      <c r="H378" s="88"/>
      <c r="I378" s="89"/>
      <c r="J378" s="89"/>
      <c r="K378" s="88"/>
      <c r="L378" s="90"/>
      <c r="M378" s="88"/>
      <c r="N378" s="88"/>
      <c r="O378" s="74"/>
      <c r="P378" s="42"/>
      <c r="Q378" s="62"/>
      <c r="R378" s="26"/>
    </row>
    <row r="379" customFormat="false" ht="15.75" hidden="false" customHeight="false" outlineLevel="0" collapsed="false">
      <c r="A379" s="32"/>
      <c r="B379" s="39"/>
      <c r="C379" s="82"/>
      <c r="D379" s="87"/>
      <c r="E379" s="88"/>
      <c r="F379" s="89"/>
      <c r="G379" s="89"/>
      <c r="H379" s="88"/>
      <c r="I379" s="89"/>
      <c r="J379" s="89"/>
      <c r="K379" s="88"/>
      <c r="L379" s="90"/>
      <c r="M379" s="88"/>
      <c r="N379" s="88"/>
      <c r="O379" s="74"/>
      <c r="P379" s="42"/>
      <c r="Q379" s="62"/>
      <c r="R379" s="26"/>
    </row>
    <row r="380" customFormat="false" ht="15.75" hidden="false" customHeight="false" outlineLevel="0" collapsed="false">
      <c r="A380" s="32"/>
      <c r="B380" s="39"/>
      <c r="C380" s="82"/>
      <c r="D380" s="87"/>
      <c r="E380" s="88"/>
      <c r="F380" s="89"/>
      <c r="G380" s="89"/>
      <c r="H380" s="88"/>
      <c r="I380" s="89"/>
      <c r="J380" s="89"/>
      <c r="K380" s="88"/>
      <c r="L380" s="90"/>
      <c r="M380" s="88"/>
      <c r="N380" s="88"/>
      <c r="O380" s="74"/>
      <c r="P380" s="42"/>
      <c r="Q380" s="62"/>
      <c r="R380" s="26"/>
    </row>
    <row r="381" customFormat="false" ht="15.75" hidden="false" customHeight="false" outlineLevel="0" collapsed="false">
      <c r="A381" s="32"/>
      <c r="B381" s="39"/>
      <c r="C381" s="82"/>
      <c r="D381" s="87"/>
      <c r="E381" s="88"/>
      <c r="F381" s="89"/>
      <c r="G381" s="89"/>
      <c r="H381" s="88"/>
      <c r="I381" s="89"/>
      <c r="J381" s="89"/>
      <c r="K381" s="88"/>
      <c r="L381" s="90"/>
      <c r="M381" s="88"/>
      <c r="N381" s="88"/>
      <c r="O381" s="74"/>
      <c r="P381" s="42"/>
      <c r="Q381" s="62"/>
      <c r="R381" s="26"/>
    </row>
    <row r="382" customFormat="false" ht="15.75" hidden="false" customHeight="false" outlineLevel="0" collapsed="false">
      <c r="A382" s="32"/>
      <c r="B382" s="39"/>
      <c r="C382" s="82"/>
      <c r="D382" s="87"/>
      <c r="E382" s="88"/>
      <c r="F382" s="89"/>
      <c r="G382" s="89"/>
      <c r="H382" s="88"/>
      <c r="I382" s="89"/>
      <c r="J382" s="89"/>
      <c r="K382" s="88"/>
      <c r="L382" s="90"/>
      <c r="M382" s="88"/>
      <c r="N382" s="88"/>
      <c r="O382" s="74"/>
      <c r="P382" s="42"/>
      <c r="Q382" s="62"/>
      <c r="R382" s="26"/>
    </row>
    <row r="383" customFormat="false" ht="15.75" hidden="false" customHeight="false" outlineLevel="0" collapsed="false">
      <c r="A383" s="32"/>
      <c r="B383" s="39"/>
      <c r="C383" s="82"/>
      <c r="D383" s="87"/>
      <c r="E383" s="88"/>
      <c r="F383" s="89"/>
      <c r="G383" s="89"/>
      <c r="H383" s="88"/>
      <c r="I383" s="89"/>
      <c r="J383" s="89"/>
      <c r="K383" s="88"/>
      <c r="L383" s="90"/>
      <c r="M383" s="88"/>
      <c r="N383" s="88"/>
      <c r="O383" s="74"/>
      <c r="P383" s="42"/>
      <c r="Q383" s="62"/>
      <c r="R383" s="26"/>
    </row>
    <row r="384" customFormat="false" ht="15.75" hidden="false" customHeight="false" outlineLevel="0" collapsed="false">
      <c r="A384" s="32"/>
      <c r="B384" s="39"/>
      <c r="C384" s="82"/>
      <c r="D384" s="87"/>
      <c r="E384" s="88"/>
      <c r="F384" s="89"/>
      <c r="G384" s="89"/>
      <c r="H384" s="88"/>
      <c r="I384" s="89"/>
      <c r="J384" s="89"/>
      <c r="K384" s="88"/>
      <c r="L384" s="90"/>
      <c r="M384" s="88"/>
      <c r="N384" s="88"/>
      <c r="O384" s="74"/>
      <c r="P384" s="42"/>
      <c r="Q384" s="62"/>
      <c r="R384" s="26"/>
    </row>
    <row r="385" customFormat="false" ht="15.75" hidden="false" customHeight="false" outlineLevel="0" collapsed="false">
      <c r="A385" s="32"/>
      <c r="B385" s="39"/>
      <c r="C385" s="82"/>
      <c r="D385" s="87"/>
      <c r="E385" s="88"/>
      <c r="F385" s="89"/>
      <c r="G385" s="89"/>
      <c r="H385" s="88"/>
      <c r="I385" s="89"/>
      <c r="J385" s="89"/>
      <c r="K385" s="88"/>
      <c r="L385" s="90"/>
      <c r="M385" s="88"/>
      <c r="N385" s="88"/>
      <c r="O385" s="74"/>
      <c r="P385" s="42"/>
      <c r="Q385" s="62"/>
      <c r="R385" s="26"/>
    </row>
    <row r="386" customFormat="false" ht="15.75" hidden="false" customHeight="false" outlineLevel="0" collapsed="false">
      <c r="A386" s="32"/>
      <c r="B386" s="39"/>
      <c r="C386" s="82"/>
      <c r="D386" s="87"/>
      <c r="E386" s="88"/>
      <c r="F386" s="89"/>
      <c r="G386" s="89"/>
      <c r="H386" s="88"/>
      <c r="I386" s="89"/>
      <c r="J386" s="89"/>
      <c r="K386" s="88"/>
      <c r="L386" s="90"/>
      <c r="M386" s="88"/>
      <c r="N386" s="88"/>
      <c r="O386" s="74"/>
      <c r="P386" s="42"/>
      <c r="Q386" s="62"/>
      <c r="R386" s="26"/>
    </row>
    <row r="387" customFormat="false" ht="15.75" hidden="false" customHeight="false" outlineLevel="0" collapsed="false">
      <c r="A387" s="32"/>
      <c r="B387" s="39"/>
      <c r="C387" s="71"/>
      <c r="D387" s="71"/>
      <c r="E387" s="72" t="n">
        <f aca="false">SUM(E376:E386)</f>
        <v>0</v>
      </c>
      <c r="F387" s="73" t="s">
        <v>73</v>
      </c>
      <c r="G387" s="71"/>
      <c r="H387" s="72" t="n">
        <f aca="false">SUM(H376:H386)</f>
        <v>0</v>
      </c>
      <c r="I387" s="73" t="s">
        <v>73</v>
      </c>
      <c r="J387" s="71"/>
      <c r="K387" s="72" t="n">
        <f aca="false">SUM(K376:K386)</f>
        <v>0</v>
      </c>
      <c r="L387" s="73" t="s">
        <v>73</v>
      </c>
      <c r="M387" s="72" t="n">
        <f aca="false">SUM(M376:M386)</f>
        <v>0</v>
      </c>
      <c r="N387" s="72"/>
      <c r="O387" s="74" t="s">
        <v>73</v>
      </c>
      <c r="P387" s="42"/>
      <c r="Q387" s="62"/>
      <c r="R387" s="26"/>
    </row>
    <row r="388" customFormat="false" ht="15.75" hidden="false" customHeight="false" outlineLevel="0" collapsed="false">
      <c r="A388" s="32"/>
      <c r="B388" s="39"/>
      <c r="C388" s="26"/>
      <c r="D388" s="26"/>
      <c r="E388" s="26"/>
      <c r="F388" s="26"/>
      <c r="G388" s="26"/>
      <c r="H388" s="26"/>
      <c r="I388" s="95"/>
      <c r="J388" s="95"/>
      <c r="K388" s="95"/>
      <c r="L388" s="95"/>
      <c r="M388" s="95"/>
      <c r="N388" s="26"/>
      <c r="O388" s="74"/>
      <c r="P388" s="42"/>
      <c r="Q388" s="62"/>
      <c r="R388" s="26"/>
    </row>
    <row r="389" customFormat="false" ht="15.75" hidden="false" customHeight="false" outlineLevel="0" collapsed="false">
      <c r="A389" s="32"/>
      <c r="B389" s="39"/>
      <c r="C389" s="26"/>
      <c r="D389" s="26"/>
      <c r="E389" s="26"/>
      <c r="F389" s="26"/>
      <c r="G389" s="26"/>
      <c r="H389" s="26"/>
      <c r="I389" s="95"/>
      <c r="J389" s="95"/>
      <c r="K389" s="95"/>
      <c r="L389" s="95"/>
      <c r="M389" s="95"/>
      <c r="N389" s="26"/>
      <c r="O389" s="74"/>
      <c r="P389" s="42"/>
      <c r="Q389" s="62"/>
      <c r="R389" s="26"/>
    </row>
    <row r="390" customFormat="false" ht="17.35" hidden="false" customHeight="false" outlineLevel="0" collapsed="false">
      <c r="A390" s="32"/>
      <c r="B390" s="39"/>
      <c r="C390" s="80" t="str">
        <f aca="false">IF(Calcoli!$K33="","","Unità immobiliare "&amp;Calcoli!$K33 )</f>
        <v/>
      </c>
      <c r="D390" s="80"/>
      <c r="E390" s="81" t="s">
        <v>84</v>
      </c>
      <c r="F390" s="81"/>
      <c r="G390" s="81"/>
      <c r="H390" s="82"/>
      <c r="I390" s="64"/>
      <c r="J390" s="64"/>
      <c r="K390" s="64"/>
      <c r="L390" s="64"/>
      <c r="M390" s="64"/>
      <c r="N390" s="26"/>
      <c r="O390" s="74"/>
      <c r="P390" s="42"/>
      <c r="Q390" s="62"/>
      <c r="R390" s="26"/>
    </row>
    <row r="391" customFormat="false" ht="17.15" hidden="false" customHeight="false" outlineLevel="0" collapsed="false">
      <c r="A391" s="32"/>
      <c r="B391" s="39"/>
      <c r="C391" s="63" t="s">
        <v>83</v>
      </c>
      <c r="D391" s="63"/>
      <c r="E391" s="83" t="s">
        <v>85</v>
      </c>
      <c r="F391" s="83"/>
      <c r="G391" s="83"/>
      <c r="H391" s="83" t="s">
        <v>80</v>
      </c>
      <c r="I391" s="64"/>
      <c r="J391" s="64"/>
      <c r="K391" s="64" t="s">
        <v>81</v>
      </c>
      <c r="L391" s="64"/>
      <c r="M391" s="64" t="s">
        <v>82</v>
      </c>
      <c r="N391" s="26"/>
      <c r="O391" s="74"/>
      <c r="P391" s="42"/>
      <c r="Q391" s="62"/>
      <c r="R391" s="26"/>
    </row>
    <row r="392" customFormat="false" ht="15.75" hidden="false" customHeight="false" outlineLevel="0" collapsed="false">
      <c r="A392" s="32"/>
      <c r="B392" s="39"/>
      <c r="C392" s="82"/>
      <c r="D392" s="84"/>
      <c r="E392" s="82"/>
      <c r="F392" s="85"/>
      <c r="G392" s="85"/>
      <c r="H392" s="82"/>
      <c r="I392" s="85"/>
      <c r="J392" s="85"/>
      <c r="K392" s="82"/>
      <c r="L392" s="86"/>
      <c r="M392" s="82"/>
      <c r="N392" s="82"/>
      <c r="O392" s="74"/>
      <c r="P392" s="42"/>
      <c r="Q392" s="62"/>
      <c r="R392" s="26"/>
    </row>
    <row r="393" customFormat="false" ht="15.75" hidden="false" customHeight="false" outlineLevel="0" collapsed="false">
      <c r="A393" s="32"/>
      <c r="B393" s="39"/>
      <c r="C393" s="82"/>
      <c r="D393" s="87"/>
      <c r="E393" s="88"/>
      <c r="F393" s="89"/>
      <c r="G393" s="89"/>
      <c r="H393" s="88"/>
      <c r="I393" s="89"/>
      <c r="J393" s="89"/>
      <c r="K393" s="88"/>
      <c r="L393" s="90"/>
      <c r="M393" s="88"/>
      <c r="N393" s="88"/>
      <c r="O393" s="74"/>
      <c r="P393" s="42"/>
      <c r="Q393" s="62"/>
      <c r="R393" s="26"/>
    </row>
    <row r="394" customFormat="false" ht="15.75" hidden="false" customHeight="false" outlineLevel="0" collapsed="false">
      <c r="A394" s="32"/>
      <c r="B394" s="39"/>
      <c r="C394" s="82"/>
      <c r="D394" s="87"/>
      <c r="E394" s="88"/>
      <c r="F394" s="89"/>
      <c r="G394" s="89"/>
      <c r="H394" s="88"/>
      <c r="I394" s="89"/>
      <c r="J394" s="89"/>
      <c r="K394" s="88"/>
      <c r="L394" s="90"/>
      <c r="M394" s="88"/>
      <c r="N394" s="88"/>
      <c r="O394" s="74"/>
      <c r="P394" s="42"/>
      <c r="Q394" s="62"/>
      <c r="R394" s="26"/>
    </row>
    <row r="395" customFormat="false" ht="15.75" hidden="false" customHeight="false" outlineLevel="0" collapsed="false">
      <c r="A395" s="32"/>
      <c r="B395" s="39"/>
      <c r="C395" s="82"/>
      <c r="D395" s="87"/>
      <c r="E395" s="88"/>
      <c r="F395" s="89"/>
      <c r="G395" s="89"/>
      <c r="H395" s="88"/>
      <c r="I395" s="89"/>
      <c r="J395" s="89"/>
      <c r="K395" s="88"/>
      <c r="L395" s="90"/>
      <c r="M395" s="88"/>
      <c r="N395" s="88"/>
      <c r="O395" s="74"/>
      <c r="P395" s="42"/>
      <c r="Q395" s="62"/>
      <c r="R395" s="26"/>
    </row>
    <row r="396" customFormat="false" ht="15.75" hidden="false" customHeight="false" outlineLevel="0" collapsed="false">
      <c r="A396" s="32"/>
      <c r="B396" s="39"/>
      <c r="C396" s="82"/>
      <c r="D396" s="87"/>
      <c r="E396" s="88"/>
      <c r="F396" s="89"/>
      <c r="G396" s="89"/>
      <c r="H396" s="88"/>
      <c r="I396" s="89"/>
      <c r="J396" s="89"/>
      <c r="K396" s="88"/>
      <c r="L396" s="90"/>
      <c r="M396" s="88"/>
      <c r="N396" s="88"/>
      <c r="O396" s="74"/>
      <c r="P396" s="42"/>
      <c r="Q396" s="62"/>
      <c r="R396" s="26"/>
    </row>
    <row r="397" customFormat="false" ht="15.75" hidden="false" customHeight="false" outlineLevel="0" collapsed="false">
      <c r="A397" s="32"/>
      <c r="B397" s="39"/>
      <c r="C397" s="82"/>
      <c r="D397" s="87"/>
      <c r="E397" s="88"/>
      <c r="F397" s="89"/>
      <c r="G397" s="89"/>
      <c r="H397" s="88"/>
      <c r="I397" s="89"/>
      <c r="J397" s="89"/>
      <c r="K397" s="88"/>
      <c r="L397" s="90"/>
      <c r="M397" s="88"/>
      <c r="N397" s="88"/>
      <c r="O397" s="74"/>
      <c r="P397" s="42"/>
      <c r="Q397" s="62"/>
      <c r="R397" s="26"/>
    </row>
    <row r="398" customFormat="false" ht="15.75" hidden="false" customHeight="false" outlineLevel="0" collapsed="false">
      <c r="A398" s="32"/>
      <c r="B398" s="39"/>
      <c r="C398" s="82"/>
      <c r="D398" s="87"/>
      <c r="E398" s="88"/>
      <c r="F398" s="89"/>
      <c r="G398" s="89"/>
      <c r="H398" s="88"/>
      <c r="I398" s="89"/>
      <c r="J398" s="89"/>
      <c r="K398" s="88"/>
      <c r="L398" s="90"/>
      <c r="M398" s="88"/>
      <c r="N398" s="88"/>
      <c r="O398" s="74"/>
      <c r="P398" s="42"/>
      <c r="Q398" s="62"/>
      <c r="R398" s="26"/>
    </row>
    <row r="399" customFormat="false" ht="15.75" hidden="false" customHeight="false" outlineLevel="0" collapsed="false">
      <c r="A399" s="32"/>
      <c r="B399" s="39"/>
      <c r="C399" s="82"/>
      <c r="D399" s="87"/>
      <c r="E399" s="88"/>
      <c r="F399" s="89"/>
      <c r="G399" s="89"/>
      <c r="H399" s="88"/>
      <c r="I399" s="89"/>
      <c r="J399" s="89"/>
      <c r="K399" s="88"/>
      <c r="L399" s="90"/>
      <c r="M399" s="88"/>
      <c r="N399" s="88"/>
      <c r="O399" s="74"/>
      <c r="P399" s="42"/>
      <c r="Q399" s="62"/>
      <c r="R399" s="26"/>
    </row>
    <row r="400" customFormat="false" ht="15.75" hidden="false" customHeight="false" outlineLevel="0" collapsed="false">
      <c r="A400" s="32"/>
      <c r="B400" s="39"/>
      <c r="C400" s="82"/>
      <c r="D400" s="87"/>
      <c r="E400" s="88"/>
      <c r="F400" s="89"/>
      <c r="G400" s="89"/>
      <c r="H400" s="88"/>
      <c r="I400" s="89"/>
      <c r="J400" s="89"/>
      <c r="K400" s="88"/>
      <c r="L400" s="90"/>
      <c r="M400" s="88"/>
      <c r="N400" s="88"/>
      <c r="O400" s="74"/>
      <c r="P400" s="42"/>
      <c r="Q400" s="62"/>
      <c r="R400" s="26"/>
    </row>
    <row r="401" customFormat="false" ht="15.75" hidden="false" customHeight="false" outlineLevel="0" collapsed="false">
      <c r="A401" s="32"/>
      <c r="B401" s="39"/>
      <c r="C401" s="82"/>
      <c r="D401" s="87"/>
      <c r="E401" s="88"/>
      <c r="F401" s="89"/>
      <c r="G401" s="89"/>
      <c r="H401" s="88"/>
      <c r="I401" s="89"/>
      <c r="J401" s="89"/>
      <c r="K401" s="88"/>
      <c r="L401" s="90"/>
      <c r="M401" s="88"/>
      <c r="N401" s="88"/>
      <c r="O401" s="74"/>
      <c r="P401" s="42"/>
      <c r="Q401" s="62"/>
      <c r="R401" s="26"/>
    </row>
    <row r="402" customFormat="false" ht="15.75" hidden="false" customHeight="false" outlineLevel="0" collapsed="false">
      <c r="A402" s="32"/>
      <c r="B402" s="39"/>
      <c r="C402" s="82"/>
      <c r="D402" s="87"/>
      <c r="E402" s="88"/>
      <c r="F402" s="89"/>
      <c r="G402" s="89"/>
      <c r="H402" s="88"/>
      <c r="I402" s="89"/>
      <c r="J402" s="89"/>
      <c r="K402" s="88"/>
      <c r="L402" s="90"/>
      <c r="M402" s="88"/>
      <c r="N402" s="88"/>
      <c r="O402" s="74"/>
      <c r="P402" s="42"/>
      <c r="Q402" s="62"/>
      <c r="R402" s="26"/>
    </row>
    <row r="403" customFormat="false" ht="15.75" hidden="false" customHeight="false" outlineLevel="0" collapsed="false">
      <c r="A403" s="32"/>
      <c r="B403" s="39"/>
      <c r="C403" s="71"/>
      <c r="D403" s="71"/>
      <c r="E403" s="72" t="n">
        <f aca="false">SUM(E392:E402)</f>
        <v>0</v>
      </c>
      <c r="F403" s="73" t="s">
        <v>73</v>
      </c>
      <c r="G403" s="71"/>
      <c r="H403" s="72" t="n">
        <f aca="false">SUM(H392:H402)</f>
        <v>0</v>
      </c>
      <c r="I403" s="73" t="s">
        <v>73</v>
      </c>
      <c r="J403" s="71"/>
      <c r="K403" s="72" t="n">
        <f aca="false">SUM(K392:K402)</f>
        <v>0</v>
      </c>
      <c r="L403" s="73" t="s">
        <v>73</v>
      </c>
      <c r="M403" s="72" t="n">
        <f aca="false">SUM(M392:M402)</f>
        <v>0</v>
      </c>
      <c r="N403" s="72"/>
      <c r="O403" s="74" t="s">
        <v>73</v>
      </c>
      <c r="P403" s="42"/>
      <c r="Q403" s="62"/>
      <c r="R403" s="26"/>
    </row>
    <row r="404" customFormat="false" ht="15.75" hidden="false" customHeight="false" outlineLevel="0" collapsed="false">
      <c r="A404" s="32"/>
      <c r="B404" s="39"/>
      <c r="C404" s="26"/>
      <c r="D404" s="26"/>
      <c r="E404" s="26"/>
      <c r="F404" s="26"/>
      <c r="G404" s="26"/>
      <c r="H404" s="26"/>
      <c r="I404" s="95"/>
      <c r="J404" s="95"/>
      <c r="K404" s="95"/>
      <c r="L404" s="95"/>
      <c r="M404" s="95"/>
      <c r="N404" s="26"/>
      <c r="O404" s="74"/>
      <c r="P404" s="42"/>
      <c r="Q404" s="62"/>
      <c r="R404" s="26"/>
    </row>
    <row r="405" customFormat="false" ht="15.75" hidden="false" customHeight="false" outlineLevel="0" collapsed="false">
      <c r="A405" s="32"/>
      <c r="B405" s="39"/>
      <c r="C405" s="26"/>
      <c r="D405" s="26"/>
      <c r="E405" s="26"/>
      <c r="F405" s="26"/>
      <c r="G405" s="26"/>
      <c r="H405" s="26"/>
      <c r="I405" s="95"/>
      <c r="J405" s="95"/>
      <c r="K405" s="95"/>
      <c r="L405" s="95"/>
      <c r="M405" s="95"/>
      <c r="N405" s="26"/>
      <c r="O405" s="74"/>
      <c r="P405" s="42"/>
      <c r="Q405" s="62"/>
      <c r="R405" s="26"/>
    </row>
    <row r="406" customFormat="false" ht="17.35" hidden="false" customHeight="false" outlineLevel="0" collapsed="false">
      <c r="A406" s="32"/>
      <c r="B406" s="39"/>
      <c r="C406" s="80" t="str">
        <f aca="false">IF(Calcoli!$K34="","","Unità immobiliare "&amp;Calcoli!$K34 )</f>
        <v/>
      </c>
      <c r="D406" s="80"/>
      <c r="E406" s="81" t="s">
        <v>84</v>
      </c>
      <c r="F406" s="81"/>
      <c r="G406" s="81"/>
      <c r="H406" s="82"/>
      <c r="I406" s="64"/>
      <c r="J406" s="64"/>
      <c r="K406" s="64"/>
      <c r="L406" s="64"/>
      <c r="M406" s="64"/>
      <c r="N406" s="26"/>
      <c r="O406" s="74"/>
      <c r="P406" s="42"/>
      <c r="Q406" s="62"/>
      <c r="R406" s="26"/>
    </row>
    <row r="407" customFormat="false" ht="17.15" hidden="false" customHeight="false" outlineLevel="0" collapsed="false">
      <c r="A407" s="32"/>
      <c r="B407" s="39"/>
      <c r="C407" s="63" t="s">
        <v>83</v>
      </c>
      <c r="D407" s="63"/>
      <c r="E407" s="83" t="s">
        <v>85</v>
      </c>
      <c r="F407" s="83"/>
      <c r="G407" s="83"/>
      <c r="H407" s="83" t="s">
        <v>80</v>
      </c>
      <c r="I407" s="64"/>
      <c r="J407" s="64"/>
      <c r="K407" s="64" t="s">
        <v>81</v>
      </c>
      <c r="L407" s="64"/>
      <c r="M407" s="64" t="s">
        <v>82</v>
      </c>
      <c r="N407" s="26"/>
      <c r="O407" s="74"/>
      <c r="P407" s="42"/>
      <c r="Q407" s="62"/>
      <c r="R407" s="26"/>
    </row>
    <row r="408" customFormat="false" ht="15.75" hidden="false" customHeight="false" outlineLevel="0" collapsed="false">
      <c r="A408" s="32"/>
      <c r="B408" s="39"/>
      <c r="C408" s="82"/>
      <c r="D408" s="84"/>
      <c r="E408" s="82"/>
      <c r="F408" s="85"/>
      <c r="G408" s="85"/>
      <c r="H408" s="82"/>
      <c r="I408" s="85"/>
      <c r="J408" s="85"/>
      <c r="K408" s="82"/>
      <c r="L408" s="86"/>
      <c r="M408" s="82"/>
      <c r="N408" s="82"/>
      <c r="O408" s="74"/>
      <c r="P408" s="42"/>
      <c r="Q408" s="62"/>
      <c r="R408" s="26"/>
    </row>
    <row r="409" customFormat="false" ht="15.75" hidden="false" customHeight="false" outlineLevel="0" collapsed="false">
      <c r="A409" s="32"/>
      <c r="B409" s="39"/>
      <c r="C409" s="82"/>
      <c r="D409" s="87"/>
      <c r="E409" s="88"/>
      <c r="F409" s="89"/>
      <c r="G409" s="89"/>
      <c r="H409" s="88"/>
      <c r="I409" s="89"/>
      <c r="J409" s="89"/>
      <c r="K409" s="88"/>
      <c r="L409" s="90"/>
      <c r="M409" s="88"/>
      <c r="N409" s="88"/>
      <c r="O409" s="74"/>
      <c r="P409" s="42"/>
      <c r="Q409" s="62"/>
      <c r="R409" s="26"/>
    </row>
    <row r="410" customFormat="false" ht="15.75" hidden="false" customHeight="false" outlineLevel="0" collapsed="false">
      <c r="A410" s="32"/>
      <c r="B410" s="39"/>
      <c r="C410" s="82"/>
      <c r="D410" s="87"/>
      <c r="E410" s="88"/>
      <c r="F410" s="89"/>
      <c r="G410" s="89"/>
      <c r="H410" s="88"/>
      <c r="I410" s="89"/>
      <c r="J410" s="89"/>
      <c r="K410" s="88"/>
      <c r="L410" s="90"/>
      <c r="M410" s="88"/>
      <c r="N410" s="88"/>
      <c r="O410" s="74"/>
      <c r="P410" s="42"/>
      <c r="Q410" s="62"/>
      <c r="R410" s="26"/>
    </row>
    <row r="411" customFormat="false" ht="15.75" hidden="false" customHeight="false" outlineLevel="0" collapsed="false">
      <c r="A411" s="32"/>
      <c r="B411" s="39"/>
      <c r="C411" s="82"/>
      <c r="D411" s="87"/>
      <c r="E411" s="88"/>
      <c r="F411" s="89"/>
      <c r="G411" s="89"/>
      <c r="H411" s="88"/>
      <c r="I411" s="89"/>
      <c r="J411" s="89"/>
      <c r="K411" s="88"/>
      <c r="L411" s="90"/>
      <c r="M411" s="88"/>
      <c r="N411" s="88"/>
      <c r="O411" s="74"/>
      <c r="P411" s="42"/>
      <c r="Q411" s="62"/>
      <c r="R411" s="26"/>
    </row>
    <row r="412" customFormat="false" ht="15.75" hidden="false" customHeight="false" outlineLevel="0" collapsed="false">
      <c r="A412" s="32"/>
      <c r="B412" s="39"/>
      <c r="C412" s="82"/>
      <c r="D412" s="87"/>
      <c r="E412" s="88"/>
      <c r="F412" s="89"/>
      <c r="G412" s="89"/>
      <c r="H412" s="88"/>
      <c r="I412" s="89"/>
      <c r="J412" s="89"/>
      <c r="K412" s="88"/>
      <c r="L412" s="90"/>
      <c r="M412" s="88"/>
      <c r="N412" s="88"/>
      <c r="O412" s="74"/>
      <c r="P412" s="42"/>
      <c r="Q412" s="62"/>
      <c r="R412" s="26"/>
    </row>
    <row r="413" customFormat="false" ht="15.75" hidden="false" customHeight="false" outlineLevel="0" collapsed="false">
      <c r="A413" s="32"/>
      <c r="B413" s="39"/>
      <c r="C413" s="82"/>
      <c r="D413" s="87"/>
      <c r="E413" s="88"/>
      <c r="F413" s="89"/>
      <c r="G413" s="89"/>
      <c r="H413" s="88"/>
      <c r="I413" s="89"/>
      <c r="J413" s="89"/>
      <c r="K413" s="88"/>
      <c r="L413" s="90"/>
      <c r="M413" s="88"/>
      <c r="N413" s="88"/>
      <c r="O413" s="74"/>
      <c r="P413" s="42"/>
      <c r="Q413" s="62"/>
      <c r="R413" s="26"/>
    </row>
    <row r="414" customFormat="false" ht="15.75" hidden="false" customHeight="false" outlineLevel="0" collapsed="false">
      <c r="A414" s="32"/>
      <c r="B414" s="39"/>
      <c r="C414" s="82"/>
      <c r="D414" s="87"/>
      <c r="E414" s="88"/>
      <c r="F414" s="89"/>
      <c r="G414" s="89"/>
      <c r="H414" s="88"/>
      <c r="I414" s="89"/>
      <c r="J414" s="89"/>
      <c r="K414" s="88"/>
      <c r="L414" s="90"/>
      <c r="M414" s="88"/>
      <c r="N414" s="88"/>
      <c r="O414" s="74"/>
      <c r="P414" s="42"/>
      <c r="Q414" s="62"/>
      <c r="R414" s="26"/>
    </row>
    <row r="415" customFormat="false" ht="15.75" hidden="false" customHeight="false" outlineLevel="0" collapsed="false">
      <c r="A415" s="32"/>
      <c r="B415" s="39"/>
      <c r="C415" s="82"/>
      <c r="D415" s="87"/>
      <c r="E415" s="88"/>
      <c r="F415" s="89"/>
      <c r="G415" s="89"/>
      <c r="H415" s="88"/>
      <c r="I415" s="89"/>
      <c r="J415" s="89"/>
      <c r="K415" s="88"/>
      <c r="L415" s="90"/>
      <c r="M415" s="88"/>
      <c r="N415" s="88"/>
      <c r="O415" s="74"/>
      <c r="P415" s="42"/>
      <c r="Q415" s="62"/>
      <c r="R415" s="26"/>
    </row>
    <row r="416" customFormat="false" ht="15.75" hidden="false" customHeight="false" outlineLevel="0" collapsed="false">
      <c r="A416" s="32"/>
      <c r="B416" s="39"/>
      <c r="C416" s="82"/>
      <c r="D416" s="87"/>
      <c r="E416" s="88"/>
      <c r="F416" s="89"/>
      <c r="G416" s="89"/>
      <c r="H416" s="88"/>
      <c r="I416" s="89"/>
      <c r="J416" s="89"/>
      <c r="K416" s="88"/>
      <c r="L416" s="90"/>
      <c r="M416" s="88"/>
      <c r="N416" s="88"/>
      <c r="O416" s="74"/>
      <c r="P416" s="42"/>
      <c r="Q416" s="62"/>
      <c r="R416" s="26"/>
    </row>
    <row r="417" customFormat="false" ht="15.75" hidden="false" customHeight="false" outlineLevel="0" collapsed="false">
      <c r="A417" s="32"/>
      <c r="B417" s="39"/>
      <c r="C417" s="82"/>
      <c r="D417" s="87"/>
      <c r="E417" s="88"/>
      <c r="F417" s="89"/>
      <c r="G417" s="89"/>
      <c r="H417" s="88"/>
      <c r="I417" s="89"/>
      <c r="J417" s="89"/>
      <c r="K417" s="88"/>
      <c r="L417" s="90"/>
      <c r="M417" s="88"/>
      <c r="N417" s="88"/>
      <c r="O417" s="74"/>
      <c r="P417" s="42"/>
      <c r="Q417" s="62"/>
      <c r="R417" s="26"/>
    </row>
    <row r="418" customFormat="false" ht="15.75" hidden="false" customHeight="false" outlineLevel="0" collapsed="false">
      <c r="A418" s="32"/>
      <c r="B418" s="39"/>
      <c r="C418" s="82"/>
      <c r="D418" s="87"/>
      <c r="E418" s="88"/>
      <c r="F418" s="89"/>
      <c r="G418" s="89"/>
      <c r="H418" s="88"/>
      <c r="I418" s="89"/>
      <c r="J418" s="89"/>
      <c r="K418" s="88"/>
      <c r="L418" s="90"/>
      <c r="M418" s="88"/>
      <c r="N418" s="88"/>
      <c r="O418" s="74"/>
      <c r="P418" s="42"/>
      <c r="Q418" s="62"/>
      <c r="R418" s="26"/>
    </row>
    <row r="419" customFormat="false" ht="15.75" hidden="false" customHeight="false" outlineLevel="0" collapsed="false">
      <c r="A419" s="32"/>
      <c r="B419" s="39"/>
      <c r="C419" s="71"/>
      <c r="D419" s="71"/>
      <c r="E419" s="72" t="n">
        <f aca="false">SUM(E408:E418)</f>
        <v>0</v>
      </c>
      <c r="F419" s="73" t="s">
        <v>73</v>
      </c>
      <c r="G419" s="71"/>
      <c r="H419" s="72" t="n">
        <f aca="false">SUM(H408:H418)</f>
        <v>0</v>
      </c>
      <c r="I419" s="73" t="s">
        <v>73</v>
      </c>
      <c r="J419" s="71"/>
      <c r="K419" s="72" t="n">
        <f aca="false">SUM(K408:K418)</f>
        <v>0</v>
      </c>
      <c r="L419" s="73" t="s">
        <v>73</v>
      </c>
      <c r="M419" s="72" t="n">
        <f aca="false">SUM(M408:M418)</f>
        <v>0</v>
      </c>
      <c r="N419" s="72"/>
      <c r="O419" s="74" t="s">
        <v>73</v>
      </c>
      <c r="P419" s="42"/>
      <c r="Q419" s="62"/>
      <c r="R419" s="26"/>
    </row>
    <row r="420" customFormat="false" ht="15.75" hidden="false" customHeight="false" outlineLevel="0" collapsed="false">
      <c r="A420" s="32"/>
      <c r="B420" s="39"/>
      <c r="C420" s="26"/>
      <c r="D420" s="26"/>
      <c r="E420" s="26"/>
      <c r="F420" s="26"/>
      <c r="G420" s="26"/>
      <c r="H420" s="26"/>
      <c r="I420" s="95"/>
      <c r="J420" s="95"/>
      <c r="K420" s="95"/>
      <c r="L420" s="95"/>
      <c r="M420" s="95"/>
      <c r="N420" s="26"/>
      <c r="O420" s="74"/>
      <c r="P420" s="42"/>
      <c r="Q420" s="62"/>
      <c r="R420" s="26"/>
    </row>
    <row r="421" customFormat="false" ht="15.75" hidden="false" customHeight="false" outlineLevel="0" collapsed="false">
      <c r="A421" s="32"/>
      <c r="B421" s="39"/>
      <c r="C421" s="26"/>
      <c r="D421" s="26"/>
      <c r="E421" s="26"/>
      <c r="F421" s="26"/>
      <c r="G421" s="26"/>
      <c r="H421" s="26"/>
      <c r="I421" s="95"/>
      <c r="J421" s="95"/>
      <c r="K421" s="95"/>
      <c r="L421" s="95"/>
      <c r="M421" s="95"/>
      <c r="N421" s="26"/>
      <c r="O421" s="74"/>
      <c r="P421" s="42"/>
      <c r="Q421" s="62"/>
      <c r="R421" s="26"/>
    </row>
    <row r="422" customFormat="false" ht="17.35" hidden="false" customHeight="false" outlineLevel="0" collapsed="false">
      <c r="A422" s="32"/>
      <c r="B422" s="39"/>
      <c r="C422" s="80" t="str">
        <f aca="false">IF(Calcoli!$K35="","","Unità immobiliare "&amp;Calcoli!$K35 )</f>
        <v/>
      </c>
      <c r="D422" s="80"/>
      <c r="E422" s="81" t="s">
        <v>84</v>
      </c>
      <c r="F422" s="81"/>
      <c r="G422" s="81"/>
      <c r="H422" s="82"/>
      <c r="I422" s="64"/>
      <c r="J422" s="64"/>
      <c r="K422" s="64"/>
      <c r="L422" s="64"/>
      <c r="M422" s="64"/>
      <c r="N422" s="26"/>
      <c r="O422" s="74"/>
      <c r="P422" s="42"/>
      <c r="Q422" s="62"/>
      <c r="R422" s="26"/>
    </row>
    <row r="423" customFormat="false" ht="17.15" hidden="false" customHeight="false" outlineLevel="0" collapsed="false">
      <c r="A423" s="32"/>
      <c r="B423" s="39"/>
      <c r="C423" s="63" t="s">
        <v>83</v>
      </c>
      <c r="D423" s="63"/>
      <c r="E423" s="83" t="s">
        <v>85</v>
      </c>
      <c r="F423" s="83"/>
      <c r="G423" s="83"/>
      <c r="H423" s="83" t="s">
        <v>80</v>
      </c>
      <c r="I423" s="64"/>
      <c r="J423" s="64"/>
      <c r="K423" s="64" t="s">
        <v>81</v>
      </c>
      <c r="L423" s="64"/>
      <c r="M423" s="64" t="s">
        <v>82</v>
      </c>
      <c r="N423" s="26"/>
      <c r="O423" s="74"/>
      <c r="P423" s="42"/>
      <c r="Q423" s="62"/>
      <c r="R423" s="26"/>
    </row>
    <row r="424" customFormat="false" ht="15.75" hidden="false" customHeight="false" outlineLevel="0" collapsed="false">
      <c r="A424" s="32"/>
      <c r="B424" s="39"/>
      <c r="C424" s="82"/>
      <c r="D424" s="84"/>
      <c r="E424" s="82"/>
      <c r="F424" s="85"/>
      <c r="G424" s="85"/>
      <c r="H424" s="82"/>
      <c r="I424" s="85"/>
      <c r="J424" s="85"/>
      <c r="K424" s="82"/>
      <c r="L424" s="86"/>
      <c r="M424" s="82"/>
      <c r="N424" s="82"/>
      <c r="O424" s="74"/>
      <c r="P424" s="42"/>
      <c r="Q424" s="62"/>
      <c r="R424" s="26"/>
    </row>
    <row r="425" customFormat="false" ht="15.75" hidden="false" customHeight="false" outlineLevel="0" collapsed="false">
      <c r="A425" s="32"/>
      <c r="B425" s="39"/>
      <c r="C425" s="82"/>
      <c r="D425" s="87"/>
      <c r="E425" s="88"/>
      <c r="F425" s="89"/>
      <c r="G425" s="89"/>
      <c r="H425" s="88"/>
      <c r="I425" s="89"/>
      <c r="J425" s="89"/>
      <c r="K425" s="88"/>
      <c r="L425" s="90"/>
      <c r="M425" s="88"/>
      <c r="N425" s="88"/>
      <c r="O425" s="74"/>
      <c r="P425" s="42"/>
      <c r="Q425" s="62"/>
      <c r="R425" s="26"/>
    </row>
    <row r="426" customFormat="false" ht="15.75" hidden="false" customHeight="false" outlineLevel="0" collapsed="false">
      <c r="A426" s="32"/>
      <c r="B426" s="39"/>
      <c r="C426" s="82"/>
      <c r="D426" s="87"/>
      <c r="E426" s="88"/>
      <c r="F426" s="89"/>
      <c r="G426" s="89"/>
      <c r="H426" s="88"/>
      <c r="I426" s="89"/>
      <c r="J426" s="89"/>
      <c r="K426" s="88"/>
      <c r="L426" s="90"/>
      <c r="M426" s="88"/>
      <c r="N426" s="88"/>
      <c r="O426" s="74"/>
      <c r="P426" s="42"/>
      <c r="Q426" s="62"/>
      <c r="R426" s="26"/>
    </row>
    <row r="427" customFormat="false" ht="15.75" hidden="false" customHeight="false" outlineLevel="0" collapsed="false">
      <c r="A427" s="32"/>
      <c r="B427" s="39"/>
      <c r="C427" s="82"/>
      <c r="D427" s="87"/>
      <c r="E427" s="88"/>
      <c r="F427" s="89"/>
      <c r="G427" s="89"/>
      <c r="H427" s="88"/>
      <c r="I427" s="89"/>
      <c r="J427" s="89"/>
      <c r="K427" s="88"/>
      <c r="L427" s="90"/>
      <c r="M427" s="88"/>
      <c r="N427" s="88"/>
      <c r="O427" s="74"/>
      <c r="P427" s="42"/>
      <c r="Q427" s="62"/>
      <c r="R427" s="26"/>
    </row>
    <row r="428" customFormat="false" ht="15.75" hidden="false" customHeight="false" outlineLevel="0" collapsed="false">
      <c r="A428" s="32"/>
      <c r="B428" s="39"/>
      <c r="C428" s="82"/>
      <c r="D428" s="87"/>
      <c r="E428" s="88"/>
      <c r="F428" s="89"/>
      <c r="G428" s="89"/>
      <c r="H428" s="88"/>
      <c r="I428" s="89"/>
      <c r="J428" s="89"/>
      <c r="K428" s="88"/>
      <c r="L428" s="90"/>
      <c r="M428" s="88"/>
      <c r="N428" s="88"/>
      <c r="O428" s="74"/>
      <c r="P428" s="42"/>
      <c r="Q428" s="62"/>
      <c r="R428" s="26"/>
    </row>
    <row r="429" customFormat="false" ht="15.75" hidden="false" customHeight="false" outlineLevel="0" collapsed="false">
      <c r="A429" s="32"/>
      <c r="B429" s="39"/>
      <c r="C429" s="82"/>
      <c r="D429" s="87"/>
      <c r="E429" s="88"/>
      <c r="F429" s="89"/>
      <c r="G429" s="89"/>
      <c r="H429" s="88"/>
      <c r="I429" s="89"/>
      <c r="J429" s="89"/>
      <c r="K429" s="88"/>
      <c r="L429" s="90"/>
      <c r="M429" s="88"/>
      <c r="N429" s="88"/>
      <c r="O429" s="74"/>
      <c r="P429" s="42"/>
      <c r="Q429" s="62"/>
      <c r="R429" s="26"/>
    </row>
    <row r="430" customFormat="false" ht="15.75" hidden="false" customHeight="false" outlineLevel="0" collapsed="false">
      <c r="A430" s="32"/>
      <c r="B430" s="39"/>
      <c r="C430" s="82"/>
      <c r="D430" s="87"/>
      <c r="E430" s="88"/>
      <c r="F430" s="89"/>
      <c r="G430" s="89"/>
      <c r="H430" s="88"/>
      <c r="I430" s="89"/>
      <c r="J430" s="89"/>
      <c r="K430" s="88"/>
      <c r="L430" s="90"/>
      <c r="M430" s="88"/>
      <c r="N430" s="88"/>
      <c r="O430" s="74"/>
      <c r="P430" s="42"/>
      <c r="Q430" s="62"/>
      <c r="R430" s="26"/>
    </row>
    <row r="431" customFormat="false" ht="15.75" hidden="false" customHeight="false" outlineLevel="0" collapsed="false">
      <c r="A431" s="32"/>
      <c r="B431" s="39"/>
      <c r="C431" s="82"/>
      <c r="D431" s="87"/>
      <c r="E431" s="88"/>
      <c r="F431" s="89"/>
      <c r="G431" s="89"/>
      <c r="H431" s="88"/>
      <c r="I431" s="89"/>
      <c r="J431" s="89"/>
      <c r="K431" s="88"/>
      <c r="L431" s="90"/>
      <c r="M431" s="88"/>
      <c r="N431" s="88"/>
      <c r="O431" s="74"/>
      <c r="P431" s="42"/>
      <c r="Q431" s="62"/>
      <c r="R431" s="26"/>
    </row>
    <row r="432" customFormat="false" ht="15.75" hidden="false" customHeight="false" outlineLevel="0" collapsed="false">
      <c r="A432" s="32"/>
      <c r="B432" s="39"/>
      <c r="C432" s="82"/>
      <c r="D432" s="87"/>
      <c r="E432" s="88"/>
      <c r="F432" s="89"/>
      <c r="G432" s="89"/>
      <c r="H432" s="88"/>
      <c r="I432" s="89"/>
      <c r="J432" s="89"/>
      <c r="K432" s="88"/>
      <c r="L432" s="90"/>
      <c r="M432" s="88"/>
      <c r="N432" s="88"/>
      <c r="O432" s="74"/>
      <c r="P432" s="42"/>
      <c r="Q432" s="62"/>
      <c r="R432" s="26"/>
    </row>
    <row r="433" customFormat="false" ht="15.75" hidden="false" customHeight="false" outlineLevel="0" collapsed="false">
      <c r="A433" s="32"/>
      <c r="B433" s="39"/>
      <c r="C433" s="82"/>
      <c r="D433" s="87"/>
      <c r="E433" s="88"/>
      <c r="F433" s="89"/>
      <c r="G433" s="89"/>
      <c r="H433" s="88"/>
      <c r="I433" s="89"/>
      <c r="J433" s="89"/>
      <c r="K433" s="88"/>
      <c r="L433" s="90"/>
      <c r="M433" s="88"/>
      <c r="N433" s="88"/>
      <c r="O433" s="74"/>
      <c r="P433" s="42"/>
      <c r="Q433" s="62"/>
      <c r="R433" s="26"/>
    </row>
    <row r="434" customFormat="false" ht="15.75" hidden="false" customHeight="false" outlineLevel="0" collapsed="false">
      <c r="A434" s="32"/>
      <c r="B434" s="39"/>
      <c r="C434" s="82"/>
      <c r="D434" s="87"/>
      <c r="E434" s="88"/>
      <c r="F434" s="89"/>
      <c r="G434" s="89"/>
      <c r="H434" s="88"/>
      <c r="I434" s="89"/>
      <c r="J434" s="89"/>
      <c r="K434" s="88"/>
      <c r="L434" s="90"/>
      <c r="M434" s="88"/>
      <c r="N434" s="88"/>
      <c r="O434" s="74"/>
      <c r="P434" s="42"/>
      <c r="Q434" s="62"/>
      <c r="R434" s="26"/>
    </row>
    <row r="435" customFormat="false" ht="15.75" hidden="false" customHeight="false" outlineLevel="0" collapsed="false">
      <c r="A435" s="32"/>
      <c r="B435" s="39"/>
      <c r="C435" s="71"/>
      <c r="D435" s="71"/>
      <c r="E435" s="72" t="n">
        <f aca="false">SUM(E424:E434)</f>
        <v>0</v>
      </c>
      <c r="F435" s="73" t="s">
        <v>73</v>
      </c>
      <c r="G435" s="71"/>
      <c r="H435" s="72" t="n">
        <f aca="false">SUM(H424:H434)</f>
        <v>0</v>
      </c>
      <c r="I435" s="73" t="s">
        <v>73</v>
      </c>
      <c r="J435" s="71"/>
      <c r="K435" s="72" t="n">
        <f aca="false">SUM(K424:K434)</f>
        <v>0</v>
      </c>
      <c r="L435" s="73" t="s">
        <v>73</v>
      </c>
      <c r="M435" s="72" t="n">
        <f aca="false">SUM(M424:M434)</f>
        <v>0</v>
      </c>
      <c r="N435" s="72"/>
      <c r="O435" s="74" t="s">
        <v>73</v>
      </c>
      <c r="P435" s="42"/>
      <c r="Q435" s="62"/>
      <c r="R435" s="26"/>
    </row>
    <row r="436" customFormat="false" ht="15.75" hidden="false" customHeight="false" outlineLevel="0" collapsed="false">
      <c r="A436" s="32"/>
      <c r="B436" s="39"/>
      <c r="C436" s="26"/>
      <c r="D436" s="26"/>
      <c r="E436" s="26"/>
      <c r="F436" s="26"/>
      <c r="G436" s="26"/>
      <c r="H436" s="26"/>
      <c r="I436" s="95"/>
      <c r="J436" s="95"/>
      <c r="K436" s="95"/>
      <c r="L436" s="95"/>
      <c r="M436" s="95"/>
      <c r="N436" s="26"/>
      <c r="O436" s="74"/>
      <c r="P436" s="42"/>
      <c r="Q436" s="62"/>
      <c r="R436" s="26"/>
    </row>
    <row r="437" customFormat="false" ht="15.75" hidden="false" customHeight="false" outlineLevel="0" collapsed="false">
      <c r="A437" s="32"/>
      <c r="B437" s="39"/>
      <c r="C437" s="26"/>
      <c r="D437" s="26"/>
      <c r="E437" s="26"/>
      <c r="F437" s="26"/>
      <c r="G437" s="26"/>
      <c r="H437" s="26"/>
      <c r="I437" s="95"/>
      <c r="J437" s="95"/>
      <c r="K437" s="95"/>
      <c r="L437" s="95"/>
      <c r="M437" s="95"/>
      <c r="N437" s="26"/>
      <c r="O437" s="74"/>
      <c r="P437" s="42"/>
      <c r="Q437" s="62"/>
      <c r="R437" s="26"/>
    </row>
    <row r="438" customFormat="false" ht="17.35" hidden="false" customHeight="false" outlineLevel="0" collapsed="false">
      <c r="A438" s="32"/>
      <c r="B438" s="39"/>
      <c r="C438" s="80" t="str">
        <f aca="false">IF(Calcoli!$K36="","","Unità immobiliare "&amp;Calcoli!$K36 )</f>
        <v/>
      </c>
      <c r="D438" s="80"/>
      <c r="E438" s="81" t="s">
        <v>84</v>
      </c>
      <c r="F438" s="81"/>
      <c r="G438" s="81"/>
      <c r="H438" s="82"/>
      <c r="I438" s="64"/>
      <c r="J438" s="64"/>
      <c r="K438" s="64"/>
      <c r="L438" s="64"/>
      <c r="M438" s="64"/>
      <c r="N438" s="26"/>
      <c r="O438" s="74"/>
      <c r="P438" s="42"/>
      <c r="Q438" s="62"/>
      <c r="R438" s="26"/>
    </row>
    <row r="439" customFormat="false" ht="17.15" hidden="false" customHeight="false" outlineLevel="0" collapsed="false">
      <c r="A439" s="32"/>
      <c r="B439" s="39"/>
      <c r="C439" s="63" t="s">
        <v>83</v>
      </c>
      <c r="D439" s="63"/>
      <c r="E439" s="83" t="s">
        <v>85</v>
      </c>
      <c r="F439" s="83"/>
      <c r="G439" s="83"/>
      <c r="H439" s="83" t="s">
        <v>80</v>
      </c>
      <c r="I439" s="64"/>
      <c r="J439" s="64"/>
      <c r="K439" s="64" t="s">
        <v>81</v>
      </c>
      <c r="L439" s="64"/>
      <c r="M439" s="64" t="s">
        <v>82</v>
      </c>
      <c r="N439" s="26"/>
      <c r="O439" s="74"/>
      <c r="P439" s="42"/>
      <c r="Q439" s="62"/>
      <c r="R439" s="26"/>
    </row>
    <row r="440" customFormat="false" ht="15.75" hidden="false" customHeight="false" outlineLevel="0" collapsed="false">
      <c r="A440" s="32"/>
      <c r="B440" s="39"/>
      <c r="C440" s="82"/>
      <c r="D440" s="84"/>
      <c r="E440" s="82"/>
      <c r="F440" s="85"/>
      <c r="G440" s="85"/>
      <c r="H440" s="82"/>
      <c r="I440" s="85"/>
      <c r="J440" s="85"/>
      <c r="K440" s="82"/>
      <c r="L440" s="86"/>
      <c r="M440" s="82"/>
      <c r="N440" s="82"/>
      <c r="O440" s="74"/>
      <c r="P440" s="42"/>
      <c r="Q440" s="62"/>
      <c r="R440" s="26"/>
    </row>
    <row r="441" customFormat="false" ht="15.75" hidden="false" customHeight="false" outlineLevel="0" collapsed="false">
      <c r="A441" s="32"/>
      <c r="B441" s="39"/>
      <c r="C441" s="82"/>
      <c r="D441" s="87"/>
      <c r="E441" s="88"/>
      <c r="F441" s="89"/>
      <c r="G441" s="89"/>
      <c r="H441" s="88"/>
      <c r="I441" s="89"/>
      <c r="J441" s="89"/>
      <c r="K441" s="88"/>
      <c r="L441" s="90"/>
      <c r="M441" s="88"/>
      <c r="N441" s="88"/>
      <c r="O441" s="74"/>
      <c r="P441" s="42"/>
      <c r="Q441" s="62"/>
      <c r="R441" s="26"/>
    </row>
    <row r="442" customFormat="false" ht="15.75" hidden="false" customHeight="false" outlineLevel="0" collapsed="false">
      <c r="A442" s="32"/>
      <c r="B442" s="39"/>
      <c r="C442" s="82"/>
      <c r="D442" s="87"/>
      <c r="E442" s="88"/>
      <c r="F442" s="89"/>
      <c r="G442" s="89"/>
      <c r="H442" s="88"/>
      <c r="I442" s="89"/>
      <c r="J442" s="89"/>
      <c r="K442" s="88"/>
      <c r="L442" s="90"/>
      <c r="M442" s="88"/>
      <c r="N442" s="88"/>
      <c r="O442" s="74"/>
      <c r="P442" s="42"/>
      <c r="Q442" s="62"/>
      <c r="R442" s="26"/>
    </row>
    <row r="443" customFormat="false" ht="15.75" hidden="false" customHeight="false" outlineLevel="0" collapsed="false">
      <c r="A443" s="32"/>
      <c r="B443" s="39"/>
      <c r="C443" s="82"/>
      <c r="D443" s="87"/>
      <c r="E443" s="88"/>
      <c r="F443" s="89"/>
      <c r="G443" s="89"/>
      <c r="H443" s="88"/>
      <c r="I443" s="89"/>
      <c r="J443" s="89"/>
      <c r="K443" s="88"/>
      <c r="L443" s="90"/>
      <c r="M443" s="88"/>
      <c r="N443" s="88"/>
      <c r="O443" s="74"/>
      <c r="P443" s="42"/>
      <c r="Q443" s="62"/>
      <c r="R443" s="26"/>
    </row>
    <row r="444" customFormat="false" ht="15.75" hidden="false" customHeight="false" outlineLevel="0" collapsed="false">
      <c r="A444" s="32"/>
      <c r="B444" s="39"/>
      <c r="C444" s="82"/>
      <c r="D444" s="87"/>
      <c r="E444" s="88"/>
      <c r="F444" s="89"/>
      <c r="G444" s="89"/>
      <c r="H444" s="88"/>
      <c r="I444" s="89"/>
      <c r="J444" s="89"/>
      <c r="K444" s="88"/>
      <c r="L444" s="90"/>
      <c r="M444" s="88"/>
      <c r="N444" s="88"/>
      <c r="O444" s="74"/>
      <c r="P444" s="42"/>
      <c r="Q444" s="62"/>
      <c r="R444" s="26"/>
    </row>
    <row r="445" customFormat="false" ht="15.75" hidden="false" customHeight="false" outlineLevel="0" collapsed="false">
      <c r="A445" s="32"/>
      <c r="B445" s="39"/>
      <c r="C445" s="82"/>
      <c r="D445" s="87"/>
      <c r="E445" s="88"/>
      <c r="F445" s="89"/>
      <c r="G445" s="89"/>
      <c r="H445" s="88"/>
      <c r="I445" s="89"/>
      <c r="J445" s="89"/>
      <c r="K445" s="88"/>
      <c r="L445" s="90"/>
      <c r="M445" s="88"/>
      <c r="N445" s="88"/>
      <c r="O445" s="74"/>
      <c r="P445" s="42"/>
      <c r="Q445" s="62"/>
      <c r="R445" s="26"/>
    </row>
    <row r="446" customFormat="false" ht="15.75" hidden="false" customHeight="false" outlineLevel="0" collapsed="false">
      <c r="A446" s="32"/>
      <c r="B446" s="39"/>
      <c r="C446" s="82"/>
      <c r="D446" s="87"/>
      <c r="E446" s="88"/>
      <c r="F446" s="89"/>
      <c r="G446" s="89"/>
      <c r="H446" s="88"/>
      <c r="I446" s="89"/>
      <c r="J446" s="89"/>
      <c r="K446" s="88"/>
      <c r="L446" s="90"/>
      <c r="M446" s="88"/>
      <c r="N446" s="88"/>
      <c r="O446" s="74"/>
      <c r="P446" s="42"/>
      <c r="Q446" s="62"/>
      <c r="R446" s="26"/>
    </row>
    <row r="447" customFormat="false" ht="15.75" hidden="false" customHeight="false" outlineLevel="0" collapsed="false">
      <c r="A447" s="32"/>
      <c r="B447" s="39"/>
      <c r="C447" s="82"/>
      <c r="D447" s="87"/>
      <c r="E447" s="88"/>
      <c r="F447" s="89"/>
      <c r="G447" s="89"/>
      <c r="H447" s="88"/>
      <c r="I447" s="89"/>
      <c r="J447" s="89"/>
      <c r="K447" s="88"/>
      <c r="L447" s="90"/>
      <c r="M447" s="88"/>
      <c r="N447" s="88"/>
      <c r="O447" s="74"/>
      <c r="P447" s="42"/>
      <c r="Q447" s="62"/>
      <c r="R447" s="26"/>
    </row>
    <row r="448" customFormat="false" ht="15.75" hidden="false" customHeight="false" outlineLevel="0" collapsed="false">
      <c r="A448" s="32"/>
      <c r="B448" s="39"/>
      <c r="C448" s="82"/>
      <c r="D448" s="87"/>
      <c r="E448" s="88"/>
      <c r="F448" s="89"/>
      <c r="G448" s="89"/>
      <c r="H448" s="88"/>
      <c r="I448" s="89"/>
      <c r="J448" s="89"/>
      <c r="K448" s="88"/>
      <c r="L448" s="90"/>
      <c r="M448" s="88"/>
      <c r="N448" s="88"/>
      <c r="O448" s="74"/>
      <c r="P448" s="42"/>
      <c r="Q448" s="62"/>
      <c r="R448" s="26"/>
    </row>
    <row r="449" customFormat="false" ht="15.75" hidden="false" customHeight="false" outlineLevel="0" collapsed="false">
      <c r="A449" s="32"/>
      <c r="B449" s="39"/>
      <c r="C449" s="82"/>
      <c r="D449" s="87"/>
      <c r="E449" s="88"/>
      <c r="F449" s="89"/>
      <c r="G449" s="89"/>
      <c r="H449" s="88"/>
      <c r="I449" s="89"/>
      <c r="J449" s="89"/>
      <c r="K449" s="88"/>
      <c r="L449" s="90"/>
      <c r="M449" s="88"/>
      <c r="N449" s="88"/>
      <c r="O449" s="74"/>
      <c r="P449" s="42"/>
      <c r="Q449" s="62"/>
      <c r="R449" s="26"/>
    </row>
    <row r="450" customFormat="false" ht="15.75" hidden="false" customHeight="false" outlineLevel="0" collapsed="false">
      <c r="A450" s="32"/>
      <c r="B450" s="39"/>
      <c r="C450" s="82"/>
      <c r="D450" s="87"/>
      <c r="E450" s="88"/>
      <c r="F450" s="89"/>
      <c r="G450" s="89"/>
      <c r="H450" s="88"/>
      <c r="I450" s="89"/>
      <c r="J450" s="89"/>
      <c r="K450" s="88"/>
      <c r="L450" s="90"/>
      <c r="M450" s="88"/>
      <c r="N450" s="88"/>
      <c r="O450" s="74"/>
      <c r="P450" s="42"/>
      <c r="Q450" s="62"/>
      <c r="R450" s="26"/>
    </row>
    <row r="451" customFormat="false" ht="15.75" hidden="false" customHeight="false" outlineLevel="0" collapsed="false">
      <c r="A451" s="32"/>
      <c r="B451" s="39"/>
      <c r="C451" s="71"/>
      <c r="D451" s="71"/>
      <c r="E451" s="72" t="n">
        <f aca="false">SUM(E440:E450)</f>
        <v>0</v>
      </c>
      <c r="F451" s="73" t="s">
        <v>73</v>
      </c>
      <c r="G451" s="71"/>
      <c r="H451" s="72" t="n">
        <f aca="false">SUM(H440:H450)</f>
        <v>0</v>
      </c>
      <c r="I451" s="73" t="s">
        <v>73</v>
      </c>
      <c r="J451" s="71"/>
      <c r="K451" s="72" t="n">
        <f aca="false">SUM(K440:K450)</f>
        <v>0</v>
      </c>
      <c r="L451" s="73" t="s">
        <v>73</v>
      </c>
      <c r="M451" s="72" t="n">
        <f aca="false">SUM(M440:M450)</f>
        <v>0</v>
      </c>
      <c r="N451" s="72"/>
      <c r="O451" s="74" t="s">
        <v>73</v>
      </c>
      <c r="P451" s="42"/>
      <c r="Q451" s="62"/>
      <c r="R451" s="26"/>
    </row>
    <row r="452" customFormat="false" ht="15.75" hidden="false" customHeight="false" outlineLevel="0" collapsed="false">
      <c r="A452" s="32"/>
      <c r="B452" s="39"/>
      <c r="C452" s="26"/>
      <c r="D452" s="26"/>
      <c r="E452" s="26"/>
      <c r="F452" s="26"/>
      <c r="G452" s="26"/>
      <c r="H452" s="26"/>
      <c r="I452" s="95"/>
      <c r="J452" s="95"/>
      <c r="K452" s="95"/>
      <c r="L452" s="95"/>
      <c r="M452" s="95"/>
      <c r="N452" s="26"/>
      <c r="O452" s="74"/>
      <c r="P452" s="42"/>
      <c r="Q452" s="62"/>
      <c r="R452" s="26"/>
    </row>
    <row r="453" customFormat="false" ht="15.75" hidden="false" customHeight="false" outlineLevel="0" collapsed="false">
      <c r="A453" s="32"/>
      <c r="B453" s="39"/>
      <c r="C453" s="26"/>
      <c r="D453" s="26"/>
      <c r="E453" s="26"/>
      <c r="F453" s="26"/>
      <c r="G453" s="26"/>
      <c r="H453" s="26"/>
      <c r="I453" s="95"/>
      <c r="J453" s="95"/>
      <c r="K453" s="95"/>
      <c r="L453" s="95"/>
      <c r="M453" s="95"/>
      <c r="N453" s="26"/>
      <c r="O453" s="74"/>
      <c r="P453" s="42"/>
      <c r="Q453" s="62"/>
      <c r="R453" s="26"/>
    </row>
    <row r="454" customFormat="false" ht="17.35" hidden="false" customHeight="false" outlineLevel="0" collapsed="false">
      <c r="A454" s="32"/>
      <c r="B454" s="39"/>
      <c r="C454" s="80" t="str">
        <f aca="false">IF(Calcoli!$K37="","","Unità immobiliare "&amp;Calcoli!$K37 )</f>
        <v/>
      </c>
      <c r="D454" s="80"/>
      <c r="E454" s="81" t="s">
        <v>84</v>
      </c>
      <c r="F454" s="81"/>
      <c r="G454" s="81"/>
      <c r="H454" s="82"/>
      <c r="I454" s="64"/>
      <c r="J454" s="64"/>
      <c r="K454" s="64"/>
      <c r="L454" s="64"/>
      <c r="M454" s="64"/>
      <c r="N454" s="26"/>
      <c r="O454" s="74"/>
      <c r="P454" s="42"/>
      <c r="Q454" s="62"/>
      <c r="R454" s="26"/>
    </row>
    <row r="455" customFormat="false" ht="17.15" hidden="false" customHeight="false" outlineLevel="0" collapsed="false">
      <c r="A455" s="32"/>
      <c r="B455" s="39"/>
      <c r="C455" s="63" t="s">
        <v>83</v>
      </c>
      <c r="D455" s="63"/>
      <c r="E455" s="83" t="s">
        <v>85</v>
      </c>
      <c r="F455" s="83"/>
      <c r="G455" s="83"/>
      <c r="H455" s="83" t="s">
        <v>80</v>
      </c>
      <c r="I455" s="64"/>
      <c r="J455" s="64"/>
      <c r="K455" s="64" t="s">
        <v>81</v>
      </c>
      <c r="L455" s="64"/>
      <c r="M455" s="64" t="s">
        <v>82</v>
      </c>
      <c r="N455" s="26"/>
      <c r="O455" s="74"/>
      <c r="P455" s="42"/>
      <c r="Q455" s="62"/>
      <c r="R455" s="26"/>
    </row>
    <row r="456" customFormat="false" ht="15.75" hidden="false" customHeight="false" outlineLevel="0" collapsed="false">
      <c r="A456" s="32"/>
      <c r="B456" s="39"/>
      <c r="C456" s="82"/>
      <c r="D456" s="84"/>
      <c r="E456" s="82"/>
      <c r="F456" s="85"/>
      <c r="G456" s="85"/>
      <c r="H456" s="82"/>
      <c r="I456" s="85"/>
      <c r="J456" s="85"/>
      <c r="K456" s="82"/>
      <c r="L456" s="86"/>
      <c r="M456" s="82"/>
      <c r="N456" s="82"/>
      <c r="O456" s="74"/>
      <c r="P456" s="42"/>
      <c r="Q456" s="62"/>
      <c r="R456" s="26"/>
    </row>
    <row r="457" customFormat="false" ht="15.75" hidden="false" customHeight="false" outlineLevel="0" collapsed="false">
      <c r="A457" s="32"/>
      <c r="B457" s="39"/>
      <c r="C457" s="82"/>
      <c r="D457" s="87"/>
      <c r="E457" s="88"/>
      <c r="F457" s="89"/>
      <c r="G457" s="89"/>
      <c r="H457" s="88"/>
      <c r="I457" s="89"/>
      <c r="J457" s="89"/>
      <c r="K457" s="88"/>
      <c r="L457" s="90"/>
      <c r="M457" s="88"/>
      <c r="N457" s="88"/>
      <c r="O457" s="74"/>
      <c r="P457" s="42"/>
      <c r="Q457" s="62"/>
      <c r="R457" s="26"/>
    </row>
    <row r="458" customFormat="false" ht="15.75" hidden="false" customHeight="false" outlineLevel="0" collapsed="false">
      <c r="A458" s="32"/>
      <c r="B458" s="39"/>
      <c r="C458" s="82"/>
      <c r="D458" s="87"/>
      <c r="E458" s="88"/>
      <c r="F458" s="89"/>
      <c r="G458" s="89"/>
      <c r="H458" s="88"/>
      <c r="I458" s="89"/>
      <c r="J458" s="89"/>
      <c r="K458" s="88"/>
      <c r="L458" s="90"/>
      <c r="M458" s="88"/>
      <c r="N458" s="88"/>
      <c r="O458" s="74"/>
      <c r="P458" s="42"/>
      <c r="Q458" s="62"/>
      <c r="R458" s="26"/>
    </row>
    <row r="459" customFormat="false" ht="15.75" hidden="false" customHeight="false" outlineLevel="0" collapsed="false">
      <c r="A459" s="32"/>
      <c r="B459" s="39"/>
      <c r="C459" s="82"/>
      <c r="D459" s="87"/>
      <c r="E459" s="88"/>
      <c r="F459" s="89"/>
      <c r="G459" s="89"/>
      <c r="H459" s="88"/>
      <c r="I459" s="89"/>
      <c r="J459" s="89"/>
      <c r="K459" s="88"/>
      <c r="L459" s="90"/>
      <c r="M459" s="88"/>
      <c r="N459" s="88"/>
      <c r="O459" s="74"/>
      <c r="P459" s="42"/>
      <c r="Q459" s="62"/>
      <c r="R459" s="26"/>
    </row>
    <row r="460" customFormat="false" ht="15.75" hidden="false" customHeight="false" outlineLevel="0" collapsed="false">
      <c r="A460" s="32"/>
      <c r="B460" s="39"/>
      <c r="C460" s="82"/>
      <c r="D460" s="87"/>
      <c r="E460" s="88"/>
      <c r="F460" s="89"/>
      <c r="G460" s="89"/>
      <c r="H460" s="88"/>
      <c r="I460" s="89"/>
      <c r="J460" s="89"/>
      <c r="K460" s="88"/>
      <c r="L460" s="90"/>
      <c r="M460" s="88"/>
      <c r="N460" s="88"/>
      <c r="O460" s="74"/>
      <c r="P460" s="42"/>
      <c r="Q460" s="62"/>
      <c r="R460" s="26"/>
    </row>
    <row r="461" customFormat="false" ht="15.75" hidden="false" customHeight="false" outlineLevel="0" collapsed="false">
      <c r="A461" s="32"/>
      <c r="B461" s="39"/>
      <c r="C461" s="82"/>
      <c r="D461" s="87"/>
      <c r="E461" s="88"/>
      <c r="F461" s="89"/>
      <c r="G461" s="89"/>
      <c r="H461" s="88"/>
      <c r="I461" s="89"/>
      <c r="J461" s="89"/>
      <c r="K461" s="88"/>
      <c r="L461" s="90"/>
      <c r="M461" s="88"/>
      <c r="N461" s="88"/>
      <c r="O461" s="74"/>
      <c r="P461" s="42"/>
      <c r="Q461" s="62"/>
      <c r="R461" s="26"/>
    </row>
    <row r="462" customFormat="false" ht="15.75" hidden="false" customHeight="false" outlineLevel="0" collapsed="false">
      <c r="A462" s="32"/>
      <c r="B462" s="39"/>
      <c r="C462" s="82"/>
      <c r="D462" s="87"/>
      <c r="E462" s="88"/>
      <c r="F462" s="89"/>
      <c r="G462" s="89"/>
      <c r="H462" s="88"/>
      <c r="I462" s="89"/>
      <c r="J462" s="89"/>
      <c r="K462" s="88"/>
      <c r="L462" s="90"/>
      <c r="M462" s="88"/>
      <c r="N462" s="88"/>
      <c r="O462" s="74"/>
      <c r="P462" s="42"/>
      <c r="Q462" s="62"/>
      <c r="R462" s="26"/>
    </row>
    <row r="463" customFormat="false" ht="15.75" hidden="false" customHeight="false" outlineLevel="0" collapsed="false">
      <c r="A463" s="32"/>
      <c r="B463" s="39"/>
      <c r="C463" s="82"/>
      <c r="D463" s="87"/>
      <c r="E463" s="88"/>
      <c r="F463" s="89"/>
      <c r="G463" s="89"/>
      <c r="H463" s="88"/>
      <c r="I463" s="89"/>
      <c r="J463" s="89"/>
      <c r="K463" s="88"/>
      <c r="L463" s="90"/>
      <c r="M463" s="88"/>
      <c r="N463" s="88"/>
      <c r="O463" s="74"/>
      <c r="P463" s="42"/>
      <c r="Q463" s="62"/>
      <c r="R463" s="26"/>
    </row>
    <row r="464" customFormat="false" ht="15.75" hidden="false" customHeight="false" outlineLevel="0" collapsed="false">
      <c r="A464" s="32"/>
      <c r="B464" s="39"/>
      <c r="C464" s="82"/>
      <c r="D464" s="87"/>
      <c r="E464" s="88"/>
      <c r="F464" s="89"/>
      <c r="G464" s="89"/>
      <c r="H464" s="88"/>
      <c r="I464" s="89"/>
      <c r="J464" s="89"/>
      <c r="K464" s="88"/>
      <c r="L464" s="90"/>
      <c r="M464" s="88"/>
      <c r="N464" s="88"/>
      <c r="O464" s="74"/>
      <c r="P464" s="42"/>
      <c r="Q464" s="62"/>
      <c r="R464" s="26"/>
    </row>
    <row r="465" customFormat="false" ht="15.75" hidden="false" customHeight="false" outlineLevel="0" collapsed="false">
      <c r="A465" s="32"/>
      <c r="B465" s="39"/>
      <c r="C465" s="82"/>
      <c r="D465" s="87"/>
      <c r="E465" s="88"/>
      <c r="F465" s="89"/>
      <c r="G465" s="89"/>
      <c r="H465" s="88"/>
      <c r="I465" s="89"/>
      <c r="J465" s="89"/>
      <c r="K465" s="88"/>
      <c r="L465" s="90"/>
      <c r="M465" s="88"/>
      <c r="N465" s="88"/>
      <c r="O465" s="74"/>
      <c r="P465" s="42"/>
      <c r="Q465" s="62"/>
      <c r="R465" s="26"/>
    </row>
    <row r="466" customFormat="false" ht="15.75" hidden="false" customHeight="false" outlineLevel="0" collapsed="false">
      <c r="A466" s="32"/>
      <c r="B466" s="39"/>
      <c r="C466" s="82"/>
      <c r="D466" s="87"/>
      <c r="E466" s="88"/>
      <c r="F466" s="89"/>
      <c r="G466" s="89"/>
      <c r="H466" s="88"/>
      <c r="I466" s="89"/>
      <c r="J466" s="89"/>
      <c r="K466" s="88"/>
      <c r="L466" s="90"/>
      <c r="M466" s="88"/>
      <c r="N466" s="88"/>
      <c r="O466" s="74"/>
      <c r="P466" s="42"/>
      <c r="Q466" s="62"/>
      <c r="R466" s="26"/>
    </row>
    <row r="467" customFormat="false" ht="15.75" hidden="false" customHeight="false" outlineLevel="0" collapsed="false">
      <c r="A467" s="32"/>
      <c r="B467" s="39"/>
      <c r="C467" s="71"/>
      <c r="D467" s="71"/>
      <c r="E467" s="72" t="n">
        <f aca="false">SUM(E456:E466)</f>
        <v>0</v>
      </c>
      <c r="F467" s="73" t="s">
        <v>73</v>
      </c>
      <c r="G467" s="71"/>
      <c r="H467" s="72" t="n">
        <f aca="false">SUM(H456:H466)</f>
        <v>0</v>
      </c>
      <c r="I467" s="73" t="s">
        <v>73</v>
      </c>
      <c r="J467" s="71"/>
      <c r="K467" s="72" t="n">
        <f aca="false">SUM(K456:K466)</f>
        <v>0</v>
      </c>
      <c r="L467" s="73" t="s">
        <v>73</v>
      </c>
      <c r="M467" s="72" t="n">
        <f aca="false">SUM(M456:M466)</f>
        <v>0</v>
      </c>
      <c r="N467" s="72"/>
      <c r="O467" s="74" t="s">
        <v>73</v>
      </c>
      <c r="P467" s="42"/>
      <c r="Q467" s="62"/>
      <c r="R467" s="26"/>
    </row>
    <row r="468" customFormat="false" ht="15.75" hidden="false" customHeight="false" outlineLevel="0" collapsed="false">
      <c r="A468" s="32"/>
      <c r="B468" s="39"/>
      <c r="C468" s="26"/>
      <c r="D468" s="26"/>
      <c r="E468" s="26"/>
      <c r="F468" s="26"/>
      <c r="G468" s="26"/>
      <c r="H468" s="26"/>
      <c r="I468" s="95"/>
      <c r="J468" s="95"/>
      <c r="K468" s="95"/>
      <c r="L468" s="95"/>
      <c r="M468" s="95"/>
      <c r="N468" s="26"/>
      <c r="O468" s="74"/>
      <c r="P468" s="42"/>
      <c r="Q468" s="62"/>
      <c r="R468" s="26"/>
    </row>
    <row r="469" customFormat="false" ht="15.75" hidden="false" customHeight="false" outlineLevel="0" collapsed="false">
      <c r="A469" s="32"/>
      <c r="B469" s="39"/>
      <c r="C469" s="26"/>
      <c r="D469" s="26"/>
      <c r="E469" s="26"/>
      <c r="F469" s="26"/>
      <c r="G469" s="26"/>
      <c r="H469" s="26"/>
      <c r="I469" s="95"/>
      <c r="J469" s="95"/>
      <c r="K469" s="95"/>
      <c r="L469" s="95"/>
      <c r="M469" s="95"/>
      <c r="N469" s="26"/>
      <c r="O469" s="74"/>
      <c r="P469" s="42"/>
      <c r="Q469" s="62"/>
      <c r="R469" s="26"/>
    </row>
    <row r="470" customFormat="false" ht="17.35" hidden="false" customHeight="false" outlineLevel="0" collapsed="false">
      <c r="A470" s="32"/>
      <c r="B470" s="39"/>
      <c r="C470" s="80" t="str">
        <f aca="false">IF(Calcoli!$K38="","","Unità immobiliare "&amp;Calcoli!$K38 )</f>
        <v/>
      </c>
      <c r="D470" s="80"/>
      <c r="E470" s="81" t="s">
        <v>84</v>
      </c>
      <c r="F470" s="81"/>
      <c r="G470" s="81"/>
      <c r="H470" s="82"/>
      <c r="I470" s="64"/>
      <c r="J470" s="64"/>
      <c r="K470" s="64"/>
      <c r="L470" s="64"/>
      <c r="M470" s="64"/>
      <c r="N470" s="26"/>
      <c r="O470" s="74"/>
      <c r="P470" s="42"/>
      <c r="Q470" s="62"/>
      <c r="R470" s="26"/>
    </row>
    <row r="471" customFormat="false" ht="17.15" hidden="false" customHeight="false" outlineLevel="0" collapsed="false">
      <c r="A471" s="32"/>
      <c r="B471" s="39"/>
      <c r="C471" s="63" t="s">
        <v>83</v>
      </c>
      <c r="D471" s="63"/>
      <c r="E471" s="83" t="s">
        <v>85</v>
      </c>
      <c r="F471" s="83"/>
      <c r="G471" s="83"/>
      <c r="H471" s="83" t="s">
        <v>80</v>
      </c>
      <c r="I471" s="64"/>
      <c r="J471" s="64"/>
      <c r="K471" s="64" t="s">
        <v>81</v>
      </c>
      <c r="L471" s="64"/>
      <c r="M471" s="64" t="s">
        <v>82</v>
      </c>
      <c r="N471" s="26"/>
      <c r="O471" s="74"/>
      <c r="P471" s="42"/>
      <c r="Q471" s="62"/>
      <c r="R471" s="26"/>
    </row>
    <row r="472" customFormat="false" ht="15.75" hidden="false" customHeight="false" outlineLevel="0" collapsed="false">
      <c r="A472" s="32"/>
      <c r="B472" s="39"/>
      <c r="C472" s="82"/>
      <c r="D472" s="84"/>
      <c r="E472" s="82"/>
      <c r="F472" s="85"/>
      <c r="G472" s="85"/>
      <c r="H472" s="82"/>
      <c r="I472" s="85"/>
      <c r="J472" s="85"/>
      <c r="K472" s="82"/>
      <c r="L472" s="86"/>
      <c r="M472" s="82"/>
      <c r="N472" s="82"/>
      <c r="O472" s="74"/>
      <c r="P472" s="42"/>
      <c r="Q472" s="62"/>
      <c r="R472" s="26"/>
    </row>
    <row r="473" customFormat="false" ht="15.75" hidden="false" customHeight="false" outlineLevel="0" collapsed="false">
      <c r="A473" s="32"/>
      <c r="B473" s="39"/>
      <c r="C473" s="82"/>
      <c r="D473" s="87"/>
      <c r="E473" s="88"/>
      <c r="F473" s="89"/>
      <c r="G473" s="89"/>
      <c r="H473" s="88"/>
      <c r="I473" s="89"/>
      <c r="J473" s="89"/>
      <c r="K473" s="88"/>
      <c r="L473" s="90"/>
      <c r="M473" s="88"/>
      <c r="N473" s="88"/>
      <c r="O473" s="74"/>
      <c r="P473" s="42"/>
      <c r="Q473" s="62"/>
      <c r="R473" s="26"/>
    </row>
    <row r="474" customFormat="false" ht="15.75" hidden="false" customHeight="false" outlineLevel="0" collapsed="false">
      <c r="A474" s="32"/>
      <c r="B474" s="39"/>
      <c r="C474" s="82"/>
      <c r="D474" s="87"/>
      <c r="E474" s="88"/>
      <c r="F474" s="89"/>
      <c r="G474" s="89"/>
      <c r="H474" s="88"/>
      <c r="I474" s="89"/>
      <c r="J474" s="89"/>
      <c r="K474" s="88"/>
      <c r="L474" s="90"/>
      <c r="M474" s="88"/>
      <c r="N474" s="88"/>
      <c r="O474" s="74"/>
      <c r="P474" s="42"/>
      <c r="Q474" s="62"/>
      <c r="R474" s="26"/>
    </row>
    <row r="475" customFormat="false" ht="15.75" hidden="false" customHeight="false" outlineLevel="0" collapsed="false">
      <c r="A475" s="32"/>
      <c r="B475" s="39"/>
      <c r="C475" s="82"/>
      <c r="D475" s="87"/>
      <c r="E475" s="88"/>
      <c r="F475" s="89"/>
      <c r="G475" s="89"/>
      <c r="H475" s="88"/>
      <c r="I475" s="89"/>
      <c r="J475" s="89"/>
      <c r="K475" s="88"/>
      <c r="L475" s="90"/>
      <c r="M475" s="88"/>
      <c r="N475" s="88"/>
      <c r="O475" s="74"/>
      <c r="P475" s="42"/>
      <c r="Q475" s="62"/>
      <c r="R475" s="26"/>
    </row>
    <row r="476" customFormat="false" ht="15.75" hidden="false" customHeight="false" outlineLevel="0" collapsed="false">
      <c r="A476" s="32"/>
      <c r="B476" s="39"/>
      <c r="C476" s="82"/>
      <c r="D476" s="87"/>
      <c r="E476" s="88"/>
      <c r="F476" s="89"/>
      <c r="G476" s="89"/>
      <c r="H476" s="88"/>
      <c r="I476" s="89"/>
      <c r="J476" s="89"/>
      <c r="K476" s="88"/>
      <c r="L476" s="90"/>
      <c r="M476" s="88"/>
      <c r="N476" s="88"/>
      <c r="O476" s="74"/>
      <c r="P476" s="42"/>
      <c r="Q476" s="62"/>
      <c r="R476" s="26"/>
    </row>
    <row r="477" customFormat="false" ht="15.75" hidden="false" customHeight="false" outlineLevel="0" collapsed="false">
      <c r="A477" s="32"/>
      <c r="B477" s="39"/>
      <c r="C477" s="82"/>
      <c r="D477" s="87"/>
      <c r="E477" s="88"/>
      <c r="F477" s="89"/>
      <c r="G477" s="89"/>
      <c r="H477" s="88"/>
      <c r="I477" s="89"/>
      <c r="J477" s="89"/>
      <c r="K477" s="88"/>
      <c r="L477" s="90"/>
      <c r="M477" s="88"/>
      <c r="N477" s="88"/>
      <c r="O477" s="74"/>
      <c r="P477" s="42"/>
      <c r="Q477" s="62"/>
      <c r="R477" s="26"/>
    </row>
    <row r="478" customFormat="false" ht="15.75" hidden="false" customHeight="false" outlineLevel="0" collapsed="false">
      <c r="A478" s="32"/>
      <c r="B478" s="39"/>
      <c r="C478" s="82"/>
      <c r="D478" s="87"/>
      <c r="E478" s="88"/>
      <c r="F478" s="89"/>
      <c r="G478" s="89"/>
      <c r="H478" s="88"/>
      <c r="I478" s="89"/>
      <c r="J478" s="89"/>
      <c r="K478" s="88"/>
      <c r="L478" s="90"/>
      <c r="M478" s="88"/>
      <c r="N478" s="88"/>
      <c r="O478" s="74"/>
      <c r="P478" s="42"/>
      <c r="Q478" s="62"/>
      <c r="R478" s="26"/>
    </row>
    <row r="479" customFormat="false" ht="15.75" hidden="false" customHeight="false" outlineLevel="0" collapsed="false">
      <c r="A479" s="32"/>
      <c r="B479" s="39"/>
      <c r="C479" s="82"/>
      <c r="D479" s="87"/>
      <c r="E479" s="88"/>
      <c r="F479" s="89"/>
      <c r="G479" s="89"/>
      <c r="H479" s="88"/>
      <c r="I479" s="89"/>
      <c r="J479" s="89"/>
      <c r="K479" s="88"/>
      <c r="L479" s="90"/>
      <c r="M479" s="88"/>
      <c r="N479" s="88"/>
      <c r="O479" s="74"/>
      <c r="P479" s="42"/>
      <c r="Q479" s="62"/>
      <c r="R479" s="26"/>
    </row>
    <row r="480" customFormat="false" ht="15.75" hidden="false" customHeight="false" outlineLevel="0" collapsed="false">
      <c r="A480" s="32"/>
      <c r="B480" s="39"/>
      <c r="C480" s="82"/>
      <c r="D480" s="87"/>
      <c r="E480" s="88"/>
      <c r="F480" s="89"/>
      <c r="G480" s="89"/>
      <c r="H480" s="88"/>
      <c r="I480" s="89"/>
      <c r="J480" s="89"/>
      <c r="K480" s="88"/>
      <c r="L480" s="90"/>
      <c r="M480" s="88"/>
      <c r="N480" s="88"/>
      <c r="O480" s="74"/>
      <c r="P480" s="42"/>
      <c r="Q480" s="62"/>
      <c r="R480" s="26"/>
    </row>
    <row r="481" customFormat="false" ht="15.75" hidden="false" customHeight="false" outlineLevel="0" collapsed="false">
      <c r="A481" s="32"/>
      <c r="B481" s="39"/>
      <c r="C481" s="82"/>
      <c r="D481" s="87"/>
      <c r="E481" s="88"/>
      <c r="F481" s="89"/>
      <c r="G481" s="89"/>
      <c r="H481" s="88"/>
      <c r="I481" s="89"/>
      <c r="J481" s="89"/>
      <c r="K481" s="88"/>
      <c r="L481" s="90"/>
      <c r="M481" s="88"/>
      <c r="N481" s="88"/>
      <c r="O481" s="74"/>
      <c r="P481" s="42"/>
      <c r="Q481" s="62"/>
      <c r="R481" s="26"/>
    </row>
    <row r="482" customFormat="false" ht="15.75" hidden="false" customHeight="false" outlineLevel="0" collapsed="false">
      <c r="A482" s="32"/>
      <c r="B482" s="39"/>
      <c r="C482" s="82"/>
      <c r="D482" s="87"/>
      <c r="E482" s="88"/>
      <c r="F482" s="89"/>
      <c r="G482" s="89"/>
      <c r="H482" s="88"/>
      <c r="I482" s="89"/>
      <c r="J482" s="89"/>
      <c r="K482" s="88"/>
      <c r="L482" s="90"/>
      <c r="M482" s="88"/>
      <c r="N482" s="88"/>
      <c r="O482" s="74"/>
      <c r="P482" s="42"/>
      <c r="Q482" s="62"/>
      <c r="R482" s="26"/>
    </row>
    <row r="483" customFormat="false" ht="15.75" hidden="false" customHeight="false" outlineLevel="0" collapsed="false">
      <c r="A483" s="32"/>
      <c r="B483" s="39"/>
      <c r="C483" s="71"/>
      <c r="D483" s="71"/>
      <c r="E483" s="72" t="n">
        <f aca="false">SUM(E472:E482)</f>
        <v>0</v>
      </c>
      <c r="F483" s="73" t="s">
        <v>73</v>
      </c>
      <c r="G483" s="71"/>
      <c r="H483" s="72" t="n">
        <f aca="false">SUM(H472:H482)</f>
        <v>0</v>
      </c>
      <c r="I483" s="73" t="s">
        <v>73</v>
      </c>
      <c r="J483" s="71"/>
      <c r="K483" s="72" t="n">
        <f aca="false">SUM(K472:K482)</f>
        <v>0</v>
      </c>
      <c r="L483" s="73" t="s">
        <v>73</v>
      </c>
      <c r="M483" s="72" t="n">
        <f aca="false">SUM(M472:M482)</f>
        <v>0</v>
      </c>
      <c r="N483" s="72"/>
      <c r="O483" s="74" t="s">
        <v>73</v>
      </c>
      <c r="P483" s="42"/>
      <c r="Q483" s="62"/>
      <c r="R483" s="26"/>
    </row>
    <row r="484" customFormat="false" ht="15.75" hidden="false" customHeight="false" outlineLevel="0" collapsed="false">
      <c r="A484" s="32"/>
      <c r="B484" s="39"/>
      <c r="C484" s="26"/>
      <c r="D484" s="26"/>
      <c r="E484" s="26"/>
      <c r="F484" s="26"/>
      <c r="G484" s="26"/>
      <c r="H484" s="26"/>
      <c r="I484" s="95"/>
      <c r="J484" s="95"/>
      <c r="K484" s="95"/>
      <c r="L484" s="95"/>
      <c r="M484" s="95"/>
      <c r="N484" s="26"/>
      <c r="O484" s="74"/>
      <c r="P484" s="42"/>
      <c r="Q484" s="62"/>
      <c r="R484" s="26"/>
    </row>
    <row r="485" customFormat="false" ht="15.75" hidden="false" customHeight="false" outlineLevel="0" collapsed="false">
      <c r="A485" s="32"/>
      <c r="B485" s="39"/>
      <c r="C485" s="26"/>
      <c r="D485" s="26"/>
      <c r="E485" s="26"/>
      <c r="F485" s="26"/>
      <c r="G485" s="26"/>
      <c r="H485" s="26"/>
      <c r="I485" s="95"/>
      <c r="J485" s="95"/>
      <c r="K485" s="95"/>
      <c r="L485" s="95"/>
      <c r="M485" s="95"/>
      <c r="N485" s="26"/>
      <c r="O485" s="74"/>
      <c r="P485" s="42"/>
      <c r="Q485" s="62"/>
      <c r="R485" s="26"/>
    </row>
    <row r="486" customFormat="false" ht="17.35" hidden="false" customHeight="false" outlineLevel="0" collapsed="false">
      <c r="A486" s="32"/>
      <c r="B486" s="39"/>
      <c r="C486" s="80" t="str">
        <f aca="false">IF(Calcoli!$K39="","","Unità immobiliare "&amp;Calcoli!$K39 )</f>
        <v/>
      </c>
      <c r="D486" s="80"/>
      <c r="E486" s="81" t="s">
        <v>84</v>
      </c>
      <c r="F486" s="81"/>
      <c r="G486" s="81"/>
      <c r="H486" s="82"/>
      <c r="I486" s="64"/>
      <c r="J486" s="64"/>
      <c r="K486" s="64"/>
      <c r="L486" s="64"/>
      <c r="M486" s="64"/>
      <c r="N486" s="26"/>
      <c r="O486" s="74"/>
      <c r="P486" s="42"/>
      <c r="Q486" s="62"/>
      <c r="R486" s="26"/>
    </row>
    <row r="487" customFormat="false" ht="17.15" hidden="false" customHeight="false" outlineLevel="0" collapsed="false">
      <c r="A487" s="32"/>
      <c r="B487" s="39"/>
      <c r="C487" s="63" t="s">
        <v>83</v>
      </c>
      <c r="D487" s="63"/>
      <c r="E487" s="83" t="s">
        <v>85</v>
      </c>
      <c r="F487" s="83"/>
      <c r="G487" s="83"/>
      <c r="H487" s="83" t="s">
        <v>80</v>
      </c>
      <c r="I487" s="64"/>
      <c r="J487" s="64"/>
      <c r="K487" s="64" t="s">
        <v>81</v>
      </c>
      <c r="L487" s="64"/>
      <c r="M487" s="64" t="s">
        <v>82</v>
      </c>
      <c r="N487" s="26"/>
      <c r="O487" s="74"/>
      <c r="P487" s="42"/>
      <c r="Q487" s="62"/>
      <c r="R487" s="26"/>
    </row>
    <row r="488" customFormat="false" ht="15.75" hidden="false" customHeight="false" outlineLevel="0" collapsed="false">
      <c r="A488" s="32"/>
      <c r="B488" s="39"/>
      <c r="C488" s="82"/>
      <c r="D488" s="84"/>
      <c r="E488" s="82"/>
      <c r="F488" s="85"/>
      <c r="G488" s="85"/>
      <c r="H488" s="82"/>
      <c r="I488" s="85"/>
      <c r="J488" s="85"/>
      <c r="K488" s="82"/>
      <c r="L488" s="86"/>
      <c r="M488" s="82"/>
      <c r="N488" s="82"/>
      <c r="O488" s="74"/>
      <c r="P488" s="42"/>
      <c r="Q488" s="62"/>
      <c r="R488" s="26"/>
    </row>
    <row r="489" customFormat="false" ht="15.75" hidden="false" customHeight="false" outlineLevel="0" collapsed="false">
      <c r="A489" s="32"/>
      <c r="B489" s="39"/>
      <c r="C489" s="82"/>
      <c r="D489" s="87"/>
      <c r="E489" s="88"/>
      <c r="F489" s="89"/>
      <c r="G489" s="89"/>
      <c r="H489" s="88"/>
      <c r="I489" s="89"/>
      <c r="J489" s="89"/>
      <c r="K489" s="88"/>
      <c r="L489" s="90"/>
      <c r="M489" s="88"/>
      <c r="N489" s="88"/>
      <c r="O489" s="74"/>
      <c r="P489" s="42"/>
      <c r="Q489" s="62"/>
      <c r="R489" s="26"/>
    </row>
    <row r="490" customFormat="false" ht="15.75" hidden="false" customHeight="false" outlineLevel="0" collapsed="false">
      <c r="A490" s="32"/>
      <c r="B490" s="39"/>
      <c r="C490" s="82"/>
      <c r="D490" s="87"/>
      <c r="E490" s="88"/>
      <c r="F490" s="89"/>
      <c r="G490" s="89"/>
      <c r="H490" s="88"/>
      <c r="I490" s="89"/>
      <c r="J490" s="89"/>
      <c r="K490" s="88"/>
      <c r="L490" s="90"/>
      <c r="M490" s="88"/>
      <c r="N490" s="88"/>
      <c r="O490" s="74"/>
      <c r="P490" s="42"/>
      <c r="Q490" s="62"/>
      <c r="R490" s="26"/>
    </row>
    <row r="491" customFormat="false" ht="15.75" hidden="false" customHeight="false" outlineLevel="0" collapsed="false">
      <c r="A491" s="32"/>
      <c r="B491" s="39"/>
      <c r="C491" s="82"/>
      <c r="D491" s="87"/>
      <c r="E491" s="88"/>
      <c r="F491" s="89"/>
      <c r="G491" s="89"/>
      <c r="H491" s="88"/>
      <c r="I491" s="89"/>
      <c r="J491" s="89"/>
      <c r="K491" s="88"/>
      <c r="L491" s="90"/>
      <c r="M491" s="88"/>
      <c r="N491" s="88"/>
      <c r="O491" s="74"/>
      <c r="P491" s="42"/>
      <c r="Q491" s="62"/>
      <c r="R491" s="26"/>
    </row>
    <row r="492" customFormat="false" ht="15.75" hidden="false" customHeight="false" outlineLevel="0" collapsed="false">
      <c r="A492" s="32"/>
      <c r="B492" s="39"/>
      <c r="C492" s="82"/>
      <c r="D492" s="87"/>
      <c r="E492" s="88"/>
      <c r="F492" s="89"/>
      <c r="G492" s="89"/>
      <c r="H492" s="88"/>
      <c r="I492" s="89"/>
      <c r="J492" s="89"/>
      <c r="K492" s="88"/>
      <c r="L492" s="90"/>
      <c r="M492" s="88"/>
      <c r="N492" s="88"/>
      <c r="O492" s="74"/>
      <c r="P492" s="42"/>
      <c r="Q492" s="62"/>
      <c r="R492" s="26"/>
    </row>
    <row r="493" customFormat="false" ht="15.75" hidden="false" customHeight="false" outlineLevel="0" collapsed="false">
      <c r="A493" s="32"/>
      <c r="B493" s="39"/>
      <c r="C493" s="82"/>
      <c r="D493" s="87"/>
      <c r="E493" s="88"/>
      <c r="F493" s="89"/>
      <c r="G493" s="89"/>
      <c r="H493" s="88"/>
      <c r="I493" s="89"/>
      <c r="J493" s="89"/>
      <c r="K493" s="88"/>
      <c r="L493" s="90"/>
      <c r="M493" s="88"/>
      <c r="N493" s="88"/>
      <c r="O493" s="74"/>
      <c r="P493" s="42"/>
      <c r="Q493" s="62"/>
      <c r="R493" s="26"/>
    </row>
    <row r="494" customFormat="false" ht="15.75" hidden="false" customHeight="false" outlineLevel="0" collapsed="false">
      <c r="A494" s="32"/>
      <c r="B494" s="39"/>
      <c r="C494" s="82"/>
      <c r="D494" s="87"/>
      <c r="E494" s="88"/>
      <c r="F494" s="89"/>
      <c r="G494" s="89"/>
      <c r="H494" s="88"/>
      <c r="I494" s="89"/>
      <c r="J494" s="89"/>
      <c r="K494" s="88"/>
      <c r="L494" s="90"/>
      <c r="M494" s="88"/>
      <c r="N494" s="88"/>
      <c r="O494" s="74"/>
      <c r="P494" s="42"/>
      <c r="Q494" s="62"/>
      <c r="R494" s="26"/>
    </row>
    <row r="495" customFormat="false" ht="15.75" hidden="false" customHeight="false" outlineLevel="0" collapsed="false">
      <c r="A495" s="32"/>
      <c r="B495" s="39"/>
      <c r="C495" s="82"/>
      <c r="D495" s="87"/>
      <c r="E495" s="88"/>
      <c r="F495" s="89"/>
      <c r="G495" s="89"/>
      <c r="H495" s="88"/>
      <c r="I495" s="89"/>
      <c r="J495" s="89"/>
      <c r="K495" s="88"/>
      <c r="L495" s="90"/>
      <c r="M495" s="88"/>
      <c r="N495" s="88"/>
      <c r="O495" s="74"/>
      <c r="P495" s="42"/>
      <c r="Q495" s="62"/>
      <c r="R495" s="26"/>
    </row>
    <row r="496" customFormat="false" ht="15.75" hidden="false" customHeight="false" outlineLevel="0" collapsed="false">
      <c r="A496" s="32"/>
      <c r="B496" s="39"/>
      <c r="C496" s="82"/>
      <c r="D496" s="87"/>
      <c r="E496" s="88"/>
      <c r="F496" s="89"/>
      <c r="G496" s="89"/>
      <c r="H496" s="88"/>
      <c r="I496" s="89"/>
      <c r="J496" s="89"/>
      <c r="K496" s="88"/>
      <c r="L496" s="90"/>
      <c r="M496" s="88"/>
      <c r="N496" s="88"/>
      <c r="O496" s="74"/>
      <c r="P496" s="42"/>
      <c r="Q496" s="62"/>
      <c r="R496" s="26"/>
    </row>
    <row r="497" customFormat="false" ht="15.75" hidden="false" customHeight="false" outlineLevel="0" collapsed="false">
      <c r="A497" s="32"/>
      <c r="B497" s="39"/>
      <c r="C497" s="82"/>
      <c r="D497" s="87"/>
      <c r="E497" s="88"/>
      <c r="F497" s="89"/>
      <c r="G497" s="89"/>
      <c r="H497" s="88"/>
      <c r="I497" s="89"/>
      <c r="J497" s="89"/>
      <c r="K497" s="88"/>
      <c r="L497" s="90"/>
      <c r="M497" s="88"/>
      <c r="N497" s="88"/>
      <c r="O497" s="74"/>
      <c r="P497" s="42"/>
      <c r="Q497" s="62"/>
      <c r="R497" s="26"/>
    </row>
    <row r="498" customFormat="false" ht="15.75" hidden="false" customHeight="false" outlineLevel="0" collapsed="false">
      <c r="A498" s="32"/>
      <c r="B498" s="39"/>
      <c r="C498" s="82"/>
      <c r="D498" s="87"/>
      <c r="E498" s="88"/>
      <c r="F498" s="89"/>
      <c r="G498" s="89"/>
      <c r="H498" s="88"/>
      <c r="I498" s="89"/>
      <c r="J498" s="89"/>
      <c r="K498" s="88"/>
      <c r="L498" s="90"/>
      <c r="M498" s="88"/>
      <c r="N498" s="88"/>
      <c r="O498" s="74"/>
      <c r="P498" s="42"/>
      <c r="Q498" s="62"/>
      <c r="R498" s="26"/>
    </row>
    <row r="499" customFormat="false" ht="15.75" hidden="false" customHeight="false" outlineLevel="0" collapsed="false">
      <c r="A499" s="32"/>
      <c r="B499" s="39"/>
      <c r="C499" s="71"/>
      <c r="D499" s="71"/>
      <c r="E499" s="72" t="n">
        <f aca="false">SUM(E488:E498)</f>
        <v>0</v>
      </c>
      <c r="F499" s="73" t="s">
        <v>73</v>
      </c>
      <c r="G499" s="71"/>
      <c r="H499" s="72" t="n">
        <f aca="false">SUM(H488:H498)</f>
        <v>0</v>
      </c>
      <c r="I499" s="73" t="s">
        <v>73</v>
      </c>
      <c r="J499" s="71"/>
      <c r="K499" s="72" t="n">
        <f aca="false">SUM(K488:K498)</f>
        <v>0</v>
      </c>
      <c r="L499" s="73" t="s">
        <v>73</v>
      </c>
      <c r="M499" s="72" t="n">
        <f aca="false">SUM(M488:M498)</f>
        <v>0</v>
      </c>
      <c r="N499" s="72"/>
      <c r="O499" s="74" t="s">
        <v>73</v>
      </c>
      <c r="P499" s="42"/>
      <c r="Q499" s="62"/>
      <c r="R499" s="26"/>
    </row>
    <row r="500" customFormat="false" ht="15.75" hidden="false" customHeight="false" outlineLevel="0" collapsed="false">
      <c r="A500" s="32"/>
      <c r="B500" s="39"/>
      <c r="C500" s="26"/>
      <c r="D500" s="26"/>
      <c r="E500" s="26"/>
      <c r="F500" s="26"/>
      <c r="G500" s="26"/>
      <c r="H500" s="26"/>
      <c r="I500" s="95"/>
      <c r="J500" s="95"/>
      <c r="K500" s="95"/>
      <c r="L500" s="95"/>
      <c r="M500" s="95"/>
      <c r="N500" s="26"/>
      <c r="O500" s="74"/>
      <c r="P500" s="42"/>
      <c r="Q500" s="62"/>
      <c r="R500" s="26"/>
    </row>
    <row r="501" customFormat="false" ht="15.75" hidden="false" customHeight="false" outlineLevel="0" collapsed="false">
      <c r="A501" s="32"/>
      <c r="B501" s="39"/>
      <c r="C501" s="26"/>
      <c r="D501" s="26"/>
      <c r="E501" s="26"/>
      <c r="F501" s="26"/>
      <c r="G501" s="26"/>
      <c r="H501" s="26"/>
      <c r="I501" s="95"/>
      <c r="J501" s="95"/>
      <c r="K501" s="95"/>
      <c r="L501" s="95"/>
      <c r="M501" s="95"/>
      <c r="N501" s="26"/>
      <c r="O501" s="74"/>
      <c r="P501" s="42"/>
      <c r="Q501" s="62"/>
      <c r="R501" s="26"/>
    </row>
    <row r="502" customFormat="false" ht="17.35" hidden="false" customHeight="false" outlineLevel="0" collapsed="false">
      <c r="A502" s="32"/>
      <c r="B502" s="39"/>
      <c r="C502" s="80" t="str">
        <f aca="false">IF(Calcoli!$K40="","","Unità immobiliare "&amp;Calcoli!$K40 )</f>
        <v/>
      </c>
      <c r="D502" s="80"/>
      <c r="E502" s="81" t="s">
        <v>84</v>
      </c>
      <c r="F502" s="81"/>
      <c r="G502" s="81"/>
      <c r="H502" s="82"/>
      <c r="I502" s="64"/>
      <c r="J502" s="64"/>
      <c r="K502" s="64"/>
      <c r="L502" s="64"/>
      <c r="M502" s="64"/>
      <c r="N502" s="26"/>
      <c r="O502" s="74"/>
      <c r="P502" s="42"/>
      <c r="Q502" s="62"/>
      <c r="R502" s="26"/>
    </row>
    <row r="503" customFormat="false" ht="17.15" hidden="false" customHeight="false" outlineLevel="0" collapsed="false">
      <c r="A503" s="32"/>
      <c r="B503" s="39"/>
      <c r="C503" s="63" t="s">
        <v>83</v>
      </c>
      <c r="D503" s="63"/>
      <c r="E503" s="83" t="s">
        <v>85</v>
      </c>
      <c r="F503" s="83"/>
      <c r="G503" s="83"/>
      <c r="H503" s="83" t="s">
        <v>80</v>
      </c>
      <c r="I503" s="64"/>
      <c r="J503" s="64"/>
      <c r="K503" s="64" t="s">
        <v>81</v>
      </c>
      <c r="L503" s="64"/>
      <c r="M503" s="64" t="s">
        <v>82</v>
      </c>
      <c r="N503" s="26"/>
      <c r="O503" s="74"/>
      <c r="P503" s="42"/>
      <c r="Q503" s="62"/>
      <c r="R503" s="26"/>
    </row>
    <row r="504" customFormat="false" ht="15.75" hidden="false" customHeight="false" outlineLevel="0" collapsed="false">
      <c r="A504" s="32"/>
      <c r="B504" s="39"/>
      <c r="C504" s="82"/>
      <c r="D504" s="84"/>
      <c r="E504" s="82"/>
      <c r="F504" s="85"/>
      <c r="G504" s="85"/>
      <c r="H504" s="82"/>
      <c r="I504" s="85"/>
      <c r="J504" s="85"/>
      <c r="K504" s="82"/>
      <c r="L504" s="86"/>
      <c r="M504" s="82"/>
      <c r="N504" s="82"/>
      <c r="O504" s="74"/>
      <c r="P504" s="42"/>
      <c r="Q504" s="62"/>
      <c r="R504" s="26"/>
    </row>
    <row r="505" customFormat="false" ht="15.75" hidden="false" customHeight="false" outlineLevel="0" collapsed="false">
      <c r="A505" s="32"/>
      <c r="B505" s="39"/>
      <c r="C505" s="82"/>
      <c r="D505" s="87"/>
      <c r="E505" s="88"/>
      <c r="F505" s="89"/>
      <c r="G505" s="89"/>
      <c r="H505" s="88"/>
      <c r="I505" s="89"/>
      <c r="J505" s="89"/>
      <c r="K505" s="88"/>
      <c r="L505" s="90"/>
      <c r="M505" s="88"/>
      <c r="N505" s="88"/>
      <c r="O505" s="74"/>
      <c r="P505" s="42"/>
      <c r="Q505" s="62"/>
      <c r="R505" s="26"/>
    </row>
    <row r="506" customFormat="false" ht="15.75" hidden="false" customHeight="false" outlineLevel="0" collapsed="false">
      <c r="A506" s="32"/>
      <c r="B506" s="39"/>
      <c r="C506" s="82"/>
      <c r="D506" s="87"/>
      <c r="E506" s="88"/>
      <c r="F506" s="89"/>
      <c r="G506" s="89"/>
      <c r="H506" s="88"/>
      <c r="I506" s="89"/>
      <c r="J506" s="89"/>
      <c r="K506" s="88"/>
      <c r="L506" s="90"/>
      <c r="M506" s="88"/>
      <c r="N506" s="88"/>
      <c r="O506" s="74"/>
      <c r="P506" s="42"/>
      <c r="Q506" s="62"/>
      <c r="R506" s="26"/>
    </row>
    <row r="507" customFormat="false" ht="15.75" hidden="false" customHeight="false" outlineLevel="0" collapsed="false">
      <c r="A507" s="32"/>
      <c r="B507" s="39"/>
      <c r="C507" s="82"/>
      <c r="D507" s="87"/>
      <c r="E507" s="88"/>
      <c r="F507" s="89"/>
      <c r="G507" s="89"/>
      <c r="H507" s="88"/>
      <c r="I507" s="89"/>
      <c r="J507" s="89"/>
      <c r="K507" s="88"/>
      <c r="L507" s="90"/>
      <c r="M507" s="88"/>
      <c r="N507" s="88"/>
      <c r="O507" s="74"/>
      <c r="P507" s="42"/>
      <c r="Q507" s="62"/>
      <c r="R507" s="26"/>
    </row>
    <row r="508" customFormat="false" ht="15.75" hidden="false" customHeight="false" outlineLevel="0" collapsed="false">
      <c r="A508" s="32"/>
      <c r="B508" s="39"/>
      <c r="C508" s="82"/>
      <c r="D508" s="87"/>
      <c r="E508" s="88"/>
      <c r="F508" s="89"/>
      <c r="G508" s="89"/>
      <c r="H508" s="88"/>
      <c r="I508" s="89"/>
      <c r="J508" s="89"/>
      <c r="K508" s="88"/>
      <c r="L508" s="90"/>
      <c r="M508" s="88"/>
      <c r="N508" s="88"/>
      <c r="O508" s="74"/>
      <c r="P508" s="42"/>
      <c r="Q508" s="62"/>
      <c r="R508" s="26"/>
    </row>
    <row r="509" customFormat="false" ht="15.75" hidden="false" customHeight="false" outlineLevel="0" collapsed="false">
      <c r="A509" s="32"/>
      <c r="B509" s="39"/>
      <c r="C509" s="82"/>
      <c r="D509" s="87"/>
      <c r="E509" s="88"/>
      <c r="F509" s="89"/>
      <c r="G509" s="89"/>
      <c r="H509" s="88"/>
      <c r="I509" s="89"/>
      <c r="J509" s="89"/>
      <c r="K509" s="88"/>
      <c r="L509" s="90"/>
      <c r="M509" s="88"/>
      <c r="N509" s="88"/>
      <c r="O509" s="74"/>
      <c r="P509" s="42"/>
      <c r="Q509" s="62"/>
      <c r="R509" s="26"/>
    </row>
    <row r="510" customFormat="false" ht="15.75" hidden="false" customHeight="false" outlineLevel="0" collapsed="false">
      <c r="A510" s="32"/>
      <c r="B510" s="39"/>
      <c r="C510" s="82"/>
      <c r="D510" s="87"/>
      <c r="E510" s="88"/>
      <c r="F510" s="89"/>
      <c r="G510" s="89"/>
      <c r="H510" s="88"/>
      <c r="I510" s="89"/>
      <c r="J510" s="89"/>
      <c r="K510" s="88"/>
      <c r="L510" s="90"/>
      <c r="M510" s="88"/>
      <c r="N510" s="88"/>
      <c r="O510" s="74"/>
      <c r="P510" s="42"/>
      <c r="Q510" s="62"/>
      <c r="R510" s="26"/>
    </row>
    <row r="511" customFormat="false" ht="15.75" hidden="false" customHeight="false" outlineLevel="0" collapsed="false">
      <c r="A511" s="32"/>
      <c r="B511" s="39"/>
      <c r="C511" s="82"/>
      <c r="D511" s="87"/>
      <c r="E511" s="88"/>
      <c r="F511" s="89"/>
      <c r="G511" s="89"/>
      <c r="H511" s="88"/>
      <c r="I511" s="89"/>
      <c r="J511" s="89"/>
      <c r="K511" s="88"/>
      <c r="L511" s="90"/>
      <c r="M511" s="88"/>
      <c r="N511" s="88"/>
      <c r="O511" s="74"/>
      <c r="P511" s="42"/>
      <c r="Q511" s="62"/>
      <c r="R511" s="26"/>
    </row>
    <row r="512" customFormat="false" ht="15.75" hidden="false" customHeight="false" outlineLevel="0" collapsed="false">
      <c r="A512" s="32"/>
      <c r="B512" s="39"/>
      <c r="C512" s="82"/>
      <c r="D512" s="87"/>
      <c r="E512" s="88"/>
      <c r="F512" s="89"/>
      <c r="G512" s="89"/>
      <c r="H512" s="88"/>
      <c r="I512" s="89"/>
      <c r="J512" s="89"/>
      <c r="K512" s="88"/>
      <c r="L512" s="90"/>
      <c r="M512" s="88"/>
      <c r="N512" s="88"/>
      <c r="O512" s="74"/>
      <c r="P512" s="42"/>
      <c r="Q512" s="62"/>
      <c r="R512" s="26"/>
    </row>
    <row r="513" customFormat="false" ht="15.75" hidden="false" customHeight="false" outlineLevel="0" collapsed="false">
      <c r="A513" s="32"/>
      <c r="B513" s="39"/>
      <c r="C513" s="82"/>
      <c r="D513" s="87"/>
      <c r="E513" s="88"/>
      <c r="F513" s="89"/>
      <c r="G513" s="89"/>
      <c r="H513" s="88"/>
      <c r="I513" s="89"/>
      <c r="J513" s="89"/>
      <c r="K513" s="88"/>
      <c r="L513" s="90"/>
      <c r="M513" s="88"/>
      <c r="N513" s="88"/>
      <c r="O513" s="74"/>
      <c r="P513" s="42"/>
      <c r="Q513" s="62"/>
      <c r="R513" s="26"/>
    </row>
    <row r="514" customFormat="false" ht="15.75" hidden="false" customHeight="false" outlineLevel="0" collapsed="false">
      <c r="A514" s="32"/>
      <c r="B514" s="39"/>
      <c r="C514" s="82"/>
      <c r="D514" s="87"/>
      <c r="E514" s="88"/>
      <c r="F514" s="89"/>
      <c r="G514" s="89"/>
      <c r="H514" s="88"/>
      <c r="I514" s="89"/>
      <c r="J514" s="89"/>
      <c r="K514" s="88"/>
      <c r="L514" s="90"/>
      <c r="M514" s="88"/>
      <c r="N514" s="88"/>
      <c r="O514" s="74"/>
      <c r="P514" s="42"/>
      <c r="Q514" s="62"/>
      <c r="R514" s="26"/>
    </row>
    <row r="515" customFormat="false" ht="15.75" hidden="false" customHeight="false" outlineLevel="0" collapsed="false">
      <c r="A515" s="32"/>
      <c r="B515" s="39"/>
      <c r="C515" s="71"/>
      <c r="D515" s="71"/>
      <c r="E515" s="72" t="n">
        <f aca="false">SUM(E504:E514)</f>
        <v>0</v>
      </c>
      <c r="F515" s="73" t="s">
        <v>73</v>
      </c>
      <c r="G515" s="71"/>
      <c r="H515" s="72" t="n">
        <f aca="false">SUM(H504:H514)</f>
        <v>0</v>
      </c>
      <c r="I515" s="73" t="s">
        <v>73</v>
      </c>
      <c r="J515" s="71"/>
      <c r="K515" s="72" t="n">
        <f aca="false">SUM(K504:K514)</f>
        <v>0</v>
      </c>
      <c r="L515" s="73" t="s">
        <v>73</v>
      </c>
      <c r="M515" s="72" t="n">
        <f aca="false">SUM(M504:M514)</f>
        <v>0</v>
      </c>
      <c r="N515" s="72"/>
      <c r="O515" s="74" t="s">
        <v>73</v>
      </c>
      <c r="P515" s="42"/>
      <c r="Q515" s="62"/>
      <c r="R515" s="26"/>
    </row>
    <row r="516" customFormat="false" ht="15.75" hidden="false" customHeight="false" outlineLevel="0" collapsed="false">
      <c r="A516" s="32"/>
      <c r="B516" s="55"/>
      <c r="C516" s="58"/>
      <c r="D516" s="58"/>
      <c r="E516" s="58"/>
      <c r="F516" s="58"/>
      <c r="G516" s="58"/>
      <c r="H516" s="58"/>
      <c r="I516" s="106"/>
      <c r="J516" s="106"/>
      <c r="K516" s="106"/>
      <c r="L516" s="106"/>
      <c r="M516" s="106"/>
      <c r="N516" s="58"/>
      <c r="O516" s="58"/>
      <c r="P516" s="59"/>
      <c r="Q516" s="62"/>
      <c r="R516" s="26"/>
    </row>
    <row r="517" customFormat="false" ht="15.75" hidden="false" customHeight="false" outlineLevel="0" collapsed="false">
      <c r="A517" s="26"/>
      <c r="B517" s="71"/>
      <c r="C517" s="71"/>
      <c r="D517" s="71"/>
      <c r="E517" s="71"/>
      <c r="F517" s="71"/>
      <c r="G517" s="71"/>
      <c r="H517" s="71"/>
      <c r="I517" s="107"/>
      <c r="J517" s="107"/>
      <c r="K517" s="107"/>
      <c r="L517" s="107"/>
      <c r="M517" s="107"/>
      <c r="N517" s="71"/>
      <c r="O517" s="71"/>
      <c r="P517" s="71"/>
      <c r="Q517" s="26"/>
      <c r="R517" s="26"/>
    </row>
  </sheetData>
  <sheetProtection sheet="true" objects="true" scenarios="true"/>
  <mergeCells count="842">
    <mergeCell ref="B2:Q3"/>
    <mergeCell ref="C7:K7"/>
    <mergeCell ref="I8:L8"/>
    <mergeCell ref="C9:I9"/>
    <mergeCell ref="C10:I10"/>
    <mergeCell ref="C11:I11"/>
    <mergeCell ref="C12:I12"/>
    <mergeCell ref="C13:I13"/>
    <mergeCell ref="C14:I14"/>
    <mergeCell ref="C15:I15"/>
    <mergeCell ref="C16:I16"/>
    <mergeCell ref="C17:I17"/>
    <mergeCell ref="C20:D20"/>
    <mergeCell ref="C21:D21"/>
    <mergeCell ref="C36:D36"/>
    <mergeCell ref="C38:D38"/>
    <mergeCell ref="E38:G38"/>
    <mergeCell ref="C39:D39"/>
    <mergeCell ref="M40:N40"/>
    <mergeCell ref="M41:N41"/>
    <mergeCell ref="M42:N42"/>
    <mergeCell ref="M43:N43"/>
    <mergeCell ref="M44:N44"/>
    <mergeCell ref="M45:N45"/>
    <mergeCell ref="M46:N46"/>
    <mergeCell ref="M47:N47"/>
    <mergeCell ref="M48:N48"/>
    <mergeCell ref="M49:N49"/>
    <mergeCell ref="M50:N50"/>
    <mergeCell ref="M51:N51"/>
    <mergeCell ref="C52:H52"/>
    <mergeCell ref="C53:H53"/>
    <mergeCell ref="Q53:R53"/>
    <mergeCell ref="C54:D54"/>
    <mergeCell ref="E54:G54"/>
    <mergeCell ref="Q54:R54"/>
    <mergeCell ref="C55:D55"/>
    <mergeCell ref="Q55:R55"/>
    <mergeCell ref="M56:N56"/>
    <mergeCell ref="Q56:R56"/>
    <mergeCell ref="M57:N57"/>
    <mergeCell ref="Q57:R57"/>
    <mergeCell ref="M58:N58"/>
    <mergeCell ref="Q58:R58"/>
    <mergeCell ref="M59:N59"/>
    <mergeCell ref="Q59:R59"/>
    <mergeCell ref="M60:N60"/>
    <mergeCell ref="Q60:R60"/>
    <mergeCell ref="M61:N61"/>
    <mergeCell ref="Q61:R61"/>
    <mergeCell ref="M62:N62"/>
    <mergeCell ref="Q62:R62"/>
    <mergeCell ref="M63:N63"/>
    <mergeCell ref="Q63:R63"/>
    <mergeCell ref="M64:N64"/>
    <mergeCell ref="Q64:R64"/>
    <mergeCell ref="M65:N65"/>
    <mergeCell ref="Q65:R65"/>
    <mergeCell ref="M66:N66"/>
    <mergeCell ref="Q66:R66"/>
    <mergeCell ref="M67:N67"/>
    <mergeCell ref="Q67:R67"/>
    <mergeCell ref="C68:H68"/>
    <mergeCell ref="Q68:R68"/>
    <mergeCell ref="C69:H69"/>
    <mergeCell ref="Q69:R69"/>
    <mergeCell ref="C70:D70"/>
    <mergeCell ref="E70:G70"/>
    <mergeCell ref="Q70:R70"/>
    <mergeCell ref="C71:D71"/>
    <mergeCell ref="Q71:R71"/>
    <mergeCell ref="M72:N72"/>
    <mergeCell ref="Q72:R72"/>
    <mergeCell ref="M73:N73"/>
    <mergeCell ref="Q73:R73"/>
    <mergeCell ref="M74:N74"/>
    <mergeCell ref="Q74:R74"/>
    <mergeCell ref="M75:N75"/>
    <mergeCell ref="Q75:R75"/>
    <mergeCell ref="M76:N76"/>
    <mergeCell ref="Q76:R76"/>
    <mergeCell ref="M77:N77"/>
    <mergeCell ref="Q77:R77"/>
    <mergeCell ref="M78:N78"/>
    <mergeCell ref="Q78:R78"/>
    <mergeCell ref="M79:N79"/>
    <mergeCell ref="Q79:R79"/>
    <mergeCell ref="M80:N80"/>
    <mergeCell ref="Q80:R80"/>
    <mergeCell ref="M81:N81"/>
    <mergeCell ref="Q81:R81"/>
    <mergeCell ref="M82:N82"/>
    <mergeCell ref="Q82:R82"/>
    <mergeCell ref="M83:N83"/>
    <mergeCell ref="Q83:R83"/>
    <mergeCell ref="C84:H84"/>
    <mergeCell ref="Q84:R84"/>
    <mergeCell ref="C85:H85"/>
    <mergeCell ref="Q85:R85"/>
    <mergeCell ref="C86:D86"/>
    <mergeCell ref="E86:G86"/>
    <mergeCell ref="Q86:R86"/>
    <mergeCell ref="C87:D87"/>
    <mergeCell ref="Q87:R87"/>
    <mergeCell ref="M88:N88"/>
    <mergeCell ref="Q88:R88"/>
    <mergeCell ref="M89:N89"/>
    <mergeCell ref="Q89:R89"/>
    <mergeCell ref="M90:N90"/>
    <mergeCell ref="Q90:R90"/>
    <mergeCell ref="M91:N91"/>
    <mergeCell ref="Q91:R91"/>
    <mergeCell ref="M92:N92"/>
    <mergeCell ref="Q92:R92"/>
    <mergeCell ref="M93:N93"/>
    <mergeCell ref="Q93:R93"/>
    <mergeCell ref="M94:N94"/>
    <mergeCell ref="Q94:R94"/>
    <mergeCell ref="M95:N95"/>
    <mergeCell ref="Q95:R95"/>
    <mergeCell ref="M96:N96"/>
    <mergeCell ref="Q96:R96"/>
    <mergeCell ref="M97:N97"/>
    <mergeCell ref="Q97:R97"/>
    <mergeCell ref="M98:N98"/>
    <mergeCell ref="Q98:R98"/>
    <mergeCell ref="M99:N99"/>
    <mergeCell ref="Q99:R99"/>
    <mergeCell ref="C100:H100"/>
    <mergeCell ref="Q100:R100"/>
    <mergeCell ref="C101:H101"/>
    <mergeCell ref="Q101:R101"/>
    <mergeCell ref="C102:D102"/>
    <mergeCell ref="E102:G102"/>
    <mergeCell ref="Q102:R102"/>
    <mergeCell ref="C103:D103"/>
    <mergeCell ref="Q103:R103"/>
    <mergeCell ref="M104:N104"/>
    <mergeCell ref="Q104:R104"/>
    <mergeCell ref="M105:N105"/>
    <mergeCell ref="Q105:R105"/>
    <mergeCell ref="M106:N106"/>
    <mergeCell ref="Q106:R106"/>
    <mergeCell ref="M107:N107"/>
    <mergeCell ref="Q107:R107"/>
    <mergeCell ref="M108:N108"/>
    <mergeCell ref="Q108:R108"/>
    <mergeCell ref="M109:N109"/>
    <mergeCell ref="Q109:R109"/>
    <mergeCell ref="M110:N110"/>
    <mergeCell ref="Q110:R110"/>
    <mergeCell ref="M111:N111"/>
    <mergeCell ref="Q111:R111"/>
    <mergeCell ref="M112:N112"/>
    <mergeCell ref="Q112:R112"/>
    <mergeCell ref="M113:N113"/>
    <mergeCell ref="Q113:R113"/>
    <mergeCell ref="M114:N114"/>
    <mergeCell ref="Q114:R114"/>
    <mergeCell ref="M115:N115"/>
    <mergeCell ref="Q115:R115"/>
    <mergeCell ref="C116:H116"/>
    <mergeCell ref="Q116:R116"/>
    <mergeCell ref="C117:H117"/>
    <mergeCell ref="Q117:R117"/>
    <mergeCell ref="C118:D118"/>
    <mergeCell ref="E118:G118"/>
    <mergeCell ref="Q118:R118"/>
    <mergeCell ref="C119:D119"/>
    <mergeCell ref="Q119:R119"/>
    <mergeCell ref="M120:N120"/>
    <mergeCell ref="Q120:R120"/>
    <mergeCell ref="M121:N121"/>
    <mergeCell ref="Q121:R121"/>
    <mergeCell ref="M122:N122"/>
    <mergeCell ref="Q122:R122"/>
    <mergeCell ref="M123:N123"/>
    <mergeCell ref="Q123:R123"/>
    <mergeCell ref="M124:N124"/>
    <mergeCell ref="Q124:R124"/>
    <mergeCell ref="M125:N125"/>
    <mergeCell ref="Q125:R125"/>
    <mergeCell ref="M126:N126"/>
    <mergeCell ref="Q126:R126"/>
    <mergeCell ref="M127:N127"/>
    <mergeCell ref="Q127:R127"/>
    <mergeCell ref="M128:N128"/>
    <mergeCell ref="Q128:R128"/>
    <mergeCell ref="M129:N129"/>
    <mergeCell ref="Q129:R129"/>
    <mergeCell ref="M130:N130"/>
    <mergeCell ref="Q130:R130"/>
    <mergeCell ref="M131:N131"/>
    <mergeCell ref="Q131:R131"/>
    <mergeCell ref="C132:H132"/>
    <mergeCell ref="Q132:R132"/>
    <mergeCell ref="C133:H133"/>
    <mergeCell ref="Q133:R133"/>
    <mergeCell ref="C134:D134"/>
    <mergeCell ref="E134:G134"/>
    <mergeCell ref="Q134:R134"/>
    <mergeCell ref="C135:D135"/>
    <mergeCell ref="Q135:R135"/>
    <mergeCell ref="M136:N136"/>
    <mergeCell ref="Q136:R136"/>
    <mergeCell ref="M137:N137"/>
    <mergeCell ref="Q137:R137"/>
    <mergeCell ref="M138:N138"/>
    <mergeCell ref="Q138:R138"/>
    <mergeCell ref="M139:N139"/>
    <mergeCell ref="Q139:R139"/>
    <mergeCell ref="M140:N140"/>
    <mergeCell ref="Q140:R140"/>
    <mergeCell ref="M141:N141"/>
    <mergeCell ref="Q141:R141"/>
    <mergeCell ref="M142:N142"/>
    <mergeCell ref="Q142:R142"/>
    <mergeCell ref="M143:N143"/>
    <mergeCell ref="Q143:R143"/>
    <mergeCell ref="M144:N144"/>
    <mergeCell ref="Q144:R144"/>
    <mergeCell ref="M145:N145"/>
    <mergeCell ref="Q145:R145"/>
    <mergeCell ref="M146:N146"/>
    <mergeCell ref="Q146:R146"/>
    <mergeCell ref="M147:N147"/>
    <mergeCell ref="Q147:R147"/>
    <mergeCell ref="C148:H148"/>
    <mergeCell ref="Q148:R148"/>
    <mergeCell ref="C149:H149"/>
    <mergeCell ref="Q149:R149"/>
    <mergeCell ref="C150:D150"/>
    <mergeCell ref="E150:G150"/>
    <mergeCell ref="Q150:R150"/>
    <mergeCell ref="C151:D151"/>
    <mergeCell ref="Q151:R151"/>
    <mergeCell ref="M152:N152"/>
    <mergeCell ref="Q152:R152"/>
    <mergeCell ref="M153:N153"/>
    <mergeCell ref="Q153:R153"/>
    <mergeCell ref="M154:N154"/>
    <mergeCell ref="Q154:R154"/>
    <mergeCell ref="M155:N155"/>
    <mergeCell ref="Q155:R155"/>
    <mergeCell ref="M156:N156"/>
    <mergeCell ref="Q156:R156"/>
    <mergeCell ref="M157:N157"/>
    <mergeCell ref="Q157:R157"/>
    <mergeCell ref="M158:N158"/>
    <mergeCell ref="Q158:R158"/>
    <mergeCell ref="M159:N159"/>
    <mergeCell ref="Q159:R159"/>
    <mergeCell ref="M160:N160"/>
    <mergeCell ref="Q160:R160"/>
    <mergeCell ref="M161:N161"/>
    <mergeCell ref="Q161:R161"/>
    <mergeCell ref="M162:N162"/>
    <mergeCell ref="Q162:R162"/>
    <mergeCell ref="M163:N163"/>
    <mergeCell ref="Q163:R163"/>
    <mergeCell ref="C164:H164"/>
    <mergeCell ref="Q164:R164"/>
    <mergeCell ref="C165:H165"/>
    <mergeCell ref="Q165:R165"/>
    <mergeCell ref="C166:D166"/>
    <mergeCell ref="E166:G166"/>
    <mergeCell ref="Q166:R166"/>
    <mergeCell ref="C167:D167"/>
    <mergeCell ref="Q167:R167"/>
    <mergeCell ref="M168:N168"/>
    <mergeCell ref="Q168:R168"/>
    <mergeCell ref="M169:N169"/>
    <mergeCell ref="Q169:R169"/>
    <mergeCell ref="M170:N170"/>
    <mergeCell ref="Q170:R170"/>
    <mergeCell ref="M171:N171"/>
    <mergeCell ref="Q171:R171"/>
    <mergeCell ref="M172:N172"/>
    <mergeCell ref="Q172:R172"/>
    <mergeCell ref="M173:N173"/>
    <mergeCell ref="Q173:R173"/>
    <mergeCell ref="M174:N174"/>
    <mergeCell ref="Q174:R174"/>
    <mergeCell ref="M175:N175"/>
    <mergeCell ref="Q175:R175"/>
    <mergeCell ref="M176:N176"/>
    <mergeCell ref="Q176:R176"/>
    <mergeCell ref="M177:N177"/>
    <mergeCell ref="Q177:R177"/>
    <mergeCell ref="M178:N178"/>
    <mergeCell ref="Q178:R178"/>
    <mergeCell ref="M179:N179"/>
    <mergeCell ref="Q179:R179"/>
    <mergeCell ref="C180:H180"/>
    <mergeCell ref="Q180:R180"/>
    <mergeCell ref="C181:H181"/>
    <mergeCell ref="Q181:R181"/>
    <mergeCell ref="C182:D182"/>
    <mergeCell ref="E182:G182"/>
    <mergeCell ref="Q182:R182"/>
    <mergeCell ref="C183:D183"/>
    <mergeCell ref="Q183:R183"/>
    <mergeCell ref="M184:N184"/>
    <mergeCell ref="Q184:R184"/>
    <mergeCell ref="M185:N185"/>
    <mergeCell ref="Q185:R185"/>
    <mergeCell ref="M186:N186"/>
    <mergeCell ref="Q186:R186"/>
    <mergeCell ref="M187:N187"/>
    <mergeCell ref="Q187:R187"/>
    <mergeCell ref="M188:N188"/>
    <mergeCell ref="Q188:R188"/>
    <mergeCell ref="M189:N189"/>
    <mergeCell ref="Q189:R189"/>
    <mergeCell ref="M190:N190"/>
    <mergeCell ref="Q190:R190"/>
    <mergeCell ref="M191:N191"/>
    <mergeCell ref="Q191:R191"/>
    <mergeCell ref="M192:N192"/>
    <mergeCell ref="Q192:R192"/>
    <mergeCell ref="M193:N193"/>
    <mergeCell ref="Q193:R193"/>
    <mergeCell ref="M194:N194"/>
    <mergeCell ref="Q194:R194"/>
    <mergeCell ref="M195:N195"/>
    <mergeCell ref="Q195:R195"/>
    <mergeCell ref="C196:H196"/>
    <mergeCell ref="Q196:R196"/>
    <mergeCell ref="C197:H197"/>
    <mergeCell ref="Q197:R197"/>
    <mergeCell ref="C198:D198"/>
    <mergeCell ref="E198:G198"/>
    <mergeCell ref="Q198:R198"/>
    <mergeCell ref="C199:D199"/>
    <mergeCell ref="Q199:R199"/>
    <mergeCell ref="M200:N200"/>
    <mergeCell ref="Q200:R200"/>
    <mergeCell ref="M201:N201"/>
    <mergeCell ref="Q201:R201"/>
    <mergeCell ref="M202:N202"/>
    <mergeCell ref="Q202:R202"/>
    <mergeCell ref="M203:N203"/>
    <mergeCell ref="Q203:R203"/>
    <mergeCell ref="M204:N204"/>
    <mergeCell ref="Q204:R204"/>
    <mergeCell ref="M205:N205"/>
    <mergeCell ref="Q205:R205"/>
    <mergeCell ref="M206:N206"/>
    <mergeCell ref="Q206:R206"/>
    <mergeCell ref="M207:N207"/>
    <mergeCell ref="Q207:R207"/>
    <mergeCell ref="M208:N208"/>
    <mergeCell ref="Q208:R208"/>
    <mergeCell ref="M209:N209"/>
    <mergeCell ref="Q209:R209"/>
    <mergeCell ref="M210:N210"/>
    <mergeCell ref="Q210:R210"/>
    <mergeCell ref="M211:N211"/>
    <mergeCell ref="Q211:R211"/>
    <mergeCell ref="C212:H212"/>
    <mergeCell ref="Q212:R212"/>
    <mergeCell ref="C213:H213"/>
    <mergeCell ref="Q213:R213"/>
    <mergeCell ref="C214:D214"/>
    <mergeCell ref="E214:G214"/>
    <mergeCell ref="Q214:R214"/>
    <mergeCell ref="C215:D215"/>
    <mergeCell ref="Q215:R215"/>
    <mergeCell ref="M216:N216"/>
    <mergeCell ref="Q216:R216"/>
    <mergeCell ref="M217:N217"/>
    <mergeCell ref="Q217:R217"/>
    <mergeCell ref="M218:N218"/>
    <mergeCell ref="Q218:R218"/>
    <mergeCell ref="M219:N219"/>
    <mergeCell ref="Q219:R219"/>
    <mergeCell ref="M220:N220"/>
    <mergeCell ref="Q220:R220"/>
    <mergeCell ref="M221:N221"/>
    <mergeCell ref="Q221:R221"/>
    <mergeCell ref="M222:N222"/>
    <mergeCell ref="Q222:R222"/>
    <mergeCell ref="M223:N223"/>
    <mergeCell ref="Q223:R223"/>
    <mergeCell ref="M224:N224"/>
    <mergeCell ref="Q224:R224"/>
    <mergeCell ref="M225:N225"/>
    <mergeCell ref="Q225:R225"/>
    <mergeCell ref="M226:N226"/>
    <mergeCell ref="Q226:R226"/>
    <mergeCell ref="M227:N227"/>
    <mergeCell ref="Q227:R227"/>
    <mergeCell ref="C228:H228"/>
    <mergeCell ref="Q228:R228"/>
    <mergeCell ref="C229:H229"/>
    <mergeCell ref="Q229:R229"/>
    <mergeCell ref="C230:D230"/>
    <mergeCell ref="E230:G230"/>
    <mergeCell ref="Q230:R230"/>
    <mergeCell ref="C231:D231"/>
    <mergeCell ref="Q231:R231"/>
    <mergeCell ref="M232:N232"/>
    <mergeCell ref="Q232:R232"/>
    <mergeCell ref="M233:N233"/>
    <mergeCell ref="Q233:R233"/>
    <mergeCell ref="M234:N234"/>
    <mergeCell ref="Q234:R234"/>
    <mergeCell ref="M235:N235"/>
    <mergeCell ref="Q235:R235"/>
    <mergeCell ref="M236:N236"/>
    <mergeCell ref="Q236:R236"/>
    <mergeCell ref="M237:N237"/>
    <mergeCell ref="Q237:R237"/>
    <mergeCell ref="M238:N238"/>
    <mergeCell ref="Q238:R238"/>
    <mergeCell ref="M239:N239"/>
    <mergeCell ref="Q239:R239"/>
    <mergeCell ref="M240:N240"/>
    <mergeCell ref="Q240:R240"/>
    <mergeCell ref="M241:N241"/>
    <mergeCell ref="Q241:R241"/>
    <mergeCell ref="M242:N242"/>
    <mergeCell ref="Q242:R242"/>
    <mergeCell ref="M243:N243"/>
    <mergeCell ref="Q243:R243"/>
    <mergeCell ref="C244:H244"/>
    <mergeCell ref="Q244:R244"/>
    <mergeCell ref="C245:H245"/>
    <mergeCell ref="Q245:R245"/>
    <mergeCell ref="C246:D246"/>
    <mergeCell ref="E246:G246"/>
    <mergeCell ref="Q246:R246"/>
    <mergeCell ref="C247:D247"/>
    <mergeCell ref="Q247:R247"/>
    <mergeCell ref="M248:N248"/>
    <mergeCell ref="Q248:R248"/>
    <mergeCell ref="M249:N249"/>
    <mergeCell ref="Q249:R249"/>
    <mergeCell ref="M250:N250"/>
    <mergeCell ref="Q250:R250"/>
    <mergeCell ref="M251:N251"/>
    <mergeCell ref="Q251:R251"/>
    <mergeCell ref="M252:N252"/>
    <mergeCell ref="Q252:R252"/>
    <mergeCell ref="M253:N253"/>
    <mergeCell ref="Q253:R253"/>
    <mergeCell ref="M254:N254"/>
    <mergeCell ref="Q254:R254"/>
    <mergeCell ref="M255:N255"/>
    <mergeCell ref="Q255:R255"/>
    <mergeCell ref="M256:N256"/>
    <mergeCell ref="Q256:R256"/>
    <mergeCell ref="M257:N257"/>
    <mergeCell ref="Q257:R257"/>
    <mergeCell ref="M258:N258"/>
    <mergeCell ref="Q258:R258"/>
    <mergeCell ref="M259:N259"/>
    <mergeCell ref="Q259:R259"/>
    <mergeCell ref="C260:H260"/>
    <mergeCell ref="Q260:R260"/>
    <mergeCell ref="C261:H261"/>
    <mergeCell ref="Q261:R261"/>
    <mergeCell ref="C262:D262"/>
    <mergeCell ref="E262:G262"/>
    <mergeCell ref="Q262:R262"/>
    <mergeCell ref="C263:D263"/>
    <mergeCell ref="Q263:R263"/>
    <mergeCell ref="M264:N264"/>
    <mergeCell ref="Q264:R264"/>
    <mergeCell ref="M265:N265"/>
    <mergeCell ref="Q265:R265"/>
    <mergeCell ref="M266:N266"/>
    <mergeCell ref="Q266:R266"/>
    <mergeCell ref="M267:N267"/>
    <mergeCell ref="Q267:R267"/>
    <mergeCell ref="M268:N268"/>
    <mergeCell ref="Q268:R268"/>
    <mergeCell ref="M269:N269"/>
    <mergeCell ref="Q269:R269"/>
    <mergeCell ref="M270:N270"/>
    <mergeCell ref="Q270:R270"/>
    <mergeCell ref="M271:N271"/>
    <mergeCell ref="Q271:R271"/>
    <mergeCell ref="M272:N272"/>
    <mergeCell ref="Q272:R272"/>
    <mergeCell ref="M273:N273"/>
    <mergeCell ref="Q273:R273"/>
    <mergeCell ref="M274:N274"/>
    <mergeCell ref="Q274:R274"/>
    <mergeCell ref="M275:N275"/>
    <mergeCell ref="Q275:R275"/>
    <mergeCell ref="C276:H276"/>
    <mergeCell ref="Q276:R276"/>
    <mergeCell ref="C277:H277"/>
    <mergeCell ref="Q277:R277"/>
    <mergeCell ref="C278:D278"/>
    <mergeCell ref="E278:G278"/>
    <mergeCell ref="Q278:R278"/>
    <mergeCell ref="C279:D279"/>
    <mergeCell ref="Q279:R279"/>
    <mergeCell ref="M280:N280"/>
    <mergeCell ref="Q280:R280"/>
    <mergeCell ref="M281:N281"/>
    <mergeCell ref="Q281:R281"/>
    <mergeCell ref="M282:N282"/>
    <mergeCell ref="Q282:R282"/>
    <mergeCell ref="M283:N283"/>
    <mergeCell ref="Q283:R283"/>
    <mergeCell ref="M284:N284"/>
    <mergeCell ref="Q284:R284"/>
    <mergeCell ref="M285:N285"/>
    <mergeCell ref="Q285:R285"/>
    <mergeCell ref="M286:N286"/>
    <mergeCell ref="Q286:R286"/>
    <mergeCell ref="M287:N287"/>
    <mergeCell ref="Q287:R287"/>
    <mergeCell ref="M288:N288"/>
    <mergeCell ref="Q288:R288"/>
    <mergeCell ref="M289:N289"/>
    <mergeCell ref="Q289:R289"/>
    <mergeCell ref="M290:N290"/>
    <mergeCell ref="Q290:R290"/>
    <mergeCell ref="M291:N291"/>
    <mergeCell ref="Q291:R291"/>
    <mergeCell ref="C292:H292"/>
    <mergeCell ref="Q292:R292"/>
    <mergeCell ref="C293:H293"/>
    <mergeCell ref="Q293:R293"/>
    <mergeCell ref="C294:D294"/>
    <mergeCell ref="E294:G294"/>
    <mergeCell ref="Q294:R294"/>
    <mergeCell ref="C295:D295"/>
    <mergeCell ref="Q295:R295"/>
    <mergeCell ref="M296:N296"/>
    <mergeCell ref="Q296:R296"/>
    <mergeCell ref="M297:N297"/>
    <mergeCell ref="Q297:R297"/>
    <mergeCell ref="M298:N298"/>
    <mergeCell ref="Q298:R298"/>
    <mergeCell ref="M299:N299"/>
    <mergeCell ref="Q299:R299"/>
    <mergeCell ref="M300:N300"/>
    <mergeCell ref="Q300:R300"/>
    <mergeCell ref="M301:N301"/>
    <mergeCell ref="Q301:R301"/>
    <mergeCell ref="M302:N302"/>
    <mergeCell ref="Q302:R302"/>
    <mergeCell ref="M303:N303"/>
    <mergeCell ref="Q303:R303"/>
    <mergeCell ref="M304:N304"/>
    <mergeCell ref="Q304:R304"/>
    <mergeCell ref="M305:N305"/>
    <mergeCell ref="Q305:R305"/>
    <mergeCell ref="M306:N306"/>
    <mergeCell ref="Q306:R306"/>
    <mergeCell ref="M307:N307"/>
    <mergeCell ref="Q307:R307"/>
    <mergeCell ref="C308:H308"/>
    <mergeCell ref="Q308:R308"/>
    <mergeCell ref="C309:H309"/>
    <mergeCell ref="Q309:R309"/>
    <mergeCell ref="C310:D310"/>
    <mergeCell ref="E310:G310"/>
    <mergeCell ref="Q310:R310"/>
    <mergeCell ref="C311:D311"/>
    <mergeCell ref="Q311:R311"/>
    <mergeCell ref="M312:N312"/>
    <mergeCell ref="Q312:R312"/>
    <mergeCell ref="M313:N313"/>
    <mergeCell ref="Q313:R313"/>
    <mergeCell ref="M314:N314"/>
    <mergeCell ref="Q314:R314"/>
    <mergeCell ref="M315:N315"/>
    <mergeCell ref="Q315:R315"/>
    <mergeCell ref="M316:N316"/>
    <mergeCell ref="Q316:R316"/>
    <mergeCell ref="M317:N317"/>
    <mergeCell ref="Q317:R317"/>
    <mergeCell ref="M318:N318"/>
    <mergeCell ref="Q318:R318"/>
    <mergeCell ref="M319:N319"/>
    <mergeCell ref="Q319:R319"/>
    <mergeCell ref="M320:N320"/>
    <mergeCell ref="Q320:R320"/>
    <mergeCell ref="M321:N321"/>
    <mergeCell ref="Q321:R321"/>
    <mergeCell ref="M322:N322"/>
    <mergeCell ref="Q322:R322"/>
    <mergeCell ref="M323:N323"/>
    <mergeCell ref="Q323:R323"/>
    <mergeCell ref="C324:H324"/>
    <mergeCell ref="Q324:R324"/>
    <mergeCell ref="C325:H325"/>
    <mergeCell ref="Q325:R325"/>
    <mergeCell ref="C326:D326"/>
    <mergeCell ref="E326:G326"/>
    <mergeCell ref="Q326:R326"/>
    <mergeCell ref="C327:D327"/>
    <mergeCell ref="Q327:R327"/>
    <mergeCell ref="M328:N328"/>
    <mergeCell ref="Q328:R328"/>
    <mergeCell ref="M329:N329"/>
    <mergeCell ref="Q329:R329"/>
    <mergeCell ref="M330:N330"/>
    <mergeCell ref="Q330:R330"/>
    <mergeCell ref="M331:N331"/>
    <mergeCell ref="Q331:R331"/>
    <mergeCell ref="M332:N332"/>
    <mergeCell ref="Q332:R332"/>
    <mergeCell ref="M333:N333"/>
    <mergeCell ref="Q333:R333"/>
    <mergeCell ref="M334:N334"/>
    <mergeCell ref="Q334:R334"/>
    <mergeCell ref="M335:N335"/>
    <mergeCell ref="Q335:R335"/>
    <mergeCell ref="M336:N336"/>
    <mergeCell ref="Q336:R336"/>
    <mergeCell ref="M337:N337"/>
    <mergeCell ref="Q337:R337"/>
    <mergeCell ref="M338:N338"/>
    <mergeCell ref="Q338:R338"/>
    <mergeCell ref="M339:N339"/>
    <mergeCell ref="Q339:R339"/>
    <mergeCell ref="C340:H340"/>
    <mergeCell ref="Q340:R340"/>
    <mergeCell ref="C341:H341"/>
    <mergeCell ref="Q341:R341"/>
    <mergeCell ref="C342:D342"/>
    <mergeCell ref="E342:G342"/>
    <mergeCell ref="Q342:R342"/>
    <mergeCell ref="C343:D343"/>
    <mergeCell ref="Q343:R343"/>
    <mergeCell ref="M344:N344"/>
    <mergeCell ref="Q344:R344"/>
    <mergeCell ref="M345:N345"/>
    <mergeCell ref="Q345:R345"/>
    <mergeCell ref="M346:N346"/>
    <mergeCell ref="Q346:R346"/>
    <mergeCell ref="M347:N347"/>
    <mergeCell ref="Q347:R347"/>
    <mergeCell ref="M348:N348"/>
    <mergeCell ref="Q348:R348"/>
    <mergeCell ref="M349:N349"/>
    <mergeCell ref="Q349:R349"/>
    <mergeCell ref="M350:N350"/>
    <mergeCell ref="Q350:R350"/>
    <mergeCell ref="M351:N351"/>
    <mergeCell ref="Q351:R351"/>
    <mergeCell ref="M352:N352"/>
    <mergeCell ref="Q352:R352"/>
    <mergeCell ref="M353:N353"/>
    <mergeCell ref="Q353:R353"/>
    <mergeCell ref="M354:N354"/>
    <mergeCell ref="Q354:R354"/>
    <mergeCell ref="M355:N355"/>
    <mergeCell ref="Q355:R355"/>
    <mergeCell ref="C356:H356"/>
    <mergeCell ref="Q356:R356"/>
    <mergeCell ref="C357:H357"/>
    <mergeCell ref="Q357:R357"/>
    <mergeCell ref="C358:D358"/>
    <mergeCell ref="E358:G358"/>
    <mergeCell ref="Q358:R358"/>
    <mergeCell ref="C359:D359"/>
    <mergeCell ref="Q359:R359"/>
    <mergeCell ref="M360:N360"/>
    <mergeCell ref="Q360:R360"/>
    <mergeCell ref="M361:N361"/>
    <mergeCell ref="Q361:R361"/>
    <mergeCell ref="M362:N362"/>
    <mergeCell ref="Q362:R362"/>
    <mergeCell ref="M363:N363"/>
    <mergeCell ref="Q363:R363"/>
    <mergeCell ref="M364:N364"/>
    <mergeCell ref="Q364:R364"/>
    <mergeCell ref="M365:N365"/>
    <mergeCell ref="Q365:R365"/>
    <mergeCell ref="M366:N366"/>
    <mergeCell ref="Q366:R366"/>
    <mergeCell ref="M367:N367"/>
    <mergeCell ref="Q367:R367"/>
    <mergeCell ref="M368:N368"/>
    <mergeCell ref="Q368:R368"/>
    <mergeCell ref="M369:N369"/>
    <mergeCell ref="Q369:R369"/>
    <mergeCell ref="M370:N370"/>
    <mergeCell ref="M371:N371"/>
    <mergeCell ref="C372:H372"/>
    <mergeCell ref="C373:H373"/>
    <mergeCell ref="C374:D374"/>
    <mergeCell ref="E374:G374"/>
    <mergeCell ref="C375:D375"/>
    <mergeCell ref="M376:N376"/>
    <mergeCell ref="M377:N377"/>
    <mergeCell ref="M378:N378"/>
    <mergeCell ref="M379:N379"/>
    <mergeCell ref="M380:N380"/>
    <mergeCell ref="M381:N381"/>
    <mergeCell ref="M382:N382"/>
    <mergeCell ref="M383:N383"/>
    <mergeCell ref="M384:N384"/>
    <mergeCell ref="M385:N385"/>
    <mergeCell ref="M386:N386"/>
    <mergeCell ref="M387:N387"/>
    <mergeCell ref="C388:H388"/>
    <mergeCell ref="C389:H389"/>
    <mergeCell ref="C390:D390"/>
    <mergeCell ref="E390:G390"/>
    <mergeCell ref="C391:D391"/>
    <mergeCell ref="M392:N392"/>
    <mergeCell ref="M393:N393"/>
    <mergeCell ref="M394:N394"/>
    <mergeCell ref="M395:N395"/>
    <mergeCell ref="M396:N396"/>
    <mergeCell ref="M397:N397"/>
    <mergeCell ref="M398:N398"/>
    <mergeCell ref="M399:N399"/>
    <mergeCell ref="M400:N400"/>
    <mergeCell ref="M401:N401"/>
    <mergeCell ref="M402:N402"/>
    <mergeCell ref="M403:N403"/>
    <mergeCell ref="C404:H404"/>
    <mergeCell ref="C405:H405"/>
    <mergeCell ref="C406:D406"/>
    <mergeCell ref="E406:G406"/>
    <mergeCell ref="C407:D407"/>
    <mergeCell ref="M408:N408"/>
    <mergeCell ref="M409:N409"/>
    <mergeCell ref="M410:N410"/>
    <mergeCell ref="M411:N411"/>
    <mergeCell ref="M412:N412"/>
    <mergeCell ref="M413:N413"/>
    <mergeCell ref="M414:N414"/>
    <mergeCell ref="M415:N415"/>
    <mergeCell ref="M416:N416"/>
    <mergeCell ref="M417:N417"/>
    <mergeCell ref="M418:N418"/>
    <mergeCell ref="M419:N419"/>
    <mergeCell ref="C420:H420"/>
    <mergeCell ref="C421:H421"/>
    <mergeCell ref="C422:D422"/>
    <mergeCell ref="E422:G422"/>
    <mergeCell ref="C423:D423"/>
    <mergeCell ref="M424:N424"/>
    <mergeCell ref="M425:N425"/>
    <mergeCell ref="M426:N426"/>
    <mergeCell ref="M427:N427"/>
    <mergeCell ref="M428:N428"/>
    <mergeCell ref="M429:N429"/>
    <mergeCell ref="M430:N430"/>
    <mergeCell ref="M431:N431"/>
    <mergeCell ref="M432:N432"/>
    <mergeCell ref="M433:N433"/>
    <mergeCell ref="M434:N434"/>
    <mergeCell ref="M435:N435"/>
    <mergeCell ref="C436:H436"/>
    <mergeCell ref="C437:H437"/>
    <mergeCell ref="C438:D438"/>
    <mergeCell ref="E438:G438"/>
    <mergeCell ref="C439:D439"/>
    <mergeCell ref="M440:N440"/>
    <mergeCell ref="M441:N441"/>
    <mergeCell ref="M442:N442"/>
    <mergeCell ref="M443:N443"/>
    <mergeCell ref="M444:N444"/>
    <mergeCell ref="M445:N445"/>
    <mergeCell ref="M446:N446"/>
    <mergeCell ref="M447:N447"/>
    <mergeCell ref="M448:N448"/>
    <mergeCell ref="M449:N449"/>
    <mergeCell ref="M450:N450"/>
    <mergeCell ref="M451:N451"/>
    <mergeCell ref="C452:H452"/>
    <mergeCell ref="C453:H453"/>
    <mergeCell ref="C454:D454"/>
    <mergeCell ref="E454:G454"/>
    <mergeCell ref="C455:D455"/>
    <mergeCell ref="M456:N456"/>
    <mergeCell ref="M457:N457"/>
    <mergeCell ref="M458:N458"/>
    <mergeCell ref="M459:N459"/>
    <mergeCell ref="M460:N460"/>
    <mergeCell ref="M461:N461"/>
    <mergeCell ref="M462:N462"/>
    <mergeCell ref="M463:N463"/>
    <mergeCell ref="M464:N464"/>
    <mergeCell ref="M465:N465"/>
    <mergeCell ref="M466:N466"/>
    <mergeCell ref="M467:N467"/>
    <mergeCell ref="C468:H468"/>
    <mergeCell ref="C469:H469"/>
    <mergeCell ref="C470:D470"/>
    <mergeCell ref="E470:G470"/>
    <mergeCell ref="C471:D471"/>
    <mergeCell ref="M472:N472"/>
    <mergeCell ref="M473:N473"/>
    <mergeCell ref="M474:N474"/>
    <mergeCell ref="M475:N475"/>
    <mergeCell ref="M476:N476"/>
    <mergeCell ref="M477:N477"/>
    <mergeCell ref="M478:N478"/>
    <mergeCell ref="M479:N479"/>
    <mergeCell ref="M480:N480"/>
    <mergeCell ref="M481:N481"/>
    <mergeCell ref="M482:N482"/>
    <mergeCell ref="M483:N483"/>
    <mergeCell ref="C484:H484"/>
    <mergeCell ref="C485:H485"/>
    <mergeCell ref="C486:D486"/>
    <mergeCell ref="E486:G486"/>
    <mergeCell ref="C487:D487"/>
    <mergeCell ref="M488:N488"/>
    <mergeCell ref="M489:N489"/>
    <mergeCell ref="M490:N490"/>
    <mergeCell ref="M491:N491"/>
    <mergeCell ref="M492:N492"/>
    <mergeCell ref="M493:N493"/>
    <mergeCell ref="M494:N494"/>
    <mergeCell ref="M495:N495"/>
    <mergeCell ref="M496:N496"/>
    <mergeCell ref="M497:N497"/>
    <mergeCell ref="M498:N498"/>
    <mergeCell ref="M499:N499"/>
    <mergeCell ref="C500:H500"/>
    <mergeCell ref="C501:H501"/>
    <mergeCell ref="C502:D502"/>
    <mergeCell ref="E502:G502"/>
    <mergeCell ref="C503:D503"/>
    <mergeCell ref="M504:N504"/>
    <mergeCell ref="M505:N505"/>
    <mergeCell ref="M506:N506"/>
    <mergeCell ref="M507:N507"/>
    <mergeCell ref="M508:N508"/>
    <mergeCell ref="M509:N509"/>
    <mergeCell ref="M510:N510"/>
    <mergeCell ref="M511:N511"/>
    <mergeCell ref="M512:N512"/>
    <mergeCell ref="M513:N513"/>
    <mergeCell ref="M514:N514"/>
    <mergeCell ref="M515:N515"/>
    <mergeCell ref="C516:H516"/>
    <mergeCell ref="C517:H517"/>
  </mergeCells>
  <conditionalFormatting sqref="C9:L9 C10:I14">
    <cfRule type="expression" priority="2" aboveAverage="0" equalAverage="0" bottom="0" percent="0" rank="0" text="" dxfId="0">
      <formula>$M9&lt;&gt;"X"</formula>
    </cfRule>
  </conditionalFormatting>
  <conditionalFormatting sqref="C9:L17">
    <cfRule type="expression" priority="3" aboveAverage="0" equalAverage="0" bottom="0" percent="0" rank="0" text="" dxfId="1">
      <formula>$K9&gt;0</formula>
    </cfRule>
  </conditionalFormatting>
  <conditionalFormatting sqref="C38:O51">
    <cfRule type="expression" priority="4" aboveAverage="0" equalAverage="0" bottom="0" percent="0" rank="0" text="" dxfId="2">
      <formula>$C$38=""</formula>
    </cfRule>
  </conditionalFormatting>
  <conditionalFormatting sqref="C54:O67">
    <cfRule type="expression" priority="5" aboveAverage="0" equalAverage="0" bottom="0" percent="0" rank="0" text="" dxfId="3">
      <formula>$C$54=""</formula>
    </cfRule>
  </conditionalFormatting>
  <conditionalFormatting sqref="C70:O83">
    <cfRule type="expression" priority="6" aboveAverage="0" equalAverage="0" bottom="0" percent="0" rank="0" text="" dxfId="4">
      <formula>$C$70=""</formula>
    </cfRule>
  </conditionalFormatting>
  <conditionalFormatting sqref="C86:O99">
    <cfRule type="expression" priority="7" aboveAverage="0" equalAverage="0" bottom="0" percent="0" rank="0" text="" dxfId="5">
      <formula>$C$86=""</formula>
    </cfRule>
  </conditionalFormatting>
  <conditionalFormatting sqref="C102:O115">
    <cfRule type="expression" priority="8" aboveAverage="0" equalAverage="0" bottom="0" percent="0" rank="0" text="" dxfId="6">
      <formula>$C$102=""</formula>
    </cfRule>
  </conditionalFormatting>
  <conditionalFormatting sqref="C118:O131">
    <cfRule type="expression" priority="9" aboveAverage="0" equalAverage="0" bottom="0" percent="0" rank="0" text="" dxfId="7">
      <formula>$C$118=""</formula>
    </cfRule>
  </conditionalFormatting>
  <conditionalFormatting sqref="C134:O147">
    <cfRule type="expression" priority="10" aboveAverage="0" equalAverage="0" bottom="0" percent="0" rank="0" text="" dxfId="8">
      <formula>$C$134=""</formula>
    </cfRule>
  </conditionalFormatting>
  <conditionalFormatting sqref="C150:O163">
    <cfRule type="expression" priority="11" aboveAverage="0" equalAverage="0" bottom="0" percent="0" rank="0" text="" dxfId="9">
      <formula>$C$150=""</formula>
    </cfRule>
  </conditionalFormatting>
  <conditionalFormatting sqref="C166:O179">
    <cfRule type="expression" priority="12" aboveAverage="0" equalAverage="0" bottom="0" percent="0" rank="0" text="" dxfId="10">
      <formula>$C$166=""</formula>
    </cfRule>
  </conditionalFormatting>
  <conditionalFormatting sqref="C182:O195">
    <cfRule type="expression" priority="13" aboveAverage="0" equalAverage="0" bottom="0" percent="0" rank="0" text="" dxfId="11">
      <formula>$C$182=""</formula>
    </cfRule>
  </conditionalFormatting>
  <conditionalFormatting sqref="C198:O211">
    <cfRule type="expression" priority="14" aboveAverage="0" equalAverage="0" bottom="0" percent="0" rank="0" text="" dxfId="12">
      <formula>$C$198=""</formula>
    </cfRule>
  </conditionalFormatting>
  <conditionalFormatting sqref="C214:O227">
    <cfRule type="expression" priority="15" aboveAverage="0" equalAverage="0" bottom="0" percent="0" rank="0" text="" dxfId="13">
      <formula>$C$214=""</formula>
    </cfRule>
  </conditionalFormatting>
  <conditionalFormatting sqref="C230:O243">
    <cfRule type="expression" priority="16" aboveAverage="0" equalAverage="0" bottom="0" percent="0" rank="0" text="" dxfId="14">
      <formula>$C$230=""</formula>
    </cfRule>
  </conditionalFormatting>
  <conditionalFormatting sqref="C246:O259">
    <cfRule type="expression" priority="17" aboveAverage="0" equalAverage="0" bottom="0" percent="0" rank="0" text="" dxfId="15">
      <formula>$C$246=""</formula>
    </cfRule>
  </conditionalFormatting>
  <conditionalFormatting sqref="C262:O275">
    <cfRule type="expression" priority="18" aboveAverage="0" equalAverage="0" bottom="0" percent="0" rank="0" text="" dxfId="16">
      <formula>$C$262=""</formula>
    </cfRule>
  </conditionalFormatting>
  <conditionalFormatting sqref="C278:O291">
    <cfRule type="expression" priority="19" aboveAverage="0" equalAverage="0" bottom="0" percent="0" rank="0" text="" dxfId="17">
      <formula>$C$278=""</formula>
    </cfRule>
  </conditionalFormatting>
  <conditionalFormatting sqref="C294:O307">
    <cfRule type="expression" priority="20" aboveAverage="0" equalAverage="0" bottom="0" percent="0" rank="0" text="" dxfId="18">
      <formula>$C$294=""</formula>
    </cfRule>
  </conditionalFormatting>
  <conditionalFormatting sqref="C310:O323">
    <cfRule type="expression" priority="21" aboveAverage="0" equalAverage="0" bottom="0" percent="0" rank="0" text="" dxfId="19">
      <formula>$C$310=""</formula>
    </cfRule>
  </conditionalFormatting>
  <conditionalFormatting sqref="C326:O339">
    <cfRule type="expression" priority="22" aboveAverage="0" equalAverage="0" bottom="0" percent="0" rank="0" text="" dxfId="20">
      <formula>$C$326=""</formula>
    </cfRule>
  </conditionalFormatting>
  <conditionalFormatting sqref="C342:O355">
    <cfRule type="expression" priority="23" aboveAverage="0" equalAverage="0" bottom="0" percent="0" rank="0" text="" dxfId="21">
      <formula>$C$342=""</formula>
    </cfRule>
  </conditionalFormatting>
  <conditionalFormatting sqref="C358:O371">
    <cfRule type="expression" priority="24" aboveAverage="0" equalAverage="0" bottom="0" percent="0" rank="0" text="" dxfId="22">
      <formula>$C$358=""</formula>
    </cfRule>
  </conditionalFormatting>
  <conditionalFormatting sqref="C374:O387">
    <cfRule type="expression" priority="25" aboveAverage="0" equalAverage="0" bottom="0" percent="0" rank="0" text="" dxfId="23">
      <formula>$C$374=""</formula>
    </cfRule>
  </conditionalFormatting>
  <conditionalFormatting sqref="C390:O403">
    <cfRule type="expression" priority="26" aboveAverage="0" equalAverage="0" bottom="0" percent="0" rank="0" text="" dxfId="24">
      <formula>$C$390=""</formula>
    </cfRule>
  </conditionalFormatting>
  <conditionalFormatting sqref="C406:O419">
    <cfRule type="expression" priority="27" aboveAverage="0" equalAverage="0" bottom="0" percent="0" rank="0" text="" dxfId="25">
      <formula>$C$406=""</formula>
    </cfRule>
  </conditionalFormatting>
  <conditionalFormatting sqref="C422:O435">
    <cfRule type="expression" priority="28" aboveAverage="0" equalAverage="0" bottom="0" percent="0" rank="0" text="" dxfId="26">
      <formula>$C$422=""</formula>
    </cfRule>
  </conditionalFormatting>
  <conditionalFormatting sqref="C438:O451">
    <cfRule type="expression" priority="29" aboveAverage="0" equalAverage="0" bottom="0" percent="0" rank="0" text="" dxfId="27">
      <formula>$C$438=""</formula>
    </cfRule>
  </conditionalFormatting>
  <conditionalFormatting sqref="C454:O467">
    <cfRule type="expression" priority="30" aboveAverage="0" equalAverage="0" bottom="0" percent="0" rank="0" text="" dxfId="28">
      <formula>$C$454=""</formula>
    </cfRule>
  </conditionalFormatting>
  <conditionalFormatting sqref="C470:O483">
    <cfRule type="expression" priority="31" aboveAverage="0" equalAverage="0" bottom="0" percent="0" rank="0" text="" dxfId="29">
      <formula>$C$470=""</formula>
    </cfRule>
  </conditionalFormatting>
  <conditionalFormatting sqref="C486:O499">
    <cfRule type="expression" priority="32" aboveAverage="0" equalAverage="0" bottom="0" percent="0" rank="0" text="" dxfId="30">
      <formula>$C$486=""</formula>
    </cfRule>
  </conditionalFormatting>
  <conditionalFormatting sqref="C502:O515">
    <cfRule type="expression" priority="33" aboveAverage="0" equalAverage="0" bottom="0" percent="0" rank="0" text="" dxfId="31">
      <formula>$C$502=""</formula>
    </cfRule>
  </conditionalFormatting>
  <dataValidations count="1">
    <dataValidation allowBlank="true" errorStyle="stop" operator="between" showDropDown="false" showErrorMessage="true" showInputMessage="false" sqref="I8" type="list">
      <formula1>"?,1,2,3,4,5,6,7,8,9,10,11,12,13,14,15,16,17,18,19,20,21,22,23,24,25,26,27,28,29,30"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0000"/>
    <pageSetUpPr fitToPage="false"/>
  </sheetPr>
  <dimension ref="A1:X114"/>
  <sheetViews>
    <sheetView showFormulas="false" showGridLines="true" showRowColHeaders="true" showZeros="true" rightToLeft="false" tabSelected="false" showOutlineSymbols="true" defaultGridColor="true" view="normal" topLeftCell="A95" colorId="64" zoomScale="100" zoomScaleNormal="100" zoomScalePageLayoutView="100" workbookViewId="0">
      <selection pane="topLeft" activeCell="N33" activeCellId="0" sqref="N33"/>
    </sheetView>
  </sheetViews>
  <sheetFormatPr defaultColWidth="8.6796875" defaultRowHeight="12.75" zeroHeight="false" outlineLevelRow="0" outlineLevelCol="0"/>
  <cols>
    <col collapsed="false" customWidth="true" hidden="false" outlineLevel="0" max="1" min="1" style="1" width="10.57"/>
    <col collapsed="false" customWidth="true" hidden="false" outlineLevel="0" max="2" min="2" style="1" width="38.42"/>
    <col collapsed="false" customWidth="true" hidden="false" outlineLevel="0" max="3" min="3" style="1" width="29.14"/>
  </cols>
  <sheetData>
    <row r="1" customFormat="false" ht="12.75" hidden="false" customHeight="false" outlineLevel="0" collapsed="false">
      <c r="D1" s="1" t="s">
        <v>714</v>
      </c>
    </row>
    <row r="2" customFormat="false" ht="13.8" hidden="false" customHeight="false" outlineLevel="0" collapsed="false">
      <c r="A2" s="1078" t="s">
        <v>715</v>
      </c>
      <c r="B2" s="1078" t="s">
        <v>716</v>
      </c>
      <c r="C2" s="1078" t="s">
        <v>717</v>
      </c>
      <c r="D2" s="1" t="s">
        <v>665</v>
      </c>
      <c r="E2" s="1" t="s">
        <v>604</v>
      </c>
      <c r="F2" s="1" t="s">
        <v>666</v>
      </c>
      <c r="G2" s="1" t="s">
        <v>667</v>
      </c>
      <c r="H2" s="1" t="s">
        <v>668</v>
      </c>
      <c r="I2" s="1" t="s">
        <v>669</v>
      </c>
      <c r="J2" s="1" t="s">
        <v>670</v>
      </c>
      <c r="K2" s="1" t="s">
        <v>671</v>
      </c>
      <c r="L2" s="1" t="s">
        <v>672</v>
      </c>
      <c r="M2" s="1" t="s">
        <v>176</v>
      </c>
      <c r="N2" s="1" t="s">
        <v>674</v>
      </c>
      <c r="O2" s="1" t="s">
        <v>718</v>
      </c>
      <c r="P2" s="1" t="s">
        <v>177</v>
      </c>
      <c r="Q2" s="1" t="s">
        <v>178</v>
      </c>
      <c r="R2" s="1" t="s">
        <v>677</v>
      </c>
      <c r="S2" s="1" t="s">
        <v>719</v>
      </c>
      <c r="T2" s="1" t="s">
        <v>720</v>
      </c>
      <c r="U2" s="1" t="s">
        <v>721</v>
      </c>
      <c r="V2" s="1" t="s">
        <v>722</v>
      </c>
      <c r="W2" s="1" t="s">
        <v>723</v>
      </c>
      <c r="X2" s="1" t="s">
        <v>724</v>
      </c>
    </row>
    <row r="3" customFormat="false" ht="13.8" hidden="false" customHeight="false" outlineLevel="0" collapsed="false">
      <c r="A3" s="1078" t="str">
        <f aca="false">COUNTIF($M$3:M3,M3)&amp;"-"&amp;M3</f>
        <v>1-B1</v>
      </c>
      <c r="B3" s="1078" t="str">
        <f aca="false">CONCATENATE(M3,P3,Q3)</f>
        <v>B1Abitazioni civiliNORMALE</v>
      </c>
      <c r="C3" s="1078" t="str">
        <f aca="false">M3&amp;P3</f>
        <v>B1Abitazioni civili</v>
      </c>
      <c r="D3" s="1" t="s">
        <v>679</v>
      </c>
      <c r="E3" s="1" t="s">
        <v>680</v>
      </c>
      <c r="F3" s="1" t="s">
        <v>681</v>
      </c>
      <c r="G3" s="1" t="n">
        <v>8033032</v>
      </c>
      <c r="H3" s="1" t="s">
        <v>682</v>
      </c>
      <c r="I3" s="1" t="s">
        <v>683</v>
      </c>
      <c r="J3" s="1" t="s">
        <v>684</v>
      </c>
      <c r="K3" s="1" t="s">
        <v>685</v>
      </c>
      <c r="L3" s="1" t="s">
        <v>574</v>
      </c>
      <c r="M3" s="1" t="s">
        <v>172</v>
      </c>
      <c r="N3" s="1" t="s">
        <v>725</v>
      </c>
      <c r="O3" s="1" t="n">
        <v>20</v>
      </c>
      <c r="P3" s="1" t="s">
        <v>187</v>
      </c>
      <c r="Q3" s="1" t="s">
        <v>644</v>
      </c>
      <c r="R3" s="1" t="s">
        <v>726</v>
      </c>
      <c r="S3" s="1" t="n">
        <v>1150</v>
      </c>
      <c r="T3" s="1" t="n">
        <v>1650</v>
      </c>
      <c r="U3" s="1" t="s">
        <v>727</v>
      </c>
      <c r="V3" s="1" t="n">
        <v>5</v>
      </c>
      <c r="W3" s="1" t="n">
        <v>7.4</v>
      </c>
      <c r="X3" s="1" t="s">
        <v>727</v>
      </c>
    </row>
    <row r="4" customFormat="false" ht="13.8" hidden="false" customHeight="false" outlineLevel="0" collapsed="false">
      <c r="A4" s="1078" t="str">
        <f aca="false">COUNTIF($M$3:M4,M4)&amp;"-"&amp;M4</f>
        <v>2-B1</v>
      </c>
      <c r="B4" s="1078" t="str">
        <f aca="false">CONCATENATE(M4,P4,Q4)</f>
        <v>B1Abitazioni civiliSCADENTE</v>
      </c>
      <c r="C4" s="1078" t="str">
        <f aca="false">M4&amp;P4</f>
        <v>B1Abitazioni civili</v>
      </c>
      <c r="D4" s="1" t="s">
        <v>679</v>
      </c>
      <c r="E4" s="1" t="s">
        <v>680</v>
      </c>
      <c r="F4" s="1" t="s">
        <v>681</v>
      </c>
      <c r="G4" s="1" t="n">
        <v>8033032</v>
      </c>
      <c r="H4" s="1" t="s">
        <v>682</v>
      </c>
      <c r="I4" s="1" t="s">
        <v>683</v>
      </c>
      <c r="J4" s="1" t="s">
        <v>684</v>
      </c>
      <c r="K4" s="1" t="s">
        <v>685</v>
      </c>
      <c r="L4" s="1" t="s">
        <v>574</v>
      </c>
      <c r="M4" s="1" t="s">
        <v>172</v>
      </c>
      <c r="N4" s="1" t="s">
        <v>725</v>
      </c>
      <c r="O4" s="1" t="n">
        <v>20</v>
      </c>
      <c r="P4" s="1" t="s">
        <v>187</v>
      </c>
      <c r="Q4" s="1" t="s">
        <v>645</v>
      </c>
      <c r="R4" s="1" t="s">
        <v>683</v>
      </c>
      <c r="S4" s="1" t="n">
        <v>750</v>
      </c>
      <c r="T4" s="1" t="n">
        <v>1100</v>
      </c>
      <c r="U4" s="1" t="s">
        <v>727</v>
      </c>
      <c r="V4" s="1" t="n">
        <v>2.7</v>
      </c>
      <c r="W4" s="1" t="n">
        <v>4</v>
      </c>
      <c r="X4" s="1" t="s">
        <v>727</v>
      </c>
    </row>
    <row r="5" customFormat="false" ht="13.8" hidden="false" customHeight="false" outlineLevel="0" collapsed="false">
      <c r="A5" s="1078" t="str">
        <f aca="false">COUNTIF($M$3:M5,M5)&amp;"-"&amp;M5</f>
        <v>3-B1</v>
      </c>
      <c r="B5" s="1078" t="str">
        <f aca="false">CONCATENATE(M5,P5,Q5)</f>
        <v>B1Abitazioni civiliOTTIMO</v>
      </c>
      <c r="C5" s="1078" t="str">
        <f aca="false">M5&amp;P5</f>
        <v>B1Abitazioni civili</v>
      </c>
      <c r="D5" s="1" t="s">
        <v>679</v>
      </c>
      <c r="E5" s="1" t="s">
        <v>680</v>
      </c>
      <c r="F5" s="1" t="s">
        <v>681</v>
      </c>
      <c r="G5" s="1" t="n">
        <v>8033032</v>
      </c>
      <c r="H5" s="1" t="s">
        <v>682</v>
      </c>
      <c r="I5" s="1" t="s">
        <v>683</v>
      </c>
      <c r="J5" s="1" t="s">
        <v>684</v>
      </c>
      <c r="K5" s="1" t="s">
        <v>685</v>
      </c>
      <c r="L5" s="1" t="s">
        <v>574</v>
      </c>
      <c r="M5" s="1" t="s">
        <v>172</v>
      </c>
      <c r="N5" s="1" t="s">
        <v>725</v>
      </c>
      <c r="O5" s="1" t="n">
        <v>20</v>
      </c>
      <c r="P5" s="1" t="s">
        <v>187</v>
      </c>
      <c r="Q5" s="1" t="s">
        <v>643</v>
      </c>
      <c r="R5" s="1" t="s">
        <v>683</v>
      </c>
      <c r="S5" s="1" t="n">
        <v>1800</v>
      </c>
      <c r="T5" s="1" t="n">
        <v>2700</v>
      </c>
      <c r="U5" s="1" t="s">
        <v>727</v>
      </c>
      <c r="V5" s="1" t="n">
        <v>7.8</v>
      </c>
      <c r="W5" s="1" t="n">
        <v>11.6</v>
      </c>
      <c r="X5" s="1" t="s">
        <v>727</v>
      </c>
    </row>
    <row r="6" customFormat="false" ht="13.8" hidden="false" customHeight="false" outlineLevel="0" collapsed="false">
      <c r="A6" s="1078" t="str">
        <f aca="false">COUNTIF($M$3:M6,M6)&amp;"-"&amp;M6</f>
        <v>4-B1</v>
      </c>
      <c r="B6" s="1078" t="str">
        <f aca="false">CONCATENATE(M6,P6,Q6)</f>
        <v>B1Abitazioni di tipo economicoNORMALE</v>
      </c>
      <c r="C6" s="1078" t="str">
        <f aca="false">M6&amp;P6</f>
        <v>B1Abitazioni di tipo economico</v>
      </c>
      <c r="D6" s="1" t="s">
        <v>679</v>
      </c>
      <c r="E6" s="1" t="s">
        <v>680</v>
      </c>
      <c r="F6" s="1" t="s">
        <v>681</v>
      </c>
      <c r="G6" s="1" t="n">
        <v>8033032</v>
      </c>
      <c r="H6" s="1" t="s">
        <v>682</v>
      </c>
      <c r="I6" s="1" t="s">
        <v>683</v>
      </c>
      <c r="J6" s="1" t="s">
        <v>684</v>
      </c>
      <c r="K6" s="1" t="s">
        <v>685</v>
      </c>
      <c r="L6" s="1" t="s">
        <v>574</v>
      </c>
      <c r="M6" s="1" t="s">
        <v>172</v>
      </c>
      <c r="N6" s="1" t="s">
        <v>725</v>
      </c>
      <c r="O6" s="1" t="n">
        <v>21</v>
      </c>
      <c r="P6" s="1" t="s">
        <v>728</v>
      </c>
      <c r="Q6" s="1" t="s">
        <v>644</v>
      </c>
      <c r="R6" s="1" t="s">
        <v>726</v>
      </c>
      <c r="S6" s="1" t="n">
        <v>800</v>
      </c>
      <c r="T6" s="1" t="n">
        <v>1200</v>
      </c>
      <c r="U6" s="1" t="s">
        <v>727</v>
      </c>
      <c r="V6" s="1" t="n">
        <v>2.9</v>
      </c>
      <c r="W6" s="1" t="n">
        <v>4.3</v>
      </c>
      <c r="X6" s="1" t="s">
        <v>727</v>
      </c>
    </row>
    <row r="7" customFormat="false" ht="13.8" hidden="false" customHeight="false" outlineLevel="0" collapsed="false">
      <c r="A7" s="1078" t="str">
        <f aca="false">COUNTIF($M$3:M7,M7)&amp;"-"&amp;M7</f>
        <v>5-B1</v>
      </c>
      <c r="B7" s="1078" t="str">
        <f aca="false">CONCATENATE(M7,P7,Q7)</f>
        <v>B1BoxNORMALE</v>
      </c>
      <c r="C7" s="1078" t="str">
        <f aca="false">M7&amp;P7</f>
        <v>B1Box</v>
      </c>
      <c r="D7" s="1" t="s">
        <v>679</v>
      </c>
      <c r="E7" s="1" t="s">
        <v>680</v>
      </c>
      <c r="F7" s="1" t="s">
        <v>681</v>
      </c>
      <c r="G7" s="1" t="n">
        <v>8033032</v>
      </c>
      <c r="H7" s="1" t="s">
        <v>682</v>
      </c>
      <c r="I7" s="1" t="s">
        <v>683</v>
      </c>
      <c r="J7" s="1" t="s">
        <v>684</v>
      </c>
      <c r="K7" s="1" t="s">
        <v>685</v>
      </c>
      <c r="L7" s="1" t="s">
        <v>574</v>
      </c>
      <c r="M7" s="1" t="s">
        <v>172</v>
      </c>
      <c r="N7" s="1" t="s">
        <v>725</v>
      </c>
      <c r="O7" s="1" t="n">
        <v>13</v>
      </c>
      <c r="P7" s="1" t="s">
        <v>729</v>
      </c>
      <c r="Q7" s="1" t="s">
        <v>644</v>
      </c>
      <c r="R7" s="1" t="s">
        <v>726</v>
      </c>
      <c r="S7" s="1" t="n">
        <v>1250</v>
      </c>
      <c r="T7" s="1" t="n">
        <v>1850</v>
      </c>
      <c r="U7" s="1" t="s">
        <v>727</v>
      </c>
      <c r="V7" s="1" t="n">
        <v>5.4</v>
      </c>
      <c r="W7" s="1" t="n">
        <v>8.1</v>
      </c>
      <c r="X7" s="1" t="s">
        <v>727</v>
      </c>
    </row>
    <row r="8" customFormat="false" ht="13.8" hidden="false" customHeight="false" outlineLevel="0" collapsed="false">
      <c r="A8" s="1078" t="str">
        <f aca="false">COUNTIF($M$3:M8,M8)&amp;"-"&amp;M8</f>
        <v>6-B1</v>
      </c>
      <c r="B8" s="1078" t="str">
        <f aca="false">CONCATENATE(M8,P8,Q8)</f>
        <v>B1Posti auto scopertiNORMALE</v>
      </c>
      <c r="C8" s="1078" t="str">
        <f aca="false">M8&amp;P8</f>
        <v>B1Posti auto scoperti</v>
      </c>
      <c r="D8" s="1" t="s">
        <v>679</v>
      </c>
      <c r="E8" s="1" t="s">
        <v>680</v>
      </c>
      <c r="F8" s="1" t="s">
        <v>681</v>
      </c>
      <c r="G8" s="1" t="n">
        <v>8033032</v>
      </c>
      <c r="H8" s="1" t="s">
        <v>682</v>
      </c>
      <c r="I8" s="1" t="s">
        <v>683</v>
      </c>
      <c r="J8" s="1" t="s">
        <v>684</v>
      </c>
      <c r="K8" s="1" t="s">
        <v>685</v>
      </c>
      <c r="L8" s="1" t="s">
        <v>574</v>
      </c>
      <c r="M8" s="1" t="s">
        <v>172</v>
      </c>
      <c r="N8" s="1" t="s">
        <v>725</v>
      </c>
      <c r="O8" s="1" t="n">
        <v>15</v>
      </c>
      <c r="P8" s="1" t="s">
        <v>730</v>
      </c>
      <c r="Q8" s="1" t="s">
        <v>644</v>
      </c>
      <c r="R8" s="1" t="s">
        <v>726</v>
      </c>
      <c r="S8" s="1" t="n">
        <v>800</v>
      </c>
      <c r="T8" s="1" t="n">
        <v>1200</v>
      </c>
      <c r="U8" s="1" t="s">
        <v>727</v>
      </c>
      <c r="V8" s="1" t="n">
        <v>3.3</v>
      </c>
      <c r="W8" s="1" t="n">
        <v>4.9</v>
      </c>
      <c r="X8" s="1" t="s">
        <v>727</v>
      </c>
    </row>
    <row r="9" customFormat="false" ht="13.8" hidden="false" customHeight="false" outlineLevel="0" collapsed="false">
      <c r="A9" s="1078" t="str">
        <f aca="false">COUNTIF($M$3:M9,M9)&amp;"-"&amp;M9</f>
        <v>7-B1</v>
      </c>
      <c r="B9" s="1078" t="str">
        <f aca="false">CONCATENATE(M9,P9,Q9)</f>
        <v>B1MagazziniSCADENTE</v>
      </c>
      <c r="C9" s="1078" t="str">
        <f aca="false">M9&amp;P9</f>
        <v>B1Magazzini</v>
      </c>
      <c r="D9" s="1" t="s">
        <v>679</v>
      </c>
      <c r="E9" s="1" t="s">
        <v>680</v>
      </c>
      <c r="F9" s="1" t="s">
        <v>681</v>
      </c>
      <c r="G9" s="1" t="n">
        <v>8033032</v>
      </c>
      <c r="H9" s="1" t="s">
        <v>682</v>
      </c>
      <c r="I9" s="1" t="s">
        <v>683</v>
      </c>
      <c r="J9" s="1" t="s">
        <v>684</v>
      </c>
      <c r="K9" s="1" t="s">
        <v>685</v>
      </c>
      <c r="L9" s="1" t="s">
        <v>574</v>
      </c>
      <c r="M9" s="1" t="s">
        <v>172</v>
      </c>
      <c r="N9" s="1" t="s">
        <v>725</v>
      </c>
      <c r="O9" s="1" t="n">
        <v>9</v>
      </c>
      <c r="P9" s="1" t="s">
        <v>731</v>
      </c>
      <c r="Q9" s="1" t="s">
        <v>645</v>
      </c>
      <c r="R9" s="1" t="s">
        <v>726</v>
      </c>
      <c r="S9" s="1" t="n">
        <v>550</v>
      </c>
      <c r="T9" s="1" t="n">
        <v>700</v>
      </c>
      <c r="U9" s="1" t="s">
        <v>727</v>
      </c>
      <c r="V9" s="1" t="n">
        <v>2.3</v>
      </c>
      <c r="W9" s="1" t="n">
        <v>2.9</v>
      </c>
      <c r="X9" s="1" t="s">
        <v>727</v>
      </c>
    </row>
    <row r="10" customFormat="false" ht="13.8" hidden="false" customHeight="false" outlineLevel="0" collapsed="false">
      <c r="A10" s="1078" t="str">
        <f aca="false">COUNTIF($M$3:M10,M10)&amp;"-"&amp;M10</f>
        <v>8-B1</v>
      </c>
      <c r="B10" s="1078" t="str">
        <f aca="false">CONCATENATE(M10,P10,Q10)</f>
        <v>B1NegoziNORMALE</v>
      </c>
      <c r="C10" s="1078" t="str">
        <f aca="false">M10&amp;P10</f>
        <v>B1Negozi</v>
      </c>
      <c r="D10" s="1" t="s">
        <v>679</v>
      </c>
      <c r="E10" s="1" t="s">
        <v>680</v>
      </c>
      <c r="F10" s="1" t="s">
        <v>681</v>
      </c>
      <c r="G10" s="1" t="n">
        <v>8033032</v>
      </c>
      <c r="H10" s="1" t="s">
        <v>682</v>
      </c>
      <c r="I10" s="1" t="s">
        <v>683</v>
      </c>
      <c r="J10" s="1" t="s">
        <v>684</v>
      </c>
      <c r="K10" s="1" t="s">
        <v>685</v>
      </c>
      <c r="L10" s="1" t="s">
        <v>574</v>
      </c>
      <c r="M10" s="1" t="s">
        <v>172</v>
      </c>
      <c r="N10" s="1" t="s">
        <v>725</v>
      </c>
      <c r="O10" s="1" t="n">
        <v>5</v>
      </c>
      <c r="P10" s="1" t="s">
        <v>732</v>
      </c>
      <c r="Q10" s="1" t="s">
        <v>644</v>
      </c>
      <c r="R10" s="1" t="s">
        <v>726</v>
      </c>
      <c r="S10" s="1" t="n">
        <v>1150</v>
      </c>
      <c r="T10" s="1" t="n">
        <v>2050</v>
      </c>
      <c r="U10" s="1" t="s">
        <v>727</v>
      </c>
      <c r="V10" s="1" t="n">
        <v>5.9</v>
      </c>
      <c r="W10" s="1" t="n">
        <v>11.8</v>
      </c>
      <c r="X10" s="1" t="s">
        <v>727</v>
      </c>
    </row>
    <row r="11" customFormat="false" ht="13.8" hidden="false" customHeight="false" outlineLevel="0" collapsed="false">
      <c r="A11" s="1078" t="str">
        <f aca="false">COUNTIF($M$3:M11,M11)&amp;"-"&amp;M11</f>
        <v>9-B1</v>
      </c>
      <c r="B11" s="1078" t="str">
        <f aca="false">CONCATENATE(M11,P11,Q11)</f>
        <v>B1UfficiNORMALE</v>
      </c>
      <c r="C11" s="1078" t="str">
        <f aca="false">M11&amp;P11</f>
        <v>B1Uffici</v>
      </c>
      <c r="D11" s="1" t="s">
        <v>679</v>
      </c>
      <c r="E11" s="1" t="s">
        <v>680</v>
      </c>
      <c r="F11" s="1" t="s">
        <v>681</v>
      </c>
      <c r="G11" s="1" t="n">
        <v>8033032</v>
      </c>
      <c r="H11" s="1" t="s">
        <v>682</v>
      </c>
      <c r="I11" s="1" t="s">
        <v>683</v>
      </c>
      <c r="J11" s="1" t="s">
        <v>684</v>
      </c>
      <c r="K11" s="1" t="s">
        <v>685</v>
      </c>
      <c r="L11" s="1" t="s">
        <v>574</v>
      </c>
      <c r="M11" s="1" t="s">
        <v>172</v>
      </c>
      <c r="N11" s="1" t="s">
        <v>725</v>
      </c>
      <c r="O11" s="1" t="n">
        <v>6</v>
      </c>
      <c r="P11" s="1" t="s">
        <v>733</v>
      </c>
      <c r="Q11" s="1" t="s">
        <v>644</v>
      </c>
      <c r="R11" s="1" t="s">
        <v>726</v>
      </c>
      <c r="S11" s="1" t="n">
        <v>1050</v>
      </c>
      <c r="T11" s="1" t="n">
        <v>1850</v>
      </c>
      <c r="U11" s="1" t="s">
        <v>727</v>
      </c>
      <c r="V11" s="1" t="n">
        <v>4.4</v>
      </c>
      <c r="W11" s="1" t="n">
        <v>8</v>
      </c>
      <c r="X11" s="1" t="s">
        <v>727</v>
      </c>
    </row>
    <row r="12" customFormat="false" ht="13.8" hidden="false" customHeight="false" outlineLevel="0" collapsed="false">
      <c r="A12" s="1078" t="str">
        <f aca="false">COUNTIF($M$3:M12,M12)&amp;"-"&amp;M12</f>
        <v>10-B1</v>
      </c>
      <c r="B12" s="1078" t="str">
        <f aca="false">CONCATENATE(M12,P12,Q12)</f>
        <v>B1LaboratoriSCADENTE</v>
      </c>
      <c r="C12" s="1078" t="str">
        <f aca="false">M12&amp;P12</f>
        <v>B1Laboratori</v>
      </c>
      <c r="D12" s="1" t="s">
        <v>679</v>
      </c>
      <c r="E12" s="1" t="s">
        <v>680</v>
      </c>
      <c r="F12" s="1" t="s">
        <v>681</v>
      </c>
      <c r="G12" s="1" t="n">
        <v>8033032</v>
      </c>
      <c r="H12" s="1" t="s">
        <v>682</v>
      </c>
      <c r="I12" s="1" t="s">
        <v>683</v>
      </c>
      <c r="J12" s="1" t="s">
        <v>684</v>
      </c>
      <c r="K12" s="1" t="s">
        <v>685</v>
      </c>
      <c r="L12" s="1" t="s">
        <v>574</v>
      </c>
      <c r="M12" s="1" t="s">
        <v>172</v>
      </c>
      <c r="N12" s="1" t="s">
        <v>725</v>
      </c>
      <c r="O12" s="1" t="n">
        <v>10</v>
      </c>
      <c r="P12" s="1" t="s">
        <v>734</v>
      </c>
      <c r="Q12" s="1" t="s">
        <v>645</v>
      </c>
      <c r="R12" s="1" t="s">
        <v>726</v>
      </c>
      <c r="S12" s="1" t="n">
        <v>800</v>
      </c>
      <c r="T12" s="1" t="n">
        <v>1200</v>
      </c>
      <c r="U12" s="1" t="s">
        <v>727</v>
      </c>
      <c r="V12" s="1" t="n">
        <v>3.3</v>
      </c>
      <c r="W12" s="1" t="n">
        <v>4.9</v>
      </c>
      <c r="X12" s="1" t="s">
        <v>727</v>
      </c>
    </row>
    <row r="13" customFormat="false" ht="13.8" hidden="false" customHeight="false" outlineLevel="0" collapsed="false">
      <c r="A13" s="1078" t="str">
        <f aca="false">COUNTIF($M$3:M13,M13)&amp;"-"&amp;M13</f>
        <v>1-C1</v>
      </c>
      <c r="B13" s="1078" t="str">
        <f aca="false">CONCATENATE(M13,P13,Q13)</f>
        <v>C1Abitazioni civiliOTTIMO</v>
      </c>
      <c r="C13" s="1078" t="str">
        <f aca="false">M13&amp;P13</f>
        <v>C1Abitazioni civili</v>
      </c>
      <c r="D13" s="1" t="s">
        <v>679</v>
      </c>
      <c r="E13" s="1" t="s">
        <v>680</v>
      </c>
      <c r="F13" s="1" t="s">
        <v>681</v>
      </c>
      <c r="G13" s="1" t="n">
        <v>8033032</v>
      </c>
      <c r="H13" s="1" t="s">
        <v>682</v>
      </c>
      <c r="I13" s="1" t="s">
        <v>683</v>
      </c>
      <c r="J13" s="1" t="s">
        <v>684</v>
      </c>
      <c r="K13" s="1" t="s">
        <v>685</v>
      </c>
      <c r="L13" s="1" t="s">
        <v>577</v>
      </c>
      <c r="M13" s="1" t="s">
        <v>689</v>
      </c>
      <c r="N13" s="1" t="s">
        <v>691</v>
      </c>
      <c r="O13" s="1" t="n">
        <v>20</v>
      </c>
      <c r="P13" s="1" t="s">
        <v>187</v>
      </c>
      <c r="Q13" s="1" t="s">
        <v>643</v>
      </c>
      <c r="R13" s="1" t="s">
        <v>683</v>
      </c>
      <c r="S13" s="1" t="n">
        <v>1400</v>
      </c>
      <c r="T13" s="1" t="n">
        <v>2100</v>
      </c>
      <c r="U13" s="1" t="s">
        <v>727</v>
      </c>
      <c r="V13" s="1" t="n">
        <v>6</v>
      </c>
      <c r="W13" s="1" t="n">
        <v>8.9</v>
      </c>
      <c r="X13" s="1" t="s">
        <v>727</v>
      </c>
    </row>
    <row r="14" customFormat="false" ht="13.8" hidden="false" customHeight="false" outlineLevel="0" collapsed="false">
      <c r="A14" s="1078" t="str">
        <f aca="false">COUNTIF($M$3:M14,M14)&amp;"-"&amp;M14</f>
        <v>2-C1</v>
      </c>
      <c r="B14" s="1078" t="str">
        <f aca="false">CONCATENATE(M14,P14,Q14)</f>
        <v>C1Abitazioni civiliNORMALE</v>
      </c>
      <c r="C14" s="1078" t="str">
        <f aca="false">M14&amp;P14</f>
        <v>C1Abitazioni civili</v>
      </c>
      <c r="D14" s="1" t="s">
        <v>679</v>
      </c>
      <c r="E14" s="1" t="s">
        <v>680</v>
      </c>
      <c r="F14" s="1" t="s">
        <v>681</v>
      </c>
      <c r="G14" s="1" t="n">
        <v>8033032</v>
      </c>
      <c r="H14" s="1" t="s">
        <v>682</v>
      </c>
      <c r="I14" s="1" t="s">
        <v>683</v>
      </c>
      <c r="J14" s="1" t="s">
        <v>684</v>
      </c>
      <c r="K14" s="1" t="s">
        <v>685</v>
      </c>
      <c r="L14" s="1" t="s">
        <v>577</v>
      </c>
      <c r="M14" s="1" t="s">
        <v>689</v>
      </c>
      <c r="N14" s="1" t="s">
        <v>691</v>
      </c>
      <c r="O14" s="1" t="n">
        <v>20</v>
      </c>
      <c r="P14" s="1" t="s">
        <v>187</v>
      </c>
      <c r="Q14" s="1" t="s">
        <v>644</v>
      </c>
      <c r="R14" s="1" t="s">
        <v>726</v>
      </c>
      <c r="S14" s="1" t="n">
        <v>910</v>
      </c>
      <c r="T14" s="1" t="n">
        <v>1300</v>
      </c>
      <c r="U14" s="1" t="s">
        <v>727</v>
      </c>
      <c r="V14" s="1" t="n">
        <v>4</v>
      </c>
      <c r="W14" s="1" t="n">
        <v>6</v>
      </c>
      <c r="X14" s="1" t="s">
        <v>727</v>
      </c>
    </row>
    <row r="15" customFormat="false" ht="13.8" hidden="false" customHeight="false" outlineLevel="0" collapsed="false">
      <c r="A15" s="1078" t="str">
        <f aca="false">COUNTIF($M$3:M15,M15)&amp;"-"&amp;M15</f>
        <v>3-C1</v>
      </c>
      <c r="B15" s="1078" t="str">
        <f aca="false">CONCATENATE(M15,P15,Q15)</f>
        <v>C1Abitazioni di tipo economicoNORMALE</v>
      </c>
      <c r="C15" s="1078" t="str">
        <f aca="false">M15&amp;P15</f>
        <v>C1Abitazioni di tipo economico</v>
      </c>
      <c r="D15" s="1" t="s">
        <v>679</v>
      </c>
      <c r="E15" s="1" t="s">
        <v>680</v>
      </c>
      <c r="F15" s="1" t="s">
        <v>681</v>
      </c>
      <c r="G15" s="1" t="n">
        <v>8033032</v>
      </c>
      <c r="H15" s="1" t="s">
        <v>682</v>
      </c>
      <c r="I15" s="1" t="s">
        <v>683</v>
      </c>
      <c r="J15" s="1" t="s">
        <v>684</v>
      </c>
      <c r="K15" s="1" t="s">
        <v>685</v>
      </c>
      <c r="L15" s="1" t="s">
        <v>577</v>
      </c>
      <c r="M15" s="1" t="s">
        <v>689</v>
      </c>
      <c r="N15" s="1" t="s">
        <v>691</v>
      </c>
      <c r="O15" s="1" t="n">
        <v>21</v>
      </c>
      <c r="P15" s="1" t="s">
        <v>728</v>
      </c>
      <c r="Q15" s="1" t="s">
        <v>644</v>
      </c>
      <c r="R15" s="1" t="s">
        <v>726</v>
      </c>
      <c r="S15" s="1" t="n">
        <v>780</v>
      </c>
      <c r="T15" s="1" t="n">
        <v>1150</v>
      </c>
      <c r="U15" s="1" t="s">
        <v>727</v>
      </c>
      <c r="V15" s="1" t="n">
        <v>2.7</v>
      </c>
      <c r="W15" s="1" t="n">
        <v>4</v>
      </c>
      <c r="X15" s="1" t="s">
        <v>727</v>
      </c>
    </row>
    <row r="16" customFormat="false" ht="13.8" hidden="false" customHeight="false" outlineLevel="0" collapsed="false">
      <c r="A16" s="1078" t="str">
        <f aca="false">COUNTIF($M$3:M16,M16)&amp;"-"&amp;M16</f>
        <v>4-C1</v>
      </c>
      <c r="B16" s="1078" t="str">
        <f aca="false">CONCATENATE(M16,P16,Q16)</f>
        <v>C1BoxNORMALE</v>
      </c>
      <c r="C16" s="1078" t="str">
        <f aca="false">M16&amp;P16</f>
        <v>C1Box</v>
      </c>
      <c r="D16" s="1" t="s">
        <v>679</v>
      </c>
      <c r="E16" s="1" t="s">
        <v>680</v>
      </c>
      <c r="F16" s="1" t="s">
        <v>681</v>
      </c>
      <c r="G16" s="1" t="n">
        <v>8033032</v>
      </c>
      <c r="H16" s="1" t="s">
        <v>682</v>
      </c>
      <c r="I16" s="1" t="s">
        <v>683</v>
      </c>
      <c r="J16" s="1" t="s">
        <v>684</v>
      </c>
      <c r="K16" s="1" t="s">
        <v>685</v>
      </c>
      <c r="L16" s="1" t="s">
        <v>577</v>
      </c>
      <c r="M16" s="1" t="s">
        <v>689</v>
      </c>
      <c r="N16" s="1" t="s">
        <v>691</v>
      </c>
      <c r="O16" s="1" t="n">
        <v>13</v>
      </c>
      <c r="P16" s="1" t="s">
        <v>729</v>
      </c>
      <c r="Q16" s="1" t="s">
        <v>644</v>
      </c>
      <c r="R16" s="1" t="s">
        <v>726</v>
      </c>
      <c r="S16" s="1" t="n">
        <v>650</v>
      </c>
      <c r="T16" s="1" t="n">
        <v>900</v>
      </c>
      <c r="U16" s="1" t="s">
        <v>727</v>
      </c>
      <c r="V16" s="1" t="n">
        <v>2.7</v>
      </c>
      <c r="W16" s="1" t="n">
        <v>3.7</v>
      </c>
      <c r="X16" s="1" t="s">
        <v>727</v>
      </c>
    </row>
    <row r="17" customFormat="false" ht="13.8" hidden="false" customHeight="false" outlineLevel="0" collapsed="false">
      <c r="A17" s="1078" t="str">
        <f aca="false">COUNTIF($M$3:M17,M17)&amp;"-"&amp;M17</f>
        <v>5-C1</v>
      </c>
      <c r="B17" s="1078" t="str">
        <f aca="false">CONCATENATE(M17,P17,Q17)</f>
        <v>C1Posti auto scopertiNORMALE</v>
      </c>
      <c r="C17" s="1078" t="str">
        <f aca="false">M17&amp;P17</f>
        <v>C1Posti auto scoperti</v>
      </c>
      <c r="D17" s="1" t="s">
        <v>679</v>
      </c>
      <c r="E17" s="1" t="s">
        <v>680</v>
      </c>
      <c r="F17" s="1" t="s">
        <v>681</v>
      </c>
      <c r="G17" s="1" t="n">
        <v>8033032</v>
      </c>
      <c r="H17" s="1" t="s">
        <v>682</v>
      </c>
      <c r="I17" s="1" t="s">
        <v>683</v>
      </c>
      <c r="J17" s="1" t="s">
        <v>684</v>
      </c>
      <c r="K17" s="1" t="s">
        <v>685</v>
      </c>
      <c r="L17" s="1" t="s">
        <v>577</v>
      </c>
      <c r="M17" s="1" t="s">
        <v>689</v>
      </c>
      <c r="N17" s="1" t="s">
        <v>691</v>
      </c>
      <c r="O17" s="1" t="n">
        <v>15</v>
      </c>
      <c r="P17" s="1" t="s">
        <v>730</v>
      </c>
      <c r="Q17" s="1" t="s">
        <v>644</v>
      </c>
      <c r="R17" s="1" t="s">
        <v>726</v>
      </c>
      <c r="S17" s="1" t="n">
        <v>450</v>
      </c>
      <c r="T17" s="1" t="n">
        <v>600</v>
      </c>
      <c r="U17" s="1" t="s">
        <v>727</v>
      </c>
      <c r="V17" s="1" t="n">
        <v>1.9</v>
      </c>
      <c r="W17" s="1" t="n">
        <v>2.5</v>
      </c>
      <c r="X17" s="1" t="s">
        <v>727</v>
      </c>
    </row>
    <row r="18" customFormat="false" ht="13.8" hidden="false" customHeight="false" outlineLevel="0" collapsed="false">
      <c r="A18" s="1078" t="str">
        <f aca="false">COUNTIF($M$3:M18,M18)&amp;"-"&amp;M18</f>
        <v>6-C1</v>
      </c>
      <c r="B18" s="1078" t="str">
        <f aca="false">CONCATENATE(M18,P18,Q18)</f>
        <v>C1Ville e VilliniNORMALE</v>
      </c>
      <c r="C18" s="1078" t="str">
        <f aca="false">M18&amp;P18</f>
        <v>C1Ville e Villini</v>
      </c>
      <c r="D18" s="1" t="s">
        <v>679</v>
      </c>
      <c r="E18" s="1" t="s">
        <v>680</v>
      </c>
      <c r="F18" s="1" t="s">
        <v>681</v>
      </c>
      <c r="G18" s="1" t="n">
        <v>8033032</v>
      </c>
      <c r="H18" s="1" t="s">
        <v>682</v>
      </c>
      <c r="I18" s="1" t="s">
        <v>683</v>
      </c>
      <c r="J18" s="1" t="s">
        <v>684</v>
      </c>
      <c r="K18" s="1" t="s">
        <v>685</v>
      </c>
      <c r="L18" s="1" t="s">
        <v>577</v>
      </c>
      <c r="M18" s="1" t="s">
        <v>689</v>
      </c>
      <c r="N18" s="1" t="s">
        <v>691</v>
      </c>
      <c r="O18" s="1" t="n">
        <v>1</v>
      </c>
      <c r="P18" s="1" t="s">
        <v>735</v>
      </c>
      <c r="Q18" s="1" t="s">
        <v>644</v>
      </c>
      <c r="R18" s="1" t="s">
        <v>726</v>
      </c>
      <c r="S18" s="1" t="n">
        <v>1050</v>
      </c>
      <c r="T18" s="1" t="n">
        <v>1550</v>
      </c>
      <c r="U18" s="1" t="s">
        <v>727</v>
      </c>
      <c r="V18" s="1" t="n">
        <v>4.1</v>
      </c>
      <c r="W18" s="1" t="n">
        <v>6.1</v>
      </c>
      <c r="X18" s="1" t="s">
        <v>727</v>
      </c>
    </row>
    <row r="19" customFormat="false" ht="13.8" hidden="false" customHeight="false" outlineLevel="0" collapsed="false">
      <c r="A19" s="1078" t="str">
        <f aca="false">COUNTIF($M$3:M19,M19)&amp;"-"&amp;M19</f>
        <v>7-C1</v>
      </c>
      <c r="B19" s="1078" t="str">
        <f aca="false">CONCATENATE(M19,P19,Q19)</f>
        <v>C1Ville e VilliniOTTIMO</v>
      </c>
      <c r="C19" s="1078" t="str">
        <f aca="false">M19&amp;P19</f>
        <v>C1Ville e Villini</v>
      </c>
      <c r="D19" s="1" t="s">
        <v>679</v>
      </c>
      <c r="E19" s="1" t="s">
        <v>680</v>
      </c>
      <c r="F19" s="1" t="s">
        <v>681</v>
      </c>
      <c r="G19" s="1" t="n">
        <v>8033032</v>
      </c>
      <c r="H19" s="1" t="s">
        <v>682</v>
      </c>
      <c r="I19" s="1" t="s">
        <v>683</v>
      </c>
      <c r="J19" s="1" t="s">
        <v>684</v>
      </c>
      <c r="K19" s="1" t="s">
        <v>685</v>
      </c>
      <c r="L19" s="1" t="s">
        <v>577</v>
      </c>
      <c r="M19" s="1" t="s">
        <v>689</v>
      </c>
      <c r="N19" s="1" t="s">
        <v>691</v>
      </c>
      <c r="O19" s="1" t="n">
        <v>1</v>
      </c>
      <c r="P19" s="1" t="s">
        <v>735</v>
      </c>
      <c r="Q19" s="1" t="s">
        <v>643</v>
      </c>
      <c r="R19" s="1" t="s">
        <v>683</v>
      </c>
      <c r="S19" s="1" t="n">
        <v>1650</v>
      </c>
      <c r="T19" s="1" t="n">
        <v>2450</v>
      </c>
      <c r="U19" s="1" t="s">
        <v>727</v>
      </c>
      <c r="V19" s="1" t="n">
        <v>6.4</v>
      </c>
      <c r="W19" s="1" t="n">
        <v>9.5</v>
      </c>
      <c r="X19" s="1" t="s">
        <v>727</v>
      </c>
    </row>
    <row r="20" customFormat="false" ht="13.8" hidden="false" customHeight="false" outlineLevel="0" collapsed="false">
      <c r="A20" s="1078" t="str">
        <f aca="false">COUNTIF($M$3:M20,M20)&amp;"-"&amp;M20</f>
        <v>8-C1</v>
      </c>
      <c r="B20" s="1078" t="str">
        <f aca="false">CONCATENATE(M20,P20,Q20)</f>
        <v>C1Centri commercialiNORMALE</v>
      </c>
      <c r="C20" s="1078" t="str">
        <f aca="false">M20&amp;P20</f>
        <v>C1Centri commerciali</v>
      </c>
      <c r="D20" s="1" t="s">
        <v>679</v>
      </c>
      <c r="E20" s="1" t="s">
        <v>680</v>
      </c>
      <c r="F20" s="1" t="s">
        <v>681</v>
      </c>
      <c r="G20" s="1" t="n">
        <v>8033032</v>
      </c>
      <c r="H20" s="1" t="s">
        <v>682</v>
      </c>
      <c r="I20" s="1" t="s">
        <v>683</v>
      </c>
      <c r="J20" s="1" t="s">
        <v>684</v>
      </c>
      <c r="K20" s="1" t="s">
        <v>685</v>
      </c>
      <c r="L20" s="1" t="s">
        <v>577</v>
      </c>
      <c r="M20" s="1" t="s">
        <v>689</v>
      </c>
      <c r="N20" s="1" t="s">
        <v>691</v>
      </c>
      <c r="O20" s="1" t="n">
        <v>17</v>
      </c>
      <c r="P20" s="1" t="s">
        <v>736</v>
      </c>
      <c r="Q20" s="1" t="s">
        <v>644</v>
      </c>
      <c r="R20" s="1" t="s">
        <v>726</v>
      </c>
      <c r="S20" s="1" t="n">
        <v>1500</v>
      </c>
      <c r="T20" s="1" t="n">
        <v>2300</v>
      </c>
      <c r="U20" s="1" t="s">
        <v>727</v>
      </c>
      <c r="V20" s="1" t="n">
        <v>8</v>
      </c>
      <c r="W20" s="1" t="n">
        <v>12.3</v>
      </c>
      <c r="X20" s="1" t="s">
        <v>727</v>
      </c>
    </row>
    <row r="21" customFormat="false" ht="13.8" hidden="false" customHeight="false" outlineLevel="0" collapsed="false">
      <c r="A21" s="1078" t="str">
        <f aca="false">COUNTIF($M$3:M21,M21)&amp;"-"&amp;M21</f>
        <v>9-C1</v>
      </c>
      <c r="B21" s="1078" t="str">
        <f aca="false">CONCATENATE(M21,P21,Q21)</f>
        <v>C1MagazziniNORMALE</v>
      </c>
      <c r="C21" s="1078" t="str">
        <f aca="false">M21&amp;P21</f>
        <v>C1Magazzini</v>
      </c>
      <c r="D21" s="1" t="s">
        <v>679</v>
      </c>
      <c r="E21" s="1" t="s">
        <v>680</v>
      </c>
      <c r="F21" s="1" t="s">
        <v>681</v>
      </c>
      <c r="G21" s="1" t="n">
        <v>8033032</v>
      </c>
      <c r="H21" s="1" t="s">
        <v>682</v>
      </c>
      <c r="I21" s="1" t="s">
        <v>683</v>
      </c>
      <c r="J21" s="1" t="s">
        <v>684</v>
      </c>
      <c r="K21" s="1" t="s">
        <v>685</v>
      </c>
      <c r="L21" s="1" t="s">
        <v>577</v>
      </c>
      <c r="M21" s="1" t="s">
        <v>689</v>
      </c>
      <c r="N21" s="1" t="s">
        <v>691</v>
      </c>
      <c r="O21" s="1" t="n">
        <v>9</v>
      </c>
      <c r="P21" s="1" t="s">
        <v>731</v>
      </c>
      <c r="Q21" s="1" t="s">
        <v>644</v>
      </c>
      <c r="R21" s="1" t="s">
        <v>726</v>
      </c>
      <c r="S21" s="1" t="n">
        <v>500</v>
      </c>
      <c r="T21" s="1" t="n">
        <v>720</v>
      </c>
      <c r="U21" s="1" t="s">
        <v>727</v>
      </c>
      <c r="V21" s="1" t="n">
        <v>2.1</v>
      </c>
      <c r="W21" s="1" t="n">
        <v>3</v>
      </c>
      <c r="X21" s="1" t="s">
        <v>727</v>
      </c>
    </row>
    <row r="22" customFormat="false" ht="13.8" hidden="false" customHeight="false" outlineLevel="0" collapsed="false">
      <c r="A22" s="1078" t="str">
        <f aca="false">COUNTIF($M$3:M22,M22)&amp;"-"&amp;M22</f>
        <v>10-C1</v>
      </c>
      <c r="B22" s="1078" t="str">
        <f aca="false">CONCATENATE(M22,P22,Q22)</f>
        <v>C1NegoziNORMALE</v>
      </c>
      <c r="C22" s="1078" t="str">
        <f aca="false">M22&amp;P22</f>
        <v>C1Negozi</v>
      </c>
      <c r="D22" s="1" t="s">
        <v>679</v>
      </c>
      <c r="E22" s="1" t="s">
        <v>680</v>
      </c>
      <c r="F22" s="1" t="s">
        <v>681</v>
      </c>
      <c r="G22" s="1" t="n">
        <v>8033032</v>
      </c>
      <c r="H22" s="1" t="s">
        <v>682</v>
      </c>
      <c r="I22" s="1" t="s">
        <v>683</v>
      </c>
      <c r="J22" s="1" t="s">
        <v>684</v>
      </c>
      <c r="K22" s="1" t="s">
        <v>685</v>
      </c>
      <c r="L22" s="1" t="s">
        <v>577</v>
      </c>
      <c r="M22" s="1" t="s">
        <v>689</v>
      </c>
      <c r="N22" s="1" t="s">
        <v>691</v>
      </c>
      <c r="O22" s="1" t="n">
        <v>5</v>
      </c>
      <c r="P22" s="1" t="s">
        <v>732</v>
      </c>
      <c r="Q22" s="1" t="s">
        <v>644</v>
      </c>
      <c r="R22" s="1" t="s">
        <v>726</v>
      </c>
      <c r="S22" s="1" t="n">
        <v>980</v>
      </c>
      <c r="T22" s="1" t="n">
        <v>1850</v>
      </c>
      <c r="U22" s="1" t="s">
        <v>727</v>
      </c>
      <c r="V22" s="1" t="n">
        <v>5</v>
      </c>
      <c r="W22" s="1" t="n">
        <v>9.4</v>
      </c>
      <c r="X22" s="1" t="s">
        <v>727</v>
      </c>
    </row>
    <row r="23" customFormat="false" ht="13.8" hidden="false" customHeight="false" outlineLevel="0" collapsed="false">
      <c r="A23" s="1078" t="str">
        <f aca="false">COUNTIF($M$3:M23,M23)&amp;"-"&amp;M23</f>
        <v>11-C1</v>
      </c>
      <c r="B23" s="1078" t="str">
        <f aca="false">CONCATENATE(M23,P23,Q23)</f>
        <v>C1UfficiNORMALE</v>
      </c>
      <c r="C23" s="1078" t="str">
        <f aca="false">M23&amp;P23</f>
        <v>C1Uffici</v>
      </c>
      <c r="D23" s="1" t="s">
        <v>679</v>
      </c>
      <c r="E23" s="1" t="s">
        <v>680</v>
      </c>
      <c r="F23" s="1" t="s">
        <v>681</v>
      </c>
      <c r="G23" s="1" t="n">
        <v>8033032</v>
      </c>
      <c r="H23" s="1" t="s">
        <v>682</v>
      </c>
      <c r="I23" s="1" t="s">
        <v>683</v>
      </c>
      <c r="J23" s="1" t="s">
        <v>684</v>
      </c>
      <c r="K23" s="1" t="s">
        <v>685</v>
      </c>
      <c r="L23" s="1" t="s">
        <v>577</v>
      </c>
      <c r="M23" s="1" t="s">
        <v>689</v>
      </c>
      <c r="N23" s="1" t="s">
        <v>691</v>
      </c>
      <c r="O23" s="1" t="n">
        <v>6</v>
      </c>
      <c r="P23" s="1" t="s">
        <v>733</v>
      </c>
      <c r="Q23" s="1" t="s">
        <v>644</v>
      </c>
      <c r="R23" s="1" t="s">
        <v>726</v>
      </c>
      <c r="S23" s="1" t="n">
        <v>1000</v>
      </c>
      <c r="T23" s="1" t="n">
        <v>1700</v>
      </c>
      <c r="U23" s="1" t="s">
        <v>727</v>
      </c>
      <c r="V23" s="1" t="n">
        <v>4</v>
      </c>
      <c r="W23" s="1" t="n">
        <v>7.8</v>
      </c>
      <c r="X23" s="1" t="s">
        <v>727</v>
      </c>
    </row>
    <row r="24" customFormat="false" ht="13.8" hidden="false" customHeight="false" outlineLevel="0" collapsed="false">
      <c r="A24" s="1078" t="str">
        <f aca="false">COUNTIF($M$3:M24,M24)&amp;"-"&amp;M24</f>
        <v>12-C1</v>
      </c>
      <c r="B24" s="1078" t="str">
        <f aca="false">CONCATENATE(M24,P24,Q24)</f>
        <v>C1Capannoni tipiciNORMALE</v>
      </c>
      <c r="C24" s="1078" t="str">
        <f aca="false">M24&amp;P24</f>
        <v>C1Capannoni tipici</v>
      </c>
      <c r="D24" s="1" t="s">
        <v>679</v>
      </c>
      <c r="E24" s="1" t="s">
        <v>680</v>
      </c>
      <c r="F24" s="1" t="s">
        <v>681</v>
      </c>
      <c r="G24" s="1" t="n">
        <v>8033032</v>
      </c>
      <c r="H24" s="1" t="s">
        <v>682</v>
      </c>
      <c r="I24" s="1" t="s">
        <v>683</v>
      </c>
      <c r="J24" s="1" t="s">
        <v>684</v>
      </c>
      <c r="K24" s="1" t="s">
        <v>685</v>
      </c>
      <c r="L24" s="1" t="s">
        <v>577</v>
      </c>
      <c r="M24" s="1" t="s">
        <v>689</v>
      </c>
      <c r="N24" s="1" t="s">
        <v>691</v>
      </c>
      <c r="O24" s="1" t="n">
        <v>7</v>
      </c>
      <c r="P24" s="1" t="s">
        <v>737</v>
      </c>
      <c r="Q24" s="1" t="s">
        <v>644</v>
      </c>
      <c r="R24" s="1" t="s">
        <v>726</v>
      </c>
      <c r="S24" s="1" t="n">
        <v>450</v>
      </c>
      <c r="T24" s="1" t="n">
        <v>600</v>
      </c>
      <c r="U24" s="1" t="s">
        <v>727</v>
      </c>
      <c r="V24" s="1" t="n">
        <v>2.2</v>
      </c>
      <c r="W24" s="1" t="n">
        <v>3</v>
      </c>
      <c r="X24" s="1" t="s">
        <v>727</v>
      </c>
    </row>
    <row r="25" customFormat="false" ht="13.8" hidden="false" customHeight="false" outlineLevel="0" collapsed="false">
      <c r="A25" s="1078" t="str">
        <f aca="false">COUNTIF($M$3:M25,M25)&amp;"-"&amp;M25</f>
        <v>13-C1</v>
      </c>
      <c r="B25" s="1078" t="str">
        <f aca="false">CONCATENATE(M25,P25,Q25)</f>
        <v>C1LaboratoriNORMALE</v>
      </c>
      <c r="C25" s="1078" t="str">
        <f aca="false">M25&amp;P25</f>
        <v>C1Laboratori</v>
      </c>
      <c r="D25" s="1" t="s">
        <v>679</v>
      </c>
      <c r="E25" s="1" t="s">
        <v>680</v>
      </c>
      <c r="F25" s="1" t="s">
        <v>681</v>
      </c>
      <c r="G25" s="1" t="n">
        <v>8033032</v>
      </c>
      <c r="H25" s="1" t="s">
        <v>682</v>
      </c>
      <c r="I25" s="1" t="s">
        <v>683</v>
      </c>
      <c r="J25" s="1" t="s">
        <v>684</v>
      </c>
      <c r="K25" s="1" t="s">
        <v>685</v>
      </c>
      <c r="L25" s="1" t="s">
        <v>577</v>
      </c>
      <c r="M25" s="1" t="s">
        <v>689</v>
      </c>
      <c r="N25" s="1" t="s">
        <v>691</v>
      </c>
      <c r="O25" s="1" t="n">
        <v>10</v>
      </c>
      <c r="P25" s="1" t="s">
        <v>734</v>
      </c>
      <c r="Q25" s="1" t="s">
        <v>644</v>
      </c>
      <c r="R25" s="1" t="s">
        <v>726</v>
      </c>
      <c r="S25" s="1" t="n">
        <v>700</v>
      </c>
      <c r="T25" s="1" t="n">
        <v>800</v>
      </c>
      <c r="U25" s="1" t="s">
        <v>727</v>
      </c>
      <c r="V25" s="1" t="n">
        <v>2.9</v>
      </c>
      <c r="W25" s="1" t="n">
        <v>3.3</v>
      </c>
      <c r="X25" s="1" t="s">
        <v>727</v>
      </c>
    </row>
    <row r="26" customFormat="false" ht="13.8" hidden="false" customHeight="false" outlineLevel="0" collapsed="false">
      <c r="A26" s="1078" t="str">
        <f aca="false">COUNTIF($M$3:M26,M26)&amp;"-"&amp;M26</f>
        <v>1-C2</v>
      </c>
      <c r="B26" s="1078" t="str">
        <f aca="false">CONCATENATE(M26,P26,Q26)</f>
        <v>C2Abitazioni civiliOTTIMO</v>
      </c>
      <c r="C26" s="1078" t="str">
        <f aca="false">M26&amp;P26</f>
        <v>C2Abitazioni civili</v>
      </c>
      <c r="D26" s="1" t="s">
        <v>679</v>
      </c>
      <c r="E26" s="1" t="s">
        <v>680</v>
      </c>
      <c r="F26" s="1" t="s">
        <v>681</v>
      </c>
      <c r="G26" s="1" t="n">
        <v>8033032</v>
      </c>
      <c r="H26" s="1" t="s">
        <v>682</v>
      </c>
      <c r="I26" s="1" t="s">
        <v>683</v>
      </c>
      <c r="J26" s="1" t="s">
        <v>684</v>
      </c>
      <c r="K26" s="1" t="s">
        <v>685</v>
      </c>
      <c r="L26" s="1" t="s">
        <v>577</v>
      </c>
      <c r="M26" s="1" t="s">
        <v>692</v>
      </c>
      <c r="N26" s="1" t="s">
        <v>694</v>
      </c>
      <c r="O26" s="1" t="n">
        <v>20</v>
      </c>
      <c r="P26" s="1" t="s">
        <v>187</v>
      </c>
      <c r="Q26" s="1" t="s">
        <v>643</v>
      </c>
      <c r="R26" s="1" t="s">
        <v>683</v>
      </c>
      <c r="S26" s="1" t="n">
        <v>1600</v>
      </c>
      <c r="T26" s="1" t="n">
        <v>2400</v>
      </c>
      <c r="U26" s="1" t="s">
        <v>727</v>
      </c>
      <c r="V26" s="1" t="n">
        <v>6.3</v>
      </c>
      <c r="W26" s="1" t="n">
        <v>9.4</v>
      </c>
      <c r="X26" s="1" t="s">
        <v>727</v>
      </c>
    </row>
    <row r="27" customFormat="false" ht="13.8" hidden="false" customHeight="false" outlineLevel="0" collapsed="false">
      <c r="A27" s="1078" t="str">
        <f aca="false">COUNTIF($M$3:M27,M27)&amp;"-"&amp;M27</f>
        <v>2-C2</v>
      </c>
      <c r="B27" s="1078" t="str">
        <f aca="false">CONCATENATE(M27,P27,Q27)</f>
        <v>C2Abitazioni civiliNORMALE</v>
      </c>
      <c r="C27" s="1078" t="str">
        <f aca="false">M27&amp;P27</f>
        <v>C2Abitazioni civili</v>
      </c>
      <c r="D27" s="1" t="s">
        <v>679</v>
      </c>
      <c r="E27" s="1" t="s">
        <v>680</v>
      </c>
      <c r="F27" s="1" t="s">
        <v>681</v>
      </c>
      <c r="G27" s="1" t="n">
        <v>8033032</v>
      </c>
      <c r="H27" s="1" t="s">
        <v>682</v>
      </c>
      <c r="I27" s="1" t="s">
        <v>683</v>
      </c>
      <c r="J27" s="1" t="s">
        <v>684</v>
      </c>
      <c r="K27" s="1" t="s">
        <v>685</v>
      </c>
      <c r="L27" s="1" t="s">
        <v>577</v>
      </c>
      <c r="M27" s="1" t="s">
        <v>692</v>
      </c>
      <c r="N27" s="1" t="s">
        <v>694</v>
      </c>
      <c r="O27" s="1" t="n">
        <v>20</v>
      </c>
      <c r="P27" s="1" t="s">
        <v>187</v>
      </c>
      <c r="Q27" s="1" t="s">
        <v>644</v>
      </c>
      <c r="R27" s="1" t="s">
        <v>726</v>
      </c>
      <c r="S27" s="1" t="n">
        <v>1000</v>
      </c>
      <c r="T27" s="1" t="n">
        <v>1500</v>
      </c>
      <c r="U27" s="1" t="s">
        <v>727</v>
      </c>
      <c r="V27" s="1" t="n">
        <v>4.1</v>
      </c>
      <c r="W27" s="1" t="n">
        <v>5.9</v>
      </c>
      <c r="X27" s="1" t="s">
        <v>727</v>
      </c>
    </row>
    <row r="28" customFormat="false" ht="13.8" hidden="false" customHeight="false" outlineLevel="0" collapsed="false">
      <c r="A28" s="1078" t="str">
        <f aca="false">COUNTIF($M$3:M28,M28)&amp;"-"&amp;M28</f>
        <v>3-C2</v>
      </c>
      <c r="B28" s="1078" t="str">
        <f aca="false">CONCATENATE(M28,P28,Q28)</f>
        <v>C2Abitazioni di tipo economicoNORMALE</v>
      </c>
      <c r="C28" s="1078" t="str">
        <f aca="false">M28&amp;P28</f>
        <v>C2Abitazioni di tipo economico</v>
      </c>
      <c r="D28" s="1" t="s">
        <v>679</v>
      </c>
      <c r="E28" s="1" t="s">
        <v>680</v>
      </c>
      <c r="F28" s="1" t="s">
        <v>681</v>
      </c>
      <c r="G28" s="1" t="n">
        <v>8033032</v>
      </c>
      <c r="H28" s="1" t="s">
        <v>682</v>
      </c>
      <c r="I28" s="1" t="s">
        <v>683</v>
      </c>
      <c r="J28" s="1" t="s">
        <v>684</v>
      </c>
      <c r="K28" s="1" t="s">
        <v>685</v>
      </c>
      <c r="L28" s="1" t="s">
        <v>577</v>
      </c>
      <c r="M28" s="1" t="s">
        <v>692</v>
      </c>
      <c r="N28" s="1" t="s">
        <v>694</v>
      </c>
      <c r="O28" s="1" t="n">
        <v>21</v>
      </c>
      <c r="P28" s="1" t="s">
        <v>728</v>
      </c>
      <c r="Q28" s="1" t="s">
        <v>644</v>
      </c>
      <c r="R28" s="1" t="s">
        <v>726</v>
      </c>
      <c r="S28" s="1" t="n">
        <v>800</v>
      </c>
      <c r="T28" s="1" t="n">
        <v>1200</v>
      </c>
      <c r="U28" s="1" t="s">
        <v>727</v>
      </c>
      <c r="V28" s="1" t="n">
        <v>2.8</v>
      </c>
      <c r="W28" s="1" t="n">
        <v>4.1</v>
      </c>
      <c r="X28" s="1" t="s">
        <v>727</v>
      </c>
    </row>
    <row r="29" customFormat="false" ht="13.8" hidden="false" customHeight="false" outlineLevel="0" collapsed="false">
      <c r="A29" s="1078" t="str">
        <f aca="false">COUNTIF($M$3:M29,M29)&amp;"-"&amp;M29</f>
        <v>4-C2</v>
      </c>
      <c r="B29" s="1078" t="str">
        <f aca="false">CONCATENATE(M29,P29,Q29)</f>
        <v>C2BoxNORMALE</v>
      </c>
      <c r="C29" s="1078" t="str">
        <f aca="false">M29&amp;P29</f>
        <v>C2Box</v>
      </c>
      <c r="D29" s="1" t="s">
        <v>679</v>
      </c>
      <c r="E29" s="1" t="s">
        <v>680</v>
      </c>
      <c r="F29" s="1" t="s">
        <v>681</v>
      </c>
      <c r="G29" s="1" t="n">
        <v>8033032</v>
      </c>
      <c r="H29" s="1" t="s">
        <v>682</v>
      </c>
      <c r="I29" s="1" t="s">
        <v>683</v>
      </c>
      <c r="J29" s="1" t="s">
        <v>684</v>
      </c>
      <c r="K29" s="1" t="s">
        <v>685</v>
      </c>
      <c r="L29" s="1" t="s">
        <v>577</v>
      </c>
      <c r="M29" s="1" t="s">
        <v>692</v>
      </c>
      <c r="N29" s="1" t="s">
        <v>694</v>
      </c>
      <c r="O29" s="1" t="n">
        <v>13</v>
      </c>
      <c r="P29" s="1" t="s">
        <v>729</v>
      </c>
      <c r="Q29" s="1" t="s">
        <v>644</v>
      </c>
      <c r="R29" s="1" t="s">
        <v>726</v>
      </c>
      <c r="S29" s="1" t="n">
        <v>950</v>
      </c>
      <c r="T29" s="1" t="n">
        <v>1350</v>
      </c>
      <c r="U29" s="1" t="s">
        <v>727</v>
      </c>
      <c r="V29" s="1" t="n">
        <v>4</v>
      </c>
      <c r="W29" s="1" t="n">
        <v>5.6</v>
      </c>
      <c r="X29" s="1" t="s">
        <v>727</v>
      </c>
    </row>
    <row r="30" customFormat="false" ht="13.8" hidden="false" customHeight="false" outlineLevel="0" collapsed="false">
      <c r="A30" s="1078" t="str">
        <f aca="false">COUNTIF($M$3:M30,M30)&amp;"-"&amp;M30</f>
        <v>5-C2</v>
      </c>
      <c r="B30" s="1078" t="str">
        <f aca="false">CONCATENATE(M30,P30,Q30)</f>
        <v>C2Posti auto scopertiNORMALE</v>
      </c>
      <c r="C30" s="1078" t="str">
        <f aca="false">M30&amp;P30</f>
        <v>C2Posti auto scoperti</v>
      </c>
      <c r="D30" s="1" t="s">
        <v>679</v>
      </c>
      <c r="E30" s="1" t="s">
        <v>680</v>
      </c>
      <c r="F30" s="1" t="s">
        <v>681</v>
      </c>
      <c r="G30" s="1" t="n">
        <v>8033032</v>
      </c>
      <c r="H30" s="1" t="s">
        <v>682</v>
      </c>
      <c r="I30" s="1" t="s">
        <v>683</v>
      </c>
      <c r="J30" s="1" t="s">
        <v>684</v>
      </c>
      <c r="K30" s="1" t="s">
        <v>685</v>
      </c>
      <c r="L30" s="1" t="s">
        <v>577</v>
      </c>
      <c r="M30" s="1" t="s">
        <v>692</v>
      </c>
      <c r="N30" s="1" t="s">
        <v>694</v>
      </c>
      <c r="O30" s="1" t="n">
        <v>15</v>
      </c>
      <c r="P30" s="1" t="s">
        <v>730</v>
      </c>
      <c r="Q30" s="1" t="s">
        <v>644</v>
      </c>
      <c r="R30" s="1" t="s">
        <v>726</v>
      </c>
      <c r="S30" s="1" t="n">
        <v>500</v>
      </c>
      <c r="T30" s="1" t="n">
        <v>700</v>
      </c>
      <c r="U30" s="1" t="s">
        <v>727</v>
      </c>
      <c r="V30" s="1" t="n">
        <v>2.1</v>
      </c>
      <c r="W30" s="1" t="n">
        <v>2.9</v>
      </c>
      <c r="X30" s="1" t="s">
        <v>727</v>
      </c>
    </row>
    <row r="31" customFormat="false" ht="13.8" hidden="false" customHeight="false" outlineLevel="0" collapsed="false">
      <c r="A31" s="1078" t="str">
        <f aca="false">COUNTIF($M$3:M31,M31)&amp;"-"&amp;M31</f>
        <v>6-C2</v>
      </c>
      <c r="B31" s="1078" t="str">
        <f aca="false">CONCATENATE(M31,P31,Q31)</f>
        <v>C2Ville e VilliniOTTIMO</v>
      </c>
      <c r="C31" s="1078" t="str">
        <f aca="false">M31&amp;P31</f>
        <v>C2Ville e Villini</v>
      </c>
      <c r="D31" s="1" t="s">
        <v>679</v>
      </c>
      <c r="E31" s="1" t="s">
        <v>680</v>
      </c>
      <c r="F31" s="1" t="s">
        <v>681</v>
      </c>
      <c r="G31" s="1" t="n">
        <v>8033032</v>
      </c>
      <c r="H31" s="1" t="s">
        <v>682</v>
      </c>
      <c r="I31" s="1" t="s">
        <v>683</v>
      </c>
      <c r="J31" s="1" t="s">
        <v>684</v>
      </c>
      <c r="K31" s="1" t="s">
        <v>685</v>
      </c>
      <c r="L31" s="1" t="s">
        <v>577</v>
      </c>
      <c r="M31" s="1" t="s">
        <v>692</v>
      </c>
      <c r="N31" s="1" t="s">
        <v>694</v>
      </c>
      <c r="O31" s="1" t="n">
        <v>1</v>
      </c>
      <c r="P31" s="1" t="s">
        <v>735</v>
      </c>
      <c r="Q31" s="1" t="s">
        <v>643</v>
      </c>
      <c r="R31" s="1" t="s">
        <v>683</v>
      </c>
      <c r="S31" s="1" t="n">
        <v>1800</v>
      </c>
      <c r="T31" s="1" t="n">
        <v>2700</v>
      </c>
      <c r="U31" s="1" t="s">
        <v>727</v>
      </c>
      <c r="V31" s="1" t="n">
        <v>7.4</v>
      </c>
      <c r="W31" s="1" t="n">
        <v>11</v>
      </c>
      <c r="X31" s="1" t="s">
        <v>727</v>
      </c>
    </row>
    <row r="32" customFormat="false" ht="13.8" hidden="false" customHeight="false" outlineLevel="0" collapsed="false">
      <c r="A32" s="1078" t="str">
        <f aca="false">COUNTIF($M$3:M32,M32)&amp;"-"&amp;M32</f>
        <v>7-C2</v>
      </c>
      <c r="B32" s="1078" t="str">
        <f aca="false">CONCATENATE(M32,P32,Q32)</f>
        <v>C2Ville e VilliniNORMALE</v>
      </c>
      <c r="C32" s="1078" t="str">
        <f aca="false">M32&amp;P32</f>
        <v>C2Ville e Villini</v>
      </c>
      <c r="D32" s="1" t="s">
        <v>679</v>
      </c>
      <c r="E32" s="1" t="s">
        <v>680</v>
      </c>
      <c r="F32" s="1" t="s">
        <v>681</v>
      </c>
      <c r="G32" s="1" t="n">
        <v>8033032</v>
      </c>
      <c r="H32" s="1" t="s">
        <v>682</v>
      </c>
      <c r="I32" s="1" t="s">
        <v>683</v>
      </c>
      <c r="J32" s="1" t="s">
        <v>684</v>
      </c>
      <c r="K32" s="1" t="s">
        <v>685</v>
      </c>
      <c r="L32" s="1" t="s">
        <v>577</v>
      </c>
      <c r="M32" s="1" t="s">
        <v>692</v>
      </c>
      <c r="N32" s="1" t="s">
        <v>694</v>
      </c>
      <c r="O32" s="1" t="n">
        <v>1</v>
      </c>
      <c r="P32" s="1" t="s">
        <v>735</v>
      </c>
      <c r="Q32" s="1" t="s">
        <v>644</v>
      </c>
      <c r="R32" s="1" t="s">
        <v>726</v>
      </c>
      <c r="S32" s="1" t="n">
        <v>1150</v>
      </c>
      <c r="T32" s="1" t="n">
        <v>1700</v>
      </c>
      <c r="U32" s="1" t="s">
        <v>727</v>
      </c>
      <c r="V32" s="1" t="n">
        <v>4.7</v>
      </c>
      <c r="W32" s="1" t="n">
        <v>7</v>
      </c>
      <c r="X32" s="1" t="s">
        <v>727</v>
      </c>
    </row>
    <row r="33" customFormat="false" ht="13.8" hidden="false" customHeight="false" outlineLevel="0" collapsed="false">
      <c r="A33" s="1078" t="str">
        <f aca="false">COUNTIF($M$3:M33,M33)&amp;"-"&amp;M33</f>
        <v>8-C2</v>
      </c>
      <c r="B33" s="1078" t="str">
        <f aca="false">CONCATENATE(M33,P33,Q33)</f>
        <v>C2Centri commercialiNORMALE</v>
      </c>
      <c r="C33" s="1078" t="str">
        <f aca="false">M33&amp;P33</f>
        <v>C2Centri commerciali</v>
      </c>
      <c r="D33" s="1" t="s">
        <v>679</v>
      </c>
      <c r="E33" s="1" t="s">
        <v>680</v>
      </c>
      <c r="F33" s="1" t="s">
        <v>681</v>
      </c>
      <c r="G33" s="1" t="n">
        <v>8033032</v>
      </c>
      <c r="H33" s="1" t="s">
        <v>682</v>
      </c>
      <c r="I33" s="1" t="s">
        <v>683</v>
      </c>
      <c r="J33" s="1" t="s">
        <v>684</v>
      </c>
      <c r="K33" s="1" t="s">
        <v>685</v>
      </c>
      <c r="L33" s="1" t="s">
        <v>577</v>
      </c>
      <c r="M33" s="1" t="s">
        <v>692</v>
      </c>
      <c r="N33" s="1" t="s">
        <v>694</v>
      </c>
      <c r="O33" s="1" t="n">
        <v>17</v>
      </c>
      <c r="P33" s="1" t="s">
        <v>736</v>
      </c>
      <c r="Q33" s="1" t="s">
        <v>644</v>
      </c>
      <c r="R33" s="1" t="s">
        <v>726</v>
      </c>
      <c r="S33" s="1" t="n">
        <v>2050</v>
      </c>
      <c r="T33" s="1" t="n">
        <v>3000</v>
      </c>
      <c r="U33" s="1" t="s">
        <v>727</v>
      </c>
      <c r="V33" s="1" t="n">
        <v>9.4</v>
      </c>
      <c r="W33" s="1" t="n">
        <v>13.8</v>
      </c>
      <c r="X33" s="1" t="s">
        <v>727</v>
      </c>
    </row>
    <row r="34" customFormat="false" ht="13.8" hidden="false" customHeight="false" outlineLevel="0" collapsed="false">
      <c r="A34" s="1078" t="str">
        <f aca="false">COUNTIF($M$3:M34,M34)&amp;"-"&amp;M34</f>
        <v>9-C2</v>
      </c>
      <c r="B34" s="1078" t="str">
        <f aca="false">CONCATENATE(M34,P34,Q34)</f>
        <v>C2NegoziNORMALE</v>
      </c>
      <c r="C34" s="1078" t="str">
        <f aca="false">M34&amp;P34</f>
        <v>C2Negozi</v>
      </c>
      <c r="D34" s="1" t="s">
        <v>679</v>
      </c>
      <c r="E34" s="1" t="s">
        <v>680</v>
      </c>
      <c r="F34" s="1" t="s">
        <v>681</v>
      </c>
      <c r="G34" s="1" t="n">
        <v>8033032</v>
      </c>
      <c r="H34" s="1" t="s">
        <v>682</v>
      </c>
      <c r="I34" s="1" t="s">
        <v>683</v>
      </c>
      <c r="J34" s="1" t="s">
        <v>684</v>
      </c>
      <c r="K34" s="1" t="s">
        <v>685</v>
      </c>
      <c r="L34" s="1" t="s">
        <v>577</v>
      </c>
      <c r="M34" s="1" t="s">
        <v>692</v>
      </c>
      <c r="N34" s="1" t="s">
        <v>694</v>
      </c>
      <c r="O34" s="1" t="n">
        <v>5</v>
      </c>
      <c r="P34" s="1" t="s">
        <v>732</v>
      </c>
      <c r="Q34" s="1" t="s">
        <v>644</v>
      </c>
      <c r="R34" s="1" t="s">
        <v>726</v>
      </c>
      <c r="S34" s="1" t="n">
        <v>950</v>
      </c>
      <c r="T34" s="1" t="n">
        <v>1800</v>
      </c>
      <c r="U34" s="1" t="s">
        <v>727</v>
      </c>
      <c r="V34" s="1" t="n">
        <v>5.2</v>
      </c>
      <c r="W34" s="1" t="n">
        <v>9.8</v>
      </c>
      <c r="X34" s="1" t="s">
        <v>727</v>
      </c>
    </row>
    <row r="35" customFormat="false" ht="13.8" hidden="false" customHeight="false" outlineLevel="0" collapsed="false">
      <c r="A35" s="1078" t="str">
        <f aca="false">COUNTIF($M$3:M35,M35)&amp;"-"&amp;M35</f>
        <v>10-C2</v>
      </c>
      <c r="B35" s="1078" t="str">
        <f aca="false">CONCATENATE(M35,P35,Q35)</f>
        <v>C2UfficiNORMALE</v>
      </c>
      <c r="C35" s="1078" t="str">
        <f aca="false">M35&amp;P35</f>
        <v>C2Uffici</v>
      </c>
      <c r="D35" s="1" t="s">
        <v>679</v>
      </c>
      <c r="E35" s="1" t="s">
        <v>680</v>
      </c>
      <c r="F35" s="1" t="s">
        <v>681</v>
      </c>
      <c r="G35" s="1" t="n">
        <v>8033032</v>
      </c>
      <c r="H35" s="1" t="s">
        <v>682</v>
      </c>
      <c r="I35" s="1" t="s">
        <v>683</v>
      </c>
      <c r="J35" s="1" t="s">
        <v>684</v>
      </c>
      <c r="K35" s="1" t="s">
        <v>685</v>
      </c>
      <c r="L35" s="1" t="s">
        <v>577</v>
      </c>
      <c r="M35" s="1" t="s">
        <v>692</v>
      </c>
      <c r="N35" s="1" t="s">
        <v>694</v>
      </c>
      <c r="O35" s="1" t="n">
        <v>6</v>
      </c>
      <c r="P35" s="1" t="s">
        <v>733</v>
      </c>
      <c r="Q35" s="1" t="s">
        <v>644</v>
      </c>
      <c r="R35" s="1" t="s">
        <v>726</v>
      </c>
      <c r="S35" s="1" t="n">
        <v>1000</v>
      </c>
      <c r="T35" s="1" t="n">
        <v>1800</v>
      </c>
      <c r="U35" s="1" t="s">
        <v>727</v>
      </c>
      <c r="V35" s="1" t="n">
        <v>3.7</v>
      </c>
      <c r="W35" s="1" t="n">
        <v>6.6</v>
      </c>
      <c r="X35" s="1" t="s">
        <v>727</v>
      </c>
    </row>
    <row r="36" customFormat="false" ht="13.8" hidden="false" customHeight="false" outlineLevel="0" collapsed="false">
      <c r="A36" s="1078" t="str">
        <f aca="false">COUNTIF($M$3:M36,M36)&amp;"-"&amp;M36</f>
        <v>11-C2</v>
      </c>
      <c r="B36" s="1078" t="str">
        <f aca="false">CONCATENATE(M36,P36,Q36)</f>
        <v>C2LaboratoriNORMALE</v>
      </c>
      <c r="C36" s="1078" t="str">
        <f aca="false">M36&amp;P36</f>
        <v>C2Laboratori</v>
      </c>
      <c r="D36" s="1" t="s">
        <v>679</v>
      </c>
      <c r="E36" s="1" t="s">
        <v>680</v>
      </c>
      <c r="F36" s="1" t="s">
        <v>681</v>
      </c>
      <c r="G36" s="1" t="n">
        <v>8033032</v>
      </c>
      <c r="H36" s="1" t="s">
        <v>682</v>
      </c>
      <c r="I36" s="1" t="s">
        <v>683</v>
      </c>
      <c r="J36" s="1" t="s">
        <v>684</v>
      </c>
      <c r="K36" s="1" t="s">
        <v>685</v>
      </c>
      <c r="L36" s="1" t="s">
        <v>577</v>
      </c>
      <c r="M36" s="1" t="s">
        <v>692</v>
      </c>
      <c r="N36" s="1" t="s">
        <v>694</v>
      </c>
      <c r="O36" s="1" t="n">
        <v>10</v>
      </c>
      <c r="P36" s="1" t="s">
        <v>734</v>
      </c>
      <c r="Q36" s="1" t="s">
        <v>644</v>
      </c>
      <c r="R36" s="1" t="s">
        <v>726</v>
      </c>
      <c r="S36" s="1" t="n">
        <v>700</v>
      </c>
      <c r="T36" s="1" t="n">
        <v>1000</v>
      </c>
      <c r="U36" s="1" t="s">
        <v>727</v>
      </c>
      <c r="V36" s="1" t="n">
        <v>2.9</v>
      </c>
      <c r="W36" s="1" t="n">
        <v>4.2</v>
      </c>
      <c r="X36" s="1" t="s">
        <v>727</v>
      </c>
    </row>
    <row r="37" customFormat="false" ht="13.8" hidden="false" customHeight="false" outlineLevel="0" collapsed="false">
      <c r="A37" s="1078" t="str">
        <f aca="false">COUNTIF($M$3:M37,M37)&amp;"-"&amp;M37</f>
        <v>1-D1</v>
      </c>
      <c r="B37" s="1078" t="str">
        <f aca="false">CONCATENATE(M37,P37,Q37)</f>
        <v>D1Abitazioni civiliNORMALE</v>
      </c>
      <c r="C37" s="1078" t="str">
        <f aca="false">M37&amp;P37</f>
        <v>D1Abitazioni civili</v>
      </c>
      <c r="D37" s="1" t="s">
        <v>679</v>
      </c>
      <c r="E37" s="1" t="s">
        <v>680</v>
      </c>
      <c r="F37" s="1" t="s">
        <v>681</v>
      </c>
      <c r="G37" s="1" t="n">
        <v>8033032</v>
      </c>
      <c r="H37" s="1" t="s">
        <v>682</v>
      </c>
      <c r="I37" s="1" t="s">
        <v>683</v>
      </c>
      <c r="J37" s="1" t="s">
        <v>684</v>
      </c>
      <c r="K37" s="1" t="s">
        <v>685</v>
      </c>
      <c r="L37" s="1" t="s">
        <v>695</v>
      </c>
      <c r="M37" s="1" t="s">
        <v>696</v>
      </c>
      <c r="N37" s="1" t="s">
        <v>698</v>
      </c>
      <c r="O37" s="1" t="n">
        <v>20</v>
      </c>
      <c r="P37" s="1" t="s">
        <v>187</v>
      </c>
      <c r="Q37" s="1" t="s">
        <v>644</v>
      </c>
      <c r="R37" s="1" t="s">
        <v>726</v>
      </c>
      <c r="S37" s="1" t="n">
        <v>750</v>
      </c>
      <c r="T37" s="1" t="n">
        <v>1100</v>
      </c>
      <c r="U37" s="1" t="s">
        <v>727</v>
      </c>
      <c r="V37" s="1" t="n">
        <v>2.9</v>
      </c>
      <c r="W37" s="1" t="n">
        <v>4.2</v>
      </c>
      <c r="X37" s="1" t="s">
        <v>727</v>
      </c>
    </row>
    <row r="38" customFormat="false" ht="13.8" hidden="false" customHeight="false" outlineLevel="0" collapsed="false">
      <c r="A38" s="1078" t="str">
        <f aca="false">COUNTIF($M$3:M38,M38)&amp;"-"&amp;M38</f>
        <v>2-D1</v>
      </c>
      <c r="B38" s="1078" t="str">
        <f aca="false">CONCATENATE(M38,P38,Q38)</f>
        <v>D1Abitazioni di tipo economicoNORMALE</v>
      </c>
      <c r="C38" s="1078" t="str">
        <f aca="false">M38&amp;P38</f>
        <v>D1Abitazioni di tipo economico</v>
      </c>
      <c r="D38" s="1" t="s">
        <v>679</v>
      </c>
      <c r="E38" s="1" t="s">
        <v>680</v>
      </c>
      <c r="F38" s="1" t="s">
        <v>681</v>
      </c>
      <c r="G38" s="1" t="n">
        <v>8033032</v>
      </c>
      <c r="H38" s="1" t="s">
        <v>682</v>
      </c>
      <c r="I38" s="1" t="s">
        <v>683</v>
      </c>
      <c r="J38" s="1" t="s">
        <v>684</v>
      </c>
      <c r="K38" s="1" t="s">
        <v>685</v>
      </c>
      <c r="L38" s="1" t="s">
        <v>695</v>
      </c>
      <c r="M38" s="1" t="s">
        <v>696</v>
      </c>
      <c r="N38" s="1" t="s">
        <v>698</v>
      </c>
      <c r="O38" s="1" t="n">
        <v>21</v>
      </c>
      <c r="P38" s="1" t="s">
        <v>728</v>
      </c>
      <c r="Q38" s="1" t="s">
        <v>644</v>
      </c>
      <c r="R38" s="1" t="s">
        <v>726</v>
      </c>
      <c r="S38" s="1" t="n">
        <v>600</v>
      </c>
      <c r="T38" s="1" t="n">
        <v>900</v>
      </c>
      <c r="U38" s="1" t="s">
        <v>727</v>
      </c>
      <c r="V38" s="1" t="n">
        <v>2.1</v>
      </c>
      <c r="W38" s="1" t="n">
        <v>3.1</v>
      </c>
      <c r="X38" s="1" t="s">
        <v>727</v>
      </c>
    </row>
    <row r="39" customFormat="false" ht="13.8" hidden="false" customHeight="false" outlineLevel="0" collapsed="false">
      <c r="A39" s="1078" t="str">
        <f aca="false">COUNTIF($M$3:M39,M39)&amp;"-"&amp;M39</f>
        <v>3-D1</v>
      </c>
      <c r="B39" s="1078" t="str">
        <f aca="false">CONCATENATE(M39,P39,Q39)</f>
        <v>D1BoxNORMALE</v>
      </c>
      <c r="C39" s="1078" t="str">
        <f aca="false">M39&amp;P39</f>
        <v>D1Box</v>
      </c>
      <c r="D39" s="1" t="s">
        <v>679</v>
      </c>
      <c r="E39" s="1" t="s">
        <v>680</v>
      </c>
      <c r="F39" s="1" t="s">
        <v>681</v>
      </c>
      <c r="G39" s="1" t="n">
        <v>8033032</v>
      </c>
      <c r="H39" s="1" t="s">
        <v>682</v>
      </c>
      <c r="I39" s="1" t="s">
        <v>683</v>
      </c>
      <c r="J39" s="1" t="s">
        <v>684</v>
      </c>
      <c r="K39" s="1" t="s">
        <v>685</v>
      </c>
      <c r="L39" s="1" t="s">
        <v>695</v>
      </c>
      <c r="M39" s="1" t="s">
        <v>696</v>
      </c>
      <c r="N39" s="1" t="s">
        <v>698</v>
      </c>
      <c r="O39" s="1" t="n">
        <v>13</v>
      </c>
      <c r="P39" s="1" t="s">
        <v>729</v>
      </c>
      <c r="Q39" s="1" t="s">
        <v>644</v>
      </c>
      <c r="R39" s="1" t="s">
        <v>726</v>
      </c>
      <c r="S39" s="1" t="n">
        <v>450</v>
      </c>
      <c r="T39" s="1" t="n">
        <v>600</v>
      </c>
      <c r="U39" s="1" t="s">
        <v>727</v>
      </c>
      <c r="V39" s="1" t="n">
        <v>1.9</v>
      </c>
      <c r="W39" s="1" t="n">
        <v>2.5</v>
      </c>
      <c r="X39" s="1" t="s">
        <v>727</v>
      </c>
    </row>
    <row r="40" customFormat="false" ht="13.8" hidden="false" customHeight="false" outlineLevel="0" collapsed="false">
      <c r="A40" s="1078" t="str">
        <f aca="false">COUNTIF($M$3:M40,M40)&amp;"-"&amp;M40</f>
        <v>4-D1</v>
      </c>
      <c r="B40" s="1078" t="str">
        <f aca="false">CONCATENATE(M40,P40,Q40)</f>
        <v>D1Posti auto copertiNORMALE</v>
      </c>
      <c r="C40" s="1078" t="str">
        <f aca="false">M40&amp;P40</f>
        <v>D1Posti auto coperti</v>
      </c>
      <c r="D40" s="1" t="s">
        <v>679</v>
      </c>
      <c r="E40" s="1" t="s">
        <v>680</v>
      </c>
      <c r="F40" s="1" t="s">
        <v>681</v>
      </c>
      <c r="G40" s="1" t="n">
        <v>8033032</v>
      </c>
      <c r="H40" s="1" t="s">
        <v>682</v>
      </c>
      <c r="I40" s="1" t="s">
        <v>683</v>
      </c>
      <c r="J40" s="1" t="s">
        <v>684</v>
      </c>
      <c r="K40" s="1" t="s">
        <v>685</v>
      </c>
      <c r="L40" s="1" t="s">
        <v>695</v>
      </c>
      <c r="M40" s="1" t="s">
        <v>696</v>
      </c>
      <c r="N40" s="1" t="s">
        <v>698</v>
      </c>
      <c r="O40" s="1" t="n">
        <v>14</v>
      </c>
      <c r="P40" s="1" t="s">
        <v>738</v>
      </c>
      <c r="Q40" s="1" t="s">
        <v>644</v>
      </c>
      <c r="R40" s="1" t="s">
        <v>726</v>
      </c>
      <c r="S40" s="1" t="n">
        <v>350</v>
      </c>
      <c r="T40" s="1" t="n">
        <v>450</v>
      </c>
      <c r="U40" s="1" t="s">
        <v>727</v>
      </c>
      <c r="V40" s="1" t="n">
        <v>1.5</v>
      </c>
      <c r="W40" s="1" t="n">
        <v>1.9</v>
      </c>
      <c r="X40" s="1" t="s">
        <v>727</v>
      </c>
    </row>
    <row r="41" customFormat="false" ht="13.8" hidden="false" customHeight="false" outlineLevel="0" collapsed="false">
      <c r="A41" s="1078" t="str">
        <f aca="false">COUNTIF($M$3:M41,M41)&amp;"-"&amp;M41</f>
        <v>5-D1</v>
      </c>
      <c r="B41" s="1078" t="str">
        <f aca="false">CONCATENATE(M41,P41,Q41)</f>
        <v>D1Ville e VilliniNORMALE</v>
      </c>
      <c r="C41" s="1078" t="str">
        <f aca="false">M41&amp;P41</f>
        <v>D1Ville e Villini</v>
      </c>
      <c r="D41" s="1" t="s">
        <v>679</v>
      </c>
      <c r="E41" s="1" t="s">
        <v>680</v>
      </c>
      <c r="F41" s="1" t="s">
        <v>681</v>
      </c>
      <c r="G41" s="1" t="n">
        <v>8033032</v>
      </c>
      <c r="H41" s="1" t="s">
        <v>682</v>
      </c>
      <c r="I41" s="1" t="s">
        <v>683</v>
      </c>
      <c r="J41" s="1" t="s">
        <v>684</v>
      </c>
      <c r="K41" s="1" t="s">
        <v>685</v>
      </c>
      <c r="L41" s="1" t="s">
        <v>695</v>
      </c>
      <c r="M41" s="1" t="s">
        <v>696</v>
      </c>
      <c r="N41" s="1" t="s">
        <v>698</v>
      </c>
      <c r="O41" s="1" t="n">
        <v>1</v>
      </c>
      <c r="P41" s="1" t="s">
        <v>735</v>
      </c>
      <c r="Q41" s="1" t="s">
        <v>644</v>
      </c>
      <c r="R41" s="1" t="s">
        <v>726</v>
      </c>
      <c r="S41" s="1" t="n">
        <v>900</v>
      </c>
      <c r="T41" s="1" t="n">
        <v>1350</v>
      </c>
      <c r="U41" s="1" t="s">
        <v>727</v>
      </c>
      <c r="V41" s="1" t="n">
        <v>3.4</v>
      </c>
      <c r="W41" s="1" t="n">
        <v>5.1</v>
      </c>
      <c r="X41" s="1" t="s">
        <v>727</v>
      </c>
    </row>
    <row r="42" customFormat="false" ht="13.8" hidden="false" customHeight="false" outlineLevel="0" collapsed="false">
      <c r="A42" s="1078" t="str">
        <f aca="false">COUNTIF($M$3:M42,M42)&amp;"-"&amp;M42</f>
        <v>6-D1</v>
      </c>
      <c r="B42" s="1078" t="str">
        <f aca="false">CONCATENATE(M42,P42,Q42)</f>
        <v>D1Ville e VilliniOTTIMO</v>
      </c>
      <c r="C42" s="1078" t="str">
        <f aca="false">M42&amp;P42</f>
        <v>D1Ville e Villini</v>
      </c>
      <c r="D42" s="1" t="s">
        <v>679</v>
      </c>
      <c r="E42" s="1" t="s">
        <v>680</v>
      </c>
      <c r="F42" s="1" t="s">
        <v>681</v>
      </c>
      <c r="G42" s="1" t="n">
        <v>8033032</v>
      </c>
      <c r="H42" s="1" t="s">
        <v>682</v>
      </c>
      <c r="I42" s="1" t="s">
        <v>683</v>
      </c>
      <c r="J42" s="1" t="s">
        <v>684</v>
      </c>
      <c r="K42" s="1" t="s">
        <v>685</v>
      </c>
      <c r="L42" s="1" t="s">
        <v>695</v>
      </c>
      <c r="M42" s="1" t="s">
        <v>696</v>
      </c>
      <c r="N42" s="1" t="s">
        <v>698</v>
      </c>
      <c r="O42" s="1" t="n">
        <v>1</v>
      </c>
      <c r="P42" s="1" t="s">
        <v>735</v>
      </c>
      <c r="Q42" s="1" t="s">
        <v>643</v>
      </c>
      <c r="R42" s="1" t="s">
        <v>683</v>
      </c>
      <c r="S42" s="1" t="n">
        <v>1400</v>
      </c>
      <c r="T42" s="1" t="n">
        <v>1850</v>
      </c>
      <c r="U42" s="1" t="s">
        <v>727</v>
      </c>
      <c r="V42" s="1" t="n">
        <v>5.4</v>
      </c>
      <c r="W42" s="1" t="n">
        <v>7.1</v>
      </c>
      <c r="X42" s="1" t="s">
        <v>727</v>
      </c>
    </row>
    <row r="43" customFormat="false" ht="13.8" hidden="false" customHeight="false" outlineLevel="0" collapsed="false">
      <c r="A43" s="1078" t="str">
        <f aca="false">COUNTIF($M$3:M43,M43)&amp;"-"&amp;M43</f>
        <v>7-D1</v>
      </c>
      <c r="B43" s="1078" t="str">
        <f aca="false">CONCATENATE(M43,P43,Q43)</f>
        <v>D1Centri commercialiNORMALE</v>
      </c>
      <c r="C43" s="1078" t="str">
        <f aca="false">M43&amp;P43</f>
        <v>D1Centri commerciali</v>
      </c>
      <c r="D43" s="1" t="s">
        <v>679</v>
      </c>
      <c r="E43" s="1" t="s">
        <v>680</v>
      </c>
      <c r="F43" s="1" t="s">
        <v>681</v>
      </c>
      <c r="G43" s="1" t="n">
        <v>8033032</v>
      </c>
      <c r="H43" s="1" t="s">
        <v>682</v>
      </c>
      <c r="I43" s="1" t="s">
        <v>683</v>
      </c>
      <c r="J43" s="1" t="s">
        <v>684</v>
      </c>
      <c r="K43" s="1" t="s">
        <v>685</v>
      </c>
      <c r="L43" s="1" t="s">
        <v>695</v>
      </c>
      <c r="M43" s="1" t="s">
        <v>696</v>
      </c>
      <c r="N43" s="1" t="s">
        <v>698</v>
      </c>
      <c r="O43" s="1" t="n">
        <v>17</v>
      </c>
      <c r="P43" s="1" t="s">
        <v>736</v>
      </c>
      <c r="Q43" s="1" t="s">
        <v>644</v>
      </c>
      <c r="R43" s="1" t="s">
        <v>726</v>
      </c>
      <c r="S43" s="1" t="n">
        <v>1300</v>
      </c>
      <c r="T43" s="1" t="n">
        <v>2200</v>
      </c>
      <c r="U43" s="1" t="s">
        <v>727</v>
      </c>
      <c r="V43" s="1" t="n">
        <v>6</v>
      </c>
      <c r="W43" s="1" t="n">
        <v>10</v>
      </c>
      <c r="X43" s="1" t="s">
        <v>727</v>
      </c>
    </row>
    <row r="44" customFormat="false" ht="13.8" hidden="false" customHeight="false" outlineLevel="0" collapsed="false">
      <c r="A44" s="1078" t="str">
        <f aca="false">COUNTIF($M$3:M44,M44)&amp;"-"&amp;M44</f>
        <v>8-D1</v>
      </c>
      <c r="B44" s="1078" t="str">
        <f aca="false">CONCATENATE(M44,P44,Q44)</f>
        <v>D1MagazziniNORMALE</v>
      </c>
      <c r="C44" s="1078" t="str">
        <f aca="false">M44&amp;P44</f>
        <v>D1Magazzini</v>
      </c>
      <c r="D44" s="1" t="s">
        <v>679</v>
      </c>
      <c r="E44" s="1" t="s">
        <v>680</v>
      </c>
      <c r="F44" s="1" t="s">
        <v>681</v>
      </c>
      <c r="G44" s="1" t="n">
        <v>8033032</v>
      </c>
      <c r="H44" s="1" t="s">
        <v>682</v>
      </c>
      <c r="I44" s="1" t="s">
        <v>683</v>
      </c>
      <c r="J44" s="1" t="s">
        <v>684</v>
      </c>
      <c r="K44" s="1" t="s">
        <v>685</v>
      </c>
      <c r="L44" s="1" t="s">
        <v>695</v>
      </c>
      <c r="M44" s="1" t="s">
        <v>696</v>
      </c>
      <c r="N44" s="1" t="s">
        <v>698</v>
      </c>
      <c r="O44" s="1" t="n">
        <v>9</v>
      </c>
      <c r="P44" s="1" t="s">
        <v>731</v>
      </c>
      <c r="Q44" s="1" t="s">
        <v>644</v>
      </c>
      <c r="R44" s="1" t="s">
        <v>726</v>
      </c>
      <c r="S44" s="1" t="n">
        <v>560</v>
      </c>
      <c r="T44" s="1" t="n">
        <v>670</v>
      </c>
      <c r="U44" s="1" t="s">
        <v>727</v>
      </c>
      <c r="V44" s="1" t="n">
        <v>2.3</v>
      </c>
      <c r="W44" s="1" t="n">
        <v>2.8</v>
      </c>
      <c r="X44" s="1" t="s">
        <v>727</v>
      </c>
    </row>
    <row r="45" customFormat="false" ht="13.8" hidden="false" customHeight="false" outlineLevel="0" collapsed="false">
      <c r="A45" s="1078" t="str">
        <f aca="false">COUNTIF($M$3:M45,M45)&amp;"-"&amp;M45</f>
        <v>9-D1</v>
      </c>
      <c r="B45" s="1078" t="str">
        <f aca="false">CONCATENATE(M45,P45,Q45)</f>
        <v>D1NegoziNORMALE</v>
      </c>
      <c r="C45" s="1078" t="str">
        <f aca="false">M45&amp;P45</f>
        <v>D1Negozi</v>
      </c>
      <c r="D45" s="1" t="s">
        <v>679</v>
      </c>
      <c r="E45" s="1" t="s">
        <v>680</v>
      </c>
      <c r="F45" s="1" t="s">
        <v>681</v>
      </c>
      <c r="G45" s="1" t="n">
        <v>8033032</v>
      </c>
      <c r="H45" s="1" t="s">
        <v>682</v>
      </c>
      <c r="I45" s="1" t="s">
        <v>683</v>
      </c>
      <c r="J45" s="1" t="s">
        <v>684</v>
      </c>
      <c r="K45" s="1" t="s">
        <v>685</v>
      </c>
      <c r="L45" s="1" t="s">
        <v>695</v>
      </c>
      <c r="M45" s="1" t="s">
        <v>696</v>
      </c>
      <c r="N45" s="1" t="s">
        <v>698</v>
      </c>
      <c r="O45" s="1" t="n">
        <v>5</v>
      </c>
      <c r="P45" s="1" t="s">
        <v>732</v>
      </c>
      <c r="Q45" s="1" t="s">
        <v>644</v>
      </c>
      <c r="R45" s="1" t="s">
        <v>726</v>
      </c>
      <c r="S45" s="1" t="n">
        <v>800</v>
      </c>
      <c r="T45" s="1" t="n">
        <v>1400</v>
      </c>
      <c r="U45" s="1" t="s">
        <v>727</v>
      </c>
      <c r="V45" s="1" t="n">
        <v>4.3</v>
      </c>
      <c r="W45" s="1" t="n">
        <v>7.6</v>
      </c>
      <c r="X45" s="1" t="s">
        <v>727</v>
      </c>
    </row>
    <row r="46" customFormat="false" ht="13.8" hidden="false" customHeight="false" outlineLevel="0" collapsed="false">
      <c r="A46" s="1078" t="str">
        <f aca="false">COUNTIF($M$3:M46,M46)&amp;"-"&amp;M46</f>
        <v>10-D1</v>
      </c>
      <c r="B46" s="1078" t="str">
        <f aca="false">CONCATENATE(M46,P46,Q46)</f>
        <v>D1UfficiNORMALE</v>
      </c>
      <c r="C46" s="1078" t="str">
        <f aca="false">M46&amp;P46</f>
        <v>D1Uffici</v>
      </c>
      <c r="D46" s="1" t="s">
        <v>679</v>
      </c>
      <c r="E46" s="1" t="s">
        <v>680</v>
      </c>
      <c r="F46" s="1" t="s">
        <v>681</v>
      </c>
      <c r="G46" s="1" t="n">
        <v>8033032</v>
      </c>
      <c r="H46" s="1" t="s">
        <v>682</v>
      </c>
      <c r="I46" s="1" t="s">
        <v>683</v>
      </c>
      <c r="J46" s="1" t="s">
        <v>684</v>
      </c>
      <c r="K46" s="1" t="s">
        <v>685</v>
      </c>
      <c r="L46" s="1" t="s">
        <v>695</v>
      </c>
      <c r="M46" s="1" t="s">
        <v>696</v>
      </c>
      <c r="N46" s="1" t="s">
        <v>698</v>
      </c>
      <c r="O46" s="1" t="n">
        <v>6</v>
      </c>
      <c r="P46" s="1" t="s">
        <v>733</v>
      </c>
      <c r="Q46" s="1" t="s">
        <v>644</v>
      </c>
      <c r="R46" s="1" t="s">
        <v>726</v>
      </c>
      <c r="S46" s="1" t="n">
        <v>750</v>
      </c>
      <c r="T46" s="1" t="n">
        <v>1300</v>
      </c>
      <c r="U46" s="1" t="s">
        <v>727</v>
      </c>
      <c r="V46" s="1" t="n">
        <v>2.6</v>
      </c>
      <c r="W46" s="1" t="n">
        <v>4.5</v>
      </c>
      <c r="X46" s="1" t="s">
        <v>727</v>
      </c>
    </row>
    <row r="47" customFormat="false" ht="13.8" hidden="false" customHeight="false" outlineLevel="0" collapsed="false">
      <c r="A47" s="1078" t="str">
        <f aca="false">COUNTIF($M$3:M47,M47)&amp;"-"&amp;M47</f>
        <v>11-D1</v>
      </c>
      <c r="B47" s="1078" t="str">
        <f aca="false">CONCATENATE(M47,P47,Q47)</f>
        <v>D1Uffici strutturatiNORMALE</v>
      </c>
      <c r="C47" s="1078" t="str">
        <f aca="false">M47&amp;P47</f>
        <v>D1Uffici strutturati</v>
      </c>
      <c r="D47" s="1" t="s">
        <v>679</v>
      </c>
      <c r="E47" s="1" t="s">
        <v>680</v>
      </c>
      <c r="F47" s="1" t="s">
        <v>681</v>
      </c>
      <c r="G47" s="1" t="n">
        <v>8033032</v>
      </c>
      <c r="H47" s="1" t="s">
        <v>682</v>
      </c>
      <c r="I47" s="1" t="s">
        <v>683</v>
      </c>
      <c r="J47" s="1" t="s">
        <v>684</v>
      </c>
      <c r="K47" s="1" t="s">
        <v>685</v>
      </c>
      <c r="L47" s="1" t="s">
        <v>695</v>
      </c>
      <c r="M47" s="1" t="s">
        <v>696</v>
      </c>
      <c r="N47" s="1" t="s">
        <v>698</v>
      </c>
      <c r="O47" s="1" t="n">
        <v>18</v>
      </c>
      <c r="P47" s="1" t="s">
        <v>739</v>
      </c>
      <c r="Q47" s="1" t="s">
        <v>644</v>
      </c>
      <c r="R47" s="1" t="s">
        <v>726</v>
      </c>
      <c r="S47" s="1" t="n">
        <v>1100</v>
      </c>
      <c r="T47" s="1" t="n">
        <v>1600</v>
      </c>
      <c r="U47" s="1" t="s">
        <v>727</v>
      </c>
      <c r="V47" s="1" t="n">
        <v>3.8</v>
      </c>
      <c r="W47" s="1" t="n">
        <v>5.6</v>
      </c>
      <c r="X47" s="1" t="s">
        <v>727</v>
      </c>
    </row>
    <row r="48" customFormat="false" ht="13.8" hidden="false" customHeight="false" outlineLevel="0" collapsed="false">
      <c r="A48" s="1078" t="str">
        <f aca="false">COUNTIF($M$3:M48,M48)&amp;"-"&amp;M48</f>
        <v>12-D1</v>
      </c>
      <c r="B48" s="1078" t="str">
        <f aca="false">CONCATENATE(M48,P48,Q48)</f>
        <v>D1Capannoni industrialiNORMALE</v>
      </c>
      <c r="C48" s="1078" t="str">
        <f aca="false">M48&amp;P48</f>
        <v>D1Capannoni industriali</v>
      </c>
      <c r="D48" s="1" t="s">
        <v>679</v>
      </c>
      <c r="E48" s="1" t="s">
        <v>680</v>
      </c>
      <c r="F48" s="1" t="s">
        <v>681</v>
      </c>
      <c r="G48" s="1" t="n">
        <v>8033032</v>
      </c>
      <c r="H48" s="1" t="s">
        <v>682</v>
      </c>
      <c r="I48" s="1" t="s">
        <v>683</v>
      </c>
      <c r="J48" s="1" t="s">
        <v>684</v>
      </c>
      <c r="K48" s="1" t="s">
        <v>685</v>
      </c>
      <c r="L48" s="1" t="s">
        <v>695</v>
      </c>
      <c r="M48" s="1" t="s">
        <v>696</v>
      </c>
      <c r="N48" s="1" t="s">
        <v>698</v>
      </c>
      <c r="O48" s="1" t="n">
        <v>8</v>
      </c>
      <c r="P48" s="1" t="s">
        <v>740</v>
      </c>
      <c r="Q48" s="1" t="s">
        <v>644</v>
      </c>
      <c r="R48" s="1" t="s">
        <v>726</v>
      </c>
      <c r="S48" s="1" t="n">
        <v>700</v>
      </c>
      <c r="T48" s="1" t="n">
        <v>800</v>
      </c>
      <c r="U48" s="1" t="s">
        <v>727</v>
      </c>
      <c r="V48" s="1" t="n">
        <v>2.9</v>
      </c>
      <c r="W48" s="1" t="n">
        <v>3.3</v>
      </c>
      <c r="X48" s="1" t="s">
        <v>727</v>
      </c>
    </row>
    <row r="49" customFormat="false" ht="13.8" hidden="false" customHeight="false" outlineLevel="0" collapsed="false">
      <c r="A49" s="1078" t="str">
        <f aca="false">COUNTIF($M$3:M49,M49)&amp;"-"&amp;M49</f>
        <v>13-D1</v>
      </c>
      <c r="B49" s="1078" t="str">
        <f aca="false">CONCATENATE(M49,P49,Q49)</f>
        <v>D1Capannoni tipiciNORMALE</v>
      </c>
      <c r="C49" s="1078" t="str">
        <f aca="false">M49&amp;P49</f>
        <v>D1Capannoni tipici</v>
      </c>
      <c r="D49" s="1" t="s">
        <v>679</v>
      </c>
      <c r="E49" s="1" t="s">
        <v>680</v>
      </c>
      <c r="F49" s="1" t="s">
        <v>681</v>
      </c>
      <c r="G49" s="1" t="n">
        <v>8033032</v>
      </c>
      <c r="H49" s="1" t="s">
        <v>682</v>
      </c>
      <c r="I49" s="1" t="s">
        <v>683</v>
      </c>
      <c r="J49" s="1" t="s">
        <v>684</v>
      </c>
      <c r="K49" s="1" t="s">
        <v>685</v>
      </c>
      <c r="L49" s="1" t="s">
        <v>695</v>
      </c>
      <c r="M49" s="1" t="s">
        <v>696</v>
      </c>
      <c r="N49" s="1" t="s">
        <v>698</v>
      </c>
      <c r="O49" s="1" t="n">
        <v>7</v>
      </c>
      <c r="P49" s="1" t="s">
        <v>737</v>
      </c>
      <c r="Q49" s="1" t="s">
        <v>644</v>
      </c>
      <c r="R49" s="1" t="s">
        <v>726</v>
      </c>
      <c r="S49" s="1" t="n">
        <v>400</v>
      </c>
      <c r="T49" s="1" t="n">
        <v>550</v>
      </c>
      <c r="U49" s="1" t="s">
        <v>727</v>
      </c>
      <c r="V49" s="1" t="n">
        <v>1.7</v>
      </c>
      <c r="W49" s="1" t="n">
        <v>2.3</v>
      </c>
      <c r="X49" s="1" t="s">
        <v>727</v>
      </c>
    </row>
    <row r="50" customFormat="false" ht="13.8" hidden="false" customHeight="false" outlineLevel="0" collapsed="false">
      <c r="A50" s="1078" t="str">
        <f aca="false">COUNTIF($M$3:M50,M50)&amp;"-"&amp;M50</f>
        <v>14-D1</v>
      </c>
      <c r="B50" s="1078" t="str">
        <f aca="false">CONCATENATE(M50,P50,Q50)</f>
        <v>D1LaboratoriNORMALE</v>
      </c>
      <c r="C50" s="1078" t="str">
        <f aca="false">M50&amp;P50</f>
        <v>D1Laboratori</v>
      </c>
      <c r="D50" s="1" t="s">
        <v>679</v>
      </c>
      <c r="E50" s="1" t="s">
        <v>680</v>
      </c>
      <c r="F50" s="1" t="s">
        <v>681</v>
      </c>
      <c r="G50" s="1" t="n">
        <v>8033032</v>
      </c>
      <c r="H50" s="1" t="s">
        <v>682</v>
      </c>
      <c r="I50" s="1" t="s">
        <v>683</v>
      </c>
      <c r="J50" s="1" t="s">
        <v>684</v>
      </c>
      <c r="K50" s="1" t="s">
        <v>685</v>
      </c>
      <c r="L50" s="1" t="s">
        <v>695</v>
      </c>
      <c r="M50" s="1" t="s">
        <v>696</v>
      </c>
      <c r="N50" s="1" t="s">
        <v>698</v>
      </c>
      <c r="O50" s="1" t="n">
        <v>10</v>
      </c>
      <c r="P50" s="1" t="s">
        <v>734</v>
      </c>
      <c r="Q50" s="1" t="s">
        <v>644</v>
      </c>
      <c r="R50" s="1" t="s">
        <v>726</v>
      </c>
      <c r="S50" s="1" t="n">
        <v>800</v>
      </c>
      <c r="T50" s="1" t="n">
        <v>900</v>
      </c>
      <c r="U50" s="1" t="s">
        <v>727</v>
      </c>
      <c r="V50" s="1" t="n">
        <v>3.3</v>
      </c>
      <c r="W50" s="1" t="n">
        <v>3.7</v>
      </c>
      <c r="X50" s="1" t="s">
        <v>727</v>
      </c>
    </row>
    <row r="51" customFormat="false" ht="13.8" hidden="false" customHeight="false" outlineLevel="0" collapsed="false">
      <c r="A51" s="1078" t="str">
        <f aca="false">COUNTIF($M$3:M51,M51)&amp;"-"&amp;M51</f>
        <v>1-D2</v>
      </c>
      <c r="B51" s="1078" t="str">
        <f aca="false">CONCATENATE(M51,P51,Q51)</f>
        <v>D2Abitazioni civiliOTTIMO</v>
      </c>
      <c r="C51" s="1078" t="str">
        <f aca="false">M51&amp;P51</f>
        <v>D2Abitazioni civili</v>
      </c>
      <c r="D51" s="1" t="s">
        <v>679</v>
      </c>
      <c r="E51" s="1" t="s">
        <v>680</v>
      </c>
      <c r="F51" s="1" t="s">
        <v>681</v>
      </c>
      <c r="G51" s="1" t="n">
        <v>8033032</v>
      </c>
      <c r="H51" s="1" t="s">
        <v>682</v>
      </c>
      <c r="I51" s="1" t="s">
        <v>683</v>
      </c>
      <c r="J51" s="1" t="s">
        <v>684</v>
      </c>
      <c r="K51" s="1" t="s">
        <v>685</v>
      </c>
      <c r="L51" s="1" t="s">
        <v>695</v>
      </c>
      <c r="M51" s="1" t="s">
        <v>699</v>
      </c>
      <c r="N51" s="1" t="s">
        <v>701</v>
      </c>
      <c r="O51" s="1" t="n">
        <v>20</v>
      </c>
      <c r="P51" s="1" t="s">
        <v>187</v>
      </c>
      <c r="Q51" s="1" t="s">
        <v>643</v>
      </c>
      <c r="R51" s="1" t="s">
        <v>683</v>
      </c>
      <c r="S51" s="1" t="n">
        <v>1250</v>
      </c>
      <c r="T51" s="1" t="n">
        <v>1850</v>
      </c>
      <c r="U51" s="1" t="s">
        <v>727</v>
      </c>
      <c r="V51" s="1" t="n">
        <v>6</v>
      </c>
      <c r="W51" s="1" t="n">
        <v>8.9</v>
      </c>
      <c r="X51" s="1" t="s">
        <v>727</v>
      </c>
    </row>
    <row r="52" customFormat="false" ht="13.8" hidden="false" customHeight="false" outlineLevel="0" collapsed="false">
      <c r="A52" s="1078" t="str">
        <f aca="false">COUNTIF($M$3:M52,M52)&amp;"-"&amp;M52</f>
        <v>2-D2</v>
      </c>
      <c r="B52" s="1078" t="str">
        <f aca="false">CONCATENATE(M52,P52,Q52)</f>
        <v>D2Abitazioni civiliNORMALE</v>
      </c>
      <c r="C52" s="1078" t="str">
        <f aca="false">M52&amp;P52</f>
        <v>D2Abitazioni civili</v>
      </c>
      <c r="D52" s="1" t="s">
        <v>679</v>
      </c>
      <c r="E52" s="1" t="s">
        <v>680</v>
      </c>
      <c r="F52" s="1" t="s">
        <v>681</v>
      </c>
      <c r="G52" s="1" t="n">
        <v>8033032</v>
      </c>
      <c r="H52" s="1" t="s">
        <v>682</v>
      </c>
      <c r="I52" s="1" t="s">
        <v>683</v>
      </c>
      <c r="J52" s="1" t="s">
        <v>684</v>
      </c>
      <c r="K52" s="1" t="s">
        <v>685</v>
      </c>
      <c r="L52" s="1" t="s">
        <v>695</v>
      </c>
      <c r="M52" s="1" t="s">
        <v>699</v>
      </c>
      <c r="N52" s="1" t="s">
        <v>701</v>
      </c>
      <c r="O52" s="1" t="n">
        <v>20</v>
      </c>
      <c r="P52" s="1" t="s">
        <v>187</v>
      </c>
      <c r="Q52" s="1" t="s">
        <v>644</v>
      </c>
      <c r="R52" s="1" t="s">
        <v>726</v>
      </c>
      <c r="S52" s="1" t="n">
        <v>810</v>
      </c>
      <c r="T52" s="1" t="n">
        <v>1150</v>
      </c>
      <c r="U52" s="1" t="s">
        <v>727</v>
      </c>
      <c r="V52" s="1" t="n">
        <v>4.1</v>
      </c>
      <c r="W52" s="1" t="n">
        <v>5.8</v>
      </c>
      <c r="X52" s="1" t="s">
        <v>727</v>
      </c>
    </row>
    <row r="53" customFormat="false" ht="13.8" hidden="false" customHeight="false" outlineLevel="0" collapsed="false">
      <c r="A53" s="1078" t="str">
        <f aca="false">COUNTIF($M$3:M53,M53)&amp;"-"&amp;M53</f>
        <v>3-D2</v>
      </c>
      <c r="B53" s="1078" t="str">
        <f aca="false">CONCATENATE(M53,P53,Q53)</f>
        <v>D2Abitazioni di tipo economicoNORMALE</v>
      </c>
      <c r="C53" s="1078" t="str">
        <f aca="false">M53&amp;P53</f>
        <v>D2Abitazioni di tipo economico</v>
      </c>
      <c r="D53" s="1" t="s">
        <v>679</v>
      </c>
      <c r="E53" s="1" t="s">
        <v>680</v>
      </c>
      <c r="F53" s="1" t="s">
        <v>681</v>
      </c>
      <c r="G53" s="1" t="n">
        <v>8033032</v>
      </c>
      <c r="H53" s="1" t="s">
        <v>682</v>
      </c>
      <c r="I53" s="1" t="s">
        <v>683</v>
      </c>
      <c r="J53" s="1" t="s">
        <v>684</v>
      </c>
      <c r="K53" s="1" t="s">
        <v>685</v>
      </c>
      <c r="L53" s="1" t="s">
        <v>695</v>
      </c>
      <c r="M53" s="1" t="s">
        <v>699</v>
      </c>
      <c r="N53" s="1" t="s">
        <v>701</v>
      </c>
      <c r="O53" s="1" t="n">
        <v>21</v>
      </c>
      <c r="P53" s="1" t="s">
        <v>728</v>
      </c>
      <c r="Q53" s="1" t="s">
        <v>644</v>
      </c>
      <c r="R53" s="1" t="s">
        <v>726</v>
      </c>
      <c r="S53" s="1" t="n">
        <v>700</v>
      </c>
      <c r="T53" s="1" t="n">
        <v>1050</v>
      </c>
      <c r="U53" s="1" t="s">
        <v>727</v>
      </c>
      <c r="V53" s="1" t="n">
        <v>2.5</v>
      </c>
      <c r="W53" s="1" t="n">
        <v>3.7</v>
      </c>
      <c r="X53" s="1" t="s">
        <v>727</v>
      </c>
    </row>
    <row r="54" customFormat="false" ht="13.8" hidden="false" customHeight="false" outlineLevel="0" collapsed="false">
      <c r="A54" s="1078" t="str">
        <f aca="false">COUNTIF($M$3:M54,M54)&amp;"-"&amp;M54</f>
        <v>4-D2</v>
      </c>
      <c r="B54" s="1078" t="str">
        <f aca="false">CONCATENATE(M54,P54,Q54)</f>
        <v>D2BoxNORMALE</v>
      </c>
      <c r="C54" s="1078" t="str">
        <f aca="false">M54&amp;P54</f>
        <v>D2Box</v>
      </c>
      <c r="D54" s="1" t="s">
        <v>679</v>
      </c>
      <c r="E54" s="1" t="s">
        <v>680</v>
      </c>
      <c r="F54" s="1" t="s">
        <v>681</v>
      </c>
      <c r="G54" s="1" t="n">
        <v>8033032</v>
      </c>
      <c r="H54" s="1" t="s">
        <v>682</v>
      </c>
      <c r="I54" s="1" t="s">
        <v>683</v>
      </c>
      <c r="J54" s="1" t="s">
        <v>684</v>
      </c>
      <c r="K54" s="1" t="s">
        <v>685</v>
      </c>
      <c r="L54" s="1" t="s">
        <v>695</v>
      </c>
      <c r="M54" s="1" t="s">
        <v>699</v>
      </c>
      <c r="N54" s="1" t="s">
        <v>701</v>
      </c>
      <c r="O54" s="1" t="n">
        <v>13</v>
      </c>
      <c r="P54" s="1" t="s">
        <v>729</v>
      </c>
      <c r="Q54" s="1" t="s">
        <v>644</v>
      </c>
      <c r="R54" s="1" t="s">
        <v>726</v>
      </c>
      <c r="S54" s="1" t="n">
        <v>550</v>
      </c>
      <c r="T54" s="1" t="n">
        <v>750</v>
      </c>
      <c r="U54" s="1" t="s">
        <v>727</v>
      </c>
      <c r="V54" s="1" t="n">
        <v>2.3</v>
      </c>
      <c r="W54" s="1" t="n">
        <v>3.1</v>
      </c>
      <c r="X54" s="1" t="s">
        <v>727</v>
      </c>
    </row>
    <row r="55" customFormat="false" ht="13.8" hidden="false" customHeight="false" outlineLevel="0" collapsed="false">
      <c r="A55" s="1078" t="str">
        <f aca="false">COUNTIF($M$3:M55,M55)&amp;"-"&amp;M55</f>
        <v>5-D2</v>
      </c>
      <c r="B55" s="1078" t="str">
        <f aca="false">CONCATENATE(M55,P55,Q55)</f>
        <v>D2Posti auto copertiNORMALE</v>
      </c>
      <c r="C55" s="1078" t="str">
        <f aca="false">M55&amp;P55</f>
        <v>D2Posti auto coperti</v>
      </c>
      <c r="D55" s="1" t="s">
        <v>679</v>
      </c>
      <c r="E55" s="1" t="s">
        <v>680</v>
      </c>
      <c r="F55" s="1" t="s">
        <v>681</v>
      </c>
      <c r="G55" s="1" t="n">
        <v>8033032</v>
      </c>
      <c r="H55" s="1" t="s">
        <v>682</v>
      </c>
      <c r="I55" s="1" t="s">
        <v>683</v>
      </c>
      <c r="J55" s="1" t="s">
        <v>684</v>
      </c>
      <c r="K55" s="1" t="s">
        <v>685</v>
      </c>
      <c r="L55" s="1" t="s">
        <v>695</v>
      </c>
      <c r="M55" s="1" t="s">
        <v>699</v>
      </c>
      <c r="N55" s="1" t="s">
        <v>701</v>
      </c>
      <c r="O55" s="1" t="n">
        <v>14</v>
      </c>
      <c r="P55" s="1" t="s">
        <v>738</v>
      </c>
      <c r="Q55" s="1" t="s">
        <v>644</v>
      </c>
      <c r="R55" s="1" t="s">
        <v>726</v>
      </c>
      <c r="S55" s="1" t="n">
        <v>350</v>
      </c>
      <c r="T55" s="1" t="n">
        <v>450</v>
      </c>
      <c r="U55" s="1" t="s">
        <v>727</v>
      </c>
      <c r="V55" s="1" t="n">
        <v>1.5</v>
      </c>
      <c r="W55" s="1" t="n">
        <v>1.9</v>
      </c>
      <c r="X55" s="1" t="s">
        <v>727</v>
      </c>
    </row>
    <row r="56" customFormat="false" ht="13.8" hidden="false" customHeight="false" outlineLevel="0" collapsed="false">
      <c r="A56" s="1078" t="str">
        <f aca="false">COUNTIF($M$3:M56,M56)&amp;"-"&amp;M56</f>
        <v>6-D2</v>
      </c>
      <c r="B56" s="1078" t="str">
        <f aca="false">CONCATENATE(M56,P56,Q56)</f>
        <v>D2Ville e VilliniNORMALE</v>
      </c>
      <c r="C56" s="1078" t="str">
        <f aca="false">M56&amp;P56</f>
        <v>D2Ville e Villini</v>
      </c>
      <c r="D56" s="1" t="s">
        <v>679</v>
      </c>
      <c r="E56" s="1" t="s">
        <v>680</v>
      </c>
      <c r="F56" s="1" t="s">
        <v>681</v>
      </c>
      <c r="G56" s="1" t="n">
        <v>8033032</v>
      </c>
      <c r="H56" s="1" t="s">
        <v>682</v>
      </c>
      <c r="I56" s="1" t="s">
        <v>683</v>
      </c>
      <c r="J56" s="1" t="s">
        <v>684</v>
      </c>
      <c r="K56" s="1" t="s">
        <v>685</v>
      </c>
      <c r="L56" s="1" t="s">
        <v>695</v>
      </c>
      <c r="M56" s="1" t="s">
        <v>699</v>
      </c>
      <c r="N56" s="1" t="s">
        <v>701</v>
      </c>
      <c r="O56" s="1" t="n">
        <v>1</v>
      </c>
      <c r="P56" s="1" t="s">
        <v>735</v>
      </c>
      <c r="Q56" s="1" t="s">
        <v>644</v>
      </c>
      <c r="R56" s="1" t="s">
        <v>726</v>
      </c>
      <c r="S56" s="1" t="n">
        <v>1050</v>
      </c>
      <c r="T56" s="1" t="n">
        <v>1450</v>
      </c>
      <c r="U56" s="1" t="s">
        <v>727</v>
      </c>
      <c r="V56" s="1" t="n">
        <v>4.2</v>
      </c>
      <c r="W56" s="1" t="n">
        <v>5.7</v>
      </c>
      <c r="X56" s="1" t="s">
        <v>727</v>
      </c>
    </row>
    <row r="57" customFormat="false" ht="13.8" hidden="false" customHeight="false" outlineLevel="0" collapsed="false">
      <c r="A57" s="1078" t="str">
        <f aca="false">COUNTIF($M$3:M57,M57)&amp;"-"&amp;M57</f>
        <v>7-D2</v>
      </c>
      <c r="B57" s="1078" t="str">
        <f aca="false">CONCATENATE(M57,P57,Q57)</f>
        <v>D2Ville e VilliniOTTIMO</v>
      </c>
      <c r="C57" s="1078" t="str">
        <f aca="false">M57&amp;P57</f>
        <v>D2Ville e Villini</v>
      </c>
      <c r="D57" s="1" t="s">
        <v>679</v>
      </c>
      <c r="E57" s="1" t="s">
        <v>680</v>
      </c>
      <c r="F57" s="1" t="s">
        <v>681</v>
      </c>
      <c r="G57" s="1" t="n">
        <v>8033032</v>
      </c>
      <c r="H57" s="1" t="s">
        <v>682</v>
      </c>
      <c r="I57" s="1" t="s">
        <v>683</v>
      </c>
      <c r="J57" s="1" t="s">
        <v>684</v>
      </c>
      <c r="K57" s="1" t="s">
        <v>685</v>
      </c>
      <c r="L57" s="1" t="s">
        <v>695</v>
      </c>
      <c r="M57" s="1" t="s">
        <v>699</v>
      </c>
      <c r="N57" s="1" t="s">
        <v>701</v>
      </c>
      <c r="O57" s="1" t="n">
        <v>1</v>
      </c>
      <c r="P57" s="1" t="s">
        <v>735</v>
      </c>
      <c r="Q57" s="1" t="s">
        <v>643</v>
      </c>
      <c r="R57" s="1" t="s">
        <v>683</v>
      </c>
      <c r="S57" s="1" t="n">
        <v>1500</v>
      </c>
      <c r="T57" s="1" t="n">
        <v>2100</v>
      </c>
      <c r="U57" s="1" t="s">
        <v>727</v>
      </c>
      <c r="V57" s="1" t="n">
        <v>5.9</v>
      </c>
      <c r="W57" s="1" t="n">
        <v>8.2</v>
      </c>
      <c r="X57" s="1" t="s">
        <v>727</v>
      </c>
    </row>
    <row r="58" customFormat="false" ht="13.8" hidden="false" customHeight="false" outlineLevel="0" collapsed="false">
      <c r="A58" s="1078" t="str">
        <f aca="false">COUNTIF($M$3:M58,M58)&amp;"-"&amp;M58</f>
        <v>8-D2</v>
      </c>
      <c r="B58" s="1078" t="str">
        <f aca="false">CONCATENATE(M58,P58,Q58)</f>
        <v>D2Centri commercialiNORMALE</v>
      </c>
      <c r="C58" s="1078" t="str">
        <f aca="false">M58&amp;P58</f>
        <v>D2Centri commerciali</v>
      </c>
      <c r="D58" s="1" t="s">
        <v>679</v>
      </c>
      <c r="E58" s="1" t="s">
        <v>680</v>
      </c>
      <c r="F58" s="1" t="s">
        <v>681</v>
      </c>
      <c r="G58" s="1" t="n">
        <v>8033032</v>
      </c>
      <c r="H58" s="1" t="s">
        <v>682</v>
      </c>
      <c r="I58" s="1" t="s">
        <v>683</v>
      </c>
      <c r="J58" s="1" t="s">
        <v>684</v>
      </c>
      <c r="K58" s="1" t="s">
        <v>685</v>
      </c>
      <c r="L58" s="1" t="s">
        <v>695</v>
      </c>
      <c r="M58" s="1" t="s">
        <v>699</v>
      </c>
      <c r="N58" s="1" t="s">
        <v>701</v>
      </c>
      <c r="O58" s="1" t="n">
        <v>17</v>
      </c>
      <c r="P58" s="1" t="s">
        <v>736</v>
      </c>
      <c r="Q58" s="1" t="s">
        <v>644</v>
      </c>
      <c r="R58" s="1" t="s">
        <v>726</v>
      </c>
      <c r="S58" s="1" t="n">
        <v>1300</v>
      </c>
      <c r="T58" s="1" t="n">
        <v>2100</v>
      </c>
      <c r="U58" s="1" t="s">
        <v>727</v>
      </c>
      <c r="V58" s="1" t="n">
        <v>6</v>
      </c>
      <c r="W58" s="1" t="n">
        <v>9.6</v>
      </c>
      <c r="X58" s="1" t="s">
        <v>727</v>
      </c>
    </row>
    <row r="59" customFormat="false" ht="13.8" hidden="false" customHeight="false" outlineLevel="0" collapsed="false">
      <c r="A59" s="1078" t="str">
        <f aca="false">COUNTIF($M$3:M59,M59)&amp;"-"&amp;M59</f>
        <v>9-D2</v>
      </c>
      <c r="B59" s="1078" t="str">
        <f aca="false">CONCATENATE(M59,P59,Q59)</f>
        <v>D2MagazziniNORMALE</v>
      </c>
      <c r="C59" s="1078" t="str">
        <f aca="false">M59&amp;P59</f>
        <v>D2Magazzini</v>
      </c>
      <c r="D59" s="1" t="s">
        <v>679</v>
      </c>
      <c r="E59" s="1" t="s">
        <v>680</v>
      </c>
      <c r="F59" s="1" t="s">
        <v>681</v>
      </c>
      <c r="G59" s="1" t="n">
        <v>8033032</v>
      </c>
      <c r="H59" s="1" t="s">
        <v>682</v>
      </c>
      <c r="I59" s="1" t="s">
        <v>683</v>
      </c>
      <c r="J59" s="1" t="s">
        <v>684</v>
      </c>
      <c r="K59" s="1" t="s">
        <v>685</v>
      </c>
      <c r="L59" s="1" t="s">
        <v>695</v>
      </c>
      <c r="M59" s="1" t="s">
        <v>699</v>
      </c>
      <c r="N59" s="1" t="s">
        <v>701</v>
      </c>
      <c r="O59" s="1" t="n">
        <v>9</v>
      </c>
      <c r="P59" s="1" t="s">
        <v>731</v>
      </c>
      <c r="Q59" s="1" t="s">
        <v>644</v>
      </c>
      <c r="R59" s="1" t="s">
        <v>726</v>
      </c>
      <c r="S59" s="1" t="n">
        <v>700</v>
      </c>
      <c r="T59" s="1" t="n">
        <v>800</v>
      </c>
      <c r="U59" s="1" t="s">
        <v>727</v>
      </c>
      <c r="V59" s="1" t="n">
        <v>2.9</v>
      </c>
      <c r="W59" s="1" t="n">
        <v>3.3</v>
      </c>
      <c r="X59" s="1" t="s">
        <v>727</v>
      </c>
    </row>
    <row r="60" customFormat="false" ht="13.8" hidden="false" customHeight="false" outlineLevel="0" collapsed="false">
      <c r="A60" s="1078" t="str">
        <f aca="false">COUNTIF($M$3:M60,M60)&amp;"-"&amp;M60</f>
        <v>10-D2</v>
      </c>
      <c r="B60" s="1078" t="str">
        <f aca="false">CONCATENATE(M60,P60,Q60)</f>
        <v>D2NegoziNORMALE</v>
      </c>
      <c r="C60" s="1078" t="str">
        <f aca="false">M60&amp;P60</f>
        <v>D2Negozi</v>
      </c>
      <c r="D60" s="1" t="s">
        <v>679</v>
      </c>
      <c r="E60" s="1" t="s">
        <v>680</v>
      </c>
      <c r="F60" s="1" t="s">
        <v>681</v>
      </c>
      <c r="G60" s="1" t="n">
        <v>8033032</v>
      </c>
      <c r="H60" s="1" t="s">
        <v>682</v>
      </c>
      <c r="I60" s="1" t="s">
        <v>683</v>
      </c>
      <c r="J60" s="1" t="s">
        <v>684</v>
      </c>
      <c r="K60" s="1" t="s">
        <v>685</v>
      </c>
      <c r="L60" s="1" t="s">
        <v>695</v>
      </c>
      <c r="M60" s="1" t="s">
        <v>699</v>
      </c>
      <c r="N60" s="1" t="s">
        <v>701</v>
      </c>
      <c r="O60" s="1" t="n">
        <v>5</v>
      </c>
      <c r="P60" s="1" t="s">
        <v>732</v>
      </c>
      <c r="Q60" s="1" t="s">
        <v>644</v>
      </c>
      <c r="R60" s="1" t="s">
        <v>726</v>
      </c>
      <c r="S60" s="1" t="n">
        <v>950</v>
      </c>
      <c r="T60" s="1" t="n">
        <v>1650</v>
      </c>
      <c r="U60" s="1" t="s">
        <v>727</v>
      </c>
      <c r="V60" s="1" t="n">
        <v>5.1</v>
      </c>
      <c r="W60" s="1" t="n">
        <v>8.9</v>
      </c>
      <c r="X60" s="1" t="s">
        <v>727</v>
      </c>
    </row>
    <row r="61" customFormat="false" ht="13.8" hidden="false" customHeight="false" outlineLevel="0" collapsed="false">
      <c r="A61" s="1078" t="str">
        <f aca="false">COUNTIF($M$3:M61,M61)&amp;"-"&amp;M61</f>
        <v>11-D2</v>
      </c>
      <c r="B61" s="1078" t="str">
        <f aca="false">CONCATENATE(M61,P61,Q61)</f>
        <v>D2UfficiNORMALE</v>
      </c>
      <c r="C61" s="1078" t="str">
        <f aca="false">M61&amp;P61</f>
        <v>D2Uffici</v>
      </c>
      <c r="D61" s="1" t="s">
        <v>679</v>
      </c>
      <c r="E61" s="1" t="s">
        <v>680</v>
      </c>
      <c r="F61" s="1" t="s">
        <v>681</v>
      </c>
      <c r="G61" s="1" t="n">
        <v>8033032</v>
      </c>
      <c r="H61" s="1" t="s">
        <v>682</v>
      </c>
      <c r="I61" s="1" t="s">
        <v>683</v>
      </c>
      <c r="J61" s="1" t="s">
        <v>684</v>
      </c>
      <c r="K61" s="1" t="s">
        <v>685</v>
      </c>
      <c r="L61" s="1" t="s">
        <v>695</v>
      </c>
      <c r="M61" s="1" t="s">
        <v>699</v>
      </c>
      <c r="N61" s="1" t="s">
        <v>701</v>
      </c>
      <c r="O61" s="1" t="n">
        <v>6</v>
      </c>
      <c r="P61" s="1" t="s">
        <v>733</v>
      </c>
      <c r="Q61" s="1" t="s">
        <v>644</v>
      </c>
      <c r="R61" s="1" t="s">
        <v>726</v>
      </c>
      <c r="S61" s="1" t="n">
        <v>850</v>
      </c>
      <c r="T61" s="1" t="n">
        <v>1450</v>
      </c>
      <c r="U61" s="1" t="s">
        <v>727</v>
      </c>
      <c r="V61" s="1" t="n">
        <v>3</v>
      </c>
      <c r="W61" s="1" t="n">
        <v>5.1</v>
      </c>
      <c r="X61" s="1" t="s">
        <v>727</v>
      </c>
    </row>
    <row r="62" customFormat="false" ht="13.8" hidden="false" customHeight="false" outlineLevel="0" collapsed="false">
      <c r="A62" s="1078" t="str">
        <f aca="false">COUNTIF($M$3:M62,M62)&amp;"-"&amp;M62</f>
        <v>12-D2</v>
      </c>
      <c r="B62" s="1078" t="str">
        <f aca="false">CONCATENATE(M62,P62,Q62)</f>
        <v>D2Uffici strutturatiNORMALE</v>
      </c>
      <c r="C62" s="1078" t="str">
        <f aca="false">M62&amp;P62</f>
        <v>D2Uffici strutturati</v>
      </c>
      <c r="D62" s="1" t="s">
        <v>679</v>
      </c>
      <c r="E62" s="1" t="s">
        <v>680</v>
      </c>
      <c r="F62" s="1" t="s">
        <v>681</v>
      </c>
      <c r="G62" s="1" t="n">
        <v>8033032</v>
      </c>
      <c r="H62" s="1" t="s">
        <v>682</v>
      </c>
      <c r="I62" s="1" t="s">
        <v>683</v>
      </c>
      <c r="J62" s="1" t="s">
        <v>684</v>
      </c>
      <c r="K62" s="1" t="s">
        <v>685</v>
      </c>
      <c r="L62" s="1" t="s">
        <v>695</v>
      </c>
      <c r="M62" s="1" t="s">
        <v>699</v>
      </c>
      <c r="N62" s="1" t="s">
        <v>701</v>
      </c>
      <c r="O62" s="1" t="n">
        <v>18</v>
      </c>
      <c r="P62" s="1" t="s">
        <v>739</v>
      </c>
      <c r="Q62" s="1" t="s">
        <v>644</v>
      </c>
      <c r="R62" s="1" t="s">
        <v>726</v>
      </c>
      <c r="S62" s="1" t="n">
        <v>1150</v>
      </c>
      <c r="T62" s="1" t="n">
        <v>1600</v>
      </c>
      <c r="U62" s="1" t="s">
        <v>727</v>
      </c>
      <c r="V62" s="1" t="n">
        <v>4</v>
      </c>
      <c r="W62" s="1" t="n">
        <v>5.6</v>
      </c>
      <c r="X62" s="1" t="s">
        <v>727</v>
      </c>
    </row>
    <row r="63" customFormat="false" ht="13.8" hidden="false" customHeight="false" outlineLevel="0" collapsed="false">
      <c r="A63" s="1078" t="str">
        <f aca="false">COUNTIF($M$3:M63,M63)&amp;"-"&amp;M63</f>
        <v>13-D2</v>
      </c>
      <c r="B63" s="1078" t="str">
        <f aca="false">CONCATENATE(M63,P63,Q63)</f>
        <v>D2Capannoni industrialiNORMALE</v>
      </c>
      <c r="C63" s="1078" t="str">
        <f aca="false">M63&amp;P63</f>
        <v>D2Capannoni industriali</v>
      </c>
      <c r="D63" s="1" t="s">
        <v>679</v>
      </c>
      <c r="E63" s="1" t="s">
        <v>680</v>
      </c>
      <c r="F63" s="1" t="s">
        <v>681</v>
      </c>
      <c r="G63" s="1" t="n">
        <v>8033032</v>
      </c>
      <c r="H63" s="1" t="s">
        <v>682</v>
      </c>
      <c r="I63" s="1" t="s">
        <v>683</v>
      </c>
      <c r="J63" s="1" t="s">
        <v>684</v>
      </c>
      <c r="K63" s="1" t="s">
        <v>685</v>
      </c>
      <c r="L63" s="1" t="s">
        <v>695</v>
      </c>
      <c r="M63" s="1" t="s">
        <v>699</v>
      </c>
      <c r="N63" s="1" t="s">
        <v>701</v>
      </c>
      <c r="O63" s="1" t="n">
        <v>8</v>
      </c>
      <c r="P63" s="1" t="s">
        <v>740</v>
      </c>
      <c r="Q63" s="1" t="s">
        <v>644</v>
      </c>
      <c r="R63" s="1" t="s">
        <v>726</v>
      </c>
      <c r="S63" s="1" t="n">
        <v>750</v>
      </c>
      <c r="T63" s="1" t="n">
        <v>850</v>
      </c>
      <c r="U63" s="1" t="s">
        <v>727</v>
      </c>
      <c r="V63" s="1" t="n">
        <v>3.1</v>
      </c>
      <c r="W63" s="1" t="n">
        <v>3.5</v>
      </c>
      <c r="X63" s="1" t="s">
        <v>727</v>
      </c>
    </row>
    <row r="64" customFormat="false" ht="13.8" hidden="false" customHeight="false" outlineLevel="0" collapsed="false">
      <c r="A64" s="1078" t="str">
        <f aca="false">COUNTIF($M$3:M64,M64)&amp;"-"&amp;M64</f>
        <v>14-D2</v>
      </c>
      <c r="B64" s="1078" t="str">
        <f aca="false">CONCATENATE(M64,P64,Q64)</f>
        <v>D2Capannoni tipiciNORMALE</v>
      </c>
      <c r="C64" s="1078" t="str">
        <f aca="false">M64&amp;P64</f>
        <v>D2Capannoni tipici</v>
      </c>
      <c r="D64" s="1" t="s">
        <v>679</v>
      </c>
      <c r="E64" s="1" t="s">
        <v>680</v>
      </c>
      <c r="F64" s="1" t="s">
        <v>681</v>
      </c>
      <c r="G64" s="1" t="n">
        <v>8033032</v>
      </c>
      <c r="H64" s="1" t="s">
        <v>682</v>
      </c>
      <c r="I64" s="1" t="s">
        <v>683</v>
      </c>
      <c r="J64" s="1" t="s">
        <v>684</v>
      </c>
      <c r="K64" s="1" t="s">
        <v>685</v>
      </c>
      <c r="L64" s="1" t="s">
        <v>695</v>
      </c>
      <c r="M64" s="1" t="s">
        <v>699</v>
      </c>
      <c r="N64" s="1" t="s">
        <v>701</v>
      </c>
      <c r="O64" s="1" t="n">
        <v>7</v>
      </c>
      <c r="P64" s="1" t="s">
        <v>737</v>
      </c>
      <c r="Q64" s="1" t="s">
        <v>644</v>
      </c>
      <c r="R64" s="1" t="s">
        <v>726</v>
      </c>
      <c r="S64" s="1" t="n">
        <v>450</v>
      </c>
      <c r="T64" s="1" t="n">
        <v>550</v>
      </c>
      <c r="U64" s="1" t="s">
        <v>727</v>
      </c>
      <c r="V64" s="1" t="n">
        <v>1.9</v>
      </c>
      <c r="W64" s="1" t="n">
        <v>2.3</v>
      </c>
      <c r="X64" s="1" t="s">
        <v>727</v>
      </c>
    </row>
    <row r="65" customFormat="false" ht="13.8" hidden="false" customHeight="false" outlineLevel="0" collapsed="false">
      <c r="A65" s="1078" t="str">
        <f aca="false">COUNTIF($M$3:M65,M65)&amp;"-"&amp;M65</f>
        <v>15-D2</v>
      </c>
      <c r="B65" s="1078" t="str">
        <f aca="false">CONCATENATE(M65,P65,Q65)</f>
        <v>D2LaboratoriNORMALE</v>
      </c>
      <c r="C65" s="1078" t="str">
        <f aca="false">M65&amp;P65</f>
        <v>D2Laboratori</v>
      </c>
      <c r="D65" s="1" t="s">
        <v>679</v>
      </c>
      <c r="E65" s="1" t="s">
        <v>680</v>
      </c>
      <c r="F65" s="1" t="s">
        <v>681</v>
      </c>
      <c r="G65" s="1" t="n">
        <v>8033032</v>
      </c>
      <c r="H65" s="1" t="s">
        <v>682</v>
      </c>
      <c r="I65" s="1" t="s">
        <v>683</v>
      </c>
      <c r="J65" s="1" t="s">
        <v>684</v>
      </c>
      <c r="K65" s="1" t="s">
        <v>685</v>
      </c>
      <c r="L65" s="1" t="s">
        <v>695</v>
      </c>
      <c r="M65" s="1" t="s">
        <v>699</v>
      </c>
      <c r="N65" s="1" t="s">
        <v>701</v>
      </c>
      <c r="O65" s="1" t="n">
        <v>10</v>
      </c>
      <c r="P65" s="1" t="s">
        <v>734</v>
      </c>
      <c r="Q65" s="1" t="s">
        <v>644</v>
      </c>
      <c r="R65" s="1" t="s">
        <v>726</v>
      </c>
      <c r="S65" s="1" t="n">
        <v>800</v>
      </c>
      <c r="T65" s="1" t="n">
        <v>900</v>
      </c>
      <c r="U65" s="1" t="s">
        <v>727</v>
      </c>
      <c r="V65" s="1" t="n">
        <v>3.3</v>
      </c>
      <c r="W65" s="1" t="n">
        <v>3.7</v>
      </c>
      <c r="X65" s="1" t="s">
        <v>727</v>
      </c>
    </row>
    <row r="66" customFormat="false" ht="13.8" hidden="false" customHeight="false" outlineLevel="0" collapsed="false">
      <c r="A66" s="1078" t="str">
        <f aca="false">COUNTIF($M$3:M66,M66)&amp;"-"&amp;M66</f>
        <v>1-D3</v>
      </c>
      <c r="B66" s="1078" t="str">
        <f aca="false">CONCATENATE(M66,P66,Q66)</f>
        <v>D3Abitazioni civiliOTTIMO</v>
      </c>
      <c r="C66" s="1078" t="str">
        <f aca="false">M66&amp;P66</f>
        <v>D3Abitazioni civili</v>
      </c>
      <c r="D66" s="1" t="s">
        <v>679</v>
      </c>
      <c r="E66" s="1" t="s">
        <v>680</v>
      </c>
      <c r="F66" s="1" t="s">
        <v>681</v>
      </c>
      <c r="G66" s="1" t="n">
        <v>8033032</v>
      </c>
      <c r="H66" s="1" t="s">
        <v>682</v>
      </c>
      <c r="I66" s="1" t="s">
        <v>683</v>
      </c>
      <c r="J66" s="1" t="s">
        <v>684</v>
      </c>
      <c r="K66" s="1" t="s">
        <v>685</v>
      </c>
      <c r="L66" s="1" t="s">
        <v>695</v>
      </c>
      <c r="M66" s="1" t="s">
        <v>702</v>
      </c>
      <c r="N66" s="1" t="s">
        <v>704</v>
      </c>
      <c r="O66" s="1" t="n">
        <v>20</v>
      </c>
      <c r="P66" s="1" t="s">
        <v>187</v>
      </c>
      <c r="Q66" s="1" t="s">
        <v>643</v>
      </c>
      <c r="R66" s="1" t="s">
        <v>683</v>
      </c>
      <c r="S66" s="1" t="n">
        <v>1400</v>
      </c>
      <c r="T66" s="1" t="n">
        <v>2100</v>
      </c>
      <c r="U66" s="1" t="s">
        <v>727</v>
      </c>
      <c r="V66" s="1" t="n">
        <v>5.9</v>
      </c>
      <c r="W66" s="1" t="n">
        <v>8.7</v>
      </c>
      <c r="X66" s="1" t="s">
        <v>727</v>
      </c>
    </row>
    <row r="67" customFormat="false" ht="13.8" hidden="false" customHeight="false" outlineLevel="0" collapsed="false">
      <c r="A67" s="1078" t="str">
        <f aca="false">COUNTIF($M$3:M67,M67)&amp;"-"&amp;M67</f>
        <v>2-D3</v>
      </c>
      <c r="B67" s="1078" t="str">
        <f aca="false">CONCATENATE(M67,P67,Q67)</f>
        <v>D3Abitazioni civiliNORMALE</v>
      </c>
      <c r="C67" s="1078" t="str">
        <f aca="false">M67&amp;P67</f>
        <v>D3Abitazioni civili</v>
      </c>
      <c r="D67" s="1" t="s">
        <v>679</v>
      </c>
      <c r="E67" s="1" t="s">
        <v>680</v>
      </c>
      <c r="F67" s="1" t="s">
        <v>681</v>
      </c>
      <c r="G67" s="1" t="n">
        <v>8033032</v>
      </c>
      <c r="H67" s="1" t="s">
        <v>682</v>
      </c>
      <c r="I67" s="1" t="s">
        <v>683</v>
      </c>
      <c r="J67" s="1" t="s">
        <v>684</v>
      </c>
      <c r="K67" s="1" t="s">
        <v>685</v>
      </c>
      <c r="L67" s="1" t="s">
        <v>695</v>
      </c>
      <c r="M67" s="1" t="s">
        <v>702</v>
      </c>
      <c r="N67" s="1" t="s">
        <v>704</v>
      </c>
      <c r="O67" s="1" t="n">
        <v>20</v>
      </c>
      <c r="P67" s="1" t="s">
        <v>187</v>
      </c>
      <c r="Q67" s="1" t="s">
        <v>644</v>
      </c>
      <c r="R67" s="1" t="s">
        <v>726</v>
      </c>
      <c r="S67" s="1" t="n">
        <v>930</v>
      </c>
      <c r="T67" s="1" t="n">
        <v>1300</v>
      </c>
      <c r="U67" s="1" t="s">
        <v>727</v>
      </c>
      <c r="V67" s="1" t="n">
        <v>4</v>
      </c>
      <c r="W67" s="1" t="n">
        <v>5.8</v>
      </c>
      <c r="X67" s="1" t="s">
        <v>727</v>
      </c>
    </row>
    <row r="68" customFormat="false" ht="13.8" hidden="false" customHeight="false" outlineLevel="0" collapsed="false">
      <c r="A68" s="1078" t="str">
        <f aca="false">COUNTIF($M$3:M68,M68)&amp;"-"&amp;M68</f>
        <v>3-D3</v>
      </c>
      <c r="B68" s="1078" t="str">
        <f aca="false">CONCATENATE(M68,P68,Q68)</f>
        <v>D3Abitazioni di tipo economicoNORMALE</v>
      </c>
      <c r="C68" s="1078" t="str">
        <f aca="false">M68&amp;P68</f>
        <v>D3Abitazioni di tipo economico</v>
      </c>
      <c r="D68" s="1" t="s">
        <v>679</v>
      </c>
      <c r="E68" s="1" t="s">
        <v>680</v>
      </c>
      <c r="F68" s="1" t="s">
        <v>681</v>
      </c>
      <c r="G68" s="1" t="n">
        <v>8033032</v>
      </c>
      <c r="H68" s="1" t="s">
        <v>682</v>
      </c>
      <c r="I68" s="1" t="s">
        <v>683</v>
      </c>
      <c r="J68" s="1" t="s">
        <v>684</v>
      </c>
      <c r="K68" s="1" t="s">
        <v>685</v>
      </c>
      <c r="L68" s="1" t="s">
        <v>695</v>
      </c>
      <c r="M68" s="1" t="s">
        <v>702</v>
      </c>
      <c r="N68" s="1" t="s">
        <v>704</v>
      </c>
      <c r="O68" s="1" t="n">
        <v>21</v>
      </c>
      <c r="P68" s="1" t="s">
        <v>728</v>
      </c>
      <c r="Q68" s="1" t="s">
        <v>644</v>
      </c>
      <c r="R68" s="1" t="s">
        <v>726</v>
      </c>
      <c r="S68" s="1" t="n">
        <v>750</v>
      </c>
      <c r="T68" s="1" t="n">
        <v>1100</v>
      </c>
      <c r="U68" s="1" t="s">
        <v>727</v>
      </c>
      <c r="V68" s="1" t="n">
        <v>2.7</v>
      </c>
      <c r="W68" s="1" t="n">
        <v>3.9</v>
      </c>
      <c r="X68" s="1" t="s">
        <v>727</v>
      </c>
    </row>
    <row r="69" customFormat="false" ht="13.8" hidden="false" customHeight="false" outlineLevel="0" collapsed="false">
      <c r="A69" s="1078" t="str">
        <f aca="false">COUNTIF($M$3:M69,M69)&amp;"-"&amp;M69</f>
        <v>4-D3</v>
      </c>
      <c r="B69" s="1078" t="str">
        <f aca="false">CONCATENATE(M69,P69,Q69)</f>
        <v>D3BoxNORMALE</v>
      </c>
      <c r="C69" s="1078" t="str">
        <f aca="false">M69&amp;P69</f>
        <v>D3Box</v>
      </c>
      <c r="D69" s="1" t="s">
        <v>679</v>
      </c>
      <c r="E69" s="1" t="s">
        <v>680</v>
      </c>
      <c r="F69" s="1" t="s">
        <v>681</v>
      </c>
      <c r="G69" s="1" t="n">
        <v>8033032</v>
      </c>
      <c r="H69" s="1" t="s">
        <v>682</v>
      </c>
      <c r="I69" s="1" t="s">
        <v>683</v>
      </c>
      <c r="J69" s="1" t="s">
        <v>684</v>
      </c>
      <c r="K69" s="1" t="s">
        <v>685</v>
      </c>
      <c r="L69" s="1" t="s">
        <v>695</v>
      </c>
      <c r="M69" s="1" t="s">
        <v>702</v>
      </c>
      <c r="N69" s="1" t="s">
        <v>704</v>
      </c>
      <c r="O69" s="1" t="n">
        <v>13</v>
      </c>
      <c r="P69" s="1" t="s">
        <v>729</v>
      </c>
      <c r="Q69" s="1" t="s">
        <v>644</v>
      </c>
      <c r="R69" s="1" t="s">
        <v>726</v>
      </c>
      <c r="S69" s="1" t="n">
        <v>700</v>
      </c>
      <c r="T69" s="1" t="n">
        <v>1000</v>
      </c>
      <c r="U69" s="1" t="s">
        <v>727</v>
      </c>
      <c r="V69" s="1" t="n">
        <v>2.9</v>
      </c>
      <c r="W69" s="1" t="n">
        <v>4.2</v>
      </c>
      <c r="X69" s="1" t="s">
        <v>727</v>
      </c>
    </row>
    <row r="70" customFormat="false" ht="13.8" hidden="false" customHeight="false" outlineLevel="0" collapsed="false">
      <c r="A70" s="1078" t="str">
        <f aca="false">COUNTIF($M$3:M70,M70)&amp;"-"&amp;M70</f>
        <v>5-D3</v>
      </c>
      <c r="B70" s="1078" t="str">
        <f aca="false">CONCATENATE(M70,P70,Q70)</f>
        <v>D3Posti auto copertiNORMALE</v>
      </c>
      <c r="C70" s="1078" t="str">
        <f aca="false">M70&amp;P70</f>
        <v>D3Posti auto coperti</v>
      </c>
      <c r="D70" s="1" t="s">
        <v>679</v>
      </c>
      <c r="E70" s="1" t="s">
        <v>680</v>
      </c>
      <c r="F70" s="1" t="s">
        <v>681</v>
      </c>
      <c r="G70" s="1" t="n">
        <v>8033032</v>
      </c>
      <c r="H70" s="1" t="s">
        <v>682</v>
      </c>
      <c r="I70" s="1" t="s">
        <v>683</v>
      </c>
      <c r="J70" s="1" t="s">
        <v>684</v>
      </c>
      <c r="K70" s="1" t="s">
        <v>685</v>
      </c>
      <c r="L70" s="1" t="s">
        <v>695</v>
      </c>
      <c r="M70" s="1" t="s">
        <v>702</v>
      </c>
      <c r="N70" s="1" t="s">
        <v>704</v>
      </c>
      <c r="O70" s="1" t="n">
        <v>14</v>
      </c>
      <c r="P70" s="1" t="s">
        <v>738</v>
      </c>
      <c r="Q70" s="1" t="s">
        <v>644</v>
      </c>
      <c r="R70" s="1" t="s">
        <v>726</v>
      </c>
      <c r="S70" s="1" t="n">
        <v>500</v>
      </c>
      <c r="T70" s="1" t="n">
        <v>650</v>
      </c>
      <c r="U70" s="1" t="s">
        <v>727</v>
      </c>
      <c r="V70" s="1" t="n">
        <v>2.1</v>
      </c>
      <c r="W70" s="1" t="n">
        <v>2.7</v>
      </c>
      <c r="X70" s="1" t="s">
        <v>727</v>
      </c>
    </row>
    <row r="71" customFormat="false" ht="13.8" hidden="false" customHeight="false" outlineLevel="0" collapsed="false">
      <c r="A71" s="1078" t="str">
        <f aca="false">COUNTIF($M$3:M71,M71)&amp;"-"&amp;M71</f>
        <v>6-D3</v>
      </c>
      <c r="B71" s="1078" t="str">
        <f aca="false">CONCATENATE(M71,P71,Q71)</f>
        <v>D3Ville e VilliniNORMALE</v>
      </c>
      <c r="C71" s="1078" t="str">
        <f aca="false">M71&amp;P71</f>
        <v>D3Ville e Villini</v>
      </c>
      <c r="D71" s="1" t="s">
        <v>679</v>
      </c>
      <c r="E71" s="1" t="s">
        <v>680</v>
      </c>
      <c r="F71" s="1" t="s">
        <v>681</v>
      </c>
      <c r="G71" s="1" t="n">
        <v>8033032</v>
      </c>
      <c r="H71" s="1" t="s">
        <v>682</v>
      </c>
      <c r="I71" s="1" t="s">
        <v>683</v>
      </c>
      <c r="J71" s="1" t="s">
        <v>684</v>
      </c>
      <c r="K71" s="1" t="s">
        <v>685</v>
      </c>
      <c r="L71" s="1" t="s">
        <v>695</v>
      </c>
      <c r="M71" s="1" t="s">
        <v>702</v>
      </c>
      <c r="N71" s="1" t="s">
        <v>704</v>
      </c>
      <c r="O71" s="1" t="n">
        <v>1</v>
      </c>
      <c r="P71" s="1" t="s">
        <v>735</v>
      </c>
      <c r="Q71" s="1" t="s">
        <v>644</v>
      </c>
      <c r="R71" s="1" t="s">
        <v>726</v>
      </c>
      <c r="S71" s="1" t="n">
        <v>1100</v>
      </c>
      <c r="T71" s="1" t="n">
        <v>1600</v>
      </c>
      <c r="U71" s="1" t="s">
        <v>727</v>
      </c>
      <c r="V71" s="1" t="n">
        <v>4.3</v>
      </c>
      <c r="W71" s="1" t="n">
        <v>6.3</v>
      </c>
      <c r="X71" s="1" t="s">
        <v>727</v>
      </c>
    </row>
    <row r="72" customFormat="false" ht="13.8" hidden="false" customHeight="false" outlineLevel="0" collapsed="false">
      <c r="A72" s="1078" t="str">
        <f aca="false">COUNTIF($M$3:M72,M72)&amp;"-"&amp;M72</f>
        <v>7-D3</v>
      </c>
      <c r="B72" s="1078" t="str">
        <f aca="false">CONCATENATE(M72,P72,Q72)</f>
        <v>D3Ville e VilliniOTTIMO</v>
      </c>
      <c r="C72" s="1078" t="str">
        <f aca="false">M72&amp;P72</f>
        <v>D3Ville e Villini</v>
      </c>
      <c r="D72" s="1" t="s">
        <v>679</v>
      </c>
      <c r="E72" s="1" t="s">
        <v>680</v>
      </c>
      <c r="F72" s="1" t="s">
        <v>681</v>
      </c>
      <c r="G72" s="1" t="n">
        <v>8033032</v>
      </c>
      <c r="H72" s="1" t="s">
        <v>682</v>
      </c>
      <c r="I72" s="1" t="s">
        <v>683</v>
      </c>
      <c r="J72" s="1" t="s">
        <v>684</v>
      </c>
      <c r="K72" s="1" t="s">
        <v>685</v>
      </c>
      <c r="L72" s="1" t="s">
        <v>695</v>
      </c>
      <c r="M72" s="1" t="s">
        <v>702</v>
      </c>
      <c r="N72" s="1" t="s">
        <v>704</v>
      </c>
      <c r="O72" s="1" t="n">
        <v>1</v>
      </c>
      <c r="P72" s="1" t="s">
        <v>735</v>
      </c>
      <c r="Q72" s="1" t="s">
        <v>643</v>
      </c>
      <c r="R72" s="1" t="s">
        <v>683</v>
      </c>
      <c r="S72" s="1" t="n">
        <v>1650</v>
      </c>
      <c r="T72" s="1" t="n">
        <v>2400</v>
      </c>
      <c r="U72" s="1" t="s">
        <v>727</v>
      </c>
      <c r="V72" s="1" t="n">
        <v>6.5</v>
      </c>
      <c r="W72" s="1" t="n">
        <v>9.4</v>
      </c>
      <c r="X72" s="1" t="s">
        <v>727</v>
      </c>
    </row>
    <row r="73" customFormat="false" ht="13.8" hidden="false" customHeight="false" outlineLevel="0" collapsed="false">
      <c r="A73" s="1078" t="str">
        <f aca="false">COUNTIF($M$3:M73,M73)&amp;"-"&amp;M73</f>
        <v>8-D3</v>
      </c>
      <c r="B73" s="1078" t="str">
        <f aca="false">CONCATENATE(M73,P73,Q73)</f>
        <v>D3Centri commercialiNORMALE</v>
      </c>
      <c r="C73" s="1078" t="str">
        <f aca="false">M73&amp;P73</f>
        <v>D3Centri commerciali</v>
      </c>
      <c r="D73" s="1" t="s">
        <v>679</v>
      </c>
      <c r="E73" s="1" t="s">
        <v>680</v>
      </c>
      <c r="F73" s="1" t="s">
        <v>681</v>
      </c>
      <c r="G73" s="1" t="n">
        <v>8033032</v>
      </c>
      <c r="H73" s="1" t="s">
        <v>682</v>
      </c>
      <c r="I73" s="1" t="s">
        <v>683</v>
      </c>
      <c r="J73" s="1" t="s">
        <v>684</v>
      </c>
      <c r="K73" s="1" t="s">
        <v>685</v>
      </c>
      <c r="L73" s="1" t="s">
        <v>695</v>
      </c>
      <c r="M73" s="1" t="s">
        <v>702</v>
      </c>
      <c r="N73" s="1" t="s">
        <v>704</v>
      </c>
      <c r="O73" s="1" t="n">
        <v>17</v>
      </c>
      <c r="P73" s="1" t="s">
        <v>736</v>
      </c>
      <c r="Q73" s="1" t="s">
        <v>644</v>
      </c>
      <c r="R73" s="1" t="s">
        <v>726</v>
      </c>
      <c r="S73" s="1" t="n">
        <v>1300</v>
      </c>
      <c r="T73" s="1" t="n">
        <v>2100</v>
      </c>
      <c r="U73" s="1" t="s">
        <v>727</v>
      </c>
      <c r="V73" s="1" t="n">
        <v>6</v>
      </c>
      <c r="W73" s="1" t="n">
        <v>9.6</v>
      </c>
      <c r="X73" s="1" t="s">
        <v>727</v>
      </c>
    </row>
    <row r="74" customFormat="false" ht="13.8" hidden="false" customHeight="false" outlineLevel="0" collapsed="false">
      <c r="A74" s="1078" t="str">
        <f aca="false">COUNTIF($M$3:M74,M74)&amp;"-"&amp;M74</f>
        <v>9-D3</v>
      </c>
      <c r="B74" s="1078" t="str">
        <f aca="false">CONCATENATE(M74,P74,Q74)</f>
        <v>D3MagazziniNORMALE</v>
      </c>
      <c r="C74" s="1078" t="str">
        <f aca="false">M74&amp;P74</f>
        <v>D3Magazzini</v>
      </c>
      <c r="D74" s="1" t="s">
        <v>679</v>
      </c>
      <c r="E74" s="1" t="s">
        <v>680</v>
      </c>
      <c r="F74" s="1" t="s">
        <v>681</v>
      </c>
      <c r="G74" s="1" t="n">
        <v>8033032</v>
      </c>
      <c r="H74" s="1" t="s">
        <v>682</v>
      </c>
      <c r="I74" s="1" t="s">
        <v>683</v>
      </c>
      <c r="J74" s="1" t="s">
        <v>684</v>
      </c>
      <c r="K74" s="1" t="s">
        <v>685</v>
      </c>
      <c r="L74" s="1" t="s">
        <v>695</v>
      </c>
      <c r="M74" s="1" t="s">
        <v>702</v>
      </c>
      <c r="N74" s="1" t="s">
        <v>704</v>
      </c>
      <c r="O74" s="1" t="n">
        <v>9</v>
      </c>
      <c r="P74" s="1" t="s">
        <v>731</v>
      </c>
      <c r="Q74" s="1" t="s">
        <v>644</v>
      </c>
      <c r="R74" s="1" t="s">
        <v>726</v>
      </c>
      <c r="S74" s="1" t="n">
        <v>700</v>
      </c>
      <c r="T74" s="1" t="n">
        <v>800</v>
      </c>
      <c r="U74" s="1" t="s">
        <v>727</v>
      </c>
      <c r="V74" s="1" t="n">
        <v>2.9</v>
      </c>
      <c r="W74" s="1" t="n">
        <v>3.3</v>
      </c>
      <c r="X74" s="1" t="s">
        <v>727</v>
      </c>
    </row>
    <row r="75" customFormat="false" ht="13.8" hidden="false" customHeight="false" outlineLevel="0" collapsed="false">
      <c r="A75" s="1078" t="str">
        <f aca="false">COUNTIF($M$3:M75,M75)&amp;"-"&amp;M75</f>
        <v>10-D3</v>
      </c>
      <c r="B75" s="1078" t="str">
        <f aca="false">CONCATENATE(M75,P75,Q75)</f>
        <v>D3NegoziNORMALE</v>
      </c>
      <c r="C75" s="1078" t="str">
        <f aca="false">M75&amp;P75</f>
        <v>D3Negozi</v>
      </c>
      <c r="D75" s="1" t="s">
        <v>679</v>
      </c>
      <c r="E75" s="1" t="s">
        <v>680</v>
      </c>
      <c r="F75" s="1" t="s">
        <v>681</v>
      </c>
      <c r="G75" s="1" t="n">
        <v>8033032</v>
      </c>
      <c r="H75" s="1" t="s">
        <v>682</v>
      </c>
      <c r="I75" s="1" t="s">
        <v>683</v>
      </c>
      <c r="J75" s="1" t="s">
        <v>684</v>
      </c>
      <c r="K75" s="1" t="s">
        <v>685</v>
      </c>
      <c r="L75" s="1" t="s">
        <v>695</v>
      </c>
      <c r="M75" s="1" t="s">
        <v>702</v>
      </c>
      <c r="N75" s="1" t="s">
        <v>704</v>
      </c>
      <c r="O75" s="1" t="n">
        <v>5</v>
      </c>
      <c r="P75" s="1" t="s">
        <v>732</v>
      </c>
      <c r="Q75" s="1" t="s">
        <v>644</v>
      </c>
      <c r="R75" s="1" t="s">
        <v>726</v>
      </c>
      <c r="S75" s="1" t="n">
        <v>980</v>
      </c>
      <c r="T75" s="1" t="n">
        <v>1700</v>
      </c>
      <c r="U75" s="1" t="s">
        <v>727</v>
      </c>
      <c r="V75" s="1" t="n">
        <v>5.3</v>
      </c>
      <c r="W75" s="1" t="n">
        <v>9.2</v>
      </c>
      <c r="X75" s="1" t="s">
        <v>727</v>
      </c>
    </row>
    <row r="76" customFormat="false" ht="13.8" hidden="false" customHeight="false" outlineLevel="0" collapsed="false">
      <c r="A76" s="1078" t="str">
        <f aca="false">COUNTIF($M$3:M76,M76)&amp;"-"&amp;M76</f>
        <v>11-D3</v>
      </c>
      <c r="B76" s="1078" t="str">
        <f aca="false">CONCATENATE(M76,P76,Q76)</f>
        <v>D3UfficiNORMALE</v>
      </c>
      <c r="C76" s="1078" t="str">
        <f aca="false">M76&amp;P76</f>
        <v>D3Uffici</v>
      </c>
      <c r="D76" s="1" t="s">
        <v>679</v>
      </c>
      <c r="E76" s="1" t="s">
        <v>680</v>
      </c>
      <c r="F76" s="1" t="s">
        <v>681</v>
      </c>
      <c r="G76" s="1" t="n">
        <v>8033032</v>
      </c>
      <c r="H76" s="1" t="s">
        <v>682</v>
      </c>
      <c r="I76" s="1" t="s">
        <v>683</v>
      </c>
      <c r="J76" s="1" t="s">
        <v>684</v>
      </c>
      <c r="K76" s="1" t="s">
        <v>685</v>
      </c>
      <c r="L76" s="1" t="s">
        <v>695</v>
      </c>
      <c r="M76" s="1" t="s">
        <v>702</v>
      </c>
      <c r="N76" s="1" t="s">
        <v>704</v>
      </c>
      <c r="O76" s="1" t="n">
        <v>6</v>
      </c>
      <c r="P76" s="1" t="s">
        <v>733</v>
      </c>
      <c r="Q76" s="1" t="s">
        <v>644</v>
      </c>
      <c r="R76" s="1" t="s">
        <v>726</v>
      </c>
      <c r="S76" s="1" t="n">
        <v>950</v>
      </c>
      <c r="T76" s="1" t="n">
        <v>1600</v>
      </c>
      <c r="U76" s="1" t="s">
        <v>727</v>
      </c>
      <c r="V76" s="1" t="n">
        <v>3.3</v>
      </c>
      <c r="W76" s="1" t="n">
        <v>5.6</v>
      </c>
      <c r="X76" s="1" t="s">
        <v>727</v>
      </c>
    </row>
    <row r="77" customFormat="false" ht="13.8" hidden="false" customHeight="false" outlineLevel="0" collapsed="false">
      <c r="A77" s="1078" t="str">
        <f aca="false">COUNTIF($M$3:M77,M77)&amp;"-"&amp;M77</f>
        <v>12-D3</v>
      </c>
      <c r="B77" s="1078" t="str">
        <f aca="false">CONCATENATE(M77,P77,Q77)</f>
        <v>D3Capannoni industrialiNORMALE</v>
      </c>
      <c r="C77" s="1078" t="str">
        <f aca="false">M77&amp;P77</f>
        <v>D3Capannoni industriali</v>
      </c>
      <c r="D77" s="1" t="s">
        <v>679</v>
      </c>
      <c r="E77" s="1" t="s">
        <v>680</v>
      </c>
      <c r="F77" s="1" t="s">
        <v>681</v>
      </c>
      <c r="G77" s="1" t="n">
        <v>8033032</v>
      </c>
      <c r="H77" s="1" t="s">
        <v>682</v>
      </c>
      <c r="I77" s="1" t="s">
        <v>683</v>
      </c>
      <c r="J77" s="1" t="s">
        <v>684</v>
      </c>
      <c r="K77" s="1" t="s">
        <v>685</v>
      </c>
      <c r="L77" s="1" t="s">
        <v>695</v>
      </c>
      <c r="M77" s="1" t="s">
        <v>702</v>
      </c>
      <c r="N77" s="1" t="s">
        <v>704</v>
      </c>
      <c r="O77" s="1" t="n">
        <v>8</v>
      </c>
      <c r="P77" s="1" t="s">
        <v>740</v>
      </c>
      <c r="Q77" s="1" t="s">
        <v>644</v>
      </c>
      <c r="R77" s="1" t="s">
        <v>726</v>
      </c>
      <c r="S77" s="1" t="n">
        <v>800</v>
      </c>
      <c r="T77" s="1" t="n">
        <v>900</v>
      </c>
      <c r="U77" s="1" t="s">
        <v>727</v>
      </c>
      <c r="V77" s="1" t="n">
        <v>3.3</v>
      </c>
      <c r="W77" s="1" t="n">
        <v>3.8</v>
      </c>
      <c r="X77" s="1" t="s">
        <v>727</v>
      </c>
    </row>
    <row r="78" customFormat="false" ht="13.8" hidden="false" customHeight="false" outlineLevel="0" collapsed="false">
      <c r="A78" s="1078" t="str">
        <f aca="false">COUNTIF($M$3:M78,M78)&amp;"-"&amp;M78</f>
        <v>13-D3</v>
      </c>
      <c r="B78" s="1078" t="str">
        <f aca="false">CONCATENATE(M78,P78,Q78)</f>
        <v>D3Capannoni tipiciNORMALE</v>
      </c>
      <c r="C78" s="1078" t="str">
        <f aca="false">M78&amp;P78</f>
        <v>D3Capannoni tipici</v>
      </c>
      <c r="D78" s="1" t="s">
        <v>679</v>
      </c>
      <c r="E78" s="1" t="s">
        <v>680</v>
      </c>
      <c r="F78" s="1" t="s">
        <v>681</v>
      </c>
      <c r="G78" s="1" t="n">
        <v>8033032</v>
      </c>
      <c r="H78" s="1" t="s">
        <v>682</v>
      </c>
      <c r="I78" s="1" t="s">
        <v>683</v>
      </c>
      <c r="J78" s="1" t="s">
        <v>684</v>
      </c>
      <c r="K78" s="1" t="s">
        <v>685</v>
      </c>
      <c r="L78" s="1" t="s">
        <v>695</v>
      </c>
      <c r="M78" s="1" t="s">
        <v>702</v>
      </c>
      <c r="N78" s="1" t="s">
        <v>704</v>
      </c>
      <c r="O78" s="1" t="n">
        <v>7</v>
      </c>
      <c r="P78" s="1" t="s">
        <v>737</v>
      </c>
      <c r="Q78" s="1" t="s">
        <v>644</v>
      </c>
      <c r="R78" s="1" t="s">
        <v>726</v>
      </c>
      <c r="S78" s="1" t="n">
        <v>450</v>
      </c>
      <c r="T78" s="1" t="n">
        <v>550</v>
      </c>
      <c r="U78" s="1" t="s">
        <v>727</v>
      </c>
      <c r="V78" s="1" t="n">
        <v>1.9</v>
      </c>
      <c r="W78" s="1" t="n">
        <v>2.3</v>
      </c>
      <c r="X78" s="1" t="s">
        <v>727</v>
      </c>
    </row>
    <row r="79" customFormat="false" ht="13.8" hidden="false" customHeight="false" outlineLevel="0" collapsed="false">
      <c r="A79" s="1078" t="str">
        <f aca="false">COUNTIF($M$3:M79,M79)&amp;"-"&amp;M79</f>
        <v>14-D3</v>
      </c>
      <c r="B79" s="1078" t="str">
        <f aca="false">CONCATENATE(M79,P79,Q79)</f>
        <v>D3LaboratoriNORMALE</v>
      </c>
      <c r="C79" s="1078" t="str">
        <f aca="false">M79&amp;P79</f>
        <v>D3Laboratori</v>
      </c>
      <c r="D79" s="1" t="s">
        <v>679</v>
      </c>
      <c r="E79" s="1" t="s">
        <v>680</v>
      </c>
      <c r="F79" s="1" t="s">
        <v>681</v>
      </c>
      <c r="G79" s="1" t="n">
        <v>8033032</v>
      </c>
      <c r="H79" s="1" t="s">
        <v>682</v>
      </c>
      <c r="I79" s="1" t="s">
        <v>683</v>
      </c>
      <c r="J79" s="1" t="s">
        <v>684</v>
      </c>
      <c r="K79" s="1" t="s">
        <v>685</v>
      </c>
      <c r="L79" s="1" t="s">
        <v>695</v>
      </c>
      <c r="M79" s="1" t="s">
        <v>702</v>
      </c>
      <c r="N79" s="1" t="s">
        <v>704</v>
      </c>
      <c r="O79" s="1" t="n">
        <v>10</v>
      </c>
      <c r="P79" s="1" t="s">
        <v>734</v>
      </c>
      <c r="Q79" s="1" t="s">
        <v>644</v>
      </c>
      <c r="R79" s="1" t="s">
        <v>726</v>
      </c>
      <c r="S79" s="1" t="n">
        <v>800</v>
      </c>
      <c r="T79" s="1" t="n">
        <v>900</v>
      </c>
      <c r="U79" s="1" t="s">
        <v>727</v>
      </c>
      <c r="V79" s="1" t="n">
        <v>3.3</v>
      </c>
      <c r="W79" s="1" t="n">
        <v>3.8</v>
      </c>
      <c r="X79" s="1" t="s">
        <v>727</v>
      </c>
    </row>
    <row r="80" customFormat="false" ht="13.8" hidden="false" customHeight="false" outlineLevel="0" collapsed="false">
      <c r="A80" s="1078" t="str">
        <f aca="false">COUNTIF($M$3:M80,M80)&amp;"-"&amp;M80</f>
        <v>1-D4</v>
      </c>
      <c r="B80" s="1078" t="str">
        <f aca="false">CONCATENATE(M80,P80,Q80)</f>
        <v>D4Abitazioni civiliOTTIMO</v>
      </c>
      <c r="C80" s="1078" t="str">
        <f aca="false">M80&amp;P80</f>
        <v>D4Abitazioni civili</v>
      </c>
      <c r="D80" s="1" t="s">
        <v>679</v>
      </c>
      <c r="E80" s="1" t="s">
        <v>680</v>
      </c>
      <c r="F80" s="1" t="s">
        <v>681</v>
      </c>
      <c r="G80" s="1" t="n">
        <v>8033032</v>
      </c>
      <c r="H80" s="1" t="s">
        <v>682</v>
      </c>
      <c r="I80" s="1" t="s">
        <v>683</v>
      </c>
      <c r="J80" s="1" t="s">
        <v>684</v>
      </c>
      <c r="K80" s="1" t="s">
        <v>685</v>
      </c>
      <c r="L80" s="1" t="s">
        <v>695</v>
      </c>
      <c r="M80" s="1" t="s">
        <v>705</v>
      </c>
      <c r="N80" s="1" t="s">
        <v>707</v>
      </c>
      <c r="O80" s="1" t="n">
        <v>20</v>
      </c>
      <c r="P80" s="1" t="s">
        <v>187</v>
      </c>
      <c r="Q80" s="1" t="s">
        <v>643</v>
      </c>
      <c r="R80" s="1" t="s">
        <v>683</v>
      </c>
      <c r="S80" s="1" t="n">
        <v>1250</v>
      </c>
      <c r="T80" s="1" t="n">
        <v>1850</v>
      </c>
      <c r="U80" s="1" t="s">
        <v>727</v>
      </c>
      <c r="V80" s="1" t="n">
        <v>4.6</v>
      </c>
      <c r="W80" s="1" t="n">
        <v>6.8</v>
      </c>
      <c r="X80" s="1" t="s">
        <v>727</v>
      </c>
    </row>
    <row r="81" customFormat="false" ht="13.8" hidden="false" customHeight="false" outlineLevel="0" collapsed="false">
      <c r="A81" s="1078" t="str">
        <f aca="false">COUNTIF($M$3:M81,M81)&amp;"-"&amp;M81</f>
        <v>2-D4</v>
      </c>
      <c r="B81" s="1078" t="str">
        <f aca="false">CONCATENATE(M81,P81,Q81)</f>
        <v>D4Abitazioni civiliNORMALE</v>
      </c>
      <c r="C81" s="1078" t="str">
        <f aca="false">M81&amp;P81</f>
        <v>D4Abitazioni civili</v>
      </c>
      <c r="D81" s="1" t="s">
        <v>679</v>
      </c>
      <c r="E81" s="1" t="s">
        <v>680</v>
      </c>
      <c r="F81" s="1" t="s">
        <v>681</v>
      </c>
      <c r="G81" s="1" t="n">
        <v>8033032</v>
      </c>
      <c r="H81" s="1" t="s">
        <v>682</v>
      </c>
      <c r="I81" s="1" t="s">
        <v>683</v>
      </c>
      <c r="J81" s="1" t="s">
        <v>684</v>
      </c>
      <c r="K81" s="1" t="s">
        <v>685</v>
      </c>
      <c r="L81" s="1" t="s">
        <v>695</v>
      </c>
      <c r="M81" s="1" t="s">
        <v>705</v>
      </c>
      <c r="N81" s="1" t="s">
        <v>707</v>
      </c>
      <c r="O81" s="1" t="n">
        <v>20</v>
      </c>
      <c r="P81" s="1" t="s">
        <v>187</v>
      </c>
      <c r="Q81" s="1" t="s">
        <v>644</v>
      </c>
      <c r="R81" s="1" t="s">
        <v>726</v>
      </c>
      <c r="S81" s="1" t="n">
        <v>780</v>
      </c>
      <c r="T81" s="1" t="n">
        <v>1150</v>
      </c>
      <c r="U81" s="1" t="s">
        <v>727</v>
      </c>
      <c r="V81" s="1" t="n">
        <v>2.8</v>
      </c>
      <c r="W81" s="1" t="n">
        <v>4.2</v>
      </c>
      <c r="X81" s="1" t="s">
        <v>727</v>
      </c>
    </row>
    <row r="82" customFormat="false" ht="13.8" hidden="false" customHeight="false" outlineLevel="0" collapsed="false">
      <c r="A82" s="1078" t="str">
        <f aca="false">COUNTIF($M$3:M82,M82)&amp;"-"&amp;M82</f>
        <v>3-D4</v>
      </c>
      <c r="B82" s="1078" t="str">
        <f aca="false">CONCATENATE(M82,P82,Q82)</f>
        <v>D4Abitazioni di tipo economicoNORMALE</v>
      </c>
      <c r="C82" s="1078" t="str">
        <f aca="false">M82&amp;P82</f>
        <v>D4Abitazioni di tipo economico</v>
      </c>
      <c r="D82" s="1" t="s">
        <v>679</v>
      </c>
      <c r="E82" s="1" t="s">
        <v>680</v>
      </c>
      <c r="F82" s="1" t="s">
        <v>681</v>
      </c>
      <c r="G82" s="1" t="n">
        <v>8033032</v>
      </c>
      <c r="H82" s="1" t="s">
        <v>682</v>
      </c>
      <c r="I82" s="1" t="s">
        <v>683</v>
      </c>
      <c r="J82" s="1" t="s">
        <v>684</v>
      </c>
      <c r="K82" s="1" t="s">
        <v>685</v>
      </c>
      <c r="L82" s="1" t="s">
        <v>695</v>
      </c>
      <c r="M82" s="1" t="s">
        <v>705</v>
      </c>
      <c r="N82" s="1" t="s">
        <v>707</v>
      </c>
      <c r="O82" s="1" t="n">
        <v>21</v>
      </c>
      <c r="P82" s="1" t="s">
        <v>728</v>
      </c>
      <c r="Q82" s="1" t="s">
        <v>644</v>
      </c>
      <c r="R82" s="1" t="s">
        <v>726</v>
      </c>
      <c r="S82" s="1" t="n">
        <v>670</v>
      </c>
      <c r="T82" s="1" t="n">
        <v>1000</v>
      </c>
      <c r="U82" s="1" t="s">
        <v>727</v>
      </c>
      <c r="V82" s="1" t="n">
        <v>2.3</v>
      </c>
      <c r="W82" s="1" t="n">
        <v>3.4</v>
      </c>
      <c r="X82" s="1" t="s">
        <v>727</v>
      </c>
    </row>
    <row r="83" customFormat="false" ht="13.8" hidden="false" customHeight="false" outlineLevel="0" collapsed="false">
      <c r="A83" s="1078" t="str">
        <f aca="false">COUNTIF($M$3:M83,M83)&amp;"-"&amp;M83</f>
        <v>4-D4</v>
      </c>
      <c r="B83" s="1078" t="str">
        <f aca="false">CONCATENATE(M83,P83,Q83)</f>
        <v>D4BoxNORMALE</v>
      </c>
      <c r="C83" s="1078" t="str">
        <f aca="false">M83&amp;P83</f>
        <v>D4Box</v>
      </c>
      <c r="D83" s="1" t="s">
        <v>679</v>
      </c>
      <c r="E83" s="1" t="s">
        <v>680</v>
      </c>
      <c r="F83" s="1" t="s">
        <v>681</v>
      </c>
      <c r="G83" s="1" t="n">
        <v>8033032</v>
      </c>
      <c r="H83" s="1" t="s">
        <v>682</v>
      </c>
      <c r="I83" s="1" t="s">
        <v>683</v>
      </c>
      <c r="J83" s="1" t="s">
        <v>684</v>
      </c>
      <c r="K83" s="1" t="s">
        <v>685</v>
      </c>
      <c r="L83" s="1" t="s">
        <v>695</v>
      </c>
      <c r="M83" s="1" t="s">
        <v>705</v>
      </c>
      <c r="N83" s="1" t="s">
        <v>707</v>
      </c>
      <c r="O83" s="1" t="n">
        <v>13</v>
      </c>
      <c r="P83" s="1" t="s">
        <v>729</v>
      </c>
      <c r="Q83" s="1" t="s">
        <v>644</v>
      </c>
      <c r="R83" s="1" t="s">
        <v>726</v>
      </c>
      <c r="S83" s="1" t="n">
        <v>500</v>
      </c>
      <c r="T83" s="1" t="n">
        <v>750</v>
      </c>
      <c r="U83" s="1" t="s">
        <v>727</v>
      </c>
      <c r="V83" s="1" t="n">
        <v>2.1</v>
      </c>
      <c r="W83" s="1" t="n">
        <v>3.1</v>
      </c>
      <c r="X83" s="1" t="s">
        <v>727</v>
      </c>
    </row>
    <row r="84" customFormat="false" ht="13.8" hidden="false" customHeight="false" outlineLevel="0" collapsed="false">
      <c r="A84" s="1078" t="str">
        <f aca="false">COUNTIF($M$3:M84,M84)&amp;"-"&amp;M84</f>
        <v>5-D4</v>
      </c>
      <c r="B84" s="1078" t="str">
        <f aca="false">CONCATENATE(M84,P84,Q84)</f>
        <v>D4Posti auto copertiNORMALE</v>
      </c>
      <c r="C84" s="1078" t="str">
        <f aca="false">M84&amp;P84</f>
        <v>D4Posti auto coperti</v>
      </c>
      <c r="D84" s="1" t="s">
        <v>679</v>
      </c>
      <c r="E84" s="1" t="s">
        <v>680</v>
      </c>
      <c r="F84" s="1" t="s">
        <v>681</v>
      </c>
      <c r="G84" s="1" t="n">
        <v>8033032</v>
      </c>
      <c r="H84" s="1" t="s">
        <v>682</v>
      </c>
      <c r="I84" s="1" t="s">
        <v>683</v>
      </c>
      <c r="J84" s="1" t="s">
        <v>684</v>
      </c>
      <c r="K84" s="1" t="s">
        <v>685</v>
      </c>
      <c r="L84" s="1" t="s">
        <v>695</v>
      </c>
      <c r="M84" s="1" t="s">
        <v>705</v>
      </c>
      <c r="N84" s="1" t="s">
        <v>707</v>
      </c>
      <c r="O84" s="1" t="n">
        <v>14</v>
      </c>
      <c r="P84" s="1" t="s">
        <v>738</v>
      </c>
      <c r="Q84" s="1" t="s">
        <v>644</v>
      </c>
      <c r="R84" s="1" t="s">
        <v>726</v>
      </c>
      <c r="S84" s="1" t="n">
        <v>350</v>
      </c>
      <c r="T84" s="1" t="n">
        <v>450</v>
      </c>
      <c r="U84" s="1" t="s">
        <v>727</v>
      </c>
      <c r="V84" s="1" t="n">
        <v>1.5</v>
      </c>
      <c r="W84" s="1" t="n">
        <v>1.9</v>
      </c>
      <c r="X84" s="1" t="s">
        <v>727</v>
      </c>
    </row>
    <row r="85" customFormat="false" ht="13.8" hidden="false" customHeight="false" outlineLevel="0" collapsed="false">
      <c r="A85" s="1078" t="str">
        <f aca="false">COUNTIF($M$3:M85,M85)&amp;"-"&amp;M85</f>
        <v>6-D4</v>
      </c>
      <c r="B85" s="1078" t="str">
        <f aca="false">CONCATENATE(M85,P85,Q85)</f>
        <v>D4Ville e VilliniNORMALE</v>
      </c>
      <c r="C85" s="1078" t="str">
        <f aca="false">M85&amp;P85</f>
        <v>D4Ville e Villini</v>
      </c>
      <c r="D85" s="1" t="s">
        <v>679</v>
      </c>
      <c r="E85" s="1" t="s">
        <v>680</v>
      </c>
      <c r="F85" s="1" t="s">
        <v>681</v>
      </c>
      <c r="G85" s="1" t="n">
        <v>8033032</v>
      </c>
      <c r="H85" s="1" t="s">
        <v>682</v>
      </c>
      <c r="I85" s="1" t="s">
        <v>683</v>
      </c>
      <c r="J85" s="1" t="s">
        <v>684</v>
      </c>
      <c r="K85" s="1" t="s">
        <v>685</v>
      </c>
      <c r="L85" s="1" t="s">
        <v>695</v>
      </c>
      <c r="M85" s="1" t="s">
        <v>705</v>
      </c>
      <c r="N85" s="1" t="s">
        <v>707</v>
      </c>
      <c r="O85" s="1" t="n">
        <v>1</v>
      </c>
      <c r="P85" s="1" t="s">
        <v>735</v>
      </c>
      <c r="Q85" s="1" t="s">
        <v>644</v>
      </c>
      <c r="R85" s="1" t="s">
        <v>726</v>
      </c>
      <c r="S85" s="1" t="n">
        <v>1050</v>
      </c>
      <c r="T85" s="1" t="n">
        <v>1450</v>
      </c>
      <c r="U85" s="1" t="s">
        <v>727</v>
      </c>
      <c r="V85" s="1" t="n">
        <v>3.9</v>
      </c>
      <c r="W85" s="1" t="n">
        <v>5.4</v>
      </c>
      <c r="X85" s="1" t="s">
        <v>727</v>
      </c>
    </row>
    <row r="86" customFormat="false" ht="13.8" hidden="false" customHeight="false" outlineLevel="0" collapsed="false">
      <c r="A86" s="1078" t="str">
        <f aca="false">COUNTIF($M$3:M86,M86)&amp;"-"&amp;M86</f>
        <v>7-D4</v>
      </c>
      <c r="B86" s="1078" t="str">
        <f aca="false">CONCATENATE(M86,P86,Q86)</f>
        <v>D4Ville e VilliniOTTIMO</v>
      </c>
      <c r="C86" s="1078" t="str">
        <f aca="false">M86&amp;P86</f>
        <v>D4Ville e Villini</v>
      </c>
      <c r="D86" s="1" t="s">
        <v>679</v>
      </c>
      <c r="E86" s="1" t="s">
        <v>680</v>
      </c>
      <c r="F86" s="1" t="s">
        <v>681</v>
      </c>
      <c r="G86" s="1" t="n">
        <v>8033032</v>
      </c>
      <c r="H86" s="1" t="s">
        <v>682</v>
      </c>
      <c r="I86" s="1" t="s">
        <v>683</v>
      </c>
      <c r="J86" s="1" t="s">
        <v>684</v>
      </c>
      <c r="K86" s="1" t="s">
        <v>685</v>
      </c>
      <c r="L86" s="1" t="s">
        <v>695</v>
      </c>
      <c r="M86" s="1" t="s">
        <v>705</v>
      </c>
      <c r="N86" s="1" t="s">
        <v>707</v>
      </c>
      <c r="O86" s="1" t="n">
        <v>1</v>
      </c>
      <c r="P86" s="1" t="s">
        <v>735</v>
      </c>
      <c r="Q86" s="1" t="s">
        <v>643</v>
      </c>
      <c r="R86" s="1" t="s">
        <v>683</v>
      </c>
      <c r="S86" s="1" t="n">
        <v>1500</v>
      </c>
      <c r="T86" s="1" t="n">
        <v>2000</v>
      </c>
      <c r="U86" s="1" t="s">
        <v>727</v>
      </c>
      <c r="V86" s="1" t="n">
        <v>5.6</v>
      </c>
      <c r="W86" s="1" t="n">
        <v>7.5</v>
      </c>
      <c r="X86" s="1" t="s">
        <v>727</v>
      </c>
    </row>
    <row r="87" customFormat="false" ht="13.8" hidden="false" customHeight="false" outlineLevel="0" collapsed="false">
      <c r="A87" s="1078" t="str">
        <f aca="false">COUNTIF($M$3:M87,M87)&amp;"-"&amp;M87</f>
        <v>8-D4</v>
      </c>
      <c r="B87" s="1078" t="str">
        <f aca="false">CONCATENATE(M87,P87,Q87)</f>
        <v>D4Centri commercialiNORMALE</v>
      </c>
      <c r="C87" s="1078" t="str">
        <f aca="false">M87&amp;P87</f>
        <v>D4Centri commerciali</v>
      </c>
      <c r="D87" s="1" t="s">
        <v>679</v>
      </c>
      <c r="E87" s="1" t="s">
        <v>680</v>
      </c>
      <c r="F87" s="1" t="s">
        <v>681</v>
      </c>
      <c r="G87" s="1" t="n">
        <v>8033032</v>
      </c>
      <c r="H87" s="1" t="s">
        <v>682</v>
      </c>
      <c r="I87" s="1" t="s">
        <v>683</v>
      </c>
      <c r="J87" s="1" t="s">
        <v>684</v>
      </c>
      <c r="K87" s="1" t="s">
        <v>685</v>
      </c>
      <c r="L87" s="1" t="s">
        <v>695</v>
      </c>
      <c r="M87" s="1" t="s">
        <v>705</v>
      </c>
      <c r="N87" s="1" t="s">
        <v>707</v>
      </c>
      <c r="O87" s="1" t="n">
        <v>17</v>
      </c>
      <c r="P87" s="1" t="s">
        <v>736</v>
      </c>
      <c r="Q87" s="1" t="s">
        <v>644</v>
      </c>
      <c r="R87" s="1" t="s">
        <v>726</v>
      </c>
      <c r="S87" s="1" t="n">
        <v>1200</v>
      </c>
      <c r="T87" s="1" t="n">
        <v>2100</v>
      </c>
      <c r="U87" s="1" t="s">
        <v>727</v>
      </c>
      <c r="V87" s="1" t="n">
        <v>5.5</v>
      </c>
      <c r="W87" s="1" t="n">
        <v>9.6</v>
      </c>
      <c r="X87" s="1" t="s">
        <v>727</v>
      </c>
    </row>
    <row r="88" customFormat="false" ht="13.8" hidden="false" customHeight="false" outlineLevel="0" collapsed="false">
      <c r="A88" s="1078" t="str">
        <f aca="false">COUNTIF($M$3:M88,M88)&amp;"-"&amp;M88</f>
        <v>9-D4</v>
      </c>
      <c r="B88" s="1078" t="str">
        <f aca="false">CONCATENATE(M88,P88,Q88)</f>
        <v>D4MagazziniNORMALE</v>
      </c>
      <c r="C88" s="1078" t="str">
        <f aca="false">M88&amp;P88</f>
        <v>D4Magazzini</v>
      </c>
      <c r="D88" s="1" t="s">
        <v>679</v>
      </c>
      <c r="E88" s="1" t="s">
        <v>680</v>
      </c>
      <c r="F88" s="1" t="s">
        <v>681</v>
      </c>
      <c r="G88" s="1" t="n">
        <v>8033032</v>
      </c>
      <c r="H88" s="1" t="s">
        <v>682</v>
      </c>
      <c r="I88" s="1" t="s">
        <v>683</v>
      </c>
      <c r="J88" s="1" t="s">
        <v>684</v>
      </c>
      <c r="K88" s="1" t="s">
        <v>685</v>
      </c>
      <c r="L88" s="1" t="s">
        <v>695</v>
      </c>
      <c r="M88" s="1" t="s">
        <v>705</v>
      </c>
      <c r="N88" s="1" t="s">
        <v>707</v>
      </c>
      <c r="O88" s="1" t="n">
        <v>9</v>
      </c>
      <c r="P88" s="1" t="s">
        <v>731</v>
      </c>
      <c r="Q88" s="1" t="s">
        <v>644</v>
      </c>
      <c r="R88" s="1" t="s">
        <v>726</v>
      </c>
      <c r="S88" s="1" t="n">
        <v>700</v>
      </c>
      <c r="T88" s="1" t="n">
        <v>800</v>
      </c>
      <c r="U88" s="1" t="s">
        <v>727</v>
      </c>
      <c r="V88" s="1" t="n">
        <v>2.9</v>
      </c>
      <c r="W88" s="1" t="n">
        <v>3.3</v>
      </c>
      <c r="X88" s="1" t="s">
        <v>727</v>
      </c>
    </row>
    <row r="89" customFormat="false" ht="13.8" hidden="false" customHeight="false" outlineLevel="0" collapsed="false">
      <c r="A89" s="1078" t="str">
        <f aca="false">COUNTIF($M$3:M89,M89)&amp;"-"&amp;M89</f>
        <v>10-D4</v>
      </c>
      <c r="B89" s="1078" t="str">
        <f aca="false">CONCATENATE(M89,P89,Q89)</f>
        <v>D4NegoziNORMALE</v>
      </c>
      <c r="C89" s="1078" t="str">
        <f aca="false">M89&amp;P89</f>
        <v>D4Negozi</v>
      </c>
      <c r="D89" s="1" t="s">
        <v>679</v>
      </c>
      <c r="E89" s="1" t="s">
        <v>680</v>
      </c>
      <c r="F89" s="1" t="s">
        <v>681</v>
      </c>
      <c r="G89" s="1" t="n">
        <v>8033032</v>
      </c>
      <c r="H89" s="1" t="s">
        <v>682</v>
      </c>
      <c r="I89" s="1" t="s">
        <v>683</v>
      </c>
      <c r="J89" s="1" t="s">
        <v>684</v>
      </c>
      <c r="K89" s="1" t="s">
        <v>685</v>
      </c>
      <c r="L89" s="1" t="s">
        <v>695</v>
      </c>
      <c r="M89" s="1" t="s">
        <v>705</v>
      </c>
      <c r="N89" s="1" t="s">
        <v>707</v>
      </c>
      <c r="O89" s="1" t="n">
        <v>5</v>
      </c>
      <c r="P89" s="1" t="s">
        <v>732</v>
      </c>
      <c r="Q89" s="1" t="s">
        <v>644</v>
      </c>
      <c r="R89" s="1" t="s">
        <v>726</v>
      </c>
      <c r="S89" s="1" t="n">
        <v>900</v>
      </c>
      <c r="T89" s="1" t="n">
        <v>1600</v>
      </c>
      <c r="U89" s="1" t="s">
        <v>727</v>
      </c>
      <c r="V89" s="1" t="n">
        <v>4.9</v>
      </c>
      <c r="W89" s="1" t="n">
        <v>8.7</v>
      </c>
      <c r="X89" s="1" t="s">
        <v>727</v>
      </c>
    </row>
    <row r="90" customFormat="false" ht="13.8" hidden="false" customHeight="false" outlineLevel="0" collapsed="false">
      <c r="A90" s="1078" t="str">
        <f aca="false">COUNTIF($M$3:M90,M90)&amp;"-"&amp;M90</f>
        <v>11-D4</v>
      </c>
      <c r="B90" s="1078" t="str">
        <f aca="false">CONCATENATE(M90,P90,Q90)</f>
        <v>D4UfficiNORMALE</v>
      </c>
      <c r="C90" s="1078" t="str">
        <f aca="false">M90&amp;P90</f>
        <v>D4Uffici</v>
      </c>
      <c r="D90" s="1" t="s">
        <v>679</v>
      </c>
      <c r="E90" s="1" t="s">
        <v>680</v>
      </c>
      <c r="F90" s="1" t="s">
        <v>681</v>
      </c>
      <c r="G90" s="1" t="n">
        <v>8033032</v>
      </c>
      <c r="H90" s="1" t="s">
        <v>682</v>
      </c>
      <c r="I90" s="1" t="s">
        <v>683</v>
      </c>
      <c r="J90" s="1" t="s">
        <v>684</v>
      </c>
      <c r="K90" s="1" t="s">
        <v>685</v>
      </c>
      <c r="L90" s="1" t="s">
        <v>695</v>
      </c>
      <c r="M90" s="1" t="s">
        <v>705</v>
      </c>
      <c r="N90" s="1" t="s">
        <v>707</v>
      </c>
      <c r="O90" s="1" t="n">
        <v>6</v>
      </c>
      <c r="P90" s="1" t="s">
        <v>733</v>
      </c>
      <c r="Q90" s="1" t="s">
        <v>644</v>
      </c>
      <c r="R90" s="1" t="s">
        <v>726</v>
      </c>
      <c r="S90" s="1" t="n">
        <v>800</v>
      </c>
      <c r="T90" s="1" t="n">
        <v>1350</v>
      </c>
      <c r="U90" s="1" t="s">
        <v>727</v>
      </c>
      <c r="V90" s="1" t="n">
        <v>2.8</v>
      </c>
      <c r="W90" s="1" t="n">
        <v>4.7</v>
      </c>
      <c r="X90" s="1" t="s">
        <v>727</v>
      </c>
    </row>
    <row r="91" customFormat="false" ht="13.8" hidden="false" customHeight="false" outlineLevel="0" collapsed="false">
      <c r="A91" s="1078" t="str">
        <f aca="false">COUNTIF($M$3:M91,M91)&amp;"-"&amp;M91</f>
        <v>12-D4</v>
      </c>
      <c r="B91" s="1078" t="str">
        <f aca="false">CONCATENATE(M91,P91,Q91)</f>
        <v>D4Capannoni industrialiNORMALE</v>
      </c>
      <c r="C91" s="1078" t="str">
        <f aca="false">M91&amp;P91</f>
        <v>D4Capannoni industriali</v>
      </c>
      <c r="D91" s="1" t="s">
        <v>679</v>
      </c>
      <c r="E91" s="1" t="s">
        <v>680</v>
      </c>
      <c r="F91" s="1" t="s">
        <v>681</v>
      </c>
      <c r="G91" s="1" t="n">
        <v>8033032</v>
      </c>
      <c r="H91" s="1" t="s">
        <v>682</v>
      </c>
      <c r="I91" s="1" t="s">
        <v>683</v>
      </c>
      <c r="J91" s="1" t="s">
        <v>684</v>
      </c>
      <c r="K91" s="1" t="s">
        <v>685</v>
      </c>
      <c r="L91" s="1" t="s">
        <v>695</v>
      </c>
      <c r="M91" s="1" t="s">
        <v>705</v>
      </c>
      <c r="N91" s="1" t="s">
        <v>707</v>
      </c>
      <c r="O91" s="1" t="n">
        <v>8</v>
      </c>
      <c r="P91" s="1" t="s">
        <v>740</v>
      </c>
      <c r="Q91" s="1" t="s">
        <v>644</v>
      </c>
      <c r="R91" s="1" t="s">
        <v>726</v>
      </c>
      <c r="S91" s="1" t="n">
        <v>750</v>
      </c>
      <c r="T91" s="1" t="n">
        <v>900</v>
      </c>
      <c r="U91" s="1" t="s">
        <v>727</v>
      </c>
      <c r="V91" s="1" t="n">
        <v>3.1</v>
      </c>
      <c r="W91" s="1" t="n">
        <v>3.7</v>
      </c>
      <c r="X91" s="1" t="s">
        <v>727</v>
      </c>
    </row>
    <row r="92" customFormat="false" ht="13.8" hidden="false" customHeight="false" outlineLevel="0" collapsed="false">
      <c r="A92" s="1078" t="str">
        <f aca="false">COUNTIF($M$3:M92,M92)&amp;"-"&amp;M92</f>
        <v>13-D4</v>
      </c>
      <c r="B92" s="1078" t="str">
        <f aca="false">CONCATENATE(M92,P92,Q92)</f>
        <v>D4Capannoni tipiciNORMALE</v>
      </c>
      <c r="C92" s="1078" t="str">
        <f aca="false">M92&amp;P92</f>
        <v>D4Capannoni tipici</v>
      </c>
      <c r="D92" s="1" t="s">
        <v>679</v>
      </c>
      <c r="E92" s="1" t="s">
        <v>680</v>
      </c>
      <c r="F92" s="1" t="s">
        <v>681</v>
      </c>
      <c r="G92" s="1" t="n">
        <v>8033032</v>
      </c>
      <c r="H92" s="1" t="s">
        <v>682</v>
      </c>
      <c r="I92" s="1" t="s">
        <v>683</v>
      </c>
      <c r="J92" s="1" t="s">
        <v>684</v>
      </c>
      <c r="K92" s="1" t="s">
        <v>685</v>
      </c>
      <c r="L92" s="1" t="s">
        <v>695</v>
      </c>
      <c r="M92" s="1" t="s">
        <v>705</v>
      </c>
      <c r="N92" s="1" t="s">
        <v>707</v>
      </c>
      <c r="O92" s="1" t="n">
        <v>7</v>
      </c>
      <c r="P92" s="1" t="s">
        <v>737</v>
      </c>
      <c r="Q92" s="1" t="s">
        <v>644</v>
      </c>
      <c r="R92" s="1" t="s">
        <v>726</v>
      </c>
      <c r="S92" s="1" t="n">
        <v>435</v>
      </c>
      <c r="T92" s="1" t="n">
        <v>550</v>
      </c>
      <c r="U92" s="1" t="s">
        <v>727</v>
      </c>
      <c r="V92" s="1" t="n">
        <v>1.8</v>
      </c>
      <c r="W92" s="1" t="n">
        <v>2.3</v>
      </c>
      <c r="X92" s="1" t="s">
        <v>727</v>
      </c>
    </row>
    <row r="93" customFormat="false" ht="13.8" hidden="false" customHeight="false" outlineLevel="0" collapsed="false">
      <c r="A93" s="1078" t="str">
        <f aca="false">COUNTIF($M$3:M93,M93)&amp;"-"&amp;M93</f>
        <v>14-D4</v>
      </c>
      <c r="B93" s="1078" t="str">
        <f aca="false">CONCATENATE(M93,P93,Q93)</f>
        <v>D4LaboratoriNORMALE</v>
      </c>
      <c r="C93" s="1078" t="str">
        <f aca="false">M93&amp;P93</f>
        <v>D4Laboratori</v>
      </c>
      <c r="D93" s="1" t="s">
        <v>679</v>
      </c>
      <c r="E93" s="1" t="s">
        <v>680</v>
      </c>
      <c r="F93" s="1" t="s">
        <v>681</v>
      </c>
      <c r="G93" s="1" t="n">
        <v>8033032</v>
      </c>
      <c r="H93" s="1" t="s">
        <v>682</v>
      </c>
      <c r="I93" s="1" t="s">
        <v>683</v>
      </c>
      <c r="J93" s="1" t="s">
        <v>684</v>
      </c>
      <c r="K93" s="1" t="s">
        <v>685</v>
      </c>
      <c r="L93" s="1" t="s">
        <v>695</v>
      </c>
      <c r="M93" s="1" t="s">
        <v>705</v>
      </c>
      <c r="N93" s="1" t="s">
        <v>707</v>
      </c>
      <c r="O93" s="1" t="n">
        <v>10</v>
      </c>
      <c r="P93" s="1" t="s">
        <v>734</v>
      </c>
      <c r="Q93" s="1" t="s">
        <v>644</v>
      </c>
      <c r="R93" s="1" t="s">
        <v>726</v>
      </c>
      <c r="S93" s="1" t="n">
        <v>800</v>
      </c>
      <c r="T93" s="1" t="n">
        <v>900</v>
      </c>
      <c r="U93" s="1" t="s">
        <v>727</v>
      </c>
      <c r="V93" s="1" t="n">
        <v>3.3</v>
      </c>
      <c r="W93" s="1" t="n">
        <v>3.7</v>
      </c>
      <c r="X93" s="1" t="s">
        <v>727</v>
      </c>
    </row>
    <row r="94" customFormat="false" ht="13.8" hidden="false" customHeight="false" outlineLevel="0" collapsed="false">
      <c r="A94" s="1078" t="str">
        <f aca="false">COUNTIF($M$3:M94,M94)&amp;"-"&amp;M94</f>
        <v>1-E1</v>
      </c>
      <c r="B94" s="1078" t="str">
        <f aca="false">CONCATENATE(M94,P94,Q94)</f>
        <v>E1Abitazioni civiliNORMALE</v>
      </c>
      <c r="C94" s="1078" t="str">
        <f aca="false">M94&amp;P94</f>
        <v>E1Abitazioni civili</v>
      </c>
      <c r="D94" s="1" t="s">
        <v>679</v>
      </c>
      <c r="E94" s="1" t="s">
        <v>680</v>
      </c>
      <c r="F94" s="1" t="s">
        <v>681</v>
      </c>
      <c r="G94" s="1" t="n">
        <v>8033032</v>
      </c>
      <c r="H94" s="1" t="s">
        <v>682</v>
      </c>
      <c r="I94" s="1" t="s">
        <v>683</v>
      </c>
      <c r="J94" s="1" t="s">
        <v>684</v>
      </c>
      <c r="K94" s="1" t="s">
        <v>685</v>
      </c>
      <c r="L94" s="1" t="s">
        <v>708</v>
      </c>
      <c r="M94" s="1" t="s">
        <v>709</v>
      </c>
      <c r="N94" s="1" t="s">
        <v>711</v>
      </c>
      <c r="O94" s="1" t="n">
        <v>20</v>
      </c>
      <c r="P94" s="1" t="s">
        <v>187</v>
      </c>
      <c r="Q94" s="1" t="s">
        <v>644</v>
      </c>
      <c r="R94" s="1" t="s">
        <v>726</v>
      </c>
      <c r="S94" s="1" t="n">
        <v>740</v>
      </c>
      <c r="T94" s="1" t="n">
        <v>1100</v>
      </c>
      <c r="U94" s="1" t="s">
        <v>727</v>
      </c>
      <c r="V94" s="1" t="n">
        <v>2.6</v>
      </c>
      <c r="W94" s="1" t="n">
        <v>3.9</v>
      </c>
      <c r="X94" s="1" t="s">
        <v>727</v>
      </c>
    </row>
    <row r="95" customFormat="false" ht="13.8" hidden="false" customHeight="false" outlineLevel="0" collapsed="false">
      <c r="A95" s="1078" t="str">
        <f aca="false">COUNTIF($M$3:M95,M95)&amp;"-"&amp;M95</f>
        <v>2-E1</v>
      </c>
      <c r="B95" s="1078" t="str">
        <f aca="false">CONCATENATE(M95,P95,Q95)</f>
        <v>E1Abitazioni di tipo economicoNORMALE</v>
      </c>
      <c r="C95" s="1078" t="str">
        <f aca="false">M95&amp;P95</f>
        <v>E1Abitazioni di tipo economico</v>
      </c>
      <c r="D95" s="1" t="s">
        <v>679</v>
      </c>
      <c r="E95" s="1" t="s">
        <v>680</v>
      </c>
      <c r="F95" s="1" t="s">
        <v>681</v>
      </c>
      <c r="G95" s="1" t="n">
        <v>8033032</v>
      </c>
      <c r="H95" s="1" t="s">
        <v>682</v>
      </c>
      <c r="I95" s="1" t="s">
        <v>683</v>
      </c>
      <c r="J95" s="1" t="s">
        <v>684</v>
      </c>
      <c r="K95" s="1" t="s">
        <v>685</v>
      </c>
      <c r="L95" s="1" t="s">
        <v>708</v>
      </c>
      <c r="M95" s="1" t="s">
        <v>709</v>
      </c>
      <c r="N95" s="1" t="s">
        <v>711</v>
      </c>
      <c r="O95" s="1" t="n">
        <v>21</v>
      </c>
      <c r="P95" s="1" t="s">
        <v>728</v>
      </c>
      <c r="Q95" s="1" t="s">
        <v>644</v>
      </c>
      <c r="R95" s="1" t="s">
        <v>726</v>
      </c>
      <c r="S95" s="1" t="n">
        <v>650</v>
      </c>
      <c r="T95" s="1" t="n">
        <v>950</v>
      </c>
      <c r="U95" s="1" t="s">
        <v>727</v>
      </c>
      <c r="V95" s="1" t="n">
        <v>2.2</v>
      </c>
      <c r="W95" s="1" t="n">
        <v>3.2</v>
      </c>
      <c r="X95" s="1" t="s">
        <v>727</v>
      </c>
    </row>
    <row r="96" customFormat="false" ht="13.8" hidden="false" customHeight="false" outlineLevel="0" collapsed="false">
      <c r="A96" s="1078" t="str">
        <f aca="false">COUNTIF($M$3:M96,M96)&amp;"-"&amp;M96</f>
        <v>3-E1</v>
      </c>
      <c r="B96" s="1078" t="str">
        <f aca="false">CONCATENATE(M96,P96,Q96)</f>
        <v>E1BoxNORMALE</v>
      </c>
      <c r="C96" s="1078" t="str">
        <f aca="false">M96&amp;P96</f>
        <v>E1Box</v>
      </c>
      <c r="D96" s="1" t="s">
        <v>679</v>
      </c>
      <c r="E96" s="1" t="s">
        <v>680</v>
      </c>
      <c r="F96" s="1" t="s">
        <v>681</v>
      </c>
      <c r="G96" s="1" t="n">
        <v>8033032</v>
      </c>
      <c r="H96" s="1" t="s">
        <v>682</v>
      </c>
      <c r="I96" s="1" t="s">
        <v>683</v>
      </c>
      <c r="J96" s="1" t="s">
        <v>684</v>
      </c>
      <c r="K96" s="1" t="s">
        <v>685</v>
      </c>
      <c r="L96" s="1" t="s">
        <v>708</v>
      </c>
      <c r="M96" s="1" t="s">
        <v>709</v>
      </c>
      <c r="N96" s="1" t="s">
        <v>711</v>
      </c>
      <c r="O96" s="1" t="n">
        <v>13</v>
      </c>
      <c r="P96" s="1" t="s">
        <v>729</v>
      </c>
      <c r="Q96" s="1" t="s">
        <v>644</v>
      </c>
      <c r="R96" s="1" t="s">
        <v>726</v>
      </c>
      <c r="S96" s="1" t="n">
        <v>450</v>
      </c>
      <c r="T96" s="1" t="n">
        <v>600</v>
      </c>
      <c r="U96" s="1" t="s">
        <v>727</v>
      </c>
      <c r="V96" s="1" t="n">
        <v>1.9</v>
      </c>
      <c r="W96" s="1" t="n">
        <v>2.5</v>
      </c>
      <c r="X96" s="1" t="s">
        <v>727</v>
      </c>
    </row>
    <row r="97" customFormat="false" ht="13.8" hidden="false" customHeight="false" outlineLevel="0" collapsed="false">
      <c r="A97" s="1078" t="str">
        <f aca="false">COUNTIF($M$3:M97,M97)&amp;"-"&amp;M97</f>
        <v>4-E1</v>
      </c>
      <c r="B97" s="1078" t="str">
        <f aca="false">CONCATENATE(M97,P97,Q97)</f>
        <v>E1Ville e VilliniNORMALE</v>
      </c>
      <c r="C97" s="1078" t="str">
        <f aca="false">M97&amp;P97</f>
        <v>E1Ville e Villini</v>
      </c>
      <c r="D97" s="1" t="s">
        <v>679</v>
      </c>
      <c r="E97" s="1" t="s">
        <v>680</v>
      </c>
      <c r="F97" s="1" t="s">
        <v>681</v>
      </c>
      <c r="G97" s="1" t="n">
        <v>8033032</v>
      </c>
      <c r="H97" s="1" t="s">
        <v>682</v>
      </c>
      <c r="I97" s="1" t="s">
        <v>683</v>
      </c>
      <c r="J97" s="1" t="s">
        <v>684</v>
      </c>
      <c r="K97" s="1" t="s">
        <v>685</v>
      </c>
      <c r="L97" s="1" t="s">
        <v>708</v>
      </c>
      <c r="M97" s="1" t="s">
        <v>709</v>
      </c>
      <c r="N97" s="1" t="s">
        <v>711</v>
      </c>
      <c r="O97" s="1" t="n">
        <v>1</v>
      </c>
      <c r="P97" s="1" t="s">
        <v>735</v>
      </c>
      <c r="Q97" s="1" t="s">
        <v>644</v>
      </c>
      <c r="R97" s="1" t="s">
        <v>726</v>
      </c>
      <c r="S97" s="1" t="n">
        <v>900</v>
      </c>
      <c r="T97" s="1" t="n">
        <v>1350</v>
      </c>
      <c r="U97" s="1" t="s">
        <v>727</v>
      </c>
      <c r="V97" s="1" t="n">
        <v>3.3</v>
      </c>
      <c r="W97" s="1" t="n">
        <v>4.8</v>
      </c>
      <c r="X97" s="1" t="s">
        <v>727</v>
      </c>
    </row>
    <row r="98" customFormat="false" ht="13.8" hidden="false" customHeight="false" outlineLevel="0" collapsed="false">
      <c r="A98" s="1078" t="str">
        <f aca="false">COUNTIF($M$3:M98,M98)&amp;"-"&amp;M98</f>
        <v>5-E1</v>
      </c>
      <c r="B98" s="1078" t="str">
        <f aca="false">CONCATENATE(M98,P98,Q98)</f>
        <v>E1Ville e VilliniOTTIMO</v>
      </c>
      <c r="C98" s="1078" t="str">
        <f aca="false">M98&amp;P98</f>
        <v>E1Ville e Villini</v>
      </c>
      <c r="D98" s="1" t="s">
        <v>679</v>
      </c>
      <c r="E98" s="1" t="s">
        <v>680</v>
      </c>
      <c r="F98" s="1" t="s">
        <v>681</v>
      </c>
      <c r="G98" s="1" t="n">
        <v>8033032</v>
      </c>
      <c r="H98" s="1" t="s">
        <v>682</v>
      </c>
      <c r="I98" s="1" t="s">
        <v>683</v>
      </c>
      <c r="J98" s="1" t="s">
        <v>684</v>
      </c>
      <c r="K98" s="1" t="s">
        <v>685</v>
      </c>
      <c r="L98" s="1" t="s">
        <v>708</v>
      </c>
      <c r="M98" s="1" t="s">
        <v>709</v>
      </c>
      <c r="N98" s="1" t="s">
        <v>711</v>
      </c>
      <c r="O98" s="1" t="n">
        <v>1</v>
      </c>
      <c r="P98" s="1" t="s">
        <v>735</v>
      </c>
      <c r="Q98" s="1" t="s">
        <v>643</v>
      </c>
      <c r="R98" s="1" t="s">
        <v>683</v>
      </c>
      <c r="S98" s="1" t="n">
        <v>1400</v>
      </c>
      <c r="T98" s="1" t="n">
        <v>1850</v>
      </c>
      <c r="U98" s="1" t="s">
        <v>727</v>
      </c>
      <c r="V98" s="1" t="n">
        <v>5</v>
      </c>
      <c r="W98" s="1" t="n">
        <v>6.6</v>
      </c>
      <c r="X98" s="1" t="s">
        <v>727</v>
      </c>
    </row>
    <row r="99" customFormat="false" ht="13.8" hidden="false" customHeight="false" outlineLevel="0" collapsed="false">
      <c r="A99" s="1078" t="str">
        <f aca="false">COUNTIF($M$3:M99,M99)&amp;"-"&amp;M99</f>
        <v>6-E1</v>
      </c>
      <c r="B99" s="1078" t="str">
        <f aca="false">CONCATENATE(M99,P99,Q99)</f>
        <v>E1MagazziniNORMALE</v>
      </c>
      <c r="C99" s="1078" t="str">
        <f aca="false">M99&amp;P99</f>
        <v>E1Magazzini</v>
      </c>
      <c r="D99" s="1" t="s">
        <v>679</v>
      </c>
      <c r="E99" s="1" t="s">
        <v>680</v>
      </c>
      <c r="F99" s="1" t="s">
        <v>681</v>
      </c>
      <c r="G99" s="1" t="n">
        <v>8033032</v>
      </c>
      <c r="H99" s="1" t="s">
        <v>682</v>
      </c>
      <c r="I99" s="1" t="s">
        <v>683</v>
      </c>
      <c r="J99" s="1" t="s">
        <v>684</v>
      </c>
      <c r="K99" s="1" t="s">
        <v>685</v>
      </c>
      <c r="L99" s="1" t="s">
        <v>708</v>
      </c>
      <c r="M99" s="1" t="s">
        <v>709</v>
      </c>
      <c r="N99" s="1" t="s">
        <v>711</v>
      </c>
      <c r="O99" s="1" t="n">
        <v>9</v>
      </c>
      <c r="P99" s="1" t="s">
        <v>731</v>
      </c>
      <c r="Q99" s="1" t="s">
        <v>644</v>
      </c>
      <c r="R99" s="1" t="s">
        <v>726</v>
      </c>
      <c r="S99" s="1" t="n">
        <v>550</v>
      </c>
      <c r="T99" s="1" t="n">
        <v>700</v>
      </c>
      <c r="U99" s="1" t="s">
        <v>727</v>
      </c>
      <c r="V99" s="1" t="n">
        <v>2.3</v>
      </c>
      <c r="W99" s="1" t="n">
        <v>2.9</v>
      </c>
      <c r="X99" s="1" t="s">
        <v>727</v>
      </c>
    </row>
    <row r="100" customFormat="false" ht="13.8" hidden="false" customHeight="false" outlineLevel="0" collapsed="false">
      <c r="A100" s="1078" t="str">
        <f aca="false">COUNTIF($M$3:M100,M100)&amp;"-"&amp;M100</f>
        <v>7-E1</v>
      </c>
      <c r="B100" s="1078" t="str">
        <f aca="false">CONCATENATE(M100,P100,Q100)</f>
        <v>E1NegoziNORMALE</v>
      </c>
      <c r="C100" s="1078" t="str">
        <f aca="false">M100&amp;P100</f>
        <v>E1Negozi</v>
      </c>
      <c r="D100" s="1" t="s">
        <v>679</v>
      </c>
      <c r="E100" s="1" t="s">
        <v>680</v>
      </c>
      <c r="F100" s="1" t="s">
        <v>681</v>
      </c>
      <c r="G100" s="1" t="n">
        <v>8033032</v>
      </c>
      <c r="H100" s="1" t="s">
        <v>682</v>
      </c>
      <c r="I100" s="1" t="s">
        <v>683</v>
      </c>
      <c r="J100" s="1" t="s">
        <v>684</v>
      </c>
      <c r="K100" s="1" t="s">
        <v>685</v>
      </c>
      <c r="L100" s="1" t="s">
        <v>708</v>
      </c>
      <c r="M100" s="1" t="s">
        <v>709</v>
      </c>
      <c r="N100" s="1" t="s">
        <v>711</v>
      </c>
      <c r="O100" s="1" t="n">
        <v>5</v>
      </c>
      <c r="P100" s="1" t="s">
        <v>732</v>
      </c>
      <c r="Q100" s="1" t="s">
        <v>644</v>
      </c>
      <c r="R100" s="1" t="s">
        <v>726</v>
      </c>
      <c r="S100" s="1" t="n">
        <v>800</v>
      </c>
      <c r="T100" s="1" t="n">
        <v>1400</v>
      </c>
      <c r="U100" s="1" t="s">
        <v>727</v>
      </c>
      <c r="V100" s="1" t="n">
        <v>4.3</v>
      </c>
      <c r="W100" s="1" t="n">
        <v>7.6</v>
      </c>
      <c r="X100" s="1" t="s">
        <v>727</v>
      </c>
    </row>
    <row r="101" customFormat="false" ht="13.8" hidden="false" customHeight="false" outlineLevel="0" collapsed="false">
      <c r="A101" s="1078" t="str">
        <f aca="false">COUNTIF($M$3:M101,M101)&amp;"-"&amp;M101</f>
        <v>8-E1</v>
      </c>
      <c r="B101" s="1078" t="str">
        <f aca="false">CONCATENATE(M101,P101,Q101)</f>
        <v>E1UfficiNORMALE</v>
      </c>
      <c r="C101" s="1078" t="str">
        <f aca="false">M101&amp;P101</f>
        <v>E1Uffici</v>
      </c>
      <c r="D101" s="1" t="s">
        <v>679</v>
      </c>
      <c r="E101" s="1" t="s">
        <v>680</v>
      </c>
      <c r="F101" s="1" t="s">
        <v>681</v>
      </c>
      <c r="G101" s="1" t="n">
        <v>8033032</v>
      </c>
      <c r="H101" s="1" t="s">
        <v>682</v>
      </c>
      <c r="I101" s="1" t="s">
        <v>683</v>
      </c>
      <c r="J101" s="1" t="s">
        <v>684</v>
      </c>
      <c r="K101" s="1" t="s">
        <v>685</v>
      </c>
      <c r="L101" s="1" t="s">
        <v>708</v>
      </c>
      <c r="M101" s="1" t="s">
        <v>709</v>
      </c>
      <c r="N101" s="1" t="s">
        <v>711</v>
      </c>
      <c r="O101" s="1" t="n">
        <v>6</v>
      </c>
      <c r="P101" s="1" t="s">
        <v>733</v>
      </c>
      <c r="Q101" s="1" t="s">
        <v>644</v>
      </c>
      <c r="R101" s="1" t="s">
        <v>726</v>
      </c>
      <c r="S101" s="1" t="n">
        <v>720</v>
      </c>
      <c r="T101" s="1" t="n">
        <v>1200</v>
      </c>
      <c r="U101" s="1" t="s">
        <v>727</v>
      </c>
      <c r="V101" s="1" t="n">
        <v>2.5</v>
      </c>
      <c r="W101" s="1" t="n">
        <v>4.2</v>
      </c>
      <c r="X101" s="1" t="s">
        <v>727</v>
      </c>
    </row>
    <row r="102" customFormat="false" ht="13.8" hidden="false" customHeight="false" outlineLevel="0" collapsed="false">
      <c r="A102" s="1078" t="str">
        <f aca="false">COUNTIF($M$3:M102,M102)&amp;"-"&amp;M102</f>
        <v>9-E1</v>
      </c>
      <c r="B102" s="1078" t="str">
        <f aca="false">CONCATENATE(M102,P102,Q102)</f>
        <v>E1Capannoni industrialiNORMALE</v>
      </c>
      <c r="C102" s="1078" t="str">
        <f aca="false">M102&amp;P102</f>
        <v>E1Capannoni industriali</v>
      </c>
      <c r="D102" s="1" t="s">
        <v>679</v>
      </c>
      <c r="E102" s="1" t="s">
        <v>680</v>
      </c>
      <c r="F102" s="1" t="s">
        <v>681</v>
      </c>
      <c r="G102" s="1" t="n">
        <v>8033032</v>
      </c>
      <c r="H102" s="1" t="s">
        <v>682</v>
      </c>
      <c r="I102" s="1" t="s">
        <v>683</v>
      </c>
      <c r="J102" s="1" t="s">
        <v>684</v>
      </c>
      <c r="K102" s="1" t="s">
        <v>685</v>
      </c>
      <c r="L102" s="1" t="s">
        <v>708</v>
      </c>
      <c r="M102" s="1" t="s">
        <v>709</v>
      </c>
      <c r="N102" s="1" t="s">
        <v>711</v>
      </c>
      <c r="O102" s="1" t="n">
        <v>8</v>
      </c>
      <c r="P102" s="1" t="s">
        <v>740</v>
      </c>
      <c r="Q102" s="1" t="s">
        <v>644</v>
      </c>
      <c r="R102" s="1" t="s">
        <v>726</v>
      </c>
      <c r="S102" s="1" t="n">
        <v>700</v>
      </c>
      <c r="T102" s="1" t="n">
        <v>1000</v>
      </c>
      <c r="U102" s="1" t="s">
        <v>727</v>
      </c>
      <c r="V102" s="1" t="n">
        <v>2.9</v>
      </c>
      <c r="W102" s="1" t="n">
        <v>4.2</v>
      </c>
      <c r="X102" s="1" t="s">
        <v>727</v>
      </c>
    </row>
    <row r="103" customFormat="false" ht="13.8" hidden="false" customHeight="false" outlineLevel="0" collapsed="false">
      <c r="A103" s="1078" t="str">
        <f aca="false">COUNTIF($M$3:M103,M103)&amp;"-"&amp;M103</f>
        <v>10-E1</v>
      </c>
      <c r="B103" s="1078" t="str">
        <f aca="false">CONCATENATE(M103,P103,Q103)</f>
        <v>E1Capannoni tipiciNORMALE</v>
      </c>
      <c r="C103" s="1078" t="str">
        <f aca="false">M103&amp;P103</f>
        <v>E1Capannoni tipici</v>
      </c>
      <c r="D103" s="1" t="s">
        <v>679</v>
      </c>
      <c r="E103" s="1" t="s">
        <v>680</v>
      </c>
      <c r="F103" s="1" t="s">
        <v>681</v>
      </c>
      <c r="G103" s="1" t="n">
        <v>8033032</v>
      </c>
      <c r="H103" s="1" t="s">
        <v>682</v>
      </c>
      <c r="I103" s="1" t="s">
        <v>683</v>
      </c>
      <c r="J103" s="1" t="s">
        <v>684</v>
      </c>
      <c r="K103" s="1" t="s">
        <v>685</v>
      </c>
      <c r="L103" s="1" t="s">
        <v>708</v>
      </c>
      <c r="M103" s="1" t="s">
        <v>709</v>
      </c>
      <c r="N103" s="1" t="s">
        <v>711</v>
      </c>
      <c r="O103" s="1" t="n">
        <v>7</v>
      </c>
      <c r="P103" s="1" t="s">
        <v>737</v>
      </c>
      <c r="Q103" s="1" t="s">
        <v>644</v>
      </c>
      <c r="R103" s="1" t="s">
        <v>726</v>
      </c>
      <c r="S103" s="1" t="n">
        <v>500</v>
      </c>
      <c r="T103" s="1" t="n">
        <v>700</v>
      </c>
      <c r="U103" s="1" t="s">
        <v>727</v>
      </c>
      <c r="V103" s="1" t="n">
        <v>2.1</v>
      </c>
      <c r="W103" s="1" t="n">
        <v>2.9</v>
      </c>
      <c r="X103" s="1" t="s">
        <v>727</v>
      </c>
    </row>
    <row r="104" customFormat="false" ht="13.8" hidden="false" customHeight="false" outlineLevel="0" collapsed="false">
      <c r="A104" s="1078" t="str">
        <f aca="false">COUNTIF($M$3:M104,M104)&amp;"-"&amp;M104</f>
        <v>11-E1</v>
      </c>
      <c r="B104" s="1078" t="str">
        <f aca="false">CONCATENATE(M104,P104,Q104)</f>
        <v>E1LaboratoriNORMALE</v>
      </c>
      <c r="C104" s="1078" t="str">
        <f aca="false">M104&amp;P104</f>
        <v>E1Laboratori</v>
      </c>
      <c r="D104" s="1" t="s">
        <v>679</v>
      </c>
      <c r="E104" s="1" t="s">
        <v>680</v>
      </c>
      <c r="F104" s="1" t="s">
        <v>681</v>
      </c>
      <c r="G104" s="1" t="n">
        <v>8033032</v>
      </c>
      <c r="H104" s="1" t="s">
        <v>682</v>
      </c>
      <c r="I104" s="1" t="s">
        <v>683</v>
      </c>
      <c r="J104" s="1" t="s">
        <v>684</v>
      </c>
      <c r="K104" s="1" t="s">
        <v>685</v>
      </c>
      <c r="L104" s="1" t="s">
        <v>708</v>
      </c>
      <c r="M104" s="1" t="s">
        <v>709</v>
      </c>
      <c r="N104" s="1" t="s">
        <v>711</v>
      </c>
      <c r="O104" s="1" t="n">
        <v>10</v>
      </c>
      <c r="P104" s="1" t="s">
        <v>734</v>
      </c>
      <c r="Q104" s="1" t="s">
        <v>644</v>
      </c>
      <c r="R104" s="1" t="s">
        <v>726</v>
      </c>
      <c r="S104" s="1" t="n">
        <v>650</v>
      </c>
      <c r="T104" s="1" t="n">
        <v>750</v>
      </c>
      <c r="U104" s="1" t="s">
        <v>727</v>
      </c>
      <c r="V104" s="1" t="n">
        <v>2.7</v>
      </c>
      <c r="W104" s="1" t="n">
        <v>3.1</v>
      </c>
      <c r="X104" s="1" t="s">
        <v>727</v>
      </c>
    </row>
    <row r="105" customFormat="false" ht="13.8" hidden="false" customHeight="false" outlineLevel="0" collapsed="false">
      <c r="A105" s="1078" t="str">
        <f aca="false">COUNTIF($M$3:M105,M105)&amp;"-"&amp;M105</f>
        <v>1-R1</v>
      </c>
      <c r="B105" s="1078" t="str">
        <f aca="false">CONCATENATE(M105,P105,Q105)</f>
        <v>R1Abitazioni civiliNORMALE</v>
      </c>
      <c r="C105" s="1078" t="str">
        <f aca="false">M105&amp;P105</f>
        <v>R1Abitazioni civili</v>
      </c>
      <c r="D105" s="1" t="s">
        <v>679</v>
      </c>
      <c r="E105" s="1" t="s">
        <v>680</v>
      </c>
      <c r="F105" s="1" t="s">
        <v>681</v>
      </c>
      <c r="G105" s="1" t="n">
        <v>8033032</v>
      </c>
      <c r="H105" s="1" t="s">
        <v>682</v>
      </c>
      <c r="I105" s="1" t="s">
        <v>683</v>
      </c>
      <c r="J105" s="1" t="s">
        <v>684</v>
      </c>
      <c r="K105" s="1" t="s">
        <v>685</v>
      </c>
      <c r="L105" s="1" t="s">
        <v>142</v>
      </c>
      <c r="M105" s="1" t="s">
        <v>143</v>
      </c>
      <c r="N105" s="1" t="s">
        <v>713</v>
      </c>
      <c r="O105" s="1" t="n">
        <v>20</v>
      </c>
      <c r="P105" s="1" t="s">
        <v>187</v>
      </c>
      <c r="Q105" s="1" t="s">
        <v>644</v>
      </c>
      <c r="R105" s="1" t="s">
        <v>726</v>
      </c>
      <c r="S105" s="1" t="n">
        <v>740</v>
      </c>
      <c r="T105" s="1" t="n">
        <v>1100</v>
      </c>
      <c r="U105" s="1" t="s">
        <v>727</v>
      </c>
      <c r="V105" s="1" t="n">
        <v>2.5</v>
      </c>
      <c r="W105" s="1" t="n">
        <v>3.7</v>
      </c>
      <c r="X105" s="1" t="s">
        <v>727</v>
      </c>
    </row>
    <row r="106" customFormat="false" ht="13.8" hidden="false" customHeight="false" outlineLevel="0" collapsed="false">
      <c r="A106" s="1078" t="str">
        <f aca="false">COUNTIF($M$3:M106,M106)&amp;"-"&amp;M106</f>
        <v>2-R1</v>
      </c>
      <c r="B106" s="1078" t="str">
        <f aca="false">CONCATENATE(M106,P106,Q106)</f>
        <v>R1Abitazioni di tipo economicoNORMALE</v>
      </c>
      <c r="C106" s="1078" t="str">
        <f aca="false">M106&amp;P106</f>
        <v>R1Abitazioni di tipo economico</v>
      </c>
      <c r="D106" s="1" t="s">
        <v>679</v>
      </c>
      <c r="E106" s="1" t="s">
        <v>680</v>
      </c>
      <c r="F106" s="1" t="s">
        <v>681</v>
      </c>
      <c r="G106" s="1" t="n">
        <v>8033032</v>
      </c>
      <c r="H106" s="1" t="s">
        <v>682</v>
      </c>
      <c r="I106" s="1" t="s">
        <v>683</v>
      </c>
      <c r="J106" s="1" t="s">
        <v>684</v>
      </c>
      <c r="K106" s="1" t="s">
        <v>685</v>
      </c>
      <c r="L106" s="1" t="s">
        <v>142</v>
      </c>
      <c r="M106" s="1" t="s">
        <v>143</v>
      </c>
      <c r="N106" s="1" t="s">
        <v>713</v>
      </c>
      <c r="O106" s="1" t="n">
        <v>21</v>
      </c>
      <c r="P106" s="1" t="s">
        <v>728</v>
      </c>
      <c r="Q106" s="1" t="s">
        <v>644</v>
      </c>
      <c r="R106" s="1" t="s">
        <v>726</v>
      </c>
      <c r="S106" s="1" t="n">
        <v>600</v>
      </c>
      <c r="T106" s="1" t="n">
        <v>850</v>
      </c>
      <c r="U106" s="1" t="s">
        <v>727</v>
      </c>
      <c r="V106" s="1" t="n">
        <v>1.9</v>
      </c>
      <c r="W106" s="1" t="n">
        <v>2.7</v>
      </c>
      <c r="X106" s="1" t="s">
        <v>727</v>
      </c>
    </row>
    <row r="107" customFormat="false" ht="13.8" hidden="false" customHeight="false" outlineLevel="0" collapsed="false">
      <c r="A107" s="1078" t="str">
        <f aca="false">COUNTIF($M$3:M107,M107)&amp;"-"&amp;M107</f>
        <v>3-R1</v>
      </c>
      <c r="B107" s="1078" t="str">
        <f aca="false">CONCATENATE(M107,P107,Q107)</f>
        <v>R1BoxNORMALE</v>
      </c>
      <c r="C107" s="1078" t="str">
        <f aca="false">M107&amp;P107</f>
        <v>R1Box</v>
      </c>
      <c r="D107" s="1" t="s">
        <v>679</v>
      </c>
      <c r="E107" s="1" t="s">
        <v>680</v>
      </c>
      <c r="F107" s="1" t="s">
        <v>681</v>
      </c>
      <c r="G107" s="1" t="n">
        <v>8033032</v>
      </c>
      <c r="H107" s="1" t="s">
        <v>682</v>
      </c>
      <c r="I107" s="1" t="s">
        <v>683</v>
      </c>
      <c r="J107" s="1" t="s">
        <v>684</v>
      </c>
      <c r="K107" s="1" t="s">
        <v>685</v>
      </c>
      <c r="L107" s="1" t="s">
        <v>142</v>
      </c>
      <c r="M107" s="1" t="s">
        <v>143</v>
      </c>
      <c r="N107" s="1" t="s">
        <v>713</v>
      </c>
      <c r="O107" s="1" t="n">
        <v>13</v>
      </c>
      <c r="P107" s="1" t="s">
        <v>729</v>
      </c>
      <c r="Q107" s="1" t="s">
        <v>644</v>
      </c>
      <c r="R107" s="1" t="s">
        <v>726</v>
      </c>
      <c r="S107" s="1" t="n">
        <v>350</v>
      </c>
      <c r="T107" s="1" t="n">
        <v>500</v>
      </c>
      <c r="U107" s="1" t="s">
        <v>727</v>
      </c>
      <c r="V107" s="1" t="n">
        <v>1.5</v>
      </c>
      <c r="W107" s="1" t="n">
        <v>2.1</v>
      </c>
      <c r="X107" s="1" t="s">
        <v>727</v>
      </c>
    </row>
    <row r="108" customFormat="false" ht="13.8" hidden="false" customHeight="false" outlineLevel="0" collapsed="false">
      <c r="A108" s="1078" t="str">
        <f aca="false">COUNTIF($M$3:M108,M108)&amp;"-"&amp;M108</f>
        <v>4-R1</v>
      </c>
      <c r="B108" s="1078" t="str">
        <f aca="false">CONCATENATE(M108,P108,Q108)</f>
        <v>R1Ville e VilliniNORMALE</v>
      </c>
      <c r="C108" s="1078" t="str">
        <f aca="false">M108&amp;P108</f>
        <v>R1Ville e Villini</v>
      </c>
      <c r="D108" s="1" t="s">
        <v>679</v>
      </c>
      <c r="E108" s="1" t="s">
        <v>680</v>
      </c>
      <c r="F108" s="1" t="s">
        <v>681</v>
      </c>
      <c r="G108" s="1" t="n">
        <v>8033032</v>
      </c>
      <c r="H108" s="1" t="s">
        <v>682</v>
      </c>
      <c r="I108" s="1" t="s">
        <v>683</v>
      </c>
      <c r="J108" s="1" t="s">
        <v>684</v>
      </c>
      <c r="K108" s="1" t="s">
        <v>685</v>
      </c>
      <c r="L108" s="1" t="s">
        <v>142</v>
      </c>
      <c r="M108" s="1" t="s">
        <v>143</v>
      </c>
      <c r="N108" s="1" t="s">
        <v>713</v>
      </c>
      <c r="O108" s="1" t="n">
        <v>1</v>
      </c>
      <c r="P108" s="1" t="s">
        <v>735</v>
      </c>
      <c r="Q108" s="1" t="s">
        <v>644</v>
      </c>
      <c r="R108" s="1" t="s">
        <v>726</v>
      </c>
      <c r="S108" s="1" t="n">
        <v>870</v>
      </c>
      <c r="T108" s="1" t="n">
        <v>1300</v>
      </c>
      <c r="U108" s="1" t="s">
        <v>727</v>
      </c>
      <c r="V108" s="1" t="n">
        <v>3</v>
      </c>
      <c r="W108" s="1" t="n">
        <v>4.5</v>
      </c>
      <c r="X108" s="1" t="s">
        <v>727</v>
      </c>
    </row>
    <row r="109" customFormat="false" ht="13.8" hidden="false" customHeight="false" outlineLevel="0" collapsed="false">
      <c r="A109" s="1078" t="str">
        <f aca="false">COUNTIF($M$3:M109,M109)&amp;"-"&amp;M109</f>
        <v>5-R1</v>
      </c>
      <c r="B109" s="1078" t="str">
        <f aca="false">CONCATENATE(M109,P109,Q109)</f>
        <v>R1Ville e VilliniOTTIMO</v>
      </c>
      <c r="C109" s="1078" t="str">
        <f aca="false">M109&amp;P109</f>
        <v>R1Ville e Villini</v>
      </c>
      <c r="D109" s="1" t="s">
        <v>679</v>
      </c>
      <c r="E109" s="1" t="s">
        <v>680</v>
      </c>
      <c r="F109" s="1" t="s">
        <v>681</v>
      </c>
      <c r="G109" s="1" t="n">
        <v>8033032</v>
      </c>
      <c r="H109" s="1" t="s">
        <v>682</v>
      </c>
      <c r="I109" s="1" t="s">
        <v>683</v>
      </c>
      <c r="J109" s="1" t="s">
        <v>684</v>
      </c>
      <c r="K109" s="1" t="s">
        <v>685</v>
      </c>
      <c r="L109" s="1" t="s">
        <v>142</v>
      </c>
      <c r="M109" s="1" t="s">
        <v>143</v>
      </c>
      <c r="N109" s="1" t="s">
        <v>713</v>
      </c>
      <c r="O109" s="1" t="n">
        <v>1</v>
      </c>
      <c r="P109" s="1" t="s">
        <v>735</v>
      </c>
      <c r="Q109" s="1" t="s">
        <v>643</v>
      </c>
      <c r="R109" s="1" t="s">
        <v>683</v>
      </c>
      <c r="S109" s="1" t="n">
        <v>1350</v>
      </c>
      <c r="T109" s="1" t="n">
        <v>1850</v>
      </c>
      <c r="U109" s="1" t="s">
        <v>727</v>
      </c>
      <c r="V109" s="1" t="n">
        <v>4.7</v>
      </c>
      <c r="W109" s="1" t="n">
        <v>6.4</v>
      </c>
      <c r="X109" s="1" t="s">
        <v>727</v>
      </c>
    </row>
    <row r="110" customFormat="false" ht="13.8" hidden="false" customHeight="false" outlineLevel="0" collapsed="false">
      <c r="A110" s="1078" t="str">
        <f aca="false">COUNTIF($M$3:M110,M110)&amp;"-"&amp;M110</f>
        <v>6-R1</v>
      </c>
      <c r="B110" s="1078" t="str">
        <f aca="false">CONCATENATE(M110,P110,Q110)</f>
        <v>R1MagazziniNORMALE</v>
      </c>
      <c r="C110" s="1078" t="str">
        <f aca="false">M110&amp;P110</f>
        <v>R1Magazzini</v>
      </c>
      <c r="D110" s="1" t="s">
        <v>679</v>
      </c>
      <c r="E110" s="1" t="s">
        <v>680</v>
      </c>
      <c r="F110" s="1" t="s">
        <v>681</v>
      </c>
      <c r="G110" s="1" t="n">
        <v>8033032</v>
      </c>
      <c r="H110" s="1" t="s">
        <v>682</v>
      </c>
      <c r="I110" s="1" t="s">
        <v>683</v>
      </c>
      <c r="J110" s="1" t="s">
        <v>684</v>
      </c>
      <c r="K110" s="1" t="s">
        <v>685</v>
      </c>
      <c r="L110" s="1" t="s">
        <v>142</v>
      </c>
      <c r="M110" s="1" t="s">
        <v>143</v>
      </c>
      <c r="N110" s="1" t="s">
        <v>713</v>
      </c>
      <c r="O110" s="1" t="n">
        <v>9</v>
      </c>
      <c r="P110" s="1" t="s">
        <v>731</v>
      </c>
      <c r="Q110" s="1" t="s">
        <v>644</v>
      </c>
      <c r="R110" s="1" t="s">
        <v>726</v>
      </c>
      <c r="S110" s="1" t="n">
        <v>500</v>
      </c>
      <c r="T110" s="1" t="n">
        <v>650</v>
      </c>
      <c r="U110" s="1" t="s">
        <v>727</v>
      </c>
      <c r="V110" s="1" t="n">
        <v>2.1</v>
      </c>
      <c r="W110" s="1" t="n">
        <v>2.7</v>
      </c>
      <c r="X110" s="1" t="s">
        <v>727</v>
      </c>
    </row>
    <row r="111" customFormat="false" ht="13.8" hidden="false" customHeight="false" outlineLevel="0" collapsed="false">
      <c r="A111" s="1078" t="str">
        <f aca="false">COUNTIF($M$3:M111,M111)&amp;"-"&amp;M111</f>
        <v>7-R1</v>
      </c>
      <c r="B111" s="1078" t="str">
        <f aca="false">CONCATENATE(M111,P111,Q111)</f>
        <v>R1NegoziNORMALE</v>
      </c>
      <c r="C111" s="1078" t="str">
        <f aca="false">M111&amp;P111</f>
        <v>R1Negozi</v>
      </c>
      <c r="D111" s="1" t="s">
        <v>679</v>
      </c>
      <c r="E111" s="1" t="s">
        <v>680</v>
      </c>
      <c r="F111" s="1" t="s">
        <v>681</v>
      </c>
      <c r="G111" s="1" t="n">
        <v>8033032</v>
      </c>
      <c r="H111" s="1" t="s">
        <v>682</v>
      </c>
      <c r="I111" s="1" t="s">
        <v>683</v>
      </c>
      <c r="J111" s="1" t="s">
        <v>684</v>
      </c>
      <c r="K111" s="1" t="s">
        <v>685</v>
      </c>
      <c r="L111" s="1" t="s">
        <v>142</v>
      </c>
      <c r="M111" s="1" t="s">
        <v>143</v>
      </c>
      <c r="N111" s="1" t="s">
        <v>713</v>
      </c>
      <c r="O111" s="1" t="n">
        <v>5</v>
      </c>
      <c r="P111" s="1" t="s">
        <v>732</v>
      </c>
      <c r="Q111" s="1" t="s">
        <v>644</v>
      </c>
      <c r="R111" s="1" t="s">
        <v>726</v>
      </c>
      <c r="S111" s="1" t="n">
        <v>700</v>
      </c>
      <c r="T111" s="1" t="n">
        <v>1200</v>
      </c>
      <c r="U111" s="1" t="s">
        <v>727</v>
      </c>
      <c r="V111" s="1" t="n">
        <v>3.8</v>
      </c>
      <c r="W111" s="1" t="n">
        <v>6.5</v>
      </c>
      <c r="X111" s="1" t="s">
        <v>727</v>
      </c>
    </row>
    <row r="112" customFormat="false" ht="13.8" hidden="false" customHeight="false" outlineLevel="0" collapsed="false">
      <c r="A112" s="1078" t="str">
        <f aca="false">COUNTIF($M$3:M112,M112)&amp;"-"&amp;M112</f>
        <v>8-R1</v>
      </c>
      <c r="B112" s="1078" t="str">
        <f aca="false">CONCATENATE(M112,P112,Q112)</f>
        <v>R1Capannoni industrialiNORMALE</v>
      </c>
      <c r="C112" s="1078" t="str">
        <f aca="false">M112&amp;P112</f>
        <v>R1Capannoni industriali</v>
      </c>
      <c r="D112" s="1" t="s">
        <v>679</v>
      </c>
      <c r="E112" s="1" t="s">
        <v>680</v>
      </c>
      <c r="F112" s="1" t="s">
        <v>681</v>
      </c>
      <c r="G112" s="1" t="n">
        <v>8033032</v>
      </c>
      <c r="H112" s="1" t="s">
        <v>682</v>
      </c>
      <c r="I112" s="1" t="s">
        <v>683</v>
      </c>
      <c r="J112" s="1" t="s">
        <v>684</v>
      </c>
      <c r="K112" s="1" t="s">
        <v>685</v>
      </c>
      <c r="L112" s="1" t="s">
        <v>142</v>
      </c>
      <c r="M112" s="1" t="s">
        <v>143</v>
      </c>
      <c r="N112" s="1" t="s">
        <v>713</v>
      </c>
      <c r="O112" s="1" t="n">
        <v>8</v>
      </c>
      <c r="P112" s="1" t="s">
        <v>740</v>
      </c>
      <c r="Q112" s="1" t="s">
        <v>644</v>
      </c>
      <c r="R112" s="1" t="s">
        <v>726</v>
      </c>
      <c r="S112" s="1" t="n">
        <v>600</v>
      </c>
      <c r="T112" s="1" t="n">
        <v>800</v>
      </c>
      <c r="U112" s="1" t="s">
        <v>727</v>
      </c>
      <c r="V112" s="1" t="n">
        <v>2.5</v>
      </c>
      <c r="W112" s="1" t="n">
        <v>3.3</v>
      </c>
      <c r="X112" s="1" t="s">
        <v>727</v>
      </c>
    </row>
    <row r="113" customFormat="false" ht="13.8" hidden="false" customHeight="false" outlineLevel="0" collapsed="false">
      <c r="A113" s="1078" t="str">
        <f aca="false">COUNTIF($M$3:M113,M113)&amp;"-"&amp;M113</f>
        <v>9-R1</v>
      </c>
      <c r="B113" s="1078" t="str">
        <f aca="false">CONCATENATE(M113,P113,Q113)</f>
        <v>R1Capannoni tipiciNORMALE</v>
      </c>
      <c r="C113" s="1078" t="str">
        <f aca="false">M113&amp;P113</f>
        <v>R1Capannoni tipici</v>
      </c>
      <c r="D113" s="1" t="s">
        <v>679</v>
      </c>
      <c r="E113" s="1" t="s">
        <v>680</v>
      </c>
      <c r="F113" s="1" t="s">
        <v>681</v>
      </c>
      <c r="G113" s="1" t="n">
        <v>8033032</v>
      </c>
      <c r="H113" s="1" t="s">
        <v>682</v>
      </c>
      <c r="I113" s="1" t="s">
        <v>683</v>
      </c>
      <c r="J113" s="1" t="s">
        <v>684</v>
      </c>
      <c r="K113" s="1" t="s">
        <v>685</v>
      </c>
      <c r="L113" s="1" t="s">
        <v>142</v>
      </c>
      <c r="M113" s="1" t="s">
        <v>143</v>
      </c>
      <c r="N113" s="1" t="s">
        <v>713</v>
      </c>
      <c r="O113" s="1" t="n">
        <v>7</v>
      </c>
      <c r="P113" s="1" t="s">
        <v>737</v>
      </c>
      <c r="Q113" s="1" t="s">
        <v>644</v>
      </c>
      <c r="R113" s="1" t="s">
        <v>726</v>
      </c>
      <c r="S113" s="1" t="n">
        <v>450</v>
      </c>
      <c r="T113" s="1" t="n">
        <v>550</v>
      </c>
      <c r="U113" s="1" t="s">
        <v>727</v>
      </c>
      <c r="V113" s="1" t="n">
        <v>1.9</v>
      </c>
      <c r="W113" s="1" t="n">
        <v>2.3</v>
      </c>
      <c r="X113" s="1" t="s">
        <v>727</v>
      </c>
    </row>
    <row r="114" customFormat="false" ht="13.8" hidden="false" customHeight="false" outlineLevel="0" collapsed="false">
      <c r="A114" s="1078" t="str">
        <f aca="false">COUNTIF($M$3:M114,M114)&amp;"-"&amp;M114</f>
        <v>10-R1</v>
      </c>
      <c r="B114" s="1078" t="str">
        <f aca="false">CONCATENATE(M114,P114,Q114)</f>
        <v>R1LaboratoriNORMALE</v>
      </c>
      <c r="C114" s="1078" t="str">
        <f aca="false">M114&amp;P114</f>
        <v>R1Laboratori</v>
      </c>
      <c r="D114" s="1" t="s">
        <v>679</v>
      </c>
      <c r="E114" s="1" t="s">
        <v>680</v>
      </c>
      <c r="F114" s="1" t="s">
        <v>681</v>
      </c>
      <c r="G114" s="1" t="n">
        <v>8033032</v>
      </c>
      <c r="H114" s="1" t="s">
        <v>682</v>
      </c>
      <c r="I114" s="1" t="s">
        <v>683</v>
      </c>
      <c r="J114" s="1" t="s">
        <v>684</v>
      </c>
      <c r="K114" s="1" t="s">
        <v>685</v>
      </c>
      <c r="L114" s="1" t="s">
        <v>142</v>
      </c>
      <c r="M114" s="1" t="s">
        <v>143</v>
      </c>
      <c r="N114" s="1" t="s">
        <v>713</v>
      </c>
      <c r="O114" s="1" t="n">
        <v>10</v>
      </c>
      <c r="P114" s="1" t="s">
        <v>734</v>
      </c>
      <c r="Q114" s="1" t="s">
        <v>644</v>
      </c>
      <c r="R114" s="1" t="s">
        <v>726</v>
      </c>
      <c r="S114" s="1" t="n">
        <v>600</v>
      </c>
      <c r="T114" s="1" t="n">
        <v>750</v>
      </c>
      <c r="U114" s="1" t="s">
        <v>727</v>
      </c>
      <c r="V114" s="1" t="n">
        <v>2.5</v>
      </c>
      <c r="W114" s="1" t="n">
        <v>3.1</v>
      </c>
      <c r="X114" s="1" t="s">
        <v>727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0000"/>
    <pageSetUpPr fitToPage="false"/>
  </sheetPr>
  <dimension ref="A2:O142"/>
  <sheetViews>
    <sheetView showFormulas="false" showGridLines="true" showRowColHeaders="true" showZeros="true" rightToLeft="false" tabSelected="false" showOutlineSymbols="true" defaultGridColor="true" view="normal" topLeftCell="A106" colorId="64" zoomScale="100" zoomScaleNormal="100" zoomScalePageLayoutView="100" workbookViewId="0">
      <selection pane="topLeft" activeCell="BH51" activeCellId="0" sqref="BH51"/>
    </sheetView>
  </sheetViews>
  <sheetFormatPr defaultColWidth="9.1484375" defaultRowHeight="15" zeroHeight="false" outlineLevelRow="0" outlineLevelCol="0"/>
  <cols>
    <col collapsed="false" customWidth="true" hidden="false" outlineLevel="0" max="1" min="1" style="1091" width="32.15"/>
    <col collapsed="false" customWidth="true" hidden="false" outlineLevel="0" max="3" min="2" style="1091" width="26.86"/>
    <col collapsed="false" customWidth="true" hidden="false" outlineLevel="0" max="4" min="4" style="1091" width="29.29"/>
    <col collapsed="false" customWidth="true" hidden="false" outlineLevel="0" max="5" min="5" style="1091" width="38.14"/>
    <col collapsed="false" customWidth="true" hidden="false" outlineLevel="0" max="6" min="6" style="1091" width="39.71"/>
    <col collapsed="false" customWidth="true" hidden="false" outlineLevel="0" max="7" min="7" style="1091" width="33.42"/>
    <col collapsed="false" customWidth="false" hidden="false" outlineLevel="0" max="8" min="8" style="1091" width="9.14"/>
    <col collapsed="false" customWidth="true" hidden="false" outlineLevel="0" max="9" min="9" style="1091" width="17.71"/>
    <col collapsed="false" customWidth="true" hidden="false" outlineLevel="0" max="10" min="10" style="1091" width="18.29"/>
    <col collapsed="false" customWidth="true" hidden="false" outlineLevel="0" max="11" min="11" style="1091" width="19.42"/>
    <col collapsed="false" customWidth="true" hidden="false" outlineLevel="0" max="12" min="12" style="1091" width="12.71"/>
    <col collapsed="false" customWidth="false" hidden="false" outlineLevel="0" max="16" min="13" style="1091" width="9.14"/>
    <col collapsed="false" customWidth="true" hidden="false" outlineLevel="0" max="17" min="17" style="1091" width="45.84"/>
    <col collapsed="false" customWidth="false" hidden="false" outlineLevel="0" max="16384" min="18" style="1091" width="9.14"/>
  </cols>
  <sheetData>
    <row r="2" customFormat="false" ht="15" hidden="false" customHeight="false" outlineLevel="0" collapsed="false">
      <c r="A2" s="1092" t="s">
        <v>741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</row>
    <row r="4" customFormat="false" ht="30" hidden="false" customHeight="true" outlineLevel="0" collapsed="false">
      <c r="A4" s="1094" t="s">
        <v>742</v>
      </c>
      <c r="B4" s="1094"/>
      <c r="C4" s="1094" t="s">
        <v>643</v>
      </c>
    </row>
    <row r="5" customFormat="false" ht="15" hidden="false" customHeight="true" outlineLevel="0" collapsed="false">
      <c r="A5" s="1095" t="s">
        <v>743</v>
      </c>
      <c r="B5" s="1096" t="s">
        <v>644</v>
      </c>
      <c r="C5" s="1097" t="n">
        <v>1.3</v>
      </c>
    </row>
    <row r="6" customFormat="false" ht="15" hidden="false" customHeight="false" outlineLevel="0" collapsed="false">
      <c r="A6" s="1095"/>
      <c r="B6" s="1096" t="s">
        <v>645</v>
      </c>
      <c r="C6" s="1097" t="n">
        <v>1.9</v>
      </c>
    </row>
    <row r="9" customFormat="false" ht="15" hidden="false" customHeight="false" outlineLevel="0" collapsed="false">
      <c r="A9" s="1092" t="s">
        <v>744</v>
      </c>
      <c r="B9" s="1093"/>
      <c r="C9" s="1093"/>
      <c r="D9" s="1093"/>
      <c r="E9" s="1093"/>
      <c r="F9" s="1093"/>
      <c r="G9" s="1093"/>
      <c r="H9" s="1093"/>
      <c r="I9" s="1093"/>
      <c r="J9" s="1093"/>
      <c r="K9" s="1093"/>
    </row>
    <row r="11" customFormat="false" ht="15" hidden="false" customHeight="false" outlineLevel="0" collapsed="false">
      <c r="A11" s="1098" t="s">
        <v>745</v>
      </c>
      <c r="B11" s="1098"/>
      <c r="C11" s="1098" t="s">
        <v>746</v>
      </c>
      <c r="D11" s="1098"/>
      <c r="E11" s="1098"/>
      <c r="F11" s="1098"/>
      <c r="G11" s="1098"/>
    </row>
    <row r="12" customFormat="false" ht="15" hidden="false" customHeight="false" outlineLevel="0" collapsed="false">
      <c r="A12" s="1098"/>
      <c r="B12" s="1098"/>
      <c r="C12" s="1094" t="s">
        <v>187</v>
      </c>
      <c r="D12" s="1094" t="s">
        <v>728</v>
      </c>
      <c r="E12" s="1094" t="s">
        <v>747</v>
      </c>
      <c r="F12" s="1094" t="s">
        <v>748</v>
      </c>
      <c r="G12" s="1094" t="s">
        <v>735</v>
      </c>
    </row>
    <row r="13" customFormat="false" ht="15" hidden="false" customHeight="true" outlineLevel="0" collapsed="false">
      <c r="A13" s="1094" t="s">
        <v>749</v>
      </c>
      <c r="B13" s="1099" t="s">
        <v>187</v>
      </c>
      <c r="C13" s="1097" t="n">
        <v>1</v>
      </c>
      <c r="D13" s="1097" t="n">
        <v>0.95</v>
      </c>
      <c r="E13" s="1097" t="n">
        <v>1.49</v>
      </c>
      <c r="F13" s="1097" t="n">
        <v>0.95</v>
      </c>
      <c r="G13" s="1097" t="n">
        <v>1.03</v>
      </c>
    </row>
    <row r="14" customFormat="false" ht="15" hidden="false" customHeight="false" outlineLevel="0" collapsed="false">
      <c r="A14" s="1094"/>
      <c r="B14" s="1099" t="s">
        <v>728</v>
      </c>
      <c r="C14" s="1097" t="n">
        <v>1.05</v>
      </c>
      <c r="D14" s="1097" t="n">
        <v>1</v>
      </c>
      <c r="E14" s="1097" t="n">
        <v>1.57</v>
      </c>
      <c r="F14" s="1097" t="n">
        <v>1.14</v>
      </c>
      <c r="G14" s="1097" t="n">
        <v>1.05</v>
      </c>
    </row>
    <row r="15" customFormat="false" ht="15" hidden="false" customHeight="false" outlineLevel="0" collapsed="false">
      <c r="A15" s="1094"/>
      <c r="B15" s="1099" t="s">
        <v>747</v>
      </c>
      <c r="C15" s="1097" t="n">
        <v>0.67</v>
      </c>
      <c r="D15" s="1097" t="n">
        <v>0.64</v>
      </c>
      <c r="E15" s="1097" t="n">
        <v>1</v>
      </c>
      <c r="F15" s="1097" t="n">
        <v>0.63</v>
      </c>
      <c r="G15" s="1097" t="n">
        <v>0.69</v>
      </c>
    </row>
    <row r="16" customFormat="false" ht="15" hidden="false" customHeight="false" outlineLevel="0" collapsed="false">
      <c r="A16" s="1094"/>
      <c r="B16" s="1099" t="s">
        <v>748</v>
      </c>
      <c r="C16" s="1097" t="n">
        <v>1.09</v>
      </c>
      <c r="D16" s="1097" t="n">
        <v>0.88</v>
      </c>
      <c r="E16" s="1097" t="n">
        <v>1.61</v>
      </c>
      <c r="F16" s="1097" t="n">
        <v>1</v>
      </c>
      <c r="G16" s="1097" t="n">
        <v>1.19</v>
      </c>
    </row>
    <row r="17" customFormat="false" ht="15" hidden="false" customHeight="false" outlineLevel="0" collapsed="false">
      <c r="A17" s="1094"/>
      <c r="B17" s="1099" t="s">
        <v>735</v>
      </c>
      <c r="C17" s="1097" t="n">
        <v>0.97</v>
      </c>
      <c r="D17" s="1097" t="n">
        <v>0.95</v>
      </c>
      <c r="E17" s="1097" t="n">
        <v>1.45</v>
      </c>
      <c r="F17" s="1097" t="n">
        <v>0.84</v>
      </c>
      <c r="G17" s="1097" t="n">
        <v>1</v>
      </c>
    </row>
    <row r="20" customFormat="false" ht="15" hidden="false" customHeight="false" outlineLevel="0" collapsed="false">
      <c r="A20" s="1091" t="str">
        <f aca="false">CONCATENATE(B20&amp;C20)</f>
        <v>Abitazioni civiliAbitazioni civili</v>
      </c>
      <c r="B20" s="1099" t="str">
        <f aca="false">$B$13</f>
        <v>Abitazioni civili</v>
      </c>
      <c r="C20" s="1094" t="str">
        <f aca="false">$C$12</f>
        <v>Abitazioni civili</v>
      </c>
      <c r="D20" s="1097" t="n">
        <f aca="false">C13</f>
        <v>1</v>
      </c>
    </row>
    <row r="21" customFormat="false" ht="15" hidden="false" customHeight="false" outlineLevel="0" collapsed="false">
      <c r="A21" s="1091" t="str">
        <f aca="false">CONCATENATE(B21&amp;C21)</f>
        <v>Abitazioni civiliAbitazioni di tipo economico</v>
      </c>
      <c r="B21" s="1099" t="str">
        <f aca="false">$B$13</f>
        <v>Abitazioni civili</v>
      </c>
      <c r="C21" s="1094" t="str">
        <f aca="false">$D$12</f>
        <v>Abitazioni di tipo economico</v>
      </c>
      <c r="D21" s="1097" t="n">
        <f aca="false">D13</f>
        <v>0.95</v>
      </c>
    </row>
    <row r="22" customFormat="false" ht="15" hidden="false" customHeight="false" outlineLevel="0" collapsed="false">
      <c r="A22" s="1091" t="str">
        <f aca="false">CONCATENATE(B22&amp;C22)</f>
        <v>Abitazioni civiliAbitazioni signorili</v>
      </c>
      <c r="B22" s="1099" t="str">
        <f aca="false">$B$13</f>
        <v>Abitazioni civili</v>
      </c>
      <c r="C22" s="1094" t="str">
        <f aca="false">$E$12</f>
        <v>Abitazioni signorili</v>
      </c>
      <c r="D22" s="1097" t="n">
        <f aca="false">E13</f>
        <v>1.49</v>
      </c>
    </row>
    <row r="23" customFormat="false" ht="15" hidden="false" customHeight="false" outlineLevel="0" collapsed="false">
      <c r="A23" s="1091" t="str">
        <f aca="false">CONCATENATE(B23&amp;C23)</f>
        <v>Abitazioni civiliAbitazioni tipiche dei luoghi</v>
      </c>
      <c r="B23" s="1099" t="str">
        <f aca="false">$B$13</f>
        <v>Abitazioni civili</v>
      </c>
      <c r="C23" s="1094" t="str">
        <f aca="false">$F$12</f>
        <v>Abitazioni tipiche dei luoghi</v>
      </c>
      <c r="D23" s="1097" t="n">
        <f aca="false">F13</f>
        <v>0.95</v>
      </c>
    </row>
    <row r="24" customFormat="false" ht="15" hidden="false" customHeight="false" outlineLevel="0" collapsed="false">
      <c r="A24" s="1091" t="str">
        <f aca="false">CONCATENATE(B24&amp;C24)</f>
        <v>Abitazioni civiliVille e Villini</v>
      </c>
      <c r="B24" s="1099" t="str">
        <f aca="false">$B$13</f>
        <v>Abitazioni civili</v>
      </c>
      <c r="C24" s="1094" t="str">
        <f aca="false">$G$12</f>
        <v>Ville e Villini</v>
      </c>
      <c r="D24" s="1097" t="n">
        <f aca="false">G13</f>
        <v>1.03</v>
      </c>
    </row>
    <row r="25" customFormat="false" ht="15" hidden="false" customHeight="false" outlineLevel="0" collapsed="false">
      <c r="A25" s="1091" t="str">
        <f aca="false">CONCATENATE(B25&amp;C25)</f>
        <v>Abitazioni di tipo economicoAbitazioni civili</v>
      </c>
      <c r="B25" s="1099" t="str">
        <f aca="false">$B$14</f>
        <v>Abitazioni di tipo economico</v>
      </c>
      <c r="C25" s="1094" t="str">
        <f aca="false" t="array" ref="C25:C29">TRANSPOSE($C$12:$G$12)</f>
        <v>Abitazioni civili</v>
      </c>
      <c r="D25" s="1097" t="n">
        <f aca="false">C14</f>
        <v>1.05</v>
      </c>
    </row>
    <row r="26" customFormat="false" ht="15" hidden="false" customHeight="false" outlineLevel="0" collapsed="false">
      <c r="A26" s="1091" t="str">
        <f aca="false">CONCATENATE(B26&amp;C26)</f>
        <v>Abitazioni di tipo economicoAbitazioni di tipo economico</v>
      </c>
      <c r="B26" s="1099" t="str">
        <f aca="false">$B$14</f>
        <v>Abitazioni di tipo economico</v>
      </c>
      <c r="C26" s="1094" t="str">
        <v>Abitazioni di tipo economico</v>
      </c>
      <c r="D26" s="1097" t="n">
        <f aca="false">D14</f>
        <v>1</v>
      </c>
    </row>
    <row r="27" customFormat="false" ht="15" hidden="false" customHeight="false" outlineLevel="0" collapsed="false">
      <c r="A27" s="1091" t="str">
        <f aca="false">CONCATENATE(B27&amp;C27)</f>
        <v>Abitazioni di tipo economicoAbitazioni signorili</v>
      </c>
      <c r="B27" s="1099" t="str">
        <f aca="false">$B$14</f>
        <v>Abitazioni di tipo economico</v>
      </c>
      <c r="C27" s="1094" t="str">
        <v>Abitazioni signorili</v>
      </c>
      <c r="D27" s="1097" t="n">
        <f aca="false">E14</f>
        <v>1.57</v>
      </c>
    </row>
    <row r="28" customFormat="false" ht="15" hidden="false" customHeight="false" outlineLevel="0" collapsed="false">
      <c r="A28" s="1091" t="str">
        <f aca="false">CONCATENATE(B28&amp;C28)</f>
        <v>Abitazioni di tipo economicoAbitazioni tipiche dei luoghi</v>
      </c>
      <c r="B28" s="1099" t="str">
        <f aca="false">$B$14</f>
        <v>Abitazioni di tipo economico</v>
      </c>
      <c r="C28" s="1094" t="str">
        <v>Abitazioni tipiche dei luoghi</v>
      </c>
      <c r="D28" s="1097" t="n">
        <f aca="false">F14</f>
        <v>1.14</v>
      </c>
    </row>
    <row r="29" customFormat="false" ht="15" hidden="false" customHeight="false" outlineLevel="0" collapsed="false">
      <c r="A29" s="1091" t="str">
        <f aca="false">CONCATENATE(B29&amp;C29)</f>
        <v>Abitazioni di tipo economicoVille e Villini</v>
      </c>
      <c r="B29" s="1099" t="str">
        <f aca="false">$B$14</f>
        <v>Abitazioni di tipo economico</v>
      </c>
      <c r="C29" s="1094" t="str">
        <v>Ville e Villini</v>
      </c>
      <c r="D29" s="1097" t="n">
        <f aca="false">G14</f>
        <v>1.05</v>
      </c>
    </row>
    <row r="30" customFormat="false" ht="15" hidden="false" customHeight="false" outlineLevel="0" collapsed="false">
      <c r="A30" s="1091" t="str">
        <f aca="false">CONCATENATE(B30&amp;C30)</f>
        <v>Abitazioni signoriliAbitazioni civili</v>
      </c>
      <c r="B30" s="1099" t="str">
        <f aca="false">$B$15</f>
        <v>Abitazioni signorili</v>
      </c>
      <c r="C30" s="1094" t="str">
        <f aca="false" t="array" ref="C30:C34">TRANSPOSE($C$12:$G$12)</f>
        <v>Abitazioni civili</v>
      </c>
      <c r="D30" s="1097" t="n">
        <f aca="false">C15</f>
        <v>0.67</v>
      </c>
    </row>
    <row r="31" customFormat="false" ht="15" hidden="false" customHeight="false" outlineLevel="0" collapsed="false">
      <c r="A31" s="1091" t="str">
        <f aca="false">CONCATENATE(B31&amp;C31)</f>
        <v>Abitazioni signoriliAbitazioni di tipo economico</v>
      </c>
      <c r="B31" s="1099" t="str">
        <f aca="false">$B$15</f>
        <v>Abitazioni signorili</v>
      </c>
      <c r="C31" s="1094" t="str">
        <v>Abitazioni di tipo economico</v>
      </c>
      <c r="D31" s="1097" t="n">
        <f aca="false">D15</f>
        <v>0.64</v>
      </c>
    </row>
    <row r="32" customFormat="false" ht="15" hidden="false" customHeight="false" outlineLevel="0" collapsed="false">
      <c r="A32" s="1091" t="str">
        <f aca="false">CONCATENATE(B32&amp;C32)</f>
        <v>Abitazioni signoriliAbitazioni signorili</v>
      </c>
      <c r="B32" s="1099" t="str">
        <f aca="false">$B$15</f>
        <v>Abitazioni signorili</v>
      </c>
      <c r="C32" s="1094" t="str">
        <v>Abitazioni signorili</v>
      </c>
      <c r="D32" s="1097" t="n">
        <f aca="false">E15</f>
        <v>1</v>
      </c>
    </row>
    <row r="33" customFormat="false" ht="15" hidden="false" customHeight="false" outlineLevel="0" collapsed="false">
      <c r="A33" s="1091" t="str">
        <f aca="false">CONCATENATE(B33&amp;C33)</f>
        <v>Abitazioni signoriliAbitazioni tipiche dei luoghi</v>
      </c>
      <c r="B33" s="1099" t="str">
        <f aca="false">$B$15</f>
        <v>Abitazioni signorili</v>
      </c>
      <c r="C33" s="1094" t="str">
        <v>Abitazioni tipiche dei luoghi</v>
      </c>
      <c r="D33" s="1097" t="n">
        <f aca="false">F15</f>
        <v>0.63</v>
      </c>
    </row>
    <row r="34" customFormat="false" ht="15" hidden="false" customHeight="false" outlineLevel="0" collapsed="false">
      <c r="A34" s="1091" t="str">
        <f aca="false">CONCATENATE(B34&amp;C34)</f>
        <v>Abitazioni signoriliVille e Villini</v>
      </c>
      <c r="B34" s="1099" t="str">
        <f aca="false">$B$15</f>
        <v>Abitazioni signorili</v>
      </c>
      <c r="C34" s="1094" t="str">
        <v>Ville e Villini</v>
      </c>
      <c r="D34" s="1097" t="n">
        <f aca="false">G15</f>
        <v>0.69</v>
      </c>
    </row>
    <row r="35" customFormat="false" ht="15" hidden="false" customHeight="false" outlineLevel="0" collapsed="false">
      <c r="A35" s="1091" t="str">
        <f aca="false">CONCATENATE(B35&amp;C35)</f>
        <v>Abitazioni tipiche dei luoghiAbitazioni civili</v>
      </c>
      <c r="B35" s="1099" t="str">
        <f aca="false">$B$16</f>
        <v>Abitazioni tipiche dei luoghi</v>
      </c>
      <c r="C35" s="1094" t="str">
        <f aca="false" t="array" ref="C35:C39">TRANSPOSE($C$12:$G$12)</f>
        <v>Abitazioni civili</v>
      </c>
      <c r="D35" s="1097" t="n">
        <f aca="false">C16</f>
        <v>1.09</v>
      </c>
    </row>
    <row r="36" customFormat="false" ht="15" hidden="false" customHeight="false" outlineLevel="0" collapsed="false">
      <c r="A36" s="1091" t="str">
        <f aca="false">CONCATENATE(B36&amp;C36)</f>
        <v>Abitazioni tipiche dei luoghiAbitazioni di tipo economico</v>
      </c>
      <c r="B36" s="1099" t="str">
        <f aca="false">$B$16</f>
        <v>Abitazioni tipiche dei luoghi</v>
      </c>
      <c r="C36" s="1094" t="str">
        <v>Abitazioni di tipo economico</v>
      </c>
      <c r="D36" s="1097" t="n">
        <f aca="false">D16</f>
        <v>0.88</v>
      </c>
    </row>
    <row r="37" customFormat="false" ht="15" hidden="false" customHeight="false" outlineLevel="0" collapsed="false">
      <c r="A37" s="1091" t="str">
        <f aca="false">CONCATENATE(B37&amp;C37)</f>
        <v>Abitazioni tipiche dei luoghiAbitazioni signorili</v>
      </c>
      <c r="B37" s="1099" t="str">
        <f aca="false">$B$16</f>
        <v>Abitazioni tipiche dei luoghi</v>
      </c>
      <c r="C37" s="1094" t="str">
        <v>Abitazioni signorili</v>
      </c>
      <c r="D37" s="1097" t="n">
        <f aca="false">E16</f>
        <v>1.61</v>
      </c>
    </row>
    <row r="38" customFormat="false" ht="15" hidden="false" customHeight="false" outlineLevel="0" collapsed="false">
      <c r="A38" s="1091" t="str">
        <f aca="false">CONCATENATE(B38&amp;C38)</f>
        <v>Abitazioni tipiche dei luoghiAbitazioni tipiche dei luoghi</v>
      </c>
      <c r="B38" s="1099" t="str">
        <f aca="false">$B$16</f>
        <v>Abitazioni tipiche dei luoghi</v>
      </c>
      <c r="C38" s="1094" t="str">
        <v>Abitazioni tipiche dei luoghi</v>
      </c>
      <c r="D38" s="1097" t="n">
        <f aca="false">F16</f>
        <v>1</v>
      </c>
    </row>
    <row r="39" customFormat="false" ht="15" hidden="false" customHeight="false" outlineLevel="0" collapsed="false">
      <c r="A39" s="1091" t="str">
        <f aca="false">CONCATENATE(B39&amp;C39)</f>
        <v>Abitazioni tipiche dei luoghiVille e Villini</v>
      </c>
      <c r="B39" s="1099" t="str">
        <f aca="false">$B$16</f>
        <v>Abitazioni tipiche dei luoghi</v>
      </c>
      <c r="C39" s="1094" t="str">
        <v>Ville e Villini</v>
      </c>
      <c r="D39" s="1097" t="n">
        <f aca="false">G16</f>
        <v>1.19</v>
      </c>
    </row>
    <row r="40" customFormat="false" ht="15" hidden="false" customHeight="false" outlineLevel="0" collapsed="false">
      <c r="A40" s="1091" t="str">
        <f aca="false">CONCATENATE(B40&amp;C40)</f>
        <v>Ville e VilliniAbitazioni civili</v>
      </c>
      <c r="B40" s="1099" t="str">
        <f aca="false">$B$17</f>
        <v>Ville e Villini</v>
      </c>
      <c r="C40" s="1094" t="str">
        <f aca="false" t="array" ref="C40:C44">TRANSPOSE($C$12:$G$12)</f>
        <v>Abitazioni civili</v>
      </c>
      <c r="D40" s="1097" t="n">
        <f aca="false">C17</f>
        <v>0.97</v>
      </c>
    </row>
    <row r="41" customFormat="false" ht="15" hidden="false" customHeight="false" outlineLevel="0" collapsed="false">
      <c r="A41" s="1091" t="str">
        <f aca="false">CONCATENATE(B41&amp;C41)</f>
        <v>Ville e VilliniAbitazioni di tipo economico</v>
      </c>
      <c r="B41" s="1099" t="str">
        <f aca="false">$B$17</f>
        <v>Ville e Villini</v>
      </c>
      <c r="C41" s="1094" t="str">
        <v>Abitazioni di tipo economico</v>
      </c>
      <c r="D41" s="1097" t="n">
        <f aca="false">D17</f>
        <v>0.95</v>
      </c>
    </row>
    <row r="42" customFormat="false" ht="15" hidden="false" customHeight="false" outlineLevel="0" collapsed="false">
      <c r="A42" s="1091" t="str">
        <f aca="false">CONCATENATE(B42&amp;C42)</f>
        <v>Ville e VilliniAbitazioni signorili</v>
      </c>
      <c r="B42" s="1099" t="str">
        <f aca="false">$B$17</f>
        <v>Ville e Villini</v>
      </c>
      <c r="C42" s="1094" t="str">
        <v>Abitazioni signorili</v>
      </c>
      <c r="D42" s="1097" t="n">
        <f aca="false">E17</f>
        <v>1.45</v>
      </c>
    </row>
    <row r="43" customFormat="false" ht="15" hidden="false" customHeight="false" outlineLevel="0" collapsed="false">
      <c r="A43" s="1091" t="str">
        <f aca="false">CONCATENATE(B43&amp;C43)</f>
        <v>Ville e VilliniAbitazioni tipiche dei luoghi</v>
      </c>
      <c r="B43" s="1099" t="str">
        <f aca="false">$B$17</f>
        <v>Ville e Villini</v>
      </c>
      <c r="C43" s="1094" t="str">
        <v>Abitazioni tipiche dei luoghi</v>
      </c>
      <c r="D43" s="1097" t="n">
        <f aca="false">F17</f>
        <v>0.84</v>
      </c>
    </row>
    <row r="44" customFormat="false" ht="15" hidden="false" customHeight="false" outlineLevel="0" collapsed="false">
      <c r="A44" s="1091" t="str">
        <f aca="false">CONCATENATE(B44&amp;C44)</f>
        <v>Ville e VilliniVille e Villini</v>
      </c>
      <c r="B44" s="1100" t="str">
        <f aca="false">$B$17</f>
        <v>Ville e Villini</v>
      </c>
      <c r="C44" s="1101" t="str">
        <v>Ville e Villini</v>
      </c>
      <c r="D44" s="1102" t="n">
        <f aca="false">G17</f>
        <v>1</v>
      </c>
    </row>
    <row r="45" customFormat="false" ht="15" hidden="false" customHeight="false" outlineLevel="0" collapsed="false">
      <c r="A45" s="1103" t="str">
        <f aca="false">CONCATENATE(B45&amp;C45)</f>
        <v>Abitazioni civiliNegozi</v>
      </c>
      <c r="B45" s="1099" t="str">
        <f aca="false">$B$13</f>
        <v>Abitazioni civili</v>
      </c>
      <c r="C45" s="1094" t="str">
        <f aca="false">B57</f>
        <v>Negozi</v>
      </c>
      <c r="D45" s="1097" t="n">
        <f aca="false">B58</f>
        <v>0.81</v>
      </c>
    </row>
    <row r="46" customFormat="false" ht="15" hidden="false" customHeight="false" outlineLevel="0" collapsed="false">
      <c r="A46" s="1103" t="str">
        <f aca="false">CONCATENATE(B46&amp;C46)</f>
        <v>Abitazioni civiliCentri Commerciali</v>
      </c>
      <c r="B46" s="1099" t="str">
        <f aca="false">$B$13</f>
        <v>Abitazioni civili</v>
      </c>
      <c r="C46" s="1094" t="str">
        <f aca="false">C57</f>
        <v>Centri Commerciali</v>
      </c>
      <c r="D46" s="1097" t="n">
        <f aca="false">C58</f>
        <v>1.52</v>
      </c>
    </row>
    <row r="47" customFormat="false" ht="15" hidden="false" customHeight="false" outlineLevel="0" collapsed="false">
      <c r="A47" s="1103" t="str">
        <f aca="false">CONCATENATE(B47&amp;C47)</f>
        <v>Abitazioni civiliUffici</v>
      </c>
      <c r="B47" s="1099" t="str">
        <f aca="false">$B$13</f>
        <v>Abitazioni civili</v>
      </c>
      <c r="C47" s="1094" t="str">
        <f aca="false">D57</f>
        <v>Uffici</v>
      </c>
      <c r="D47" s="1097" t="n">
        <f aca="false">D58</f>
        <v>0.85</v>
      </c>
    </row>
    <row r="48" customFormat="false" ht="15" hidden="false" customHeight="false" outlineLevel="0" collapsed="false">
      <c r="A48" s="1103" t="str">
        <f aca="false">CONCATENATE(B48&amp;C48)</f>
        <v>Abitazioni civiliLaboratori</v>
      </c>
      <c r="B48" s="1099" t="str">
        <f aca="false">$B$13</f>
        <v>Abitazioni civili</v>
      </c>
      <c r="C48" s="1094" t="str">
        <f aca="false">E57</f>
        <v>Laboratori</v>
      </c>
      <c r="D48" s="1097" t="n">
        <f aca="false">E58</f>
        <v>0.53</v>
      </c>
    </row>
    <row r="49" customFormat="false" ht="15" hidden="false" customHeight="false" outlineLevel="0" collapsed="false">
      <c r="A49" s="1103" t="str">
        <f aca="false">CONCATENATE(B49&amp;C49)</f>
        <v>Abitazioni civiliMagazzini</v>
      </c>
      <c r="B49" s="1099" t="str">
        <f aca="false">$B$13</f>
        <v>Abitazioni civili</v>
      </c>
      <c r="C49" s="1094" t="str">
        <f aca="false">F57</f>
        <v>Magazzini</v>
      </c>
      <c r="D49" s="1097" t="n">
        <f aca="false">F58</f>
        <v>0.37</v>
      </c>
    </row>
    <row r="50" customFormat="false" ht="15" hidden="false" customHeight="false" outlineLevel="0" collapsed="false">
      <c r="A50" s="1103" t="str">
        <f aca="false">CONCATENATE(B50&amp;C50)</f>
        <v>Abitazioni civiliCapannoni</v>
      </c>
      <c r="B50" s="1099" t="str">
        <f aca="false">$B$13</f>
        <v>Abitazioni civili</v>
      </c>
      <c r="C50" s="1094" t="str">
        <f aca="false">G57</f>
        <v>Capannoni</v>
      </c>
      <c r="D50" s="1097" t="n">
        <f aca="false">G58</f>
        <v>0.33</v>
      </c>
    </row>
    <row r="51" customFormat="false" ht="15" hidden="false" customHeight="false" outlineLevel="0" collapsed="false">
      <c r="B51" s="1104"/>
      <c r="C51" s="1105"/>
      <c r="D51" s="1106"/>
    </row>
    <row r="54" customFormat="false" ht="15" hidden="false" customHeight="false" outlineLevel="0" collapsed="false">
      <c r="A54" s="1092" t="s">
        <v>750</v>
      </c>
      <c r="B54" s="1093"/>
      <c r="C54" s="1093"/>
      <c r="D54" s="1093"/>
      <c r="E54" s="1093"/>
      <c r="F54" s="1093"/>
      <c r="G54" s="1093"/>
      <c r="H54" s="1093"/>
      <c r="I54" s="1093"/>
      <c r="J54" s="1093"/>
      <c r="K54" s="1093"/>
    </row>
    <row r="56" customFormat="false" ht="15" hidden="false" customHeight="true" outlineLevel="0" collapsed="false">
      <c r="A56" s="1107" t="s">
        <v>751</v>
      </c>
      <c r="B56" s="1094" t="s">
        <v>752</v>
      </c>
      <c r="C56" s="1094"/>
      <c r="D56" s="1094"/>
      <c r="E56" s="1094"/>
      <c r="F56" s="1094"/>
      <c r="G56" s="1094"/>
      <c r="J56" s="1108" t="s">
        <v>753</v>
      </c>
      <c r="K56" s="1108"/>
    </row>
    <row r="57" customFormat="false" ht="23.85" hidden="false" customHeight="true" outlineLevel="0" collapsed="false">
      <c r="A57" s="1109" t="s">
        <v>754</v>
      </c>
      <c r="B57" s="1109" t="s">
        <v>732</v>
      </c>
      <c r="C57" s="1109" t="s">
        <v>755</v>
      </c>
      <c r="D57" s="1109" t="s">
        <v>733</v>
      </c>
      <c r="E57" s="1109" t="s">
        <v>734</v>
      </c>
      <c r="F57" s="1109" t="s">
        <v>731</v>
      </c>
      <c r="G57" s="1109" t="s">
        <v>756</v>
      </c>
      <c r="J57" s="1095" t="s">
        <v>757</v>
      </c>
      <c r="K57" s="1095" t="s">
        <v>758</v>
      </c>
    </row>
    <row r="58" customFormat="false" ht="15" hidden="false" customHeight="false" outlineLevel="0" collapsed="false">
      <c r="A58" s="1109"/>
      <c r="B58" s="1097" t="n">
        <v>0.81</v>
      </c>
      <c r="C58" s="1097" t="n">
        <v>1.52</v>
      </c>
      <c r="D58" s="1097" t="n">
        <v>0.85</v>
      </c>
      <c r="E58" s="1097" t="n">
        <v>0.53</v>
      </c>
      <c r="F58" s="1097" t="n">
        <v>0.37</v>
      </c>
      <c r="G58" s="1097" t="n">
        <v>0.33</v>
      </c>
      <c r="J58" s="1110" t="n">
        <v>2.56</v>
      </c>
      <c r="K58" s="1110" t="n">
        <v>97</v>
      </c>
    </row>
    <row r="61" customFormat="false" ht="15" hidden="false" customHeight="false" outlineLevel="0" collapsed="false">
      <c r="A61" s="1092" t="s">
        <v>759</v>
      </c>
      <c r="B61" s="1093"/>
      <c r="C61" s="1093"/>
      <c r="D61" s="1093"/>
      <c r="E61" s="1093"/>
      <c r="F61" s="1093"/>
      <c r="G61" s="1093"/>
      <c r="H61" s="1093"/>
      <c r="I61" s="1093"/>
      <c r="J61" s="1093"/>
      <c r="K61" s="1093"/>
    </row>
    <row r="63" customFormat="false" ht="23.85" hidden="false" customHeight="false" outlineLevel="0" collapsed="false">
      <c r="A63" s="1094" t="s">
        <v>760</v>
      </c>
      <c r="B63" s="1094" t="s">
        <v>761</v>
      </c>
    </row>
    <row r="64" customFormat="false" ht="15" hidden="false" customHeight="false" outlineLevel="0" collapsed="false">
      <c r="A64" s="1103" t="n">
        <v>20</v>
      </c>
      <c r="B64" s="1103" t="n">
        <v>1050</v>
      </c>
    </row>
    <row r="65" customFormat="false" ht="15" hidden="false" customHeight="false" outlineLevel="0" collapsed="false">
      <c r="A65" s="1103" t="n">
        <v>25</v>
      </c>
      <c r="B65" s="1103" t="n">
        <v>1400</v>
      </c>
    </row>
    <row r="66" customFormat="false" ht="15" hidden="false" customHeight="false" outlineLevel="0" collapsed="false">
      <c r="A66" s="1103" t="n">
        <v>30</v>
      </c>
      <c r="B66" s="1103" t="n">
        <v>1750</v>
      </c>
    </row>
    <row r="67" customFormat="false" ht="15" hidden="false" customHeight="false" outlineLevel="0" collapsed="false">
      <c r="A67" s="1103" t="n">
        <v>35</v>
      </c>
      <c r="B67" s="1103" t="n">
        <v>2100</v>
      </c>
    </row>
    <row r="70" customFormat="false" ht="15" hidden="false" customHeight="false" outlineLevel="0" collapsed="false">
      <c r="A70" s="1092" t="s">
        <v>762</v>
      </c>
      <c r="B70" s="1093"/>
      <c r="C70" s="1093"/>
      <c r="D70" s="1093"/>
      <c r="E70" s="1093"/>
      <c r="F70" s="1093"/>
      <c r="G70" s="1093"/>
      <c r="H70" s="1093"/>
      <c r="I70" s="1093"/>
      <c r="J70" s="1093"/>
      <c r="K70" s="1093"/>
    </row>
    <row r="71" customFormat="false" ht="15" hidden="false" customHeight="false" outlineLevel="0" collapsed="false">
      <c r="A71" s="1094" t="s">
        <v>763</v>
      </c>
    </row>
    <row r="72" customFormat="false" ht="15" hidden="false" customHeight="false" outlineLevel="0" collapsed="false">
      <c r="A72" s="1103" t="n">
        <v>0.475</v>
      </c>
    </row>
    <row r="75" customFormat="false" ht="15" hidden="false" customHeight="false" outlineLevel="0" collapsed="false">
      <c r="A75" s="1103" t="s">
        <v>764</v>
      </c>
      <c r="B75" s="1103" t="s">
        <v>765</v>
      </c>
      <c r="C75" s="1103" t="s">
        <v>766</v>
      </c>
    </row>
    <row r="76" customFormat="false" ht="15" hidden="false" customHeight="false" outlineLevel="0" collapsed="false">
      <c r="A76" s="1103" t="s">
        <v>767</v>
      </c>
      <c r="B76" s="1111" t="n">
        <v>0.35</v>
      </c>
      <c r="C76" s="1111" t="n">
        <v>0.35</v>
      </c>
    </row>
    <row r="77" customFormat="false" ht="15" hidden="false" customHeight="false" outlineLevel="0" collapsed="false">
      <c r="A77" s="1103" t="s">
        <v>768</v>
      </c>
      <c r="B77" s="1111" t="n">
        <v>0.35</v>
      </c>
      <c r="C77" s="1111" t="n">
        <v>0.35</v>
      </c>
    </row>
    <row r="78" customFormat="false" ht="15" hidden="false" customHeight="false" outlineLevel="0" collapsed="false">
      <c r="A78" s="1103" t="s">
        <v>769</v>
      </c>
      <c r="B78" s="1111" t="n">
        <v>0.35</v>
      </c>
      <c r="C78" s="1111" t="n">
        <v>0.35</v>
      </c>
    </row>
    <row r="79" customFormat="false" ht="15" hidden="false" customHeight="false" outlineLevel="0" collapsed="false">
      <c r="A79" s="1103" t="s">
        <v>770</v>
      </c>
      <c r="B79" s="1111" t="n">
        <v>0.35</v>
      </c>
      <c r="C79" s="1111" t="n">
        <v>0.35</v>
      </c>
    </row>
    <row r="82" customFormat="false" ht="15" hidden="false" customHeight="false" outlineLevel="0" collapsed="false">
      <c r="A82" s="1103" t="s">
        <v>771</v>
      </c>
      <c r="B82" s="1103" t="s">
        <v>545</v>
      </c>
      <c r="C82" s="1103" t="s">
        <v>530</v>
      </c>
      <c r="D82" s="1103"/>
    </row>
    <row r="83" customFormat="false" ht="15" hidden="false" customHeight="false" outlineLevel="0" collapsed="false">
      <c r="A83" s="1103" t="s">
        <v>772</v>
      </c>
      <c r="B83" s="1103" t="n">
        <v>0</v>
      </c>
      <c r="C83" s="1103" t="n">
        <v>500</v>
      </c>
      <c r="D83" s="1111" t="n">
        <v>0.05</v>
      </c>
      <c r="F83" s="1112"/>
    </row>
    <row r="84" customFormat="false" ht="15" hidden="false" customHeight="false" outlineLevel="0" collapsed="false">
      <c r="A84" s="1103" t="s">
        <v>772</v>
      </c>
      <c r="B84" s="1103" t="n">
        <f aca="false">+C83+1</f>
        <v>501</v>
      </c>
      <c r="C84" s="1103" t="n">
        <v>1000</v>
      </c>
      <c r="D84" s="1111" t="n">
        <v>0.06</v>
      </c>
      <c r="F84" s="1112"/>
    </row>
    <row r="85" customFormat="false" ht="15" hidden="false" customHeight="false" outlineLevel="0" collapsed="false">
      <c r="A85" s="1103" t="s">
        <v>772</v>
      </c>
      <c r="B85" s="1103" t="n">
        <f aca="false">+C84+1</f>
        <v>1001</v>
      </c>
      <c r="C85" s="1103" t="n">
        <v>1500</v>
      </c>
      <c r="D85" s="1111" t="n">
        <v>0.07</v>
      </c>
      <c r="F85" s="1112"/>
    </row>
    <row r="86" customFormat="false" ht="15" hidden="false" customHeight="false" outlineLevel="0" collapsed="false">
      <c r="A86" s="1103" t="s">
        <v>772</v>
      </c>
      <c r="B86" s="1103" t="n">
        <f aca="false">+C85+1</f>
        <v>1501</v>
      </c>
      <c r="C86" s="1103" t="n">
        <v>2000</v>
      </c>
      <c r="D86" s="1111" t="n">
        <v>0.08</v>
      </c>
      <c r="F86" s="1112"/>
    </row>
    <row r="87" customFormat="false" ht="15" hidden="false" customHeight="false" outlineLevel="0" collapsed="false">
      <c r="A87" s="1103" t="s">
        <v>772</v>
      </c>
      <c r="B87" s="1103" t="n">
        <f aca="false">+C86+1</f>
        <v>2001</v>
      </c>
      <c r="C87" s="1103" t="n">
        <v>2500</v>
      </c>
      <c r="D87" s="1111" t="n">
        <v>0.09</v>
      </c>
      <c r="F87" s="1112"/>
    </row>
    <row r="88" customFormat="false" ht="15" hidden="false" customHeight="false" outlineLevel="0" collapsed="false">
      <c r="A88" s="1103" t="s">
        <v>772</v>
      </c>
      <c r="B88" s="1103" t="n">
        <f aca="false">+C87+1</f>
        <v>2501</v>
      </c>
      <c r="C88" s="1103" t="n">
        <v>3000</v>
      </c>
      <c r="D88" s="1111" t="n">
        <v>0.1</v>
      </c>
      <c r="F88" s="1112"/>
    </row>
    <row r="89" customFormat="false" ht="15" hidden="false" customHeight="false" outlineLevel="0" collapsed="false">
      <c r="A89" s="1103" t="s">
        <v>772</v>
      </c>
      <c r="B89" s="1103" t="n">
        <f aca="false">+C88+1</f>
        <v>3001</v>
      </c>
      <c r="C89" s="1103" t="n">
        <v>3500</v>
      </c>
      <c r="D89" s="1111" t="n">
        <v>0.11</v>
      </c>
      <c r="F89" s="1112"/>
    </row>
    <row r="90" customFormat="false" ht="15" hidden="false" customHeight="false" outlineLevel="0" collapsed="false">
      <c r="A90" s="1103" t="s">
        <v>772</v>
      </c>
      <c r="B90" s="1103" t="n">
        <f aca="false">+C89+1</f>
        <v>3501</v>
      </c>
      <c r="C90" s="1103" t="n">
        <v>4000</v>
      </c>
      <c r="D90" s="1111" t="n">
        <v>0.12</v>
      </c>
      <c r="F90" s="1112"/>
    </row>
    <row r="91" customFormat="false" ht="15" hidden="false" customHeight="false" outlineLevel="0" collapsed="false">
      <c r="A91" s="1103" t="s">
        <v>772</v>
      </c>
      <c r="B91" s="1103" t="n">
        <f aca="false">+C90+1</f>
        <v>4001</v>
      </c>
      <c r="C91" s="1103" t="n">
        <v>4500</v>
      </c>
      <c r="D91" s="1111" t="n">
        <v>0.13</v>
      </c>
      <c r="F91" s="1112"/>
    </row>
    <row r="92" customFormat="false" ht="15" hidden="false" customHeight="false" outlineLevel="0" collapsed="false">
      <c r="A92" s="1103" t="s">
        <v>772</v>
      </c>
      <c r="B92" s="1103" t="n">
        <v>4500</v>
      </c>
      <c r="C92" s="1103" t="n">
        <v>99999999999</v>
      </c>
      <c r="D92" s="1111" t="n">
        <v>0.14</v>
      </c>
      <c r="F92" s="1112"/>
    </row>
    <row r="93" customFormat="false" ht="15" hidden="false" customHeight="false" outlineLevel="0" collapsed="false">
      <c r="A93" s="1103"/>
      <c r="B93" s="1103"/>
      <c r="C93" s="1103"/>
      <c r="D93" s="1111"/>
      <c r="F93" s="1112"/>
    </row>
    <row r="94" customFormat="false" ht="15" hidden="false" customHeight="false" outlineLevel="0" collapsed="false">
      <c r="A94" s="1103" t="s">
        <v>773</v>
      </c>
      <c r="B94" s="1103"/>
      <c r="C94" s="1103"/>
      <c r="D94" s="1111" t="n">
        <v>0.2</v>
      </c>
      <c r="F94" s="1112"/>
    </row>
    <row r="97" customFormat="false" ht="15" hidden="false" customHeight="false" outlineLevel="0" collapsed="false">
      <c r="A97" s="1113" t="s">
        <v>774</v>
      </c>
      <c r="B97" s="1103" t="s">
        <v>775</v>
      </c>
      <c r="C97" s="1113" t="s">
        <v>776</v>
      </c>
      <c r="D97" s="1103"/>
      <c r="E97" s="1103" t="s">
        <v>777</v>
      </c>
      <c r="F97" s="1113" t="s">
        <v>778</v>
      </c>
      <c r="G97" s="1113" t="s">
        <v>779</v>
      </c>
      <c r="H97" s="1103" t="s">
        <v>780</v>
      </c>
    </row>
    <row r="98" customFormat="false" ht="15" hidden="false" customHeight="false" outlineLevel="0" collapsed="false">
      <c r="A98" s="1103" t="s">
        <v>157</v>
      </c>
      <c r="B98" s="1103" t="s">
        <v>157</v>
      </c>
      <c r="C98" s="1110" t="s">
        <v>187</v>
      </c>
      <c r="D98" s="1110" t="s">
        <v>157</v>
      </c>
      <c r="E98" s="1110" t="s">
        <v>187</v>
      </c>
      <c r="F98" s="1103" t="s">
        <v>190</v>
      </c>
      <c r="G98" s="1103" t="s">
        <v>193</v>
      </c>
      <c r="H98" s="1103" t="s">
        <v>357</v>
      </c>
    </row>
    <row r="99" customFormat="false" ht="15" hidden="false" customHeight="false" outlineLevel="0" collapsed="false">
      <c r="A99" s="1103" t="s">
        <v>781</v>
      </c>
      <c r="B99" s="1103" t="s">
        <v>471</v>
      </c>
      <c r="C99" s="1110" t="s">
        <v>728</v>
      </c>
      <c r="D99" s="1110" t="s">
        <v>157</v>
      </c>
      <c r="E99" s="1110" t="s">
        <v>728</v>
      </c>
      <c r="F99" s="1103" t="s">
        <v>782</v>
      </c>
      <c r="G99" s="1103" t="s">
        <v>193</v>
      </c>
      <c r="H99" s="1103" t="s">
        <v>453</v>
      </c>
    </row>
    <row r="100" customFormat="false" ht="15" hidden="false" customHeight="false" outlineLevel="0" collapsed="false">
      <c r="A100" s="1103" t="s">
        <v>783</v>
      </c>
      <c r="B100" s="1103" t="s">
        <v>471</v>
      </c>
      <c r="C100" s="1110" t="s">
        <v>729</v>
      </c>
      <c r="D100" s="1110" t="s">
        <v>630</v>
      </c>
      <c r="E100" s="1110" t="s">
        <v>731</v>
      </c>
      <c r="F100" s="1103" t="s">
        <v>784</v>
      </c>
      <c r="G100" s="1103" t="s">
        <v>193</v>
      </c>
      <c r="H100" s="1103" t="s">
        <v>453</v>
      </c>
    </row>
    <row r="101" customFormat="false" ht="15" hidden="false" customHeight="false" outlineLevel="0" collapsed="false">
      <c r="A101" s="1103" t="s">
        <v>785</v>
      </c>
      <c r="B101" s="1103" t="s">
        <v>471</v>
      </c>
      <c r="C101" s="1110" t="s">
        <v>730</v>
      </c>
      <c r="D101" s="1110" t="s">
        <v>630</v>
      </c>
      <c r="E101" s="1110" t="s">
        <v>731</v>
      </c>
      <c r="F101" s="1103" t="s">
        <v>786</v>
      </c>
      <c r="G101" s="1103" t="s">
        <v>193</v>
      </c>
      <c r="H101" s="1103" t="s">
        <v>453</v>
      </c>
    </row>
    <row r="102" customFormat="false" ht="15" hidden="false" customHeight="false" outlineLevel="0" collapsed="false">
      <c r="A102" s="1103" t="s">
        <v>787</v>
      </c>
      <c r="B102" s="1103" t="s">
        <v>471</v>
      </c>
      <c r="C102" s="1110" t="s">
        <v>731</v>
      </c>
      <c r="D102" s="1110" t="s">
        <v>630</v>
      </c>
      <c r="E102" s="1110" t="s">
        <v>731</v>
      </c>
      <c r="F102" s="1103" t="s">
        <v>788</v>
      </c>
      <c r="G102" s="1103" t="s">
        <v>193</v>
      </c>
      <c r="H102" s="1103" t="s">
        <v>453</v>
      </c>
    </row>
    <row r="103" customFormat="false" ht="15" hidden="false" customHeight="false" outlineLevel="0" collapsed="false">
      <c r="A103" s="1103" t="s">
        <v>789</v>
      </c>
      <c r="B103" s="1103" t="s">
        <v>471</v>
      </c>
      <c r="C103" s="1110" t="s">
        <v>732</v>
      </c>
      <c r="D103" s="1110" t="s">
        <v>630</v>
      </c>
      <c r="E103" s="1110" t="s">
        <v>732</v>
      </c>
      <c r="F103" s="1103" t="s">
        <v>790</v>
      </c>
      <c r="G103" s="1103" t="s">
        <v>193</v>
      </c>
      <c r="H103" s="1103" t="s">
        <v>453</v>
      </c>
    </row>
    <row r="104" customFormat="false" ht="15" hidden="false" customHeight="false" outlineLevel="0" collapsed="false">
      <c r="C104" s="1110" t="s">
        <v>733</v>
      </c>
      <c r="D104" s="1110" t="s">
        <v>630</v>
      </c>
      <c r="E104" s="1110" t="s">
        <v>733</v>
      </c>
      <c r="F104" s="1103" t="s">
        <v>791</v>
      </c>
      <c r="G104" s="1103" t="s">
        <v>792</v>
      </c>
      <c r="H104" s="1103" t="s">
        <v>453</v>
      </c>
    </row>
    <row r="105" customFormat="false" ht="15" hidden="false" customHeight="false" outlineLevel="0" collapsed="false">
      <c r="C105" s="1110" t="s">
        <v>734</v>
      </c>
      <c r="D105" s="1110" t="s">
        <v>630</v>
      </c>
      <c r="E105" s="1110" t="s">
        <v>734</v>
      </c>
      <c r="F105" s="1103" t="s">
        <v>793</v>
      </c>
      <c r="G105" s="1103" t="s">
        <v>792</v>
      </c>
      <c r="H105" s="1103" t="s">
        <v>357</v>
      </c>
    </row>
    <row r="106" customFormat="false" ht="15" hidden="false" customHeight="false" outlineLevel="0" collapsed="false">
      <c r="C106" s="1110" t="s">
        <v>735</v>
      </c>
      <c r="D106" s="1110" t="s">
        <v>630</v>
      </c>
      <c r="E106" s="1110" t="s">
        <v>735</v>
      </c>
    </row>
    <row r="107" customFormat="false" ht="15" hidden="false" customHeight="false" outlineLevel="0" collapsed="false">
      <c r="C107" s="1110" t="s">
        <v>736</v>
      </c>
      <c r="D107" s="1110" t="s">
        <v>630</v>
      </c>
      <c r="E107" s="1110" t="s">
        <v>732</v>
      </c>
    </row>
    <row r="108" customFormat="false" ht="15" hidden="false" customHeight="false" outlineLevel="0" collapsed="false">
      <c r="C108" s="1110" t="s">
        <v>737</v>
      </c>
      <c r="D108" s="1110" t="s">
        <v>630</v>
      </c>
      <c r="E108" s="1110" t="s">
        <v>756</v>
      </c>
    </row>
    <row r="109" customFormat="false" ht="15" hidden="false" customHeight="false" outlineLevel="0" collapsed="false">
      <c r="C109" s="1110" t="s">
        <v>738</v>
      </c>
      <c r="D109" s="1110" t="s">
        <v>630</v>
      </c>
      <c r="E109" s="1110" t="s">
        <v>731</v>
      </c>
    </row>
    <row r="110" customFormat="false" ht="15" hidden="false" customHeight="false" outlineLevel="0" collapsed="false">
      <c r="C110" s="1110" t="s">
        <v>739</v>
      </c>
      <c r="D110" s="1110" t="s">
        <v>630</v>
      </c>
      <c r="E110" s="1110" t="s">
        <v>733</v>
      </c>
    </row>
    <row r="111" customFormat="false" ht="15" hidden="false" customHeight="false" outlineLevel="0" collapsed="false">
      <c r="C111" s="1110" t="s">
        <v>740</v>
      </c>
      <c r="D111" s="1110" t="s">
        <v>630</v>
      </c>
      <c r="E111" s="1110" t="s">
        <v>756</v>
      </c>
    </row>
    <row r="116" customFormat="false" ht="15" hidden="false" customHeight="false" outlineLevel="0" collapsed="false">
      <c r="A116" s="1092" t="s">
        <v>794</v>
      </c>
      <c r="B116" s="1092"/>
      <c r="C116" s="1092"/>
      <c r="D116" s="1092"/>
      <c r="E116" s="1092"/>
      <c r="F116" s="1092"/>
      <c r="G116" s="1092"/>
      <c r="H116" s="1092"/>
      <c r="I116" s="1092"/>
      <c r="J116" s="1092"/>
      <c r="K116" s="1092"/>
      <c r="L116" s="1092"/>
      <c r="M116" s="1092"/>
      <c r="N116" s="1092"/>
      <c r="O116" s="1092"/>
    </row>
    <row r="117" customFormat="false" ht="15" hidden="false" customHeight="false" outlineLevel="0" collapsed="false">
      <c r="A117" s="1103" t="s">
        <v>795</v>
      </c>
      <c r="B117" s="1114" t="s">
        <v>796</v>
      </c>
    </row>
    <row r="119" customFormat="false" ht="15" hidden="false" customHeight="false" outlineLevel="0" collapsed="false">
      <c r="A119" s="1113" t="s">
        <v>797</v>
      </c>
      <c r="D119" s="1115" t="s">
        <v>774</v>
      </c>
      <c r="F119" s="1116"/>
      <c r="G119" s="1115" t="s">
        <v>774</v>
      </c>
      <c r="H119" s="1115" t="s">
        <v>798</v>
      </c>
      <c r="I119" s="1115" t="s">
        <v>271</v>
      </c>
    </row>
    <row r="120" customFormat="false" ht="46.25" hidden="false" customHeight="false" outlineLevel="0" collapsed="false">
      <c r="A120" s="1117" t="s">
        <v>799</v>
      </c>
      <c r="D120" s="655" t="s">
        <v>781</v>
      </c>
      <c r="F120" s="1118" t="str">
        <f aca="false">1&amp;G120</f>
        <v>1Commerciale</v>
      </c>
      <c r="G120" s="655" t="s">
        <v>781</v>
      </c>
      <c r="H120" s="655" t="s">
        <v>800</v>
      </c>
      <c r="I120" s="655" t="s">
        <v>801</v>
      </c>
      <c r="K120" s="1118" t="str">
        <f aca="false">EMIRO_D_S!C10</f>
        <v>Residenziale</v>
      </c>
      <c r="L120" s="1103"/>
      <c r="M120" s="1103"/>
      <c r="N120" s="1103"/>
      <c r="O120" s="1103"/>
    </row>
    <row r="121" customFormat="false" ht="35.05" hidden="false" customHeight="false" outlineLevel="0" collapsed="false">
      <c r="A121" s="1117" t="s">
        <v>802</v>
      </c>
      <c r="D121" s="655" t="s">
        <v>783</v>
      </c>
      <c r="F121" s="1118" t="str">
        <f aca="false">2&amp;G121</f>
        <v>2Commerciale</v>
      </c>
      <c r="G121" s="655" t="s">
        <v>781</v>
      </c>
      <c r="H121" s="655" t="s">
        <v>803</v>
      </c>
      <c r="I121" s="655" t="s">
        <v>801</v>
      </c>
      <c r="K121" s="1103"/>
      <c r="L121" s="1103"/>
      <c r="M121" s="1103"/>
      <c r="N121" s="1103"/>
      <c r="O121" s="1103"/>
    </row>
    <row r="122" customFormat="false" ht="15" hidden="false" customHeight="false" outlineLevel="0" collapsed="false">
      <c r="A122" s="1117" t="s">
        <v>804</v>
      </c>
      <c r="D122" s="655" t="s">
        <v>785</v>
      </c>
      <c r="F122" s="1118" t="str">
        <f aca="false">3&amp;G122</f>
        <v>3Commerciale</v>
      </c>
      <c r="G122" s="655" t="s">
        <v>781</v>
      </c>
      <c r="H122" s="655" t="s">
        <v>805</v>
      </c>
      <c r="I122" s="655" t="s">
        <v>801</v>
      </c>
      <c r="K122" s="1103"/>
      <c r="L122" s="1103"/>
      <c r="M122" s="1103"/>
      <c r="N122" s="1103"/>
      <c r="O122" s="1103"/>
    </row>
    <row r="123" customFormat="false" ht="35.05" hidden="false" customHeight="false" outlineLevel="0" collapsed="false">
      <c r="A123" s="1117" t="s">
        <v>806</v>
      </c>
      <c r="D123" s="655" t="s">
        <v>157</v>
      </c>
      <c r="F123" s="1118" t="str">
        <f aca="false">1&amp;G123</f>
        <v>1Direzionale</v>
      </c>
      <c r="G123" s="655" t="s">
        <v>783</v>
      </c>
      <c r="H123" s="655" t="s">
        <v>807</v>
      </c>
      <c r="I123" s="655" t="s">
        <v>801</v>
      </c>
      <c r="K123" s="1118" t="str">
        <f aca="false">1&amp;$K$120</f>
        <v>1Residenziale</v>
      </c>
      <c r="L123" s="1118" t="str">
        <f aca="false">IFERROR(VLOOKUP(K123,$F$120:$I$127,2,FALSE()),"")</f>
        <v>Residenziale</v>
      </c>
      <c r="M123" s="1118" t="str">
        <f aca="false">IFERROR(VLOOKUP(K123,$F$120:$I$127,3,FALSE()),"")</f>
        <v>-</v>
      </c>
      <c r="N123" s="1118" t="str">
        <f aca="false">IFERROR(VLOOKUP(K123,$F$120:$I$127,4,FALSE()),"")</f>
        <v>-</v>
      </c>
      <c r="O123" s="1118"/>
    </row>
    <row r="124" customFormat="false" ht="46.25" hidden="false" customHeight="false" outlineLevel="0" collapsed="false">
      <c r="A124" s="1117" t="s">
        <v>808</v>
      </c>
      <c r="D124" s="655" t="s">
        <v>809</v>
      </c>
      <c r="F124" s="1118" t="str">
        <f aca="false">1&amp;G124</f>
        <v>1Produttiva</v>
      </c>
      <c r="G124" s="655" t="s">
        <v>785</v>
      </c>
      <c r="H124" s="655" t="s">
        <v>810</v>
      </c>
      <c r="I124" s="655" t="s">
        <v>801</v>
      </c>
      <c r="K124" s="1118" t="str">
        <f aca="false">2&amp;$K$120</f>
        <v>2Residenziale</v>
      </c>
      <c r="L124" s="1118" t="str">
        <f aca="false">IFERROR(VLOOKUP(K124,$F$120:$I$127,2,FALSE()),"")</f>
        <v/>
      </c>
      <c r="M124" s="1118" t="str">
        <f aca="false">IFERROR(VLOOKUP(K124,$F$120:$I$127,3,FALSE()),"")</f>
        <v/>
      </c>
      <c r="N124" s="1118" t="str">
        <f aca="false">IFERROR(VLOOKUP(K124,$F$120:$I$127,4,FALSE()),"")</f>
        <v/>
      </c>
      <c r="O124" s="1118"/>
    </row>
    <row r="125" customFormat="false" ht="15" hidden="false" customHeight="false" outlineLevel="0" collapsed="false">
      <c r="A125" s="1103"/>
      <c r="D125" s="655" t="s">
        <v>789</v>
      </c>
      <c r="F125" s="1118" t="str">
        <f aca="false">1&amp;G125</f>
        <v>1Residenziale</v>
      </c>
      <c r="G125" s="655" t="s">
        <v>157</v>
      </c>
      <c r="H125" s="655" t="s">
        <v>270</v>
      </c>
      <c r="I125" s="655" t="s">
        <v>270</v>
      </c>
      <c r="K125" s="1118" t="str">
        <f aca="false">3&amp;$K$120</f>
        <v>3Residenziale</v>
      </c>
      <c r="L125" s="1118" t="str">
        <f aca="false">IFERROR(VLOOKUP(K125,$F$120:$I$127,2,FALSE()),"")</f>
        <v/>
      </c>
      <c r="M125" s="1118" t="str">
        <f aca="false">IFERROR(VLOOKUP(K125,$F$120:$I$127,3,FALSE()),"")</f>
        <v/>
      </c>
      <c r="N125" s="1118" t="str">
        <f aca="false">IFERROR(VLOOKUP(K125,$F$120:$I$127,4,FALSE()),"")</f>
        <v/>
      </c>
      <c r="O125" s="1118"/>
    </row>
    <row r="126" customFormat="false" ht="15" hidden="false" customHeight="false" outlineLevel="0" collapsed="false">
      <c r="A126" s="1103"/>
      <c r="D126" s="655"/>
      <c r="F126" s="1118" t="str">
        <f aca="false">1&amp;G126</f>
        <v>1Rurale (svolta da non aventi titolo)</v>
      </c>
      <c r="G126" s="655" t="s">
        <v>809</v>
      </c>
      <c r="H126" s="655" t="s">
        <v>270</v>
      </c>
      <c r="I126" s="655" t="s">
        <v>270</v>
      </c>
      <c r="K126" s="1103"/>
      <c r="L126" s="1103"/>
      <c r="M126" s="1103"/>
      <c r="N126" s="1103"/>
      <c r="O126" s="1103"/>
    </row>
    <row r="127" customFormat="false" ht="15" hidden="false" customHeight="false" outlineLevel="0" collapsed="false">
      <c r="A127" s="1103"/>
      <c r="D127" s="655"/>
      <c r="F127" s="1118" t="str">
        <f aca="false">1&amp;G127</f>
        <v>1Turistico-ricettiva</v>
      </c>
      <c r="G127" s="655" t="s">
        <v>789</v>
      </c>
      <c r="H127" s="655" t="s">
        <v>270</v>
      </c>
      <c r="I127" s="655" t="s">
        <v>801</v>
      </c>
      <c r="K127" s="1103"/>
      <c r="L127" s="1103"/>
      <c r="M127" s="1103"/>
      <c r="N127" s="1103"/>
      <c r="O127" s="1103"/>
    </row>
    <row r="129" customFormat="false" ht="15" hidden="false" customHeight="false" outlineLevel="0" collapsed="false">
      <c r="A129" s="1119" t="s">
        <v>282</v>
      </c>
    </row>
    <row r="130" customFormat="false" ht="35.05" hidden="false" customHeight="false" outlineLevel="0" collapsed="false">
      <c r="A130" s="1120" t="s">
        <v>811</v>
      </c>
      <c r="B130" s="1103" t="n">
        <v>1.5</v>
      </c>
      <c r="D130" s="655" t="s">
        <v>812</v>
      </c>
      <c r="E130" s="1110" t="n">
        <v>4.05</v>
      </c>
      <c r="G130" s="1113" t="s">
        <v>268</v>
      </c>
      <c r="H130" s="1113" t="s">
        <v>813</v>
      </c>
    </row>
    <row r="131" customFormat="false" ht="15" hidden="false" customHeight="false" outlineLevel="0" collapsed="false">
      <c r="A131" s="655" t="s">
        <v>281</v>
      </c>
      <c r="B131" s="1103" t="n">
        <v>1</v>
      </c>
      <c r="D131" s="655" t="s">
        <v>814</v>
      </c>
      <c r="E131" s="1110" t="n">
        <v>3.03</v>
      </c>
      <c r="G131" s="1103" t="s">
        <v>796</v>
      </c>
      <c r="H131" s="1121" t="n">
        <v>1</v>
      </c>
    </row>
    <row r="132" customFormat="false" ht="15" hidden="false" customHeight="false" outlineLevel="0" collapsed="false">
      <c r="A132" s="543"/>
      <c r="D132" s="543"/>
      <c r="G132" s="1103" t="s">
        <v>815</v>
      </c>
      <c r="H132" s="1121" t="n">
        <v>0.8</v>
      </c>
    </row>
    <row r="133" customFormat="false" ht="15" hidden="false" customHeight="false" outlineLevel="0" collapsed="false">
      <c r="A133" s="655" t="s">
        <v>287</v>
      </c>
      <c r="B133" s="1103" t="n">
        <v>1.5</v>
      </c>
      <c r="D133" s="543"/>
      <c r="G133" s="1103" t="s">
        <v>816</v>
      </c>
      <c r="H133" s="1121" t="n">
        <v>0.6</v>
      </c>
    </row>
    <row r="134" customFormat="false" ht="15" hidden="false" customHeight="false" outlineLevel="0" collapsed="false">
      <c r="A134" s="655" t="s">
        <v>817</v>
      </c>
      <c r="B134" s="1103" t="n">
        <v>0.5</v>
      </c>
      <c r="D134" s="543"/>
      <c r="G134" s="1103" t="s">
        <v>818</v>
      </c>
      <c r="H134" s="1121" t="n">
        <v>0.4</v>
      </c>
    </row>
    <row r="135" customFormat="false" ht="15" hidden="false" customHeight="false" outlineLevel="0" collapsed="false">
      <c r="A135" s="655" t="s">
        <v>819</v>
      </c>
      <c r="B135" s="1103" t="n">
        <v>1</v>
      </c>
      <c r="D135" s="543"/>
    </row>
    <row r="138" customFormat="false" ht="15" hidden="false" customHeight="false" outlineLevel="0" collapsed="false">
      <c r="A138" s="1092" t="s">
        <v>820</v>
      </c>
      <c r="B138" s="1092"/>
      <c r="C138" s="1092"/>
      <c r="D138" s="1092"/>
      <c r="E138" s="1092"/>
      <c r="F138" s="1092"/>
      <c r="G138" s="1092"/>
      <c r="H138" s="1092"/>
      <c r="I138" s="1092"/>
      <c r="J138" s="1092"/>
      <c r="K138" s="1092"/>
      <c r="L138" s="1092"/>
      <c r="M138" s="1092"/>
      <c r="N138" s="1092"/>
      <c r="O138" s="1092"/>
    </row>
    <row r="139" customFormat="false" ht="15" hidden="false" customHeight="false" outlineLevel="0" collapsed="false">
      <c r="A139" s="1103" t="s">
        <v>821</v>
      </c>
    </row>
    <row r="140" customFormat="false" ht="15" hidden="false" customHeight="false" outlineLevel="0" collapsed="false">
      <c r="A140" s="1103" t="s">
        <v>822</v>
      </c>
    </row>
    <row r="141" customFormat="false" ht="15" hidden="false" customHeight="false" outlineLevel="0" collapsed="false">
      <c r="A141" s="1103" t="s">
        <v>823</v>
      </c>
    </row>
    <row r="142" customFormat="false" ht="35.05" hidden="false" customHeight="false" outlineLevel="0" collapsed="false">
      <c r="A142" s="1103" t="s">
        <v>824</v>
      </c>
    </row>
  </sheetData>
  <mergeCells count="8">
    <mergeCell ref="A4:B4"/>
    <mergeCell ref="A5:A6"/>
    <mergeCell ref="A11:B12"/>
    <mergeCell ref="C11:G11"/>
    <mergeCell ref="A13:A17"/>
    <mergeCell ref="B56:G56"/>
    <mergeCell ref="J56:K56"/>
    <mergeCell ref="A57:A58"/>
  </mergeCells>
  <dataValidations count="1">
    <dataValidation allowBlank="true" errorStyle="stop" operator="between" showDropDown="false" showErrorMessage="true" showInputMessage="true" sqref="B117" type="list">
      <formula1>$G$131:$G$134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0000"/>
    <pageSetUpPr fitToPage="false"/>
  </sheetPr>
  <dimension ref="A1:M2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4" activeCellId="0" sqref="L4"/>
    </sheetView>
  </sheetViews>
  <sheetFormatPr defaultColWidth="9.1484375" defaultRowHeight="12.75" zeroHeight="false" outlineLevelRow="0" outlineLevelCol="0"/>
  <cols>
    <col collapsed="false" customWidth="true" hidden="false" outlineLevel="0" max="1" min="1" style="111" width="22.29"/>
    <col collapsed="false" customWidth="true" hidden="false" outlineLevel="0" max="2" min="2" style="973" width="15.71"/>
    <col collapsed="false" customWidth="true" hidden="false" outlineLevel="0" max="3" min="3" style="973" width="21.14"/>
    <col collapsed="false" customWidth="true" hidden="false" outlineLevel="0" max="7" min="4" style="111" width="21.43"/>
    <col collapsed="false" customWidth="true" hidden="false" outlineLevel="0" max="8" min="8" style="111" width="20.42"/>
    <col collapsed="false" customWidth="true" hidden="false" outlineLevel="0" max="9" min="9" style="973" width="22.57"/>
    <col collapsed="false" customWidth="true" hidden="false" outlineLevel="0" max="10" min="10" style="111" width="12.15"/>
    <col collapsed="false" customWidth="true" hidden="false" outlineLevel="0" max="11" min="11" style="111" width="15.85"/>
    <col collapsed="false" customWidth="true" hidden="false" outlineLevel="0" max="12" min="12" style="111" width="20.29"/>
    <col collapsed="false" customWidth="false" hidden="false" outlineLevel="0" max="16384" min="13" style="111" width="9.14"/>
  </cols>
  <sheetData>
    <row r="1" customFormat="false" ht="12.75" hidden="false" customHeight="false" outlineLevel="0" collapsed="false">
      <c r="D1" s="543" t="s">
        <v>825</v>
      </c>
    </row>
    <row r="2" customFormat="false" ht="42" hidden="false" customHeight="true" outlineLevel="0" collapsed="false">
      <c r="A2" s="1122" t="s">
        <v>826</v>
      </c>
      <c r="B2" s="1123" t="s">
        <v>827</v>
      </c>
      <c r="C2" s="1123" t="s">
        <v>828</v>
      </c>
      <c r="D2" s="1123" t="s">
        <v>829</v>
      </c>
      <c r="E2" s="1123" t="s">
        <v>830</v>
      </c>
      <c r="F2" s="1123" t="s">
        <v>831</v>
      </c>
      <c r="G2" s="1123" t="s">
        <v>355</v>
      </c>
      <c r="H2" s="1123" t="s">
        <v>832</v>
      </c>
      <c r="I2" s="1123" t="s">
        <v>833</v>
      </c>
      <c r="J2" s="1123" t="s">
        <v>834</v>
      </c>
      <c r="K2" s="1123" t="s">
        <v>835</v>
      </c>
      <c r="L2" s="1123" t="s">
        <v>836</v>
      </c>
      <c r="M2" s="660"/>
    </row>
    <row r="3" customFormat="false" ht="119.25" hidden="false" customHeight="true" outlineLevel="0" collapsed="false">
      <c r="A3" s="1122"/>
      <c r="B3" s="1123"/>
      <c r="C3" s="1123"/>
      <c r="D3" s="1124" t="s">
        <v>837</v>
      </c>
      <c r="E3" s="1124" t="s">
        <v>838</v>
      </c>
      <c r="F3" s="1124" t="s">
        <v>839</v>
      </c>
      <c r="G3" s="1124" t="s">
        <v>840</v>
      </c>
      <c r="H3" s="1124" t="s">
        <v>841</v>
      </c>
      <c r="I3" s="1124" t="s">
        <v>842</v>
      </c>
      <c r="J3" s="1120" t="s">
        <v>843</v>
      </c>
      <c r="K3" s="1124" t="s">
        <v>844</v>
      </c>
      <c r="L3" s="1120" t="s">
        <v>845</v>
      </c>
      <c r="M3" s="660"/>
    </row>
    <row r="4" customFormat="false" ht="12.75" hidden="false" customHeight="false" outlineLevel="0" collapsed="false">
      <c r="A4" s="655" t="s">
        <v>468</v>
      </c>
      <c r="B4" s="661" t="s">
        <v>266</v>
      </c>
      <c r="C4" s="661" t="s">
        <v>128</v>
      </c>
      <c r="D4" s="655" t="s">
        <v>128</v>
      </c>
      <c r="E4" s="655" t="s">
        <v>128</v>
      </c>
      <c r="F4" s="655" t="s">
        <v>128</v>
      </c>
      <c r="G4" s="655" t="s">
        <v>128</v>
      </c>
      <c r="H4" s="655" t="s">
        <v>128</v>
      </c>
      <c r="I4" s="661" t="s">
        <v>128</v>
      </c>
      <c r="J4" s="661" t="s">
        <v>266</v>
      </c>
      <c r="K4" s="661" t="s">
        <v>128</v>
      </c>
      <c r="L4" s="661" t="s">
        <v>128</v>
      </c>
      <c r="M4" s="660"/>
    </row>
    <row r="5" customFormat="false" ht="12.75" hidden="false" customHeight="false" outlineLevel="0" collapsed="false">
      <c r="A5" s="655" t="s">
        <v>846</v>
      </c>
      <c r="B5" s="1008"/>
      <c r="C5" s="661" t="s">
        <v>128</v>
      </c>
      <c r="D5" s="655" t="s">
        <v>128</v>
      </c>
      <c r="E5" s="655" t="s">
        <v>128</v>
      </c>
      <c r="F5" s="655" t="s">
        <v>128</v>
      </c>
      <c r="G5" s="655" t="s">
        <v>128</v>
      </c>
      <c r="H5" s="655" t="s">
        <v>128</v>
      </c>
      <c r="I5" s="661" t="s">
        <v>128</v>
      </c>
      <c r="J5" s="661" t="s">
        <v>128</v>
      </c>
      <c r="K5" s="661" t="s">
        <v>128</v>
      </c>
      <c r="L5" s="661" t="s">
        <v>128</v>
      </c>
      <c r="M5" s="660"/>
    </row>
    <row r="6" customFormat="false" ht="12.75" hidden="false" customHeight="false" outlineLevel="0" collapsed="false">
      <c r="A6" s="655" t="s">
        <v>847</v>
      </c>
      <c r="B6" s="1008"/>
      <c r="C6" s="661" t="s">
        <v>128</v>
      </c>
      <c r="D6" s="655" t="s">
        <v>128</v>
      </c>
      <c r="E6" s="655" t="s">
        <v>128</v>
      </c>
      <c r="F6" s="655" t="s">
        <v>128</v>
      </c>
      <c r="G6" s="655" t="s">
        <v>128</v>
      </c>
      <c r="H6" s="655" t="s">
        <v>128</v>
      </c>
      <c r="I6" s="661" t="s">
        <v>128</v>
      </c>
      <c r="J6" s="661" t="s">
        <v>128</v>
      </c>
      <c r="K6" s="661" t="s">
        <v>128</v>
      </c>
      <c r="L6" s="661" t="s">
        <v>128</v>
      </c>
      <c r="M6" s="660"/>
    </row>
    <row r="7" customFormat="false" ht="12.75" hidden="false" customHeight="false" outlineLevel="0" collapsed="false">
      <c r="A7" s="655" t="s">
        <v>848</v>
      </c>
      <c r="B7" s="1008"/>
      <c r="C7" s="661" t="s">
        <v>128</v>
      </c>
      <c r="D7" s="655" t="s">
        <v>128</v>
      </c>
      <c r="E7" s="655" t="s">
        <v>128</v>
      </c>
      <c r="F7" s="655" t="s">
        <v>128</v>
      </c>
      <c r="G7" s="655" t="s">
        <v>128</v>
      </c>
      <c r="H7" s="655" t="s">
        <v>128</v>
      </c>
      <c r="I7" s="661" t="s">
        <v>128</v>
      </c>
      <c r="J7" s="661" t="s">
        <v>128</v>
      </c>
      <c r="K7" s="661" t="s">
        <v>128</v>
      </c>
      <c r="L7" s="661" t="s">
        <v>128</v>
      </c>
      <c r="M7" s="660"/>
    </row>
    <row r="8" customFormat="false" ht="12.75" hidden="false" customHeight="false" outlineLevel="0" collapsed="false">
      <c r="A8" s="655" t="s">
        <v>849</v>
      </c>
      <c r="B8" s="661" t="s">
        <v>266</v>
      </c>
      <c r="C8" s="661" t="s">
        <v>128</v>
      </c>
      <c r="D8" s="655" t="s">
        <v>128</v>
      </c>
      <c r="E8" s="655" t="s">
        <v>128</v>
      </c>
      <c r="F8" s="655" t="s">
        <v>128</v>
      </c>
      <c r="G8" s="655" t="s">
        <v>128</v>
      </c>
      <c r="H8" s="655" t="s">
        <v>128</v>
      </c>
      <c r="I8" s="661" t="s">
        <v>266</v>
      </c>
      <c r="J8" s="661" t="s">
        <v>128</v>
      </c>
      <c r="K8" s="661" t="s">
        <v>128</v>
      </c>
      <c r="L8" s="661" t="s">
        <v>128</v>
      </c>
      <c r="M8" s="660"/>
    </row>
    <row r="9" customFormat="false" ht="12.75" hidden="false" customHeight="false" outlineLevel="0" collapsed="false">
      <c r="A9" s="655" t="s">
        <v>850</v>
      </c>
      <c r="B9" s="661" t="s">
        <v>266</v>
      </c>
      <c r="C9" s="661" t="s">
        <v>128</v>
      </c>
      <c r="D9" s="655" t="s">
        <v>128</v>
      </c>
      <c r="E9" s="655" t="s">
        <v>128</v>
      </c>
      <c r="F9" s="655" t="s">
        <v>128</v>
      </c>
      <c r="G9" s="655" t="s">
        <v>128</v>
      </c>
      <c r="H9" s="655" t="s">
        <v>128</v>
      </c>
      <c r="I9" s="661" t="s">
        <v>128</v>
      </c>
      <c r="J9" s="661" t="s">
        <v>128</v>
      </c>
      <c r="K9" s="661" t="s">
        <v>128</v>
      </c>
      <c r="L9" s="661" t="s">
        <v>266</v>
      </c>
      <c r="M9" s="660"/>
    </row>
    <row r="10" customFormat="false" ht="12.75" hidden="false" customHeight="false" outlineLevel="0" collapsed="false">
      <c r="A10" s="655" t="s">
        <v>464</v>
      </c>
      <c r="B10" s="661" t="s">
        <v>266</v>
      </c>
      <c r="C10" s="661" t="s">
        <v>128</v>
      </c>
      <c r="D10" s="655" t="s">
        <v>128</v>
      </c>
      <c r="E10" s="655" t="s">
        <v>266</v>
      </c>
      <c r="F10" s="655" t="s">
        <v>128</v>
      </c>
      <c r="G10" s="655" t="s">
        <v>266</v>
      </c>
      <c r="H10" s="655" t="s">
        <v>128</v>
      </c>
      <c r="I10" s="661" t="s">
        <v>128</v>
      </c>
      <c r="J10" s="661" t="s">
        <v>128</v>
      </c>
      <c r="K10" s="661" t="s">
        <v>128</v>
      </c>
      <c r="L10" s="661" t="s">
        <v>128</v>
      </c>
      <c r="M10" s="660"/>
    </row>
    <row r="11" customFormat="false" ht="12.75" hidden="false" customHeight="false" outlineLevel="0" collapsed="false">
      <c r="A11" s="655" t="s">
        <v>851</v>
      </c>
      <c r="B11" s="661"/>
      <c r="C11" s="661" t="s">
        <v>128</v>
      </c>
      <c r="D11" s="655" t="s">
        <v>128</v>
      </c>
      <c r="E11" s="655" t="s">
        <v>128</v>
      </c>
      <c r="F11" s="655" t="s">
        <v>128</v>
      </c>
      <c r="G11" s="655" t="s">
        <v>128</v>
      </c>
      <c r="H11" s="655" t="s">
        <v>128</v>
      </c>
      <c r="I11" s="661" t="s">
        <v>128</v>
      </c>
      <c r="J11" s="661" t="s">
        <v>128</v>
      </c>
      <c r="K11" s="661" t="s">
        <v>128</v>
      </c>
      <c r="L11" s="661" t="s">
        <v>128</v>
      </c>
      <c r="M11" s="660"/>
    </row>
    <row r="12" customFormat="false" ht="12.75" hidden="false" customHeight="false" outlineLevel="0" collapsed="false">
      <c r="A12" s="655" t="s">
        <v>852</v>
      </c>
      <c r="B12" s="1008" t="s">
        <v>128</v>
      </c>
      <c r="C12" s="661" t="s">
        <v>128</v>
      </c>
      <c r="D12" s="655" t="s">
        <v>128</v>
      </c>
      <c r="E12" s="655" t="s">
        <v>128</v>
      </c>
      <c r="F12" s="655" t="s">
        <v>128</v>
      </c>
      <c r="G12" s="655" t="s">
        <v>128</v>
      </c>
      <c r="H12" s="655" t="s">
        <v>128</v>
      </c>
      <c r="I12" s="661" t="s">
        <v>128</v>
      </c>
      <c r="J12" s="661" t="s">
        <v>128</v>
      </c>
      <c r="K12" s="661" t="s">
        <v>128</v>
      </c>
      <c r="L12" s="661" t="s">
        <v>128</v>
      </c>
      <c r="M12" s="660"/>
    </row>
    <row r="13" customFormat="false" ht="12.75" hidden="false" customHeight="false" outlineLevel="0" collapsed="false">
      <c r="A13" s="655" t="s">
        <v>462</v>
      </c>
      <c r="B13" s="661" t="s">
        <v>266</v>
      </c>
      <c r="C13" s="661" t="s">
        <v>266</v>
      </c>
      <c r="D13" s="655" t="s">
        <v>266</v>
      </c>
      <c r="E13" s="655" t="s">
        <v>128</v>
      </c>
      <c r="F13" s="655" t="s">
        <v>128</v>
      </c>
      <c r="G13" s="655" t="s">
        <v>128</v>
      </c>
      <c r="H13" s="655" t="s">
        <v>266</v>
      </c>
      <c r="I13" s="661" t="s">
        <v>128</v>
      </c>
      <c r="J13" s="661" t="s">
        <v>128</v>
      </c>
      <c r="K13" s="661" t="s">
        <v>128</v>
      </c>
      <c r="L13" s="661" t="s">
        <v>128</v>
      </c>
      <c r="M13" s="660"/>
    </row>
    <row r="14" customFormat="false" ht="12.75" hidden="false" customHeight="false" outlineLevel="0" collapsed="false">
      <c r="A14" s="655" t="s">
        <v>853</v>
      </c>
      <c r="B14" s="1008"/>
      <c r="C14" s="661" t="s">
        <v>128</v>
      </c>
      <c r="D14" s="655" t="s">
        <v>128</v>
      </c>
      <c r="E14" s="655" t="s">
        <v>128</v>
      </c>
      <c r="F14" s="655" t="s">
        <v>128</v>
      </c>
      <c r="G14" s="655" t="s">
        <v>128</v>
      </c>
      <c r="H14" s="655" t="s">
        <v>128</v>
      </c>
      <c r="I14" s="661" t="s">
        <v>128</v>
      </c>
      <c r="J14" s="661" t="s">
        <v>128</v>
      </c>
      <c r="K14" s="661" t="s">
        <v>128</v>
      </c>
      <c r="L14" s="661" t="s">
        <v>128</v>
      </c>
      <c r="M14" s="660"/>
    </row>
    <row r="15" customFormat="false" ht="12.75" hidden="false" customHeight="false" outlineLevel="0" collapsed="false">
      <c r="A15" s="655" t="s">
        <v>854</v>
      </c>
      <c r="B15" s="1008"/>
      <c r="C15" s="661" t="s">
        <v>128</v>
      </c>
      <c r="D15" s="655" t="s">
        <v>128</v>
      </c>
      <c r="E15" s="655" t="s">
        <v>128</v>
      </c>
      <c r="F15" s="655" t="s">
        <v>128</v>
      </c>
      <c r="G15" s="655" t="s">
        <v>128</v>
      </c>
      <c r="H15" s="655" t="s">
        <v>128</v>
      </c>
      <c r="I15" s="661" t="s">
        <v>128</v>
      </c>
      <c r="J15" s="661" t="s">
        <v>128</v>
      </c>
      <c r="K15" s="661" t="s">
        <v>128</v>
      </c>
      <c r="L15" s="661" t="s">
        <v>128</v>
      </c>
      <c r="M15" s="660"/>
    </row>
    <row r="16" customFormat="false" ht="12.75" hidden="false" customHeight="false" outlineLevel="0" collapsed="false">
      <c r="A16" s="655" t="s">
        <v>855</v>
      </c>
      <c r="B16" s="1008"/>
      <c r="C16" s="661" t="s">
        <v>128</v>
      </c>
      <c r="D16" s="655" t="s">
        <v>128</v>
      </c>
      <c r="E16" s="655" t="s">
        <v>128</v>
      </c>
      <c r="F16" s="655" t="s">
        <v>128</v>
      </c>
      <c r="G16" s="655" t="s">
        <v>128</v>
      </c>
      <c r="H16" s="655" t="s">
        <v>128</v>
      </c>
      <c r="I16" s="661" t="s">
        <v>128</v>
      </c>
      <c r="J16" s="661" t="s">
        <v>128</v>
      </c>
      <c r="K16" s="661" t="s">
        <v>128</v>
      </c>
      <c r="L16" s="661" t="s">
        <v>128</v>
      </c>
      <c r="M16" s="660"/>
    </row>
    <row r="17" customFormat="false" ht="12.75" hidden="false" customHeight="false" outlineLevel="0" collapsed="false">
      <c r="A17" s="655" t="s">
        <v>856</v>
      </c>
      <c r="B17" s="661" t="s">
        <v>266</v>
      </c>
      <c r="C17" s="661" t="s">
        <v>128</v>
      </c>
      <c r="D17" s="655" t="s">
        <v>128</v>
      </c>
      <c r="E17" s="655" t="s">
        <v>128</v>
      </c>
      <c r="F17" s="655" t="s">
        <v>128</v>
      </c>
      <c r="G17" s="655" t="s">
        <v>128</v>
      </c>
      <c r="H17" s="655" t="s">
        <v>128</v>
      </c>
      <c r="I17" s="661" t="s">
        <v>128</v>
      </c>
      <c r="J17" s="661" t="s">
        <v>128</v>
      </c>
      <c r="K17" s="661" t="s">
        <v>266</v>
      </c>
      <c r="L17" s="661" t="s">
        <v>128</v>
      </c>
      <c r="M17" s="660"/>
    </row>
    <row r="18" customFormat="false" ht="12.75" hidden="false" customHeight="false" outlineLevel="0" collapsed="false">
      <c r="A18" s="655" t="s">
        <v>857</v>
      </c>
      <c r="B18" s="1008" t="s">
        <v>128</v>
      </c>
      <c r="C18" s="661" t="s">
        <v>128</v>
      </c>
      <c r="D18" s="655" t="s">
        <v>128</v>
      </c>
      <c r="E18" s="655" t="s">
        <v>128</v>
      </c>
      <c r="F18" s="655" t="s">
        <v>128</v>
      </c>
      <c r="G18" s="655" t="s">
        <v>128</v>
      </c>
      <c r="H18" s="655" t="s">
        <v>128</v>
      </c>
      <c r="I18" s="661" t="s">
        <v>128</v>
      </c>
      <c r="J18" s="661" t="s">
        <v>128</v>
      </c>
      <c r="K18" s="661" t="s">
        <v>128</v>
      </c>
      <c r="L18" s="661" t="s">
        <v>128</v>
      </c>
      <c r="M18" s="660"/>
    </row>
    <row r="19" customFormat="false" ht="12.75" hidden="false" customHeight="false" outlineLevel="0" collapsed="false">
      <c r="A19" s="655" t="s">
        <v>458</v>
      </c>
      <c r="B19" s="661" t="s">
        <v>266</v>
      </c>
      <c r="C19" s="661" t="s">
        <v>128</v>
      </c>
      <c r="D19" s="655" t="s">
        <v>128</v>
      </c>
      <c r="E19" s="655" t="s">
        <v>128</v>
      </c>
      <c r="F19" s="655" t="s">
        <v>266</v>
      </c>
      <c r="G19" s="655" t="s">
        <v>128</v>
      </c>
      <c r="H19" s="655" t="s">
        <v>128</v>
      </c>
      <c r="I19" s="661" t="s">
        <v>128</v>
      </c>
      <c r="J19" s="661" t="s">
        <v>128</v>
      </c>
      <c r="K19" s="661" t="s">
        <v>128</v>
      </c>
      <c r="L19" s="661" t="s">
        <v>128</v>
      </c>
      <c r="M19" s="660"/>
    </row>
    <row r="20" customFormat="false" ht="12.75" hidden="false" customHeight="false" outlineLevel="0" collapsed="false">
      <c r="A20" s="655" t="s">
        <v>858</v>
      </c>
      <c r="B20" s="1008"/>
      <c r="C20" s="661" t="s">
        <v>128</v>
      </c>
      <c r="D20" s="655" t="s">
        <v>128</v>
      </c>
      <c r="E20" s="655" t="s">
        <v>128</v>
      </c>
      <c r="F20" s="655" t="s">
        <v>128</v>
      </c>
      <c r="G20" s="655" t="s">
        <v>128</v>
      </c>
      <c r="H20" s="655" t="s">
        <v>128</v>
      </c>
      <c r="I20" s="661" t="s">
        <v>128</v>
      </c>
      <c r="J20" s="661" t="s">
        <v>128</v>
      </c>
      <c r="K20" s="661" t="s">
        <v>128</v>
      </c>
      <c r="L20" s="661" t="s">
        <v>128</v>
      </c>
      <c r="M20" s="660"/>
    </row>
    <row r="21" customFormat="false" ht="12.75" hidden="false" customHeight="false" outlineLevel="0" collapsed="false">
      <c r="A21" s="655" t="s">
        <v>859</v>
      </c>
      <c r="B21" s="1008"/>
      <c r="C21" s="661" t="s">
        <v>128</v>
      </c>
      <c r="D21" s="655" t="s">
        <v>128</v>
      </c>
      <c r="E21" s="655" t="s">
        <v>128</v>
      </c>
      <c r="F21" s="655" t="s">
        <v>128</v>
      </c>
      <c r="G21" s="655" t="s">
        <v>128</v>
      </c>
      <c r="H21" s="655" t="s">
        <v>128</v>
      </c>
      <c r="I21" s="661" t="s">
        <v>128</v>
      </c>
      <c r="J21" s="661" t="s">
        <v>128</v>
      </c>
      <c r="K21" s="661" t="s">
        <v>128</v>
      </c>
      <c r="L21" s="661" t="s">
        <v>128</v>
      </c>
      <c r="M21" s="660"/>
    </row>
    <row r="22" customFormat="false" ht="12.75" hidden="false" customHeight="false" outlineLevel="0" collapsed="false">
      <c r="A22" s="655" t="s">
        <v>860</v>
      </c>
      <c r="B22" s="661" t="s">
        <v>266</v>
      </c>
      <c r="C22" s="661" t="s">
        <v>128</v>
      </c>
      <c r="D22" s="655" t="s">
        <v>128</v>
      </c>
      <c r="E22" s="655" t="s">
        <v>128</v>
      </c>
      <c r="F22" s="655" t="s">
        <v>128</v>
      </c>
      <c r="G22" s="655" t="s">
        <v>128</v>
      </c>
      <c r="H22" s="655" t="s">
        <v>128</v>
      </c>
      <c r="I22" s="661" t="s">
        <v>128</v>
      </c>
      <c r="J22" s="661" t="s">
        <v>128</v>
      </c>
      <c r="K22" s="661" t="s">
        <v>128</v>
      </c>
      <c r="L22" s="661" t="s">
        <v>128</v>
      </c>
      <c r="M22" s="660"/>
    </row>
    <row r="23" customFormat="false" ht="12.75" hidden="false" customHeight="false" outlineLevel="0" collapsed="false">
      <c r="A23" s="655" t="s">
        <v>861</v>
      </c>
      <c r="B23" s="1008"/>
      <c r="C23" s="661" t="s">
        <v>128</v>
      </c>
      <c r="D23" s="655" t="s">
        <v>128</v>
      </c>
      <c r="E23" s="655" t="s">
        <v>128</v>
      </c>
      <c r="F23" s="655" t="s">
        <v>128</v>
      </c>
      <c r="G23" s="655" t="s">
        <v>128</v>
      </c>
      <c r="H23" s="655" t="s">
        <v>128</v>
      </c>
      <c r="I23" s="661" t="s">
        <v>128</v>
      </c>
      <c r="J23" s="661" t="s">
        <v>128</v>
      </c>
      <c r="K23" s="661" t="s">
        <v>128</v>
      </c>
      <c r="L23" s="661" t="s">
        <v>128</v>
      </c>
      <c r="M23" s="660"/>
    </row>
    <row r="24" customFormat="false" ht="12.75" hidden="false" customHeight="false" outlineLevel="0" collapsed="false">
      <c r="A24" s="655" t="s">
        <v>862</v>
      </c>
      <c r="B24" s="1008" t="s">
        <v>128</v>
      </c>
      <c r="C24" s="661" t="s">
        <v>128</v>
      </c>
      <c r="D24" s="655" t="s">
        <v>128</v>
      </c>
      <c r="E24" s="655" t="s">
        <v>128</v>
      </c>
      <c r="F24" s="655" t="s">
        <v>128</v>
      </c>
      <c r="G24" s="655" t="s">
        <v>128</v>
      </c>
      <c r="H24" s="655" t="s">
        <v>128</v>
      </c>
      <c r="I24" s="661" t="s">
        <v>128</v>
      </c>
      <c r="J24" s="661" t="s">
        <v>128</v>
      </c>
      <c r="K24" s="661" t="s">
        <v>128</v>
      </c>
      <c r="L24" s="661" t="s">
        <v>128</v>
      </c>
      <c r="M24" s="660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0000"/>
    <pageSetUpPr fitToPage="false"/>
  </sheetPr>
  <dimension ref="A1:I789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N33" activeCellId="0" sqref="N33"/>
    </sheetView>
  </sheetViews>
  <sheetFormatPr defaultColWidth="8.6796875" defaultRowHeight="12.75" zeroHeight="false" outlineLevelRow="0" outlineLevelCol="0"/>
  <cols>
    <col collapsed="false" customWidth="true" hidden="false" outlineLevel="0" max="1" min="1" style="1" width="6.43"/>
    <col collapsed="false" customWidth="true" hidden="false" outlineLevel="0" max="2" min="2" style="1" width="70.42"/>
    <col collapsed="false" customWidth="true" hidden="false" outlineLevel="0" max="4" min="4" style="1" width="11.71"/>
    <col collapsed="false" customWidth="true" hidden="false" outlineLevel="0" max="5" min="5" style="1" width="23"/>
    <col collapsed="false" customWidth="true" hidden="false" outlineLevel="0" max="6" min="6" style="1" width="16"/>
    <col collapsed="false" customWidth="true" hidden="false" outlineLevel="0" max="7" min="7" style="1" width="20.29"/>
    <col collapsed="false" customWidth="true" hidden="false" outlineLevel="0" max="8" min="8" style="1125" width="23.42"/>
  </cols>
  <sheetData>
    <row r="1" s="1068" customFormat="true" ht="12.75" hidden="false" customHeight="false" outlineLevel="0" collapsed="false">
      <c r="A1" s="1126" t="s">
        <v>863</v>
      </c>
      <c r="B1" s="1126" t="s">
        <v>864</v>
      </c>
      <c r="C1" s="1126" t="s">
        <v>865</v>
      </c>
      <c r="D1" s="1126" t="s">
        <v>866</v>
      </c>
      <c r="E1" s="1126" t="s">
        <v>867</v>
      </c>
      <c r="F1" s="1126" t="s">
        <v>868</v>
      </c>
      <c r="G1" s="1126" t="s">
        <v>869</v>
      </c>
      <c r="H1" s="1127" t="s">
        <v>870</v>
      </c>
    </row>
    <row r="2" s="1068" customFormat="true" ht="12.75" hidden="false" customHeight="false" outlineLevel="0" collapsed="false">
      <c r="A2" s="1126" t="n">
        <v>0</v>
      </c>
      <c r="B2" s="1126" t="s">
        <v>871</v>
      </c>
      <c r="C2" s="1126" t="s">
        <v>872</v>
      </c>
      <c r="D2" s="1126" t="s">
        <v>873</v>
      </c>
      <c r="E2" s="1126" t="n">
        <v>0</v>
      </c>
      <c r="F2" s="1126" t="n">
        <v>0</v>
      </c>
      <c r="G2" s="1126" t="n">
        <v>0</v>
      </c>
      <c r="H2" s="1127" t="n">
        <v>0</v>
      </c>
    </row>
    <row r="3" customFormat="false" ht="12.75" hidden="false" customHeight="false" outlineLevel="0" collapsed="false">
      <c r="A3" s="1001" t="n">
        <v>1</v>
      </c>
      <c r="B3" s="1001" t="s">
        <v>874</v>
      </c>
      <c r="C3" s="1001" t="s">
        <v>875</v>
      </c>
      <c r="D3" s="1001" t="s">
        <v>861</v>
      </c>
      <c r="E3" s="1001" t="n">
        <v>1050540010</v>
      </c>
      <c r="F3" s="1001" t="n">
        <v>28001</v>
      </c>
      <c r="G3" s="1001" t="s">
        <v>876</v>
      </c>
      <c r="H3" s="1128" t="n">
        <v>20123</v>
      </c>
      <c r="I3" s="1068"/>
    </row>
    <row r="4" customFormat="false" ht="12.75" hidden="false" customHeight="false" outlineLevel="0" collapsed="false">
      <c r="A4" s="1001" t="n">
        <v>2</v>
      </c>
      <c r="B4" s="1001" t="s">
        <v>877</v>
      </c>
      <c r="C4" s="1001" t="s">
        <v>878</v>
      </c>
      <c r="D4" s="1001" t="s">
        <v>852</v>
      </c>
      <c r="E4" s="1001" t="n">
        <v>1030990010</v>
      </c>
      <c r="F4" s="1001" t="n">
        <v>98001</v>
      </c>
      <c r="G4" s="1001" t="s">
        <v>879</v>
      </c>
      <c r="H4" s="1128" t="n">
        <v>275</v>
      </c>
      <c r="I4" s="1068"/>
    </row>
    <row r="5" customFormat="false" ht="12.75" hidden="false" customHeight="false" outlineLevel="0" collapsed="false">
      <c r="A5" s="1001" t="n">
        <v>3</v>
      </c>
      <c r="B5" s="1001" t="s">
        <v>880</v>
      </c>
      <c r="C5" s="1001" t="s">
        <v>881</v>
      </c>
      <c r="D5" s="1001" t="s">
        <v>852</v>
      </c>
      <c r="E5" s="1001" t="n">
        <v>1030980010</v>
      </c>
      <c r="F5" s="1001" t="n">
        <v>97001</v>
      </c>
      <c r="G5" s="1001" t="s">
        <v>882</v>
      </c>
      <c r="H5" s="1128" t="n">
        <v>3202</v>
      </c>
      <c r="I5" s="1068"/>
    </row>
    <row r="6" customFormat="false" ht="12.75" hidden="false" customHeight="false" outlineLevel="0" collapsed="false">
      <c r="A6" s="1001" t="n">
        <v>4</v>
      </c>
      <c r="B6" s="1001" t="s">
        <v>883</v>
      </c>
      <c r="C6" s="1001" t="s">
        <v>884</v>
      </c>
      <c r="D6" s="1001" t="s">
        <v>458</v>
      </c>
      <c r="E6" s="1001" t="n">
        <v>2090750010</v>
      </c>
      <c r="F6" s="1001" t="n">
        <v>52001</v>
      </c>
      <c r="G6" s="1001" t="s">
        <v>885</v>
      </c>
      <c r="H6" s="1128" t="n">
        <v>6023</v>
      </c>
      <c r="I6" s="1068"/>
    </row>
    <row r="7" customFormat="false" ht="12.75" hidden="false" customHeight="false" outlineLevel="0" collapsed="false">
      <c r="A7" s="1001" t="n">
        <v>5</v>
      </c>
      <c r="B7" s="1001" t="s">
        <v>886</v>
      </c>
      <c r="C7" s="1001" t="s">
        <v>887</v>
      </c>
      <c r="D7" s="1001" t="s">
        <v>856</v>
      </c>
      <c r="E7" s="1001" t="n">
        <v>4200950010</v>
      </c>
      <c r="F7" s="1001" t="n">
        <v>95001</v>
      </c>
      <c r="G7" s="1001" t="s">
        <v>888</v>
      </c>
      <c r="H7" s="1128" t="n">
        <v>2594</v>
      </c>
      <c r="I7" s="1068"/>
    </row>
    <row r="8" customFormat="false" ht="12.75" hidden="false" customHeight="false" outlineLevel="0" collapsed="false">
      <c r="A8" s="1001" t="n">
        <v>6</v>
      </c>
      <c r="B8" s="1001" t="s">
        <v>889</v>
      </c>
      <c r="C8" s="1001" t="s">
        <v>890</v>
      </c>
      <c r="D8" s="1001" t="s">
        <v>468</v>
      </c>
      <c r="E8" s="1001" t="n">
        <v>3130600010</v>
      </c>
      <c r="F8" s="1001" t="n">
        <v>68001</v>
      </c>
      <c r="G8" s="1001" t="s">
        <v>891</v>
      </c>
      <c r="H8" s="1128" t="n">
        <v>363</v>
      </c>
      <c r="I8" s="1068"/>
    </row>
    <row r="9" customFormat="false" ht="12.75" hidden="false" customHeight="false" outlineLevel="0" collapsed="false">
      <c r="A9" s="1001" t="n">
        <v>7</v>
      </c>
      <c r="B9" s="1001" t="s">
        <v>892</v>
      </c>
      <c r="C9" s="1001" t="s">
        <v>893</v>
      </c>
      <c r="D9" s="1001" t="s">
        <v>852</v>
      </c>
      <c r="E9" s="1001" t="n">
        <v>1030490020</v>
      </c>
      <c r="F9" s="1001" t="n">
        <v>15002</v>
      </c>
      <c r="G9" s="1001" t="s">
        <v>894</v>
      </c>
      <c r="H9" s="1128" t="n">
        <v>32383</v>
      </c>
      <c r="I9" s="1068"/>
    </row>
    <row r="10" customFormat="false" ht="12.75" hidden="false" customHeight="false" outlineLevel="0" collapsed="false">
      <c r="A10" s="1001" t="n">
        <v>8</v>
      </c>
      <c r="B10" s="1001" t="s">
        <v>895</v>
      </c>
      <c r="C10" s="1001" t="s">
        <v>896</v>
      </c>
      <c r="D10" s="1001" t="s">
        <v>458</v>
      </c>
      <c r="E10" s="1001" t="n">
        <v>2090630012</v>
      </c>
      <c r="F10" s="1001" t="n">
        <v>47023</v>
      </c>
      <c r="G10" s="1001" t="s">
        <v>897</v>
      </c>
      <c r="H10" s="1128" t="n">
        <v>1902</v>
      </c>
      <c r="I10" s="1068"/>
    </row>
    <row r="11" customFormat="false" ht="12.75" hidden="false" customHeight="false" outlineLevel="0" collapsed="false">
      <c r="A11" s="1001" t="n">
        <v>9</v>
      </c>
      <c r="B11" s="1001" t="s">
        <v>898</v>
      </c>
      <c r="C11" s="1001" t="s">
        <v>899</v>
      </c>
      <c r="D11" s="1001" t="s">
        <v>846</v>
      </c>
      <c r="E11" s="1001" t="n">
        <v>3170640010</v>
      </c>
      <c r="F11" s="1001" t="n">
        <v>76001</v>
      </c>
      <c r="G11" s="1001" t="s">
        <v>900</v>
      </c>
      <c r="H11" s="1128" t="n">
        <v>1317</v>
      </c>
      <c r="I11" s="1068"/>
    </row>
    <row r="12" customFormat="false" ht="12.75" hidden="false" customHeight="false" outlineLevel="0" collapsed="false">
      <c r="A12" s="1001" t="n">
        <v>10</v>
      </c>
      <c r="B12" s="1001" t="s">
        <v>901</v>
      </c>
      <c r="C12" s="1001" t="s">
        <v>902</v>
      </c>
      <c r="D12" s="1001" t="s">
        <v>857</v>
      </c>
      <c r="E12" s="1001" t="n">
        <v>4190650010</v>
      </c>
      <c r="F12" s="1001" t="n">
        <v>88001</v>
      </c>
      <c r="G12" s="1001" t="s">
        <v>903</v>
      </c>
      <c r="H12" s="1128" t="n">
        <v>10581</v>
      </c>
      <c r="I12" s="1068"/>
    </row>
    <row r="13" customFormat="false" ht="12.75" hidden="false" customHeight="false" outlineLevel="0" collapsed="false">
      <c r="A13" s="1001" t="n">
        <v>11</v>
      </c>
      <c r="B13" s="1001" t="s">
        <v>904</v>
      </c>
      <c r="C13" s="1001" t="s">
        <v>905</v>
      </c>
      <c r="D13" s="1001" t="s">
        <v>855</v>
      </c>
      <c r="E13" s="1001" t="n">
        <v>3160310010</v>
      </c>
      <c r="F13" s="1001" t="n">
        <v>71001</v>
      </c>
      <c r="G13" s="1001" t="s">
        <v>906</v>
      </c>
      <c r="H13" s="1128" t="n">
        <v>2182</v>
      </c>
      <c r="I13" s="1068"/>
    </row>
    <row r="14" customFormat="false" ht="12.75" hidden="false" customHeight="false" outlineLevel="0" collapsed="false">
      <c r="A14" s="1001" t="n">
        <v>12</v>
      </c>
      <c r="B14" s="1001" t="s">
        <v>907</v>
      </c>
      <c r="C14" s="1001" t="s">
        <v>908</v>
      </c>
      <c r="D14" s="1001" t="s">
        <v>854</v>
      </c>
      <c r="E14" s="1001" t="n">
        <v>1010270010</v>
      </c>
      <c r="F14" s="1001" t="n">
        <v>4001</v>
      </c>
      <c r="G14" s="1001" t="s">
        <v>909</v>
      </c>
      <c r="H14" s="1128" t="n">
        <v>157</v>
      </c>
      <c r="I14" s="1068"/>
    </row>
    <row r="15" customFormat="false" ht="12.75" hidden="false" customHeight="false" outlineLevel="0" collapsed="false">
      <c r="A15" s="1001" t="n">
        <v>13</v>
      </c>
      <c r="B15" s="1001" t="s">
        <v>910</v>
      </c>
      <c r="C15" s="1001" t="s">
        <v>911</v>
      </c>
      <c r="D15" s="1001" t="s">
        <v>846</v>
      </c>
      <c r="E15" s="1001" t="n">
        <v>3170470010</v>
      </c>
      <c r="F15" s="1001" t="n">
        <v>77001</v>
      </c>
      <c r="G15" s="1001" t="s">
        <v>912</v>
      </c>
      <c r="H15" s="1128" t="n">
        <v>1648</v>
      </c>
      <c r="I15" s="1068"/>
    </row>
    <row r="16" customFormat="false" ht="12.75" hidden="false" customHeight="false" outlineLevel="0" collapsed="false">
      <c r="A16" s="1001" t="n">
        <v>14</v>
      </c>
      <c r="B16" s="1001" t="s">
        <v>913</v>
      </c>
      <c r="C16" s="1001" t="s">
        <v>914</v>
      </c>
      <c r="D16" s="1001" t="s">
        <v>468</v>
      </c>
      <c r="E16" s="1001" t="n">
        <v>3130380010</v>
      </c>
      <c r="F16" s="1001" t="n">
        <v>66001</v>
      </c>
      <c r="G16" s="1001" t="s">
        <v>915</v>
      </c>
      <c r="H16" s="1128" t="n">
        <v>282</v>
      </c>
      <c r="I16" s="1068"/>
    </row>
    <row r="17" customFormat="false" ht="12.75" hidden="false" customHeight="false" outlineLevel="0" collapsed="false">
      <c r="A17" s="1001" t="n">
        <v>15</v>
      </c>
      <c r="B17" s="1001" t="s">
        <v>916</v>
      </c>
      <c r="C17" s="1001" t="s">
        <v>917</v>
      </c>
      <c r="D17" s="1001" t="s">
        <v>464</v>
      </c>
      <c r="E17" s="1001" t="n">
        <v>2120690010</v>
      </c>
      <c r="F17" s="1001" t="n">
        <v>57001</v>
      </c>
      <c r="G17" s="1001" t="s">
        <v>918</v>
      </c>
      <c r="H17" s="1128" t="n">
        <v>547</v>
      </c>
      <c r="I17" s="1068"/>
    </row>
    <row r="18" customFormat="false" ht="12.75" hidden="false" customHeight="false" outlineLevel="0" collapsed="false">
      <c r="A18" s="1001" t="n">
        <v>16</v>
      </c>
      <c r="B18" s="1001" t="s">
        <v>919</v>
      </c>
      <c r="C18" s="1001" t="s">
        <v>899</v>
      </c>
      <c r="D18" s="1001" t="s">
        <v>846</v>
      </c>
      <c r="E18" s="1001" t="n">
        <v>3170640020</v>
      </c>
      <c r="F18" s="1001" t="n">
        <v>76002</v>
      </c>
      <c r="G18" s="1001" t="s">
        <v>920</v>
      </c>
      <c r="H18" s="1128" t="n">
        <v>2130</v>
      </c>
      <c r="I18" s="1068"/>
    </row>
    <row r="19" customFormat="false" ht="12.75" hidden="false" customHeight="false" outlineLevel="0" collapsed="false">
      <c r="A19" s="1001" t="n">
        <v>17</v>
      </c>
      <c r="B19" s="1001" t="s">
        <v>921</v>
      </c>
      <c r="C19" s="1001" t="s">
        <v>922</v>
      </c>
      <c r="D19" s="1001" t="s">
        <v>848</v>
      </c>
      <c r="E19" s="1001" t="n">
        <v>3150720010</v>
      </c>
      <c r="F19" s="1001" t="n">
        <v>65001</v>
      </c>
      <c r="G19" s="1001" t="s">
        <v>923</v>
      </c>
      <c r="H19" s="1128" t="n">
        <v>2500</v>
      </c>
      <c r="I19" s="1068"/>
    </row>
    <row r="20" customFormat="false" ht="12.75" hidden="false" customHeight="false" outlineLevel="0" collapsed="false">
      <c r="A20" s="1001" t="n">
        <v>18</v>
      </c>
      <c r="B20" s="1001" t="s">
        <v>924</v>
      </c>
      <c r="C20" s="1001" t="s">
        <v>925</v>
      </c>
      <c r="D20" s="1001" t="s">
        <v>848</v>
      </c>
      <c r="E20" s="1001" t="n">
        <v>3150510010</v>
      </c>
      <c r="F20" s="1001" t="n">
        <v>63001</v>
      </c>
      <c r="G20" s="1001" t="s">
        <v>926</v>
      </c>
      <c r="H20" s="1128" t="n">
        <v>58494</v>
      </c>
      <c r="I20" s="1068"/>
    </row>
    <row r="21" customFormat="false" ht="12.75" hidden="false" customHeight="false" outlineLevel="0" collapsed="false">
      <c r="A21" s="1001" t="n">
        <v>19</v>
      </c>
      <c r="B21" s="1001" t="s">
        <v>927</v>
      </c>
      <c r="C21" s="1001" t="s">
        <v>928</v>
      </c>
      <c r="D21" s="1001" t="s">
        <v>857</v>
      </c>
      <c r="E21" s="1001" t="n">
        <v>4190210010</v>
      </c>
      <c r="F21" s="1001" t="n">
        <v>87001</v>
      </c>
      <c r="G21" s="1001" t="s">
        <v>929</v>
      </c>
      <c r="H21" s="1128" t="n">
        <v>3525</v>
      </c>
      <c r="I21" s="1068"/>
    </row>
    <row r="22" customFormat="false" ht="12.75" hidden="false" customHeight="false" outlineLevel="0" collapsed="false">
      <c r="A22" s="1001" t="n">
        <v>20</v>
      </c>
      <c r="B22" s="1001" t="s">
        <v>930</v>
      </c>
      <c r="C22" s="1001" t="s">
        <v>928</v>
      </c>
      <c r="D22" s="1001" t="s">
        <v>857</v>
      </c>
      <c r="E22" s="1001" t="n">
        <v>4190210020</v>
      </c>
      <c r="F22" s="1001" t="n">
        <v>87002</v>
      </c>
      <c r="G22" s="1001" t="s">
        <v>931</v>
      </c>
      <c r="H22" s="1128" t="n">
        <v>17975</v>
      </c>
      <c r="I22" s="1068"/>
    </row>
    <row r="23" customFormat="false" ht="12.75" hidden="false" customHeight="false" outlineLevel="0" collapsed="false">
      <c r="A23" s="1001" t="n">
        <v>21</v>
      </c>
      <c r="B23" s="1001" t="s">
        <v>932</v>
      </c>
      <c r="C23" s="1001" t="s">
        <v>928</v>
      </c>
      <c r="D23" s="1001" t="s">
        <v>857</v>
      </c>
      <c r="E23" s="1001" t="n">
        <v>4190210030</v>
      </c>
      <c r="F23" s="1001" t="n">
        <v>87003</v>
      </c>
      <c r="G23" s="1001" t="s">
        <v>933</v>
      </c>
      <c r="H23" s="1128" t="n">
        <v>28124</v>
      </c>
      <c r="I23" s="1068"/>
    </row>
    <row r="24" customFormat="false" ht="12.75" hidden="false" customHeight="false" outlineLevel="0" collapsed="false">
      <c r="A24" s="1001" t="n">
        <v>22</v>
      </c>
      <c r="B24" s="1001" t="s">
        <v>934</v>
      </c>
      <c r="C24" s="1001" t="s">
        <v>928</v>
      </c>
      <c r="D24" s="1001" t="s">
        <v>857</v>
      </c>
      <c r="E24" s="1001" t="n">
        <v>4190210050</v>
      </c>
      <c r="F24" s="1001" t="n">
        <v>87005</v>
      </c>
      <c r="G24" s="1001" t="s">
        <v>935</v>
      </c>
      <c r="H24" s="1128" t="n">
        <v>18058</v>
      </c>
      <c r="I24" s="1068"/>
    </row>
    <row r="25" customFormat="false" ht="12.75" hidden="false" customHeight="false" outlineLevel="0" collapsed="false">
      <c r="A25" s="1001" t="n">
        <v>23</v>
      </c>
      <c r="B25" s="1001" t="s">
        <v>936</v>
      </c>
      <c r="C25" s="1001" t="s">
        <v>928</v>
      </c>
      <c r="D25" s="1001" t="s">
        <v>857</v>
      </c>
      <c r="E25" s="1001" t="n">
        <v>4190210040</v>
      </c>
      <c r="F25" s="1001" t="n">
        <v>87004</v>
      </c>
      <c r="G25" s="1001" t="s">
        <v>937</v>
      </c>
      <c r="H25" s="1128" t="n">
        <v>50735</v>
      </c>
      <c r="I25" s="1068"/>
    </row>
    <row r="26" customFormat="false" ht="12.75" hidden="false" customHeight="false" outlineLevel="0" collapsed="false">
      <c r="A26" s="1001" t="n">
        <v>24</v>
      </c>
      <c r="B26" s="1001" t="s">
        <v>938</v>
      </c>
      <c r="C26" s="1001" t="s">
        <v>939</v>
      </c>
      <c r="D26" s="1001" t="s">
        <v>464</v>
      </c>
      <c r="E26" s="1001" t="n">
        <v>2120330010</v>
      </c>
      <c r="F26" s="1001" t="n">
        <v>60001</v>
      </c>
      <c r="G26" s="1001" t="s">
        <v>940</v>
      </c>
      <c r="H26" s="1128" t="n">
        <v>276</v>
      </c>
      <c r="I26" s="1068"/>
    </row>
    <row r="27" customFormat="false" ht="12.75" hidden="false" customHeight="false" outlineLevel="0" collapsed="false">
      <c r="A27" s="1001" t="n">
        <v>25</v>
      </c>
      <c r="B27" s="1001" t="s">
        <v>941</v>
      </c>
      <c r="C27" s="1001" t="s">
        <v>942</v>
      </c>
      <c r="D27" s="1001" t="s">
        <v>847</v>
      </c>
      <c r="E27" s="1001" t="n">
        <v>3180250010</v>
      </c>
      <c r="F27" s="1001" t="n">
        <v>78001</v>
      </c>
      <c r="G27" s="1001" t="s">
        <v>943</v>
      </c>
      <c r="H27" s="1128" t="n">
        <v>1001</v>
      </c>
      <c r="I27" s="1068"/>
    </row>
    <row r="28" customFormat="false" ht="12.75" hidden="false" customHeight="false" outlineLevel="0" collapsed="false">
      <c r="A28" s="1001" t="n">
        <v>26</v>
      </c>
      <c r="B28" s="1001" t="s">
        <v>944</v>
      </c>
      <c r="C28" s="1001" t="s">
        <v>945</v>
      </c>
      <c r="D28" s="1001" t="s">
        <v>852</v>
      </c>
      <c r="E28" s="1001" t="n">
        <v>1030150010</v>
      </c>
      <c r="F28" s="1001" t="n">
        <v>17001</v>
      </c>
      <c r="G28" s="1001" t="s">
        <v>946</v>
      </c>
      <c r="H28" s="1128" t="n">
        <v>1518</v>
      </c>
      <c r="I28" s="1068"/>
    </row>
    <row r="29" customFormat="false" ht="12.75" hidden="false" customHeight="false" outlineLevel="0" collapsed="false">
      <c r="A29" s="1001" t="n">
        <v>27</v>
      </c>
      <c r="B29" s="1001" t="s">
        <v>947</v>
      </c>
      <c r="C29" s="1001" t="s">
        <v>948</v>
      </c>
      <c r="D29" s="1001" t="s">
        <v>462</v>
      </c>
      <c r="E29" s="1001" t="n">
        <v>2110590010</v>
      </c>
      <c r="F29" s="1001" t="n">
        <v>41001</v>
      </c>
      <c r="G29" s="1001" t="s">
        <v>949</v>
      </c>
      <c r="H29" s="1128" t="n">
        <v>4182</v>
      </c>
      <c r="I29" s="1068"/>
    </row>
    <row r="30" customFormat="false" ht="12.75" hidden="false" customHeight="false" outlineLevel="0" collapsed="false">
      <c r="A30" s="1001" t="n">
        <v>28</v>
      </c>
      <c r="B30" s="1001" t="s">
        <v>950</v>
      </c>
      <c r="C30" s="1001" t="s">
        <v>951</v>
      </c>
      <c r="D30" s="1001" t="s">
        <v>852</v>
      </c>
      <c r="E30" s="1001" t="n">
        <v>1030260010</v>
      </c>
      <c r="F30" s="1001" t="n">
        <v>19001</v>
      </c>
      <c r="G30" s="1001" t="s">
        <v>952</v>
      </c>
      <c r="H30" s="1128" t="n">
        <v>1123</v>
      </c>
      <c r="I30" s="1068"/>
    </row>
    <row r="31" customFormat="false" ht="12.75" hidden="false" customHeight="false" outlineLevel="0" collapsed="false">
      <c r="A31" s="1001" t="n">
        <v>29</v>
      </c>
      <c r="B31" s="1001" t="s">
        <v>953</v>
      </c>
      <c r="C31" s="1001" t="s">
        <v>954</v>
      </c>
      <c r="D31" s="1001" t="s">
        <v>852</v>
      </c>
      <c r="E31" s="1001" t="n">
        <v>1030450010</v>
      </c>
      <c r="F31" s="1001" t="n">
        <v>20001</v>
      </c>
      <c r="G31" s="1001" t="s">
        <v>955</v>
      </c>
      <c r="H31" s="1128" t="n">
        <v>2736</v>
      </c>
      <c r="I31" s="1068"/>
    </row>
    <row r="32" customFormat="false" ht="12.75" hidden="false" customHeight="false" outlineLevel="0" collapsed="false">
      <c r="A32" s="1001" t="n">
        <v>30</v>
      </c>
      <c r="B32" s="1001" t="s">
        <v>956</v>
      </c>
      <c r="C32" s="1001" t="s">
        <v>957</v>
      </c>
      <c r="D32" s="1001" t="s">
        <v>464</v>
      </c>
      <c r="E32" s="1001" t="n">
        <v>2120910010</v>
      </c>
      <c r="F32" s="1001" t="n">
        <v>56001</v>
      </c>
      <c r="G32" s="1001" t="s">
        <v>958</v>
      </c>
      <c r="H32" s="1128" t="n">
        <v>5304</v>
      </c>
      <c r="I32" s="1068"/>
    </row>
    <row r="33" customFormat="false" ht="12.75" hidden="false" customHeight="false" outlineLevel="0" collapsed="false">
      <c r="A33" s="1001" t="n">
        <v>31</v>
      </c>
      <c r="B33" s="1001" t="s">
        <v>959</v>
      </c>
      <c r="C33" s="1001" t="s">
        <v>942</v>
      </c>
      <c r="D33" s="1001" t="s">
        <v>847</v>
      </c>
      <c r="E33" s="1001" t="n">
        <v>3180250020</v>
      </c>
      <c r="F33" s="1001" t="n">
        <v>78002</v>
      </c>
      <c r="G33" s="1001" t="s">
        <v>960</v>
      </c>
      <c r="H33" s="1128" t="n">
        <v>1743</v>
      </c>
      <c r="I33" s="1068"/>
    </row>
    <row r="34" customFormat="false" ht="12.75" hidden="false" customHeight="false" outlineLevel="0" collapsed="false">
      <c r="A34" s="1001" t="n">
        <v>32</v>
      </c>
      <c r="B34" s="1001" t="s">
        <v>961</v>
      </c>
      <c r="C34" s="1001" t="s">
        <v>962</v>
      </c>
      <c r="D34" s="1001" t="s">
        <v>847</v>
      </c>
      <c r="E34" s="1001" t="n">
        <v>3181030010</v>
      </c>
      <c r="F34" s="1001" t="n">
        <v>102001</v>
      </c>
      <c r="G34" s="1001" t="s">
        <v>963</v>
      </c>
      <c r="H34" s="1128" t="n">
        <v>1891</v>
      </c>
      <c r="I34" s="1068"/>
    </row>
    <row r="35" customFormat="false" ht="12.75" hidden="false" customHeight="false" outlineLevel="0" collapsed="false">
      <c r="A35" s="1001" t="n">
        <v>33</v>
      </c>
      <c r="B35" s="1001" t="s">
        <v>964</v>
      </c>
      <c r="C35" s="1001" t="s">
        <v>965</v>
      </c>
      <c r="D35" s="1001" t="s">
        <v>462</v>
      </c>
      <c r="E35" s="1001" t="n">
        <v>2110060010</v>
      </c>
      <c r="F35" s="1001" t="n">
        <v>44001</v>
      </c>
      <c r="G35" s="1001" t="s">
        <v>966</v>
      </c>
      <c r="H35" s="1128" t="n">
        <v>2531</v>
      </c>
      <c r="I35" s="1068"/>
    </row>
    <row r="36" customFormat="false" ht="12.75" hidden="false" customHeight="false" outlineLevel="0" collapsed="false">
      <c r="A36" s="1001" t="n">
        <v>34</v>
      </c>
      <c r="B36" s="1001" t="s">
        <v>967</v>
      </c>
      <c r="C36" s="1001" t="s">
        <v>968</v>
      </c>
      <c r="D36" s="1001" t="s">
        <v>859</v>
      </c>
      <c r="E36" s="1001" t="n">
        <v>2100800010</v>
      </c>
      <c r="F36" s="1001" t="n">
        <v>55001</v>
      </c>
      <c r="G36" s="1001" t="s">
        <v>969</v>
      </c>
      <c r="H36" s="1128" t="n">
        <v>4436</v>
      </c>
      <c r="I36" s="1068"/>
    </row>
    <row r="37" customFormat="false" ht="12.75" hidden="false" customHeight="false" outlineLevel="0" collapsed="false">
      <c r="A37" s="1001" t="n">
        <v>35</v>
      </c>
      <c r="B37" s="1001" t="s">
        <v>970</v>
      </c>
      <c r="C37" s="1001" t="s">
        <v>971</v>
      </c>
      <c r="D37" s="1001" t="s">
        <v>853</v>
      </c>
      <c r="E37" s="1001" t="n">
        <v>3140190010</v>
      </c>
      <c r="F37" s="1001" t="n">
        <v>70001</v>
      </c>
      <c r="G37" s="1001" t="s">
        <v>972</v>
      </c>
      <c r="H37" s="1128" t="n">
        <v>585</v>
      </c>
      <c r="I37" s="1068"/>
    </row>
    <row r="38" customFormat="false" ht="12.75" hidden="false" customHeight="false" outlineLevel="0" collapsed="false">
      <c r="A38" s="1001" t="n">
        <v>36</v>
      </c>
      <c r="B38" s="1001" t="s">
        <v>973</v>
      </c>
      <c r="C38" s="1001" t="s">
        <v>974</v>
      </c>
      <c r="D38" s="1001" t="s">
        <v>853</v>
      </c>
      <c r="E38" s="1001" t="n">
        <v>3140940010</v>
      </c>
      <c r="F38" s="1001" t="n">
        <v>94001</v>
      </c>
      <c r="G38" s="1001" t="s">
        <v>975</v>
      </c>
      <c r="H38" s="1128" t="n">
        <v>377</v>
      </c>
      <c r="I38" s="1068"/>
    </row>
    <row r="39" customFormat="false" ht="12.75" hidden="false" customHeight="false" outlineLevel="0" collapsed="false">
      <c r="A39" s="1001" t="n">
        <v>37</v>
      </c>
      <c r="B39" s="1001" t="s">
        <v>976</v>
      </c>
      <c r="C39" s="1001" t="s">
        <v>977</v>
      </c>
      <c r="D39" s="1001" t="s">
        <v>855</v>
      </c>
      <c r="E39" s="1001" t="n">
        <v>3160090010</v>
      </c>
      <c r="F39" s="1001" t="n">
        <v>72001</v>
      </c>
      <c r="G39" s="1001" t="s">
        <v>978</v>
      </c>
      <c r="H39" s="1128" t="n">
        <v>20087</v>
      </c>
      <c r="I39" s="1068"/>
    </row>
    <row r="40" customFormat="false" ht="12.75" hidden="false" customHeight="false" outlineLevel="0" collapsed="false">
      <c r="A40" s="1001" t="n">
        <v>38</v>
      </c>
      <c r="B40" s="1001" t="s">
        <v>979</v>
      </c>
      <c r="C40" s="1001" t="s">
        <v>965</v>
      </c>
      <c r="D40" s="1001" t="s">
        <v>462</v>
      </c>
      <c r="E40" s="1001" t="n">
        <v>2110060020</v>
      </c>
      <c r="F40" s="1001" t="n">
        <v>44002</v>
      </c>
      <c r="G40" s="1001" t="s">
        <v>980</v>
      </c>
      <c r="H40" s="1128" t="n">
        <v>3692</v>
      </c>
      <c r="I40" s="1068"/>
    </row>
    <row r="41" customFormat="false" ht="12.75" hidden="false" customHeight="false" outlineLevel="0" collapsed="false">
      <c r="A41" s="1001" t="n">
        <v>39</v>
      </c>
      <c r="B41" s="1001" t="s">
        <v>981</v>
      </c>
      <c r="C41" s="1001" t="s">
        <v>982</v>
      </c>
      <c r="D41" s="1001" t="s">
        <v>857</v>
      </c>
      <c r="E41" s="1001" t="n">
        <v>4190180010</v>
      </c>
      <c r="F41" s="1001" t="n">
        <v>85001</v>
      </c>
      <c r="G41" s="1001" t="s">
        <v>983</v>
      </c>
      <c r="H41" s="1128" t="n">
        <v>891</v>
      </c>
      <c r="I41" s="1068"/>
    </row>
    <row r="42" customFormat="false" ht="12.75" hidden="false" customHeight="false" outlineLevel="0" collapsed="false">
      <c r="A42" s="1001" t="n">
        <v>40</v>
      </c>
      <c r="B42" s="1001" t="s">
        <v>984</v>
      </c>
      <c r="C42" s="1001" t="s">
        <v>985</v>
      </c>
      <c r="D42" s="1001" t="s">
        <v>857</v>
      </c>
      <c r="E42" s="1001" t="n">
        <v>4190480001</v>
      </c>
      <c r="F42" s="1001" t="n">
        <v>83107</v>
      </c>
      <c r="G42" s="1001" t="s">
        <v>986</v>
      </c>
      <c r="H42" s="1128" t="n">
        <v>5494</v>
      </c>
      <c r="I42" s="1068"/>
    </row>
    <row r="43" customFormat="false" ht="12.75" hidden="false" customHeight="false" outlineLevel="0" collapsed="false">
      <c r="A43" s="1001" t="n">
        <v>41</v>
      </c>
      <c r="B43" s="1001" t="s">
        <v>987</v>
      </c>
      <c r="C43" s="1001" t="s">
        <v>988</v>
      </c>
      <c r="D43" s="1001" t="s">
        <v>854</v>
      </c>
      <c r="E43" s="1001" t="n">
        <v>1010020010</v>
      </c>
      <c r="F43" s="1001" t="n">
        <v>6001</v>
      </c>
      <c r="G43" s="1001" t="s">
        <v>989</v>
      </c>
      <c r="H43" s="1128" t="n">
        <v>19043</v>
      </c>
      <c r="I43" s="1068"/>
    </row>
    <row r="44" customFormat="false" ht="12.75" hidden="false" customHeight="false" outlineLevel="0" collapsed="false">
      <c r="A44" s="1001" t="n">
        <v>42</v>
      </c>
      <c r="B44" s="1001" t="s">
        <v>990</v>
      </c>
      <c r="C44" s="1001" t="s">
        <v>942</v>
      </c>
      <c r="D44" s="1001" t="s">
        <v>847</v>
      </c>
      <c r="E44" s="1001" t="n">
        <v>3180250030</v>
      </c>
      <c r="F44" s="1001" t="n">
        <v>78003</v>
      </c>
      <c r="G44" s="1001" t="s">
        <v>991</v>
      </c>
      <c r="H44" s="1128" t="n">
        <v>19127</v>
      </c>
      <c r="I44" s="1068"/>
    </row>
    <row r="45" customFormat="false" ht="12.75" hidden="false" customHeight="false" outlineLevel="0" collapsed="false">
      <c r="A45" s="1001" t="n">
        <v>43</v>
      </c>
      <c r="B45" s="1001" t="s">
        <v>992</v>
      </c>
      <c r="C45" s="1001" t="s">
        <v>939</v>
      </c>
      <c r="D45" s="1001" t="s">
        <v>464</v>
      </c>
      <c r="E45" s="1001" t="n">
        <v>2120330020</v>
      </c>
      <c r="F45" s="1001" t="n">
        <v>60002</v>
      </c>
      <c r="G45" s="1001" t="s">
        <v>993</v>
      </c>
      <c r="H45" s="1128" t="n">
        <v>1875</v>
      </c>
      <c r="I45" s="1068"/>
    </row>
    <row r="46" customFormat="false" ht="12.75" hidden="false" customHeight="false" outlineLevel="0" collapsed="false">
      <c r="A46" s="1001" t="n">
        <v>44</v>
      </c>
      <c r="B46" s="1001" t="s">
        <v>994</v>
      </c>
      <c r="C46" s="1001" t="s">
        <v>977</v>
      </c>
      <c r="D46" s="1001" t="s">
        <v>855</v>
      </c>
      <c r="E46" s="1001" t="n">
        <v>3160090020</v>
      </c>
      <c r="F46" s="1001" t="n">
        <v>72002</v>
      </c>
      <c r="G46" s="1001" t="s">
        <v>995</v>
      </c>
      <c r="H46" s="1128" t="n">
        <v>16554</v>
      </c>
      <c r="I46" s="1068"/>
    </row>
    <row r="47" customFormat="false" ht="12.75" hidden="false" customHeight="false" outlineLevel="0" collapsed="false">
      <c r="A47" s="1001" t="n">
        <v>45</v>
      </c>
      <c r="B47" s="1001" t="s">
        <v>996</v>
      </c>
      <c r="C47" s="1001" t="s">
        <v>928</v>
      </c>
      <c r="D47" s="1001" t="s">
        <v>857</v>
      </c>
      <c r="E47" s="1001" t="n">
        <v>4190210060</v>
      </c>
      <c r="F47" s="1001" t="n">
        <v>87006</v>
      </c>
      <c r="G47" s="1001" t="s">
        <v>997</v>
      </c>
      <c r="H47" s="1128" t="n">
        <v>34110</v>
      </c>
      <c r="I47" s="1068"/>
    </row>
    <row r="48" customFormat="false" ht="12.75" hidden="false" customHeight="false" outlineLevel="0" collapsed="false">
      <c r="A48" s="1001" t="n">
        <v>46</v>
      </c>
      <c r="B48" s="1001" t="s">
        <v>998</v>
      </c>
      <c r="C48" s="1001" t="s">
        <v>999</v>
      </c>
      <c r="D48" s="1001" t="s">
        <v>852</v>
      </c>
      <c r="E48" s="1001" t="n">
        <v>1030120010</v>
      </c>
      <c r="F48" s="1001" t="n">
        <v>16001</v>
      </c>
      <c r="G48" s="1001" t="s">
        <v>1000</v>
      </c>
      <c r="H48" s="1128" t="n">
        <v>2172</v>
      </c>
      <c r="I48" s="1068"/>
    </row>
    <row r="49" customFormat="false" ht="12.75" hidden="false" customHeight="false" outlineLevel="0" collapsed="false">
      <c r="A49" s="1001" t="n">
        <v>47</v>
      </c>
      <c r="B49" s="1001" t="s">
        <v>1001</v>
      </c>
      <c r="C49" s="1001" t="s">
        <v>999</v>
      </c>
      <c r="D49" s="1001" t="s">
        <v>852</v>
      </c>
      <c r="E49" s="1001" t="n">
        <v>1030120020</v>
      </c>
      <c r="F49" s="1001" t="n">
        <v>16002</v>
      </c>
      <c r="G49" s="1001" t="s">
        <v>1002</v>
      </c>
      <c r="H49" s="1128" t="n">
        <v>807</v>
      </c>
      <c r="I49" s="1068"/>
    </row>
    <row r="50" customFormat="false" ht="12.75" hidden="false" customHeight="false" outlineLevel="0" collapsed="false">
      <c r="A50" s="1001" t="n">
        <v>48</v>
      </c>
      <c r="B50" s="1001" t="s">
        <v>1003</v>
      </c>
      <c r="C50" s="1001" t="s">
        <v>1004</v>
      </c>
      <c r="D50" s="1001" t="s">
        <v>861</v>
      </c>
      <c r="E50" s="1001" t="n">
        <v>1050710010</v>
      </c>
      <c r="F50" s="1001" t="n">
        <v>29001</v>
      </c>
      <c r="G50" s="1001" t="s">
        <v>1005</v>
      </c>
      <c r="H50" s="1128" t="n">
        <v>18781</v>
      </c>
      <c r="I50" s="1068"/>
    </row>
    <row r="51" customFormat="false" ht="12.75" hidden="false" customHeight="false" outlineLevel="0" collapsed="false">
      <c r="A51" s="1001" t="n">
        <v>49</v>
      </c>
      <c r="B51" s="1001" t="s">
        <v>1006</v>
      </c>
      <c r="C51" s="1001" t="s">
        <v>945</v>
      </c>
      <c r="D51" s="1001" t="s">
        <v>852</v>
      </c>
      <c r="E51" s="1001" t="n">
        <v>1030150020</v>
      </c>
      <c r="F51" s="1001" t="n">
        <v>17002</v>
      </c>
      <c r="G51" s="1001" t="s">
        <v>1007</v>
      </c>
      <c r="H51" s="1128" t="n">
        <v>7171</v>
      </c>
      <c r="I51" s="1068"/>
    </row>
    <row r="52" customFormat="false" ht="12.75" hidden="false" customHeight="false" outlineLevel="0" collapsed="false">
      <c r="A52" s="1001" t="n">
        <v>50</v>
      </c>
      <c r="B52" s="1001" t="s">
        <v>1008</v>
      </c>
      <c r="C52" s="1001" t="s">
        <v>1009</v>
      </c>
      <c r="D52" s="1001" t="s">
        <v>861</v>
      </c>
      <c r="E52" s="1001" t="n">
        <v>1050890010</v>
      </c>
      <c r="F52" s="1001" t="n">
        <v>23001</v>
      </c>
      <c r="G52" s="1001" t="s">
        <v>1010</v>
      </c>
      <c r="H52" s="1128" t="n">
        <v>2387</v>
      </c>
      <c r="I52" s="1068"/>
    </row>
    <row r="53" customFormat="false" ht="12.75" hidden="false" customHeight="false" outlineLevel="0" collapsed="false">
      <c r="A53" s="1001" t="n">
        <v>51</v>
      </c>
      <c r="B53" s="1001" t="s">
        <v>1011</v>
      </c>
      <c r="C53" s="1001" t="s">
        <v>1012</v>
      </c>
      <c r="D53" s="1001" t="s">
        <v>464</v>
      </c>
      <c r="E53" s="1001" t="n">
        <v>2120700010</v>
      </c>
      <c r="F53" s="1001" t="n">
        <v>58001</v>
      </c>
      <c r="G53" s="1001" t="s">
        <v>1013</v>
      </c>
      <c r="H53" s="1128" t="n">
        <v>1433</v>
      </c>
      <c r="I53" s="1068"/>
    </row>
    <row r="54" customFormat="false" ht="12.75" hidden="false" customHeight="false" outlineLevel="0" collapsed="false">
      <c r="A54" s="1001" t="n">
        <v>52</v>
      </c>
      <c r="B54" s="1001" t="s">
        <v>1014</v>
      </c>
      <c r="C54" s="1001" t="s">
        <v>925</v>
      </c>
      <c r="D54" s="1001" t="s">
        <v>848</v>
      </c>
      <c r="E54" s="1001" t="n">
        <v>3150510020</v>
      </c>
      <c r="F54" s="1001" t="n">
        <v>63002</v>
      </c>
      <c r="G54" s="1001" t="s">
        <v>1015</v>
      </c>
      <c r="H54" s="1128" t="n">
        <v>62198</v>
      </c>
      <c r="I54" s="1068"/>
    </row>
    <row r="55" customFormat="false" ht="12.75" hidden="false" customHeight="false" outlineLevel="0" collapsed="false">
      <c r="A55" s="1001" t="n">
        <v>53</v>
      </c>
      <c r="B55" s="1001" t="s">
        <v>1016</v>
      </c>
      <c r="C55" s="1001" t="s">
        <v>1017</v>
      </c>
      <c r="D55" s="1001" t="s">
        <v>847</v>
      </c>
      <c r="E55" s="1001" t="n">
        <v>3180670010</v>
      </c>
      <c r="F55" s="1001" t="n">
        <v>80001</v>
      </c>
      <c r="G55" s="1001" t="s">
        <v>1018</v>
      </c>
      <c r="H55" s="1128" t="n">
        <v>2783</v>
      </c>
      <c r="I55" s="1068"/>
    </row>
    <row r="56" customFormat="false" ht="12.75" hidden="false" customHeight="false" outlineLevel="0" collapsed="false">
      <c r="A56" s="1001" t="n">
        <v>54</v>
      </c>
      <c r="B56" s="1001" t="s">
        <v>1019</v>
      </c>
      <c r="C56" s="1001" t="s">
        <v>681</v>
      </c>
      <c r="D56" s="1001" t="s">
        <v>849</v>
      </c>
      <c r="E56" s="1001" t="n">
        <v>1080610010</v>
      </c>
      <c r="F56" s="1001" t="n">
        <v>33001</v>
      </c>
      <c r="G56" s="1001" t="s">
        <v>1020</v>
      </c>
      <c r="H56" s="1128" t="n">
        <v>1975</v>
      </c>
      <c r="I56" s="1068"/>
    </row>
    <row r="57" customFormat="false" ht="12.75" hidden="false" customHeight="false" outlineLevel="0" collapsed="false">
      <c r="A57" s="1001" t="n">
        <v>55</v>
      </c>
      <c r="B57" s="1001" t="s">
        <v>1021</v>
      </c>
      <c r="C57" s="1001" t="s">
        <v>925</v>
      </c>
      <c r="D57" s="1001" t="s">
        <v>848</v>
      </c>
      <c r="E57" s="1001" t="n">
        <v>3150510030</v>
      </c>
      <c r="F57" s="1001" t="n">
        <v>63003</v>
      </c>
      <c r="G57" s="1001" t="s">
        <v>1022</v>
      </c>
      <c r="H57" s="1128" t="n">
        <v>7666</v>
      </c>
      <c r="I57" s="1068"/>
    </row>
    <row r="58" customFormat="false" ht="12.75" hidden="false" customHeight="false" outlineLevel="0" collapsed="false">
      <c r="A58" s="1001" t="n">
        <v>56</v>
      </c>
      <c r="B58" s="1001" t="s">
        <v>1023</v>
      </c>
      <c r="C58" s="1001" t="s">
        <v>1024</v>
      </c>
      <c r="D58" s="1001" t="s">
        <v>856</v>
      </c>
      <c r="E58" s="1001" t="n">
        <v>4200730010</v>
      </c>
      <c r="F58" s="1001" t="n">
        <v>90001</v>
      </c>
      <c r="G58" s="1001" t="s">
        <v>1025</v>
      </c>
      <c r="H58" s="1128" t="n">
        <v>1405</v>
      </c>
      <c r="I58" s="1068"/>
    </row>
    <row r="59" customFormat="false" ht="12.75" hidden="false" customHeight="false" outlineLevel="0" collapsed="false">
      <c r="A59" s="1001" t="n">
        <v>57</v>
      </c>
      <c r="B59" s="1001" t="s">
        <v>1026</v>
      </c>
      <c r="C59" s="1001" t="s">
        <v>1027</v>
      </c>
      <c r="D59" s="1001" t="s">
        <v>857</v>
      </c>
      <c r="E59" s="1001" t="n">
        <v>4190280010</v>
      </c>
      <c r="F59" s="1001" t="n">
        <v>86001</v>
      </c>
      <c r="G59" s="1001" t="s">
        <v>1028</v>
      </c>
      <c r="H59" s="1128" t="n">
        <v>7726</v>
      </c>
      <c r="I59" s="1068"/>
    </row>
    <row r="60" customFormat="false" ht="12.75" hidden="false" customHeight="false" outlineLevel="0" collapsed="false">
      <c r="A60" s="1001" t="n">
        <v>58</v>
      </c>
      <c r="B60" s="1001" t="s">
        <v>1029</v>
      </c>
      <c r="C60" s="1001" t="s">
        <v>896</v>
      </c>
      <c r="D60" s="1001" t="s">
        <v>458</v>
      </c>
      <c r="E60" s="1001" t="n">
        <v>2090630020</v>
      </c>
      <c r="F60" s="1001" t="n">
        <v>47002</v>
      </c>
      <c r="G60" s="1001" t="s">
        <v>1030</v>
      </c>
      <c r="H60" s="1128" t="n">
        <v>17950</v>
      </c>
      <c r="I60" s="1068"/>
    </row>
    <row r="61" customFormat="false" ht="12.75" hidden="false" customHeight="false" outlineLevel="0" collapsed="false">
      <c r="A61" s="1001" t="n">
        <v>59</v>
      </c>
      <c r="B61" s="1001" t="s">
        <v>1031</v>
      </c>
      <c r="C61" s="1001" t="s">
        <v>1032</v>
      </c>
      <c r="D61" s="1001" t="s">
        <v>854</v>
      </c>
      <c r="E61" s="1001" t="n">
        <v>1010070010</v>
      </c>
      <c r="F61" s="1001" t="n">
        <v>5001</v>
      </c>
      <c r="G61" s="1001" t="s">
        <v>1033</v>
      </c>
      <c r="H61" s="1128" t="n">
        <v>1526</v>
      </c>
      <c r="I61" s="1068"/>
    </row>
    <row r="62" customFormat="false" ht="12.75" hidden="false" customHeight="false" outlineLevel="0" collapsed="false">
      <c r="A62" s="1001" t="n">
        <v>60</v>
      </c>
      <c r="B62" s="1001" t="s">
        <v>1034</v>
      </c>
      <c r="C62" s="1001" t="s">
        <v>1035</v>
      </c>
      <c r="D62" s="1001" t="s">
        <v>854</v>
      </c>
      <c r="E62" s="1001" t="n">
        <v>1010810010</v>
      </c>
      <c r="F62" s="1001" t="n">
        <v>1001</v>
      </c>
      <c r="G62" s="1001" t="s">
        <v>1036</v>
      </c>
      <c r="H62" s="1128" t="n">
        <v>2562</v>
      </c>
      <c r="I62" s="1068"/>
    </row>
    <row r="63" customFormat="false" ht="12.75" hidden="false" customHeight="false" outlineLevel="0" collapsed="false">
      <c r="A63" s="1001" t="n">
        <v>61</v>
      </c>
      <c r="B63" s="1001" t="s">
        <v>1037</v>
      </c>
      <c r="C63" s="1001" t="s">
        <v>1024</v>
      </c>
      <c r="D63" s="1001" t="s">
        <v>856</v>
      </c>
      <c r="E63" s="1001" t="n">
        <v>4200730011</v>
      </c>
      <c r="F63" s="1001" t="n">
        <v>90062</v>
      </c>
      <c r="G63" s="1001" t="s">
        <v>1038</v>
      </c>
      <c r="H63" s="1128" t="n">
        <v>1168</v>
      </c>
      <c r="I63" s="1068"/>
    </row>
    <row r="64" customFormat="false" ht="12.75" hidden="false" customHeight="false" outlineLevel="0" collapsed="false">
      <c r="A64" s="1001" t="n">
        <v>62</v>
      </c>
      <c r="B64" s="1001" t="s">
        <v>1039</v>
      </c>
      <c r="C64" s="1001" t="s">
        <v>875</v>
      </c>
      <c r="D64" s="1001" t="s">
        <v>861</v>
      </c>
      <c r="E64" s="1001" t="n">
        <v>1050540020</v>
      </c>
      <c r="F64" s="1001" t="n">
        <v>28002</v>
      </c>
      <c r="G64" s="1001" t="s">
        <v>1040</v>
      </c>
      <c r="H64" s="1128" t="n">
        <v>3152</v>
      </c>
      <c r="I64" s="1068"/>
    </row>
    <row r="65" customFormat="false" ht="12.75" hidden="false" customHeight="false" outlineLevel="0" collapsed="false">
      <c r="A65" s="1001" t="n">
        <v>63</v>
      </c>
      <c r="B65" s="1001" t="s">
        <v>1041</v>
      </c>
      <c r="C65" s="1001" t="s">
        <v>951</v>
      </c>
      <c r="D65" s="1001" t="s">
        <v>852</v>
      </c>
      <c r="E65" s="1001" t="n">
        <v>1030260020</v>
      </c>
      <c r="F65" s="1001" t="n">
        <v>19002</v>
      </c>
      <c r="G65" s="1001" t="s">
        <v>1042</v>
      </c>
      <c r="H65" s="1128" t="n">
        <v>3842</v>
      </c>
      <c r="I65" s="1068"/>
    </row>
    <row r="66" customFormat="false" ht="12.75" hidden="false" customHeight="false" outlineLevel="0" collapsed="false">
      <c r="A66" s="1001" t="n">
        <v>64</v>
      </c>
      <c r="B66" s="1001" t="s">
        <v>1043</v>
      </c>
      <c r="C66" s="1001" t="s">
        <v>1017</v>
      </c>
      <c r="D66" s="1001" t="s">
        <v>847</v>
      </c>
      <c r="E66" s="1001" t="n">
        <v>3180670020</v>
      </c>
      <c r="F66" s="1001" t="n">
        <v>80002</v>
      </c>
      <c r="G66" s="1001" t="s">
        <v>1044</v>
      </c>
      <c r="H66" s="1128" t="n">
        <v>466</v>
      </c>
      <c r="I66" s="1068"/>
    </row>
    <row r="67" customFormat="false" ht="12.75" hidden="false" customHeight="false" outlineLevel="0" collapsed="false">
      <c r="A67" s="1001" t="n">
        <v>65</v>
      </c>
      <c r="B67" s="1001" t="s">
        <v>1045</v>
      </c>
      <c r="C67" s="1001" t="s">
        <v>974</v>
      </c>
      <c r="D67" s="1001" t="s">
        <v>853</v>
      </c>
      <c r="E67" s="1001" t="n">
        <v>3140940020</v>
      </c>
      <c r="F67" s="1001" t="n">
        <v>94002</v>
      </c>
      <c r="G67" s="1001" t="s">
        <v>1046</v>
      </c>
      <c r="H67" s="1128" t="n">
        <v>4703</v>
      </c>
      <c r="I67" s="1068"/>
    </row>
    <row r="68" customFormat="false" ht="12.75" hidden="false" customHeight="false" outlineLevel="0" collapsed="false">
      <c r="A68" s="1001" t="n">
        <v>66</v>
      </c>
      <c r="B68" s="1001" t="s">
        <v>1047</v>
      </c>
      <c r="C68" s="1001" t="s">
        <v>945</v>
      </c>
      <c r="D68" s="1001" t="s">
        <v>852</v>
      </c>
      <c r="E68" s="1001" t="n">
        <v>1030150030</v>
      </c>
      <c r="F68" s="1001" t="n">
        <v>17003</v>
      </c>
      <c r="G68" s="1001" t="s">
        <v>1048</v>
      </c>
      <c r="H68" s="1128" t="n">
        <v>1622</v>
      </c>
      <c r="I68" s="1068"/>
    </row>
    <row r="69" customFormat="false" ht="12.75" hidden="false" customHeight="false" outlineLevel="0" collapsed="false">
      <c r="A69" s="1001" t="n">
        <v>67</v>
      </c>
      <c r="B69" s="1001" t="s">
        <v>1049</v>
      </c>
      <c r="C69" s="1001" t="s">
        <v>1050</v>
      </c>
      <c r="D69" s="1001" t="s">
        <v>861</v>
      </c>
      <c r="E69" s="1001" t="n">
        <v>1050100010</v>
      </c>
      <c r="F69" s="1001" t="n">
        <v>25001</v>
      </c>
      <c r="G69" s="1001" t="s">
        <v>1051</v>
      </c>
      <c r="H69" s="1128" t="n">
        <v>4085</v>
      </c>
      <c r="I69" s="1068"/>
    </row>
    <row r="70" customFormat="false" ht="12.75" hidden="false" customHeight="false" outlineLevel="0" collapsed="false">
      <c r="A70" s="1001" t="n">
        <v>68</v>
      </c>
      <c r="B70" s="1001" t="s">
        <v>1052</v>
      </c>
      <c r="C70" s="1001" t="s">
        <v>1012</v>
      </c>
      <c r="D70" s="1001" t="s">
        <v>464</v>
      </c>
      <c r="E70" s="1001" t="n">
        <v>2120700020</v>
      </c>
      <c r="F70" s="1001" t="n">
        <v>58002</v>
      </c>
      <c r="G70" s="1001" t="s">
        <v>1053</v>
      </c>
      <c r="H70" s="1128" t="n">
        <v>1704</v>
      </c>
      <c r="I70" s="1068"/>
    </row>
    <row r="71" customFormat="false" ht="12.75" hidden="false" customHeight="false" outlineLevel="0" collapsed="false">
      <c r="A71" s="1001" t="n">
        <v>69</v>
      </c>
      <c r="B71" s="1001" t="s">
        <v>1054</v>
      </c>
      <c r="C71" s="1001" t="s">
        <v>1055</v>
      </c>
      <c r="D71" s="1001" t="s">
        <v>852</v>
      </c>
      <c r="E71" s="1001" t="n">
        <v>1030860010</v>
      </c>
      <c r="F71" s="1001" t="n">
        <v>12001</v>
      </c>
      <c r="G71" s="1001" t="s">
        <v>1056</v>
      </c>
      <c r="H71" s="1128" t="n">
        <v>407</v>
      </c>
      <c r="I71" s="1068"/>
    </row>
    <row r="72" customFormat="false" ht="12.75" hidden="false" customHeight="false" outlineLevel="0" collapsed="false">
      <c r="A72" s="1001" t="n">
        <v>70</v>
      </c>
      <c r="B72" s="1001" t="s">
        <v>1057</v>
      </c>
      <c r="C72" s="1001" t="s">
        <v>1058</v>
      </c>
      <c r="D72" s="1001" t="s">
        <v>852</v>
      </c>
      <c r="E72" s="1001" t="n">
        <v>1031040010</v>
      </c>
      <c r="F72" s="1001" t="n">
        <v>108001</v>
      </c>
      <c r="G72" s="1001" t="s">
        <v>1059</v>
      </c>
      <c r="H72" s="1128" t="n">
        <v>15505</v>
      </c>
      <c r="I72" s="1068"/>
    </row>
    <row r="73" customFormat="false" ht="12.75" hidden="false" customHeight="false" outlineLevel="0" collapsed="false">
      <c r="A73" s="1001" t="n">
        <v>71</v>
      </c>
      <c r="B73" s="1001" t="s">
        <v>1060</v>
      </c>
      <c r="C73" s="1001" t="s">
        <v>378</v>
      </c>
      <c r="D73" s="1001" t="s">
        <v>854</v>
      </c>
      <c r="E73" s="1001" t="n">
        <v>1010520010</v>
      </c>
      <c r="F73" s="1001" t="n">
        <v>3001</v>
      </c>
      <c r="G73" s="1001" t="s">
        <v>1061</v>
      </c>
      <c r="H73" s="1128" t="n">
        <v>1520</v>
      </c>
      <c r="I73" s="1068"/>
    </row>
    <row r="74" customFormat="false" ht="12.75" hidden="false" customHeight="false" outlineLevel="0" collapsed="false">
      <c r="A74" s="1001" t="n">
        <v>72</v>
      </c>
      <c r="B74" s="1001" t="s">
        <v>1062</v>
      </c>
      <c r="C74" s="1001" t="s">
        <v>1063</v>
      </c>
      <c r="D74" s="1001" t="s">
        <v>857</v>
      </c>
      <c r="E74" s="1001" t="n">
        <v>4190010010</v>
      </c>
      <c r="F74" s="1001" t="n">
        <v>84001</v>
      </c>
      <c r="G74" s="1001" t="s">
        <v>1064</v>
      </c>
      <c r="H74" s="1128" t="n">
        <v>55849</v>
      </c>
      <c r="I74" s="1068"/>
    </row>
    <row r="75" customFormat="false" ht="12.75" hidden="false" customHeight="false" outlineLevel="0" collapsed="false">
      <c r="A75" s="1001" t="n">
        <v>73</v>
      </c>
      <c r="B75" s="1001" t="s">
        <v>1065</v>
      </c>
      <c r="C75" s="1001" t="s">
        <v>922</v>
      </c>
      <c r="D75" s="1001" t="s">
        <v>848</v>
      </c>
      <c r="E75" s="1001" t="n">
        <v>3150720020</v>
      </c>
      <c r="F75" s="1001" t="n">
        <v>65002</v>
      </c>
      <c r="G75" s="1001" t="s">
        <v>1066</v>
      </c>
      <c r="H75" s="1128" t="n">
        <v>21173</v>
      </c>
      <c r="I75" s="1068"/>
    </row>
    <row r="76" customFormat="false" ht="12.75" hidden="false" customHeight="false" outlineLevel="0" collapsed="false">
      <c r="A76" s="1001" t="n">
        <v>74</v>
      </c>
      <c r="B76" s="1001" t="s">
        <v>1067</v>
      </c>
      <c r="C76" s="1001" t="s">
        <v>1068</v>
      </c>
      <c r="D76" s="1001" t="s">
        <v>462</v>
      </c>
      <c r="E76" s="1001" t="n">
        <v>2110030010</v>
      </c>
      <c r="F76" s="1001" t="n">
        <v>42001</v>
      </c>
      <c r="G76" s="1001" t="s">
        <v>1069</v>
      </c>
      <c r="H76" s="1128" t="n">
        <v>4682</v>
      </c>
      <c r="I76" s="1068"/>
    </row>
    <row r="77" customFormat="false" ht="12.75" hidden="false" customHeight="false" outlineLevel="0" collapsed="false">
      <c r="A77" s="1001" t="n">
        <v>75</v>
      </c>
      <c r="B77" s="1001" t="s">
        <v>1070</v>
      </c>
      <c r="C77" s="1001" t="s">
        <v>1071</v>
      </c>
      <c r="D77" s="1001" t="s">
        <v>861</v>
      </c>
      <c r="E77" s="1001" t="n">
        <v>1050900010</v>
      </c>
      <c r="F77" s="1001" t="n">
        <v>24001</v>
      </c>
      <c r="G77" s="1001" t="s">
        <v>1072</v>
      </c>
      <c r="H77" s="1128" t="n">
        <v>1414</v>
      </c>
      <c r="I77" s="1068"/>
    </row>
    <row r="78" customFormat="false" ht="12.75" hidden="false" customHeight="false" outlineLevel="0" collapsed="false">
      <c r="A78" s="1001" t="n">
        <v>76</v>
      </c>
      <c r="B78" s="1001" t="s">
        <v>1073</v>
      </c>
      <c r="C78" s="1001" t="s">
        <v>1058</v>
      </c>
      <c r="D78" s="1001" t="s">
        <v>852</v>
      </c>
      <c r="E78" s="1001" t="n">
        <v>1031040020</v>
      </c>
      <c r="F78" s="1001" t="n">
        <v>108002</v>
      </c>
      <c r="G78" s="1001" t="s">
        <v>1074</v>
      </c>
      <c r="H78" s="1128" t="n">
        <v>2071</v>
      </c>
      <c r="I78" s="1068"/>
    </row>
    <row r="79" customFormat="false" ht="12.75" hidden="false" customHeight="false" outlineLevel="0" collapsed="false">
      <c r="A79" s="1001" t="n">
        <v>77</v>
      </c>
      <c r="B79" s="1001" t="s">
        <v>1075</v>
      </c>
      <c r="C79" s="1001" t="s">
        <v>887</v>
      </c>
      <c r="D79" s="1001" t="s">
        <v>856</v>
      </c>
      <c r="E79" s="1001" t="n">
        <v>4200950020</v>
      </c>
      <c r="F79" s="1001" t="n">
        <v>95002</v>
      </c>
      <c r="G79" s="1001" t="s">
        <v>1076</v>
      </c>
      <c r="H79" s="1128" t="n">
        <v>398</v>
      </c>
      <c r="I79" s="1068"/>
    </row>
    <row r="80" customFormat="false" ht="12.75" hidden="false" customHeight="false" outlineLevel="0" collapsed="false">
      <c r="A80" s="1001" t="n">
        <v>78</v>
      </c>
      <c r="B80" s="1001" t="s">
        <v>1077</v>
      </c>
      <c r="C80" s="1001" t="s">
        <v>1027</v>
      </c>
      <c r="D80" s="1001" t="s">
        <v>857</v>
      </c>
      <c r="E80" s="1001" t="n">
        <v>4190280020</v>
      </c>
      <c r="F80" s="1001" t="n">
        <v>86002</v>
      </c>
      <c r="G80" s="1001" t="s">
        <v>1078</v>
      </c>
      <c r="H80" s="1128" t="n">
        <v>4284</v>
      </c>
      <c r="I80" s="1068"/>
    </row>
    <row r="81" customFormat="false" ht="12.75" hidden="false" customHeight="false" outlineLevel="0" collapsed="false">
      <c r="A81" s="1001" t="n">
        <v>79</v>
      </c>
      <c r="B81" s="1001" t="s">
        <v>1079</v>
      </c>
      <c r="C81" s="1001" t="s">
        <v>914</v>
      </c>
      <c r="D81" s="1001" t="s">
        <v>468</v>
      </c>
      <c r="E81" s="1001" t="n">
        <v>3130380020</v>
      </c>
      <c r="F81" s="1001" t="n">
        <v>66002</v>
      </c>
      <c r="G81" s="1001" t="s">
        <v>1080</v>
      </c>
      <c r="H81" s="1128" t="n">
        <v>1423</v>
      </c>
      <c r="I81" s="1068"/>
    </row>
    <row r="82" customFormat="false" ht="12.75" hidden="false" customHeight="false" outlineLevel="0" collapsed="false">
      <c r="A82" s="1001" t="n">
        <v>80</v>
      </c>
      <c r="B82" s="1001" t="s">
        <v>1081</v>
      </c>
      <c r="C82" s="1001" t="s">
        <v>942</v>
      </c>
      <c r="D82" s="1001" t="s">
        <v>847</v>
      </c>
      <c r="E82" s="1001" t="n">
        <v>3180250040</v>
      </c>
      <c r="F82" s="1001" t="n">
        <v>78004</v>
      </c>
      <c r="G82" s="1001" t="s">
        <v>1082</v>
      </c>
      <c r="H82" s="1128" t="n">
        <v>1435</v>
      </c>
      <c r="I82" s="1068"/>
    </row>
    <row r="83" customFormat="false" ht="12.75" hidden="false" customHeight="false" outlineLevel="0" collapsed="false">
      <c r="A83" s="1001" t="n">
        <v>81</v>
      </c>
      <c r="B83" s="1001" t="s">
        <v>1083</v>
      </c>
      <c r="C83" s="1001" t="s">
        <v>1084</v>
      </c>
      <c r="D83" s="1001" t="s">
        <v>850</v>
      </c>
      <c r="E83" s="1001" t="n">
        <v>1060850010</v>
      </c>
      <c r="F83" s="1001" t="n">
        <v>30001</v>
      </c>
      <c r="G83" s="1001" t="s">
        <v>1085</v>
      </c>
      <c r="H83" s="1128" t="n">
        <v>2174</v>
      </c>
      <c r="I83" s="1068"/>
    </row>
    <row r="84" customFormat="false" ht="12.75" hidden="false" customHeight="false" outlineLevel="0" collapsed="false">
      <c r="A84" s="1001" t="n">
        <v>82</v>
      </c>
      <c r="B84" s="1001" t="s">
        <v>1086</v>
      </c>
      <c r="C84" s="1001" t="s">
        <v>1087</v>
      </c>
      <c r="D84" s="1001" t="s">
        <v>848</v>
      </c>
      <c r="E84" s="1001" t="n">
        <v>3150080010</v>
      </c>
      <c r="F84" s="1001" t="n">
        <v>64001</v>
      </c>
      <c r="G84" s="1001" t="s">
        <v>1088</v>
      </c>
      <c r="H84" s="1128" t="n">
        <v>4007</v>
      </c>
      <c r="I84" s="1068"/>
    </row>
    <row r="85" customFormat="false" ht="12.75" hidden="false" customHeight="false" outlineLevel="0" collapsed="false">
      <c r="A85" s="1001" t="n">
        <v>83</v>
      </c>
      <c r="B85" s="1001" t="s">
        <v>1089</v>
      </c>
      <c r="C85" s="1001" t="s">
        <v>942</v>
      </c>
      <c r="D85" s="1001" t="s">
        <v>847</v>
      </c>
      <c r="E85" s="1001" t="n">
        <v>3180250050</v>
      </c>
      <c r="F85" s="1001" t="n">
        <v>78005</v>
      </c>
      <c r="G85" s="1001" t="s">
        <v>1090</v>
      </c>
      <c r="H85" s="1128" t="n">
        <v>765</v>
      </c>
      <c r="I85" s="1068"/>
    </row>
    <row r="86" customFormat="false" ht="12.75" hidden="false" customHeight="false" outlineLevel="0" collapsed="false">
      <c r="A86" s="1001" t="n">
        <v>84</v>
      </c>
      <c r="B86" s="1001" t="s">
        <v>1091</v>
      </c>
      <c r="C86" s="1001" t="s">
        <v>1092</v>
      </c>
      <c r="D86" s="1001" t="s">
        <v>848</v>
      </c>
      <c r="E86" s="1001" t="n">
        <v>3150200010</v>
      </c>
      <c r="F86" s="1001" t="n">
        <v>61001</v>
      </c>
      <c r="G86" s="1001" t="s">
        <v>1093</v>
      </c>
      <c r="H86" s="1128" t="n">
        <v>1225</v>
      </c>
      <c r="I86" s="1068"/>
    </row>
    <row r="87" customFormat="false" ht="12.75" hidden="false" customHeight="false" outlineLevel="0" collapsed="false">
      <c r="A87" s="1001" t="n">
        <v>85</v>
      </c>
      <c r="B87" s="1001" t="s">
        <v>1094</v>
      </c>
      <c r="C87" s="1001" t="s">
        <v>1095</v>
      </c>
      <c r="D87" s="1001" t="s">
        <v>854</v>
      </c>
      <c r="E87" s="1001" t="n">
        <v>1010960010</v>
      </c>
      <c r="F87" s="1001" t="n">
        <v>96001</v>
      </c>
      <c r="G87" s="1001" t="s">
        <v>1096</v>
      </c>
      <c r="H87" s="1128" t="n">
        <v>314</v>
      </c>
      <c r="I87" s="1068"/>
    </row>
    <row r="88" customFormat="false" ht="12.75" hidden="false" customHeight="false" outlineLevel="0" collapsed="false">
      <c r="A88" s="1001" t="n">
        <v>86</v>
      </c>
      <c r="B88" s="1001" t="s">
        <v>1097</v>
      </c>
      <c r="C88" s="1001" t="s">
        <v>1035</v>
      </c>
      <c r="D88" s="1001" t="s">
        <v>854</v>
      </c>
      <c r="E88" s="1001" t="n">
        <v>1010810020</v>
      </c>
      <c r="F88" s="1001" t="n">
        <v>1002</v>
      </c>
      <c r="G88" s="1001" t="s">
        <v>1098</v>
      </c>
      <c r="H88" s="1128" t="n">
        <v>3660</v>
      </c>
      <c r="I88" s="1068"/>
    </row>
    <row r="89" customFormat="false" ht="12.75" hidden="false" customHeight="false" outlineLevel="0" collapsed="false">
      <c r="A89" s="1001" t="n">
        <v>87</v>
      </c>
      <c r="B89" s="1001" t="s">
        <v>1099</v>
      </c>
      <c r="C89" s="1001" t="s">
        <v>1100</v>
      </c>
      <c r="D89" s="1001" t="s">
        <v>848</v>
      </c>
      <c r="E89" s="1001" t="n">
        <v>3150110010</v>
      </c>
      <c r="F89" s="1001" t="n">
        <v>62001</v>
      </c>
      <c r="G89" s="1001" t="s">
        <v>1101</v>
      </c>
      <c r="H89" s="1128" t="n">
        <v>8134</v>
      </c>
      <c r="I89" s="1068"/>
    </row>
    <row r="90" customFormat="false" ht="12.75" hidden="false" customHeight="false" outlineLevel="0" collapsed="false">
      <c r="A90" s="1001" t="n">
        <v>88</v>
      </c>
      <c r="B90" s="1001" t="s">
        <v>1102</v>
      </c>
      <c r="C90" s="1001" t="s">
        <v>1103</v>
      </c>
      <c r="D90" s="1001" t="s">
        <v>851</v>
      </c>
      <c r="E90" s="1001" t="n">
        <v>1070370010</v>
      </c>
      <c r="F90" s="1001" t="n">
        <v>8001</v>
      </c>
      <c r="G90" s="1001" t="s">
        <v>1104</v>
      </c>
      <c r="H90" s="1128" t="n">
        <v>363</v>
      </c>
      <c r="I90" s="1068"/>
    </row>
    <row r="91" customFormat="false" ht="12.75" hidden="false" customHeight="false" outlineLevel="0" collapsed="false">
      <c r="A91" s="1001" t="n">
        <v>89</v>
      </c>
      <c r="B91" s="1001" t="s">
        <v>1105</v>
      </c>
      <c r="C91" s="1001" t="s">
        <v>881</v>
      </c>
      <c r="D91" s="1001" t="s">
        <v>852</v>
      </c>
      <c r="E91" s="1001" t="n">
        <v>1030980020</v>
      </c>
      <c r="F91" s="1001" t="n">
        <v>97002</v>
      </c>
      <c r="G91" s="1001" t="s">
        <v>1106</v>
      </c>
      <c r="H91" s="1128" t="n">
        <v>2832</v>
      </c>
      <c r="I91" s="1068"/>
    </row>
    <row r="92" customFormat="false" ht="12.75" hidden="false" customHeight="false" outlineLevel="0" collapsed="false">
      <c r="A92" s="1001" t="n">
        <v>90</v>
      </c>
      <c r="B92" s="1001" t="s">
        <v>1107</v>
      </c>
      <c r="C92" s="1001" t="s">
        <v>908</v>
      </c>
      <c r="D92" s="1001" t="s">
        <v>854</v>
      </c>
      <c r="E92" s="1001" t="n">
        <v>1010270020</v>
      </c>
      <c r="F92" s="1001" t="n">
        <v>4002</v>
      </c>
      <c r="G92" s="1001" t="s">
        <v>1108</v>
      </c>
      <c r="H92" s="1128" t="n">
        <v>205</v>
      </c>
      <c r="I92" s="1068"/>
    </row>
    <row r="93" customFormat="false" ht="12.75" hidden="false" customHeight="false" outlineLevel="0" collapsed="false">
      <c r="A93" s="1001" t="n">
        <v>91</v>
      </c>
      <c r="B93" s="1001" t="s">
        <v>1109</v>
      </c>
      <c r="C93" s="1001" t="s">
        <v>1110</v>
      </c>
      <c r="D93" s="1001" t="s">
        <v>858</v>
      </c>
      <c r="E93" s="1001" t="n">
        <v>1040830010</v>
      </c>
      <c r="F93" s="1001" t="n">
        <v>22001</v>
      </c>
      <c r="G93" s="1001" t="s">
        <v>1111</v>
      </c>
      <c r="H93" s="1128" t="n">
        <v>8801</v>
      </c>
      <c r="I93" s="1068"/>
    </row>
    <row r="94" customFormat="false" ht="12.75" hidden="false" customHeight="false" outlineLevel="0" collapsed="false">
      <c r="A94" s="1001" t="n">
        <v>92</v>
      </c>
      <c r="B94" s="1001" t="s">
        <v>1112</v>
      </c>
      <c r="C94" s="1001" t="s">
        <v>1035</v>
      </c>
      <c r="D94" s="1001" t="s">
        <v>854</v>
      </c>
      <c r="E94" s="1001" t="n">
        <v>1010810030</v>
      </c>
      <c r="F94" s="1001" t="n">
        <v>1003</v>
      </c>
      <c r="G94" s="1001" t="s">
        <v>1113</v>
      </c>
      <c r="H94" s="1128" t="n">
        <v>467</v>
      </c>
      <c r="I94" s="1068"/>
    </row>
    <row r="95" customFormat="false" ht="12.75" hidden="false" customHeight="false" outlineLevel="0" collapsed="false">
      <c r="A95" s="1001" t="n">
        <v>93</v>
      </c>
      <c r="B95" s="1001" t="s">
        <v>1114</v>
      </c>
      <c r="C95" s="1001" t="s">
        <v>1024</v>
      </c>
      <c r="D95" s="1001" t="s">
        <v>856</v>
      </c>
      <c r="E95" s="1001" t="n">
        <v>4200730020</v>
      </c>
      <c r="F95" s="1001" t="n">
        <v>90002</v>
      </c>
      <c r="G95" s="1001" t="s">
        <v>1115</v>
      </c>
      <c r="H95" s="1128" t="n">
        <v>1789</v>
      </c>
      <c r="I95" s="1068"/>
    </row>
    <row r="96" customFormat="false" ht="12.75" hidden="false" customHeight="false" outlineLevel="0" collapsed="false">
      <c r="A96" s="1001" t="n">
        <v>94</v>
      </c>
      <c r="B96" s="1001" t="s">
        <v>1116</v>
      </c>
      <c r="C96" s="1001" t="s">
        <v>1117</v>
      </c>
      <c r="D96" s="1001" t="s">
        <v>852</v>
      </c>
      <c r="E96" s="1001" t="n">
        <v>1030570010</v>
      </c>
      <c r="F96" s="1001" t="n">
        <v>18001</v>
      </c>
      <c r="G96" s="1001" t="s">
        <v>1118</v>
      </c>
      <c r="H96" s="1128" t="n">
        <v>799</v>
      </c>
      <c r="I96" s="1068"/>
    </row>
    <row r="97" customFormat="false" ht="12.75" hidden="false" customHeight="false" outlineLevel="0" collapsed="false">
      <c r="A97" s="1001" t="n">
        <v>95</v>
      </c>
      <c r="B97" s="1001" t="s">
        <v>1119</v>
      </c>
      <c r="C97" s="1001" t="s">
        <v>1120</v>
      </c>
      <c r="D97" s="1001" t="s">
        <v>854</v>
      </c>
      <c r="E97" s="1001" t="n">
        <v>1010880020</v>
      </c>
      <c r="F97" s="1001" t="n">
        <v>2002</v>
      </c>
      <c r="G97" s="1001" t="s">
        <v>1121</v>
      </c>
      <c r="H97" s="1128" t="n">
        <v>730</v>
      </c>
      <c r="I97" s="1068"/>
    </row>
    <row r="98" customFormat="false" ht="12.75" hidden="false" customHeight="false" outlineLevel="0" collapsed="false">
      <c r="A98" s="1001" t="n">
        <v>96</v>
      </c>
      <c r="B98" s="1001" t="s">
        <v>1122</v>
      </c>
      <c r="C98" s="1001" t="s">
        <v>890</v>
      </c>
      <c r="D98" s="1001" t="s">
        <v>468</v>
      </c>
      <c r="E98" s="1001" t="n">
        <v>3130600020</v>
      </c>
      <c r="F98" s="1001" t="n">
        <v>68002</v>
      </c>
      <c r="G98" s="1001" t="s">
        <v>1123</v>
      </c>
      <c r="H98" s="1128" t="n">
        <v>3390</v>
      </c>
      <c r="I98" s="1068"/>
    </row>
    <row r="99" customFormat="false" ht="12.75" hidden="false" customHeight="false" outlineLevel="0" collapsed="false">
      <c r="A99" s="1001" t="n">
        <v>97</v>
      </c>
      <c r="B99" s="1001" t="s">
        <v>1124</v>
      </c>
      <c r="C99" s="1001" t="s">
        <v>1125</v>
      </c>
      <c r="D99" s="1001" t="s">
        <v>851</v>
      </c>
      <c r="E99" s="1001" t="n">
        <v>1070740010</v>
      </c>
      <c r="F99" s="1001" t="n">
        <v>9001</v>
      </c>
      <c r="G99" s="1001" t="s">
        <v>1126</v>
      </c>
      <c r="H99" s="1128" t="n">
        <v>10168</v>
      </c>
      <c r="I99" s="1068"/>
    </row>
    <row r="100" customFormat="false" ht="12.75" hidden="false" customHeight="false" outlineLevel="0" collapsed="false">
      <c r="A100" s="1001" t="n">
        <v>98</v>
      </c>
      <c r="B100" s="1001" t="s">
        <v>1127</v>
      </c>
      <c r="C100" s="1001" t="s">
        <v>939</v>
      </c>
      <c r="D100" s="1001" t="s">
        <v>464</v>
      </c>
      <c r="E100" s="1001" t="n">
        <v>2120330030</v>
      </c>
      <c r="F100" s="1001" t="n">
        <v>60003</v>
      </c>
      <c r="G100" s="1001" t="s">
        <v>1128</v>
      </c>
      <c r="H100" s="1128" t="n">
        <v>27860</v>
      </c>
      <c r="I100" s="1068"/>
    </row>
    <row r="101" customFormat="false" ht="12.75" hidden="false" customHeight="false" outlineLevel="0" collapsed="false">
      <c r="A101" s="1001" t="n">
        <v>99</v>
      </c>
      <c r="B101" s="1001" t="s">
        <v>1129</v>
      </c>
      <c r="C101" s="1001" t="s">
        <v>908</v>
      </c>
      <c r="D101" s="1001" t="s">
        <v>854</v>
      </c>
      <c r="E101" s="1001" t="n">
        <v>1010270030</v>
      </c>
      <c r="F101" s="1001" t="n">
        <v>4003</v>
      </c>
      <c r="G101" s="1001" t="s">
        <v>1130</v>
      </c>
      <c r="H101" s="1128" t="n">
        <v>31095</v>
      </c>
      <c r="I101" s="1068"/>
    </row>
    <row r="102" customFormat="false" ht="12.75" hidden="false" customHeight="false" outlineLevel="0" collapsed="false">
      <c r="A102" s="1001" t="n">
        <v>100</v>
      </c>
      <c r="B102" s="1001" t="s">
        <v>1131</v>
      </c>
      <c r="C102" s="1001" t="s">
        <v>1132</v>
      </c>
      <c r="D102" s="1001" t="s">
        <v>468</v>
      </c>
      <c r="E102" s="1001" t="n">
        <v>3130790001</v>
      </c>
      <c r="F102" s="1001" t="n">
        <v>67001</v>
      </c>
      <c r="G102" s="1001" t="s">
        <v>1133</v>
      </c>
      <c r="H102" s="1128" t="n">
        <v>12741</v>
      </c>
      <c r="I102" s="1068"/>
    </row>
    <row r="103" customFormat="false" ht="12.75" hidden="false" customHeight="false" outlineLevel="0" collapsed="false">
      <c r="A103" s="1001" t="n">
        <v>101</v>
      </c>
      <c r="B103" s="1001" t="s">
        <v>1134</v>
      </c>
      <c r="C103" s="1001" t="s">
        <v>887</v>
      </c>
      <c r="D103" s="1001" t="s">
        <v>856</v>
      </c>
      <c r="E103" s="1001" t="n">
        <v>4200950030</v>
      </c>
      <c r="F103" s="1001" t="n">
        <v>95003</v>
      </c>
      <c r="G103" s="1001" t="s">
        <v>1135</v>
      </c>
      <c r="H103" s="1128" t="n">
        <v>246</v>
      </c>
      <c r="I103" s="1068"/>
    </row>
    <row r="104" customFormat="false" ht="12.75" hidden="false" customHeight="false" outlineLevel="0" collapsed="false">
      <c r="A104" s="1001" t="n">
        <v>102</v>
      </c>
      <c r="B104" s="1001" t="s">
        <v>1136</v>
      </c>
      <c r="C104" s="1001" t="s">
        <v>893</v>
      </c>
      <c r="D104" s="1001" t="s">
        <v>852</v>
      </c>
      <c r="E104" s="1001" t="n">
        <v>1030490050</v>
      </c>
      <c r="F104" s="1001" t="n">
        <v>15005</v>
      </c>
      <c r="G104" s="1001" t="s">
        <v>1137</v>
      </c>
      <c r="H104" s="1128" t="n">
        <v>4713</v>
      </c>
      <c r="I104" s="1068"/>
    </row>
    <row r="105" customFormat="false" ht="12.75" hidden="false" customHeight="false" outlineLevel="0" collapsed="false">
      <c r="A105" s="1001" t="n">
        <v>103</v>
      </c>
      <c r="B105" s="1001" t="s">
        <v>1138</v>
      </c>
      <c r="C105" s="1001" t="s">
        <v>922</v>
      </c>
      <c r="D105" s="1001" t="s">
        <v>848</v>
      </c>
      <c r="E105" s="1001" t="n">
        <v>3150720030</v>
      </c>
      <c r="F105" s="1001" t="n">
        <v>65003</v>
      </c>
      <c r="G105" s="1001" t="s">
        <v>1139</v>
      </c>
      <c r="H105" s="1128" t="n">
        <v>6273</v>
      </c>
      <c r="I105" s="1068"/>
    </row>
    <row r="106" customFormat="false" ht="12.75" hidden="false" customHeight="false" outlineLevel="0" collapsed="false">
      <c r="A106" s="1001" t="n">
        <v>104</v>
      </c>
      <c r="B106" s="1001" t="s">
        <v>1140</v>
      </c>
      <c r="C106" s="1001" t="s">
        <v>899</v>
      </c>
      <c r="D106" s="1001" t="s">
        <v>846</v>
      </c>
      <c r="E106" s="1001" t="n">
        <v>3170640030</v>
      </c>
      <c r="F106" s="1001" t="n">
        <v>76003</v>
      </c>
      <c r="G106" s="1001" t="s">
        <v>1141</v>
      </c>
      <c r="H106" s="1128" t="n">
        <v>1362</v>
      </c>
      <c r="I106" s="1068"/>
    </row>
    <row r="107" customFormat="false" ht="12.75" hidden="false" customHeight="false" outlineLevel="0" collapsed="false">
      <c r="A107" s="1001" t="n">
        <v>105</v>
      </c>
      <c r="B107" s="1001" t="s">
        <v>1142</v>
      </c>
      <c r="C107" s="1001" t="s">
        <v>1012</v>
      </c>
      <c r="D107" s="1001" t="s">
        <v>464</v>
      </c>
      <c r="E107" s="1001" t="n">
        <v>2120700030</v>
      </c>
      <c r="F107" s="1001" t="n">
        <v>58003</v>
      </c>
      <c r="G107" s="1001" t="s">
        <v>1143</v>
      </c>
      <c r="H107" s="1128" t="n">
        <v>39674</v>
      </c>
      <c r="I107" s="1068"/>
    </row>
    <row r="108" customFormat="false" ht="12.75" hidden="false" customHeight="false" outlineLevel="0" collapsed="false">
      <c r="A108" s="1001" t="n">
        <v>106</v>
      </c>
      <c r="B108" s="1001" t="s">
        <v>1144</v>
      </c>
      <c r="C108" s="1001" t="s">
        <v>999</v>
      </c>
      <c r="D108" s="1001" t="s">
        <v>852</v>
      </c>
      <c r="E108" s="1001" t="n">
        <v>1030120030</v>
      </c>
      <c r="F108" s="1001" t="n">
        <v>16003</v>
      </c>
      <c r="G108" s="1001" t="s">
        <v>1145</v>
      </c>
      <c r="H108" s="1128" t="n">
        <v>8274</v>
      </c>
      <c r="I108" s="1068"/>
    </row>
    <row r="109" customFormat="false" ht="12.75" hidden="false" customHeight="false" outlineLevel="0" collapsed="false">
      <c r="A109" s="1001" t="n">
        <v>107</v>
      </c>
      <c r="B109" s="1001" t="s">
        <v>1146</v>
      </c>
      <c r="C109" s="1001" t="s">
        <v>1120</v>
      </c>
      <c r="D109" s="1001" t="s">
        <v>854</v>
      </c>
      <c r="E109" s="1001" t="n">
        <v>1010880030</v>
      </c>
      <c r="F109" s="1001" t="n">
        <v>2003</v>
      </c>
      <c r="G109" s="1001" t="s">
        <v>1147</v>
      </c>
      <c r="H109" s="1128" t="n">
        <v>310</v>
      </c>
      <c r="I109" s="1068"/>
    </row>
    <row r="110" customFormat="false" ht="12.75" hidden="false" customHeight="false" outlineLevel="0" collapsed="false">
      <c r="A110" s="1001" t="n">
        <v>108</v>
      </c>
      <c r="B110" s="1001" t="s">
        <v>1148</v>
      </c>
      <c r="C110" s="1001" t="s">
        <v>1009</v>
      </c>
      <c r="D110" s="1001" t="s">
        <v>861</v>
      </c>
      <c r="E110" s="1001" t="n">
        <v>1050890020</v>
      </c>
      <c r="F110" s="1001" t="n">
        <v>23002</v>
      </c>
      <c r="G110" s="1001" t="s">
        <v>1149</v>
      </c>
      <c r="H110" s="1128" t="n">
        <v>5272</v>
      </c>
      <c r="I110" s="1068"/>
    </row>
    <row r="111" customFormat="false" ht="12.75" hidden="false" customHeight="false" outlineLevel="0" collapsed="false">
      <c r="A111" s="1001" t="n">
        <v>109</v>
      </c>
      <c r="B111" s="1001" t="s">
        <v>1150</v>
      </c>
      <c r="C111" s="1001" t="s">
        <v>1151</v>
      </c>
      <c r="D111" s="1001" t="s">
        <v>852</v>
      </c>
      <c r="E111" s="1001" t="n">
        <v>1030770010</v>
      </c>
      <c r="F111" s="1001" t="n">
        <v>14001</v>
      </c>
      <c r="G111" s="1001" t="s">
        <v>1152</v>
      </c>
      <c r="H111" s="1128" t="n">
        <v>291</v>
      </c>
      <c r="I111" s="1068"/>
    </row>
    <row r="112" customFormat="false" ht="12.75" hidden="false" customHeight="false" outlineLevel="0" collapsed="false">
      <c r="A112" s="1001" t="n">
        <v>110</v>
      </c>
      <c r="B112" s="1001" t="s">
        <v>1153</v>
      </c>
      <c r="C112" s="1001" t="s">
        <v>1154</v>
      </c>
      <c r="D112" s="1001" t="s">
        <v>849</v>
      </c>
      <c r="E112" s="1001" t="n">
        <v>1080560010</v>
      </c>
      <c r="F112" s="1001" t="n">
        <v>34001</v>
      </c>
      <c r="G112" s="1001" t="s">
        <v>1155</v>
      </c>
      <c r="H112" s="1128" t="n">
        <v>2072</v>
      </c>
      <c r="I112" s="1068"/>
    </row>
    <row r="113" customFormat="false" ht="12.75" hidden="false" customHeight="false" outlineLevel="0" collapsed="false">
      <c r="A113" s="1001" t="n">
        <v>111</v>
      </c>
      <c r="B113" s="1001" t="s">
        <v>1156</v>
      </c>
      <c r="C113" s="1001" t="s">
        <v>908</v>
      </c>
      <c r="D113" s="1001" t="s">
        <v>854</v>
      </c>
      <c r="E113" s="1001" t="n">
        <v>1010270040</v>
      </c>
      <c r="F113" s="1001" t="n">
        <v>4004</v>
      </c>
      <c r="G113" s="1001" t="s">
        <v>1157</v>
      </c>
      <c r="H113" s="1128" t="n">
        <v>221</v>
      </c>
      <c r="I113" s="1068"/>
    </row>
    <row r="114" customFormat="false" ht="12.75" hidden="false" customHeight="false" outlineLevel="0" collapsed="false">
      <c r="A114" s="1001" t="n">
        <v>112</v>
      </c>
      <c r="B114" s="1001" t="s">
        <v>1158</v>
      </c>
      <c r="C114" s="1001" t="s">
        <v>1159</v>
      </c>
      <c r="D114" s="1001" t="s">
        <v>852</v>
      </c>
      <c r="E114" s="1001" t="n">
        <v>1030240030</v>
      </c>
      <c r="F114" s="1001" t="n">
        <v>13003</v>
      </c>
      <c r="G114" s="1001" t="s">
        <v>1160</v>
      </c>
      <c r="H114" s="1128" t="n">
        <v>6360</v>
      </c>
      <c r="I114" s="1068"/>
    </row>
    <row r="115" customFormat="false" ht="12.75" hidden="false" customHeight="false" outlineLevel="0" collapsed="false">
      <c r="A115" s="1001" t="n">
        <v>113</v>
      </c>
      <c r="B115" s="1001" t="s">
        <v>1161</v>
      </c>
      <c r="C115" s="1001" t="s">
        <v>1125</v>
      </c>
      <c r="D115" s="1001" t="s">
        <v>851</v>
      </c>
      <c r="E115" s="1001" t="n">
        <v>1070740020</v>
      </c>
      <c r="F115" s="1001" t="n">
        <v>9002</v>
      </c>
      <c r="G115" s="1001" t="s">
        <v>1162</v>
      </c>
      <c r="H115" s="1128" t="n">
        <v>23435</v>
      </c>
      <c r="I115" s="1068"/>
    </row>
    <row r="116" customFormat="false" ht="12.75" hidden="false" customHeight="false" outlineLevel="0" collapsed="false">
      <c r="A116" s="1001" t="n">
        <v>114</v>
      </c>
      <c r="B116" s="1001" t="s">
        <v>1163</v>
      </c>
      <c r="C116" s="1001" t="s">
        <v>988</v>
      </c>
      <c r="D116" s="1001" t="s">
        <v>854</v>
      </c>
      <c r="E116" s="1001" t="n">
        <v>1010020020</v>
      </c>
      <c r="F116" s="1001" t="n">
        <v>6002</v>
      </c>
      <c r="G116" s="1001" t="s">
        <v>1164</v>
      </c>
      <c r="H116" s="1128" t="n">
        <v>314</v>
      </c>
      <c r="I116" s="1068"/>
    </row>
    <row r="117" customFormat="false" ht="12.75" hidden="false" customHeight="false" outlineLevel="0" collapsed="false">
      <c r="A117" s="1001" t="n">
        <v>115</v>
      </c>
      <c r="B117" s="1001" t="s">
        <v>1165</v>
      </c>
      <c r="C117" s="1001" t="s">
        <v>977</v>
      </c>
      <c r="D117" s="1001" t="s">
        <v>855</v>
      </c>
      <c r="E117" s="1001" t="n">
        <v>3160090030</v>
      </c>
      <c r="F117" s="1001" t="n">
        <v>72003</v>
      </c>
      <c r="G117" s="1001" t="s">
        <v>1166</v>
      </c>
      <c r="H117" s="1128" t="n">
        <v>10331</v>
      </c>
      <c r="I117" s="1068"/>
    </row>
    <row r="118" customFormat="false" ht="12.75" hidden="false" customHeight="false" outlineLevel="0" collapsed="false">
      <c r="A118" s="1001" t="n">
        <v>116</v>
      </c>
      <c r="B118" s="1001" t="s">
        <v>1167</v>
      </c>
      <c r="C118" s="1001" t="s">
        <v>905</v>
      </c>
      <c r="D118" s="1001" t="s">
        <v>855</v>
      </c>
      <c r="E118" s="1001" t="n">
        <v>3160310020</v>
      </c>
      <c r="F118" s="1001" t="n">
        <v>71002</v>
      </c>
      <c r="G118" s="1001" t="s">
        <v>1168</v>
      </c>
      <c r="H118" s="1128" t="n">
        <v>849</v>
      </c>
      <c r="I118" s="1068"/>
    </row>
    <row r="119" customFormat="false" ht="12.75" hidden="false" customHeight="false" outlineLevel="0" collapsed="false">
      <c r="A119" s="1001" t="n">
        <v>117</v>
      </c>
      <c r="B119" s="1001" t="s">
        <v>1169</v>
      </c>
      <c r="C119" s="1001" t="s">
        <v>1159</v>
      </c>
      <c r="D119" s="1001" t="s">
        <v>852</v>
      </c>
      <c r="E119" s="1001" t="n">
        <v>1030240040</v>
      </c>
      <c r="F119" s="1001" t="n">
        <v>13004</v>
      </c>
      <c r="G119" s="1001" t="s">
        <v>1170</v>
      </c>
      <c r="H119" s="1128" t="n">
        <v>4189</v>
      </c>
      <c r="I119" s="1068"/>
    </row>
    <row r="120" customFormat="false" ht="12.75" hidden="false" customHeight="false" outlineLevel="0" collapsed="false">
      <c r="A120" s="1001" t="n">
        <v>118</v>
      </c>
      <c r="B120" s="1001" t="s">
        <v>1171</v>
      </c>
      <c r="C120" s="1001" t="s">
        <v>1071</v>
      </c>
      <c r="D120" s="1001" t="s">
        <v>861</v>
      </c>
      <c r="E120" s="1001" t="n">
        <v>1050900020</v>
      </c>
      <c r="F120" s="1001" t="n">
        <v>24002</v>
      </c>
      <c r="G120" s="1001" t="s">
        <v>1172</v>
      </c>
      <c r="H120" s="1128" t="n">
        <v>1982</v>
      </c>
      <c r="I120" s="1068"/>
    </row>
    <row r="121" customFormat="false" ht="12.75" hidden="false" customHeight="false" outlineLevel="0" collapsed="false">
      <c r="A121" s="1001" t="n">
        <v>119</v>
      </c>
      <c r="B121" s="1001" t="s">
        <v>1173</v>
      </c>
      <c r="C121" s="1001" t="s">
        <v>1174</v>
      </c>
      <c r="D121" s="1001" t="s">
        <v>847</v>
      </c>
      <c r="E121" s="1001" t="n">
        <v>3180220020</v>
      </c>
      <c r="F121" s="1001" t="n">
        <v>79002</v>
      </c>
      <c r="G121" s="1001" t="s">
        <v>1175</v>
      </c>
      <c r="H121" s="1128" t="n">
        <v>830</v>
      </c>
      <c r="I121" s="1068"/>
    </row>
    <row r="122" customFormat="false" ht="12.75" hidden="false" customHeight="false" outlineLevel="0" collapsed="false">
      <c r="A122" s="1001" t="n">
        <v>120</v>
      </c>
      <c r="B122" s="1001" t="s">
        <v>1176</v>
      </c>
      <c r="C122" s="1001" t="s">
        <v>1110</v>
      </c>
      <c r="D122" s="1001" t="s">
        <v>858</v>
      </c>
      <c r="E122" s="1001" t="n">
        <v>1040830020</v>
      </c>
      <c r="F122" s="1001" t="n">
        <v>22002</v>
      </c>
      <c r="G122" s="1001" t="s">
        <v>1177</v>
      </c>
      <c r="H122" s="1128" t="n">
        <v>1494</v>
      </c>
      <c r="I122" s="1068"/>
    </row>
    <row r="123" customFormat="false" ht="12.75" hidden="false" customHeight="false" outlineLevel="0" collapsed="false">
      <c r="A123" s="1001" t="n">
        <v>121</v>
      </c>
      <c r="B123" s="1001" t="s">
        <v>1178</v>
      </c>
      <c r="C123" s="1001" t="s">
        <v>1035</v>
      </c>
      <c r="D123" s="1001" t="s">
        <v>854</v>
      </c>
      <c r="E123" s="1001" t="n">
        <v>1010810040</v>
      </c>
      <c r="F123" s="1001" t="n">
        <v>1004</v>
      </c>
      <c r="G123" s="1001" t="s">
        <v>1179</v>
      </c>
      <c r="H123" s="1128" t="n">
        <v>1637</v>
      </c>
      <c r="I123" s="1068"/>
    </row>
    <row r="124" customFormat="false" ht="12.75" hidden="false" customHeight="false" outlineLevel="0" collapsed="false">
      <c r="A124" s="1001" t="n">
        <v>122</v>
      </c>
      <c r="B124" s="1001" t="s">
        <v>1180</v>
      </c>
      <c r="C124" s="1001" t="s">
        <v>1058</v>
      </c>
      <c r="D124" s="1001" t="s">
        <v>852</v>
      </c>
      <c r="E124" s="1001" t="n">
        <v>1031040030</v>
      </c>
      <c r="F124" s="1001" t="n">
        <v>108003</v>
      </c>
      <c r="G124" s="1001" t="s">
        <v>1181</v>
      </c>
      <c r="H124" s="1128" t="n">
        <v>6574</v>
      </c>
      <c r="I124" s="1068"/>
    </row>
    <row r="125" customFormat="false" ht="12.75" hidden="false" customHeight="false" outlineLevel="0" collapsed="false">
      <c r="A125" s="1001" t="n">
        <v>123</v>
      </c>
      <c r="B125" s="1001" t="s">
        <v>1182</v>
      </c>
      <c r="C125" s="1001" t="s">
        <v>942</v>
      </c>
      <c r="D125" s="1001" t="s">
        <v>847</v>
      </c>
      <c r="E125" s="1001" t="n">
        <v>3180250060</v>
      </c>
      <c r="F125" s="1001" t="n">
        <v>78006</v>
      </c>
      <c r="G125" s="1001" t="s">
        <v>1183</v>
      </c>
      <c r="H125" s="1128" t="n">
        <v>1184</v>
      </c>
      <c r="I125" s="1068"/>
    </row>
    <row r="126" customFormat="false" ht="12.75" hidden="false" customHeight="false" outlineLevel="0" collapsed="false">
      <c r="A126" s="1001" t="n">
        <v>124</v>
      </c>
      <c r="B126" s="1001" t="s">
        <v>1184</v>
      </c>
      <c r="C126" s="1001" t="s">
        <v>875</v>
      </c>
      <c r="D126" s="1001" t="s">
        <v>861</v>
      </c>
      <c r="E126" s="1001" t="n">
        <v>1050540030</v>
      </c>
      <c r="F126" s="1001" t="n">
        <v>28003</v>
      </c>
      <c r="G126" s="1001" t="s">
        <v>1185</v>
      </c>
      <c r="H126" s="1128" t="n">
        <v>26642</v>
      </c>
      <c r="I126" s="1068"/>
    </row>
    <row r="127" customFormat="false" ht="12.75" hidden="false" customHeight="false" outlineLevel="0" collapsed="false">
      <c r="A127" s="1001" t="n">
        <v>125</v>
      </c>
      <c r="B127" s="1001" t="s">
        <v>1186</v>
      </c>
      <c r="C127" s="1001" t="s">
        <v>1187</v>
      </c>
      <c r="D127" s="1001" t="s">
        <v>849</v>
      </c>
      <c r="E127" s="1001" t="n">
        <v>1080680010</v>
      </c>
      <c r="F127" s="1001" t="n">
        <v>35001</v>
      </c>
      <c r="G127" s="1001" t="s">
        <v>1188</v>
      </c>
      <c r="H127" s="1128" t="n">
        <v>8788</v>
      </c>
      <c r="I127" s="1068"/>
    </row>
    <row r="128" customFormat="false" ht="12.75" hidden="false" customHeight="false" outlineLevel="0" collapsed="false">
      <c r="A128" s="1001" t="n">
        <v>126</v>
      </c>
      <c r="B128" s="1001" t="s">
        <v>1189</v>
      </c>
      <c r="C128" s="1001" t="s">
        <v>999</v>
      </c>
      <c r="D128" s="1001" t="s">
        <v>852</v>
      </c>
      <c r="E128" s="1001" t="n">
        <v>1030120040</v>
      </c>
      <c r="F128" s="1001" t="n">
        <v>16004</v>
      </c>
      <c r="G128" s="1001" t="s">
        <v>1190</v>
      </c>
      <c r="H128" s="1128" t="n">
        <v>17492</v>
      </c>
      <c r="I128" s="1068"/>
    </row>
    <row r="129" customFormat="false" ht="12.75" hidden="false" customHeight="false" outlineLevel="0" collapsed="false">
      <c r="A129" s="1001" t="n">
        <v>127</v>
      </c>
      <c r="B129" s="1001" t="s">
        <v>1191</v>
      </c>
      <c r="C129" s="1001" t="s">
        <v>1159</v>
      </c>
      <c r="D129" s="1001" t="s">
        <v>852</v>
      </c>
      <c r="E129" s="1001" t="n">
        <v>1030240050</v>
      </c>
      <c r="F129" s="1001" t="n">
        <v>13005</v>
      </c>
      <c r="G129" s="1001" t="s">
        <v>1192</v>
      </c>
      <c r="H129" s="1128" t="n">
        <v>2725</v>
      </c>
      <c r="I129" s="1068"/>
    </row>
    <row r="130" customFormat="false" ht="12.75" hidden="false" customHeight="false" outlineLevel="0" collapsed="false">
      <c r="A130" s="1001" t="n">
        <v>128</v>
      </c>
      <c r="B130" s="1001" t="s">
        <v>1193</v>
      </c>
      <c r="C130" s="1001" t="s">
        <v>1125</v>
      </c>
      <c r="D130" s="1001" t="s">
        <v>851</v>
      </c>
      <c r="E130" s="1001" t="n">
        <v>1070740040</v>
      </c>
      <c r="F130" s="1001" t="n">
        <v>9004</v>
      </c>
      <c r="G130" s="1001" t="s">
        <v>1194</v>
      </c>
      <c r="H130" s="1128" t="n">
        <v>9644</v>
      </c>
      <c r="I130" s="1068"/>
    </row>
    <row r="131" customFormat="false" ht="12.75" hidden="false" customHeight="false" outlineLevel="0" collapsed="false">
      <c r="A131" s="1001" t="n">
        <v>129</v>
      </c>
      <c r="B131" s="1001" t="s">
        <v>1195</v>
      </c>
      <c r="C131" s="1001" t="s">
        <v>1125</v>
      </c>
      <c r="D131" s="1001" t="s">
        <v>851</v>
      </c>
      <c r="E131" s="1001" t="n">
        <v>1070740030</v>
      </c>
      <c r="F131" s="1001" t="n">
        <v>9003</v>
      </c>
      <c r="G131" s="1001" t="s">
        <v>1196</v>
      </c>
      <c r="H131" s="1128" t="n">
        <v>5259</v>
      </c>
      <c r="I131" s="1068"/>
    </row>
    <row r="132" customFormat="false" ht="12.75" hidden="false" customHeight="false" outlineLevel="0" collapsed="false">
      <c r="A132" s="1001" t="n">
        <v>130</v>
      </c>
      <c r="B132" s="1001" t="s">
        <v>1197</v>
      </c>
      <c r="C132" s="1001" t="s">
        <v>1055</v>
      </c>
      <c r="D132" s="1001" t="s">
        <v>852</v>
      </c>
      <c r="E132" s="1001" t="n">
        <v>1030860020</v>
      </c>
      <c r="F132" s="1001" t="n">
        <v>12002</v>
      </c>
      <c r="G132" s="1001" t="s">
        <v>1198</v>
      </c>
      <c r="H132" s="1128" t="n">
        <v>5195</v>
      </c>
      <c r="I132" s="1068"/>
    </row>
    <row r="133" customFormat="false" ht="12.75" hidden="false" customHeight="false" outlineLevel="0" collapsed="false">
      <c r="A133" s="1001" t="n">
        <v>131</v>
      </c>
      <c r="B133" s="1001" t="s">
        <v>1199</v>
      </c>
      <c r="C133" s="1001" t="s">
        <v>1117</v>
      </c>
      <c r="D133" s="1001" t="s">
        <v>852</v>
      </c>
      <c r="E133" s="1001" t="n">
        <v>1030570030</v>
      </c>
      <c r="F133" s="1001" t="n">
        <v>18003</v>
      </c>
      <c r="G133" s="1001" t="s">
        <v>1200</v>
      </c>
      <c r="H133" s="1128" t="n">
        <v>533</v>
      </c>
      <c r="I133" s="1068"/>
    </row>
    <row r="134" customFormat="false" ht="12.75" hidden="false" customHeight="false" outlineLevel="0" collapsed="false">
      <c r="A134" s="1001" t="n">
        <v>132</v>
      </c>
      <c r="B134" s="1001" t="s">
        <v>1201</v>
      </c>
      <c r="C134" s="1001" t="s">
        <v>1151</v>
      </c>
      <c r="D134" s="1001" t="s">
        <v>852</v>
      </c>
      <c r="E134" s="1001" t="n">
        <v>1030770020</v>
      </c>
      <c r="F134" s="1001" t="n">
        <v>14002</v>
      </c>
      <c r="G134" s="1001" t="s">
        <v>1202</v>
      </c>
      <c r="H134" s="1128" t="n">
        <v>3011</v>
      </c>
      <c r="I134" s="1068"/>
    </row>
    <row r="135" customFormat="false" ht="12.75" hidden="false" customHeight="false" outlineLevel="0" collapsed="false">
      <c r="A135" s="1001" t="n">
        <v>133</v>
      </c>
      <c r="B135" s="1001" t="s">
        <v>1203</v>
      </c>
      <c r="C135" s="1001" t="s">
        <v>1032</v>
      </c>
      <c r="D135" s="1001" t="s">
        <v>854</v>
      </c>
      <c r="E135" s="1001" t="n">
        <v>1010070020</v>
      </c>
      <c r="F135" s="1001" t="n">
        <v>5002</v>
      </c>
      <c r="G135" s="1001" t="s">
        <v>1204</v>
      </c>
      <c r="H135" s="1128" t="n">
        <v>498</v>
      </c>
      <c r="I135" s="1068"/>
    </row>
    <row r="136" customFormat="false" ht="12.75" hidden="false" customHeight="false" outlineLevel="0" collapsed="false">
      <c r="A136" s="1001" t="n">
        <v>134</v>
      </c>
      <c r="B136" s="1001" t="s">
        <v>1205</v>
      </c>
      <c r="C136" s="1001" t="s">
        <v>1117</v>
      </c>
      <c r="D136" s="1001" t="s">
        <v>852</v>
      </c>
      <c r="E136" s="1001" t="n">
        <v>1030570040</v>
      </c>
      <c r="F136" s="1001" t="n">
        <v>18004</v>
      </c>
      <c r="G136" s="1001" t="s">
        <v>1206</v>
      </c>
      <c r="H136" s="1128" t="n">
        <v>3574</v>
      </c>
      <c r="I136" s="1068"/>
    </row>
    <row r="137" customFormat="false" ht="12.75" hidden="false" customHeight="false" outlineLevel="0" collapsed="false">
      <c r="A137" s="1001" t="n">
        <v>135</v>
      </c>
      <c r="B137" s="1001" t="s">
        <v>1207</v>
      </c>
      <c r="C137" s="1001" t="s">
        <v>1208</v>
      </c>
      <c r="D137" s="1001" t="s">
        <v>857</v>
      </c>
      <c r="E137" s="1001" t="n">
        <v>4190820010</v>
      </c>
      <c r="F137" s="1001" t="n">
        <v>81001</v>
      </c>
      <c r="G137" s="1001" t="s">
        <v>1209</v>
      </c>
      <c r="H137" s="1128" t="n">
        <v>44719</v>
      </c>
      <c r="I137" s="1068"/>
    </row>
    <row r="138" customFormat="false" ht="12.75" hidden="false" customHeight="false" outlineLevel="0" collapsed="false">
      <c r="A138" s="1001" t="n">
        <v>136</v>
      </c>
      <c r="B138" s="1001" t="s">
        <v>1210</v>
      </c>
      <c r="C138" s="1001" t="s">
        <v>985</v>
      </c>
      <c r="D138" s="1001" t="s">
        <v>857</v>
      </c>
      <c r="E138" s="1001" t="n">
        <v>4190480010</v>
      </c>
      <c r="F138" s="1001" t="n">
        <v>83001</v>
      </c>
      <c r="G138" s="1001" t="s">
        <v>1211</v>
      </c>
      <c r="H138" s="1128" t="n">
        <v>1742</v>
      </c>
      <c r="I138" s="1068"/>
    </row>
    <row r="139" customFormat="false" ht="12.75" hidden="false" customHeight="false" outlineLevel="0" collapsed="false">
      <c r="A139" s="1001" t="n">
        <v>137</v>
      </c>
      <c r="B139" s="1001" t="s">
        <v>1212</v>
      </c>
      <c r="C139" s="1001" t="s">
        <v>1110</v>
      </c>
      <c r="D139" s="1001" t="s">
        <v>858</v>
      </c>
      <c r="E139" s="1001" t="n">
        <v>1040830030</v>
      </c>
      <c r="F139" s="1001" t="n">
        <v>22003</v>
      </c>
      <c r="G139" s="1001" t="s">
        <v>1213</v>
      </c>
      <c r="H139" s="1128" t="n">
        <v>3188</v>
      </c>
      <c r="I139" s="1068"/>
    </row>
    <row r="140" customFormat="false" ht="12.75" hidden="false" customHeight="false" outlineLevel="0" collapsed="false">
      <c r="A140" s="1001" t="n">
        <v>138</v>
      </c>
      <c r="B140" s="1001" t="s">
        <v>1214</v>
      </c>
      <c r="C140" s="1001" t="s">
        <v>1215</v>
      </c>
      <c r="D140" s="1001" t="s">
        <v>858</v>
      </c>
      <c r="E140" s="1001" t="n">
        <v>1040140002</v>
      </c>
      <c r="F140" s="1001" t="n">
        <v>21001</v>
      </c>
      <c r="G140" s="1001" t="s">
        <v>1216</v>
      </c>
      <c r="H140" s="1128" t="n">
        <v>1631</v>
      </c>
      <c r="I140" s="1068"/>
    </row>
    <row r="141" customFormat="false" ht="12.75" hidden="false" customHeight="false" outlineLevel="0" collapsed="false">
      <c r="A141" s="1001" t="n">
        <v>139</v>
      </c>
      <c r="B141" s="1001" t="s">
        <v>1217</v>
      </c>
      <c r="C141" s="1001" t="s">
        <v>887</v>
      </c>
      <c r="D141" s="1001" t="s">
        <v>856</v>
      </c>
      <c r="E141" s="1001" t="n">
        <v>4200950040</v>
      </c>
      <c r="F141" s="1001" t="n">
        <v>95004</v>
      </c>
      <c r="G141" s="1001" t="s">
        <v>1218</v>
      </c>
      <c r="H141" s="1128" t="n">
        <v>1293</v>
      </c>
      <c r="I141" s="1068"/>
    </row>
    <row r="142" customFormat="false" ht="12.75" hidden="false" customHeight="false" outlineLevel="0" collapsed="false">
      <c r="A142" s="1001" t="n">
        <v>140</v>
      </c>
      <c r="B142" s="1001" t="s">
        <v>1219</v>
      </c>
      <c r="C142" s="1001" t="s">
        <v>988</v>
      </c>
      <c r="D142" s="1001" t="s">
        <v>854</v>
      </c>
      <c r="E142" s="1001" t="n">
        <v>1010020030</v>
      </c>
      <c r="F142" s="1001" t="n">
        <v>6003</v>
      </c>
      <c r="G142" s="1001" t="s">
        <v>1220</v>
      </c>
      <c r="H142" s="1128" t="n">
        <v>90825</v>
      </c>
      <c r="I142" s="1068"/>
    </row>
    <row r="143" customFormat="false" ht="12.75" hidden="false" customHeight="false" outlineLevel="0" collapsed="false">
      <c r="A143" s="1001" t="n">
        <v>141</v>
      </c>
      <c r="B143" s="1001" t="s">
        <v>1221</v>
      </c>
      <c r="C143" s="1001" t="s">
        <v>942</v>
      </c>
      <c r="D143" s="1001" t="s">
        <v>847</v>
      </c>
      <c r="E143" s="1001" t="n">
        <v>3180250070</v>
      </c>
      <c r="F143" s="1001" t="n">
        <v>78007</v>
      </c>
      <c r="G143" s="1001" t="s">
        <v>1222</v>
      </c>
      <c r="H143" s="1128" t="n">
        <v>362</v>
      </c>
      <c r="I143" s="1068"/>
    </row>
    <row r="144" customFormat="false" ht="12.75" hidden="false" customHeight="false" outlineLevel="0" collapsed="false">
      <c r="A144" s="1001" t="n">
        <v>142</v>
      </c>
      <c r="B144" s="1001" t="s">
        <v>1223</v>
      </c>
      <c r="C144" s="1001" t="s">
        <v>1063</v>
      </c>
      <c r="D144" s="1001" t="s">
        <v>857</v>
      </c>
      <c r="E144" s="1001" t="n">
        <v>4190010020</v>
      </c>
      <c r="F144" s="1001" t="n">
        <v>84002</v>
      </c>
      <c r="G144" s="1001" t="s">
        <v>1224</v>
      </c>
      <c r="H144" s="1128" t="n">
        <v>2521</v>
      </c>
      <c r="I144" s="1068"/>
    </row>
    <row r="145" customFormat="false" ht="12.75" hidden="false" customHeight="false" outlineLevel="0" collapsed="false">
      <c r="A145" s="1001" t="n">
        <v>143</v>
      </c>
      <c r="B145" s="1001" t="s">
        <v>1225</v>
      </c>
      <c r="C145" s="1001" t="s">
        <v>1226</v>
      </c>
      <c r="D145" s="1001" t="s">
        <v>855</v>
      </c>
      <c r="E145" s="1001" t="n">
        <v>3160410020</v>
      </c>
      <c r="F145" s="1001" t="n">
        <v>75002</v>
      </c>
      <c r="G145" s="1001" t="s">
        <v>1227</v>
      </c>
      <c r="H145" s="1128" t="n">
        <v>6080</v>
      </c>
      <c r="I145" s="1068"/>
    </row>
    <row r="146" customFormat="false" ht="12.75" hidden="false" customHeight="false" outlineLevel="0" collapsed="false">
      <c r="A146" s="1001" t="n">
        <v>144</v>
      </c>
      <c r="B146" s="1001" t="s">
        <v>1228</v>
      </c>
      <c r="C146" s="1001" t="s">
        <v>1226</v>
      </c>
      <c r="D146" s="1001" t="s">
        <v>855</v>
      </c>
      <c r="E146" s="1001" t="n">
        <v>3160410030</v>
      </c>
      <c r="F146" s="1001" t="n">
        <v>75003</v>
      </c>
      <c r="G146" s="1001" t="s">
        <v>1229</v>
      </c>
      <c r="H146" s="1128" t="n">
        <v>5629</v>
      </c>
      <c r="I146" s="1068"/>
    </row>
    <row r="147" customFormat="false" ht="12.75" hidden="false" customHeight="false" outlineLevel="0" collapsed="false">
      <c r="A147" s="1001" t="n">
        <v>145</v>
      </c>
      <c r="B147" s="1001" t="s">
        <v>1230</v>
      </c>
      <c r="C147" s="1001" t="s">
        <v>922</v>
      </c>
      <c r="D147" s="1001" t="s">
        <v>848</v>
      </c>
      <c r="E147" s="1001" t="n">
        <v>3150720040</v>
      </c>
      <c r="F147" s="1001" t="n">
        <v>65004</v>
      </c>
      <c r="G147" s="1001" t="s">
        <v>1231</v>
      </c>
      <c r="H147" s="1128" t="n">
        <v>964</v>
      </c>
      <c r="I147" s="1068"/>
    </row>
    <row r="148" customFormat="false" ht="12.75" hidden="false" customHeight="false" outlineLevel="0" collapsed="false">
      <c r="A148" s="1001" t="n">
        <v>146</v>
      </c>
      <c r="B148" s="1001" t="s">
        <v>1232</v>
      </c>
      <c r="C148" s="1001" t="s">
        <v>914</v>
      </c>
      <c r="D148" s="1001" t="s">
        <v>468</v>
      </c>
      <c r="E148" s="1001" t="n">
        <v>3130380030</v>
      </c>
      <c r="F148" s="1001" t="n">
        <v>66003</v>
      </c>
      <c r="G148" s="1001" t="s">
        <v>1233</v>
      </c>
      <c r="H148" s="1128" t="n">
        <v>925</v>
      </c>
      <c r="I148" s="1068"/>
    </row>
    <row r="149" customFormat="false" ht="12.75" hidden="false" customHeight="false" outlineLevel="0" collapsed="false">
      <c r="A149" s="1001" t="n">
        <v>147</v>
      </c>
      <c r="B149" s="1001" t="s">
        <v>1234</v>
      </c>
      <c r="C149" s="1001" t="s">
        <v>945</v>
      </c>
      <c r="D149" s="1001" t="s">
        <v>852</v>
      </c>
      <c r="E149" s="1001" t="n">
        <v>1030150040</v>
      </c>
      <c r="F149" s="1001" t="n">
        <v>17004</v>
      </c>
      <c r="G149" s="1001" t="s">
        <v>1235</v>
      </c>
      <c r="H149" s="1128" t="n">
        <v>2372</v>
      </c>
      <c r="I149" s="1068"/>
    </row>
    <row r="150" customFormat="false" ht="12.75" hidden="false" customHeight="false" outlineLevel="0" collapsed="false">
      <c r="A150" s="1001" t="n">
        <v>148</v>
      </c>
      <c r="B150" s="1001" t="s">
        <v>1236</v>
      </c>
      <c r="C150" s="1001" t="s">
        <v>988</v>
      </c>
      <c r="D150" s="1001" t="s">
        <v>854</v>
      </c>
      <c r="E150" s="1001" t="n">
        <v>1010020040</v>
      </c>
      <c r="F150" s="1001" t="n">
        <v>6004</v>
      </c>
      <c r="G150" s="1001" t="s">
        <v>1237</v>
      </c>
      <c r="H150" s="1128" t="n">
        <v>727</v>
      </c>
      <c r="I150" s="1068"/>
    </row>
    <row r="151" customFormat="false" ht="12.75" hidden="false" customHeight="false" outlineLevel="0" collapsed="false">
      <c r="A151" s="1001" t="n">
        <v>149</v>
      </c>
      <c r="B151" s="1001" t="s">
        <v>1238</v>
      </c>
      <c r="C151" s="1001" t="s">
        <v>1239</v>
      </c>
      <c r="D151" s="1001" t="s">
        <v>849</v>
      </c>
      <c r="E151" s="1001" t="n">
        <v>1080660010</v>
      </c>
      <c r="F151" s="1001" t="n">
        <v>39001</v>
      </c>
      <c r="G151" s="1001" t="s">
        <v>1240</v>
      </c>
      <c r="H151" s="1128" t="n">
        <v>11506</v>
      </c>
      <c r="I151" s="1068"/>
    </row>
    <row r="152" customFormat="false" ht="12.75" hidden="false" customHeight="false" outlineLevel="0" collapsed="false">
      <c r="A152" s="1001" t="n">
        <v>150</v>
      </c>
      <c r="B152" s="1001" t="s">
        <v>1241</v>
      </c>
      <c r="C152" s="1001" t="s">
        <v>1024</v>
      </c>
      <c r="D152" s="1001" t="s">
        <v>856</v>
      </c>
      <c r="E152" s="1001" t="n">
        <v>4200730030</v>
      </c>
      <c r="F152" s="1001" t="n">
        <v>90003</v>
      </c>
      <c r="G152" s="1001" t="s">
        <v>1242</v>
      </c>
      <c r="H152" s="1128" t="n">
        <v>42458</v>
      </c>
      <c r="I152" s="1068"/>
    </row>
    <row r="153" customFormat="false" ht="12.75" hidden="false" customHeight="false" outlineLevel="0" collapsed="false">
      <c r="A153" s="1001" t="n">
        <v>151</v>
      </c>
      <c r="B153" s="1001" t="s">
        <v>1243</v>
      </c>
      <c r="C153" s="1001" t="s">
        <v>999</v>
      </c>
      <c r="D153" s="1001" t="s">
        <v>852</v>
      </c>
      <c r="E153" s="1001" t="n">
        <v>1030120041</v>
      </c>
      <c r="F153" s="1001" t="n">
        <v>16248</v>
      </c>
      <c r="G153" s="1001" t="s">
        <v>1244</v>
      </c>
      <c r="H153" s="1128" t="n">
        <v>656</v>
      </c>
      <c r="I153" s="1068"/>
    </row>
    <row r="154" customFormat="false" ht="12.75" hidden="false" customHeight="false" outlineLevel="0" collapsed="false">
      <c r="A154" s="1001" t="n">
        <v>152</v>
      </c>
      <c r="B154" s="1001" t="s">
        <v>1245</v>
      </c>
      <c r="C154" s="1001" t="s">
        <v>985</v>
      </c>
      <c r="D154" s="1001" t="s">
        <v>857</v>
      </c>
      <c r="E154" s="1001" t="n">
        <v>4190480020</v>
      </c>
      <c r="F154" s="1001" t="n">
        <v>83002</v>
      </c>
      <c r="G154" s="1001" t="s">
        <v>1246</v>
      </c>
      <c r="H154" s="1128" t="n">
        <v>685</v>
      </c>
      <c r="I154" s="1068"/>
    </row>
    <row r="155" customFormat="false" ht="12.75" hidden="false" customHeight="false" outlineLevel="0" collapsed="false">
      <c r="A155" s="1001" t="n">
        <v>153</v>
      </c>
      <c r="B155" s="1001" t="s">
        <v>1247</v>
      </c>
      <c r="C155" s="1001" t="s">
        <v>985</v>
      </c>
      <c r="D155" s="1001" t="s">
        <v>857</v>
      </c>
      <c r="E155" s="1001" t="n">
        <v>4190480030</v>
      </c>
      <c r="F155" s="1001" t="n">
        <v>83003</v>
      </c>
      <c r="G155" s="1001" t="s">
        <v>1248</v>
      </c>
      <c r="H155" s="1128" t="n">
        <v>2369</v>
      </c>
      <c r="I155" s="1068"/>
    </row>
    <row r="156" customFormat="false" ht="12.75" hidden="false" customHeight="false" outlineLevel="0" collapsed="false">
      <c r="A156" s="1001" t="n">
        <v>154</v>
      </c>
      <c r="B156" s="1001" t="s">
        <v>1249</v>
      </c>
      <c r="C156" s="1001" t="s">
        <v>1250</v>
      </c>
      <c r="D156" s="1001" t="s">
        <v>857</v>
      </c>
      <c r="E156" s="1001" t="n">
        <v>4190550010</v>
      </c>
      <c r="F156" s="1001" t="n">
        <v>82001</v>
      </c>
      <c r="G156" s="1001" t="s">
        <v>1251</v>
      </c>
      <c r="H156" s="1128" t="n">
        <v>3367</v>
      </c>
      <c r="I156" s="1068"/>
    </row>
    <row r="157" customFormat="false" ht="12.75" hidden="false" customHeight="false" outlineLevel="0" collapsed="false">
      <c r="A157" s="1001" t="n">
        <v>155</v>
      </c>
      <c r="B157" s="1001" t="s">
        <v>1252</v>
      </c>
      <c r="C157" s="1001" t="s">
        <v>911</v>
      </c>
      <c r="D157" s="1001" t="s">
        <v>846</v>
      </c>
      <c r="E157" s="1001" t="n">
        <v>3170470020</v>
      </c>
      <c r="F157" s="1001" t="n">
        <v>77002</v>
      </c>
      <c r="G157" s="1001" t="s">
        <v>1253</v>
      </c>
      <c r="H157" s="1128" t="n">
        <v>893</v>
      </c>
      <c r="I157" s="1068"/>
    </row>
    <row r="158" customFormat="false" ht="12.75" hidden="false" customHeight="false" outlineLevel="0" collapsed="false">
      <c r="A158" s="1001" t="n">
        <v>156</v>
      </c>
      <c r="B158" s="1001" t="s">
        <v>1254</v>
      </c>
      <c r="C158" s="1001" t="s">
        <v>988</v>
      </c>
      <c r="D158" s="1001" t="s">
        <v>854</v>
      </c>
      <c r="E158" s="1001" t="n">
        <v>1010020050</v>
      </c>
      <c r="F158" s="1001" t="n">
        <v>6005</v>
      </c>
      <c r="G158" s="1001" t="s">
        <v>1255</v>
      </c>
      <c r="H158" s="1128" t="n">
        <v>713</v>
      </c>
      <c r="I158" s="1068"/>
    </row>
    <row r="159" customFormat="false" ht="12.75" hidden="false" customHeight="false" outlineLevel="0" collapsed="false">
      <c r="A159" s="1001" t="n">
        <v>157</v>
      </c>
      <c r="B159" s="1001" t="s">
        <v>1256</v>
      </c>
      <c r="C159" s="1001" t="s">
        <v>1120</v>
      </c>
      <c r="D159" s="1001" t="s">
        <v>854</v>
      </c>
      <c r="E159" s="1001" t="n">
        <v>1010880040</v>
      </c>
      <c r="F159" s="1001" t="n">
        <v>2004</v>
      </c>
      <c r="G159" s="1001" t="s">
        <v>1257</v>
      </c>
      <c r="H159" s="1128" t="n">
        <v>2503</v>
      </c>
      <c r="I159" s="1068"/>
    </row>
    <row r="160" customFormat="false" ht="12.75" hidden="false" customHeight="false" outlineLevel="0" collapsed="false">
      <c r="A160" s="1001" t="n">
        <v>158</v>
      </c>
      <c r="B160" s="1001" t="s">
        <v>1258</v>
      </c>
      <c r="C160" s="1001" t="s">
        <v>1092</v>
      </c>
      <c r="D160" s="1001" t="s">
        <v>848</v>
      </c>
      <c r="E160" s="1001" t="n">
        <v>3150200020</v>
      </c>
      <c r="F160" s="1001" t="n">
        <v>61002</v>
      </c>
      <c r="G160" s="1001" t="s">
        <v>1259</v>
      </c>
      <c r="H160" s="1128" t="n">
        <v>7390</v>
      </c>
      <c r="I160" s="1068"/>
    </row>
    <row r="161" customFormat="false" ht="12.75" hidden="false" customHeight="false" outlineLevel="0" collapsed="false">
      <c r="A161" s="1001" t="n">
        <v>159</v>
      </c>
      <c r="B161" s="1001" t="s">
        <v>1260</v>
      </c>
      <c r="C161" s="1001" t="s">
        <v>1250</v>
      </c>
      <c r="D161" s="1001" t="s">
        <v>857</v>
      </c>
      <c r="E161" s="1001" t="n">
        <v>4190550020</v>
      </c>
      <c r="F161" s="1001" t="n">
        <v>82002</v>
      </c>
      <c r="G161" s="1001" t="s">
        <v>1261</v>
      </c>
      <c r="H161" s="1128" t="n">
        <v>1773</v>
      </c>
      <c r="I161" s="1068"/>
    </row>
    <row r="162" customFormat="false" ht="12.75" hidden="false" customHeight="false" outlineLevel="0" collapsed="false">
      <c r="A162" s="1001" t="n">
        <v>160</v>
      </c>
      <c r="B162" s="1001" t="s">
        <v>1262</v>
      </c>
      <c r="C162" s="1001" t="s">
        <v>1250</v>
      </c>
      <c r="D162" s="1001" t="s">
        <v>857</v>
      </c>
      <c r="E162" s="1001" t="n">
        <v>4190550030</v>
      </c>
      <c r="F162" s="1001" t="n">
        <v>82003</v>
      </c>
      <c r="G162" s="1001" t="s">
        <v>1263</v>
      </c>
      <c r="H162" s="1128" t="n">
        <v>1089</v>
      </c>
      <c r="I162" s="1068"/>
    </row>
    <row r="163" customFormat="false" ht="12.75" hidden="false" customHeight="false" outlineLevel="0" collapsed="false">
      <c r="A163" s="1001" t="n">
        <v>161</v>
      </c>
      <c r="B163" s="1001" t="s">
        <v>1264</v>
      </c>
      <c r="C163" s="1001" t="s">
        <v>887</v>
      </c>
      <c r="D163" s="1001" t="s">
        <v>856</v>
      </c>
      <c r="E163" s="1001" t="n">
        <v>4200950050</v>
      </c>
      <c r="F163" s="1001" t="n">
        <v>95005</v>
      </c>
      <c r="G163" s="1001" t="s">
        <v>1265</v>
      </c>
      <c r="H163" s="1128" t="n">
        <v>358</v>
      </c>
      <c r="I163" s="1068"/>
    </row>
    <row r="164" customFormat="false" ht="12.75" hidden="false" customHeight="false" outlineLevel="0" collapsed="false">
      <c r="A164" s="1001" t="n">
        <v>162</v>
      </c>
      <c r="B164" s="1001" t="s">
        <v>1266</v>
      </c>
      <c r="C164" s="1001" t="s">
        <v>1050</v>
      </c>
      <c r="D164" s="1001" t="s">
        <v>861</v>
      </c>
      <c r="E164" s="1001" t="n">
        <v>1050100030</v>
      </c>
      <c r="F164" s="1001" t="n">
        <v>25003</v>
      </c>
      <c r="G164" s="1001" t="s">
        <v>1267</v>
      </c>
      <c r="H164" s="1128" t="n">
        <v>1110</v>
      </c>
      <c r="I164" s="1068"/>
    </row>
    <row r="165" customFormat="false" ht="12.75" hidden="false" customHeight="false" outlineLevel="0" collapsed="false">
      <c r="A165" s="1001" t="n">
        <v>163</v>
      </c>
      <c r="B165" s="1001" t="s">
        <v>1268</v>
      </c>
      <c r="C165" s="1001" t="s">
        <v>1269</v>
      </c>
      <c r="D165" s="1001" t="s">
        <v>860</v>
      </c>
      <c r="E165" s="1001" t="n">
        <v>1020040010</v>
      </c>
      <c r="F165" s="1001" t="n">
        <v>7001</v>
      </c>
      <c r="G165" s="1001" t="s">
        <v>1270</v>
      </c>
      <c r="H165" s="1128" t="n">
        <v>211</v>
      </c>
      <c r="I165" s="1068"/>
    </row>
    <row r="166" customFormat="false" ht="12.75" hidden="false" customHeight="false" outlineLevel="0" collapsed="false">
      <c r="A166" s="1001" t="n">
        <v>164</v>
      </c>
      <c r="B166" s="1001" t="s">
        <v>1271</v>
      </c>
      <c r="C166" s="1001" t="s">
        <v>968</v>
      </c>
      <c r="D166" s="1001" t="s">
        <v>859</v>
      </c>
      <c r="E166" s="1001" t="n">
        <v>2100800020</v>
      </c>
      <c r="F166" s="1001" t="n">
        <v>55002</v>
      </c>
      <c r="G166" s="1001" t="s">
        <v>1272</v>
      </c>
      <c r="H166" s="1128" t="n">
        <v>1685</v>
      </c>
      <c r="I166" s="1068"/>
    </row>
    <row r="167" customFormat="false" ht="12.75" hidden="false" customHeight="false" outlineLevel="0" collapsed="false">
      <c r="A167" s="1001" t="n">
        <v>165</v>
      </c>
      <c r="B167" s="1001" t="s">
        <v>1273</v>
      </c>
      <c r="C167" s="1001" t="s">
        <v>1226</v>
      </c>
      <c r="D167" s="1001" t="s">
        <v>855</v>
      </c>
      <c r="E167" s="1001" t="n">
        <v>3160410040</v>
      </c>
      <c r="F167" s="1001" t="n">
        <v>75004</v>
      </c>
      <c r="G167" s="1001" t="s">
        <v>1274</v>
      </c>
      <c r="H167" s="1128" t="n">
        <v>6481</v>
      </c>
      <c r="I167" s="1068"/>
    </row>
    <row r="168" customFormat="false" ht="12.75" hidden="false" customHeight="false" outlineLevel="0" collapsed="false">
      <c r="A168" s="1001" t="n">
        <v>166</v>
      </c>
      <c r="B168" s="1001" t="s">
        <v>1275</v>
      </c>
      <c r="C168" s="1001" t="s">
        <v>1012</v>
      </c>
      <c r="D168" s="1001" t="s">
        <v>464</v>
      </c>
      <c r="E168" s="1001" t="n">
        <v>2120700040</v>
      </c>
      <c r="F168" s="1001" t="n">
        <v>58004</v>
      </c>
      <c r="G168" s="1001" t="s">
        <v>1276</v>
      </c>
      <c r="H168" s="1128" t="n">
        <v>3778</v>
      </c>
      <c r="I168" s="1068"/>
    </row>
    <row r="169" customFormat="false" ht="12.75" hidden="false" customHeight="false" outlineLevel="0" collapsed="false">
      <c r="A169" s="1001" t="n">
        <v>167</v>
      </c>
      <c r="B169" s="1001" t="s">
        <v>1277</v>
      </c>
      <c r="C169" s="1001" t="s">
        <v>988</v>
      </c>
      <c r="D169" s="1001" t="s">
        <v>854</v>
      </c>
      <c r="E169" s="1001" t="n">
        <v>1010020062</v>
      </c>
      <c r="F169" s="1001" t="n">
        <v>6192</v>
      </c>
      <c r="G169" s="1001" t="s">
        <v>1278</v>
      </c>
      <c r="H169" s="1128" t="n">
        <v>1616</v>
      </c>
      <c r="I169" s="1068"/>
    </row>
    <row r="170" customFormat="false" ht="12.75" hidden="false" customHeight="false" outlineLevel="0" collapsed="false">
      <c r="A170" s="1001" t="n">
        <v>168</v>
      </c>
      <c r="B170" s="1001" t="s">
        <v>1279</v>
      </c>
      <c r="C170" s="1001" t="s">
        <v>999</v>
      </c>
      <c r="D170" s="1001" t="s">
        <v>852</v>
      </c>
      <c r="E170" s="1001" t="n">
        <v>1030120050</v>
      </c>
      <c r="F170" s="1001" t="n">
        <v>16005</v>
      </c>
      <c r="G170" s="1001" t="s">
        <v>1280</v>
      </c>
      <c r="H170" s="1128" t="n">
        <v>5507</v>
      </c>
      <c r="I170" s="1068"/>
    </row>
    <row r="171" customFormat="false" ht="12.75" hidden="false" customHeight="false" outlineLevel="0" collapsed="false">
      <c r="A171" s="1001" t="n">
        <v>169</v>
      </c>
      <c r="B171" s="1001" t="s">
        <v>1281</v>
      </c>
      <c r="C171" s="1001" t="s">
        <v>999</v>
      </c>
      <c r="D171" s="1001" t="s">
        <v>852</v>
      </c>
      <c r="E171" s="1001" t="n">
        <v>1030120070</v>
      </c>
      <c r="F171" s="1001" t="n">
        <v>16006</v>
      </c>
      <c r="G171" s="1001" t="s">
        <v>1282</v>
      </c>
      <c r="H171" s="1128" t="n">
        <v>6504</v>
      </c>
      <c r="I171" s="1068"/>
    </row>
    <row r="172" customFormat="false" ht="12.75" hidden="false" customHeight="false" outlineLevel="0" collapsed="false">
      <c r="A172" s="1001" t="n">
        <v>170</v>
      </c>
      <c r="B172" s="1001" t="s">
        <v>1283</v>
      </c>
      <c r="C172" s="1001" t="s">
        <v>999</v>
      </c>
      <c r="D172" s="1001" t="s">
        <v>852</v>
      </c>
      <c r="E172" s="1001" t="n">
        <v>1030120080</v>
      </c>
      <c r="F172" s="1001" t="n">
        <v>16007</v>
      </c>
      <c r="G172" s="1001" t="s">
        <v>1284</v>
      </c>
      <c r="H172" s="1128" t="n">
        <v>5536</v>
      </c>
      <c r="I172" s="1068"/>
    </row>
    <row r="173" customFormat="false" ht="12.75" hidden="false" customHeight="false" outlineLevel="0" collapsed="false">
      <c r="A173" s="1001" t="n">
        <v>171</v>
      </c>
      <c r="B173" s="1001" t="s">
        <v>1285</v>
      </c>
      <c r="C173" s="1001" t="s">
        <v>1035</v>
      </c>
      <c r="D173" s="1001" t="s">
        <v>854</v>
      </c>
      <c r="E173" s="1001" t="n">
        <v>1010810060</v>
      </c>
      <c r="F173" s="1001" t="n">
        <v>1006</v>
      </c>
      <c r="G173" s="1001" t="s">
        <v>1286</v>
      </c>
      <c r="H173" s="1128" t="n">
        <v>6331</v>
      </c>
      <c r="I173" s="1068"/>
    </row>
    <row r="174" customFormat="false" ht="12.75" hidden="false" customHeight="false" outlineLevel="0" collapsed="false">
      <c r="A174" s="1001" t="n">
        <v>172</v>
      </c>
      <c r="B174" s="1001" t="s">
        <v>1287</v>
      </c>
      <c r="C174" s="1001" t="s">
        <v>1071</v>
      </c>
      <c r="D174" s="1001" t="s">
        <v>861</v>
      </c>
      <c r="E174" s="1001" t="n">
        <v>1050900030</v>
      </c>
      <c r="F174" s="1001" t="n">
        <v>24003</v>
      </c>
      <c r="G174" s="1001" t="s">
        <v>1288</v>
      </c>
      <c r="H174" s="1128" t="n">
        <v>1593</v>
      </c>
      <c r="I174" s="1068"/>
    </row>
    <row r="175" customFormat="false" ht="12.75" hidden="false" customHeight="false" outlineLevel="0" collapsed="false">
      <c r="A175" s="1001" t="n">
        <v>173</v>
      </c>
      <c r="B175" s="1001" t="s">
        <v>1289</v>
      </c>
      <c r="C175" s="1001" t="s">
        <v>1050</v>
      </c>
      <c r="D175" s="1001" t="s">
        <v>861</v>
      </c>
      <c r="E175" s="1001" t="n">
        <v>1050100035</v>
      </c>
      <c r="F175" s="1001" t="n">
        <v>25072</v>
      </c>
      <c r="G175" s="1001" t="s">
        <v>1290</v>
      </c>
      <c r="H175" s="1128" t="n">
        <v>6617</v>
      </c>
      <c r="I175" s="1068"/>
    </row>
    <row r="176" customFormat="false" ht="12.75" hidden="false" customHeight="false" outlineLevel="0" collapsed="false">
      <c r="A176" s="1001" t="n">
        <v>174</v>
      </c>
      <c r="B176" s="1001" t="s">
        <v>1291</v>
      </c>
      <c r="C176" s="1001" t="s">
        <v>1035</v>
      </c>
      <c r="D176" s="1001" t="s">
        <v>854</v>
      </c>
      <c r="E176" s="1001" t="n">
        <v>1010810070</v>
      </c>
      <c r="F176" s="1001" t="n">
        <v>1007</v>
      </c>
      <c r="G176" s="1001" t="s">
        <v>1292</v>
      </c>
      <c r="H176" s="1128" t="n">
        <v>240</v>
      </c>
      <c r="I176" s="1068"/>
    </row>
    <row r="177" customFormat="false" ht="12.75" hidden="false" customHeight="false" outlineLevel="0" collapsed="false">
      <c r="A177" s="1001" t="n">
        <v>175</v>
      </c>
      <c r="B177" s="1001" t="s">
        <v>1293</v>
      </c>
      <c r="C177" s="1001" t="s">
        <v>1035</v>
      </c>
      <c r="D177" s="1001" t="s">
        <v>854</v>
      </c>
      <c r="E177" s="1001" t="n">
        <v>1010810080</v>
      </c>
      <c r="F177" s="1001" t="n">
        <v>1008</v>
      </c>
      <c r="G177" s="1001" t="s">
        <v>1294</v>
      </c>
      <c r="H177" s="1128" t="n">
        <v>16501</v>
      </c>
      <c r="I177" s="1068"/>
    </row>
    <row r="178" customFormat="false" ht="12.75" hidden="false" customHeight="false" outlineLevel="0" collapsed="false">
      <c r="A178" s="1001" t="n">
        <v>176</v>
      </c>
      <c r="B178" s="1001" t="s">
        <v>1295</v>
      </c>
      <c r="C178" s="1001" t="s">
        <v>681</v>
      </c>
      <c r="D178" s="1001" t="s">
        <v>849</v>
      </c>
      <c r="E178" s="1001" t="n">
        <v>1080610020</v>
      </c>
      <c r="F178" s="1001" t="n">
        <v>33002</v>
      </c>
      <c r="G178" s="1001" t="s">
        <v>1296</v>
      </c>
      <c r="H178" s="1128" t="n">
        <v>4672</v>
      </c>
      <c r="I178" s="1068"/>
    </row>
    <row r="179" customFormat="false" ht="12.75" hidden="false" customHeight="false" outlineLevel="0" collapsed="false">
      <c r="A179" s="1001" t="n">
        <v>177</v>
      </c>
      <c r="B179" s="1001" t="s">
        <v>1297</v>
      </c>
      <c r="C179" s="1001" t="s">
        <v>1159</v>
      </c>
      <c r="D179" s="1001" t="s">
        <v>852</v>
      </c>
      <c r="E179" s="1001" t="n">
        <v>1030240060</v>
      </c>
      <c r="F179" s="1001" t="n">
        <v>13006</v>
      </c>
      <c r="G179" s="1001" t="s">
        <v>1298</v>
      </c>
      <c r="H179" s="1128" t="n">
        <v>1303</v>
      </c>
      <c r="I179" s="1068"/>
    </row>
    <row r="180" customFormat="false" ht="12.75" hidden="false" customHeight="false" outlineLevel="0" collapsed="false">
      <c r="A180" s="1001" t="n">
        <v>178</v>
      </c>
      <c r="B180" s="1001" t="s">
        <v>1299</v>
      </c>
      <c r="C180" s="1001" t="s">
        <v>681</v>
      </c>
      <c r="D180" s="1001" t="s">
        <v>849</v>
      </c>
      <c r="E180" s="1001" t="n">
        <v>1080610025</v>
      </c>
      <c r="F180" s="1001" t="n">
        <v>33049</v>
      </c>
      <c r="G180" s="1001" t="s">
        <v>1300</v>
      </c>
      <c r="H180" s="1128" t="n">
        <v>2906</v>
      </c>
      <c r="I180" s="1068"/>
    </row>
    <row r="181" customFormat="false" ht="12.75" hidden="false" customHeight="false" outlineLevel="0" collapsed="false">
      <c r="A181" s="1001" t="n">
        <v>179</v>
      </c>
      <c r="B181" s="1001" t="s">
        <v>1301</v>
      </c>
      <c r="C181" s="1001" t="s">
        <v>1159</v>
      </c>
      <c r="D181" s="1001" t="s">
        <v>852</v>
      </c>
      <c r="E181" s="1001" t="n">
        <v>1030240065</v>
      </c>
      <c r="F181" s="1001" t="n">
        <v>13253</v>
      </c>
      <c r="G181" s="1001" t="s">
        <v>1302</v>
      </c>
      <c r="H181" s="1128" t="n">
        <v>3022</v>
      </c>
      <c r="I181" s="1068"/>
    </row>
    <row r="182" customFormat="false" ht="12.75" hidden="false" customHeight="false" outlineLevel="0" collapsed="false">
      <c r="A182" s="1001" t="n">
        <v>180</v>
      </c>
      <c r="B182" s="1001" t="s">
        <v>1303</v>
      </c>
      <c r="C182" s="1001" t="s">
        <v>977</v>
      </c>
      <c r="D182" s="1001" t="s">
        <v>855</v>
      </c>
      <c r="E182" s="1001" t="n">
        <v>3160090040</v>
      </c>
      <c r="F182" s="1001" t="n">
        <v>72004</v>
      </c>
      <c r="G182" s="1001" t="s">
        <v>1304</v>
      </c>
      <c r="H182" s="1128" t="n">
        <v>69855</v>
      </c>
      <c r="I182" s="1068"/>
    </row>
    <row r="183" customFormat="false" ht="12.75" hidden="false" customHeight="false" outlineLevel="0" collapsed="false">
      <c r="A183" s="1001" t="n">
        <v>181</v>
      </c>
      <c r="B183" s="1001" t="s">
        <v>1305</v>
      </c>
      <c r="C183" s="1001" t="s">
        <v>1125</v>
      </c>
      <c r="D183" s="1001" t="s">
        <v>851</v>
      </c>
      <c r="E183" s="1001" t="n">
        <v>1070740050</v>
      </c>
      <c r="F183" s="1001" t="n">
        <v>9005</v>
      </c>
      <c r="G183" s="1001" t="s">
        <v>1306</v>
      </c>
      <c r="H183" s="1128" t="n">
        <v>1932</v>
      </c>
      <c r="I183" s="1068"/>
    </row>
    <row r="184" customFormat="false" ht="12.75" hidden="false" customHeight="false" outlineLevel="0" collapsed="false">
      <c r="A184" s="1001" t="n">
        <v>182</v>
      </c>
      <c r="B184" s="1001" t="s">
        <v>1307</v>
      </c>
      <c r="C184" s="1001" t="s">
        <v>1110</v>
      </c>
      <c r="D184" s="1001" t="s">
        <v>858</v>
      </c>
      <c r="E184" s="1001" t="n">
        <v>1040830034</v>
      </c>
      <c r="F184" s="1001" t="n">
        <v>22235</v>
      </c>
      <c r="G184" s="1001" t="s">
        <v>1308</v>
      </c>
      <c r="H184" s="1128" t="n">
        <v>1629</v>
      </c>
      <c r="I184" s="1068"/>
    </row>
    <row r="185" customFormat="false" ht="12.75" hidden="false" customHeight="false" outlineLevel="0" collapsed="false">
      <c r="A185" s="1001" t="n">
        <v>183</v>
      </c>
      <c r="B185" s="1001" t="s">
        <v>1309</v>
      </c>
      <c r="C185" s="1001" t="s">
        <v>1087</v>
      </c>
      <c r="D185" s="1001" t="s">
        <v>848</v>
      </c>
      <c r="E185" s="1001" t="n">
        <v>3150080020</v>
      </c>
      <c r="F185" s="1001" t="n">
        <v>64002</v>
      </c>
      <c r="G185" s="1001" t="s">
        <v>1310</v>
      </c>
      <c r="H185" s="1128" t="n">
        <v>4004</v>
      </c>
      <c r="I185" s="1068"/>
    </row>
    <row r="186" customFormat="false" ht="12.75" hidden="false" customHeight="false" outlineLevel="0" collapsed="false">
      <c r="A186" s="1001" t="n">
        <v>184</v>
      </c>
      <c r="B186" s="1001" t="s">
        <v>1311</v>
      </c>
      <c r="C186" s="1001" t="s">
        <v>1250</v>
      </c>
      <c r="D186" s="1001" t="s">
        <v>857</v>
      </c>
      <c r="E186" s="1001" t="n">
        <v>4190550040</v>
      </c>
      <c r="F186" s="1001" t="n">
        <v>82004</v>
      </c>
      <c r="G186" s="1001" t="s">
        <v>1312</v>
      </c>
      <c r="H186" s="1128" t="n">
        <v>8500</v>
      </c>
      <c r="I186" s="1068"/>
    </row>
    <row r="187" customFormat="false" ht="12.75" hidden="false" customHeight="false" outlineLevel="0" collapsed="false">
      <c r="A187" s="1001" t="n">
        <v>185</v>
      </c>
      <c r="B187" s="1001" t="s">
        <v>1313</v>
      </c>
      <c r="C187" s="1001" t="s">
        <v>988</v>
      </c>
      <c r="D187" s="1001" t="s">
        <v>854</v>
      </c>
      <c r="E187" s="1001" t="n">
        <v>1010020070</v>
      </c>
      <c r="F187" s="1001" t="n">
        <v>6007</v>
      </c>
      <c r="G187" s="1001" t="s">
        <v>1314</v>
      </c>
      <c r="H187" s="1128" t="n">
        <v>399</v>
      </c>
      <c r="I187" s="1068"/>
    </row>
    <row r="188" customFormat="false" ht="12.75" hidden="false" customHeight="false" outlineLevel="0" collapsed="false">
      <c r="A188" s="1001" t="n">
        <v>186</v>
      </c>
      <c r="B188" s="1001" t="s">
        <v>1315</v>
      </c>
      <c r="C188" s="1001" t="s">
        <v>922</v>
      </c>
      <c r="D188" s="1001" t="s">
        <v>848</v>
      </c>
      <c r="E188" s="1001" t="n">
        <v>3150720050</v>
      </c>
      <c r="F188" s="1001" t="n">
        <v>65005</v>
      </c>
      <c r="G188" s="1001" t="s">
        <v>1316</v>
      </c>
      <c r="H188" s="1128" t="n">
        <v>6962</v>
      </c>
      <c r="I188" s="1068"/>
    </row>
    <row r="189" customFormat="false" ht="12.75" hidden="false" customHeight="false" outlineLevel="0" collapsed="false">
      <c r="A189" s="1001" t="n">
        <v>187</v>
      </c>
      <c r="B189" s="1001" t="s">
        <v>1317</v>
      </c>
      <c r="C189" s="1001" t="s">
        <v>1071</v>
      </c>
      <c r="D189" s="1001" t="s">
        <v>861</v>
      </c>
      <c r="E189" s="1001" t="n">
        <v>1050900040</v>
      </c>
      <c r="F189" s="1001" t="n">
        <v>24004</v>
      </c>
      <c r="G189" s="1001" t="s">
        <v>1318</v>
      </c>
      <c r="H189" s="1128" t="n">
        <v>11820</v>
      </c>
      <c r="I189" s="1068"/>
    </row>
    <row r="190" customFormat="false" ht="12.75" hidden="false" customHeight="false" outlineLevel="0" collapsed="false">
      <c r="A190" s="1001" t="n">
        <v>188</v>
      </c>
      <c r="B190" s="1001" t="s">
        <v>1319</v>
      </c>
      <c r="C190" s="1001" t="s">
        <v>1320</v>
      </c>
      <c r="D190" s="1001" t="s">
        <v>462</v>
      </c>
      <c r="E190" s="1001" t="n">
        <v>2111050010</v>
      </c>
      <c r="F190" s="1001" t="n">
        <v>109001</v>
      </c>
      <c r="G190" s="1001" t="s">
        <v>1321</v>
      </c>
      <c r="H190" s="1128" t="n">
        <v>3507</v>
      </c>
      <c r="I190" s="1068"/>
    </row>
    <row r="191" customFormat="false" ht="12.75" hidden="false" customHeight="false" outlineLevel="0" collapsed="false">
      <c r="A191" s="1001" t="n">
        <v>189</v>
      </c>
      <c r="B191" s="1001" t="s">
        <v>1322</v>
      </c>
      <c r="C191" s="1001" t="s">
        <v>942</v>
      </c>
      <c r="D191" s="1001" t="s">
        <v>847</v>
      </c>
      <c r="E191" s="1001" t="n">
        <v>3180250080</v>
      </c>
      <c r="F191" s="1001" t="n">
        <v>78008</v>
      </c>
      <c r="G191" s="1001" t="s">
        <v>1323</v>
      </c>
      <c r="H191" s="1128" t="n">
        <v>673</v>
      </c>
      <c r="I191" s="1068"/>
    </row>
    <row r="192" customFormat="false" ht="12.75" hidden="false" customHeight="false" outlineLevel="0" collapsed="false">
      <c r="A192" s="1001" t="n">
        <v>190</v>
      </c>
      <c r="B192" s="1001" t="s">
        <v>1324</v>
      </c>
      <c r="C192" s="1001" t="s">
        <v>1325</v>
      </c>
      <c r="D192" s="1001" t="s">
        <v>468</v>
      </c>
      <c r="E192" s="1001" t="n">
        <v>3130230010</v>
      </c>
      <c r="F192" s="1001" t="n">
        <v>69001</v>
      </c>
      <c r="G192" s="1001" t="s">
        <v>1326</v>
      </c>
      <c r="H192" s="1128" t="n">
        <v>3075</v>
      </c>
      <c r="I192" s="1068"/>
    </row>
    <row r="193" customFormat="false" ht="12.75" hidden="false" customHeight="false" outlineLevel="0" collapsed="false">
      <c r="A193" s="1001" t="n">
        <v>191</v>
      </c>
      <c r="B193" s="1001" t="s">
        <v>1327</v>
      </c>
      <c r="C193" s="1001" t="s">
        <v>1071</v>
      </c>
      <c r="D193" s="1001" t="s">
        <v>861</v>
      </c>
      <c r="E193" s="1001" t="n">
        <v>1050900050</v>
      </c>
      <c r="F193" s="1001" t="n">
        <v>24005</v>
      </c>
      <c r="G193" s="1001" t="s">
        <v>1328</v>
      </c>
      <c r="H193" s="1128" t="n">
        <v>2152</v>
      </c>
      <c r="I193" s="1068"/>
    </row>
    <row r="194" customFormat="false" ht="12.75" hidden="false" customHeight="false" outlineLevel="0" collapsed="false">
      <c r="A194" s="1001" t="n">
        <v>192</v>
      </c>
      <c r="B194" s="1001" t="s">
        <v>1329</v>
      </c>
      <c r="C194" s="1001" t="s">
        <v>1330</v>
      </c>
      <c r="D194" s="1001" t="s">
        <v>861</v>
      </c>
      <c r="E194" s="1001" t="n">
        <v>1050840010</v>
      </c>
      <c r="F194" s="1001" t="n">
        <v>26001</v>
      </c>
      <c r="G194" s="1001" t="s">
        <v>1331</v>
      </c>
      <c r="H194" s="1128" t="n">
        <v>7015</v>
      </c>
      <c r="I194" s="1068"/>
    </row>
    <row r="195" customFormat="false" ht="12.75" hidden="false" customHeight="false" outlineLevel="0" collapsed="false">
      <c r="A195" s="1001" t="n">
        <v>193</v>
      </c>
      <c r="B195" s="1001" t="s">
        <v>1332</v>
      </c>
      <c r="C195" s="1001" t="s">
        <v>908</v>
      </c>
      <c r="D195" s="1001" t="s">
        <v>854</v>
      </c>
      <c r="E195" s="1001" t="n">
        <v>1010270050</v>
      </c>
      <c r="F195" s="1001" t="n">
        <v>4005</v>
      </c>
      <c r="G195" s="1001" t="s">
        <v>1333</v>
      </c>
      <c r="H195" s="1128" t="n">
        <v>142</v>
      </c>
      <c r="I195" s="1068"/>
    </row>
    <row r="196" customFormat="false" ht="12.75" hidden="false" customHeight="false" outlineLevel="0" collapsed="false">
      <c r="A196" s="1001" t="n">
        <v>194</v>
      </c>
      <c r="B196" s="1001" t="s">
        <v>1334</v>
      </c>
      <c r="C196" s="1001" t="s">
        <v>1335</v>
      </c>
      <c r="D196" s="1001" t="s">
        <v>849</v>
      </c>
      <c r="E196" s="1001" t="n">
        <v>1080130005</v>
      </c>
      <c r="F196" s="1001" t="n">
        <v>37062</v>
      </c>
      <c r="G196" s="1001" t="s">
        <v>1336</v>
      </c>
      <c r="H196" s="1128" t="n">
        <v>6887</v>
      </c>
      <c r="I196" s="1068"/>
    </row>
    <row r="197" customFormat="false" ht="12.75" hidden="false" customHeight="false" outlineLevel="0" collapsed="false">
      <c r="A197" s="1001" t="n">
        <v>195</v>
      </c>
      <c r="B197" s="1001" t="s">
        <v>1337</v>
      </c>
      <c r="C197" s="1001" t="s">
        <v>1120</v>
      </c>
      <c r="D197" s="1001" t="s">
        <v>854</v>
      </c>
      <c r="E197" s="1001" t="n">
        <v>1010880045</v>
      </c>
      <c r="F197" s="1001" t="n">
        <v>2170</v>
      </c>
      <c r="G197" s="1001" t="s">
        <v>1338</v>
      </c>
      <c r="H197" s="1128" t="n">
        <v>145</v>
      </c>
      <c r="I197" s="1068"/>
    </row>
    <row r="198" customFormat="false" ht="12.75" hidden="false" customHeight="false" outlineLevel="0" collapsed="false">
      <c r="A198" s="1001" t="n">
        <v>196</v>
      </c>
      <c r="B198" s="1001" t="s">
        <v>1339</v>
      </c>
      <c r="C198" s="1001" t="s">
        <v>1250</v>
      </c>
      <c r="D198" s="1001" t="s">
        <v>857</v>
      </c>
      <c r="E198" s="1001" t="n">
        <v>4190550050</v>
      </c>
      <c r="F198" s="1001" t="n">
        <v>82005</v>
      </c>
      <c r="G198" s="1001" t="s">
        <v>1340</v>
      </c>
      <c r="H198" s="1128" t="n">
        <v>9903</v>
      </c>
      <c r="I198" s="1068"/>
    </row>
    <row r="199" customFormat="false" ht="12.75" hidden="false" customHeight="false" outlineLevel="0" collapsed="false">
      <c r="A199" s="1001" t="n">
        <v>197</v>
      </c>
      <c r="B199" s="1001" t="s">
        <v>1341</v>
      </c>
      <c r="C199" s="1001" t="s">
        <v>942</v>
      </c>
      <c r="D199" s="1001" t="s">
        <v>847</v>
      </c>
      <c r="E199" s="1001" t="n">
        <v>3180250090</v>
      </c>
      <c r="F199" s="1001" t="n">
        <v>78009</v>
      </c>
      <c r="G199" s="1001" t="s">
        <v>1342</v>
      </c>
      <c r="H199" s="1128" t="n">
        <v>4074</v>
      </c>
      <c r="I199" s="1068"/>
    </row>
    <row r="200" customFormat="false" ht="12.75" hidden="false" customHeight="false" outlineLevel="0" collapsed="false">
      <c r="A200" s="1001" t="n">
        <v>198</v>
      </c>
      <c r="B200" s="1001" t="s">
        <v>1343</v>
      </c>
      <c r="C200" s="1001" t="s">
        <v>1344</v>
      </c>
      <c r="D200" s="1001" t="s">
        <v>458</v>
      </c>
      <c r="E200" s="1001" t="n">
        <v>2090430010</v>
      </c>
      <c r="F200" s="1001" t="n">
        <v>46001</v>
      </c>
      <c r="G200" s="1001" t="s">
        <v>1345</v>
      </c>
      <c r="H200" s="1128" t="n">
        <v>15726</v>
      </c>
      <c r="I200" s="1068"/>
    </row>
    <row r="201" customFormat="false" ht="12.75" hidden="false" customHeight="false" outlineLevel="0" collapsed="false">
      <c r="A201" s="1001" t="n">
        <v>199</v>
      </c>
      <c r="B201" s="1001" t="s">
        <v>1346</v>
      </c>
      <c r="C201" s="1001" t="s">
        <v>1110</v>
      </c>
      <c r="D201" s="1001" t="s">
        <v>858</v>
      </c>
      <c r="E201" s="1001" t="n">
        <v>1040830037</v>
      </c>
      <c r="F201" s="1001" t="n">
        <v>22236</v>
      </c>
      <c r="G201" s="1001" t="s">
        <v>1347</v>
      </c>
      <c r="H201" s="1128" t="n">
        <v>5140</v>
      </c>
      <c r="I201" s="1068"/>
    </row>
    <row r="202" customFormat="false" ht="12.75" hidden="false" customHeight="false" outlineLevel="0" collapsed="false">
      <c r="A202" s="1001" t="n">
        <v>200</v>
      </c>
      <c r="B202" s="1001" t="s">
        <v>1348</v>
      </c>
      <c r="C202" s="1001" t="s">
        <v>968</v>
      </c>
      <c r="D202" s="1001" t="s">
        <v>859</v>
      </c>
      <c r="E202" s="1001" t="n">
        <v>2100800030</v>
      </c>
      <c r="F202" s="1001" t="n">
        <v>55003</v>
      </c>
      <c r="G202" s="1001" t="s">
        <v>1349</v>
      </c>
      <c r="H202" s="1128" t="n">
        <v>1396</v>
      </c>
      <c r="I202" s="1068"/>
    </row>
    <row r="203" customFormat="false" ht="12.75" hidden="false" customHeight="false" outlineLevel="0" collapsed="false">
      <c r="A203" s="1001" t="n">
        <v>201</v>
      </c>
      <c r="B203" s="1001" t="s">
        <v>1350</v>
      </c>
      <c r="C203" s="1001" t="s">
        <v>1092</v>
      </c>
      <c r="D203" s="1001" t="s">
        <v>848</v>
      </c>
      <c r="E203" s="1001" t="n">
        <v>3150200030</v>
      </c>
      <c r="F203" s="1001" t="n">
        <v>61003</v>
      </c>
      <c r="G203" s="1001" t="s">
        <v>1351</v>
      </c>
      <c r="H203" s="1128" t="n">
        <v>4564</v>
      </c>
      <c r="I203" s="1068"/>
    </row>
    <row r="204" customFormat="false" ht="12.75" hidden="false" customHeight="false" outlineLevel="0" collapsed="false">
      <c r="A204" s="1001" t="n">
        <v>202</v>
      </c>
      <c r="B204" s="1001" t="s">
        <v>1352</v>
      </c>
      <c r="C204" s="1001" t="s">
        <v>939</v>
      </c>
      <c r="D204" s="1001" t="s">
        <v>464</v>
      </c>
      <c r="E204" s="1001" t="n">
        <v>2120330040</v>
      </c>
      <c r="F204" s="1001" t="n">
        <v>60004</v>
      </c>
      <c r="G204" s="1001" t="s">
        <v>1353</v>
      </c>
      <c r="H204" s="1128" t="n">
        <v>2511</v>
      </c>
      <c r="I204" s="1068"/>
    </row>
    <row r="205" customFormat="false" ht="12.75" hidden="false" customHeight="false" outlineLevel="0" collapsed="false">
      <c r="A205" s="1001" t="n">
        <v>203</v>
      </c>
      <c r="B205" s="1001" t="s">
        <v>1354</v>
      </c>
      <c r="C205" s="1001" t="s">
        <v>999</v>
      </c>
      <c r="D205" s="1001" t="s">
        <v>852</v>
      </c>
      <c r="E205" s="1001" t="n">
        <v>1030120090</v>
      </c>
      <c r="F205" s="1001" t="n">
        <v>16008</v>
      </c>
      <c r="G205" s="1001" t="s">
        <v>1355</v>
      </c>
      <c r="H205" s="1128" t="n">
        <v>13424</v>
      </c>
      <c r="I205" s="1068"/>
    </row>
    <row r="206" customFormat="false" ht="12.75" hidden="false" customHeight="false" outlineLevel="0" collapsed="false">
      <c r="A206" s="1001" t="n">
        <v>204</v>
      </c>
      <c r="B206" s="1001" t="s">
        <v>1356</v>
      </c>
      <c r="C206" s="1001" t="s">
        <v>988</v>
      </c>
      <c r="D206" s="1001" t="s">
        <v>854</v>
      </c>
      <c r="E206" s="1001" t="n">
        <v>1010020080</v>
      </c>
      <c r="F206" s="1001" t="n">
        <v>6008</v>
      </c>
      <c r="G206" s="1001" t="s">
        <v>1357</v>
      </c>
      <c r="H206" s="1128" t="n">
        <v>348</v>
      </c>
      <c r="I206" s="1068"/>
    </row>
    <row r="207" customFormat="false" ht="12.75" hidden="false" customHeight="false" outlineLevel="0" collapsed="false">
      <c r="A207" s="1001" t="n">
        <v>205</v>
      </c>
      <c r="B207" s="1001" t="s">
        <v>1358</v>
      </c>
      <c r="C207" s="1001" t="s">
        <v>1159</v>
      </c>
      <c r="D207" s="1001" t="s">
        <v>852</v>
      </c>
      <c r="E207" s="1001" t="n">
        <v>1030240070</v>
      </c>
      <c r="F207" s="1001" t="n">
        <v>13007</v>
      </c>
      <c r="G207" s="1001" t="s">
        <v>1359</v>
      </c>
      <c r="H207" s="1128" t="n">
        <v>4842</v>
      </c>
      <c r="I207" s="1068"/>
    </row>
    <row r="208" customFormat="false" ht="12.75" hidden="false" customHeight="false" outlineLevel="0" collapsed="false">
      <c r="A208" s="1001" t="n">
        <v>206</v>
      </c>
      <c r="B208" s="1001" t="s">
        <v>1360</v>
      </c>
      <c r="C208" s="1001" t="s">
        <v>922</v>
      </c>
      <c r="D208" s="1001" t="s">
        <v>848</v>
      </c>
      <c r="E208" s="1001" t="n">
        <v>3150720060</v>
      </c>
      <c r="F208" s="1001" t="n">
        <v>65006</v>
      </c>
      <c r="G208" s="1001" t="s">
        <v>1361</v>
      </c>
      <c r="H208" s="1128" t="n">
        <v>4830</v>
      </c>
      <c r="I208" s="1068"/>
    </row>
    <row r="209" customFormat="false" ht="12.75" hidden="false" customHeight="false" outlineLevel="0" collapsed="false">
      <c r="A209" s="1001" t="n">
        <v>207</v>
      </c>
      <c r="B209" s="1001" t="s">
        <v>1362</v>
      </c>
      <c r="C209" s="1001" t="s">
        <v>1320</v>
      </c>
      <c r="D209" s="1001" t="s">
        <v>462</v>
      </c>
      <c r="E209" s="1001" t="n">
        <v>2111050020</v>
      </c>
      <c r="F209" s="1001" t="n">
        <v>109002</v>
      </c>
      <c r="G209" s="1001" t="s">
        <v>1363</v>
      </c>
      <c r="H209" s="1128" t="n">
        <v>3303</v>
      </c>
      <c r="I209" s="1068"/>
    </row>
    <row r="210" customFormat="false" ht="12.75" hidden="false" customHeight="false" outlineLevel="0" collapsed="false">
      <c r="A210" s="1001" t="n">
        <v>208</v>
      </c>
      <c r="B210" s="1001" t="s">
        <v>1364</v>
      </c>
      <c r="C210" s="1001" t="s">
        <v>942</v>
      </c>
      <c r="D210" s="1001" t="s">
        <v>847</v>
      </c>
      <c r="E210" s="1001" t="n">
        <v>3180250100</v>
      </c>
      <c r="F210" s="1001" t="n">
        <v>78010</v>
      </c>
      <c r="G210" s="1001" t="s">
        <v>1365</v>
      </c>
      <c r="H210" s="1128" t="n">
        <v>13889</v>
      </c>
      <c r="I210" s="1068"/>
    </row>
    <row r="211" customFormat="false" ht="12.75" hidden="false" customHeight="false" outlineLevel="0" collapsed="false">
      <c r="A211" s="1001" t="n">
        <v>209</v>
      </c>
      <c r="B211" s="1001" t="s">
        <v>1366</v>
      </c>
      <c r="C211" s="1001" t="s">
        <v>1084</v>
      </c>
      <c r="D211" s="1001" t="s">
        <v>850</v>
      </c>
      <c r="E211" s="1001" t="n">
        <v>1060850020</v>
      </c>
      <c r="F211" s="1001" t="n">
        <v>30002</v>
      </c>
      <c r="G211" s="1001" t="s">
        <v>1367</v>
      </c>
      <c r="H211" s="1128" t="n">
        <v>844</v>
      </c>
      <c r="I211" s="1068"/>
    </row>
    <row r="212" customFormat="false" ht="12.75" hidden="false" customHeight="false" outlineLevel="0" collapsed="false">
      <c r="A212" s="1001" t="n">
        <v>210</v>
      </c>
      <c r="B212" s="1001" t="s">
        <v>1368</v>
      </c>
      <c r="C212" s="1001" t="s">
        <v>1174</v>
      </c>
      <c r="D212" s="1001" t="s">
        <v>847</v>
      </c>
      <c r="E212" s="1001" t="n">
        <v>3180220030</v>
      </c>
      <c r="F212" s="1001" t="n">
        <v>79003</v>
      </c>
      <c r="G212" s="1001" t="s">
        <v>1369</v>
      </c>
      <c r="H212" s="1128" t="n">
        <v>1680</v>
      </c>
      <c r="I212" s="1068"/>
    </row>
    <row r="213" customFormat="false" ht="12.75" hidden="false" customHeight="false" outlineLevel="0" collapsed="false">
      <c r="A213" s="1001" t="n">
        <v>211</v>
      </c>
      <c r="B213" s="1001" t="s">
        <v>1370</v>
      </c>
      <c r="C213" s="1001" t="s">
        <v>939</v>
      </c>
      <c r="D213" s="1001" t="s">
        <v>464</v>
      </c>
      <c r="E213" s="1001" t="n">
        <v>2120330050</v>
      </c>
      <c r="F213" s="1001" t="n">
        <v>60005</v>
      </c>
      <c r="G213" s="1001" t="s">
        <v>1371</v>
      </c>
      <c r="H213" s="1128" t="n">
        <v>4095</v>
      </c>
      <c r="I213" s="1068"/>
    </row>
    <row r="214" customFormat="false" ht="12.75" hidden="false" customHeight="false" outlineLevel="0" collapsed="false">
      <c r="A214" s="1001" t="n">
        <v>212</v>
      </c>
      <c r="B214" s="1001" t="s">
        <v>1372</v>
      </c>
      <c r="C214" s="1001" t="s">
        <v>1174</v>
      </c>
      <c r="D214" s="1001" t="s">
        <v>847</v>
      </c>
      <c r="E214" s="1001" t="n">
        <v>3180220040</v>
      </c>
      <c r="F214" s="1001" t="n">
        <v>79004</v>
      </c>
      <c r="G214" s="1001" t="s">
        <v>1373</v>
      </c>
      <c r="H214" s="1128" t="n">
        <v>787</v>
      </c>
      <c r="I214" s="1068"/>
    </row>
    <row r="215" customFormat="false" ht="12.75" hidden="false" customHeight="false" outlineLevel="0" collapsed="false">
      <c r="A215" s="1001" t="n">
        <v>213</v>
      </c>
      <c r="B215" s="1001" t="s">
        <v>1374</v>
      </c>
      <c r="C215" s="1001" t="s">
        <v>917</v>
      </c>
      <c r="D215" s="1001" t="s">
        <v>464</v>
      </c>
      <c r="E215" s="1001" t="n">
        <v>2120690020</v>
      </c>
      <c r="F215" s="1001" t="n">
        <v>57002</v>
      </c>
      <c r="G215" s="1001" t="s">
        <v>1375</v>
      </c>
      <c r="H215" s="1128" t="n">
        <v>2293</v>
      </c>
      <c r="I215" s="1068"/>
    </row>
    <row r="216" customFormat="false" ht="12.75" hidden="false" customHeight="false" outlineLevel="0" collapsed="false">
      <c r="A216" s="1001" t="n">
        <v>214</v>
      </c>
      <c r="B216" s="1001" t="s">
        <v>1376</v>
      </c>
      <c r="C216" s="1001" t="s">
        <v>999</v>
      </c>
      <c r="D216" s="1001" t="s">
        <v>852</v>
      </c>
      <c r="E216" s="1001" t="n">
        <v>1030120100</v>
      </c>
      <c r="F216" s="1001" t="n">
        <v>16009</v>
      </c>
      <c r="G216" s="1001" t="s">
        <v>1377</v>
      </c>
      <c r="H216" s="1128" t="n">
        <v>2366</v>
      </c>
      <c r="I216" s="1068"/>
    </row>
    <row r="217" customFormat="false" ht="12.75" hidden="false" customHeight="false" outlineLevel="0" collapsed="false">
      <c r="A217" s="1001" t="n">
        <v>215</v>
      </c>
      <c r="B217" s="1001" t="s">
        <v>1378</v>
      </c>
      <c r="C217" s="1001" t="s">
        <v>1110</v>
      </c>
      <c r="D217" s="1001" t="s">
        <v>858</v>
      </c>
      <c r="E217" s="1001" t="n">
        <v>1040830042</v>
      </c>
      <c r="F217" s="1001" t="n">
        <v>22237</v>
      </c>
      <c r="G217" s="1001" t="s">
        <v>1379</v>
      </c>
      <c r="H217" s="1128" t="n">
        <v>547</v>
      </c>
      <c r="I217" s="1068"/>
    </row>
    <row r="218" customFormat="false" ht="12.75" hidden="false" customHeight="false" outlineLevel="0" collapsed="false">
      <c r="A218" s="1001" t="n">
        <v>216</v>
      </c>
      <c r="B218" s="1001" t="s">
        <v>1380</v>
      </c>
      <c r="C218" s="1001" t="s">
        <v>1381</v>
      </c>
      <c r="D218" s="1001" t="s">
        <v>851</v>
      </c>
      <c r="E218" s="1001" t="n">
        <v>1070390010</v>
      </c>
      <c r="F218" s="1001" t="n">
        <v>11001</v>
      </c>
      <c r="G218" s="1001" t="s">
        <v>1382</v>
      </c>
      <c r="H218" s="1128" t="n">
        <v>4318</v>
      </c>
      <c r="I218" s="1068"/>
    </row>
    <row r="219" customFormat="false" ht="12.75" hidden="false" customHeight="false" outlineLevel="0" collapsed="false">
      <c r="A219" s="1001" t="n">
        <v>217</v>
      </c>
      <c r="B219" s="1001" t="s">
        <v>1383</v>
      </c>
      <c r="C219" s="1001" t="s">
        <v>968</v>
      </c>
      <c r="D219" s="1001" t="s">
        <v>859</v>
      </c>
      <c r="E219" s="1001" t="n">
        <v>2100800040</v>
      </c>
      <c r="F219" s="1001" t="n">
        <v>55004</v>
      </c>
      <c r="G219" s="1001" t="s">
        <v>1384</v>
      </c>
      <c r="H219" s="1128" t="n">
        <v>11607</v>
      </c>
      <c r="I219" s="1068"/>
    </row>
    <row r="220" customFormat="false" ht="12.75" hidden="false" customHeight="false" outlineLevel="0" collapsed="false">
      <c r="A220" s="1001" t="n">
        <v>218</v>
      </c>
      <c r="B220" s="1001" t="s">
        <v>1385</v>
      </c>
      <c r="C220" s="1001" t="s">
        <v>942</v>
      </c>
      <c r="D220" s="1001" t="s">
        <v>847</v>
      </c>
      <c r="E220" s="1001" t="n">
        <v>3180250110</v>
      </c>
      <c r="F220" s="1001" t="n">
        <v>78011</v>
      </c>
      <c r="G220" s="1001" t="s">
        <v>1386</v>
      </c>
      <c r="H220" s="1128" t="n">
        <v>2760</v>
      </c>
      <c r="I220" s="1068"/>
    </row>
    <row r="221" customFormat="false" ht="12.75" hidden="false" customHeight="false" outlineLevel="0" collapsed="false">
      <c r="A221" s="1001" t="n">
        <v>219</v>
      </c>
      <c r="B221" s="1001" t="s">
        <v>1387</v>
      </c>
      <c r="C221" s="1001" t="s">
        <v>378</v>
      </c>
      <c r="D221" s="1001" t="s">
        <v>854</v>
      </c>
      <c r="E221" s="1001" t="n">
        <v>1010520020</v>
      </c>
      <c r="F221" s="1001" t="n">
        <v>3002</v>
      </c>
      <c r="G221" s="1001" t="s">
        <v>1388</v>
      </c>
      <c r="H221" s="1128" t="n">
        <v>850</v>
      </c>
      <c r="I221" s="1068"/>
    </row>
    <row r="222" customFormat="false" ht="12.75" hidden="false" customHeight="false" outlineLevel="0" collapsed="false">
      <c r="A222" s="1001" t="n">
        <v>220</v>
      </c>
      <c r="B222" s="1001" t="s">
        <v>1389</v>
      </c>
      <c r="C222" s="1001" t="s">
        <v>1100</v>
      </c>
      <c r="D222" s="1001" t="s">
        <v>848</v>
      </c>
      <c r="E222" s="1001" t="n">
        <v>3150110020</v>
      </c>
      <c r="F222" s="1001" t="n">
        <v>62002</v>
      </c>
      <c r="G222" s="1001" t="s">
        <v>1390</v>
      </c>
      <c r="H222" s="1128" t="n">
        <v>2641</v>
      </c>
      <c r="I222" s="1068"/>
    </row>
    <row r="223" customFormat="false" ht="12.75" hidden="false" customHeight="false" outlineLevel="0" collapsed="false">
      <c r="A223" s="1001" t="n">
        <v>221</v>
      </c>
      <c r="B223" s="1001" t="s">
        <v>1391</v>
      </c>
      <c r="C223" s="1001" t="s">
        <v>1084</v>
      </c>
      <c r="D223" s="1001" t="s">
        <v>850</v>
      </c>
      <c r="E223" s="1001" t="n">
        <v>1060850030</v>
      </c>
      <c r="F223" s="1001" t="n">
        <v>30003</v>
      </c>
      <c r="G223" s="1001" t="s">
        <v>1392</v>
      </c>
      <c r="H223" s="1128" t="n">
        <v>920</v>
      </c>
      <c r="I223" s="1068"/>
    </row>
    <row r="224" customFormat="false" ht="12.75" hidden="false" customHeight="false" outlineLevel="0" collapsed="false">
      <c r="A224" s="1001" t="n">
        <v>222</v>
      </c>
      <c r="B224" s="1001" t="s">
        <v>1393</v>
      </c>
      <c r="C224" s="1001" t="s">
        <v>925</v>
      </c>
      <c r="D224" s="1001" t="s">
        <v>848</v>
      </c>
      <c r="E224" s="1001" t="n">
        <v>3150510040</v>
      </c>
      <c r="F224" s="1001" t="n">
        <v>63004</v>
      </c>
      <c r="G224" s="1001" t="s">
        <v>1394</v>
      </c>
      <c r="H224" s="1128" t="n">
        <v>6882</v>
      </c>
      <c r="I224" s="1068"/>
    </row>
    <row r="225" customFormat="false" ht="12.75" hidden="false" customHeight="false" outlineLevel="0" collapsed="false">
      <c r="A225" s="1001" t="n">
        <v>223</v>
      </c>
      <c r="B225" s="1001" t="s">
        <v>1395</v>
      </c>
      <c r="C225" s="1001" t="s">
        <v>939</v>
      </c>
      <c r="D225" s="1001" t="s">
        <v>464</v>
      </c>
      <c r="E225" s="1001" t="n">
        <v>2120330060</v>
      </c>
      <c r="F225" s="1001" t="n">
        <v>60006</v>
      </c>
      <c r="G225" s="1001" t="s">
        <v>1396</v>
      </c>
      <c r="H225" s="1128" t="n">
        <v>20792</v>
      </c>
      <c r="I225" s="1068"/>
    </row>
    <row r="226" customFormat="false" ht="12.75" hidden="false" customHeight="false" outlineLevel="0" collapsed="false">
      <c r="A226" s="1001" t="n">
        <v>224</v>
      </c>
      <c r="B226" s="1001" t="s">
        <v>1397</v>
      </c>
      <c r="C226" s="1001" t="s">
        <v>1132</v>
      </c>
      <c r="D226" s="1001" t="s">
        <v>468</v>
      </c>
      <c r="E226" s="1001" t="n">
        <v>3130790010</v>
      </c>
      <c r="F226" s="1001" t="n">
        <v>67002</v>
      </c>
      <c r="G226" s="1001" t="s">
        <v>1398</v>
      </c>
      <c r="H226" s="1128" t="n">
        <v>1811</v>
      </c>
      <c r="I226" s="1068"/>
    </row>
    <row r="227" customFormat="false" ht="12.75" hidden="false" customHeight="false" outlineLevel="0" collapsed="false">
      <c r="A227" s="1001" t="n">
        <v>225</v>
      </c>
      <c r="B227" s="1001" t="s">
        <v>1399</v>
      </c>
      <c r="C227" s="1001" t="s">
        <v>1068</v>
      </c>
      <c r="D227" s="1001" t="s">
        <v>462</v>
      </c>
      <c r="E227" s="1001" t="n">
        <v>2110030020</v>
      </c>
      <c r="F227" s="1001" t="n">
        <v>42002</v>
      </c>
      <c r="G227" s="1001" t="s">
        <v>1400</v>
      </c>
      <c r="H227" s="1128" t="n">
        <v>98402</v>
      </c>
      <c r="I227" s="1068"/>
    </row>
    <row r="228" customFormat="false" ht="12.75" hidden="false" customHeight="false" outlineLevel="0" collapsed="false">
      <c r="A228" s="1001" t="n">
        <v>226</v>
      </c>
      <c r="B228" s="1001" t="s">
        <v>1401</v>
      </c>
      <c r="C228" s="1001" t="s">
        <v>1174</v>
      </c>
      <c r="D228" s="1001" t="s">
        <v>847</v>
      </c>
      <c r="E228" s="1001" t="n">
        <v>3180220050</v>
      </c>
      <c r="F228" s="1001" t="n">
        <v>79005</v>
      </c>
      <c r="G228" s="1001" t="s">
        <v>1402</v>
      </c>
      <c r="H228" s="1128" t="n">
        <v>662</v>
      </c>
      <c r="I228" s="1068"/>
    </row>
    <row r="229" customFormat="false" ht="12.75" hidden="false" customHeight="false" outlineLevel="0" collapsed="false">
      <c r="A229" s="1001" t="n">
        <v>227</v>
      </c>
      <c r="B229" s="1001" t="s">
        <v>1403</v>
      </c>
      <c r="C229" s="1001" t="s">
        <v>1110</v>
      </c>
      <c r="D229" s="1001" t="s">
        <v>858</v>
      </c>
      <c r="E229" s="1001" t="n">
        <v>1040830050</v>
      </c>
      <c r="F229" s="1001" t="n">
        <v>22005</v>
      </c>
      <c r="G229" s="1001" t="s">
        <v>1404</v>
      </c>
      <c r="H229" s="1128" t="n">
        <v>1145</v>
      </c>
      <c r="I229" s="1068"/>
    </row>
    <row r="230" customFormat="false" ht="12.75" hidden="false" customHeight="false" outlineLevel="0" collapsed="false">
      <c r="A230" s="1001" t="n">
        <v>228</v>
      </c>
      <c r="B230" s="1001" t="s">
        <v>1405</v>
      </c>
      <c r="C230" s="1001" t="s">
        <v>1151</v>
      </c>
      <c r="D230" s="1001" t="s">
        <v>852</v>
      </c>
      <c r="E230" s="1001" t="n">
        <v>1030770030</v>
      </c>
      <c r="F230" s="1001" t="n">
        <v>14003</v>
      </c>
      <c r="G230" s="1001" t="s">
        <v>1406</v>
      </c>
      <c r="H230" s="1128" t="n">
        <v>597</v>
      </c>
      <c r="I230" s="1068"/>
    </row>
    <row r="231" customFormat="false" ht="12.75" hidden="false" customHeight="false" outlineLevel="0" collapsed="false">
      <c r="A231" s="1001" t="n">
        <v>229</v>
      </c>
      <c r="B231" s="1001" t="s">
        <v>1407</v>
      </c>
      <c r="C231" s="1001" t="s">
        <v>1035</v>
      </c>
      <c r="D231" s="1001" t="s">
        <v>854</v>
      </c>
      <c r="E231" s="1001" t="n">
        <v>1010810090</v>
      </c>
      <c r="F231" s="1001" t="n">
        <v>1009</v>
      </c>
      <c r="G231" s="1001" t="s">
        <v>1408</v>
      </c>
      <c r="H231" s="1128" t="n">
        <v>2036</v>
      </c>
      <c r="I231" s="1068"/>
    </row>
    <row r="232" customFormat="false" ht="12.75" hidden="false" customHeight="false" outlineLevel="0" collapsed="false">
      <c r="A232" s="1001" t="n">
        <v>230</v>
      </c>
      <c r="B232" s="1001" t="s">
        <v>1409</v>
      </c>
      <c r="C232" s="1001" t="s">
        <v>1125</v>
      </c>
      <c r="D232" s="1001" t="s">
        <v>851</v>
      </c>
      <c r="E232" s="1001" t="n">
        <v>1070740060</v>
      </c>
      <c r="F232" s="1001" t="n">
        <v>9006</v>
      </c>
      <c r="G232" s="1001" t="s">
        <v>1410</v>
      </c>
      <c r="H232" s="1128" t="n">
        <v>7261</v>
      </c>
      <c r="I232" s="1068"/>
    </row>
    <row r="233" customFormat="false" ht="12.75" hidden="false" customHeight="false" outlineLevel="0" collapsed="false">
      <c r="A233" s="1001" t="n">
        <v>231</v>
      </c>
      <c r="B233" s="1001" t="s">
        <v>1411</v>
      </c>
      <c r="C233" s="1001" t="s">
        <v>1095</v>
      </c>
      <c r="D233" s="1001" t="s">
        <v>854</v>
      </c>
      <c r="E233" s="1001" t="n">
        <v>1010960020</v>
      </c>
      <c r="F233" s="1001" t="n">
        <v>96002</v>
      </c>
      <c r="G233" s="1001" t="s">
        <v>1412</v>
      </c>
      <c r="H233" s="1128" t="n">
        <v>3043</v>
      </c>
      <c r="I233" s="1068"/>
    </row>
    <row r="234" customFormat="false" ht="12.75" hidden="false" customHeight="false" outlineLevel="0" collapsed="false">
      <c r="A234" s="1001" t="n">
        <v>232</v>
      </c>
      <c r="B234" s="1001" t="s">
        <v>1413</v>
      </c>
      <c r="C234" s="1001" t="s">
        <v>1226</v>
      </c>
      <c r="D234" s="1001" t="s">
        <v>855</v>
      </c>
      <c r="E234" s="1001" t="n">
        <v>3160410050</v>
      </c>
      <c r="F234" s="1001" t="n">
        <v>75005</v>
      </c>
      <c r="G234" s="1001" t="s">
        <v>1414</v>
      </c>
      <c r="H234" s="1128" t="n">
        <v>4609</v>
      </c>
      <c r="I234" s="1068"/>
    </row>
    <row r="235" customFormat="false" ht="12.75" hidden="false" customHeight="false" outlineLevel="0" collapsed="false">
      <c r="A235" s="1001" t="n">
        <v>233</v>
      </c>
      <c r="B235" s="1001" t="s">
        <v>1415</v>
      </c>
      <c r="C235" s="1001" t="s">
        <v>1035</v>
      </c>
      <c r="D235" s="1001" t="s">
        <v>854</v>
      </c>
      <c r="E235" s="1001" t="n">
        <v>1010810100</v>
      </c>
      <c r="F235" s="1001" t="n">
        <v>1010</v>
      </c>
      <c r="G235" s="1001" t="s">
        <v>1416</v>
      </c>
      <c r="H235" s="1128" t="n">
        <v>474</v>
      </c>
      <c r="I235" s="1068"/>
    </row>
    <row r="236" customFormat="false" ht="12.75" hidden="false" customHeight="false" outlineLevel="0" collapsed="false">
      <c r="A236" s="1001" t="n">
        <v>234</v>
      </c>
      <c r="B236" s="1001" t="s">
        <v>1417</v>
      </c>
      <c r="C236" s="1001" t="s">
        <v>1418</v>
      </c>
      <c r="D236" s="1001" t="s">
        <v>850</v>
      </c>
      <c r="E236" s="1001" t="n">
        <v>1060930010</v>
      </c>
      <c r="F236" s="1001" t="n">
        <v>93001</v>
      </c>
      <c r="G236" s="1001" t="s">
        <v>1419</v>
      </c>
      <c r="H236" s="1128" t="n">
        <v>246</v>
      </c>
      <c r="I236" s="1068"/>
    </row>
    <row r="237" customFormat="false" ht="12.75" hidden="false" customHeight="false" outlineLevel="0" collapsed="false">
      <c r="A237" s="1001" t="n">
        <v>235</v>
      </c>
      <c r="B237" s="1001" t="s">
        <v>1420</v>
      </c>
      <c r="C237" s="1001" t="s">
        <v>1087</v>
      </c>
      <c r="D237" s="1001" t="s">
        <v>848</v>
      </c>
      <c r="E237" s="1001" t="n">
        <v>3150080030</v>
      </c>
      <c r="F237" s="1001" t="n">
        <v>64003</v>
      </c>
      <c r="G237" s="1001" t="s">
        <v>1421</v>
      </c>
      <c r="H237" s="1128" t="n">
        <v>1688</v>
      </c>
      <c r="I237" s="1068"/>
    </row>
    <row r="238" customFormat="false" ht="12.75" hidden="false" customHeight="false" outlineLevel="0" collapsed="false">
      <c r="A238" s="1001" t="n">
        <v>236</v>
      </c>
      <c r="B238" s="1001" t="s">
        <v>1422</v>
      </c>
      <c r="C238" s="1001" t="s">
        <v>1423</v>
      </c>
      <c r="D238" s="1001" t="s">
        <v>855</v>
      </c>
      <c r="E238" s="1001" t="n">
        <v>3161060010</v>
      </c>
      <c r="F238" s="1001" t="n">
        <v>110001</v>
      </c>
      <c r="G238" s="1001" t="s">
        <v>1424</v>
      </c>
      <c r="H238" s="1128" t="n">
        <v>97588</v>
      </c>
      <c r="I238" s="1068"/>
    </row>
    <row r="239" customFormat="false" ht="12.75" hidden="false" customHeight="false" outlineLevel="0" collapsed="false">
      <c r="A239" s="1001" t="n">
        <v>237</v>
      </c>
      <c r="B239" s="1001" t="s">
        <v>1425</v>
      </c>
      <c r="C239" s="1001" t="s">
        <v>1215</v>
      </c>
      <c r="D239" s="1001" t="s">
        <v>858</v>
      </c>
      <c r="E239" s="1001" t="n">
        <v>1040140001</v>
      </c>
      <c r="F239" s="1001" t="n">
        <v>21002</v>
      </c>
      <c r="G239" s="1001" t="s">
        <v>1426</v>
      </c>
      <c r="H239" s="1128" t="n">
        <v>1012</v>
      </c>
      <c r="I239" s="1068"/>
    </row>
    <row r="240" customFormat="false" ht="12.75" hidden="false" customHeight="false" outlineLevel="0" collapsed="false">
      <c r="A240" s="1001" t="n">
        <v>238</v>
      </c>
      <c r="B240" s="1001" t="s">
        <v>1427</v>
      </c>
      <c r="C240" s="1001" t="s">
        <v>1024</v>
      </c>
      <c r="D240" s="1001" t="s">
        <v>856</v>
      </c>
      <c r="E240" s="1001" t="n">
        <v>4200730040</v>
      </c>
      <c r="F240" s="1001" t="n">
        <v>90004</v>
      </c>
      <c r="G240" s="1001" t="s">
        <v>1428</v>
      </c>
      <c r="H240" s="1128" t="n">
        <v>588</v>
      </c>
      <c r="I240" s="1068"/>
    </row>
    <row r="241" customFormat="false" ht="12.75" hidden="false" customHeight="false" outlineLevel="0" collapsed="false">
      <c r="A241" s="1001" t="n">
        <v>239</v>
      </c>
      <c r="B241" s="1001" t="s">
        <v>1429</v>
      </c>
      <c r="C241" s="1001" t="s">
        <v>945</v>
      </c>
      <c r="D241" s="1001" t="s">
        <v>852</v>
      </c>
      <c r="E241" s="1001" t="n">
        <v>1030150050</v>
      </c>
      <c r="F241" s="1001" t="n">
        <v>17005</v>
      </c>
      <c r="G241" s="1001" t="s">
        <v>1430</v>
      </c>
      <c r="H241" s="1128" t="n">
        <v>450</v>
      </c>
      <c r="I241" s="1068"/>
    </row>
    <row r="242" customFormat="false" ht="12.75" hidden="false" customHeight="false" outlineLevel="0" collapsed="false">
      <c r="A242" s="1001" t="n">
        <v>240</v>
      </c>
      <c r="B242" s="1001" t="s">
        <v>1431</v>
      </c>
      <c r="C242" s="1001" t="s">
        <v>1055</v>
      </c>
      <c r="D242" s="1001" t="s">
        <v>852</v>
      </c>
      <c r="E242" s="1001" t="n">
        <v>1030860030</v>
      </c>
      <c r="F242" s="1001" t="n">
        <v>12003</v>
      </c>
      <c r="G242" s="1001" t="s">
        <v>1432</v>
      </c>
      <c r="H242" s="1128" t="n">
        <v>5396</v>
      </c>
      <c r="I242" s="1068"/>
    </row>
    <row r="243" customFormat="false" ht="12.75" hidden="false" customHeight="false" outlineLevel="0" collapsed="false">
      <c r="A243" s="1001" t="n">
        <v>241</v>
      </c>
      <c r="B243" s="1001" t="s">
        <v>1433</v>
      </c>
      <c r="C243" s="1001" t="s">
        <v>1434</v>
      </c>
      <c r="D243" s="1001" t="s">
        <v>458</v>
      </c>
      <c r="E243" s="1001" t="n">
        <v>2090050010</v>
      </c>
      <c r="F243" s="1001" t="n">
        <v>51001</v>
      </c>
      <c r="G243" s="1001" t="s">
        <v>1435</v>
      </c>
      <c r="H243" s="1128" t="n">
        <v>5385</v>
      </c>
      <c r="I243" s="1068"/>
    </row>
    <row r="244" customFormat="false" ht="12.75" hidden="false" customHeight="false" outlineLevel="0" collapsed="false">
      <c r="A244" s="1001" t="n">
        <v>242</v>
      </c>
      <c r="B244" s="1001" t="s">
        <v>1436</v>
      </c>
      <c r="C244" s="1001" t="s">
        <v>1009</v>
      </c>
      <c r="D244" s="1001" t="s">
        <v>861</v>
      </c>
      <c r="E244" s="1001" t="n">
        <v>1050890030</v>
      </c>
      <c r="F244" s="1001" t="n">
        <v>23003</v>
      </c>
      <c r="G244" s="1001" t="s">
        <v>1437</v>
      </c>
      <c r="H244" s="1128" t="n">
        <v>2448</v>
      </c>
      <c r="I244" s="1068"/>
    </row>
    <row r="245" customFormat="false" ht="12.75" hidden="false" customHeight="false" outlineLevel="0" collapsed="false">
      <c r="A245" s="1001" t="n">
        <v>243</v>
      </c>
      <c r="B245" s="1001" t="s">
        <v>1438</v>
      </c>
      <c r="C245" s="1001" t="s">
        <v>945</v>
      </c>
      <c r="D245" s="1001" t="s">
        <v>852</v>
      </c>
      <c r="E245" s="1001" t="n">
        <v>1030150060</v>
      </c>
      <c r="F245" s="1001" t="n">
        <v>17006</v>
      </c>
      <c r="G245" s="1001" t="s">
        <v>1439</v>
      </c>
      <c r="H245" s="1128" t="n">
        <v>2309</v>
      </c>
      <c r="I245" s="1068"/>
    </row>
    <row r="246" customFormat="false" ht="12.75" hidden="false" customHeight="false" outlineLevel="0" collapsed="false">
      <c r="A246" s="1001" t="n">
        <v>244</v>
      </c>
      <c r="B246" s="1001" t="s">
        <v>1440</v>
      </c>
      <c r="C246" s="1001" t="s">
        <v>922</v>
      </c>
      <c r="D246" s="1001" t="s">
        <v>848</v>
      </c>
      <c r="E246" s="1001" t="n">
        <v>3150720070</v>
      </c>
      <c r="F246" s="1001" t="n">
        <v>65007</v>
      </c>
      <c r="G246" s="1001" t="s">
        <v>1441</v>
      </c>
      <c r="H246" s="1128" t="n">
        <v>33963</v>
      </c>
      <c r="I246" s="1068"/>
    </row>
    <row r="247" customFormat="false" ht="12.75" hidden="false" customHeight="false" outlineLevel="0" collapsed="false">
      <c r="A247" s="1001" t="n">
        <v>245</v>
      </c>
      <c r="B247" s="1001" t="s">
        <v>1442</v>
      </c>
      <c r="C247" s="1001" t="s">
        <v>1035</v>
      </c>
      <c r="D247" s="1001" t="s">
        <v>854</v>
      </c>
      <c r="E247" s="1001" t="n">
        <v>1010810110</v>
      </c>
      <c r="F247" s="1001" t="n">
        <v>1011</v>
      </c>
      <c r="G247" s="1001" t="s">
        <v>1443</v>
      </c>
      <c r="H247" s="1128" t="n">
        <v>827</v>
      </c>
      <c r="I247" s="1068"/>
    </row>
    <row r="248" customFormat="false" ht="12.75" hidden="false" customHeight="false" outlineLevel="0" collapsed="false">
      <c r="A248" s="1001" t="n">
        <v>246</v>
      </c>
      <c r="B248" s="1001" t="s">
        <v>1444</v>
      </c>
      <c r="C248" s="1001" t="s">
        <v>1012</v>
      </c>
      <c r="D248" s="1001" t="s">
        <v>464</v>
      </c>
      <c r="E248" s="1001" t="n">
        <v>2120700050</v>
      </c>
      <c r="F248" s="1001" t="n">
        <v>58005</v>
      </c>
      <c r="G248" s="1001" t="s">
        <v>1445</v>
      </c>
      <c r="H248" s="1128" t="n">
        <v>19167</v>
      </c>
      <c r="I248" s="1068"/>
    </row>
    <row r="249" customFormat="false" ht="12.75" hidden="false" customHeight="false" outlineLevel="0" collapsed="false">
      <c r="A249" s="1001" t="n">
        <v>247</v>
      </c>
      <c r="B249" s="1001" t="s">
        <v>1446</v>
      </c>
      <c r="C249" s="1001" t="s">
        <v>875</v>
      </c>
      <c r="D249" s="1001" t="s">
        <v>861</v>
      </c>
      <c r="E249" s="1001" t="n">
        <v>1050540040</v>
      </c>
      <c r="F249" s="1001" t="n">
        <v>28004</v>
      </c>
      <c r="G249" s="1001" t="s">
        <v>1447</v>
      </c>
      <c r="H249" s="1128" t="n">
        <v>4156</v>
      </c>
      <c r="I249" s="1068"/>
    </row>
    <row r="250" customFormat="false" ht="12.75" hidden="false" customHeight="false" outlineLevel="0" collapsed="false">
      <c r="A250" s="1001" t="n">
        <v>248</v>
      </c>
      <c r="B250" s="1001" t="s">
        <v>1448</v>
      </c>
      <c r="C250" s="1001" t="s">
        <v>951</v>
      </c>
      <c r="D250" s="1001" t="s">
        <v>852</v>
      </c>
      <c r="E250" s="1001" t="n">
        <v>1030260030</v>
      </c>
      <c r="F250" s="1001" t="n">
        <v>19003</v>
      </c>
      <c r="G250" s="1001" t="s">
        <v>1449</v>
      </c>
      <c r="H250" s="1128" t="n">
        <v>1983</v>
      </c>
      <c r="I250" s="1068"/>
    </row>
    <row r="251" customFormat="false" ht="12.75" hidden="false" customHeight="false" outlineLevel="0" collapsed="false">
      <c r="A251" s="1001" t="n">
        <v>249</v>
      </c>
      <c r="B251" s="1001" t="s">
        <v>1450</v>
      </c>
      <c r="C251" s="1001" t="s">
        <v>881</v>
      </c>
      <c r="D251" s="1001" t="s">
        <v>852</v>
      </c>
      <c r="E251" s="1001" t="n">
        <v>1030980030</v>
      </c>
      <c r="F251" s="1001" t="n">
        <v>97003</v>
      </c>
      <c r="G251" s="1001" t="s">
        <v>1451</v>
      </c>
      <c r="H251" s="1128" t="n">
        <v>2285</v>
      </c>
      <c r="I251" s="1068"/>
    </row>
    <row r="252" customFormat="false" ht="12.75" hidden="false" customHeight="false" outlineLevel="0" collapsed="false">
      <c r="A252" s="1001" t="n">
        <v>250</v>
      </c>
      <c r="B252" s="1001" t="s">
        <v>1452</v>
      </c>
      <c r="C252" s="1001" t="s">
        <v>1453</v>
      </c>
      <c r="D252" s="1001" t="s">
        <v>861</v>
      </c>
      <c r="E252" s="1001" t="n">
        <v>1050870010</v>
      </c>
      <c r="F252" s="1001" t="n">
        <v>27001</v>
      </c>
      <c r="G252" s="1001" t="s">
        <v>1454</v>
      </c>
      <c r="H252" s="1128" t="n">
        <v>3814</v>
      </c>
      <c r="I252" s="1068"/>
    </row>
    <row r="253" customFormat="false" ht="12.75" hidden="false" customHeight="false" outlineLevel="0" collapsed="false">
      <c r="A253" s="1001" t="n">
        <v>251</v>
      </c>
      <c r="B253" s="1001" t="s">
        <v>1455</v>
      </c>
      <c r="C253" s="1001" t="s">
        <v>1017</v>
      </c>
      <c r="D253" s="1001" t="s">
        <v>847</v>
      </c>
      <c r="E253" s="1001" t="n">
        <v>3180670030</v>
      </c>
      <c r="F253" s="1001" t="n">
        <v>80003</v>
      </c>
      <c r="G253" s="1001" t="s">
        <v>1456</v>
      </c>
      <c r="H253" s="1128" t="n">
        <v>2048</v>
      </c>
      <c r="I253" s="1068"/>
    </row>
    <row r="254" customFormat="false" ht="12.75" hidden="false" customHeight="false" outlineLevel="0" collapsed="false">
      <c r="A254" s="1001" t="n">
        <v>252</v>
      </c>
      <c r="B254" s="1001" t="s">
        <v>1457</v>
      </c>
      <c r="C254" s="1001" t="s">
        <v>999</v>
      </c>
      <c r="D254" s="1001" t="s">
        <v>852</v>
      </c>
      <c r="E254" s="1001" t="n">
        <v>1030120110</v>
      </c>
      <c r="F254" s="1001" t="n">
        <v>16010</v>
      </c>
      <c r="G254" s="1001" t="s">
        <v>1458</v>
      </c>
      <c r="H254" s="1128" t="n">
        <v>3227</v>
      </c>
      <c r="I254" s="1068"/>
    </row>
    <row r="255" customFormat="false" ht="12.75" hidden="false" customHeight="false" outlineLevel="0" collapsed="false">
      <c r="A255" s="1001" t="n">
        <v>253</v>
      </c>
      <c r="B255" s="1001" t="s">
        <v>1459</v>
      </c>
      <c r="C255" s="1001" t="s">
        <v>1215</v>
      </c>
      <c r="D255" s="1001" t="s">
        <v>858</v>
      </c>
      <c r="E255" s="1001" t="n">
        <v>1040140010</v>
      </c>
      <c r="F255" s="1001" t="n">
        <v>21003</v>
      </c>
      <c r="G255" s="1001" t="s">
        <v>1460</v>
      </c>
      <c r="H255" s="1128" t="n">
        <v>399</v>
      </c>
      <c r="I255" s="1068"/>
    </row>
    <row r="256" customFormat="false" ht="12.75" hidden="false" customHeight="false" outlineLevel="0" collapsed="false">
      <c r="A256" s="1001" t="n">
        <v>254</v>
      </c>
      <c r="B256" s="1001" t="s">
        <v>1461</v>
      </c>
      <c r="C256" s="1001" t="s">
        <v>1269</v>
      </c>
      <c r="D256" s="1001" t="s">
        <v>860</v>
      </c>
      <c r="E256" s="1001" t="n">
        <v>1020040020</v>
      </c>
      <c r="F256" s="1001" t="n">
        <v>7002</v>
      </c>
      <c r="G256" s="1001" t="s">
        <v>1462</v>
      </c>
      <c r="H256" s="1128" t="n">
        <v>542</v>
      </c>
      <c r="I256" s="1068"/>
    </row>
    <row r="257" customFormat="false" ht="12.75" hidden="false" customHeight="false" outlineLevel="0" collapsed="false">
      <c r="A257" s="1001" t="n">
        <v>255</v>
      </c>
      <c r="B257" s="1001" t="s">
        <v>1463</v>
      </c>
      <c r="C257" s="1001" t="s">
        <v>1012</v>
      </c>
      <c r="D257" s="1001" t="s">
        <v>464</v>
      </c>
      <c r="E257" s="1001" t="n">
        <v>2120700060</v>
      </c>
      <c r="F257" s="1001" t="n">
        <v>58006</v>
      </c>
      <c r="G257" s="1001" t="s">
        <v>1464</v>
      </c>
      <c r="H257" s="1128" t="n">
        <v>837</v>
      </c>
      <c r="I257" s="1068"/>
    </row>
    <row r="258" customFormat="false" ht="12.75" hidden="false" customHeight="false" outlineLevel="0" collapsed="false">
      <c r="A258" s="1001" t="n">
        <v>256</v>
      </c>
      <c r="B258" s="1001" t="s">
        <v>1465</v>
      </c>
      <c r="C258" s="1001" t="s">
        <v>1032</v>
      </c>
      <c r="D258" s="1001" t="s">
        <v>854</v>
      </c>
      <c r="E258" s="1001" t="n">
        <v>1010070030</v>
      </c>
      <c r="F258" s="1001" t="n">
        <v>5003</v>
      </c>
      <c r="G258" s="1001" t="s">
        <v>1466</v>
      </c>
      <c r="H258" s="1128" t="n">
        <v>949</v>
      </c>
      <c r="I258" s="1068"/>
    </row>
    <row r="259" customFormat="false" ht="12.75" hidden="false" customHeight="false" outlineLevel="0" collapsed="false">
      <c r="A259" s="1001" t="n">
        <v>257</v>
      </c>
      <c r="B259" s="1001" t="s">
        <v>1467</v>
      </c>
      <c r="C259" s="1001" t="s">
        <v>985</v>
      </c>
      <c r="D259" s="1001" t="s">
        <v>857</v>
      </c>
      <c r="E259" s="1001" t="n">
        <v>4190480040</v>
      </c>
      <c r="F259" s="1001" t="n">
        <v>83004</v>
      </c>
      <c r="G259" s="1001" t="s">
        <v>1468</v>
      </c>
      <c r="H259" s="1128" t="n">
        <v>840</v>
      </c>
      <c r="I259" s="1068"/>
    </row>
    <row r="260" customFormat="false" ht="12.75" hidden="false" customHeight="false" outlineLevel="0" collapsed="false">
      <c r="A260" s="1001" t="n">
        <v>258</v>
      </c>
      <c r="B260" s="1001" t="s">
        <v>1469</v>
      </c>
      <c r="C260" s="1001" t="s">
        <v>1017</v>
      </c>
      <c r="D260" s="1001" t="s">
        <v>847</v>
      </c>
      <c r="E260" s="1001" t="n">
        <v>3180670040</v>
      </c>
      <c r="F260" s="1001" t="n">
        <v>80004</v>
      </c>
      <c r="G260" s="1001" t="s">
        <v>1470</v>
      </c>
      <c r="H260" s="1128" t="n">
        <v>1191</v>
      </c>
      <c r="I260" s="1068"/>
    </row>
    <row r="261" customFormat="false" ht="12.75" hidden="false" customHeight="false" outlineLevel="0" collapsed="false">
      <c r="A261" s="1001" t="n">
        <v>259</v>
      </c>
      <c r="B261" s="1001" t="s">
        <v>1471</v>
      </c>
      <c r="C261" s="1001" t="s">
        <v>917</v>
      </c>
      <c r="D261" s="1001" t="s">
        <v>464</v>
      </c>
      <c r="E261" s="1001" t="n">
        <v>2120690030</v>
      </c>
      <c r="F261" s="1001" t="n">
        <v>57003</v>
      </c>
      <c r="G261" s="1001" t="s">
        <v>1472</v>
      </c>
      <c r="H261" s="1128" t="n">
        <v>2356</v>
      </c>
      <c r="I261" s="1068"/>
    </row>
    <row r="262" customFormat="false" ht="12.75" hidden="false" customHeight="false" outlineLevel="0" collapsed="false">
      <c r="A262" s="1001" t="n">
        <v>260</v>
      </c>
      <c r="B262" s="1001" t="s">
        <v>1473</v>
      </c>
      <c r="C262" s="1001" t="s">
        <v>1474</v>
      </c>
      <c r="D262" s="1001" t="s">
        <v>854</v>
      </c>
      <c r="E262" s="1001" t="n">
        <v>1011020010</v>
      </c>
      <c r="F262" s="1001" t="n">
        <v>103001</v>
      </c>
      <c r="G262" s="1001" t="s">
        <v>1475</v>
      </c>
      <c r="H262" s="1128" t="n">
        <v>400</v>
      </c>
      <c r="I262" s="1068"/>
    </row>
    <row r="263" customFormat="false" ht="12.75" hidden="false" customHeight="false" outlineLevel="0" collapsed="false">
      <c r="A263" s="1001" t="n">
        <v>261</v>
      </c>
      <c r="B263" s="1001" t="s">
        <v>1476</v>
      </c>
      <c r="C263" s="1001" t="s">
        <v>914</v>
      </c>
      <c r="D263" s="1001" t="s">
        <v>468</v>
      </c>
      <c r="E263" s="1001" t="n">
        <v>3130380040</v>
      </c>
      <c r="F263" s="1001" t="n">
        <v>66004</v>
      </c>
      <c r="G263" s="1001" t="s">
        <v>1477</v>
      </c>
      <c r="H263" s="1128" t="n">
        <v>303</v>
      </c>
      <c r="I263" s="1068"/>
    </row>
    <row r="264" customFormat="false" ht="12.75" hidden="false" customHeight="false" outlineLevel="0" collapsed="false">
      <c r="A264" s="1001" t="n">
        <v>262</v>
      </c>
      <c r="B264" s="1001" t="s">
        <v>1478</v>
      </c>
      <c r="C264" s="1001" t="s">
        <v>1159</v>
      </c>
      <c r="D264" s="1001" t="s">
        <v>852</v>
      </c>
      <c r="E264" s="1001" t="n">
        <v>1030240090</v>
      </c>
      <c r="F264" s="1001" t="n">
        <v>13009</v>
      </c>
      <c r="G264" s="1001" t="s">
        <v>1479</v>
      </c>
      <c r="H264" s="1128" t="n">
        <v>1755</v>
      </c>
      <c r="I264" s="1068"/>
    </row>
    <row r="265" customFormat="false" ht="12.75" hidden="false" customHeight="false" outlineLevel="0" collapsed="false">
      <c r="A265" s="1001" t="n">
        <v>263</v>
      </c>
      <c r="B265" s="1001" t="s">
        <v>1480</v>
      </c>
      <c r="C265" s="1001" t="s">
        <v>905</v>
      </c>
      <c r="D265" s="1001" t="s">
        <v>855</v>
      </c>
      <c r="E265" s="1001" t="n">
        <v>3160310030</v>
      </c>
      <c r="F265" s="1001" t="n">
        <v>71003</v>
      </c>
      <c r="G265" s="1001" t="s">
        <v>1481</v>
      </c>
      <c r="H265" s="1128" t="n">
        <v>1103</v>
      </c>
      <c r="I265" s="1068"/>
    </row>
    <row r="266" customFormat="false" ht="12.75" hidden="false" customHeight="false" outlineLevel="0" collapsed="false">
      <c r="A266" s="1001" t="n">
        <v>264</v>
      </c>
      <c r="B266" s="1001" t="s">
        <v>1482</v>
      </c>
      <c r="C266" s="1001" t="s">
        <v>899</v>
      </c>
      <c r="D266" s="1001" t="s">
        <v>846</v>
      </c>
      <c r="E266" s="1001" t="n">
        <v>3170640040</v>
      </c>
      <c r="F266" s="1001" t="n">
        <v>76004</v>
      </c>
      <c r="G266" s="1001" t="s">
        <v>1483</v>
      </c>
      <c r="H266" s="1128" t="n">
        <v>1553</v>
      </c>
      <c r="I266" s="1068"/>
    </row>
    <row r="267" customFormat="false" ht="12.75" hidden="false" customHeight="false" outlineLevel="0" collapsed="false">
      <c r="A267" s="1001" t="n">
        <v>265</v>
      </c>
      <c r="B267" s="1001" t="s">
        <v>1484</v>
      </c>
      <c r="C267" s="1001" t="s">
        <v>1012</v>
      </c>
      <c r="D267" s="1001" t="s">
        <v>464</v>
      </c>
      <c r="E267" s="1001" t="n">
        <v>2120700070</v>
      </c>
      <c r="F267" s="1001" t="n">
        <v>58007</v>
      </c>
      <c r="G267" s="1001" t="s">
        <v>1485</v>
      </c>
      <c r="H267" s="1128" t="n">
        <v>58593</v>
      </c>
      <c r="I267" s="1068"/>
    </row>
    <row r="268" customFormat="false" ht="12.75" hidden="false" customHeight="false" outlineLevel="0" collapsed="false">
      <c r="A268" s="1001" t="n">
        <v>266</v>
      </c>
      <c r="B268" s="1001" t="s">
        <v>1486</v>
      </c>
      <c r="C268" s="1001" t="s">
        <v>1474</v>
      </c>
      <c r="D268" s="1001" t="s">
        <v>854</v>
      </c>
      <c r="E268" s="1001" t="n">
        <v>1011020020</v>
      </c>
      <c r="F268" s="1001" t="n">
        <v>103002</v>
      </c>
      <c r="G268" s="1001" t="s">
        <v>1487</v>
      </c>
      <c r="H268" s="1128" t="n">
        <v>381</v>
      </c>
      <c r="I268" s="1068"/>
    </row>
    <row r="269" customFormat="false" ht="12.75" hidden="false" customHeight="false" outlineLevel="0" collapsed="false">
      <c r="A269" s="1001" t="n">
        <v>267</v>
      </c>
      <c r="B269" s="1001" t="s">
        <v>1488</v>
      </c>
      <c r="C269" s="1001" t="s">
        <v>1335</v>
      </c>
      <c r="D269" s="1001" t="s">
        <v>849</v>
      </c>
      <c r="E269" s="1001" t="n">
        <v>1080130010</v>
      </c>
      <c r="F269" s="1001" t="n">
        <v>37001</v>
      </c>
      <c r="G269" s="1001" t="s">
        <v>1489</v>
      </c>
      <c r="H269" s="1128" t="n">
        <v>12313</v>
      </c>
      <c r="I269" s="1068"/>
    </row>
    <row r="270" customFormat="false" ht="12.75" hidden="false" customHeight="false" outlineLevel="0" collapsed="false">
      <c r="A270" s="1001" t="n">
        <v>268</v>
      </c>
      <c r="B270" s="1001" t="s">
        <v>1490</v>
      </c>
      <c r="C270" s="1001" t="s">
        <v>1269</v>
      </c>
      <c r="D270" s="1001" t="s">
        <v>860</v>
      </c>
      <c r="E270" s="1001" t="n">
        <v>1020040030</v>
      </c>
      <c r="F270" s="1001" t="n">
        <v>7003</v>
      </c>
      <c r="G270" s="1001" t="s">
        <v>1491</v>
      </c>
      <c r="H270" s="1128" t="n">
        <v>33223</v>
      </c>
      <c r="I270" s="1068"/>
    </row>
    <row r="271" customFormat="false" ht="12.75" hidden="false" customHeight="false" outlineLevel="0" collapsed="false">
      <c r="A271" s="1001" t="n">
        <v>269</v>
      </c>
      <c r="B271" s="1001" t="s">
        <v>1492</v>
      </c>
      <c r="C271" s="1001" t="s">
        <v>948</v>
      </c>
      <c r="D271" s="1001" t="s">
        <v>462</v>
      </c>
      <c r="E271" s="1001" t="n">
        <v>2110590020</v>
      </c>
      <c r="F271" s="1001" t="n">
        <v>41002</v>
      </c>
      <c r="G271" s="1001" t="s">
        <v>1493</v>
      </c>
      <c r="H271" s="1128" t="n">
        <v>1735</v>
      </c>
      <c r="I271" s="1068"/>
    </row>
    <row r="272" customFormat="false" ht="12.75" hidden="false" customHeight="false" outlineLevel="0" collapsed="false">
      <c r="A272" s="1001" t="n">
        <v>270</v>
      </c>
      <c r="B272" s="1001" t="s">
        <v>1494</v>
      </c>
      <c r="C272" s="1001" t="s">
        <v>1100</v>
      </c>
      <c r="D272" s="1001" t="s">
        <v>848</v>
      </c>
      <c r="E272" s="1001" t="n">
        <v>3150110030</v>
      </c>
      <c r="F272" s="1001" t="n">
        <v>62003</v>
      </c>
      <c r="G272" s="1001" t="s">
        <v>1495</v>
      </c>
      <c r="H272" s="1128" t="n">
        <v>5349</v>
      </c>
      <c r="I272" s="1068"/>
    </row>
    <row r="273" customFormat="false" ht="12.75" hidden="false" customHeight="false" outlineLevel="0" collapsed="false">
      <c r="A273" s="1001" t="n">
        <v>271</v>
      </c>
      <c r="B273" s="1001" t="s">
        <v>1496</v>
      </c>
      <c r="C273" s="1001" t="s">
        <v>1497</v>
      </c>
      <c r="D273" s="1001" t="s">
        <v>462</v>
      </c>
      <c r="E273" s="1001" t="n">
        <v>2110440020</v>
      </c>
      <c r="F273" s="1001" t="n">
        <v>43002</v>
      </c>
      <c r="G273" s="1001" t="s">
        <v>1498</v>
      </c>
      <c r="H273" s="1128" t="n">
        <v>2050</v>
      </c>
      <c r="I273" s="1068"/>
    </row>
    <row r="274" customFormat="false" ht="12.75" hidden="false" customHeight="false" outlineLevel="0" collapsed="false">
      <c r="A274" s="1001" t="n">
        <v>272</v>
      </c>
      <c r="B274" s="1001" t="s">
        <v>1499</v>
      </c>
      <c r="C274" s="1001" t="s">
        <v>1100</v>
      </c>
      <c r="D274" s="1001" t="s">
        <v>848</v>
      </c>
      <c r="E274" s="1001" t="n">
        <v>3150110040</v>
      </c>
      <c r="F274" s="1001" t="n">
        <v>62004</v>
      </c>
      <c r="G274" s="1001" t="s">
        <v>1500</v>
      </c>
      <c r="H274" s="1128" t="n">
        <v>2485</v>
      </c>
      <c r="I274" s="1068"/>
    </row>
    <row r="275" customFormat="false" ht="12.75" hidden="false" customHeight="false" outlineLevel="0" collapsed="false">
      <c r="A275" s="1001" t="n">
        <v>273</v>
      </c>
      <c r="B275" s="1001" t="s">
        <v>1501</v>
      </c>
      <c r="C275" s="1001" t="s">
        <v>1159</v>
      </c>
      <c r="D275" s="1001" t="s">
        <v>852</v>
      </c>
      <c r="E275" s="1001" t="n">
        <v>1030240100</v>
      </c>
      <c r="F275" s="1001" t="n">
        <v>13010</v>
      </c>
      <c r="G275" s="1001" t="s">
        <v>1502</v>
      </c>
      <c r="H275" s="1128" t="n">
        <v>7685</v>
      </c>
      <c r="I275" s="1068"/>
    </row>
    <row r="276" customFormat="false" ht="12.75" hidden="false" customHeight="false" outlineLevel="0" collapsed="false">
      <c r="A276" s="1001" t="n">
        <v>274</v>
      </c>
      <c r="B276" s="1001" t="s">
        <v>1503</v>
      </c>
      <c r="C276" s="1001" t="s">
        <v>1215</v>
      </c>
      <c r="D276" s="1001" t="s">
        <v>858</v>
      </c>
      <c r="E276" s="1001" t="n">
        <v>1040140020</v>
      </c>
      <c r="F276" s="1001" t="n">
        <v>21004</v>
      </c>
      <c r="G276" s="1001" t="s">
        <v>1504</v>
      </c>
      <c r="H276" s="1128" t="n">
        <v>14741</v>
      </c>
      <c r="I276" s="1068"/>
    </row>
    <row r="277" customFormat="false" ht="12.75" hidden="false" customHeight="false" outlineLevel="0" collapsed="false">
      <c r="A277" s="1001" t="n">
        <v>275</v>
      </c>
      <c r="B277" s="1001" t="s">
        <v>1505</v>
      </c>
      <c r="C277" s="1001" t="s">
        <v>1497</v>
      </c>
      <c r="D277" s="1001" t="s">
        <v>462</v>
      </c>
      <c r="E277" s="1001" t="n">
        <v>2110440030</v>
      </c>
      <c r="F277" s="1001" t="n">
        <v>43003</v>
      </c>
      <c r="G277" s="1001" t="s">
        <v>1506</v>
      </c>
      <c r="H277" s="1128" t="n">
        <v>4030</v>
      </c>
      <c r="I277" s="1068"/>
    </row>
    <row r="278" customFormat="false" ht="12.75" hidden="false" customHeight="false" outlineLevel="0" collapsed="false">
      <c r="A278" s="1001" t="n">
        <v>276</v>
      </c>
      <c r="B278" s="1001" t="s">
        <v>1507</v>
      </c>
      <c r="C278" s="1001" t="s">
        <v>965</v>
      </c>
      <c r="D278" s="1001" t="s">
        <v>462</v>
      </c>
      <c r="E278" s="1001" t="n">
        <v>2110060050</v>
      </c>
      <c r="F278" s="1001" t="n">
        <v>44005</v>
      </c>
      <c r="G278" s="1001" t="s">
        <v>1508</v>
      </c>
      <c r="H278" s="1128" t="n">
        <v>1693</v>
      </c>
      <c r="I278" s="1068"/>
    </row>
    <row r="279" customFormat="false" ht="12.75" hidden="false" customHeight="false" outlineLevel="0" collapsed="false">
      <c r="A279" s="1001" t="n">
        <v>277</v>
      </c>
      <c r="B279" s="1001" t="s">
        <v>1509</v>
      </c>
      <c r="C279" s="1001" t="s">
        <v>1151</v>
      </c>
      <c r="D279" s="1001" t="s">
        <v>852</v>
      </c>
      <c r="E279" s="1001" t="n">
        <v>1030770040</v>
      </c>
      <c r="F279" s="1001" t="n">
        <v>14004</v>
      </c>
      <c r="G279" s="1001" t="s">
        <v>1510</v>
      </c>
      <c r="H279" s="1128" t="n">
        <v>1495</v>
      </c>
      <c r="I279" s="1068"/>
    </row>
    <row r="280" customFormat="false" ht="12.75" hidden="false" customHeight="false" outlineLevel="0" collapsed="false">
      <c r="A280" s="1001" t="n">
        <v>278</v>
      </c>
      <c r="B280" s="1001" t="s">
        <v>1511</v>
      </c>
      <c r="C280" s="1001" t="s">
        <v>1103</v>
      </c>
      <c r="D280" s="1001" t="s">
        <v>851</v>
      </c>
      <c r="E280" s="1001" t="n">
        <v>1070370020</v>
      </c>
      <c r="F280" s="1001" t="n">
        <v>8002</v>
      </c>
      <c r="G280" s="1001" t="s">
        <v>1512</v>
      </c>
      <c r="H280" s="1128" t="n">
        <v>628</v>
      </c>
      <c r="I280" s="1068"/>
    </row>
    <row r="281" customFormat="false" ht="12.75" hidden="false" customHeight="false" outlineLevel="0" collapsed="false">
      <c r="A281" s="1001" t="n">
        <v>279</v>
      </c>
      <c r="B281" s="1001" t="s">
        <v>1513</v>
      </c>
      <c r="C281" s="1001" t="s">
        <v>905</v>
      </c>
      <c r="D281" s="1001" t="s">
        <v>855</v>
      </c>
      <c r="E281" s="1001" t="n">
        <v>3160310040</v>
      </c>
      <c r="F281" s="1001" t="n">
        <v>71004</v>
      </c>
      <c r="G281" s="1001" t="s">
        <v>1514</v>
      </c>
      <c r="H281" s="1128" t="n">
        <v>12617</v>
      </c>
      <c r="I281" s="1068"/>
    </row>
    <row r="282" customFormat="false" ht="12.75" hidden="false" customHeight="false" outlineLevel="0" collapsed="false">
      <c r="A282" s="1001" t="n">
        <v>280</v>
      </c>
      <c r="B282" s="1001" t="s">
        <v>1515</v>
      </c>
      <c r="C282" s="1001" t="s">
        <v>942</v>
      </c>
      <c r="D282" s="1001" t="s">
        <v>847</v>
      </c>
      <c r="E282" s="1001" t="n">
        <v>3180250120</v>
      </c>
      <c r="F282" s="1001" t="n">
        <v>78012</v>
      </c>
      <c r="G282" s="1001" t="s">
        <v>1516</v>
      </c>
      <c r="H282" s="1128" t="n">
        <v>2384</v>
      </c>
      <c r="I282" s="1068"/>
    </row>
    <row r="283" customFormat="false" ht="12.75" hidden="false" customHeight="false" outlineLevel="0" collapsed="false">
      <c r="A283" s="1001" t="n">
        <v>281</v>
      </c>
      <c r="B283" s="1001" t="s">
        <v>1517</v>
      </c>
      <c r="C283" s="1001" t="s">
        <v>1518</v>
      </c>
      <c r="D283" s="1001" t="s">
        <v>464</v>
      </c>
      <c r="E283" s="1001" t="n">
        <v>2120400010</v>
      </c>
      <c r="F283" s="1001" t="n">
        <v>59001</v>
      </c>
      <c r="G283" s="1001" t="s">
        <v>1519</v>
      </c>
      <c r="H283" s="1128" t="n">
        <v>74119</v>
      </c>
      <c r="I283" s="1068"/>
    </row>
    <row r="284" customFormat="false" ht="12.75" hidden="false" customHeight="false" outlineLevel="0" collapsed="false">
      <c r="A284" s="1001" t="n">
        <v>282</v>
      </c>
      <c r="B284" s="1001" t="s">
        <v>1520</v>
      </c>
      <c r="C284" s="1001" t="s">
        <v>922</v>
      </c>
      <c r="D284" s="1001" t="s">
        <v>848</v>
      </c>
      <c r="E284" s="1001" t="n">
        <v>3150720080</v>
      </c>
      <c r="F284" s="1001" t="n">
        <v>65008</v>
      </c>
      <c r="G284" s="1001" t="s">
        <v>1521</v>
      </c>
      <c r="H284" s="1128" t="n">
        <v>1362</v>
      </c>
      <c r="I284" s="1068"/>
    </row>
    <row r="285" customFormat="false" ht="12.75" hidden="false" customHeight="false" outlineLevel="0" collapsed="false">
      <c r="A285" s="1001" t="n">
        <v>283</v>
      </c>
      <c r="B285" s="1001" t="s">
        <v>1522</v>
      </c>
      <c r="C285" s="1001" t="s">
        <v>1103</v>
      </c>
      <c r="D285" s="1001" t="s">
        <v>851</v>
      </c>
      <c r="E285" s="1001" t="n">
        <v>1070370030</v>
      </c>
      <c r="F285" s="1001" t="n">
        <v>8003</v>
      </c>
      <c r="G285" s="1001" t="s">
        <v>1523</v>
      </c>
      <c r="H285" s="1128" t="n">
        <v>147</v>
      </c>
      <c r="I285" s="1068"/>
    </row>
    <row r="286" customFormat="false" ht="12.75" hidden="false" customHeight="false" outlineLevel="0" collapsed="false">
      <c r="A286" s="1001" t="n">
        <v>284</v>
      </c>
      <c r="B286" s="1001" t="s">
        <v>1524</v>
      </c>
      <c r="C286" s="1001" t="s">
        <v>1084</v>
      </c>
      <c r="D286" s="1001" t="s">
        <v>850</v>
      </c>
      <c r="E286" s="1001" t="n">
        <v>1060850040</v>
      </c>
      <c r="F286" s="1001" t="n">
        <v>30004</v>
      </c>
      <c r="G286" s="1001" t="s">
        <v>1525</v>
      </c>
      <c r="H286" s="1128" t="n">
        <v>3148</v>
      </c>
      <c r="I286" s="1068"/>
    </row>
    <row r="287" customFormat="false" ht="12.75" hidden="false" customHeight="false" outlineLevel="0" collapsed="false">
      <c r="A287" s="1001" t="n">
        <v>285</v>
      </c>
      <c r="B287" s="1001" t="s">
        <v>1526</v>
      </c>
      <c r="C287" s="1001" t="s">
        <v>1087</v>
      </c>
      <c r="D287" s="1001" t="s">
        <v>848</v>
      </c>
      <c r="E287" s="1001" t="n">
        <v>3150080040</v>
      </c>
      <c r="F287" s="1001" t="n">
        <v>64004</v>
      </c>
      <c r="G287" s="1001" t="s">
        <v>1527</v>
      </c>
      <c r="H287" s="1128" t="n">
        <v>1507</v>
      </c>
      <c r="I287" s="1068"/>
    </row>
    <row r="288" customFormat="false" ht="12.75" hidden="false" customHeight="false" outlineLevel="0" collapsed="false">
      <c r="A288" s="1001" t="n">
        <v>286</v>
      </c>
      <c r="B288" s="1001" t="s">
        <v>1528</v>
      </c>
      <c r="C288" s="1001" t="s">
        <v>939</v>
      </c>
      <c r="D288" s="1001" t="s">
        <v>464</v>
      </c>
      <c r="E288" s="1001" t="n">
        <v>2120330070</v>
      </c>
      <c r="F288" s="1001" t="n">
        <v>60007</v>
      </c>
      <c r="G288" s="1001" t="s">
        <v>1529</v>
      </c>
      <c r="H288" s="1128" t="n">
        <v>4999</v>
      </c>
      <c r="I288" s="1068"/>
    </row>
    <row r="289" customFormat="false" ht="12.75" hidden="false" customHeight="false" outlineLevel="0" collapsed="false">
      <c r="A289" s="1001" t="n">
        <v>287</v>
      </c>
      <c r="B289" s="1001" t="s">
        <v>1530</v>
      </c>
      <c r="C289" s="1001" t="s">
        <v>1226</v>
      </c>
      <c r="D289" s="1001" t="s">
        <v>855</v>
      </c>
      <c r="E289" s="1001" t="n">
        <v>3160410060</v>
      </c>
      <c r="F289" s="1001" t="n">
        <v>75006</v>
      </c>
      <c r="G289" s="1001" t="s">
        <v>1531</v>
      </c>
      <c r="H289" s="1128" t="n">
        <v>8928</v>
      </c>
      <c r="I289" s="1068"/>
    </row>
    <row r="290" customFormat="false" ht="12.75" hidden="false" customHeight="false" outlineLevel="0" collapsed="false">
      <c r="A290" s="1001" t="n">
        <v>288</v>
      </c>
      <c r="B290" s="1001" t="s">
        <v>1532</v>
      </c>
      <c r="C290" s="1001" t="s">
        <v>1063</v>
      </c>
      <c r="D290" s="1001" t="s">
        <v>857</v>
      </c>
      <c r="E290" s="1001" t="n">
        <v>4190010030</v>
      </c>
      <c r="F290" s="1001" t="n">
        <v>84003</v>
      </c>
      <c r="G290" s="1001" t="s">
        <v>1533</v>
      </c>
      <c r="H290" s="1128" t="n">
        <v>8860</v>
      </c>
      <c r="I290" s="1068"/>
    </row>
    <row r="291" customFormat="false" ht="12.75" hidden="false" customHeight="false" outlineLevel="0" collapsed="false">
      <c r="A291" s="1001" t="n">
        <v>289</v>
      </c>
      <c r="B291" s="1001" t="s">
        <v>1534</v>
      </c>
      <c r="C291" s="1001" t="s">
        <v>1032</v>
      </c>
      <c r="D291" s="1001" t="s">
        <v>854</v>
      </c>
      <c r="E291" s="1001" t="n">
        <v>1010070040</v>
      </c>
      <c r="F291" s="1001" t="n">
        <v>5004</v>
      </c>
      <c r="G291" s="1001" t="s">
        <v>1535</v>
      </c>
      <c r="H291" s="1128" t="n">
        <v>565</v>
      </c>
      <c r="I291" s="1068"/>
    </row>
    <row r="292" customFormat="false" ht="12.75" hidden="false" customHeight="false" outlineLevel="0" collapsed="false">
      <c r="A292" s="1001" t="n">
        <v>290</v>
      </c>
      <c r="B292" s="1001" t="s">
        <v>1536</v>
      </c>
      <c r="C292" s="1001" t="s">
        <v>1418</v>
      </c>
      <c r="D292" s="1001" t="s">
        <v>850</v>
      </c>
      <c r="E292" s="1001" t="n">
        <v>1060930020</v>
      </c>
      <c r="F292" s="1001" t="n">
        <v>93002</v>
      </c>
      <c r="G292" s="1001" t="s">
        <v>1537</v>
      </c>
      <c r="H292" s="1128" t="n">
        <v>1274</v>
      </c>
      <c r="I292" s="1068"/>
    </row>
    <row r="293" customFormat="false" ht="12.75" hidden="false" customHeight="false" outlineLevel="0" collapsed="false">
      <c r="A293" s="1001" t="n">
        <v>291</v>
      </c>
      <c r="B293" s="1001" t="s">
        <v>1538</v>
      </c>
      <c r="C293" s="1001" t="s">
        <v>887</v>
      </c>
      <c r="D293" s="1001" t="s">
        <v>856</v>
      </c>
      <c r="E293" s="1001" t="n">
        <v>4200950060</v>
      </c>
      <c r="F293" s="1001" t="n">
        <v>95006</v>
      </c>
      <c r="G293" s="1001" t="s">
        <v>1539</v>
      </c>
      <c r="H293" s="1128" t="n">
        <v>3777</v>
      </c>
      <c r="I293" s="1068"/>
    </row>
    <row r="294" customFormat="false" ht="12.75" hidden="false" customHeight="false" outlineLevel="0" collapsed="false">
      <c r="A294" s="1001" t="n">
        <v>292</v>
      </c>
      <c r="B294" s="1001" t="s">
        <v>1540</v>
      </c>
      <c r="C294" s="1001" t="s">
        <v>1120</v>
      </c>
      <c r="D294" s="1001" t="s">
        <v>854</v>
      </c>
      <c r="E294" s="1001" t="n">
        <v>1010880060</v>
      </c>
      <c r="F294" s="1001" t="n">
        <v>2006</v>
      </c>
      <c r="G294" s="1001" t="s">
        <v>1541</v>
      </c>
      <c r="H294" s="1128" t="n">
        <v>830</v>
      </c>
      <c r="I294" s="1068"/>
    </row>
    <row r="295" customFormat="false" ht="12.75" hidden="false" customHeight="false" outlineLevel="0" collapsed="false">
      <c r="A295" s="1001" t="n">
        <v>293</v>
      </c>
      <c r="B295" s="1001" t="s">
        <v>1542</v>
      </c>
      <c r="C295" s="1001" t="s">
        <v>1543</v>
      </c>
      <c r="D295" s="662" t="s">
        <v>856</v>
      </c>
      <c r="E295" s="1001" t="n">
        <v>4201110010</v>
      </c>
      <c r="F295" s="1001" t="n">
        <v>111001</v>
      </c>
      <c r="G295" s="1001" t="s">
        <v>1544</v>
      </c>
      <c r="H295" s="1128" t="n">
        <v>5843</v>
      </c>
      <c r="I295" s="1068"/>
    </row>
    <row r="296" customFormat="false" ht="12.75" hidden="false" customHeight="false" outlineLevel="0" collapsed="false">
      <c r="A296" s="1001" t="n">
        <v>294</v>
      </c>
      <c r="B296" s="1001" t="s">
        <v>1545</v>
      </c>
      <c r="C296" s="1001" t="s">
        <v>1330</v>
      </c>
      <c r="D296" s="1001" t="s">
        <v>861</v>
      </c>
      <c r="E296" s="1001" t="n">
        <v>1050840020</v>
      </c>
      <c r="F296" s="1001" t="n">
        <v>26002</v>
      </c>
      <c r="G296" s="1001" t="s">
        <v>1546</v>
      </c>
      <c r="H296" s="1128" t="n">
        <v>4504</v>
      </c>
      <c r="I296" s="1068"/>
    </row>
    <row r="297" customFormat="false" ht="12.75" hidden="false" customHeight="false" outlineLevel="0" collapsed="false">
      <c r="A297" s="1001" t="n">
        <v>295</v>
      </c>
      <c r="B297" s="1001" t="s">
        <v>1547</v>
      </c>
      <c r="C297" s="1001" t="s">
        <v>939</v>
      </c>
      <c r="D297" s="1001" t="s">
        <v>464</v>
      </c>
      <c r="E297" s="1001" t="n">
        <v>2120330080</v>
      </c>
      <c r="F297" s="1001" t="n">
        <v>60008</v>
      </c>
      <c r="G297" s="1001" t="s">
        <v>1548</v>
      </c>
      <c r="H297" s="1128" t="n">
        <v>5430</v>
      </c>
      <c r="I297" s="1068"/>
    </row>
    <row r="298" customFormat="false" ht="12.75" hidden="false" customHeight="false" outlineLevel="0" collapsed="false">
      <c r="A298" s="1001" t="n">
        <v>296</v>
      </c>
      <c r="B298" s="1001" t="s">
        <v>1549</v>
      </c>
      <c r="C298" s="1001" t="s">
        <v>999</v>
      </c>
      <c r="D298" s="1001" t="s">
        <v>852</v>
      </c>
      <c r="E298" s="1001" t="n">
        <v>1030120120</v>
      </c>
      <c r="F298" s="1001" t="n">
        <v>16011</v>
      </c>
      <c r="G298" s="1001" t="s">
        <v>1550</v>
      </c>
      <c r="H298" s="1128" t="n">
        <v>4815</v>
      </c>
      <c r="I298" s="1068"/>
    </row>
    <row r="299" customFormat="false" ht="12.75" hidden="false" customHeight="false" outlineLevel="0" collapsed="false">
      <c r="A299" s="1001" t="n">
        <v>297</v>
      </c>
      <c r="B299" s="1001" t="s">
        <v>1551</v>
      </c>
      <c r="C299" s="1001" t="s">
        <v>1068</v>
      </c>
      <c r="D299" s="1001" t="s">
        <v>462</v>
      </c>
      <c r="E299" s="1001" t="n">
        <v>2110030030</v>
      </c>
      <c r="F299" s="1001" t="n">
        <v>42003</v>
      </c>
      <c r="G299" s="1001" t="s">
        <v>1552</v>
      </c>
      <c r="H299" s="1128" t="n">
        <v>4286</v>
      </c>
      <c r="I299" s="1068"/>
    </row>
    <row r="300" customFormat="false" ht="12.75" hidden="false" customHeight="false" outlineLevel="0" collapsed="false">
      <c r="A300" s="1001" t="n">
        <v>298</v>
      </c>
      <c r="B300" s="1001" t="s">
        <v>1553</v>
      </c>
      <c r="C300" s="1001" t="s">
        <v>1325</v>
      </c>
      <c r="D300" s="1001" t="s">
        <v>468</v>
      </c>
      <c r="E300" s="1001" t="n">
        <v>3130230020</v>
      </c>
      <c r="F300" s="1001" t="n">
        <v>69002</v>
      </c>
      <c r="G300" s="1001" t="s">
        <v>1554</v>
      </c>
      <c r="H300" s="1128" t="n">
        <v>2032</v>
      </c>
      <c r="I300" s="1068"/>
    </row>
    <row r="301" customFormat="false" ht="12.75" hidden="false" customHeight="false" outlineLevel="0" collapsed="false">
      <c r="A301" s="1001" t="n">
        <v>299</v>
      </c>
      <c r="B301" s="1001" t="s">
        <v>1555</v>
      </c>
      <c r="C301" s="1001" t="s">
        <v>1556</v>
      </c>
      <c r="D301" s="1001" t="s">
        <v>458</v>
      </c>
      <c r="E301" s="1001" t="n">
        <v>2090360010</v>
      </c>
      <c r="F301" s="1001" t="n">
        <v>53001</v>
      </c>
      <c r="G301" s="1001" t="s">
        <v>1557</v>
      </c>
      <c r="H301" s="1128" t="n">
        <v>4226</v>
      </c>
      <c r="I301" s="1068"/>
    </row>
    <row r="302" customFormat="false" ht="12.75" hidden="false" customHeight="false" outlineLevel="0" collapsed="false">
      <c r="A302" s="1001" t="n">
        <v>300</v>
      </c>
      <c r="B302" s="1001" t="s">
        <v>1558</v>
      </c>
      <c r="C302" s="1001" t="s">
        <v>1012</v>
      </c>
      <c r="D302" s="1001" t="s">
        <v>464</v>
      </c>
      <c r="E302" s="1001" t="n">
        <v>2120700080</v>
      </c>
      <c r="F302" s="1001" t="n">
        <v>58008</v>
      </c>
      <c r="G302" s="1001" t="s">
        <v>1559</v>
      </c>
      <c r="H302" s="1128" t="n">
        <v>1236</v>
      </c>
      <c r="I302" s="1068"/>
    </row>
    <row r="303" customFormat="false" ht="12.75" hidden="false" customHeight="false" outlineLevel="0" collapsed="false">
      <c r="A303" s="1001" t="n">
        <v>301</v>
      </c>
      <c r="B303" s="1001" t="s">
        <v>1560</v>
      </c>
      <c r="C303" s="1001" t="s">
        <v>1055</v>
      </c>
      <c r="D303" s="1001" t="s">
        <v>852</v>
      </c>
      <c r="E303" s="1001" t="n">
        <v>1030860040</v>
      </c>
      <c r="F303" s="1001" t="n">
        <v>12004</v>
      </c>
      <c r="G303" s="1001" t="s">
        <v>1561</v>
      </c>
      <c r="H303" s="1128" t="n">
        <v>9915</v>
      </c>
      <c r="I303" s="1068"/>
    </row>
    <row r="304" customFormat="false" ht="12.75" hidden="false" customHeight="false" outlineLevel="0" collapsed="false">
      <c r="A304" s="1001" t="n">
        <v>302</v>
      </c>
      <c r="B304" s="1001" t="s">
        <v>1562</v>
      </c>
      <c r="C304" s="1001" t="s">
        <v>1110</v>
      </c>
      <c r="D304" s="1001" t="s">
        <v>858</v>
      </c>
      <c r="E304" s="1001" t="n">
        <v>1040830060</v>
      </c>
      <c r="F304" s="1001" t="n">
        <v>22006</v>
      </c>
      <c r="G304" s="1001" t="s">
        <v>1563</v>
      </c>
      <c r="H304" s="1128" t="n">
        <v>17691</v>
      </c>
      <c r="I304" s="1068"/>
    </row>
    <row r="305" customFormat="false" ht="12.75" hidden="false" customHeight="false" outlineLevel="0" collapsed="false">
      <c r="A305" s="1001" t="n">
        <v>303</v>
      </c>
      <c r="B305" s="1001" t="s">
        <v>1564</v>
      </c>
      <c r="C305" s="1001" t="s">
        <v>1381</v>
      </c>
      <c r="D305" s="1001" t="s">
        <v>851</v>
      </c>
      <c r="E305" s="1001" t="n">
        <v>1070390020</v>
      </c>
      <c r="F305" s="1001" t="n">
        <v>11002</v>
      </c>
      <c r="G305" s="1001" t="s">
        <v>1565</v>
      </c>
      <c r="H305" s="1128" t="n">
        <v>10183</v>
      </c>
      <c r="I305" s="1068"/>
    </row>
    <row r="306" customFormat="false" ht="12.75" hidden="false" customHeight="false" outlineLevel="0" collapsed="false">
      <c r="A306" s="1001" t="n">
        <v>304</v>
      </c>
      <c r="B306" s="1001" t="s">
        <v>1566</v>
      </c>
      <c r="C306" s="1001" t="s">
        <v>1009</v>
      </c>
      <c r="D306" s="1001" t="s">
        <v>861</v>
      </c>
      <c r="E306" s="1001" t="n">
        <v>1050890040</v>
      </c>
      <c r="F306" s="1001" t="n">
        <v>23004</v>
      </c>
      <c r="G306" s="1001" t="s">
        <v>1567</v>
      </c>
      <c r="H306" s="1128" t="n">
        <v>6329</v>
      </c>
      <c r="I306" s="1068"/>
    </row>
    <row r="307" customFormat="false" ht="12.75" hidden="false" customHeight="false" outlineLevel="0" collapsed="false">
      <c r="A307" s="1001" t="n">
        <v>305</v>
      </c>
      <c r="B307" s="1001" t="s">
        <v>1568</v>
      </c>
      <c r="C307" s="1001" t="s">
        <v>893</v>
      </c>
      <c r="D307" s="1001" t="s">
        <v>852</v>
      </c>
      <c r="E307" s="1001" t="n">
        <v>1030490070</v>
      </c>
      <c r="F307" s="1001" t="n">
        <v>15007</v>
      </c>
      <c r="G307" s="1001" t="s">
        <v>1569</v>
      </c>
      <c r="H307" s="1128" t="n">
        <v>6758</v>
      </c>
      <c r="I307" s="1068"/>
    </row>
    <row r="308" customFormat="false" ht="12.75" hidden="false" customHeight="false" outlineLevel="0" collapsed="false">
      <c r="A308" s="1001" t="n">
        <v>306</v>
      </c>
      <c r="B308" s="1001" t="s">
        <v>1570</v>
      </c>
      <c r="C308" s="1001" t="s">
        <v>1058</v>
      </c>
      <c r="D308" s="1001" t="s">
        <v>852</v>
      </c>
      <c r="E308" s="1001" t="n">
        <v>1031040040</v>
      </c>
      <c r="F308" s="1001" t="n">
        <v>108004</v>
      </c>
      <c r="G308" s="1001" t="s">
        <v>1571</v>
      </c>
      <c r="H308" s="1128" t="n">
        <v>17828</v>
      </c>
      <c r="I308" s="1068"/>
    </row>
    <row r="309" customFormat="false" ht="12.75" hidden="false" customHeight="false" outlineLevel="0" collapsed="false">
      <c r="A309" s="1001" t="n">
        <v>307</v>
      </c>
      <c r="B309" s="1001" t="s">
        <v>1572</v>
      </c>
      <c r="C309" s="1001" t="s">
        <v>1071</v>
      </c>
      <c r="D309" s="1001" t="s">
        <v>861</v>
      </c>
      <c r="E309" s="1001" t="n">
        <v>1050900060</v>
      </c>
      <c r="F309" s="1001" t="n">
        <v>24006</v>
      </c>
      <c r="G309" s="1001" t="s">
        <v>1573</v>
      </c>
      <c r="H309" s="1128" t="n">
        <v>7717</v>
      </c>
      <c r="I309" s="1068"/>
    </row>
    <row r="310" customFormat="false" ht="12.75" hidden="false" customHeight="false" outlineLevel="0" collapsed="false">
      <c r="A310" s="1001" t="n">
        <v>308</v>
      </c>
      <c r="B310" s="1001" t="s">
        <v>1574</v>
      </c>
      <c r="C310" s="1001" t="s">
        <v>1024</v>
      </c>
      <c r="D310" s="1001" t="s">
        <v>856</v>
      </c>
      <c r="E310" s="1001" t="n">
        <v>4200730050</v>
      </c>
      <c r="F310" s="1001" t="n">
        <v>90005</v>
      </c>
      <c r="G310" s="1001" t="s">
        <v>1575</v>
      </c>
      <c r="H310" s="1128" t="n">
        <v>736</v>
      </c>
      <c r="I310" s="1068"/>
    </row>
    <row r="311" customFormat="false" ht="12.75" hidden="false" customHeight="false" outlineLevel="0" collapsed="false">
      <c r="A311" s="1001" t="n">
        <v>309</v>
      </c>
      <c r="B311" s="1001" t="s">
        <v>1576</v>
      </c>
      <c r="C311" s="1001" t="s">
        <v>887</v>
      </c>
      <c r="D311" s="1001" t="s">
        <v>856</v>
      </c>
      <c r="E311" s="1001" t="n">
        <v>4200950070</v>
      </c>
      <c r="F311" s="1001" t="n">
        <v>95007</v>
      </c>
      <c r="G311" s="1001" t="s">
        <v>1577</v>
      </c>
      <c r="H311" s="1128" t="n">
        <v>780</v>
      </c>
      <c r="I311" s="1068"/>
    </row>
    <row r="312" customFormat="false" ht="12.75" hidden="false" customHeight="false" outlineLevel="0" collapsed="false">
      <c r="A312" s="1001" t="n">
        <v>310</v>
      </c>
      <c r="B312" s="1001" t="s">
        <v>1578</v>
      </c>
      <c r="C312" s="1001" t="s">
        <v>1012</v>
      </c>
      <c r="D312" s="1001" t="s">
        <v>464</v>
      </c>
      <c r="E312" s="1001" t="n">
        <v>2120700081</v>
      </c>
      <c r="F312" s="1001" t="n">
        <v>58117</v>
      </c>
      <c r="G312" s="1001" t="s">
        <v>1579</v>
      </c>
      <c r="H312" s="1128" t="n">
        <v>48864</v>
      </c>
      <c r="I312" s="1068"/>
    </row>
    <row r="313" customFormat="false" ht="12.75" hidden="false" customHeight="false" outlineLevel="0" collapsed="false">
      <c r="A313" s="1001" t="n">
        <v>311</v>
      </c>
      <c r="B313" s="1001" t="s">
        <v>1580</v>
      </c>
      <c r="C313" s="1001" t="s">
        <v>1151</v>
      </c>
      <c r="D313" s="1001" t="s">
        <v>852</v>
      </c>
      <c r="E313" s="1001" t="n">
        <v>1030770050</v>
      </c>
      <c r="F313" s="1001" t="n">
        <v>14005</v>
      </c>
      <c r="G313" s="1001" t="s">
        <v>1581</v>
      </c>
      <c r="H313" s="1128" t="n">
        <v>3222</v>
      </c>
      <c r="I313" s="1068"/>
    </row>
    <row r="314" customFormat="false" ht="12.75" hidden="false" customHeight="false" outlineLevel="0" collapsed="false">
      <c r="A314" s="1001" t="n">
        <v>312</v>
      </c>
      <c r="B314" s="1001" t="s">
        <v>1582</v>
      </c>
      <c r="C314" s="1001" t="s">
        <v>999</v>
      </c>
      <c r="D314" s="1001" t="s">
        <v>852</v>
      </c>
      <c r="E314" s="1001" t="n">
        <v>1030120130</v>
      </c>
      <c r="F314" s="1001" t="n">
        <v>16012</v>
      </c>
      <c r="G314" s="1001" t="s">
        <v>1583</v>
      </c>
      <c r="H314" s="1128" t="n">
        <v>3344</v>
      </c>
      <c r="I314" s="1068"/>
    </row>
    <row r="315" customFormat="false" ht="12.75" hidden="false" customHeight="false" outlineLevel="0" collapsed="false">
      <c r="A315" s="1001" t="n">
        <v>313</v>
      </c>
      <c r="B315" s="1001" t="s">
        <v>1584</v>
      </c>
      <c r="C315" s="1001" t="s">
        <v>1017</v>
      </c>
      <c r="D315" s="1001" t="s">
        <v>847</v>
      </c>
      <c r="E315" s="1001" t="n">
        <v>3180670050</v>
      </c>
      <c r="F315" s="1001" t="n">
        <v>80005</v>
      </c>
      <c r="G315" s="1001" t="s">
        <v>1585</v>
      </c>
      <c r="H315" s="1128" t="n">
        <v>4780</v>
      </c>
      <c r="I315" s="1068"/>
    </row>
    <row r="316" customFormat="false" ht="12.75" hidden="false" customHeight="false" outlineLevel="0" collapsed="false">
      <c r="A316" s="1001" t="n">
        <v>314</v>
      </c>
      <c r="B316" s="1001" t="s">
        <v>1586</v>
      </c>
      <c r="C316" s="1001" t="s">
        <v>962</v>
      </c>
      <c r="D316" s="1001" t="s">
        <v>847</v>
      </c>
      <c r="E316" s="1001" t="n">
        <v>3181030020</v>
      </c>
      <c r="F316" s="1001" t="n">
        <v>102002</v>
      </c>
      <c r="G316" s="1001" t="s">
        <v>1587</v>
      </c>
      <c r="H316" s="1128" t="n">
        <v>1253</v>
      </c>
      <c r="I316" s="1068"/>
    </row>
    <row r="317" customFormat="false" ht="12.75" hidden="false" customHeight="false" outlineLevel="0" collapsed="false">
      <c r="A317" s="1001" t="n">
        <v>315</v>
      </c>
      <c r="B317" s="1001" t="s">
        <v>1588</v>
      </c>
      <c r="C317" s="1001" t="s">
        <v>1117</v>
      </c>
      <c r="D317" s="1001" t="s">
        <v>852</v>
      </c>
      <c r="E317" s="1001" t="n">
        <v>1030570050</v>
      </c>
      <c r="F317" s="1001" t="n">
        <v>18005</v>
      </c>
      <c r="G317" s="1001" t="s">
        <v>1589</v>
      </c>
      <c r="H317" s="1128" t="n">
        <v>1522</v>
      </c>
      <c r="I317" s="1068"/>
    </row>
    <row r="318" customFormat="false" ht="12.75" hidden="false" customHeight="false" outlineLevel="0" collapsed="false">
      <c r="A318" s="1001" t="n">
        <v>316</v>
      </c>
      <c r="B318" s="1001" t="s">
        <v>1590</v>
      </c>
      <c r="C318" s="1001" t="s">
        <v>1591</v>
      </c>
      <c r="D318" s="1001" t="s">
        <v>851</v>
      </c>
      <c r="E318" s="1001" t="n">
        <v>1070340010</v>
      </c>
      <c r="F318" s="1001" t="n">
        <v>10001</v>
      </c>
      <c r="G318" s="1001" t="s">
        <v>1592</v>
      </c>
      <c r="H318" s="1128" t="n">
        <v>11163</v>
      </c>
      <c r="I318" s="1068"/>
    </row>
    <row r="319" customFormat="false" ht="12.75" hidden="false" customHeight="false" outlineLevel="0" collapsed="false">
      <c r="A319" s="1001" t="n">
        <v>317</v>
      </c>
      <c r="B319" s="1001" t="s">
        <v>1593</v>
      </c>
      <c r="C319" s="1001" t="s">
        <v>893</v>
      </c>
      <c r="D319" s="1001" t="s">
        <v>852</v>
      </c>
      <c r="E319" s="1001" t="n">
        <v>1030490090</v>
      </c>
      <c r="F319" s="1001" t="n">
        <v>15009</v>
      </c>
      <c r="G319" s="1001" t="s">
        <v>1594</v>
      </c>
      <c r="H319" s="1128" t="n">
        <v>19551</v>
      </c>
      <c r="I319" s="1068"/>
    </row>
    <row r="320" customFormat="false" ht="12.75" hidden="false" customHeight="false" outlineLevel="0" collapsed="false">
      <c r="A320" s="1001" t="n">
        <v>318</v>
      </c>
      <c r="B320" s="1001" t="s">
        <v>1595</v>
      </c>
      <c r="C320" s="1001" t="s">
        <v>1434</v>
      </c>
      <c r="D320" s="1001" t="s">
        <v>458</v>
      </c>
      <c r="E320" s="1001" t="n">
        <v>2090050020</v>
      </c>
      <c r="F320" s="1001" t="n">
        <v>51002</v>
      </c>
      <c r="G320" s="1001" t="s">
        <v>1596</v>
      </c>
      <c r="H320" s="1128" t="n">
        <v>96717</v>
      </c>
      <c r="I320" s="1068"/>
    </row>
    <row r="321" customFormat="false" ht="12.75" hidden="false" customHeight="false" outlineLevel="0" collapsed="false">
      <c r="A321" s="1001" t="n">
        <v>319</v>
      </c>
      <c r="B321" s="1001" t="s">
        <v>1597</v>
      </c>
      <c r="C321" s="1001" t="s">
        <v>1159</v>
      </c>
      <c r="D321" s="1001" t="s">
        <v>852</v>
      </c>
      <c r="E321" s="1001" t="n">
        <v>1030240110</v>
      </c>
      <c r="F321" s="1001" t="n">
        <v>13011</v>
      </c>
      <c r="G321" s="1001" t="s">
        <v>1598</v>
      </c>
      <c r="H321" s="1128" t="n">
        <v>679</v>
      </c>
      <c r="I321" s="1068"/>
    </row>
    <row r="322" customFormat="false" ht="12.75" hidden="false" customHeight="false" outlineLevel="0" collapsed="false">
      <c r="A322" s="1001" t="n">
        <v>320</v>
      </c>
      <c r="B322" s="1001" t="s">
        <v>1599</v>
      </c>
      <c r="C322" s="1001" t="s">
        <v>1335</v>
      </c>
      <c r="D322" s="1001" t="s">
        <v>849</v>
      </c>
      <c r="E322" s="1001" t="n">
        <v>1080130020</v>
      </c>
      <c r="F322" s="1001" t="n">
        <v>37002</v>
      </c>
      <c r="G322" s="1001" t="s">
        <v>1600</v>
      </c>
      <c r="H322" s="1128" t="n">
        <v>9693</v>
      </c>
      <c r="I322" s="1068"/>
    </row>
    <row r="323" customFormat="false" ht="12.75" hidden="false" customHeight="false" outlineLevel="0" collapsed="false">
      <c r="A323" s="1001" t="n">
        <v>321</v>
      </c>
      <c r="B323" s="1001" t="s">
        <v>1601</v>
      </c>
      <c r="C323" s="1001" t="s">
        <v>1602</v>
      </c>
      <c r="D323" s="1001" t="s">
        <v>849</v>
      </c>
      <c r="E323" s="1001" t="n">
        <v>1080290010</v>
      </c>
      <c r="F323" s="1001" t="n">
        <v>38001</v>
      </c>
      <c r="G323" s="1001" t="s">
        <v>1603</v>
      </c>
      <c r="H323" s="1128" t="n">
        <v>20995</v>
      </c>
      <c r="I323" s="1068"/>
    </row>
    <row r="324" customFormat="false" ht="12.75" hidden="false" customHeight="false" outlineLevel="0" collapsed="false">
      <c r="A324" s="1001" t="n">
        <v>322</v>
      </c>
      <c r="B324" s="1001" t="s">
        <v>1604</v>
      </c>
      <c r="C324" s="1001" t="s">
        <v>908</v>
      </c>
      <c r="D324" s="1001" t="s">
        <v>854</v>
      </c>
      <c r="E324" s="1001" t="n">
        <v>1010270060</v>
      </c>
      <c r="F324" s="1001" t="n">
        <v>4006</v>
      </c>
      <c r="G324" s="1001" t="s">
        <v>1605</v>
      </c>
      <c r="H324" s="1128" t="n">
        <v>78</v>
      </c>
      <c r="I324" s="1068"/>
    </row>
    <row r="325" customFormat="false" ht="12.75" hidden="false" customHeight="false" outlineLevel="0" collapsed="false">
      <c r="A325" s="1001" t="n">
        <v>323</v>
      </c>
      <c r="B325" s="1001" t="s">
        <v>1606</v>
      </c>
      <c r="C325" s="1001" t="s">
        <v>908</v>
      </c>
      <c r="D325" s="1001" t="s">
        <v>854</v>
      </c>
      <c r="E325" s="1001" t="n">
        <v>1010270070</v>
      </c>
      <c r="F325" s="1001" t="n">
        <v>4007</v>
      </c>
      <c r="G325" s="1001" t="s">
        <v>1607</v>
      </c>
      <c r="H325" s="1128" t="n">
        <v>199</v>
      </c>
      <c r="I325" s="1068"/>
    </row>
    <row r="326" customFormat="false" ht="12.75" hidden="false" customHeight="false" outlineLevel="0" collapsed="false">
      <c r="A326" s="1001" t="n">
        <v>324</v>
      </c>
      <c r="B326" s="1001" t="s">
        <v>1608</v>
      </c>
      <c r="C326" s="1001" t="s">
        <v>1174</v>
      </c>
      <c r="D326" s="1001" t="s">
        <v>847</v>
      </c>
      <c r="E326" s="1001" t="n">
        <v>3180220070</v>
      </c>
      <c r="F326" s="1001" t="n">
        <v>79007</v>
      </c>
      <c r="G326" s="1001" t="s">
        <v>1609</v>
      </c>
      <c r="H326" s="1128" t="n">
        <v>458</v>
      </c>
      <c r="I326" s="1068"/>
    </row>
    <row r="327" customFormat="false" ht="12.75" hidden="false" customHeight="false" outlineLevel="0" collapsed="false">
      <c r="A327" s="1001" t="n">
        <v>325</v>
      </c>
      <c r="B327" s="1001" t="s">
        <v>1610</v>
      </c>
      <c r="C327" s="1001" t="s">
        <v>1325</v>
      </c>
      <c r="D327" s="1001" t="s">
        <v>468</v>
      </c>
      <c r="E327" s="1001" t="n">
        <v>3130230030</v>
      </c>
      <c r="F327" s="1001" t="n">
        <v>69003</v>
      </c>
      <c r="G327" s="1001" t="s">
        <v>1611</v>
      </c>
      <c r="H327" s="1128" t="n">
        <v>1068</v>
      </c>
      <c r="I327" s="1068"/>
    </row>
    <row r="328" customFormat="false" ht="12.75" hidden="false" customHeight="false" outlineLevel="0" collapsed="false">
      <c r="A328" s="1001" t="n">
        <v>326</v>
      </c>
      <c r="B328" s="1001" t="s">
        <v>1612</v>
      </c>
      <c r="C328" s="1001" t="s">
        <v>1087</v>
      </c>
      <c r="D328" s="1001" t="s">
        <v>848</v>
      </c>
      <c r="E328" s="1001" t="n">
        <v>3150080050</v>
      </c>
      <c r="F328" s="1001" t="n">
        <v>64005</v>
      </c>
      <c r="G328" s="1001" t="s">
        <v>1613</v>
      </c>
      <c r="H328" s="1128" t="n">
        <v>21240</v>
      </c>
      <c r="I328" s="1068"/>
    </row>
    <row r="329" customFormat="false" ht="12.75" hidden="false" customHeight="false" outlineLevel="0" collapsed="false">
      <c r="A329" s="1001" t="n">
        <v>327</v>
      </c>
      <c r="B329" s="1001" t="s">
        <v>1614</v>
      </c>
      <c r="C329" s="1001" t="s">
        <v>1004</v>
      </c>
      <c r="D329" s="1001" t="s">
        <v>861</v>
      </c>
      <c r="E329" s="1001" t="n">
        <v>1050710020</v>
      </c>
      <c r="F329" s="1001" t="n">
        <v>29002</v>
      </c>
      <c r="G329" s="1001" t="s">
        <v>1615</v>
      </c>
      <c r="H329" s="1128" t="n">
        <v>4000</v>
      </c>
      <c r="I329" s="1068"/>
    </row>
    <row r="330" customFormat="false" ht="12.75" hidden="false" customHeight="false" outlineLevel="0" collapsed="false">
      <c r="A330" s="1001" t="n">
        <v>328</v>
      </c>
      <c r="B330" s="1001" t="s">
        <v>1616</v>
      </c>
      <c r="C330" s="1001" t="s">
        <v>1012</v>
      </c>
      <c r="D330" s="1001" t="s">
        <v>464</v>
      </c>
      <c r="E330" s="1001" t="n">
        <v>2120700090</v>
      </c>
      <c r="F330" s="1001" t="n">
        <v>58009</v>
      </c>
      <c r="G330" s="1001" t="s">
        <v>1617</v>
      </c>
      <c r="H330" s="1128" t="n">
        <v>18117</v>
      </c>
      <c r="I330" s="1068"/>
    </row>
    <row r="331" customFormat="false" ht="12.75" hidden="false" customHeight="false" outlineLevel="0" collapsed="false">
      <c r="A331" s="1001" t="n">
        <v>329</v>
      </c>
      <c r="B331" s="1001" t="s">
        <v>1618</v>
      </c>
      <c r="C331" s="1001" t="s">
        <v>1325</v>
      </c>
      <c r="D331" s="1001" t="s">
        <v>468</v>
      </c>
      <c r="E331" s="1001" t="n">
        <v>3130230040</v>
      </c>
      <c r="F331" s="1001" t="n">
        <v>69004</v>
      </c>
      <c r="G331" s="1001" t="s">
        <v>1619</v>
      </c>
      <c r="H331" s="1128" t="n">
        <v>1081</v>
      </c>
      <c r="I331" s="1068"/>
    </row>
    <row r="332" customFormat="false" ht="12.75" hidden="false" customHeight="false" outlineLevel="0" collapsed="false">
      <c r="A332" s="1001" t="n">
        <v>330</v>
      </c>
      <c r="B332" s="1001" t="s">
        <v>1620</v>
      </c>
      <c r="C332" s="1001" t="s">
        <v>1092</v>
      </c>
      <c r="D332" s="1001" t="s">
        <v>848</v>
      </c>
      <c r="E332" s="1001" t="n">
        <v>3150200040</v>
      </c>
      <c r="F332" s="1001" t="n">
        <v>61004</v>
      </c>
      <c r="G332" s="1001" t="s">
        <v>1621</v>
      </c>
      <c r="H332" s="1128" t="n">
        <v>5290</v>
      </c>
      <c r="I332" s="1068"/>
    </row>
    <row r="333" customFormat="false" ht="12.75" hidden="false" customHeight="false" outlineLevel="0" collapsed="false">
      <c r="A333" s="1001" t="n">
        <v>331</v>
      </c>
      <c r="B333" s="1001" t="s">
        <v>1622</v>
      </c>
      <c r="C333" s="1001" t="s">
        <v>1035</v>
      </c>
      <c r="D333" s="1001" t="s">
        <v>854</v>
      </c>
      <c r="E333" s="1001" t="n">
        <v>1010810120</v>
      </c>
      <c r="F333" s="1001" t="n">
        <v>1012</v>
      </c>
      <c r="G333" s="1001" t="s">
        <v>1623</v>
      </c>
      <c r="H333" s="1128" t="n">
        <v>1072</v>
      </c>
      <c r="I333" s="1068"/>
    </row>
    <row r="334" customFormat="false" ht="12.75" hidden="false" customHeight="false" outlineLevel="0" collapsed="false">
      <c r="A334" s="1001" t="n">
        <v>332</v>
      </c>
      <c r="B334" s="1001" t="s">
        <v>1624</v>
      </c>
      <c r="C334" s="1001" t="s">
        <v>1625</v>
      </c>
      <c r="D334" s="1001" t="s">
        <v>856</v>
      </c>
      <c r="E334" s="1001" t="n">
        <v>4200530010</v>
      </c>
      <c r="F334" s="1001" t="n">
        <v>91001</v>
      </c>
      <c r="G334" s="1001" t="s">
        <v>1626</v>
      </c>
      <c r="H334" s="1128" t="n">
        <v>1237</v>
      </c>
      <c r="I334" s="1068"/>
    </row>
    <row r="335" customFormat="false" ht="12.75" hidden="false" customHeight="false" outlineLevel="0" collapsed="false">
      <c r="A335" s="1001" t="n">
        <v>333</v>
      </c>
      <c r="B335" s="1001" t="s">
        <v>1627</v>
      </c>
      <c r="C335" s="1001" t="s">
        <v>1474</v>
      </c>
      <c r="D335" s="1001" t="s">
        <v>854</v>
      </c>
      <c r="E335" s="1001" t="n">
        <v>1011020030</v>
      </c>
      <c r="F335" s="1001" t="n">
        <v>103003</v>
      </c>
      <c r="G335" s="1001" t="s">
        <v>1628</v>
      </c>
      <c r="H335" s="1128" t="n">
        <v>1941</v>
      </c>
      <c r="I335" s="1068"/>
    </row>
    <row r="336" customFormat="false" ht="12.75" hidden="false" customHeight="false" outlineLevel="0" collapsed="false">
      <c r="A336" s="1001" t="n">
        <v>334</v>
      </c>
      <c r="B336" s="1001" t="s">
        <v>1629</v>
      </c>
      <c r="C336" s="1001" t="s">
        <v>957</v>
      </c>
      <c r="D336" s="1001" t="s">
        <v>464</v>
      </c>
      <c r="E336" s="1001" t="n">
        <v>2120910020</v>
      </c>
      <c r="F336" s="1001" t="n">
        <v>56002</v>
      </c>
      <c r="G336" s="1001" t="s">
        <v>1630</v>
      </c>
      <c r="H336" s="1128" t="n">
        <v>827</v>
      </c>
      <c r="I336" s="1068"/>
    </row>
    <row r="337" customFormat="false" ht="12.75" hidden="false" customHeight="false" outlineLevel="0" collapsed="false">
      <c r="A337" s="1001" t="n">
        <v>335</v>
      </c>
      <c r="B337" s="1001" t="s">
        <v>1631</v>
      </c>
      <c r="C337" s="1001" t="s">
        <v>893</v>
      </c>
      <c r="D337" s="1001" t="s">
        <v>852</v>
      </c>
      <c r="E337" s="1001" t="n">
        <v>1030490100</v>
      </c>
      <c r="F337" s="1001" t="n">
        <v>15010</v>
      </c>
      <c r="G337" s="1001" t="s">
        <v>1632</v>
      </c>
      <c r="H337" s="1128" t="n">
        <v>12275</v>
      </c>
      <c r="I337" s="1068"/>
    </row>
    <row r="338" customFormat="false" ht="12.75" hidden="false" customHeight="false" outlineLevel="0" collapsed="false">
      <c r="A338" s="1001" t="n">
        <v>336</v>
      </c>
      <c r="B338" s="1001" t="s">
        <v>1633</v>
      </c>
      <c r="C338" s="1001" t="s">
        <v>378</v>
      </c>
      <c r="D338" s="1001" t="s">
        <v>854</v>
      </c>
      <c r="E338" s="1001" t="n">
        <v>1010520060</v>
      </c>
      <c r="F338" s="1001" t="n">
        <v>3006</v>
      </c>
      <c r="G338" s="1001" t="s">
        <v>1634</v>
      </c>
      <c r="H338" s="1128" t="n">
        <v>2110</v>
      </c>
      <c r="I338" s="1068"/>
    </row>
    <row r="339" customFormat="false" ht="12.75" hidden="false" customHeight="false" outlineLevel="0" collapsed="false">
      <c r="A339" s="1001" t="n">
        <v>337</v>
      </c>
      <c r="B339" s="1001" t="s">
        <v>1635</v>
      </c>
      <c r="C339" s="1001" t="s">
        <v>899</v>
      </c>
      <c r="D339" s="1001" t="s">
        <v>846</v>
      </c>
      <c r="E339" s="1001" t="n">
        <v>3170640050</v>
      </c>
      <c r="F339" s="1001" t="n">
        <v>76005</v>
      </c>
      <c r="G339" s="1001" t="s">
        <v>1636</v>
      </c>
      <c r="H339" s="1128" t="n">
        <v>579</v>
      </c>
      <c r="I339" s="1068"/>
    </row>
    <row r="340" customFormat="false" ht="12.75" hidden="false" customHeight="false" outlineLevel="0" collapsed="false">
      <c r="A340" s="1001" t="n">
        <v>338</v>
      </c>
      <c r="B340" s="1001" t="s">
        <v>1637</v>
      </c>
      <c r="C340" s="1001" t="s">
        <v>1103</v>
      </c>
      <c r="D340" s="1001" t="s">
        <v>851</v>
      </c>
      <c r="E340" s="1001" t="n">
        <v>1070370040</v>
      </c>
      <c r="F340" s="1001" t="n">
        <v>8004</v>
      </c>
      <c r="G340" s="1001" t="s">
        <v>1638</v>
      </c>
      <c r="H340" s="1128" t="n">
        <v>118</v>
      </c>
      <c r="I340" s="1068"/>
    </row>
    <row r="341" customFormat="false" ht="12.75" hidden="false" customHeight="false" outlineLevel="0" collapsed="false">
      <c r="A341" s="1001" t="n">
        <v>339</v>
      </c>
      <c r="B341" s="1001" t="s">
        <v>1639</v>
      </c>
      <c r="C341" s="1001" t="s">
        <v>1543</v>
      </c>
      <c r="D341" s="662" t="s">
        <v>856</v>
      </c>
      <c r="E341" s="1001" t="n">
        <v>4201110020</v>
      </c>
      <c r="F341" s="1001" t="n">
        <v>111002</v>
      </c>
      <c r="G341" s="1001" t="s">
        <v>1640</v>
      </c>
      <c r="H341" s="1128" t="n">
        <v>428</v>
      </c>
      <c r="I341" s="1068"/>
    </row>
    <row r="342" customFormat="false" ht="12.75" hidden="false" customHeight="false" outlineLevel="0" collapsed="false">
      <c r="A342" s="1001" t="n">
        <v>340</v>
      </c>
      <c r="B342" s="1001" t="s">
        <v>1641</v>
      </c>
      <c r="C342" s="1001" t="s">
        <v>1269</v>
      </c>
      <c r="D342" s="1001" t="s">
        <v>860</v>
      </c>
      <c r="E342" s="1001" t="n">
        <v>1020040040</v>
      </c>
      <c r="F342" s="1001" t="n">
        <v>7004</v>
      </c>
      <c r="G342" s="1001" t="s">
        <v>1642</v>
      </c>
      <c r="H342" s="1128" t="n">
        <v>1249</v>
      </c>
      <c r="I342" s="1068"/>
    </row>
    <row r="343" customFormat="false" ht="12.75" hidden="false" customHeight="false" outlineLevel="0" collapsed="false">
      <c r="A343" s="1001" t="n">
        <v>341</v>
      </c>
      <c r="B343" s="1001" t="s">
        <v>1643</v>
      </c>
      <c r="C343" s="1001" t="s">
        <v>939</v>
      </c>
      <c r="D343" s="1001" t="s">
        <v>464</v>
      </c>
      <c r="E343" s="1001" t="n">
        <v>2120330090</v>
      </c>
      <c r="F343" s="1001" t="n">
        <v>60009</v>
      </c>
      <c r="G343" s="1001" t="s">
        <v>1644</v>
      </c>
      <c r="H343" s="1128" t="n">
        <v>2199</v>
      </c>
      <c r="I343" s="1068"/>
    </row>
    <row r="344" customFormat="false" ht="12.75" hidden="false" customHeight="false" outlineLevel="0" collapsed="false">
      <c r="A344" s="1001" t="n">
        <v>342</v>
      </c>
      <c r="B344" s="1001" t="s">
        <v>1645</v>
      </c>
      <c r="C344" s="1001" t="s">
        <v>1125</v>
      </c>
      <c r="D344" s="1001" t="s">
        <v>851</v>
      </c>
      <c r="E344" s="1001" t="n">
        <v>1070740070</v>
      </c>
      <c r="F344" s="1001" t="n">
        <v>9007</v>
      </c>
      <c r="G344" s="1001" t="s">
        <v>1646</v>
      </c>
      <c r="H344" s="1128" t="n">
        <v>573</v>
      </c>
      <c r="I344" s="1068"/>
    </row>
    <row r="345" customFormat="false" ht="12.75" hidden="false" customHeight="false" outlineLevel="0" collapsed="false">
      <c r="A345" s="1001" t="n">
        <v>343</v>
      </c>
      <c r="B345" s="1001" t="s">
        <v>1647</v>
      </c>
      <c r="C345" s="1001" t="s">
        <v>1226</v>
      </c>
      <c r="D345" s="1001" t="s">
        <v>855</v>
      </c>
      <c r="E345" s="1001" t="n">
        <v>3160410070</v>
      </c>
      <c r="F345" s="1001" t="n">
        <v>75007</v>
      </c>
      <c r="G345" s="1001" t="s">
        <v>1648</v>
      </c>
      <c r="H345" s="1128" t="n">
        <v>3946</v>
      </c>
      <c r="I345" s="1068"/>
    </row>
    <row r="346" customFormat="false" ht="12.75" hidden="false" customHeight="false" outlineLevel="0" collapsed="false">
      <c r="A346" s="1001" t="n">
        <v>344</v>
      </c>
      <c r="B346" s="1001" t="s">
        <v>1649</v>
      </c>
      <c r="C346" s="1001" t="s">
        <v>1474</v>
      </c>
      <c r="D346" s="1001" t="s">
        <v>854</v>
      </c>
      <c r="E346" s="1001" t="n">
        <v>1011020040</v>
      </c>
      <c r="F346" s="1001" t="n">
        <v>103004</v>
      </c>
      <c r="G346" s="1001" t="s">
        <v>1650</v>
      </c>
      <c r="H346" s="1128" t="n">
        <v>241</v>
      </c>
      <c r="I346" s="1068"/>
    </row>
    <row r="347" customFormat="false" ht="12.75" hidden="false" customHeight="false" outlineLevel="0" collapsed="false">
      <c r="A347" s="1001" t="n">
        <v>345</v>
      </c>
      <c r="B347" s="1001" t="s">
        <v>1651</v>
      </c>
      <c r="C347" s="1001" t="s">
        <v>378</v>
      </c>
      <c r="D347" s="1001" t="s">
        <v>854</v>
      </c>
      <c r="E347" s="1001" t="n">
        <v>1010520070</v>
      </c>
      <c r="F347" s="1001" t="n">
        <v>3008</v>
      </c>
      <c r="G347" s="1001" t="s">
        <v>1652</v>
      </c>
      <c r="H347" s="1128" t="n">
        <v>13675</v>
      </c>
      <c r="I347" s="1068"/>
    </row>
    <row r="348" customFormat="false" ht="12.75" hidden="false" customHeight="false" outlineLevel="0" collapsed="false">
      <c r="A348" s="1001" t="n">
        <v>346</v>
      </c>
      <c r="B348" s="1001" t="s">
        <v>1653</v>
      </c>
      <c r="C348" s="1001" t="s">
        <v>1159</v>
      </c>
      <c r="D348" s="1001" t="s">
        <v>852</v>
      </c>
      <c r="E348" s="1001" t="n">
        <v>1030240120</v>
      </c>
      <c r="F348" s="1001" t="n">
        <v>13012</v>
      </c>
      <c r="G348" s="1001" t="s">
        <v>1654</v>
      </c>
      <c r="H348" s="1128" t="n">
        <v>5114</v>
      </c>
      <c r="I348" s="1068"/>
    </row>
    <row r="349" customFormat="false" ht="12.75" hidden="false" customHeight="false" outlineLevel="0" collapsed="false">
      <c r="A349" s="1001" t="n">
        <v>347</v>
      </c>
      <c r="B349" s="1001" t="s">
        <v>1655</v>
      </c>
      <c r="C349" s="1001" t="s">
        <v>1100</v>
      </c>
      <c r="D349" s="1001" t="s">
        <v>848</v>
      </c>
      <c r="E349" s="1001" t="n">
        <v>3150110050</v>
      </c>
      <c r="F349" s="1001" t="n">
        <v>62005</v>
      </c>
      <c r="G349" s="1001" t="s">
        <v>1656</v>
      </c>
      <c r="H349" s="1128" t="n">
        <v>1981</v>
      </c>
      <c r="I349" s="1068"/>
    </row>
    <row r="350" customFormat="false" ht="12.75" hidden="false" customHeight="false" outlineLevel="0" collapsed="false">
      <c r="A350" s="1001" t="n">
        <v>348</v>
      </c>
      <c r="B350" s="1001" t="s">
        <v>1657</v>
      </c>
      <c r="C350" s="1001" t="s">
        <v>1100</v>
      </c>
      <c r="D350" s="1001" t="s">
        <v>848</v>
      </c>
      <c r="E350" s="1001" t="n">
        <v>3150110060</v>
      </c>
      <c r="F350" s="1001" t="n">
        <v>62006</v>
      </c>
      <c r="G350" s="1001" t="s">
        <v>1658</v>
      </c>
      <c r="H350" s="1128" t="n">
        <v>727</v>
      </c>
      <c r="I350" s="1068"/>
    </row>
    <row r="351" customFormat="false" ht="12.75" hidden="false" customHeight="false" outlineLevel="0" collapsed="false">
      <c r="A351" s="1001" t="n">
        <v>349</v>
      </c>
      <c r="B351" s="1001" t="s">
        <v>1659</v>
      </c>
      <c r="C351" s="1001" t="s">
        <v>939</v>
      </c>
      <c r="D351" s="1001" t="s">
        <v>464</v>
      </c>
      <c r="E351" s="1001" t="n">
        <v>2120330100</v>
      </c>
      <c r="F351" s="1001" t="n">
        <v>60010</v>
      </c>
      <c r="G351" s="1001" t="s">
        <v>1660</v>
      </c>
      <c r="H351" s="1128" t="n">
        <v>6799</v>
      </c>
      <c r="I351" s="1068"/>
    </row>
    <row r="352" customFormat="false" ht="12.75" hidden="false" customHeight="false" outlineLevel="0" collapsed="false">
      <c r="A352" s="1001" t="n">
        <v>350</v>
      </c>
      <c r="B352" s="1001" t="s">
        <v>1661</v>
      </c>
      <c r="C352" s="1001" t="s">
        <v>875</v>
      </c>
      <c r="D352" s="1001" t="s">
        <v>861</v>
      </c>
      <c r="E352" s="1001" t="n">
        <v>1050540050</v>
      </c>
      <c r="F352" s="1001" t="n">
        <v>28005</v>
      </c>
      <c r="G352" s="1001" t="s">
        <v>1662</v>
      </c>
      <c r="H352" s="1128" t="n">
        <v>1817</v>
      </c>
      <c r="I352" s="1068"/>
    </row>
    <row r="353" customFormat="false" ht="12.75" hidden="false" customHeight="false" outlineLevel="0" collapsed="false">
      <c r="A353" s="1001" t="n">
        <v>351</v>
      </c>
      <c r="B353" s="1001" t="s">
        <v>1663</v>
      </c>
      <c r="C353" s="1001" t="s">
        <v>1004</v>
      </c>
      <c r="D353" s="1001" t="s">
        <v>861</v>
      </c>
      <c r="E353" s="1001" t="n">
        <v>1050710030</v>
      </c>
      <c r="F353" s="1001" t="n">
        <v>29003</v>
      </c>
      <c r="G353" s="1001" t="s">
        <v>1664</v>
      </c>
      <c r="H353" s="1128" t="n">
        <v>2616</v>
      </c>
      <c r="I353" s="1068"/>
    </row>
    <row r="354" customFormat="false" ht="12.75" hidden="false" customHeight="false" outlineLevel="0" collapsed="false">
      <c r="A354" s="1001" t="n">
        <v>352</v>
      </c>
      <c r="B354" s="1001" t="s">
        <v>1665</v>
      </c>
      <c r="C354" s="1001" t="s">
        <v>965</v>
      </c>
      <c r="D354" s="1001" t="s">
        <v>462</v>
      </c>
      <c r="E354" s="1001" t="n">
        <v>2110060060</v>
      </c>
      <c r="F354" s="1001" t="n">
        <v>44006</v>
      </c>
      <c r="G354" s="1001" t="s">
        <v>1666</v>
      </c>
      <c r="H354" s="1128" t="n">
        <v>1013</v>
      </c>
      <c r="I354" s="1068"/>
    </row>
    <row r="355" customFormat="false" ht="12.75" hidden="false" customHeight="false" outlineLevel="0" collapsed="false">
      <c r="A355" s="1001" t="n">
        <v>353</v>
      </c>
      <c r="B355" s="1001" t="s">
        <v>1667</v>
      </c>
      <c r="C355" s="1001" t="s">
        <v>988</v>
      </c>
      <c r="D355" s="1001" t="s">
        <v>854</v>
      </c>
      <c r="E355" s="1001" t="n">
        <v>1010020090</v>
      </c>
      <c r="F355" s="1001" t="n">
        <v>6009</v>
      </c>
      <c r="G355" s="1001" t="s">
        <v>1668</v>
      </c>
      <c r="H355" s="1128" t="n">
        <v>6236</v>
      </c>
      <c r="I355" s="1068"/>
    </row>
    <row r="356" customFormat="false" ht="12.75" hidden="false" customHeight="false" outlineLevel="0" collapsed="false">
      <c r="A356" s="1001" t="n">
        <v>354</v>
      </c>
      <c r="B356" s="1001" t="s">
        <v>1669</v>
      </c>
      <c r="C356" s="1001" t="s">
        <v>875</v>
      </c>
      <c r="D356" s="1001" t="s">
        <v>861</v>
      </c>
      <c r="E356" s="1001" t="n">
        <v>1050540060</v>
      </c>
      <c r="F356" s="1001" t="n">
        <v>28006</v>
      </c>
      <c r="G356" s="1001" t="s">
        <v>1670</v>
      </c>
      <c r="H356" s="1128" t="n">
        <v>2097</v>
      </c>
      <c r="I356" s="1068"/>
    </row>
    <row r="357" customFormat="false" ht="12.75" hidden="false" customHeight="false" outlineLevel="0" collapsed="false">
      <c r="A357" s="1001" t="n">
        <v>355</v>
      </c>
      <c r="B357" s="1001" t="s">
        <v>1671</v>
      </c>
      <c r="C357" s="1001" t="s">
        <v>968</v>
      </c>
      <c r="D357" s="1001" t="s">
        <v>859</v>
      </c>
      <c r="E357" s="1001" t="n">
        <v>2100800050</v>
      </c>
      <c r="F357" s="1001" t="n">
        <v>55005</v>
      </c>
      <c r="G357" s="1001" t="s">
        <v>1672</v>
      </c>
      <c r="H357" s="1128" t="n">
        <v>2561</v>
      </c>
      <c r="I357" s="1068"/>
    </row>
    <row r="358" customFormat="false" ht="12.75" hidden="false" customHeight="false" outlineLevel="0" collapsed="false">
      <c r="A358" s="1001" t="n">
        <v>356</v>
      </c>
      <c r="B358" s="1001" t="s">
        <v>1673</v>
      </c>
      <c r="C358" s="1001" t="s">
        <v>1055</v>
      </c>
      <c r="D358" s="1001" t="s">
        <v>852</v>
      </c>
      <c r="E358" s="1001" t="n">
        <v>1030860050</v>
      </c>
      <c r="F358" s="1001" t="n">
        <v>12005</v>
      </c>
      <c r="G358" s="1001" t="s">
        <v>1674</v>
      </c>
      <c r="H358" s="1128" t="n">
        <v>4785</v>
      </c>
      <c r="I358" s="1068"/>
    </row>
    <row r="359" customFormat="false" ht="12.75" hidden="false" customHeight="false" outlineLevel="0" collapsed="false">
      <c r="A359" s="1001" t="n">
        <v>357</v>
      </c>
      <c r="B359" s="1001" t="s">
        <v>1675</v>
      </c>
      <c r="C359" s="1001" t="s">
        <v>1050</v>
      </c>
      <c r="D359" s="1001" t="s">
        <v>861</v>
      </c>
      <c r="E359" s="1001" t="n">
        <v>1050100040</v>
      </c>
      <c r="F359" s="1001" t="n">
        <v>25004</v>
      </c>
      <c r="G359" s="1001" t="s">
        <v>1676</v>
      </c>
      <c r="H359" s="1128" t="n">
        <v>2203</v>
      </c>
      <c r="I359" s="1068"/>
    </row>
    <row r="360" customFormat="false" ht="12.75" hidden="false" customHeight="false" outlineLevel="0" collapsed="false">
      <c r="A360" s="1001" t="n">
        <v>358</v>
      </c>
      <c r="B360" s="1001" t="s">
        <v>1677</v>
      </c>
      <c r="C360" s="1001" t="s">
        <v>1071</v>
      </c>
      <c r="D360" s="1001" t="s">
        <v>861</v>
      </c>
      <c r="E360" s="1001" t="n">
        <v>1050900070</v>
      </c>
      <c r="F360" s="1001" t="n">
        <v>24007</v>
      </c>
      <c r="G360" s="1001" t="s">
        <v>1678</v>
      </c>
      <c r="H360" s="1128" t="n">
        <v>3021</v>
      </c>
      <c r="I360" s="1068"/>
    </row>
    <row r="361" customFormat="false" ht="12.75" hidden="false" customHeight="false" outlineLevel="0" collapsed="false">
      <c r="A361" s="1001" t="n">
        <v>359</v>
      </c>
      <c r="B361" s="1001" t="s">
        <v>1679</v>
      </c>
      <c r="C361" s="1001" t="s">
        <v>1132</v>
      </c>
      <c r="D361" s="1001" t="s">
        <v>468</v>
      </c>
      <c r="E361" s="1001" t="n">
        <v>3130790020</v>
      </c>
      <c r="F361" s="1001" t="n">
        <v>67003</v>
      </c>
      <c r="G361" s="1001" t="s">
        <v>1680</v>
      </c>
      <c r="H361" s="1128" t="n">
        <v>756</v>
      </c>
      <c r="I361" s="1068"/>
    </row>
    <row r="362" customFormat="false" ht="12.75" hidden="false" customHeight="false" outlineLevel="0" collapsed="false">
      <c r="A362" s="1001" t="n">
        <v>360</v>
      </c>
      <c r="B362" s="1001" t="s">
        <v>1681</v>
      </c>
      <c r="C362" s="1001" t="s">
        <v>1012</v>
      </c>
      <c r="D362" s="1001" t="s">
        <v>464</v>
      </c>
      <c r="E362" s="1001" t="n">
        <v>2120700100</v>
      </c>
      <c r="F362" s="1001" t="n">
        <v>58010</v>
      </c>
      <c r="G362" s="1001" t="s">
        <v>1682</v>
      </c>
      <c r="H362" s="1128" t="n">
        <v>1387</v>
      </c>
      <c r="I362" s="1068"/>
    </row>
    <row r="363" customFormat="false" ht="12.75" hidden="false" customHeight="false" outlineLevel="0" collapsed="false">
      <c r="A363" s="1001" t="n">
        <v>361</v>
      </c>
      <c r="B363" s="1001" t="s">
        <v>1683</v>
      </c>
      <c r="C363" s="1001" t="s">
        <v>1084</v>
      </c>
      <c r="D363" s="1001" t="s">
        <v>850</v>
      </c>
      <c r="E363" s="1001" t="n">
        <v>1060850050</v>
      </c>
      <c r="F363" s="1001" t="n">
        <v>30005</v>
      </c>
      <c r="G363" s="1001" t="s">
        <v>1684</v>
      </c>
      <c r="H363" s="1128" t="n">
        <v>2056</v>
      </c>
      <c r="I363" s="1068"/>
    </row>
    <row r="364" customFormat="false" ht="12.75" hidden="false" customHeight="false" outlineLevel="0" collapsed="false">
      <c r="A364" s="1001" t="n">
        <v>362</v>
      </c>
      <c r="B364" s="1001" t="s">
        <v>1685</v>
      </c>
      <c r="C364" s="1001" t="s">
        <v>1084</v>
      </c>
      <c r="D364" s="1001" t="s">
        <v>850</v>
      </c>
      <c r="E364" s="1001" t="n">
        <v>1060850060</v>
      </c>
      <c r="F364" s="1001" t="n">
        <v>30006</v>
      </c>
      <c r="G364" s="1001" t="s">
        <v>1686</v>
      </c>
      <c r="H364" s="1128" t="n">
        <v>2882</v>
      </c>
      <c r="I364" s="1068"/>
    </row>
    <row r="365" customFormat="false" ht="12.75" hidden="false" customHeight="false" outlineLevel="0" collapsed="false">
      <c r="A365" s="1001" t="n">
        <v>363</v>
      </c>
      <c r="B365" s="1001" t="s">
        <v>1687</v>
      </c>
      <c r="C365" s="1001" t="s">
        <v>1012</v>
      </c>
      <c r="D365" s="1001" t="s">
        <v>464</v>
      </c>
      <c r="E365" s="1001" t="n">
        <v>2120700110</v>
      </c>
      <c r="F365" s="1001" t="n">
        <v>58011</v>
      </c>
      <c r="G365" s="1001" t="s">
        <v>1688</v>
      </c>
      <c r="H365" s="1128" t="n">
        <v>13666</v>
      </c>
      <c r="I365" s="1068"/>
    </row>
    <row r="366" customFormat="false" ht="12.75" hidden="false" customHeight="false" outlineLevel="0" collapsed="false">
      <c r="A366" s="1001" t="n">
        <v>364</v>
      </c>
      <c r="B366" s="1001" t="s">
        <v>1689</v>
      </c>
      <c r="C366" s="1001" t="s">
        <v>945</v>
      </c>
      <c r="D366" s="1001" t="s">
        <v>852</v>
      </c>
      <c r="E366" s="1001" t="n">
        <v>1030150061</v>
      </c>
      <c r="F366" s="1001" t="n">
        <v>17007</v>
      </c>
      <c r="G366" s="1001" t="s">
        <v>1690</v>
      </c>
      <c r="H366" s="1128" t="n">
        <v>3567</v>
      </c>
      <c r="I366" s="1068"/>
    </row>
    <row r="367" customFormat="false" ht="12.75" hidden="false" customHeight="false" outlineLevel="0" collapsed="false">
      <c r="A367" s="1001" t="n">
        <v>365</v>
      </c>
      <c r="B367" s="1001" t="s">
        <v>1691</v>
      </c>
      <c r="C367" s="1001" t="s">
        <v>1269</v>
      </c>
      <c r="D367" s="1001" t="s">
        <v>860</v>
      </c>
      <c r="E367" s="1001" t="n">
        <v>1020040050</v>
      </c>
      <c r="F367" s="1001" t="n">
        <v>7005</v>
      </c>
      <c r="G367" s="1001" t="s">
        <v>1692</v>
      </c>
      <c r="H367" s="1128" t="n">
        <v>833</v>
      </c>
      <c r="I367" s="1068"/>
    </row>
    <row r="368" customFormat="false" ht="12.75" hidden="false" customHeight="false" outlineLevel="0" collapsed="false">
      <c r="A368" s="1001" t="n">
        <v>366</v>
      </c>
      <c r="B368" s="1001" t="s">
        <v>1693</v>
      </c>
      <c r="C368" s="1001" t="s">
        <v>1024</v>
      </c>
      <c r="D368" s="1001" t="s">
        <v>856</v>
      </c>
      <c r="E368" s="1001" t="n">
        <v>4200730060</v>
      </c>
      <c r="F368" s="1001" t="n">
        <v>90006</v>
      </c>
      <c r="G368" s="1001" t="s">
        <v>1694</v>
      </c>
      <c r="H368" s="1128" t="n">
        <v>13328</v>
      </c>
      <c r="I368" s="1068"/>
    </row>
    <row r="369" customFormat="false" ht="12.75" hidden="false" customHeight="false" outlineLevel="0" collapsed="false">
      <c r="A369" s="1001" t="n">
        <v>367</v>
      </c>
      <c r="B369" s="1001" t="s">
        <v>1695</v>
      </c>
      <c r="C369" s="1001" t="s">
        <v>999</v>
      </c>
      <c r="D369" s="1001" t="s">
        <v>852</v>
      </c>
      <c r="E369" s="1001" t="n">
        <v>1030120140</v>
      </c>
      <c r="F369" s="1001" t="n">
        <v>16013</v>
      </c>
      <c r="G369" s="1001" t="s">
        <v>1696</v>
      </c>
      <c r="H369" s="1128" t="n">
        <v>2744</v>
      </c>
      <c r="I369" s="1068"/>
    </row>
    <row r="370" customFormat="false" ht="12.75" hidden="false" customHeight="false" outlineLevel="0" collapsed="false">
      <c r="A370" s="1001" t="n">
        <v>368</v>
      </c>
      <c r="B370" s="1001" t="s">
        <v>1697</v>
      </c>
      <c r="C370" s="1001" t="s">
        <v>1625</v>
      </c>
      <c r="D370" s="1001" t="s">
        <v>856</v>
      </c>
      <c r="E370" s="1001" t="n">
        <v>4200530020</v>
      </c>
      <c r="F370" s="1001" t="n">
        <v>91002</v>
      </c>
      <c r="G370" s="1001" t="s">
        <v>1698</v>
      </c>
      <c r="H370" s="1128" t="n">
        <v>2259</v>
      </c>
      <c r="I370" s="1068"/>
    </row>
    <row r="371" customFormat="false" ht="12.75" hidden="false" customHeight="false" outlineLevel="0" collapsed="false">
      <c r="A371" s="1001" t="n">
        <v>369</v>
      </c>
      <c r="B371" s="1001" t="s">
        <v>1699</v>
      </c>
      <c r="C371" s="1001" t="s">
        <v>925</v>
      </c>
      <c r="D371" s="1001" t="s">
        <v>848</v>
      </c>
      <c r="E371" s="1001" t="n">
        <v>3150510050</v>
      </c>
      <c r="F371" s="1001" t="n">
        <v>63005</v>
      </c>
      <c r="G371" s="1001" t="s">
        <v>1700</v>
      </c>
      <c r="H371" s="1128" t="n">
        <v>32465</v>
      </c>
      <c r="I371" s="1068"/>
    </row>
    <row r="372" customFormat="false" ht="12.75" hidden="false" customHeight="false" outlineLevel="0" collapsed="false">
      <c r="A372" s="1001" t="n">
        <v>370</v>
      </c>
      <c r="B372" s="1001" t="s">
        <v>1701</v>
      </c>
      <c r="C372" s="1001" t="s">
        <v>875</v>
      </c>
      <c r="D372" s="1001" t="s">
        <v>861</v>
      </c>
      <c r="E372" s="1001" t="n">
        <v>1050540070</v>
      </c>
      <c r="F372" s="1001" t="n">
        <v>28007</v>
      </c>
      <c r="G372" s="1001" t="s">
        <v>1702</v>
      </c>
      <c r="H372" s="1128" t="n">
        <v>4800</v>
      </c>
      <c r="I372" s="1068"/>
    </row>
    <row r="373" customFormat="false" ht="12.75" hidden="false" customHeight="false" outlineLevel="0" collapsed="false">
      <c r="A373" s="1001" t="n">
        <v>371</v>
      </c>
      <c r="B373" s="1001" t="s">
        <v>1703</v>
      </c>
      <c r="C373" s="1001" t="s">
        <v>1071</v>
      </c>
      <c r="D373" s="1001" t="s">
        <v>861</v>
      </c>
      <c r="E373" s="1001" t="n">
        <v>1050900080</v>
      </c>
      <c r="F373" s="1001" t="n">
        <v>24008</v>
      </c>
      <c r="G373" s="1001" t="s">
        <v>1704</v>
      </c>
      <c r="H373" s="1128" t="n">
        <v>25094</v>
      </c>
      <c r="I373" s="1068"/>
    </row>
    <row r="374" customFormat="false" ht="12.75" hidden="false" customHeight="false" outlineLevel="0" collapsed="false">
      <c r="A374" s="1001" t="n">
        <v>372</v>
      </c>
      <c r="B374" s="1001" t="s">
        <v>1705</v>
      </c>
      <c r="C374" s="1001" t="s">
        <v>922</v>
      </c>
      <c r="D374" s="1001" t="s">
        <v>848</v>
      </c>
      <c r="E374" s="1001" t="n">
        <v>3150720090</v>
      </c>
      <c r="F374" s="1001" t="n">
        <v>65009</v>
      </c>
      <c r="G374" s="1001" t="s">
        <v>1706</v>
      </c>
      <c r="H374" s="1128" t="n">
        <v>5808</v>
      </c>
      <c r="I374" s="1068"/>
    </row>
    <row r="375" customFormat="false" ht="12.75" hidden="false" customHeight="false" outlineLevel="0" collapsed="false">
      <c r="A375" s="1001" t="n">
        <v>373</v>
      </c>
      <c r="B375" s="1001" t="s">
        <v>1707</v>
      </c>
      <c r="C375" s="1001" t="s">
        <v>884</v>
      </c>
      <c r="D375" s="1001" t="s">
        <v>458</v>
      </c>
      <c r="E375" s="1001" t="n">
        <v>2090750020</v>
      </c>
      <c r="F375" s="1001" t="n">
        <v>52002</v>
      </c>
      <c r="G375" s="1001" t="s">
        <v>1708</v>
      </c>
      <c r="H375" s="1128" t="n">
        <v>6812</v>
      </c>
      <c r="I375" s="1068"/>
    </row>
    <row r="376" customFormat="false" ht="12.75" hidden="false" customHeight="false" outlineLevel="0" collapsed="false">
      <c r="A376" s="1001" t="n">
        <v>374</v>
      </c>
      <c r="B376" s="1001" t="s">
        <v>1709</v>
      </c>
      <c r="C376" s="1001" t="s">
        <v>965</v>
      </c>
      <c r="D376" s="1001" t="s">
        <v>462</v>
      </c>
      <c r="E376" s="1001" t="n">
        <v>2110060070</v>
      </c>
      <c r="F376" s="1001" t="n">
        <v>44007</v>
      </c>
      <c r="G376" s="1001" t="s">
        <v>1710</v>
      </c>
      <c r="H376" s="1128" t="n">
        <v>46085</v>
      </c>
      <c r="I376" s="1068"/>
    </row>
    <row r="377" customFormat="false" ht="12.75" hidden="false" customHeight="false" outlineLevel="0" collapsed="false">
      <c r="A377" s="1001" t="n">
        <v>375</v>
      </c>
      <c r="B377" s="1001" t="s">
        <v>1711</v>
      </c>
      <c r="C377" s="1001" t="s">
        <v>905</v>
      </c>
      <c r="D377" s="1001" t="s">
        <v>855</v>
      </c>
      <c r="E377" s="1001" t="n">
        <v>3160310050</v>
      </c>
      <c r="F377" s="1001" t="n">
        <v>71005</v>
      </c>
      <c r="G377" s="1001" t="s">
        <v>1712</v>
      </c>
      <c r="H377" s="1128" t="n">
        <v>5925</v>
      </c>
      <c r="I377" s="1068"/>
    </row>
    <row r="378" customFormat="false" ht="12.75" hidden="false" customHeight="false" outlineLevel="0" collapsed="false">
      <c r="A378" s="1001" t="n">
        <v>376</v>
      </c>
      <c r="B378" s="1001" t="s">
        <v>1713</v>
      </c>
      <c r="C378" s="1001" t="s">
        <v>917</v>
      </c>
      <c r="D378" s="1001" t="s">
        <v>464</v>
      </c>
      <c r="E378" s="1001" t="n">
        <v>2120690040</v>
      </c>
      <c r="F378" s="1001" t="n">
        <v>57004</v>
      </c>
      <c r="G378" s="1001" t="s">
        <v>1714</v>
      </c>
      <c r="H378" s="1128" t="n">
        <v>215</v>
      </c>
      <c r="I378" s="1068"/>
    </row>
    <row r="379" customFormat="false" ht="12.75" hidden="false" customHeight="false" outlineLevel="0" collapsed="false">
      <c r="A379" s="1001" t="n">
        <v>377</v>
      </c>
      <c r="B379" s="1001" t="s">
        <v>1715</v>
      </c>
      <c r="C379" s="1001" t="s">
        <v>1071</v>
      </c>
      <c r="D379" s="1001" t="s">
        <v>861</v>
      </c>
      <c r="E379" s="1001" t="n">
        <v>1050900090</v>
      </c>
      <c r="F379" s="1001" t="n">
        <v>24009</v>
      </c>
      <c r="G379" s="1001" t="s">
        <v>1716</v>
      </c>
      <c r="H379" s="1128" t="n">
        <v>6361</v>
      </c>
      <c r="I379" s="1068"/>
    </row>
    <row r="380" customFormat="false" ht="12.75" hidden="false" customHeight="false" outlineLevel="0" collapsed="false">
      <c r="A380" s="1001" t="n">
        <v>378</v>
      </c>
      <c r="B380" s="1001" t="s">
        <v>1717</v>
      </c>
      <c r="C380" s="1001" t="s">
        <v>1071</v>
      </c>
      <c r="D380" s="1001" t="s">
        <v>861</v>
      </c>
      <c r="E380" s="1001" t="n">
        <v>1050900100</v>
      </c>
      <c r="F380" s="1001" t="n">
        <v>24010</v>
      </c>
      <c r="G380" s="1001" t="s">
        <v>1718</v>
      </c>
      <c r="H380" s="1128" t="n">
        <v>844</v>
      </c>
      <c r="I380" s="1068"/>
    </row>
    <row r="381" customFormat="false" ht="12.75" hidden="false" customHeight="false" outlineLevel="0" collapsed="false">
      <c r="A381" s="1001" t="n">
        <v>379</v>
      </c>
      <c r="B381" s="1001" t="s">
        <v>1719</v>
      </c>
      <c r="C381" s="1001" t="s">
        <v>1120</v>
      </c>
      <c r="D381" s="1001" t="s">
        <v>854</v>
      </c>
      <c r="E381" s="1001" t="n">
        <v>1010880070</v>
      </c>
      <c r="F381" s="1001" t="n">
        <v>2007</v>
      </c>
      <c r="G381" s="1001" t="s">
        <v>1720</v>
      </c>
      <c r="H381" s="1128" t="n">
        <v>1382</v>
      </c>
      <c r="I381" s="1068"/>
    </row>
    <row r="382" customFormat="false" ht="12.75" hidden="false" customHeight="false" outlineLevel="0" collapsed="false">
      <c r="A382" s="1001" t="n">
        <v>380</v>
      </c>
      <c r="B382" s="1001" t="s">
        <v>1721</v>
      </c>
      <c r="C382" s="1001" t="s">
        <v>954</v>
      </c>
      <c r="D382" s="1001" t="s">
        <v>852</v>
      </c>
      <c r="E382" s="1001" t="n">
        <v>1030450020</v>
      </c>
      <c r="F382" s="1001" t="n">
        <v>20002</v>
      </c>
      <c r="G382" s="1001" t="s">
        <v>1722</v>
      </c>
      <c r="H382" s="1128" t="n">
        <v>9912</v>
      </c>
      <c r="I382" s="1068"/>
    </row>
    <row r="383" customFormat="false" ht="12.75" hidden="false" customHeight="false" outlineLevel="0" collapsed="false">
      <c r="A383" s="1001" t="n">
        <v>381</v>
      </c>
      <c r="B383" s="1001" t="s">
        <v>1723</v>
      </c>
      <c r="C383" s="1001" t="s">
        <v>1330</v>
      </c>
      <c r="D383" s="1001" t="s">
        <v>861</v>
      </c>
      <c r="E383" s="1001" t="n">
        <v>1050840030</v>
      </c>
      <c r="F383" s="1001" t="n">
        <v>26003</v>
      </c>
      <c r="G383" s="1001" t="s">
        <v>1724</v>
      </c>
      <c r="H383" s="1128" t="n">
        <v>8960</v>
      </c>
      <c r="I383" s="1068"/>
    </row>
    <row r="384" customFormat="false" ht="12.75" hidden="false" customHeight="false" outlineLevel="0" collapsed="false">
      <c r="A384" s="1001" t="n">
        <v>382</v>
      </c>
      <c r="B384" s="1001" t="s">
        <v>1725</v>
      </c>
      <c r="C384" s="1001" t="s">
        <v>893</v>
      </c>
      <c r="D384" s="1001" t="s">
        <v>852</v>
      </c>
      <c r="E384" s="1001" t="n">
        <v>1030490110</v>
      </c>
      <c r="F384" s="1001" t="n">
        <v>15011</v>
      </c>
      <c r="G384" s="1001" t="s">
        <v>1726</v>
      </c>
      <c r="H384" s="1128" t="n">
        <v>9140</v>
      </c>
      <c r="I384" s="1068"/>
    </row>
    <row r="385" customFormat="false" ht="12.75" hidden="false" customHeight="false" outlineLevel="0" collapsed="false">
      <c r="A385" s="1001" t="n">
        <v>383</v>
      </c>
      <c r="B385" s="1001" t="s">
        <v>1727</v>
      </c>
      <c r="C385" s="1001" t="s">
        <v>1728</v>
      </c>
      <c r="D385" s="1001" t="s">
        <v>856</v>
      </c>
      <c r="E385" s="1001" t="n">
        <v>4200170030</v>
      </c>
      <c r="F385" s="1001" t="n">
        <v>92003</v>
      </c>
      <c r="G385" s="1001" t="s">
        <v>1729</v>
      </c>
      <c r="H385" s="1128" t="n">
        <v>26159</v>
      </c>
      <c r="I385" s="1068"/>
    </row>
    <row r="386" customFormat="false" ht="12.75" hidden="false" customHeight="false" outlineLevel="0" collapsed="false">
      <c r="A386" s="1001" t="n">
        <v>384</v>
      </c>
      <c r="B386" s="1001" t="s">
        <v>1730</v>
      </c>
      <c r="C386" s="1001" t="s">
        <v>1731</v>
      </c>
      <c r="D386" s="1001" t="s">
        <v>859</v>
      </c>
      <c r="E386" s="1001" t="n">
        <v>2100580010</v>
      </c>
      <c r="F386" s="1001" t="n">
        <v>54001</v>
      </c>
      <c r="G386" s="1001" t="s">
        <v>1732</v>
      </c>
      <c r="H386" s="1128" t="n">
        <v>27880</v>
      </c>
      <c r="I386" s="1068"/>
    </row>
    <row r="387" customFormat="false" ht="12.75" hidden="false" customHeight="false" outlineLevel="0" collapsed="false">
      <c r="A387" s="1001" t="n">
        <v>385</v>
      </c>
      <c r="B387" s="1001" t="s">
        <v>1733</v>
      </c>
      <c r="C387" s="1001" t="s">
        <v>1159</v>
      </c>
      <c r="D387" s="1001" t="s">
        <v>852</v>
      </c>
      <c r="E387" s="1001" t="n">
        <v>1030240130</v>
      </c>
      <c r="F387" s="1001" t="n">
        <v>13013</v>
      </c>
      <c r="G387" s="1001" t="s">
        <v>1734</v>
      </c>
      <c r="H387" s="1128" t="n">
        <v>3528</v>
      </c>
      <c r="I387" s="1068"/>
    </row>
    <row r="388" customFormat="false" ht="12.75" hidden="false" customHeight="false" outlineLevel="0" collapsed="false">
      <c r="A388" s="1001" t="n">
        <v>386</v>
      </c>
      <c r="B388" s="1001" t="s">
        <v>1735</v>
      </c>
      <c r="C388" s="1001" t="s">
        <v>887</v>
      </c>
      <c r="D388" s="1001" t="s">
        <v>856</v>
      </c>
      <c r="E388" s="1001" t="n">
        <v>4200950080</v>
      </c>
      <c r="F388" s="1001" t="n">
        <v>95008</v>
      </c>
      <c r="G388" s="1001" t="s">
        <v>1736</v>
      </c>
      <c r="H388" s="1128" t="n">
        <v>348</v>
      </c>
      <c r="I388" s="1068"/>
    </row>
    <row r="389" customFormat="false" ht="12.75" hidden="false" customHeight="false" outlineLevel="0" collapsed="false">
      <c r="A389" s="1001" t="n">
        <v>387</v>
      </c>
      <c r="B389" s="1001" t="s">
        <v>1737</v>
      </c>
      <c r="C389" s="1001" t="s">
        <v>1027</v>
      </c>
      <c r="D389" s="1001" t="s">
        <v>857</v>
      </c>
      <c r="E389" s="1001" t="n">
        <v>4190280030</v>
      </c>
      <c r="F389" s="1001" t="n">
        <v>86003</v>
      </c>
      <c r="G389" s="1001" t="s">
        <v>1738</v>
      </c>
      <c r="H389" s="1128" t="n">
        <v>4868</v>
      </c>
      <c r="I389" s="1068"/>
    </row>
    <row r="390" customFormat="false" ht="12.75" hidden="false" customHeight="false" outlineLevel="0" collapsed="false">
      <c r="A390" s="1001" t="n">
        <v>388</v>
      </c>
      <c r="B390" s="1001" t="s">
        <v>1739</v>
      </c>
      <c r="C390" s="1001" t="s">
        <v>1032</v>
      </c>
      <c r="D390" s="1001" t="s">
        <v>854</v>
      </c>
      <c r="E390" s="1001" t="n">
        <v>1010070050</v>
      </c>
      <c r="F390" s="1001" t="n">
        <v>5005</v>
      </c>
      <c r="G390" s="1001" t="s">
        <v>1740</v>
      </c>
      <c r="H390" s="1128" t="n">
        <v>73723</v>
      </c>
      <c r="I390" s="1068"/>
    </row>
    <row r="391" customFormat="false" ht="12.75" hidden="false" customHeight="false" outlineLevel="0" collapsed="false">
      <c r="A391" s="1001" t="n">
        <v>389</v>
      </c>
      <c r="B391" s="1001" t="s">
        <v>1741</v>
      </c>
      <c r="C391" s="1001" t="s">
        <v>887</v>
      </c>
      <c r="D391" s="1001" t="s">
        <v>856</v>
      </c>
      <c r="E391" s="1001" t="n">
        <v>4200950090</v>
      </c>
      <c r="F391" s="1001" t="n">
        <v>95009</v>
      </c>
      <c r="G391" s="1001" t="s">
        <v>1742</v>
      </c>
      <c r="H391" s="1128" t="n">
        <v>311</v>
      </c>
      <c r="I391" s="1068"/>
    </row>
    <row r="392" customFormat="false" ht="12.75" hidden="false" customHeight="false" outlineLevel="0" collapsed="false">
      <c r="A392" s="1001" t="n">
        <v>390</v>
      </c>
      <c r="B392" s="1001" t="s">
        <v>1743</v>
      </c>
      <c r="C392" s="1001" t="s">
        <v>914</v>
      </c>
      <c r="D392" s="1001" t="s">
        <v>468</v>
      </c>
      <c r="E392" s="1001" t="n">
        <v>3130380050</v>
      </c>
      <c r="F392" s="1001" t="n">
        <v>66005</v>
      </c>
      <c r="G392" s="1001" t="s">
        <v>1744</v>
      </c>
      <c r="H392" s="1128" t="n">
        <v>1093</v>
      </c>
      <c r="I392" s="1068"/>
    </row>
    <row r="393" customFormat="false" ht="12.75" hidden="false" customHeight="false" outlineLevel="0" collapsed="false">
      <c r="A393" s="1001" t="n">
        <v>391</v>
      </c>
      <c r="B393" s="1001" t="s">
        <v>1745</v>
      </c>
      <c r="C393" s="1001" t="s">
        <v>899</v>
      </c>
      <c r="D393" s="1001" t="s">
        <v>846</v>
      </c>
      <c r="E393" s="1001" t="n">
        <v>3170640060</v>
      </c>
      <c r="F393" s="1001" t="n">
        <v>76006</v>
      </c>
      <c r="G393" s="1001" t="s">
        <v>1746</v>
      </c>
      <c r="H393" s="1128" t="n">
        <v>3681</v>
      </c>
      <c r="I393" s="1068"/>
    </row>
    <row r="394" customFormat="false" ht="12.75" hidden="false" customHeight="false" outlineLevel="0" collapsed="false">
      <c r="A394" s="1001" t="n">
        <v>392</v>
      </c>
      <c r="B394" s="1001" t="s">
        <v>1747</v>
      </c>
      <c r="C394" s="1001" t="s">
        <v>922</v>
      </c>
      <c r="D394" s="1001" t="s">
        <v>848</v>
      </c>
      <c r="E394" s="1001" t="n">
        <v>3150720100</v>
      </c>
      <c r="F394" s="1001" t="n">
        <v>65010</v>
      </c>
      <c r="G394" s="1001" t="s">
        <v>1748</v>
      </c>
      <c r="H394" s="1128" t="n">
        <v>2396</v>
      </c>
      <c r="I394" s="1068"/>
    </row>
    <row r="395" customFormat="false" ht="12.75" hidden="false" customHeight="false" outlineLevel="0" collapsed="false">
      <c r="A395" s="1001" t="n">
        <v>393</v>
      </c>
      <c r="B395" s="1001" t="s">
        <v>1749</v>
      </c>
      <c r="C395" s="1001" t="s">
        <v>1325</v>
      </c>
      <c r="D395" s="1001" t="s">
        <v>468</v>
      </c>
      <c r="E395" s="1001" t="n">
        <v>3130230050</v>
      </c>
      <c r="F395" s="1001" t="n">
        <v>69005</v>
      </c>
      <c r="G395" s="1001" t="s">
        <v>1750</v>
      </c>
      <c r="H395" s="1128" t="n">
        <v>10441</v>
      </c>
      <c r="I395" s="1068"/>
    </row>
    <row r="396" customFormat="false" ht="12.75" hidden="false" customHeight="false" outlineLevel="0" collapsed="false">
      <c r="A396" s="1001" t="n">
        <v>394</v>
      </c>
      <c r="B396" s="1001" t="s">
        <v>1751</v>
      </c>
      <c r="C396" s="1001" t="s">
        <v>939</v>
      </c>
      <c r="D396" s="1001" t="s">
        <v>464</v>
      </c>
      <c r="E396" s="1001" t="n">
        <v>2120330110</v>
      </c>
      <c r="F396" s="1001" t="n">
        <v>60011</v>
      </c>
      <c r="G396" s="1001" t="s">
        <v>1752</v>
      </c>
      <c r="H396" s="1128" t="n">
        <v>4129</v>
      </c>
      <c r="I396" s="1068"/>
    </row>
    <row r="397" customFormat="false" ht="12.75" hidden="false" customHeight="false" outlineLevel="0" collapsed="false">
      <c r="A397" s="1001" t="n">
        <v>395</v>
      </c>
      <c r="B397" s="1001" t="s">
        <v>1753</v>
      </c>
      <c r="C397" s="1001" t="s">
        <v>922</v>
      </c>
      <c r="D397" s="1001" t="s">
        <v>848</v>
      </c>
      <c r="E397" s="1001" t="n">
        <v>3150720110</v>
      </c>
      <c r="F397" s="1001" t="n">
        <v>65011</v>
      </c>
      <c r="G397" s="1001" t="s">
        <v>1754</v>
      </c>
      <c r="H397" s="1128" t="n">
        <v>802</v>
      </c>
      <c r="I397" s="1068"/>
    </row>
    <row r="398" customFormat="false" ht="12.75" hidden="false" customHeight="false" outlineLevel="0" collapsed="false">
      <c r="A398" s="1001" t="n">
        <v>396</v>
      </c>
      <c r="B398" s="1001" t="s">
        <v>1755</v>
      </c>
      <c r="C398" s="1001" t="s">
        <v>1132</v>
      </c>
      <c r="D398" s="1001" t="s">
        <v>468</v>
      </c>
      <c r="E398" s="1001" t="n">
        <v>3130790030</v>
      </c>
      <c r="F398" s="1001" t="n">
        <v>67004</v>
      </c>
      <c r="G398" s="1001" t="s">
        <v>1756</v>
      </c>
      <c r="H398" s="1128" t="n">
        <v>10064</v>
      </c>
      <c r="I398" s="1068"/>
    </row>
    <row r="399" customFormat="false" ht="12.75" hidden="false" customHeight="false" outlineLevel="0" collapsed="false">
      <c r="A399" s="1001" t="n">
        <v>397</v>
      </c>
      <c r="B399" s="1001" t="s">
        <v>1757</v>
      </c>
      <c r="C399" s="1001" t="s">
        <v>1087</v>
      </c>
      <c r="D399" s="1001" t="s">
        <v>848</v>
      </c>
      <c r="E399" s="1001" t="n">
        <v>3150080060</v>
      </c>
      <c r="F399" s="1001" t="n">
        <v>64006</v>
      </c>
      <c r="G399" s="1001" t="s">
        <v>1758</v>
      </c>
      <c r="H399" s="1128" t="n">
        <v>10455</v>
      </c>
      <c r="I399" s="1068"/>
    </row>
    <row r="400" customFormat="false" ht="12.75" hidden="false" customHeight="false" outlineLevel="0" collapsed="false">
      <c r="A400" s="1001" t="n">
        <v>398</v>
      </c>
      <c r="B400" s="1001" t="s">
        <v>1759</v>
      </c>
      <c r="C400" s="1001" t="s">
        <v>968</v>
      </c>
      <c r="D400" s="1001" t="s">
        <v>859</v>
      </c>
      <c r="E400" s="1001" t="n">
        <v>2100800060</v>
      </c>
      <c r="F400" s="1001" t="n">
        <v>55006</v>
      </c>
      <c r="G400" s="1001" t="s">
        <v>1760</v>
      </c>
      <c r="H400" s="1128" t="n">
        <v>1969</v>
      </c>
      <c r="I400" s="1068"/>
    </row>
    <row r="401" customFormat="false" ht="12.75" hidden="false" customHeight="false" outlineLevel="0" collapsed="false">
      <c r="A401" s="1001" t="n">
        <v>399</v>
      </c>
      <c r="B401" s="1001" t="s">
        <v>1761</v>
      </c>
      <c r="C401" s="1001" t="s">
        <v>1084</v>
      </c>
      <c r="D401" s="1001" t="s">
        <v>850</v>
      </c>
      <c r="E401" s="1001" t="n">
        <v>1060850070</v>
      </c>
      <c r="F401" s="1001" t="n">
        <v>30007</v>
      </c>
      <c r="G401" s="1001" t="s">
        <v>1762</v>
      </c>
      <c r="H401" s="1128" t="n">
        <v>1683</v>
      </c>
      <c r="I401" s="1068"/>
    </row>
    <row r="402" customFormat="false" ht="12.75" hidden="false" customHeight="false" outlineLevel="0" collapsed="false">
      <c r="A402" s="1001" t="n">
        <v>400</v>
      </c>
      <c r="B402" s="1001" t="s">
        <v>1763</v>
      </c>
      <c r="C402" s="1001" t="s">
        <v>1625</v>
      </c>
      <c r="D402" s="1001" t="s">
        <v>856</v>
      </c>
      <c r="E402" s="1001" t="n">
        <v>4200530030</v>
      </c>
      <c r="F402" s="1001" t="n">
        <v>91003</v>
      </c>
      <c r="G402" s="1001" t="s">
        <v>1764</v>
      </c>
      <c r="H402" s="1128" t="n">
        <v>1026</v>
      </c>
      <c r="I402" s="1068"/>
    </row>
    <row r="403" customFormat="false" ht="12.75" hidden="false" customHeight="false" outlineLevel="0" collapsed="false">
      <c r="A403" s="1001" t="n">
        <v>401</v>
      </c>
      <c r="B403" s="1001" t="s">
        <v>1765</v>
      </c>
      <c r="C403" s="1001" t="s">
        <v>1766</v>
      </c>
      <c r="D403" s="1001" t="s">
        <v>857</v>
      </c>
      <c r="E403" s="1001" t="n">
        <v>4190760010</v>
      </c>
      <c r="F403" s="1001" t="n">
        <v>89001</v>
      </c>
      <c r="G403" s="1001" t="s">
        <v>1767</v>
      </c>
      <c r="H403" s="1128" t="n">
        <v>34715</v>
      </c>
      <c r="I403" s="1068"/>
    </row>
    <row r="404" customFormat="false" ht="12.75" hidden="false" customHeight="false" outlineLevel="0" collapsed="false">
      <c r="A404" s="1001" t="n">
        <v>402</v>
      </c>
      <c r="B404" s="1001" t="s">
        <v>1768</v>
      </c>
      <c r="C404" s="1001" t="s">
        <v>922</v>
      </c>
      <c r="D404" s="1001" t="s">
        <v>848</v>
      </c>
      <c r="E404" s="1001" t="n">
        <v>3150720120</v>
      </c>
      <c r="F404" s="1001" t="n">
        <v>65012</v>
      </c>
      <c r="G404" s="1001" t="s">
        <v>1769</v>
      </c>
      <c r="H404" s="1128" t="n">
        <v>2150</v>
      </c>
      <c r="I404" s="1068"/>
    </row>
    <row r="405" customFormat="false" ht="12.75" hidden="false" customHeight="false" outlineLevel="0" collapsed="false">
      <c r="A405" s="1001" t="n">
        <v>403</v>
      </c>
      <c r="B405" s="1001" t="s">
        <v>1770</v>
      </c>
      <c r="C405" s="1001" t="s">
        <v>1771</v>
      </c>
      <c r="D405" s="1001" t="s">
        <v>458</v>
      </c>
      <c r="E405" s="1001" t="n">
        <v>2090460010</v>
      </c>
      <c r="F405" s="1001" t="n">
        <v>45001</v>
      </c>
      <c r="G405" s="1001" t="s">
        <v>1772</v>
      </c>
      <c r="H405" s="1128" t="n">
        <v>10719</v>
      </c>
      <c r="I405" s="1068"/>
    </row>
    <row r="406" customFormat="false" ht="12.75" hidden="false" customHeight="false" outlineLevel="0" collapsed="false">
      <c r="A406" s="1001" t="n">
        <v>404</v>
      </c>
      <c r="B406" s="1001" t="s">
        <v>1773</v>
      </c>
      <c r="C406" s="1001" t="s">
        <v>1474</v>
      </c>
      <c r="D406" s="1001" t="s">
        <v>854</v>
      </c>
      <c r="E406" s="1001" t="n">
        <v>1011020050</v>
      </c>
      <c r="F406" s="1001" t="n">
        <v>103005</v>
      </c>
      <c r="G406" s="1001" t="s">
        <v>1774</v>
      </c>
      <c r="H406" s="1128" t="n">
        <v>103</v>
      </c>
      <c r="I406" s="1068"/>
    </row>
    <row r="407" customFormat="false" ht="12.75" hidden="false" customHeight="false" outlineLevel="0" collapsed="false">
      <c r="A407" s="1001" t="n">
        <v>405</v>
      </c>
      <c r="B407" s="1001" t="s">
        <v>1775</v>
      </c>
      <c r="C407" s="1001" t="s">
        <v>1103</v>
      </c>
      <c r="D407" s="1001" t="s">
        <v>851</v>
      </c>
      <c r="E407" s="1001" t="n">
        <v>1070370041</v>
      </c>
      <c r="F407" s="1001" t="n">
        <v>8005</v>
      </c>
      <c r="G407" s="1001" t="s">
        <v>1776</v>
      </c>
      <c r="H407" s="1128" t="n">
        <v>337</v>
      </c>
      <c r="I407" s="1068"/>
    </row>
    <row r="408" customFormat="false" ht="12.75" hidden="false" customHeight="false" outlineLevel="0" collapsed="false">
      <c r="A408" s="1001" t="n">
        <v>406</v>
      </c>
      <c r="B408" s="1001" t="s">
        <v>1777</v>
      </c>
      <c r="C408" s="1001" t="s">
        <v>1050</v>
      </c>
      <c r="D408" s="1001" t="s">
        <v>861</v>
      </c>
      <c r="E408" s="1001" t="n">
        <v>1050100050</v>
      </c>
      <c r="F408" s="1001" t="n">
        <v>25005</v>
      </c>
      <c r="G408" s="1001" t="s">
        <v>1778</v>
      </c>
      <c r="H408" s="1128" t="n">
        <v>3110</v>
      </c>
      <c r="I408" s="1068"/>
    </row>
    <row r="409" customFormat="false" ht="12.75" hidden="false" customHeight="false" outlineLevel="0" collapsed="false">
      <c r="A409" s="1001" t="n">
        <v>407</v>
      </c>
      <c r="B409" s="1001" t="s">
        <v>1779</v>
      </c>
      <c r="C409" s="1001" t="s">
        <v>939</v>
      </c>
      <c r="D409" s="1001" t="s">
        <v>464</v>
      </c>
      <c r="E409" s="1001" t="n">
        <v>2120330120</v>
      </c>
      <c r="F409" s="1001" t="n">
        <v>60012</v>
      </c>
      <c r="G409" s="1001" t="s">
        <v>1780</v>
      </c>
      <c r="H409" s="1128" t="n">
        <v>2431</v>
      </c>
      <c r="I409" s="1068"/>
    </row>
    <row r="410" customFormat="false" ht="12.75" hidden="false" customHeight="false" outlineLevel="0" collapsed="false">
      <c r="A410" s="1001" t="n">
        <v>408</v>
      </c>
      <c r="B410" s="1001" t="s">
        <v>1781</v>
      </c>
      <c r="C410" s="1001" t="s">
        <v>1625</v>
      </c>
      <c r="D410" s="1001" t="s">
        <v>856</v>
      </c>
      <c r="E410" s="1001" t="n">
        <v>4200530040</v>
      </c>
      <c r="F410" s="1001" t="n">
        <v>91004</v>
      </c>
      <c r="G410" s="1001" t="s">
        <v>1782</v>
      </c>
      <c r="H410" s="1128" t="n">
        <v>772</v>
      </c>
      <c r="I410" s="1068"/>
    </row>
    <row r="411" customFormat="false" ht="12.75" hidden="false" customHeight="false" outlineLevel="0" collapsed="false">
      <c r="A411" s="1001" t="n">
        <v>409</v>
      </c>
      <c r="B411" s="1001" t="s">
        <v>1783</v>
      </c>
      <c r="C411" s="1001" t="s">
        <v>1591</v>
      </c>
      <c r="D411" s="1001" t="s">
        <v>851</v>
      </c>
      <c r="E411" s="1001" t="n">
        <v>1070340020</v>
      </c>
      <c r="F411" s="1001" t="n">
        <v>10002</v>
      </c>
      <c r="G411" s="1001" t="s">
        <v>1784</v>
      </c>
      <c r="H411" s="1128" t="n">
        <v>2519</v>
      </c>
      <c r="I411" s="1068"/>
    </row>
    <row r="412" customFormat="false" ht="12.75" hidden="false" customHeight="false" outlineLevel="0" collapsed="false">
      <c r="A412" s="1001" t="n">
        <v>410</v>
      </c>
      <c r="B412" s="1001" t="s">
        <v>1785</v>
      </c>
      <c r="C412" s="1001" t="s">
        <v>1215</v>
      </c>
      <c r="D412" s="1001" t="s">
        <v>858</v>
      </c>
      <c r="E412" s="1001" t="n">
        <v>1040140021</v>
      </c>
      <c r="F412" s="1001" t="n">
        <v>21005</v>
      </c>
      <c r="G412" s="1001" t="s">
        <v>1786</v>
      </c>
      <c r="H412" s="1128" t="n">
        <v>811</v>
      </c>
      <c r="I412" s="1068"/>
    </row>
    <row r="413" customFormat="false" ht="12.75" hidden="false" customHeight="false" outlineLevel="0" collapsed="false">
      <c r="A413" s="1001" t="n">
        <v>411</v>
      </c>
      <c r="B413" s="1001" t="s">
        <v>1787</v>
      </c>
      <c r="C413" s="1001" t="s">
        <v>1087</v>
      </c>
      <c r="D413" s="1001" t="s">
        <v>848</v>
      </c>
      <c r="E413" s="1001" t="n">
        <v>3150080070</v>
      </c>
      <c r="F413" s="1001" t="n">
        <v>64007</v>
      </c>
      <c r="G413" s="1001" t="s">
        <v>1788</v>
      </c>
      <c r="H413" s="1128" t="n">
        <v>7606</v>
      </c>
      <c r="I413" s="1068"/>
    </row>
    <row r="414" customFormat="false" ht="12.75" hidden="false" customHeight="false" outlineLevel="0" collapsed="false">
      <c r="A414" s="1001" t="n">
        <v>412</v>
      </c>
      <c r="B414" s="1001" t="s">
        <v>1789</v>
      </c>
      <c r="C414" s="1001" t="s">
        <v>1087</v>
      </c>
      <c r="D414" s="1001" t="s">
        <v>848</v>
      </c>
      <c r="E414" s="1001" t="n">
        <v>3150080080</v>
      </c>
      <c r="F414" s="1001" t="n">
        <v>64008</v>
      </c>
      <c r="G414" s="1001" t="s">
        <v>1790</v>
      </c>
      <c r="H414" s="1128" t="n">
        <v>52498</v>
      </c>
      <c r="I414" s="1068"/>
    </row>
    <row r="415" customFormat="false" ht="12.75" hidden="false" customHeight="false" outlineLevel="0" collapsed="false">
      <c r="A415" s="1001" t="n">
        <v>413</v>
      </c>
      <c r="B415" s="1001" t="s">
        <v>1791</v>
      </c>
      <c r="C415" s="1001" t="s">
        <v>999</v>
      </c>
      <c r="D415" s="1001" t="s">
        <v>852</v>
      </c>
      <c r="E415" s="1001" t="n">
        <v>1030120150</v>
      </c>
      <c r="F415" s="1001" t="n">
        <v>16014</v>
      </c>
      <c r="G415" s="1001" t="s">
        <v>1792</v>
      </c>
      <c r="H415" s="1128" t="n">
        <v>173</v>
      </c>
      <c r="I415" s="1068"/>
    </row>
    <row r="416" customFormat="false" ht="12.75" hidden="false" customHeight="false" outlineLevel="0" collapsed="false">
      <c r="A416" s="1001" t="n">
        <v>414</v>
      </c>
      <c r="B416" s="1001" t="s">
        <v>1793</v>
      </c>
      <c r="C416" s="1001" t="s">
        <v>1092</v>
      </c>
      <c r="D416" s="1001" t="s">
        <v>848</v>
      </c>
      <c r="E416" s="1001" t="n">
        <v>3150200050</v>
      </c>
      <c r="F416" s="1001" t="n">
        <v>61005</v>
      </c>
      <c r="G416" s="1001" t="s">
        <v>1794</v>
      </c>
      <c r="H416" s="1128" t="n">
        <v>50194</v>
      </c>
      <c r="I416" s="1068"/>
    </row>
    <row r="417" customFormat="false" ht="12.75" hidden="false" customHeight="false" outlineLevel="0" collapsed="false">
      <c r="A417" s="1001" t="n">
        <v>415</v>
      </c>
      <c r="B417" s="1001" t="s">
        <v>1795</v>
      </c>
      <c r="C417" s="1001" t="s">
        <v>1796</v>
      </c>
      <c r="D417" s="1001" t="s">
        <v>855</v>
      </c>
      <c r="E417" s="1001" t="n">
        <v>3160780010</v>
      </c>
      <c r="F417" s="1001" t="n">
        <v>73001</v>
      </c>
      <c r="G417" s="1001" t="s">
        <v>1797</v>
      </c>
      <c r="H417" s="1128" t="n">
        <v>6311</v>
      </c>
      <c r="I417" s="1068"/>
    </row>
    <row r="418" customFormat="false" ht="12.75" hidden="false" customHeight="false" outlineLevel="0" collapsed="false">
      <c r="A418" s="1001" t="n">
        <v>416</v>
      </c>
      <c r="B418" s="1001" t="s">
        <v>1798</v>
      </c>
      <c r="C418" s="1001" t="s">
        <v>914</v>
      </c>
      <c r="D418" s="1001" t="s">
        <v>468</v>
      </c>
      <c r="E418" s="1001" t="n">
        <v>3130380060</v>
      </c>
      <c r="F418" s="1001" t="n">
        <v>66006</v>
      </c>
      <c r="G418" s="1001" t="s">
        <v>1799</v>
      </c>
      <c r="H418" s="1128" t="n">
        <v>41026</v>
      </c>
      <c r="I418" s="1068"/>
    </row>
    <row r="419" customFormat="false" ht="12.75" hidden="false" customHeight="false" outlineLevel="0" collapsed="false">
      <c r="A419" s="1001" t="n">
        <v>417</v>
      </c>
      <c r="B419" s="1001" t="s">
        <v>1800</v>
      </c>
      <c r="C419" s="1001" t="s">
        <v>1418</v>
      </c>
      <c r="D419" s="1001" t="s">
        <v>850</v>
      </c>
      <c r="E419" s="1001" t="n">
        <v>1060930040</v>
      </c>
      <c r="F419" s="1001" t="n">
        <v>93004</v>
      </c>
      <c r="G419" s="1001" t="s">
        <v>1801</v>
      </c>
      <c r="H419" s="1128" t="n">
        <v>8866</v>
      </c>
      <c r="I419" s="1068"/>
    </row>
    <row r="420" customFormat="false" ht="12.75" hidden="false" customHeight="false" outlineLevel="0" collapsed="false">
      <c r="A420" s="1001" t="n">
        <v>418</v>
      </c>
      <c r="B420" s="1001" t="s">
        <v>1802</v>
      </c>
      <c r="C420" s="1001" t="s">
        <v>999</v>
      </c>
      <c r="D420" s="1001" t="s">
        <v>852</v>
      </c>
      <c r="E420" s="1001" t="n">
        <v>1030120160</v>
      </c>
      <c r="F420" s="1001" t="n">
        <v>16015</v>
      </c>
      <c r="G420" s="1001" t="s">
        <v>1803</v>
      </c>
      <c r="H420" s="1128" t="n">
        <v>575</v>
      </c>
      <c r="I420" s="1068"/>
    </row>
    <row r="421" customFormat="false" ht="12.75" hidden="false" customHeight="false" outlineLevel="0" collapsed="false">
      <c r="A421" s="1001" t="n">
        <v>419</v>
      </c>
      <c r="B421" s="1001" t="s">
        <v>1804</v>
      </c>
      <c r="C421" s="1001" t="s">
        <v>1035</v>
      </c>
      <c r="D421" s="1001" t="s">
        <v>854</v>
      </c>
      <c r="E421" s="1001" t="n">
        <v>1010810130</v>
      </c>
      <c r="F421" s="1001" t="n">
        <v>1013</v>
      </c>
      <c r="G421" s="1001" t="s">
        <v>1805</v>
      </c>
      <c r="H421" s="1128" t="n">
        <v>12350</v>
      </c>
      <c r="I421" s="1068"/>
    </row>
    <row r="422" customFormat="false" ht="12.75" hidden="false" customHeight="false" outlineLevel="0" collapsed="false">
      <c r="A422" s="1001" t="n">
        <v>420</v>
      </c>
      <c r="B422" s="1001" t="s">
        <v>1806</v>
      </c>
      <c r="C422" s="1001" t="s">
        <v>899</v>
      </c>
      <c r="D422" s="1001" t="s">
        <v>846</v>
      </c>
      <c r="E422" s="1001" t="n">
        <v>3170640070</v>
      </c>
      <c r="F422" s="1001" t="n">
        <v>76007</v>
      </c>
      <c r="G422" s="1001" t="s">
        <v>1807</v>
      </c>
      <c r="H422" s="1128" t="n">
        <v>10716</v>
      </c>
      <c r="I422" s="1068"/>
    </row>
    <row r="423" customFormat="false" ht="12.75" hidden="false" customHeight="false" outlineLevel="0" collapsed="false">
      <c r="A423" s="1001" t="n">
        <v>421</v>
      </c>
      <c r="B423" s="1001" t="s">
        <v>1808</v>
      </c>
      <c r="C423" s="1001" t="s">
        <v>968</v>
      </c>
      <c r="D423" s="1001" t="s">
        <v>859</v>
      </c>
      <c r="E423" s="1001" t="n">
        <v>2100800061</v>
      </c>
      <c r="F423" s="1001" t="n">
        <v>55033</v>
      </c>
      <c r="G423" s="1001" t="s">
        <v>1809</v>
      </c>
      <c r="H423" s="1128" t="n">
        <v>2384</v>
      </c>
      <c r="I423" s="1068"/>
    </row>
    <row r="424" customFormat="false" ht="12.75" hidden="false" customHeight="false" outlineLevel="0" collapsed="false">
      <c r="A424" s="1001" t="n">
        <v>422</v>
      </c>
      <c r="B424" s="1001" t="s">
        <v>1810</v>
      </c>
      <c r="C424" s="1001" t="s">
        <v>1110</v>
      </c>
      <c r="D424" s="1001" t="s">
        <v>858</v>
      </c>
      <c r="E424" s="1001" t="n">
        <v>1040830070</v>
      </c>
      <c r="F424" s="1001" t="n">
        <v>22007</v>
      </c>
      <c r="G424" s="1001" t="s">
        <v>1811</v>
      </c>
      <c r="H424" s="1128" t="n">
        <v>4108</v>
      </c>
      <c r="I424" s="1068"/>
    </row>
    <row r="425" customFormat="false" ht="12.75" hidden="false" customHeight="false" outlineLevel="0" collapsed="false">
      <c r="A425" s="1001" t="n">
        <v>423</v>
      </c>
      <c r="B425" s="1001" t="s">
        <v>1812</v>
      </c>
      <c r="C425" s="1001" t="s">
        <v>1269</v>
      </c>
      <c r="D425" s="1001" t="s">
        <v>860</v>
      </c>
      <c r="E425" s="1001" t="n">
        <v>1020040060</v>
      </c>
      <c r="F425" s="1001" t="n">
        <v>7006</v>
      </c>
      <c r="G425" s="1001" t="s">
        <v>1813</v>
      </c>
      <c r="H425" s="1128" t="n">
        <v>299</v>
      </c>
      <c r="I425" s="1068"/>
    </row>
    <row r="426" customFormat="false" ht="12.75" hidden="false" customHeight="false" outlineLevel="0" collapsed="false">
      <c r="A426" s="1001" t="n">
        <v>424</v>
      </c>
      <c r="B426" s="1001" t="s">
        <v>1814</v>
      </c>
      <c r="C426" s="1001" t="s">
        <v>1766</v>
      </c>
      <c r="D426" s="1001" t="s">
        <v>857</v>
      </c>
      <c r="E426" s="1001" t="n">
        <v>4190760020</v>
      </c>
      <c r="F426" s="1001" t="n">
        <v>89002</v>
      </c>
      <c r="G426" s="1001" t="s">
        <v>1815</v>
      </c>
      <c r="H426" s="1128" t="n">
        <v>30474</v>
      </c>
      <c r="I426" s="1068"/>
    </row>
    <row r="427" customFormat="false" ht="12.75" hidden="false" customHeight="false" outlineLevel="0" collapsed="false">
      <c r="A427" s="1001" t="n">
        <v>425</v>
      </c>
      <c r="B427" s="1001" t="s">
        <v>1816</v>
      </c>
      <c r="C427" s="1001" t="s">
        <v>988</v>
      </c>
      <c r="D427" s="1001" t="s">
        <v>854</v>
      </c>
      <c r="E427" s="1001" t="n">
        <v>1010020100</v>
      </c>
      <c r="F427" s="1001" t="n">
        <v>6010</v>
      </c>
      <c r="G427" s="1001" t="s">
        <v>1817</v>
      </c>
      <c r="H427" s="1128" t="n">
        <v>253</v>
      </c>
      <c r="I427" s="1068"/>
    </row>
    <row r="428" customFormat="false" ht="12.75" hidden="false" customHeight="false" outlineLevel="0" collapsed="false">
      <c r="A428" s="1001" t="n">
        <v>426</v>
      </c>
      <c r="B428" s="1001" t="s">
        <v>1818</v>
      </c>
      <c r="C428" s="1001" t="s">
        <v>1269</v>
      </c>
      <c r="D428" s="1001" t="s">
        <v>860</v>
      </c>
      <c r="E428" s="1001" t="n">
        <v>1020040070</v>
      </c>
      <c r="F428" s="1001" t="n">
        <v>7007</v>
      </c>
      <c r="G428" s="1001" t="s">
        <v>1819</v>
      </c>
      <c r="H428" s="1128" t="n">
        <v>1359</v>
      </c>
      <c r="I428" s="1068"/>
    </row>
    <row r="429" customFormat="false" ht="12.75" hidden="false" customHeight="false" outlineLevel="0" collapsed="false">
      <c r="A429" s="1001" t="n">
        <v>427</v>
      </c>
      <c r="B429" s="1001" t="s">
        <v>1820</v>
      </c>
      <c r="C429" s="1001" t="s">
        <v>1269</v>
      </c>
      <c r="D429" s="1001" t="s">
        <v>860</v>
      </c>
      <c r="E429" s="1001" t="n">
        <v>1020040080</v>
      </c>
      <c r="F429" s="1001" t="n">
        <v>7008</v>
      </c>
      <c r="G429" s="1001" t="s">
        <v>1821</v>
      </c>
      <c r="H429" s="1128" t="n">
        <v>2114</v>
      </c>
      <c r="I429" s="1068"/>
    </row>
    <row r="430" customFormat="false" ht="12.75" hidden="false" customHeight="false" outlineLevel="0" collapsed="false">
      <c r="A430" s="1001" t="n">
        <v>428</v>
      </c>
      <c r="B430" s="1001" t="s">
        <v>1822</v>
      </c>
      <c r="C430" s="1001" t="s">
        <v>1035</v>
      </c>
      <c r="D430" s="1001" t="s">
        <v>854</v>
      </c>
      <c r="E430" s="1001" t="n">
        <v>1010810140</v>
      </c>
      <c r="F430" s="1001" t="n">
        <v>1014</v>
      </c>
      <c r="G430" s="1001" t="s">
        <v>1823</v>
      </c>
      <c r="H430" s="1128" t="n">
        <v>1240</v>
      </c>
      <c r="I430" s="1068"/>
    </row>
    <row r="431" customFormat="false" ht="12.75" hidden="false" customHeight="false" outlineLevel="0" collapsed="false">
      <c r="A431" s="1001" t="n">
        <v>429</v>
      </c>
      <c r="B431" s="1001" t="s">
        <v>1824</v>
      </c>
      <c r="C431" s="1001" t="s">
        <v>951</v>
      </c>
      <c r="D431" s="1001" t="s">
        <v>852</v>
      </c>
      <c r="E431" s="1001" t="n">
        <v>1030260040</v>
      </c>
      <c r="F431" s="1001" t="n">
        <v>19004</v>
      </c>
      <c r="G431" s="1001" t="s">
        <v>1825</v>
      </c>
      <c r="H431" s="1128" t="n">
        <v>615</v>
      </c>
      <c r="I431" s="1068"/>
    </row>
    <row r="432" customFormat="false" ht="12.75" hidden="false" customHeight="false" outlineLevel="0" collapsed="false">
      <c r="A432" s="1001" t="n">
        <v>430</v>
      </c>
      <c r="B432" s="1001" t="s">
        <v>1826</v>
      </c>
      <c r="C432" s="1001" t="s">
        <v>1032</v>
      </c>
      <c r="D432" s="1001" t="s">
        <v>854</v>
      </c>
      <c r="E432" s="1001" t="n">
        <v>1010070060</v>
      </c>
      <c r="F432" s="1001" t="n">
        <v>5006</v>
      </c>
      <c r="G432" s="1001" t="s">
        <v>1827</v>
      </c>
      <c r="H432" s="1128" t="n">
        <v>384</v>
      </c>
      <c r="I432" s="1068"/>
    </row>
    <row r="433" customFormat="false" ht="12.75" hidden="false" customHeight="false" outlineLevel="0" collapsed="false">
      <c r="A433" s="1001" t="n">
        <v>431</v>
      </c>
      <c r="B433" s="1001" t="s">
        <v>1828</v>
      </c>
      <c r="C433" s="1001" t="s">
        <v>1418</v>
      </c>
      <c r="D433" s="1001" t="s">
        <v>850</v>
      </c>
      <c r="E433" s="1001" t="n">
        <v>1060930050</v>
      </c>
      <c r="F433" s="1001" t="n">
        <v>93005</v>
      </c>
      <c r="G433" s="1001" t="s">
        <v>1829</v>
      </c>
      <c r="H433" s="1128" t="n">
        <v>15660</v>
      </c>
      <c r="I433" s="1068"/>
    </row>
    <row r="434" customFormat="false" ht="12.75" hidden="false" customHeight="false" outlineLevel="0" collapsed="false">
      <c r="A434" s="1001" t="n">
        <v>432</v>
      </c>
      <c r="B434" s="1001" t="s">
        <v>1830</v>
      </c>
      <c r="C434" s="1001" t="s">
        <v>945</v>
      </c>
      <c r="D434" s="1001" t="s">
        <v>852</v>
      </c>
      <c r="E434" s="1001" t="n">
        <v>1030150062</v>
      </c>
      <c r="F434" s="1001" t="n">
        <v>17008</v>
      </c>
      <c r="G434" s="1001" t="s">
        <v>1831</v>
      </c>
      <c r="H434" s="1128" t="n">
        <v>3398</v>
      </c>
      <c r="I434" s="1068"/>
    </row>
    <row r="435" customFormat="false" ht="12.75" hidden="false" customHeight="false" outlineLevel="0" collapsed="false">
      <c r="A435" s="1001" t="n">
        <v>433</v>
      </c>
      <c r="B435" s="1001" t="s">
        <v>1832</v>
      </c>
      <c r="C435" s="1001" t="s">
        <v>999</v>
      </c>
      <c r="D435" s="1001" t="s">
        <v>852</v>
      </c>
      <c r="E435" s="1001" t="n">
        <v>1030120170</v>
      </c>
      <c r="F435" s="1001" t="n">
        <v>16016</v>
      </c>
      <c r="G435" s="1001" t="s">
        <v>1833</v>
      </c>
      <c r="H435" s="1128" t="n">
        <v>7596</v>
      </c>
      <c r="I435" s="1068"/>
    </row>
    <row r="436" customFormat="false" ht="12.75" hidden="false" customHeight="false" outlineLevel="0" collapsed="false">
      <c r="A436" s="1001" t="n">
        <v>434</v>
      </c>
      <c r="B436" s="1001" t="s">
        <v>1834</v>
      </c>
      <c r="C436" s="1001" t="s">
        <v>1055</v>
      </c>
      <c r="D436" s="1001" t="s">
        <v>852</v>
      </c>
      <c r="E436" s="1001" t="n">
        <v>1030860060</v>
      </c>
      <c r="F436" s="1001" t="n">
        <v>12006</v>
      </c>
      <c r="G436" s="1001" t="s">
        <v>1835</v>
      </c>
      <c r="H436" s="1128" t="n">
        <v>4621</v>
      </c>
      <c r="I436" s="1068"/>
    </row>
    <row r="437" customFormat="false" ht="12.75" hidden="false" customHeight="false" outlineLevel="0" collapsed="false">
      <c r="A437" s="1001" t="n">
        <v>435</v>
      </c>
      <c r="B437" s="1001" t="s">
        <v>1836</v>
      </c>
      <c r="C437" s="1001" t="s">
        <v>1055</v>
      </c>
      <c r="D437" s="1001" t="s">
        <v>852</v>
      </c>
      <c r="E437" s="1001" t="n">
        <v>1030860061</v>
      </c>
      <c r="F437" s="1001" t="n">
        <v>12007</v>
      </c>
      <c r="G437" s="1001" t="s">
        <v>1837</v>
      </c>
      <c r="H437" s="1128" t="n">
        <v>755</v>
      </c>
      <c r="I437" s="1068"/>
    </row>
    <row r="438" customFormat="false" ht="12.75" hidden="false" customHeight="false" outlineLevel="0" collapsed="false">
      <c r="A438" s="1001" t="n">
        <v>436</v>
      </c>
      <c r="B438" s="1001" t="s">
        <v>1838</v>
      </c>
      <c r="C438" s="1001" t="s">
        <v>999</v>
      </c>
      <c r="D438" s="1001" t="s">
        <v>852</v>
      </c>
      <c r="E438" s="1001" t="n">
        <v>1030120180</v>
      </c>
      <c r="F438" s="1001" t="n">
        <v>16017</v>
      </c>
      <c r="G438" s="1001" t="s">
        <v>1839</v>
      </c>
      <c r="H438" s="1128" t="n">
        <v>372</v>
      </c>
      <c r="I438" s="1068"/>
    </row>
    <row r="439" customFormat="false" ht="12.75" hidden="false" customHeight="false" outlineLevel="0" collapsed="false">
      <c r="A439" s="1001" t="n">
        <v>437</v>
      </c>
      <c r="B439" s="1001" t="s">
        <v>1840</v>
      </c>
      <c r="C439" s="1001" t="s">
        <v>1474</v>
      </c>
      <c r="D439" s="1001" t="s">
        <v>854</v>
      </c>
      <c r="E439" s="1001" t="n">
        <v>1011020060</v>
      </c>
      <c r="F439" s="1001" t="n">
        <v>103006</v>
      </c>
      <c r="G439" s="1001" t="s">
        <v>1841</v>
      </c>
      <c r="H439" s="1128" t="n">
        <v>869</v>
      </c>
      <c r="I439" s="1068"/>
    </row>
    <row r="440" customFormat="false" ht="12.75" hidden="false" customHeight="false" outlineLevel="0" collapsed="false">
      <c r="A440" s="1001" t="n">
        <v>438</v>
      </c>
      <c r="B440" s="1001" t="s">
        <v>1842</v>
      </c>
      <c r="C440" s="1001" t="s">
        <v>925</v>
      </c>
      <c r="D440" s="1001" t="s">
        <v>848</v>
      </c>
      <c r="E440" s="1001" t="n">
        <v>3150510060</v>
      </c>
      <c r="F440" s="1001" t="n">
        <v>63006</v>
      </c>
      <c r="G440" s="1001" t="s">
        <v>1843</v>
      </c>
      <c r="H440" s="1128" t="n">
        <v>25410</v>
      </c>
      <c r="I440" s="1068"/>
    </row>
    <row r="441" customFormat="false" ht="12.75" hidden="false" customHeight="false" outlineLevel="0" collapsed="false">
      <c r="A441" s="1001" t="n">
        <v>439</v>
      </c>
      <c r="B441" s="1001" t="s">
        <v>1844</v>
      </c>
      <c r="C441" s="1001" t="s">
        <v>1103</v>
      </c>
      <c r="D441" s="1001" t="s">
        <v>851</v>
      </c>
      <c r="E441" s="1001" t="n">
        <v>1070370050</v>
      </c>
      <c r="F441" s="1001" t="n">
        <v>8006</v>
      </c>
      <c r="G441" s="1001" t="s">
        <v>1845</v>
      </c>
      <c r="H441" s="1128" t="n">
        <v>1068</v>
      </c>
      <c r="I441" s="1068"/>
    </row>
    <row r="442" customFormat="false" ht="12.75" hidden="false" customHeight="false" outlineLevel="0" collapsed="false">
      <c r="A442" s="1001" t="n">
        <v>440</v>
      </c>
      <c r="B442" s="1001" t="s">
        <v>1846</v>
      </c>
      <c r="C442" s="1001" t="s">
        <v>1024</v>
      </c>
      <c r="D442" s="1001" t="s">
        <v>856</v>
      </c>
      <c r="E442" s="1001" t="n">
        <v>4200730061</v>
      </c>
      <c r="F442" s="1001" t="n">
        <v>90081</v>
      </c>
      <c r="G442" s="1001" t="s">
        <v>1847</v>
      </c>
      <c r="H442" s="1128" t="n">
        <v>1838</v>
      </c>
      <c r="I442" s="1068"/>
    </row>
    <row r="443" customFormat="false" ht="12.75" hidden="false" customHeight="false" outlineLevel="0" collapsed="false">
      <c r="A443" s="1001" t="n">
        <v>441</v>
      </c>
      <c r="B443" s="1001" t="s">
        <v>1848</v>
      </c>
      <c r="C443" s="1001" t="s">
        <v>1009</v>
      </c>
      <c r="D443" s="1001" t="s">
        <v>861</v>
      </c>
      <c r="E443" s="1001" t="n">
        <v>1050890050</v>
      </c>
      <c r="F443" s="1001" t="n">
        <v>23005</v>
      </c>
      <c r="G443" s="1001" t="s">
        <v>1849</v>
      </c>
      <c r="H443" s="1128" t="n">
        <v>2581</v>
      </c>
      <c r="I443" s="1068"/>
    </row>
    <row r="444" customFormat="false" ht="12.75" hidden="false" customHeight="false" outlineLevel="0" collapsed="false">
      <c r="A444" s="1001" t="n">
        <v>442</v>
      </c>
      <c r="B444" s="1001" t="s">
        <v>1850</v>
      </c>
      <c r="C444" s="1001" t="s">
        <v>1117</v>
      </c>
      <c r="D444" s="1001" t="s">
        <v>852</v>
      </c>
      <c r="E444" s="1001" t="n">
        <v>1030570060</v>
      </c>
      <c r="F444" s="1001" t="n">
        <v>18006</v>
      </c>
      <c r="G444" s="1001" t="s">
        <v>1851</v>
      </c>
      <c r="H444" s="1128" t="n">
        <v>394</v>
      </c>
      <c r="I444" s="1068"/>
    </row>
    <row r="445" customFormat="false" ht="12.75" hidden="false" customHeight="false" outlineLevel="0" collapsed="false">
      <c r="A445" s="1001" t="n">
        <v>443</v>
      </c>
      <c r="B445" s="1001" t="s">
        <v>1852</v>
      </c>
      <c r="C445" s="1001" t="s">
        <v>1004</v>
      </c>
      <c r="D445" s="1001" t="s">
        <v>861</v>
      </c>
      <c r="E445" s="1001" t="n">
        <v>1050710040</v>
      </c>
      <c r="F445" s="1001" t="n">
        <v>29004</v>
      </c>
      <c r="G445" s="1001" t="s">
        <v>1853</v>
      </c>
      <c r="H445" s="1128" t="n">
        <v>10020</v>
      </c>
      <c r="I445" s="1068"/>
    </row>
    <row r="446" customFormat="false" ht="12.75" hidden="false" customHeight="false" outlineLevel="0" collapsed="false">
      <c r="A446" s="1001" t="n">
        <v>444</v>
      </c>
      <c r="B446" s="1001" t="s">
        <v>1854</v>
      </c>
      <c r="C446" s="1001" t="s">
        <v>1434</v>
      </c>
      <c r="D446" s="1001" t="s">
        <v>458</v>
      </c>
      <c r="E446" s="1001" t="n">
        <v>2090050030</v>
      </c>
      <c r="F446" s="1001" t="n">
        <v>51003</v>
      </c>
      <c r="G446" s="1001" t="s">
        <v>1855</v>
      </c>
      <c r="H446" s="1128" t="n">
        <v>971</v>
      </c>
      <c r="I446" s="1068"/>
    </row>
    <row r="447" customFormat="false" ht="12.75" hidden="false" customHeight="false" outlineLevel="0" collapsed="false">
      <c r="A447" s="1001" t="n">
        <v>445</v>
      </c>
      <c r="B447" s="1001" t="s">
        <v>1856</v>
      </c>
      <c r="C447" s="1001" t="s">
        <v>1215</v>
      </c>
      <c r="D447" s="1001" t="s">
        <v>858</v>
      </c>
      <c r="E447" s="1001" t="n">
        <v>1040140030</v>
      </c>
      <c r="F447" s="1001" t="n">
        <v>21006</v>
      </c>
      <c r="G447" s="1001" t="s">
        <v>1857</v>
      </c>
      <c r="H447" s="1128" t="n">
        <v>3533</v>
      </c>
      <c r="I447" s="1068"/>
    </row>
    <row r="448" customFormat="false" ht="12.75" hidden="false" customHeight="false" outlineLevel="0" collapsed="false">
      <c r="A448" s="1001" t="n">
        <v>446</v>
      </c>
      <c r="B448" s="1001" t="s">
        <v>1858</v>
      </c>
      <c r="C448" s="1001" t="s">
        <v>1174</v>
      </c>
      <c r="D448" s="1001" t="s">
        <v>847</v>
      </c>
      <c r="E448" s="1001" t="n">
        <v>3180220080</v>
      </c>
      <c r="F448" s="1001" t="n">
        <v>79008</v>
      </c>
      <c r="G448" s="1001" t="s">
        <v>1859</v>
      </c>
      <c r="H448" s="1128" t="n">
        <v>2831</v>
      </c>
      <c r="I448" s="1068"/>
    </row>
    <row r="449" customFormat="false" ht="12.75" hidden="false" customHeight="false" outlineLevel="0" collapsed="false">
      <c r="A449" s="1001" t="n">
        <v>447</v>
      </c>
      <c r="B449" s="1001" t="s">
        <v>1860</v>
      </c>
      <c r="C449" s="1001" t="s">
        <v>1017</v>
      </c>
      <c r="D449" s="1001" t="s">
        <v>847</v>
      </c>
      <c r="E449" s="1001" t="n">
        <v>3180670060</v>
      </c>
      <c r="F449" s="1001" t="n">
        <v>80006</v>
      </c>
      <c r="G449" s="1001" t="s">
        <v>1861</v>
      </c>
      <c r="H449" s="1128" t="n">
        <v>953</v>
      </c>
      <c r="I449" s="1068"/>
    </row>
    <row r="450" customFormat="false" ht="12.75" hidden="false" customHeight="false" outlineLevel="0" collapsed="false">
      <c r="A450" s="1001" t="n">
        <v>448</v>
      </c>
      <c r="B450" s="1001" t="s">
        <v>1862</v>
      </c>
      <c r="C450" s="1001" t="s">
        <v>1250</v>
      </c>
      <c r="D450" s="1001" t="s">
        <v>857</v>
      </c>
      <c r="E450" s="1001" t="n">
        <v>4190550060</v>
      </c>
      <c r="F450" s="1001" t="n">
        <v>82006</v>
      </c>
      <c r="G450" s="1001" t="s">
        <v>1863</v>
      </c>
      <c r="H450" s="1128" t="n">
        <v>53221</v>
      </c>
      <c r="I450" s="1068"/>
    </row>
    <row r="451" customFormat="false" ht="12.75" hidden="false" customHeight="false" outlineLevel="0" collapsed="false">
      <c r="A451" s="1001" t="n">
        <v>449</v>
      </c>
      <c r="B451" s="1001" t="s">
        <v>1864</v>
      </c>
      <c r="C451" s="1001" t="s">
        <v>1239</v>
      </c>
      <c r="D451" s="1001" t="s">
        <v>849</v>
      </c>
      <c r="E451" s="1001" t="n">
        <v>1080660020</v>
      </c>
      <c r="F451" s="1001" t="n">
        <v>39002</v>
      </c>
      <c r="G451" s="1001" t="s">
        <v>1865</v>
      </c>
      <c r="H451" s="1128" t="n">
        <v>16398</v>
      </c>
      <c r="I451" s="1068"/>
    </row>
    <row r="452" customFormat="false" ht="12.75" hidden="false" customHeight="false" outlineLevel="0" collapsed="false">
      <c r="A452" s="1001" t="n">
        <v>450</v>
      </c>
      <c r="B452" s="1001" t="s">
        <v>1866</v>
      </c>
      <c r="C452" s="1001" t="s">
        <v>1017</v>
      </c>
      <c r="D452" s="1001" t="s">
        <v>847</v>
      </c>
      <c r="E452" s="1001" t="n">
        <v>3180670070</v>
      </c>
      <c r="F452" s="1001" t="n">
        <v>80007</v>
      </c>
      <c r="G452" s="1001" t="s">
        <v>1867</v>
      </c>
      <c r="H452" s="1128" t="n">
        <v>9373</v>
      </c>
      <c r="I452" s="1068"/>
    </row>
    <row r="453" customFormat="false" ht="12.75" hidden="false" customHeight="false" outlineLevel="0" collapsed="false">
      <c r="A453" s="1001" t="n">
        <v>451</v>
      </c>
      <c r="B453" s="1001" t="s">
        <v>1868</v>
      </c>
      <c r="C453" s="1001" t="s">
        <v>1239</v>
      </c>
      <c r="D453" s="1001" t="s">
        <v>849</v>
      </c>
      <c r="E453" s="1001" t="n">
        <v>1080660030</v>
      </c>
      <c r="F453" s="1001" t="n">
        <v>39003</v>
      </c>
      <c r="G453" s="1001" t="s">
        <v>1869</v>
      </c>
      <c r="H453" s="1128" t="n">
        <v>2405</v>
      </c>
      <c r="I453" s="1068"/>
    </row>
    <row r="454" customFormat="false" ht="12.75" hidden="false" customHeight="false" outlineLevel="0" collapsed="false">
      <c r="A454" s="1001" t="n">
        <v>452</v>
      </c>
      <c r="B454" s="1001" t="s">
        <v>1870</v>
      </c>
      <c r="C454" s="1001" t="s">
        <v>1117</v>
      </c>
      <c r="D454" s="1001" t="s">
        <v>852</v>
      </c>
      <c r="E454" s="1001" t="n">
        <v>1030570070</v>
      </c>
      <c r="F454" s="1001" t="n">
        <v>18007</v>
      </c>
      <c r="G454" s="1001" t="s">
        <v>1871</v>
      </c>
      <c r="H454" s="1128" t="n">
        <v>632</v>
      </c>
      <c r="I454" s="1068"/>
    </row>
    <row r="455" customFormat="false" ht="12.75" hidden="false" customHeight="false" outlineLevel="0" collapsed="false">
      <c r="A455" s="1001" t="n">
        <v>453</v>
      </c>
      <c r="B455" s="1001" t="s">
        <v>1872</v>
      </c>
      <c r="C455" s="1001" t="s">
        <v>1084</v>
      </c>
      <c r="D455" s="1001" t="s">
        <v>850</v>
      </c>
      <c r="E455" s="1001" t="n">
        <v>1060850080</v>
      </c>
      <c r="F455" s="1001" t="n">
        <v>30008</v>
      </c>
      <c r="G455" s="1001" t="s">
        <v>1873</v>
      </c>
      <c r="H455" s="1128" t="n">
        <v>3453</v>
      </c>
      <c r="I455" s="1068"/>
    </row>
    <row r="456" customFormat="false" ht="12.75" hidden="false" customHeight="false" outlineLevel="0" collapsed="false">
      <c r="A456" s="1001" t="n">
        <v>454</v>
      </c>
      <c r="B456" s="1001" t="s">
        <v>1874</v>
      </c>
      <c r="C456" s="1001" t="s">
        <v>908</v>
      </c>
      <c r="D456" s="1001" t="s">
        <v>854</v>
      </c>
      <c r="E456" s="1001" t="n">
        <v>1010270080</v>
      </c>
      <c r="F456" s="1001" t="n">
        <v>4008</v>
      </c>
      <c r="G456" s="1001" t="s">
        <v>1875</v>
      </c>
      <c r="H456" s="1128" t="n">
        <v>973</v>
      </c>
      <c r="I456" s="1068"/>
    </row>
    <row r="457" customFormat="false" ht="12.75" hidden="false" customHeight="false" outlineLevel="0" collapsed="false">
      <c r="A457" s="1001" t="n">
        <v>455</v>
      </c>
      <c r="B457" s="1001" t="s">
        <v>1876</v>
      </c>
      <c r="C457" s="1001" t="s">
        <v>999</v>
      </c>
      <c r="D457" s="1001" t="s">
        <v>852</v>
      </c>
      <c r="E457" s="1001" t="n">
        <v>1030120181</v>
      </c>
      <c r="F457" s="1001" t="n">
        <v>16018</v>
      </c>
      <c r="G457" s="1001" t="s">
        <v>1877</v>
      </c>
      <c r="H457" s="1128" t="n">
        <v>4439</v>
      </c>
      <c r="I457" s="1068"/>
    </row>
    <row r="458" customFormat="false" ht="12.75" hidden="false" customHeight="false" outlineLevel="0" collapsed="false">
      <c r="A458" s="1001" t="n">
        <v>456</v>
      </c>
      <c r="B458" s="1001" t="s">
        <v>1878</v>
      </c>
      <c r="C458" s="1001" t="s">
        <v>1344</v>
      </c>
      <c r="D458" s="1001" t="s">
        <v>458</v>
      </c>
      <c r="E458" s="1001" t="n">
        <v>2090430020</v>
      </c>
      <c r="F458" s="1001" t="n">
        <v>46002</v>
      </c>
      <c r="G458" s="1001" t="s">
        <v>1879</v>
      </c>
      <c r="H458" s="1128" t="n">
        <v>5593</v>
      </c>
      <c r="I458" s="1068"/>
    </row>
    <row r="459" customFormat="false" ht="12.75" hidden="false" customHeight="false" outlineLevel="0" collapsed="false">
      <c r="A459" s="1001" t="n">
        <v>457</v>
      </c>
      <c r="B459" s="1001" t="s">
        <v>1880</v>
      </c>
      <c r="C459" s="1001" t="s">
        <v>1881</v>
      </c>
      <c r="D459" s="1001" t="s">
        <v>458</v>
      </c>
      <c r="E459" s="1001" t="n">
        <v>2090300010</v>
      </c>
      <c r="F459" s="1001" t="n">
        <v>48001</v>
      </c>
      <c r="G459" s="1001" t="s">
        <v>1882</v>
      </c>
      <c r="H459" s="1128" t="n">
        <v>25314</v>
      </c>
      <c r="I459" s="1068"/>
    </row>
    <row r="460" customFormat="false" ht="12.75" hidden="false" customHeight="false" outlineLevel="0" collapsed="false">
      <c r="A460" s="1001" t="n">
        <v>458</v>
      </c>
      <c r="B460" s="1001" t="s">
        <v>1883</v>
      </c>
      <c r="C460" s="1001" t="s">
        <v>1884</v>
      </c>
      <c r="D460" s="1001" t="s">
        <v>849</v>
      </c>
      <c r="E460" s="1001" t="n">
        <v>1080320010</v>
      </c>
      <c r="F460" s="1001" t="n">
        <v>40001</v>
      </c>
      <c r="G460" s="1001" t="s">
        <v>1885</v>
      </c>
      <c r="H460" s="1128" t="n">
        <v>5618</v>
      </c>
      <c r="I460" s="1068"/>
    </row>
    <row r="461" customFormat="false" ht="12.75" hidden="false" customHeight="false" outlineLevel="0" collapsed="false">
      <c r="A461" s="1001" t="n">
        <v>459</v>
      </c>
      <c r="B461" s="1001" t="s">
        <v>1886</v>
      </c>
      <c r="C461" s="1001" t="s">
        <v>974</v>
      </c>
      <c r="D461" s="1001" t="s">
        <v>853</v>
      </c>
      <c r="E461" s="1001" t="n">
        <v>3140940030</v>
      </c>
      <c r="F461" s="1001" t="n">
        <v>94003</v>
      </c>
      <c r="G461" s="1001" t="s">
        <v>1887</v>
      </c>
      <c r="H461" s="1128" t="n">
        <v>649</v>
      </c>
      <c r="I461" s="1068"/>
    </row>
    <row r="462" customFormat="false" ht="12.75" hidden="false" customHeight="false" outlineLevel="0" collapsed="false">
      <c r="A462" s="1001" t="n">
        <v>460</v>
      </c>
      <c r="B462" s="1001" t="s">
        <v>1888</v>
      </c>
      <c r="C462" s="1001" t="s">
        <v>875</v>
      </c>
      <c r="D462" s="1001" t="s">
        <v>861</v>
      </c>
      <c r="E462" s="1001" t="n">
        <v>1050540080</v>
      </c>
      <c r="F462" s="1001" t="n">
        <v>28008</v>
      </c>
      <c r="G462" s="1001" t="s">
        <v>1889</v>
      </c>
      <c r="H462" s="1128" t="n">
        <v>3386</v>
      </c>
      <c r="I462" s="1068"/>
    </row>
    <row r="463" customFormat="false" ht="12.75" hidden="false" customHeight="false" outlineLevel="0" collapsed="false">
      <c r="A463" s="1001" t="n">
        <v>461</v>
      </c>
      <c r="B463" s="1001" t="s">
        <v>1890</v>
      </c>
      <c r="C463" s="1001" t="s">
        <v>1087</v>
      </c>
      <c r="D463" s="1001" t="s">
        <v>848</v>
      </c>
      <c r="E463" s="1001" t="n">
        <v>3150080090</v>
      </c>
      <c r="F463" s="1001" t="n">
        <v>64009</v>
      </c>
      <c r="G463" s="1001" t="s">
        <v>1891</v>
      </c>
      <c r="H463" s="1128" t="n">
        <v>3029</v>
      </c>
      <c r="I463" s="1068"/>
    </row>
    <row r="464" customFormat="false" ht="12.75" hidden="false" customHeight="false" outlineLevel="0" collapsed="false">
      <c r="A464" s="1001" t="n">
        <v>462</v>
      </c>
      <c r="B464" s="1001" t="s">
        <v>1892</v>
      </c>
      <c r="C464" s="1001" t="s">
        <v>951</v>
      </c>
      <c r="D464" s="1001" t="s">
        <v>852</v>
      </c>
      <c r="E464" s="1001" t="n">
        <v>1030260050</v>
      </c>
      <c r="F464" s="1001" t="n">
        <v>19005</v>
      </c>
      <c r="G464" s="1001" t="s">
        <v>1893</v>
      </c>
      <c r="H464" s="1128" t="n">
        <v>4931</v>
      </c>
      <c r="I464" s="1068"/>
    </row>
    <row r="465" customFormat="false" ht="12.75" hidden="false" customHeight="false" outlineLevel="0" collapsed="false">
      <c r="A465" s="1001" t="n">
        <v>463</v>
      </c>
      <c r="B465" s="1001" t="s">
        <v>1894</v>
      </c>
      <c r="C465" s="1001" t="s">
        <v>1226</v>
      </c>
      <c r="D465" s="1001" t="s">
        <v>855</v>
      </c>
      <c r="E465" s="1001" t="n">
        <v>3160410080</v>
      </c>
      <c r="F465" s="1001" t="n">
        <v>75008</v>
      </c>
      <c r="G465" s="1001" t="s">
        <v>1895</v>
      </c>
      <c r="H465" s="1128" t="n">
        <v>1767</v>
      </c>
      <c r="I465" s="1068"/>
    </row>
    <row r="466" customFormat="false" ht="12.75" hidden="false" customHeight="false" outlineLevel="0" collapsed="false">
      <c r="A466" s="1001" t="n">
        <v>464</v>
      </c>
      <c r="B466" s="1001" t="s">
        <v>1896</v>
      </c>
      <c r="C466" s="1001" t="s">
        <v>1004</v>
      </c>
      <c r="D466" s="1001" t="s">
        <v>861</v>
      </c>
      <c r="E466" s="1001" t="n">
        <v>1050710050</v>
      </c>
      <c r="F466" s="1001" t="n">
        <v>29005</v>
      </c>
      <c r="G466" s="1001" t="s">
        <v>1897</v>
      </c>
      <c r="H466" s="1128" t="n">
        <v>1235</v>
      </c>
      <c r="I466" s="1068"/>
    </row>
    <row r="467" customFormat="false" ht="12.75" hidden="false" customHeight="false" outlineLevel="0" collapsed="false">
      <c r="A467" s="1001" t="n">
        <v>465</v>
      </c>
      <c r="B467" s="1001" t="s">
        <v>1898</v>
      </c>
      <c r="C467" s="1001" t="s">
        <v>1187</v>
      </c>
      <c r="D467" s="1001" t="s">
        <v>849</v>
      </c>
      <c r="E467" s="1001" t="n">
        <v>1080680020</v>
      </c>
      <c r="F467" s="1001" t="n">
        <v>35002</v>
      </c>
      <c r="G467" s="1001" t="s">
        <v>1899</v>
      </c>
      <c r="H467" s="1128" t="n">
        <v>9540</v>
      </c>
      <c r="I467" s="1068"/>
    </row>
    <row r="468" customFormat="false" ht="12.75" hidden="false" customHeight="false" outlineLevel="0" collapsed="false">
      <c r="A468" s="1001" t="n">
        <v>466</v>
      </c>
      <c r="B468" s="1001" t="s">
        <v>1900</v>
      </c>
      <c r="C468" s="1001" t="s">
        <v>945</v>
      </c>
      <c r="D468" s="1001" t="s">
        <v>852</v>
      </c>
      <c r="E468" s="1001" t="n">
        <v>1030150070</v>
      </c>
      <c r="F468" s="1001" t="n">
        <v>17009</v>
      </c>
      <c r="G468" s="1001" t="s">
        <v>1901</v>
      </c>
      <c r="H468" s="1128" t="n">
        <v>12494</v>
      </c>
      <c r="I468" s="1068"/>
    </row>
    <row r="469" customFormat="false" ht="12.75" hidden="false" customHeight="false" outlineLevel="0" collapsed="false">
      <c r="A469" s="1001" t="n">
        <v>467</v>
      </c>
      <c r="B469" s="1001" t="s">
        <v>1902</v>
      </c>
      <c r="C469" s="1001" t="s">
        <v>908</v>
      </c>
      <c r="D469" s="1001" t="s">
        <v>854</v>
      </c>
      <c r="E469" s="1001" t="n">
        <v>1010270090</v>
      </c>
      <c r="F469" s="1001" t="n">
        <v>4009</v>
      </c>
      <c r="G469" s="1001" t="s">
        <v>1903</v>
      </c>
      <c r="H469" s="1128" t="n">
        <v>5817</v>
      </c>
      <c r="I469" s="1068"/>
    </row>
    <row r="470" customFormat="false" ht="12.75" hidden="false" customHeight="false" outlineLevel="0" collapsed="false">
      <c r="A470" s="1001" t="n">
        <v>468</v>
      </c>
      <c r="B470" s="1001" t="s">
        <v>1904</v>
      </c>
      <c r="C470" s="1001" t="s">
        <v>954</v>
      </c>
      <c r="D470" s="1001" t="s">
        <v>852</v>
      </c>
      <c r="E470" s="1001" t="n">
        <v>1030450030</v>
      </c>
      <c r="F470" s="1001" t="n">
        <v>20003</v>
      </c>
      <c r="G470" s="1001" t="s">
        <v>1905</v>
      </c>
      <c r="H470" s="1128" t="n">
        <v>5850</v>
      </c>
      <c r="I470" s="1068"/>
    </row>
    <row r="471" customFormat="false" ht="12.75" hidden="false" customHeight="false" outlineLevel="0" collapsed="false">
      <c r="A471" s="1001" t="n">
        <v>469</v>
      </c>
      <c r="B471" s="1001" t="s">
        <v>1906</v>
      </c>
      <c r="C471" s="1001" t="s">
        <v>1771</v>
      </c>
      <c r="D471" s="1001" t="s">
        <v>458</v>
      </c>
      <c r="E471" s="1001" t="n">
        <v>2090460020</v>
      </c>
      <c r="F471" s="1001" t="n">
        <v>45002</v>
      </c>
      <c r="G471" s="1001" t="s">
        <v>1907</v>
      </c>
      <c r="H471" s="1128" t="n">
        <v>1722</v>
      </c>
      <c r="I471" s="1068"/>
    </row>
    <row r="472" customFormat="false" ht="12.75" hidden="false" customHeight="false" outlineLevel="0" collapsed="false">
      <c r="A472" s="1001" t="n">
        <v>470</v>
      </c>
      <c r="B472" s="1001" t="s">
        <v>1908</v>
      </c>
      <c r="C472" s="1001" t="s">
        <v>957</v>
      </c>
      <c r="D472" s="1001" t="s">
        <v>464</v>
      </c>
      <c r="E472" s="1001" t="n">
        <v>2120910030</v>
      </c>
      <c r="F472" s="1001" t="n">
        <v>56003</v>
      </c>
      <c r="G472" s="1001" t="s">
        <v>1909</v>
      </c>
      <c r="H472" s="1128" t="n">
        <v>3482</v>
      </c>
      <c r="I472" s="1068"/>
    </row>
    <row r="473" customFormat="false" ht="12.75" hidden="false" customHeight="false" outlineLevel="0" collapsed="false">
      <c r="A473" s="1001" t="n">
        <v>471</v>
      </c>
      <c r="B473" s="1001" t="s">
        <v>1910</v>
      </c>
      <c r="C473" s="1001" t="s">
        <v>945</v>
      </c>
      <c r="D473" s="1001" t="s">
        <v>852</v>
      </c>
      <c r="E473" s="1001" t="n">
        <v>1030150080</v>
      </c>
      <c r="F473" s="1001" t="n">
        <v>17010</v>
      </c>
      <c r="G473" s="1001" t="s">
        <v>1911</v>
      </c>
      <c r="H473" s="1128" t="n">
        <v>3755</v>
      </c>
      <c r="I473" s="1068"/>
    </row>
    <row r="474" customFormat="false" ht="12.75" hidden="false" customHeight="false" outlineLevel="0" collapsed="false">
      <c r="A474" s="1001" t="n">
        <v>472</v>
      </c>
      <c r="B474" s="1001" t="s">
        <v>1912</v>
      </c>
      <c r="C474" s="1001" t="s">
        <v>1092</v>
      </c>
      <c r="D474" s="1001" t="s">
        <v>848</v>
      </c>
      <c r="E474" s="1001" t="n">
        <v>3150200060</v>
      </c>
      <c r="F474" s="1001" t="n">
        <v>61006</v>
      </c>
      <c r="G474" s="1001" t="s">
        <v>1913</v>
      </c>
      <c r="H474" s="1128" t="n">
        <v>2036</v>
      </c>
      <c r="I474" s="1068"/>
    </row>
    <row r="475" customFormat="false" ht="12.75" hidden="false" customHeight="false" outlineLevel="0" collapsed="false">
      <c r="A475" s="1001" t="n">
        <v>473</v>
      </c>
      <c r="B475" s="1001" t="s">
        <v>1914</v>
      </c>
      <c r="C475" s="1001" t="s">
        <v>1087</v>
      </c>
      <c r="D475" s="1001" t="s">
        <v>848</v>
      </c>
      <c r="E475" s="1001" t="n">
        <v>3150080100</v>
      </c>
      <c r="F475" s="1001" t="n">
        <v>64010</v>
      </c>
      <c r="G475" s="1001" t="s">
        <v>1915</v>
      </c>
      <c r="H475" s="1128" t="n">
        <v>4515</v>
      </c>
      <c r="I475" s="1068"/>
    </row>
    <row r="476" customFormat="false" ht="12.75" hidden="false" customHeight="false" outlineLevel="0" collapsed="false">
      <c r="A476" s="1001" t="n">
        <v>474</v>
      </c>
      <c r="B476" s="1001" t="s">
        <v>1916</v>
      </c>
      <c r="C476" s="1001" t="s">
        <v>1035</v>
      </c>
      <c r="D476" s="1001" t="s">
        <v>854</v>
      </c>
      <c r="E476" s="1001" t="n">
        <v>1010810150</v>
      </c>
      <c r="F476" s="1001" t="n">
        <v>1015</v>
      </c>
      <c r="G476" s="1001" t="s">
        <v>1917</v>
      </c>
      <c r="H476" s="1128" t="n">
        <v>790</v>
      </c>
      <c r="I476" s="1068"/>
    </row>
    <row r="477" customFormat="false" ht="12.75" hidden="false" customHeight="false" outlineLevel="0" collapsed="false">
      <c r="A477" s="1001" t="n">
        <v>475</v>
      </c>
      <c r="B477" s="1001" t="s">
        <v>1918</v>
      </c>
      <c r="C477" s="1001" t="s">
        <v>1187</v>
      </c>
      <c r="D477" s="1001" t="s">
        <v>849</v>
      </c>
      <c r="E477" s="1001" t="n">
        <v>1080680030</v>
      </c>
      <c r="F477" s="1001" t="n">
        <v>35003</v>
      </c>
      <c r="G477" s="1001" t="s">
        <v>1919</v>
      </c>
      <c r="H477" s="1128" t="n">
        <v>3218</v>
      </c>
      <c r="I477" s="1068"/>
    </row>
    <row r="478" customFormat="false" ht="12.75" hidden="false" customHeight="false" outlineLevel="0" collapsed="false">
      <c r="A478" s="1001" t="n">
        <v>476</v>
      </c>
      <c r="B478" s="1001" t="s">
        <v>1920</v>
      </c>
      <c r="C478" s="1001" t="s">
        <v>1103</v>
      </c>
      <c r="D478" s="1001" t="s">
        <v>851</v>
      </c>
      <c r="E478" s="1001" t="n">
        <v>1070370060</v>
      </c>
      <c r="F478" s="1001" t="n">
        <v>8007</v>
      </c>
      <c r="G478" s="1001" t="s">
        <v>1921</v>
      </c>
      <c r="H478" s="1128" t="n">
        <v>372</v>
      </c>
      <c r="I478" s="1068"/>
    </row>
    <row r="479" customFormat="false" ht="12.75" hidden="false" customHeight="false" outlineLevel="0" collapsed="false">
      <c r="A479" s="1001" t="n">
        <v>477</v>
      </c>
      <c r="B479" s="1001" t="s">
        <v>1922</v>
      </c>
      <c r="C479" s="1001" t="s">
        <v>1035</v>
      </c>
      <c r="D479" s="1001" t="s">
        <v>854</v>
      </c>
      <c r="E479" s="1001" t="n">
        <v>1010810160</v>
      </c>
      <c r="F479" s="1001" t="n">
        <v>1016</v>
      </c>
      <c r="G479" s="1001" t="s">
        <v>1923</v>
      </c>
      <c r="H479" s="1128" t="n">
        <v>3064</v>
      </c>
      <c r="I479" s="1068"/>
    </row>
    <row r="480" customFormat="false" ht="12.75" hidden="false" customHeight="false" outlineLevel="0" collapsed="false">
      <c r="A480" s="1001" t="n">
        <v>478</v>
      </c>
      <c r="B480" s="1001" t="s">
        <v>1924</v>
      </c>
      <c r="C480" s="1001" t="s">
        <v>1032</v>
      </c>
      <c r="D480" s="1001" t="s">
        <v>854</v>
      </c>
      <c r="E480" s="1001" t="n">
        <v>1010070070</v>
      </c>
      <c r="F480" s="1001" t="n">
        <v>5007</v>
      </c>
      <c r="G480" s="1001" t="s">
        <v>1925</v>
      </c>
      <c r="H480" s="1128" t="n">
        <v>1090</v>
      </c>
      <c r="I480" s="1068"/>
    </row>
    <row r="481" customFormat="false" ht="12.75" hidden="false" customHeight="false" outlineLevel="0" collapsed="false">
      <c r="A481" s="1001" t="n">
        <v>479</v>
      </c>
      <c r="B481" s="1001" t="s">
        <v>1926</v>
      </c>
      <c r="C481" s="1001" t="s">
        <v>1035</v>
      </c>
      <c r="D481" s="1001" t="s">
        <v>854</v>
      </c>
      <c r="E481" s="1001" t="n">
        <v>1010810170</v>
      </c>
      <c r="F481" s="1001" t="n">
        <v>1017</v>
      </c>
      <c r="G481" s="1001" t="s">
        <v>1927</v>
      </c>
      <c r="H481" s="1128" t="n">
        <v>530</v>
      </c>
      <c r="I481" s="1068"/>
    </row>
    <row r="482" customFormat="false" ht="12.75" hidden="false" customHeight="false" outlineLevel="0" collapsed="false">
      <c r="A482" s="1001" t="n">
        <v>480</v>
      </c>
      <c r="B482" s="1001" t="s">
        <v>1928</v>
      </c>
      <c r="C482" s="1001" t="s">
        <v>908</v>
      </c>
      <c r="D482" s="1001" t="s">
        <v>854</v>
      </c>
      <c r="E482" s="1001" t="n">
        <v>1010270100</v>
      </c>
      <c r="F482" s="1001" t="n">
        <v>4010</v>
      </c>
      <c r="G482" s="1001" t="s">
        <v>1929</v>
      </c>
      <c r="H482" s="1128" t="n">
        <v>1048</v>
      </c>
      <c r="I482" s="1068"/>
    </row>
    <row r="483" customFormat="false" ht="12.75" hidden="false" customHeight="false" outlineLevel="0" collapsed="false">
      <c r="A483" s="1001" t="n">
        <v>481</v>
      </c>
      <c r="B483" s="1001" t="s">
        <v>1930</v>
      </c>
      <c r="C483" s="1001" t="s">
        <v>1035</v>
      </c>
      <c r="D483" s="1001" t="s">
        <v>854</v>
      </c>
      <c r="E483" s="1001" t="n">
        <v>1010810180</v>
      </c>
      <c r="F483" s="1001" t="n">
        <v>1018</v>
      </c>
      <c r="G483" s="1001" t="s">
        <v>1931</v>
      </c>
      <c r="H483" s="1128" t="n">
        <v>3755</v>
      </c>
      <c r="I483" s="1068"/>
    </row>
    <row r="484" customFormat="false" ht="12.75" hidden="false" customHeight="false" outlineLevel="0" collapsed="false">
      <c r="A484" s="1001" t="n">
        <v>482</v>
      </c>
      <c r="B484" s="1001" t="s">
        <v>1932</v>
      </c>
      <c r="C484" s="1001" t="s">
        <v>1250</v>
      </c>
      <c r="D484" s="1001" t="s">
        <v>857</v>
      </c>
      <c r="E484" s="1001" t="n">
        <v>4190550070</v>
      </c>
      <c r="F484" s="1001" t="n">
        <v>82007</v>
      </c>
      <c r="G484" s="1001" t="s">
        <v>1933</v>
      </c>
      <c r="H484" s="1128" t="n">
        <v>6239</v>
      </c>
      <c r="I484" s="1068"/>
    </row>
    <row r="485" customFormat="false" ht="12.75" hidden="false" customHeight="false" outlineLevel="0" collapsed="false">
      <c r="A485" s="1001" t="n">
        <v>483</v>
      </c>
      <c r="B485" s="1001" t="s">
        <v>1934</v>
      </c>
      <c r="C485" s="1001" t="s">
        <v>1125</v>
      </c>
      <c r="D485" s="1001" t="s">
        <v>851</v>
      </c>
      <c r="E485" s="1001" t="n">
        <v>1070740080</v>
      </c>
      <c r="F485" s="1001" t="n">
        <v>9008</v>
      </c>
      <c r="G485" s="1001" t="s">
        <v>1935</v>
      </c>
      <c r="H485" s="1128" t="n">
        <v>525</v>
      </c>
      <c r="I485" s="1068"/>
    </row>
    <row r="486" customFormat="false" ht="12.75" hidden="false" customHeight="false" outlineLevel="0" collapsed="false">
      <c r="A486" s="1001" t="n">
        <v>484</v>
      </c>
      <c r="B486" s="1001" t="s">
        <v>1936</v>
      </c>
      <c r="C486" s="1001" t="s">
        <v>881</v>
      </c>
      <c r="D486" s="1001" t="s">
        <v>852</v>
      </c>
      <c r="E486" s="1001" t="n">
        <v>1030980040</v>
      </c>
      <c r="F486" s="1001" t="n">
        <v>97004</v>
      </c>
      <c r="G486" s="1001" t="s">
        <v>1937</v>
      </c>
      <c r="H486" s="1128" t="n">
        <v>4150</v>
      </c>
      <c r="I486" s="1068"/>
    </row>
    <row r="487" customFormat="false" ht="12.75" hidden="false" customHeight="false" outlineLevel="0" collapsed="false">
      <c r="A487" s="1001" t="n">
        <v>485</v>
      </c>
      <c r="B487" s="1001" t="s">
        <v>1938</v>
      </c>
      <c r="C487" s="1001" t="s">
        <v>1543</v>
      </c>
      <c r="D487" s="662" t="s">
        <v>856</v>
      </c>
      <c r="E487" s="1001" t="n">
        <v>4201110030</v>
      </c>
      <c r="F487" s="1001" t="n">
        <v>111003</v>
      </c>
      <c r="G487" s="1001" t="s">
        <v>1939</v>
      </c>
      <c r="H487" s="1128" t="n">
        <v>731</v>
      </c>
      <c r="I487" s="1068"/>
    </row>
    <row r="488" customFormat="false" ht="12.75" hidden="false" customHeight="false" outlineLevel="0" collapsed="false">
      <c r="A488" s="1001" t="n">
        <v>486</v>
      </c>
      <c r="B488" s="1001" t="s">
        <v>1940</v>
      </c>
      <c r="C488" s="1001" t="s">
        <v>1035</v>
      </c>
      <c r="D488" s="1001" t="s">
        <v>854</v>
      </c>
      <c r="E488" s="1001" t="n">
        <v>1010810190</v>
      </c>
      <c r="F488" s="1001" t="n">
        <v>1019</v>
      </c>
      <c r="G488" s="1001" t="s">
        <v>1941</v>
      </c>
      <c r="H488" s="1128" t="n">
        <v>105</v>
      </c>
      <c r="I488" s="1068"/>
    </row>
    <row r="489" customFormat="false" ht="12.75" hidden="false" customHeight="false" outlineLevel="0" collapsed="false">
      <c r="A489" s="1001" t="n">
        <v>487</v>
      </c>
      <c r="B489" s="1001" t="s">
        <v>1942</v>
      </c>
      <c r="C489" s="1001" t="s">
        <v>1120</v>
      </c>
      <c r="D489" s="1001" t="s">
        <v>854</v>
      </c>
      <c r="E489" s="1001" t="n">
        <v>1010880080</v>
      </c>
      <c r="F489" s="1001" t="n">
        <v>2008</v>
      </c>
      <c r="G489" s="1001" t="s">
        <v>1943</v>
      </c>
      <c r="H489" s="1128" t="n">
        <v>110</v>
      </c>
      <c r="I489" s="1068"/>
    </row>
    <row r="490" customFormat="false" ht="12.75" hidden="false" customHeight="false" outlineLevel="0" collapsed="false">
      <c r="A490" s="1001" t="n">
        <v>488</v>
      </c>
      <c r="B490" s="1001" t="s">
        <v>1944</v>
      </c>
      <c r="C490" s="1001" t="s">
        <v>1120</v>
      </c>
      <c r="D490" s="1001" t="s">
        <v>854</v>
      </c>
      <c r="E490" s="1001" t="n">
        <v>1010880090</v>
      </c>
      <c r="F490" s="1001" t="n">
        <v>2009</v>
      </c>
      <c r="G490" s="1001" t="s">
        <v>1945</v>
      </c>
      <c r="H490" s="1128" t="n">
        <v>217</v>
      </c>
      <c r="I490" s="1068"/>
    </row>
    <row r="491" customFormat="false" ht="12.75" hidden="false" customHeight="false" outlineLevel="0" collapsed="false">
      <c r="A491" s="1001" t="n">
        <v>489</v>
      </c>
      <c r="B491" s="1001" t="s">
        <v>1946</v>
      </c>
      <c r="C491" s="1001" t="s">
        <v>914</v>
      </c>
      <c r="D491" s="1001" t="s">
        <v>468</v>
      </c>
      <c r="E491" s="1001" t="n">
        <v>3130380070</v>
      </c>
      <c r="F491" s="1001" t="n">
        <v>66007</v>
      </c>
      <c r="G491" s="1001" t="s">
        <v>1947</v>
      </c>
      <c r="H491" s="1128" t="n">
        <v>3262</v>
      </c>
      <c r="I491" s="1068"/>
    </row>
    <row r="492" customFormat="false" ht="12.75" hidden="false" customHeight="false" outlineLevel="0" collapsed="false">
      <c r="A492" s="1001" t="n">
        <v>490</v>
      </c>
      <c r="B492" s="1001" t="s">
        <v>1948</v>
      </c>
      <c r="C492" s="1001" t="s">
        <v>899</v>
      </c>
      <c r="D492" s="1001" t="s">
        <v>846</v>
      </c>
      <c r="E492" s="1001" t="n">
        <v>3170640080</v>
      </c>
      <c r="F492" s="1001" t="n">
        <v>76008</v>
      </c>
      <c r="G492" s="1001" t="s">
        <v>1949</v>
      </c>
      <c r="H492" s="1128" t="n">
        <v>1742</v>
      </c>
      <c r="I492" s="1068"/>
    </row>
    <row r="493" customFormat="false" ht="12.75" hidden="false" customHeight="false" outlineLevel="0" collapsed="false">
      <c r="A493" s="1001" t="n">
        <v>491</v>
      </c>
      <c r="B493" s="1001" t="s">
        <v>1950</v>
      </c>
      <c r="C493" s="1001" t="s">
        <v>988</v>
      </c>
      <c r="D493" s="1001" t="s">
        <v>854</v>
      </c>
      <c r="E493" s="1001" t="n">
        <v>1010020110</v>
      </c>
      <c r="F493" s="1001" t="n">
        <v>6011</v>
      </c>
      <c r="G493" s="1001" t="s">
        <v>1951</v>
      </c>
      <c r="H493" s="1128" t="n">
        <v>1261</v>
      </c>
      <c r="I493" s="1068"/>
    </row>
    <row r="494" customFormat="false" ht="12.75" hidden="false" customHeight="false" outlineLevel="0" collapsed="false">
      <c r="A494" s="1001" t="n">
        <v>492</v>
      </c>
      <c r="B494" s="1001" t="s">
        <v>1952</v>
      </c>
      <c r="C494" s="1001" t="s">
        <v>1024</v>
      </c>
      <c r="D494" s="1001" t="s">
        <v>856</v>
      </c>
      <c r="E494" s="1001" t="n">
        <v>4200730070</v>
      </c>
      <c r="F494" s="1001" t="n">
        <v>90007</v>
      </c>
      <c r="G494" s="1001" t="s">
        <v>1953</v>
      </c>
      <c r="H494" s="1128" t="n">
        <v>535</v>
      </c>
      <c r="I494" s="1068"/>
    </row>
    <row r="495" customFormat="false" ht="12.75" hidden="false" customHeight="false" outlineLevel="0" collapsed="false">
      <c r="A495" s="1001" t="n">
        <v>493</v>
      </c>
      <c r="B495" s="1001" t="s">
        <v>1954</v>
      </c>
      <c r="C495" s="1001" t="s">
        <v>1035</v>
      </c>
      <c r="D495" s="1001" t="s">
        <v>854</v>
      </c>
      <c r="E495" s="1001" t="n">
        <v>1010810200</v>
      </c>
      <c r="F495" s="1001" t="n">
        <v>1020</v>
      </c>
      <c r="G495" s="1001" t="s">
        <v>1955</v>
      </c>
      <c r="H495" s="1128" t="n">
        <v>3085</v>
      </c>
      <c r="I495" s="1068"/>
    </row>
    <row r="496" customFormat="false" ht="12.75" hidden="false" customHeight="false" outlineLevel="0" collapsed="false">
      <c r="A496" s="1001" t="n">
        <v>494</v>
      </c>
      <c r="B496" s="1001" t="s">
        <v>1956</v>
      </c>
      <c r="C496" s="1001" t="s">
        <v>1474</v>
      </c>
      <c r="D496" s="1001" t="s">
        <v>854</v>
      </c>
      <c r="E496" s="1001" t="n">
        <v>1011020070</v>
      </c>
      <c r="F496" s="1001" t="n">
        <v>103007</v>
      </c>
      <c r="G496" s="1001" t="s">
        <v>1957</v>
      </c>
      <c r="H496" s="1128" t="n">
        <v>476</v>
      </c>
      <c r="I496" s="1068"/>
    </row>
    <row r="497" customFormat="false" ht="12.75" hidden="false" customHeight="false" outlineLevel="0" collapsed="false">
      <c r="A497" s="1001" t="n">
        <v>495</v>
      </c>
      <c r="B497" s="1001" t="s">
        <v>1958</v>
      </c>
      <c r="C497" s="1001" t="s">
        <v>899</v>
      </c>
      <c r="D497" s="1001" t="s">
        <v>846</v>
      </c>
      <c r="E497" s="1001" t="n">
        <v>3170640090</v>
      </c>
      <c r="F497" s="1001" t="n">
        <v>76009</v>
      </c>
      <c r="G497" s="1001" t="s">
        <v>1959</v>
      </c>
      <c r="H497" s="1128" t="n">
        <v>1195</v>
      </c>
      <c r="I497" s="1068"/>
    </row>
    <row r="498" customFormat="false" ht="12.75" hidden="false" customHeight="false" outlineLevel="0" collapsed="false">
      <c r="A498" s="1001" t="n">
        <v>496</v>
      </c>
      <c r="B498" s="1001" t="s">
        <v>1960</v>
      </c>
      <c r="C498" s="1001" t="s">
        <v>875</v>
      </c>
      <c r="D498" s="1001" t="s">
        <v>861</v>
      </c>
      <c r="E498" s="1001" t="n">
        <v>1050540090</v>
      </c>
      <c r="F498" s="1001" t="n">
        <v>28009</v>
      </c>
      <c r="G498" s="1001" t="s">
        <v>1961</v>
      </c>
      <c r="H498" s="1128" t="n">
        <v>3067</v>
      </c>
      <c r="I498" s="1068"/>
    </row>
    <row r="499" customFormat="false" ht="12.75" hidden="false" customHeight="false" outlineLevel="0" collapsed="false">
      <c r="A499" s="1001" t="n">
        <v>497</v>
      </c>
      <c r="B499" s="1001" t="s">
        <v>1962</v>
      </c>
      <c r="C499" s="1001" t="s">
        <v>887</v>
      </c>
      <c r="D499" s="1001" t="s">
        <v>856</v>
      </c>
      <c r="E499" s="1001" t="n">
        <v>4200950100</v>
      </c>
      <c r="F499" s="1001" t="n">
        <v>95010</v>
      </c>
      <c r="G499" s="1001" t="s">
        <v>1963</v>
      </c>
      <c r="H499" s="1128" t="n">
        <v>76</v>
      </c>
      <c r="I499" s="1068"/>
    </row>
    <row r="500" customFormat="false" ht="12.75" hidden="false" customHeight="false" outlineLevel="0" collapsed="false">
      <c r="A500" s="1001" t="n">
        <v>498</v>
      </c>
      <c r="B500" s="1001" t="s">
        <v>1964</v>
      </c>
      <c r="C500" s="1001" t="s">
        <v>899</v>
      </c>
      <c r="D500" s="1001" t="s">
        <v>846</v>
      </c>
      <c r="E500" s="1001" t="n">
        <v>3170640100</v>
      </c>
      <c r="F500" s="1001" t="n">
        <v>76010</v>
      </c>
      <c r="G500" s="1001" t="s">
        <v>1965</v>
      </c>
      <c r="H500" s="1128" t="n">
        <v>2534</v>
      </c>
      <c r="I500" s="1068"/>
    </row>
    <row r="501" customFormat="false" ht="12.75" hidden="false" customHeight="false" outlineLevel="0" collapsed="false">
      <c r="A501" s="1001" t="n">
        <v>499</v>
      </c>
      <c r="B501" s="1001" t="s">
        <v>1966</v>
      </c>
      <c r="C501" s="1001" t="s">
        <v>971</v>
      </c>
      <c r="D501" s="1001" t="s">
        <v>853</v>
      </c>
      <c r="E501" s="1001" t="n">
        <v>3140190020</v>
      </c>
      <c r="F501" s="1001" t="n">
        <v>70002</v>
      </c>
      <c r="G501" s="1001" t="s">
        <v>1967</v>
      </c>
      <c r="H501" s="1128" t="n">
        <v>2496</v>
      </c>
      <c r="I501" s="1068"/>
    </row>
    <row r="502" customFormat="false" ht="12.75" hidden="false" customHeight="false" outlineLevel="0" collapsed="false">
      <c r="A502" s="1001" t="n">
        <v>500</v>
      </c>
      <c r="B502" s="1001" t="s">
        <v>1968</v>
      </c>
      <c r="C502" s="1001" t="s">
        <v>925</v>
      </c>
      <c r="D502" s="1001" t="s">
        <v>848</v>
      </c>
      <c r="E502" s="1001" t="n">
        <v>3150510070</v>
      </c>
      <c r="F502" s="1001" t="n">
        <v>63007</v>
      </c>
      <c r="G502" s="1001" t="s">
        <v>1969</v>
      </c>
      <c r="H502" s="1128" t="n">
        <v>9975</v>
      </c>
      <c r="I502" s="1068"/>
    </row>
    <row r="503" customFormat="false" ht="12.75" hidden="false" customHeight="false" outlineLevel="0" collapsed="false">
      <c r="A503" s="1001" t="n">
        <v>501</v>
      </c>
      <c r="B503" s="1001" t="s">
        <v>1970</v>
      </c>
      <c r="C503" s="1001" t="s">
        <v>893</v>
      </c>
      <c r="D503" s="1001" t="s">
        <v>852</v>
      </c>
      <c r="E503" s="1001" t="n">
        <v>1030490116</v>
      </c>
      <c r="F503" s="1001" t="n">
        <v>15250</v>
      </c>
      <c r="G503" s="1001" t="s">
        <v>1971</v>
      </c>
      <c r="H503" s="1128" t="n">
        <v>11762</v>
      </c>
      <c r="I503" s="1068"/>
    </row>
    <row r="504" customFormat="false" ht="12.75" hidden="false" customHeight="false" outlineLevel="0" collapsed="false">
      <c r="A504" s="1001" t="n">
        <v>502</v>
      </c>
      <c r="B504" s="1001" t="s">
        <v>1972</v>
      </c>
      <c r="C504" s="1001" t="s">
        <v>1055</v>
      </c>
      <c r="D504" s="1001" t="s">
        <v>852</v>
      </c>
      <c r="E504" s="1001" t="n">
        <v>1030860062</v>
      </c>
      <c r="F504" s="1001" t="n">
        <v>12008</v>
      </c>
      <c r="G504" s="1001" t="s">
        <v>1973</v>
      </c>
      <c r="H504" s="1128" t="n">
        <v>1620</v>
      </c>
      <c r="I504" s="1068"/>
    </row>
    <row r="505" customFormat="false" ht="12.75" hidden="false" customHeight="false" outlineLevel="0" collapsed="false">
      <c r="A505" s="1001" t="n">
        <v>503</v>
      </c>
      <c r="B505" s="1001" t="s">
        <v>1974</v>
      </c>
      <c r="C505" s="1001" t="s">
        <v>887</v>
      </c>
      <c r="D505" s="1001" t="s">
        <v>856</v>
      </c>
      <c r="E505" s="1001" t="n">
        <v>4200950110</v>
      </c>
      <c r="F505" s="1001" t="n">
        <v>95011</v>
      </c>
      <c r="G505" s="1001" t="s">
        <v>1975</v>
      </c>
      <c r="H505" s="1128" t="n">
        <v>1211</v>
      </c>
      <c r="I505" s="1068"/>
    </row>
    <row r="506" customFormat="false" ht="12.75" hidden="false" customHeight="false" outlineLevel="0" collapsed="false">
      <c r="A506" s="1001" t="n">
        <v>504</v>
      </c>
      <c r="B506" s="1001" t="s">
        <v>1976</v>
      </c>
      <c r="C506" s="1001" t="s">
        <v>1035</v>
      </c>
      <c r="D506" s="1001" t="s">
        <v>854</v>
      </c>
      <c r="E506" s="1001" t="n">
        <v>1010810210</v>
      </c>
      <c r="F506" s="1001" t="n">
        <v>1021</v>
      </c>
      <c r="G506" s="1001" t="s">
        <v>1977</v>
      </c>
      <c r="H506" s="1128" t="n">
        <v>1570</v>
      </c>
      <c r="I506" s="1068"/>
    </row>
    <row r="507" customFormat="false" ht="12.75" hidden="false" customHeight="false" outlineLevel="0" collapsed="false">
      <c r="A507" s="1001" t="n">
        <v>505</v>
      </c>
      <c r="B507" s="1001" t="s">
        <v>1978</v>
      </c>
      <c r="C507" s="1001" t="s">
        <v>1068</v>
      </c>
      <c r="D507" s="1001" t="s">
        <v>462</v>
      </c>
      <c r="E507" s="1001" t="n">
        <v>2110030040</v>
      </c>
      <c r="F507" s="1001" t="n">
        <v>42004</v>
      </c>
      <c r="G507" s="1001" t="s">
        <v>1979</v>
      </c>
      <c r="H507" s="1128" t="n">
        <v>1280</v>
      </c>
      <c r="I507" s="1068"/>
    </row>
    <row r="508" customFormat="false" ht="12.75" hidden="false" customHeight="false" outlineLevel="0" collapsed="false">
      <c r="A508" s="1001" t="n">
        <v>506</v>
      </c>
      <c r="B508" s="1001" t="s">
        <v>1980</v>
      </c>
      <c r="C508" s="1001" t="s">
        <v>1071</v>
      </c>
      <c r="D508" s="1001" t="s">
        <v>861</v>
      </c>
      <c r="E508" s="1001" t="n">
        <v>1050900112</v>
      </c>
      <c r="F508" s="1001" t="n">
        <v>24124</v>
      </c>
      <c r="G508" s="1001" t="s">
        <v>1981</v>
      </c>
      <c r="H508" s="1128" t="n">
        <v>6200</v>
      </c>
      <c r="I508" s="1068"/>
    </row>
    <row r="509" customFormat="false" ht="12.75" hidden="false" customHeight="false" outlineLevel="0" collapsed="false">
      <c r="A509" s="1001" t="n">
        <v>507</v>
      </c>
      <c r="B509" s="1001" t="s">
        <v>1982</v>
      </c>
      <c r="C509" s="1001" t="s">
        <v>957</v>
      </c>
      <c r="D509" s="1001" t="s">
        <v>464</v>
      </c>
      <c r="E509" s="1001" t="n">
        <v>2120910040</v>
      </c>
      <c r="F509" s="1001" t="n">
        <v>56004</v>
      </c>
      <c r="G509" s="1001" t="s">
        <v>1983</v>
      </c>
      <c r="H509" s="1128" t="n">
        <v>990</v>
      </c>
      <c r="I509" s="1068"/>
    </row>
    <row r="510" customFormat="false" ht="12.75" hidden="false" customHeight="false" outlineLevel="0" collapsed="false">
      <c r="A510" s="1001" t="n">
        <v>508</v>
      </c>
      <c r="B510" s="1001" t="s">
        <v>1984</v>
      </c>
      <c r="C510" s="1001" t="s">
        <v>908</v>
      </c>
      <c r="D510" s="1001" t="s">
        <v>854</v>
      </c>
      <c r="E510" s="1001" t="n">
        <v>1010270110</v>
      </c>
      <c r="F510" s="1001" t="n">
        <v>4011</v>
      </c>
      <c r="G510" s="1001" t="s">
        <v>1985</v>
      </c>
      <c r="H510" s="1128" t="n">
        <v>609</v>
      </c>
      <c r="I510" s="1068"/>
    </row>
    <row r="511" customFormat="false" ht="12.75" hidden="false" customHeight="false" outlineLevel="0" collapsed="false">
      <c r="A511" s="1001" t="n">
        <v>509</v>
      </c>
      <c r="B511" s="1001" t="s">
        <v>1986</v>
      </c>
      <c r="C511" s="1001" t="s">
        <v>945</v>
      </c>
      <c r="D511" s="1001" t="s">
        <v>852</v>
      </c>
      <c r="E511" s="1001" t="n">
        <v>1030150090</v>
      </c>
      <c r="F511" s="1001" t="n">
        <v>17011</v>
      </c>
      <c r="G511" s="1001" t="s">
        <v>1987</v>
      </c>
      <c r="H511" s="1128" t="n">
        <v>2317</v>
      </c>
      <c r="I511" s="1068"/>
    </row>
    <row r="512" customFormat="false" ht="12.75" hidden="false" customHeight="false" outlineLevel="0" collapsed="false">
      <c r="A512" s="1001" t="n">
        <v>510</v>
      </c>
      <c r="B512" s="1001" t="s">
        <v>1988</v>
      </c>
      <c r="C512" s="1001" t="s">
        <v>999</v>
      </c>
      <c r="D512" s="1001" t="s">
        <v>852</v>
      </c>
      <c r="E512" s="1001" t="n">
        <v>1030120190</v>
      </c>
      <c r="F512" s="1001" t="n">
        <v>16019</v>
      </c>
      <c r="G512" s="1001" t="s">
        <v>1989</v>
      </c>
      <c r="H512" s="1128" t="n">
        <v>687</v>
      </c>
      <c r="I512" s="1068"/>
    </row>
    <row r="513" customFormat="false" ht="12.75" hidden="false" customHeight="false" outlineLevel="0" collapsed="false">
      <c r="A513" s="1001" t="n">
        <v>511</v>
      </c>
      <c r="B513" s="1001" t="s">
        <v>1990</v>
      </c>
      <c r="C513" s="1001" t="s">
        <v>1881</v>
      </c>
      <c r="D513" s="1001" t="s">
        <v>458</v>
      </c>
      <c r="E513" s="1001" t="n">
        <v>2090300020</v>
      </c>
      <c r="F513" s="1001" t="n">
        <v>48002</v>
      </c>
      <c r="G513" s="1001" t="s">
        <v>1991</v>
      </c>
      <c r="H513" s="1128" t="n">
        <v>10884</v>
      </c>
      <c r="I513" s="1068"/>
    </row>
    <row r="514" customFormat="false" ht="12.75" hidden="false" customHeight="false" outlineLevel="0" collapsed="false">
      <c r="A514" s="1001" t="n">
        <v>512</v>
      </c>
      <c r="B514" s="1001" t="s">
        <v>1992</v>
      </c>
      <c r="C514" s="1001" t="s">
        <v>1881</v>
      </c>
      <c r="D514" s="1001" t="s">
        <v>458</v>
      </c>
      <c r="E514" s="1001" t="n">
        <v>2090300035</v>
      </c>
      <c r="F514" s="1001" t="n">
        <v>48054</v>
      </c>
      <c r="G514" s="1001" t="s">
        <v>1993</v>
      </c>
      <c r="H514" s="1128" t="n">
        <v>11906</v>
      </c>
      <c r="I514" s="1068"/>
    </row>
    <row r="515" customFormat="false" ht="12.75" hidden="false" customHeight="false" outlineLevel="0" collapsed="false">
      <c r="A515" s="1001" t="n">
        <v>513</v>
      </c>
      <c r="B515" s="1001" t="s">
        <v>1994</v>
      </c>
      <c r="C515" s="1001" t="s">
        <v>1117</v>
      </c>
      <c r="D515" s="1001" t="s">
        <v>852</v>
      </c>
      <c r="E515" s="1001" t="n">
        <v>1030570080</v>
      </c>
      <c r="F515" s="1001" t="n">
        <v>18008</v>
      </c>
      <c r="G515" s="1001" t="s">
        <v>1995</v>
      </c>
      <c r="H515" s="1128" t="n">
        <v>874</v>
      </c>
      <c r="I515" s="1068"/>
    </row>
    <row r="516" customFormat="false" ht="12.75" hidden="false" customHeight="false" outlineLevel="0" collapsed="false">
      <c r="A516" s="1001" t="n">
        <v>514</v>
      </c>
      <c r="B516" s="1001" t="s">
        <v>1996</v>
      </c>
      <c r="C516" s="1001" t="s">
        <v>1215</v>
      </c>
      <c r="D516" s="1001" t="s">
        <v>858</v>
      </c>
      <c r="E516" s="1001" t="n">
        <v>1040140040</v>
      </c>
      <c r="F516" s="1001" t="n">
        <v>21007</v>
      </c>
      <c r="G516" s="1001" t="s">
        <v>1997</v>
      </c>
      <c r="H516" s="1128" t="n">
        <v>1725</v>
      </c>
      <c r="I516" s="1068"/>
    </row>
    <row r="517" customFormat="false" ht="12.75" hidden="false" customHeight="false" outlineLevel="0" collapsed="false">
      <c r="A517" s="1001" t="n">
        <v>515</v>
      </c>
      <c r="B517" s="1001" t="s">
        <v>1998</v>
      </c>
      <c r="C517" s="1001" t="s">
        <v>875</v>
      </c>
      <c r="D517" s="1001" t="s">
        <v>861</v>
      </c>
      <c r="E517" s="1001" t="n">
        <v>1050540100</v>
      </c>
      <c r="F517" s="1001" t="n">
        <v>28010</v>
      </c>
      <c r="G517" s="1001" t="s">
        <v>1999</v>
      </c>
      <c r="H517" s="1128" t="n">
        <v>608</v>
      </c>
      <c r="I517" s="1068"/>
    </row>
    <row r="518" customFormat="false" ht="12.75" hidden="false" customHeight="false" outlineLevel="0" collapsed="false">
      <c r="A518" s="1001" t="n">
        <v>516</v>
      </c>
      <c r="B518" s="1001" t="s">
        <v>2000</v>
      </c>
      <c r="C518" s="1001" t="s">
        <v>985</v>
      </c>
      <c r="D518" s="1001" t="s">
        <v>857</v>
      </c>
      <c r="E518" s="1001" t="n">
        <v>4190480050</v>
      </c>
      <c r="F518" s="1001" t="n">
        <v>83005</v>
      </c>
      <c r="G518" s="1001" t="s">
        <v>2001</v>
      </c>
      <c r="H518" s="1128" t="n">
        <v>40029</v>
      </c>
      <c r="I518" s="1068"/>
    </row>
    <row r="519" customFormat="false" ht="12.75" hidden="false" customHeight="false" outlineLevel="0" collapsed="false">
      <c r="A519" s="1001" t="n">
        <v>517</v>
      </c>
      <c r="B519" s="1001" t="s">
        <v>2002</v>
      </c>
      <c r="C519" s="1001" t="s">
        <v>1418</v>
      </c>
      <c r="D519" s="1001" t="s">
        <v>850</v>
      </c>
      <c r="E519" s="1001" t="n">
        <v>1060930060</v>
      </c>
      <c r="F519" s="1001" t="n">
        <v>93006</v>
      </c>
      <c r="G519" s="1001" t="s">
        <v>2003</v>
      </c>
      <c r="H519" s="1128" t="n">
        <v>226</v>
      </c>
      <c r="I519" s="1068"/>
    </row>
    <row r="520" customFormat="false" ht="12.75" hidden="false" customHeight="false" outlineLevel="0" collapsed="false">
      <c r="A520" s="1001" t="n">
        <v>518</v>
      </c>
      <c r="B520" s="1001" t="s">
        <v>2004</v>
      </c>
      <c r="C520" s="1001" t="s">
        <v>1269</v>
      </c>
      <c r="D520" s="1001" t="s">
        <v>860</v>
      </c>
      <c r="E520" s="1001" t="n">
        <v>1020040090</v>
      </c>
      <c r="F520" s="1001" t="n">
        <v>7009</v>
      </c>
      <c r="G520" s="1001" t="s">
        <v>2005</v>
      </c>
      <c r="H520" s="1128" t="n">
        <v>108</v>
      </c>
      <c r="I520" s="1068"/>
    </row>
    <row r="521" customFormat="false" ht="12.75" hidden="false" customHeight="false" outlineLevel="0" collapsed="false">
      <c r="A521" s="1001" t="n">
        <v>519</v>
      </c>
      <c r="B521" s="1001" t="s">
        <v>2006</v>
      </c>
      <c r="C521" s="1001" t="s">
        <v>1055</v>
      </c>
      <c r="D521" s="1001" t="s">
        <v>852</v>
      </c>
      <c r="E521" s="1001" t="n">
        <v>1030860071</v>
      </c>
      <c r="F521" s="1001" t="n">
        <v>12144</v>
      </c>
      <c r="G521" s="1001" t="s">
        <v>2007</v>
      </c>
      <c r="H521" s="1128" t="n">
        <v>3634</v>
      </c>
      <c r="I521" s="1068"/>
    </row>
    <row r="522" customFormat="false" ht="12.75" hidden="false" customHeight="false" outlineLevel="0" collapsed="false">
      <c r="A522" s="1001" t="n">
        <v>520</v>
      </c>
      <c r="B522" s="1001" t="s">
        <v>2008</v>
      </c>
      <c r="C522" s="1001" t="s">
        <v>1154</v>
      </c>
      <c r="D522" s="1001" t="s">
        <v>849</v>
      </c>
      <c r="E522" s="1001" t="n">
        <v>1080560020</v>
      </c>
      <c r="F522" s="1001" t="n">
        <v>34002</v>
      </c>
      <c r="G522" s="1001" t="s">
        <v>2009</v>
      </c>
      <c r="H522" s="1128" t="n">
        <v>2043</v>
      </c>
      <c r="I522" s="1068"/>
    </row>
    <row r="523" customFormat="false" ht="12.75" hidden="false" customHeight="false" outlineLevel="0" collapsed="false">
      <c r="A523" s="1001" t="n">
        <v>521</v>
      </c>
      <c r="B523" s="1001" t="s">
        <v>2010</v>
      </c>
      <c r="C523" s="1001" t="s">
        <v>1125</v>
      </c>
      <c r="D523" s="1001" t="s">
        <v>851</v>
      </c>
      <c r="E523" s="1001" t="n">
        <v>1070740090</v>
      </c>
      <c r="F523" s="1001" t="n">
        <v>9009</v>
      </c>
      <c r="G523" s="1001" t="s">
        <v>2011</v>
      </c>
      <c r="H523" s="1128" t="n">
        <v>748</v>
      </c>
      <c r="I523" s="1068"/>
    </row>
    <row r="524" customFormat="false" ht="12.75" hidden="false" customHeight="false" outlineLevel="0" collapsed="false">
      <c r="A524" s="1001" t="n">
        <v>522</v>
      </c>
      <c r="B524" s="1001" t="s">
        <v>2012</v>
      </c>
      <c r="C524" s="1001" t="s">
        <v>1009</v>
      </c>
      <c r="D524" s="1001" t="s">
        <v>861</v>
      </c>
      <c r="E524" s="1001" t="n">
        <v>1050890060</v>
      </c>
      <c r="F524" s="1001" t="n">
        <v>23006</v>
      </c>
      <c r="G524" s="1001" t="s">
        <v>2013</v>
      </c>
      <c r="H524" s="1128" t="n">
        <v>7003</v>
      </c>
      <c r="I524" s="1068"/>
    </row>
    <row r="525" customFormat="false" ht="12.75" hidden="false" customHeight="false" outlineLevel="0" collapsed="false">
      <c r="A525" s="1001" t="n">
        <v>523</v>
      </c>
      <c r="B525" s="1001" t="s">
        <v>2014</v>
      </c>
      <c r="C525" s="1001" t="s">
        <v>1035</v>
      </c>
      <c r="D525" s="1001" t="s">
        <v>854</v>
      </c>
      <c r="E525" s="1001" t="n">
        <v>1010810220</v>
      </c>
      <c r="F525" s="1001" t="n">
        <v>1022</v>
      </c>
      <c r="G525" s="1001" t="s">
        <v>2015</v>
      </c>
      <c r="H525" s="1128" t="n">
        <v>3044</v>
      </c>
      <c r="I525" s="1068"/>
    </row>
    <row r="526" customFormat="false" ht="12.75" hidden="false" customHeight="false" outlineLevel="0" collapsed="false">
      <c r="A526" s="1001" t="n">
        <v>524</v>
      </c>
      <c r="B526" s="1001" t="s">
        <v>2016</v>
      </c>
      <c r="C526" s="1001" t="s">
        <v>893</v>
      </c>
      <c r="D526" s="1001" t="s">
        <v>852</v>
      </c>
      <c r="E526" s="1001" t="n">
        <v>1030490120</v>
      </c>
      <c r="F526" s="1001" t="n">
        <v>15012</v>
      </c>
      <c r="G526" s="1001" t="s">
        <v>2017</v>
      </c>
      <c r="H526" s="1128" t="n">
        <v>17174</v>
      </c>
      <c r="I526" s="1068"/>
    </row>
    <row r="527" customFormat="false" ht="12.75" hidden="false" customHeight="false" outlineLevel="0" collapsed="false">
      <c r="A527" s="1001" t="n">
        <v>525</v>
      </c>
      <c r="B527" s="1001" t="s">
        <v>2018</v>
      </c>
      <c r="C527" s="1001" t="s">
        <v>378</v>
      </c>
      <c r="D527" s="1001" t="s">
        <v>854</v>
      </c>
      <c r="E527" s="1001" t="n">
        <v>1010520110</v>
      </c>
      <c r="F527" s="1001" t="n">
        <v>3012</v>
      </c>
      <c r="G527" s="1001" t="s">
        <v>2019</v>
      </c>
      <c r="H527" s="1128" t="n">
        <v>730</v>
      </c>
      <c r="I527" s="1068"/>
    </row>
    <row r="528" customFormat="false" ht="12.75" hidden="false" customHeight="false" outlineLevel="0" collapsed="false">
      <c r="A528" s="1001" t="n">
        <v>526</v>
      </c>
      <c r="B528" s="1001" t="s">
        <v>2020</v>
      </c>
      <c r="C528" s="1001" t="s">
        <v>887</v>
      </c>
      <c r="D528" s="1001" t="s">
        <v>856</v>
      </c>
      <c r="E528" s="1001" t="n">
        <v>4200950120</v>
      </c>
      <c r="F528" s="1001" t="n">
        <v>95012</v>
      </c>
      <c r="G528" s="1001" t="s">
        <v>2021</v>
      </c>
      <c r="H528" s="1128" t="n">
        <v>568</v>
      </c>
      <c r="I528" s="1068"/>
    </row>
    <row r="529" customFormat="false" ht="12.75" hidden="false" customHeight="false" outlineLevel="0" collapsed="false">
      <c r="A529" s="1001" t="n">
        <v>527</v>
      </c>
      <c r="B529" s="1001" t="s">
        <v>2022</v>
      </c>
      <c r="C529" s="1001" t="s">
        <v>914</v>
      </c>
      <c r="D529" s="1001" t="s">
        <v>468</v>
      </c>
      <c r="E529" s="1001" t="n">
        <v>3130380080</v>
      </c>
      <c r="F529" s="1001" t="n">
        <v>66008</v>
      </c>
      <c r="G529" s="1001" t="s">
        <v>2023</v>
      </c>
      <c r="H529" s="1128" t="n">
        <v>617</v>
      </c>
      <c r="I529" s="1068"/>
    </row>
    <row r="530" customFormat="false" ht="12.75" hidden="false" customHeight="false" outlineLevel="0" collapsed="false">
      <c r="A530" s="1001" t="n">
        <v>528</v>
      </c>
      <c r="B530" s="1001" t="s">
        <v>2024</v>
      </c>
      <c r="C530" s="1001" t="s">
        <v>1344</v>
      </c>
      <c r="D530" s="1001" t="s">
        <v>458</v>
      </c>
      <c r="E530" s="1001" t="n">
        <v>2090430030</v>
      </c>
      <c r="F530" s="1001" t="n">
        <v>46003</v>
      </c>
      <c r="G530" s="1001" t="s">
        <v>2025</v>
      </c>
      <c r="H530" s="1128" t="n">
        <v>9491</v>
      </c>
      <c r="I530" s="1068"/>
    </row>
    <row r="531" customFormat="false" ht="12.75" hidden="false" customHeight="false" outlineLevel="0" collapsed="false">
      <c r="A531" s="1001" t="n">
        <v>529</v>
      </c>
      <c r="B531" s="1001" t="s">
        <v>2026</v>
      </c>
      <c r="C531" s="1001" t="s">
        <v>1591</v>
      </c>
      <c r="D531" s="1001" t="s">
        <v>851</v>
      </c>
      <c r="E531" s="1001" t="n">
        <v>1070340030</v>
      </c>
      <c r="F531" s="1001" t="n">
        <v>10003</v>
      </c>
      <c r="G531" s="1001" t="s">
        <v>2027</v>
      </c>
      <c r="H531" s="1128" t="n">
        <v>2558</v>
      </c>
      <c r="I531" s="1068"/>
    </row>
    <row r="532" customFormat="false" ht="12.75" hidden="false" customHeight="false" outlineLevel="0" collapsed="false">
      <c r="A532" s="1001" t="n">
        <v>530</v>
      </c>
      <c r="B532" s="1001" t="s">
        <v>2028</v>
      </c>
      <c r="C532" s="1001" t="s">
        <v>908</v>
      </c>
      <c r="D532" s="1001" t="s">
        <v>854</v>
      </c>
      <c r="E532" s="1001" t="n">
        <v>1010270120</v>
      </c>
      <c r="F532" s="1001" t="n">
        <v>4012</v>
      </c>
      <c r="G532" s="1001" t="s">
        <v>2029</v>
      </c>
      <c r="H532" s="1128" t="n">
        <v>7430</v>
      </c>
      <c r="I532" s="1068"/>
    </row>
    <row r="533" customFormat="false" ht="12.75" hidden="false" customHeight="false" outlineLevel="0" collapsed="false">
      <c r="A533" s="1001" t="n">
        <v>531</v>
      </c>
      <c r="B533" s="1001" t="s">
        <v>2030</v>
      </c>
      <c r="C533" s="1001" t="s">
        <v>945</v>
      </c>
      <c r="D533" s="1001" t="s">
        <v>852</v>
      </c>
      <c r="E533" s="1001" t="n">
        <v>1030150091</v>
      </c>
      <c r="F533" s="1001" t="n">
        <v>17012</v>
      </c>
      <c r="G533" s="1001" t="s">
        <v>2031</v>
      </c>
      <c r="H533" s="1128" t="n">
        <v>1138</v>
      </c>
      <c r="I533" s="1068"/>
    </row>
    <row r="534" customFormat="false" ht="12.75" hidden="false" customHeight="false" outlineLevel="0" collapsed="false">
      <c r="A534" s="1001" t="n">
        <v>532</v>
      </c>
      <c r="B534" s="1001" t="s">
        <v>2032</v>
      </c>
      <c r="C534" s="1001" t="s">
        <v>977</v>
      </c>
      <c r="D534" s="1001" t="s">
        <v>855</v>
      </c>
      <c r="E534" s="1001" t="n">
        <v>3160090060</v>
      </c>
      <c r="F534" s="1001" t="n">
        <v>72006</v>
      </c>
      <c r="G534" s="1001" t="s">
        <v>2033</v>
      </c>
      <c r="H534" s="1128" t="n">
        <v>315948</v>
      </c>
      <c r="I534" s="1068"/>
    </row>
    <row r="535" customFormat="false" ht="12.75" hidden="false" customHeight="false" outlineLevel="0" collapsed="false">
      <c r="A535" s="1001" t="n">
        <v>533</v>
      </c>
      <c r="B535" s="1001" t="s">
        <v>2034</v>
      </c>
      <c r="C535" s="1001" t="s">
        <v>1625</v>
      </c>
      <c r="D535" s="1001" t="s">
        <v>856</v>
      </c>
      <c r="E535" s="1001" t="n">
        <v>4200530050</v>
      </c>
      <c r="F535" s="1001" t="n">
        <v>91005</v>
      </c>
      <c r="G535" s="1001" t="s">
        <v>2035</v>
      </c>
      <c r="H535" s="1128" t="n">
        <v>3861</v>
      </c>
      <c r="I535" s="1068"/>
    </row>
    <row r="536" customFormat="false" ht="12.75" hidden="false" customHeight="false" outlineLevel="0" collapsed="false">
      <c r="A536" s="1001" t="n">
        <v>534</v>
      </c>
      <c r="B536" s="1001" t="s">
        <v>2036</v>
      </c>
      <c r="C536" s="1001" t="s">
        <v>999</v>
      </c>
      <c r="D536" s="1001" t="s">
        <v>852</v>
      </c>
      <c r="E536" s="1001" t="n">
        <v>1030120200</v>
      </c>
      <c r="F536" s="1001" t="n">
        <v>16020</v>
      </c>
      <c r="G536" s="1001" t="s">
        <v>2037</v>
      </c>
      <c r="H536" s="1128" t="n">
        <v>4252</v>
      </c>
      <c r="I536" s="1068"/>
    </row>
    <row r="537" customFormat="false" ht="12.75" hidden="false" customHeight="false" outlineLevel="0" collapsed="false">
      <c r="A537" s="1001" t="n">
        <v>535</v>
      </c>
      <c r="B537" s="1001" t="s">
        <v>2038</v>
      </c>
      <c r="C537" s="1001" t="s">
        <v>1335</v>
      </c>
      <c r="D537" s="1001" t="s">
        <v>849</v>
      </c>
      <c r="E537" s="1001" t="n">
        <v>1080130030</v>
      </c>
      <c r="F537" s="1001" t="n">
        <v>37003</v>
      </c>
      <c r="G537" s="1001" t="s">
        <v>2039</v>
      </c>
      <c r="H537" s="1128" t="n">
        <v>7021</v>
      </c>
      <c r="I537" s="1068"/>
    </row>
    <row r="538" customFormat="false" ht="12.75" hidden="false" customHeight="false" outlineLevel="0" collapsed="false">
      <c r="A538" s="1001" t="n">
        <v>536</v>
      </c>
      <c r="B538" s="1001" t="s">
        <v>2040</v>
      </c>
      <c r="C538" s="1001" t="s">
        <v>899</v>
      </c>
      <c r="D538" s="1001" t="s">
        <v>846</v>
      </c>
      <c r="E538" s="1001" t="n">
        <v>3170640110</v>
      </c>
      <c r="F538" s="1001" t="n">
        <v>76011</v>
      </c>
      <c r="G538" s="1001" t="s">
        <v>2041</v>
      </c>
      <c r="H538" s="1128" t="n">
        <v>2621</v>
      </c>
      <c r="I538" s="1068"/>
    </row>
    <row r="539" customFormat="false" ht="12.75" hidden="false" customHeight="false" outlineLevel="0" collapsed="false">
      <c r="A539" s="1001" t="n">
        <v>537</v>
      </c>
      <c r="B539" s="1001" t="s">
        <v>2042</v>
      </c>
      <c r="C539" s="1001" t="s">
        <v>914</v>
      </c>
      <c r="D539" s="1001" t="s">
        <v>468</v>
      </c>
      <c r="E539" s="1001" t="n">
        <v>3130380090</v>
      </c>
      <c r="F539" s="1001" t="n">
        <v>66009</v>
      </c>
      <c r="G539" s="1001" t="s">
        <v>2043</v>
      </c>
      <c r="H539" s="1128" t="n">
        <v>1669</v>
      </c>
      <c r="I539" s="1068"/>
    </row>
    <row r="540" customFormat="false" ht="12.75" hidden="false" customHeight="false" outlineLevel="0" collapsed="false">
      <c r="A540" s="1001" t="n">
        <v>538</v>
      </c>
      <c r="B540" s="1001" t="s">
        <v>2044</v>
      </c>
      <c r="C540" s="1001" t="s">
        <v>1058</v>
      </c>
      <c r="D540" s="1001" t="s">
        <v>852</v>
      </c>
      <c r="E540" s="1001" t="n">
        <v>1031040050</v>
      </c>
      <c r="F540" s="1001" t="n">
        <v>108005</v>
      </c>
      <c r="G540" s="1001" t="s">
        <v>2045</v>
      </c>
      <c r="H540" s="1128" t="n">
        <v>6873</v>
      </c>
      <c r="I540" s="1068"/>
    </row>
    <row r="541" customFormat="false" ht="12.75" hidden="false" customHeight="false" outlineLevel="0" collapsed="false">
      <c r="A541" s="1001" t="n">
        <v>539</v>
      </c>
      <c r="B541" s="1001" t="s">
        <v>2046</v>
      </c>
      <c r="C541" s="1001" t="s">
        <v>1423</v>
      </c>
      <c r="D541" s="1001" t="s">
        <v>855</v>
      </c>
      <c r="E541" s="1001" t="n">
        <v>3161060020</v>
      </c>
      <c r="F541" s="1001" t="n">
        <v>110002</v>
      </c>
      <c r="G541" s="1001" t="s">
        <v>2047</v>
      </c>
      <c r="H541" s="1128" t="n">
        <v>92798</v>
      </c>
      <c r="I541" s="1068"/>
    </row>
    <row r="542" customFormat="false" ht="12.75" hidden="false" customHeight="false" outlineLevel="0" collapsed="false">
      <c r="A542" s="1001" t="n">
        <v>540</v>
      </c>
      <c r="B542" s="1001" t="s">
        <v>2048</v>
      </c>
      <c r="C542" s="1001" t="s">
        <v>1159</v>
      </c>
      <c r="D542" s="1001" t="s">
        <v>852</v>
      </c>
      <c r="E542" s="1001" t="n">
        <v>1030240150</v>
      </c>
      <c r="F542" s="1001" t="n">
        <v>13015</v>
      </c>
      <c r="G542" s="1001" t="s">
        <v>2049</v>
      </c>
      <c r="H542" s="1128" t="n">
        <v>559</v>
      </c>
      <c r="I542" s="1068"/>
    </row>
    <row r="543" customFormat="false" ht="12.75" hidden="false" customHeight="false" outlineLevel="0" collapsed="false">
      <c r="A543" s="1001" t="n">
        <v>541</v>
      </c>
      <c r="B543" s="1001" t="s">
        <v>2050</v>
      </c>
      <c r="C543" s="1001" t="s">
        <v>908</v>
      </c>
      <c r="D543" s="1001" t="s">
        <v>854</v>
      </c>
      <c r="E543" s="1001" t="n">
        <v>1010270130</v>
      </c>
      <c r="F543" s="1001" t="n">
        <v>4013</v>
      </c>
      <c r="G543" s="1001" t="s">
        <v>2051</v>
      </c>
      <c r="H543" s="1128" t="n">
        <v>660</v>
      </c>
      <c r="I543" s="1068"/>
    </row>
    <row r="544" customFormat="false" ht="12.75" hidden="false" customHeight="false" outlineLevel="0" collapsed="false">
      <c r="A544" s="1001" t="n">
        <v>542</v>
      </c>
      <c r="B544" s="1001" t="s">
        <v>2052</v>
      </c>
      <c r="C544" s="1001" t="s">
        <v>1035</v>
      </c>
      <c r="D544" s="1001" t="s">
        <v>854</v>
      </c>
      <c r="E544" s="1001" t="n">
        <v>1010810230</v>
      </c>
      <c r="F544" s="1001" t="n">
        <v>1023</v>
      </c>
      <c r="G544" s="1001" t="s">
        <v>2053</v>
      </c>
      <c r="H544" s="1128" t="n">
        <v>556</v>
      </c>
      <c r="I544" s="1068"/>
    </row>
    <row r="545" customFormat="false" ht="12.75" hidden="false" customHeight="false" outlineLevel="0" collapsed="false">
      <c r="A545" s="1001" t="n">
        <v>543</v>
      </c>
      <c r="B545" s="1001" t="s">
        <v>2054</v>
      </c>
      <c r="C545" s="1001" t="s">
        <v>922</v>
      </c>
      <c r="D545" s="1001" t="s">
        <v>848</v>
      </c>
      <c r="E545" s="1001" t="n">
        <v>3150720130</v>
      </c>
      <c r="F545" s="1001" t="n">
        <v>65013</v>
      </c>
      <c r="G545" s="1001" t="s">
        <v>2055</v>
      </c>
      <c r="H545" s="1128" t="n">
        <v>16798</v>
      </c>
      <c r="I545" s="1068"/>
    </row>
    <row r="546" customFormat="false" ht="12.75" hidden="false" customHeight="false" outlineLevel="0" collapsed="false">
      <c r="A546" s="1001" t="n">
        <v>544</v>
      </c>
      <c r="B546" s="1001" t="s">
        <v>2056</v>
      </c>
      <c r="C546" s="1001" t="s">
        <v>1027</v>
      </c>
      <c r="D546" s="1001" t="s">
        <v>857</v>
      </c>
      <c r="E546" s="1001" t="n">
        <v>4190280040</v>
      </c>
      <c r="F546" s="1001" t="n">
        <v>86004</v>
      </c>
      <c r="G546" s="1001" t="s">
        <v>2057</v>
      </c>
      <c r="H546" s="1128" t="n">
        <v>12000</v>
      </c>
      <c r="I546" s="1068"/>
    </row>
    <row r="547" customFormat="false" ht="12.75" hidden="false" customHeight="false" outlineLevel="0" collapsed="false">
      <c r="A547" s="1001" t="n">
        <v>545</v>
      </c>
      <c r="B547" s="1001" t="s">
        <v>2058</v>
      </c>
      <c r="C547" s="1001" t="s">
        <v>1543</v>
      </c>
      <c r="D547" s="662" t="s">
        <v>856</v>
      </c>
      <c r="E547" s="1001" t="n">
        <v>4201110040</v>
      </c>
      <c r="F547" s="1001" t="n">
        <v>111004</v>
      </c>
      <c r="G547" s="1001" t="s">
        <v>2059</v>
      </c>
      <c r="H547" s="1128" t="n">
        <v>1095</v>
      </c>
      <c r="I547" s="1068"/>
    </row>
    <row r="548" customFormat="false" ht="12.75" hidden="false" customHeight="false" outlineLevel="0" collapsed="false">
      <c r="A548" s="1001" t="n">
        <v>546</v>
      </c>
      <c r="B548" s="1001" t="s">
        <v>2060</v>
      </c>
      <c r="C548" s="1001" t="s">
        <v>914</v>
      </c>
      <c r="D548" s="1001" t="s">
        <v>468</v>
      </c>
      <c r="E548" s="1001" t="n">
        <v>3130380100</v>
      </c>
      <c r="F548" s="1001" t="n">
        <v>66010</v>
      </c>
      <c r="G548" s="1001" t="s">
        <v>2061</v>
      </c>
      <c r="H548" s="1128" t="n">
        <v>718</v>
      </c>
      <c r="I548" s="1068"/>
    </row>
    <row r="549" customFormat="false" ht="12.75" hidden="false" customHeight="false" outlineLevel="0" collapsed="false">
      <c r="A549" s="1001" t="n">
        <v>547</v>
      </c>
      <c r="B549" s="1001" t="s">
        <v>2062</v>
      </c>
      <c r="C549" s="1001" t="s">
        <v>1543</v>
      </c>
      <c r="D549" s="662" t="s">
        <v>856</v>
      </c>
      <c r="E549" s="1001" t="n">
        <v>4201110050</v>
      </c>
      <c r="F549" s="1001" t="n">
        <v>111005</v>
      </c>
      <c r="G549" s="1001" t="s">
        <v>2063</v>
      </c>
      <c r="H549" s="1128" t="n">
        <v>1176</v>
      </c>
      <c r="I549" s="1068"/>
    </row>
    <row r="550" customFormat="false" ht="12.75" hidden="false" customHeight="false" outlineLevel="0" collapsed="false">
      <c r="A550" s="1001" t="n">
        <v>548</v>
      </c>
      <c r="B550" s="1001" t="s">
        <v>2064</v>
      </c>
      <c r="C550" s="1001" t="s">
        <v>881</v>
      </c>
      <c r="D550" s="1001" t="s">
        <v>852</v>
      </c>
      <c r="E550" s="1001" t="n">
        <v>1030980050</v>
      </c>
      <c r="F550" s="1001" t="n">
        <v>97005</v>
      </c>
      <c r="G550" s="1001" t="s">
        <v>2065</v>
      </c>
      <c r="H550" s="1128" t="n">
        <v>2406</v>
      </c>
      <c r="I550" s="1068"/>
    </row>
    <row r="551" customFormat="false" ht="12.75" hidden="false" customHeight="false" outlineLevel="0" collapsed="false">
      <c r="A551" s="1001" t="n">
        <v>549</v>
      </c>
      <c r="B551" s="1001" t="s">
        <v>2066</v>
      </c>
      <c r="C551" s="1001" t="s">
        <v>999</v>
      </c>
      <c r="D551" s="1001" t="s">
        <v>852</v>
      </c>
      <c r="E551" s="1001" t="n">
        <v>1030120210</v>
      </c>
      <c r="F551" s="1001" t="n">
        <v>16021</v>
      </c>
      <c r="G551" s="1001" t="s">
        <v>2067</v>
      </c>
      <c r="H551" s="1128" t="n">
        <v>2004</v>
      </c>
      <c r="I551" s="1068"/>
    </row>
    <row r="552" customFormat="false" ht="12.75" hidden="false" customHeight="false" outlineLevel="0" collapsed="false">
      <c r="A552" s="1001" t="n">
        <v>550</v>
      </c>
      <c r="B552" s="1001" t="s">
        <v>2068</v>
      </c>
      <c r="C552" s="1001" t="s">
        <v>881</v>
      </c>
      <c r="D552" s="1001" t="s">
        <v>852</v>
      </c>
      <c r="E552" s="1001" t="n">
        <v>1030980060</v>
      </c>
      <c r="F552" s="1001" t="n">
        <v>97006</v>
      </c>
      <c r="G552" s="1001" t="s">
        <v>2069</v>
      </c>
      <c r="H552" s="1128" t="n">
        <v>4993</v>
      </c>
      <c r="I552" s="1068"/>
    </row>
    <row r="553" customFormat="false" ht="12.75" hidden="false" customHeight="false" outlineLevel="0" collapsed="false">
      <c r="A553" s="1001" t="n">
        <v>551</v>
      </c>
      <c r="B553" s="1001" t="s">
        <v>2070</v>
      </c>
      <c r="C553" s="1001" t="s">
        <v>881</v>
      </c>
      <c r="D553" s="1001" t="s">
        <v>852</v>
      </c>
      <c r="E553" s="1001" t="n">
        <v>1030980070</v>
      </c>
      <c r="F553" s="1001" t="n">
        <v>97007</v>
      </c>
      <c r="G553" s="1001" t="s">
        <v>2071</v>
      </c>
      <c r="H553" s="1128" t="n">
        <v>1260</v>
      </c>
      <c r="I553" s="1068"/>
    </row>
    <row r="554" customFormat="false" ht="12.75" hidden="false" customHeight="false" outlineLevel="0" collapsed="false">
      <c r="A554" s="1001" t="n">
        <v>552</v>
      </c>
      <c r="B554" s="1001" t="s">
        <v>2072</v>
      </c>
      <c r="C554" s="1001" t="s">
        <v>988</v>
      </c>
      <c r="D554" s="1001" t="s">
        <v>854</v>
      </c>
      <c r="E554" s="1001" t="n">
        <v>1010020120</v>
      </c>
      <c r="F554" s="1001" t="n">
        <v>6012</v>
      </c>
      <c r="G554" s="1001" t="s">
        <v>2073</v>
      </c>
      <c r="H554" s="1128" t="n">
        <v>2001</v>
      </c>
      <c r="I554" s="1068"/>
    </row>
    <row r="555" customFormat="false" ht="12.75" hidden="false" customHeight="false" outlineLevel="0" collapsed="false">
      <c r="A555" s="1001" t="n">
        <v>553</v>
      </c>
      <c r="B555" s="1001" t="s">
        <v>2074</v>
      </c>
      <c r="C555" s="1001" t="s">
        <v>1117</v>
      </c>
      <c r="D555" s="1001" t="s">
        <v>852</v>
      </c>
      <c r="E555" s="1001" t="n">
        <v>1030570090</v>
      </c>
      <c r="F555" s="1001" t="n">
        <v>18009</v>
      </c>
      <c r="G555" s="1001" t="s">
        <v>2075</v>
      </c>
      <c r="H555" s="1128" t="n">
        <v>1779</v>
      </c>
      <c r="I555" s="1068"/>
    </row>
    <row r="556" customFormat="false" ht="12.75" hidden="false" customHeight="false" outlineLevel="0" collapsed="false">
      <c r="A556" s="1001" t="n">
        <v>554</v>
      </c>
      <c r="B556" s="1001" t="s">
        <v>2076</v>
      </c>
      <c r="C556" s="1001" t="s">
        <v>968</v>
      </c>
      <c r="D556" s="1001" t="s">
        <v>859</v>
      </c>
      <c r="E556" s="1001" t="n">
        <v>2100800070</v>
      </c>
      <c r="F556" s="1001" t="n">
        <v>55007</v>
      </c>
      <c r="G556" s="1001" t="s">
        <v>2077</v>
      </c>
      <c r="H556" s="1128" t="n">
        <v>2590</v>
      </c>
      <c r="I556" s="1068"/>
    </row>
    <row r="557" customFormat="false" ht="12.75" hidden="false" customHeight="false" outlineLevel="0" collapsed="false">
      <c r="A557" s="1001" t="n">
        <v>555</v>
      </c>
      <c r="B557" s="1001" t="s">
        <v>2078</v>
      </c>
      <c r="C557" s="1001" t="s">
        <v>1132</v>
      </c>
      <c r="D557" s="1001" t="s">
        <v>468</v>
      </c>
      <c r="E557" s="1001" t="n">
        <v>3130790040</v>
      </c>
      <c r="F557" s="1001" t="n">
        <v>67005</v>
      </c>
      <c r="G557" s="1001" t="s">
        <v>2079</v>
      </c>
      <c r="H557" s="1128" t="n">
        <v>2349</v>
      </c>
      <c r="I557" s="1068"/>
    </row>
    <row r="558" customFormat="false" ht="12.75" hidden="false" customHeight="false" outlineLevel="0" collapsed="false">
      <c r="A558" s="1001" t="n">
        <v>556</v>
      </c>
      <c r="B558" s="1001" t="s">
        <v>2080</v>
      </c>
      <c r="C558" s="1001" t="s">
        <v>1110</v>
      </c>
      <c r="D558" s="1001" t="s">
        <v>858</v>
      </c>
      <c r="E558" s="1001" t="n">
        <v>1040830100</v>
      </c>
      <c r="F558" s="1001" t="n">
        <v>22009</v>
      </c>
      <c r="G558" s="1001" t="s">
        <v>2081</v>
      </c>
      <c r="H558" s="1128" t="n">
        <v>5098</v>
      </c>
      <c r="I558" s="1068"/>
    </row>
    <row r="559" customFormat="false" ht="12.75" hidden="false" customHeight="false" outlineLevel="0" collapsed="false">
      <c r="A559" s="1001" t="n">
        <v>557</v>
      </c>
      <c r="B559" s="1001" t="s">
        <v>2082</v>
      </c>
      <c r="C559" s="1001" t="s">
        <v>1100</v>
      </c>
      <c r="D559" s="1001" t="s">
        <v>848</v>
      </c>
      <c r="E559" s="1001" t="n">
        <v>3150110070</v>
      </c>
      <c r="F559" s="1001" t="n">
        <v>62007</v>
      </c>
      <c r="G559" s="1001" t="s">
        <v>2083</v>
      </c>
      <c r="H559" s="1128" t="n">
        <v>2121</v>
      </c>
      <c r="I559" s="1068"/>
    </row>
    <row r="560" customFormat="false" ht="12.75" hidden="false" customHeight="false" outlineLevel="0" collapsed="false">
      <c r="A560" s="1001" t="n">
        <v>558</v>
      </c>
      <c r="B560" s="1001" t="s">
        <v>2084</v>
      </c>
      <c r="C560" s="1001" t="s">
        <v>893</v>
      </c>
      <c r="D560" s="1001" t="s">
        <v>852</v>
      </c>
      <c r="E560" s="1001" t="n">
        <v>1030490140</v>
      </c>
      <c r="F560" s="1001" t="n">
        <v>15014</v>
      </c>
      <c r="G560" s="1001" t="s">
        <v>2085</v>
      </c>
      <c r="H560" s="1128" t="n">
        <v>3654</v>
      </c>
      <c r="I560" s="1068"/>
    </row>
    <row r="561" customFormat="false" ht="12.75" hidden="false" customHeight="false" outlineLevel="0" collapsed="false">
      <c r="A561" s="1001" t="n">
        <v>559</v>
      </c>
      <c r="B561" s="1001" t="s">
        <v>2086</v>
      </c>
      <c r="C561" s="1001" t="s">
        <v>985</v>
      </c>
      <c r="D561" s="1001" t="s">
        <v>857</v>
      </c>
      <c r="E561" s="1001" t="n">
        <v>4190480060</v>
      </c>
      <c r="F561" s="1001" t="n">
        <v>83006</v>
      </c>
      <c r="G561" s="1001" t="s">
        <v>2087</v>
      </c>
      <c r="H561" s="1128" t="n">
        <v>532</v>
      </c>
      <c r="I561" s="1068"/>
    </row>
    <row r="562" customFormat="false" ht="12.75" hidden="false" customHeight="false" outlineLevel="0" collapsed="false">
      <c r="A562" s="1001" t="n">
        <v>560</v>
      </c>
      <c r="B562" s="1001" t="s">
        <v>2088</v>
      </c>
      <c r="C562" s="1001" t="s">
        <v>893</v>
      </c>
      <c r="D562" s="1001" t="s">
        <v>852</v>
      </c>
      <c r="E562" s="1001" t="n">
        <v>1030490150</v>
      </c>
      <c r="F562" s="1001" t="n">
        <v>15015</v>
      </c>
      <c r="G562" s="1001" t="s">
        <v>2089</v>
      </c>
      <c r="H562" s="1128" t="n">
        <v>8040</v>
      </c>
      <c r="I562" s="1068"/>
    </row>
    <row r="563" customFormat="false" ht="12.75" hidden="false" customHeight="false" outlineLevel="0" collapsed="false">
      <c r="A563" s="1001" t="n">
        <v>561</v>
      </c>
      <c r="B563" s="1001" t="s">
        <v>2090</v>
      </c>
      <c r="C563" s="1001" t="s">
        <v>1084</v>
      </c>
      <c r="D563" s="1001" t="s">
        <v>850</v>
      </c>
      <c r="E563" s="1001" t="n">
        <v>1060850090</v>
      </c>
      <c r="F563" s="1001" t="n">
        <v>30009</v>
      </c>
      <c r="G563" s="1001" t="s">
        <v>2091</v>
      </c>
      <c r="H563" s="1128" t="n">
        <v>5233</v>
      </c>
      <c r="I563" s="1068"/>
    </row>
    <row r="564" customFormat="false" ht="12.75" hidden="false" customHeight="false" outlineLevel="0" collapsed="false">
      <c r="A564" s="1001" t="n">
        <v>562</v>
      </c>
      <c r="B564" s="1001" t="s">
        <v>2092</v>
      </c>
      <c r="C564" s="1001" t="s">
        <v>945</v>
      </c>
      <c r="D564" s="1001" t="s">
        <v>852</v>
      </c>
      <c r="E564" s="1001" t="n">
        <v>1030150100</v>
      </c>
      <c r="F564" s="1001" t="n">
        <v>17013</v>
      </c>
      <c r="G564" s="1001" t="s">
        <v>2093</v>
      </c>
      <c r="H564" s="1128" t="n">
        <v>2333</v>
      </c>
      <c r="I564" s="1068"/>
    </row>
    <row r="565" customFormat="false" ht="12.75" hidden="false" customHeight="false" outlineLevel="0" collapsed="false">
      <c r="A565" s="1001" t="n">
        <v>563</v>
      </c>
      <c r="B565" s="1001" t="s">
        <v>2094</v>
      </c>
      <c r="C565" s="1001" t="s">
        <v>1071</v>
      </c>
      <c r="D565" s="1001" t="s">
        <v>861</v>
      </c>
      <c r="E565" s="1001" t="n">
        <v>1050900120</v>
      </c>
      <c r="F565" s="1001" t="n">
        <v>24012</v>
      </c>
      <c r="G565" s="1001" t="s">
        <v>2095</v>
      </c>
      <c r="H565" s="1128" t="n">
        <v>42334</v>
      </c>
      <c r="I565" s="1068"/>
    </row>
    <row r="566" customFormat="false" ht="12.75" hidden="false" customHeight="false" outlineLevel="0" collapsed="false">
      <c r="A566" s="1001" t="n">
        <v>564</v>
      </c>
      <c r="B566" s="1001" t="s">
        <v>2096</v>
      </c>
      <c r="C566" s="1001" t="s">
        <v>957</v>
      </c>
      <c r="D566" s="1001" t="s">
        <v>464</v>
      </c>
      <c r="E566" s="1001" t="n">
        <v>2120910051</v>
      </c>
      <c r="F566" s="1001" t="n">
        <v>56006</v>
      </c>
      <c r="G566" s="1001" t="s">
        <v>2097</v>
      </c>
      <c r="H566" s="1128" t="n">
        <v>1251</v>
      </c>
      <c r="I566" s="1068"/>
    </row>
    <row r="567" customFormat="false" ht="12.75" hidden="false" customHeight="false" outlineLevel="0" collapsed="false">
      <c r="A567" s="1001" t="n">
        <v>565</v>
      </c>
      <c r="B567" s="1001" t="s">
        <v>2098</v>
      </c>
      <c r="C567" s="1001" t="s">
        <v>957</v>
      </c>
      <c r="D567" s="1001" t="s">
        <v>464</v>
      </c>
      <c r="E567" s="1001" t="n">
        <v>2120910052</v>
      </c>
      <c r="F567" s="1001" t="n">
        <v>56005</v>
      </c>
      <c r="G567" s="1001" t="s">
        <v>2099</v>
      </c>
      <c r="H567" s="1128" t="n">
        <v>4627</v>
      </c>
      <c r="I567" s="1068"/>
    </row>
    <row r="568" customFormat="false" ht="12.75" hidden="false" customHeight="false" outlineLevel="0" collapsed="false">
      <c r="A568" s="1001" t="n">
        <v>566</v>
      </c>
      <c r="B568" s="1001" t="s">
        <v>2100</v>
      </c>
      <c r="C568" s="1001" t="s">
        <v>1518</v>
      </c>
      <c r="D568" s="1001" t="s">
        <v>464</v>
      </c>
      <c r="E568" s="1001" t="n">
        <v>2120400020</v>
      </c>
      <c r="F568" s="1001" t="n">
        <v>59002</v>
      </c>
      <c r="G568" s="1001" t="s">
        <v>2101</v>
      </c>
      <c r="H568" s="1128" t="n">
        <v>1461</v>
      </c>
      <c r="I568" s="1068"/>
    </row>
    <row r="569" customFormat="false" ht="12.75" hidden="false" customHeight="false" outlineLevel="0" collapsed="false">
      <c r="A569" s="1001" t="n">
        <v>567</v>
      </c>
      <c r="B569" s="1001" t="s">
        <v>2102</v>
      </c>
      <c r="C569" s="1001" t="s">
        <v>988</v>
      </c>
      <c r="D569" s="1001" t="s">
        <v>854</v>
      </c>
      <c r="E569" s="1001" t="n">
        <v>1010020130</v>
      </c>
      <c r="F569" s="1001" t="n">
        <v>6013</v>
      </c>
      <c r="G569" s="1001" t="s">
        <v>2103</v>
      </c>
      <c r="H569" s="1128" t="n">
        <v>1556</v>
      </c>
      <c r="I569" s="1068"/>
    </row>
    <row r="570" customFormat="false" ht="12.75" hidden="false" customHeight="false" outlineLevel="0" collapsed="false">
      <c r="A570" s="1001" t="n">
        <v>568</v>
      </c>
      <c r="B570" s="1001" t="s">
        <v>2104</v>
      </c>
      <c r="C570" s="1001" t="s">
        <v>908</v>
      </c>
      <c r="D570" s="1001" t="s">
        <v>854</v>
      </c>
      <c r="E570" s="1001" t="n">
        <v>1010270140</v>
      </c>
      <c r="F570" s="1001" t="n">
        <v>4014</v>
      </c>
      <c r="G570" s="1001" t="s">
        <v>2105</v>
      </c>
      <c r="H570" s="1128" t="n">
        <v>628</v>
      </c>
      <c r="I570" s="1068"/>
    </row>
    <row r="571" customFormat="false" ht="12.75" hidden="false" customHeight="false" outlineLevel="0" collapsed="false">
      <c r="A571" s="1001" t="n">
        <v>569</v>
      </c>
      <c r="B571" s="1001" t="s">
        <v>2106</v>
      </c>
      <c r="C571" s="1001" t="s">
        <v>1731</v>
      </c>
      <c r="D571" s="1001" t="s">
        <v>859</v>
      </c>
      <c r="E571" s="1001" t="n">
        <v>2100580020</v>
      </c>
      <c r="F571" s="1001" t="n">
        <v>54002</v>
      </c>
      <c r="G571" s="1001" t="s">
        <v>2107</v>
      </c>
      <c r="H571" s="1128" t="n">
        <v>21256</v>
      </c>
      <c r="I571" s="1068"/>
    </row>
    <row r="572" customFormat="false" ht="12.75" hidden="false" customHeight="false" outlineLevel="0" collapsed="false">
      <c r="A572" s="1001" t="n">
        <v>570</v>
      </c>
      <c r="B572" s="1001" t="s">
        <v>2108</v>
      </c>
      <c r="C572" s="1001" t="s">
        <v>1117</v>
      </c>
      <c r="D572" s="1001" t="s">
        <v>852</v>
      </c>
      <c r="E572" s="1001" t="n">
        <v>1030570110</v>
      </c>
      <c r="F572" s="1001" t="n">
        <v>18011</v>
      </c>
      <c r="G572" s="1001" t="s">
        <v>2109</v>
      </c>
      <c r="H572" s="1128" t="n">
        <v>983</v>
      </c>
      <c r="I572" s="1068"/>
    </row>
    <row r="573" customFormat="false" ht="12.75" hidden="false" customHeight="false" outlineLevel="0" collapsed="false">
      <c r="A573" s="1001" t="n">
        <v>571</v>
      </c>
      <c r="B573" s="1001" t="s">
        <v>2110</v>
      </c>
      <c r="C573" s="1001" t="s">
        <v>2111</v>
      </c>
      <c r="D573" s="1001" t="s">
        <v>849</v>
      </c>
      <c r="E573" s="1001" t="n">
        <v>1080500010</v>
      </c>
      <c r="F573" s="1001" t="n">
        <v>36001</v>
      </c>
      <c r="G573" s="1001" t="s">
        <v>2112</v>
      </c>
      <c r="H573" s="1128" t="n">
        <v>4126</v>
      </c>
      <c r="I573" s="1068"/>
    </row>
    <row r="574" customFormat="false" ht="12.75" hidden="false" customHeight="false" outlineLevel="0" collapsed="false">
      <c r="A574" s="1001" t="n">
        <v>572</v>
      </c>
      <c r="B574" s="1001" t="s">
        <v>2113</v>
      </c>
      <c r="C574" s="1001" t="s">
        <v>875</v>
      </c>
      <c r="D574" s="1001" t="s">
        <v>861</v>
      </c>
      <c r="E574" s="1001" t="n">
        <v>1050540110</v>
      </c>
      <c r="F574" s="1001" t="n">
        <v>28011</v>
      </c>
      <c r="G574" s="1001" t="s">
        <v>2114</v>
      </c>
      <c r="H574" s="1128" t="n">
        <v>3782</v>
      </c>
      <c r="I574" s="1068"/>
    </row>
    <row r="575" customFormat="false" ht="12.75" hidden="false" customHeight="false" outlineLevel="0" collapsed="false">
      <c r="A575" s="1001" t="n">
        <v>573</v>
      </c>
      <c r="B575" s="1001" t="s">
        <v>2115</v>
      </c>
      <c r="C575" s="1001" t="s">
        <v>908</v>
      </c>
      <c r="D575" s="1001" t="s">
        <v>854</v>
      </c>
      <c r="E575" s="1001" t="n">
        <v>1010270150</v>
      </c>
      <c r="F575" s="1001" t="n">
        <v>4015</v>
      </c>
      <c r="G575" s="1001" t="s">
        <v>2116</v>
      </c>
      <c r="H575" s="1128" t="n">
        <v>211</v>
      </c>
      <c r="I575" s="1068"/>
    </row>
    <row r="576" customFormat="false" ht="12.75" hidden="false" customHeight="false" outlineLevel="0" collapsed="false">
      <c r="A576" s="1001" t="n">
        <v>574</v>
      </c>
      <c r="B576" s="1001" t="s">
        <v>2117</v>
      </c>
      <c r="C576" s="1001" t="s">
        <v>922</v>
      </c>
      <c r="D576" s="1001" t="s">
        <v>848</v>
      </c>
      <c r="E576" s="1001" t="n">
        <v>3150720140</v>
      </c>
      <c r="F576" s="1001" t="n">
        <v>65014</v>
      </c>
      <c r="G576" s="1001" t="s">
        <v>2118</v>
      </c>
      <c r="H576" s="1128" t="n">
        <v>49655</v>
      </c>
      <c r="I576" s="1068"/>
    </row>
    <row r="577" customFormat="false" ht="12.75" hidden="false" customHeight="false" outlineLevel="0" collapsed="false">
      <c r="A577" s="1001" t="n">
        <v>575</v>
      </c>
      <c r="B577" s="1001" t="s">
        <v>2119</v>
      </c>
      <c r="C577" s="1001" t="s">
        <v>1117</v>
      </c>
      <c r="D577" s="1001" t="s">
        <v>852</v>
      </c>
      <c r="E577" s="1001" t="n">
        <v>1030570120</v>
      </c>
      <c r="F577" s="1001" t="n">
        <v>18012</v>
      </c>
      <c r="G577" s="1001" t="s">
        <v>2120</v>
      </c>
      <c r="H577" s="1128" t="n">
        <v>683</v>
      </c>
      <c r="I577" s="1068"/>
    </row>
    <row r="578" customFormat="false" ht="12.75" hidden="false" customHeight="false" outlineLevel="0" collapsed="false">
      <c r="A578" s="1001" t="n">
        <v>576</v>
      </c>
      <c r="B578" s="1001" t="s">
        <v>2121</v>
      </c>
      <c r="C578" s="1001" t="s">
        <v>1250</v>
      </c>
      <c r="D578" s="1001" t="s">
        <v>857</v>
      </c>
      <c r="E578" s="1001" t="n">
        <v>4190550080</v>
      </c>
      <c r="F578" s="1001" t="n">
        <v>82008</v>
      </c>
      <c r="G578" s="1001" t="s">
        <v>2122</v>
      </c>
      <c r="H578" s="1128" t="n">
        <v>1875</v>
      </c>
      <c r="I578" s="1068"/>
    </row>
    <row r="579" customFormat="false" ht="12.75" hidden="false" customHeight="false" outlineLevel="0" collapsed="false">
      <c r="A579" s="1001" t="n">
        <v>577</v>
      </c>
      <c r="B579" s="1001" t="s">
        <v>2123</v>
      </c>
      <c r="C579" s="1001" t="s">
        <v>887</v>
      </c>
      <c r="D579" s="1001" t="s">
        <v>856</v>
      </c>
      <c r="E579" s="1001" t="n">
        <v>4200950130</v>
      </c>
      <c r="F579" s="1001" t="n">
        <v>95013</v>
      </c>
      <c r="G579" s="1001" t="s">
        <v>2124</v>
      </c>
      <c r="H579" s="1128" t="n">
        <v>647</v>
      </c>
      <c r="I579" s="1068"/>
    </row>
    <row r="580" customFormat="false" ht="12.75" hidden="false" customHeight="false" outlineLevel="0" collapsed="false">
      <c r="A580" s="1001" t="n">
        <v>578</v>
      </c>
      <c r="B580" s="1001" t="s">
        <v>2125</v>
      </c>
      <c r="C580" s="1001" t="s">
        <v>1625</v>
      </c>
      <c r="D580" s="1001" t="s">
        <v>856</v>
      </c>
      <c r="E580" s="1001" t="n">
        <v>4200530060</v>
      </c>
      <c r="F580" s="1001" t="n">
        <v>91006</v>
      </c>
      <c r="G580" s="1001" t="s">
        <v>2126</v>
      </c>
      <c r="H580" s="1128" t="n">
        <v>3480</v>
      </c>
      <c r="I580" s="1068"/>
    </row>
    <row r="581" customFormat="false" ht="12.75" hidden="false" customHeight="false" outlineLevel="0" collapsed="false">
      <c r="A581" s="1001" t="n">
        <v>579</v>
      </c>
      <c r="B581" s="1001" t="s">
        <v>2127</v>
      </c>
      <c r="C581" s="1001" t="s">
        <v>1474</v>
      </c>
      <c r="D581" s="1001" t="s">
        <v>854</v>
      </c>
      <c r="E581" s="1001" t="n">
        <v>1011020080</v>
      </c>
      <c r="F581" s="1001" t="n">
        <v>103008</v>
      </c>
      <c r="G581" s="1001" t="s">
        <v>2128</v>
      </c>
      <c r="H581" s="1128" t="n">
        <v>4742</v>
      </c>
      <c r="I581" s="1068"/>
    </row>
    <row r="582" customFormat="false" ht="12.75" hidden="false" customHeight="false" outlineLevel="0" collapsed="false">
      <c r="A582" s="1001" t="n">
        <v>580</v>
      </c>
      <c r="B582" s="1001" t="s">
        <v>2129</v>
      </c>
      <c r="C582" s="1001" t="s">
        <v>1055</v>
      </c>
      <c r="D582" s="1001" t="s">
        <v>852</v>
      </c>
      <c r="E582" s="1001" t="n">
        <v>1030860080</v>
      </c>
      <c r="F582" s="1001" t="n">
        <v>12010</v>
      </c>
      <c r="G582" s="1001" t="s">
        <v>2130</v>
      </c>
      <c r="H582" s="1128" t="n">
        <v>665</v>
      </c>
      <c r="I582" s="1068"/>
    </row>
    <row r="583" customFormat="false" ht="12.75" hidden="false" customHeight="false" outlineLevel="0" collapsed="false">
      <c r="A583" s="1001" t="n">
        <v>581</v>
      </c>
      <c r="B583" s="1001" t="s">
        <v>2131</v>
      </c>
      <c r="C583" s="1001" t="s">
        <v>945</v>
      </c>
      <c r="D583" s="1001" t="s">
        <v>852</v>
      </c>
      <c r="E583" s="1001" t="n">
        <v>1030150110</v>
      </c>
      <c r="F583" s="1001" t="n">
        <v>17014</v>
      </c>
      <c r="G583" s="1001" t="s">
        <v>2132</v>
      </c>
      <c r="H583" s="1128" t="n">
        <v>12278</v>
      </c>
      <c r="I583" s="1068"/>
    </row>
    <row r="584" customFormat="false" ht="12.75" hidden="false" customHeight="false" outlineLevel="0" collapsed="false">
      <c r="A584" s="1001" t="n">
        <v>582</v>
      </c>
      <c r="B584" s="1001" t="s">
        <v>2133</v>
      </c>
      <c r="C584" s="1001" t="s">
        <v>1110</v>
      </c>
      <c r="D584" s="1001" t="s">
        <v>858</v>
      </c>
      <c r="E584" s="1001" t="n">
        <v>1040830110</v>
      </c>
      <c r="F584" s="1001" t="n">
        <v>22011</v>
      </c>
      <c r="G584" s="1001" t="s">
        <v>2134</v>
      </c>
      <c r="H584" s="1128" t="n">
        <v>1472</v>
      </c>
      <c r="I584" s="1068"/>
    </row>
    <row r="585" customFormat="false" ht="12.75" hidden="false" customHeight="false" outlineLevel="0" collapsed="false">
      <c r="A585" s="1001" t="n">
        <v>583</v>
      </c>
      <c r="B585" s="1001" t="s">
        <v>2135</v>
      </c>
      <c r="C585" s="1001" t="s">
        <v>1154</v>
      </c>
      <c r="D585" s="1001" t="s">
        <v>849</v>
      </c>
      <c r="E585" s="1001" t="n">
        <v>1080560030</v>
      </c>
      <c r="F585" s="1001" t="n">
        <v>34003</v>
      </c>
      <c r="G585" s="1001" t="s">
        <v>2136</v>
      </c>
      <c r="H585" s="1128" t="n">
        <v>3150</v>
      </c>
      <c r="I585" s="1068"/>
    </row>
    <row r="586" customFormat="false" ht="12.75" hidden="false" customHeight="false" outlineLevel="0" collapsed="false">
      <c r="A586" s="1001" t="n">
        <v>584</v>
      </c>
      <c r="B586" s="1001" t="s">
        <v>2137</v>
      </c>
      <c r="C586" s="1001" t="s">
        <v>999</v>
      </c>
      <c r="D586" s="1001" t="s">
        <v>852</v>
      </c>
      <c r="E586" s="1001" t="n">
        <v>1030120220</v>
      </c>
      <c r="F586" s="1001" t="n">
        <v>16022</v>
      </c>
      <c r="G586" s="1001" t="s">
        <v>2138</v>
      </c>
      <c r="H586" s="1128" t="n">
        <v>705</v>
      </c>
      <c r="I586" s="1068"/>
    </row>
    <row r="587" customFormat="false" ht="12.75" hidden="false" customHeight="false" outlineLevel="0" collapsed="false">
      <c r="A587" s="1001" t="n">
        <v>585</v>
      </c>
      <c r="B587" s="1001" t="s">
        <v>2139</v>
      </c>
      <c r="C587" s="1001" t="s">
        <v>1474</v>
      </c>
      <c r="D587" s="1001" t="s">
        <v>854</v>
      </c>
      <c r="E587" s="1001" t="n">
        <v>1011020090</v>
      </c>
      <c r="F587" s="1001" t="n">
        <v>103009</v>
      </c>
      <c r="G587" s="1001" t="s">
        <v>2140</v>
      </c>
      <c r="H587" s="1128" t="n">
        <v>758</v>
      </c>
      <c r="I587" s="1068"/>
    </row>
    <row r="588" customFormat="false" ht="12.75" hidden="false" customHeight="false" outlineLevel="0" collapsed="false">
      <c r="A588" s="1001" t="n">
        <v>586</v>
      </c>
      <c r="B588" s="1001" t="s">
        <v>2141</v>
      </c>
      <c r="C588" s="1001" t="s">
        <v>1035</v>
      </c>
      <c r="D588" s="1001" t="s">
        <v>854</v>
      </c>
      <c r="E588" s="1001" t="n">
        <v>1010810240</v>
      </c>
      <c r="F588" s="1001" t="n">
        <v>1024</v>
      </c>
      <c r="G588" s="1001" t="s">
        <v>2142</v>
      </c>
      <c r="H588" s="1128" t="n">
        <v>17464</v>
      </c>
      <c r="I588" s="1068"/>
    </row>
    <row r="589" customFormat="false" ht="12.75" hidden="false" customHeight="false" outlineLevel="0" collapsed="false">
      <c r="A589" s="1001" t="n">
        <v>587</v>
      </c>
      <c r="B589" s="1001" t="s">
        <v>2143</v>
      </c>
      <c r="C589" s="1001" t="s">
        <v>908</v>
      </c>
      <c r="D589" s="1001" t="s">
        <v>854</v>
      </c>
      <c r="E589" s="1001" t="n">
        <v>1010270160</v>
      </c>
      <c r="F589" s="1001" t="n">
        <v>4016</v>
      </c>
      <c r="G589" s="1001" t="s">
        <v>2144</v>
      </c>
      <c r="H589" s="1128" t="n">
        <v>3441</v>
      </c>
      <c r="I589" s="1068"/>
    </row>
    <row r="590" customFormat="false" ht="12.75" hidden="false" customHeight="false" outlineLevel="0" collapsed="false">
      <c r="A590" s="1001" t="n">
        <v>588</v>
      </c>
      <c r="B590" s="1001" t="s">
        <v>2145</v>
      </c>
      <c r="C590" s="1001" t="s">
        <v>1174</v>
      </c>
      <c r="D590" s="1001" t="s">
        <v>847</v>
      </c>
      <c r="E590" s="1001" t="n">
        <v>3180220090</v>
      </c>
      <c r="F590" s="1001" t="n">
        <v>79009</v>
      </c>
      <c r="G590" s="1001" t="s">
        <v>2146</v>
      </c>
      <c r="H590" s="1128" t="n">
        <v>1227</v>
      </c>
      <c r="I590" s="1068"/>
    </row>
    <row r="591" customFormat="false" ht="12.75" hidden="false" customHeight="false" outlineLevel="0" collapsed="false">
      <c r="A591" s="1001" t="n">
        <v>589</v>
      </c>
      <c r="B591" s="1001" t="s">
        <v>2147</v>
      </c>
      <c r="C591" s="1001" t="s">
        <v>1009</v>
      </c>
      <c r="D591" s="1001" t="s">
        <v>861</v>
      </c>
      <c r="E591" s="1001" t="n">
        <v>1050890070</v>
      </c>
      <c r="F591" s="1001" t="n">
        <v>23007</v>
      </c>
      <c r="G591" s="1001" t="s">
        <v>2148</v>
      </c>
      <c r="H591" s="1128" t="n">
        <v>3271</v>
      </c>
      <c r="I591" s="1068"/>
    </row>
    <row r="592" customFormat="false" ht="12.75" hidden="false" customHeight="false" outlineLevel="0" collapsed="false">
      <c r="A592" s="1001" t="n">
        <v>590</v>
      </c>
      <c r="B592" s="1001" t="s">
        <v>2149</v>
      </c>
      <c r="C592" s="1001" t="s">
        <v>948</v>
      </c>
      <c r="D592" s="1001" t="s">
        <v>462</v>
      </c>
      <c r="E592" s="1001" t="n">
        <v>2110590050</v>
      </c>
      <c r="F592" s="1001" t="n">
        <v>41005</v>
      </c>
      <c r="G592" s="1001" t="s">
        <v>2150</v>
      </c>
      <c r="H592" s="1128" t="n">
        <v>749</v>
      </c>
      <c r="I592" s="1068"/>
    </row>
    <row r="593" customFormat="false" ht="12.75" hidden="false" customHeight="false" outlineLevel="0" collapsed="false">
      <c r="A593" s="1001" t="n">
        <v>591</v>
      </c>
      <c r="B593" s="1001" t="s">
        <v>2151</v>
      </c>
      <c r="C593" s="1001" t="s">
        <v>1497</v>
      </c>
      <c r="D593" s="1001" t="s">
        <v>462</v>
      </c>
      <c r="E593" s="1001" t="n">
        <v>2110440040</v>
      </c>
      <c r="F593" s="1001" t="n">
        <v>43004</v>
      </c>
      <c r="G593" s="1001" t="s">
        <v>2152</v>
      </c>
      <c r="H593" s="1128" t="n">
        <v>1826</v>
      </c>
      <c r="I593" s="1068"/>
    </row>
    <row r="594" customFormat="false" ht="12.75" hidden="false" customHeight="false" outlineLevel="0" collapsed="false">
      <c r="A594" s="1001" t="n">
        <v>592</v>
      </c>
      <c r="B594" s="1001" t="s">
        <v>2153</v>
      </c>
      <c r="C594" s="1001" t="s">
        <v>988</v>
      </c>
      <c r="D594" s="1001" t="s">
        <v>854</v>
      </c>
      <c r="E594" s="1001" t="n">
        <v>1010020140</v>
      </c>
      <c r="F594" s="1001" t="n">
        <v>6014</v>
      </c>
      <c r="G594" s="1001" t="s">
        <v>2154</v>
      </c>
      <c r="H594" s="1128" t="n">
        <v>499</v>
      </c>
      <c r="I594" s="1068"/>
    </row>
    <row r="595" customFormat="false" ht="12.75" hidden="false" customHeight="false" outlineLevel="0" collapsed="false">
      <c r="A595" s="1001" t="n">
        <v>593</v>
      </c>
      <c r="B595" s="1001" t="s">
        <v>2155</v>
      </c>
      <c r="C595" s="1001" t="s">
        <v>1117</v>
      </c>
      <c r="D595" s="1001" t="s">
        <v>852</v>
      </c>
      <c r="E595" s="1001" t="n">
        <v>1030570130</v>
      </c>
      <c r="F595" s="1001" t="n">
        <v>18013</v>
      </c>
      <c r="G595" s="1001" t="s">
        <v>2156</v>
      </c>
      <c r="H595" s="1128" t="n">
        <v>6301</v>
      </c>
      <c r="I595" s="1068"/>
    </row>
    <row r="596" customFormat="false" ht="12.75" hidden="false" customHeight="false" outlineLevel="0" collapsed="false">
      <c r="A596" s="1001" t="n">
        <v>594</v>
      </c>
      <c r="B596" s="1001" t="s">
        <v>2157</v>
      </c>
      <c r="C596" s="1001" t="s">
        <v>1474</v>
      </c>
      <c r="D596" s="1001" t="s">
        <v>854</v>
      </c>
      <c r="E596" s="1001" t="n">
        <v>1011020100</v>
      </c>
      <c r="F596" s="1001" t="n">
        <v>103010</v>
      </c>
      <c r="G596" s="1001" t="s">
        <v>2158</v>
      </c>
      <c r="H596" s="1128" t="n">
        <v>498</v>
      </c>
      <c r="I596" s="1068"/>
    </row>
    <row r="597" customFormat="false" ht="12.75" hidden="false" customHeight="false" outlineLevel="0" collapsed="false">
      <c r="A597" s="1001" t="n">
        <v>595</v>
      </c>
      <c r="B597" s="1001" t="s">
        <v>2159</v>
      </c>
      <c r="C597" s="1001" t="s">
        <v>899</v>
      </c>
      <c r="D597" s="1001" t="s">
        <v>846</v>
      </c>
      <c r="E597" s="1001" t="n">
        <v>3170640120</v>
      </c>
      <c r="F597" s="1001" t="n">
        <v>76012</v>
      </c>
      <c r="G597" s="1001" t="s">
        <v>2160</v>
      </c>
      <c r="H597" s="1128" t="n">
        <v>4727</v>
      </c>
      <c r="I597" s="1068"/>
    </row>
    <row r="598" customFormat="false" ht="12.75" hidden="false" customHeight="false" outlineLevel="0" collapsed="false">
      <c r="A598" s="1001" t="n">
        <v>596</v>
      </c>
      <c r="B598" s="1001" t="s">
        <v>2161</v>
      </c>
      <c r="C598" s="1001" t="s">
        <v>1159</v>
      </c>
      <c r="D598" s="1001" t="s">
        <v>852</v>
      </c>
      <c r="E598" s="1001" t="n">
        <v>1030240191</v>
      </c>
      <c r="F598" s="1001" t="n">
        <v>13250</v>
      </c>
      <c r="G598" s="1001" t="s">
        <v>2162</v>
      </c>
      <c r="H598" s="1128" t="n">
        <v>3577</v>
      </c>
      <c r="I598" s="1068"/>
    </row>
    <row r="599" customFormat="false" ht="12.75" hidden="false" customHeight="false" outlineLevel="0" collapsed="false">
      <c r="A599" s="1001" t="n">
        <v>597</v>
      </c>
      <c r="B599" s="1001" t="s">
        <v>2163</v>
      </c>
      <c r="C599" s="1001" t="s">
        <v>881</v>
      </c>
      <c r="D599" s="1001" t="s">
        <v>852</v>
      </c>
      <c r="E599" s="1001" t="n">
        <v>1030980080</v>
      </c>
      <c r="F599" s="1001" t="n">
        <v>97008</v>
      </c>
      <c r="G599" s="1001" t="s">
        <v>2164</v>
      </c>
      <c r="H599" s="1128" t="n">
        <v>3415</v>
      </c>
      <c r="I599" s="1068"/>
    </row>
    <row r="600" customFormat="false" ht="12.75" hidden="false" customHeight="false" outlineLevel="0" collapsed="false">
      <c r="A600" s="1001" t="n">
        <v>598</v>
      </c>
      <c r="B600" s="1001" t="s">
        <v>2165</v>
      </c>
      <c r="C600" s="1001" t="s">
        <v>1132</v>
      </c>
      <c r="D600" s="1001" t="s">
        <v>468</v>
      </c>
      <c r="E600" s="1001" t="n">
        <v>3130790050</v>
      </c>
      <c r="F600" s="1001" t="n">
        <v>67006</v>
      </c>
      <c r="G600" s="1001" t="s">
        <v>2166</v>
      </c>
      <c r="H600" s="1128" t="n">
        <v>6846</v>
      </c>
      <c r="I600" s="1068"/>
    </row>
    <row r="601" customFormat="false" ht="12.75" hidden="false" customHeight="false" outlineLevel="0" collapsed="false">
      <c r="A601" s="1001" t="n">
        <v>599</v>
      </c>
      <c r="B601" s="1001" t="s">
        <v>2167</v>
      </c>
      <c r="C601" s="1001" t="s">
        <v>2168</v>
      </c>
      <c r="D601" s="1001" t="s">
        <v>849</v>
      </c>
      <c r="E601" s="1001" t="n">
        <v>1081010010</v>
      </c>
      <c r="F601" s="1001" t="n">
        <v>99001</v>
      </c>
      <c r="G601" s="1001" t="s">
        <v>2169</v>
      </c>
      <c r="H601" s="1128" t="n">
        <v>19495</v>
      </c>
      <c r="I601" s="1068"/>
    </row>
    <row r="602" customFormat="false" ht="12.75" hidden="false" customHeight="false" outlineLevel="0" collapsed="false">
      <c r="A602" s="1001" t="n">
        <v>600</v>
      </c>
      <c r="B602" s="1001" t="s">
        <v>2170</v>
      </c>
      <c r="C602" s="1001" t="s">
        <v>1012</v>
      </c>
      <c r="D602" s="1001" t="s">
        <v>464</v>
      </c>
      <c r="E602" s="1001" t="n">
        <v>2120700120</v>
      </c>
      <c r="F602" s="1001" t="n">
        <v>58012</v>
      </c>
      <c r="G602" s="1001" t="s">
        <v>2171</v>
      </c>
      <c r="H602" s="1128" t="n">
        <v>2707</v>
      </c>
      <c r="I602" s="1068"/>
    </row>
    <row r="603" customFormat="false" ht="12.75" hidden="false" customHeight="false" outlineLevel="0" collapsed="false">
      <c r="A603" s="1001" t="n">
        <v>601</v>
      </c>
      <c r="B603" s="1001" t="s">
        <v>2172</v>
      </c>
      <c r="C603" s="1001" t="s">
        <v>908</v>
      </c>
      <c r="D603" s="1001" t="s">
        <v>854</v>
      </c>
      <c r="E603" s="1001" t="n">
        <v>1010270170</v>
      </c>
      <c r="F603" s="1001" t="n">
        <v>4017</v>
      </c>
      <c r="G603" s="1001" t="s">
        <v>2173</v>
      </c>
      <c r="H603" s="1128" t="n">
        <v>95</v>
      </c>
      <c r="I603" s="1068"/>
    </row>
    <row r="604" customFormat="false" ht="12.75" hidden="false" customHeight="false" outlineLevel="0" collapsed="false">
      <c r="A604" s="1001" t="n">
        <v>602</v>
      </c>
      <c r="B604" s="1001" t="s">
        <v>2174</v>
      </c>
      <c r="C604" s="1001" t="s">
        <v>893</v>
      </c>
      <c r="D604" s="1001" t="s">
        <v>852</v>
      </c>
      <c r="E604" s="1001" t="n">
        <v>1030490160</v>
      </c>
      <c r="F604" s="1001" t="n">
        <v>15016</v>
      </c>
      <c r="G604" s="1001" t="s">
        <v>2175</v>
      </c>
      <c r="H604" s="1128" t="n">
        <v>3809</v>
      </c>
      <c r="I604" s="1068"/>
    </row>
    <row r="605" customFormat="false" ht="12.75" hidden="false" customHeight="false" outlineLevel="0" collapsed="false">
      <c r="A605" s="1001" t="n">
        <v>603</v>
      </c>
      <c r="B605" s="1001" t="s">
        <v>2176</v>
      </c>
      <c r="C605" s="1001" t="s">
        <v>378</v>
      </c>
      <c r="D605" s="1001" t="s">
        <v>854</v>
      </c>
      <c r="E605" s="1001" t="n">
        <v>1010520150</v>
      </c>
      <c r="F605" s="1001" t="n">
        <v>3016</v>
      </c>
      <c r="G605" s="1001" t="s">
        <v>2177</v>
      </c>
      <c r="H605" s="1128" t="n">
        <v>9444</v>
      </c>
      <c r="I605" s="1068"/>
    </row>
    <row r="606" customFormat="false" ht="12.75" hidden="false" customHeight="false" outlineLevel="0" collapsed="false">
      <c r="A606" s="1001" t="n">
        <v>604</v>
      </c>
      <c r="B606" s="1001" t="s">
        <v>2178</v>
      </c>
      <c r="C606" s="1001" t="s">
        <v>922</v>
      </c>
      <c r="D606" s="1001" t="s">
        <v>848</v>
      </c>
      <c r="E606" s="1001" t="n">
        <v>3150720141</v>
      </c>
      <c r="F606" s="1001" t="n">
        <v>65158</v>
      </c>
      <c r="G606" s="1001" t="s">
        <v>2179</v>
      </c>
      <c r="H606" s="1128" t="n">
        <v>13295</v>
      </c>
      <c r="I606" s="1068"/>
    </row>
    <row r="607" customFormat="false" ht="12.75" hidden="false" customHeight="false" outlineLevel="0" collapsed="false">
      <c r="A607" s="1001" t="n">
        <v>605</v>
      </c>
      <c r="B607" s="1001" t="s">
        <v>2180</v>
      </c>
      <c r="C607" s="1001" t="s">
        <v>1092</v>
      </c>
      <c r="D607" s="1001" t="s">
        <v>848</v>
      </c>
      <c r="E607" s="1001" t="n">
        <v>3150200070</v>
      </c>
      <c r="F607" s="1001" t="n">
        <v>61007</v>
      </c>
      <c r="G607" s="1001" t="s">
        <v>2181</v>
      </c>
      <c r="H607" s="1128" t="n">
        <v>6039</v>
      </c>
      <c r="I607" s="1068"/>
    </row>
    <row r="608" customFormat="false" ht="12.75" hidden="false" customHeight="false" outlineLevel="0" collapsed="false">
      <c r="A608" s="1001" t="n">
        <v>606</v>
      </c>
      <c r="B608" s="1001" t="s">
        <v>2182</v>
      </c>
      <c r="C608" s="1001" t="s">
        <v>922</v>
      </c>
      <c r="D608" s="1001" t="s">
        <v>848</v>
      </c>
      <c r="E608" s="1001" t="n">
        <v>3150720150</v>
      </c>
      <c r="F608" s="1001" t="n">
        <v>65015</v>
      </c>
      <c r="G608" s="1001" t="s">
        <v>2183</v>
      </c>
      <c r="H608" s="1128" t="n">
        <v>705</v>
      </c>
      <c r="I608" s="1068"/>
    </row>
    <row r="609" customFormat="false" ht="12.75" hidden="false" customHeight="false" outlineLevel="0" collapsed="false">
      <c r="A609" s="1001" t="n">
        <v>607</v>
      </c>
      <c r="B609" s="1001" t="s">
        <v>2184</v>
      </c>
      <c r="C609" s="1001" t="s">
        <v>1050</v>
      </c>
      <c r="D609" s="1001" t="s">
        <v>861</v>
      </c>
      <c r="E609" s="1001" t="n">
        <v>1050100060</v>
      </c>
      <c r="F609" s="1001" t="n">
        <v>25006</v>
      </c>
      <c r="G609" s="1001" t="s">
        <v>2185</v>
      </c>
      <c r="H609" s="1128" t="n">
        <v>35395</v>
      </c>
      <c r="I609" s="1068"/>
    </row>
    <row r="610" customFormat="false" ht="12.75" hidden="false" customHeight="false" outlineLevel="0" collapsed="false">
      <c r="A610" s="1001" t="n">
        <v>608</v>
      </c>
      <c r="B610" s="1001" t="s">
        <v>2186</v>
      </c>
      <c r="C610" s="1001" t="s">
        <v>1058</v>
      </c>
      <c r="D610" s="1001" t="s">
        <v>852</v>
      </c>
      <c r="E610" s="1001" t="n">
        <v>1031040060</v>
      </c>
      <c r="F610" s="1001" t="n">
        <v>108006</v>
      </c>
      <c r="G610" s="1001" t="s">
        <v>2187</v>
      </c>
      <c r="H610" s="1128" t="n">
        <v>7370</v>
      </c>
      <c r="I610" s="1068"/>
    </row>
    <row r="611" customFormat="false" ht="12.75" hidden="false" customHeight="false" outlineLevel="0" collapsed="false">
      <c r="A611" s="1001" t="n">
        <v>609</v>
      </c>
      <c r="B611" s="1001" t="s">
        <v>2188</v>
      </c>
      <c r="C611" s="1001" t="s">
        <v>942</v>
      </c>
      <c r="D611" s="1001" t="s">
        <v>847</v>
      </c>
      <c r="E611" s="1001" t="n">
        <v>3180250130</v>
      </c>
      <c r="F611" s="1001" t="n">
        <v>78013</v>
      </c>
      <c r="G611" s="1001" t="s">
        <v>2189</v>
      </c>
      <c r="H611" s="1128" t="n">
        <v>1780</v>
      </c>
      <c r="I611" s="1068"/>
    </row>
    <row r="612" customFormat="false" ht="12.75" hidden="false" customHeight="false" outlineLevel="0" collapsed="false">
      <c r="A612" s="1001" t="n">
        <v>610</v>
      </c>
      <c r="B612" s="1001" t="s">
        <v>2190</v>
      </c>
      <c r="C612" s="1001" t="s">
        <v>939</v>
      </c>
      <c r="D612" s="1001" t="s">
        <v>464</v>
      </c>
      <c r="E612" s="1001" t="n">
        <v>2120330130</v>
      </c>
      <c r="F612" s="1001" t="n">
        <v>60013</v>
      </c>
      <c r="G612" s="1001" t="s">
        <v>2191</v>
      </c>
      <c r="H612" s="1128" t="n">
        <v>693</v>
      </c>
      <c r="I612" s="1068"/>
    </row>
    <row r="613" customFormat="false" ht="12.75" hidden="false" customHeight="false" outlineLevel="0" collapsed="false">
      <c r="A613" s="1001" t="n">
        <v>611</v>
      </c>
      <c r="B613" s="1001" t="s">
        <v>2192</v>
      </c>
      <c r="C613" s="1001" t="s">
        <v>974</v>
      </c>
      <c r="D613" s="1001" t="s">
        <v>853</v>
      </c>
      <c r="E613" s="1001" t="n">
        <v>3140940040</v>
      </c>
      <c r="F613" s="1001" t="n">
        <v>94004</v>
      </c>
      <c r="G613" s="1001" t="s">
        <v>2193</v>
      </c>
      <c r="H613" s="1128" t="n">
        <v>646</v>
      </c>
      <c r="I613" s="1068"/>
    </row>
    <row r="614" customFormat="false" ht="12.75" hidden="false" customHeight="false" outlineLevel="0" collapsed="false">
      <c r="A614" s="1001" t="n">
        <v>612</v>
      </c>
      <c r="B614" s="1001" t="s">
        <v>2194</v>
      </c>
      <c r="C614" s="1001" t="s">
        <v>917</v>
      </c>
      <c r="D614" s="1001" t="s">
        <v>464</v>
      </c>
      <c r="E614" s="1001" t="n">
        <v>2120690050</v>
      </c>
      <c r="F614" s="1001" t="n">
        <v>57005</v>
      </c>
      <c r="G614" s="1001" t="s">
        <v>2195</v>
      </c>
      <c r="H614" s="1128" t="n">
        <v>645</v>
      </c>
      <c r="I614" s="1068"/>
    </row>
    <row r="615" customFormat="false" ht="12.75" hidden="false" customHeight="false" outlineLevel="0" collapsed="false">
      <c r="A615" s="1001" t="n">
        <v>613</v>
      </c>
      <c r="B615" s="1001" t="s">
        <v>2196</v>
      </c>
      <c r="C615" s="1001" t="s">
        <v>1250</v>
      </c>
      <c r="D615" s="1001" t="s">
        <v>857</v>
      </c>
      <c r="E615" s="1001" t="n">
        <v>4190550090</v>
      </c>
      <c r="F615" s="1001" t="n">
        <v>82009</v>
      </c>
      <c r="G615" s="1001" t="s">
        <v>2197</v>
      </c>
      <c r="H615" s="1128" t="n">
        <v>10948</v>
      </c>
      <c r="I615" s="1068"/>
    </row>
    <row r="616" customFormat="false" ht="12.75" hidden="false" customHeight="false" outlineLevel="0" collapsed="false">
      <c r="A616" s="1001" t="n">
        <v>614</v>
      </c>
      <c r="B616" s="1001" t="s">
        <v>2198</v>
      </c>
      <c r="C616" s="1001" t="s">
        <v>1320</v>
      </c>
      <c r="D616" s="1001" t="s">
        <v>462</v>
      </c>
      <c r="E616" s="1001" t="n">
        <v>2111050030</v>
      </c>
      <c r="F616" s="1001" t="n">
        <v>109003</v>
      </c>
      <c r="G616" s="1001" t="s">
        <v>2199</v>
      </c>
      <c r="H616" s="1128" t="n">
        <v>586</v>
      </c>
      <c r="I616" s="1068"/>
    </row>
    <row r="617" customFormat="false" ht="12.75" hidden="false" customHeight="false" outlineLevel="0" collapsed="false">
      <c r="A617" s="1001" t="n">
        <v>615</v>
      </c>
      <c r="B617" s="1001" t="s">
        <v>2200</v>
      </c>
      <c r="C617" s="1001" t="s">
        <v>928</v>
      </c>
      <c r="D617" s="1001" t="s">
        <v>857</v>
      </c>
      <c r="E617" s="1001" t="n">
        <v>4190210070</v>
      </c>
      <c r="F617" s="1001" t="n">
        <v>87007</v>
      </c>
      <c r="G617" s="1001" t="s">
        <v>2201</v>
      </c>
      <c r="H617" s="1128" t="n">
        <v>27851</v>
      </c>
      <c r="I617" s="1068"/>
    </row>
    <row r="618" customFormat="false" ht="12.75" hidden="false" customHeight="false" outlineLevel="0" collapsed="false">
      <c r="A618" s="1001" t="n">
        <v>616</v>
      </c>
      <c r="B618" s="1001" t="s">
        <v>2202</v>
      </c>
      <c r="C618" s="1001" t="s">
        <v>942</v>
      </c>
      <c r="D618" s="1001" t="s">
        <v>847</v>
      </c>
      <c r="E618" s="1001" t="n">
        <v>3180250140</v>
      </c>
      <c r="F618" s="1001" t="n">
        <v>78014</v>
      </c>
      <c r="G618" s="1001" t="s">
        <v>2203</v>
      </c>
      <c r="H618" s="1128" t="n">
        <v>892</v>
      </c>
      <c r="I618" s="1068"/>
    </row>
    <row r="619" customFormat="false" ht="12.75" hidden="false" customHeight="false" outlineLevel="0" collapsed="false">
      <c r="A619" s="1001" t="n">
        <v>617</v>
      </c>
      <c r="B619" s="1001" t="s">
        <v>2204</v>
      </c>
      <c r="C619" s="1001" t="s">
        <v>2205</v>
      </c>
      <c r="D619" s="1001" t="s">
        <v>847</v>
      </c>
      <c r="E619" s="1001" t="n">
        <v>3180970010</v>
      </c>
      <c r="F619" s="1001" t="n">
        <v>101001</v>
      </c>
      <c r="G619" s="1001" t="s">
        <v>2206</v>
      </c>
      <c r="H619" s="1128" t="n">
        <v>1973</v>
      </c>
      <c r="I619" s="1068"/>
    </row>
    <row r="620" customFormat="false" ht="12.75" hidden="false" customHeight="false" outlineLevel="0" collapsed="false">
      <c r="A620" s="1001" t="n">
        <v>618</v>
      </c>
      <c r="B620" s="1001" t="s">
        <v>2207</v>
      </c>
      <c r="C620" s="1001" t="s">
        <v>908</v>
      </c>
      <c r="D620" s="1001" t="s">
        <v>854</v>
      </c>
      <c r="E620" s="1001" t="n">
        <v>1010270180</v>
      </c>
      <c r="F620" s="1001" t="n">
        <v>4018</v>
      </c>
      <c r="G620" s="1001" t="s">
        <v>2208</v>
      </c>
      <c r="H620" s="1128" t="n">
        <v>337</v>
      </c>
      <c r="I620" s="1068"/>
    </row>
    <row r="621" customFormat="false" ht="12.75" hidden="false" customHeight="false" outlineLevel="0" collapsed="false">
      <c r="A621" s="1001" t="n">
        <v>619</v>
      </c>
      <c r="B621" s="1001" t="s">
        <v>2209</v>
      </c>
      <c r="C621" s="1001" t="s">
        <v>942</v>
      </c>
      <c r="D621" s="1001" t="s">
        <v>847</v>
      </c>
      <c r="E621" s="1001" t="n">
        <v>3180250150</v>
      </c>
      <c r="F621" s="1001" t="n">
        <v>78015</v>
      </c>
      <c r="G621" s="1001" t="s">
        <v>2210</v>
      </c>
      <c r="H621" s="1128" t="n">
        <v>8903</v>
      </c>
      <c r="I621" s="1068"/>
    </row>
    <row r="622" customFormat="false" ht="12.75" hidden="false" customHeight="false" outlineLevel="0" collapsed="false">
      <c r="A622" s="1001" t="n">
        <v>620</v>
      </c>
      <c r="B622" s="1001" t="s">
        <v>2211</v>
      </c>
      <c r="C622" s="1001" t="s">
        <v>1068</v>
      </c>
      <c r="D622" s="1001" t="s">
        <v>462</v>
      </c>
      <c r="E622" s="1001" t="n">
        <v>2110030050</v>
      </c>
      <c r="F622" s="1001" t="n">
        <v>42005</v>
      </c>
      <c r="G622" s="1001" t="s">
        <v>2212</v>
      </c>
      <c r="H622" s="1128" t="n">
        <v>2096</v>
      </c>
      <c r="I622" s="1068"/>
    </row>
    <row r="623" customFormat="false" ht="12.75" hidden="false" customHeight="false" outlineLevel="0" collapsed="false">
      <c r="A623" s="1001" t="n">
        <v>621</v>
      </c>
      <c r="B623" s="1001" t="s">
        <v>2213</v>
      </c>
      <c r="C623" s="1001" t="s">
        <v>1032</v>
      </c>
      <c r="D623" s="1001" t="s">
        <v>854</v>
      </c>
      <c r="E623" s="1001" t="n">
        <v>1010070080</v>
      </c>
      <c r="F623" s="1001" t="n">
        <v>5008</v>
      </c>
      <c r="G623" s="1001" t="s">
        <v>2214</v>
      </c>
      <c r="H623" s="1128" t="n">
        <v>314</v>
      </c>
      <c r="I623" s="1068"/>
    </row>
    <row r="624" customFormat="false" ht="12.75" hidden="false" customHeight="false" outlineLevel="0" collapsed="false">
      <c r="A624" s="1001" t="n">
        <v>622</v>
      </c>
      <c r="B624" s="1001" t="s">
        <v>2215</v>
      </c>
      <c r="C624" s="1001" t="s">
        <v>1625</v>
      </c>
      <c r="D624" s="1001" t="s">
        <v>856</v>
      </c>
      <c r="E624" s="1001" t="n">
        <v>4200530070</v>
      </c>
      <c r="F624" s="1001" t="n">
        <v>91007</v>
      </c>
      <c r="G624" s="1001" t="s">
        <v>2216</v>
      </c>
      <c r="H624" s="1128" t="n">
        <v>560</v>
      </c>
      <c r="I624" s="1068"/>
    </row>
    <row r="625" customFormat="false" ht="12.75" hidden="false" customHeight="false" outlineLevel="0" collapsed="false">
      <c r="A625" s="1001" t="n">
        <v>623</v>
      </c>
      <c r="B625" s="1001" t="s">
        <v>2217</v>
      </c>
      <c r="C625" s="1001" t="s">
        <v>1151</v>
      </c>
      <c r="D625" s="1001" t="s">
        <v>852</v>
      </c>
      <c r="E625" s="1001" t="n">
        <v>1030770060</v>
      </c>
      <c r="F625" s="1001" t="n">
        <v>14006</v>
      </c>
      <c r="G625" s="1001" t="s">
        <v>2218</v>
      </c>
      <c r="H625" s="1128" t="n">
        <v>117</v>
      </c>
      <c r="I625" s="1068"/>
    </row>
    <row r="626" customFormat="false" ht="12.75" hidden="false" customHeight="false" outlineLevel="0" collapsed="false">
      <c r="A626" s="1001" t="n">
        <v>624</v>
      </c>
      <c r="B626" s="1001" t="s">
        <v>2219</v>
      </c>
      <c r="C626" s="1001" t="s">
        <v>1159</v>
      </c>
      <c r="D626" s="1001" t="s">
        <v>852</v>
      </c>
      <c r="E626" s="1001" t="n">
        <v>1030240210</v>
      </c>
      <c r="F626" s="1001" t="n">
        <v>13021</v>
      </c>
      <c r="G626" s="1001" t="s">
        <v>2220</v>
      </c>
      <c r="H626" s="1128" t="n">
        <v>330</v>
      </c>
      <c r="I626" s="1068"/>
    </row>
    <row r="627" customFormat="false" ht="12.75" hidden="false" customHeight="false" outlineLevel="0" collapsed="false">
      <c r="A627" s="1001" t="n">
        <v>625</v>
      </c>
      <c r="B627" s="1001" t="s">
        <v>2221</v>
      </c>
      <c r="C627" s="1001" t="s">
        <v>908</v>
      </c>
      <c r="D627" s="1001" t="s">
        <v>854</v>
      </c>
      <c r="E627" s="1001" t="n">
        <v>1010270190</v>
      </c>
      <c r="F627" s="1001" t="n">
        <v>4019</v>
      </c>
      <c r="G627" s="1001" t="s">
        <v>2222</v>
      </c>
      <c r="H627" s="1128" t="n">
        <v>3643</v>
      </c>
      <c r="I627" s="1068"/>
    </row>
    <row r="628" customFormat="false" ht="12.75" hidden="false" customHeight="false" outlineLevel="0" collapsed="false">
      <c r="A628" s="1001" t="n">
        <v>626</v>
      </c>
      <c r="B628" s="1001" t="s">
        <v>2223</v>
      </c>
      <c r="C628" s="1001" t="s">
        <v>1017</v>
      </c>
      <c r="D628" s="1001" t="s">
        <v>847</v>
      </c>
      <c r="E628" s="1001" t="n">
        <v>3180670080</v>
      </c>
      <c r="F628" s="1001" t="n">
        <v>80008</v>
      </c>
      <c r="G628" s="1001" t="s">
        <v>2224</v>
      </c>
      <c r="H628" s="1128" t="n">
        <v>2478</v>
      </c>
      <c r="I628" s="1068"/>
    </row>
    <row r="629" customFormat="false" ht="12.75" hidden="false" customHeight="false" outlineLevel="0" collapsed="false">
      <c r="A629" s="1001" t="n">
        <v>627</v>
      </c>
      <c r="B629" s="1001" t="s">
        <v>2225</v>
      </c>
      <c r="C629" s="1001" t="s">
        <v>1024</v>
      </c>
      <c r="D629" s="1001" t="s">
        <v>856</v>
      </c>
      <c r="E629" s="1001" t="n">
        <v>4200730080</v>
      </c>
      <c r="F629" s="1001" t="n">
        <v>90008</v>
      </c>
      <c r="G629" s="1001" t="s">
        <v>2226</v>
      </c>
      <c r="H629" s="1128" t="n">
        <v>1726</v>
      </c>
      <c r="I629" s="1068"/>
    </row>
    <row r="630" customFormat="false" ht="12.75" hidden="false" customHeight="false" outlineLevel="0" collapsed="false">
      <c r="A630" s="1001" t="n">
        <v>628</v>
      </c>
      <c r="B630" s="1001" t="s">
        <v>2227</v>
      </c>
      <c r="C630" s="1001" t="s">
        <v>908</v>
      </c>
      <c r="D630" s="1001" t="s">
        <v>854</v>
      </c>
      <c r="E630" s="1001" t="n">
        <v>1010270200</v>
      </c>
      <c r="F630" s="1001" t="n">
        <v>4020</v>
      </c>
      <c r="G630" s="1001" t="s">
        <v>2228</v>
      </c>
      <c r="H630" s="1128" t="n">
        <v>467</v>
      </c>
      <c r="I630" s="1068"/>
    </row>
    <row r="631" customFormat="false" ht="12.75" hidden="false" customHeight="false" outlineLevel="0" collapsed="false">
      <c r="A631" s="1001" t="n">
        <v>629</v>
      </c>
      <c r="B631" s="1001" t="s">
        <v>2229</v>
      </c>
      <c r="C631" s="1001" t="s">
        <v>1100</v>
      </c>
      <c r="D631" s="1001" t="s">
        <v>848</v>
      </c>
      <c r="E631" s="1001" t="n">
        <v>3150110080</v>
      </c>
      <c r="F631" s="1001" t="n">
        <v>62008</v>
      </c>
      <c r="G631" s="1001" t="s">
        <v>2230</v>
      </c>
      <c r="H631" s="1128" t="n">
        <v>56916</v>
      </c>
      <c r="I631" s="1068"/>
    </row>
    <row r="632" customFormat="false" ht="12.75" hidden="false" customHeight="false" outlineLevel="0" collapsed="false">
      <c r="A632" s="1001" t="n">
        <v>630</v>
      </c>
      <c r="B632" s="1001" t="s">
        <v>2231</v>
      </c>
      <c r="C632" s="1001" t="s">
        <v>1095</v>
      </c>
      <c r="D632" s="1001" t="s">
        <v>854</v>
      </c>
      <c r="E632" s="1001" t="n">
        <v>1010960030</v>
      </c>
      <c r="F632" s="1001" t="n">
        <v>96003</v>
      </c>
      <c r="G632" s="1001" t="s">
        <v>2232</v>
      </c>
      <c r="H632" s="1128" t="n">
        <v>1146</v>
      </c>
      <c r="I632" s="1068"/>
    </row>
    <row r="633" customFormat="false" ht="12.75" hidden="false" customHeight="false" outlineLevel="0" collapsed="false">
      <c r="A633" s="1001" t="n">
        <v>631</v>
      </c>
      <c r="B633" s="1001" t="s">
        <v>2233</v>
      </c>
      <c r="C633" s="1001" t="s">
        <v>1335</v>
      </c>
      <c r="D633" s="1001" t="s">
        <v>849</v>
      </c>
      <c r="E633" s="1001" t="n">
        <v>1080130050</v>
      </c>
      <c r="F633" s="1001" t="n">
        <v>37005</v>
      </c>
      <c r="G633" s="1001" t="s">
        <v>2234</v>
      </c>
      <c r="H633" s="1128" t="n">
        <v>5700</v>
      </c>
      <c r="I633" s="1068"/>
    </row>
    <row r="634" customFormat="false" ht="12.75" hidden="false" customHeight="false" outlineLevel="0" collapsed="false">
      <c r="A634" s="1001" t="n">
        <v>632</v>
      </c>
      <c r="B634" s="1001" t="s">
        <v>2235</v>
      </c>
      <c r="C634" s="1001" t="s">
        <v>999</v>
      </c>
      <c r="D634" s="1001" t="s">
        <v>852</v>
      </c>
      <c r="E634" s="1001" t="n">
        <v>1030120230</v>
      </c>
      <c r="F634" s="1001" t="n">
        <v>16023</v>
      </c>
      <c r="G634" s="1001" t="s">
        <v>2236</v>
      </c>
      <c r="H634" s="1128" t="n">
        <v>2431</v>
      </c>
      <c r="I634" s="1068"/>
    </row>
    <row r="635" customFormat="false" ht="12.75" hidden="false" customHeight="false" outlineLevel="0" collapsed="false">
      <c r="A635" s="1001" t="n">
        <v>633</v>
      </c>
      <c r="B635" s="1001" t="s">
        <v>2237</v>
      </c>
      <c r="C635" s="1001" t="s">
        <v>1151</v>
      </c>
      <c r="D635" s="1001" t="s">
        <v>852</v>
      </c>
      <c r="E635" s="1001" t="n">
        <v>1030770070</v>
      </c>
      <c r="F635" s="1001" t="n">
        <v>14007</v>
      </c>
      <c r="G635" s="1001" t="s">
        <v>2238</v>
      </c>
      <c r="H635" s="1128" t="n">
        <v>4078</v>
      </c>
      <c r="I635" s="1068"/>
    </row>
    <row r="636" customFormat="false" ht="12.75" hidden="false" customHeight="false" outlineLevel="0" collapsed="false">
      <c r="A636" s="1001" t="n">
        <v>634</v>
      </c>
      <c r="B636" s="1001" t="s">
        <v>2239</v>
      </c>
      <c r="C636" s="1001" t="s">
        <v>1154</v>
      </c>
      <c r="D636" s="1001" t="s">
        <v>849</v>
      </c>
      <c r="E636" s="1001" t="n">
        <v>1080560040</v>
      </c>
      <c r="F636" s="1001" t="n">
        <v>34004</v>
      </c>
      <c r="G636" s="1001" t="s">
        <v>2240</v>
      </c>
      <c r="H636" s="1128" t="n">
        <v>1996</v>
      </c>
      <c r="I636" s="1068"/>
    </row>
    <row r="637" customFormat="false" ht="12.75" hidden="false" customHeight="false" outlineLevel="0" collapsed="false">
      <c r="A637" s="1001" t="n">
        <v>635</v>
      </c>
      <c r="B637" s="1001" t="s">
        <v>2241</v>
      </c>
      <c r="C637" s="1001" t="s">
        <v>1024</v>
      </c>
      <c r="D637" s="1001" t="s">
        <v>856</v>
      </c>
      <c r="E637" s="1001" t="n">
        <v>4200730090</v>
      </c>
      <c r="F637" s="1001" t="n">
        <v>90009</v>
      </c>
      <c r="G637" s="1001" t="s">
        <v>2242</v>
      </c>
      <c r="H637" s="1128" t="n">
        <v>2634</v>
      </c>
      <c r="I637" s="1068"/>
    </row>
    <row r="638" customFormat="false" ht="12.75" hidden="false" customHeight="false" outlineLevel="0" collapsed="false">
      <c r="A638" s="1001" t="n">
        <v>636</v>
      </c>
      <c r="B638" s="1001" t="s">
        <v>2243</v>
      </c>
      <c r="C638" s="1001" t="s">
        <v>1159</v>
      </c>
      <c r="D638" s="1001" t="s">
        <v>852</v>
      </c>
      <c r="E638" s="1001" t="n">
        <v>1030240220</v>
      </c>
      <c r="F638" s="1001" t="n">
        <v>13022</v>
      </c>
      <c r="G638" s="1001" t="s">
        <v>2244</v>
      </c>
      <c r="H638" s="1128" t="n">
        <v>2794</v>
      </c>
      <c r="I638" s="1068"/>
    </row>
    <row r="639" customFormat="false" ht="12.75" hidden="false" customHeight="false" outlineLevel="0" collapsed="false">
      <c r="A639" s="1001" t="n">
        <v>637</v>
      </c>
      <c r="B639" s="1001" t="s">
        <v>2245</v>
      </c>
      <c r="C639" s="1001" t="s">
        <v>1117</v>
      </c>
      <c r="D639" s="1001" t="s">
        <v>852</v>
      </c>
      <c r="E639" s="1001" t="n">
        <v>1030570140</v>
      </c>
      <c r="F639" s="1001" t="n">
        <v>18014</v>
      </c>
      <c r="G639" s="1001" t="s">
        <v>2246</v>
      </c>
      <c r="H639" s="1128" t="n">
        <v>2861</v>
      </c>
      <c r="I639" s="1068"/>
    </row>
    <row r="640" customFormat="false" ht="12.75" hidden="false" customHeight="false" outlineLevel="0" collapsed="false">
      <c r="A640" s="1001" t="n">
        <v>638</v>
      </c>
      <c r="B640" s="1001" t="s">
        <v>2247</v>
      </c>
      <c r="C640" s="1001" t="s">
        <v>988</v>
      </c>
      <c r="D640" s="1001" t="s">
        <v>854</v>
      </c>
      <c r="E640" s="1001" t="n">
        <v>1010020150</v>
      </c>
      <c r="F640" s="1001" t="n">
        <v>6015</v>
      </c>
      <c r="G640" s="1001" t="s">
        <v>2248</v>
      </c>
      <c r="H640" s="1128" t="n">
        <v>709</v>
      </c>
      <c r="I640" s="1068"/>
    </row>
    <row r="641" customFormat="false" ht="12.75" hidden="false" customHeight="false" outlineLevel="0" collapsed="false">
      <c r="A641" s="1001" t="n">
        <v>639</v>
      </c>
      <c r="B641" s="1001" t="s">
        <v>2249</v>
      </c>
      <c r="C641" s="1001" t="s">
        <v>999</v>
      </c>
      <c r="D641" s="1001" t="s">
        <v>852</v>
      </c>
      <c r="E641" s="1001" t="n">
        <v>1030120240</v>
      </c>
      <c r="F641" s="1001" t="n">
        <v>16024</v>
      </c>
      <c r="G641" s="1001" t="s">
        <v>2250</v>
      </c>
      <c r="H641" s="1128" t="n">
        <v>119476</v>
      </c>
      <c r="I641" s="1068"/>
    </row>
    <row r="642" customFormat="false" ht="12.75" hidden="false" customHeight="false" outlineLevel="0" collapsed="false">
      <c r="A642" s="1001" t="n">
        <v>640</v>
      </c>
      <c r="B642" s="1001" t="s">
        <v>2251</v>
      </c>
      <c r="C642" s="1001" t="s">
        <v>1004</v>
      </c>
      <c r="D642" s="1001" t="s">
        <v>861</v>
      </c>
      <c r="E642" s="1001" t="n">
        <v>1050710060</v>
      </c>
      <c r="F642" s="1001" t="n">
        <v>29006</v>
      </c>
      <c r="G642" s="1001" t="s">
        <v>2252</v>
      </c>
      <c r="H642" s="1128" t="n">
        <v>2422</v>
      </c>
      <c r="I642" s="1068"/>
    </row>
    <row r="643" customFormat="false" ht="12.75" hidden="false" customHeight="false" outlineLevel="0" collapsed="false">
      <c r="A643" s="1001" t="n">
        <v>641</v>
      </c>
      <c r="B643" s="1001" t="s">
        <v>2253</v>
      </c>
      <c r="C643" s="1001" t="s">
        <v>1125</v>
      </c>
      <c r="D643" s="1001" t="s">
        <v>851</v>
      </c>
      <c r="E643" s="1001" t="n">
        <v>1070740100</v>
      </c>
      <c r="F643" s="1001" t="n">
        <v>9010</v>
      </c>
      <c r="G643" s="1001" t="s">
        <v>2254</v>
      </c>
      <c r="H643" s="1128" t="n">
        <v>1068</v>
      </c>
      <c r="I643" s="1068"/>
    </row>
    <row r="644" customFormat="false" ht="12.75" hidden="false" customHeight="false" outlineLevel="0" collapsed="false">
      <c r="A644" s="1001" t="n">
        <v>642</v>
      </c>
      <c r="B644" s="1001" t="s">
        <v>2255</v>
      </c>
      <c r="C644" s="1001" t="s">
        <v>908</v>
      </c>
      <c r="D644" s="1001" t="s">
        <v>854</v>
      </c>
      <c r="E644" s="1001" t="n">
        <v>1010270210</v>
      </c>
      <c r="F644" s="1001" t="n">
        <v>4021</v>
      </c>
      <c r="G644" s="1001" t="s">
        <v>2256</v>
      </c>
      <c r="H644" s="1128" t="n">
        <v>55</v>
      </c>
      <c r="I644" s="1068"/>
    </row>
    <row r="645" customFormat="false" ht="12.75" hidden="false" customHeight="false" outlineLevel="0" collapsed="false">
      <c r="A645" s="1001" t="n">
        <v>643</v>
      </c>
      <c r="B645" s="1001" t="s">
        <v>2257</v>
      </c>
      <c r="C645" s="1001" t="s">
        <v>945</v>
      </c>
      <c r="D645" s="1001" t="s">
        <v>852</v>
      </c>
      <c r="E645" s="1001" t="n">
        <v>1030150120</v>
      </c>
      <c r="F645" s="1001" t="n">
        <v>17015</v>
      </c>
      <c r="G645" s="1001" t="s">
        <v>2258</v>
      </c>
      <c r="H645" s="1128" t="n">
        <v>2752</v>
      </c>
      <c r="I645" s="1068"/>
    </row>
    <row r="646" customFormat="false" ht="12.75" hidden="false" customHeight="false" outlineLevel="0" collapsed="false">
      <c r="A646" s="1001" t="n">
        <v>644</v>
      </c>
      <c r="B646" s="1001" t="s">
        <v>2259</v>
      </c>
      <c r="C646" s="1001" t="s">
        <v>911</v>
      </c>
      <c r="D646" s="1001" t="s">
        <v>846</v>
      </c>
      <c r="E646" s="1001" t="n">
        <v>3170470030</v>
      </c>
      <c r="F646" s="1001" t="n">
        <v>77003</v>
      </c>
      <c r="G646" s="1001" t="s">
        <v>2260</v>
      </c>
      <c r="H646" s="1128" t="n">
        <v>11964</v>
      </c>
      <c r="I646" s="1068"/>
    </row>
    <row r="647" customFormat="false" ht="12.75" hidden="false" customHeight="false" outlineLevel="0" collapsed="false">
      <c r="A647" s="1001" t="n">
        <v>645</v>
      </c>
      <c r="B647" s="1001" t="s">
        <v>2261</v>
      </c>
      <c r="C647" s="1001" t="s">
        <v>1058</v>
      </c>
      <c r="D647" s="1001" t="s">
        <v>852</v>
      </c>
      <c r="E647" s="1001" t="n">
        <v>1031040070</v>
      </c>
      <c r="F647" s="1001" t="n">
        <v>108007</v>
      </c>
      <c r="G647" s="1001" t="s">
        <v>2262</v>
      </c>
      <c r="H647" s="1128" t="n">
        <v>11385</v>
      </c>
      <c r="I647" s="1068"/>
    </row>
    <row r="648" customFormat="false" ht="12.75" hidden="false" customHeight="false" outlineLevel="0" collapsed="false">
      <c r="A648" s="1001" t="n">
        <v>646</v>
      </c>
      <c r="B648" s="1001" t="s">
        <v>2263</v>
      </c>
      <c r="C648" s="1001" t="s">
        <v>893</v>
      </c>
      <c r="D648" s="1001" t="s">
        <v>852</v>
      </c>
      <c r="E648" s="1001" t="n">
        <v>1030490190</v>
      </c>
      <c r="F648" s="1001" t="n">
        <v>15019</v>
      </c>
      <c r="G648" s="1001" t="s">
        <v>2264</v>
      </c>
      <c r="H648" s="1128" t="n">
        <v>2976</v>
      </c>
      <c r="I648" s="1068"/>
    </row>
    <row r="649" customFormat="false" ht="12.75" hidden="false" customHeight="false" outlineLevel="0" collapsed="false">
      <c r="A649" s="1001" t="n">
        <v>647</v>
      </c>
      <c r="B649" s="1001" t="s">
        <v>2265</v>
      </c>
      <c r="C649" s="1001" t="s">
        <v>908</v>
      </c>
      <c r="D649" s="1001" t="s">
        <v>854</v>
      </c>
      <c r="E649" s="1001" t="n">
        <v>1010270220</v>
      </c>
      <c r="F649" s="1001" t="n">
        <v>4022</v>
      </c>
      <c r="G649" s="1001" t="s">
        <v>2266</v>
      </c>
      <c r="H649" s="1128" t="n">
        <v>4219</v>
      </c>
      <c r="I649" s="1068"/>
    </row>
    <row r="650" customFormat="false" ht="12.75" hidden="false" customHeight="false" outlineLevel="0" collapsed="false">
      <c r="A650" s="1001" t="n">
        <v>648</v>
      </c>
      <c r="B650" s="1001" t="s">
        <v>2267</v>
      </c>
      <c r="C650" s="1001" t="s">
        <v>1884</v>
      </c>
      <c r="D650" s="1001" t="s">
        <v>849</v>
      </c>
      <c r="E650" s="1001" t="n">
        <v>1080320020</v>
      </c>
      <c r="F650" s="1001" t="n">
        <v>40003</v>
      </c>
      <c r="G650" s="1001" t="s">
        <v>2268</v>
      </c>
      <c r="H650" s="1128" t="n">
        <v>10984</v>
      </c>
      <c r="I650" s="1068"/>
    </row>
    <row r="651" customFormat="false" ht="12.75" hidden="false" customHeight="false" outlineLevel="0" collapsed="false">
      <c r="A651" s="1001" t="n">
        <v>649</v>
      </c>
      <c r="B651" s="1001" t="s">
        <v>2269</v>
      </c>
      <c r="C651" s="1001" t="s">
        <v>1084</v>
      </c>
      <c r="D651" s="1001" t="s">
        <v>850</v>
      </c>
      <c r="E651" s="1001" t="n">
        <v>1060850100</v>
      </c>
      <c r="F651" s="1001" t="n">
        <v>30010</v>
      </c>
      <c r="G651" s="1001" t="s">
        <v>2270</v>
      </c>
      <c r="H651" s="1128" t="n">
        <v>2376</v>
      </c>
      <c r="I651" s="1068"/>
    </row>
    <row r="652" customFormat="false" ht="12.75" hidden="false" customHeight="false" outlineLevel="0" collapsed="false">
      <c r="A652" s="1001" t="n">
        <v>650</v>
      </c>
      <c r="B652" s="1001" t="s">
        <v>2271</v>
      </c>
      <c r="C652" s="1001" t="s">
        <v>878</v>
      </c>
      <c r="D652" s="1001" t="s">
        <v>852</v>
      </c>
      <c r="E652" s="1001" t="n">
        <v>1030990020</v>
      </c>
      <c r="F652" s="1001" t="n">
        <v>98002</v>
      </c>
      <c r="G652" s="1001" t="s">
        <v>2272</v>
      </c>
      <c r="H652" s="1128" t="n">
        <v>1071</v>
      </c>
      <c r="I652" s="1068"/>
    </row>
    <row r="653" customFormat="false" ht="12.75" hidden="false" customHeight="false" outlineLevel="0" collapsed="false">
      <c r="A653" s="1001" t="n">
        <v>651</v>
      </c>
      <c r="B653" s="1001" t="s">
        <v>2273</v>
      </c>
      <c r="C653" s="1001" t="s">
        <v>1032</v>
      </c>
      <c r="D653" s="1001" t="s">
        <v>854</v>
      </c>
      <c r="E653" s="1001" t="n">
        <v>1010070090</v>
      </c>
      <c r="F653" s="1001" t="n">
        <v>5009</v>
      </c>
      <c r="G653" s="1001" t="s">
        <v>2274</v>
      </c>
      <c r="H653" s="1128" t="n">
        <v>397</v>
      </c>
      <c r="I653" s="1068"/>
    </row>
    <row r="654" customFormat="false" ht="12.75" hidden="false" customHeight="false" outlineLevel="0" collapsed="false">
      <c r="A654" s="1001" t="n">
        <v>652</v>
      </c>
      <c r="B654" s="1001" t="s">
        <v>2275</v>
      </c>
      <c r="C654" s="1001" t="s">
        <v>988</v>
      </c>
      <c r="D654" s="1001" t="s">
        <v>854</v>
      </c>
      <c r="E654" s="1001" t="n">
        <v>1010020160</v>
      </c>
      <c r="F654" s="1001" t="n">
        <v>6016</v>
      </c>
      <c r="G654" s="1001" t="s">
        <v>2276</v>
      </c>
      <c r="H654" s="1128" t="n">
        <v>157</v>
      </c>
      <c r="I654" s="1068"/>
    </row>
    <row r="655" customFormat="false" ht="12.75" hidden="false" customHeight="false" outlineLevel="0" collapsed="false">
      <c r="A655" s="1001" t="n">
        <v>653</v>
      </c>
      <c r="B655" s="1001" t="s">
        <v>2277</v>
      </c>
      <c r="C655" s="1001" t="s">
        <v>945</v>
      </c>
      <c r="D655" s="1001" t="s">
        <v>852</v>
      </c>
      <c r="E655" s="1001" t="n">
        <v>1030150130</v>
      </c>
      <c r="F655" s="1001" t="n">
        <v>17016</v>
      </c>
      <c r="G655" s="1001" t="s">
        <v>2278</v>
      </c>
      <c r="H655" s="1128" t="n">
        <v>1525</v>
      </c>
      <c r="I655" s="1068"/>
    </row>
    <row r="656" customFormat="false" ht="12.75" hidden="false" customHeight="false" outlineLevel="0" collapsed="false">
      <c r="A656" s="1001" t="n">
        <v>654</v>
      </c>
      <c r="B656" s="1001" t="s">
        <v>2279</v>
      </c>
      <c r="C656" s="1001" t="s">
        <v>945</v>
      </c>
      <c r="D656" s="1001" t="s">
        <v>852</v>
      </c>
      <c r="E656" s="1001" t="n">
        <v>1030150140</v>
      </c>
      <c r="F656" s="1001" t="n">
        <v>17017</v>
      </c>
      <c r="G656" s="1001" t="s">
        <v>2280</v>
      </c>
      <c r="H656" s="1128" t="n">
        <v>2447</v>
      </c>
      <c r="I656" s="1068"/>
    </row>
    <row r="657" customFormat="false" ht="12.75" hidden="false" customHeight="false" outlineLevel="0" collapsed="false">
      <c r="A657" s="1001" t="n">
        <v>655</v>
      </c>
      <c r="B657" s="1001" t="s">
        <v>2281</v>
      </c>
      <c r="C657" s="1001" t="s">
        <v>999</v>
      </c>
      <c r="D657" s="1001" t="s">
        <v>852</v>
      </c>
      <c r="E657" s="1001" t="n">
        <v>1030120250</v>
      </c>
      <c r="F657" s="1001" t="n">
        <v>16025</v>
      </c>
      <c r="G657" s="1001" t="s">
        <v>2282</v>
      </c>
      <c r="H657" s="1128" t="n">
        <v>1428</v>
      </c>
      <c r="I657" s="1068"/>
    </row>
    <row r="658" customFormat="false" ht="12.75" hidden="false" customHeight="false" outlineLevel="0" collapsed="false">
      <c r="A658" s="1001" t="n">
        <v>656</v>
      </c>
      <c r="B658" s="1001" t="s">
        <v>2283</v>
      </c>
      <c r="C658" s="1001" t="s">
        <v>1058</v>
      </c>
      <c r="D658" s="1001" t="s">
        <v>852</v>
      </c>
      <c r="E658" s="1001" t="n">
        <v>1031040080</v>
      </c>
      <c r="F658" s="1001" t="n">
        <v>108008</v>
      </c>
      <c r="G658" s="1001" t="s">
        <v>2284</v>
      </c>
      <c r="H658" s="1128" t="n">
        <v>15442</v>
      </c>
      <c r="I658" s="1068"/>
    </row>
    <row r="659" customFormat="false" ht="12.75" hidden="false" customHeight="false" outlineLevel="0" collapsed="false">
      <c r="A659" s="1001" t="n">
        <v>657</v>
      </c>
      <c r="B659" s="1001" t="s">
        <v>2285</v>
      </c>
      <c r="C659" s="1001" t="s">
        <v>1055</v>
      </c>
      <c r="D659" s="1001" t="s">
        <v>852</v>
      </c>
      <c r="E659" s="1001" t="n">
        <v>1030860081</v>
      </c>
      <c r="F659" s="1001" t="n">
        <v>12011</v>
      </c>
      <c r="G659" s="1001" t="s">
        <v>2286</v>
      </c>
      <c r="H659" s="1128" t="n">
        <v>2509</v>
      </c>
      <c r="I659" s="1068"/>
    </row>
    <row r="660" customFormat="false" ht="12.75" hidden="false" customHeight="false" outlineLevel="0" collapsed="false">
      <c r="A660" s="1001" t="n">
        <v>658</v>
      </c>
      <c r="B660" s="1001" t="s">
        <v>2287</v>
      </c>
      <c r="C660" s="1001" t="s">
        <v>893</v>
      </c>
      <c r="D660" s="1001" t="s">
        <v>852</v>
      </c>
      <c r="E660" s="1001" t="n">
        <v>1030490220</v>
      </c>
      <c r="F660" s="1001" t="n">
        <v>15022</v>
      </c>
      <c r="G660" s="1001" t="s">
        <v>2288</v>
      </c>
      <c r="H660" s="1128" t="n">
        <v>2028</v>
      </c>
      <c r="I660" s="1068"/>
    </row>
    <row r="661" customFormat="false" ht="12.75" hidden="false" customHeight="false" outlineLevel="0" collapsed="false">
      <c r="A661" s="1001" t="n">
        <v>659</v>
      </c>
      <c r="B661" s="1001" t="s">
        <v>2289</v>
      </c>
      <c r="C661" s="1001" t="s">
        <v>1110</v>
      </c>
      <c r="D661" s="1001" t="s">
        <v>858</v>
      </c>
      <c r="E661" s="1001" t="n">
        <v>1040830130</v>
      </c>
      <c r="F661" s="1001" t="n">
        <v>22013</v>
      </c>
      <c r="G661" s="1001" t="s">
        <v>2290</v>
      </c>
      <c r="H661" s="1128" t="n">
        <v>2754</v>
      </c>
      <c r="I661" s="1068"/>
    </row>
    <row r="662" customFormat="false" ht="12.75" hidden="false" customHeight="false" outlineLevel="0" collapsed="false">
      <c r="A662" s="1001" t="n">
        <v>660</v>
      </c>
      <c r="B662" s="1001" t="s">
        <v>2291</v>
      </c>
      <c r="C662" s="1001" t="s">
        <v>681</v>
      </c>
      <c r="D662" s="1001" t="s">
        <v>849</v>
      </c>
      <c r="E662" s="1001" t="n">
        <v>1080610030</v>
      </c>
      <c r="F662" s="1001" t="n">
        <v>33003</v>
      </c>
      <c r="G662" s="1001" t="s">
        <v>2292</v>
      </c>
      <c r="H662" s="1128" t="n">
        <v>938</v>
      </c>
      <c r="I662" s="1068"/>
    </row>
    <row r="663" customFormat="false" ht="12.75" hidden="false" customHeight="false" outlineLevel="0" collapsed="false">
      <c r="A663" s="1001" t="n">
        <v>661</v>
      </c>
      <c r="B663" s="1001" t="s">
        <v>2293</v>
      </c>
      <c r="C663" s="1001" t="s">
        <v>1055</v>
      </c>
      <c r="D663" s="1001" t="s">
        <v>852</v>
      </c>
      <c r="E663" s="1001" t="n">
        <v>1030860090</v>
      </c>
      <c r="F663" s="1001" t="n">
        <v>12012</v>
      </c>
      <c r="G663" s="1001" t="s">
        <v>2294</v>
      </c>
      <c r="H663" s="1128" t="n">
        <v>5475</v>
      </c>
      <c r="I663" s="1068"/>
    </row>
    <row r="664" customFormat="false" ht="12.75" hidden="false" customHeight="false" outlineLevel="0" collapsed="false">
      <c r="A664" s="1001" t="n">
        <v>662</v>
      </c>
      <c r="B664" s="1001" t="s">
        <v>2295</v>
      </c>
      <c r="C664" s="1001" t="s">
        <v>1055</v>
      </c>
      <c r="D664" s="1001" t="s">
        <v>852</v>
      </c>
      <c r="E664" s="1001" t="n">
        <v>1030860100</v>
      </c>
      <c r="F664" s="1001" t="n">
        <v>12013</v>
      </c>
      <c r="G664" s="1001" t="s">
        <v>2296</v>
      </c>
      <c r="H664" s="1128" t="n">
        <v>8756</v>
      </c>
      <c r="I664" s="1068"/>
    </row>
    <row r="665" customFormat="false" ht="12.75" hidden="false" customHeight="false" outlineLevel="0" collapsed="false">
      <c r="A665" s="1001" t="n">
        <v>663</v>
      </c>
      <c r="B665" s="1001" t="s">
        <v>2297</v>
      </c>
      <c r="C665" s="1001" t="s">
        <v>1024</v>
      </c>
      <c r="D665" s="1001" t="s">
        <v>856</v>
      </c>
      <c r="E665" s="1001" t="n">
        <v>4200730100</v>
      </c>
      <c r="F665" s="1001" t="n">
        <v>90010</v>
      </c>
      <c r="G665" s="1001" t="s">
        <v>2298</v>
      </c>
      <c r="H665" s="1128" t="n">
        <v>391</v>
      </c>
      <c r="I665" s="1068"/>
    </row>
    <row r="666" customFormat="false" ht="12.75" hidden="false" customHeight="false" outlineLevel="0" collapsed="false">
      <c r="A666" s="1001" t="n">
        <v>664</v>
      </c>
      <c r="B666" s="1001" t="s">
        <v>2299</v>
      </c>
      <c r="C666" s="1001" t="s">
        <v>681</v>
      </c>
      <c r="D666" s="1001" t="s">
        <v>849</v>
      </c>
      <c r="E666" s="1001" t="n">
        <v>1080610040</v>
      </c>
      <c r="F666" s="1001" t="n">
        <v>33004</v>
      </c>
      <c r="G666" s="1001" t="s">
        <v>2300</v>
      </c>
      <c r="H666" s="1128" t="n">
        <v>2608</v>
      </c>
      <c r="I666" s="1068"/>
    </row>
    <row r="667" customFormat="false" ht="12.75" hidden="false" customHeight="false" outlineLevel="0" collapsed="false">
      <c r="A667" s="1001" t="n">
        <v>665</v>
      </c>
      <c r="B667" s="1001" t="s">
        <v>2301</v>
      </c>
      <c r="C667" s="1001" t="s">
        <v>1731</v>
      </c>
      <c r="D667" s="1001" t="s">
        <v>859</v>
      </c>
      <c r="E667" s="1001" t="n">
        <v>2100580030</v>
      </c>
      <c r="F667" s="1001" t="n">
        <v>54003</v>
      </c>
      <c r="G667" s="1001" t="s">
        <v>2302</v>
      </c>
      <c r="H667" s="1128" t="n">
        <v>4288</v>
      </c>
      <c r="I667" s="1068"/>
    </row>
    <row r="668" customFormat="false" ht="12.75" hidden="false" customHeight="false" outlineLevel="0" collapsed="false">
      <c r="A668" s="1001" t="n">
        <v>666</v>
      </c>
      <c r="B668" s="1001" t="s">
        <v>2303</v>
      </c>
      <c r="C668" s="1001" t="s">
        <v>1474</v>
      </c>
      <c r="D668" s="1001" t="s">
        <v>854</v>
      </c>
      <c r="E668" s="1001" t="n">
        <v>1011020110</v>
      </c>
      <c r="F668" s="1001" t="n">
        <v>103011</v>
      </c>
      <c r="G668" s="1001" t="s">
        <v>2304</v>
      </c>
      <c r="H668" s="1128" t="n">
        <v>1437</v>
      </c>
      <c r="I668" s="1068"/>
    </row>
    <row r="669" customFormat="false" ht="12.75" hidden="false" customHeight="false" outlineLevel="0" collapsed="false">
      <c r="A669" s="1001" t="n">
        <v>667</v>
      </c>
      <c r="B669" s="1001" t="s">
        <v>2305</v>
      </c>
      <c r="C669" s="1001" t="s">
        <v>1731</v>
      </c>
      <c r="D669" s="1001" t="s">
        <v>859</v>
      </c>
      <c r="E669" s="1001" t="n">
        <v>2100580040</v>
      </c>
      <c r="F669" s="1001" t="n">
        <v>54004</v>
      </c>
      <c r="G669" s="1001" t="s">
        <v>2306</v>
      </c>
      <c r="H669" s="1128" t="n">
        <v>4777</v>
      </c>
      <c r="I669" s="1068"/>
    </row>
    <row r="670" customFormat="false" ht="12.75" hidden="false" customHeight="false" outlineLevel="0" collapsed="false">
      <c r="A670" s="1001" t="n">
        <v>668</v>
      </c>
      <c r="B670" s="1001" t="s">
        <v>2307</v>
      </c>
      <c r="C670" s="1001" t="s">
        <v>1381</v>
      </c>
      <c r="D670" s="1001" t="s">
        <v>851</v>
      </c>
      <c r="E670" s="1001" t="n">
        <v>1070390030</v>
      </c>
      <c r="F670" s="1001" t="n">
        <v>11003</v>
      </c>
      <c r="G670" s="1001" t="s">
        <v>2308</v>
      </c>
      <c r="H670" s="1128" t="n">
        <v>2264</v>
      </c>
      <c r="I670" s="1068"/>
    </row>
    <row r="671" customFormat="false" ht="12.75" hidden="false" customHeight="false" outlineLevel="0" collapsed="false">
      <c r="A671" s="1001" t="n">
        <v>669</v>
      </c>
      <c r="B671" s="1001" t="s">
        <v>2309</v>
      </c>
      <c r="C671" s="1001" t="s">
        <v>1009</v>
      </c>
      <c r="D671" s="1001" t="s">
        <v>861</v>
      </c>
      <c r="E671" s="1001" t="n">
        <v>1050890080</v>
      </c>
      <c r="F671" s="1001" t="n">
        <v>23008</v>
      </c>
      <c r="G671" s="1001" t="s">
        <v>2310</v>
      </c>
      <c r="H671" s="1128" t="n">
        <v>1771</v>
      </c>
      <c r="I671" s="1068"/>
    </row>
    <row r="672" customFormat="false" ht="12.75" hidden="false" customHeight="false" outlineLevel="0" collapsed="false">
      <c r="A672" s="1001" t="n">
        <v>670</v>
      </c>
      <c r="B672" s="1001" t="s">
        <v>2311</v>
      </c>
      <c r="C672" s="1001" t="s">
        <v>928</v>
      </c>
      <c r="D672" s="1001" t="s">
        <v>857</v>
      </c>
      <c r="E672" s="1001" t="n">
        <v>4190210080</v>
      </c>
      <c r="F672" s="1001" t="n">
        <v>87008</v>
      </c>
      <c r="G672" s="1001" t="s">
        <v>2312</v>
      </c>
      <c r="H672" s="1128" t="n">
        <v>23031</v>
      </c>
      <c r="I672" s="1068"/>
    </row>
    <row r="673" customFormat="false" ht="12.75" hidden="false" customHeight="false" outlineLevel="0" collapsed="false">
      <c r="A673" s="1001" t="n">
        <v>671</v>
      </c>
      <c r="B673" s="1001" t="s">
        <v>2313</v>
      </c>
      <c r="C673" s="1001" t="s">
        <v>942</v>
      </c>
      <c r="D673" s="1001" t="s">
        <v>847</v>
      </c>
      <c r="E673" s="1001" t="n">
        <v>3180250160</v>
      </c>
      <c r="F673" s="1001" t="n">
        <v>78016</v>
      </c>
      <c r="G673" s="1001" t="s">
        <v>2314</v>
      </c>
      <c r="H673" s="1128" t="n">
        <v>1210</v>
      </c>
      <c r="I673" s="1068"/>
    </row>
    <row r="674" customFormat="false" ht="12.75" hidden="false" customHeight="false" outlineLevel="0" collapsed="false">
      <c r="A674" s="1001" t="n">
        <v>672</v>
      </c>
      <c r="B674" s="1001" t="s">
        <v>2315</v>
      </c>
      <c r="C674" s="1001" t="s">
        <v>1017</v>
      </c>
      <c r="D674" s="1001" t="s">
        <v>847</v>
      </c>
      <c r="E674" s="1001" t="n">
        <v>3180670090</v>
      </c>
      <c r="F674" s="1001" t="n">
        <v>80009</v>
      </c>
      <c r="G674" s="1001" t="s">
        <v>2316</v>
      </c>
      <c r="H674" s="1128" t="n">
        <v>4188</v>
      </c>
      <c r="I674" s="1068"/>
    </row>
    <row r="675" customFormat="false" ht="12.75" hidden="false" customHeight="false" outlineLevel="0" collapsed="false">
      <c r="A675" s="1001" t="n">
        <v>673</v>
      </c>
      <c r="B675" s="1001" t="s">
        <v>2317</v>
      </c>
      <c r="C675" s="1001" t="s">
        <v>378</v>
      </c>
      <c r="D675" s="1001" t="s">
        <v>854</v>
      </c>
      <c r="E675" s="1001" t="n">
        <v>1010520170</v>
      </c>
      <c r="F675" s="1001" t="n">
        <v>3018</v>
      </c>
      <c r="G675" s="1001" t="s">
        <v>2318</v>
      </c>
      <c r="H675" s="1128" t="n">
        <v>1307</v>
      </c>
      <c r="I675" s="1068"/>
    </row>
    <row r="676" customFormat="false" ht="12.75" hidden="false" customHeight="false" outlineLevel="0" collapsed="false">
      <c r="A676" s="1001" t="n">
        <v>674</v>
      </c>
      <c r="B676" s="1001" t="s">
        <v>2319</v>
      </c>
      <c r="C676" s="1001" t="s">
        <v>1055</v>
      </c>
      <c r="D676" s="1001" t="s">
        <v>852</v>
      </c>
      <c r="E676" s="1001" t="n">
        <v>1030860110</v>
      </c>
      <c r="F676" s="1001" t="n">
        <v>12014</v>
      </c>
      <c r="G676" s="1001" t="s">
        <v>2320</v>
      </c>
      <c r="H676" s="1128" t="n">
        <v>3167</v>
      </c>
      <c r="I676" s="1068"/>
    </row>
    <row r="677" customFormat="false" ht="12.75" hidden="false" customHeight="false" outlineLevel="0" collapsed="false">
      <c r="A677" s="1001" t="n">
        <v>675</v>
      </c>
      <c r="B677" s="1001" t="s">
        <v>2321</v>
      </c>
      <c r="C677" s="1001" t="s">
        <v>999</v>
      </c>
      <c r="D677" s="1001" t="s">
        <v>852</v>
      </c>
      <c r="E677" s="1001" t="n">
        <v>1030120251</v>
      </c>
      <c r="F677" s="1001" t="n">
        <v>16026</v>
      </c>
      <c r="G677" s="1001" t="s">
        <v>2322</v>
      </c>
      <c r="H677" s="1128" t="n">
        <v>602</v>
      </c>
      <c r="I677" s="1068"/>
    </row>
    <row r="678" customFormat="false" ht="12.75" hidden="false" customHeight="false" outlineLevel="0" collapsed="false">
      <c r="A678" s="1001" t="n">
        <v>676</v>
      </c>
      <c r="B678" s="1001" t="s">
        <v>2323</v>
      </c>
      <c r="C678" s="1001" t="s">
        <v>1120</v>
      </c>
      <c r="D678" s="1001" t="s">
        <v>854</v>
      </c>
      <c r="E678" s="1001" t="n">
        <v>1010880110</v>
      </c>
      <c r="F678" s="1001" t="n">
        <v>2011</v>
      </c>
      <c r="G678" s="1001" t="s">
        <v>2324</v>
      </c>
      <c r="H678" s="1128" t="n">
        <v>1841</v>
      </c>
      <c r="I678" s="1068"/>
    </row>
    <row r="679" customFormat="false" ht="12.75" hidden="false" customHeight="false" outlineLevel="0" collapsed="false">
      <c r="A679" s="1001" t="n">
        <v>677</v>
      </c>
      <c r="B679" s="1001" t="s">
        <v>2325</v>
      </c>
      <c r="C679" s="1001" t="s">
        <v>1151</v>
      </c>
      <c r="D679" s="1001" t="s">
        <v>852</v>
      </c>
      <c r="E679" s="1001" t="n">
        <v>1030770080</v>
      </c>
      <c r="F679" s="1001" t="n">
        <v>14008</v>
      </c>
      <c r="G679" s="1001" t="s">
        <v>2326</v>
      </c>
      <c r="H679" s="1128" t="n">
        <v>1262</v>
      </c>
      <c r="I679" s="1068"/>
    </row>
    <row r="680" customFormat="false" ht="12.75" hidden="false" customHeight="false" outlineLevel="0" collapsed="false">
      <c r="A680" s="1001" t="n">
        <v>678</v>
      </c>
      <c r="B680" s="1001" t="s">
        <v>2327</v>
      </c>
      <c r="C680" s="1001" t="s">
        <v>1058</v>
      </c>
      <c r="D680" s="1001" t="s">
        <v>852</v>
      </c>
      <c r="E680" s="1001" t="n">
        <v>1031040090</v>
      </c>
      <c r="F680" s="1001" t="n">
        <v>108009</v>
      </c>
      <c r="G680" s="1001" t="s">
        <v>2328</v>
      </c>
      <c r="H680" s="1128" t="n">
        <v>12217</v>
      </c>
      <c r="I680" s="1068"/>
    </row>
    <row r="681" customFormat="false" ht="12.75" hidden="false" customHeight="false" outlineLevel="0" collapsed="false">
      <c r="A681" s="1001" t="n">
        <v>679</v>
      </c>
      <c r="B681" s="1001" t="s">
        <v>2329</v>
      </c>
      <c r="C681" s="1001" t="s">
        <v>1187</v>
      </c>
      <c r="D681" s="1001" t="s">
        <v>849</v>
      </c>
      <c r="E681" s="1001" t="n">
        <v>1080680040</v>
      </c>
      <c r="F681" s="1001" t="n">
        <v>35004</v>
      </c>
      <c r="G681" s="1001" t="s">
        <v>2330</v>
      </c>
      <c r="H681" s="1128" t="n">
        <v>10183</v>
      </c>
      <c r="I681" s="1068"/>
    </row>
    <row r="682" customFormat="false" ht="12.75" hidden="false" customHeight="false" outlineLevel="0" collapsed="false">
      <c r="A682" s="1001" t="n">
        <v>680</v>
      </c>
      <c r="B682" s="1001" t="s">
        <v>2331</v>
      </c>
      <c r="C682" s="1001" t="s">
        <v>1434</v>
      </c>
      <c r="D682" s="1001" t="s">
        <v>458</v>
      </c>
      <c r="E682" s="1001" t="n">
        <v>2090050040</v>
      </c>
      <c r="F682" s="1001" t="n">
        <v>51004</v>
      </c>
      <c r="G682" s="1001" t="s">
        <v>2332</v>
      </c>
      <c r="H682" s="1128" t="n">
        <v>11806</v>
      </c>
      <c r="I682" s="1068"/>
    </row>
    <row r="683" customFormat="false" ht="12.75" hidden="false" customHeight="false" outlineLevel="0" collapsed="false">
      <c r="A683" s="1001" t="n">
        <v>681</v>
      </c>
      <c r="B683" s="1001" t="s">
        <v>2333</v>
      </c>
      <c r="C683" s="1001" t="s">
        <v>2334</v>
      </c>
      <c r="D683" s="1001" t="s">
        <v>458</v>
      </c>
      <c r="E683" s="1001" t="n">
        <v>2090420010</v>
      </c>
      <c r="F683" s="1001" t="n">
        <v>49001</v>
      </c>
      <c r="G683" s="1001" t="s">
        <v>2335</v>
      </c>
      <c r="H683" s="1128" t="n">
        <v>3172</v>
      </c>
      <c r="I683" s="1068"/>
    </row>
    <row r="684" customFormat="false" ht="12.75" hidden="false" customHeight="false" outlineLevel="0" collapsed="false">
      <c r="A684" s="1001" t="n">
        <v>682</v>
      </c>
      <c r="B684" s="1001" t="s">
        <v>2336</v>
      </c>
      <c r="C684" s="1001" t="s">
        <v>1035</v>
      </c>
      <c r="D684" s="1001" t="s">
        <v>854</v>
      </c>
      <c r="E684" s="1001" t="n">
        <v>1010810250</v>
      </c>
      <c r="F684" s="1001" t="n">
        <v>1025</v>
      </c>
      <c r="G684" s="1001" t="s">
        <v>2337</v>
      </c>
      <c r="H684" s="1128" t="n">
        <v>3378</v>
      </c>
      <c r="I684" s="1068"/>
    </row>
    <row r="685" customFormat="false" ht="12.75" hidden="false" customHeight="false" outlineLevel="0" collapsed="false">
      <c r="A685" s="1001" t="n">
        <v>683</v>
      </c>
      <c r="B685" s="1001" t="s">
        <v>2338</v>
      </c>
      <c r="C685" s="1001" t="s">
        <v>905</v>
      </c>
      <c r="D685" s="1001" t="s">
        <v>855</v>
      </c>
      <c r="E685" s="1001" t="n">
        <v>3160310060</v>
      </c>
      <c r="F685" s="1001" t="n">
        <v>71006</v>
      </c>
      <c r="G685" s="1001" t="s">
        <v>2339</v>
      </c>
      <c r="H685" s="1128" t="n">
        <v>2640</v>
      </c>
      <c r="I685" s="1068"/>
    </row>
    <row r="686" customFormat="false" ht="12.75" hidden="false" customHeight="false" outlineLevel="0" collapsed="false">
      <c r="A686" s="1001" t="n">
        <v>684</v>
      </c>
      <c r="B686" s="1001" t="s">
        <v>2340</v>
      </c>
      <c r="C686" s="1001" t="s">
        <v>1084</v>
      </c>
      <c r="D686" s="1001" t="s">
        <v>850</v>
      </c>
      <c r="E686" s="1001" t="n">
        <v>1060850110</v>
      </c>
      <c r="F686" s="1001" t="n">
        <v>30011</v>
      </c>
      <c r="G686" s="1001" t="s">
        <v>2341</v>
      </c>
      <c r="H686" s="1128" t="n">
        <v>1811</v>
      </c>
      <c r="I686" s="1068"/>
    </row>
    <row r="687" customFormat="false" ht="12.75" hidden="false" customHeight="false" outlineLevel="0" collapsed="false">
      <c r="A687" s="1001" t="n">
        <v>685</v>
      </c>
      <c r="B687" s="1001" t="s">
        <v>2342</v>
      </c>
      <c r="C687" s="1001" t="s">
        <v>887</v>
      </c>
      <c r="D687" s="1001" t="s">
        <v>856</v>
      </c>
      <c r="E687" s="1001" t="n">
        <v>4200950140</v>
      </c>
      <c r="F687" s="1001" t="n">
        <v>95014</v>
      </c>
      <c r="G687" s="1001" t="s">
        <v>2343</v>
      </c>
      <c r="H687" s="1128" t="n">
        <v>128</v>
      </c>
      <c r="I687" s="1068"/>
    </row>
    <row r="688" customFormat="false" ht="12.75" hidden="false" customHeight="false" outlineLevel="0" collapsed="false">
      <c r="A688" s="1001" t="n">
        <v>686</v>
      </c>
      <c r="B688" s="1001" t="s">
        <v>2344</v>
      </c>
      <c r="C688" s="1001" t="s">
        <v>1095</v>
      </c>
      <c r="D688" s="1001" t="s">
        <v>854</v>
      </c>
      <c r="E688" s="1001" t="n">
        <v>1010960040</v>
      </c>
      <c r="F688" s="1001" t="n">
        <v>96004</v>
      </c>
      <c r="G688" s="1001" t="s">
        <v>2345</v>
      </c>
      <c r="H688" s="1128" t="n">
        <v>42783</v>
      </c>
      <c r="I688" s="1068"/>
    </row>
    <row r="689" customFormat="false" ht="12.75" hidden="false" customHeight="false" outlineLevel="0" collapsed="false">
      <c r="A689" s="1001" t="n">
        <v>687</v>
      </c>
      <c r="B689" s="1001" t="s">
        <v>2346</v>
      </c>
      <c r="C689" s="1001" t="s">
        <v>945</v>
      </c>
      <c r="D689" s="1001" t="s">
        <v>852</v>
      </c>
      <c r="E689" s="1001" t="n">
        <v>1030150150</v>
      </c>
      <c r="F689" s="1001" t="n">
        <v>17018</v>
      </c>
      <c r="G689" s="1001" t="s">
        <v>2347</v>
      </c>
      <c r="H689" s="1128" t="n">
        <v>3760</v>
      </c>
      <c r="I689" s="1068"/>
    </row>
    <row r="690" customFormat="false" ht="12.75" hidden="false" customHeight="false" outlineLevel="0" collapsed="false">
      <c r="A690" s="1001" t="n">
        <v>688</v>
      </c>
      <c r="B690" s="1001" t="s">
        <v>2348</v>
      </c>
      <c r="C690" s="1001" t="s">
        <v>1110</v>
      </c>
      <c r="D690" s="1001" t="s">
        <v>858</v>
      </c>
      <c r="E690" s="1001" t="n">
        <v>1040830150</v>
      </c>
      <c r="F690" s="1001" t="n">
        <v>22015</v>
      </c>
      <c r="G690" s="1001" t="s">
        <v>2349</v>
      </c>
      <c r="H690" s="1128" t="n">
        <v>450</v>
      </c>
      <c r="I690" s="1068"/>
    </row>
    <row r="691" customFormat="false" ht="12.75" hidden="false" customHeight="false" outlineLevel="0" collapsed="false">
      <c r="A691" s="1001" t="n">
        <v>689</v>
      </c>
      <c r="B691" s="1001" t="s">
        <v>2350</v>
      </c>
      <c r="C691" s="1001" t="s">
        <v>2351</v>
      </c>
      <c r="D691" s="1001" t="s">
        <v>458</v>
      </c>
      <c r="E691" s="1001" t="n">
        <v>2090620020</v>
      </c>
      <c r="F691" s="1001" t="n">
        <v>50001</v>
      </c>
      <c r="G691" s="1001" t="s">
        <v>2352</v>
      </c>
      <c r="H691" s="1128" t="n">
        <v>8553</v>
      </c>
      <c r="I691" s="1068"/>
    </row>
    <row r="692" customFormat="false" ht="12.75" hidden="false" customHeight="false" outlineLevel="0" collapsed="false">
      <c r="A692" s="1001" t="n">
        <v>690</v>
      </c>
      <c r="B692" s="1001" t="s">
        <v>2353</v>
      </c>
      <c r="C692" s="1001" t="s">
        <v>1159</v>
      </c>
      <c r="D692" s="1001" t="s">
        <v>852</v>
      </c>
      <c r="E692" s="1001" t="n">
        <v>1030240230</v>
      </c>
      <c r="F692" s="1001" t="n">
        <v>13023</v>
      </c>
      <c r="G692" s="1001" t="s">
        <v>2354</v>
      </c>
      <c r="H692" s="1128" t="n">
        <v>4824</v>
      </c>
      <c r="I692" s="1068"/>
    </row>
    <row r="693" customFormat="false" ht="12.75" hidden="false" customHeight="false" outlineLevel="0" collapsed="false">
      <c r="A693" s="1001" t="n">
        <v>691</v>
      </c>
      <c r="B693" s="1001" t="s">
        <v>2355</v>
      </c>
      <c r="C693" s="1001" t="s">
        <v>893</v>
      </c>
      <c r="D693" s="1001" t="s">
        <v>852</v>
      </c>
      <c r="E693" s="1001" t="n">
        <v>1030490240</v>
      </c>
      <c r="F693" s="1001" t="n">
        <v>15024</v>
      </c>
      <c r="G693" s="1001" t="s">
        <v>2356</v>
      </c>
      <c r="H693" s="1128" t="n">
        <v>7086</v>
      </c>
      <c r="I693" s="1068"/>
    </row>
    <row r="694" customFormat="false" ht="12.75" hidden="false" customHeight="false" outlineLevel="0" collapsed="false">
      <c r="A694" s="1001" t="n">
        <v>692</v>
      </c>
      <c r="B694" s="1001" t="s">
        <v>2357</v>
      </c>
      <c r="C694" s="1001" t="s">
        <v>977</v>
      </c>
      <c r="D694" s="1001" t="s">
        <v>855</v>
      </c>
      <c r="E694" s="1001" t="n">
        <v>3160090080</v>
      </c>
      <c r="F694" s="1001" t="n">
        <v>72008</v>
      </c>
      <c r="G694" s="1001" t="s">
        <v>2358</v>
      </c>
      <c r="H694" s="1128" t="n">
        <v>2138</v>
      </c>
      <c r="I694" s="1068"/>
    </row>
    <row r="695" customFormat="false" ht="12.75" hidden="false" customHeight="false" outlineLevel="0" collapsed="false">
      <c r="A695" s="1001" t="n">
        <v>693</v>
      </c>
      <c r="B695" s="1001" t="s">
        <v>2359</v>
      </c>
      <c r="C695" s="1001" t="s">
        <v>1095</v>
      </c>
      <c r="D695" s="1001" t="s">
        <v>854</v>
      </c>
      <c r="E695" s="1001" t="n">
        <v>1010960050</v>
      </c>
      <c r="F695" s="1001" t="n">
        <v>96005</v>
      </c>
      <c r="G695" s="1001" t="s">
        <v>2360</v>
      </c>
      <c r="H695" s="1128" t="n">
        <v>905</v>
      </c>
      <c r="I695" s="1068"/>
    </row>
    <row r="696" customFormat="false" ht="12.75" hidden="false" customHeight="false" outlineLevel="0" collapsed="false">
      <c r="A696" s="1001" t="n">
        <v>694</v>
      </c>
      <c r="B696" s="1001" t="s">
        <v>2361</v>
      </c>
      <c r="C696" s="1001" t="s">
        <v>1269</v>
      </c>
      <c r="D696" s="1001" t="s">
        <v>860</v>
      </c>
      <c r="E696" s="1001" t="n">
        <v>1020040100</v>
      </c>
      <c r="F696" s="1001" t="n">
        <v>7010</v>
      </c>
      <c r="G696" s="1001" t="s">
        <v>2362</v>
      </c>
      <c r="H696" s="1128" t="n">
        <v>218</v>
      </c>
      <c r="I696" s="1068"/>
    </row>
    <row r="697" customFormat="false" ht="12.75" hidden="false" customHeight="false" outlineLevel="0" collapsed="false">
      <c r="A697" s="1001" t="n">
        <v>695</v>
      </c>
      <c r="B697" s="1001" t="s">
        <v>2363</v>
      </c>
      <c r="C697" s="1001" t="s">
        <v>945</v>
      </c>
      <c r="D697" s="1001" t="s">
        <v>852</v>
      </c>
      <c r="E697" s="1001" t="n">
        <v>1030150160</v>
      </c>
      <c r="F697" s="1001" t="n">
        <v>17019</v>
      </c>
      <c r="G697" s="1001" t="s">
        <v>2364</v>
      </c>
      <c r="H697" s="1128" t="n">
        <v>1311</v>
      </c>
      <c r="I697" s="1068"/>
    </row>
    <row r="698" customFormat="false" ht="12.75" hidden="false" customHeight="false" outlineLevel="0" collapsed="false">
      <c r="A698" s="1001" t="n">
        <v>696</v>
      </c>
      <c r="B698" s="1001" t="s">
        <v>2365</v>
      </c>
      <c r="C698" s="1001" t="s">
        <v>1625</v>
      </c>
      <c r="D698" s="1001" t="s">
        <v>856</v>
      </c>
      <c r="E698" s="1001" t="n">
        <v>4200530080</v>
      </c>
      <c r="F698" s="1001" t="n">
        <v>91008</v>
      </c>
      <c r="G698" s="1001" t="s">
        <v>2366</v>
      </c>
      <c r="H698" s="1128" t="n">
        <v>499</v>
      </c>
      <c r="I698" s="1068"/>
    </row>
    <row r="699" customFormat="false" ht="12.75" hidden="false" customHeight="false" outlineLevel="0" collapsed="false">
      <c r="A699" s="1001" t="n">
        <v>697</v>
      </c>
      <c r="B699" s="1001" t="s">
        <v>2367</v>
      </c>
      <c r="C699" s="1001" t="s">
        <v>1087</v>
      </c>
      <c r="D699" s="1001" t="s">
        <v>848</v>
      </c>
      <c r="E699" s="1001" t="n">
        <v>3150080110</v>
      </c>
      <c r="F699" s="1001" t="n">
        <v>64011</v>
      </c>
      <c r="G699" s="1001" t="s">
        <v>2368</v>
      </c>
      <c r="H699" s="1128" t="n">
        <v>3554</v>
      </c>
      <c r="I699" s="1068"/>
    </row>
    <row r="700" customFormat="false" ht="12.75" hidden="false" customHeight="false" outlineLevel="0" collapsed="false">
      <c r="A700" s="1001" t="n">
        <v>698</v>
      </c>
      <c r="B700" s="1001" t="s">
        <v>2369</v>
      </c>
      <c r="C700" s="1001" t="s">
        <v>1250</v>
      </c>
      <c r="D700" s="1001" t="s">
        <v>857</v>
      </c>
      <c r="E700" s="1001" t="n">
        <v>4190550100</v>
      </c>
      <c r="F700" s="1001" t="n">
        <v>82010</v>
      </c>
      <c r="G700" s="1001" t="s">
        <v>2370</v>
      </c>
      <c r="H700" s="1128" t="n">
        <v>4190</v>
      </c>
      <c r="I700" s="1068"/>
    </row>
    <row r="701" customFormat="false" ht="12.75" hidden="false" customHeight="false" outlineLevel="0" collapsed="false">
      <c r="A701" s="1001" t="n">
        <v>699</v>
      </c>
      <c r="B701" s="1001" t="s">
        <v>2371</v>
      </c>
      <c r="C701" s="1001" t="s">
        <v>1423</v>
      </c>
      <c r="D701" s="1001" t="s">
        <v>855</v>
      </c>
      <c r="E701" s="1001" t="n">
        <v>3161060030</v>
      </c>
      <c r="F701" s="1001" t="n">
        <v>110003</v>
      </c>
      <c r="G701" s="1001" t="s">
        <v>2372</v>
      </c>
      <c r="H701" s="1128" t="n">
        <v>53738</v>
      </c>
      <c r="I701" s="1068"/>
    </row>
    <row r="702" customFormat="false" ht="12.75" hidden="false" customHeight="false" outlineLevel="0" collapsed="false">
      <c r="A702" s="1001" t="n">
        <v>700</v>
      </c>
      <c r="B702" s="1001" t="s">
        <v>2373</v>
      </c>
      <c r="C702" s="1001" t="s">
        <v>914</v>
      </c>
      <c r="D702" s="1001" t="s">
        <v>468</v>
      </c>
      <c r="E702" s="1001" t="n">
        <v>3130380110</v>
      </c>
      <c r="F702" s="1001" t="n">
        <v>66011</v>
      </c>
      <c r="G702" s="1001" t="s">
        <v>2374</v>
      </c>
      <c r="H702" s="1128" t="n">
        <v>207</v>
      </c>
      <c r="I702" s="1068"/>
    </row>
    <row r="703" customFormat="false" ht="12.75" hidden="false" customHeight="false" outlineLevel="0" collapsed="false">
      <c r="A703" s="1001" t="n">
        <v>701</v>
      </c>
      <c r="B703" s="1001" t="s">
        <v>2375</v>
      </c>
      <c r="C703" s="1001" t="s">
        <v>1132</v>
      </c>
      <c r="D703" s="1001" t="s">
        <v>468</v>
      </c>
      <c r="E703" s="1001" t="n">
        <v>3130790060</v>
      </c>
      <c r="F703" s="1001" t="n">
        <v>67007</v>
      </c>
      <c r="G703" s="1001" t="s">
        <v>2376</v>
      </c>
      <c r="H703" s="1128" t="n">
        <v>1696</v>
      </c>
      <c r="I703" s="1068"/>
    </row>
    <row r="704" customFormat="false" ht="12.75" hidden="false" customHeight="false" outlineLevel="0" collapsed="false">
      <c r="A704" s="1001" t="n">
        <v>702</v>
      </c>
      <c r="B704" s="1001" t="s">
        <v>2377</v>
      </c>
      <c r="C704" s="1001" t="s">
        <v>942</v>
      </c>
      <c r="D704" s="1001" t="s">
        <v>847</v>
      </c>
      <c r="E704" s="1001" t="n">
        <v>3180250170</v>
      </c>
      <c r="F704" s="1001" t="n">
        <v>78017</v>
      </c>
      <c r="G704" s="1001" t="s">
        <v>2378</v>
      </c>
      <c r="H704" s="1128" t="n">
        <v>9614</v>
      </c>
      <c r="I704" s="1068"/>
    </row>
    <row r="705" customFormat="false" ht="12.75" hidden="false" customHeight="false" outlineLevel="0" collapsed="false">
      <c r="A705" s="1001" t="n">
        <v>703</v>
      </c>
      <c r="B705" s="1001" t="s">
        <v>2379</v>
      </c>
      <c r="C705" s="1001" t="s">
        <v>988</v>
      </c>
      <c r="D705" s="1001" t="s">
        <v>854</v>
      </c>
      <c r="E705" s="1001" t="n">
        <v>1010020170</v>
      </c>
      <c r="F705" s="1001" t="n">
        <v>6017</v>
      </c>
      <c r="G705" s="1001" t="s">
        <v>2380</v>
      </c>
      <c r="H705" s="1128" t="n">
        <v>1765</v>
      </c>
      <c r="I705" s="1068"/>
    </row>
    <row r="706" customFormat="false" ht="12.75" hidden="false" customHeight="false" outlineLevel="0" collapsed="false">
      <c r="A706" s="1001" t="n">
        <v>704</v>
      </c>
      <c r="B706" s="1001" t="s">
        <v>2381</v>
      </c>
      <c r="C706" s="1001" t="s">
        <v>1055</v>
      </c>
      <c r="D706" s="1001" t="s">
        <v>852</v>
      </c>
      <c r="E706" s="1001" t="n">
        <v>1030860120</v>
      </c>
      <c r="F706" s="1001" t="n">
        <v>12015</v>
      </c>
      <c r="G706" s="1001" t="s">
        <v>2382</v>
      </c>
      <c r="H706" s="1128" t="n">
        <v>4250</v>
      </c>
      <c r="I706" s="1068"/>
    </row>
    <row r="707" customFormat="false" ht="12.75" hidden="false" customHeight="false" outlineLevel="0" collapsed="false">
      <c r="A707" s="1001" t="n">
        <v>705</v>
      </c>
      <c r="B707" s="1001" t="s">
        <v>2383</v>
      </c>
      <c r="C707" s="1001" t="s">
        <v>977</v>
      </c>
      <c r="D707" s="1001" t="s">
        <v>855</v>
      </c>
      <c r="E707" s="1001" t="n">
        <v>3160090100</v>
      </c>
      <c r="F707" s="1001" t="n">
        <v>72010</v>
      </c>
      <c r="G707" s="1001" t="s">
        <v>2384</v>
      </c>
      <c r="H707" s="1128" t="n">
        <v>11794</v>
      </c>
      <c r="I707" s="1068"/>
    </row>
    <row r="708" customFormat="false" ht="12.75" hidden="false" customHeight="false" outlineLevel="0" collapsed="false">
      <c r="A708" s="1001" t="n">
        <v>706</v>
      </c>
      <c r="B708" s="1001" t="s">
        <v>2385</v>
      </c>
      <c r="C708" s="1001" t="s">
        <v>977</v>
      </c>
      <c r="D708" s="1001" t="s">
        <v>855</v>
      </c>
      <c r="E708" s="1001" t="n">
        <v>3160090110</v>
      </c>
      <c r="F708" s="1001" t="n">
        <v>72011</v>
      </c>
      <c r="G708" s="1001" t="s">
        <v>2386</v>
      </c>
      <c r="H708" s="1128" t="n">
        <v>53396</v>
      </c>
      <c r="I708" s="1068"/>
    </row>
    <row r="709" customFormat="false" ht="12.75" hidden="false" customHeight="false" outlineLevel="0" collapsed="false">
      <c r="A709" s="1001" t="n">
        <v>707</v>
      </c>
      <c r="B709" s="1001" t="s">
        <v>2387</v>
      </c>
      <c r="C709" s="1001" t="s">
        <v>977</v>
      </c>
      <c r="D709" s="1001" t="s">
        <v>855</v>
      </c>
      <c r="E709" s="1001" t="n">
        <v>3160090120</v>
      </c>
      <c r="F709" s="1001" t="n">
        <v>72012</v>
      </c>
      <c r="G709" s="1001" t="s">
        <v>2388</v>
      </c>
      <c r="H709" s="1128" t="n">
        <v>11287</v>
      </c>
      <c r="I709" s="1068"/>
    </row>
    <row r="710" customFormat="false" ht="12.75" hidden="false" customHeight="false" outlineLevel="0" collapsed="false">
      <c r="A710" s="1001" t="n">
        <v>708</v>
      </c>
      <c r="B710" s="1001" t="s">
        <v>2389</v>
      </c>
      <c r="C710" s="1001" t="s">
        <v>1625</v>
      </c>
      <c r="D710" s="1001" t="s">
        <v>856</v>
      </c>
      <c r="E710" s="1001" t="n">
        <v>4200530090</v>
      </c>
      <c r="F710" s="1001" t="n">
        <v>91009</v>
      </c>
      <c r="G710" s="1001" t="s">
        <v>2390</v>
      </c>
      <c r="H710" s="1128" t="n">
        <v>2610</v>
      </c>
      <c r="I710" s="1068"/>
    </row>
    <row r="711" customFormat="false" ht="12.75" hidden="false" customHeight="false" outlineLevel="0" collapsed="false">
      <c r="A711" s="1001" t="n">
        <v>709</v>
      </c>
      <c r="B711" s="1001" t="s">
        <v>2391</v>
      </c>
      <c r="C711" s="1001" t="s">
        <v>1063</v>
      </c>
      <c r="D711" s="1001" t="s">
        <v>857</v>
      </c>
      <c r="E711" s="1001" t="n">
        <v>4190010040</v>
      </c>
      <c r="F711" s="1001" t="n">
        <v>84004</v>
      </c>
      <c r="G711" s="1001" t="s">
        <v>2392</v>
      </c>
      <c r="H711" s="1128" t="n">
        <v>3257</v>
      </c>
      <c r="I711" s="1068"/>
    </row>
    <row r="712" customFormat="false" ht="12.75" hidden="false" customHeight="false" outlineLevel="0" collapsed="false">
      <c r="A712" s="1001" t="n">
        <v>710</v>
      </c>
      <c r="B712" s="1001" t="s">
        <v>2393</v>
      </c>
      <c r="C712" s="1001" t="s">
        <v>1017</v>
      </c>
      <c r="D712" s="1001" t="s">
        <v>847</v>
      </c>
      <c r="E712" s="1001" t="n">
        <v>3180670100</v>
      </c>
      <c r="F712" s="1001" t="n">
        <v>80010</v>
      </c>
      <c r="G712" s="1001" t="s">
        <v>2394</v>
      </c>
      <c r="H712" s="1128" t="n">
        <v>1163</v>
      </c>
      <c r="I712" s="1068"/>
    </row>
    <row r="713" customFormat="false" ht="12.75" hidden="false" customHeight="false" outlineLevel="0" collapsed="false">
      <c r="A713" s="1001" t="n">
        <v>711</v>
      </c>
      <c r="B713" s="1001" t="s">
        <v>2395</v>
      </c>
      <c r="C713" s="1001" t="s">
        <v>1159</v>
      </c>
      <c r="D713" s="1001" t="s">
        <v>852</v>
      </c>
      <c r="E713" s="1001" t="n">
        <v>1030240240</v>
      </c>
      <c r="F713" s="1001" t="n">
        <v>13024</v>
      </c>
      <c r="G713" s="1001" t="s">
        <v>2396</v>
      </c>
      <c r="H713" s="1128" t="n">
        <v>1725</v>
      </c>
      <c r="I713" s="1068"/>
    </row>
    <row r="714" customFormat="false" ht="12.75" hidden="false" customHeight="false" outlineLevel="0" collapsed="false">
      <c r="A714" s="1001" t="n">
        <v>712</v>
      </c>
      <c r="B714" s="1001" t="s">
        <v>2397</v>
      </c>
      <c r="C714" s="1001" t="s">
        <v>1110</v>
      </c>
      <c r="D714" s="1001" t="s">
        <v>858</v>
      </c>
      <c r="E714" s="1001" t="n">
        <v>1040830170</v>
      </c>
      <c r="F714" s="1001" t="n">
        <v>22017</v>
      </c>
      <c r="G714" s="1001" t="s">
        <v>2398</v>
      </c>
      <c r="H714" s="1128" t="n">
        <v>1534</v>
      </c>
      <c r="I714" s="1068"/>
    </row>
    <row r="715" customFormat="false" ht="12.75" hidden="false" customHeight="false" outlineLevel="0" collapsed="false">
      <c r="A715" s="1001" t="n">
        <v>713</v>
      </c>
      <c r="B715" s="1001" t="s">
        <v>2399</v>
      </c>
      <c r="C715" s="1001" t="s">
        <v>999</v>
      </c>
      <c r="D715" s="1001" t="s">
        <v>852</v>
      </c>
      <c r="E715" s="1001" t="n">
        <v>1030120260</v>
      </c>
      <c r="F715" s="1001" t="n">
        <v>16027</v>
      </c>
      <c r="G715" s="1001" t="s">
        <v>2400</v>
      </c>
      <c r="H715" s="1128" t="n">
        <v>72</v>
      </c>
      <c r="I715" s="1068"/>
    </row>
    <row r="716" customFormat="false" ht="12.75" hidden="false" customHeight="false" outlineLevel="0" collapsed="false">
      <c r="A716" s="1001" t="n">
        <v>714</v>
      </c>
      <c r="B716" s="1001" t="s">
        <v>2401</v>
      </c>
      <c r="C716" s="1001" t="s">
        <v>957</v>
      </c>
      <c r="D716" s="1001" t="s">
        <v>464</v>
      </c>
      <c r="E716" s="1001" t="n">
        <v>2120910060</v>
      </c>
      <c r="F716" s="1001" t="n">
        <v>56007</v>
      </c>
      <c r="G716" s="1001" t="s">
        <v>2402</v>
      </c>
      <c r="H716" s="1128" t="n">
        <v>3003</v>
      </c>
      <c r="I716" s="1068"/>
    </row>
    <row r="717" customFormat="false" ht="12.75" hidden="false" customHeight="false" outlineLevel="0" collapsed="false">
      <c r="A717" s="1001" t="n">
        <v>715</v>
      </c>
      <c r="B717" s="1001" t="s">
        <v>2403</v>
      </c>
      <c r="C717" s="1001" t="s">
        <v>1159</v>
      </c>
      <c r="D717" s="1001" t="s">
        <v>852</v>
      </c>
      <c r="E717" s="1001" t="n">
        <v>1030240250</v>
      </c>
      <c r="F717" s="1001" t="n">
        <v>13025</v>
      </c>
      <c r="G717" s="1001" t="s">
        <v>2404</v>
      </c>
      <c r="H717" s="1128" t="n">
        <v>290</v>
      </c>
      <c r="I717" s="1068"/>
    </row>
    <row r="718" customFormat="false" ht="12.75" hidden="false" customHeight="false" outlineLevel="0" collapsed="false">
      <c r="A718" s="1001" t="n">
        <v>716</v>
      </c>
      <c r="B718" s="1001" t="s">
        <v>2405</v>
      </c>
      <c r="C718" s="1001" t="s">
        <v>1159</v>
      </c>
      <c r="D718" s="1001" t="s">
        <v>852</v>
      </c>
      <c r="E718" s="1001" t="n">
        <v>1030240260</v>
      </c>
      <c r="F718" s="1001" t="n">
        <v>13026</v>
      </c>
      <c r="G718" s="1001" t="s">
        <v>2406</v>
      </c>
      <c r="H718" s="1128" t="n">
        <v>1091</v>
      </c>
      <c r="I718" s="1068"/>
    </row>
    <row r="719" customFormat="false" ht="12.75" hidden="false" customHeight="false" outlineLevel="0" collapsed="false">
      <c r="A719" s="1001" t="n">
        <v>717</v>
      </c>
      <c r="B719" s="1001" t="s">
        <v>2407</v>
      </c>
      <c r="C719" s="1001" t="s">
        <v>1250</v>
      </c>
      <c r="D719" s="1001" t="s">
        <v>857</v>
      </c>
      <c r="E719" s="1001" t="n">
        <v>4190550101</v>
      </c>
      <c r="F719" s="1001" t="n">
        <v>82082</v>
      </c>
      <c r="G719" s="1001" t="s">
        <v>2408</v>
      </c>
      <c r="H719" s="1128" t="n">
        <v>893</v>
      </c>
      <c r="I719" s="1068"/>
    </row>
    <row r="720" customFormat="false" ht="12.75" hidden="false" customHeight="false" outlineLevel="0" collapsed="false">
      <c r="A720" s="1001" t="n">
        <v>718</v>
      </c>
      <c r="B720" s="1001" t="s">
        <v>2409</v>
      </c>
      <c r="C720" s="1001" t="s">
        <v>875</v>
      </c>
      <c r="D720" s="1001" t="s">
        <v>861</v>
      </c>
      <c r="E720" s="1001" t="n">
        <v>1050540120</v>
      </c>
      <c r="F720" s="1001" t="n">
        <v>28012</v>
      </c>
      <c r="G720" s="1001" t="s">
        <v>2410</v>
      </c>
      <c r="H720" s="1128" t="n">
        <v>2393</v>
      </c>
      <c r="I720" s="1068"/>
    </row>
    <row r="721" customFormat="false" ht="12.75" hidden="false" customHeight="false" outlineLevel="0" collapsed="false">
      <c r="A721" s="1001" t="n">
        <v>719</v>
      </c>
      <c r="B721" s="1001" t="s">
        <v>2411</v>
      </c>
      <c r="C721" s="1001" t="s">
        <v>681</v>
      </c>
      <c r="D721" s="1001" t="s">
        <v>849</v>
      </c>
      <c r="E721" s="1001" t="n">
        <v>1080610050</v>
      </c>
      <c r="F721" s="1001" t="n">
        <v>33005</v>
      </c>
      <c r="G721" s="1001" t="s">
        <v>2412</v>
      </c>
      <c r="H721" s="1128" t="n">
        <v>3417</v>
      </c>
      <c r="I721" s="1068"/>
    </row>
    <row r="722" customFormat="false" ht="12.75" hidden="false" customHeight="false" outlineLevel="0" collapsed="false">
      <c r="A722" s="1001" t="n">
        <v>720</v>
      </c>
      <c r="B722" s="1001" t="s">
        <v>2413</v>
      </c>
      <c r="C722" s="1001" t="s">
        <v>1035</v>
      </c>
      <c r="D722" s="1001" t="s">
        <v>854</v>
      </c>
      <c r="E722" s="1001" t="n">
        <v>1010810260</v>
      </c>
      <c r="F722" s="1001" t="n">
        <v>1026</v>
      </c>
      <c r="G722" s="1001" t="s">
        <v>2414</v>
      </c>
      <c r="H722" s="1128" t="n">
        <v>539</v>
      </c>
      <c r="I722" s="1068"/>
    </row>
    <row r="723" customFormat="false" ht="12.75" hidden="false" customHeight="false" outlineLevel="0" collapsed="false">
      <c r="A723" s="1001" t="n">
        <v>721</v>
      </c>
      <c r="B723" s="1001" t="s">
        <v>2415</v>
      </c>
      <c r="C723" s="1001" t="s">
        <v>378</v>
      </c>
      <c r="D723" s="1001" t="s">
        <v>854</v>
      </c>
      <c r="E723" s="1001" t="n">
        <v>1010520180</v>
      </c>
      <c r="F723" s="1001" t="n">
        <v>3019</v>
      </c>
      <c r="G723" s="1001" t="s">
        <v>2416</v>
      </c>
      <c r="H723" s="1128" t="n">
        <v>1131</v>
      </c>
      <c r="I723" s="1068"/>
    </row>
    <row r="724" customFormat="false" ht="12.75" hidden="false" customHeight="false" outlineLevel="0" collapsed="false">
      <c r="A724" s="1001" t="n">
        <v>722</v>
      </c>
      <c r="B724" s="1001" t="s">
        <v>2417</v>
      </c>
      <c r="C724" s="1001" t="s">
        <v>942</v>
      </c>
      <c r="D724" s="1001" t="s">
        <v>847</v>
      </c>
      <c r="E724" s="1001" t="n">
        <v>3180250180</v>
      </c>
      <c r="F724" s="1001" t="n">
        <v>78018</v>
      </c>
      <c r="G724" s="1001" t="s">
        <v>2418</v>
      </c>
      <c r="H724" s="1128" t="n">
        <v>1091</v>
      </c>
      <c r="I724" s="1068"/>
    </row>
    <row r="725" customFormat="false" ht="12.75" hidden="false" customHeight="false" outlineLevel="0" collapsed="false">
      <c r="A725" s="1001" t="n">
        <v>723</v>
      </c>
      <c r="B725" s="1001" t="s">
        <v>2419</v>
      </c>
      <c r="C725" s="1001" t="s">
        <v>1120</v>
      </c>
      <c r="D725" s="1001" t="s">
        <v>854</v>
      </c>
      <c r="E725" s="1001" t="n">
        <v>1010880140</v>
      </c>
      <c r="F725" s="1001" t="n">
        <v>2014</v>
      </c>
      <c r="G725" s="1001" t="s">
        <v>2420</v>
      </c>
      <c r="H725" s="1128" t="n">
        <v>163</v>
      </c>
      <c r="I725" s="1068"/>
    </row>
    <row r="726" customFormat="false" ht="12.75" hidden="false" customHeight="false" outlineLevel="0" collapsed="false">
      <c r="A726" s="1001" t="n">
        <v>724</v>
      </c>
      <c r="B726" s="1001" t="s">
        <v>2421</v>
      </c>
      <c r="C726" s="1001" t="s">
        <v>1110</v>
      </c>
      <c r="D726" s="1001" t="s">
        <v>858</v>
      </c>
      <c r="E726" s="1001" t="n">
        <v>1040830180</v>
      </c>
      <c r="F726" s="1001" t="n">
        <v>22018</v>
      </c>
      <c r="G726" s="1001" t="s">
        <v>2422</v>
      </c>
      <c r="H726" s="1128" t="n">
        <v>400</v>
      </c>
      <c r="I726" s="1068"/>
    </row>
    <row r="727" customFormat="false" ht="12.75" hidden="false" customHeight="false" outlineLevel="0" collapsed="false">
      <c r="A727" s="1001" t="n">
        <v>725</v>
      </c>
      <c r="B727" s="1001" t="s">
        <v>2423</v>
      </c>
      <c r="C727" s="1001" t="s">
        <v>1055</v>
      </c>
      <c r="D727" s="1001" t="s">
        <v>852</v>
      </c>
      <c r="E727" s="1001" t="n">
        <v>1030860130</v>
      </c>
      <c r="F727" s="1001" t="n">
        <v>12016</v>
      </c>
      <c r="G727" s="1001" t="s">
        <v>2424</v>
      </c>
      <c r="H727" s="1128" t="n">
        <v>2231</v>
      </c>
      <c r="I727" s="1068"/>
    </row>
    <row r="728" customFormat="false" ht="12.75" hidden="false" customHeight="false" outlineLevel="0" collapsed="false">
      <c r="A728" s="1001" t="n">
        <v>726</v>
      </c>
      <c r="B728" s="1001" t="s">
        <v>2425</v>
      </c>
      <c r="C728" s="1001" t="s">
        <v>878</v>
      </c>
      <c r="D728" s="1001" t="s">
        <v>852</v>
      </c>
      <c r="E728" s="1001" t="n">
        <v>1030990030</v>
      </c>
      <c r="F728" s="1001" t="n">
        <v>98003</v>
      </c>
      <c r="G728" s="1001" t="s">
        <v>2426</v>
      </c>
      <c r="H728" s="1128" t="n">
        <v>1731</v>
      </c>
      <c r="I728" s="1068"/>
    </row>
    <row r="729" customFormat="false" ht="12.75" hidden="false" customHeight="false" outlineLevel="0" collapsed="false">
      <c r="A729" s="1001" t="n">
        <v>727</v>
      </c>
      <c r="B729" s="1001" t="s">
        <v>2427</v>
      </c>
      <c r="C729" s="1001" t="s">
        <v>893</v>
      </c>
      <c r="D729" s="1001" t="s">
        <v>852</v>
      </c>
      <c r="E729" s="1001" t="n">
        <v>1030490260</v>
      </c>
      <c r="F729" s="1001" t="n">
        <v>15026</v>
      </c>
      <c r="G729" s="1001" t="s">
        <v>2428</v>
      </c>
      <c r="H729" s="1128" t="n">
        <v>4110</v>
      </c>
      <c r="I729" s="1068"/>
    </row>
    <row r="730" customFormat="false" ht="12.75" hidden="false" customHeight="false" outlineLevel="0" collapsed="false">
      <c r="A730" s="1001" t="n">
        <v>728</v>
      </c>
      <c r="B730" s="1001" t="s">
        <v>2429</v>
      </c>
      <c r="C730" s="1001" t="s">
        <v>1591</v>
      </c>
      <c r="D730" s="1001" t="s">
        <v>851</v>
      </c>
      <c r="E730" s="1001" t="n">
        <v>1070340040</v>
      </c>
      <c r="F730" s="1001" t="n">
        <v>10004</v>
      </c>
      <c r="G730" s="1001" t="s">
        <v>2430</v>
      </c>
      <c r="H730" s="1128" t="n">
        <v>4379</v>
      </c>
      <c r="I730" s="1068"/>
    </row>
    <row r="731" customFormat="false" ht="12.75" hidden="false" customHeight="false" outlineLevel="0" collapsed="false">
      <c r="A731" s="1001" t="n">
        <v>729</v>
      </c>
      <c r="B731" s="1001" t="s">
        <v>2431</v>
      </c>
      <c r="C731" s="1001" t="s">
        <v>1474</v>
      </c>
      <c r="D731" s="1001" t="s">
        <v>854</v>
      </c>
      <c r="E731" s="1001" t="n">
        <v>1011020120</v>
      </c>
      <c r="F731" s="1001" t="n">
        <v>103012</v>
      </c>
      <c r="G731" s="1001" t="s">
        <v>2432</v>
      </c>
      <c r="H731" s="1128" t="n">
        <v>191</v>
      </c>
      <c r="I731" s="1068"/>
    </row>
    <row r="732" customFormat="false" ht="12.75" hidden="false" customHeight="false" outlineLevel="0" collapsed="false">
      <c r="A732" s="1001" t="n">
        <v>730</v>
      </c>
      <c r="B732" s="1001" t="s">
        <v>2433</v>
      </c>
      <c r="C732" s="1001" t="s">
        <v>378</v>
      </c>
      <c r="D732" s="1001" t="s">
        <v>854</v>
      </c>
      <c r="E732" s="1001" t="n">
        <v>1010520200</v>
      </c>
      <c r="F732" s="1001" t="n">
        <v>3021</v>
      </c>
      <c r="G732" s="1001" t="s">
        <v>2434</v>
      </c>
      <c r="H732" s="1128" t="n">
        <v>1297</v>
      </c>
      <c r="I732" s="1068"/>
    </row>
    <row r="733" customFormat="false" ht="12.75" hidden="false" customHeight="false" outlineLevel="0" collapsed="false">
      <c r="A733" s="1001" t="n">
        <v>731</v>
      </c>
      <c r="B733" s="1001" t="s">
        <v>2435</v>
      </c>
      <c r="C733" s="1001" t="s">
        <v>1125</v>
      </c>
      <c r="D733" s="1001" t="s">
        <v>851</v>
      </c>
      <c r="E733" s="1001" t="n">
        <v>1070740110</v>
      </c>
      <c r="F733" s="1001" t="n">
        <v>9011</v>
      </c>
      <c r="G733" s="1001" t="s">
        <v>2436</v>
      </c>
      <c r="H733" s="1128" t="n">
        <v>2527</v>
      </c>
      <c r="I733" s="1068"/>
    </row>
    <row r="734" customFormat="false" ht="12.75" hidden="false" customHeight="false" outlineLevel="0" collapsed="false">
      <c r="A734" s="1001" t="n">
        <v>732</v>
      </c>
      <c r="B734" s="1001" t="s">
        <v>2437</v>
      </c>
      <c r="C734" s="1001" t="s">
        <v>971</v>
      </c>
      <c r="D734" s="1001" t="s">
        <v>853</v>
      </c>
      <c r="E734" s="1001" t="n">
        <v>3140190030</v>
      </c>
      <c r="F734" s="1001" t="n">
        <v>70003</v>
      </c>
      <c r="G734" s="1001" t="s">
        <v>2438</v>
      </c>
      <c r="H734" s="1128" t="n">
        <v>7502</v>
      </c>
      <c r="I734" s="1068"/>
    </row>
    <row r="735" customFormat="false" ht="12.75" hidden="false" customHeight="false" outlineLevel="0" collapsed="false">
      <c r="A735" s="1001" t="n">
        <v>733</v>
      </c>
      <c r="B735" s="1001" t="s">
        <v>2439</v>
      </c>
      <c r="C735" s="1001" t="s">
        <v>1381</v>
      </c>
      <c r="D735" s="1001" t="s">
        <v>851</v>
      </c>
      <c r="E735" s="1001" t="n">
        <v>1070390040</v>
      </c>
      <c r="F735" s="1001" t="n">
        <v>11004</v>
      </c>
      <c r="G735" s="1001" t="s">
        <v>2440</v>
      </c>
      <c r="H735" s="1128" t="n">
        <v>7451</v>
      </c>
      <c r="I735" s="1068"/>
    </row>
    <row r="736" customFormat="false" ht="12.75" hidden="false" customHeight="false" outlineLevel="0" collapsed="false">
      <c r="A736" s="1001" t="n">
        <v>734</v>
      </c>
      <c r="B736" s="1001" t="s">
        <v>2441</v>
      </c>
      <c r="C736" s="1001" t="s">
        <v>999</v>
      </c>
      <c r="D736" s="1001" t="s">
        <v>852</v>
      </c>
      <c r="E736" s="1001" t="n">
        <v>1030120270</v>
      </c>
      <c r="F736" s="1001" t="n">
        <v>16028</v>
      </c>
      <c r="G736" s="1001" t="s">
        <v>2442</v>
      </c>
      <c r="H736" s="1128" t="n">
        <v>6521</v>
      </c>
      <c r="I736" s="1068"/>
    </row>
    <row r="737" customFormat="false" ht="12.75" hidden="false" customHeight="false" outlineLevel="0" collapsed="false">
      <c r="A737" s="1001" t="n">
        <v>735</v>
      </c>
      <c r="B737" s="1001" t="s">
        <v>2443</v>
      </c>
      <c r="C737" s="1001" t="s">
        <v>893</v>
      </c>
      <c r="D737" s="1001" t="s">
        <v>852</v>
      </c>
      <c r="E737" s="1001" t="n">
        <v>1030490270</v>
      </c>
      <c r="F737" s="1001" t="n">
        <v>15027</v>
      </c>
      <c r="G737" s="1001" t="s">
        <v>2444</v>
      </c>
      <c r="H737" s="1128" t="n">
        <v>36166</v>
      </c>
      <c r="I737" s="1068"/>
    </row>
    <row r="738" customFormat="false" ht="12.75" hidden="false" customHeight="false" outlineLevel="0" collapsed="false">
      <c r="A738" s="1001" t="n">
        <v>736</v>
      </c>
      <c r="B738" s="1001" t="s">
        <v>2445</v>
      </c>
      <c r="C738" s="1001" t="s">
        <v>1035</v>
      </c>
      <c r="D738" s="1001" t="s">
        <v>854</v>
      </c>
      <c r="E738" s="1001" t="n">
        <v>1010810270</v>
      </c>
      <c r="F738" s="1001" t="n">
        <v>1027</v>
      </c>
      <c r="G738" s="1001" t="s">
        <v>2446</v>
      </c>
      <c r="H738" s="1128" t="n">
        <v>2098</v>
      </c>
      <c r="I738" s="1068"/>
    </row>
    <row r="739" customFormat="false" ht="12.75" hidden="false" customHeight="false" outlineLevel="0" collapsed="false">
      <c r="A739" s="1001" t="n">
        <v>737</v>
      </c>
      <c r="B739" s="1001" t="s">
        <v>2447</v>
      </c>
      <c r="C739" s="1001" t="s">
        <v>1335</v>
      </c>
      <c r="D739" s="1001" t="s">
        <v>849</v>
      </c>
      <c r="E739" s="1001" t="n">
        <v>1080130060</v>
      </c>
      <c r="F739" s="1001" t="n">
        <v>37006</v>
      </c>
      <c r="G739" s="1001" t="s">
        <v>2448</v>
      </c>
      <c r="H739" s="1128" t="n">
        <v>387842</v>
      </c>
      <c r="I739" s="1068"/>
    </row>
    <row r="740" customFormat="false" ht="12.75" hidden="false" customHeight="false" outlineLevel="0" collapsed="false">
      <c r="A740" s="1001" t="n">
        <v>738</v>
      </c>
      <c r="B740" s="1001" t="s">
        <v>2449</v>
      </c>
      <c r="C740" s="1001" t="s">
        <v>890</v>
      </c>
      <c r="D740" s="1001" t="s">
        <v>468</v>
      </c>
      <c r="E740" s="1001" t="n">
        <v>3130600030</v>
      </c>
      <c r="F740" s="1001" t="n">
        <v>68003</v>
      </c>
      <c r="G740" s="1001" t="s">
        <v>2450</v>
      </c>
      <c r="H740" s="1128" t="n">
        <v>1024</v>
      </c>
      <c r="I740" s="1068"/>
    </row>
    <row r="741" customFormat="false" ht="12.75" hidden="false" customHeight="false" outlineLevel="0" collapsed="false">
      <c r="A741" s="1001" t="n">
        <v>739</v>
      </c>
      <c r="B741" s="1001" t="s">
        <v>2451</v>
      </c>
      <c r="C741" s="1001" t="s">
        <v>1250</v>
      </c>
      <c r="D741" s="1001" t="s">
        <v>857</v>
      </c>
      <c r="E741" s="1001" t="n">
        <v>4190550110</v>
      </c>
      <c r="F741" s="1001" t="n">
        <v>82011</v>
      </c>
      <c r="G741" s="1001" t="s">
        <v>2452</v>
      </c>
      <c r="H741" s="1128" t="n">
        <v>4097</v>
      </c>
      <c r="I741" s="1068"/>
    </row>
    <row r="742" customFormat="false" ht="12.75" hidden="false" customHeight="false" outlineLevel="0" collapsed="false">
      <c r="A742" s="1001" t="n">
        <v>740</v>
      </c>
      <c r="B742" s="1001" t="s">
        <v>2453</v>
      </c>
      <c r="C742" s="1001" t="s">
        <v>1497</v>
      </c>
      <c r="D742" s="1001" t="s">
        <v>462</v>
      </c>
      <c r="E742" s="1001" t="n">
        <v>2110440050</v>
      </c>
      <c r="F742" s="1001" t="n">
        <v>43005</v>
      </c>
      <c r="G742" s="1001" t="s">
        <v>2454</v>
      </c>
      <c r="H742" s="1128" t="n">
        <v>145</v>
      </c>
      <c r="I742" s="1068"/>
    </row>
    <row r="743" customFormat="false" ht="12.75" hidden="false" customHeight="false" outlineLevel="0" collapsed="false">
      <c r="A743" s="1001" t="n">
        <v>741</v>
      </c>
      <c r="B743" s="1001" t="s">
        <v>2455</v>
      </c>
      <c r="C743" s="1001" t="s">
        <v>1625</v>
      </c>
      <c r="D743" s="1001" t="s">
        <v>856</v>
      </c>
      <c r="E743" s="1001" t="n">
        <v>4200530100</v>
      </c>
      <c r="F743" s="1001" t="n">
        <v>91010</v>
      </c>
      <c r="G743" s="1001" t="s">
        <v>2456</v>
      </c>
      <c r="H743" s="1128" t="n">
        <v>2419</v>
      </c>
      <c r="I743" s="1068"/>
    </row>
    <row r="744" customFormat="false" ht="12.75" hidden="false" customHeight="false" outlineLevel="0" collapsed="false">
      <c r="A744" s="1001" t="n">
        <v>742</v>
      </c>
      <c r="B744" s="1001" t="s">
        <v>2457</v>
      </c>
      <c r="C744" s="1001" t="s">
        <v>957</v>
      </c>
      <c r="D744" s="1001" t="s">
        <v>464</v>
      </c>
      <c r="E744" s="1001" t="n">
        <v>2120910070</v>
      </c>
      <c r="F744" s="1001" t="n">
        <v>56008</v>
      </c>
      <c r="G744" s="1001" t="s">
        <v>2458</v>
      </c>
      <c r="H744" s="1128" t="n">
        <v>3739</v>
      </c>
      <c r="I744" s="1068"/>
    </row>
    <row r="745" customFormat="false" ht="12.75" hidden="false" customHeight="false" outlineLevel="0" collapsed="false">
      <c r="A745" s="1001" t="n">
        <v>743</v>
      </c>
      <c r="B745" s="1001" t="s">
        <v>2459</v>
      </c>
      <c r="C745" s="1001" t="s">
        <v>999</v>
      </c>
      <c r="D745" s="1001" t="s">
        <v>852</v>
      </c>
      <c r="E745" s="1001" t="n">
        <v>1030120280</v>
      </c>
      <c r="F745" s="1001" t="n">
        <v>16029</v>
      </c>
      <c r="G745" s="1001" t="s">
        <v>2460</v>
      </c>
      <c r="H745" s="1128" t="n">
        <v>6210</v>
      </c>
      <c r="I745" s="1068"/>
    </row>
    <row r="746" customFormat="false" ht="12.75" hidden="false" customHeight="false" outlineLevel="0" collapsed="false">
      <c r="A746" s="1001" t="n">
        <v>744</v>
      </c>
      <c r="B746" s="1001" t="s">
        <v>2461</v>
      </c>
      <c r="C746" s="1001" t="s">
        <v>378</v>
      </c>
      <c r="D746" s="1001" t="s">
        <v>854</v>
      </c>
      <c r="E746" s="1001" t="n">
        <v>1010520210</v>
      </c>
      <c r="F746" s="1001" t="n">
        <v>3022</v>
      </c>
      <c r="G746" s="1001" t="s">
        <v>2462</v>
      </c>
      <c r="H746" s="1128" t="n">
        <v>1149</v>
      </c>
      <c r="I746" s="1068"/>
    </row>
    <row r="747" customFormat="false" ht="12.75" hidden="false" customHeight="false" outlineLevel="0" collapsed="false">
      <c r="A747" s="1001" t="n">
        <v>745</v>
      </c>
      <c r="B747" s="1001" t="s">
        <v>2463</v>
      </c>
      <c r="C747" s="1001" t="s">
        <v>1071</v>
      </c>
      <c r="D747" s="1001" t="s">
        <v>861</v>
      </c>
      <c r="E747" s="1001" t="n">
        <v>1050900130</v>
      </c>
      <c r="F747" s="1001" t="n">
        <v>24013</v>
      </c>
      <c r="G747" s="1001" t="s">
        <v>2464</v>
      </c>
      <c r="H747" s="1128" t="n">
        <v>6504</v>
      </c>
      <c r="I747" s="1068"/>
    </row>
    <row r="748" customFormat="false" ht="12.75" hidden="false" customHeight="false" outlineLevel="0" collapsed="false">
      <c r="A748" s="1001" t="n">
        <v>746</v>
      </c>
      <c r="B748" s="1001" t="s">
        <v>2465</v>
      </c>
      <c r="C748" s="1001" t="s">
        <v>1215</v>
      </c>
      <c r="D748" s="1001" t="s">
        <v>858</v>
      </c>
      <c r="E748" s="1001" t="n">
        <v>1040140050</v>
      </c>
      <c r="F748" s="1001" t="n">
        <v>21008</v>
      </c>
      <c r="G748" s="1001" t="s">
        <v>2466</v>
      </c>
      <c r="H748" s="1128" t="n">
        <v>106601</v>
      </c>
      <c r="I748" s="1068"/>
    </row>
    <row r="749" customFormat="false" ht="12.75" hidden="false" customHeight="false" outlineLevel="0" collapsed="false">
      <c r="A749" s="1001" t="n">
        <v>747</v>
      </c>
      <c r="B749" s="1001" t="s">
        <v>2467</v>
      </c>
      <c r="C749" s="1001" t="s">
        <v>957</v>
      </c>
      <c r="D749" s="1001" t="s">
        <v>464</v>
      </c>
      <c r="E749" s="1001" t="n">
        <v>2120910080</v>
      </c>
      <c r="F749" s="1001" t="n">
        <v>56009</v>
      </c>
      <c r="G749" s="1001" t="s">
        <v>2468</v>
      </c>
      <c r="H749" s="1128" t="n">
        <v>1692</v>
      </c>
      <c r="I749" s="1068"/>
    </row>
    <row r="750" customFormat="false" ht="12.75" hidden="false" customHeight="false" outlineLevel="0" collapsed="false">
      <c r="A750" s="1001" t="n">
        <v>748</v>
      </c>
      <c r="B750" s="1001" t="s">
        <v>2469</v>
      </c>
      <c r="C750" s="1001" t="s">
        <v>1325</v>
      </c>
      <c r="D750" s="1001" t="s">
        <v>468</v>
      </c>
      <c r="E750" s="1001" t="n">
        <v>3130230060</v>
      </c>
      <c r="F750" s="1001" t="n">
        <v>69006</v>
      </c>
      <c r="G750" s="1001" t="s">
        <v>2470</v>
      </c>
      <c r="H750" s="1128" t="n">
        <v>727</v>
      </c>
      <c r="I750" s="1068"/>
    </row>
    <row r="751" customFormat="false" ht="12.75" hidden="false" customHeight="false" outlineLevel="0" collapsed="false">
      <c r="A751" s="1001" t="n">
        <v>749</v>
      </c>
      <c r="B751" s="1001" t="s">
        <v>2471</v>
      </c>
      <c r="C751" s="1001" t="s">
        <v>982</v>
      </c>
      <c r="D751" s="1001" t="s">
        <v>857</v>
      </c>
      <c r="E751" s="1001" t="n">
        <v>4190180020</v>
      </c>
      <c r="F751" s="1001" t="n">
        <v>85002</v>
      </c>
      <c r="G751" s="1001" t="s">
        <v>2472</v>
      </c>
      <c r="H751" s="1128" t="n">
        <v>513</v>
      </c>
      <c r="I751" s="1068"/>
    </row>
    <row r="752" customFormat="false" ht="12.75" hidden="false" customHeight="false" outlineLevel="0" collapsed="false">
      <c r="A752" s="1001" t="n">
        <v>750</v>
      </c>
      <c r="B752" s="1001" t="s">
        <v>2473</v>
      </c>
      <c r="C752" s="1001" t="s">
        <v>1250</v>
      </c>
      <c r="D752" s="1001" t="s">
        <v>857</v>
      </c>
      <c r="E752" s="1001" t="n">
        <v>4190550120</v>
      </c>
      <c r="F752" s="1001" t="n">
        <v>82012</v>
      </c>
      <c r="G752" s="1001" t="s">
        <v>2474</v>
      </c>
      <c r="H752" s="1128" t="n">
        <v>1224</v>
      </c>
      <c r="I752" s="1068"/>
    </row>
    <row r="753" customFormat="false" ht="12.75" hidden="false" customHeight="false" outlineLevel="0" collapsed="false">
      <c r="A753" s="1001" t="n">
        <v>751</v>
      </c>
      <c r="B753" s="1001" t="s">
        <v>2475</v>
      </c>
      <c r="C753" s="1001" t="s">
        <v>2111</v>
      </c>
      <c r="D753" s="1001" t="s">
        <v>849</v>
      </c>
      <c r="E753" s="1001" t="n">
        <v>1080500020</v>
      </c>
      <c r="F753" s="1001" t="n">
        <v>36002</v>
      </c>
      <c r="G753" s="1001" t="s">
        <v>2476</v>
      </c>
      <c r="H753" s="1128" t="n">
        <v>10144</v>
      </c>
      <c r="I753" s="1068"/>
    </row>
    <row r="754" customFormat="false" ht="12.75" hidden="false" customHeight="false" outlineLevel="0" collapsed="false">
      <c r="A754" s="1001" t="n">
        <v>752</v>
      </c>
      <c r="B754" s="1001" t="s">
        <v>2477</v>
      </c>
      <c r="C754" s="1001" t="s">
        <v>887</v>
      </c>
      <c r="D754" s="1001" t="s">
        <v>856</v>
      </c>
      <c r="E754" s="1001" t="n">
        <v>4200950150</v>
      </c>
      <c r="F754" s="1001" t="n">
        <v>95015</v>
      </c>
      <c r="G754" s="1001" t="s">
        <v>2478</v>
      </c>
      <c r="H754" s="1128" t="n">
        <v>1519</v>
      </c>
      <c r="I754" s="1068"/>
    </row>
    <row r="755" customFormat="false" ht="12.75" hidden="false" customHeight="false" outlineLevel="0" collapsed="false">
      <c r="A755" s="1001" t="n">
        <v>753</v>
      </c>
      <c r="B755" s="1001" t="s">
        <v>2479</v>
      </c>
      <c r="C755" s="1001" t="s">
        <v>1381</v>
      </c>
      <c r="D755" s="1001" t="s">
        <v>851</v>
      </c>
      <c r="E755" s="1001" t="n">
        <v>1070390050</v>
      </c>
      <c r="F755" s="1001" t="n">
        <v>11005</v>
      </c>
      <c r="G755" s="1001" t="s">
        <v>2480</v>
      </c>
      <c r="H755" s="1128" t="n">
        <v>816</v>
      </c>
      <c r="I755" s="1068"/>
    </row>
    <row r="756" customFormat="false" ht="12.75" hidden="false" customHeight="false" outlineLevel="0" collapsed="false">
      <c r="A756" s="1001" t="n">
        <v>754</v>
      </c>
      <c r="B756" s="1001" t="s">
        <v>2481</v>
      </c>
      <c r="C756" s="1001" t="s">
        <v>999</v>
      </c>
      <c r="D756" s="1001" t="s">
        <v>852</v>
      </c>
      <c r="E756" s="1001" t="n">
        <v>1030120290</v>
      </c>
      <c r="F756" s="1001" t="n">
        <v>16030</v>
      </c>
      <c r="G756" s="1001" t="s">
        <v>2482</v>
      </c>
      <c r="H756" s="1128" t="n">
        <v>10242</v>
      </c>
      <c r="I756" s="1068"/>
    </row>
    <row r="757" customFormat="false" ht="12.75" hidden="false" customHeight="false" outlineLevel="0" collapsed="false">
      <c r="A757" s="1001" t="n">
        <v>755</v>
      </c>
      <c r="B757" s="1001" t="s">
        <v>2483</v>
      </c>
      <c r="C757" s="1001" t="s">
        <v>999</v>
      </c>
      <c r="D757" s="1001" t="s">
        <v>852</v>
      </c>
      <c r="E757" s="1001" t="n">
        <v>1030120300</v>
      </c>
      <c r="F757" s="1001" t="n">
        <v>16031</v>
      </c>
      <c r="G757" s="1001" t="s">
        <v>2484</v>
      </c>
      <c r="H757" s="1128" t="n">
        <v>6629</v>
      </c>
      <c r="I757" s="1068"/>
    </row>
    <row r="758" customFormat="false" ht="12.75" hidden="false" customHeight="false" outlineLevel="0" collapsed="false">
      <c r="A758" s="1001" t="n">
        <v>756</v>
      </c>
      <c r="B758" s="1001" t="s">
        <v>2485</v>
      </c>
      <c r="C758" s="1001" t="s">
        <v>1009</v>
      </c>
      <c r="D758" s="1001" t="s">
        <v>861</v>
      </c>
      <c r="E758" s="1001" t="n">
        <v>1050890090</v>
      </c>
      <c r="F758" s="1001" t="n">
        <v>23009</v>
      </c>
      <c r="G758" s="1001" t="s">
        <v>2486</v>
      </c>
      <c r="H758" s="1128" t="n">
        <v>2010</v>
      </c>
      <c r="I758" s="1068"/>
    </row>
    <row r="759" customFormat="false" ht="12.75" hidden="false" customHeight="false" outlineLevel="0" collapsed="false">
      <c r="A759" s="1001" t="n">
        <v>757</v>
      </c>
      <c r="B759" s="1001" t="s">
        <v>2487</v>
      </c>
      <c r="C759" s="1001" t="s">
        <v>1602</v>
      </c>
      <c r="D759" s="1001" t="s">
        <v>849</v>
      </c>
      <c r="E759" s="1001" t="n">
        <v>1080290030</v>
      </c>
      <c r="F759" s="1001" t="n">
        <v>38003</v>
      </c>
      <c r="G759" s="1001" t="s">
        <v>2488</v>
      </c>
      <c r="H759" s="1128" t="n">
        <v>13872</v>
      </c>
      <c r="I759" s="1068"/>
    </row>
    <row r="760" customFormat="false" ht="12.75" hidden="false" customHeight="false" outlineLevel="0" collapsed="false">
      <c r="A760" s="1001" t="n">
        <v>758</v>
      </c>
      <c r="B760" s="1001" t="s">
        <v>2489</v>
      </c>
      <c r="C760" s="1001" t="s">
        <v>1110</v>
      </c>
      <c r="D760" s="1001" t="s">
        <v>858</v>
      </c>
      <c r="E760" s="1001" t="n">
        <v>1040830201</v>
      </c>
      <c r="F760" s="1001" t="n">
        <v>22021</v>
      </c>
      <c r="G760" s="1001" t="s">
        <v>2490</v>
      </c>
      <c r="H760" s="1128" t="n">
        <v>643</v>
      </c>
      <c r="I760" s="1068"/>
    </row>
    <row r="761" customFormat="false" ht="12.75" hidden="false" customHeight="false" outlineLevel="0" collapsed="false">
      <c r="A761" s="1001" t="n">
        <v>759</v>
      </c>
      <c r="B761" s="1001" t="s">
        <v>2491</v>
      </c>
      <c r="C761" s="1001" t="s">
        <v>1100</v>
      </c>
      <c r="D761" s="1001" t="s">
        <v>848</v>
      </c>
      <c r="E761" s="1001" t="n">
        <v>3150110090</v>
      </c>
      <c r="F761" s="1001" t="n">
        <v>62009</v>
      </c>
      <c r="G761" s="1001" t="s">
        <v>2492</v>
      </c>
      <c r="H761" s="1128" t="n">
        <v>1383</v>
      </c>
      <c r="I761" s="1068"/>
    </row>
    <row r="762" customFormat="false" ht="12.75" hidden="false" customHeight="false" outlineLevel="0" collapsed="false">
      <c r="A762" s="1001" t="n">
        <v>760</v>
      </c>
      <c r="B762" s="1001" t="s">
        <v>2493</v>
      </c>
      <c r="C762" s="1001" t="s">
        <v>971</v>
      </c>
      <c r="D762" s="1001" t="s">
        <v>853</v>
      </c>
      <c r="E762" s="1001" t="n">
        <v>3140190040</v>
      </c>
      <c r="F762" s="1001" t="n">
        <v>70004</v>
      </c>
      <c r="G762" s="1001" t="s">
        <v>2494</v>
      </c>
      <c r="H762" s="1128" t="n">
        <v>1214</v>
      </c>
      <c r="I762" s="1068"/>
    </row>
    <row r="763" customFormat="false" ht="12.75" hidden="false" customHeight="false" outlineLevel="0" collapsed="false">
      <c r="A763" s="1001" t="n">
        <v>761</v>
      </c>
      <c r="B763" s="1001" t="s">
        <v>2495</v>
      </c>
      <c r="C763" s="1001" t="s">
        <v>951</v>
      </c>
      <c r="D763" s="1001" t="s">
        <v>852</v>
      </c>
      <c r="E763" s="1001" t="n">
        <v>1030260060</v>
      </c>
      <c r="F763" s="1001" t="n">
        <v>19006</v>
      </c>
      <c r="G763" s="1001" t="s">
        <v>2496</v>
      </c>
      <c r="H763" s="1128" t="n">
        <v>1464</v>
      </c>
      <c r="I763" s="1068"/>
    </row>
    <row r="764" customFormat="false" ht="12.75" hidden="false" customHeight="false" outlineLevel="0" collapsed="false">
      <c r="A764" s="1001" t="n">
        <v>762</v>
      </c>
      <c r="B764" s="1001" t="s">
        <v>2497</v>
      </c>
      <c r="C764" s="1001" t="s">
        <v>942</v>
      </c>
      <c r="D764" s="1001" t="s">
        <v>847</v>
      </c>
      <c r="E764" s="1001" t="n">
        <v>3180250190</v>
      </c>
      <c r="F764" s="1001" t="n">
        <v>78019</v>
      </c>
      <c r="G764" s="1001" t="s">
        <v>2498</v>
      </c>
      <c r="H764" s="1128" t="n">
        <v>2624</v>
      </c>
      <c r="I764" s="1068"/>
    </row>
    <row r="765" customFormat="false" ht="12.75" hidden="false" customHeight="false" outlineLevel="0" collapsed="false">
      <c r="A765" s="1001" t="n">
        <v>763</v>
      </c>
      <c r="B765" s="1001" t="s">
        <v>2499</v>
      </c>
      <c r="C765" s="1001" t="s">
        <v>1087</v>
      </c>
      <c r="D765" s="1001" t="s">
        <v>848</v>
      </c>
      <c r="E765" s="1001" t="n">
        <v>3150080120</v>
      </c>
      <c r="F765" s="1001" t="n">
        <v>64012</v>
      </c>
      <c r="G765" s="1001" t="s">
        <v>2500</v>
      </c>
      <c r="H765" s="1128" t="n">
        <v>2242</v>
      </c>
      <c r="I765" s="1068"/>
    </row>
    <row r="766" customFormat="false" ht="12.75" hidden="false" customHeight="false" outlineLevel="0" collapsed="false">
      <c r="A766" s="1001" t="n">
        <v>764</v>
      </c>
      <c r="B766" s="1001" t="s">
        <v>2501</v>
      </c>
      <c r="C766" s="1001" t="s">
        <v>1024</v>
      </c>
      <c r="D766" s="1001" t="s">
        <v>856</v>
      </c>
      <c r="E766" s="1001" t="n">
        <v>4200730110</v>
      </c>
      <c r="F766" s="1001" t="n">
        <v>90011</v>
      </c>
      <c r="G766" s="1001" t="s">
        <v>2502</v>
      </c>
      <c r="H766" s="1128" t="n">
        <v>930</v>
      </c>
      <c r="I766" s="1068"/>
    </row>
    <row r="767" customFormat="false" ht="12.75" hidden="false" customHeight="false" outlineLevel="0" collapsed="false">
      <c r="A767" s="1001" t="n">
        <v>765</v>
      </c>
      <c r="B767" s="1001" t="s">
        <v>2503</v>
      </c>
      <c r="C767" s="1001" t="s">
        <v>1024</v>
      </c>
      <c r="D767" s="1001" t="s">
        <v>856</v>
      </c>
      <c r="E767" s="1001" t="n">
        <v>4200730120</v>
      </c>
      <c r="F767" s="1001" t="n">
        <v>90012</v>
      </c>
      <c r="G767" s="1001" t="s">
        <v>2504</v>
      </c>
      <c r="H767" s="1128" t="n">
        <v>3356</v>
      </c>
      <c r="I767" s="1068"/>
    </row>
    <row r="768" customFormat="false" ht="12.75" hidden="false" customHeight="false" outlineLevel="0" collapsed="false">
      <c r="A768" s="1001" t="n">
        <v>766</v>
      </c>
      <c r="B768" s="1001" t="s">
        <v>2505</v>
      </c>
      <c r="C768" s="1001" t="s">
        <v>1024</v>
      </c>
      <c r="D768" s="1001" t="s">
        <v>856</v>
      </c>
      <c r="E768" s="1001" t="n">
        <v>4200730130</v>
      </c>
      <c r="F768" s="1001" t="n">
        <v>90013</v>
      </c>
      <c r="G768" s="1001" t="s">
        <v>2506</v>
      </c>
      <c r="H768" s="1128" t="n">
        <v>3231</v>
      </c>
      <c r="I768" s="1068"/>
    </row>
    <row r="769" customFormat="false" ht="12.75" hidden="false" customHeight="false" outlineLevel="0" collapsed="false">
      <c r="A769" s="1001" t="n">
        <v>767</v>
      </c>
      <c r="B769" s="1001" t="s">
        <v>2507</v>
      </c>
      <c r="C769" s="1001" t="s">
        <v>908</v>
      </c>
      <c r="D769" s="1001" t="s">
        <v>854</v>
      </c>
      <c r="E769" s="1001" t="n">
        <v>1010270230</v>
      </c>
      <c r="F769" s="1001" t="n">
        <v>4023</v>
      </c>
      <c r="G769" s="1001" t="s">
        <v>2508</v>
      </c>
      <c r="H769" s="1128" t="n">
        <v>100</v>
      </c>
      <c r="I769" s="1068"/>
    </row>
    <row r="770" customFormat="false" ht="12.75" hidden="false" customHeight="false" outlineLevel="0" collapsed="false">
      <c r="A770" s="1001" t="n">
        <v>768</v>
      </c>
      <c r="B770" s="1001" t="s">
        <v>2509</v>
      </c>
      <c r="C770" s="1001" t="s">
        <v>917</v>
      </c>
      <c r="D770" s="1001" t="s">
        <v>464</v>
      </c>
      <c r="E770" s="1001" t="n">
        <v>2120690060</v>
      </c>
      <c r="F770" s="1001" t="n">
        <v>57006</v>
      </c>
      <c r="G770" s="1001" t="s">
        <v>2510</v>
      </c>
      <c r="H770" s="1128" t="n">
        <v>589</v>
      </c>
      <c r="I770" s="1068"/>
    </row>
    <row r="771" customFormat="false" ht="12.75" hidden="false" customHeight="false" outlineLevel="0" collapsed="false">
      <c r="A771" s="1001" t="n">
        <v>769</v>
      </c>
      <c r="B771" s="1001" t="s">
        <v>2511</v>
      </c>
      <c r="C771" s="1001" t="s">
        <v>1050</v>
      </c>
      <c r="D771" s="1001" t="s">
        <v>861</v>
      </c>
      <c r="E771" s="1001" t="n">
        <v>1050100070</v>
      </c>
      <c r="F771" s="1001" t="n">
        <v>25007</v>
      </c>
      <c r="G771" s="1001" t="s">
        <v>2512</v>
      </c>
      <c r="H771" s="1128" t="n">
        <v>826</v>
      </c>
      <c r="I771" s="1068"/>
    </row>
    <row r="772" customFormat="false" ht="12.75" hidden="false" customHeight="false" outlineLevel="0" collapsed="false">
      <c r="A772" s="1001" t="n">
        <v>770</v>
      </c>
      <c r="B772" s="1001" t="s">
        <v>2513</v>
      </c>
      <c r="C772" s="1001" t="s">
        <v>1084</v>
      </c>
      <c r="D772" s="1001" t="s">
        <v>850</v>
      </c>
      <c r="E772" s="1001" t="n">
        <v>1060850120</v>
      </c>
      <c r="F772" s="1001" t="n">
        <v>30012</v>
      </c>
      <c r="G772" s="1001" t="s">
        <v>2514</v>
      </c>
      <c r="H772" s="1128" t="n">
        <v>710</v>
      </c>
      <c r="I772" s="1068"/>
    </row>
    <row r="773" customFormat="false" ht="12.75" hidden="false" customHeight="false" outlineLevel="0" collapsed="false">
      <c r="A773" s="1001" t="n">
        <v>771</v>
      </c>
      <c r="B773" s="1001" t="s">
        <v>2515</v>
      </c>
      <c r="C773" s="1001" t="s">
        <v>1103</v>
      </c>
      <c r="D773" s="1001" t="s">
        <v>851</v>
      </c>
      <c r="E773" s="1001" t="n">
        <v>1070370070</v>
      </c>
      <c r="F773" s="1001" t="n">
        <v>8008</v>
      </c>
      <c r="G773" s="1001" t="s">
        <v>2516</v>
      </c>
      <c r="H773" s="1128" t="n">
        <v>10130</v>
      </c>
      <c r="I773" s="1068"/>
    </row>
    <row r="774" customFormat="false" ht="12.75" hidden="false" customHeight="false" outlineLevel="0" collapsed="false">
      <c r="A774" s="1001" t="n">
        <v>772</v>
      </c>
      <c r="B774" s="1001" t="s">
        <v>2517</v>
      </c>
      <c r="C774" s="1001" t="s">
        <v>951</v>
      </c>
      <c r="D774" s="1001" t="s">
        <v>852</v>
      </c>
      <c r="E774" s="1001" t="n">
        <v>1030260070</v>
      </c>
      <c r="F774" s="1001" t="n">
        <v>19007</v>
      </c>
      <c r="G774" s="1001" t="s">
        <v>2518</v>
      </c>
      <c r="H774" s="1128" t="n">
        <v>563</v>
      </c>
      <c r="I774" s="1068"/>
    </row>
    <row r="775" customFormat="false" ht="12.75" hidden="false" customHeight="false" outlineLevel="0" collapsed="false">
      <c r="A775" s="1001" t="n">
        <v>773</v>
      </c>
      <c r="B775" s="1001" t="s">
        <v>2519</v>
      </c>
      <c r="C775" s="1001" t="s">
        <v>1154</v>
      </c>
      <c r="D775" s="1001" t="s">
        <v>849</v>
      </c>
      <c r="E775" s="1001" t="n">
        <v>1080560050</v>
      </c>
      <c r="F775" s="1001" t="n">
        <v>34005</v>
      </c>
      <c r="G775" s="1001" t="s">
        <v>2520</v>
      </c>
      <c r="H775" s="1128" t="n">
        <v>676</v>
      </c>
      <c r="I775" s="1068"/>
    </row>
    <row r="776" customFormat="false" ht="12.75" hidden="false" customHeight="false" outlineLevel="0" collapsed="false">
      <c r="A776" s="1001" t="n">
        <v>774</v>
      </c>
      <c r="B776" s="1001" t="s">
        <v>2521</v>
      </c>
      <c r="C776" s="1001" t="s">
        <v>1187</v>
      </c>
      <c r="D776" s="1001" t="s">
        <v>849</v>
      </c>
      <c r="E776" s="1001" t="n">
        <v>1080680050</v>
      </c>
      <c r="F776" s="1001" t="n">
        <v>35005</v>
      </c>
      <c r="G776" s="1001" t="s">
        <v>2522</v>
      </c>
      <c r="H776" s="1128" t="n">
        <v>5252</v>
      </c>
      <c r="I776" s="1068"/>
    </row>
    <row r="777" customFormat="false" ht="12.75" hidden="false" customHeight="false" outlineLevel="0" collapsed="false">
      <c r="A777" s="1001" t="n">
        <v>775</v>
      </c>
      <c r="B777" s="1001" t="s">
        <v>2523</v>
      </c>
      <c r="C777" s="1001" t="s">
        <v>1117</v>
      </c>
      <c r="D777" s="1001" t="s">
        <v>852</v>
      </c>
      <c r="E777" s="1001" t="n">
        <v>1030570141</v>
      </c>
      <c r="F777" s="1001" t="n">
        <v>18015</v>
      </c>
      <c r="G777" s="1001" t="s">
        <v>2524</v>
      </c>
      <c r="H777" s="1128" t="n">
        <v>2662</v>
      </c>
      <c r="I777" s="1068"/>
    </row>
    <row r="778" customFormat="false" ht="12.75" hidden="false" customHeight="false" outlineLevel="0" collapsed="false">
      <c r="A778" s="1001" t="n">
        <v>776</v>
      </c>
      <c r="B778" s="1001" t="s">
        <v>2525</v>
      </c>
      <c r="C778" s="1001" t="s">
        <v>1035</v>
      </c>
      <c r="D778" s="1001" t="s">
        <v>854</v>
      </c>
      <c r="E778" s="1001" t="n">
        <v>1010810280</v>
      </c>
      <c r="F778" s="1001" t="n">
        <v>1028</v>
      </c>
      <c r="G778" s="1001" t="s">
        <v>2526</v>
      </c>
      <c r="H778" s="1128" t="n">
        <v>11827</v>
      </c>
      <c r="I778" s="1068"/>
    </row>
    <row r="779" customFormat="false" ht="12.75" hidden="false" customHeight="false" outlineLevel="0" collapsed="false">
      <c r="A779" s="1001" t="n">
        <v>777</v>
      </c>
      <c r="B779" s="1001" t="s">
        <v>2527</v>
      </c>
      <c r="C779" s="1001" t="s">
        <v>1250</v>
      </c>
      <c r="D779" s="1001" t="s">
        <v>857</v>
      </c>
      <c r="E779" s="1001" t="n">
        <v>4190550130</v>
      </c>
      <c r="F779" s="1001" t="n">
        <v>82013</v>
      </c>
      <c r="G779" s="1001" t="s">
        <v>2528</v>
      </c>
      <c r="H779" s="1128" t="n">
        <v>7134</v>
      </c>
      <c r="I779" s="1068"/>
    </row>
    <row r="780" customFormat="false" ht="12.75" hidden="false" customHeight="false" outlineLevel="0" collapsed="false">
      <c r="A780" s="1001" t="n">
        <v>778</v>
      </c>
      <c r="B780" s="1001" t="s">
        <v>2529</v>
      </c>
      <c r="C780" s="1001" t="s">
        <v>1103</v>
      </c>
      <c r="D780" s="1001" t="s">
        <v>851</v>
      </c>
      <c r="E780" s="1001" t="n">
        <v>1070370080</v>
      </c>
      <c r="F780" s="1001" t="n">
        <v>8009</v>
      </c>
      <c r="G780" s="1001" t="s">
        <v>2530</v>
      </c>
      <c r="H780" s="1128" t="n">
        <v>408</v>
      </c>
      <c r="I780" s="1068"/>
    </row>
    <row r="781" customFormat="false" ht="12.75" hidden="false" customHeight="false" outlineLevel="0" collapsed="false">
      <c r="A781" s="1001" t="n">
        <v>779</v>
      </c>
      <c r="B781" s="1001" t="s">
        <v>2531</v>
      </c>
      <c r="C781" s="1001" t="s">
        <v>988</v>
      </c>
      <c r="D781" s="1001" t="s">
        <v>854</v>
      </c>
      <c r="E781" s="1001" t="n">
        <v>1010020180</v>
      </c>
      <c r="F781" s="1001" t="n">
        <v>6018</v>
      </c>
      <c r="G781" s="1001" t="s">
        <v>2532</v>
      </c>
      <c r="H781" s="1128" t="n">
        <v>1924</v>
      </c>
      <c r="I781" s="1068"/>
    </row>
    <row r="782" customFormat="false" ht="12.75" hidden="false" customHeight="false" outlineLevel="0" collapsed="false">
      <c r="A782" s="1001" t="n">
        <v>780</v>
      </c>
      <c r="B782" s="1001" t="s">
        <v>2533</v>
      </c>
      <c r="C782" s="1001" t="s">
        <v>1381</v>
      </c>
      <c r="D782" s="1001" t="s">
        <v>851</v>
      </c>
      <c r="E782" s="1001" t="n">
        <v>1070390060</v>
      </c>
      <c r="F782" s="1001" t="n">
        <v>11006</v>
      </c>
      <c r="G782" s="1001" t="s">
        <v>2534</v>
      </c>
      <c r="H782" s="1128" t="n">
        <v>878</v>
      </c>
      <c r="I782" s="1068"/>
    </row>
    <row r="783" customFormat="false" ht="12.75" hidden="false" customHeight="false" outlineLevel="0" collapsed="false">
      <c r="A783" s="1001" t="n">
        <v>781</v>
      </c>
      <c r="B783" s="1001" t="s">
        <v>2535</v>
      </c>
      <c r="C783" s="1001" t="s">
        <v>878</v>
      </c>
      <c r="D783" s="1001" t="s">
        <v>852</v>
      </c>
      <c r="E783" s="1001" t="n">
        <v>1030990040</v>
      </c>
      <c r="F783" s="1001" t="n">
        <v>98004</v>
      </c>
      <c r="G783" s="1001" t="s">
        <v>2536</v>
      </c>
      <c r="H783" s="1128" t="n">
        <v>4288</v>
      </c>
      <c r="I783" s="1068"/>
    </row>
    <row r="784" customFormat="false" ht="12.75" hidden="false" customHeight="false" outlineLevel="0" collapsed="false">
      <c r="A784" s="1001" t="n">
        <v>782</v>
      </c>
      <c r="B784" s="1001" t="s">
        <v>2537</v>
      </c>
      <c r="C784" s="1001" t="s">
        <v>1125</v>
      </c>
      <c r="D784" s="1001" t="s">
        <v>851</v>
      </c>
      <c r="E784" s="1001" t="n">
        <v>1070740120</v>
      </c>
      <c r="F784" s="1001" t="n">
        <v>9012</v>
      </c>
      <c r="G784" s="1001" t="s">
        <v>2538</v>
      </c>
      <c r="H784" s="1128" t="n">
        <v>4612</v>
      </c>
      <c r="I784" s="1068"/>
    </row>
    <row r="785" customFormat="false" ht="12.75" hidden="false" customHeight="false" outlineLevel="0" collapsed="false">
      <c r="A785" s="1001" t="n">
        <v>783</v>
      </c>
      <c r="B785" s="1001" t="s">
        <v>2539</v>
      </c>
      <c r="C785" s="1001" t="s">
        <v>1884</v>
      </c>
      <c r="D785" s="1001" t="s">
        <v>849</v>
      </c>
      <c r="E785" s="1001" t="n">
        <v>1080320030</v>
      </c>
      <c r="F785" s="1001" t="n">
        <v>40004</v>
      </c>
      <c r="G785" s="1001" t="s">
        <v>2540</v>
      </c>
      <c r="H785" s="1128" t="n">
        <v>2882</v>
      </c>
      <c r="I785" s="1068"/>
    </row>
    <row r="786" customFormat="false" ht="12.75" hidden="false" customHeight="false" outlineLevel="0" collapsed="false">
      <c r="A786" s="1001" t="n">
        <v>784</v>
      </c>
      <c r="B786" s="1001" t="s">
        <v>2541</v>
      </c>
      <c r="C786" s="1001" t="s">
        <v>1174</v>
      </c>
      <c r="D786" s="1001" t="s">
        <v>847</v>
      </c>
      <c r="E786" s="1001" t="n">
        <v>3180220110</v>
      </c>
      <c r="F786" s="1001" t="n">
        <v>79011</v>
      </c>
      <c r="G786" s="1001" t="s">
        <v>2542</v>
      </c>
      <c r="H786" s="1128" t="n">
        <v>7218</v>
      </c>
      <c r="I786" s="1068"/>
    </row>
    <row r="787" customFormat="false" ht="12.75" hidden="false" customHeight="false" outlineLevel="0" collapsed="false">
      <c r="A787" s="1001" t="n">
        <v>785</v>
      </c>
      <c r="B787" s="1001" t="s">
        <v>2543</v>
      </c>
      <c r="C787" s="1001" t="s">
        <v>1035</v>
      </c>
      <c r="D787" s="1001" t="s">
        <v>854</v>
      </c>
      <c r="E787" s="1001" t="n">
        <v>1010810290</v>
      </c>
      <c r="F787" s="1001" t="n">
        <v>1029</v>
      </c>
      <c r="G787" s="1001" t="s">
        <v>2544</v>
      </c>
      <c r="H787" s="1128" t="n">
        <v>582</v>
      </c>
      <c r="I787" s="1068"/>
    </row>
    <row r="788" customFormat="false" ht="12.75" hidden="false" customHeight="false" outlineLevel="0" collapsed="false">
      <c r="A788" s="1001" t="n">
        <v>786</v>
      </c>
      <c r="B788" s="1001" t="s">
        <v>2545</v>
      </c>
      <c r="C788" s="1001" t="s">
        <v>1125</v>
      </c>
      <c r="D788" s="1001" t="s">
        <v>851</v>
      </c>
      <c r="E788" s="1001" t="n">
        <v>1070740130</v>
      </c>
      <c r="F788" s="1001" t="n">
        <v>9013</v>
      </c>
      <c r="G788" s="1001" t="s">
        <v>2546</v>
      </c>
      <c r="H788" s="1128" t="n">
        <v>2086</v>
      </c>
      <c r="I788" s="1068"/>
    </row>
    <row r="789" customFormat="false" ht="12.75" hidden="false" customHeight="false" outlineLevel="0" collapsed="false">
      <c r="A789" s="1001" t="n">
        <v>787</v>
      </c>
      <c r="B789" s="1001" t="s">
        <v>2547</v>
      </c>
      <c r="C789" s="1001" t="s">
        <v>1344</v>
      </c>
      <c r="D789" s="1001" t="s">
        <v>458</v>
      </c>
      <c r="E789" s="1001" t="n">
        <v>2090430040</v>
      </c>
      <c r="F789" s="1001" t="n">
        <v>46004</v>
      </c>
      <c r="G789" s="1001" t="s">
        <v>2548</v>
      </c>
      <c r="H789" s="1128" t="n">
        <v>6667</v>
      </c>
      <c r="I789" s="1068"/>
    </row>
    <row r="790" customFormat="false" ht="12.75" hidden="false" customHeight="false" outlineLevel="0" collapsed="false">
      <c r="A790" s="1001" t="n">
        <v>788</v>
      </c>
      <c r="B790" s="1001" t="s">
        <v>2549</v>
      </c>
      <c r="C790" s="1001" t="s">
        <v>1110</v>
      </c>
      <c r="D790" s="1001" t="s">
        <v>858</v>
      </c>
      <c r="E790" s="1001" t="n">
        <v>1040830204</v>
      </c>
      <c r="F790" s="1001" t="n">
        <v>22238</v>
      </c>
      <c r="G790" s="1001" t="s">
        <v>2550</v>
      </c>
      <c r="H790" s="1128" t="n">
        <v>1954</v>
      </c>
      <c r="I790" s="1068"/>
    </row>
    <row r="791" customFormat="false" ht="12.75" hidden="false" customHeight="false" outlineLevel="0" collapsed="false">
      <c r="A791" s="1001" t="n">
        <v>789</v>
      </c>
      <c r="B791" s="1001" t="s">
        <v>2551</v>
      </c>
      <c r="C791" s="1001" t="s">
        <v>1120</v>
      </c>
      <c r="D791" s="1001" t="s">
        <v>854</v>
      </c>
      <c r="E791" s="1001" t="n">
        <v>1010880150</v>
      </c>
      <c r="F791" s="1001" t="n">
        <v>2015</v>
      </c>
      <c r="G791" s="1001" t="s">
        <v>2552</v>
      </c>
      <c r="H791" s="1128" t="n">
        <v>2223</v>
      </c>
      <c r="I791" s="1068"/>
    </row>
    <row r="792" customFormat="false" ht="12.75" hidden="false" customHeight="false" outlineLevel="0" collapsed="false">
      <c r="A792" s="1001" t="n">
        <v>790</v>
      </c>
      <c r="B792" s="1001" t="s">
        <v>2553</v>
      </c>
      <c r="C792" s="1001" t="s">
        <v>1110</v>
      </c>
      <c r="D792" s="1001" t="s">
        <v>858</v>
      </c>
      <c r="E792" s="1001" t="n">
        <v>1040830205</v>
      </c>
      <c r="F792" s="1001" t="n">
        <v>22252</v>
      </c>
      <c r="G792" s="1001" t="s">
        <v>2554</v>
      </c>
      <c r="H792" s="1128" t="n">
        <v>2504</v>
      </c>
      <c r="I792" s="1068"/>
    </row>
    <row r="793" customFormat="false" ht="12.75" hidden="false" customHeight="false" outlineLevel="0" collapsed="false">
      <c r="A793" s="1001" t="n">
        <v>791</v>
      </c>
      <c r="B793" s="1001" t="s">
        <v>2555</v>
      </c>
      <c r="C793" s="1001" t="s">
        <v>999</v>
      </c>
      <c r="D793" s="1001" t="s">
        <v>852</v>
      </c>
      <c r="E793" s="1001" t="n">
        <v>1030120310</v>
      </c>
      <c r="F793" s="1001" t="n">
        <v>16032</v>
      </c>
      <c r="G793" s="1001" t="s">
        <v>2556</v>
      </c>
      <c r="H793" s="1128" t="n">
        <v>1147</v>
      </c>
      <c r="I793" s="1068"/>
    </row>
    <row r="794" customFormat="false" ht="12.75" hidden="false" customHeight="false" outlineLevel="0" collapsed="false">
      <c r="A794" s="1001" t="n">
        <v>792</v>
      </c>
      <c r="B794" s="1001" t="s">
        <v>2557</v>
      </c>
      <c r="C794" s="1001" t="s">
        <v>1110</v>
      </c>
      <c r="D794" s="1001" t="s">
        <v>858</v>
      </c>
      <c r="E794" s="1001" t="n">
        <v>1040830207</v>
      </c>
      <c r="F794" s="1001" t="n">
        <v>22239</v>
      </c>
      <c r="G794" s="1001" t="s">
        <v>2558</v>
      </c>
      <c r="H794" s="1128" t="n">
        <v>720</v>
      </c>
      <c r="I794" s="1068"/>
    </row>
    <row r="795" customFormat="false" ht="12.75" hidden="false" customHeight="false" outlineLevel="0" collapsed="false">
      <c r="A795" s="1001" t="n">
        <v>793</v>
      </c>
      <c r="B795" s="1001" t="s">
        <v>2559</v>
      </c>
      <c r="C795" s="1001" t="s">
        <v>954</v>
      </c>
      <c r="D795" s="1001" t="s">
        <v>852</v>
      </c>
      <c r="E795" s="1001" t="n">
        <v>1030450048</v>
      </c>
      <c r="F795" s="1001" t="n">
        <v>20072</v>
      </c>
      <c r="G795" s="1001" t="s">
        <v>2560</v>
      </c>
      <c r="H795" s="1128" t="n">
        <v>5319</v>
      </c>
      <c r="I795" s="1068"/>
    </row>
    <row r="796" customFormat="false" ht="12.75" hidden="false" customHeight="false" outlineLevel="0" collapsed="false">
      <c r="A796" s="1001" t="n">
        <v>794</v>
      </c>
      <c r="B796" s="1001" t="s">
        <v>2561</v>
      </c>
      <c r="C796" s="1001" t="s">
        <v>948</v>
      </c>
      <c r="D796" s="1001" t="s">
        <v>462</v>
      </c>
      <c r="E796" s="1001" t="n">
        <v>2110590060</v>
      </c>
      <c r="F796" s="1001" t="n">
        <v>41006</v>
      </c>
      <c r="G796" s="1001" t="s">
        <v>2562</v>
      </c>
      <c r="H796" s="1128" t="n">
        <v>532</v>
      </c>
      <c r="I796" s="1068"/>
    </row>
    <row r="797" customFormat="false" ht="12.75" hidden="false" customHeight="false" outlineLevel="0" collapsed="false">
      <c r="A797" s="1001" t="n">
        <v>795</v>
      </c>
      <c r="B797" s="1001" t="s">
        <v>2563</v>
      </c>
      <c r="C797" s="1001" t="s">
        <v>1117</v>
      </c>
      <c r="D797" s="1001" t="s">
        <v>852</v>
      </c>
      <c r="E797" s="1001" t="n">
        <v>1030570150</v>
      </c>
      <c r="F797" s="1001" t="n">
        <v>18016</v>
      </c>
      <c r="G797" s="1001" t="s">
        <v>2564</v>
      </c>
      <c r="H797" s="1128" t="n">
        <v>1319</v>
      </c>
      <c r="I797" s="1068"/>
    </row>
    <row r="798" customFormat="false" ht="12.75" hidden="false" customHeight="false" outlineLevel="0" collapsed="false">
      <c r="A798" s="1001" t="n">
        <v>796</v>
      </c>
      <c r="B798" s="1001" t="s">
        <v>2565</v>
      </c>
      <c r="C798" s="1001" t="s">
        <v>908</v>
      </c>
      <c r="D798" s="1001" t="s">
        <v>854</v>
      </c>
      <c r="E798" s="1001" t="n">
        <v>1010270250</v>
      </c>
      <c r="F798" s="1001" t="n">
        <v>4025</v>
      </c>
      <c r="G798" s="1001" t="s">
        <v>2566</v>
      </c>
      <c r="H798" s="1128" t="n">
        <v>12477</v>
      </c>
      <c r="I798" s="1068"/>
    </row>
    <row r="799" customFormat="false" ht="12.75" hidden="false" customHeight="false" outlineLevel="0" collapsed="false">
      <c r="A799" s="1001" t="n">
        <v>797</v>
      </c>
      <c r="B799" s="1001" t="s">
        <v>2567</v>
      </c>
      <c r="C799" s="1001" t="s">
        <v>945</v>
      </c>
      <c r="D799" s="1001" t="s">
        <v>852</v>
      </c>
      <c r="E799" s="1001" t="n">
        <v>1030150170</v>
      </c>
      <c r="F799" s="1001" t="n">
        <v>17020</v>
      </c>
      <c r="G799" s="1001" t="s">
        <v>2568</v>
      </c>
      <c r="H799" s="1128" t="n">
        <v>5388</v>
      </c>
      <c r="I799" s="1068"/>
    </row>
    <row r="800" customFormat="false" ht="12.75" hidden="false" customHeight="false" outlineLevel="0" collapsed="false">
      <c r="A800" s="1001" t="n">
        <v>798</v>
      </c>
      <c r="B800" s="1001" t="s">
        <v>2569</v>
      </c>
      <c r="C800" s="1001" t="s">
        <v>878</v>
      </c>
      <c r="D800" s="1001" t="s">
        <v>852</v>
      </c>
      <c r="E800" s="1001" t="n">
        <v>1030990050</v>
      </c>
      <c r="F800" s="1001" t="n">
        <v>98005</v>
      </c>
      <c r="G800" s="1001" t="s">
        <v>2570</v>
      </c>
      <c r="H800" s="1128" t="n">
        <v>2435</v>
      </c>
      <c r="I800" s="1068"/>
    </row>
    <row r="801" customFormat="false" ht="12.75" hidden="false" customHeight="false" outlineLevel="0" collapsed="false">
      <c r="A801" s="1001" t="n">
        <v>799</v>
      </c>
      <c r="B801" s="1001" t="s">
        <v>2571</v>
      </c>
      <c r="C801" s="1001" t="s">
        <v>1881</v>
      </c>
      <c r="D801" s="1001" t="s">
        <v>458</v>
      </c>
      <c r="E801" s="1001" t="n">
        <v>2090300040</v>
      </c>
      <c r="F801" s="1001" t="n">
        <v>48004</v>
      </c>
      <c r="G801" s="1001" t="s">
        <v>2572</v>
      </c>
      <c r="H801" s="1128" t="n">
        <v>18184</v>
      </c>
      <c r="I801" s="1068"/>
    </row>
    <row r="802" customFormat="false" ht="12.75" hidden="false" customHeight="false" outlineLevel="0" collapsed="false">
      <c r="A802" s="1001" t="n">
        <v>800</v>
      </c>
      <c r="B802" s="1001" t="s">
        <v>2573</v>
      </c>
      <c r="C802" s="1001" t="s">
        <v>988</v>
      </c>
      <c r="D802" s="1001" t="s">
        <v>854</v>
      </c>
      <c r="E802" s="1001" t="n">
        <v>1010020200</v>
      </c>
      <c r="F802" s="1001" t="n">
        <v>6020</v>
      </c>
      <c r="G802" s="1001" t="s">
        <v>2574</v>
      </c>
      <c r="H802" s="1128" t="n">
        <v>1343</v>
      </c>
      <c r="I802" s="1068"/>
    </row>
    <row r="803" customFormat="false" ht="12.75" hidden="false" customHeight="false" outlineLevel="0" collapsed="false">
      <c r="A803" s="1001" t="n">
        <v>801</v>
      </c>
      <c r="B803" s="1001" t="s">
        <v>2575</v>
      </c>
      <c r="C803" s="1001" t="s">
        <v>1117</v>
      </c>
      <c r="D803" s="1001" t="s">
        <v>852</v>
      </c>
      <c r="E803" s="1001" t="n">
        <v>1030570170</v>
      </c>
      <c r="F803" s="1001" t="n">
        <v>18018</v>
      </c>
      <c r="G803" s="1001" t="s">
        <v>2576</v>
      </c>
      <c r="H803" s="1128" t="n">
        <v>953</v>
      </c>
      <c r="I803" s="1068"/>
    </row>
    <row r="804" customFormat="false" ht="12.75" hidden="false" customHeight="false" outlineLevel="0" collapsed="false">
      <c r="A804" s="1001" t="n">
        <v>802</v>
      </c>
      <c r="B804" s="1001" t="s">
        <v>2577</v>
      </c>
      <c r="C804" s="1001" t="s">
        <v>378</v>
      </c>
      <c r="D804" s="1001" t="s">
        <v>854</v>
      </c>
      <c r="E804" s="1001" t="n">
        <v>1010520240</v>
      </c>
      <c r="F804" s="1001" t="n">
        <v>3025</v>
      </c>
      <c r="G804" s="1001" t="s">
        <v>2578</v>
      </c>
      <c r="H804" s="1128" t="n">
        <v>5174</v>
      </c>
      <c r="I804" s="1068"/>
    </row>
    <row r="805" customFormat="false" ht="12.75" hidden="false" customHeight="false" outlineLevel="0" collapsed="false">
      <c r="A805" s="1001" t="n">
        <v>803</v>
      </c>
      <c r="B805" s="1001" t="s">
        <v>2579</v>
      </c>
      <c r="C805" s="1001" t="s">
        <v>1335</v>
      </c>
      <c r="D805" s="1001" t="s">
        <v>849</v>
      </c>
      <c r="E805" s="1001" t="n">
        <v>1080130070</v>
      </c>
      <c r="F805" s="1001" t="n">
        <v>37007</v>
      </c>
      <c r="G805" s="1001" t="s">
        <v>2580</v>
      </c>
      <c r="H805" s="1128" t="n">
        <v>3240</v>
      </c>
      <c r="I805" s="1068"/>
    </row>
    <row r="806" customFormat="false" ht="12.75" hidden="false" customHeight="false" outlineLevel="0" collapsed="false">
      <c r="A806" s="1001" t="n">
        <v>804</v>
      </c>
      <c r="B806" s="1001" t="s">
        <v>2581</v>
      </c>
      <c r="C806" s="1001" t="s">
        <v>1154</v>
      </c>
      <c r="D806" s="1001" t="s">
        <v>849</v>
      </c>
      <c r="E806" s="1001" t="n">
        <v>1080560060</v>
      </c>
      <c r="F806" s="1001" t="n">
        <v>34006</v>
      </c>
      <c r="G806" s="1001" t="s">
        <v>2582</v>
      </c>
      <c r="H806" s="1128" t="n">
        <v>6723</v>
      </c>
      <c r="I806" s="1068"/>
    </row>
    <row r="807" customFormat="false" ht="12.75" hidden="false" customHeight="false" outlineLevel="0" collapsed="false">
      <c r="A807" s="1001" t="n">
        <v>805</v>
      </c>
      <c r="B807" s="1001" t="s">
        <v>2583</v>
      </c>
      <c r="C807" s="1001" t="s">
        <v>1050</v>
      </c>
      <c r="D807" s="1001" t="s">
        <v>861</v>
      </c>
      <c r="E807" s="1001" t="n">
        <v>1050100075</v>
      </c>
      <c r="F807" s="1001" t="n">
        <v>25074</v>
      </c>
      <c r="G807" s="1001" t="s">
        <v>2584</v>
      </c>
      <c r="H807" s="1128" t="n">
        <v>13457</v>
      </c>
      <c r="I807" s="1068"/>
    </row>
    <row r="808" customFormat="false" ht="12.75" hidden="false" customHeight="false" outlineLevel="0" collapsed="false">
      <c r="A808" s="1001" t="n">
        <v>806</v>
      </c>
      <c r="B808" s="1001" t="s">
        <v>2585</v>
      </c>
      <c r="C808" s="1001" t="s">
        <v>1110</v>
      </c>
      <c r="D808" s="1001" t="s">
        <v>858</v>
      </c>
      <c r="E808" s="1001" t="n">
        <v>1040830210</v>
      </c>
      <c r="F808" s="1001" t="n">
        <v>22022</v>
      </c>
      <c r="G808" s="1001" t="s">
        <v>2586</v>
      </c>
      <c r="H808" s="1128" t="n">
        <v>6978</v>
      </c>
      <c r="I808" s="1068"/>
    </row>
    <row r="809" customFormat="false" ht="12.75" hidden="false" customHeight="false" outlineLevel="0" collapsed="false">
      <c r="A809" s="1001" t="n">
        <v>807</v>
      </c>
      <c r="B809" s="1001" t="s">
        <v>2587</v>
      </c>
      <c r="C809" s="1001" t="s">
        <v>917</v>
      </c>
      <c r="D809" s="1001" t="s">
        <v>464</v>
      </c>
      <c r="E809" s="1001" t="n">
        <v>2120690071</v>
      </c>
      <c r="F809" s="1001" t="n">
        <v>57008</v>
      </c>
      <c r="G809" s="1001" t="s">
        <v>2588</v>
      </c>
      <c r="H809" s="1128" t="n">
        <v>940</v>
      </c>
      <c r="I809" s="1068"/>
    </row>
    <row r="810" customFormat="false" ht="12.75" hidden="false" customHeight="false" outlineLevel="0" collapsed="false">
      <c r="A810" s="1001" t="n">
        <v>808</v>
      </c>
      <c r="B810" s="1001" t="s">
        <v>2589</v>
      </c>
      <c r="C810" s="1001" t="s">
        <v>875</v>
      </c>
      <c r="D810" s="1001" t="s">
        <v>861</v>
      </c>
      <c r="E810" s="1001" t="n">
        <v>1050540125</v>
      </c>
      <c r="F810" s="1001" t="n">
        <v>28107</v>
      </c>
      <c r="G810" s="1001" t="s">
        <v>2590</v>
      </c>
      <c r="H810" s="1128" t="n">
        <v>7053</v>
      </c>
      <c r="I810" s="1068"/>
    </row>
    <row r="811" customFormat="false" ht="12.75" hidden="false" customHeight="false" outlineLevel="0" collapsed="false">
      <c r="A811" s="1001" t="n">
        <v>809</v>
      </c>
      <c r="B811" s="1001" t="s">
        <v>2591</v>
      </c>
      <c r="C811" s="1001" t="s">
        <v>1120</v>
      </c>
      <c r="D811" s="1001" t="s">
        <v>854</v>
      </c>
      <c r="E811" s="1001" t="n">
        <v>1010880170</v>
      </c>
      <c r="F811" s="1001" t="n">
        <v>2017</v>
      </c>
      <c r="G811" s="1001" t="s">
        <v>2592</v>
      </c>
      <c r="H811" s="1128" t="n">
        <v>2260</v>
      </c>
      <c r="I811" s="1068"/>
    </row>
    <row r="812" customFormat="false" ht="12.75" hidden="false" customHeight="false" outlineLevel="0" collapsed="false">
      <c r="A812" s="1001" t="n">
        <v>810</v>
      </c>
      <c r="B812" s="1001" t="s">
        <v>2593</v>
      </c>
      <c r="C812" s="1001" t="s">
        <v>954</v>
      </c>
      <c r="D812" s="1001" t="s">
        <v>852</v>
      </c>
      <c r="E812" s="1001" t="n">
        <v>1030450065</v>
      </c>
      <c r="F812" s="1001" t="n">
        <v>20071</v>
      </c>
      <c r="G812" s="1001" t="s">
        <v>2594</v>
      </c>
      <c r="H812" s="1128" t="n">
        <v>14778</v>
      </c>
      <c r="I812" s="1068"/>
    </row>
    <row r="813" customFormat="false" ht="12.75" hidden="false" customHeight="false" outlineLevel="0" collapsed="false">
      <c r="A813" s="1001" t="n">
        <v>811</v>
      </c>
      <c r="B813" s="1001" t="s">
        <v>2595</v>
      </c>
      <c r="C813" s="1001" t="s">
        <v>954</v>
      </c>
      <c r="D813" s="1001" t="s">
        <v>852</v>
      </c>
      <c r="E813" s="1001" t="n">
        <v>1030450055</v>
      </c>
      <c r="F813" s="1001" t="n">
        <v>20073</v>
      </c>
      <c r="G813" s="1001" t="s">
        <v>2596</v>
      </c>
      <c r="H813" s="1128" t="n">
        <v>1901</v>
      </c>
      <c r="I813" s="1068"/>
    </row>
    <row r="814" customFormat="false" ht="12.75" hidden="false" customHeight="false" outlineLevel="0" collapsed="false">
      <c r="A814" s="1001" t="n">
        <v>812</v>
      </c>
      <c r="B814" s="1001" t="s">
        <v>2597</v>
      </c>
      <c r="C814" s="1001" t="s">
        <v>1035</v>
      </c>
      <c r="D814" s="1001" t="s">
        <v>854</v>
      </c>
      <c r="E814" s="1001" t="n">
        <v>1010810300</v>
      </c>
      <c r="F814" s="1001" t="n">
        <v>1030</v>
      </c>
      <c r="G814" s="1001" t="s">
        <v>2598</v>
      </c>
      <c r="H814" s="1128" t="n">
        <v>3555</v>
      </c>
      <c r="I814" s="1068"/>
    </row>
    <row r="815" customFormat="false" ht="12.75" hidden="false" customHeight="false" outlineLevel="0" collapsed="false">
      <c r="A815" s="1001" t="n">
        <v>813</v>
      </c>
      <c r="B815" s="1001" t="s">
        <v>2599</v>
      </c>
      <c r="C815" s="1001" t="s">
        <v>378</v>
      </c>
      <c r="D815" s="1001" t="s">
        <v>854</v>
      </c>
      <c r="E815" s="1001" t="n">
        <v>1010520220</v>
      </c>
      <c r="F815" s="1001" t="n">
        <v>3023</v>
      </c>
      <c r="G815" s="1001" t="s">
        <v>2600</v>
      </c>
      <c r="H815" s="1128" t="n">
        <v>1956</v>
      </c>
      <c r="I815" s="1068"/>
    </row>
    <row r="816" customFormat="false" ht="12.75" hidden="false" customHeight="false" outlineLevel="0" collapsed="false">
      <c r="A816" s="1001" t="n">
        <v>814</v>
      </c>
      <c r="B816" s="1001" t="s">
        <v>2601</v>
      </c>
      <c r="C816" s="1001" t="s">
        <v>908</v>
      </c>
      <c r="D816" s="1001" t="s">
        <v>854</v>
      </c>
      <c r="E816" s="1001" t="n">
        <v>1010270240</v>
      </c>
      <c r="F816" s="1001" t="n">
        <v>4024</v>
      </c>
      <c r="G816" s="1001" t="s">
        <v>2602</v>
      </c>
      <c r="H816" s="1128" t="n">
        <v>386</v>
      </c>
      <c r="I816" s="1068"/>
    </row>
    <row r="817" customFormat="false" ht="12.75" hidden="false" customHeight="false" outlineLevel="0" collapsed="false">
      <c r="A817" s="1001" t="n">
        <v>815</v>
      </c>
      <c r="B817" s="1001" t="s">
        <v>2603</v>
      </c>
      <c r="C817" s="1001" t="s">
        <v>378</v>
      </c>
      <c r="D817" s="1001" t="s">
        <v>854</v>
      </c>
      <c r="E817" s="1001" t="n">
        <v>1010520230</v>
      </c>
      <c r="F817" s="1001" t="n">
        <v>3024</v>
      </c>
      <c r="G817" s="1001" t="s">
        <v>2604</v>
      </c>
      <c r="H817" s="1128" t="n">
        <v>21277</v>
      </c>
      <c r="I817" s="1068"/>
    </row>
    <row r="818" customFormat="false" ht="12.75" hidden="false" customHeight="false" outlineLevel="0" collapsed="false">
      <c r="A818" s="1001" t="n">
        <v>816</v>
      </c>
      <c r="B818" s="1001" t="s">
        <v>2605</v>
      </c>
      <c r="C818" s="1001" t="s">
        <v>1103</v>
      </c>
      <c r="D818" s="1001" t="s">
        <v>851</v>
      </c>
      <c r="E818" s="1001" t="n">
        <v>1070370090</v>
      </c>
      <c r="F818" s="1001" t="n">
        <v>8010</v>
      </c>
      <c r="G818" s="1001" t="s">
        <v>2606</v>
      </c>
      <c r="H818" s="1128" t="n">
        <v>827</v>
      </c>
      <c r="I818" s="1068"/>
    </row>
    <row r="819" customFormat="false" ht="12.75" hidden="false" customHeight="false" outlineLevel="0" collapsed="false">
      <c r="A819" s="1001" t="n">
        <v>817</v>
      </c>
      <c r="B819" s="1001" t="s">
        <v>2607</v>
      </c>
      <c r="C819" s="1001" t="s">
        <v>1035</v>
      </c>
      <c r="D819" s="1001" t="s">
        <v>854</v>
      </c>
      <c r="E819" s="1001" t="n">
        <v>1010810310</v>
      </c>
      <c r="F819" s="1001" t="n">
        <v>1031</v>
      </c>
      <c r="G819" s="1001" t="s">
        <v>2608</v>
      </c>
      <c r="H819" s="1128" t="n">
        <v>773</v>
      </c>
      <c r="I819" s="1068"/>
    </row>
    <row r="820" customFormat="false" ht="12.75" hidden="false" customHeight="false" outlineLevel="0" collapsed="false">
      <c r="A820" s="1001" t="n">
        <v>818</v>
      </c>
      <c r="B820" s="1001" t="s">
        <v>2609</v>
      </c>
      <c r="C820" s="1001" t="s">
        <v>1474</v>
      </c>
      <c r="D820" s="1001" t="s">
        <v>854</v>
      </c>
      <c r="E820" s="1001" t="n">
        <v>1011020125</v>
      </c>
      <c r="F820" s="1001" t="n">
        <v>103078</v>
      </c>
      <c r="G820" s="1001" t="s">
        <v>2610</v>
      </c>
      <c r="H820" s="1128" t="n">
        <v>292</v>
      </c>
      <c r="I820" s="1068"/>
    </row>
    <row r="821" customFormat="false" ht="12.75" hidden="false" customHeight="false" outlineLevel="0" collapsed="false">
      <c r="A821" s="1001" t="n">
        <v>819</v>
      </c>
      <c r="B821" s="1001" t="s">
        <v>2611</v>
      </c>
      <c r="C821" s="1001" t="s">
        <v>1035</v>
      </c>
      <c r="D821" s="1001" t="s">
        <v>854</v>
      </c>
      <c r="E821" s="1001" t="n">
        <v>1010810320</v>
      </c>
      <c r="F821" s="1001" t="n">
        <v>1032</v>
      </c>
      <c r="G821" s="1001" t="s">
        <v>2612</v>
      </c>
      <c r="H821" s="1128" t="n">
        <v>2151</v>
      </c>
      <c r="I821" s="1068"/>
    </row>
    <row r="822" customFormat="false" ht="12.75" hidden="false" customHeight="false" outlineLevel="0" collapsed="false">
      <c r="A822" s="1001" t="n">
        <v>820</v>
      </c>
      <c r="B822" s="1001" t="s">
        <v>2613</v>
      </c>
      <c r="C822" s="1001" t="s">
        <v>681</v>
      </c>
      <c r="D822" s="1001" t="s">
        <v>849</v>
      </c>
      <c r="E822" s="1001" t="n">
        <v>1080610060</v>
      </c>
      <c r="F822" s="1001" t="n">
        <v>33006</v>
      </c>
      <c r="G822" s="1001" t="s">
        <v>2614</v>
      </c>
      <c r="H822" s="1128" t="n">
        <v>8026</v>
      </c>
      <c r="I822" s="1068"/>
    </row>
    <row r="823" customFormat="false" ht="12.75" hidden="false" customHeight="false" outlineLevel="0" collapsed="false">
      <c r="A823" s="1001" t="n">
        <v>821</v>
      </c>
      <c r="B823" s="1001" t="s">
        <v>2615</v>
      </c>
      <c r="C823" s="1001" t="s">
        <v>988</v>
      </c>
      <c r="D823" s="1001" t="s">
        <v>854</v>
      </c>
      <c r="E823" s="1001" t="n">
        <v>1010020190</v>
      </c>
      <c r="F823" s="1001" t="n">
        <v>6019</v>
      </c>
      <c r="G823" s="1001" t="s">
        <v>2616</v>
      </c>
      <c r="H823" s="1128" t="n">
        <v>536</v>
      </c>
      <c r="I823" s="1068"/>
    </row>
    <row r="824" customFormat="false" ht="12.75" hidden="false" customHeight="false" outlineLevel="0" collapsed="false">
      <c r="A824" s="1001" t="n">
        <v>822</v>
      </c>
      <c r="B824" s="1001" t="s">
        <v>2617</v>
      </c>
      <c r="C824" s="1001" t="s">
        <v>1117</v>
      </c>
      <c r="D824" s="1001" t="s">
        <v>852</v>
      </c>
      <c r="E824" s="1001" t="n">
        <v>1030570160</v>
      </c>
      <c r="F824" s="1001" t="n">
        <v>18017</v>
      </c>
      <c r="G824" s="1001" t="s">
        <v>2618</v>
      </c>
      <c r="H824" s="1128" t="n">
        <v>417</v>
      </c>
      <c r="I824" s="1068"/>
    </row>
    <row r="825" customFormat="false" ht="12.75" hidden="false" customHeight="false" outlineLevel="0" collapsed="false">
      <c r="A825" s="1001" t="n">
        <v>823</v>
      </c>
      <c r="B825" s="1001" t="s">
        <v>2619</v>
      </c>
      <c r="C825" s="1001" t="s">
        <v>875</v>
      </c>
      <c r="D825" s="1001" t="s">
        <v>861</v>
      </c>
      <c r="E825" s="1001" t="n">
        <v>1050540130</v>
      </c>
      <c r="F825" s="1001" t="n">
        <v>28013</v>
      </c>
      <c r="G825" s="1001" t="s">
        <v>2620</v>
      </c>
      <c r="H825" s="1128" t="n">
        <v>8906</v>
      </c>
      <c r="I825" s="1068"/>
    </row>
    <row r="826" customFormat="false" ht="12.75" hidden="false" customHeight="false" outlineLevel="0" collapsed="false">
      <c r="A826" s="1001" t="n">
        <v>824</v>
      </c>
      <c r="B826" s="1001" t="s">
        <v>2621</v>
      </c>
      <c r="C826" s="1001" t="s">
        <v>917</v>
      </c>
      <c r="D826" s="1001" t="s">
        <v>464</v>
      </c>
      <c r="E826" s="1001" t="n">
        <v>2120690072</v>
      </c>
      <c r="F826" s="1001" t="n">
        <v>57007</v>
      </c>
      <c r="G826" s="1001" t="s">
        <v>2622</v>
      </c>
      <c r="H826" s="1128" t="n">
        <v>4247</v>
      </c>
      <c r="I826" s="1068"/>
    </row>
    <row r="827" customFormat="false" ht="12.75" hidden="false" customHeight="false" outlineLevel="0" collapsed="false">
      <c r="A827" s="1001" t="n">
        <v>825</v>
      </c>
      <c r="B827" s="1001" t="s">
        <v>2623</v>
      </c>
      <c r="C827" s="1001" t="s">
        <v>945</v>
      </c>
      <c r="D827" s="1001" t="s">
        <v>852</v>
      </c>
      <c r="E827" s="1001" t="n">
        <v>1030150180</v>
      </c>
      <c r="F827" s="1001" t="n">
        <v>17021</v>
      </c>
      <c r="G827" s="1001" t="s">
        <v>2624</v>
      </c>
      <c r="H827" s="1128" t="n">
        <v>9061</v>
      </c>
      <c r="I827" s="1068"/>
    </row>
    <row r="828" customFormat="false" ht="12.75" hidden="false" customHeight="false" outlineLevel="0" collapsed="false">
      <c r="A828" s="1001" t="n">
        <v>826</v>
      </c>
      <c r="B828" s="1001" t="s">
        <v>2625</v>
      </c>
      <c r="C828" s="1001" t="s">
        <v>1120</v>
      </c>
      <c r="D828" s="1001" t="s">
        <v>854</v>
      </c>
      <c r="E828" s="1001" t="n">
        <v>1010880160</v>
      </c>
      <c r="F828" s="1001" t="n">
        <v>2016</v>
      </c>
      <c r="G828" s="1001" t="s">
        <v>2626</v>
      </c>
      <c r="H828" s="1128" t="n">
        <v>12189</v>
      </c>
      <c r="I828" s="1068"/>
    </row>
    <row r="829" customFormat="false" ht="12.75" hidden="false" customHeight="false" outlineLevel="0" collapsed="false">
      <c r="A829" s="1001" t="n">
        <v>827</v>
      </c>
      <c r="B829" s="1001" t="s">
        <v>2627</v>
      </c>
      <c r="C829" s="1001" t="s">
        <v>1125</v>
      </c>
      <c r="D829" s="1001" t="s">
        <v>851</v>
      </c>
      <c r="E829" s="1001" t="n">
        <v>1070740140</v>
      </c>
      <c r="F829" s="1001" t="n">
        <v>9014</v>
      </c>
      <c r="G829" s="1001" t="s">
        <v>2628</v>
      </c>
      <c r="H829" s="1128" t="n">
        <v>343</v>
      </c>
      <c r="I829" s="1068"/>
    </row>
    <row r="830" customFormat="false" ht="12.75" hidden="false" customHeight="false" outlineLevel="0" collapsed="false">
      <c r="A830" s="1001" t="n">
        <v>828</v>
      </c>
      <c r="B830" s="1001" t="s">
        <v>2629</v>
      </c>
      <c r="C830" s="1001" t="s">
        <v>1151</v>
      </c>
      <c r="D830" s="1001" t="s">
        <v>852</v>
      </c>
      <c r="E830" s="1001" t="n">
        <v>1030770090</v>
      </c>
      <c r="F830" s="1001" t="n">
        <v>14009</v>
      </c>
      <c r="G830" s="1001" t="s">
        <v>2630</v>
      </c>
      <c r="H830" s="1128" t="n">
        <v>3990</v>
      </c>
      <c r="I830" s="1068"/>
    </row>
    <row r="831" customFormat="false" ht="12.75" hidden="false" customHeight="false" outlineLevel="0" collapsed="false">
      <c r="A831" s="1001" t="n">
        <v>829</v>
      </c>
      <c r="B831" s="1001" t="s">
        <v>2631</v>
      </c>
      <c r="C831" s="1001" t="s">
        <v>1117</v>
      </c>
      <c r="D831" s="1001" t="s">
        <v>852</v>
      </c>
      <c r="E831" s="1001" t="n">
        <v>1030570180</v>
      </c>
      <c r="F831" s="1001" t="n">
        <v>18019</v>
      </c>
      <c r="G831" s="1001" t="s">
        <v>2632</v>
      </c>
      <c r="H831" s="1128" t="n">
        <v>2671</v>
      </c>
      <c r="I831" s="1068"/>
    </row>
    <row r="832" customFormat="false" ht="12.75" hidden="false" customHeight="false" outlineLevel="0" collapsed="false">
      <c r="A832" s="1001" t="n">
        <v>830</v>
      </c>
      <c r="B832" s="1001" t="s">
        <v>2633</v>
      </c>
      <c r="C832" s="1001" t="s">
        <v>945</v>
      </c>
      <c r="D832" s="1001" t="s">
        <v>852</v>
      </c>
      <c r="E832" s="1001" t="n">
        <v>1030150190</v>
      </c>
      <c r="F832" s="1001" t="n">
        <v>17022</v>
      </c>
      <c r="G832" s="1001" t="s">
        <v>2634</v>
      </c>
      <c r="H832" s="1128" t="n">
        <v>2479</v>
      </c>
      <c r="I832" s="1068"/>
    </row>
    <row r="833" customFormat="false" ht="12.75" hidden="false" customHeight="false" outlineLevel="0" collapsed="false">
      <c r="A833" s="1001" t="n">
        <v>831</v>
      </c>
      <c r="B833" s="1001" t="s">
        <v>2635</v>
      </c>
      <c r="C833" s="1001" t="s">
        <v>887</v>
      </c>
      <c r="D833" s="1001" t="s">
        <v>856</v>
      </c>
      <c r="E833" s="1001" t="n">
        <v>4200950160</v>
      </c>
      <c r="F833" s="1001" t="n">
        <v>95016</v>
      </c>
      <c r="G833" s="1001" t="s">
        <v>2636</v>
      </c>
      <c r="H833" s="1128" t="n">
        <v>154</v>
      </c>
      <c r="I833" s="1068"/>
    </row>
    <row r="834" customFormat="false" ht="12.75" hidden="false" customHeight="false" outlineLevel="0" collapsed="false">
      <c r="A834" s="1001" t="n">
        <v>832</v>
      </c>
      <c r="B834" s="1001" t="s">
        <v>2637</v>
      </c>
      <c r="C834" s="1001" t="s">
        <v>1625</v>
      </c>
      <c r="D834" s="1001" t="s">
        <v>856</v>
      </c>
      <c r="E834" s="1001" t="n">
        <v>4200530110</v>
      </c>
      <c r="F834" s="1001" t="n">
        <v>91011</v>
      </c>
      <c r="G834" s="1001" t="s">
        <v>2638</v>
      </c>
      <c r="H834" s="1128" t="n">
        <v>1994</v>
      </c>
      <c r="I834" s="1068"/>
    </row>
    <row r="835" customFormat="false" ht="12.75" hidden="false" customHeight="false" outlineLevel="0" collapsed="false">
      <c r="A835" s="1001" t="n">
        <v>833</v>
      </c>
      <c r="B835" s="1001" t="s">
        <v>2639</v>
      </c>
      <c r="C835" s="1001" t="s">
        <v>1325</v>
      </c>
      <c r="D835" s="1001" t="s">
        <v>468</v>
      </c>
      <c r="E835" s="1001" t="n">
        <v>3130230070</v>
      </c>
      <c r="F835" s="1001" t="n">
        <v>69007</v>
      </c>
      <c r="G835" s="1001" t="s">
        <v>2640</v>
      </c>
      <c r="H835" s="1128" t="n">
        <v>306</v>
      </c>
      <c r="I835" s="1068"/>
    </row>
    <row r="836" customFormat="false" ht="12.75" hidden="false" customHeight="false" outlineLevel="0" collapsed="false">
      <c r="A836" s="1001" t="n">
        <v>834</v>
      </c>
      <c r="B836" s="1001" t="s">
        <v>2641</v>
      </c>
      <c r="C836" s="1001" t="s">
        <v>1095</v>
      </c>
      <c r="D836" s="1001" t="s">
        <v>854</v>
      </c>
      <c r="E836" s="1001" t="n">
        <v>1010960060</v>
      </c>
      <c r="F836" s="1001" t="n">
        <v>96006</v>
      </c>
      <c r="G836" s="1001" t="s">
        <v>2642</v>
      </c>
      <c r="H836" s="1128" t="n">
        <v>861</v>
      </c>
      <c r="I836" s="1068"/>
    </row>
    <row r="837" customFormat="false" ht="12.75" hidden="false" customHeight="false" outlineLevel="0" collapsed="false">
      <c r="A837" s="1001" t="n">
        <v>835</v>
      </c>
      <c r="B837" s="1001" t="s">
        <v>2643</v>
      </c>
      <c r="C837" s="1001" t="s">
        <v>1330</v>
      </c>
      <c r="D837" s="1001" t="s">
        <v>861</v>
      </c>
      <c r="E837" s="1001" t="n">
        <v>1050840040</v>
      </c>
      <c r="F837" s="1001" t="n">
        <v>26004</v>
      </c>
      <c r="G837" s="1001" t="s">
        <v>2644</v>
      </c>
      <c r="H837" s="1128" t="n">
        <v>5878</v>
      </c>
      <c r="I837" s="1068"/>
    </row>
    <row r="838" customFormat="false" ht="12.75" hidden="false" customHeight="false" outlineLevel="0" collapsed="false">
      <c r="A838" s="1001" t="n">
        <v>836</v>
      </c>
      <c r="B838" s="1001" t="s">
        <v>2645</v>
      </c>
      <c r="C838" s="1001" t="s">
        <v>1625</v>
      </c>
      <c r="D838" s="1001" t="s">
        <v>856</v>
      </c>
      <c r="E838" s="1001" t="n">
        <v>4200530120</v>
      </c>
      <c r="F838" s="1001" t="n">
        <v>91012</v>
      </c>
      <c r="G838" s="1001" t="s">
        <v>2646</v>
      </c>
      <c r="H838" s="1128" t="n">
        <v>1205</v>
      </c>
      <c r="I838" s="1068"/>
    </row>
    <row r="839" customFormat="false" ht="12.75" hidden="false" customHeight="false" outlineLevel="0" collapsed="false">
      <c r="A839" s="1001" t="n">
        <v>837</v>
      </c>
      <c r="B839" s="1001" t="s">
        <v>2647</v>
      </c>
      <c r="C839" s="1001" t="s">
        <v>1024</v>
      </c>
      <c r="D839" s="1001" t="s">
        <v>856</v>
      </c>
      <c r="E839" s="1001" t="n">
        <v>4200730140</v>
      </c>
      <c r="F839" s="1001" t="n">
        <v>90014</v>
      </c>
      <c r="G839" s="1001" t="s">
        <v>2648</v>
      </c>
      <c r="H839" s="1128" t="n">
        <v>729</v>
      </c>
      <c r="I839" s="1068"/>
    </row>
    <row r="840" customFormat="false" ht="12.75" hidden="false" customHeight="false" outlineLevel="0" collapsed="false">
      <c r="A840" s="1001" t="n">
        <v>838</v>
      </c>
      <c r="B840" s="1001" t="s">
        <v>2649</v>
      </c>
      <c r="C840" s="1001" t="s">
        <v>1024</v>
      </c>
      <c r="D840" s="1001" t="s">
        <v>856</v>
      </c>
      <c r="E840" s="1001" t="n">
        <v>4200730150</v>
      </c>
      <c r="F840" s="1001" t="n">
        <v>90015</v>
      </c>
      <c r="G840" s="1001" t="s">
        <v>2650</v>
      </c>
      <c r="H840" s="1128" t="n">
        <v>260</v>
      </c>
      <c r="I840" s="1068"/>
    </row>
    <row r="841" customFormat="false" ht="12.75" hidden="false" customHeight="false" outlineLevel="0" collapsed="false">
      <c r="A841" s="1001" t="n">
        <v>839</v>
      </c>
      <c r="B841" s="1001" t="s">
        <v>2651</v>
      </c>
      <c r="C841" s="1001" t="s">
        <v>1591</v>
      </c>
      <c r="D841" s="1001" t="s">
        <v>851</v>
      </c>
      <c r="E841" s="1001" t="n">
        <v>1070340050</v>
      </c>
      <c r="F841" s="1001" t="n">
        <v>10005</v>
      </c>
      <c r="G841" s="1001" t="s">
        <v>2652</v>
      </c>
      <c r="H841" s="1128" t="n">
        <v>1834</v>
      </c>
      <c r="I841" s="1068"/>
    </row>
    <row r="842" customFormat="false" ht="12.75" hidden="false" customHeight="false" outlineLevel="0" collapsed="false">
      <c r="A842" s="1001" t="n">
        <v>840</v>
      </c>
      <c r="B842" s="1001" t="s">
        <v>2653</v>
      </c>
      <c r="C842" s="1001" t="s">
        <v>887</v>
      </c>
      <c r="D842" s="1001" t="s">
        <v>856</v>
      </c>
      <c r="E842" s="1001" t="n">
        <v>4200950166</v>
      </c>
      <c r="F842" s="1001" t="n">
        <v>95079</v>
      </c>
      <c r="G842" s="1001" t="s">
        <v>2654</v>
      </c>
      <c r="H842" s="1128" t="n">
        <v>7539</v>
      </c>
      <c r="I842" s="1068"/>
    </row>
    <row r="843" customFormat="false" ht="12.75" hidden="false" customHeight="false" outlineLevel="0" collapsed="false">
      <c r="A843" s="1001" t="n">
        <v>841</v>
      </c>
      <c r="B843" s="1001" t="s">
        <v>2655</v>
      </c>
      <c r="C843" s="1001" t="s">
        <v>1004</v>
      </c>
      <c r="D843" s="1001" t="s">
        <v>861</v>
      </c>
      <c r="E843" s="1001" t="n">
        <v>1050710070</v>
      </c>
      <c r="F843" s="1001" t="n">
        <v>29007</v>
      </c>
      <c r="G843" s="1001" t="s">
        <v>2656</v>
      </c>
      <c r="H843" s="1128" t="n">
        <v>1451</v>
      </c>
      <c r="I843" s="1068"/>
    </row>
    <row r="844" customFormat="false" ht="12.75" hidden="false" customHeight="false" outlineLevel="0" collapsed="false">
      <c r="A844" s="1001" t="n">
        <v>842</v>
      </c>
      <c r="B844" s="1001" t="s">
        <v>2657</v>
      </c>
      <c r="C844" s="1001" t="s">
        <v>1009</v>
      </c>
      <c r="D844" s="1001" t="s">
        <v>861</v>
      </c>
      <c r="E844" s="1001" t="n">
        <v>1050890100</v>
      </c>
      <c r="F844" s="1001" t="n">
        <v>23010</v>
      </c>
      <c r="G844" s="1001" t="s">
        <v>2658</v>
      </c>
      <c r="H844" s="1128" t="n">
        <v>1361</v>
      </c>
      <c r="I844" s="1068"/>
    </row>
    <row r="845" customFormat="false" ht="12.75" hidden="false" customHeight="false" outlineLevel="0" collapsed="false">
      <c r="A845" s="1001" t="n">
        <v>843</v>
      </c>
      <c r="B845" s="1001" t="s">
        <v>2659</v>
      </c>
      <c r="C845" s="1001" t="s">
        <v>1009</v>
      </c>
      <c r="D845" s="1001" t="s">
        <v>861</v>
      </c>
      <c r="E845" s="1001" t="n">
        <v>1050890110</v>
      </c>
      <c r="F845" s="1001" t="n">
        <v>23011</v>
      </c>
      <c r="G845" s="1001" t="s">
        <v>2660</v>
      </c>
      <c r="H845" s="1128" t="n">
        <v>3560</v>
      </c>
      <c r="I845" s="1068"/>
    </row>
    <row r="846" customFormat="false" ht="12.75" hidden="false" customHeight="false" outlineLevel="0" collapsed="false">
      <c r="A846" s="1001" t="n">
        <v>844</v>
      </c>
      <c r="B846" s="1001" t="s">
        <v>2661</v>
      </c>
      <c r="C846" s="1001" t="s">
        <v>988</v>
      </c>
      <c r="D846" s="1001" t="s">
        <v>854</v>
      </c>
      <c r="E846" s="1001" t="n">
        <v>1010020210</v>
      </c>
      <c r="F846" s="1001" t="n">
        <v>6021</v>
      </c>
      <c r="G846" s="1001" t="s">
        <v>2662</v>
      </c>
      <c r="H846" s="1128" t="n">
        <v>2241</v>
      </c>
      <c r="I846" s="1068"/>
    </row>
    <row r="847" customFormat="false" ht="12.75" hidden="false" customHeight="false" outlineLevel="0" collapsed="false">
      <c r="A847" s="1001" t="n">
        <v>845</v>
      </c>
      <c r="B847" s="1001" t="s">
        <v>2663</v>
      </c>
      <c r="C847" s="1001" t="s">
        <v>1035</v>
      </c>
      <c r="D847" s="1001" t="s">
        <v>854</v>
      </c>
      <c r="E847" s="1001" t="n">
        <v>1010810330</v>
      </c>
      <c r="F847" s="1001" t="n">
        <v>1033</v>
      </c>
      <c r="G847" s="1001" t="s">
        <v>2664</v>
      </c>
      <c r="H847" s="1128" t="n">
        <v>3066</v>
      </c>
      <c r="I847" s="1068"/>
    </row>
    <row r="848" customFormat="false" ht="12.75" hidden="false" customHeight="false" outlineLevel="0" collapsed="false">
      <c r="A848" s="1001" t="n">
        <v>846</v>
      </c>
      <c r="B848" s="1001" t="s">
        <v>2665</v>
      </c>
      <c r="C848" s="1001" t="s">
        <v>925</v>
      </c>
      <c r="D848" s="1001" t="s">
        <v>848</v>
      </c>
      <c r="E848" s="1001" t="n">
        <v>3150510080</v>
      </c>
      <c r="F848" s="1001" t="n">
        <v>63008</v>
      </c>
      <c r="G848" s="1001" t="s">
        <v>2666</v>
      </c>
      <c r="H848" s="1128" t="n">
        <v>26317</v>
      </c>
      <c r="I848" s="1068"/>
    </row>
    <row r="849" customFormat="false" ht="12.75" hidden="false" customHeight="false" outlineLevel="0" collapsed="false">
      <c r="A849" s="1001" t="n">
        <v>847</v>
      </c>
      <c r="B849" s="1001" t="s">
        <v>2667</v>
      </c>
      <c r="C849" s="1001" t="s">
        <v>925</v>
      </c>
      <c r="D849" s="1001" t="s">
        <v>848</v>
      </c>
      <c r="E849" s="1001" t="n">
        <v>3150510090</v>
      </c>
      <c r="F849" s="1001" t="n">
        <v>63009</v>
      </c>
      <c r="G849" s="1001" t="s">
        <v>2668</v>
      </c>
      <c r="H849" s="1128" t="n">
        <v>9897</v>
      </c>
      <c r="I849" s="1068"/>
    </row>
    <row r="850" customFormat="false" ht="12.75" hidden="false" customHeight="false" outlineLevel="0" collapsed="false">
      <c r="A850" s="1001" t="n">
        <v>848</v>
      </c>
      <c r="B850" s="1001" t="s">
        <v>2669</v>
      </c>
      <c r="C850" s="1001" t="s">
        <v>908</v>
      </c>
      <c r="D850" s="1001" t="s">
        <v>854</v>
      </c>
      <c r="E850" s="1001" t="n">
        <v>1010270260</v>
      </c>
      <c r="F850" s="1001" t="n">
        <v>4026</v>
      </c>
      <c r="G850" s="1001" t="s">
        <v>2670</v>
      </c>
      <c r="H850" s="1128" t="n">
        <v>170</v>
      </c>
      <c r="I850" s="1068"/>
    </row>
    <row r="851" customFormat="false" ht="12.75" hidden="false" customHeight="false" outlineLevel="0" collapsed="false">
      <c r="A851" s="1001" t="n">
        <v>849</v>
      </c>
      <c r="B851" s="1001" t="s">
        <v>2671</v>
      </c>
      <c r="C851" s="1001" t="s">
        <v>988</v>
      </c>
      <c r="D851" s="1001" t="s">
        <v>854</v>
      </c>
      <c r="E851" s="1001" t="n">
        <v>1010020220</v>
      </c>
      <c r="F851" s="1001" t="n">
        <v>6022</v>
      </c>
      <c r="G851" s="1001" t="s">
        <v>2672</v>
      </c>
      <c r="H851" s="1128" t="n">
        <v>1062</v>
      </c>
      <c r="I851" s="1068"/>
    </row>
    <row r="852" customFormat="false" ht="12.75" hidden="false" customHeight="false" outlineLevel="0" collapsed="false">
      <c r="A852" s="1001" t="n">
        <v>850</v>
      </c>
      <c r="B852" s="1001" t="s">
        <v>2673</v>
      </c>
      <c r="C852" s="1001" t="s">
        <v>881</v>
      </c>
      <c r="D852" s="1001" t="s">
        <v>852</v>
      </c>
      <c r="E852" s="1001" t="n">
        <v>1030980090</v>
      </c>
      <c r="F852" s="1001" t="n">
        <v>97009</v>
      </c>
      <c r="G852" s="1001" t="s">
        <v>2674</v>
      </c>
      <c r="H852" s="1128" t="n">
        <v>3312</v>
      </c>
      <c r="I852" s="1068"/>
    </row>
    <row r="853" customFormat="false" ht="12.75" hidden="false" customHeight="false" outlineLevel="0" collapsed="false">
      <c r="A853" s="1001" t="n">
        <v>851</v>
      </c>
      <c r="B853" s="1001" t="s">
        <v>2675</v>
      </c>
      <c r="C853" s="1001" t="s">
        <v>1117</v>
      </c>
      <c r="D853" s="1001" t="s">
        <v>852</v>
      </c>
      <c r="E853" s="1001" t="n">
        <v>1030570190</v>
      </c>
      <c r="F853" s="1001" t="n">
        <v>18020</v>
      </c>
      <c r="G853" s="1001" t="s">
        <v>2676</v>
      </c>
      <c r="H853" s="1128" t="n">
        <v>636</v>
      </c>
      <c r="I853" s="1068"/>
    </row>
    <row r="854" customFormat="false" ht="12.75" hidden="false" customHeight="false" outlineLevel="0" collapsed="false">
      <c r="A854" s="1001" t="n">
        <v>852</v>
      </c>
      <c r="B854" s="1001" t="s">
        <v>2677</v>
      </c>
      <c r="C854" s="1001" t="s">
        <v>999</v>
      </c>
      <c r="D854" s="1001" t="s">
        <v>852</v>
      </c>
      <c r="E854" s="1001" t="n">
        <v>1030120320</v>
      </c>
      <c r="F854" s="1001" t="n">
        <v>16033</v>
      </c>
      <c r="G854" s="1001" t="s">
        <v>2678</v>
      </c>
      <c r="H854" s="1128" t="n">
        <v>976</v>
      </c>
      <c r="I854" s="1068"/>
    </row>
    <row r="855" customFormat="false" ht="12.75" hidden="false" customHeight="false" outlineLevel="0" collapsed="false">
      <c r="A855" s="1001" t="n">
        <v>853</v>
      </c>
      <c r="B855" s="1001" t="s">
        <v>2679</v>
      </c>
      <c r="C855" s="1001" t="s">
        <v>908</v>
      </c>
      <c r="D855" s="1001" t="s">
        <v>854</v>
      </c>
      <c r="E855" s="1001" t="n">
        <v>1010270270</v>
      </c>
      <c r="F855" s="1001" t="n">
        <v>4027</v>
      </c>
      <c r="G855" s="1001" t="s">
        <v>2680</v>
      </c>
      <c r="H855" s="1128" t="n">
        <v>639</v>
      </c>
      <c r="I855" s="1068"/>
    </row>
    <row r="856" customFormat="false" ht="12.75" hidden="false" customHeight="false" outlineLevel="0" collapsed="false">
      <c r="A856" s="1001" t="n">
        <v>854</v>
      </c>
      <c r="B856" s="1001" t="s">
        <v>2681</v>
      </c>
      <c r="C856" s="1001" t="s">
        <v>1174</v>
      </c>
      <c r="D856" s="1001" t="s">
        <v>847</v>
      </c>
      <c r="E856" s="1001" t="n">
        <v>3180220111</v>
      </c>
      <c r="F856" s="1001" t="n">
        <v>79012</v>
      </c>
      <c r="G856" s="1001" t="s">
        <v>2682</v>
      </c>
      <c r="H856" s="1128" t="n">
        <v>5026</v>
      </c>
      <c r="I856" s="1068"/>
    </row>
    <row r="857" customFormat="false" ht="12.75" hidden="false" customHeight="false" outlineLevel="0" collapsed="false">
      <c r="A857" s="1001" t="n">
        <v>855</v>
      </c>
      <c r="B857" s="1001" t="s">
        <v>2683</v>
      </c>
      <c r="C857" s="1001" t="s">
        <v>1226</v>
      </c>
      <c r="D857" s="1001" t="s">
        <v>855</v>
      </c>
      <c r="E857" s="1001" t="n">
        <v>3160410081</v>
      </c>
      <c r="F857" s="1001" t="n">
        <v>75009</v>
      </c>
      <c r="G857" s="1001" t="s">
        <v>2684</v>
      </c>
      <c r="H857" s="1128" t="n">
        <v>2613</v>
      </c>
      <c r="I857" s="1068"/>
    </row>
    <row r="858" customFormat="false" ht="12.75" hidden="false" customHeight="false" outlineLevel="0" collapsed="false">
      <c r="A858" s="1001" t="n">
        <v>856</v>
      </c>
      <c r="B858" s="1001" t="s">
        <v>2685</v>
      </c>
      <c r="C858" s="1001" t="s">
        <v>999</v>
      </c>
      <c r="D858" s="1001" t="s">
        <v>852</v>
      </c>
      <c r="E858" s="1001" t="n">
        <v>1030120330</v>
      </c>
      <c r="F858" s="1001" t="n">
        <v>16034</v>
      </c>
      <c r="G858" s="1001" t="s">
        <v>2686</v>
      </c>
      <c r="H858" s="1128" t="n">
        <v>5040</v>
      </c>
      <c r="I858" s="1068"/>
    </row>
    <row r="859" customFormat="false" ht="12.75" hidden="false" customHeight="false" outlineLevel="0" collapsed="false">
      <c r="A859" s="1001" t="n">
        <v>857</v>
      </c>
      <c r="B859" s="1001" t="s">
        <v>2687</v>
      </c>
      <c r="C859" s="1001" t="s">
        <v>945</v>
      </c>
      <c r="D859" s="1001" t="s">
        <v>852</v>
      </c>
      <c r="E859" s="1001" t="n">
        <v>1030150200</v>
      </c>
      <c r="F859" s="1001" t="n">
        <v>17023</v>
      </c>
      <c r="G859" s="1001" t="s">
        <v>2688</v>
      </c>
      <c r="H859" s="1128" t="n">
        <v>10706</v>
      </c>
      <c r="I859" s="1068"/>
    </row>
    <row r="860" customFormat="false" ht="12.75" hidden="false" customHeight="false" outlineLevel="0" collapsed="false">
      <c r="A860" s="1001" t="n">
        <v>858</v>
      </c>
      <c r="B860" s="1001" t="s">
        <v>2689</v>
      </c>
      <c r="C860" s="1001" t="s">
        <v>1024</v>
      </c>
      <c r="D860" s="1001" t="s">
        <v>856</v>
      </c>
      <c r="E860" s="1001" t="n">
        <v>4200730160</v>
      </c>
      <c r="F860" s="1001" t="n">
        <v>90016</v>
      </c>
      <c r="G860" s="1001" t="s">
        <v>2690</v>
      </c>
      <c r="H860" s="1128" t="n">
        <v>651</v>
      </c>
      <c r="I860" s="1068"/>
    </row>
    <row r="861" customFormat="false" ht="12.75" hidden="false" customHeight="false" outlineLevel="0" collapsed="false">
      <c r="A861" s="1001" t="n">
        <v>859</v>
      </c>
      <c r="B861" s="1001" t="s">
        <v>2691</v>
      </c>
      <c r="C861" s="1001" t="s">
        <v>1017</v>
      </c>
      <c r="D861" s="1001" t="s">
        <v>847</v>
      </c>
      <c r="E861" s="1001" t="n">
        <v>3180670110</v>
      </c>
      <c r="F861" s="1001" t="n">
        <v>80011</v>
      </c>
      <c r="G861" s="1001" t="s">
        <v>2692</v>
      </c>
      <c r="H861" s="1128" t="n">
        <v>400</v>
      </c>
      <c r="I861" s="1068"/>
    </row>
    <row r="862" customFormat="false" ht="12.75" hidden="false" customHeight="false" outlineLevel="0" collapsed="false">
      <c r="A862" s="1001" t="n">
        <v>860</v>
      </c>
      <c r="B862" s="1001" t="s">
        <v>2693</v>
      </c>
      <c r="C862" s="1001" t="s">
        <v>1017</v>
      </c>
      <c r="D862" s="1001" t="s">
        <v>847</v>
      </c>
      <c r="E862" s="1001" t="n">
        <v>3180670130</v>
      </c>
      <c r="F862" s="1001" t="n">
        <v>80013</v>
      </c>
      <c r="G862" s="1001" t="s">
        <v>2694</v>
      </c>
      <c r="H862" s="1128" t="n">
        <v>4080</v>
      </c>
      <c r="I862" s="1068"/>
    </row>
    <row r="863" customFormat="false" ht="12.75" hidden="false" customHeight="false" outlineLevel="0" collapsed="false">
      <c r="A863" s="1001" t="n">
        <v>861</v>
      </c>
      <c r="B863" s="1001" t="s">
        <v>2695</v>
      </c>
      <c r="C863" s="1001" t="s">
        <v>1017</v>
      </c>
      <c r="D863" s="1001" t="s">
        <v>847</v>
      </c>
      <c r="E863" s="1001" t="n">
        <v>3180670120</v>
      </c>
      <c r="F863" s="1001" t="n">
        <v>80012</v>
      </c>
      <c r="G863" s="1001" t="s">
        <v>2696</v>
      </c>
      <c r="H863" s="1128" t="n">
        <v>8672</v>
      </c>
      <c r="I863" s="1068"/>
    </row>
    <row r="864" customFormat="false" ht="12.75" hidden="false" customHeight="false" outlineLevel="0" collapsed="false">
      <c r="A864" s="1001" t="n">
        <v>862</v>
      </c>
      <c r="B864" s="1001" t="s">
        <v>2697</v>
      </c>
      <c r="C864" s="1001" t="s">
        <v>945</v>
      </c>
      <c r="D864" s="1001" t="s">
        <v>852</v>
      </c>
      <c r="E864" s="1001" t="n">
        <v>1030150210</v>
      </c>
      <c r="F864" s="1001" t="n">
        <v>17024</v>
      </c>
      <c r="G864" s="1001" t="s">
        <v>2698</v>
      </c>
      <c r="H864" s="1128" t="n">
        <v>2025</v>
      </c>
      <c r="I864" s="1068"/>
    </row>
    <row r="865" customFormat="false" ht="12.75" hidden="false" customHeight="false" outlineLevel="0" collapsed="false">
      <c r="A865" s="1001" t="n">
        <v>863</v>
      </c>
      <c r="B865" s="1001" t="s">
        <v>2699</v>
      </c>
      <c r="C865" s="1001" t="s">
        <v>908</v>
      </c>
      <c r="D865" s="1001" t="s">
        <v>854</v>
      </c>
      <c r="E865" s="1001" t="n">
        <v>1010270280</v>
      </c>
      <c r="F865" s="1001" t="n">
        <v>4028</v>
      </c>
      <c r="G865" s="1001" t="s">
        <v>2700</v>
      </c>
      <c r="H865" s="1128" t="n">
        <v>9641</v>
      </c>
      <c r="I865" s="1068"/>
    </row>
    <row r="866" customFormat="false" ht="12.75" hidden="false" customHeight="false" outlineLevel="0" collapsed="false">
      <c r="A866" s="1001" t="n">
        <v>864</v>
      </c>
      <c r="B866" s="1001" t="s">
        <v>2701</v>
      </c>
      <c r="C866" s="1001" t="s">
        <v>945</v>
      </c>
      <c r="D866" s="1001" t="s">
        <v>852</v>
      </c>
      <c r="E866" s="1001" t="n">
        <v>1030150220</v>
      </c>
      <c r="F866" s="1001" t="n">
        <v>17025</v>
      </c>
      <c r="G866" s="1001" t="s">
        <v>2702</v>
      </c>
      <c r="H866" s="1128" t="n">
        <v>7356</v>
      </c>
      <c r="I866" s="1068"/>
    </row>
    <row r="867" customFormat="false" ht="12.75" hidden="false" customHeight="false" outlineLevel="0" collapsed="false">
      <c r="A867" s="1001" t="n">
        <v>865</v>
      </c>
      <c r="B867" s="1001" t="s">
        <v>2703</v>
      </c>
      <c r="C867" s="1001" t="s">
        <v>939</v>
      </c>
      <c r="D867" s="1001" t="s">
        <v>464</v>
      </c>
      <c r="E867" s="1001" t="n">
        <v>2120330140</v>
      </c>
      <c r="F867" s="1001" t="n">
        <v>60014</v>
      </c>
      <c r="G867" s="1001" t="s">
        <v>2704</v>
      </c>
      <c r="H867" s="1128" t="n">
        <v>8423</v>
      </c>
      <c r="I867" s="1068"/>
    </row>
    <row r="868" customFormat="false" ht="12.75" hidden="false" customHeight="false" outlineLevel="0" collapsed="false">
      <c r="A868" s="1001" t="n">
        <v>866</v>
      </c>
      <c r="B868" s="1001" t="s">
        <v>2705</v>
      </c>
      <c r="C868" s="1001" t="s">
        <v>905</v>
      </c>
      <c r="D868" s="1001" t="s">
        <v>855</v>
      </c>
      <c r="E868" s="1001" t="n">
        <v>3160310070</v>
      </c>
      <c r="F868" s="1001" t="n">
        <v>71007</v>
      </c>
      <c r="G868" s="1001" t="s">
        <v>2706</v>
      </c>
      <c r="H868" s="1128" t="n">
        <v>2998</v>
      </c>
      <c r="I868" s="1068"/>
    </row>
    <row r="869" customFormat="false" ht="12.75" hidden="false" customHeight="false" outlineLevel="0" collapsed="false">
      <c r="A869" s="1001" t="n">
        <v>867</v>
      </c>
      <c r="B869" s="1001" t="s">
        <v>2707</v>
      </c>
      <c r="C869" s="1001" t="s">
        <v>1058</v>
      </c>
      <c r="D869" s="1001" t="s">
        <v>852</v>
      </c>
      <c r="E869" s="1001" t="n">
        <v>1031040100</v>
      </c>
      <c r="F869" s="1001" t="n">
        <v>108010</v>
      </c>
      <c r="G869" s="1001" t="s">
        <v>2708</v>
      </c>
      <c r="H869" s="1128" t="n">
        <v>16756</v>
      </c>
      <c r="I869" s="1068"/>
    </row>
    <row r="870" customFormat="false" ht="12.75" hidden="false" customHeight="false" outlineLevel="0" collapsed="false">
      <c r="A870" s="1001" t="n">
        <v>868</v>
      </c>
      <c r="B870" s="1001" t="s">
        <v>2709</v>
      </c>
      <c r="C870" s="1001" t="s">
        <v>875</v>
      </c>
      <c r="D870" s="1001" t="s">
        <v>861</v>
      </c>
      <c r="E870" s="1001" t="n">
        <v>1050540140</v>
      </c>
      <c r="F870" s="1001" t="n">
        <v>28014</v>
      </c>
      <c r="G870" s="1001" t="s">
        <v>2710</v>
      </c>
      <c r="H870" s="1128" t="n">
        <v>3449</v>
      </c>
      <c r="I870" s="1068"/>
    </row>
    <row r="871" customFormat="false" ht="12.75" hidden="false" customHeight="false" outlineLevel="0" collapsed="false">
      <c r="A871" s="1001" t="n">
        <v>869</v>
      </c>
      <c r="B871" s="1001" t="s">
        <v>2711</v>
      </c>
      <c r="C871" s="1001" t="s">
        <v>1009</v>
      </c>
      <c r="D871" s="1001" t="s">
        <v>861</v>
      </c>
      <c r="E871" s="1001" t="n">
        <v>1050890120</v>
      </c>
      <c r="F871" s="1001" t="n">
        <v>23012</v>
      </c>
      <c r="G871" s="1001" t="s">
        <v>2712</v>
      </c>
      <c r="H871" s="1128" t="n">
        <v>16031</v>
      </c>
      <c r="I871" s="1068"/>
    </row>
    <row r="872" customFormat="false" ht="12.75" hidden="false" customHeight="false" outlineLevel="0" collapsed="false">
      <c r="A872" s="1001" t="n">
        <v>870</v>
      </c>
      <c r="B872" s="1001" t="s">
        <v>2713</v>
      </c>
      <c r="C872" s="1001" t="s">
        <v>988</v>
      </c>
      <c r="D872" s="1001" t="s">
        <v>854</v>
      </c>
      <c r="E872" s="1001" t="n">
        <v>1010020230</v>
      </c>
      <c r="F872" s="1001" t="n">
        <v>6023</v>
      </c>
      <c r="G872" s="1001" t="s">
        <v>2714</v>
      </c>
      <c r="H872" s="1128" t="n">
        <v>311</v>
      </c>
      <c r="I872" s="1068"/>
    </row>
    <row r="873" customFormat="false" ht="12.75" hidden="false" customHeight="false" outlineLevel="0" collapsed="false">
      <c r="A873" s="1001" t="n">
        <v>871</v>
      </c>
      <c r="B873" s="1001" t="s">
        <v>2715</v>
      </c>
      <c r="C873" s="1001" t="s">
        <v>954</v>
      </c>
      <c r="D873" s="1001" t="s">
        <v>852</v>
      </c>
      <c r="E873" s="1001" t="n">
        <v>1030450070</v>
      </c>
      <c r="F873" s="1001" t="n">
        <v>20007</v>
      </c>
      <c r="G873" s="1001" t="s">
        <v>2716</v>
      </c>
      <c r="H873" s="1128" t="n">
        <v>4054</v>
      </c>
      <c r="I873" s="1068"/>
    </row>
    <row r="874" customFormat="false" ht="12.75" hidden="false" customHeight="false" outlineLevel="0" collapsed="false">
      <c r="A874" s="1001" t="n">
        <v>872</v>
      </c>
      <c r="B874" s="1001" t="s">
        <v>2717</v>
      </c>
      <c r="C874" s="1001" t="s">
        <v>908</v>
      </c>
      <c r="D874" s="1001" t="s">
        <v>854</v>
      </c>
      <c r="E874" s="1001" t="n">
        <v>1010270290</v>
      </c>
      <c r="F874" s="1001" t="n">
        <v>4029</v>
      </c>
      <c r="G874" s="1001" t="s">
        <v>2718</v>
      </c>
      <c r="H874" s="1128" t="n">
        <v>29536</v>
      </c>
      <c r="I874" s="1068"/>
    </row>
    <row r="875" customFormat="false" ht="12.75" hidden="false" customHeight="false" outlineLevel="0" collapsed="false">
      <c r="A875" s="1001" t="n">
        <v>873</v>
      </c>
      <c r="B875" s="1001" t="s">
        <v>2719</v>
      </c>
      <c r="C875" s="1001" t="s">
        <v>999</v>
      </c>
      <c r="D875" s="1001" t="s">
        <v>852</v>
      </c>
      <c r="E875" s="1001" t="n">
        <v>1030120331</v>
      </c>
      <c r="F875" s="1001" t="n">
        <v>16035</v>
      </c>
      <c r="G875" s="1001" t="s">
        <v>2720</v>
      </c>
      <c r="H875" s="1128" t="n">
        <v>724</v>
      </c>
      <c r="I875" s="1068"/>
    </row>
    <row r="876" customFormat="false" ht="12.75" hidden="false" customHeight="false" outlineLevel="0" collapsed="false">
      <c r="A876" s="1001" t="n">
        <v>874</v>
      </c>
      <c r="B876" s="1001" t="s">
        <v>2721</v>
      </c>
      <c r="C876" s="1001" t="s">
        <v>1012</v>
      </c>
      <c r="D876" s="1001" t="s">
        <v>464</v>
      </c>
      <c r="E876" s="1001" t="n">
        <v>2120700130</v>
      </c>
      <c r="F876" s="1001" t="n">
        <v>58013</v>
      </c>
      <c r="G876" s="1001" t="s">
        <v>2722</v>
      </c>
      <c r="H876" s="1128" t="n">
        <v>18543</v>
      </c>
      <c r="I876" s="1068"/>
    </row>
    <row r="877" customFormat="false" ht="12.75" hidden="false" customHeight="false" outlineLevel="0" collapsed="false">
      <c r="A877" s="1001" t="n">
        <v>875</v>
      </c>
      <c r="B877" s="1001" t="s">
        <v>2723</v>
      </c>
      <c r="C877" s="1001" t="s">
        <v>922</v>
      </c>
      <c r="D877" s="1001" t="s">
        <v>848</v>
      </c>
      <c r="E877" s="1001" t="n">
        <v>3150720160</v>
      </c>
      <c r="F877" s="1001" t="n">
        <v>65016</v>
      </c>
      <c r="G877" s="1001" t="s">
        <v>2724</v>
      </c>
      <c r="H877" s="1128" t="n">
        <v>5336</v>
      </c>
      <c r="I877" s="1068"/>
    </row>
    <row r="878" customFormat="false" ht="12.75" hidden="false" customHeight="false" outlineLevel="0" collapsed="false">
      <c r="A878" s="1001" t="n">
        <v>876</v>
      </c>
      <c r="B878" s="1001" t="s">
        <v>2725</v>
      </c>
      <c r="C878" s="1001" t="s">
        <v>1215</v>
      </c>
      <c r="D878" s="1001" t="s">
        <v>858</v>
      </c>
      <c r="E878" s="1001" t="n">
        <v>1040140060</v>
      </c>
      <c r="F878" s="1001" t="n">
        <v>21009</v>
      </c>
      <c r="G878" s="1001" t="s">
        <v>2726</v>
      </c>
      <c r="H878" s="1128" t="n">
        <v>691</v>
      </c>
      <c r="I878" s="1068"/>
    </row>
    <row r="879" customFormat="false" ht="12.75" hidden="false" customHeight="false" outlineLevel="0" collapsed="false">
      <c r="A879" s="1001" t="n">
        <v>877</v>
      </c>
      <c r="B879" s="1001" t="s">
        <v>2727</v>
      </c>
      <c r="C879" s="1001" t="s">
        <v>1117</v>
      </c>
      <c r="D879" s="1001" t="s">
        <v>852</v>
      </c>
      <c r="E879" s="1001" t="n">
        <v>1030570191</v>
      </c>
      <c r="F879" s="1001" t="n">
        <v>18021</v>
      </c>
      <c r="G879" s="1001" t="s">
        <v>2728</v>
      </c>
      <c r="H879" s="1128" t="n">
        <v>514</v>
      </c>
      <c r="I879" s="1068"/>
    </row>
    <row r="880" customFormat="false" ht="12.75" hidden="false" customHeight="false" outlineLevel="0" collapsed="false">
      <c r="A880" s="1001" t="n">
        <v>878</v>
      </c>
      <c r="B880" s="1001" t="s">
        <v>2729</v>
      </c>
      <c r="C880" s="1001" t="s">
        <v>1017</v>
      </c>
      <c r="D880" s="1001" t="s">
        <v>847</v>
      </c>
      <c r="E880" s="1001" t="n">
        <v>3180670140</v>
      </c>
      <c r="F880" s="1001" t="n">
        <v>80014</v>
      </c>
      <c r="G880" s="1001" t="s">
        <v>2730</v>
      </c>
      <c r="H880" s="1128" t="n">
        <v>3282</v>
      </c>
      <c r="I880" s="1068"/>
    </row>
    <row r="881" customFormat="false" ht="12.75" hidden="false" customHeight="false" outlineLevel="0" collapsed="false">
      <c r="A881" s="1001" t="n">
        <v>879</v>
      </c>
      <c r="B881" s="1001" t="s">
        <v>2731</v>
      </c>
      <c r="C881" s="1001" t="s">
        <v>945</v>
      </c>
      <c r="D881" s="1001" t="s">
        <v>852</v>
      </c>
      <c r="E881" s="1001" t="n">
        <v>1030150230</v>
      </c>
      <c r="F881" s="1001" t="n">
        <v>17026</v>
      </c>
      <c r="G881" s="1001" t="s">
        <v>2732</v>
      </c>
      <c r="H881" s="1128" t="n">
        <v>1744</v>
      </c>
      <c r="I881" s="1068"/>
    </row>
    <row r="882" customFormat="false" ht="12.75" hidden="false" customHeight="false" outlineLevel="0" collapsed="false">
      <c r="A882" s="1001" t="n">
        <v>880</v>
      </c>
      <c r="B882" s="1001" t="s">
        <v>2733</v>
      </c>
      <c r="C882" s="1001" t="s">
        <v>1035</v>
      </c>
      <c r="D882" s="1001" t="s">
        <v>854</v>
      </c>
      <c r="E882" s="1001" t="n">
        <v>1010810340</v>
      </c>
      <c r="F882" s="1001" t="n">
        <v>1034</v>
      </c>
      <c r="G882" s="1001" t="s">
        <v>2734</v>
      </c>
      <c r="H882" s="1128" t="n">
        <v>8701</v>
      </c>
      <c r="I882" s="1068"/>
    </row>
    <row r="883" customFormat="false" ht="12.75" hidden="false" customHeight="false" outlineLevel="0" collapsed="false">
      <c r="A883" s="1001" t="n">
        <v>881</v>
      </c>
      <c r="B883" s="1001" t="s">
        <v>2735</v>
      </c>
      <c r="C883" s="1001" t="s">
        <v>999</v>
      </c>
      <c r="D883" s="1001" t="s">
        <v>852</v>
      </c>
      <c r="E883" s="1001" t="n">
        <v>1030120350</v>
      </c>
      <c r="F883" s="1001" t="n">
        <v>16036</v>
      </c>
      <c r="G883" s="1001" t="s">
        <v>2736</v>
      </c>
      <c r="H883" s="1128" t="n">
        <v>667</v>
      </c>
      <c r="I883" s="1068"/>
    </row>
    <row r="884" customFormat="false" ht="12.75" hidden="false" customHeight="false" outlineLevel="0" collapsed="false">
      <c r="A884" s="1001" t="n">
        <v>882</v>
      </c>
      <c r="B884" s="1001" t="s">
        <v>2737</v>
      </c>
      <c r="C884" s="1001" t="s">
        <v>945</v>
      </c>
      <c r="D884" s="1001" t="s">
        <v>852</v>
      </c>
      <c r="E884" s="1001" t="n">
        <v>1030150240</v>
      </c>
      <c r="F884" s="1001" t="n">
        <v>17027</v>
      </c>
      <c r="G884" s="1001" t="s">
        <v>2738</v>
      </c>
      <c r="H884" s="1128" t="n">
        <v>682</v>
      </c>
      <c r="I884" s="1068"/>
    </row>
    <row r="885" customFormat="false" ht="12.75" hidden="false" customHeight="false" outlineLevel="0" collapsed="false">
      <c r="A885" s="1001" t="n">
        <v>883</v>
      </c>
      <c r="B885" s="1001" t="s">
        <v>2739</v>
      </c>
      <c r="C885" s="1001" t="s">
        <v>1055</v>
      </c>
      <c r="D885" s="1001" t="s">
        <v>852</v>
      </c>
      <c r="E885" s="1001" t="n">
        <v>1030860140</v>
      </c>
      <c r="F885" s="1001" t="n">
        <v>12017</v>
      </c>
      <c r="G885" s="1001" t="s">
        <v>2740</v>
      </c>
      <c r="H885" s="1128" t="n">
        <v>3155</v>
      </c>
      <c r="I885" s="1068"/>
    </row>
    <row r="886" customFormat="false" ht="12.75" hidden="false" customHeight="false" outlineLevel="0" collapsed="false">
      <c r="A886" s="1001" t="n">
        <v>884</v>
      </c>
      <c r="B886" s="1001" t="s">
        <v>2741</v>
      </c>
      <c r="C886" s="1001" t="s">
        <v>1330</v>
      </c>
      <c r="D886" s="1001" t="s">
        <v>861</v>
      </c>
      <c r="E886" s="1001" t="n">
        <v>1050840050</v>
      </c>
      <c r="F886" s="1001" t="n">
        <v>26005</v>
      </c>
      <c r="G886" s="1001" t="s">
        <v>2742</v>
      </c>
      <c r="H886" s="1128" t="n">
        <v>7659</v>
      </c>
      <c r="I886" s="1068"/>
    </row>
    <row r="887" customFormat="false" ht="12.75" hidden="false" customHeight="false" outlineLevel="0" collapsed="false">
      <c r="A887" s="1001" t="n">
        <v>885</v>
      </c>
      <c r="B887" s="1001" t="s">
        <v>2743</v>
      </c>
      <c r="C887" s="1001" t="s">
        <v>1071</v>
      </c>
      <c r="D887" s="1001" t="s">
        <v>861</v>
      </c>
      <c r="E887" s="1001" t="n">
        <v>1050900140</v>
      </c>
      <c r="F887" s="1001" t="n">
        <v>24014</v>
      </c>
      <c r="G887" s="1001" t="s">
        <v>2744</v>
      </c>
      <c r="H887" s="1128" t="n">
        <v>8381</v>
      </c>
      <c r="I887" s="1068"/>
    </row>
    <row r="888" customFormat="false" ht="12.75" hidden="false" customHeight="false" outlineLevel="0" collapsed="false">
      <c r="A888" s="1001" t="n">
        <v>886</v>
      </c>
      <c r="B888" s="1001" t="s">
        <v>2745</v>
      </c>
      <c r="C888" s="1001" t="s">
        <v>1159</v>
      </c>
      <c r="D888" s="1001" t="s">
        <v>852</v>
      </c>
      <c r="E888" s="1001" t="n">
        <v>1030240280</v>
      </c>
      <c r="F888" s="1001" t="n">
        <v>13028</v>
      </c>
      <c r="G888" s="1001" t="s">
        <v>2746</v>
      </c>
      <c r="H888" s="1128" t="n">
        <v>6384</v>
      </c>
      <c r="I888" s="1068"/>
    </row>
    <row r="889" customFormat="false" ht="12.75" hidden="false" customHeight="false" outlineLevel="0" collapsed="false">
      <c r="A889" s="1001" t="n">
        <v>887</v>
      </c>
      <c r="B889" s="1001" t="s">
        <v>2747</v>
      </c>
      <c r="C889" s="1001" t="s">
        <v>999</v>
      </c>
      <c r="D889" s="1001" t="s">
        <v>852</v>
      </c>
      <c r="E889" s="1001" t="n">
        <v>1030120360</v>
      </c>
      <c r="F889" s="1001" t="n">
        <v>16037</v>
      </c>
      <c r="G889" s="1001" t="s">
        <v>2748</v>
      </c>
      <c r="H889" s="1128" t="n">
        <v>8513</v>
      </c>
      <c r="I889" s="1068"/>
    </row>
    <row r="890" customFormat="false" ht="12.75" hidden="false" customHeight="false" outlineLevel="0" collapsed="false">
      <c r="A890" s="1001" t="n">
        <v>888</v>
      </c>
      <c r="B890" s="1001" t="s">
        <v>2749</v>
      </c>
      <c r="C890" s="1001" t="s">
        <v>999</v>
      </c>
      <c r="D890" s="1001" t="s">
        <v>852</v>
      </c>
      <c r="E890" s="1001" t="n">
        <v>1030120370</v>
      </c>
      <c r="F890" s="1001" t="n">
        <v>16038</v>
      </c>
      <c r="G890" s="1001" t="s">
        <v>2750</v>
      </c>
      <c r="H890" s="1128" t="n">
        <v>7920</v>
      </c>
      <c r="I890" s="1068"/>
    </row>
    <row r="891" customFormat="false" ht="12.75" hidden="false" customHeight="false" outlineLevel="0" collapsed="false">
      <c r="A891" s="1001" t="n">
        <v>889</v>
      </c>
      <c r="B891" s="1001" t="s">
        <v>2751</v>
      </c>
      <c r="C891" s="1001" t="s">
        <v>878</v>
      </c>
      <c r="D891" s="1001" t="s">
        <v>852</v>
      </c>
      <c r="E891" s="1001" t="n">
        <v>1030990060</v>
      </c>
      <c r="F891" s="1001" t="n">
        <v>98006</v>
      </c>
      <c r="G891" s="1001" t="s">
        <v>2752</v>
      </c>
      <c r="H891" s="1128" t="n">
        <v>2692</v>
      </c>
      <c r="I891" s="1068"/>
    </row>
    <row r="892" customFormat="false" ht="12.75" hidden="false" customHeight="false" outlineLevel="0" collapsed="false">
      <c r="A892" s="1001" t="n">
        <v>890</v>
      </c>
      <c r="B892" s="1001" t="s">
        <v>2753</v>
      </c>
      <c r="C892" s="1001" t="s">
        <v>1117</v>
      </c>
      <c r="D892" s="1001" t="s">
        <v>852</v>
      </c>
      <c r="E892" s="1001" t="n">
        <v>1030570200</v>
      </c>
      <c r="F892" s="1001" t="n">
        <v>18022</v>
      </c>
      <c r="G892" s="1001" t="s">
        <v>2754</v>
      </c>
      <c r="H892" s="1128" t="n">
        <v>715</v>
      </c>
      <c r="I892" s="1068"/>
    </row>
    <row r="893" customFormat="false" ht="12.75" hidden="false" customHeight="false" outlineLevel="0" collapsed="false">
      <c r="A893" s="1001" t="n">
        <v>891</v>
      </c>
      <c r="B893" s="1001" t="s">
        <v>2755</v>
      </c>
      <c r="C893" s="1001" t="s">
        <v>1071</v>
      </c>
      <c r="D893" s="1001" t="s">
        <v>861</v>
      </c>
      <c r="E893" s="1001" t="n">
        <v>1050900150</v>
      </c>
      <c r="F893" s="1001" t="n">
        <v>24015</v>
      </c>
      <c r="G893" s="1001" t="s">
        <v>2756</v>
      </c>
      <c r="H893" s="1128" t="n">
        <v>6639</v>
      </c>
      <c r="I893" s="1068"/>
    </row>
    <row r="894" customFormat="false" ht="12.75" hidden="false" customHeight="false" outlineLevel="0" collapsed="false">
      <c r="A894" s="1001" t="n">
        <v>892</v>
      </c>
      <c r="B894" s="1001" t="s">
        <v>2757</v>
      </c>
      <c r="C894" s="1001" t="s">
        <v>1159</v>
      </c>
      <c r="D894" s="1001" t="s">
        <v>852</v>
      </c>
      <c r="E894" s="1001" t="n">
        <v>1030240290</v>
      </c>
      <c r="F894" s="1001" t="n">
        <v>13029</v>
      </c>
      <c r="G894" s="1001" t="s">
        <v>2758</v>
      </c>
      <c r="H894" s="1128" t="n">
        <v>2177</v>
      </c>
      <c r="I894" s="1068"/>
    </row>
    <row r="895" customFormat="false" ht="12.75" hidden="false" customHeight="false" outlineLevel="0" collapsed="false">
      <c r="A895" s="1001" t="n">
        <v>893</v>
      </c>
      <c r="B895" s="1001" t="s">
        <v>2759</v>
      </c>
      <c r="C895" s="1001" t="s">
        <v>1215</v>
      </c>
      <c r="D895" s="1001" t="s">
        <v>858</v>
      </c>
      <c r="E895" s="1001" t="n">
        <v>1040140070</v>
      </c>
      <c r="F895" s="1001" t="n">
        <v>21010</v>
      </c>
      <c r="G895" s="1001" t="s">
        <v>2760</v>
      </c>
      <c r="H895" s="1128" t="n">
        <v>2308</v>
      </c>
      <c r="I895" s="1068"/>
    </row>
    <row r="896" customFormat="false" ht="12.75" hidden="false" customHeight="false" outlineLevel="0" collapsed="false">
      <c r="A896" s="1001" t="n">
        <v>894</v>
      </c>
      <c r="B896" s="1001" t="s">
        <v>2761</v>
      </c>
      <c r="C896" s="1001" t="s">
        <v>945</v>
      </c>
      <c r="D896" s="1001" t="s">
        <v>852</v>
      </c>
      <c r="E896" s="1001" t="n">
        <v>1030150250</v>
      </c>
      <c r="F896" s="1001" t="n">
        <v>17028</v>
      </c>
      <c r="G896" s="1001" t="s">
        <v>2762</v>
      </c>
      <c r="H896" s="1128" t="n">
        <v>4632</v>
      </c>
      <c r="I896" s="1068"/>
    </row>
    <row r="897" customFormat="false" ht="12.75" hidden="false" customHeight="false" outlineLevel="0" collapsed="false">
      <c r="A897" s="1001" t="n">
        <v>895</v>
      </c>
      <c r="B897" s="1001" t="s">
        <v>2763</v>
      </c>
      <c r="C897" s="1001" t="s">
        <v>1055</v>
      </c>
      <c r="D897" s="1001" t="s">
        <v>852</v>
      </c>
      <c r="E897" s="1001" t="n">
        <v>1030860151</v>
      </c>
      <c r="F897" s="1001" t="n">
        <v>12019</v>
      </c>
      <c r="G897" s="1001" t="s">
        <v>2764</v>
      </c>
      <c r="H897" s="1128" t="n">
        <v>1735</v>
      </c>
      <c r="I897" s="1068"/>
    </row>
    <row r="898" customFormat="false" ht="12.75" hidden="false" customHeight="false" outlineLevel="0" collapsed="false">
      <c r="A898" s="1001" t="n">
        <v>896</v>
      </c>
      <c r="B898" s="1001" t="s">
        <v>2765</v>
      </c>
      <c r="C898" s="1001" t="s">
        <v>1009</v>
      </c>
      <c r="D898" s="1001" t="s">
        <v>861</v>
      </c>
      <c r="E898" s="1001" t="n">
        <v>1050890130</v>
      </c>
      <c r="F898" s="1001" t="n">
        <v>23013</v>
      </c>
      <c r="G898" s="1001" t="s">
        <v>2766</v>
      </c>
      <c r="H898" s="1128" t="n">
        <v>1350</v>
      </c>
      <c r="I898" s="1068"/>
    </row>
    <row r="899" customFormat="false" ht="12.75" hidden="false" customHeight="false" outlineLevel="0" collapsed="false">
      <c r="A899" s="1001" t="n">
        <v>897</v>
      </c>
      <c r="B899" s="1001" t="s">
        <v>2767</v>
      </c>
      <c r="C899" s="1001" t="s">
        <v>1110</v>
      </c>
      <c r="D899" s="1001" t="s">
        <v>858</v>
      </c>
      <c r="E899" s="1001" t="n">
        <v>1040830240</v>
      </c>
      <c r="F899" s="1001" t="n">
        <v>22025</v>
      </c>
      <c r="G899" s="1001" t="s">
        <v>2768</v>
      </c>
      <c r="H899" s="1128" t="n">
        <v>4042</v>
      </c>
      <c r="I899" s="1068"/>
    </row>
    <row r="900" customFormat="false" ht="12.75" hidden="false" customHeight="false" outlineLevel="0" collapsed="false">
      <c r="A900" s="1001" t="n">
        <v>898</v>
      </c>
      <c r="B900" s="1001" t="s">
        <v>2769</v>
      </c>
      <c r="C900" s="1001" t="s">
        <v>1009</v>
      </c>
      <c r="D900" s="1001" t="s">
        <v>861</v>
      </c>
      <c r="E900" s="1001" t="n">
        <v>1050890140</v>
      </c>
      <c r="F900" s="1001" t="n">
        <v>23014</v>
      </c>
      <c r="G900" s="1001" t="s">
        <v>2770</v>
      </c>
      <c r="H900" s="1128" t="n">
        <v>2456</v>
      </c>
      <c r="I900" s="1068"/>
    </row>
    <row r="901" customFormat="false" ht="12.75" hidden="false" customHeight="false" outlineLevel="0" collapsed="false">
      <c r="A901" s="1001" t="n">
        <v>899</v>
      </c>
      <c r="B901" s="1001" t="s">
        <v>2771</v>
      </c>
      <c r="C901" s="1001" t="s">
        <v>1187</v>
      </c>
      <c r="D901" s="1001" t="s">
        <v>849</v>
      </c>
      <c r="E901" s="1001" t="n">
        <v>1080680060</v>
      </c>
      <c r="F901" s="1001" t="n">
        <v>35006</v>
      </c>
      <c r="G901" s="1001" t="s">
        <v>2772</v>
      </c>
      <c r="H901" s="1128" t="n">
        <v>5623</v>
      </c>
      <c r="I901" s="1068"/>
    </row>
    <row r="902" customFormat="false" ht="12.75" hidden="false" customHeight="false" outlineLevel="0" collapsed="false">
      <c r="A902" s="1001" t="n">
        <v>900</v>
      </c>
      <c r="B902" s="1001" t="s">
        <v>2773</v>
      </c>
      <c r="C902" s="1001" t="s">
        <v>945</v>
      </c>
      <c r="D902" s="1001" t="s">
        <v>852</v>
      </c>
      <c r="E902" s="1001" t="n">
        <v>1030150260</v>
      </c>
      <c r="F902" s="1001" t="n">
        <v>17029</v>
      </c>
      <c r="G902" s="1001" t="s">
        <v>2774</v>
      </c>
      <c r="H902" s="1128" t="n">
        <v>195906</v>
      </c>
      <c r="I902" s="1068"/>
    </row>
    <row r="903" customFormat="false" ht="12.75" hidden="false" customHeight="false" outlineLevel="0" collapsed="false">
      <c r="A903" s="1001" t="n">
        <v>901</v>
      </c>
      <c r="B903" s="1001" t="s">
        <v>2775</v>
      </c>
      <c r="C903" s="1001" t="s">
        <v>1110</v>
      </c>
      <c r="D903" s="1001" t="s">
        <v>858</v>
      </c>
      <c r="E903" s="1001" t="n">
        <v>1040830250</v>
      </c>
      <c r="F903" s="1001" t="n">
        <v>22026</v>
      </c>
      <c r="G903" s="1001" t="s">
        <v>2776</v>
      </c>
      <c r="H903" s="1128" t="n">
        <v>250</v>
      </c>
      <c r="I903" s="1068"/>
    </row>
    <row r="904" customFormat="false" ht="12.75" hidden="false" customHeight="false" outlineLevel="0" collapsed="false">
      <c r="A904" s="1001" t="n">
        <v>902</v>
      </c>
      <c r="B904" s="1001" t="s">
        <v>2777</v>
      </c>
      <c r="C904" s="1001" t="s">
        <v>1117</v>
      </c>
      <c r="D904" s="1001" t="s">
        <v>852</v>
      </c>
      <c r="E904" s="1001" t="n">
        <v>1030570210</v>
      </c>
      <c r="F904" s="1001" t="n">
        <v>18023</v>
      </c>
      <c r="G904" s="1001" t="s">
        <v>2778</v>
      </c>
      <c r="H904" s="1128" t="n">
        <v>3443</v>
      </c>
      <c r="I904" s="1068"/>
    </row>
    <row r="905" customFormat="false" ht="12.75" hidden="false" customHeight="false" outlineLevel="0" collapsed="false">
      <c r="A905" s="1001" t="n">
        <v>903</v>
      </c>
      <c r="B905" s="1001" t="s">
        <v>2779</v>
      </c>
      <c r="C905" s="1001" t="s">
        <v>1215</v>
      </c>
      <c r="D905" s="1001" t="s">
        <v>858</v>
      </c>
      <c r="E905" s="1001" t="n">
        <v>1040140080</v>
      </c>
      <c r="F905" s="1001" t="n">
        <v>21011</v>
      </c>
      <c r="G905" s="1001" t="s">
        <v>2780</v>
      </c>
      <c r="H905" s="1128" t="n">
        <v>22728</v>
      </c>
      <c r="I905" s="1068"/>
    </row>
    <row r="906" customFormat="false" ht="12.75" hidden="false" customHeight="false" outlineLevel="0" collapsed="false">
      <c r="A906" s="1001" t="n">
        <v>904</v>
      </c>
      <c r="B906" s="1001" t="s">
        <v>2781</v>
      </c>
      <c r="C906" s="1001" t="s">
        <v>1071</v>
      </c>
      <c r="D906" s="1001" t="s">
        <v>861</v>
      </c>
      <c r="E906" s="1001" t="n">
        <v>1050900160</v>
      </c>
      <c r="F906" s="1001" t="n">
        <v>24016</v>
      </c>
      <c r="G906" s="1001" t="s">
        <v>2782</v>
      </c>
      <c r="H906" s="1128" t="n">
        <v>3167</v>
      </c>
      <c r="I906" s="1068"/>
    </row>
    <row r="907" customFormat="false" ht="12.75" hidden="false" customHeight="false" outlineLevel="0" collapsed="false">
      <c r="A907" s="1001" t="n">
        <v>905</v>
      </c>
      <c r="B907" s="1001" t="s">
        <v>2783</v>
      </c>
      <c r="C907" s="1001" t="s">
        <v>893</v>
      </c>
      <c r="D907" s="1001" t="s">
        <v>852</v>
      </c>
      <c r="E907" s="1001" t="n">
        <v>1030490320</v>
      </c>
      <c r="F907" s="1001" t="n">
        <v>15032</v>
      </c>
      <c r="G907" s="1001" t="s">
        <v>2784</v>
      </c>
      <c r="H907" s="1128" t="n">
        <v>26081</v>
      </c>
      <c r="I907" s="1068"/>
    </row>
    <row r="908" customFormat="false" ht="12.75" hidden="false" customHeight="false" outlineLevel="0" collapsed="false">
      <c r="A908" s="1001" t="n">
        <v>906</v>
      </c>
      <c r="B908" s="1001" t="s">
        <v>2785</v>
      </c>
      <c r="C908" s="1001" t="s">
        <v>1055</v>
      </c>
      <c r="D908" s="1001" t="s">
        <v>852</v>
      </c>
      <c r="E908" s="1001" t="n">
        <v>1030860152</v>
      </c>
      <c r="F908" s="1001" t="n">
        <v>12020</v>
      </c>
      <c r="G908" s="1001" t="s">
        <v>2786</v>
      </c>
      <c r="H908" s="1128" t="n">
        <v>1246</v>
      </c>
      <c r="I908" s="1068"/>
    </row>
    <row r="909" customFormat="false" ht="12.75" hidden="false" customHeight="false" outlineLevel="0" collapsed="false">
      <c r="A909" s="1001" t="n">
        <v>907</v>
      </c>
      <c r="B909" s="1001" t="s">
        <v>2787</v>
      </c>
      <c r="C909" s="1001" t="s">
        <v>908</v>
      </c>
      <c r="D909" s="1001" t="s">
        <v>854</v>
      </c>
      <c r="E909" s="1001" t="n">
        <v>1010270300</v>
      </c>
      <c r="F909" s="1001" t="n">
        <v>4030</v>
      </c>
      <c r="G909" s="1001" t="s">
        <v>2788</v>
      </c>
      <c r="H909" s="1128" t="n">
        <v>305</v>
      </c>
      <c r="I909" s="1068"/>
    </row>
    <row r="910" customFormat="false" ht="12.75" hidden="false" customHeight="false" outlineLevel="0" collapsed="false">
      <c r="A910" s="1001" t="n">
        <v>908</v>
      </c>
      <c r="B910" s="1001" t="s">
        <v>2789</v>
      </c>
      <c r="C910" s="1001" t="s">
        <v>962</v>
      </c>
      <c r="D910" s="1001" t="s">
        <v>847</v>
      </c>
      <c r="E910" s="1001" t="n">
        <v>3181030030</v>
      </c>
      <c r="F910" s="1001" t="n">
        <v>102003</v>
      </c>
      <c r="G910" s="1001" t="s">
        <v>2790</v>
      </c>
      <c r="H910" s="1128" t="n">
        <v>3781</v>
      </c>
      <c r="I910" s="1068"/>
    </row>
    <row r="911" customFormat="false" ht="12.75" hidden="false" customHeight="false" outlineLevel="0" collapsed="false">
      <c r="A911" s="1001" t="n">
        <v>909</v>
      </c>
      <c r="B911" s="1001" t="s">
        <v>2791</v>
      </c>
      <c r="C911" s="1001" t="s">
        <v>1035</v>
      </c>
      <c r="D911" s="1001" t="s">
        <v>854</v>
      </c>
      <c r="E911" s="1001" t="n">
        <v>1010810350</v>
      </c>
      <c r="F911" s="1001" t="n">
        <v>1035</v>
      </c>
      <c r="G911" s="1001" t="s">
        <v>2792</v>
      </c>
      <c r="H911" s="1128" t="n">
        <v>4616</v>
      </c>
      <c r="I911" s="1068"/>
    </row>
    <row r="912" customFormat="false" ht="12.75" hidden="false" customHeight="false" outlineLevel="0" collapsed="false">
      <c r="A912" s="1001" t="n">
        <v>910</v>
      </c>
      <c r="B912" s="1001" t="s">
        <v>2793</v>
      </c>
      <c r="C912" s="1001" t="s">
        <v>1159</v>
      </c>
      <c r="D912" s="1001" t="s">
        <v>852</v>
      </c>
      <c r="E912" s="1001" t="n">
        <v>1030240300</v>
      </c>
      <c r="F912" s="1001" t="n">
        <v>13030</v>
      </c>
      <c r="G912" s="1001" t="s">
        <v>2794</v>
      </c>
      <c r="H912" s="1128" t="n">
        <v>335</v>
      </c>
      <c r="I912" s="1068"/>
    </row>
    <row r="913" customFormat="false" ht="12.75" hidden="false" customHeight="false" outlineLevel="0" collapsed="false">
      <c r="A913" s="1001" t="n">
        <v>911</v>
      </c>
      <c r="B913" s="1001" t="s">
        <v>2795</v>
      </c>
      <c r="C913" s="1001" t="s">
        <v>899</v>
      </c>
      <c r="D913" s="1001" t="s">
        <v>846</v>
      </c>
      <c r="E913" s="1001" t="n">
        <v>3170640130</v>
      </c>
      <c r="F913" s="1001" t="n">
        <v>76013</v>
      </c>
      <c r="G913" s="1001" t="s">
        <v>2796</v>
      </c>
      <c r="H913" s="1128" t="n">
        <v>3855</v>
      </c>
      <c r="I913" s="1068"/>
    </row>
    <row r="914" customFormat="false" ht="12.75" hidden="false" customHeight="false" outlineLevel="0" collapsed="false">
      <c r="A914" s="1001" t="n">
        <v>912</v>
      </c>
      <c r="B914" s="1001" t="s">
        <v>2797</v>
      </c>
      <c r="C914" s="1001" t="s">
        <v>908</v>
      </c>
      <c r="D914" s="1001" t="s">
        <v>854</v>
      </c>
      <c r="E914" s="1001" t="n">
        <v>1010270310</v>
      </c>
      <c r="F914" s="1001" t="n">
        <v>4031</v>
      </c>
      <c r="G914" s="1001" t="s">
        <v>2798</v>
      </c>
      <c r="H914" s="1128" t="n">
        <v>40</v>
      </c>
      <c r="I914" s="1068"/>
    </row>
    <row r="915" customFormat="false" ht="12.75" hidden="false" customHeight="false" outlineLevel="0" collapsed="false">
      <c r="A915" s="1001" t="n">
        <v>913</v>
      </c>
      <c r="B915" s="1001" t="s">
        <v>2799</v>
      </c>
      <c r="C915" s="1001" t="s">
        <v>378</v>
      </c>
      <c r="D915" s="1001" t="s">
        <v>854</v>
      </c>
      <c r="E915" s="1001" t="n">
        <v>1010520250</v>
      </c>
      <c r="F915" s="1001" t="n">
        <v>3026</v>
      </c>
      <c r="G915" s="1001" t="s">
        <v>2800</v>
      </c>
      <c r="H915" s="1128" t="n">
        <v>2763</v>
      </c>
      <c r="I915" s="1068"/>
    </row>
    <row r="916" customFormat="false" ht="12.75" hidden="false" customHeight="false" outlineLevel="0" collapsed="false">
      <c r="A916" s="1001" t="n">
        <v>914</v>
      </c>
      <c r="B916" s="1001" t="s">
        <v>2801</v>
      </c>
      <c r="C916" s="1001" t="s">
        <v>988</v>
      </c>
      <c r="D916" s="1001" t="s">
        <v>854</v>
      </c>
      <c r="E916" s="1001" t="n">
        <v>1010020240</v>
      </c>
      <c r="F916" s="1001" t="n">
        <v>6024</v>
      </c>
      <c r="G916" s="1001" t="s">
        <v>2802</v>
      </c>
      <c r="H916" s="1128" t="n">
        <v>426</v>
      </c>
      <c r="I916" s="1068"/>
    </row>
    <row r="917" customFormat="false" ht="12.75" hidden="false" customHeight="false" outlineLevel="0" collapsed="false">
      <c r="A917" s="1001" t="n">
        <v>915</v>
      </c>
      <c r="B917" s="1001" t="s">
        <v>2803</v>
      </c>
      <c r="C917" s="1001" t="s">
        <v>999</v>
      </c>
      <c r="D917" s="1001" t="s">
        <v>852</v>
      </c>
      <c r="E917" s="1001" t="n">
        <v>1030120390</v>
      </c>
      <c r="F917" s="1001" t="n">
        <v>16040</v>
      </c>
      <c r="G917" s="1001" t="s">
        <v>2804</v>
      </c>
      <c r="H917" s="1128" t="n">
        <v>6098</v>
      </c>
      <c r="I917" s="1068"/>
    </row>
    <row r="918" customFormat="false" ht="12.75" hidden="false" customHeight="false" outlineLevel="0" collapsed="false">
      <c r="A918" s="1001" t="n">
        <v>916</v>
      </c>
      <c r="B918" s="1001" t="s">
        <v>2805</v>
      </c>
      <c r="C918" s="1001" t="s">
        <v>2806</v>
      </c>
      <c r="D918" s="1001" t="s">
        <v>855</v>
      </c>
      <c r="E918" s="1001" t="n">
        <v>3160160010</v>
      </c>
      <c r="F918" s="1001" t="n">
        <v>74001</v>
      </c>
      <c r="G918" s="1001" t="s">
        <v>2807</v>
      </c>
      <c r="H918" s="1128" t="n">
        <v>83317</v>
      </c>
      <c r="I918" s="1068"/>
    </row>
    <row r="919" customFormat="false" ht="12.75" hidden="false" customHeight="false" outlineLevel="0" collapsed="false">
      <c r="A919" s="1001" t="n">
        <v>917</v>
      </c>
      <c r="B919" s="1001" t="s">
        <v>2808</v>
      </c>
      <c r="C919" s="1001" t="s">
        <v>899</v>
      </c>
      <c r="D919" s="1001" t="s">
        <v>846</v>
      </c>
      <c r="E919" s="1001" t="n">
        <v>3170640140</v>
      </c>
      <c r="F919" s="1001" t="n">
        <v>76014</v>
      </c>
      <c r="G919" s="1001" t="s">
        <v>2809</v>
      </c>
      <c r="H919" s="1128" t="n">
        <v>811</v>
      </c>
      <c r="I919" s="1068"/>
    </row>
    <row r="920" customFormat="false" ht="12.75" hidden="false" customHeight="false" outlineLevel="0" collapsed="false">
      <c r="A920" s="1001" t="n">
        <v>918</v>
      </c>
      <c r="B920" s="1001" t="s">
        <v>2810</v>
      </c>
      <c r="C920" s="1001" t="s">
        <v>1055</v>
      </c>
      <c r="D920" s="1001" t="s">
        <v>852</v>
      </c>
      <c r="E920" s="1001" t="n">
        <v>1030860160</v>
      </c>
      <c r="F920" s="1001" t="n">
        <v>12021</v>
      </c>
      <c r="G920" s="1001" t="s">
        <v>2811</v>
      </c>
      <c r="H920" s="1128" t="n">
        <v>773</v>
      </c>
      <c r="I920" s="1068"/>
    </row>
    <row r="921" customFormat="false" ht="12.75" hidden="false" customHeight="false" outlineLevel="0" collapsed="false">
      <c r="A921" s="1001" t="n">
        <v>919</v>
      </c>
      <c r="B921" s="1001" t="s">
        <v>2812</v>
      </c>
      <c r="C921" s="1001" t="s">
        <v>378</v>
      </c>
      <c r="D921" s="1001" t="s">
        <v>854</v>
      </c>
      <c r="E921" s="1001" t="n">
        <v>1010520260</v>
      </c>
      <c r="F921" s="1001" t="n">
        <v>3027</v>
      </c>
      <c r="G921" s="1001" t="s">
        <v>2813</v>
      </c>
      <c r="H921" s="1128" t="n">
        <v>1105</v>
      </c>
      <c r="I921" s="1068"/>
    </row>
    <row r="922" customFormat="false" ht="12.75" hidden="false" customHeight="false" outlineLevel="0" collapsed="false">
      <c r="A922" s="1001" t="n">
        <v>920</v>
      </c>
      <c r="B922" s="1001" t="s">
        <v>2814</v>
      </c>
      <c r="C922" s="1001" t="s">
        <v>945</v>
      </c>
      <c r="D922" s="1001" t="s">
        <v>852</v>
      </c>
      <c r="E922" s="1001" t="n">
        <v>1030150270</v>
      </c>
      <c r="F922" s="1001" t="n">
        <v>17030</v>
      </c>
      <c r="G922" s="1001" t="s">
        <v>2815</v>
      </c>
      <c r="H922" s="1128" t="n">
        <v>737</v>
      </c>
      <c r="I922" s="1068"/>
    </row>
    <row r="923" customFormat="false" ht="12.75" hidden="false" customHeight="false" outlineLevel="0" collapsed="false">
      <c r="A923" s="1001" t="n">
        <v>921</v>
      </c>
      <c r="B923" s="1001" t="s">
        <v>2816</v>
      </c>
      <c r="C923" s="1001" t="s">
        <v>1058</v>
      </c>
      <c r="D923" s="1001" t="s">
        <v>852</v>
      </c>
      <c r="E923" s="1001" t="n">
        <v>1031040110</v>
      </c>
      <c r="F923" s="1001" t="n">
        <v>108011</v>
      </c>
      <c r="G923" s="1001" t="s">
        <v>2817</v>
      </c>
      <c r="H923" s="1128" t="n">
        <v>6091</v>
      </c>
      <c r="I923" s="1068"/>
    </row>
    <row r="924" customFormat="false" ht="12.75" hidden="false" customHeight="false" outlineLevel="0" collapsed="false">
      <c r="A924" s="1001" t="n">
        <v>922</v>
      </c>
      <c r="B924" s="1001" t="s">
        <v>2818</v>
      </c>
      <c r="C924" s="1001" t="s">
        <v>1239</v>
      </c>
      <c r="D924" s="1001" t="s">
        <v>849</v>
      </c>
      <c r="E924" s="1001" t="n">
        <v>1080660040</v>
      </c>
      <c r="F924" s="1001" t="n">
        <v>39004</v>
      </c>
      <c r="G924" s="1001" t="s">
        <v>2819</v>
      </c>
      <c r="H924" s="1128" t="n">
        <v>7189</v>
      </c>
      <c r="I924" s="1068"/>
    </row>
    <row r="925" customFormat="false" ht="12.75" hidden="false" customHeight="false" outlineLevel="0" collapsed="false">
      <c r="A925" s="1001" t="n">
        <v>923</v>
      </c>
      <c r="B925" s="1001" t="s">
        <v>2820</v>
      </c>
      <c r="C925" s="1001" t="s">
        <v>1055</v>
      </c>
      <c r="D925" s="1001" t="s">
        <v>852</v>
      </c>
      <c r="E925" s="1001" t="n">
        <v>1030860170</v>
      </c>
      <c r="F925" s="1001" t="n">
        <v>12022</v>
      </c>
      <c r="G925" s="1001" t="s">
        <v>2821</v>
      </c>
      <c r="H925" s="1128" t="n">
        <v>1245</v>
      </c>
      <c r="I925" s="1068"/>
    </row>
    <row r="926" customFormat="false" ht="12.75" hidden="false" customHeight="false" outlineLevel="0" collapsed="false">
      <c r="A926" s="1001" t="n">
        <v>924</v>
      </c>
      <c r="B926" s="1001" t="s">
        <v>2822</v>
      </c>
      <c r="C926" s="1001" t="s">
        <v>1269</v>
      </c>
      <c r="D926" s="1001" t="s">
        <v>860</v>
      </c>
      <c r="E926" s="1001" t="n">
        <v>1020040110</v>
      </c>
      <c r="F926" s="1001" t="n">
        <v>7011</v>
      </c>
      <c r="G926" s="1001" t="s">
        <v>2823</v>
      </c>
      <c r="H926" s="1128" t="n">
        <v>948</v>
      </c>
      <c r="I926" s="1068"/>
    </row>
    <row r="927" customFormat="false" ht="12.75" hidden="false" customHeight="false" outlineLevel="0" collapsed="false">
      <c r="A927" s="1001" t="n">
        <v>925</v>
      </c>
      <c r="B927" s="1001" t="s">
        <v>2824</v>
      </c>
      <c r="C927" s="1001" t="s">
        <v>890</v>
      </c>
      <c r="D927" s="1001" t="s">
        <v>468</v>
      </c>
      <c r="E927" s="1001" t="n">
        <v>3130600040</v>
      </c>
      <c r="F927" s="1001" t="n">
        <v>68004</v>
      </c>
      <c r="G927" s="1001" t="s">
        <v>2825</v>
      </c>
      <c r="H927" s="1128" t="n">
        <v>266</v>
      </c>
      <c r="I927" s="1068"/>
    </row>
    <row r="928" customFormat="false" ht="12.75" hidden="false" customHeight="false" outlineLevel="0" collapsed="false">
      <c r="A928" s="1001" t="n">
        <v>926</v>
      </c>
      <c r="B928" s="1001" t="s">
        <v>2826</v>
      </c>
      <c r="C928" s="1001" t="s">
        <v>881</v>
      </c>
      <c r="D928" s="1001" t="s">
        <v>852</v>
      </c>
      <c r="E928" s="1001" t="n">
        <v>1030980100</v>
      </c>
      <c r="F928" s="1001" t="n">
        <v>97010</v>
      </c>
      <c r="G928" s="1001" t="s">
        <v>2827</v>
      </c>
      <c r="H928" s="1128" t="n">
        <v>4459</v>
      </c>
      <c r="I928" s="1068"/>
    </row>
    <row r="929" customFormat="false" ht="12.75" hidden="false" customHeight="false" outlineLevel="0" collapsed="false">
      <c r="A929" s="1001" t="n">
        <v>927</v>
      </c>
      <c r="B929" s="1001" t="s">
        <v>2828</v>
      </c>
      <c r="C929" s="1001" t="s">
        <v>939</v>
      </c>
      <c r="D929" s="1001" t="s">
        <v>464</v>
      </c>
      <c r="E929" s="1001" t="n">
        <v>2120330150</v>
      </c>
      <c r="F929" s="1001" t="n">
        <v>60015</v>
      </c>
      <c r="G929" s="1001" t="s">
        <v>2829</v>
      </c>
      <c r="H929" s="1128" t="n">
        <v>2684</v>
      </c>
      <c r="I929" s="1068"/>
    </row>
    <row r="930" customFormat="false" ht="12.75" hidden="false" customHeight="false" outlineLevel="0" collapsed="false">
      <c r="A930" s="1001" t="n">
        <v>928</v>
      </c>
      <c r="B930" s="1001" t="s">
        <v>2830</v>
      </c>
      <c r="C930" s="1001" t="s">
        <v>1071</v>
      </c>
      <c r="D930" s="1001" t="s">
        <v>861</v>
      </c>
      <c r="E930" s="1001" t="n">
        <v>1050900170</v>
      </c>
      <c r="F930" s="1001" t="n">
        <v>24017</v>
      </c>
      <c r="G930" s="1001" t="s">
        <v>2831</v>
      </c>
      <c r="H930" s="1128" t="n">
        <v>4015</v>
      </c>
      <c r="I930" s="1068"/>
    </row>
    <row r="931" customFormat="false" ht="12.75" hidden="false" customHeight="false" outlineLevel="0" collapsed="false">
      <c r="A931" s="1001" t="n">
        <v>929</v>
      </c>
      <c r="B931" s="1001" t="s">
        <v>2832</v>
      </c>
      <c r="C931" s="1001" t="s">
        <v>962</v>
      </c>
      <c r="D931" s="1001" t="s">
        <v>847</v>
      </c>
      <c r="E931" s="1001" t="n">
        <v>3181030040</v>
      </c>
      <c r="F931" s="1001" t="n">
        <v>102004</v>
      </c>
      <c r="G931" s="1001" t="s">
        <v>2833</v>
      </c>
      <c r="H931" s="1128" t="n">
        <v>668</v>
      </c>
      <c r="I931" s="1068"/>
    </row>
    <row r="932" customFormat="false" ht="12.75" hidden="false" customHeight="false" outlineLevel="0" collapsed="false">
      <c r="A932" s="1001" t="n">
        <v>930</v>
      </c>
      <c r="B932" s="1001" t="s">
        <v>2834</v>
      </c>
      <c r="C932" s="1001" t="s">
        <v>985</v>
      </c>
      <c r="D932" s="1001" t="s">
        <v>857</v>
      </c>
      <c r="E932" s="1001" t="n">
        <v>4190480070</v>
      </c>
      <c r="F932" s="1001" t="n">
        <v>83007</v>
      </c>
      <c r="G932" s="1001" t="s">
        <v>2835</v>
      </c>
      <c r="H932" s="1128" t="n">
        <v>5753</v>
      </c>
      <c r="I932" s="1068"/>
    </row>
    <row r="933" customFormat="false" ht="12.75" hidden="false" customHeight="false" outlineLevel="0" collapsed="false">
      <c r="A933" s="1001" t="n">
        <v>931</v>
      </c>
      <c r="B933" s="1001" t="s">
        <v>2836</v>
      </c>
      <c r="C933" s="1001" t="s">
        <v>908</v>
      </c>
      <c r="D933" s="1001" t="s">
        <v>854</v>
      </c>
      <c r="E933" s="1001" t="n">
        <v>1010270320</v>
      </c>
      <c r="F933" s="1001" t="n">
        <v>4032</v>
      </c>
      <c r="G933" s="1001" t="s">
        <v>2837</v>
      </c>
      <c r="H933" s="1128" t="n">
        <v>261</v>
      </c>
      <c r="I933" s="1068"/>
    </row>
    <row r="934" customFormat="false" ht="12.75" hidden="false" customHeight="false" outlineLevel="0" collapsed="false">
      <c r="A934" s="1001" t="n">
        <v>932</v>
      </c>
      <c r="B934" s="1001" t="s">
        <v>2838</v>
      </c>
      <c r="C934" s="1001" t="s">
        <v>1117</v>
      </c>
      <c r="D934" s="1001" t="s">
        <v>852</v>
      </c>
      <c r="E934" s="1001" t="n">
        <v>1030570220</v>
      </c>
      <c r="F934" s="1001" t="n">
        <v>18024</v>
      </c>
      <c r="G934" s="1001" t="s">
        <v>2839</v>
      </c>
      <c r="H934" s="1128" t="n">
        <v>9585</v>
      </c>
      <c r="I934" s="1068"/>
    </row>
    <row r="935" customFormat="false" ht="12.75" hidden="false" customHeight="false" outlineLevel="0" collapsed="false">
      <c r="A935" s="1001" t="n">
        <v>933</v>
      </c>
      <c r="B935" s="1001" t="s">
        <v>2840</v>
      </c>
      <c r="C935" s="1001" t="s">
        <v>928</v>
      </c>
      <c r="D935" s="1001" t="s">
        <v>857</v>
      </c>
      <c r="E935" s="1001" t="n">
        <v>4190210090</v>
      </c>
      <c r="F935" s="1001" t="n">
        <v>87009</v>
      </c>
      <c r="G935" s="1001" t="s">
        <v>2841</v>
      </c>
      <c r="H935" s="1128" t="n">
        <v>18307</v>
      </c>
      <c r="I935" s="1068"/>
    </row>
    <row r="936" customFormat="false" ht="12.75" hidden="false" customHeight="false" outlineLevel="0" collapsed="false">
      <c r="A936" s="1001" t="n">
        <v>934</v>
      </c>
      <c r="B936" s="1001" t="s">
        <v>2842</v>
      </c>
      <c r="C936" s="1001" t="s">
        <v>1215</v>
      </c>
      <c r="D936" s="1001" t="s">
        <v>858</v>
      </c>
      <c r="E936" s="1001" t="n">
        <v>1040140090</v>
      </c>
      <c r="F936" s="1001" t="n">
        <v>21012</v>
      </c>
      <c r="G936" s="1001" t="s">
        <v>2843</v>
      </c>
      <c r="H936" s="1128" t="n">
        <v>2758</v>
      </c>
      <c r="I936" s="1068"/>
    </row>
    <row r="937" customFormat="false" ht="12.75" hidden="false" customHeight="false" outlineLevel="0" collapsed="false">
      <c r="A937" s="1001" t="n">
        <v>935</v>
      </c>
      <c r="B937" s="1001" t="s">
        <v>2844</v>
      </c>
      <c r="C937" s="1001" t="s">
        <v>908</v>
      </c>
      <c r="D937" s="1001" t="s">
        <v>854</v>
      </c>
      <c r="E937" s="1001" t="n">
        <v>1010270330</v>
      </c>
      <c r="F937" s="1001" t="n">
        <v>4033</v>
      </c>
      <c r="G937" s="1001" t="s">
        <v>2845</v>
      </c>
      <c r="H937" s="1128" t="n">
        <v>1005</v>
      </c>
      <c r="I937" s="1068"/>
    </row>
    <row r="938" customFormat="false" ht="12.75" hidden="false" customHeight="false" outlineLevel="0" collapsed="false">
      <c r="A938" s="1001" t="n">
        <v>936</v>
      </c>
      <c r="B938" s="1001" t="s">
        <v>2846</v>
      </c>
      <c r="C938" s="1001" t="s">
        <v>1035</v>
      </c>
      <c r="D938" s="1001" t="s">
        <v>854</v>
      </c>
      <c r="E938" s="1001" t="n">
        <v>1010810360</v>
      </c>
      <c r="F938" s="1001" t="n">
        <v>1036</v>
      </c>
      <c r="G938" s="1001" t="s">
        <v>2847</v>
      </c>
      <c r="H938" s="1128" t="n">
        <v>394</v>
      </c>
      <c r="I938" s="1068"/>
    </row>
    <row r="939" customFormat="false" ht="12.75" hidden="false" customHeight="false" outlineLevel="0" collapsed="false">
      <c r="A939" s="1001" t="n">
        <v>937</v>
      </c>
      <c r="B939" s="1001" t="s">
        <v>2848</v>
      </c>
      <c r="C939" s="1001" t="s">
        <v>1474</v>
      </c>
      <c r="D939" s="1001" t="s">
        <v>854</v>
      </c>
      <c r="E939" s="1001" t="n">
        <v>1011020130</v>
      </c>
      <c r="F939" s="1001" t="n">
        <v>103013</v>
      </c>
      <c r="G939" s="1001" t="s">
        <v>2849</v>
      </c>
      <c r="H939" s="1128" t="n">
        <v>774</v>
      </c>
      <c r="I939" s="1068"/>
    </row>
    <row r="940" customFormat="false" ht="12.75" hidden="false" customHeight="false" outlineLevel="0" collapsed="false">
      <c r="A940" s="1001" t="n">
        <v>938</v>
      </c>
      <c r="B940" s="1001" t="s">
        <v>2850</v>
      </c>
      <c r="C940" s="1001" t="s">
        <v>1035</v>
      </c>
      <c r="D940" s="1001" t="s">
        <v>854</v>
      </c>
      <c r="E940" s="1001" t="n">
        <v>1010810370</v>
      </c>
      <c r="F940" s="1001" t="n">
        <v>1037</v>
      </c>
      <c r="G940" s="1001" t="s">
        <v>2851</v>
      </c>
      <c r="H940" s="1128" t="n">
        <v>454</v>
      </c>
      <c r="I940" s="1068"/>
    </row>
    <row r="941" customFormat="false" ht="12.75" hidden="false" customHeight="false" outlineLevel="0" collapsed="false">
      <c r="A941" s="1001" t="n">
        <v>939</v>
      </c>
      <c r="B941" s="1001" t="s">
        <v>2852</v>
      </c>
      <c r="C941" s="1001" t="s">
        <v>1058</v>
      </c>
      <c r="D941" s="1001" t="s">
        <v>852</v>
      </c>
      <c r="E941" s="1001" t="n">
        <v>1031040120</v>
      </c>
      <c r="F941" s="1001" t="n">
        <v>108012</v>
      </c>
      <c r="G941" s="1001" t="s">
        <v>2853</v>
      </c>
      <c r="H941" s="1128" t="n">
        <v>34870</v>
      </c>
      <c r="I941" s="1068"/>
    </row>
    <row r="942" customFormat="false" ht="12.75" hidden="false" customHeight="false" outlineLevel="0" collapsed="false">
      <c r="A942" s="1001" t="n">
        <v>940</v>
      </c>
      <c r="B942" s="1001" t="s">
        <v>2854</v>
      </c>
      <c r="C942" s="1001" t="s">
        <v>875</v>
      </c>
      <c r="D942" s="1001" t="s">
        <v>861</v>
      </c>
      <c r="E942" s="1001" t="n">
        <v>1050540150</v>
      </c>
      <c r="F942" s="1001" t="n">
        <v>28015</v>
      </c>
      <c r="G942" s="1001" t="s">
        <v>2855</v>
      </c>
      <c r="H942" s="1128" t="n">
        <v>7147</v>
      </c>
      <c r="I942" s="1068"/>
    </row>
    <row r="943" customFormat="false" ht="12.75" hidden="false" customHeight="false" outlineLevel="0" collapsed="false">
      <c r="A943" s="1001" t="n">
        <v>941</v>
      </c>
      <c r="B943" s="1001" t="s">
        <v>2856</v>
      </c>
      <c r="C943" s="1001" t="s">
        <v>1381</v>
      </c>
      <c r="D943" s="1001" t="s">
        <v>851</v>
      </c>
      <c r="E943" s="1001" t="n">
        <v>1070390070</v>
      </c>
      <c r="F943" s="1001" t="n">
        <v>11007</v>
      </c>
      <c r="G943" s="1001" t="s">
        <v>2857</v>
      </c>
      <c r="H943" s="1128" t="n">
        <v>1284</v>
      </c>
      <c r="I943" s="1068"/>
    </row>
    <row r="944" customFormat="false" ht="12.75" hidden="false" customHeight="false" outlineLevel="0" collapsed="false">
      <c r="A944" s="1001" t="n">
        <v>942</v>
      </c>
      <c r="B944" s="1001" t="s">
        <v>2858</v>
      </c>
      <c r="C944" s="1001" t="s">
        <v>1418</v>
      </c>
      <c r="D944" s="1001" t="s">
        <v>850</v>
      </c>
      <c r="E944" s="1001" t="n">
        <v>1060930070</v>
      </c>
      <c r="F944" s="1001" t="n">
        <v>93007</v>
      </c>
      <c r="G944" s="1001" t="s">
        <v>2859</v>
      </c>
      <c r="H944" s="1128" t="n">
        <v>9268</v>
      </c>
      <c r="I944" s="1068"/>
    </row>
    <row r="945" customFormat="false" ht="12.75" hidden="false" customHeight="false" outlineLevel="0" collapsed="false">
      <c r="A945" s="1001" t="n">
        <v>943</v>
      </c>
      <c r="B945" s="1001" t="s">
        <v>2860</v>
      </c>
      <c r="C945" s="1001" t="s">
        <v>1035</v>
      </c>
      <c r="D945" s="1001" t="s">
        <v>854</v>
      </c>
      <c r="E945" s="1001" t="n">
        <v>1010810380</v>
      </c>
      <c r="F945" s="1001" t="n">
        <v>1038</v>
      </c>
      <c r="G945" s="1001" t="s">
        <v>2861</v>
      </c>
      <c r="H945" s="1128" t="n">
        <v>8489</v>
      </c>
      <c r="I945" s="1068"/>
    </row>
    <row r="946" customFormat="false" ht="12.75" hidden="false" customHeight="false" outlineLevel="0" collapsed="false">
      <c r="A946" s="1001" t="n">
        <v>944</v>
      </c>
      <c r="B946" s="1001" t="s">
        <v>2862</v>
      </c>
      <c r="C946" s="1001" t="s">
        <v>999</v>
      </c>
      <c r="D946" s="1001" t="s">
        <v>852</v>
      </c>
      <c r="E946" s="1001" t="n">
        <v>1030120400</v>
      </c>
      <c r="F946" s="1001" t="n">
        <v>16041</v>
      </c>
      <c r="G946" s="1001" t="s">
        <v>2863</v>
      </c>
      <c r="H946" s="1128" t="n">
        <v>122</v>
      </c>
      <c r="I946" s="1068"/>
    </row>
    <row r="947" customFormat="false" ht="12.75" hidden="false" customHeight="false" outlineLevel="0" collapsed="false">
      <c r="A947" s="1001" t="n">
        <v>945</v>
      </c>
      <c r="B947" s="1001" t="s">
        <v>2864</v>
      </c>
      <c r="C947" s="1001" t="s">
        <v>1159</v>
      </c>
      <c r="D947" s="1001" t="s">
        <v>852</v>
      </c>
      <c r="E947" s="1001" t="n">
        <v>1030240320</v>
      </c>
      <c r="F947" s="1001" t="n">
        <v>13032</v>
      </c>
      <c r="G947" s="1001" t="s">
        <v>2865</v>
      </c>
      <c r="H947" s="1128" t="n">
        <v>1623</v>
      </c>
      <c r="I947" s="1068"/>
    </row>
    <row r="948" customFormat="false" ht="12.75" hidden="false" customHeight="false" outlineLevel="0" collapsed="false">
      <c r="A948" s="1001" t="n">
        <v>946</v>
      </c>
      <c r="B948" s="1001" t="s">
        <v>2866</v>
      </c>
      <c r="C948" s="1001" t="s">
        <v>1055</v>
      </c>
      <c r="D948" s="1001" t="s">
        <v>852</v>
      </c>
      <c r="E948" s="1001" t="n">
        <v>1030860171</v>
      </c>
      <c r="F948" s="1001" t="n">
        <v>12023</v>
      </c>
      <c r="G948" s="1001" t="s">
        <v>2867</v>
      </c>
      <c r="H948" s="1128" t="n">
        <v>929</v>
      </c>
      <c r="I948" s="1068"/>
    </row>
    <row r="949" customFormat="false" ht="12.75" hidden="false" customHeight="false" outlineLevel="0" collapsed="false">
      <c r="A949" s="1001" t="n">
        <v>947</v>
      </c>
      <c r="B949" s="1001" t="s">
        <v>2868</v>
      </c>
      <c r="C949" s="1001" t="s">
        <v>1215</v>
      </c>
      <c r="D949" s="1001" t="s">
        <v>858</v>
      </c>
      <c r="E949" s="1001" t="n">
        <v>1040140100</v>
      </c>
      <c r="F949" s="1001" t="n">
        <v>21013</v>
      </c>
      <c r="G949" s="1001" t="s">
        <v>2869</v>
      </c>
      <c r="H949" s="1128" t="n">
        <v>16995</v>
      </c>
      <c r="I949" s="1068"/>
    </row>
    <row r="950" customFormat="false" ht="12.75" hidden="false" customHeight="false" outlineLevel="0" collapsed="false">
      <c r="A950" s="1001" t="n">
        <v>948</v>
      </c>
      <c r="B950" s="1001" t="s">
        <v>2870</v>
      </c>
      <c r="C950" s="1001" t="s">
        <v>1032</v>
      </c>
      <c r="D950" s="1001" t="s">
        <v>854</v>
      </c>
      <c r="E950" s="1001" t="n">
        <v>1010070100</v>
      </c>
      <c r="F950" s="1001" t="n">
        <v>5010</v>
      </c>
      <c r="G950" s="1001" t="s">
        <v>2871</v>
      </c>
      <c r="H950" s="1128" t="n">
        <v>297</v>
      </c>
      <c r="I950" s="1068"/>
    </row>
    <row r="951" customFormat="false" ht="12.75" hidden="false" customHeight="false" outlineLevel="0" collapsed="false">
      <c r="A951" s="1001" t="n">
        <v>949</v>
      </c>
      <c r="B951" s="1001" t="s">
        <v>2872</v>
      </c>
      <c r="C951" s="1001" t="s">
        <v>999</v>
      </c>
      <c r="D951" s="1001" t="s">
        <v>852</v>
      </c>
      <c r="E951" s="1001" t="n">
        <v>1030120401</v>
      </c>
      <c r="F951" s="1001" t="n">
        <v>16042</v>
      </c>
      <c r="G951" s="1001" t="s">
        <v>2873</v>
      </c>
      <c r="H951" s="1128" t="n">
        <v>5632</v>
      </c>
      <c r="I951" s="1068"/>
    </row>
    <row r="952" customFormat="false" ht="12.75" hidden="false" customHeight="false" outlineLevel="0" collapsed="false">
      <c r="A952" s="1001" t="n">
        <v>950</v>
      </c>
      <c r="B952" s="1001" t="s">
        <v>2874</v>
      </c>
      <c r="C952" s="1001" t="s">
        <v>1035</v>
      </c>
      <c r="D952" s="1001" t="s">
        <v>854</v>
      </c>
      <c r="E952" s="1001" t="n">
        <v>1010810390</v>
      </c>
      <c r="F952" s="1001" t="n">
        <v>1039</v>
      </c>
      <c r="G952" s="1001" t="s">
        <v>2875</v>
      </c>
      <c r="H952" s="1128" t="n">
        <v>1490</v>
      </c>
      <c r="I952" s="1068"/>
    </row>
    <row r="953" customFormat="false" ht="12.75" hidden="false" customHeight="false" outlineLevel="0" collapsed="false">
      <c r="A953" s="1001" t="n">
        <v>951</v>
      </c>
      <c r="B953" s="1001" t="s">
        <v>2876</v>
      </c>
      <c r="C953" s="1001" t="s">
        <v>925</v>
      </c>
      <c r="D953" s="1001" t="s">
        <v>848</v>
      </c>
      <c r="E953" s="1001" t="n">
        <v>3150510100</v>
      </c>
      <c r="F953" s="1001" t="n">
        <v>63010</v>
      </c>
      <c r="G953" s="1001" t="s">
        <v>2877</v>
      </c>
      <c r="H953" s="1128" t="n">
        <v>15889</v>
      </c>
      <c r="I953" s="1068"/>
    </row>
    <row r="954" customFormat="false" ht="12.75" hidden="false" customHeight="false" outlineLevel="0" collapsed="false">
      <c r="A954" s="1001" t="n">
        <v>952</v>
      </c>
      <c r="B954" s="1001" t="s">
        <v>2878</v>
      </c>
      <c r="C954" s="1001" t="s">
        <v>1055</v>
      </c>
      <c r="D954" s="1001" t="s">
        <v>852</v>
      </c>
      <c r="E954" s="1001" t="n">
        <v>1030860180</v>
      </c>
      <c r="F954" s="1001" t="n">
        <v>12024</v>
      </c>
      <c r="G954" s="1001" t="s">
        <v>2879</v>
      </c>
      <c r="H954" s="1128" t="n">
        <v>1170</v>
      </c>
      <c r="I954" s="1068"/>
    </row>
    <row r="955" customFormat="false" ht="12.75" hidden="false" customHeight="false" outlineLevel="0" collapsed="false">
      <c r="A955" s="1001" t="n">
        <v>953</v>
      </c>
      <c r="B955" s="1001" t="s">
        <v>2880</v>
      </c>
      <c r="C955" s="1001" t="s">
        <v>1095</v>
      </c>
      <c r="D955" s="1001" t="s">
        <v>854</v>
      </c>
      <c r="E955" s="1001" t="n">
        <v>1010960070</v>
      </c>
      <c r="F955" s="1001" t="n">
        <v>96007</v>
      </c>
      <c r="G955" s="1001" t="s">
        <v>2881</v>
      </c>
      <c r="H955" s="1128" t="n">
        <v>1975</v>
      </c>
      <c r="I955" s="1068"/>
    </row>
    <row r="956" customFormat="false" ht="12.75" hidden="false" customHeight="false" outlineLevel="0" collapsed="false">
      <c r="A956" s="1001" t="n">
        <v>954</v>
      </c>
      <c r="B956" s="1001" t="s">
        <v>2882</v>
      </c>
      <c r="C956" s="1001" t="s">
        <v>1269</v>
      </c>
      <c r="D956" s="1001" t="s">
        <v>860</v>
      </c>
      <c r="E956" s="1001" t="n">
        <v>1020040120</v>
      </c>
      <c r="F956" s="1001" t="n">
        <v>7012</v>
      </c>
      <c r="G956" s="1001" t="s">
        <v>2883</v>
      </c>
      <c r="H956" s="1128" t="n">
        <v>861</v>
      </c>
      <c r="I956" s="1068"/>
    </row>
    <row r="957" customFormat="false" ht="12.75" hidden="false" customHeight="false" outlineLevel="0" collapsed="false">
      <c r="A957" s="1001" t="n">
        <v>955</v>
      </c>
      <c r="B957" s="1001" t="s">
        <v>2884</v>
      </c>
      <c r="C957" s="1001" t="s">
        <v>1035</v>
      </c>
      <c r="D957" s="1001" t="s">
        <v>854</v>
      </c>
      <c r="E957" s="1001" t="n">
        <v>1010810400</v>
      </c>
      <c r="F957" s="1001" t="n">
        <v>1040</v>
      </c>
      <c r="G957" s="1001" t="s">
        <v>2885</v>
      </c>
      <c r="H957" s="1128" t="n">
        <v>1492</v>
      </c>
      <c r="I957" s="1068"/>
    </row>
    <row r="958" customFormat="false" ht="12.75" hidden="false" customHeight="false" outlineLevel="0" collapsed="false">
      <c r="A958" s="1001" t="n">
        <v>956</v>
      </c>
      <c r="B958" s="1001" t="s">
        <v>2886</v>
      </c>
      <c r="C958" s="1001" t="s">
        <v>1017</v>
      </c>
      <c r="D958" s="1001" t="s">
        <v>847</v>
      </c>
      <c r="E958" s="1001" t="n">
        <v>3180670150</v>
      </c>
      <c r="F958" s="1001" t="n">
        <v>80015</v>
      </c>
      <c r="G958" s="1001" t="s">
        <v>2887</v>
      </c>
      <c r="H958" s="1128" t="n">
        <v>1056</v>
      </c>
      <c r="I958" s="1068"/>
    </row>
    <row r="959" customFormat="false" ht="12.75" hidden="false" customHeight="false" outlineLevel="0" collapsed="false">
      <c r="A959" s="1001" t="n">
        <v>957</v>
      </c>
      <c r="B959" s="1001" t="s">
        <v>2888</v>
      </c>
      <c r="C959" s="1001" t="s">
        <v>893</v>
      </c>
      <c r="D959" s="1001" t="s">
        <v>852</v>
      </c>
      <c r="E959" s="1001" t="n">
        <v>1030490350</v>
      </c>
      <c r="F959" s="1001" t="n">
        <v>15035</v>
      </c>
      <c r="G959" s="1001" t="s">
        <v>2889</v>
      </c>
      <c r="H959" s="1128" t="n">
        <v>2460</v>
      </c>
      <c r="I959" s="1068"/>
    </row>
    <row r="960" customFormat="false" ht="12.75" hidden="false" customHeight="false" outlineLevel="0" collapsed="false">
      <c r="A960" s="1001" t="n">
        <v>958</v>
      </c>
      <c r="B960" s="1001" t="s">
        <v>2890</v>
      </c>
      <c r="C960" s="1001" t="s">
        <v>1032</v>
      </c>
      <c r="D960" s="1001" t="s">
        <v>854</v>
      </c>
      <c r="E960" s="1001" t="n">
        <v>1010070110</v>
      </c>
      <c r="F960" s="1001" t="n">
        <v>5011</v>
      </c>
      <c r="G960" s="1001" t="s">
        <v>2891</v>
      </c>
      <c r="H960" s="1128" t="n">
        <v>802</v>
      </c>
      <c r="I960" s="1068"/>
    </row>
    <row r="961" customFormat="false" ht="12.75" hidden="false" customHeight="false" outlineLevel="0" collapsed="false">
      <c r="A961" s="1001" t="n">
        <v>959</v>
      </c>
      <c r="B961" s="1001" t="s">
        <v>2892</v>
      </c>
      <c r="C961" s="1001" t="s">
        <v>1766</v>
      </c>
      <c r="D961" s="1001" t="s">
        <v>857</v>
      </c>
      <c r="E961" s="1001" t="n">
        <v>4190760030</v>
      </c>
      <c r="F961" s="1001" t="n">
        <v>89003</v>
      </c>
      <c r="G961" s="1001" t="s">
        <v>2893</v>
      </c>
      <c r="H961" s="1128" t="n">
        <v>1765</v>
      </c>
      <c r="I961" s="1068"/>
    </row>
    <row r="962" customFormat="false" ht="12.75" hidden="false" customHeight="false" outlineLevel="0" collapsed="false">
      <c r="A962" s="1001" t="n">
        <v>960</v>
      </c>
      <c r="B962" s="1001" t="s">
        <v>2894</v>
      </c>
      <c r="C962" s="1001" t="s">
        <v>1325</v>
      </c>
      <c r="D962" s="1001" t="s">
        <v>468</v>
      </c>
      <c r="E962" s="1001" t="n">
        <v>3130230080</v>
      </c>
      <c r="F962" s="1001" t="n">
        <v>69008</v>
      </c>
      <c r="G962" s="1001" t="s">
        <v>2895</v>
      </c>
      <c r="H962" s="1128" t="n">
        <v>4980</v>
      </c>
      <c r="I962" s="1068"/>
    </row>
    <row r="963" customFormat="false" ht="12.75" hidden="false" customHeight="false" outlineLevel="0" collapsed="false">
      <c r="A963" s="1001" t="n">
        <v>961</v>
      </c>
      <c r="B963" s="1001" t="s">
        <v>2896</v>
      </c>
      <c r="C963" s="1001" t="s">
        <v>1100</v>
      </c>
      <c r="D963" s="1001" t="s">
        <v>848</v>
      </c>
      <c r="E963" s="1001" t="n">
        <v>3150110100</v>
      </c>
      <c r="F963" s="1001" t="n">
        <v>62010</v>
      </c>
      <c r="G963" s="1001" t="s">
        <v>2897</v>
      </c>
      <c r="H963" s="1128" t="n">
        <v>2000</v>
      </c>
      <c r="I963" s="1068"/>
    </row>
    <row r="964" customFormat="false" ht="12.75" hidden="false" customHeight="false" outlineLevel="0" collapsed="false">
      <c r="A964" s="1001" t="n">
        <v>962</v>
      </c>
      <c r="B964" s="1001" t="s">
        <v>2898</v>
      </c>
      <c r="C964" s="1001" t="s">
        <v>893</v>
      </c>
      <c r="D964" s="1001" t="s">
        <v>852</v>
      </c>
      <c r="E964" s="1001" t="n">
        <v>1030490360</v>
      </c>
      <c r="F964" s="1001" t="n">
        <v>15036</v>
      </c>
      <c r="G964" s="1001" t="s">
        <v>2899</v>
      </c>
      <c r="H964" s="1128" t="n">
        <v>26912</v>
      </c>
      <c r="I964" s="1068"/>
    </row>
    <row r="965" customFormat="false" ht="12.75" hidden="false" customHeight="false" outlineLevel="0" collapsed="false">
      <c r="A965" s="1001" t="n">
        <v>963</v>
      </c>
      <c r="B965" s="1001" t="s">
        <v>2900</v>
      </c>
      <c r="C965" s="1001" t="s">
        <v>922</v>
      </c>
      <c r="D965" s="1001" t="s">
        <v>848</v>
      </c>
      <c r="E965" s="1001" t="n">
        <v>3150720170</v>
      </c>
      <c r="F965" s="1001" t="n">
        <v>65017</v>
      </c>
      <c r="G965" s="1001" t="s">
        <v>2901</v>
      </c>
      <c r="H965" s="1128" t="n">
        <v>4661</v>
      </c>
      <c r="I965" s="1068"/>
    </row>
    <row r="966" customFormat="false" ht="12.75" hidden="false" customHeight="false" outlineLevel="0" collapsed="false">
      <c r="A966" s="1001" t="n">
        <v>964</v>
      </c>
      <c r="B966" s="1001" t="s">
        <v>2902</v>
      </c>
      <c r="C966" s="1001" t="s">
        <v>1434</v>
      </c>
      <c r="D966" s="1001" t="s">
        <v>458</v>
      </c>
      <c r="E966" s="1001" t="n">
        <v>2090050050</v>
      </c>
      <c r="F966" s="1001" t="n">
        <v>51005</v>
      </c>
      <c r="G966" s="1001" t="s">
        <v>2903</v>
      </c>
      <c r="H966" s="1128" t="n">
        <v>9910</v>
      </c>
      <c r="I966" s="1068"/>
    </row>
    <row r="967" customFormat="false" ht="12.75" hidden="false" customHeight="false" outlineLevel="0" collapsed="false">
      <c r="A967" s="1001" t="n">
        <v>965</v>
      </c>
      <c r="B967" s="1001" t="s">
        <v>2904</v>
      </c>
      <c r="C967" s="1001" t="s">
        <v>1024</v>
      </c>
      <c r="D967" s="1001" t="s">
        <v>856</v>
      </c>
      <c r="E967" s="1001" t="n">
        <v>4200730170</v>
      </c>
      <c r="F967" s="1001" t="n">
        <v>90017</v>
      </c>
      <c r="G967" s="1001" t="s">
        <v>2905</v>
      </c>
      <c r="H967" s="1128" t="n">
        <v>3659</v>
      </c>
      <c r="I967" s="1068"/>
    </row>
    <row r="968" customFormat="false" ht="12.75" hidden="false" customHeight="false" outlineLevel="0" collapsed="false">
      <c r="A968" s="1001" t="n">
        <v>966</v>
      </c>
      <c r="B968" s="1001" t="s">
        <v>2906</v>
      </c>
      <c r="C968" s="1001" t="s">
        <v>1418</v>
      </c>
      <c r="D968" s="1001" t="s">
        <v>850</v>
      </c>
      <c r="E968" s="1001" t="n">
        <v>1060930080</v>
      </c>
      <c r="F968" s="1001" t="n">
        <v>93008</v>
      </c>
      <c r="G968" s="1001" t="s">
        <v>2907</v>
      </c>
      <c r="H968" s="1128" t="n">
        <v>2492</v>
      </c>
      <c r="I968" s="1068"/>
    </row>
    <row r="969" customFormat="false" ht="12.75" hidden="false" customHeight="false" outlineLevel="0" collapsed="false">
      <c r="A969" s="1001" t="n">
        <v>967</v>
      </c>
      <c r="B969" s="1001" t="s">
        <v>2908</v>
      </c>
      <c r="C969" s="1001" t="s">
        <v>1024</v>
      </c>
      <c r="D969" s="1001" t="s">
        <v>856</v>
      </c>
      <c r="E969" s="1001" t="n">
        <v>4200730175</v>
      </c>
      <c r="F969" s="1001" t="n">
        <v>90091</v>
      </c>
      <c r="G969" s="1001" t="s">
        <v>2909</v>
      </c>
      <c r="H969" s="1128" t="n">
        <v>5333</v>
      </c>
      <c r="I969" s="1068"/>
    </row>
    <row r="970" customFormat="false" ht="12.75" hidden="false" customHeight="false" outlineLevel="0" collapsed="false">
      <c r="A970" s="1001" t="n">
        <v>968</v>
      </c>
      <c r="B970" s="1001" t="s">
        <v>2910</v>
      </c>
      <c r="C970" s="1001" t="s">
        <v>1335</v>
      </c>
      <c r="D970" s="1001" t="s">
        <v>849</v>
      </c>
      <c r="E970" s="1001" t="n">
        <v>1080130080</v>
      </c>
      <c r="F970" s="1001" t="n">
        <v>37008</v>
      </c>
      <c r="G970" s="1001" t="s">
        <v>2911</v>
      </c>
      <c r="H970" s="1128" t="n">
        <v>18294</v>
      </c>
      <c r="I970" s="1068"/>
    </row>
    <row r="971" customFormat="false" ht="12.75" hidden="false" customHeight="false" outlineLevel="0" collapsed="false">
      <c r="A971" s="1001" t="n">
        <v>969</v>
      </c>
      <c r="B971" s="1001" t="s">
        <v>2912</v>
      </c>
      <c r="C971" s="1001" t="s">
        <v>1543</v>
      </c>
      <c r="D971" s="662" t="s">
        <v>856</v>
      </c>
      <c r="E971" s="1001" t="n">
        <v>4201110060</v>
      </c>
      <c r="F971" s="1001" t="n">
        <v>111006</v>
      </c>
      <c r="G971" s="1001" t="s">
        <v>2913</v>
      </c>
      <c r="H971" s="1128" t="n">
        <v>1053</v>
      </c>
      <c r="I971" s="1068"/>
    </row>
    <row r="972" customFormat="false" ht="12.75" hidden="false" customHeight="false" outlineLevel="0" collapsed="false">
      <c r="A972" s="1001" t="n">
        <v>970</v>
      </c>
      <c r="B972" s="1001" t="s">
        <v>2914</v>
      </c>
      <c r="C972" s="1001" t="s">
        <v>896</v>
      </c>
      <c r="D972" s="1001" t="s">
        <v>458</v>
      </c>
      <c r="E972" s="1001" t="n">
        <v>2090630030</v>
      </c>
      <c r="F972" s="1001" t="n">
        <v>47003</v>
      </c>
      <c r="G972" s="1001" t="s">
        <v>2915</v>
      </c>
      <c r="H972" s="1128" t="n">
        <v>8746</v>
      </c>
      <c r="I972" s="1068"/>
    </row>
    <row r="973" customFormat="false" ht="12.75" hidden="false" customHeight="false" outlineLevel="0" collapsed="false">
      <c r="A973" s="1001" t="n">
        <v>971</v>
      </c>
      <c r="B973" s="1001" t="s">
        <v>2916</v>
      </c>
      <c r="C973" s="1001" t="s">
        <v>1151</v>
      </c>
      <c r="D973" s="1001" t="s">
        <v>852</v>
      </c>
      <c r="E973" s="1001" t="n">
        <v>1030770100</v>
      </c>
      <c r="F973" s="1001" t="n">
        <v>14010</v>
      </c>
      <c r="G973" s="1001" t="s">
        <v>2917</v>
      </c>
      <c r="H973" s="1128" t="n">
        <v>1967</v>
      </c>
      <c r="I973" s="1068"/>
    </row>
    <row r="974" customFormat="false" ht="12.75" hidden="false" customHeight="false" outlineLevel="0" collapsed="false">
      <c r="A974" s="1001" t="n">
        <v>972</v>
      </c>
      <c r="B974" s="1001" t="s">
        <v>2918</v>
      </c>
      <c r="C974" s="1001" t="s">
        <v>914</v>
      </c>
      <c r="D974" s="1001" t="s">
        <v>468</v>
      </c>
      <c r="E974" s="1001" t="n">
        <v>3130380120</v>
      </c>
      <c r="F974" s="1001" t="n">
        <v>66012</v>
      </c>
      <c r="G974" s="1001" t="s">
        <v>2919</v>
      </c>
      <c r="H974" s="1128" t="n">
        <v>1034</v>
      </c>
      <c r="I974" s="1068"/>
    </row>
    <row r="975" customFormat="false" ht="12.75" hidden="false" customHeight="false" outlineLevel="0" collapsed="false">
      <c r="A975" s="1001" t="n">
        <v>973</v>
      </c>
      <c r="B975" s="1001" t="s">
        <v>2920</v>
      </c>
      <c r="C975" s="1001" t="s">
        <v>1055</v>
      </c>
      <c r="D975" s="1001" t="s">
        <v>852</v>
      </c>
      <c r="E975" s="1001" t="n">
        <v>1030860181</v>
      </c>
      <c r="F975" s="1001" t="n">
        <v>12025</v>
      </c>
      <c r="G975" s="1001" t="s">
        <v>2921</v>
      </c>
      <c r="H975" s="1128" t="n">
        <v>3075</v>
      </c>
      <c r="I975" s="1068"/>
    </row>
    <row r="976" customFormat="false" ht="12.75" hidden="false" customHeight="false" outlineLevel="0" collapsed="false">
      <c r="A976" s="1001" t="n">
        <v>974</v>
      </c>
      <c r="B976" s="1001" t="s">
        <v>2922</v>
      </c>
      <c r="C976" s="1001" t="s">
        <v>1084</v>
      </c>
      <c r="D976" s="1001" t="s">
        <v>850</v>
      </c>
      <c r="E976" s="1001" t="n">
        <v>1060850130</v>
      </c>
      <c r="F976" s="1001" t="n">
        <v>30013</v>
      </c>
      <c r="G976" s="1001" t="s">
        <v>2923</v>
      </c>
      <c r="H976" s="1128" t="n">
        <v>6337</v>
      </c>
      <c r="I976" s="1068"/>
    </row>
    <row r="977" customFormat="false" ht="12.75" hidden="false" customHeight="false" outlineLevel="0" collapsed="false">
      <c r="A977" s="1001" t="n">
        <v>975</v>
      </c>
      <c r="B977" s="1001" t="s">
        <v>2924</v>
      </c>
      <c r="C977" s="1001" t="s">
        <v>881</v>
      </c>
      <c r="D977" s="1001" t="s">
        <v>852</v>
      </c>
      <c r="E977" s="1001" t="n">
        <v>1030980110</v>
      </c>
      <c r="F977" s="1001" t="n">
        <v>97011</v>
      </c>
      <c r="G977" s="1001" t="s">
        <v>2925</v>
      </c>
      <c r="H977" s="1128" t="n">
        <v>2866</v>
      </c>
      <c r="I977" s="1068"/>
    </row>
    <row r="978" customFormat="false" ht="12.75" hidden="false" customHeight="false" outlineLevel="0" collapsed="false">
      <c r="A978" s="1001" t="n">
        <v>976</v>
      </c>
      <c r="B978" s="1001" t="s">
        <v>2926</v>
      </c>
      <c r="C978" s="1001" t="s">
        <v>1159</v>
      </c>
      <c r="D978" s="1001" t="s">
        <v>852</v>
      </c>
      <c r="E978" s="1001" t="n">
        <v>1030240340</v>
      </c>
      <c r="F978" s="1001" t="n">
        <v>13034</v>
      </c>
      <c r="G978" s="1001" t="s">
        <v>2927</v>
      </c>
      <c r="H978" s="1128" t="n">
        <v>4002</v>
      </c>
      <c r="I978" s="1068"/>
    </row>
    <row r="979" customFormat="false" ht="12.75" hidden="false" customHeight="false" outlineLevel="0" collapsed="false">
      <c r="A979" s="1001" t="n">
        <v>977</v>
      </c>
      <c r="B979" s="1001" t="s">
        <v>2928</v>
      </c>
      <c r="C979" s="1001" t="s">
        <v>1024</v>
      </c>
      <c r="D979" s="1001" t="s">
        <v>856</v>
      </c>
      <c r="E979" s="1001" t="n">
        <v>4200730180</v>
      </c>
      <c r="F979" s="1001" t="n">
        <v>90018</v>
      </c>
      <c r="G979" s="1001" t="s">
        <v>2929</v>
      </c>
      <c r="H979" s="1128" t="n">
        <v>841</v>
      </c>
      <c r="I979" s="1068"/>
    </row>
    <row r="980" customFormat="false" ht="12.75" hidden="false" customHeight="false" outlineLevel="0" collapsed="false">
      <c r="A980" s="1001" t="n">
        <v>978</v>
      </c>
      <c r="B980" s="1001" t="s">
        <v>2930</v>
      </c>
      <c r="C980" s="1001" t="s">
        <v>1024</v>
      </c>
      <c r="D980" s="1001" t="s">
        <v>856</v>
      </c>
      <c r="E980" s="1001" t="n">
        <v>4200730190</v>
      </c>
      <c r="F980" s="1001" t="n">
        <v>90019</v>
      </c>
      <c r="G980" s="1001" t="s">
        <v>2931</v>
      </c>
      <c r="H980" s="1128" t="n">
        <v>470</v>
      </c>
      <c r="I980" s="1068"/>
    </row>
    <row r="981" customFormat="false" ht="12.75" hidden="false" customHeight="false" outlineLevel="0" collapsed="false">
      <c r="A981" s="1001" t="n">
        <v>979</v>
      </c>
      <c r="B981" s="1001" t="s">
        <v>2932</v>
      </c>
      <c r="C981" s="1001" t="s">
        <v>922</v>
      </c>
      <c r="D981" s="1001" t="s">
        <v>848</v>
      </c>
      <c r="E981" s="1001" t="n">
        <v>3150720180</v>
      </c>
      <c r="F981" s="1001" t="n">
        <v>65018</v>
      </c>
      <c r="G981" s="1001" t="s">
        <v>2933</v>
      </c>
      <c r="H981" s="1128" t="n">
        <v>2416</v>
      </c>
      <c r="I981" s="1068"/>
    </row>
    <row r="982" customFormat="false" ht="12.75" hidden="false" customHeight="false" outlineLevel="0" collapsed="false">
      <c r="A982" s="1001" t="n">
        <v>980</v>
      </c>
      <c r="B982" s="1001" t="s">
        <v>2934</v>
      </c>
      <c r="C982" s="1001" t="s">
        <v>1100</v>
      </c>
      <c r="D982" s="1001" t="s">
        <v>848</v>
      </c>
      <c r="E982" s="1001" t="n">
        <v>3150110110</v>
      </c>
      <c r="F982" s="1001" t="n">
        <v>62011</v>
      </c>
      <c r="G982" s="1001" t="s">
        <v>2935</v>
      </c>
      <c r="H982" s="1128" t="n">
        <v>1562</v>
      </c>
      <c r="I982" s="1068"/>
    </row>
    <row r="983" customFormat="false" ht="12.75" hidden="false" customHeight="false" outlineLevel="0" collapsed="false">
      <c r="A983" s="1001" t="n">
        <v>981</v>
      </c>
      <c r="B983" s="1001" t="s">
        <v>2936</v>
      </c>
      <c r="C983" s="1001" t="s">
        <v>884</v>
      </c>
      <c r="D983" s="1001" t="s">
        <v>458</v>
      </c>
      <c r="E983" s="1001" t="n">
        <v>2090750030</v>
      </c>
      <c r="F983" s="1001" t="n">
        <v>52003</v>
      </c>
      <c r="G983" s="1001" t="s">
        <v>2937</v>
      </c>
      <c r="H983" s="1128" t="n">
        <v>3004</v>
      </c>
      <c r="I983" s="1068"/>
    </row>
    <row r="984" customFormat="false" ht="12.75" hidden="false" customHeight="false" outlineLevel="0" collapsed="false">
      <c r="A984" s="1001" t="n">
        <v>982</v>
      </c>
      <c r="B984" s="1001" t="s">
        <v>2938</v>
      </c>
      <c r="C984" s="1001" t="s">
        <v>942</v>
      </c>
      <c r="D984" s="1001" t="s">
        <v>847</v>
      </c>
      <c r="E984" s="1001" t="n">
        <v>3180250200</v>
      </c>
      <c r="F984" s="1001" t="n">
        <v>78020</v>
      </c>
      <c r="G984" s="1001" t="s">
        <v>2939</v>
      </c>
      <c r="H984" s="1128" t="n">
        <v>2048</v>
      </c>
      <c r="I984" s="1068"/>
    </row>
    <row r="985" customFormat="false" ht="12.75" hidden="false" customHeight="false" outlineLevel="0" collapsed="false">
      <c r="A985" s="1001" t="n">
        <v>983</v>
      </c>
      <c r="B985" s="1001" t="s">
        <v>2940</v>
      </c>
      <c r="C985" s="1001" t="s">
        <v>1058</v>
      </c>
      <c r="D985" s="1001" t="s">
        <v>852</v>
      </c>
      <c r="E985" s="1001" t="n">
        <v>1031040130</v>
      </c>
      <c r="F985" s="1001" t="n">
        <v>108013</v>
      </c>
      <c r="G985" s="1001" t="s">
        <v>2941</v>
      </c>
      <c r="H985" s="1128" t="n">
        <v>4206</v>
      </c>
      <c r="I985" s="1068"/>
    </row>
    <row r="986" customFormat="false" ht="12.75" hidden="false" customHeight="false" outlineLevel="0" collapsed="false">
      <c r="A986" s="1001" t="n">
        <v>984</v>
      </c>
      <c r="B986" s="1001" t="s">
        <v>2942</v>
      </c>
      <c r="C986" s="1001" t="s">
        <v>1543</v>
      </c>
      <c r="D986" s="662" t="s">
        <v>856</v>
      </c>
      <c r="E986" s="1001" t="n">
        <v>4201110070</v>
      </c>
      <c r="F986" s="1001" t="n">
        <v>111007</v>
      </c>
      <c r="G986" s="1001" t="s">
        <v>2943</v>
      </c>
      <c r="H986" s="1128" t="n">
        <v>2666</v>
      </c>
      <c r="I986" s="1068"/>
    </row>
    <row r="987" customFormat="false" ht="12.75" hidden="false" customHeight="false" outlineLevel="0" collapsed="false">
      <c r="A987" s="1001" t="n">
        <v>985</v>
      </c>
      <c r="B987" s="1001" t="s">
        <v>2944</v>
      </c>
      <c r="C987" s="1001" t="s">
        <v>1063</v>
      </c>
      <c r="D987" s="1001" t="s">
        <v>857</v>
      </c>
      <c r="E987" s="1001" t="n">
        <v>4190010050</v>
      </c>
      <c r="F987" s="1001" t="n">
        <v>84005</v>
      </c>
      <c r="G987" s="1001" t="s">
        <v>2945</v>
      </c>
      <c r="H987" s="1128" t="n">
        <v>2509</v>
      </c>
      <c r="I987" s="1068"/>
    </row>
    <row r="988" customFormat="false" ht="12.75" hidden="false" customHeight="false" outlineLevel="0" collapsed="false">
      <c r="A988" s="1001" t="n">
        <v>986</v>
      </c>
      <c r="B988" s="1001" t="s">
        <v>2946</v>
      </c>
      <c r="C988" s="1001" t="s">
        <v>1024</v>
      </c>
      <c r="D988" s="1001" t="s">
        <v>856</v>
      </c>
      <c r="E988" s="1001" t="n">
        <v>4200730200</v>
      </c>
      <c r="F988" s="1001" t="n">
        <v>90020</v>
      </c>
      <c r="G988" s="1001" t="s">
        <v>2947</v>
      </c>
      <c r="H988" s="1128" t="n">
        <v>856</v>
      </c>
      <c r="I988" s="1068"/>
    </row>
    <row r="989" customFormat="false" ht="12.75" hidden="false" customHeight="false" outlineLevel="0" collapsed="false">
      <c r="A989" s="1001" t="n">
        <v>987</v>
      </c>
      <c r="B989" s="1001" t="s">
        <v>2948</v>
      </c>
      <c r="C989" s="1001" t="s">
        <v>1035</v>
      </c>
      <c r="D989" s="1001" t="s">
        <v>854</v>
      </c>
      <c r="E989" s="1001" t="n">
        <v>1010810410</v>
      </c>
      <c r="F989" s="1001" t="n">
        <v>1041</v>
      </c>
      <c r="G989" s="1001" t="s">
        <v>2949</v>
      </c>
      <c r="H989" s="1128" t="n">
        <v>1337</v>
      </c>
      <c r="I989" s="1068"/>
    </row>
    <row r="990" customFormat="false" ht="12.75" hidden="false" customHeight="false" outlineLevel="0" collapsed="false">
      <c r="A990" s="1001" t="n">
        <v>988</v>
      </c>
      <c r="B990" s="1001" t="s">
        <v>2950</v>
      </c>
      <c r="C990" s="1001" t="s">
        <v>1035</v>
      </c>
      <c r="D990" s="1001" t="s">
        <v>854</v>
      </c>
      <c r="E990" s="1001" t="n">
        <v>1010810420</v>
      </c>
      <c r="F990" s="1001" t="n">
        <v>1042</v>
      </c>
      <c r="G990" s="1001" t="s">
        <v>2951</v>
      </c>
      <c r="H990" s="1128" t="n">
        <v>1105</v>
      </c>
      <c r="I990" s="1068"/>
    </row>
    <row r="991" customFormat="false" ht="12.75" hidden="false" customHeight="false" outlineLevel="0" collapsed="false">
      <c r="A991" s="1001" t="n">
        <v>989</v>
      </c>
      <c r="B991" s="1001" t="s">
        <v>2952</v>
      </c>
      <c r="C991" s="1001" t="s">
        <v>1120</v>
      </c>
      <c r="D991" s="1001" t="s">
        <v>854</v>
      </c>
      <c r="E991" s="1001" t="n">
        <v>1010880210</v>
      </c>
      <c r="F991" s="1001" t="n">
        <v>2021</v>
      </c>
      <c r="G991" s="1001" t="s">
        <v>2953</v>
      </c>
      <c r="H991" s="1128" t="n">
        <v>851</v>
      </c>
      <c r="I991" s="1068"/>
    </row>
    <row r="992" customFormat="false" ht="12.75" hidden="false" customHeight="false" outlineLevel="0" collapsed="false">
      <c r="A992" s="1001" t="n">
        <v>990</v>
      </c>
      <c r="B992" s="1001" t="s">
        <v>2954</v>
      </c>
      <c r="C992" s="1001" t="s">
        <v>887</v>
      </c>
      <c r="D992" s="1001" t="s">
        <v>856</v>
      </c>
      <c r="E992" s="1001" t="n">
        <v>4200950170</v>
      </c>
      <c r="F992" s="1001" t="n">
        <v>95017</v>
      </c>
      <c r="G992" s="1001" t="s">
        <v>2955</v>
      </c>
      <c r="H992" s="1128" t="n">
        <v>1172</v>
      </c>
      <c r="I992" s="1068"/>
    </row>
    <row r="993" customFormat="false" ht="12.75" hidden="false" customHeight="false" outlineLevel="0" collapsed="false">
      <c r="A993" s="1001" t="n">
        <v>991</v>
      </c>
      <c r="B993" s="1001" t="s">
        <v>2956</v>
      </c>
      <c r="C993" s="1001" t="s">
        <v>1591</v>
      </c>
      <c r="D993" s="1001" t="s">
        <v>851</v>
      </c>
      <c r="E993" s="1001" t="n">
        <v>1070340060</v>
      </c>
      <c r="F993" s="1001" t="n">
        <v>10006</v>
      </c>
      <c r="G993" s="1001" t="s">
        <v>2957</v>
      </c>
      <c r="H993" s="1128" t="n">
        <v>5168</v>
      </c>
      <c r="I993" s="1068"/>
    </row>
    <row r="994" customFormat="false" ht="12.75" hidden="false" customHeight="false" outlineLevel="0" collapsed="false">
      <c r="A994" s="1001" t="n">
        <v>992</v>
      </c>
      <c r="B994" s="1001" t="s">
        <v>2958</v>
      </c>
      <c r="C994" s="1001" t="s">
        <v>1035</v>
      </c>
      <c r="D994" s="1001" t="s">
        <v>854</v>
      </c>
      <c r="E994" s="1001" t="n">
        <v>1010810430</v>
      </c>
      <c r="F994" s="1001" t="n">
        <v>1043</v>
      </c>
      <c r="G994" s="1001" t="s">
        <v>2959</v>
      </c>
      <c r="H994" s="1128" t="n">
        <v>1622</v>
      </c>
      <c r="I994" s="1068"/>
    </row>
    <row r="995" customFormat="false" ht="12.75" hidden="false" customHeight="false" outlineLevel="0" collapsed="false">
      <c r="A995" s="1001" t="n">
        <v>993</v>
      </c>
      <c r="B995" s="1001" t="s">
        <v>2960</v>
      </c>
      <c r="C995" s="1001" t="s">
        <v>908</v>
      </c>
      <c r="D995" s="1001" t="s">
        <v>854</v>
      </c>
      <c r="E995" s="1001" t="n">
        <v>1010270340</v>
      </c>
      <c r="F995" s="1001" t="n">
        <v>4034</v>
      </c>
      <c r="G995" s="1001" t="s">
        <v>2961</v>
      </c>
      <c r="H995" s="1128" t="n">
        <v>10127</v>
      </c>
      <c r="I995" s="1068"/>
    </row>
    <row r="996" customFormat="false" ht="12.75" hidden="false" customHeight="false" outlineLevel="0" collapsed="false">
      <c r="A996" s="1001" t="n">
        <v>994</v>
      </c>
      <c r="B996" s="1001" t="s">
        <v>2962</v>
      </c>
      <c r="C996" s="1001" t="s">
        <v>893</v>
      </c>
      <c r="D996" s="1001" t="s">
        <v>852</v>
      </c>
      <c r="E996" s="1001" t="n">
        <v>1030490380</v>
      </c>
      <c r="F996" s="1001" t="n">
        <v>15038</v>
      </c>
      <c r="G996" s="1001" t="s">
        <v>2963</v>
      </c>
      <c r="H996" s="1128" t="n">
        <v>4633</v>
      </c>
      <c r="I996" s="1068"/>
    </row>
    <row r="997" customFormat="false" ht="12.75" hidden="false" customHeight="false" outlineLevel="0" collapsed="false">
      <c r="A997" s="1001" t="n">
        <v>995</v>
      </c>
      <c r="B997" s="1001" t="s">
        <v>2964</v>
      </c>
      <c r="C997" s="1001" t="s">
        <v>1766</v>
      </c>
      <c r="D997" s="1001" t="s">
        <v>857</v>
      </c>
      <c r="E997" s="1001" t="n">
        <v>4190760040</v>
      </c>
      <c r="F997" s="1001" t="n">
        <v>89004</v>
      </c>
      <c r="G997" s="1001" t="s">
        <v>2965</v>
      </c>
      <c r="H997" s="1128" t="n">
        <v>968</v>
      </c>
      <c r="I997" s="1068"/>
    </row>
    <row r="998" customFormat="false" ht="12.75" hidden="false" customHeight="false" outlineLevel="0" collapsed="false">
      <c r="A998" s="1001" t="n">
        <v>996</v>
      </c>
      <c r="B998" s="1001" t="s">
        <v>2966</v>
      </c>
      <c r="C998" s="1001" t="s">
        <v>1208</v>
      </c>
      <c r="D998" s="1001" t="s">
        <v>857</v>
      </c>
      <c r="E998" s="1001" t="n">
        <v>4190820020</v>
      </c>
      <c r="F998" s="1001" t="n">
        <v>81002</v>
      </c>
      <c r="G998" s="1001" t="s">
        <v>2967</v>
      </c>
      <c r="H998" s="1128" t="n">
        <v>2805</v>
      </c>
      <c r="I998" s="1068"/>
    </row>
    <row r="999" customFormat="false" ht="12.75" hidden="false" customHeight="false" outlineLevel="0" collapsed="false">
      <c r="A999" s="1001" t="n">
        <v>997</v>
      </c>
      <c r="B999" s="1001" t="s">
        <v>2968</v>
      </c>
      <c r="C999" s="1001" t="s">
        <v>1058</v>
      </c>
      <c r="D999" s="1001" t="s">
        <v>852</v>
      </c>
      <c r="E999" s="1001" t="n">
        <v>1031040135</v>
      </c>
      <c r="F999" s="1001" t="n">
        <v>108051</v>
      </c>
      <c r="G999" s="1001" t="s">
        <v>2969</v>
      </c>
      <c r="H999" s="1128" t="n">
        <v>6764</v>
      </c>
      <c r="I999" s="1068"/>
    </row>
    <row r="1000" customFormat="false" ht="12.75" hidden="false" customHeight="false" outlineLevel="0" collapsed="false">
      <c r="A1000" s="1001" t="n">
        <v>998</v>
      </c>
      <c r="B1000" s="1001" t="s">
        <v>2970</v>
      </c>
      <c r="C1000" s="1001" t="s">
        <v>893</v>
      </c>
      <c r="D1000" s="1001" t="s">
        <v>852</v>
      </c>
      <c r="E1000" s="1001" t="n">
        <v>1030490400</v>
      </c>
      <c r="F1000" s="1001" t="n">
        <v>15040</v>
      </c>
      <c r="G1000" s="1001" t="s">
        <v>2971</v>
      </c>
      <c r="H1000" s="1128" t="n">
        <v>8341</v>
      </c>
      <c r="I1000" s="1068"/>
    </row>
    <row r="1001" customFormat="false" ht="12.75" hidden="false" customHeight="false" outlineLevel="0" collapsed="false">
      <c r="A1001" s="1001" t="n">
        <v>999</v>
      </c>
      <c r="B1001" s="1001" t="s">
        <v>2972</v>
      </c>
      <c r="C1001" s="1001" t="s">
        <v>1154</v>
      </c>
      <c r="D1001" s="1001" t="s">
        <v>849</v>
      </c>
      <c r="E1001" s="1001" t="n">
        <v>1080560070</v>
      </c>
      <c r="F1001" s="1001" t="n">
        <v>34007</v>
      </c>
      <c r="G1001" s="1001" t="s">
        <v>2973</v>
      </c>
      <c r="H1001" s="1128" t="n">
        <v>6767</v>
      </c>
      <c r="I1001" s="1068"/>
    </row>
    <row r="1002" customFormat="false" ht="12.75" hidden="false" customHeight="false" outlineLevel="0" collapsed="false">
      <c r="A1002" s="1001" t="n">
        <v>1000</v>
      </c>
      <c r="B1002" s="1001" t="s">
        <v>2974</v>
      </c>
      <c r="C1002" s="1001" t="s">
        <v>890</v>
      </c>
      <c r="D1002" s="1001" t="s">
        <v>468</v>
      </c>
      <c r="E1002" s="1001" t="n">
        <v>3130600050</v>
      </c>
      <c r="F1002" s="1001" t="n">
        <v>68005</v>
      </c>
      <c r="G1002" s="1001" t="s">
        <v>2975</v>
      </c>
      <c r="H1002" s="1128" t="n">
        <v>2296</v>
      </c>
      <c r="I1002" s="1068"/>
    </row>
    <row r="1003" customFormat="false" ht="12.75" hidden="false" customHeight="false" outlineLevel="0" collapsed="false">
      <c r="A1003" s="1001" t="n">
        <v>1001</v>
      </c>
      <c r="B1003" s="1001" t="s">
        <v>2976</v>
      </c>
      <c r="C1003" s="1001" t="s">
        <v>971</v>
      </c>
      <c r="D1003" s="1001" t="s">
        <v>853</v>
      </c>
      <c r="E1003" s="1001" t="n">
        <v>3140190050</v>
      </c>
      <c r="F1003" s="1001" t="n">
        <v>70005</v>
      </c>
      <c r="G1003" s="1001" t="s">
        <v>2977</v>
      </c>
      <c r="H1003" s="1128" t="n">
        <v>1170</v>
      </c>
      <c r="I1003" s="1068"/>
    </row>
    <row r="1004" customFormat="false" ht="12.75" hidden="false" customHeight="false" outlineLevel="0" collapsed="false">
      <c r="A1004" s="1001" t="n">
        <v>1002</v>
      </c>
      <c r="B1004" s="1001" t="s">
        <v>2978</v>
      </c>
      <c r="C1004" s="1001" t="s">
        <v>1009</v>
      </c>
      <c r="D1004" s="1001" t="s">
        <v>861</v>
      </c>
      <c r="E1004" s="1001" t="n">
        <v>1050890150</v>
      </c>
      <c r="F1004" s="1001" t="n">
        <v>23015</v>
      </c>
      <c r="G1004" s="1001" t="s">
        <v>2979</v>
      </c>
      <c r="H1004" s="1128" t="n">
        <v>20663</v>
      </c>
      <c r="I1004" s="1068"/>
    </row>
    <row r="1005" customFormat="false" ht="12.75" hidden="false" customHeight="false" outlineLevel="0" collapsed="false">
      <c r="A1005" s="1001" t="n">
        <v>1003</v>
      </c>
      <c r="B1005" s="1001" t="s">
        <v>2980</v>
      </c>
      <c r="C1005" s="1001" t="s">
        <v>1035</v>
      </c>
      <c r="D1005" s="1001" t="s">
        <v>854</v>
      </c>
      <c r="E1005" s="1001" t="n">
        <v>1010810440</v>
      </c>
      <c r="F1005" s="1001" t="n">
        <v>1044</v>
      </c>
      <c r="G1005" s="1001" t="s">
        <v>2981</v>
      </c>
      <c r="H1005" s="1128" t="n">
        <v>5652</v>
      </c>
      <c r="I1005" s="1068"/>
    </row>
    <row r="1006" customFormat="false" ht="12.75" hidden="false" customHeight="false" outlineLevel="0" collapsed="false">
      <c r="A1006" s="1001" t="n">
        <v>1004</v>
      </c>
      <c r="B1006" s="1001" t="s">
        <v>2982</v>
      </c>
      <c r="C1006" s="1001" t="s">
        <v>1055</v>
      </c>
      <c r="D1006" s="1001" t="s">
        <v>852</v>
      </c>
      <c r="E1006" s="1001" t="n">
        <v>1030860190</v>
      </c>
      <c r="F1006" s="1001" t="n">
        <v>12026</v>
      </c>
      <c r="G1006" s="1001" t="s">
        <v>2983</v>
      </c>
      <c r="H1006" s="1128" t="n">
        <v>82754</v>
      </c>
      <c r="I1006" s="1068"/>
    </row>
    <row r="1007" customFormat="false" ht="12.75" hidden="false" customHeight="false" outlineLevel="0" collapsed="false">
      <c r="A1007" s="1001" t="n">
        <v>1005</v>
      </c>
      <c r="B1007" s="1001" t="s">
        <v>2984</v>
      </c>
      <c r="C1007" s="1001" t="s">
        <v>893</v>
      </c>
      <c r="D1007" s="1001" t="s">
        <v>852</v>
      </c>
      <c r="E1007" s="1001" t="n">
        <v>1030490410</v>
      </c>
      <c r="F1007" s="1001" t="n">
        <v>15041</v>
      </c>
      <c r="G1007" s="1001" t="s">
        <v>2985</v>
      </c>
      <c r="H1007" s="1128" t="n">
        <v>14043</v>
      </c>
      <c r="I1007" s="1068"/>
    </row>
    <row r="1008" customFormat="false" ht="12.75" hidden="false" customHeight="false" outlineLevel="0" collapsed="false">
      <c r="A1008" s="1001" t="n">
        <v>1006</v>
      </c>
      <c r="B1008" s="1001" t="s">
        <v>2986</v>
      </c>
      <c r="C1008" s="1001" t="s">
        <v>982</v>
      </c>
      <c r="D1008" s="1001" t="s">
        <v>857</v>
      </c>
      <c r="E1008" s="1001" t="n">
        <v>4190180030</v>
      </c>
      <c r="F1008" s="1001" t="n">
        <v>85003</v>
      </c>
      <c r="G1008" s="1001" t="s">
        <v>2987</v>
      </c>
      <c r="H1008" s="1128" t="n">
        <v>4199</v>
      </c>
      <c r="I1008" s="1068"/>
    </row>
    <row r="1009" customFormat="false" ht="12.75" hidden="false" customHeight="false" outlineLevel="0" collapsed="false">
      <c r="A1009" s="1001" t="n">
        <v>1007</v>
      </c>
      <c r="B1009" s="1001" t="s">
        <v>2988</v>
      </c>
      <c r="C1009" s="1001" t="s">
        <v>2351</v>
      </c>
      <c r="D1009" s="1001" t="s">
        <v>458</v>
      </c>
      <c r="E1009" s="1001" t="n">
        <v>2090620030</v>
      </c>
      <c r="F1009" s="1001" t="n">
        <v>50002</v>
      </c>
      <c r="G1009" s="1001" t="s">
        <v>2989</v>
      </c>
      <c r="H1009" s="1128" t="n">
        <v>5575</v>
      </c>
      <c r="I1009" s="1068"/>
    </row>
    <row r="1010" customFormat="false" ht="12.75" hidden="false" customHeight="false" outlineLevel="0" collapsed="false">
      <c r="A1010" s="1001" t="n">
        <v>1008</v>
      </c>
      <c r="B1010" s="1001" t="s">
        <v>2990</v>
      </c>
      <c r="C1010" s="1001" t="s">
        <v>1009</v>
      </c>
      <c r="D1010" s="1001" t="s">
        <v>861</v>
      </c>
      <c r="E1010" s="1001" t="n">
        <v>1050890160</v>
      </c>
      <c r="F1010" s="1001" t="n">
        <v>23016</v>
      </c>
      <c r="G1010" s="1001" t="s">
        <v>2991</v>
      </c>
      <c r="H1010" s="1128" t="n">
        <v>6987</v>
      </c>
      <c r="I1010" s="1068"/>
    </row>
    <row r="1011" customFormat="false" ht="12.75" hidden="false" customHeight="false" outlineLevel="0" collapsed="false">
      <c r="A1011" s="1001" t="n">
        <v>1009</v>
      </c>
      <c r="B1011" s="1001" t="s">
        <v>2992</v>
      </c>
      <c r="C1011" s="1001" t="s">
        <v>1035</v>
      </c>
      <c r="D1011" s="1001" t="s">
        <v>854</v>
      </c>
      <c r="E1011" s="1001" t="n">
        <v>1010810450</v>
      </c>
      <c r="F1011" s="1001" t="n">
        <v>1045</v>
      </c>
      <c r="G1011" s="1001" t="s">
        <v>2993</v>
      </c>
      <c r="H1011" s="1128" t="n">
        <v>6304</v>
      </c>
      <c r="I1011" s="1068"/>
    </row>
    <row r="1012" customFormat="false" ht="12.75" hidden="false" customHeight="false" outlineLevel="0" collapsed="false">
      <c r="A1012" s="1001" t="n">
        <v>1010</v>
      </c>
      <c r="B1012" s="1001" t="s">
        <v>2994</v>
      </c>
      <c r="C1012" s="1001" t="s">
        <v>1032</v>
      </c>
      <c r="D1012" s="1001" t="s">
        <v>854</v>
      </c>
      <c r="E1012" s="1001" t="n">
        <v>1010070120</v>
      </c>
      <c r="F1012" s="1001" t="n">
        <v>5012</v>
      </c>
      <c r="G1012" s="1001" t="s">
        <v>2995</v>
      </c>
      <c r="H1012" s="1128" t="n">
        <v>2496</v>
      </c>
      <c r="I1012" s="1068"/>
    </row>
    <row r="1013" customFormat="false" ht="12.75" hidden="false" customHeight="false" outlineLevel="0" collapsed="false">
      <c r="A1013" s="1001" t="n">
        <v>1011</v>
      </c>
      <c r="B1013" s="1001" t="s">
        <v>2996</v>
      </c>
      <c r="C1013" s="1001" t="s">
        <v>1084</v>
      </c>
      <c r="D1013" s="1001" t="s">
        <v>850</v>
      </c>
      <c r="E1013" s="1001" t="n">
        <v>1060850140</v>
      </c>
      <c r="F1013" s="1001" t="n">
        <v>30014</v>
      </c>
      <c r="G1013" s="1001" t="s">
        <v>2997</v>
      </c>
      <c r="H1013" s="1128" t="n">
        <v>3878</v>
      </c>
      <c r="I1013" s="1068"/>
    </row>
    <row r="1014" customFormat="false" ht="12.75" hidden="false" customHeight="false" outlineLevel="0" collapsed="false">
      <c r="A1014" s="1001" t="n">
        <v>1012</v>
      </c>
      <c r="B1014" s="1001" t="s">
        <v>2998</v>
      </c>
      <c r="C1014" s="1001" t="s">
        <v>988</v>
      </c>
      <c r="D1014" s="1001" t="s">
        <v>854</v>
      </c>
      <c r="E1014" s="1001" t="n">
        <v>1010020250</v>
      </c>
      <c r="F1014" s="1001" t="n">
        <v>6025</v>
      </c>
      <c r="G1014" s="1001" t="s">
        <v>2999</v>
      </c>
      <c r="H1014" s="1128" t="n">
        <v>468</v>
      </c>
      <c r="I1014" s="1068"/>
    </row>
    <row r="1015" customFormat="false" ht="12.75" hidden="false" customHeight="false" outlineLevel="0" collapsed="false">
      <c r="A1015" s="1001" t="n">
        <v>1013</v>
      </c>
      <c r="B1015" s="1001" t="s">
        <v>3000</v>
      </c>
      <c r="C1015" s="1001" t="s">
        <v>1159</v>
      </c>
      <c r="D1015" s="1001" t="s">
        <v>852</v>
      </c>
      <c r="E1015" s="1001" t="n">
        <v>1030240350</v>
      </c>
      <c r="F1015" s="1001" t="n">
        <v>13035</v>
      </c>
      <c r="G1015" s="1001" t="s">
        <v>3001</v>
      </c>
      <c r="H1015" s="1128" t="n">
        <v>7405</v>
      </c>
      <c r="I1015" s="1068"/>
    </row>
    <row r="1016" customFormat="false" ht="12.75" hidden="false" customHeight="false" outlineLevel="0" collapsed="false">
      <c r="A1016" s="1001" t="n">
        <v>1014</v>
      </c>
      <c r="B1016" s="1001" t="s">
        <v>3002</v>
      </c>
      <c r="C1016" s="1001" t="s">
        <v>887</v>
      </c>
      <c r="D1016" s="1001" t="s">
        <v>856</v>
      </c>
      <c r="E1016" s="1001" t="n">
        <v>4200950180</v>
      </c>
      <c r="F1016" s="1001" t="n">
        <v>95018</v>
      </c>
      <c r="G1016" s="1001" t="s">
        <v>3003</v>
      </c>
      <c r="H1016" s="1128" t="n">
        <v>8809</v>
      </c>
      <c r="I1016" s="1068"/>
    </row>
    <row r="1017" customFormat="false" ht="12.75" hidden="false" customHeight="false" outlineLevel="0" collapsed="false">
      <c r="A1017" s="1001" t="n">
        <v>1015</v>
      </c>
      <c r="B1017" s="1001" t="s">
        <v>3004</v>
      </c>
      <c r="C1017" s="1001" t="s">
        <v>1250</v>
      </c>
      <c r="D1017" s="1001" t="s">
        <v>857</v>
      </c>
      <c r="E1017" s="1001" t="n">
        <v>4190550140</v>
      </c>
      <c r="F1017" s="1001" t="n">
        <v>82014</v>
      </c>
      <c r="G1017" s="1001" t="s">
        <v>3005</v>
      </c>
      <c r="H1017" s="1128" t="n">
        <v>7747</v>
      </c>
      <c r="I1017" s="1068"/>
    </row>
    <row r="1018" customFormat="false" ht="12.75" hidden="false" customHeight="false" outlineLevel="0" collapsed="false">
      <c r="A1018" s="1001" t="n">
        <v>1016</v>
      </c>
      <c r="B1018" s="1001" t="s">
        <v>3006</v>
      </c>
      <c r="C1018" s="1001" t="s">
        <v>2205</v>
      </c>
      <c r="D1018" s="1001" t="s">
        <v>847</v>
      </c>
      <c r="E1018" s="1001" t="n">
        <v>3180970020</v>
      </c>
      <c r="F1018" s="1001" t="n">
        <v>101002</v>
      </c>
      <c r="G1018" s="1001" t="s">
        <v>3007</v>
      </c>
      <c r="H1018" s="1128" t="n">
        <v>1553</v>
      </c>
      <c r="I1018" s="1068"/>
    </row>
    <row r="1019" customFormat="false" ht="12.75" hidden="false" customHeight="false" outlineLevel="0" collapsed="false">
      <c r="A1019" s="1001" t="n">
        <v>1017</v>
      </c>
      <c r="B1019" s="1001" t="s">
        <v>3008</v>
      </c>
      <c r="C1019" s="1001" t="s">
        <v>1055</v>
      </c>
      <c r="D1019" s="1001" t="s">
        <v>852</v>
      </c>
      <c r="E1019" s="1001" t="n">
        <v>1030860200</v>
      </c>
      <c r="F1019" s="1001" t="n">
        <v>12027</v>
      </c>
      <c r="G1019" s="1001" t="s">
        <v>3009</v>
      </c>
      <c r="H1019" s="1128" t="n">
        <v>2131</v>
      </c>
      <c r="I1019" s="1068"/>
    </row>
    <row r="1020" customFormat="false" ht="12.75" hidden="false" customHeight="false" outlineLevel="0" collapsed="false">
      <c r="A1020" s="1001" t="n">
        <v>1018</v>
      </c>
      <c r="B1020" s="1001" t="s">
        <v>3010</v>
      </c>
      <c r="C1020" s="1001" t="s">
        <v>1187</v>
      </c>
      <c r="D1020" s="1001" t="s">
        <v>849</v>
      </c>
      <c r="E1020" s="1001" t="n">
        <v>1080680080</v>
      </c>
      <c r="F1020" s="1001" t="n">
        <v>35008</v>
      </c>
      <c r="G1020" s="1001" t="s">
        <v>3011</v>
      </c>
      <c r="H1020" s="1128" t="n">
        <v>10638</v>
      </c>
      <c r="I1020" s="1068"/>
    </row>
    <row r="1021" customFormat="false" ht="12.75" hidden="false" customHeight="false" outlineLevel="0" collapsed="false">
      <c r="A1021" s="1001" t="n">
        <v>1019</v>
      </c>
      <c r="B1021" s="1001" t="s">
        <v>3012</v>
      </c>
      <c r="C1021" s="1001" t="s">
        <v>681</v>
      </c>
      <c r="D1021" s="1001" t="s">
        <v>849</v>
      </c>
      <c r="E1021" s="1001" t="n">
        <v>1080610070</v>
      </c>
      <c r="F1021" s="1001" t="n">
        <v>33007</v>
      </c>
      <c r="G1021" s="1001" t="s">
        <v>3013</v>
      </c>
      <c r="H1021" s="1128" t="n">
        <v>5983</v>
      </c>
      <c r="I1021" s="1068"/>
    </row>
    <row r="1022" customFormat="false" ht="12.75" hidden="false" customHeight="false" outlineLevel="0" collapsed="false">
      <c r="A1022" s="1001" t="n">
        <v>1020</v>
      </c>
      <c r="B1022" s="1001" t="s">
        <v>3014</v>
      </c>
      <c r="C1022" s="1001" t="s">
        <v>1110</v>
      </c>
      <c r="D1022" s="1001" t="s">
        <v>858</v>
      </c>
      <c r="E1022" s="1001" t="n">
        <v>1040830280</v>
      </c>
      <c r="F1022" s="1001" t="n">
        <v>22029</v>
      </c>
      <c r="G1022" s="1001" t="s">
        <v>3015</v>
      </c>
      <c r="H1022" s="1128" t="n">
        <v>700</v>
      </c>
      <c r="I1022" s="1068"/>
    </row>
    <row r="1023" customFormat="false" ht="12.75" hidden="false" customHeight="false" outlineLevel="0" collapsed="false">
      <c r="A1023" s="1001" t="n">
        <v>1021</v>
      </c>
      <c r="B1023" s="1001" t="s">
        <v>3016</v>
      </c>
      <c r="C1023" s="1001" t="s">
        <v>875</v>
      </c>
      <c r="D1023" s="1001" t="s">
        <v>861</v>
      </c>
      <c r="E1023" s="1001" t="n">
        <v>1050540160</v>
      </c>
      <c r="F1023" s="1001" t="n">
        <v>28016</v>
      </c>
      <c r="G1023" s="1001" t="s">
        <v>3017</v>
      </c>
      <c r="H1023" s="1128" t="n">
        <v>15773</v>
      </c>
      <c r="I1023" s="1068"/>
    </row>
    <row r="1024" customFormat="false" ht="12.75" hidden="false" customHeight="false" outlineLevel="0" collapsed="false">
      <c r="A1024" s="1001" t="n">
        <v>1022</v>
      </c>
      <c r="B1024" s="1001" t="s">
        <v>3018</v>
      </c>
      <c r="C1024" s="1001" t="s">
        <v>1159</v>
      </c>
      <c r="D1024" s="1001" t="s">
        <v>852</v>
      </c>
      <c r="E1024" s="1001" t="n">
        <v>1030240360</v>
      </c>
      <c r="F1024" s="1001" t="n">
        <v>13036</v>
      </c>
      <c r="G1024" s="1001" t="s">
        <v>3019</v>
      </c>
      <c r="H1024" s="1128" t="n">
        <v>7931</v>
      </c>
      <c r="I1024" s="1068"/>
    </row>
    <row r="1025" customFormat="false" ht="12.75" hidden="false" customHeight="false" outlineLevel="0" collapsed="false">
      <c r="A1025" s="1001" t="n">
        <v>1023</v>
      </c>
      <c r="B1025" s="1001" t="s">
        <v>3020</v>
      </c>
      <c r="C1025" s="1001" t="s">
        <v>1055</v>
      </c>
      <c r="D1025" s="1001" t="s">
        <v>852</v>
      </c>
      <c r="E1025" s="1001" t="n">
        <v>1030860211</v>
      </c>
      <c r="F1025" s="1001" t="n">
        <v>12143</v>
      </c>
      <c r="G1025" s="1001" t="s">
        <v>3021</v>
      </c>
      <c r="H1025" s="1128" t="n">
        <v>2651</v>
      </c>
      <c r="I1025" s="1068"/>
    </row>
    <row r="1026" customFormat="false" ht="12.75" hidden="false" customHeight="false" outlineLevel="0" collapsed="false">
      <c r="A1026" s="1001" t="n">
        <v>1024</v>
      </c>
      <c r="B1026" s="1001" t="s">
        <v>3022</v>
      </c>
      <c r="C1026" s="1001" t="s">
        <v>1330</v>
      </c>
      <c r="D1026" s="1001" t="s">
        <v>861</v>
      </c>
      <c r="E1026" s="1001" t="n">
        <v>1050840060</v>
      </c>
      <c r="F1026" s="1001" t="n">
        <v>26006</v>
      </c>
      <c r="G1026" s="1001" t="s">
        <v>3023</v>
      </c>
      <c r="H1026" s="1128" t="n">
        <v>7849</v>
      </c>
      <c r="I1026" s="1068"/>
    </row>
    <row r="1027" customFormat="false" ht="12.75" hidden="false" customHeight="false" outlineLevel="0" collapsed="false">
      <c r="A1027" s="1001" t="n">
        <v>1025</v>
      </c>
      <c r="B1027" s="1001" t="s">
        <v>3024</v>
      </c>
      <c r="C1027" s="1001" t="s">
        <v>1035</v>
      </c>
      <c r="D1027" s="1001" t="s">
        <v>854</v>
      </c>
      <c r="E1027" s="1001" t="n">
        <v>1010810460</v>
      </c>
      <c r="F1027" s="1001" t="n">
        <v>1046</v>
      </c>
      <c r="G1027" s="1001" t="s">
        <v>3025</v>
      </c>
      <c r="H1027" s="1128" t="n">
        <v>3310</v>
      </c>
      <c r="I1027" s="1068"/>
    </row>
    <row r="1028" customFormat="false" ht="12.75" hidden="false" customHeight="false" outlineLevel="0" collapsed="false">
      <c r="A1028" s="1001" t="n">
        <v>1026</v>
      </c>
      <c r="B1028" s="1001" t="s">
        <v>3026</v>
      </c>
      <c r="C1028" s="1001" t="s">
        <v>922</v>
      </c>
      <c r="D1028" s="1001" t="s">
        <v>848</v>
      </c>
      <c r="E1028" s="1001" t="n">
        <v>3150720190</v>
      </c>
      <c r="F1028" s="1001" t="n">
        <v>65019</v>
      </c>
      <c r="G1028" s="1001" t="s">
        <v>3027</v>
      </c>
      <c r="H1028" s="1128" t="n">
        <v>2548</v>
      </c>
      <c r="I1028" s="1068"/>
    </row>
    <row r="1029" customFormat="false" ht="12.75" hidden="false" customHeight="false" outlineLevel="0" collapsed="false">
      <c r="A1029" s="1001" t="n">
        <v>1027</v>
      </c>
      <c r="B1029" s="1001" t="s">
        <v>3028</v>
      </c>
      <c r="C1029" s="1001" t="s">
        <v>948</v>
      </c>
      <c r="D1029" s="1001" t="s">
        <v>462</v>
      </c>
      <c r="E1029" s="1001" t="n">
        <v>2110590070</v>
      </c>
      <c r="F1029" s="1001" t="n">
        <v>41007</v>
      </c>
      <c r="G1029" s="1001" t="s">
        <v>3029</v>
      </c>
      <c r="H1029" s="1128" t="n">
        <v>8068</v>
      </c>
      <c r="I1029" s="1068"/>
    </row>
    <row r="1030" customFormat="false" ht="12.75" hidden="false" customHeight="false" outlineLevel="0" collapsed="false">
      <c r="A1030" s="1001" t="n">
        <v>1028</v>
      </c>
      <c r="B1030" s="1001" t="s">
        <v>3030</v>
      </c>
      <c r="C1030" s="1001" t="s">
        <v>1728</v>
      </c>
      <c r="D1030" s="1001" t="s">
        <v>856</v>
      </c>
      <c r="E1030" s="1001" t="n">
        <v>4200170090</v>
      </c>
      <c r="F1030" s="1001" t="n">
        <v>92009</v>
      </c>
      <c r="G1030" s="1001" t="s">
        <v>3031</v>
      </c>
      <c r="H1030" s="1128" t="n">
        <v>149092</v>
      </c>
      <c r="I1030" s="1068"/>
    </row>
    <row r="1031" customFormat="false" ht="12.75" hidden="false" customHeight="false" outlineLevel="0" collapsed="false">
      <c r="A1031" s="1001" t="n">
        <v>1029</v>
      </c>
      <c r="B1031" s="1001" t="s">
        <v>3032</v>
      </c>
      <c r="C1031" s="1001" t="s">
        <v>1159</v>
      </c>
      <c r="D1031" s="1001" t="s">
        <v>852</v>
      </c>
      <c r="E1031" s="1001" t="n">
        <v>1030240370</v>
      </c>
      <c r="F1031" s="1001" t="n">
        <v>13037</v>
      </c>
      <c r="G1031" s="1001" t="s">
        <v>3033</v>
      </c>
      <c r="H1031" s="1128" t="n">
        <v>475</v>
      </c>
      <c r="I1031" s="1068"/>
    </row>
    <row r="1032" customFormat="false" ht="12.75" hidden="false" customHeight="false" outlineLevel="0" collapsed="false">
      <c r="A1032" s="1001" t="n">
        <v>1030</v>
      </c>
      <c r="B1032" s="1001" t="s">
        <v>3034</v>
      </c>
      <c r="C1032" s="1001" t="s">
        <v>914</v>
      </c>
      <c r="D1032" s="1001" t="s">
        <v>468</v>
      </c>
      <c r="E1032" s="1001" t="n">
        <v>3130380130</v>
      </c>
      <c r="F1032" s="1001" t="n">
        <v>66013</v>
      </c>
      <c r="G1032" s="1001" t="s">
        <v>3035</v>
      </c>
      <c r="H1032" s="1128" t="n">
        <v>1152</v>
      </c>
      <c r="I1032" s="1068"/>
    </row>
    <row r="1033" customFormat="false" ht="12.75" hidden="false" customHeight="false" outlineLevel="0" collapsed="false">
      <c r="A1033" s="1001" t="n">
        <v>1031</v>
      </c>
      <c r="B1033" s="1001" t="s">
        <v>3036</v>
      </c>
      <c r="C1033" s="1001" t="s">
        <v>905</v>
      </c>
      <c r="D1033" s="1001" t="s">
        <v>855</v>
      </c>
      <c r="E1033" s="1001" t="n">
        <v>3160310080</v>
      </c>
      <c r="F1033" s="1001" t="n">
        <v>71008</v>
      </c>
      <c r="G1033" s="1001" t="s">
        <v>3037</v>
      </c>
      <c r="H1033" s="1128" t="n">
        <v>6648</v>
      </c>
      <c r="I1033" s="1068"/>
    </row>
    <row r="1034" customFormat="false" ht="12.75" hidden="false" customHeight="false" outlineLevel="0" collapsed="false">
      <c r="A1034" s="1001" t="n">
        <v>1032</v>
      </c>
      <c r="B1034" s="1001" t="s">
        <v>3038</v>
      </c>
      <c r="C1034" s="1001" t="s">
        <v>1092</v>
      </c>
      <c r="D1034" s="1001" t="s">
        <v>848</v>
      </c>
      <c r="E1034" s="1001" t="n">
        <v>3150200080</v>
      </c>
      <c r="F1034" s="1001" t="n">
        <v>61008</v>
      </c>
      <c r="G1034" s="1001" t="s">
        <v>3039</v>
      </c>
      <c r="H1034" s="1128" t="n">
        <v>1761</v>
      </c>
      <c r="I1034" s="1068"/>
    </row>
    <row r="1035" customFormat="false" ht="12.75" hidden="false" customHeight="false" outlineLevel="0" collapsed="false">
      <c r="A1035" s="1001" t="n">
        <v>1033</v>
      </c>
      <c r="B1035" s="1001" t="s">
        <v>3040</v>
      </c>
      <c r="C1035" s="1001" t="s">
        <v>1092</v>
      </c>
      <c r="D1035" s="1001" t="s">
        <v>848</v>
      </c>
      <c r="E1035" s="1001" t="n">
        <v>3150200090</v>
      </c>
      <c r="F1035" s="1001" t="n">
        <v>61009</v>
      </c>
      <c r="G1035" s="1001" t="s">
        <v>3041</v>
      </c>
      <c r="H1035" s="1128" t="n">
        <v>5224</v>
      </c>
      <c r="I1035" s="1068"/>
    </row>
    <row r="1036" customFormat="false" ht="12.75" hidden="false" customHeight="false" outlineLevel="0" collapsed="false">
      <c r="A1036" s="1001" t="n">
        <v>1034</v>
      </c>
      <c r="B1036" s="1001" t="s">
        <v>3042</v>
      </c>
      <c r="C1036" s="1001" t="s">
        <v>1215</v>
      </c>
      <c r="D1036" s="1001" t="s">
        <v>858</v>
      </c>
      <c r="E1036" s="1001" t="n">
        <v>1040140110</v>
      </c>
      <c r="F1036" s="1001" t="n">
        <v>21014</v>
      </c>
      <c r="G1036" s="1001" t="s">
        <v>3043</v>
      </c>
      <c r="H1036" s="1128" t="n">
        <v>388</v>
      </c>
      <c r="I1036" s="1068"/>
    </row>
    <row r="1037" customFormat="false" ht="12.75" hidden="false" customHeight="false" outlineLevel="0" collapsed="false">
      <c r="A1037" s="1001" t="n">
        <v>1035</v>
      </c>
      <c r="B1037" s="1001" t="s">
        <v>3044</v>
      </c>
      <c r="C1037" s="1001" t="s">
        <v>945</v>
      </c>
      <c r="D1037" s="1001" t="s">
        <v>852</v>
      </c>
      <c r="E1037" s="1001" t="n">
        <v>1030150271</v>
      </c>
      <c r="F1037" s="1001" t="n">
        <v>17031</v>
      </c>
      <c r="G1037" s="1001" t="s">
        <v>3045</v>
      </c>
      <c r="H1037" s="1128" t="n">
        <v>2136</v>
      </c>
      <c r="I1037" s="1068"/>
    </row>
    <row r="1038" customFormat="false" ht="12.75" hidden="false" customHeight="false" outlineLevel="0" collapsed="false">
      <c r="A1038" s="1001" t="n">
        <v>1036</v>
      </c>
      <c r="B1038" s="1001" t="s">
        <v>3046</v>
      </c>
      <c r="C1038" s="1001" t="s">
        <v>1151</v>
      </c>
      <c r="D1038" s="1001" t="s">
        <v>852</v>
      </c>
      <c r="E1038" s="1001" t="n">
        <v>1030770110</v>
      </c>
      <c r="F1038" s="1001" t="n">
        <v>14011</v>
      </c>
      <c r="G1038" s="1001" t="s">
        <v>3047</v>
      </c>
      <c r="H1038" s="1128" t="n">
        <v>1048</v>
      </c>
      <c r="I1038" s="1068"/>
    </row>
    <row r="1039" customFormat="false" ht="12.75" hidden="false" customHeight="false" outlineLevel="0" collapsed="false">
      <c r="A1039" s="1001" t="n">
        <v>1037</v>
      </c>
      <c r="B1039" s="1001" t="s">
        <v>3048</v>
      </c>
      <c r="C1039" s="1001" t="s">
        <v>1087</v>
      </c>
      <c r="D1039" s="1001" t="s">
        <v>848</v>
      </c>
      <c r="E1039" s="1001" t="n">
        <v>3150080130</v>
      </c>
      <c r="F1039" s="1001" t="n">
        <v>64013</v>
      </c>
      <c r="G1039" s="1001" t="s">
        <v>3049</v>
      </c>
      <c r="H1039" s="1128" t="n">
        <v>275</v>
      </c>
      <c r="I1039" s="1068"/>
    </row>
    <row r="1040" customFormat="false" ht="12.75" hidden="false" customHeight="false" outlineLevel="0" collapsed="false">
      <c r="A1040" s="1001" t="n">
        <v>1038</v>
      </c>
      <c r="B1040" s="1001" t="s">
        <v>3050</v>
      </c>
      <c r="C1040" s="1001" t="s">
        <v>1055</v>
      </c>
      <c r="D1040" s="1001" t="s">
        <v>852</v>
      </c>
      <c r="E1040" s="1001" t="n">
        <v>1030860220</v>
      </c>
      <c r="F1040" s="1001" t="n">
        <v>12029</v>
      </c>
      <c r="G1040" s="1001" t="s">
        <v>3051</v>
      </c>
      <c r="H1040" s="1128" t="n">
        <v>7729</v>
      </c>
      <c r="I1040" s="1068"/>
    </row>
    <row r="1041" customFormat="false" ht="12.75" hidden="false" customHeight="false" outlineLevel="0" collapsed="false">
      <c r="A1041" s="1001" t="n">
        <v>1039</v>
      </c>
      <c r="B1041" s="1001" t="s">
        <v>3052</v>
      </c>
      <c r="C1041" s="1001" t="s">
        <v>1125</v>
      </c>
      <c r="D1041" s="1001" t="s">
        <v>851</v>
      </c>
      <c r="E1041" s="1001" t="n">
        <v>1070740150</v>
      </c>
      <c r="F1041" s="1001" t="n">
        <v>9015</v>
      </c>
      <c r="G1041" s="1001" t="s">
        <v>3053</v>
      </c>
      <c r="H1041" s="1128" t="n">
        <v>12648</v>
      </c>
      <c r="I1041" s="1068"/>
    </row>
    <row r="1042" customFormat="false" ht="12.75" hidden="false" customHeight="false" outlineLevel="0" collapsed="false">
      <c r="A1042" s="1001" t="n">
        <v>1040</v>
      </c>
      <c r="B1042" s="1001" t="s">
        <v>3054</v>
      </c>
      <c r="C1042" s="1001" t="s">
        <v>925</v>
      </c>
      <c r="D1042" s="1001" t="s">
        <v>848</v>
      </c>
      <c r="E1042" s="1001" t="n">
        <v>3150510110</v>
      </c>
      <c r="F1042" s="1001" t="n">
        <v>63011</v>
      </c>
      <c r="G1042" s="1001" t="s">
        <v>3055</v>
      </c>
      <c r="H1042" s="1128" t="n">
        <v>36048</v>
      </c>
      <c r="I1042" s="1068"/>
    </row>
    <row r="1043" customFormat="false" ht="12.75" hidden="false" customHeight="false" outlineLevel="0" collapsed="false">
      <c r="A1043" s="1001" t="n">
        <v>1041</v>
      </c>
      <c r="B1043" s="1001" t="s">
        <v>3056</v>
      </c>
      <c r="C1043" s="1001" t="s">
        <v>1087</v>
      </c>
      <c r="D1043" s="1001" t="s">
        <v>848</v>
      </c>
      <c r="E1043" s="1001" t="n">
        <v>3150080140</v>
      </c>
      <c r="F1043" s="1001" t="n">
        <v>64014</v>
      </c>
      <c r="G1043" s="1001" t="s">
        <v>3057</v>
      </c>
      <c r="H1043" s="1128" t="n">
        <v>2185</v>
      </c>
      <c r="I1043" s="1068"/>
    </row>
    <row r="1044" customFormat="false" ht="12.75" hidden="false" customHeight="false" outlineLevel="0" collapsed="false">
      <c r="A1044" s="1001" t="n">
        <v>1042</v>
      </c>
      <c r="B1044" s="1001" t="s">
        <v>3058</v>
      </c>
      <c r="C1044" s="1001" t="s">
        <v>1050</v>
      </c>
      <c r="D1044" s="1001" t="s">
        <v>861</v>
      </c>
      <c r="E1044" s="1001" t="n">
        <v>1050100080</v>
      </c>
      <c r="F1044" s="1001" t="n">
        <v>25008</v>
      </c>
      <c r="G1044" s="1001" t="s">
        <v>3059</v>
      </c>
      <c r="H1044" s="1128" t="n">
        <v>1857</v>
      </c>
      <c r="I1044" s="1068"/>
    </row>
    <row r="1045" customFormat="false" ht="12.75" hidden="false" customHeight="false" outlineLevel="0" collapsed="false">
      <c r="A1045" s="1001" t="n">
        <v>1043</v>
      </c>
      <c r="B1045" s="1001" t="s">
        <v>3060</v>
      </c>
      <c r="C1045" s="1001" t="s">
        <v>1032</v>
      </c>
      <c r="D1045" s="1001" t="s">
        <v>854</v>
      </c>
      <c r="E1045" s="1001" t="n">
        <v>1010070130</v>
      </c>
      <c r="F1045" s="1001" t="n">
        <v>5013</v>
      </c>
      <c r="G1045" s="1001" t="s">
        <v>3061</v>
      </c>
      <c r="H1045" s="1128" t="n">
        <v>1661</v>
      </c>
      <c r="I1045" s="1068"/>
    </row>
    <row r="1046" customFormat="false" ht="12.75" hidden="false" customHeight="false" outlineLevel="0" collapsed="false">
      <c r="A1046" s="1001" t="n">
        <v>1044</v>
      </c>
      <c r="B1046" s="1001" t="s">
        <v>3062</v>
      </c>
      <c r="C1046" s="1001" t="s">
        <v>1063</v>
      </c>
      <c r="D1046" s="1001" t="s">
        <v>857</v>
      </c>
      <c r="E1046" s="1001" t="n">
        <v>4190010060</v>
      </c>
      <c r="F1046" s="1001" t="n">
        <v>84006</v>
      </c>
      <c r="G1046" s="1001" t="s">
        <v>3063</v>
      </c>
      <c r="H1046" s="1128" t="n">
        <v>1184</v>
      </c>
      <c r="I1046" s="1068"/>
    </row>
    <row r="1047" customFormat="false" ht="12.75" hidden="false" customHeight="false" outlineLevel="0" collapsed="false">
      <c r="A1047" s="1001" t="n">
        <v>1045</v>
      </c>
      <c r="B1047" s="1001" t="s">
        <v>3064</v>
      </c>
      <c r="C1047" s="1001" t="s">
        <v>1024</v>
      </c>
      <c r="D1047" s="1001" t="s">
        <v>856</v>
      </c>
      <c r="E1047" s="1001" t="n">
        <v>4200730210</v>
      </c>
      <c r="F1047" s="1001" t="n">
        <v>90021</v>
      </c>
      <c r="G1047" s="1001" t="s">
        <v>3065</v>
      </c>
      <c r="H1047" s="1128" t="n">
        <v>3853</v>
      </c>
      <c r="I1047" s="1068"/>
    </row>
    <row r="1048" customFormat="false" ht="12.75" hidden="false" customHeight="false" outlineLevel="0" collapsed="false">
      <c r="A1048" s="1001" t="n">
        <v>1046</v>
      </c>
      <c r="B1048" s="1001" t="s">
        <v>3066</v>
      </c>
      <c r="C1048" s="1001" t="s">
        <v>1017</v>
      </c>
      <c r="D1048" s="1001" t="s">
        <v>847</v>
      </c>
      <c r="E1048" s="1001" t="n">
        <v>3180670160</v>
      </c>
      <c r="F1048" s="1001" t="n">
        <v>80016</v>
      </c>
      <c r="G1048" s="1001" t="s">
        <v>3067</v>
      </c>
      <c r="H1048" s="1128" t="n">
        <v>782</v>
      </c>
      <c r="I1048" s="1068"/>
    </row>
    <row r="1049" customFormat="false" ht="12.75" hidden="false" customHeight="false" outlineLevel="0" collapsed="false">
      <c r="A1049" s="1001" t="n">
        <v>1047</v>
      </c>
      <c r="B1049" s="1001" t="s">
        <v>3068</v>
      </c>
      <c r="C1049" s="1001" t="s">
        <v>1474</v>
      </c>
      <c r="D1049" s="1001" t="s">
        <v>854</v>
      </c>
      <c r="E1049" s="1001" t="n">
        <v>1011020140</v>
      </c>
      <c r="F1049" s="1001" t="n">
        <v>103014</v>
      </c>
      <c r="G1049" s="1001" t="s">
        <v>3069</v>
      </c>
      <c r="H1049" s="1128" t="n">
        <v>567</v>
      </c>
      <c r="I1049" s="1068"/>
    </row>
    <row r="1050" customFormat="false" ht="12.75" hidden="false" customHeight="false" outlineLevel="0" collapsed="false">
      <c r="A1050" s="1001" t="n">
        <v>1048</v>
      </c>
      <c r="B1050" s="1001" t="s">
        <v>3070</v>
      </c>
      <c r="C1050" s="1001" t="s">
        <v>1027</v>
      </c>
      <c r="D1050" s="1001" t="s">
        <v>857</v>
      </c>
      <c r="E1050" s="1001" t="n">
        <v>4190280050</v>
      </c>
      <c r="F1050" s="1001" t="n">
        <v>86005</v>
      </c>
      <c r="G1050" s="1001" t="s">
        <v>3071</v>
      </c>
      <c r="H1050" s="1128" t="n">
        <v>4166</v>
      </c>
      <c r="I1050" s="1068"/>
    </row>
    <row r="1051" customFormat="false" ht="12.75" hidden="false" customHeight="false" outlineLevel="0" collapsed="false">
      <c r="A1051" s="1001" t="n">
        <v>1049</v>
      </c>
      <c r="B1051" s="1001" t="s">
        <v>3072</v>
      </c>
      <c r="C1051" s="1001" t="s">
        <v>914</v>
      </c>
      <c r="D1051" s="1001" t="s">
        <v>468</v>
      </c>
      <c r="E1051" s="1001" t="n">
        <v>3130380140</v>
      </c>
      <c r="F1051" s="1001" t="n">
        <v>66014</v>
      </c>
      <c r="G1051" s="1001" t="s">
        <v>3073</v>
      </c>
      <c r="H1051" s="1128" t="n">
        <v>133</v>
      </c>
      <c r="I1051" s="1068"/>
    </row>
    <row r="1052" customFormat="false" ht="12.75" hidden="false" customHeight="false" outlineLevel="0" collapsed="false">
      <c r="A1052" s="1001" t="n">
        <v>1050</v>
      </c>
      <c r="B1052" s="1001" t="s">
        <v>3074</v>
      </c>
      <c r="C1052" s="1001" t="s">
        <v>1543</v>
      </c>
      <c r="D1052" s="662" t="s">
        <v>856</v>
      </c>
      <c r="E1052" s="1001" t="n">
        <v>4201110080</v>
      </c>
      <c r="F1052" s="1001" t="n">
        <v>111008</v>
      </c>
      <c r="G1052" s="1001" t="s">
        <v>3075</v>
      </c>
      <c r="H1052" s="1128" t="n">
        <v>2802</v>
      </c>
      <c r="I1052" s="1068"/>
    </row>
    <row r="1053" customFormat="false" ht="12.75" hidden="false" customHeight="false" outlineLevel="0" collapsed="false">
      <c r="A1053" s="1001" t="n">
        <v>1051</v>
      </c>
      <c r="B1053" s="1001" t="s">
        <v>3076</v>
      </c>
      <c r="C1053" s="1001" t="s">
        <v>928</v>
      </c>
      <c r="D1053" s="1001" t="s">
        <v>857</v>
      </c>
      <c r="E1053" s="1001" t="n">
        <v>4190210100</v>
      </c>
      <c r="F1053" s="1001" t="n">
        <v>87010</v>
      </c>
      <c r="G1053" s="1001" t="s">
        <v>3077</v>
      </c>
      <c r="H1053" s="1128" t="n">
        <v>5167</v>
      </c>
      <c r="I1053" s="1068"/>
    </row>
    <row r="1054" customFormat="false" ht="12.75" hidden="false" customHeight="false" outlineLevel="0" collapsed="false">
      <c r="A1054" s="1001" t="n">
        <v>1052</v>
      </c>
      <c r="B1054" s="1001" t="s">
        <v>3078</v>
      </c>
      <c r="C1054" s="1001" t="s">
        <v>1208</v>
      </c>
      <c r="D1054" s="1001" t="s">
        <v>857</v>
      </c>
      <c r="E1054" s="1001" t="n">
        <v>4190820030</v>
      </c>
      <c r="F1054" s="1001" t="n">
        <v>81003</v>
      </c>
      <c r="G1054" s="1001" t="s">
        <v>3079</v>
      </c>
      <c r="H1054" s="1128" t="n">
        <v>6243</v>
      </c>
      <c r="I1054" s="1068"/>
    </row>
    <row r="1055" customFormat="false" ht="12.75" hidden="false" customHeight="false" outlineLevel="0" collapsed="false">
      <c r="A1055" s="1001" t="n">
        <v>1053</v>
      </c>
      <c r="B1055" s="1001" t="s">
        <v>3080</v>
      </c>
      <c r="C1055" s="1001" t="s">
        <v>957</v>
      </c>
      <c r="D1055" s="1001" t="s">
        <v>464</v>
      </c>
      <c r="E1055" s="1001" t="n">
        <v>2120910090</v>
      </c>
      <c r="F1055" s="1001" t="n">
        <v>56010</v>
      </c>
      <c r="G1055" s="1001" t="s">
        <v>3081</v>
      </c>
      <c r="H1055" s="1128" t="n">
        <v>915</v>
      </c>
      <c r="I1055" s="1068"/>
    </row>
    <row r="1056" customFormat="false" ht="12.75" hidden="false" customHeight="false" outlineLevel="0" collapsed="false">
      <c r="A1056" s="1001" t="n">
        <v>1054</v>
      </c>
      <c r="B1056" s="1001" t="s">
        <v>3082</v>
      </c>
      <c r="C1056" s="1001" t="s">
        <v>1110</v>
      </c>
      <c r="D1056" s="1001" t="s">
        <v>858</v>
      </c>
      <c r="E1056" s="1001" t="n">
        <v>1040830300</v>
      </c>
      <c r="F1056" s="1001" t="n">
        <v>22032</v>
      </c>
      <c r="G1056" s="1001" t="s">
        <v>3083</v>
      </c>
      <c r="H1056" s="1128" t="n">
        <v>1386</v>
      </c>
      <c r="I1056" s="1068"/>
    </row>
    <row r="1057" customFormat="false" ht="12.75" hidden="false" customHeight="false" outlineLevel="0" collapsed="false">
      <c r="A1057" s="1001" t="n">
        <v>1055</v>
      </c>
      <c r="B1057" s="1001" t="s">
        <v>3084</v>
      </c>
      <c r="C1057" s="1001" t="s">
        <v>2351</v>
      </c>
      <c r="D1057" s="1001" t="s">
        <v>458</v>
      </c>
      <c r="E1057" s="1001" t="n">
        <v>2090620040</v>
      </c>
      <c r="F1057" s="1001" t="n">
        <v>50003</v>
      </c>
      <c r="G1057" s="1001" t="s">
        <v>3085</v>
      </c>
      <c r="H1057" s="1128" t="n">
        <v>6293</v>
      </c>
      <c r="I1057" s="1068"/>
    </row>
    <row r="1058" customFormat="false" ht="12.75" hidden="false" customHeight="false" outlineLevel="0" collapsed="false">
      <c r="A1058" s="1001" t="n">
        <v>1056</v>
      </c>
      <c r="B1058" s="1001" t="s">
        <v>3086</v>
      </c>
      <c r="C1058" s="1001" t="s">
        <v>911</v>
      </c>
      <c r="D1058" s="1001" t="s">
        <v>846</v>
      </c>
      <c r="E1058" s="1001" t="n">
        <v>3170470040</v>
      </c>
      <c r="F1058" s="1001" t="n">
        <v>77004</v>
      </c>
      <c r="G1058" s="1001" t="s">
        <v>3087</v>
      </c>
      <c r="H1058" s="1128" t="n">
        <v>667</v>
      </c>
      <c r="I1058" s="1068"/>
    </row>
    <row r="1059" customFormat="false" ht="12.75" hidden="false" customHeight="false" outlineLevel="0" collapsed="false">
      <c r="A1059" s="1001" t="n">
        <v>1057</v>
      </c>
      <c r="B1059" s="1001" t="s">
        <v>3088</v>
      </c>
      <c r="C1059" s="1001" t="s">
        <v>2351</v>
      </c>
      <c r="D1059" s="1001" t="s">
        <v>458</v>
      </c>
      <c r="E1059" s="1001" t="n">
        <v>2090620050</v>
      </c>
      <c r="F1059" s="1001" t="n">
        <v>50004</v>
      </c>
      <c r="G1059" s="1001" t="s">
        <v>3089</v>
      </c>
      <c r="H1059" s="1128" t="n">
        <v>12711</v>
      </c>
      <c r="I1059" s="1068"/>
    </row>
    <row r="1060" customFormat="false" ht="12.75" hidden="false" customHeight="false" outlineLevel="0" collapsed="false">
      <c r="A1060" s="1001" t="n">
        <v>1058</v>
      </c>
      <c r="B1060" s="1001" t="s">
        <v>3090</v>
      </c>
      <c r="C1060" s="1001" t="s">
        <v>999</v>
      </c>
      <c r="D1060" s="1001" t="s">
        <v>852</v>
      </c>
      <c r="E1060" s="1001" t="n">
        <v>1030120410</v>
      </c>
      <c r="F1060" s="1001" t="n">
        <v>16043</v>
      </c>
      <c r="G1060" s="1001" t="s">
        <v>3091</v>
      </c>
      <c r="H1060" s="1128" t="n">
        <v>6089</v>
      </c>
      <c r="I1060" s="1068"/>
    </row>
    <row r="1061" customFormat="false" ht="12.75" hidden="false" customHeight="false" outlineLevel="0" collapsed="false">
      <c r="A1061" s="1001" t="n">
        <v>1059</v>
      </c>
      <c r="B1061" s="1001" t="s">
        <v>3092</v>
      </c>
      <c r="C1061" s="1001" t="s">
        <v>945</v>
      </c>
      <c r="D1061" s="1001" t="s">
        <v>852</v>
      </c>
      <c r="E1061" s="1001" t="n">
        <v>1030150280</v>
      </c>
      <c r="F1061" s="1001" t="n">
        <v>17032</v>
      </c>
      <c r="G1061" s="1001" t="s">
        <v>3093</v>
      </c>
      <c r="H1061" s="1128" t="n">
        <v>12890</v>
      </c>
      <c r="I1061" s="1068"/>
    </row>
    <row r="1062" customFormat="false" ht="12.75" hidden="false" customHeight="false" outlineLevel="0" collapsed="false">
      <c r="A1062" s="1001" t="n">
        <v>1060</v>
      </c>
      <c r="B1062" s="1001" t="s">
        <v>3094</v>
      </c>
      <c r="C1062" s="1001" t="s">
        <v>999</v>
      </c>
      <c r="D1062" s="1001" t="s">
        <v>852</v>
      </c>
      <c r="E1062" s="1001" t="n">
        <v>1030120420</v>
      </c>
      <c r="F1062" s="1001" t="n">
        <v>16044</v>
      </c>
      <c r="G1062" s="1001" t="s">
        <v>3095</v>
      </c>
      <c r="H1062" s="1128" t="n">
        <v>5386</v>
      </c>
      <c r="I1062" s="1068"/>
    </row>
    <row r="1063" customFormat="false" ht="12.75" hidden="false" customHeight="false" outlineLevel="0" collapsed="false">
      <c r="A1063" s="1001" t="n">
        <v>1061</v>
      </c>
      <c r="B1063" s="1001" t="s">
        <v>3096</v>
      </c>
      <c r="C1063" s="1001" t="s">
        <v>881</v>
      </c>
      <c r="D1063" s="1001" t="s">
        <v>852</v>
      </c>
      <c r="E1063" s="1001" t="n">
        <v>1030980120</v>
      </c>
      <c r="F1063" s="1001" t="n">
        <v>97012</v>
      </c>
      <c r="G1063" s="1001" t="s">
        <v>3097</v>
      </c>
      <c r="H1063" s="1128" t="n">
        <v>5333</v>
      </c>
      <c r="I1063" s="1068"/>
    </row>
    <row r="1064" customFormat="false" ht="12.75" hidden="false" customHeight="false" outlineLevel="0" collapsed="false">
      <c r="A1064" s="1001" t="n">
        <v>1062</v>
      </c>
      <c r="B1064" s="1001" t="s">
        <v>3098</v>
      </c>
      <c r="C1064" s="1001" t="s">
        <v>1215</v>
      </c>
      <c r="D1064" s="1001" t="s">
        <v>858</v>
      </c>
      <c r="E1064" s="1001" t="n">
        <v>1040140120</v>
      </c>
      <c r="F1064" s="1001" t="n">
        <v>21015</v>
      </c>
      <c r="G1064" s="1001" t="s">
        <v>3099</v>
      </c>
      <c r="H1064" s="1128" t="n">
        <v>8107</v>
      </c>
      <c r="I1064" s="1068"/>
    </row>
    <row r="1065" customFormat="false" ht="12.75" hidden="false" customHeight="false" outlineLevel="0" collapsed="false">
      <c r="A1065" s="1001" t="n">
        <v>1063</v>
      </c>
      <c r="B1065" s="1001" t="s">
        <v>3100</v>
      </c>
      <c r="C1065" s="1001" t="s">
        <v>1497</v>
      </c>
      <c r="D1065" s="1001" t="s">
        <v>462</v>
      </c>
      <c r="E1065" s="1001" t="n">
        <v>2110440060</v>
      </c>
      <c r="F1065" s="1001" t="n">
        <v>43006</v>
      </c>
      <c r="G1065" s="1001" t="s">
        <v>3101</v>
      </c>
      <c r="H1065" s="1128" t="n">
        <v>1639</v>
      </c>
      <c r="I1065" s="1068"/>
    </row>
    <row r="1066" customFormat="false" ht="12.75" hidden="false" customHeight="false" outlineLevel="0" collapsed="false">
      <c r="A1066" s="1001" t="n">
        <v>1064</v>
      </c>
      <c r="B1066" s="1001" t="s">
        <v>3102</v>
      </c>
      <c r="C1066" s="1001" t="s">
        <v>1335</v>
      </c>
      <c r="D1066" s="1001" t="s">
        <v>849</v>
      </c>
      <c r="E1066" s="1001" t="n">
        <v>1080130090</v>
      </c>
      <c r="F1066" s="1001" t="n">
        <v>37009</v>
      </c>
      <c r="G1066" s="1001" t="s">
        <v>3103</v>
      </c>
      <c r="H1066" s="1128" t="n">
        <v>13434</v>
      </c>
      <c r="I1066" s="1068"/>
    </row>
    <row r="1067" customFormat="false" ht="12.75" hidden="false" customHeight="false" outlineLevel="0" collapsed="false">
      <c r="A1067" s="1001" t="n">
        <v>1065</v>
      </c>
      <c r="B1067" s="1001" t="s">
        <v>3104</v>
      </c>
      <c r="C1067" s="1001" t="s">
        <v>1110</v>
      </c>
      <c r="D1067" s="1001" t="s">
        <v>858</v>
      </c>
      <c r="E1067" s="1001" t="n">
        <v>1040830310</v>
      </c>
      <c r="F1067" s="1001" t="n">
        <v>22033</v>
      </c>
      <c r="G1067" s="1001" t="s">
        <v>3105</v>
      </c>
      <c r="H1067" s="1128" t="n">
        <v>1087</v>
      </c>
      <c r="I1067" s="1068"/>
    </row>
    <row r="1068" customFormat="false" ht="12.75" hidden="false" customHeight="false" outlineLevel="0" collapsed="false">
      <c r="A1068" s="1001" t="n">
        <v>1066</v>
      </c>
      <c r="B1068" s="1001" t="s">
        <v>3106</v>
      </c>
      <c r="C1068" s="1001" t="s">
        <v>1009</v>
      </c>
      <c r="D1068" s="1001" t="s">
        <v>861</v>
      </c>
      <c r="E1068" s="1001" t="n">
        <v>1050890170</v>
      </c>
      <c r="F1068" s="1001" t="n">
        <v>23017</v>
      </c>
      <c r="G1068" s="1001" t="s">
        <v>3107</v>
      </c>
      <c r="H1068" s="1128" t="n">
        <v>7896</v>
      </c>
      <c r="I1068" s="1068"/>
    </row>
    <row r="1069" customFormat="false" ht="12.75" hidden="false" customHeight="false" outlineLevel="0" collapsed="false">
      <c r="A1069" s="1001" t="n">
        <v>1067</v>
      </c>
      <c r="B1069" s="1001" t="s">
        <v>3108</v>
      </c>
      <c r="C1069" s="1001" t="s">
        <v>1071</v>
      </c>
      <c r="D1069" s="1001" t="s">
        <v>861</v>
      </c>
      <c r="E1069" s="1001" t="n">
        <v>1050900180</v>
      </c>
      <c r="F1069" s="1001" t="n">
        <v>24018</v>
      </c>
      <c r="G1069" s="1001" t="s">
        <v>3109</v>
      </c>
      <c r="H1069" s="1128" t="n">
        <v>11321</v>
      </c>
      <c r="I1069" s="1068"/>
    </row>
    <row r="1070" customFormat="false" ht="12.75" hidden="false" customHeight="false" outlineLevel="0" collapsed="false">
      <c r="A1070" s="1001" t="n">
        <v>1068</v>
      </c>
      <c r="B1070" s="1001" t="s">
        <v>3110</v>
      </c>
      <c r="C1070" s="1001" t="s">
        <v>1110</v>
      </c>
      <c r="D1070" s="1001" t="s">
        <v>858</v>
      </c>
      <c r="E1070" s="1001" t="n">
        <v>1040830320</v>
      </c>
      <c r="F1070" s="1001" t="n">
        <v>22034</v>
      </c>
      <c r="G1070" s="1001" t="s">
        <v>3111</v>
      </c>
      <c r="H1070" s="1128" t="n">
        <v>3900</v>
      </c>
      <c r="I1070" s="1068"/>
    </row>
    <row r="1071" customFormat="false" ht="12.75" hidden="false" customHeight="false" outlineLevel="0" collapsed="false">
      <c r="A1071" s="1001" t="n">
        <v>1069</v>
      </c>
      <c r="B1071" s="1001" t="s">
        <v>3112</v>
      </c>
      <c r="C1071" s="1001" t="s">
        <v>681</v>
      </c>
      <c r="D1071" s="1001" t="s">
        <v>849</v>
      </c>
      <c r="E1071" s="1001" t="n">
        <v>1080610080</v>
      </c>
      <c r="F1071" s="1001" t="n">
        <v>33008</v>
      </c>
      <c r="G1071" s="1001" t="s">
        <v>3113</v>
      </c>
      <c r="H1071" s="1128" t="n">
        <v>2397</v>
      </c>
      <c r="I1071" s="1068"/>
    </row>
    <row r="1072" customFormat="false" ht="12.75" hidden="false" customHeight="false" outlineLevel="0" collapsed="false">
      <c r="A1072" s="1001" t="n">
        <v>1070</v>
      </c>
      <c r="B1072" s="1001" t="s">
        <v>3114</v>
      </c>
      <c r="C1072" s="1001" t="s">
        <v>1881</v>
      </c>
      <c r="D1072" s="1001" t="s">
        <v>458</v>
      </c>
      <c r="E1072" s="1001" t="n">
        <v>2090300050</v>
      </c>
      <c r="F1072" s="1001" t="n">
        <v>48005</v>
      </c>
      <c r="G1072" s="1001" t="s">
        <v>3115</v>
      </c>
      <c r="H1072" s="1128" t="n">
        <v>18041</v>
      </c>
      <c r="I1072" s="1068"/>
    </row>
    <row r="1073" customFormat="false" ht="12.75" hidden="false" customHeight="false" outlineLevel="0" collapsed="false">
      <c r="A1073" s="1001" t="n">
        <v>1071</v>
      </c>
      <c r="B1073" s="1001" t="s">
        <v>3116</v>
      </c>
      <c r="C1073" s="1001" t="s">
        <v>1154</v>
      </c>
      <c r="D1073" s="1001" t="s">
        <v>849</v>
      </c>
      <c r="E1073" s="1001" t="n">
        <v>1080560080</v>
      </c>
      <c r="F1073" s="1001" t="n">
        <v>34008</v>
      </c>
      <c r="G1073" s="1001" t="s">
        <v>3117</v>
      </c>
      <c r="H1073" s="1128" t="n">
        <v>2060</v>
      </c>
      <c r="I1073" s="1068"/>
    </row>
    <row r="1074" customFormat="false" ht="12.75" hidden="false" customHeight="false" outlineLevel="0" collapsed="false">
      <c r="A1074" s="1001" t="n">
        <v>1072</v>
      </c>
      <c r="B1074" s="1001" t="s">
        <v>3118</v>
      </c>
      <c r="C1074" s="1001" t="s">
        <v>1381</v>
      </c>
      <c r="D1074" s="1001" t="s">
        <v>851</v>
      </c>
      <c r="E1074" s="1001" t="n">
        <v>1070390080</v>
      </c>
      <c r="F1074" s="1001" t="n">
        <v>11008</v>
      </c>
      <c r="G1074" s="1001" t="s">
        <v>3119</v>
      </c>
      <c r="H1074" s="1128" t="n">
        <v>1053</v>
      </c>
      <c r="I1074" s="1068"/>
    </row>
    <row r="1075" customFormat="false" ht="12.75" hidden="false" customHeight="false" outlineLevel="0" collapsed="false">
      <c r="A1075" s="1001" t="n">
        <v>1073</v>
      </c>
      <c r="B1075" s="1001" t="s">
        <v>3120</v>
      </c>
      <c r="C1075" s="1001" t="s">
        <v>1125</v>
      </c>
      <c r="D1075" s="1001" t="s">
        <v>851</v>
      </c>
      <c r="E1075" s="1001" t="n">
        <v>1070740160</v>
      </c>
      <c r="F1075" s="1001" t="n">
        <v>9016</v>
      </c>
      <c r="G1075" s="1001" t="s">
        <v>3121</v>
      </c>
      <c r="H1075" s="1128" t="n">
        <v>1692</v>
      </c>
      <c r="I1075" s="1068"/>
    </row>
    <row r="1076" customFormat="false" ht="12.75" hidden="false" customHeight="false" outlineLevel="0" collapsed="false">
      <c r="A1076" s="1001" t="n">
        <v>1074</v>
      </c>
      <c r="B1076" s="1001" t="s">
        <v>3122</v>
      </c>
      <c r="C1076" s="1001" t="s">
        <v>1226</v>
      </c>
      <c r="D1076" s="1001" t="s">
        <v>855</v>
      </c>
      <c r="E1076" s="1001" t="n">
        <v>3160410090</v>
      </c>
      <c r="F1076" s="1001" t="n">
        <v>75010</v>
      </c>
      <c r="G1076" s="1001" t="s">
        <v>3123</v>
      </c>
      <c r="H1076" s="1128" t="n">
        <v>6777</v>
      </c>
      <c r="I1076" s="1068"/>
    </row>
    <row r="1077" customFormat="false" ht="12.75" hidden="false" customHeight="false" outlineLevel="0" collapsed="false">
      <c r="A1077" s="1001" t="n">
        <v>1075</v>
      </c>
      <c r="B1077" s="1001" t="s">
        <v>3124</v>
      </c>
      <c r="C1077" s="1001" t="s">
        <v>1087</v>
      </c>
      <c r="D1077" s="1001" t="s">
        <v>848</v>
      </c>
      <c r="E1077" s="1001" t="n">
        <v>3150080150</v>
      </c>
      <c r="F1077" s="1001" t="n">
        <v>64015</v>
      </c>
      <c r="G1077" s="1001" t="s">
        <v>3125</v>
      </c>
      <c r="H1077" s="1128" t="n">
        <v>4278</v>
      </c>
      <c r="I1077" s="1068"/>
    </row>
    <row r="1078" customFormat="false" ht="12.75" hidden="false" customHeight="false" outlineLevel="0" collapsed="false">
      <c r="A1078" s="1001" t="n">
        <v>1076</v>
      </c>
      <c r="B1078" s="1001" t="s">
        <v>3126</v>
      </c>
      <c r="C1078" s="1001" t="s">
        <v>1125</v>
      </c>
      <c r="D1078" s="1001" t="s">
        <v>851</v>
      </c>
      <c r="E1078" s="1001" t="n">
        <v>1070740170</v>
      </c>
      <c r="F1078" s="1001" t="n">
        <v>9017</v>
      </c>
      <c r="G1078" s="1001" t="s">
        <v>3127</v>
      </c>
      <c r="H1078" s="1128" t="n">
        <v>1423</v>
      </c>
      <c r="I1078" s="1068"/>
    </row>
    <row r="1079" customFormat="false" ht="12.75" hidden="false" customHeight="false" outlineLevel="0" collapsed="false">
      <c r="A1079" s="1001" t="n">
        <v>1077</v>
      </c>
      <c r="B1079" s="1001" t="s">
        <v>3128</v>
      </c>
      <c r="C1079" s="1001" t="s">
        <v>1095</v>
      </c>
      <c r="D1079" s="1001" t="s">
        <v>854</v>
      </c>
      <c r="E1079" s="1001" t="n">
        <v>1010960080</v>
      </c>
      <c r="F1079" s="1001" t="n">
        <v>96008</v>
      </c>
      <c r="G1079" s="1001" t="s">
        <v>3129</v>
      </c>
      <c r="H1079" s="1128" t="n">
        <v>147</v>
      </c>
      <c r="I1079" s="1068"/>
    </row>
    <row r="1080" customFormat="false" ht="12.75" hidden="false" customHeight="false" outlineLevel="0" collapsed="false">
      <c r="A1080" s="1001" t="n">
        <v>1078</v>
      </c>
      <c r="B1080" s="1001" t="s">
        <v>3130</v>
      </c>
      <c r="C1080" s="1001" t="s">
        <v>1110</v>
      </c>
      <c r="D1080" s="1001" t="s">
        <v>858</v>
      </c>
      <c r="E1080" s="1001" t="n">
        <v>1040830330</v>
      </c>
      <c r="F1080" s="1001" t="n">
        <v>22035</v>
      </c>
      <c r="G1080" s="1001" t="s">
        <v>3131</v>
      </c>
      <c r="H1080" s="1128" t="n">
        <v>2020</v>
      </c>
      <c r="I1080" s="1068"/>
    </row>
    <row r="1081" customFormat="false" ht="12.75" hidden="false" customHeight="false" outlineLevel="0" collapsed="false">
      <c r="A1081" s="1001" t="n">
        <v>1079</v>
      </c>
      <c r="B1081" s="1001" t="s">
        <v>3132</v>
      </c>
      <c r="C1081" s="1001" t="s">
        <v>1032</v>
      </c>
      <c r="D1081" s="1001" t="s">
        <v>854</v>
      </c>
      <c r="E1081" s="1001" t="n">
        <v>1010070140</v>
      </c>
      <c r="F1081" s="1001" t="n">
        <v>5014</v>
      </c>
      <c r="G1081" s="1001" t="s">
        <v>3133</v>
      </c>
      <c r="H1081" s="1128" t="n">
        <v>1209</v>
      </c>
      <c r="I1081" s="1068"/>
    </row>
    <row r="1082" customFormat="false" ht="12.75" hidden="false" customHeight="false" outlineLevel="0" collapsed="false">
      <c r="A1082" s="1001" t="n">
        <v>1080</v>
      </c>
      <c r="B1082" s="1001" t="s">
        <v>3134</v>
      </c>
      <c r="C1082" s="1001" t="s">
        <v>881</v>
      </c>
      <c r="D1082" s="1001" t="s">
        <v>852</v>
      </c>
      <c r="E1082" s="1001" t="n">
        <v>1030980130</v>
      </c>
      <c r="F1082" s="1001" t="n">
        <v>97013</v>
      </c>
      <c r="G1082" s="1001" t="s">
        <v>3135</v>
      </c>
      <c r="H1082" s="1128" t="n">
        <v>13507</v>
      </c>
      <c r="I1082" s="1068"/>
    </row>
    <row r="1083" customFormat="false" ht="12.75" hidden="false" customHeight="false" outlineLevel="0" collapsed="false">
      <c r="A1083" s="1001" t="n">
        <v>1081</v>
      </c>
      <c r="B1083" s="1001" t="s">
        <v>3136</v>
      </c>
      <c r="C1083" s="1001" t="s">
        <v>942</v>
      </c>
      <c r="D1083" s="1001" t="s">
        <v>847</v>
      </c>
      <c r="E1083" s="1001" t="n">
        <v>3180250210</v>
      </c>
      <c r="F1083" s="1001" t="n">
        <v>78021</v>
      </c>
      <c r="G1083" s="1001" t="s">
        <v>3137</v>
      </c>
      <c r="H1083" s="1128" t="n">
        <v>1301</v>
      </c>
      <c r="I1083" s="1068"/>
    </row>
    <row r="1084" customFormat="false" ht="12.75" hidden="false" customHeight="false" outlineLevel="0" collapsed="false">
      <c r="A1084" s="1001" t="n">
        <v>1082</v>
      </c>
      <c r="B1084" s="1001" t="s">
        <v>3138</v>
      </c>
      <c r="C1084" s="1001" t="s">
        <v>1032</v>
      </c>
      <c r="D1084" s="1001" t="s">
        <v>854</v>
      </c>
      <c r="E1084" s="1001" t="n">
        <v>1010070150</v>
      </c>
      <c r="F1084" s="1001" t="n">
        <v>5015</v>
      </c>
      <c r="G1084" s="1001" t="s">
        <v>3139</v>
      </c>
      <c r="H1084" s="1128" t="n">
        <v>1146</v>
      </c>
      <c r="I1084" s="1068"/>
    </row>
    <row r="1085" customFormat="false" ht="12.75" hidden="false" customHeight="false" outlineLevel="0" collapsed="false">
      <c r="A1085" s="1001" t="n">
        <v>1083</v>
      </c>
      <c r="B1085" s="1001" t="s">
        <v>3140</v>
      </c>
      <c r="C1085" s="1001" t="s">
        <v>942</v>
      </c>
      <c r="D1085" s="1001" t="s">
        <v>847</v>
      </c>
      <c r="E1085" s="1001" t="n">
        <v>3180250220</v>
      </c>
      <c r="F1085" s="1001" t="n">
        <v>78022</v>
      </c>
      <c r="G1085" s="1001" t="s">
        <v>3141</v>
      </c>
      <c r="H1085" s="1128" t="n">
        <v>1131</v>
      </c>
      <c r="I1085" s="1068"/>
    </row>
    <row r="1086" customFormat="false" ht="12.75" hidden="false" customHeight="false" outlineLevel="0" collapsed="false">
      <c r="A1086" s="1001" t="n">
        <v>1084</v>
      </c>
      <c r="B1086" s="1001" t="s">
        <v>3142</v>
      </c>
      <c r="C1086" s="1001" t="s">
        <v>1063</v>
      </c>
      <c r="D1086" s="1001" t="s">
        <v>857</v>
      </c>
      <c r="E1086" s="1001" t="n">
        <v>4190010070</v>
      </c>
      <c r="F1086" s="1001" t="n">
        <v>84007</v>
      </c>
      <c r="G1086" s="1001" t="s">
        <v>3143</v>
      </c>
      <c r="H1086" s="1128" t="n">
        <v>3238</v>
      </c>
      <c r="I1086" s="1068"/>
    </row>
    <row r="1087" customFormat="false" ht="12.75" hidden="false" customHeight="false" outlineLevel="0" collapsed="false">
      <c r="A1087" s="1001" t="n">
        <v>1085</v>
      </c>
      <c r="B1087" s="1001" t="s">
        <v>3144</v>
      </c>
      <c r="C1087" s="1001" t="s">
        <v>928</v>
      </c>
      <c r="D1087" s="1001" t="s">
        <v>857</v>
      </c>
      <c r="E1087" s="1001" t="n">
        <v>4190210110</v>
      </c>
      <c r="F1087" s="1001" t="n">
        <v>87011</v>
      </c>
      <c r="G1087" s="1001" t="s">
        <v>3145</v>
      </c>
      <c r="H1087" s="1128" t="n">
        <v>36058</v>
      </c>
      <c r="I1087" s="1068"/>
    </row>
    <row r="1088" customFormat="false" ht="12.75" hidden="false" customHeight="false" outlineLevel="0" collapsed="false">
      <c r="A1088" s="1001" t="n">
        <v>1086</v>
      </c>
      <c r="B1088" s="1001" t="s">
        <v>3146</v>
      </c>
      <c r="C1088" s="1001" t="s">
        <v>982</v>
      </c>
      <c r="D1088" s="1001" t="s">
        <v>857</v>
      </c>
      <c r="E1088" s="1001" t="n">
        <v>4190180040</v>
      </c>
      <c r="F1088" s="1001" t="n">
        <v>85004</v>
      </c>
      <c r="G1088" s="1001" t="s">
        <v>3147</v>
      </c>
      <c r="H1088" s="1128" t="n">
        <v>59245</v>
      </c>
      <c r="I1088" s="1068"/>
    </row>
    <row r="1089" customFormat="false" ht="12.75" hidden="false" customHeight="false" outlineLevel="0" collapsed="false">
      <c r="A1089" s="1001" t="n">
        <v>1087</v>
      </c>
      <c r="B1089" s="1001" t="s">
        <v>3148</v>
      </c>
      <c r="C1089" s="1001" t="s">
        <v>1250</v>
      </c>
      <c r="D1089" s="1001" t="s">
        <v>857</v>
      </c>
      <c r="E1089" s="1001" t="n">
        <v>4190550150</v>
      </c>
      <c r="F1089" s="1001" t="n">
        <v>82015</v>
      </c>
      <c r="G1089" s="1001" t="s">
        <v>3149</v>
      </c>
      <c r="H1089" s="1128" t="n">
        <v>3612</v>
      </c>
      <c r="I1089" s="1068"/>
    </row>
    <row r="1090" customFormat="false" ht="12.75" hidden="false" customHeight="false" outlineLevel="0" collapsed="false">
      <c r="A1090" s="1001" t="n">
        <v>1088</v>
      </c>
      <c r="B1090" s="1001" t="s">
        <v>3150</v>
      </c>
      <c r="C1090" s="1001" t="s">
        <v>378</v>
      </c>
      <c r="D1090" s="1001" t="s">
        <v>854</v>
      </c>
      <c r="E1090" s="1001" t="n">
        <v>1010520290</v>
      </c>
      <c r="F1090" s="1001" t="n">
        <v>3030</v>
      </c>
      <c r="G1090" s="1001" t="s">
        <v>3151</v>
      </c>
      <c r="H1090" s="1128" t="n">
        <v>2504</v>
      </c>
      <c r="I1090" s="1068"/>
    </row>
    <row r="1091" customFormat="false" ht="12.75" hidden="false" customHeight="false" outlineLevel="0" collapsed="false">
      <c r="A1091" s="1001" t="n">
        <v>1089</v>
      </c>
      <c r="B1091" s="1001" t="s">
        <v>3152</v>
      </c>
      <c r="C1091" s="1001" t="s">
        <v>1004</v>
      </c>
      <c r="D1091" s="1001" t="s">
        <v>861</v>
      </c>
      <c r="E1091" s="1001" t="n">
        <v>1050710080</v>
      </c>
      <c r="F1091" s="1001" t="n">
        <v>29008</v>
      </c>
      <c r="G1091" s="1001" t="s">
        <v>3153</v>
      </c>
      <c r="H1091" s="1128" t="n">
        <v>659</v>
      </c>
      <c r="I1091" s="1068"/>
    </row>
    <row r="1092" customFormat="false" ht="12.75" hidden="false" customHeight="false" outlineLevel="0" collapsed="false">
      <c r="A1092" s="1001" t="n">
        <v>1090</v>
      </c>
      <c r="B1092" s="1001" t="s">
        <v>3154</v>
      </c>
      <c r="C1092" s="1001" t="s">
        <v>1071</v>
      </c>
      <c r="D1092" s="1001" t="s">
        <v>861</v>
      </c>
      <c r="E1092" s="1001" t="n">
        <v>1050900190</v>
      </c>
      <c r="F1092" s="1001" t="n">
        <v>24019</v>
      </c>
      <c r="G1092" s="1001" t="s">
        <v>3155</v>
      </c>
      <c r="H1092" s="1128" t="n">
        <v>2527</v>
      </c>
      <c r="I1092" s="1068"/>
    </row>
    <row r="1093" customFormat="false" ht="12.75" hidden="false" customHeight="false" outlineLevel="0" collapsed="false">
      <c r="A1093" s="1001" t="n">
        <v>1091</v>
      </c>
      <c r="B1093" s="1001" t="s">
        <v>3156</v>
      </c>
      <c r="C1093" s="1001" t="s">
        <v>999</v>
      </c>
      <c r="D1093" s="1001" t="s">
        <v>852</v>
      </c>
      <c r="E1093" s="1001" t="n">
        <v>1030120440</v>
      </c>
      <c r="F1093" s="1001" t="n">
        <v>16046</v>
      </c>
      <c r="G1093" s="1001" t="s">
        <v>3157</v>
      </c>
      <c r="H1093" s="1128" t="n">
        <v>8231</v>
      </c>
      <c r="I1093" s="1068"/>
    </row>
    <row r="1094" customFormat="false" ht="12.75" hidden="false" customHeight="false" outlineLevel="0" collapsed="false">
      <c r="A1094" s="1001" t="n">
        <v>1092</v>
      </c>
      <c r="B1094" s="1001" t="s">
        <v>3158</v>
      </c>
      <c r="C1094" s="1001" t="s">
        <v>1035</v>
      </c>
      <c r="D1094" s="1001" t="s">
        <v>854</v>
      </c>
      <c r="E1094" s="1001" t="n">
        <v>1010810470</v>
      </c>
      <c r="F1094" s="1001" t="n">
        <v>1047</v>
      </c>
      <c r="G1094" s="1001" t="s">
        <v>3159</v>
      </c>
      <c r="H1094" s="1128" t="n">
        <v>7388</v>
      </c>
      <c r="I1094" s="1068"/>
    </row>
    <row r="1095" customFormat="false" ht="12.75" hidden="false" customHeight="false" outlineLevel="0" collapsed="false">
      <c r="A1095" s="1001" t="n">
        <v>1093</v>
      </c>
      <c r="B1095" s="1001" t="s">
        <v>3160</v>
      </c>
      <c r="C1095" s="1001" t="s">
        <v>945</v>
      </c>
      <c r="D1095" s="1001" t="s">
        <v>852</v>
      </c>
      <c r="E1095" s="1001" t="n">
        <v>1030150290</v>
      </c>
      <c r="F1095" s="1001" t="n">
        <v>17033</v>
      </c>
      <c r="G1095" s="1001" t="s">
        <v>3161</v>
      </c>
      <c r="H1095" s="1128" t="n">
        <v>3644</v>
      </c>
      <c r="I1095" s="1068"/>
    </row>
    <row r="1096" customFormat="false" ht="12.75" hidden="false" customHeight="false" outlineLevel="0" collapsed="false">
      <c r="A1096" s="1001" t="n">
        <v>1094</v>
      </c>
      <c r="B1096" s="1001" t="s">
        <v>3162</v>
      </c>
      <c r="C1096" s="1001" t="s">
        <v>922</v>
      </c>
      <c r="D1096" s="1001" t="s">
        <v>848</v>
      </c>
      <c r="E1096" s="1001" t="n">
        <v>3150720200</v>
      </c>
      <c r="F1096" s="1001" t="n">
        <v>65020</v>
      </c>
      <c r="G1096" s="1001" t="s">
        <v>3163</v>
      </c>
      <c r="H1096" s="1128" t="n">
        <v>1397</v>
      </c>
      <c r="I1096" s="1068"/>
    </row>
    <row r="1097" customFormat="false" ht="12.75" hidden="false" customHeight="false" outlineLevel="0" collapsed="false">
      <c r="A1097" s="1001" t="n">
        <v>1095</v>
      </c>
      <c r="B1097" s="1001" t="s">
        <v>3164</v>
      </c>
      <c r="C1097" s="1001" t="s">
        <v>951</v>
      </c>
      <c r="D1097" s="1001" t="s">
        <v>852</v>
      </c>
      <c r="E1097" s="1001" t="n">
        <v>1030260090</v>
      </c>
      <c r="F1097" s="1001" t="n">
        <v>19009</v>
      </c>
      <c r="G1097" s="1001" t="s">
        <v>3165</v>
      </c>
      <c r="H1097" s="1128" t="n">
        <v>1174</v>
      </c>
      <c r="I1097" s="1068"/>
    </row>
    <row r="1098" customFormat="false" ht="12.75" hidden="false" customHeight="false" outlineLevel="0" collapsed="false">
      <c r="A1098" s="1001" t="n">
        <v>1096</v>
      </c>
      <c r="B1098" s="1001" t="s">
        <v>3166</v>
      </c>
      <c r="C1098" s="1001" t="s">
        <v>899</v>
      </c>
      <c r="D1098" s="1001" t="s">
        <v>846</v>
      </c>
      <c r="E1098" s="1001" t="n">
        <v>3170640150</v>
      </c>
      <c r="F1098" s="1001" t="n">
        <v>76015</v>
      </c>
      <c r="G1098" s="1001" t="s">
        <v>3167</v>
      </c>
      <c r="H1098" s="1128" t="n">
        <v>1764</v>
      </c>
      <c r="I1098" s="1068"/>
    </row>
    <row r="1099" customFormat="false" ht="12.75" hidden="false" customHeight="false" outlineLevel="0" collapsed="false">
      <c r="A1099" s="1001" t="n">
        <v>1097</v>
      </c>
      <c r="B1099" s="1001" t="s">
        <v>3168</v>
      </c>
      <c r="C1099" s="1001" t="s">
        <v>1071</v>
      </c>
      <c r="D1099" s="1001" t="s">
        <v>861</v>
      </c>
      <c r="E1099" s="1001" t="n">
        <v>1050900200</v>
      </c>
      <c r="F1099" s="1001" t="n">
        <v>24020</v>
      </c>
      <c r="G1099" s="1001" t="s">
        <v>3169</v>
      </c>
      <c r="H1099" s="1128" t="n">
        <v>1289</v>
      </c>
      <c r="I1099" s="1068"/>
    </row>
    <row r="1100" customFormat="false" ht="12.75" hidden="false" customHeight="false" outlineLevel="0" collapsed="false">
      <c r="A1100" s="1001" t="n">
        <v>1098</v>
      </c>
      <c r="B1100" s="1001" t="s">
        <v>3170</v>
      </c>
      <c r="C1100" s="1001" t="s">
        <v>999</v>
      </c>
      <c r="D1100" s="1001" t="s">
        <v>852</v>
      </c>
      <c r="E1100" s="1001" t="n">
        <v>1030120450</v>
      </c>
      <c r="F1100" s="1001" t="n">
        <v>16047</v>
      </c>
      <c r="G1100" s="1001" t="s">
        <v>3171</v>
      </c>
      <c r="H1100" s="1128" t="n">
        <v>4279</v>
      </c>
      <c r="I1100" s="1068"/>
    </row>
    <row r="1101" customFormat="false" ht="12.75" hidden="false" customHeight="false" outlineLevel="0" collapsed="false">
      <c r="A1101" s="1001" t="n">
        <v>1099</v>
      </c>
      <c r="B1101" s="1001" t="s">
        <v>3172</v>
      </c>
      <c r="C1101" s="1001" t="s">
        <v>899</v>
      </c>
      <c r="D1101" s="1001" t="s">
        <v>846</v>
      </c>
      <c r="E1101" s="1001" t="n">
        <v>3170640160</v>
      </c>
      <c r="F1101" s="1001" t="n">
        <v>76016</v>
      </c>
      <c r="G1101" s="1001" t="s">
        <v>3173</v>
      </c>
      <c r="H1101" s="1128" t="n">
        <v>358</v>
      </c>
      <c r="I1101" s="1068"/>
    </row>
    <row r="1102" customFormat="false" ht="12.75" hidden="false" customHeight="false" outlineLevel="0" collapsed="false">
      <c r="A1102" s="1001" t="n">
        <v>1100</v>
      </c>
      <c r="B1102" s="1001" t="s">
        <v>3174</v>
      </c>
      <c r="C1102" s="1001" t="s">
        <v>1100</v>
      </c>
      <c r="D1102" s="1001" t="s">
        <v>848</v>
      </c>
      <c r="E1102" s="1001" t="n">
        <v>3150110120</v>
      </c>
      <c r="F1102" s="1001" t="n">
        <v>62012</v>
      </c>
      <c r="G1102" s="1001" t="s">
        <v>3175</v>
      </c>
      <c r="H1102" s="1128" t="n">
        <v>2515</v>
      </c>
      <c r="I1102" s="1068"/>
    </row>
    <row r="1103" customFormat="false" ht="12.75" hidden="false" customHeight="false" outlineLevel="0" collapsed="false">
      <c r="A1103" s="1001" t="n">
        <v>1101</v>
      </c>
      <c r="B1103" s="1001" t="s">
        <v>3176</v>
      </c>
      <c r="C1103" s="1001" t="s">
        <v>968</v>
      </c>
      <c r="D1103" s="1001" t="s">
        <v>859</v>
      </c>
      <c r="E1103" s="1001" t="n">
        <v>2100800080</v>
      </c>
      <c r="F1103" s="1001" t="n">
        <v>55008</v>
      </c>
      <c r="G1103" s="1001" t="s">
        <v>3177</v>
      </c>
      <c r="H1103" s="1128" t="n">
        <v>1697</v>
      </c>
      <c r="I1103" s="1068"/>
    </row>
    <row r="1104" customFormat="false" ht="12.75" hidden="false" customHeight="false" outlineLevel="0" collapsed="false">
      <c r="A1104" s="1001" t="n">
        <v>1102</v>
      </c>
      <c r="B1104" s="1001" t="s">
        <v>3178</v>
      </c>
      <c r="C1104" s="1001" t="s">
        <v>1092</v>
      </c>
      <c r="D1104" s="1001" t="s">
        <v>848</v>
      </c>
      <c r="E1104" s="1001" t="n">
        <v>3150200100</v>
      </c>
      <c r="F1104" s="1001" t="n">
        <v>61010</v>
      </c>
      <c r="G1104" s="1001" t="s">
        <v>3179</v>
      </c>
      <c r="H1104" s="1128" t="n">
        <v>5518</v>
      </c>
      <c r="I1104" s="1068"/>
    </row>
    <row r="1105" customFormat="false" ht="12.75" hidden="false" customHeight="false" outlineLevel="0" collapsed="false">
      <c r="A1105" s="1001" t="n">
        <v>1103</v>
      </c>
      <c r="B1105" s="1001" t="s">
        <v>3180</v>
      </c>
      <c r="C1105" s="1001" t="s">
        <v>1117</v>
      </c>
      <c r="D1105" s="1001" t="s">
        <v>852</v>
      </c>
      <c r="E1105" s="1001" t="n">
        <v>1030570230</v>
      </c>
      <c r="F1105" s="1001" t="n">
        <v>18025</v>
      </c>
      <c r="G1105" s="1001" t="s">
        <v>3181</v>
      </c>
      <c r="H1105" s="1128" t="n">
        <v>106</v>
      </c>
      <c r="I1105" s="1068"/>
    </row>
    <row r="1106" customFormat="false" ht="12.75" hidden="false" customHeight="false" outlineLevel="0" collapsed="false">
      <c r="A1106" s="1001" t="n">
        <v>1104</v>
      </c>
      <c r="B1106" s="1001" t="s">
        <v>3182</v>
      </c>
      <c r="C1106" s="1001" t="s">
        <v>893</v>
      </c>
      <c r="D1106" s="1001" t="s">
        <v>852</v>
      </c>
      <c r="E1106" s="1001" t="n">
        <v>1030490420</v>
      </c>
      <c r="F1106" s="1001" t="n">
        <v>15042</v>
      </c>
      <c r="G1106" s="1001" t="s">
        <v>3183</v>
      </c>
      <c r="H1106" s="1128" t="n">
        <v>1222</v>
      </c>
      <c r="I1106" s="1068"/>
    </row>
    <row r="1107" customFormat="false" ht="12.75" hidden="false" customHeight="false" outlineLevel="0" collapsed="false">
      <c r="A1107" s="1001" t="n">
        <v>1105</v>
      </c>
      <c r="B1107" s="1001" t="s">
        <v>3184</v>
      </c>
      <c r="C1107" s="1001" t="s">
        <v>945</v>
      </c>
      <c r="D1107" s="1001" t="s">
        <v>852</v>
      </c>
      <c r="E1107" s="1001" t="n">
        <v>1030150300</v>
      </c>
      <c r="F1107" s="1001" t="n">
        <v>17034</v>
      </c>
      <c r="G1107" s="1001" t="s">
        <v>3185</v>
      </c>
      <c r="H1107" s="1128" t="n">
        <v>8375</v>
      </c>
      <c r="I1107" s="1068"/>
    </row>
    <row r="1108" customFormat="false" ht="12.75" hidden="false" customHeight="false" outlineLevel="0" collapsed="false">
      <c r="A1108" s="1001" t="n">
        <v>1106</v>
      </c>
      <c r="B1108" s="1001" t="s">
        <v>3186</v>
      </c>
      <c r="C1108" s="1001" t="s">
        <v>925</v>
      </c>
      <c r="D1108" s="1001" t="s">
        <v>848</v>
      </c>
      <c r="E1108" s="1001" t="n">
        <v>3150510120</v>
      </c>
      <c r="F1108" s="1001" t="n">
        <v>63012</v>
      </c>
      <c r="G1108" s="1001" t="s">
        <v>3187</v>
      </c>
      <c r="H1108" s="1128" t="n">
        <v>12397</v>
      </c>
      <c r="I1108" s="1068"/>
    </row>
    <row r="1109" customFormat="false" ht="12.75" hidden="false" customHeight="false" outlineLevel="0" collapsed="false">
      <c r="A1109" s="1001" t="n">
        <v>1107</v>
      </c>
      <c r="B1109" s="1001" t="s">
        <v>3188</v>
      </c>
      <c r="C1109" s="1001" t="s">
        <v>988</v>
      </c>
      <c r="D1109" s="1001" t="s">
        <v>854</v>
      </c>
      <c r="E1109" s="1001" t="n">
        <v>1010020260</v>
      </c>
      <c r="F1109" s="1001" t="n">
        <v>6026</v>
      </c>
      <c r="G1109" s="1001" t="s">
        <v>3189</v>
      </c>
      <c r="H1109" s="1128" t="n">
        <v>468</v>
      </c>
      <c r="I1109" s="1068"/>
    </row>
    <row r="1110" customFormat="false" ht="12.75" hidden="false" customHeight="false" outlineLevel="0" collapsed="false">
      <c r="A1110" s="1001" t="n">
        <v>1108</v>
      </c>
      <c r="B1110" s="1001" t="s">
        <v>3190</v>
      </c>
      <c r="C1110" s="1001" t="s">
        <v>1344</v>
      </c>
      <c r="D1110" s="1001" t="s">
        <v>458</v>
      </c>
      <c r="E1110" s="1001" t="n">
        <v>2090430050</v>
      </c>
      <c r="F1110" s="1001" t="n">
        <v>46005</v>
      </c>
      <c r="G1110" s="1001" t="s">
        <v>3191</v>
      </c>
      <c r="H1110" s="1128" t="n">
        <v>31821</v>
      </c>
      <c r="I1110" s="1068"/>
    </row>
    <row r="1111" customFormat="false" ht="12.75" hidden="false" customHeight="false" outlineLevel="0" collapsed="false">
      <c r="A1111" s="1001" t="n">
        <v>1109</v>
      </c>
      <c r="B1111" s="1001" t="s">
        <v>3192</v>
      </c>
      <c r="C1111" s="1001" t="s">
        <v>1095</v>
      </c>
      <c r="D1111" s="1001" t="s">
        <v>854</v>
      </c>
      <c r="E1111" s="1001" t="n">
        <v>1010960090</v>
      </c>
      <c r="F1111" s="1001" t="n">
        <v>96009</v>
      </c>
      <c r="G1111" s="1001" t="s">
        <v>3193</v>
      </c>
      <c r="H1111" s="1128" t="n">
        <v>311</v>
      </c>
      <c r="I1111" s="1068"/>
    </row>
    <row r="1112" customFormat="false" ht="12.75" hidden="false" customHeight="false" outlineLevel="0" collapsed="false">
      <c r="A1112" s="1001" t="n">
        <v>1110</v>
      </c>
      <c r="B1112" s="1001" t="s">
        <v>3194</v>
      </c>
      <c r="C1112" s="1001" t="s">
        <v>1063</v>
      </c>
      <c r="D1112" s="1001" t="s">
        <v>857</v>
      </c>
      <c r="E1112" s="1001" t="n">
        <v>4190010080</v>
      </c>
      <c r="F1112" s="1001" t="n">
        <v>84008</v>
      </c>
      <c r="G1112" s="1001" t="s">
        <v>3195</v>
      </c>
      <c r="H1112" s="1128" t="n">
        <v>1947</v>
      </c>
      <c r="I1112" s="1068"/>
    </row>
    <row r="1113" customFormat="false" ht="12.75" hidden="false" customHeight="false" outlineLevel="0" collapsed="false">
      <c r="A1113" s="1001" t="n">
        <v>1111</v>
      </c>
      <c r="B1113" s="1001" t="s">
        <v>3196</v>
      </c>
      <c r="C1113" s="1001" t="s">
        <v>893</v>
      </c>
      <c r="D1113" s="1001" t="s">
        <v>852</v>
      </c>
      <c r="E1113" s="1001" t="n">
        <v>1030490440</v>
      </c>
      <c r="F1113" s="1001" t="n">
        <v>15044</v>
      </c>
      <c r="G1113" s="1001" t="s">
        <v>3197</v>
      </c>
      <c r="H1113" s="1128" t="n">
        <v>7118</v>
      </c>
      <c r="I1113" s="1068"/>
    </row>
    <row r="1114" customFormat="false" ht="12.75" hidden="false" customHeight="false" outlineLevel="0" collapsed="false">
      <c r="A1114" s="1001" t="n">
        <v>1112</v>
      </c>
      <c r="B1114" s="1001" t="s">
        <v>3198</v>
      </c>
      <c r="C1114" s="1001" t="s">
        <v>1035</v>
      </c>
      <c r="D1114" s="1001" t="s">
        <v>854</v>
      </c>
      <c r="E1114" s="1001" t="n">
        <v>1010810480</v>
      </c>
      <c r="F1114" s="1001" t="n">
        <v>1048</v>
      </c>
      <c r="G1114" s="1001" t="s">
        <v>3199</v>
      </c>
      <c r="H1114" s="1128" t="n">
        <v>5900</v>
      </c>
      <c r="I1114" s="1068"/>
    </row>
    <row r="1115" customFormat="false" ht="12.75" hidden="false" customHeight="false" outlineLevel="0" collapsed="false">
      <c r="A1115" s="1001" t="n">
        <v>1113</v>
      </c>
      <c r="B1115" s="1001" t="s">
        <v>3200</v>
      </c>
      <c r="C1115" s="1001" t="s">
        <v>1474</v>
      </c>
      <c r="D1115" s="1001" t="s">
        <v>854</v>
      </c>
      <c r="E1115" s="1001" t="n">
        <v>1011020150</v>
      </c>
      <c r="F1115" s="1001" t="n">
        <v>103015</v>
      </c>
      <c r="G1115" s="1001" t="s">
        <v>3201</v>
      </c>
      <c r="H1115" s="1128" t="n">
        <v>1568</v>
      </c>
      <c r="I1115" s="1068"/>
    </row>
    <row r="1116" customFormat="false" ht="12.75" hidden="false" customHeight="false" outlineLevel="0" collapsed="false">
      <c r="A1116" s="1001" t="n">
        <v>1114</v>
      </c>
      <c r="B1116" s="1001" t="s">
        <v>3202</v>
      </c>
      <c r="C1116" s="1001" t="s">
        <v>1095</v>
      </c>
      <c r="D1116" s="1001" t="s">
        <v>854</v>
      </c>
      <c r="E1116" s="1001" t="n">
        <v>1010960100</v>
      </c>
      <c r="F1116" s="1001" t="n">
        <v>96010</v>
      </c>
      <c r="G1116" s="1001" t="s">
        <v>3203</v>
      </c>
      <c r="H1116" s="1128" t="n">
        <v>1120</v>
      </c>
      <c r="I1116" s="1068"/>
    </row>
    <row r="1117" customFormat="false" ht="12.75" hidden="false" customHeight="false" outlineLevel="0" collapsed="false">
      <c r="A1117" s="1001" t="n">
        <v>1115</v>
      </c>
      <c r="B1117" s="1001" t="s">
        <v>3204</v>
      </c>
      <c r="C1117" s="1001" t="s">
        <v>908</v>
      </c>
      <c r="D1117" s="1001" t="s">
        <v>854</v>
      </c>
      <c r="E1117" s="1001" t="n">
        <v>1010270350</v>
      </c>
      <c r="F1117" s="1001" t="n">
        <v>4035</v>
      </c>
      <c r="G1117" s="1001" t="s">
        <v>3205</v>
      </c>
      <c r="H1117" s="1128" t="n">
        <v>575</v>
      </c>
      <c r="I1117" s="1068"/>
    </row>
    <row r="1118" customFormat="false" ht="12.75" hidden="false" customHeight="false" outlineLevel="0" collapsed="false">
      <c r="A1118" s="1001" t="n">
        <v>1116</v>
      </c>
      <c r="B1118" s="1001" t="s">
        <v>3206</v>
      </c>
      <c r="C1118" s="1001" t="s">
        <v>1068</v>
      </c>
      <c r="D1118" s="1001" t="s">
        <v>462</v>
      </c>
      <c r="E1118" s="1001" t="n">
        <v>2110030060</v>
      </c>
      <c r="F1118" s="1001" t="n">
        <v>42006</v>
      </c>
      <c r="G1118" s="1001" t="s">
        <v>3207</v>
      </c>
      <c r="H1118" s="1128" t="n">
        <v>7107</v>
      </c>
      <c r="I1118" s="1068"/>
    </row>
    <row r="1119" customFormat="false" ht="12.75" hidden="false" customHeight="false" outlineLevel="0" collapsed="false">
      <c r="A1119" s="1001" t="n">
        <v>1117</v>
      </c>
      <c r="B1119" s="1001" t="s">
        <v>3208</v>
      </c>
      <c r="C1119" s="1001" t="s">
        <v>1032</v>
      </c>
      <c r="D1119" s="1001" t="s">
        <v>854</v>
      </c>
      <c r="E1119" s="1001" t="n">
        <v>1010070160</v>
      </c>
      <c r="F1119" s="1001" t="n">
        <v>5016</v>
      </c>
      <c r="G1119" s="1001" t="s">
        <v>3209</v>
      </c>
      <c r="H1119" s="1128" t="n">
        <v>407</v>
      </c>
      <c r="I1119" s="1068"/>
    </row>
    <row r="1120" customFormat="false" ht="12.75" hidden="false" customHeight="false" outlineLevel="0" collapsed="false">
      <c r="A1120" s="1001" t="n">
        <v>1118</v>
      </c>
      <c r="B1120" s="1001" t="s">
        <v>3210</v>
      </c>
      <c r="C1120" s="1001" t="s">
        <v>999</v>
      </c>
      <c r="D1120" s="1001" t="s">
        <v>852</v>
      </c>
      <c r="E1120" s="1001" t="n">
        <v>1030120460</v>
      </c>
      <c r="F1120" s="1001" t="n">
        <v>16048</v>
      </c>
      <c r="G1120" s="1001" t="s">
        <v>3211</v>
      </c>
      <c r="H1120" s="1128" t="n">
        <v>558</v>
      </c>
      <c r="I1120" s="1068"/>
    </row>
    <row r="1121" customFormat="false" ht="12.75" hidden="false" customHeight="false" outlineLevel="0" collapsed="false">
      <c r="A1121" s="1001" t="n">
        <v>1119</v>
      </c>
      <c r="B1121" s="1001" t="s">
        <v>3212</v>
      </c>
      <c r="C1121" s="1001" t="s">
        <v>1012</v>
      </c>
      <c r="D1121" s="1001" t="s">
        <v>464</v>
      </c>
      <c r="E1121" s="1001" t="n">
        <v>2120700140</v>
      </c>
      <c r="F1121" s="1001" t="n">
        <v>58014</v>
      </c>
      <c r="G1121" s="1001" t="s">
        <v>3213</v>
      </c>
      <c r="H1121" s="1128" t="n">
        <v>410</v>
      </c>
      <c r="I1121" s="1068"/>
    </row>
    <row r="1122" customFormat="false" ht="12.75" hidden="false" customHeight="false" outlineLevel="0" collapsed="false">
      <c r="A1122" s="1001" t="n">
        <v>1120</v>
      </c>
      <c r="B1122" s="1001" t="s">
        <v>3214</v>
      </c>
      <c r="C1122" s="1001" t="s">
        <v>1068</v>
      </c>
      <c r="D1122" s="1001" t="s">
        <v>462</v>
      </c>
      <c r="E1122" s="1001" t="n">
        <v>2110030070</v>
      </c>
      <c r="F1122" s="1001" t="n">
        <v>42007</v>
      </c>
      <c r="G1122" s="1001" t="s">
        <v>3215</v>
      </c>
      <c r="H1122" s="1128" t="n">
        <v>2506</v>
      </c>
      <c r="I1122" s="1068"/>
    </row>
    <row r="1123" customFormat="false" ht="12.75" hidden="false" customHeight="false" outlineLevel="0" collapsed="false">
      <c r="A1123" s="1001" t="n">
        <v>1121</v>
      </c>
      <c r="B1123" s="1001" t="s">
        <v>3216</v>
      </c>
      <c r="C1123" s="1001" t="s">
        <v>378</v>
      </c>
      <c r="D1123" s="1001" t="s">
        <v>854</v>
      </c>
      <c r="E1123" s="1001" t="n">
        <v>1010520310</v>
      </c>
      <c r="F1123" s="1001" t="n">
        <v>3032</v>
      </c>
      <c r="G1123" s="1001" t="s">
        <v>3217</v>
      </c>
      <c r="H1123" s="1128" t="n">
        <v>10660</v>
      </c>
      <c r="I1123" s="1068"/>
    </row>
    <row r="1124" customFormat="false" ht="12.75" hidden="false" customHeight="false" outlineLevel="0" collapsed="false">
      <c r="A1124" s="1001" t="n">
        <v>1122</v>
      </c>
      <c r="B1124" s="1001" t="s">
        <v>3218</v>
      </c>
      <c r="C1124" s="1001" t="s">
        <v>1497</v>
      </c>
      <c r="D1124" s="1001" t="s">
        <v>462</v>
      </c>
      <c r="E1124" s="1001" t="n">
        <v>2110440070</v>
      </c>
      <c r="F1124" s="1001" t="n">
        <v>43007</v>
      </c>
      <c r="G1124" s="1001" t="s">
        <v>3219</v>
      </c>
      <c r="H1124" s="1128" t="n">
        <v>6268</v>
      </c>
      <c r="I1124" s="1068"/>
    </row>
    <row r="1125" customFormat="false" ht="12.75" hidden="false" customHeight="false" outlineLevel="0" collapsed="false">
      <c r="A1125" s="1001" t="n">
        <v>1123</v>
      </c>
      <c r="B1125" s="1001" t="s">
        <v>3220</v>
      </c>
      <c r="C1125" s="1001" t="s">
        <v>922</v>
      </c>
      <c r="D1125" s="1001" t="s">
        <v>848</v>
      </c>
      <c r="E1125" s="1001" t="n">
        <v>3150720210</v>
      </c>
      <c r="F1125" s="1001" t="n">
        <v>65021</v>
      </c>
      <c r="G1125" s="1001" t="s">
        <v>3221</v>
      </c>
      <c r="H1125" s="1128" t="n">
        <v>6882</v>
      </c>
      <c r="I1125" s="1068"/>
    </row>
    <row r="1126" customFormat="false" ht="12.75" hidden="false" customHeight="false" outlineLevel="0" collapsed="false">
      <c r="A1126" s="1001" t="n">
        <v>1124</v>
      </c>
      <c r="B1126" s="1001" t="s">
        <v>3222</v>
      </c>
      <c r="C1126" s="1001" t="s">
        <v>1092</v>
      </c>
      <c r="D1126" s="1001" t="s">
        <v>848</v>
      </c>
      <c r="E1126" s="1001" t="n">
        <v>3150200110</v>
      </c>
      <c r="F1126" s="1001" t="n">
        <v>61011</v>
      </c>
      <c r="G1126" s="1001" t="s">
        <v>3223</v>
      </c>
      <c r="H1126" s="1128" t="n">
        <v>1993</v>
      </c>
      <c r="I1126" s="1068"/>
    </row>
    <row r="1127" customFormat="false" ht="12.75" hidden="false" customHeight="false" outlineLevel="0" collapsed="false">
      <c r="A1127" s="1001" t="n">
        <v>1125</v>
      </c>
      <c r="B1127" s="1001" t="s">
        <v>3224</v>
      </c>
      <c r="C1127" s="1001" t="s">
        <v>1017</v>
      </c>
      <c r="D1127" s="1001" t="s">
        <v>847</v>
      </c>
      <c r="E1127" s="1001" t="n">
        <v>3180670170</v>
      </c>
      <c r="F1127" s="1001" t="n">
        <v>80017</v>
      </c>
      <c r="G1127" s="1001" t="s">
        <v>3225</v>
      </c>
      <c r="H1127" s="1128" t="n">
        <v>808</v>
      </c>
      <c r="I1127" s="1068"/>
    </row>
    <row r="1128" customFormat="false" ht="12.75" hidden="false" customHeight="false" outlineLevel="0" collapsed="false">
      <c r="A1128" s="1001" t="n">
        <v>1126</v>
      </c>
      <c r="B1128" s="1001" t="s">
        <v>3226</v>
      </c>
      <c r="C1128" s="1001" t="s">
        <v>988</v>
      </c>
      <c r="D1128" s="1001" t="s">
        <v>854</v>
      </c>
      <c r="E1128" s="1001" t="n">
        <v>1010020270</v>
      </c>
      <c r="F1128" s="1001" t="n">
        <v>6027</v>
      </c>
      <c r="G1128" s="1001" t="s">
        <v>3227</v>
      </c>
      <c r="H1128" s="1128" t="n">
        <v>736</v>
      </c>
      <c r="I1128" s="1068"/>
    </row>
    <row r="1129" customFormat="false" ht="12.75" hidden="false" customHeight="false" outlineLevel="0" collapsed="false">
      <c r="A1129" s="1001" t="n">
        <v>1127</v>
      </c>
      <c r="B1129" s="1001" t="s">
        <v>3228</v>
      </c>
      <c r="C1129" s="1001" t="s">
        <v>1084</v>
      </c>
      <c r="D1129" s="1001" t="s">
        <v>850</v>
      </c>
      <c r="E1129" s="1001" t="n">
        <v>1060850150</v>
      </c>
      <c r="F1129" s="1001" t="n">
        <v>30015</v>
      </c>
      <c r="G1129" s="1001" t="s">
        <v>3229</v>
      </c>
      <c r="H1129" s="1128" t="n">
        <v>1544</v>
      </c>
      <c r="I1129" s="1068"/>
    </row>
    <row r="1130" customFormat="false" ht="12.75" hidden="false" customHeight="false" outlineLevel="0" collapsed="false">
      <c r="A1130" s="1001" t="n">
        <v>1128</v>
      </c>
      <c r="B1130" s="1001" t="s">
        <v>3230</v>
      </c>
      <c r="C1130" s="1001" t="s">
        <v>951</v>
      </c>
      <c r="D1130" s="1001" t="s">
        <v>852</v>
      </c>
      <c r="E1130" s="1001" t="n">
        <v>1030260100</v>
      </c>
      <c r="F1130" s="1001" t="n">
        <v>19010</v>
      </c>
      <c r="G1130" s="1001" t="s">
        <v>3231</v>
      </c>
      <c r="H1130" s="1128" t="n">
        <v>1237</v>
      </c>
      <c r="I1130" s="1068"/>
    </row>
    <row r="1131" customFormat="false" ht="12.75" hidden="false" customHeight="false" outlineLevel="0" collapsed="false">
      <c r="A1131" s="1001" t="n">
        <v>1129</v>
      </c>
      <c r="B1131" s="1001" t="s">
        <v>3232</v>
      </c>
      <c r="C1131" s="1001" t="s">
        <v>1071</v>
      </c>
      <c r="D1131" s="1001" t="s">
        <v>861</v>
      </c>
      <c r="E1131" s="1001" t="n">
        <v>1050900210</v>
      </c>
      <c r="F1131" s="1001" t="n">
        <v>24021</v>
      </c>
      <c r="G1131" s="1001" t="s">
        <v>3233</v>
      </c>
      <c r="H1131" s="1128" t="n">
        <v>11165</v>
      </c>
      <c r="I1131" s="1068"/>
    </row>
    <row r="1132" customFormat="false" ht="12.75" hidden="false" customHeight="false" outlineLevel="0" collapsed="false">
      <c r="A1132" s="1001" t="n">
        <v>1130</v>
      </c>
      <c r="B1132" s="1001" t="s">
        <v>3234</v>
      </c>
      <c r="C1132" s="1001" t="s">
        <v>1063</v>
      </c>
      <c r="D1132" s="1001" t="s">
        <v>857</v>
      </c>
      <c r="E1132" s="1001" t="n">
        <v>4190010090</v>
      </c>
      <c r="F1132" s="1001" t="n">
        <v>84009</v>
      </c>
      <c r="G1132" s="1001" t="s">
        <v>3235</v>
      </c>
      <c r="H1132" s="1128" t="n">
        <v>5920</v>
      </c>
      <c r="I1132" s="1068"/>
    </row>
    <row r="1133" customFormat="false" ht="12.75" hidden="false" customHeight="false" outlineLevel="0" collapsed="false">
      <c r="A1133" s="1001" t="n">
        <v>1131</v>
      </c>
      <c r="B1133" s="1001" t="s">
        <v>3236</v>
      </c>
      <c r="C1133" s="1001" t="s">
        <v>1591</v>
      </c>
      <c r="D1133" s="1001" t="s">
        <v>851</v>
      </c>
      <c r="E1133" s="1001" t="n">
        <v>1070340070</v>
      </c>
      <c r="F1133" s="1001" t="n">
        <v>10007</v>
      </c>
      <c r="G1133" s="1001" t="s">
        <v>3237</v>
      </c>
      <c r="H1133" s="1128" t="n">
        <v>5022</v>
      </c>
      <c r="I1133" s="1068"/>
    </row>
    <row r="1134" customFormat="false" ht="12.75" hidden="false" customHeight="false" outlineLevel="0" collapsed="false">
      <c r="A1134" s="1001" t="n">
        <v>1132</v>
      </c>
      <c r="B1134" s="1001" t="s">
        <v>3238</v>
      </c>
      <c r="C1134" s="1001" t="s">
        <v>922</v>
      </c>
      <c r="D1134" s="1001" t="s">
        <v>848</v>
      </c>
      <c r="E1134" s="1001" t="n">
        <v>3150720220</v>
      </c>
      <c r="F1134" s="1001" t="n">
        <v>65022</v>
      </c>
      <c r="G1134" s="1001" t="s">
        <v>3239</v>
      </c>
      <c r="H1134" s="1128" t="n">
        <v>16562</v>
      </c>
      <c r="I1134" s="1068"/>
    </row>
    <row r="1135" customFormat="false" ht="12.75" hidden="false" customHeight="false" outlineLevel="0" collapsed="false">
      <c r="A1135" s="1001" t="n">
        <v>1133</v>
      </c>
      <c r="B1135" s="1001" t="s">
        <v>3240</v>
      </c>
      <c r="C1135" s="1001" t="s">
        <v>1453</v>
      </c>
      <c r="D1135" s="1001" t="s">
        <v>861</v>
      </c>
      <c r="E1135" s="1001" t="n">
        <v>1050870020</v>
      </c>
      <c r="F1135" s="1001" t="n">
        <v>27002</v>
      </c>
      <c r="G1135" s="1001" t="s">
        <v>3241</v>
      </c>
      <c r="H1135" s="1128" t="n">
        <v>7128</v>
      </c>
      <c r="I1135" s="1068"/>
    </row>
    <row r="1136" customFormat="false" ht="12.75" hidden="false" customHeight="false" outlineLevel="0" collapsed="false">
      <c r="A1136" s="1001" t="n">
        <v>1134</v>
      </c>
      <c r="B1136" s="1001" t="s">
        <v>3242</v>
      </c>
      <c r="C1136" s="1001" t="s">
        <v>1012</v>
      </c>
      <c r="D1136" s="1001" t="s">
        <v>464</v>
      </c>
      <c r="E1136" s="1001" t="n">
        <v>2120700150</v>
      </c>
      <c r="F1136" s="1001" t="n">
        <v>58015</v>
      </c>
      <c r="G1136" s="1001" t="s">
        <v>3243</v>
      </c>
      <c r="H1136" s="1128" t="n">
        <v>11092</v>
      </c>
      <c r="I1136" s="1068"/>
    </row>
    <row r="1137" customFormat="false" ht="12.75" hidden="false" customHeight="false" outlineLevel="0" collapsed="false">
      <c r="A1137" s="1001" t="n">
        <v>1135</v>
      </c>
      <c r="B1137" s="1001" t="s">
        <v>3244</v>
      </c>
      <c r="C1137" s="1001" t="s">
        <v>1556</v>
      </c>
      <c r="D1137" s="1001" t="s">
        <v>458</v>
      </c>
      <c r="E1137" s="1001" t="n">
        <v>2090360020</v>
      </c>
      <c r="F1137" s="1001" t="n">
        <v>53002</v>
      </c>
      <c r="G1137" s="1001" t="s">
        <v>3245</v>
      </c>
      <c r="H1137" s="1128" t="n">
        <v>2335</v>
      </c>
      <c r="I1137" s="1068"/>
    </row>
    <row r="1138" customFormat="false" ht="12.75" hidden="false" customHeight="false" outlineLevel="0" collapsed="false">
      <c r="A1138" s="1001" t="n">
        <v>1136</v>
      </c>
      <c r="B1138" s="1001" t="s">
        <v>3246</v>
      </c>
      <c r="C1138" s="1001" t="s">
        <v>951</v>
      </c>
      <c r="D1138" s="1001" t="s">
        <v>852</v>
      </c>
      <c r="E1138" s="1001" t="n">
        <v>1030260101</v>
      </c>
      <c r="F1138" s="1001" t="n">
        <v>19011</v>
      </c>
      <c r="G1138" s="1001" t="s">
        <v>3247</v>
      </c>
      <c r="H1138" s="1128" t="n">
        <v>662</v>
      </c>
      <c r="I1138" s="1068"/>
    </row>
    <row r="1139" customFormat="false" ht="12.75" hidden="false" customHeight="false" outlineLevel="0" collapsed="false">
      <c r="A1139" s="1001" t="n">
        <v>1137</v>
      </c>
      <c r="B1139" s="1001" t="s">
        <v>3248</v>
      </c>
      <c r="C1139" s="1001" t="s">
        <v>1187</v>
      </c>
      <c r="D1139" s="1001" t="s">
        <v>849</v>
      </c>
      <c r="E1139" s="1001" t="n">
        <v>1080680090</v>
      </c>
      <c r="F1139" s="1001" t="n">
        <v>35009</v>
      </c>
      <c r="G1139" s="1001" t="s">
        <v>3249</v>
      </c>
      <c r="H1139" s="1128" t="n">
        <v>5500</v>
      </c>
      <c r="I1139" s="1068"/>
    </row>
    <row r="1140" customFormat="false" ht="12.75" hidden="false" customHeight="false" outlineLevel="0" collapsed="false">
      <c r="A1140" s="1001" t="n">
        <v>1138</v>
      </c>
      <c r="B1140" s="1001" t="s">
        <v>3250</v>
      </c>
      <c r="C1140" s="1001" t="s">
        <v>942</v>
      </c>
      <c r="D1140" s="1001" t="s">
        <v>847</v>
      </c>
      <c r="E1140" s="1001" t="n">
        <v>3180250230</v>
      </c>
      <c r="F1140" s="1001" t="n">
        <v>78023</v>
      </c>
      <c r="G1140" s="1001" t="s">
        <v>3251</v>
      </c>
      <c r="H1140" s="1128" t="n">
        <v>1509</v>
      </c>
      <c r="I1140" s="1068"/>
    </row>
    <row r="1141" customFormat="false" ht="12.75" hidden="false" customHeight="false" outlineLevel="0" collapsed="false">
      <c r="A1141" s="1001" t="n">
        <v>1139</v>
      </c>
      <c r="B1141" s="1001" t="s">
        <v>3252</v>
      </c>
      <c r="C1141" s="1001" t="s">
        <v>1058</v>
      </c>
      <c r="D1141" s="1001" t="s">
        <v>852</v>
      </c>
      <c r="E1141" s="1001" t="n">
        <v>1031040140</v>
      </c>
      <c r="F1141" s="1001" t="n">
        <v>108014</v>
      </c>
      <c r="G1141" s="1001" t="s">
        <v>3253</v>
      </c>
      <c r="H1141" s="1128" t="n">
        <v>2156</v>
      </c>
      <c r="I1141" s="1068"/>
    </row>
    <row r="1142" customFormat="false" ht="12.75" hidden="false" customHeight="false" outlineLevel="0" collapsed="false">
      <c r="A1142" s="1001" t="n">
        <v>1140</v>
      </c>
      <c r="B1142" s="1001" t="s">
        <v>3254</v>
      </c>
      <c r="C1142" s="1001" t="s">
        <v>1187</v>
      </c>
      <c r="D1142" s="1001" t="s">
        <v>849</v>
      </c>
      <c r="E1142" s="1001" t="n">
        <v>1080680100</v>
      </c>
      <c r="F1142" s="1001" t="n">
        <v>35010</v>
      </c>
      <c r="G1142" s="1001" t="s">
        <v>3255</v>
      </c>
      <c r="H1142" s="1128" t="n">
        <v>5292</v>
      </c>
      <c r="I1142" s="1068"/>
    </row>
    <row r="1143" customFormat="false" ht="12.75" hidden="false" customHeight="false" outlineLevel="0" collapsed="false">
      <c r="A1143" s="1001" t="n">
        <v>1141</v>
      </c>
      <c r="B1143" s="1001" t="s">
        <v>3256</v>
      </c>
      <c r="C1143" s="1001" t="s">
        <v>1731</v>
      </c>
      <c r="D1143" s="1001" t="s">
        <v>859</v>
      </c>
      <c r="E1143" s="1001" t="n">
        <v>2100580050</v>
      </c>
      <c r="F1143" s="1001" t="n">
        <v>54005</v>
      </c>
      <c r="G1143" s="1001" t="s">
        <v>3257</v>
      </c>
      <c r="H1143" s="1128" t="n">
        <v>2347</v>
      </c>
      <c r="I1143" s="1068"/>
    </row>
    <row r="1144" customFormat="false" ht="12.75" hidden="false" customHeight="false" outlineLevel="0" collapsed="false">
      <c r="A1144" s="1001" t="n">
        <v>1142</v>
      </c>
      <c r="B1144" s="1001" t="s">
        <v>3258</v>
      </c>
      <c r="C1144" s="1001" t="s">
        <v>1120</v>
      </c>
      <c r="D1144" s="1001" t="s">
        <v>854</v>
      </c>
      <c r="E1144" s="1001" t="n">
        <v>1010880250</v>
      </c>
      <c r="F1144" s="1001" t="n">
        <v>2025</v>
      </c>
      <c r="G1144" s="1001" t="s">
        <v>3259</v>
      </c>
      <c r="H1144" s="1128" t="n">
        <v>221</v>
      </c>
      <c r="I1144" s="1068"/>
    </row>
    <row r="1145" customFormat="false" ht="12.75" hidden="false" customHeight="false" outlineLevel="0" collapsed="false">
      <c r="A1145" s="1001" t="n">
        <v>1143</v>
      </c>
      <c r="B1145" s="1001" t="s">
        <v>3260</v>
      </c>
      <c r="C1145" s="1001" t="s">
        <v>1881</v>
      </c>
      <c r="D1145" s="1001" t="s">
        <v>458</v>
      </c>
      <c r="E1145" s="1001" t="n">
        <v>2090300060</v>
      </c>
      <c r="F1145" s="1001" t="n">
        <v>48006</v>
      </c>
      <c r="G1145" s="1001" t="s">
        <v>3261</v>
      </c>
      <c r="H1145" s="1128" t="n">
        <v>47541</v>
      </c>
      <c r="I1145" s="1068"/>
    </row>
    <row r="1146" customFormat="false" ht="12.75" hidden="false" customHeight="false" outlineLevel="0" collapsed="false">
      <c r="A1146" s="1001" t="n">
        <v>1144</v>
      </c>
      <c r="B1146" s="1001" t="s">
        <v>3262</v>
      </c>
      <c r="C1146" s="1001" t="s">
        <v>1226</v>
      </c>
      <c r="D1146" s="1001" t="s">
        <v>855</v>
      </c>
      <c r="E1146" s="1001" t="n">
        <v>3160410100</v>
      </c>
      <c r="F1146" s="1001" t="n">
        <v>75011</v>
      </c>
      <c r="G1146" s="1001" t="s">
        <v>3263</v>
      </c>
      <c r="H1146" s="1128" t="n">
        <v>9885</v>
      </c>
      <c r="I1146" s="1068"/>
    </row>
    <row r="1147" customFormat="false" ht="12.75" hidden="false" customHeight="false" outlineLevel="0" collapsed="false">
      <c r="A1147" s="1001" t="n">
        <v>1145</v>
      </c>
      <c r="B1147" s="1001" t="s">
        <v>3264</v>
      </c>
      <c r="C1147" s="1001" t="s">
        <v>1095</v>
      </c>
      <c r="D1147" s="1001" t="s">
        <v>854</v>
      </c>
      <c r="E1147" s="1001" t="n">
        <v>1010960111</v>
      </c>
      <c r="F1147" s="1001" t="n">
        <v>96086</v>
      </c>
      <c r="G1147" s="1001" t="s">
        <v>3265</v>
      </c>
      <c r="H1147" s="1128" t="n">
        <v>521</v>
      </c>
      <c r="I1147" s="1068"/>
    </row>
    <row r="1148" customFormat="false" ht="12.75" hidden="false" customHeight="false" outlineLevel="0" collapsed="false">
      <c r="A1148" s="1001" t="n">
        <v>1146</v>
      </c>
      <c r="B1148" s="1001" t="s">
        <v>3266</v>
      </c>
      <c r="C1148" s="1001" t="s">
        <v>1071</v>
      </c>
      <c r="D1148" s="1001" t="s">
        <v>861</v>
      </c>
      <c r="E1148" s="1001" t="n">
        <v>1050900220</v>
      </c>
      <c r="F1148" s="1001" t="n">
        <v>24022</v>
      </c>
      <c r="G1148" s="1001" t="s">
        <v>3267</v>
      </c>
      <c r="H1148" s="1128" t="n">
        <v>1669</v>
      </c>
      <c r="I1148" s="1068"/>
    </row>
    <row r="1149" customFormat="false" ht="12.75" hidden="false" customHeight="false" outlineLevel="0" collapsed="false">
      <c r="A1149" s="1001" t="n">
        <v>1147</v>
      </c>
      <c r="B1149" s="1001" t="s">
        <v>3268</v>
      </c>
      <c r="C1149" s="1001" t="s">
        <v>2334</v>
      </c>
      <c r="D1149" s="1001" t="s">
        <v>458</v>
      </c>
      <c r="E1149" s="1001" t="n">
        <v>2090420020</v>
      </c>
      <c r="F1149" s="1001" t="n">
        <v>49002</v>
      </c>
      <c r="G1149" s="1001" t="s">
        <v>3269</v>
      </c>
      <c r="H1149" s="1128" t="n">
        <v>12538</v>
      </c>
      <c r="I1149" s="1068"/>
    </row>
    <row r="1150" customFormat="false" ht="12.75" hidden="false" customHeight="false" outlineLevel="0" collapsed="false">
      <c r="A1150" s="1001" t="n">
        <v>1148</v>
      </c>
      <c r="B1150" s="1001" t="s">
        <v>3270</v>
      </c>
      <c r="C1150" s="1001" t="s">
        <v>1035</v>
      </c>
      <c r="D1150" s="1001" t="s">
        <v>854</v>
      </c>
      <c r="E1150" s="1001" t="n">
        <v>1010810490</v>
      </c>
      <c r="F1150" s="1001" t="n">
        <v>1049</v>
      </c>
      <c r="G1150" s="1001" t="s">
        <v>3271</v>
      </c>
      <c r="H1150" s="1128" t="n">
        <v>1330</v>
      </c>
      <c r="I1150" s="1068"/>
    </row>
    <row r="1151" customFormat="false" ht="12.75" hidden="false" customHeight="false" outlineLevel="0" collapsed="false">
      <c r="A1151" s="1001" t="n">
        <v>1149</v>
      </c>
      <c r="B1151" s="1001" t="s">
        <v>3272</v>
      </c>
      <c r="C1151" s="1001" t="s">
        <v>1159</v>
      </c>
      <c r="D1151" s="1001" t="s">
        <v>852</v>
      </c>
      <c r="E1151" s="1001" t="n">
        <v>1030240390</v>
      </c>
      <c r="F1151" s="1001" t="n">
        <v>13040</v>
      </c>
      <c r="G1151" s="1001" t="s">
        <v>3273</v>
      </c>
      <c r="H1151" s="1128" t="n">
        <v>1748</v>
      </c>
      <c r="I1151" s="1068"/>
    </row>
    <row r="1152" customFormat="false" ht="12.75" hidden="false" customHeight="false" outlineLevel="0" collapsed="false">
      <c r="A1152" s="1001" t="n">
        <v>1150</v>
      </c>
      <c r="B1152" s="1001" t="s">
        <v>3274</v>
      </c>
      <c r="C1152" s="1001" t="s">
        <v>1110</v>
      </c>
      <c r="D1152" s="1001" t="s">
        <v>858</v>
      </c>
      <c r="E1152" s="1001" t="n">
        <v>1040830331</v>
      </c>
      <c r="F1152" s="1001" t="n">
        <v>22036</v>
      </c>
      <c r="G1152" s="1001" t="s">
        <v>3275</v>
      </c>
      <c r="H1152" s="1128" t="n">
        <v>707</v>
      </c>
      <c r="I1152" s="1068"/>
    </row>
    <row r="1153" customFormat="false" ht="12.75" hidden="false" customHeight="false" outlineLevel="0" collapsed="false">
      <c r="A1153" s="1001" t="n">
        <v>1151</v>
      </c>
      <c r="B1153" s="1001" t="s">
        <v>3276</v>
      </c>
      <c r="C1153" s="1001" t="s">
        <v>1132</v>
      </c>
      <c r="D1153" s="1001" t="s">
        <v>468</v>
      </c>
      <c r="E1153" s="1001" t="n">
        <v>3130790070</v>
      </c>
      <c r="F1153" s="1001" t="n">
        <v>67008</v>
      </c>
      <c r="G1153" s="1001" t="s">
        <v>3277</v>
      </c>
      <c r="H1153" s="1128" t="n">
        <v>6630</v>
      </c>
      <c r="I1153" s="1068"/>
    </row>
    <row r="1154" customFormat="false" ht="12.75" hidden="false" customHeight="false" outlineLevel="0" collapsed="false">
      <c r="A1154" s="1001" t="n">
        <v>1152</v>
      </c>
      <c r="B1154" s="1001" t="s">
        <v>3278</v>
      </c>
      <c r="C1154" s="1001" t="s">
        <v>1017</v>
      </c>
      <c r="D1154" s="1001" t="s">
        <v>847</v>
      </c>
      <c r="E1154" s="1001" t="n">
        <v>3180670180</v>
      </c>
      <c r="F1154" s="1001" t="n">
        <v>80018</v>
      </c>
      <c r="G1154" s="1001" t="s">
        <v>3279</v>
      </c>
      <c r="H1154" s="1128" t="n">
        <v>4449</v>
      </c>
      <c r="I1154" s="1068"/>
    </row>
    <row r="1155" customFormat="false" ht="12.75" hidden="false" customHeight="false" outlineLevel="0" collapsed="false">
      <c r="A1155" s="1001" t="n">
        <v>1153</v>
      </c>
      <c r="B1155" s="1001" t="s">
        <v>3280</v>
      </c>
      <c r="C1155" s="1001" t="s">
        <v>914</v>
      </c>
      <c r="D1155" s="1001" t="s">
        <v>468</v>
      </c>
      <c r="E1155" s="1001" t="n">
        <v>3130380150</v>
      </c>
      <c r="F1155" s="1001" t="n">
        <v>66015</v>
      </c>
      <c r="G1155" s="1001" t="s">
        <v>3281</v>
      </c>
      <c r="H1155" s="1128" t="n">
        <v>750</v>
      </c>
      <c r="I1155" s="1068"/>
    </row>
    <row r="1156" customFormat="false" ht="12.75" hidden="false" customHeight="false" outlineLevel="0" collapsed="false">
      <c r="A1156" s="1001" t="n">
        <v>1154</v>
      </c>
      <c r="B1156" s="1001" t="s">
        <v>3282</v>
      </c>
      <c r="C1156" s="1001" t="s">
        <v>1215</v>
      </c>
      <c r="D1156" s="1001" t="s">
        <v>858</v>
      </c>
      <c r="E1156" s="1001" t="n">
        <v>1040140130</v>
      </c>
      <c r="F1156" s="1001" t="n">
        <v>21016</v>
      </c>
      <c r="G1156" s="1001" t="s">
        <v>3283</v>
      </c>
      <c r="H1156" s="1128" t="n">
        <v>2679</v>
      </c>
      <c r="I1156" s="1068"/>
    </row>
    <row r="1157" customFormat="false" ht="12.75" hidden="false" customHeight="false" outlineLevel="0" collapsed="false">
      <c r="A1157" s="1001" t="n">
        <v>1155</v>
      </c>
      <c r="B1157" s="1001" t="s">
        <v>3284</v>
      </c>
      <c r="C1157" s="1001" t="s">
        <v>1591</v>
      </c>
      <c r="D1157" s="1001" t="s">
        <v>851</v>
      </c>
      <c r="E1157" s="1001" t="n">
        <v>1070340080</v>
      </c>
      <c r="F1157" s="1001" t="n">
        <v>10008</v>
      </c>
      <c r="G1157" s="1001" t="s">
        <v>3285</v>
      </c>
      <c r="H1157" s="1128" t="n">
        <v>2790</v>
      </c>
      <c r="I1157" s="1068"/>
    </row>
    <row r="1158" customFormat="false" ht="12.75" hidden="false" customHeight="false" outlineLevel="0" collapsed="false">
      <c r="A1158" s="1001" t="n">
        <v>1156</v>
      </c>
      <c r="B1158" s="1001" t="s">
        <v>3286</v>
      </c>
      <c r="C1158" s="1001" t="s">
        <v>2334</v>
      </c>
      <c r="D1158" s="1001" t="s">
        <v>458</v>
      </c>
      <c r="E1158" s="1001" t="n">
        <v>2090420030</v>
      </c>
      <c r="F1158" s="1001" t="n">
        <v>49003</v>
      </c>
      <c r="G1158" s="1001" t="s">
        <v>3287</v>
      </c>
      <c r="H1158" s="1128" t="n">
        <v>4706</v>
      </c>
      <c r="I1158" s="1068"/>
    </row>
    <row r="1159" customFormat="false" ht="12.75" hidden="false" customHeight="false" outlineLevel="0" collapsed="false">
      <c r="A1159" s="1001" t="n">
        <v>1157</v>
      </c>
      <c r="B1159" s="1001" t="s">
        <v>3288</v>
      </c>
      <c r="C1159" s="1001" t="s">
        <v>875</v>
      </c>
      <c r="D1159" s="1001" t="s">
        <v>861</v>
      </c>
      <c r="E1159" s="1001" t="n">
        <v>1050540200</v>
      </c>
      <c r="F1159" s="1001" t="n">
        <v>28020</v>
      </c>
      <c r="G1159" s="1001" t="s">
        <v>3289</v>
      </c>
      <c r="H1159" s="1128" t="n">
        <v>5652</v>
      </c>
      <c r="I1159" s="1068"/>
    </row>
    <row r="1160" customFormat="false" ht="12.75" hidden="false" customHeight="false" outlineLevel="0" collapsed="false">
      <c r="A1160" s="1001" t="n">
        <v>1158</v>
      </c>
      <c r="B1160" s="1001" t="s">
        <v>3290</v>
      </c>
      <c r="C1160" s="1001" t="s">
        <v>1215</v>
      </c>
      <c r="D1160" s="1001" t="s">
        <v>858</v>
      </c>
      <c r="E1160" s="1001" t="n">
        <v>1040140140</v>
      </c>
      <c r="F1160" s="1001" t="n">
        <v>21017</v>
      </c>
      <c r="G1160" s="1001" t="s">
        <v>3291</v>
      </c>
      <c r="H1160" s="1128" t="n">
        <v>5685</v>
      </c>
      <c r="I1160" s="1068"/>
    </row>
    <row r="1161" customFormat="false" ht="12.75" hidden="false" customHeight="false" outlineLevel="0" collapsed="false">
      <c r="A1161" s="1001" t="n">
        <v>1159</v>
      </c>
      <c r="B1161" s="1001" t="s">
        <v>3292</v>
      </c>
      <c r="C1161" s="1001" t="s">
        <v>971</v>
      </c>
      <c r="D1161" s="1001" t="s">
        <v>853</v>
      </c>
      <c r="E1161" s="1001" t="n">
        <v>3140190060</v>
      </c>
      <c r="F1161" s="1001" t="n">
        <v>70006</v>
      </c>
      <c r="G1161" s="1001" t="s">
        <v>3293</v>
      </c>
      <c r="H1161" s="1128" t="n">
        <v>47587</v>
      </c>
      <c r="I1161" s="1068"/>
    </row>
    <row r="1162" customFormat="false" ht="12.75" hidden="false" customHeight="false" outlineLevel="0" collapsed="false">
      <c r="A1162" s="1001" t="n">
        <v>1160</v>
      </c>
      <c r="B1162" s="1001" t="s">
        <v>3294</v>
      </c>
      <c r="C1162" s="1001" t="s">
        <v>1063</v>
      </c>
      <c r="D1162" s="1001" t="s">
        <v>857</v>
      </c>
      <c r="E1162" s="1001" t="n">
        <v>4190010100</v>
      </c>
      <c r="F1162" s="1001" t="n">
        <v>84010</v>
      </c>
      <c r="G1162" s="1001" t="s">
        <v>3295</v>
      </c>
      <c r="H1162" s="1128" t="n">
        <v>9175</v>
      </c>
      <c r="I1162" s="1068"/>
    </row>
    <row r="1163" customFormat="false" ht="12.75" hidden="false" customHeight="false" outlineLevel="0" collapsed="false">
      <c r="A1163" s="1001" t="n">
        <v>1161</v>
      </c>
      <c r="B1163" s="1001" t="s">
        <v>3296</v>
      </c>
      <c r="C1163" s="1001" t="s">
        <v>1208</v>
      </c>
      <c r="D1163" s="1001" t="s">
        <v>857</v>
      </c>
      <c r="E1163" s="1001" t="n">
        <v>4190820040</v>
      </c>
      <c r="F1163" s="1001" t="n">
        <v>81004</v>
      </c>
      <c r="G1163" s="1001" t="s">
        <v>3297</v>
      </c>
      <c r="H1163" s="1128" t="n">
        <v>11463</v>
      </c>
      <c r="I1163" s="1068"/>
    </row>
    <row r="1164" customFormat="false" ht="12.75" hidden="false" customHeight="false" outlineLevel="0" collapsed="false">
      <c r="A1164" s="1001" t="n">
        <v>1162</v>
      </c>
      <c r="B1164" s="1001" t="s">
        <v>3298</v>
      </c>
      <c r="C1164" s="1001" t="s">
        <v>971</v>
      </c>
      <c r="D1164" s="1001" t="s">
        <v>853</v>
      </c>
      <c r="E1164" s="1001" t="n">
        <v>3140190070</v>
      </c>
      <c r="F1164" s="1001" t="n">
        <v>70007</v>
      </c>
      <c r="G1164" s="1001" t="s">
        <v>3299</v>
      </c>
      <c r="H1164" s="1128" t="n">
        <v>595</v>
      </c>
      <c r="I1164" s="1068"/>
    </row>
    <row r="1165" customFormat="false" ht="12.75" hidden="false" customHeight="false" outlineLevel="0" collapsed="false">
      <c r="A1165" s="1001" t="n">
        <v>1163</v>
      </c>
      <c r="B1165" s="1001" t="s">
        <v>3300</v>
      </c>
      <c r="C1165" s="1001" t="s">
        <v>875</v>
      </c>
      <c r="D1165" s="1001" t="s">
        <v>861</v>
      </c>
      <c r="E1165" s="1001" t="n">
        <v>1050540170</v>
      </c>
      <c r="F1165" s="1001" t="n">
        <v>28017</v>
      </c>
      <c r="G1165" s="1001" t="s">
        <v>3301</v>
      </c>
      <c r="H1165" s="1128" t="n">
        <v>14943</v>
      </c>
      <c r="I1165" s="1068"/>
    </row>
    <row r="1166" customFormat="false" ht="12.75" hidden="false" customHeight="false" outlineLevel="0" collapsed="false">
      <c r="A1166" s="1001" t="n">
        <v>1164</v>
      </c>
      <c r="B1166" s="1001" t="s">
        <v>3302</v>
      </c>
      <c r="C1166" s="1001" t="s">
        <v>1110</v>
      </c>
      <c r="D1166" s="1001" t="s">
        <v>858</v>
      </c>
      <c r="E1166" s="1001" t="n">
        <v>1040830340</v>
      </c>
      <c r="F1166" s="1001" t="n">
        <v>22037</v>
      </c>
      <c r="G1166" s="1001" t="s">
        <v>3303</v>
      </c>
      <c r="H1166" s="1128" t="n">
        <v>1512</v>
      </c>
      <c r="I1166" s="1068"/>
    </row>
    <row r="1167" customFormat="false" ht="12.75" hidden="false" customHeight="false" outlineLevel="0" collapsed="false">
      <c r="A1167" s="1001" t="n">
        <v>1165</v>
      </c>
      <c r="B1167" s="1001" t="s">
        <v>3304</v>
      </c>
      <c r="C1167" s="1001" t="s">
        <v>1518</v>
      </c>
      <c r="D1167" s="1001" t="s">
        <v>464</v>
      </c>
      <c r="E1167" s="1001" t="n">
        <v>2120400030</v>
      </c>
      <c r="F1167" s="1001" t="n">
        <v>59003</v>
      </c>
      <c r="G1167" s="1001" t="s">
        <v>3305</v>
      </c>
      <c r="H1167" s="1128" t="n">
        <v>561</v>
      </c>
      <c r="I1167" s="1068"/>
    </row>
    <row r="1168" customFormat="false" ht="12.75" hidden="false" customHeight="false" outlineLevel="0" collapsed="false">
      <c r="A1168" s="1001" t="n">
        <v>1166</v>
      </c>
      <c r="B1168" s="1001" t="s">
        <v>3306</v>
      </c>
      <c r="C1168" s="1001" t="s">
        <v>971</v>
      </c>
      <c r="D1168" s="1001" t="s">
        <v>853</v>
      </c>
      <c r="E1168" s="1001" t="n">
        <v>3140190080</v>
      </c>
      <c r="F1168" s="1001" t="n">
        <v>70008</v>
      </c>
      <c r="G1168" s="1001" t="s">
        <v>3307</v>
      </c>
      <c r="H1168" s="1128" t="n">
        <v>2435</v>
      </c>
      <c r="I1168" s="1068"/>
    </row>
    <row r="1169" customFormat="false" ht="12.75" hidden="false" customHeight="false" outlineLevel="0" collapsed="false">
      <c r="A1169" s="1001" t="n">
        <v>1167</v>
      </c>
      <c r="B1169" s="1001" t="s">
        <v>3308</v>
      </c>
      <c r="C1169" s="1001" t="s">
        <v>1151</v>
      </c>
      <c r="D1169" s="1001" t="s">
        <v>852</v>
      </c>
      <c r="E1169" s="1001" t="n">
        <v>1030770120</v>
      </c>
      <c r="F1169" s="1001" t="n">
        <v>14012</v>
      </c>
      <c r="G1169" s="1001" t="s">
        <v>3309</v>
      </c>
      <c r="H1169" s="1128" t="n">
        <v>928</v>
      </c>
      <c r="I1169" s="1068"/>
    </row>
    <row r="1170" customFormat="false" ht="12.75" hidden="false" customHeight="false" outlineLevel="0" collapsed="false">
      <c r="A1170" s="1001" t="n">
        <v>1168</v>
      </c>
      <c r="B1170" s="1001" t="s">
        <v>3310</v>
      </c>
      <c r="C1170" s="1001" t="s">
        <v>875</v>
      </c>
      <c r="D1170" s="1001" t="s">
        <v>861</v>
      </c>
      <c r="E1170" s="1001" t="n">
        <v>1050540180</v>
      </c>
      <c r="F1170" s="1001" t="n">
        <v>28018</v>
      </c>
      <c r="G1170" s="1001" t="s">
        <v>3311</v>
      </c>
      <c r="H1170" s="1128" t="n">
        <v>2616</v>
      </c>
      <c r="I1170" s="1068"/>
    </row>
    <row r="1171" customFormat="false" ht="12.75" hidden="false" customHeight="false" outlineLevel="0" collapsed="false">
      <c r="A1171" s="1001" t="n">
        <v>1169</v>
      </c>
      <c r="B1171" s="1001" t="s">
        <v>3312</v>
      </c>
      <c r="C1171" s="1001" t="s">
        <v>1250</v>
      </c>
      <c r="D1171" s="1001" t="s">
        <v>857</v>
      </c>
      <c r="E1171" s="1001" t="n">
        <v>4190550151</v>
      </c>
      <c r="F1171" s="1001" t="n">
        <v>82016</v>
      </c>
      <c r="G1171" s="1001" t="s">
        <v>3313</v>
      </c>
      <c r="H1171" s="1128" t="n">
        <v>467</v>
      </c>
      <c r="I1171" s="1068"/>
    </row>
    <row r="1172" customFormat="false" ht="12.75" hidden="false" customHeight="false" outlineLevel="0" collapsed="false">
      <c r="A1172" s="1001" t="n">
        <v>1170</v>
      </c>
      <c r="B1172" s="1001" t="s">
        <v>3314</v>
      </c>
      <c r="C1172" s="1001" t="s">
        <v>1250</v>
      </c>
      <c r="D1172" s="1001" t="s">
        <v>857</v>
      </c>
      <c r="E1172" s="1001" t="n">
        <v>4190550160</v>
      </c>
      <c r="F1172" s="1001" t="n">
        <v>82017</v>
      </c>
      <c r="G1172" s="1001" t="s">
        <v>3315</v>
      </c>
      <c r="H1172" s="1128" t="n">
        <v>7605</v>
      </c>
      <c r="I1172" s="1068"/>
    </row>
    <row r="1173" customFormat="false" ht="12.75" hidden="false" customHeight="false" outlineLevel="0" collapsed="false">
      <c r="A1173" s="1001" t="n">
        <v>1171</v>
      </c>
      <c r="B1173" s="1001" t="s">
        <v>3316</v>
      </c>
      <c r="C1173" s="1001" t="s">
        <v>1320</v>
      </c>
      <c r="D1173" s="1001" t="s">
        <v>462</v>
      </c>
      <c r="E1173" s="1001" t="n">
        <v>2111050040</v>
      </c>
      <c r="F1173" s="1001" t="n">
        <v>109004</v>
      </c>
      <c r="G1173" s="1001" t="s">
        <v>3317</v>
      </c>
      <c r="H1173" s="1128" t="n">
        <v>1910</v>
      </c>
      <c r="I1173" s="1068"/>
    </row>
    <row r="1174" customFormat="false" ht="12.75" hidden="false" customHeight="false" outlineLevel="0" collapsed="false">
      <c r="A1174" s="1001" t="n">
        <v>1172</v>
      </c>
      <c r="B1174" s="1001" t="s">
        <v>3318</v>
      </c>
      <c r="C1174" s="1001" t="s">
        <v>1250</v>
      </c>
      <c r="D1174" s="1001" t="s">
        <v>857</v>
      </c>
      <c r="E1174" s="1001" t="n">
        <v>4190550170</v>
      </c>
      <c r="F1174" s="1001" t="n">
        <v>82018</v>
      </c>
      <c r="G1174" s="1001" t="s">
        <v>3319</v>
      </c>
      <c r="H1174" s="1128" t="n">
        <v>1179</v>
      </c>
      <c r="I1174" s="1068"/>
    </row>
    <row r="1175" customFormat="false" ht="12.75" hidden="false" customHeight="false" outlineLevel="0" collapsed="false">
      <c r="A1175" s="1001" t="n">
        <v>1173</v>
      </c>
      <c r="B1175" s="1001" t="s">
        <v>3320</v>
      </c>
      <c r="C1175" s="1001" t="s">
        <v>1084</v>
      </c>
      <c r="D1175" s="1001" t="s">
        <v>850</v>
      </c>
      <c r="E1175" s="1001" t="n">
        <v>1060850160</v>
      </c>
      <c r="F1175" s="1001" t="n">
        <v>30016</v>
      </c>
      <c r="G1175" s="1001" t="s">
        <v>3321</v>
      </c>
      <c r="H1175" s="1128" t="n">
        <v>7857</v>
      </c>
      <c r="I1175" s="1068"/>
    </row>
    <row r="1176" customFormat="false" ht="12.75" hidden="false" customHeight="false" outlineLevel="0" collapsed="false">
      <c r="A1176" s="1001" t="n">
        <v>1174</v>
      </c>
      <c r="B1176" s="1001" t="s">
        <v>3322</v>
      </c>
      <c r="C1176" s="1001" t="s">
        <v>982</v>
      </c>
      <c r="D1176" s="1001" t="s">
        <v>857</v>
      </c>
      <c r="E1176" s="1001" t="n">
        <v>4190180050</v>
      </c>
      <c r="F1176" s="1001" t="n">
        <v>85005</v>
      </c>
      <c r="G1176" s="1001" t="s">
        <v>3323</v>
      </c>
      <c r="H1176" s="1128" t="n">
        <v>2716</v>
      </c>
      <c r="I1176" s="1068"/>
    </row>
    <row r="1177" customFormat="false" ht="12.75" hidden="false" customHeight="false" outlineLevel="0" collapsed="false">
      <c r="A1177" s="1001" t="n">
        <v>1175</v>
      </c>
      <c r="B1177" s="1001" t="s">
        <v>3324</v>
      </c>
      <c r="C1177" s="1001" t="s">
        <v>2111</v>
      </c>
      <c r="D1177" s="1001" t="s">
        <v>849</v>
      </c>
      <c r="E1177" s="1001" t="n">
        <v>1080500030</v>
      </c>
      <c r="F1177" s="1001" t="n">
        <v>36003</v>
      </c>
      <c r="G1177" s="1001" t="s">
        <v>3325</v>
      </c>
      <c r="H1177" s="1128" t="n">
        <v>8578</v>
      </c>
      <c r="I1177" s="1068"/>
    </row>
    <row r="1178" customFormat="false" ht="12.75" hidden="false" customHeight="false" outlineLevel="0" collapsed="false">
      <c r="A1178" s="1001" t="n">
        <v>1176</v>
      </c>
      <c r="B1178" s="1001" t="s">
        <v>3326</v>
      </c>
      <c r="C1178" s="1001" t="s">
        <v>1100</v>
      </c>
      <c r="D1178" s="1001" t="s">
        <v>848</v>
      </c>
      <c r="E1178" s="1001" t="n">
        <v>3150110130</v>
      </c>
      <c r="F1178" s="1001" t="n">
        <v>62013</v>
      </c>
      <c r="G1178" s="1001" t="s">
        <v>3327</v>
      </c>
      <c r="H1178" s="1128" t="n">
        <v>972</v>
      </c>
      <c r="I1178" s="1068"/>
    </row>
    <row r="1179" customFormat="false" ht="12.75" hidden="false" customHeight="false" outlineLevel="0" collapsed="false">
      <c r="A1179" s="1001" t="n">
        <v>1177</v>
      </c>
      <c r="B1179" s="1001" t="s">
        <v>3328</v>
      </c>
      <c r="C1179" s="1001" t="s">
        <v>939</v>
      </c>
      <c r="D1179" s="1001" t="s">
        <v>464</v>
      </c>
      <c r="E1179" s="1001" t="n">
        <v>2120330160</v>
      </c>
      <c r="F1179" s="1001" t="n">
        <v>60016</v>
      </c>
      <c r="G1179" s="1001" t="s">
        <v>3329</v>
      </c>
      <c r="H1179" s="1128" t="n">
        <v>1610</v>
      </c>
      <c r="I1179" s="1068"/>
    </row>
    <row r="1180" customFormat="false" ht="12.75" hidden="false" customHeight="false" outlineLevel="0" collapsed="false">
      <c r="A1180" s="1001" t="n">
        <v>1178</v>
      </c>
      <c r="B1180" s="1001" t="s">
        <v>3330</v>
      </c>
      <c r="C1180" s="1001" t="s">
        <v>1100</v>
      </c>
      <c r="D1180" s="1001" t="s">
        <v>848</v>
      </c>
      <c r="E1180" s="1001" t="n">
        <v>3150110140</v>
      </c>
      <c r="F1180" s="1001" t="n">
        <v>62014</v>
      </c>
      <c r="G1180" s="1001" t="s">
        <v>3331</v>
      </c>
      <c r="H1180" s="1128" t="n">
        <v>1594</v>
      </c>
      <c r="I1180" s="1068"/>
    </row>
    <row r="1181" customFormat="false" ht="12.75" hidden="false" customHeight="false" outlineLevel="0" collapsed="false">
      <c r="A1181" s="1001" t="n">
        <v>1179</v>
      </c>
      <c r="B1181" s="1001" t="s">
        <v>3332</v>
      </c>
      <c r="C1181" s="1001" t="s">
        <v>971</v>
      </c>
      <c r="D1181" s="1001" t="s">
        <v>853</v>
      </c>
      <c r="E1181" s="1001" t="n">
        <v>3140190090</v>
      </c>
      <c r="F1181" s="1001" t="n">
        <v>70009</v>
      </c>
      <c r="G1181" s="1001" t="s">
        <v>3333</v>
      </c>
      <c r="H1181" s="1128" t="n">
        <v>800</v>
      </c>
      <c r="I1181" s="1068"/>
    </row>
    <row r="1182" customFormat="false" ht="12.75" hidden="false" customHeight="false" outlineLevel="0" collapsed="false">
      <c r="A1182" s="1001" t="n">
        <v>1180</v>
      </c>
      <c r="B1182" s="1001" t="s">
        <v>3334</v>
      </c>
      <c r="C1182" s="1001" t="s">
        <v>1453</v>
      </c>
      <c r="D1182" s="1001" t="s">
        <v>861</v>
      </c>
      <c r="E1182" s="1001" t="n">
        <v>1050870030</v>
      </c>
      <c r="F1182" s="1001" t="n">
        <v>27003</v>
      </c>
      <c r="G1182" s="1001" t="s">
        <v>3335</v>
      </c>
      <c r="H1182" s="1128" t="n">
        <v>10725</v>
      </c>
      <c r="I1182" s="1068"/>
    </row>
    <row r="1183" customFormat="false" ht="12.75" hidden="false" customHeight="false" outlineLevel="0" collapsed="false">
      <c r="A1183" s="1001" t="n">
        <v>1181</v>
      </c>
      <c r="B1183" s="1001" t="s">
        <v>3336</v>
      </c>
      <c r="C1183" s="1001" t="s">
        <v>1084</v>
      </c>
      <c r="D1183" s="1001" t="s">
        <v>850</v>
      </c>
      <c r="E1183" s="1001" t="n">
        <v>1060850175</v>
      </c>
      <c r="F1183" s="1001" t="n">
        <v>30138</v>
      </c>
      <c r="G1183" s="1001" t="s">
        <v>3337</v>
      </c>
      <c r="H1183" s="1128" t="n">
        <v>1132</v>
      </c>
      <c r="I1183" s="1068"/>
    </row>
    <row r="1184" customFormat="false" ht="12.75" hidden="false" customHeight="false" outlineLevel="0" collapsed="false">
      <c r="A1184" s="1001" t="n">
        <v>1182</v>
      </c>
      <c r="B1184" s="1001" t="s">
        <v>3338</v>
      </c>
      <c r="C1184" s="1001" t="s">
        <v>899</v>
      </c>
      <c r="D1184" s="1001" t="s">
        <v>846</v>
      </c>
      <c r="E1184" s="1001" t="n">
        <v>3170640170</v>
      </c>
      <c r="F1184" s="1001" t="n">
        <v>76017</v>
      </c>
      <c r="G1184" s="1001" t="s">
        <v>3339</v>
      </c>
      <c r="H1184" s="1128" t="n">
        <v>730</v>
      </c>
      <c r="I1184" s="1068"/>
    </row>
    <row r="1185" customFormat="false" ht="12.75" hidden="false" customHeight="false" outlineLevel="0" collapsed="false">
      <c r="A1185" s="1001" t="n">
        <v>1183</v>
      </c>
      <c r="B1185" s="1001" t="s">
        <v>3340</v>
      </c>
      <c r="C1185" s="1001" t="s">
        <v>971</v>
      </c>
      <c r="D1185" s="1001" t="s">
        <v>853</v>
      </c>
      <c r="E1185" s="1001" t="n">
        <v>3140190100</v>
      </c>
      <c r="F1185" s="1001" t="n">
        <v>70010</v>
      </c>
      <c r="G1185" s="1001" t="s">
        <v>3341</v>
      </c>
      <c r="H1185" s="1128" t="n">
        <v>7648</v>
      </c>
      <c r="I1185" s="1068"/>
    </row>
    <row r="1186" customFormat="false" ht="12.75" hidden="false" customHeight="false" outlineLevel="0" collapsed="false">
      <c r="A1186" s="1001" t="n">
        <v>1184</v>
      </c>
      <c r="B1186" s="1001" t="s">
        <v>3342</v>
      </c>
      <c r="C1186" s="1001" t="s">
        <v>1591</v>
      </c>
      <c r="D1186" s="1001" t="s">
        <v>851</v>
      </c>
      <c r="E1186" s="1001" t="n">
        <v>1070340090</v>
      </c>
      <c r="F1186" s="1001" t="n">
        <v>10009</v>
      </c>
      <c r="G1186" s="1001" t="s">
        <v>3343</v>
      </c>
      <c r="H1186" s="1128" t="n">
        <v>6482</v>
      </c>
      <c r="I1186" s="1068"/>
    </row>
    <row r="1187" customFormat="false" ht="12.75" hidden="false" customHeight="false" outlineLevel="0" collapsed="false">
      <c r="A1187" s="1001" t="n">
        <v>1185</v>
      </c>
      <c r="B1187" s="1001" t="s">
        <v>3344</v>
      </c>
      <c r="C1187" s="1001" t="s">
        <v>1453</v>
      </c>
      <c r="D1187" s="1001" t="s">
        <v>861</v>
      </c>
      <c r="E1187" s="1001" t="n">
        <v>1050870040</v>
      </c>
      <c r="F1187" s="1001" t="n">
        <v>27004</v>
      </c>
      <c r="G1187" s="1001" t="s">
        <v>3345</v>
      </c>
      <c r="H1187" s="1128" t="n">
        <v>13005</v>
      </c>
      <c r="I1187" s="1068"/>
    </row>
    <row r="1188" customFormat="false" ht="12.75" hidden="false" customHeight="false" outlineLevel="0" collapsed="false">
      <c r="A1188" s="1001" t="n">
        <v>1186</v>
      </c>
      <c r="B1188" s="1001" t="s">
        <v>3346</v>
      </c>
      <c r="C1188" s="1001" t="s">
        <v>922</v>
      </c>
      <c r="D1188" s="1001" t="s">
        <v>848</v>
      </c>
      <c r="E1188" s="1001" t="n">
        <v>3150720230</v>
      </c>
      <c r="F1188" s="1001" t="n">
        <v>65023</v>
      </c>
      <c r="G1188" s="1001" t="s">
        <v>3347</v>
      </c>
      <c r="H1188" s="1128" t="n">
        <v>325</v>
      </c>
      <c r="I1188" s="1068"/>
    </row>
    <row r="1189" customFormat="false" ht="12.75" hidden="false" customHeight="false" outlineLevel="0" collapsed="false">
      <c r="A1189" s="1001" t="n">
        <v>1187</v>
      </c>
      <c r="B1189" s="1001" t="s">
        <v>3348</v>
      </c>
      <c r="C1189" s="1001" t="s">
        <v>1250</v>
      </c>
      <c r="D1189" s="1001" t="s">
        <v>857</v>
      </c>
      <c r="E1189" s="1001" t="n">
        <v>4190550171</v>
      </c>
      <c r="F1189" s="1001" t="n">
        <v>82019</v>
      </c>
      <c r="G1189" s="1001" t="s">
        <v>3349</v>
      </c>
      <c r="H1189" s="1128" t="n">
        <v>3015</v>
      </c>
      <c r="I1189" s="1068"/>
    </row>
    <row r="1190" customFormat="false" ht="12.75" hidden="false" customHeight="false" outlineLevel="0" collapsed="false">
      <c r="A1190" s="1001" t="n">
        <v>1188</v>
      </c>
      <c r="B1190" s="1001" t="s">
        <v>3350</v>
      </c>
      <c r="C1190" s="1001" t="s">
        <v>1344</v>
      </c>
      <c r="D1190" s="1001" t="s">
        <v>458</v>
      </c>
      <c r="E1190" s="1001" t="n">
        <v>2090430060</v>
      </c>
      <c r="F1190" s="1001" t="n">
        <v>46006</v>
      </c>
      <c r="G1190" s="1001" t="s">
        <v>3351</v>
      </c>
      <c r="H1190" s="1128" t="n">
        <v>2041</v>
      </c>
      <c r="I1190" s="1068"/>
    </row>
    <row r="1191" customFormat="false" ht="12.75" hidden="false" customHeight="false" outlineLevel="0" collapsed="false">
      <c r="A1191" s="1001" t="n">
        <v>1189</v>
      </c>
      <c r="B1191" s="1001" t="s">
        <v>3352</v>
      </c>
      <c r="C1191" s="1001" t="s">
        <v>1103</v>
      </c>
      <c r="D1191" s="1001" t="s">
        <v>851</v>
      </c>
      <c r="E1191" s="1001" t="n">
        <v>1070370100</v>
      </c>
      <c r="F1191" s="1001" t="n">
        <v>8011</v>
      </c>
      <c r="G1191" s="1001" t="s">
        <v>3353</v>
      </c>
      <c r="H1191" s="1128" t="n">
        <v>5577</v>
      </c>
      <c r="I1191" s="1068"/>
    </row>
    <row r="1192" customFormat="false" ht="12.75" hidden="false" customHeight="false" outlineLevel="0" collapsed="false">
      <c r="A1192" s="1001" t="n">
        <v>1190</v>
      </c>
      <c r="B1192" s="1001" t="s">
        <v>3354</v>
      </c>
      <c r="C1192" s="1001" t="s">
        <v>1497</v>
      </c>
      <c r="D1192" s="1001" t="s">
        <v>462</v>
      </c>
      <c r="E1192" s="1001" t="n">
        <v>2110440080</v>
      </c>
      <c r="F1192" s="1001" t="n">
        <v>43008</v>
      </c>
      <c r="G1192" s="1001" t="s">
        <v>3355</v>
      </c>
      <c r="H1192" s="1128" t="n">
        <v>501</v>
      </c>
      <c r="I1192" s="1068"/>
    </row>
    <row r="1193" customFormat="false" ht="12.75" hidden="false" customHeight="false" outlineLevel="0" collapsed="false">
      <c r="A1193" s="1001" t="n">
        <v>1191</v>
      </c>
      <c r="B1193" s="1001" t="s">
        <v>3356</v>
      </c>
      <c r="C1193" s="1001" t="s">
        <v>928</v>
      </c>
      <c r="D1193" s="1001" t="s">
        <v>857</v>
      </c>
      <c r="E1193" s="1001" t="n">
        <v>4190210120</v>
      </c>
      <c r="F1193" s="1001" t="n">
        <v>87012</v>
      </c>
      <c r="G1193" s="1001" t="s">
        <v>3357</v>
      </c>
      <c r="H1193" s="1128" t="n">
        <v>5213</v>
      </c>
      <c r="I1193" s="1068"/>
    </row>
    <row r="1194" customFormat="false" ht="12.75" hidden="false" customHeight="false" outlineLevel="0" collapsed="false">
      <c r="A1194" s="1001" t="n">
        <v>1192</v>
      </c>
      <c r="B1194" s="1001" t="s">
        <v>3358</v>
      </c>
      <c r="C1194" s="1001" t="s">
        <v>875</v>
      </c>
      <c r="D1194" s="1001" t="s">
        <v>861</v>
      </c>
      <c r="E1194" s="1001" t="n">
        <v>1050540190</v>
      </c>
      <c r="F1194" s="1001" t="n">
        <v>28019</v>
      </c>
      <c r="G1194" s="1001" t="s">
        <v>3359</v>
      </c>
      <c r="H1194" s="1128" t="n">
        <v>11867</v>
      </c>
      <c r="I1194" s="1068"/>
    </row>
    <row r="1195" customFormat="false" ht="12.75" hidden="false" customHeight="false" outlineLevel="0" collapsed="false">
      <c r="A1195" s="1001" t="n">
        <v>1193</v>
      </c>
      <c r="B1195" s="1001" t="s">
        <v>3360</v>
      </c>
      <c r="C1195" s="1001" t="s">
        <v>925</v>
      </c>
      <c r="D1195" s="1001" t="s">
        <v>848</v>
      </c>
      <c r="E1195" s="1001" t="n">
        <v>3150510130</v>
      </c>
      <c r="F1195" s="1001" t="n">
        <v>63013</v>
      </c>
      <c r="G1195" s="1001" t="s">
        <v>3361</v>
      </c>
      <c r="H1195" s="1128" t="n">
        <v>5102</v>
      </c>
      <c r="I1195" s="1068"/>
    </row>
    <row r="1196" customFormat="false" ht="12.75" hidden="false" customHeight="false" outlineLevel="0" collapsed="false">
      <c r="A1196" s="1001" t="n">
        <v>1194</v>
      </c>
      <c r="B1196" s="1001" t="s">
        <v>3362</v>
      </c>
      <c r="C1196" s="1001" t="s">
        <v>2111</v>
      </c>
      <c r="D1196" s="1001" t="s">
        <v>849</v>
      </c>
      <c r="E1196" s="1001" t="n">
        <v>1080500040</v>
      </c>
      <c r="F1196" s="1001" t="n">
        <v>36004</v>
      </c>
      <c r="G1196" s="1001" t="s">
        <v>3363</v>
      </c>
      <c r="H1196" s="1128" t="n">
        <v>3261</v>
      </c>
      <c r="I1196" s="1068"/>
    </row>
    <row r="1197" customFormat="false" ht="12.75" hidden="false" customHeight="false" outlineLevel="0" collapsed="false">
      <c r="A1197" s="1001" t="n">
        <v>1195</v>
      </c>
      <c r="B1197" s="1001" t="s">
        <v>3364</v>
      </c>
      <c r="C1197" s="1001" t="s">
        <v>1117</v>
      </c>
      <c r="D1197" s="1001" t="s">
        <v>852</v>
      </c>
      <c r="E1197" s="1001" t="n">
        <v>1030570240</v>
      </c>
      <c r="F1197" s="1001" t="n">
        <v>18026</v>
      </c>
      <c r="G1197" s="1001" t="s">
        <v>3365</v>
      </c>
      <c r="H1197" s="1128" t="n">
        <v>1316</v>
      </c>
      <c r="I1197" s="1068"/>
    </row>
    <row r="1198" customFormat="false" ht="12.75" hidden="false" customHeight="false" outlineLevel="0" collapsed="false">
      <c r="A1198" s="1001" t="n">
        <v>1196</v>
      </c>
      <c r="B1198" s="1001" t="s">
        <v>3366</v>
      </c>
      <c r="C1198" s="1001" t="s">
        <v>914</v>
      </c>
      <c r="D1198" s="1001" t="s">
        <v>468</v>
      </c>
      <c r="E1198" s="1001" t="n">
        <v>3130380160</v>
      </c>
      <c r="F1198" s="1001" t="n">
        <v>66016</v>
      </c>
      <c r="G1198" s="1001" t="s">
        <v>3367</v>
      </c>
      <c r="H1198" s="1128" t="n">
        <v>473</v>
      </c>
      <c r="I1198" s="1068"/>
    </row>
    <row r="1199" customFormat="false" ht="12.75" hidden="false" customHeight="false" outlineLevel="0" collapsed="false">
      <c r="A1199" s="1001" t="n">
        <v>1197</v>
      </c>
      <c r="B1199" s="1001" t="s">
        <v>3368</v>
      </c>
      <c r="C1199" s="1001" t="s">
        <v>1335</v>
      </c>
      <c r="D1199" s="1001" t="s">
        <v>849</v>
      </c>
      <c r="E1199" s="1001" t="n">
        <v>1080130100</v>
      </c>
      <c r="F1199" s="1001" t="n">
        <v>37010</v>
      </c>
      <c r="G1199" s="1001" t="s">
        <v>3369</v>
      </c>
      <c r="H1199" s="1128" t="n">
        <v>1804</v>
      </c>
      <c r="I1199" s="1068"/>
    </row>
    <row r="1200" customFormat="false" ht="12.75" hidden="false" customHeight="false" outlineLevel="0" collapsed="false">
      <c r="A1200" s="1001" t="n">
        <v>1198</v>
      </c>
      <c r="B1200" s="1001" t="s">
        <v>3370</v>
      </c>
      <c r="C1200" s="1001" t="s">
        <v>1110</v>
      </c>
      <c r="D1200" s="1001" t="s">
        <v>858</v>
      </c>
      <c r="E1200" s="1001" t="n">
        <v>1040830350</v>
      </c>
      <c r="F1200" s="1001" t="n">
        <v>22038</v>
      </c>
      <c r="G1200" s="1001" t="s">
        <v>3371</v>
      </c>
      <c r="H1200" s="1128" t="n">
        <v>1472</v>
      </c>
      <c r="I1200" s="1068"/>
    </row>
    <row r="1201" customFormat="false" ht="12.75" hidden="false" customHeight="false" outlineLevel="0" collapsed="false">
      <c r="A1201" s="1001" t="n">
        <v>1199</v>
      </c>
      <c r="B1201" s="1001" t="s">
        <v>3372</v>
      </c>
      <c r="C1201" s="1001" t="s">
        <v>908</v>
      </c>
      <c r="D1201" s="1001" t="s">
        <v>854</v>
      </c>
      <c r="E1201" s="1001" t="n">
        <v>1010270370</v>
      </c>
      <c r="F1201" s="1001" t="n">
        <v>4037</v>
      </c>
      <c r="G1201" s="1001" t="s">
        <v>3373</v>
      </c>
      <c r="H1201" s="1128" t="n">
        <v>5514</v>
      </c>
      <c r="I1201" s="1068"/>
    </row>
    <row r="1202" customFormat="false" ht="12.75" hidden="false" customHeight="false" outlineLevel="0" collapsed="false">
      <c r="A1202" s="1001" t="n">
        <v>1200</v>
      </c>
      <c r="B1202" s="1001" t="s">
        <v>3374</v>
      </c>
      <c r="C1202" s="1001" t="s">
        <v>1050</v>
      </c>
      <c r="D1202" s="1001" t="s">
        <v>861</v>
      </c>
      <c r="E1202" s="1001" t="n">
        <v>1050100081</v>
      </c>
      <c r="F1202" s="1001" t="n">
        <v>25023</v>
      </c>
      <c r="G1202" s="1001" t="s">
        <v>3375</v>
      </c>
      <c r="H1202" s="1128" t="n">
        <v>1069</v>
      </c>
      <c r="I1202" s="1068"/>
    </row>
    <row r="1203" customFormat="false" ht="12.75" hidden="false" customHeight="false" outlineLevel="0" collapsed="false">
      <c r="A1203" s="1001" t="n">
        <v>1201</v>
      </c>
      <c r="B1203" s="1001" t="s">
        <v>3376</v>
      </c>
      <c r="C1203" s="1001" t="s">
        <v>1012</v>
      </c>
      <c r="D1203" s="1001" t="s">
        <v>464</v>
      </c>
      <c r="E1203" s="1001" t="n">
        <v>2120700160</v>
      </c>
      <c r="F1203" s="1001" t="n">
        <v>58016</v>
      </c>
      <c r="G1203" s="1001" t="s">
        <v>3377</v>
      </c>
      <c r="H1203" s="1128" t="n">
        <v>4156</v>
      </c>
      <c r="I1203" s="1068"/>
    </row>
    <row r="1204" customFormat="false" ht="12.75" hidden="false" customHeight="false" outlineLevel="0" collapsed="false">
      <c r="A1204" s="1001" t="n">
        <v>1202</v>
      </c>
      <c r="B1204" s="1001" t="s">
        <v>3378</v>
      </c>
      <c r="C1204" s="1001" t="s">
        <v>1004</v>
      </c>
      <c r="D1204" s="1001" t="s">
        <v>861</v>
      </c>
      <c r="E1204" s="1001" t="n">
        <v>1050710090</v>
      </c>
      <c r="F1204" s="1001" t="n">
        <v>29009</v>
      </c>
      <c r="G1204" s="1001" t="s">
        <v>3379</v>
      </c>
      <c r="H1204" s="1128" t="n">
        <v>2599</v>
      </c>
      <c r="I1204" s="1068"/>
    </row>
    <row r="1205" customFormat="false" ht="12.75" hidden="false" customHeight="false" outlineLevel="0" collapsed="false">
      <c r="A1205" s="1001" t="n">
        <v>1203</v>
      </c>
      <c r="B1205" s="1001" t="s">
        <v>3380</v>
      </c>
      <c r="C1205" s="1001" t="s">
        <v>1110</v>
      </c>
      <c r="D1205" s="1001" t="s">
        <v>858</v>
      </c>
      <c r="E1205" s="1001" t="n">
        <v>1040830360</v>
      </c>
      <c r="F1205" s="1001" t="n">
        <v>22039</v>
      </c>
      <c r="G1205" s="1001" t="s">
        <v>3381</v>
      </c>
      <c r="H1205" s="1128" t="n">
        <v>1878</v>
      </c>
      <c r="I1205" s="1068"/>
    </row>
    <row r="1206" customFormat="false" ht="12.75" hidden="false" customHeight="false" outlineLevel="0" collapsed="false">
      <c r="A1206" s="1001" t="n">
        <v>1204</v>
      </c>
      <c r="B1206" s="1001" t="s">
        <v>3382</v>
      </c>
      <c r="C1206" s="1001" t="s">
        <v>899</v>
      </c>
      <c r="D1206" s="1001" t="s">
        <v>846</v>
      </c>
      <c r="E1206" s="1001" t="n">
        <v>3170640180</v>
      </c>
      <c r="F1206" s="1001" t="n">
        <v>76018</v>
      </c>
      <c r="G1206" s="1001" t="s">
        <v>3383</v>
      </c>
      <c r="H1206" s="1128" t="n">
        <v>1167</v>
      </c>
      <c r="I1206" s="1068"/>
    </row>
    <row r="1207" customFormat="false" ht="12.75" hidden="false" customHeight="false" outlineLevel="0" collapsed="false">
      <c r="A1207" s="1001" t="n">
        <v>1205</v>
      </c>
      <c r="B1207" s="1001" t="s">
        <v>3384</v>
      </c>
      <c r="C1207" s="1001" t="s">
        <v>1092</v>
      </c>
      <c r="D1207" s="1001" t="s">
        <v>848</v>
      </c>
      <c r="E1207" s="1001" t="n">
        <v>3150200120</v>
      </c>
      <c r="F1207" s="1001" t="n">
        <v>61012</v>
      </c>
      <c r="G1207" s="1001" t="s">
        <v>3385</v>
      </c>
      <c r="H1207" s="1128" t="n">
        <v>5511</v>
      </c>
      <c r="I1207" s="1068"/>
    </row>
    <row r="1208" customFormat="false" ht="12.75" hidden="false" customHeight="false" outlineLevel="0" collapsed="false">
      <c r="A1208" s="1001" t="n">
        <v>1206</v>
      </c>
      <c r="B1208" s="1001" t="s">
        <v>3386</v>
      </c>
      <c r="C1208" s="1001" t="s">
        <v>1004</v>
      </c>
      <c r="D1208" s="1001" t="s">
        <v>861</v>
      </c>
      <c r="E1208" s="1001" t="n">
        <v>1050710100</v>
      </c>
      <c r="F1208" s="1001" t="n">
        <v>29010</v>
      </c>
      <c r="G1208" s="1001" t="s">
        <v>3387</v>
      </c>
      <c r="H1208" s="1128" t="n">
        <v>855</v>
      </c>
      <c r="I1208" s="1068"/>
    </row>
    <row r="1209" customFormat="false" ht="12.75" hidden="false" customHeight="false" outlineLevel="0" collapsed="false">
      <c r="A1209" s="1001" t="n">
        <v>1207</v>
      </c>
      <c r="B1209" s="1001" t="s">
        <v>3388</v>
      </c>
      <c r="C1209" s="1001" t="s">
        <v>905</v>
      </c>
      <c r="D1209" s="1001" t="s">
        <v>855</v>
      </c>
      <c r="E1209" s="1001" t="n">
        <v>3160310090</v>
      </c>
      <c r="F1209" s="1001" t="n">
        <v>71009</v>
      </c>
      <c r="G1209" s="1001" t="s">
        <v>3389</v>
      </c>
      <c r="H1209" s="1128" t="n">
        <v>2540</v>
      </c>
      <c r="I1209" s="1068"/>
    </row>
    <row r="1210" customFormat="false" ht="12.75" hidden="false" customHeight="false" outlineLevel="0" collapsed="false">
      <c r="A1210" s="1001" t="n">
        <v>1208</v>
      </c>
      <c r="B1210" s="1001" t="s">
        <v>3390</v>
      </c>
      <c r="C1210" s="1001" t="s">
        <v>1095</v>
      </c>
      <c r="D1210" s="1001" t="s">
        <v>854</v>
      </c>
      <c r="E1210" s="1001" t="n">
        <v>1010960120</v>
      </c>
      <c r="F1210" s="1001" t="n">
        <v>96012</v>
      </c>
      <c r="G1210" s="1001" t="s">
        <v>3391</v>
      </c>
      <c r="H1210" s="1128" t="n">
        <v>7271</v>
      </c>
      <c r="I1210" s="1068"/>
    </row>
    <row r="1211" customFormat="false" ht="12.75" hidden="false" customHeight="false" outlineLevel="0" collapsed="false">
      <c r="A1211" s="1001" t="n">
        <v>1209</v>
      </c>
      <c r="B1211" s="1001" t="s">
        <v>3392</v>
      </c>
      <c r="C1211" s="1001" t="s">
        <v>1035</v>
      </c>
      <c r="D1211" s="1001" t="s">
        <v>854</v>
      </c>
      <c r="E1211" s="1001" t="n">
        <v>1010810500</v>
      </c>
      <c r="F1211" s="1001" t="n">
        <v>1050</v>
      </c>
      <c r="G1211" s="1001" t="s">
        <v>3393</v>
      </c>
      <c r="H1211" s="1128" t="n">
        <v>1209</v>
      </c>
      <c r="I1211" s="1068"/>
    </row>
    <row r="1212" customFormat="false" ht="12.75" hidden="false" customHeight="false" outlineLevel="0" collapsed="false">
      <c r="A1212" s="1001" t="n">
        <v>1210</v>
      </c>
      <c r="B1212" s="1001" t="s">
        <v>3394</v>
      </c>
      <c r="C1212" s="1001" t="s">
        <v>1117</v>
      </c>
      <c r="D1212" s="1001" t="s">
        <v>852</v>
      </c>
      <c r="E1212" s="1001" t="n">
        <v>1030570250</v>
      </c>
      <c r="F1212" s="1001" t="n">
        <v>18027</v>
      </c>
      <c r="G1212" s="1001" t="s">
        <v>3395</v>
      </c>
      <c r="H1212" s="1128" t="n">
        <v>1445</v>
      </c>
      <c r="I1212" s="1068"/>
    </row>
    <row r="1213" customFormat="false" ht="12.75" hidden="false" customHeight="false" outlineLevel="0" collapsed="false">
      <c r="A1213" s="1001" t="n">
        <v>1211</v>
      </c>
      <c r="B1213" s="1001" t="s">
        <v>3396</v>
      </c>
      <c r="C1213" s="1001" t="s">
        <v>875</v>
      </c>
      <c r="D1213" s="1001" t="s">
        <v>861</v>
      </c>
      <c r="E1213" s="1001" t="n">
        <v>1050540210</v>
      </c>
      <c r="F1213" s="1001" t="n">
        <v>28021</v>
      </c>
      <c r="G1213" s="1001" t="s">
        <v>3397</v>
      </c>
      <c r="H1213" s="1128" t="n">
        <v>2214</v>
      </c>
      <c r="I1213" s="1068"/>
    </row>
    <row r="1214" customFormat="false" ht="12.75" hidden="false" customHeight="false" outlineLevel="0" collapsed="false">
      <c r="A1214" s="1001" t="n">
        <v>1212</v>
      </c>
      <c r="B1214" s="1001" t="s">
        <v>3398</v>
      </c>
      <c r="C1214" s="1001" t="s">
        <v>1087</v>
      </c>
      <c r="D1214" s="1001" t="s">
        <v>848</v>
      </c>
      <c r="E1214" s="1001" t="n">
        <v>3150080160</v>
      </c>
      <c r="F1214" s="1001" t="n">
        <v>64016</v>
      </c>
      <c r="G1214" s="1001" t="s">
        <v>3399</v>
      </c>
      <c r="H1214" s="1128" t="n">
        <v>1104</v>
      </c>
      <c r="I1214" s="1068"/>
    </row>
    <row r="1215" customFormat="false" ht="12.75" hidden="false" customHeight="false" outlineLevel="0" collapsed="false">
      <c r="A1215" s="1001" t="n">
        <v>1213</v>
      </c>
      <c r="B1215" s="1001" t="s">
        <v>3400</v>
      </c>
      <c r="C1215" s="1001" t="s">
        <v>1017</v>
      </c>
      <c r="D1215" s="1001" t="s">
        <v>847</v>
      </c>
      <c r="E1215" s="1001" t="n">
        <v>3180670190</v>
      </c>
      <c r="F1215" s="1001" t="n">
        <v>80019</v>
      </c>
      <c r="G1215" s="1001" t="s">
        <v>3401</v>
      </c>
      <c r="H1215" s="1128" t="n">
        <v>418</v>
      </c>
      <c r="I1215" s="1068"/>
    </row>
    <row r="1216" customFormat="false" ht="12.75" hidden="false" customHeight="false" outlineLevel="0" collapsed="false">
      <c r="A1216" s="1001" t="n">
        <v>1214</v>
      </c>
      <c r="B1216" s="1001" t="s">
        <v>3402</v>
      </c>
      <c r="C1216" s="1001" t="s">
        <v>1035</v>
      </c>
      <c r="D1216" s="1001" t="s">
        <v>854</v>
      </c>
      <c r="E1216" s="1001" t="n">
        <v>1010810510</v>
      </c>
      <c r="F1216" s="1001" t="n">
        <v>1051</v>
      </c>
      <c r="G1216" s="1001" t="s">
        <v>3403</v>
      </c>
      <c r="H1216" s="1128" t="n">
        <v>5610</v>
      </c>
      <c r="I1216" s="1068"/>
    </row>
    <row r="1217" customFormat="false" ht="12.75" hidden="false" customHeight="false" outlineLevel="0" collapsed="false">
      <c r="A1217" s="1001" t="n">
        <v>1215</v>
      </c>
      <c r="B1217" s="1001" t="s">
        <v>3404</v>
      </c>
      <c r="C1217" s="1001" t="s">
        <v>893</v>
      </c>
      <c r="D1217" s="1001" t="s">
        <v>852</v>
      </c>
      <c r="E1217" s="1001" t="n">
        <v>1030490460</v>
      </c>
      <c r="F1217" s="1001" t="n">
        <v>15046</v>
      </c>
      <c r="G1217" s="1001" t="s">
        <v>3405</v>
      </c>
      <c r="H1217" s="1128" t="n">
        <v>12499</v>
      </c>
      <c r="I1217" s="1068"/>
    </row>
    <row r="1218" customFormat="false" ht="12.75" hidden="false" customHeight="false" outlineLevel="0" collapsed="false">
      <c r="A1218" s="1001" t="n">
        <v>1216</v>
      </c>
      <c r="B1218" s="1001" t="s">
        <v>3406</v>
      </c>
      <c r="C1218" s="1001" t="s">
        <v>1032</v>
      </c>
      <c r="D1218" s="1001" t="s">
        <v>854</v>
      </c>
      <c r="E1218" s="1001" t="n">
        <v>1010070170</v>
      </c>
      <c r="F1218" s="1001" t="n">
        <v>5017</v>
      </c>
      <c r="G1218" s="1001" t="s">
        <v>3407</v>
      </c>
      <c r="H1218" s="1128" t="n">
        <v>10181</v>
      </c>
      <c r="I1218" s="1068"/>
    </row>
    <row r="1219" customFormat="false" ht="12.75" hidden="false" customHeight="false" outlineLevel="0" collapsed="false">
      <c r="A1219" s="1001" t="n">
        <v>1217</v>
      </c>
      <c r="B1219" s="1001" t="s">
        <v>3408</v>
      </c>
      <c r="C1219" s="1001" t="s">
        <v>957</v>
      </c>
      <c r="D1219" s="1001" t="s">
        <v>464</v>
      </c>
      <c r="E1219" s="1001" t="n">
        <v>2120910100</v>
      </c>
      <c r="F1219" s="1001" t="n">
        <v>56011</v>
      </c>
      <c r="G1219" s="1001" t="s">
        <v>3409</v>
      </c>
      <c r="H1219" s="1128" t="n">
        <v>2913</v>
      </c>
      <c r="I1219" s="1068"/>
    </row>
    <row r="1220" customFormat="false" ht="12.75" hidden="false" customHeight="false" outlineLevel="0" collapsed="false">
      <c r="A1220" s="1001" t="n">
        <v>1218</v>
      </c>
      <c r="B1220" s="1001" t="s">
        <v>3410</v>
      </c>
      <c r="C1220" s="1001" t="s">
        <v>1418</v>
      </c>
      <c r="D1220" s="1001" t="s">
        <v>850</v>
      </c>
      <c r="E1220" s="1001" t="n">
        <v>1060930090</v>
      </c>
      <c r="F1220" s="1001" t="n">
        <v>93009</v>
      </c>
      <c r="G1220" s="1001" t="s">
        <v>3411</v>
      </c>
      <c r="H1220" s="1128" t="n">
        <v>6254</v>
      </c>
      <c r="I1220" s="1068"/>
    </row>
    <row r="1221" customFormat="false" ht="12.75" hidden="false" customHeight="false" outlineLevel="0" collapsed="false">
      <c r="A1221" s="1001" t="n">
        <v>1219</v>
      </c>
      <c r="B1221" s="1001" t="s">
        <v>3412</v>
      </c>
      <c r="C1221" s="1001" t="s">
        <v>1063</v>
      </c>
      <c r="D1221" s="1001" t="s">
        <v>857</v>
      </c>
      <c r="E1221" s="1001" t="n">
        <v>4190010110</v>
      </c>
      <c r="F1221" s="1001" t="n">
        <v>84011</v>
      </c>
      <c r="G1221" s="1001" t="s">
        <v>3413</v>
      </c>
      <c r="H1221" s="1128" t="n">
        <v>34588</v>
      </c>
      <c r="I1221" s="1068"/>
    </row>
    <row r="1222" customFormat="false" ht="12.75" hidden="false" customHeight="false" outlineLevel="0" collapsed="false">
      <c r="A1222" s="1001" t="n">
        <v>1220</v>
      </c>
      <c r="B1222" s="1001" t="s">
        <v>3414</v>
      </c>
      <c r="C1222" s="1001" t="s">
        <v>1766</v>
      </c>
      <c r="D1222" s="1001" t="s">
        <v>857</v>
      </c>
      <c r="E1222" s="1001" t="n">
        <v>4190760050</v>
      </c>
      <c r="F1222" s="1001" t="n">
        <v>89005</v>
      </c>
      <c r="G1222" s="1001" t="s">
        <v>3415</v>
      </c>
      <c r="H1222" s="1128" t="n">
        <v>6619</v>
      </c>
      <c r="I1222" s="1068"/>
    </row>
    <row r="1223" customFormat="false" ht="12.75" hidden="false" customHeight="false" outlineLevel="0" collapsed="false">
      <c r="A1223" s="1001" t="n">
        <v>1221</v>
      </c>
      <c r="B1223" s="1001" t="s">
        <v>3416</v>
      </c>
      <c r="C1223" s="1001" t="s">
        <v>957</v>
      </c>
      <c r="D1223" s="1001" t="s">
        <v>464</v>
      </c>
      <c r="E1223" s="1001" t="n">
        <v>2120910110</v>
      </c>
      <c r="F1223" s="1001" t="n">
        <v>56012</v>
      </c>
      <c r="G1223" s="1001" t="s">
        <v>3417</v>
      </c>
      <c r="H1223" s="1128" t="n">
        <v>5089</v>
      </c>
      <c r="I1223" s="1068"/>
    </row>
    <row r="1224" customFormat="false" ht="12.75" hidden="false" customHeight="false" outlineLevel="0" collapsed="false">
      <c r="A1224" s="1001" t="n">
        <v>1222</v>
      </c>
      <c r="B1224" s="1001" t="s">
        <v>3418</v>
      </c>
      <c r="C1224" s="1001" t="s">
        <v>1035</v>
      </c>
      <c r="D1224" s="1001" t="s">
        <v>854</v>
      </c>
      <c r="E1224" s="1001" t="n">
        <v>1010810520</v>
      </c>
      <c r="F1224" s="1001" t="n">
        <v>1052</v>
      </c>
      <c r="G1224" s="1001" t="s">
        <v>3419</v>
      </c>
      <c r="H1224" s="1128" t="n">
        <v>286</v>
      </c>
      <c r="I1224" s="1068"/>
    </row>
    <row r="1225" customFormat="false" ht="12.75" hidden="false" customHeight="false" outlineLevel="0" collapsed="false">
      <c r="A1225" s="1001" t="n">
        <v>1223</v>
      </c>
      <c r="B1225" s="1001" t="s">
        <v>3420</v>
      </c>
      <c r="C1225" s="1001" t="s">
        <v>914</v>
      </c>
      <c r="D1225" s="1001" t="s">
        <v>468</v>
      </c>
      <c r="E1225" s="1001" t="n">
        <v>3130380170</v>
      </c>
      <c r="F1225" s="1001" t="n">
        <v>66017</v>
      </c>
      <c r="G1225" s="1001" t="s">
        <v>3421</v>
      </c>
      <c r="H1225" s="1128" t="n">
        <v>911</v>
      </c>
      <c r="I1225" s="1068"/>
    </row>
    <row r="1226" customFormat="false" ht="12.75" hidden="false" customHeight="false" outlineLevel="0" collapsed="false">
      <c r="A1226" s="1001" t="n">
        <v>1224</v>
      </c>
      <c r="B1226" s="1001" t="s">
        <v>3422</v>
      </c>
      <c r="C1226" s="1001" t="s">
        <v>942</v>
      </c>
      <c r="D1226" s="1001" t="s">
        <v>847</v>
      </c>
      <c r="E1226" s="1001" t="n">
        <v>3180250240</v>
      </c>
      <c r="F1226" s="1001" t="n">
        <v>78024</v>
      </c>
      <c r="G1226" s="1001" t="s">
        <v>3423</v>
      </c>
      <c r="H1226" s="1128" t="n">
        <v>649</v>
      </c>
      <c r="I1226" s="1068"/>
    </row>
    <row r="1227" customFormat="false" ht="12.75" hidden="false" customHeight="false" outlineLevel="0" collapsed="false">
      <c r="A1227" s="1001" t="n">
        <v>1225</v>
      </c>
      <c r="B1227" s="1001" t="s">
        <v>3424</v>
      </c>
      <c r="C1227" s="1001" t="s">
        <v>922</v>
      </c>
      <c r="D1227" s="1001" t="s">
        <v>848</v>
      </c>
      <c r="E1227" s="1001" t="n">
        <v>3150720240</v>
      </c>
      <c r="F1227" s="1001" t="n">
        <v>65024</v>
      </c>
      <c r="G1227" s="1001" t="s">
        <v>3425</v>
      </c>
      <c r="H1227" s="1128" t="n">
        <v>981</v>
      </c>
      <c r="I1227" s="1068"/>
    </row>
    <row r="1228" customFormat="false" ht="12.75" hidden="false" customHeight="false" outlineLevel="0" collapsed="false">
      <c r="A1228" s="1001" t="n">
        <v>1226</v>
      </c>
      <c r="B1228" s="1001" t="s">
        <v>3426</v>
      </c>
      <c r="C1228" s="1001" t="s">
        <v>1731</v>
      </c>
      <c r="D1228" s="1001" t="s">
        <v>859</v>
      </c>
      <c r="E1228" s="1001" t="n">
        <v>2100580060</v>
      </c>
      <c r="F1228" s="1001" t="n">
        <v>54006</v>
      </c>
      <c r="G1228" s="1001" t="s">
        <v>3427</v>
      </c>
      <c r="H1228" s="1128" t="n">
        <v>4198</v>
      </c>
      <c r="I1228" s="1068"/>
    </row>
    <row r="1229" customFormat="false" ht="12.75" hidden="false" customHeight="false" outlineLevel="0" collapsed="false">
      <c r="A1229" s="1001" t="n">
        <v>1227</v>
      </c>
      <c r="B1229" s="1001" t="s">
        <v>3428</v>
      </c>
      <c r="C1229" s="1001" t="s">
        <v>1474</v>
      </c>
      <c r="D1229" s="1001" t="s">
        <v>854</v>
      </c>
      <c r="E1229" s="1001" t="n">
        <v>1011020160</v>
      </c>
      <c r="F1229" s="1001" t="n">
        <v>103016</v>
      </c>
      <c r="G1229" s="1001" t="s">
        <v>3429</v>
      </c>
      <c r="H1229" s="1128" t="n">
        <v>910</v>
      </c>
      <c r="I1229" s="1068"/>
    </row>
    <row r="1230" customFormat="false" ht="12.75" hidden="false" customHeight="false" outlineLevel="0" collapsed="false">
      <c r="A1230" s="1001" t="n">
        <v>1228</v>
      </c>
      <c r="B1230" s="1001" t="s">
        <v>3430</v>
      </c>
      <c r="C1230" s="1001" t="s">
        <v>1117</v>
      </c>
      <c r="D1230" s="1001" t="s">
        <v>852</v>
      </c>
      <c r="E1230" s="1001" t="n">
        <v>1030570270</v>
      </c>
      <c r="F1230" s="1001" t="n">
        <v>18029</v>
      </c>
      <c r="G1230" s="1001" t="s">
        <v>3431</v>
      </c>
      <c r="H1230" s="1128" t="n">
        <v>1306</v>
      </c>
      <c r="I1230" s="1068"/>
    </row>
    <row r="1231" customFormat="false" ht="12.75" hidden="false" customHeight="false" outlineLevel="0" collapsed="false">
      <c r="A1231" s="1001" t="n">
        <v>1229</v>
      </c>
      <c r="B1231" s="1001" t="s">
        <v>3432</v>
      </c>
      <c r="C1231" s="1001" t="s">
        <v>954</v>
      </c>
      <c r="D1231" s="1001" t="s">
        <v>852</v>
      </c>
      <c r="E1231" s="1001" t="n">
        <v>1030450080</v>
      </c>
      <c r="F1231" s="1001" t="n">
        <v>20008</v>
      </c>
      <c r="G1231" s="1001" t="s">
        <v>3433</v>
      </c>
      <c r="H1231" s="1128" t="n">
        <v>4237</v>
      </c>
      <c r="I1231" s="1068"/>
    </row>
    <row r="1232" customFormat="false" ht="12.75" hidden="false" customHeight="false" outlineLevel="0" collapsed="false">
      <c r="A1232" s="1001" t="n">
        <v>1230</v>
      </c>
      <c r="B1232" s="1001" t="s">
        <v>3434</v>
      </c>
      <c r="C1232" s="1001" t="s">
        <v>1474</v>
      </c>
      <c r="D1232" s="1001" t="s">
        <v>854</v>
      </c>
      <c r="E1232" s="1001" t="n">
        <v>1011020170</v>
      </c>
      <c r="F1232" s="1001" t="n">
        <v>103017</v>
      </c>
      <c r="G1232" s="1001" t="s">
        <v>3435</v>
      </c>
      <c r="H1232" s="1128" t="n">
        <v>5000</v>
      </c>
      <c r="I1232" s="1068"/>
    </row>
    <row r="1233" customFormat="false" ht="12.75" hidden="false" customHeight="false" outlineLevel="0" collapsed="false">
      <c r="A1233" s="1001" t="n">
        <v>1231</v>
      </c>
      <c r="B1233" s="1001" t="s">
        <v>3436</v>
      </c>
      <c r="C1233" s="1001" t="s">
        <v>1226</v>
      </c>
      <c r="D1233" s="1001" t="s">
        <v>855</v>
      </c>
      <c r="E1233" s="1001" t="n">
        <v>3160410110</v>
      </c>
      <c r="F1233" s="1001" t="n">
        <v>75012</v>
      </c>
      <c r="G1233" s="1001" t="s">
        <v>3437</v>
      </c>
      <c r="H1233" s="1128" t="n">
        <v>1631</v>
      </c>
      <c r="I1233" s="1068"/>
    </row>
    <row r="1234" customFormat="false" ht="12.75" hidden="false" customHeight="false" outlineLevel="0" collapsed="false">
      <c r="A1234" s="1001" t="n">
        <v>1232</v>
      </c>
      <c r="B1234" s="1001" t="s">
        <v>3438</v>
      </c>
      <c r="C1234" s="1001" t="s">
        <v>1017</v>
      </c>
      <c r="D1234" s="1001" t="s">
        <v>847</v>
      </c>
      <c r="E1234" s="1001" t="n">
        <v>3180670200</v>
      </c>
      <c r="F1234" s="1001" t="n">
        <v>80020</v>
      </c>
      <c r="G1234" s="1001" t="s">
        <v>3439</v>
      </c>
      <c r="H1234" s="1128" t="n">
        <v>703</v>
      </c>
      <c r="I1234" s="1068"/>
    </row>
    <row r="1235" customFormat="false" ht="12.75" hidden="false" customHeight="false" outlineLevel="0" collapsed="false">
      <c r="A1235" s="1001" t="n">
        <v>1233</v>
      </c>
      <c r="B1235" s="1001" t="s">
        <v>3440</v>
      </c>
      <c r="C1235" s="1001" t="s">
        <v>999</v>
      </c>
      <c r="D1235" s="1001" t="s">
        <v>852</v>
      </c>
      <c r="E1235" s="1001" t="n">
        <v>1030120470</v>
      </c>
      <c r="F1235" s="1001" t="n">
        <v>16049</v>
      </c>
      <c r="G1235" s="1001" t="s">
        <v>3441</v>
      </c>
      <c r="H1235" s="1128" t="n">
        <v>4235</v>
      </c>
      <c r="I1235" s="1068"/>
    </row>
    <row r="1236" customFormat="false" ht="12.75" hidden="false" customHeight="false" outlineLevel="0" collapsed="false">
      <c r="A1236" s="1001" t="n">
        <v>1234</v>
      </c>
      <c r="B1236" s="1001" t="s">
        <v>3442</v>
      </c>
      <c r="C1236" s="1001" t="s">
        <v>1423</v>
      </c>
      <c r="D1236" s="1001" t="s">
        <v>855</v>
      </c>
      <c r="E1236" s="1001" t="n">
        <v>3161060040</v>
      </c>
      <c r="F1236" s="1001" t="n">
        <v>110004</v>
      </c>
      <c r="G1236" s="1001" t="s">
        <v>3443</v>
      </c>
      <c r="H1236" s="1128" t="n">
        <v>28187</v>
      </c>
      <c r="I1236" s="1068"/>
    </row>
    <row r="1237" customFormat="false" ht="12.75" hidden="false" customHeight="false" outlineLevel="0" collapsed="false">
      <c r="A1237" s="1001" t="n">
        <v>1235</v>
      </c>
      <c r="B1237" s="1001" t="s">
        <v>3444</v>
      </c>
      <c r="C1237" s="1001" t="s">
        <v>1325</v>
      </c>
      <c r="D1237" s="1001" t="s">
        <v>468</v>
      </c>
      <c r="E1237" s="1001" t="n">
        <v>3130230100</v>
      </c>
      <c r="F1237" s="1001" t="n">
        <v>69010</v>
      </c>
      <c r="G1237" s="1001" t="s">
        <v>3445</v>
      </c>
      <c r="H1237" s="1128" t="n">
        <v>1288</v>
      </c>
      <c r="I1237" s="1068"/>
    </row>
    <row r="1238" customFormat="false" ht="12.75" hidden="false" customHeight="false" outlineLevel="0" collapsed="false">
      <c r="A1238" s="1001" t="n">
        <v>1236</v>
      </c>
      <c r="B1238" s="1001" t="s">
        <v>3446</v>
      </c>
      <c r="C1238" s="1001" t="s">
        <v>908</v>
      </c>
      <c r="D1238" s="1001" t="s">
        <v>854</v>
      </c>
      <c r="E1238" s="1001" t="n">
        <v>1010270380</v>
      </c>
      <c r="F1238" s="1001" t="n">
        <v>4038</v>
      </c>
      <c r="G1238" s="1001" t="s">
        <v>3447</v>
      </c>
      <c r="H1238" s="1128" t="n">
        <v>79</v>
      </c>
      <c r="I1238" s="1068"/>
    </row>
    <row r="1239" customFormat="false" ht="12.75" hidden="false" customHeight="false" outlineLevel="0" collapsed="false">
      <c r="A1239" s="1001" t="n">
        <v>1237</v>
      </c>
      <c r="B1239" s="1001" t="s">
        <v>3448</v>
      </c>
      <c r="C1239" s="1001" t="s">
        <v>1187</v>
      </c>
      <c r="D1239" s="1001" t="s">
        <v>849</v>
      </c>
      <c r="E1239" s="1001" t="n">
        <v>1080680180</v>
      </c>
      <c r="F1239" s="1001" t="n">
        <v>35018</v>
      </c>
      <c r="G1239" s="1001" t="s">
        <v>3449</v>
      </c>
      <c r="H1239" s="1128" t="n">
        <v>3708</v>
      </c>
      <c r="I1239" s="1068"/>
    </row>
    <row r="1240" customFormat="false" ht="12.75" hidden="false" customHeight="false" outlineLevel="0" collapsed="false">
      <c r="A1240" s="1001" t="n">
        <v>1238</v>
      </c>
      <c r="B1240" s="1001" t="s">
        <v>3450</v>
      </c>
      <c r="C1240" s="1001" t="s">
        <v>914</v>
      </c>
      <c r="D1240" s="1001" t="s">
        <v>468</v>
      </c>
      <c r="E1240" s="1001" t="n">
        <v>3130380180</v>
      </c>
      <c r="F1240" s="1001" t="n">
        <v>66018</v>
      </c>
      <c r="G1240" s="1001" t="s">
        <v>3451</v>
      </c>
      <c r="H1240" s="1128" t="n">
        <v>205</v>
      </c>
      <c r="I1240" s="1068"/>
    </row>
    <row r="1241" customFormat="false" ht="12.75" hidden="false" customHeight="false" outlineLevel="0" collapsed="false">
      <c r="A1241" s="1001" t="n">
        <v>1239</v>
      </c>
      <c r="B1241" s="1001" t="s">
        <v>3452</v>
      </c>
      <c r="C1241" s="1001" t="s">
        <v>3453</v>
      </c>
      <c r="D1241" s="1001" t="s">
        <v>458</v>
      </c>
      <c r="E1241" s="1001" t="n">
        <v>2091000010</v>
      </c>
      <c r="F1241" s="1001" t="n">
        <v>100001</v>
      </c>
      <c r="G1241" s="1001" t="s">
        <v>3454</v>
      </c>
      <c r="H1241" s="1128" t="n">
        <v>3092</v>
      </c>
      <c r="I1241" s="1068"/>
    </row>
    <row r="1242" customFormat="false" ht="12.75" hidden="false" customHeight="false" outlineLevel="0" collapsed="false">
      <c r="A1242" s="1001" t="n">
        <v>1240</v>
      </c>
      <c r="B1242" s="1001" t="s">
        <v>3455</v>
      </c>
      <c r="C1242" s="1001" t="s">
        <v>917</v>
      </c>
      <c r="D1242" s="1001" t="s">
        <v>464</v>
      </c>
      <c r="E1242" s="1001" t="n">
        <v>2120690080</v>
      </c>
      <c r="F1242" s="1001" t="n">
        <v>57009</v>
      </c>
      <c r="G1242" s="1001" t="s">
        <v>3456</v>
      </c>
      <c r="H1242" s="1128" t="n">
        <v>2457</v>
      </c>
      <c r="I1242" s="1068"/>
    </row>
    <row r="1243" customFormat="false" ht="12.75" hidden="false" customHeight="false" outlineLevel="0" collapsed="false">
      <c r="A1243" s="1001" t="n">
        <v>1241</v>
      </c>
      <c r="B1243" s="1001" t="s">
        <v>3457</v>
      </c>
      <c r="C1243" s="1001" t="s">
        <v>1035</v>
      </c>
      <c r="D1243" s="1001" t="s">
        <v>854</v>
      </c>
      <c r="E1243" s="1001" t="n">
        <v>1010810521</v>
      </c>
      <c r="F1243" s="1001" t="n">
        <v>1053</v>
      </c>
      <c r="G1243" s="1001" t="s">
        <v>3458</v>
      </c>
      <c r="H1243" s="1128" t="n">
        <v>2602</v>
      </c>
      <c r="I1243" s="1068"/>
    </row>
    <row r="1244" customFormat="false" ht="12.75" hidden="false" customHeight="false" outlineLevel="0" collapsed="false">
      <c r="A1244" s="1001" t="n">
        <v>1242</v>
      </c>
      <c r="B1244" s="1001" t="s">
        <v>3459</v>
      </c>
      <c r="C1244" s="1001" t="s">
        <v>917</v>
      </c>
      <c r="D1244" s="1001" t="s">
        <v>464</v>
      </c>
      <c r="E1244" s="1001" t="n">
        <v>2120690090</v>
      </c>
      <c r="F1244" s="1001" t="n">
        <v>57010</v>
      </c>
      <c r="G1244" s="1001" t="s">
        <v>3460</v>
      </c>
      <c r="H1244" s="1128" t="n">
        <v>1642</v>
      </c>
      <c r="I1244" s="1068"/>
    </row>
    <row r="1245" customFormat="false" ht="12.75" hidden="false" customHeight="false" outlineLevel="0" collapsed="false">
      <c r="A1245" s="1001" t="n">
        <v>1243</v>
      </c>
      <c r="B1245" s="1001" t="s">
        <v>3461</v>
      </c>
      <c r="C1245" s="1001" t="s">
        <v>988</v>
      </c>
      <c r="D1245" s="1001" t="s">
        <v>854</v>
      </c>
      <c r="E1245" s="1001" t="n">
        <v>1010020280</v>
      </c>
      <c r="F1245" s="1001" t="n">
        <v>6028</v>
      </c>
      <c r="G1245" s="1001" t="s">
        <v>3462</v>
      </c>
      <c r="H1245" s="1128" t="n">
        <v>454</v>
      </c>
      <c r="I1245" s="1068"/>
    </row>
    <row r="1246" customFormat="false" ht="12.75" hidden="false" customHeight="false" outlineLevel="0" collapsed="false">
      <c r="A1246" s="1001" t="n">
        <v>1244</v>
      </c>
      <c r="B1246" s="1001" t="s">
        <v>3463</v>
      </c>
      <c r="C1246" s="1001" t="s">
        <v>974</v>
      </c>
      <c r="D1246" s="1001" t="s">
        <v>853</v>
      </c>
      <c r="E1246" s="1001" t="n">
        <v>3140940050</v>
      </c>
      <c r="F1246" s="1001" t="n">
        <v>94005</v>
      </c>
      <c r="G1246" s="1001" t="s">
        <v>3464</v>
      </c>
      <c r="H1246" s="1128" t="n">
        <v>725</v>
      </c>
      <c r="I1246" s="1068"/>
    </row>
    <row r="1247" customFormat="false" ht="12.75" hidden="false" customHeight="false" outlineLevel="0" collapsed="false">
      <c r="A1247" s="1001" t="n">
        <v>1245</v>
      </c>
      <c r="B1247" s="1001" t="s">
        <v>3465</v>
      </c>
      <c r="C1247" s="1001" t="s">
        <v>1032</v>
      </c>
      <c r="D1247" s="1001" t="s">
        <v>854</v>
      </c>
      <c r="E1247" s="1001" t="n">
        <v>1010070180</v>
      </c>
      <c r="F1247" s="1001" t="n">
        <v>5018</v>
      </c>
      <c r="G1247" s="1001" t="s">
        <v>3466</v>
      </c>
      <c r="H1247" s="1128" t="n">
        <v>987</v>
      </c>
      <c r="I1247" s="1068"/>
    </row>
    <row r="1248" customFormat="false" ht="12.75" hidden="false" customHeight="false" outlineLevel="0" collapsed="false">
      <c r="A1248" s="1001" t="n">
        <v>1246</v>
      </c>
      <c r="B1248" s="1001" t="s">
        <v>3467</v>
      </c>
      <c r="C1248" s="1001" t="s">
        <v>1055</v>
      </c>
      <c r="D1248" s="1001" t="s">
        <v>852</v>
      </c>
      <c r="E1248" s="1001" t="n">
        <v>1030860230</v>
      </c>
      <c r="F1248" s="1001" t="n">
        <v>12030</v>
      </c>
      <c r="G1248" s="1001" t="s">
        <v>3468</v>
      </c>
      <c r="H1248" s="1128" t="n">
        <v>4726</v>
      </c>
      <c r="I1248" s="1068"/>
    </row>
    <row r="1249" customFormat="false" ht="12.75" hidden="false" customHeight="false" outlineLevel="0" collapsed="false">
      <c r="A1249" s="1001" t="n">
        <v>1247</v>
      </c>
      <c r="B1249" s="1001" t="s">
        <v>3469</v>
      </c>
      <c r="C1249" s="1001" t="s">
        <v>1012</v>
      </c>
      <c r="D1249" s="1001" t="s">
        <v>464</v>
      </c>
      <c r="E1249" s="1001" t="n">
        <v>2120700170</v>
      </c>
      <c r="F1249" s="1001" t="n">
        <v>58017</v>
      </c>
      <c r="G1249" s="1001" t="s">
        <v>3470</v>
      </c>
      <c r="H1249" s="1128" t="n">
        <v>356</v>
      </c>
      <c r="I1249" s="1068"/>
    </row>
    <row r="1250" customFormat="false" ht="12.75" hidden="false" customHeight="false" outlineLevel="0" collapsed="false">
      <c r="A1250" s="1001" t="n">
        <v>1248</v>
      </c>
      <c r="B1250" s="1001" t="s">
        <v>3471</v>
      </c>
      <c r="C1250" s="1001" t="s">
        <v>948</v>
      </c>
      <c r="D1250" s="1001" t="s">
        <v>462</v>
      </c>
      <c r="E1250" s="1001" t="n">
        <v>2110590080</v>
      </c>
      <c r="F1250" s="1001" t="n">
        <v>41008</v>
      </c>
      <c r="G1250" s="1001" t="s">
        <v>3472</v>
      </c>
      <c r="H1250" s="1128" t="n">
        <v>2026</v>
      </c>
      <c r="I1250" s="1068"/>
    </row>
    <row r="1251" customFormat="false" ht="12.75" hidden="false" customHeight="false" outlineLevel="0" collapsed="false">
      <c r="A1251" s="1001" t="n">
        <v>1249</v>
      </c>
      <c r="B1251" s="1001" t="s">
        <v>3473</v>
      </c>
      <c r="C1251" s="1001" t="s">
        <v>1035</v>
      </c>
      <c r="D1251" s="1001" t="s">
        <v>854</v>
      </c>
      <c r="E1251" s="1001" t="n">
        <v>1010810530</v>
      </c>
      <c r="F1251" s="1001" t="n">
        <v>1054</v>
      </c>
      <c r="G1251" s="1001" t="s">
        <v>3474</v>
      </c>
      <c r="H1251" s="1128" t="n">
        <v>596</v>
      </c>
      <c r="I1251" s="1068"/>
    </row>
    <row r="1252" customFormat="false" ht="12.75" hidden="false" customHeight="false" outlineLevel="0" collapsed="false">
      <c r="A1252" s="1001" t="n">
        <v>1250</v>
      </c>
      <c r="B1252" s="1001" t="s">
        <v>3475</v>
      </c>
      <c r="C1252" s="1001" t="s">
        <v>1159</v>
      </c>
      <c r="D1252" s="1001" t="s">
        <v>852</v>
      </c>
      <c r="E1252" s="1001" t="n">
        <v>1030240400</v>
      </c>
      <c r="F1252" s="1001" t="n">
        <v>13041</v>
      </c>
      <c r="G1252" s="1001" t="s">
        <v>3476</v>
      </c>
      <c r="H1252" s="1128" t="n">
        <v>39382</v>
      </c>
      <c r="I1252" s="1068"/>
    </row>
    <row r="1253" customFormat="false" ht="12.75" hidden="false" customHeight="false" outlineLevel="0" collapsed="false">
      <c r="A1253" s="1001" t="n">
        <v>1251</v>
      </c>
      <c r="B1253" s="1001" t="s">
        <v>3477</v>
      </c>
      <c r="C1253" s="1001" t="s">
        <v>1132</v>
      </c>
      <c r="D1253" s="1001" t="s">
        <v>468</v>
      </c>
      <c r="E1253" s="1001" t="n">
        <v>3130790080</v>
      </c>
      <c r="F1253" s="1001" t="n">
        <v>67009</v>
      </c>
      <c r="G1253" s="1001" t="s">
        <v>3478</v>
      </c>
      <c r="H1253" s="1128" t="n">
        <v>1794</v>
      </c>
      <c r="I1253" s="1068"/>
    </row>
    <row r="1254" customFormat="false" ht="12.75" hidden="false" customHeight="false" outlineLevel="0" collapsed="false">
      <c r="A1254" s="1001" t="n">
        <v>1252</v>
      </c>
      <c r="B1254" s="1001" t="s">
        <v>3479</v>
      </c>
      <c r="C1254" s="1001" t="s">
        <v>1159</v>
      </c>
      <c r="D1254" s="1001" t="s">
        <v>852</v>
      </c>
      <c r="E1254" s="1001" t="n">
        <v>1030240410</v>
      </c>
      <c r="F1254" s="1001" t="n">
        <v>13042</v>
      </c>
      <c r="G1254" s="1001" t="s">
        <v>3480</v>
      </c>
      <c r="H1254" s="1128" t="n">
        <v>5111</v>
      </c>
      <c r="I1254" s="1068"/>
    </row>
    <row r="1255" customFormat="false" ht="12.75" hidden="false" customHeight="false" outlineLevel="0" collapsed="false">
      <c r="A1255" s="1001" t="n">
        <v>1253</v>
      </c>
      <c r="B1255" s="1001" t="s">
        <v>3481</v>
      </c>
      <c r="C1255" s="1001" t="s">
        <v>1453</v>
      </c>
      <c r="D1255" s="1001" t="s">
        <v>861</v>
      </c>
      <c r="E1255" s="1001" t="n">
        <v>1050870050</v>
      </c>
      <c r="F1255" s="1001" t="n">
        <v>27005</v>
      </c>
      <c r="G1255" s="1001" t="s">
        <v>3482</v>
      </c>
      <c r="H1255" s="1128" t="n">
        <v>11155</v>
      </c>
      <c r="I1255" s="1068"/>
    </row>
    <row r="1256" customFormat="false" ht="12.75" hidden="false" customHeight="false" outlineLevel="0" collapsed="false">
      <c r="A1256" s="1001" t="n">
        <v>1254</v>
      </c>
      <c r="B1256" s="1001" t="s">
        <v>3483</v>
      </c>
      <c r="C1256" s="1001" t="s">
        <v>681</v>
      </c>
      <c r="D1256" s="1001" t="s">
        <v>849</v>
      </c>
      <c r="E1256" s="1001" t="n">
        <v>1080610100</v>
      </c>
      <c r="F1256" s="1001" t="n">
        <v>33010</v>
      </c>
      <c r="G1256" s="1001" t="s">
        <v>3484</v>
      </c>
      <c r="H1256" s="1128" t="n">
        <v>4701</v>
      </c>
      <c r="I1256" s="1068"/>
    </row>
    <row r="1257" customFormat="false" ht="12.75" hidden="false" customHeight="false" outlineLevel="0" collapsed="false">
      <c r="A1257" s="1001" t="n">
        <v>1255</v>
      </c>
      <c r="B1257" s="1001" t="s">
        <v>3485</v>
      </c>
      <c r="C1257" s="1001" t="s">
        <v>922</v>
      </c>
      <c r="D1257" s="1001" t="s">
        <v>848</v>
      </c>
      <c r="E1257" s="1001" t="n">
        <v>3150720250</v>
      </c>
      <c r="F1257" s="1001" t="n">
        <v>65025</v>
      </c>
      <c r="G1257" s="1001" t="s">
        <v>3486</v>
      </c>
      <c r="H1257" s="1128" t="n">
        <v>22331</v>
      </c>
      <c r="I1257" s="1068"/>
    </row>
    <row r="1258" customFormat="false" ht="12.75" hidden="false" customHeight="false" outlineLevel="0" collapsed="false">
      <c r="A1258" s="1001" t="n">
        <v>1256</v>
      </c>
      <c r="B1258" s="1001" t="s">
        <v>3487</v>
      </c>
      <c r="C1258" s="1001" t="s">
        <v>1250</v>
      </c>
      <c r="D1258" s="1001" t="s">
        <v>857</v>
      </c>
      <c r="E1258" s="1001" t="n">
        <v>4190550180</v>
      </c>
      <c r="F1258" s="1001" t="n">
        <v>82020</v>
      </c>
      <c r="G1258" s="1001" t="s">
        <v>3488</v>
      </c>
      <c r="H1258" s="1128" t="n">
        <v>11333</v>
      </c>
      <c r="I1258" s="1068"/>
    </row>
    <row r="1259" customFormat="false" ht="12.75" hidden="false" customHeight="false" outlineLevel="0" collapsed="false">
      <c r="A1259" s="1001" t="n">
        <v>1257</v>
      </c>
      <c r="B1259" s="1001" t="s">
        <v>3489</v>
      </c>
      <c r="C1259" s="1001" t="s">
        <v>1556</v>
      </c>
      <c r="D1259" s="1001" t="s">
        <v>458</v>
      </c>
      <c r="E1259" s="1001" t="n">
        <v>2090360021</v>
      </c>
      <c r="F1259" s="1001" t="n">
        <v>53003</v>
      </c>
      <c r="G1259" s="1001" t="s">
        <v>3490</v>
      </c>
      <c r="H1259" s="1128" t="n">
        <v>3887</v>
      </c>
      <c r="I1259" s="1068"/>
    </row>
    <row r="1260" customFormat="false" ht="12.75" hidden="false" customHeight="false" outlineLevel="0" collapsed="false">
      <c r="A1260" s="1001" t="n">
        <v>1258</v>
      </c>
      <c r="B1260" s="1001" t="s">
        <v>3491</v>
      </c>
      <c r="C1260" s="1001" t="s">
        <v>2351</v>
      </c>
      <c r="D1260" s="1001" t="s">
        <v>458</v>
      </c>
      <c r="E1260" s="1001" t="n">
        <v>2090620060</v>
      </c>
      <c r="F1260" s="1001" t="n">
        <v>50005</v>
      </c>
      <c r="G1260" s="1001" t="s">
        <v>3492</v>
      </c>
      <c r="H1260" s="1128" t="n">
        <v>6430</v>
      </c>
      <c r="I1260" s="1068"/>
    </row>
    <row r="1261" customFormat="false" ht="12.75" hidden="false" customHeight="false" outlineLevel="0" collapsed="false">
      <c r="A1261" s="1001" t="n">
        <v>1259</v>
      </c>
      <c r="B1261" s="1001" t="s">
        <v>3493</v>
      </c>
      <c r="C1261" s="1001" t="s">
        <v>1344</v>
      </c>
      <c r="D1261" s="1001" t="s">
        <v>458</v>
      </c>
      <c r="E1261" s="1001" t="n">
        <v>2090430070</v>
      </c>
      <c r="F1261" s="1001" t="n">
        <v>46007</v>
      </c>
      <c r="G1261" s="1001" t="s">
        <v>3494</v>
      </c>
      <c r="H1261" s="1128" t="n">
        <v>46390</v>
      </c>
      <c r="I1261" s="1068"/>
    </row>
    <row r="1262" customFormat="false" ht="12.75" hidden="false" customHeight="false" outlineLevel="0" collapsed="false">
      <c r="A1262" s="1001" t="n">
        <v>1260</v>
      </c>
      <c r="B1262" s="1001" t="s">
        <v>3495</v>
      </c>
      <c r="C1262" s="1001" t="s">
        <v>1012</v>
      </c>
      <c r="D1262" s="1001" t="s">
        <v>464</v>
      </c>
      <c r="E1262" s="1001" t="n">
        <v>2120700180</v>
      </c>
      <c r="F1262" s="1001" t="n">
        <v>58018</v>
      </c>
      <c r="G1262" s="1001" t="s">
        <v>3496</v>
      </c>
      <c r="H1262" s="1128" t="n">
        <v>10733</v>
      </c>
      <c r="I1262" s="1068"/>
    </row>
    <row r="1263" customFormat="false" ht="12.75" hidden="false" customHeight="false" outlineLevel="0" collapsed="false">
      <c r="A1263" s="1001" t="n">
        <v>1261</v>
      </c>
      <c r="B1263" s="1001" t="s">
        <v>3497</v>
      </c>
      <c r="C1263" s="1001" t="s">
        <v>951</v>
      </c>
      <c r="D1263" s="1001" t="s">
        <v>852</v>
      </c>
      <c r="E1263" s="1001" t="n">
        <v>1030260110</v>
      </c>
      <c r="F1263" s="1001" t="n">
        <v>19012</v>
      </c>
      <c r="G1263" s="1001" t="s">
        <v>3498</v>
      </c>
      <c r="H1263" s="1128" t="n">
        <v>2148</v>
      </c>
      <c r="I1263" s="1068"/>
    </row>
    <row r="1264" customFormat="false" ht="12.75" hidden="false" customHeight="false" outlineLevel="0" collapsed="false">
      <c r="A1264" s="1001" t="n">
        <v>1262</v>
      </c>
      <c r="B1264" s="1001" t="s">
        <v>3499</v>
      </c>
      <c r="C1264" s="1001" t="s">
        <v>914</v>
      </c>
      <c r="D1264" s="1001" t="s">
        <v>468</v>
      </c>
      <c r="E1264" s="1001" t="n">
        <v>3130380190</v>
      </c>
      <c r="F1264" s="1001" t="n">
        <v>66019</v>
      </c>
      <c r="G1264" s="1001" t="s">
        <v>3500</v>
      </c>
      <c r="H1264" s="1128" t="n">
        <v>840</v>
      </c>
      <c r="I1264" s="1068"/>
    </row>
    <row r="1265" customFormat="false" ht="12.75" hidden="false" customHeight="false" outlineLevel="0" collapsed="false">
      <c r="A1265" s="1001" t="n">
        <v>1263</v>
      </c>
      <c r="B1265" s="1001" t="s">
        <v>3501</v>
      </c>
      <c r="C1265" s="1001" t="s">
        <v>1159</v>
      </c>
      <c r="D1265" s="1001" t="s">
        <v>852</v>
      </c>
      <c r="E1265" s="1001" t="n">
        <v>1030240420</v>
      </c>
      <c r="F1265" s="1001" t="n">
        <v>13043</v>
      </c>
      <c r="G1265" s="1001" t="s">
        <v>3502</v>
      </c>
      <c r="H1265" s="1128" t="n">
        <v>5474</v>
      </c>
      <c r="I1265" s="1068"/>
    </row>
    <row r="1266" customFormat="false" ht="12.75" hidden="false" customHeight="false" outlineLevel="0" collapsed="false">
      <c r="A1266" s="1001" t="n">
        <v>1264</v>
      </c>
      <c r="B1266" s="1001" t="s">
        <v>3503</v>
      </c>
      <c r="C1266" s="1001" t="s">
        <v>962</v>
      </c>
      <c r="D1266" s="1001" t="s">
        <v>847</v>
      </c>
      <c r="E1266" s="1001" t="n">
        <v>3181030050</v>
      </c>
      <c r="F1266" s="1001" t="n">
        <v>102005</v>
      </c>
      <c r="G1266" s="1001" t="s">
        <v>3504</v>
      </c>
      <c r="H1266" s="1128" t="n">
        <v>980</v>
      </c>
      <c r="I1266" s="1068"/>
    </row>
    <row r="1267" customFormat="false" ht="12.75" hidden="false" customHeight="false" outlineLevel="0" collapsed="false">
      <c r="A1267" s="1001" t="n">
        <v>1265</v>
      </c>
      <c r="B1267" s="1001" t="s">
        <v>3505</v>
      </c>
      <c r="C1267" s="1001" t="s">
        <v>914</v>
      </c>
      <c r="D1267" s="1001" t="s">
        <v>468</v>
      </c>
      <c r="E1267" s="1001" t="n">
        <v>3130380200</v>
      </c>
      <c r="F1267" s="1001" t="n">
        <v>66020</v>
      </c>
      <c r="G1267" s="1001" t="s">
        <v>3506</v>
      </c>
      <c r="H1267" s="1128" t="n">
        <v>4875</v>
      </c>
      <c r="I1267" s="1068"/>
    </row>
    <row r="1268" customFormat="false" ht="12.75" hidden="false" customHeight="false" outlineLevel="0" collapsed="false">
      <c r="A1268" s="1001" t="n">
        <v>1266</v>
      </c>
      <c r="B1268" s="1001" t="s">
        <v>3507</v>
      </c>
      <c r="C1268" s="1001" t="s">
        <v>914</v>
      </c>
      <c r="D1268" s="1001" t="s">
        <v>468</v>
      </c>
      <c r="E1268" s="1001" t="n">
        <v>3130380210</v>
      </c>
      <c r="F1268" s="1001" t="n">
        <v>66021</v>
      </c>
      <c r="G1268" s="1001" t="s">
        <v>3508</v>
      </c>
      <c r="H1268" s="1128" t="n">
        <v>619</v>
      </c>
      <c r="I1268" s="1068"/>
    </row>
    <row r="1269" customFormat="false" ht="12.75" hidden="false" customHeight="false" outlineLevel="0" collapsed="false">
      <c r="A1269" s="1001" t="n">
        <v>1267</v>
      </c>
      <c r="B1269" s="1001" t="s">
        <v>3509</v>
      </c>
      <c r="C1269" s="1001" t="s">
        <v>985</v>
      </c>
      <c r="D1269" s="1001" t="s">
        <v>857</v>
      </c>
      <c r="E1269" s="1001" t="n">
        <v>4190480080</v>
      </c>
      <c r="F1269" s="1001" t="n">
        <v>83008</v>
      </c>
      <c r="G1269" s="1001" t="s">
        <v>3510</v>
      </c>
      <c r="H1269" s="1128" t="n">
        <v>2888</v>
      </c>
      <c r="I1269" s="1068"/>
    </row>
    <row r="1270" customFormat="false" ht="12.75" hidden="false" customHeight="false" outlineLevel="0" collapsed="false">
      <c r="A1270" s="1001" t="n">
        <v>1268</v>
      </c>
      <c r="B1270" s="1001" t="s">
        <v>3511</v>
      </c>
      <c r="C1270" s="1001" t="s">
        <v>999</v>
      </c>
      <c r="D1270" s="1001" t="s">
        <v>852</v>
      </c>
      <c r="E1270" s="1001" t="n">
        <v>1030120480</v>
      </c>
      <c r="F1270" s="1001" t="n">
        <v>16050</v>
      </c>
      <c r="G1270" s="1001" t="s">
        <v>3512</v>
      </c>
      <c r="H1270" s="1128" t="n">
        <v>1206</v>
      </c>
      <c r="I1270" s="1068"/>
    </row>
    <row r="1271" customFormat="false" ht="12.75" hidden="false" customHeight="false" outlineLevel="0" collapsed="false">
      <c r="A1271" s="1001" t="n">
        <v>1269</v>
      </c>
      <c r="B1271" s="1001" t="s">
        <v>3513</v>
      </c>
      <c r="C1271" s="1001" t="s">
        <v>985</v>
      </c>
      <c r="D1271" s="1001" t="s">
        <v>857</v>
      </c>
      <c r="E1271" s="1001" t="n">
        <v>4190480090</v>
      </c>
      <c r="F1271" s="1001" t="n">
        <v>83009</v>
      </c>
      <c r="G1271" s="1001" t="s">
        <v>3514</v>
      </c>
      <c r="H1271" s="1128" t="n">
        <v>13102</v>
      </c>
      <c r="I1271" s="1068"/>
    </row>
    <row r="1272" customFormat="false" ht="12.75" hidden="false" customHeight="false" outlineLevel="0" collapsed="false">
      <c r="A1272" s="1001" t="n">
        <v>1270</v>
      </c>
      <c r="B1272" s="1001" t="s">
        <v>3515</v>
      </c>
      <c r="C1272" s="1001" t="s">
        <v>945</v>
      </c>
      <c r="D1272" s="1001" t="s">
        <v>852</v>
      </c>
      <c r="E1272" s="1001" t="n">
        <v>1030150310</v>
      </c>
      <c r="F1272" s="1001" t="n">
        <v>17035</v>
      </c>
      <c r="G1272" s="1001" t="s">
        <v>3516</v>
      </c>
      <c r="H1272" s="1128" t="n">
        <v>2327</v>
      </c>
      <c r="I1272" s="1068"/>
    </row>
    <row r="1273" customFormat="false" ht="12.75" hidden="false" customHeight="false" outlineLevel="0" collapsed="false">
      <c r="A1273" s="1001" t="n">
        <v>1271</v>
      </c>
      <c r="B1273" s="1001" t="s">
        <v>3517</v>
      </c>
      <c r="C1273" s="1001" t="s">
        <v>957</v>
      </c>
      <c r="D1273" s="1001" t="s">
        <v>464</v>
      </c>
      <c r="E1273" s="1001" t="n">
        <v>2120910120</v>
      </c>
      <c r="F1273" s="1001" t="n">
        <v>56013</v>
      </c>
      <c r="G1273" s="1001" t="s">
        <v>3518</v>
      </c>
      <c r="H1273" s="1128" t="n">
        <v>1655</v>
      </c>
      <c r="I1273" s="1068"/>
    </row>
    <row r="1274" customFormat="false" ht="12.75" hidden="false" customHeight="false" outlineLevel="0" collapsed="false">
      <c r="A1274" s="1001" t="n">
        <v>1272</v>
      </c>
      <c r="B1274" s="1001" t="s">
        <v>3519</v>
      </c>
      <c r="C1274" s="1001" t="s">
        <v>1092</v>
      </c>
      <c r="D1274" s="1001" t="s">
        <v>848</v>
      </c>
      <c r="E1274" s="1001" t="n">
        <v>3150200130</v>
      </c>
      <c r="F1274" s="1001" t="n">
        <v>61013</v>
      </c>
      <c r="G1274" s="1001" t="s">
        <v>3520</v>
      </c>
      <c r="H1274" s="1128" t="n">
        <v>10065</v>
      </c>
      <c r="I1274" s="1068"/>
    </row>
    <row r="1275" customFormat="false" ht="12.75" hidden="false" customHeight="false" outlineLevel="0" collapsed="false">
      <c r="A1275" s="1001" t="n">
        <v>1273</v>
      </c>
      <c r="B1275" s="1001" t="s">
        <v>3521</v>
      </c>
      <c r="C1275" s="1001" t="s">
        <v>2334</v>
      </c>
      <c r="D1275" s="1001" t="s">
        <v>458</v>
      </c>
      <c r="E1275" s="1001" t="n">
        <v>2090420040</v>
      </c>
      <c r="F1275" s="1001" t="n">
        <v>49004</v>
      </c>
      <c r="G1275" s="1001" t="s">
        <v>3522</v>
      </c>
      <c r="H1275" s="1128" t="n">
        <v>3878</v>
      </c>
      <c r="I1275" s="1068"/>
    </row>
    <row r="1276" customFormat="false" ht="12.75" hidden="false" customHeight="false" outlineLevel="0" collapsed="false">
      <c r="A1276" s="1001" t="n">
        <v>1274</v>
      </c>
      <c r="B1276" s="1001" t="s">
        <v>3523</v>
      </c>
      <c r="C1276" s="1001" t="s">
        <v>1434</v>
      </c>
      <c r="D1276" s="1001" t="s">
        <v>458</v>
      </c>
      <c r="E1276" s="1001" t="n">
        <v>2090050060</v>
      </c>
      <c r="F1276" s="1001" t="n">
        <v>51006</v>
      </c>
      <c r="G1276" s="1001" t="s">
        <v>3524</v>
      </c>
      <c r="H1276" s="1128" t="n">
        <v>5244</v>
      </c>
      <c r="I1276" s="1068"/>
    </row>
    <row r="1277" customFormat="false" ht="12.75" hidden="false" customHeight="false" outlineLevel="0" collapsed="false">
      <c r="A1277" s="1001" t="n">
        <v>1275</v>
      </c>
      <c r="B1277" s="1001" t="s">
        <v>3525</v>
      </c>
      <c r="C1277" s="1001" t="s">
        <v>1058</v>
      </c>
      <c r="D1277" s="1001" t="s">
        <v>852</v>
      </c>
      <c r="E1277" s="1001" t="n">
        <v>1031040145</v>
      </c>
      <c r="F1277" s="1001" t="n">
        <v>108052</v>
      </c>
      <c r="G1277" s="1001" t="s">
        <v>3526</v>
      </c>
      <c r="H1277" s="1128" t="n">
        <v>5123</v>
      </c>
      <c r="I1277" s="1068"/>
    </row>
    <row r="1278" customFormat="false" ht="12.75" hidden="false" customHeight="false" outlineLevel="0" collapsed="false">
      <c r="A1278" s="1001" t="n">
        <v>1276</v>
      </c>
      <c r="B1278" s="1001" t="s">
        <v>3527</v>
      </c>
      <c r="C1278" s="1001" t="s">
        <v>914</v>
      </c>
      <c r="D1278" s="1001" t="s">
        <v>468</v>
      </c>
      <c r="E1278" s="1001" t="n">
        <v>3130380220</v>
      </c>
      <c r="F1278" s="1001" t="n">
        <v>66022</v>
      </c>
      <c r="G1278" s="1001" t="s">
        <v>3528</v>
      </c>
      <c r="H1278" s="1128" t="n">
        <v>206</v>
      </c>
      <c r="I1278" s="1068"/>
    </row>
    <row r="1279" customFormat="false" ht="12.75" hidden="false" customHeight="false" outlineLevel="0" collapsed="false">
      <c r="A1279" s="1001" t="n">
        <v>1277</v>
      </c>
      <c r="B1279" s="1001" t="s">
        <v>3529</v>
      </c>
      <c r="C1279" s="1001" t="s">
        <v>1087</v>
      </c>
      <c r="D1279" s="1001" t="s">
        <v>848</v>
      </c>
      <c r="E1279" s="1001" t="n">
        <v>3150080170</v>
      </c>
      <c r="F1279" s="1001" t="n">
        <v>64017</v>
      </c>
      <c r="G1279" s="1001" t="s">
        <v>3530</v>
      </c>
      <c r="H1279" s="1128" t="n">
        <v>3271</v>
      </c>
      <c r="I1279" s="1068"/>
    </row>
    <row r="1280" customFormat="false" ht="12.75" hidden="false" customHeight="false" outlineLevel="0" collapsed="false">
      <c r="A1280" s="1001" t="n">
        <v>1278</v>
      </c>
      <c r="B1280" s="1001" t="s">
        <v>3531</v>
      </c>
      <c r="C1280" s="1001" t="s">
        <v>1728</v>
      </c>
      <c r="D1280" s="1001" t="s">
        <v>856</v>
      </c>
      <c r="E1280" s="1001" t="n">
        <v>4200170110</v>
      </c>
      <c r="F1280" s="1001" t="n">
        <v>92011</v>
      </c>
      <c r="G1280" s="1001" t="s">
        <v>3532</v>
      </c>
      <c r="H1280" s="1128" t="n">
        <v>23235</v>
      </c>
      <c r="I1280" s="1068"/>
    </row>
    <row r="1281" customFormat="false" ht="12.75" hidden="false" customHeight="false" outlineLevel="0" collapsed="false">
      <c r="A1281" s="1001" t="n">
        <v>1279</v>
      </c>
      <c r="B1281" s="1001" t="s">
        <v>3533</v>
      </c>
      <c r="C1281" s="1001" t="s">
        <v>945</v>
      </c>
      <c r="D1281" s="1001" t="s">
        <v>852</v>
      </c>
      <c r="E1281" s="1001" t="n">
        <v>1030150320</v>
      </c>
      <c r="F1281" s="1001" t="n">
        <v>17036</v>
      </c>
      <c r="G1281" s="1001" t="s">
        <v>3534</v>
      </c>
      <c r="H1281" s="1128" t="n">
        <v>345</v>
      </c>
      <c r="I1281" s="1068"/>
    </row>
    <row r="1282" customFormat="false" ht="12.75" hidden="false" customHeight="false" outlineLevel="0" collapsed="false">
      <c r="A1282" s="1001" t="n">
        <v>1280</v>
      </c>
      <c r="B1282" s="1001" t="s">
        <v>3535</v>
      </c>
      <c r="C1282" s="1001" t="s">
        <v>914</v>
      </c>
      <c r="D1282" s="1001" t="s">
        <v>468</v>
      </c>
      <c r="E1282" s="1001" t="n">
        <v>3130380230</v>
      </c>
      <c r="F1282" s="1001" t="n">
        <v>66023</v>
      </c>
      <c r="G1282" s="1001" t="s">
        <v>3536</v>
      </c>
      <c r="H1282" s="1128" t="n">
        <v>563</v>
      </c>
      <c r="I1282" s="1068"/>
    </row>
    <row r="1283" customFormat="false" ht="12.75" hidden="false" customHeight="false" outlineLevel="0" collapsed="false">
      <c r="A1283" s="1001" t="n">
        <v>1281</v>
      </c>
      <c r="B1283" s="1001" t="s">
        <v>3537</v>
      </c>
      <c r="C1283" s="1001" t="s">
        <v>951</v>
      </c>
      <c r="D1283" s="1001" t="s">
        <v>852</v>
      </c>
      <c r="E1283" s="1001" t="n">
        <v>1030260120</v>
      </c>
      <c r="F1283" s="1001" t="n">
        <v>19013</v>
      </c>
      <c r="G1283" s="1001" t="s">
        <v>3538</v>
      </c>
      <c r="H1283" s="1128" t="n">
        <v>543</v>
      </c>
      <c r="I1283" s="1068"/>
    </row>
    <row r="1284" customFormat="false" ht="12.75" hidden="false" customHeight="false" outlineLevel="0" collapsed="false">
      <c r="A1284" s="1001" t="n">
        <v>1282</v>
      </c>
      <c r="B1284" s="1001" t="s">
        <v>3539</v>
      </c>
      <c r="C1284" s="1001" t="s">
        <v>951</v>
      </c>
      <c r="D1284" s="1001" t="s">
        <v>852</v>
      </c>
      <c r="E1284" s="1001" t="n">
        <v>1030260130</v>
      </c>
      <c r="F1284" s="1001" t="n">
        <v>19014</v>
      </c>
      <c r="G1284" s="1001" t="s">
        <v>3540</v>
      </c>
      <c r="H1284" s="1128" t="n">
        <v>416</v>
      </c>
      <c r="I1284" s="1068"/>
    </row>
    <row r="1285" customFormat="false" ht="12.75" hidden="false" customHeight="false" outlineLevel="0" collapsed="false">
      <c r="A1285" s="1001" t="n">
        <v>1283</v>
      </c>
      <c r="B1285" s="1001" t="s">
        <v>3541</v>
      </c>
      <c r="C1285" s="1001" t="s">
        <v>1330</v>
      </c>
      <c r="D1285" s="1001" t="s">
        <v>861</v>
      </c>
      <c r="E1285" s="1001" t="n">
        <v>1050840070</v>
      </c>
      <c r="F1285" s="1001" t="n">
        <v>26007</v>
      </c>
      <c r="G1285" s="1001" t="s">
        <v>3542</v>
      </c>
      <c r="H1285" s="1128" t="n">
        <v>4657</v>
      </c>
      <c r="I1285" s="1068"/>
    </row>
    <row r="1286" customFormat="false" ht="12.75" hidden="false" customHeight="false" outlineLevel="0" collapsed="false">
      <c r="A1286" s="1001" t="n">
        <v>1284</v>
      </c>
      <c r="B1286" s="1001" t="s">
        <v>3543</v>
      </c>
      <c r="C1286" s="1001" t="s">
        <v>890</v>
      </c>
      <c r="D1286" s="1001" t="s">
        <v>468</v>
      </c>
      <c r="E1286" s="1001" t="n">
        <v>3130600060</v>
      </c>
      <c r="F1286" s="1001" t="n">
        <v>68006</v>
      </c>
      <c r="G1286" s="1001" t="s">
        <v>3544</v>
      </c>
      <c r="H1286" s="1128" t="n">
        <v>4017</v>
      </c>
      <c r="I1286" s="1068"/>
    </row>
    <row r="1287" customFormat="false" ht="12.75" hidden="false" customHeight="false" outlineLevel="0" collapsed="false">
      <c r="A1287" s="1001" t="n">
        <v>1285</v>
      </c>
      <c r="B1287" s="1001" t="s">
        <v>3545</v>
      </c>
      <c r="C1287" s="1001" t="s">
        <v>974</v>
      </c>
      <c r="D1287" s="1001" t="s">
        <v>853</v>
      </c>
      <c r="E1287" s="1001" t="n">
        <v>3140940060</v>
      </c>
      <c r="F1287" s="1001" t="n">
        <v>94006</v>
      </c>
      <c r="G1287" s="1001" t="s">
        <v>3546</v>
      </c>
      <c r="H1287" s="1128" t="n">
        <v>815</v>
      </c>
      <c r="I1287" s="1068"/>
    </row>
    <row r="1288" customFormat="false" ht="12.75" hidden="false" customHeight="false" outlineLevel="0" collapsed="false">
      <c r="A1288" s="1001" t="n">
        <v>1286</v>
      </c>
      <c r="B1288" s="1001" t="s">
        <v>3547</v>
      </c>
      <c r="C1288" s="1001" t="s">
        <v>1881</v>
      </c>
      <c r="D1288" s="1001" t="s">
        <v>458</v>
      </c>
      <c r="E1288" s="1001" t="n">
        <v>2090300080</v>
      </c>
      <c r="F1288" s="1001" t="n">
        <v>48008</v>
      </c>
      <c r="G1288" s="1001" t="s">
        <v>3548</v>
      </c>
      <c r="H1288" s="1128" t="n">
        <v>7881</v>
      </c>
      <c r="I1288" s="1068"/>
    </row>
    <row r="1289" customFormat="false" ht="12.75" hidden="false" customHeight="false" outlineLevel="0" collapsed="false">
      <c r="A1289" s="1001" t="n">
        <v>1287</v>
      </c>
      <c r="B1289" s="1001" t="s">
        <v>3549</v>
      </c>
      <c r="C1289" s="1001" t="s">
        <v>2334</v>
      </c>
      <c r="D1289" s="1001" t="s">
        <v>458</v>
      </c>
      <c r="E1289" s="1001" t="n">
        <v>2090420050</v>
      </c>
      <c r="F1289" s="1001" t="n">
        <v>49005</v>
      </c>
      <c r="G1289" s="1001" t="s">
        <v>3550</v>
      </c>
      <c r="H1289" s="1128" t="n">
        <v>378</v>
      </c>
      <c r="I1289" s="1068"/>
    </row>
    <row r="1290" customFormat="false" ht="12.75" hidden="false" customHeight="false" outlineLevel="0" collapsed="false">
      <c r="A1290" s="1001" t="n">
        <v>1288</v>
      </c>
      <c r="B1290" s="1001" t="s">
        <v>3551</v>
      </c>
      <c r="C1290" s="1001" t="s">
        <v>951</v>
      </c>
      <c r="D1290" s="1001" t="s">
        <v>852</v>
      </c>
      <c r="E1290" s="1001" t="n">
        <v>1030260140</v>
      </c>
      <c r="F1290" s="1001" t="n">
        <v>19015</v>
      </c>
      <c r="G1290" s="1001" t="s">
        <v>3552</v>
      </c>
      <c r="H1290" s="1128" t="n">
        <v>2267</v>
      </c>
      <c r="I1290" s="1068"/>
    </row>
    <row r="1291" customFormat="false" ht="12.75" hidden="false" customHeight="false" outlineLevel="0" collapsed="false">
      <c r="A1291" s="1001" t="n">
        <v>1289</v>
      </c>
      <c r="B1291" s="1001" t="s">
        <v>3553</v>
      </c>
      <c r="C1291" s="1001" t="s">
        <v>957</v>
      </c>
      <c r="D1291" s="1001" t="s">
        <v>464</v>
      </c>
      <c r="E1291" s="1001" t="n">
        <v>2120910130</v>
      </c>
      <c r="F1291" s="1001" t="n">
        <v>56014</v>
      </c>
      <c r="G1291" s="1001" t="s">
        <v>3554</v>
      </c>
      <c r="H1291" s="1128" t="n">
        <v>6377</v>
      </c>
      <c r="I1291" s="1068"/>
    </row>
    <row r="1292" customFormat="false" ht="12.75" hidden="false" customHeight="false" outlineLevel="0" collapsed="false">
      <c r="A1292" s="1001" t="n">
        <v>1290</v>
      </c>
      <c r="B1292" s="1001" t="s">
        <v>3555</v>
      </c>
      <c r="C1292" s="1001" t="s">
        <v>1012</v>
      </c>
      <c r="D1292" s="1001" t="s">
        <v>464</v>
      </c>
      <c r="E1292" s="1001" t="n">
        <v>2120700190</v>
      </c>
      <c r="F1292" s="1001" t="n">
        <v>58019</v>
      </c>
      <c r="G1292" s="1001" t="s">
        <v>3556</v>
      </c>
      <c r="H1292" s="1128" t="n">
        <v>309</v>
      </c>
      <c r="I1292" s="1068"/>
    </row>
    <row r="1293" customFormat="false" ht="12.75" hidden="false" customHeight="false" outlineLevel="0" collapsed="false">
      <c r="A1293" s="1001" t="n">
        <v>1291</v>
      </c>
      <c r="B1293" s="1001" t="s">
        <v>3557</v>
      </c>
      <c r="C1293" s="1001" t="s">
        <v>1226</v>
      </c>
      <c r="D1293" s="1001" t="s">
        <v>855</v>
      </c>
      <c r="E1293" s="1001" t="n">
        <v>3160410120</v>
      </c>
      <c r="F1293" s="1001" t="n">
        <v>75013</v>
      </c>
      <c r="G1293" s="1001" t="s">
        <v>3558</v>
      </c>
      <c r="H1293" s="1128" t="n">
        <v>2322</v>
      </c>
      <c r="I1293" s="1068"/>
    </row>
    <row r="1294" customFormat="false" ht="12.75" hidden="false" customHeight="false" outlineLevel="0" collapsed="false">
      <c r="A1294" s="1001" t="n">
        <v>1292</v>
      </c>
      <c r="B1294" s="1001" t="s">
        <v>3559</v>
      </c>
      <c r="C1294" s="1001" t="s">
        <v>957</v>
      </c>
      <c r="D1294" s="1001" t="s">
        <v>464</v>
      </c>
      <c r="E1294" s="1001" t="n">
        <v>2120910140</v>
      </c>
      <c r="F1294" s="1001" t="n">
        <v>56015</v>
      </c>
      <c r="G1294" s="1001" t="s">
        <v>3560</v>
      </c>
      <c r="H1294" s="1128" t="n">
        <v>5218</v>
      </c>
      <c r="I1294" s="1068"/>
    </row>
    <row r="1295" customFormat="false" ht="12.75" hidden="false" customHeight="false" outlineLevel="0" collapsed="false">
      <c r="A1295" s="1001" t="n">
        <v>1293</v>
      </c>
      <c r="B1295" s="1001" t="s">
        <v>3561</v>
      </c>
      <c r="C1295" s="1001" t="s">
        <v>908</v>
      </c>
      <c r="D1295" s="1001" t="s">
        <v>854</v>
      </c>
      <c r="E1295" s="1001" t="n">
        <v>1010270390</v>
      </c>
      <c r="F1295" s="1001" t="n">
        <v>4039</v>
      </c>
      <c r="G1295" s="1001" t="s">
        <v>3562</v>
      </c>
      <c r="H1295" s="1128" t="n">
        <v>96</v>
      </c>
      <c r="I1295" s="1068"/>
    </row>
    <row r="1296" customFormat="false" ht="12.75" hidden="false" customHeight="false" outlineLevel="0" collapsed="false">
      <c r="A1296" s="1001" t="n">
        <v>1294</v>
      </c>
      <c r="B1296" s="1001" t="s">
        <v>3563</v>
      </c>
      <c r="C1296" s="1001" t="s">
        <v>1434</v>
      </c>
      <c r="D1296" s="1001" t="s">
        <v>458</v>
      </c>
      <c r="E1296" s="1001" t="n">
        <v>2090050070</v>
      </c>
      <c r="F1296" s="1001" t="n">
        <v>51007</v>
      </c>
      <c r="G1296" s="1001" t="s">
        <v>3564</v>
      </c>
      <c r="H1296" s="1128" t="n">
        <v>1355</v>
      </c>
      <c r="I1296" s="1068"/>
    </row>
    <row r="1297" customFormat="false" ht="12.75" hidden="false" customHeight="false" outlineLevel="0" collapsed="false">
      <c r="A1297" s="1001" t="n">
        <v>1295</v>
      </c>
      <c r="B1297" s="1001" t="s">
        <v>3565</v>
      </c>
      <c r="C1297" s="1001" t="s">
        <v>1474</v>
      </c>
      <c r="D1297" s="1001" t="s">
        <v>854</v>
      </c>
      <c r="E1297" s="1001" t="n">
        <v>1011020180</v>
      </c>
      <c r="F1297" s="1001" t="n">
        <v>103018</v>
      </c>
      <c r="G1297" s="1001" t="s">
        <v>3566</v>
      </c>
      <c r="H1297" s="1128" t="n">
        <v>171</v>
      </c>
      <c r="I1297" s="1068"/>
    </row>
    <row r="1298" customFormat="false" ht="12.75" hidden="false" customHeight="false" outlineLevel="0" collapsed="false">
      <c r="A1298" s="1001" t="n">
        <v>1296</v>
      </c>
      <c r="B1298" s="1001" t="s">
        <v>3567</v>
      </c>
      <c r="C1298" s="1001" t="s">
        <v>925</v>
      </c>
      <c r="D1298" s="1001" t="s">
        <v>848</v>
      </c>
      <c r="E1298" s="1001" t="n">
        <v>3150510140</v>
      </c>
      <c r="F1298" s="1001" t="n">
        <v>63014</v>
      </c>
      <c r="G1298" s="1001" t="s">
        <v>3568</v>
      </c>
      <c r="H1298" s="1128" t="n">
        <v>6827</v>
      </c>
      <c r="I1298" s="1068"/>
    </row>
    <row r="1299" customFormat="false" ht="12.75" hidden="false" customHeight="false" outlineLevel="0" collapsed="false">
      <c r="A1299" s="1001" t="n">
        <v>1297</v>
      </c>
      <c r="B1299" s="1001" t="s">
        <v>3569</v>
      </c>
      <c r="C1299" s="1001" t="s">
        <v>985</v>
      </c>
      <c r="D1299" s="1001" t="s">
        <v>857</v>
      </c>
      <c r="E1299" s="1001" t="n">
        <v>4190480100</v>
      </c>
      <c r="F1299" s="1001" t="n">
        <v>83010</v>
      </c>
      <c r="G1299" s="1001" t="s">
        <v>3570</v>
      </c>
      <c r="H1299" s="1128" t="n">
        <v>4354</v>
      </c>
      <c r="I1299" s="1068"/>
    </row>
    <row r="1300" customFormat="false" ht="12.75" hidden="false" customHeight="false" outlineLevel="0" collapsed="false">
      <c r="A1300" s="1001" t="n">
        <v>1298</v>
      </c>
      <c r="B1300" s="1001" t="s">
        <v>3571</v>
      </c>
      <c r="C1300" s="1001" t="s">
        <v>1110</v>
      </c>
      <c r="D1300" s="1001" t="s">
        <v>858</v>
      </c>
      <c r="E1300" s="1001" t="n">
        <v>1040830370</v>
      </c>
      <c r="F1300" s="1001" t="n">
        <v>22040</v>
      </c>
      <c r="G1300" s="1001" t="s">
        <v>3572</v>
      </c>
      <c r="H1300" s="1128" t="n">
        <v>588</v>
      </c>
      <c r="I1300" s="1068"/>
    </row>
    <row r="1301" customFormat="false" ht="12.75" hidden="false" customHeight="false" outlineLevel="0" collapsed="false">
      <c r="A1301" s="1001" t="n">
        <v>1299</v>
      </c>
      <c r="B1301" s="1001" t="s">
        <v>3573</v>
      </c>
      <c r="C1301" s="1001" t="s">
        <v>945</v>
      </c>
      <c r="D1301" s="1001" t="s">
        <v>852</v>
      </c>
      <c r="E1301" s="1001" t="n">
        <v>1030150330</v>
      </c>
      <c r="F1301" s="1001" t="n">
        <v>17037</v>
      </c>
      <c r="G1301" s="1001" t="s">
        <v>3574</v>
      </c>
      <c r="H1301" s="1128" t="n">
        <v>4633</v>
      </c>
      <c r="I1301" s="1068"/>
    </row>
    <row r="1302" customFormat="false" ht="12.75" hidden="false" customHeight="false" outlineLevel="0" collapsed="false">
      <c r="A1302" s="1001" t="n">
        <v>1300</v>
      </c>
      <c r="B1302" s="1001" t="s">
        <v>3575</v>
      </c>
      <c r="C1302" s="1001" t="s">
        <v>988</v>
      </c>
      <c r="D1302" s="1001" t="s">
        <v>854</v>
      </c>
      <c r="E1302" s="1001" t="n">
        <v>1010020290</v>
      </c>
      <c r="F1302" s="1001" t="n">
        <v>6029</v>
      </c>
      <c r="G1302" s="1001" t="s">
        <v>3576</v>
      </c>
      <c r="H1302" s="1128" t="n">
        <v>1777</v>
      </c>
      <c r="I1302" s="1068"/>
    </row>
    <row r="1303" customFormat="false" ht="12.75" hidden="false" customHeight="false" outlineLevel="0" collapsed="false">
      <c r="A1303" s="1001" t="n">
        <v>1301</v>
      </c>
      <c r="B1303" s="1001" t="s">
        <v>3577</v>
      </c>
      <c r="C1303" s="1001" t="s">
        <v>999</v>
      </c>
      <c r="D1303" s="1001" t="s">
        <v>852</v>
      </c>
      <c r="E1303" s="1001" t="n">
        <v>1030120490</v>
      </c>
      <c r="F1303" s="1001" t="n">
        <v>16051</v>
      </c>
      <c r="G1303" s="1001" t="s">
        <v>3578</v>
      </c>
      <c r="H1303" s="1128" t="n">
        <v>8190</v>
      </c>
      <c r="I1303" s="1068"/>
    </row>
    <row r="1304" customFormat="false" ht="12.75" hidden="false" customHeight="false" outlineLevel="0" collapsed="false">
      <c r="A1304" s="1001" t="n">
        <v>1302</v>
      </c>
      <c r="B1304" s="1001" t="s">
        <v>3579</v>
      </c>
      <c r="C1304" s="1001" t="s">
        <v>1092</v>
      </c>
      <c r="D1304" s="1001" t="s">
        <v>848</v>
      </c>
      <c r="E1304" s="1001" t="n">
        <v>3150200140</v>
      </c>
      <c r="F1304" s="1001" t="n">
        <v>61014</v>
      </c>
      <c r="G1304" s="1001" t="s">
        <v>3580</v>
      </c>
      <c r="H1304" s="1128" t="n">
        <v>1469</v>
      </c>
      <c r="I1304" s="1068"/>
    </row>
    <row r="1305" customFormat="false" ht="12.75" hidden="false" customHeight="false" outlineLevel="0" collapsed="false">
      <c r="A1305" s="1001" t="n">
        <v>1303</v>
      </c>
      <c r="B1305" s="1001" t="s">
        <v>3581</v>
      </c>
      <c r="C1305" s="1001" t="s">
        <v>1035</v>
      </c>
      <c r="D1305" s="1001" t="s">
        <v>854</v>
      </c>
      <c r="E1305" s="1001" t="n">
        <v>1010810540</v>
      </c>
      <c r="F1305" s="1001" t="n">
        <v>1055</v>
      </c>
      <c r="G1305" s="1001" t="s">
        <v>3582</v>
      </c>
      <c r="H1305" s="1128" t="n">
        <v>2060</v>
      </c>
      <c r="I1305" s="1068"/>
    </row>
    <row r="1306" customFormat="false" ht="12.75" hidden="false" customHeight="false" outlineLevel="0" collapsed="false">
      <c r="A1306" s="1001" t="n">
        <v>1304</v>
      </c>
      <c r="B1306" s="1001" t="s">
        <v>3583</v>
      </c>
      <c r="C1306" s="1001" t="s">
        <v>1087</v>
      </c>
      <c r="D1306" s="1001" t="s">
        <v>848</v>
      </c>
      <c r="E1306" s="1001" t="n">
        <v>3150080180</v>
      </c>
      <c r="F1306" s="1001" t="n">
        <v>64018</v>
      </c>
      <c r="G1306" s="1001" t="s">
        <v>3584</v>
      </c>
      <c r="H1306" s="1128" t="n">
        <v>2263</v>
      </c>
      <c r="I1306" s="1068"/>
    </row>
    <row r="1307" customFormat="false" ht="12.75" hidden="false" customHeight="false" outlineLevel="0" collapsed="false">
      <c r="A1307" s="1001" t="n">
        <v>1305</v>
      </c>
      <c r="B1307" s="1001" t="s">
        <v>3585</v>
      </c>
      <c r="C1307" s="1001" t="s">
        <v>1032</v>
      </c>
      <c r="D1307" s="1001" t="s">
        <v>854</v>
      </c>
      <c r="E1307" s="1001" t="n">
        <v>1010070190</v>
      </c>
      <c r="F1307" s="1001" t="n">
        <v>5019</v>
      </c>
      <c r="G1307" s="1001" t="s">
        <v>3586</v>
      </c>
      <c r="H1307" s="1128" t="n">
        <v>306</v>
      </c>
      <c r="I1307" s="1068"/>
    </row>
    <row r="1308" customFormat="false" ht="12.75" hidden="false" customHeight="false" outlineLevel="0" collapsed="false">
      <c r="A1308" s="1001" t="n">
        <v>1306</v>
      </c>
      <c r="B1308" s="1001" t="s">
        <v>3587</v>
      </c>
      <c r="C1308" s="1001" t="s">
        <v>1095</v>
      </c>
      <c r="D1308" s="1001" t="s">
        <v>854</v>
      </c>
      <c r="E1308" s="1001" t="n">
        <v>1010960130</v>
      </c>
      <c r="F1308" s="1001" t="n">
        <v>96013</v>
      </c>
      <c r="G1308" s="1001" t="s">
        <v>3588</v>
      </c>
      <c r="H1308" s="1128" t="n">
        <v>196</v>
      </c>
      <c r="I1308" s="1068"/>
    </row>
    <row r="1309" customFormat="false" ht="12.75" hidden="false" customHeight="false" outlineLevel="0" collapsed="false">
      <c r="A1309" s="1001" t="n">
        <v>1307</v>
      </c>
      <c r="B1309" s="1001" t="s">
        <v>3589</v>
      </c>
      <c r="C1309" s="1001" t="s">
        <v>999</v>
      </c>
      <c r="D1309" s="1001" t="s">
        <v>852</v>
      </c>
      <c r="E1309" s="1001" t="n">
        <v>1030120500</v>
      </c>
      <c r="F1309" s="1001" t="n">
        <v>16052</v>
      </c>
      <c r="G1309" s="1001" t="s">
        <v>3590</v>
      </c>
      <c r="H1309" s="1128" t="n">
        <v>3039</v>
      </c>
      <c r="I1309" s="1068"/>
    </row>
    <row r="1310" customFormat="false" ht="12.75" hidden="false" customHeight="false" outlineLevel="0" collapsed="false">
      <c r="A1310" s="1001" t="n">
        <v>1308</v>
      </c>
      <c r="B1310" s="1001" t="s">
        <v>3591</v>
      </c>
      <c r="C1310" s="1001" t="s">
        <v>1009</v>
      </c>
      <c r="D1310" s="1001" t="s">
        <v>861</v>
      </c>
      <c r="E1310" s="1001" t="n">
        <v>1050890180</v>
      </c>
      <c r="F1310" s="1001" t="n">
        <v>23018</v>
      </c>
      <c r="G1310" s="1001" t="s">
        <v>3592</v>
      </c>
      <c r="H1310" s="1128" t="n">
        <v>8604</v>
      </c>
      <c r="I1310" s="1068"/>
    </row>
    <row r="1311" customFormat="false" ht="12.75" hidden="false" customHeight="false" outlineLevel="0" collapsed="false">
      <c r="A1311" s="1001" t="n">
        <v>1309</v>
      </c>
      <c r="B1311" s="1001" t="s">
        <v>3593</v>
      </c>
      <c r="C1311" s="1001" t="s">
        <v>945</v>
      </c>
      <c r="D1311" s="1001" t="s">
        <v>852</v>
      </c>
      <c r="E1311" s="1001" t="n">
        <v>1030150340</v>
      </c>
      <c r="F1311" s="1001" t="n">
        <v>17038</v>
      </c>
      <c r="G1311" s="1001" t="s">
        <v>3594</v>
      </c>
      <c r="H1311" s="1128" t="n">
        <v>9431</v>
      </c>
      <c r="I1311" s="1068"/>
    </row>
    <row r="1312" customFormat="false" ht="12.75" hidden="false" customHeight="false" outlineLevel="0" collapsed="false">
      <c r="A1312" s="1001" t="n">
        <v>1310</v>
      </c>
      <c r="B1312" s="1001" t="s">
        <v>3595</v>
      </c>
      <c r="C1312" s="1001" t="s">
        <v>3596</v>
      </c>
      <c r="D1312" s="1001" t="s">
        <v>850</v>
      </c>
      <c r="E1312" s="1001" t="n">
        <v>1060350010</v>
      </c>
      <c r="F1312" s="1001" t="n">
        <v>31001</v>
      </c>
      <c r="G1312" s="1001" t="s">
        <v>3597</v>
      </c>
      <c r="H1312" s="1128" t="n">
        <v>1617</v>
      </c>
      <c r="I1312" s="1068"/>
    </row>
    <row r="1313" customFormat="false" ht="12.75" hidden="false" customHeight="false" outlineLevel="0" collapsed="false">
      <c r="A1313" s="1001" t="n">
        <v>1311</v>
      </c>
      <c r="B1313" s="1001" t="s">
        <v>3598</v>
      </c>
      <c r="C1313" s="1001" t="s">
        <v>1092</v>
      </c>
      <c r="D1313" s="1001" t="s">
        <v>848</v>
      </c>
      <c r="E1313" s="1001" t="n">
        <v>3150200150</v>
      </c>
      <c r="F1313" s="1001" t="n">
        <v>61015</v>
      </c>
      <c r="G1313" s="1001" t="s">
        <v>3599</v>
      </c>
      <c r="H1313" s="1128" t="n">
        <v>17645</v>
      </c>
      <c r="I1313" s="1068"/>
    </row>
    <row r="1314" customFormat="false" ht="12.75" hidden="false" customHeight="false" outlineLevel="0" collapsed="false">
      <c r="A1314" s="1001" t="n">
        <v>1312</v>
      </c>
      <c r="B1314" s="1001" t="s">
        <v>3600</v>
      </c>
      <c r="C1314" s="1001" t="s">
        <v>977</v>
      </c>
      <c r="D1314" s="1001" t="s">
        <v>855</v>
      </c>
      <c r="E1314" s="1001" t="n">
        <v>3160090140</v>
      </c>
      <c r="F1314" s="1001" t="n">
        <v>72014</v>
      </c>
      <c r="G1314" s="1001" t="s">
        <v>3601</v>
      </c>
      <c r="H1314" s="1128" t="n">
        <v>15275</v>
      </c>
      <c r="I1314" s="1068"/>
    </row>
    <row r="1315" customFormat="false" ht="12.75" hidden="false" customHeight="false" outlineLevel="0" collapsed="false">
      <c r="A1315" s="1001" t="n">
        <v>1313</v>
      </c>
      <c r="B1315" s="1001" t="s">
        <v>3602</v>
      </c>
      <c r="C1315" s="1001" t="s">
        <v>1017</v>
      </c>
      <c r="D1315" s="1001" t="s">
        <v>847</v>
      </c>
      <c r="E1315" s="1001" t="n">
        <v>3180670210</v>
      </c>
      <c r="F1315" s="1001" t="n">
        <v>80021</v>
      </c>
      <c r="G1315" s="1001" t="s">
        <v>3603</v>
      </c>
      <c r="H1315" s="1128" t="n">
        <v>463</v>
      </c>
      <c r="I1315" s="1068"/>
    </row>
    <row r="1316" customFormat="false" ht="12.75" hidden="false" customHeight="false" outlineLevel="0" collapsed="false">
      <c r="A1316" s="1001" t="n">
        <v>1314</v>
      </c>
      <c r="B1316" s="1001" t="s">
        <v>3604</v>
      </c>
      <c r="C1316" s="1001" t="s">
        <v>1174</v>
      </c>
      <c r="D1316" s="1001" t="s">
        <v>847</v>
      </c>
      <c r="E1316" s="1001" t="n">
        <v>3180220160</v>
      </c>
      <c r="F1316" s="1001" t="n">
        <v>79017</v>
      </c>
      <c r="G1316" s="1001" t="s">
        <v>3605</v>
      </c>
      <c r="H1316" s="1128" t="n">
        <v>1739</v>
      </c>
      <c r="I1316" s="1068"/>
    </row>
    <row r="1317" customFormat="false" ht="12.75" hidden="false" customHeight="false" outlineLevel="0" collapsed="false">
      <c r="A1317" s="1001" t="n">
        <v>1315</v>
      </c>
      <c r="B1317" s="1001" t="s">
        <v>3606</v>
      </c>
      <c r="C1317" s="1001" t="s">
        <v>908</v>
      </c>
      <c r="D1317" s="1001" t="s">
        <v>854</v>
      </c>
      <c r="E1317" s="1001" t="n">
        <v>1010270400</v>
      </c>
      <c r="F1317" s="1001" t="n">
        <v>4040</v>
      </c>
      <c r="G1317" s="1001" t="s">
        <v>3607</v>
      </c>
      <c r="H1317" s="1128" t="n">
        <v>6755</v>
      </c>
      <c r="I1317" s="1068"/>
    </row>
    <row r="1318" customFormat="false" ht="12.75" hidden="false" customHeight="false" outlineLevel="0" collapsed="false">
      <c r="A1318" s="1001" t="n">
        <v>1316</v>
      </c>
      <c r="B1318" s="1001" t="s">
        <v>3608</v>
      </c>
      <c r="C1318" s="1001" t="s">
        <v>908</v>
      </c>
      <c r="D1318" s="1001" t="s">
        <v>854</v>
      </c>
      <c r="E1318" s="1001" t="n">
        <v>1010270410</v>
      </c>
      <c r="F1318" s="1001" t="n">
        <v>4041</v>
      </c>
      <c r="G1318" s="1001" t="s">
        <v>3609</v>
      </c>
      <c r="H1318" s="1128" t="n">
        <v>3072</v>
      </c>
      <c r="I1318" s="1068"/>
    </row>
    <row r="1319" customFormat="false" ht="12.75" hidden="false" customHeight="false" outlineLevel="0" collapsed="false">
      <c r="A1319" s="1001" t="n">
        <v>1317</v>
      </c>
      <c r="B1319" s="1001" t="s">
        <v>3610</v>
      </c>
      <c r="C1319" s="1001" t="s">
        <v>890</v>
      </c>
      <c r="D1319" s="1001" t="s">
        <v>468</v>
      </c>
      <c r="E1319" s="1001" t="n">
        <v>3130600070</v>
      </c>
      <c r="F1319" s="1001" t="n">
        <v>68007</v>
      </c>
      <c r="G1319" s="1001" t="s">
        <v>3611</v>
      </c>
      <c r="H1319" s="1128" t="n">
        <v>1796</v>
      </c>
      <c r="I1319" s="1068"/>
    </row>
    <row r="1320" customFormat="false" ht="12.75" hidden="false" customHeight="false" outlineLevel="0" collapsed="false">
      <c r="A1320" s="1001" t="n">
        <v>1318</v>
      </c>
      <c r="B1320" s="1001" t="s">
        <v>3612</v>
      </c>
      <c r="C1320" s="1001" t="s">
        <v>905</v>
      </c>
      <c r="D1320" s="1001" t="s">
        <v>855</v>
      </c>
      <c r="E1320" s="1001" t="n">
        <v>3160310091</v>
      </c>
      <c r="F1320" s="1001" t="n">
        <v>71010</v>
      </c>
      <c r="G1320" s="1001" t="s">
        <v>3613</v>
      </c>
      <c r="H1320" s="1128" t="n">
        <v>6782</v>
      </c>
      <c r="I1320" s="1068"/>
    </row>
    <row r="1321" customFormat="false" ht="12.75" hidden="false" customHeight="false" outlineLevel="0" collapsed="false">
      <c r="A1321" s="1001" t="n">
        <v>1319</v>
      </c>
      <c r="B1321" s="1001" t="s">
        <v>3614</v>
      </c>
      <c r="C1321" s="1001" t="s">
        <v>914</v>
      </c>
      <c r="D1321" s="1001" t="s">
        <v>468</v>
      </c>
      <c r="E1321" s="1001" t="n">
        <v>3130380240</v>
      </c>
      <c r="F1321" s="1001" t="n">
        <v>66024</v>
      </c>
      <c r="G1321" s="1001" t="s">
        <v>3615</v>
      </c>
      <c r="H1321" s="1128" t="n">
        <v>78</v>
      </c>
      <c r="I1321" s="1068"/>
    </row>
    <row r="1322" customFormat="false" ht="12.75" hidden="false" customHeight="false" outlineLevel="0" collapsed="false">
      <c r="A1322" s="1001" t="n">
        <v>1320</v>
      </c>
      <c r="B1322" s="1001" t="s">
        <v>3616</v>
      </c>
      <c r="C1322" s="1001" t="s">
        <v>1591</v>
      </c>
      <c r="D1322" s="1001" t="s">
        <v>851</v>
      </c>
      <c r="E1322" s="1001" t="n">
        <v>1070340100</v>
      </c>
      <c r="F1322" s="1001" t="n">
        <v>10010</v>
      </c>
      <c r="G1322" s="1001" t="s">
        <v>3617</v>
      </c>
      <c r="H1322" s="1128" t="n">
        <v>3770</v>
      </c>
      <c r="I1322" s="1068"/>
    </row>
    <row r="1323" customFormat="false" ht="12.75" hidden="false" customHeight="false" outlineLevel="0" collapsed="false">
      <c r="A1323" s="1001" t="n">
        <v>1321</v>
      </c>
      <c r="B1323" s="1001" t="s">
        <v>3618</v>
      </c>
      <c r="C1323" s="1001" t="s">
        <v>965</v>
      </c>
      <c r="D1323" s="1001" t="s">
        <v>462</v>
      </c>
      <c r="E1323" s="1001" t="n">
        <v>2110060100</v>
      </c>
      <c r="F1323" s="1001" t="n">
        <v>44010</v>
      </c>
      <c r="G1323" s="1001" t="s">
        <v>3619</v>
      </c>
      <c r="H1323" s="1128" t="n">
        <v>981</v>
      </c>
      <c r="I1323" s="1068"/>
    </row>
    <row r="1324" customFormat="false" ht="12.75" hidden="false" customHeight="false" outlineLevel="0" collapsed="false">
      <c r="A1324" s="1001" t="n">
        <v>1322</v>
      </c>
      <c r="B1324" s="1001" t="s">
        <v>3620</v>
      </c>
      <c r="C1324" s="1001" t="s">
        <v>1058</v>
      </c>
      <c r="D1324" s="1001" t="s">
        <v>852</v>
      </c>
      <c r="E1324" s="1001" t="n">
        <v>1031040150</v>
      </c>
      <c r="F1324" s="1001" t="n">
        <v>108015</v>
      </c>
      <c r="G1324" s="1001" t="s">
        <v>3621</v>
      </c>
      <c r="H1324" s="1128" t="n">
        <v>17788</v>
      </c>
      <c r="I1324" s="1068"/>
    </row>
    <row r="1325" customFormat="false" ht="12.75" hidden="false" customHeight="false" outlineLevel="0" collapsed="false">
      <c r="A1325" s="1001" t="n">
        <v>1323</v>
      </c>
      <c r="B1325" s="1001" t="s">
        <v>3622</v>
      </c>
      <c r="C1325" s="1001" t="s">
        <v>1159</v>
      </c>
      <c r="D1325" s="1001" t="s">
        <v>852</v>
      </c>
      <c r="E1325" s="1001" t="n">
        <v>1030240430</v>
      </c>
      <c r="F1325" s="1001" t="n">
        <v>13044</v>
      </c>
      <c r="G1325" s="1001" t="s">
        <v>3623</v>
      </c>
      <c r="H1325" s="1128" t="n">
        <v>1101</v>
      </c>
      <c r="I1325" s="1068"/>
    </row>
    <row r="1326" customFormat="false" ht="12.75" hidden="false" customHeight="false" outlineLevel="0" collapsed="false">
      <c r="A1326" s="1001" t="n">
        <v>1324</v>
      </c>
      <c r="B1326" s="1001" t="s">
        <v>3624</v>
      </c>
      <c r="C1326" s="1001" t="s">
        <v>999</v>
      </c>
      <c r="D1326" s="1001" t="s">
        <v>852</v>
      </c>
      <c r="E1326" s="1001" t="n">
        <v>1030120510</v>
      </c>
      <c r="F1326" s="1001" t="n">
        <v>16053</v>
      </c>
      <c r="G1326" s="1001" t="s">
        <v>3625</v>
      </c>
      <c r="H1326" s="1128" t="n">
        <v>16109</v>
      </c>
      <c r="I1326" s="1068"/>
    </row>
    <row r="1327" customFormat="false" ht="12.75" hidden="false" customHeight="false" outlineLevel="0" collapsed="false">
      <c r="A1327" s="1001" t="n">
        <v>1325</v>
      </c>
      <c r="B1327" s="1001" t="s">
        <v>3626</v>
      </c>
      <c r="C1327" s="1001" t="s">
        <v>1055</v>
      </c>
      <c r="D1327" s="1001" t="s">
        <v>852</v>
      </c>
      <c r="E1327" s="1001" t="n">
        <v>1030860240</v>
      </c>
      <c r="F1327" s="1001" t="n">
        <v>12031</v>
      </c>
      <c r="G1327" s="1001" t="s">
        <v>3627</v>
      </c>
      <c r="H1327" s="1128" t="n">
        <v>2551</v>
      </c>
      <c r="I1327" s="1068"/>
    </row>
    <row r="1328" customFormat="false" ht="12.75" hidden="false" customHeight="false" outlineLevel="0" collapsed="false">
      <c r="A1328" s="1001" t="n">
        <v>1326</v>
      </c>
      <c r="B1328" s="1001" t="s">
        <v>3628</v>
      </c>
      <c r="C1328" s="1001" t="s">
        <v>1035</v>
      </c>
      <c r="D1328" s="1001" t="s">
        <v>854</v>
      </c>
      <c r="E1328" s="1001" t="n">
        <v>1010810550</v>
      </c>
      <c r="F1328" s="1001" t="n">
        <v>1056</v>
      </c>
      <c r="G1328" s="1001" t="s">
        <v>3629</v>
      </c>
      <c r="H1328" s="1128" t="n">
        <v>901</v>
      </c>
      <c r="I1328" s="1068"/>
    </row>
    <row r="1329" customFormat="false" ht="12.75" hidden="false" customHeight="false" outlineLevel="0" collapsed="false">
      <c r="A1329" s="1001" t="n">
        <v>1327</v>
      </c>
      <c r="B1329" s="1001" t="s">
        <v>3630</v>
      </c>
      <c r="C1329" s="1001" t="s">
        <v>1103</v>
      </c>
      <c r="D1329" s="1001" t="s">
        <v>851</v>
      </c>
      <c r="E1329" s="1001" t="n">
        <v>1070370110</v>
      </c>
      <c r="F1329" s="1001" t="n">
        <v>8012</v>
      </c>
      <c r="G1329" s="1001" t="s">
        <v>3631</v>
      </c>
      <c r="H1329" s="1128" t="n">
        <v>262</v>
      </c>
      <c r="I1329" s="1068"/>
    </row>
    <row r="1330" customFormat="false" ht="12.75" hidden="false" customHeight="false" outlineLevel="0" collapsed="false">
      <c r="A1330" s="1001" t="n">
        <v>1328</v>
      </c>
      <c r="B1330" s="1001" t="s">
        <v>3632</v>
      </c>
      <c r="C1330" s="1001" t="s">
        <v>957</v>
      </c>
      <c r="D1330" s="1001" t="s">
        <v>464</v>
      </c>
      <c r="E1330" s="1001" t="n">
        <v>2120910150</v>
      </c>
      <c r="F1330" s="1001" t="n">
        <v>56016</v>
      </c>
      <c r="G1330" s="1001" t="s">
        <v>3633</v>
      </c>
      <c r="H1330" s="1128" t="n">
        <v>1934</v>
      </c>
      <c r="I1330" s="1068"/>
    </row>
    <row r="1331" customFormat="false" ht="12.75" hidden="false" customHeight="false" outlineLevel="0" collapsed="false">
      <c r="A1331" s="1001" t="n">
        <v>1329</v>
      </c>
      <c r="B1331" s="1001" t="s">
        <v>3634</v>
      </c>
      <c r="C1331" s="1001" t="s">
        <v>1117</v>
      </c>
      <c r="D1331" s="1001" t="s">
        <v>852</v>
      </c>
      <c r="E1331" s="1001" t="n">
        <v>1030570280</v>
      </c>
      <c r="F1331" s="1001" t="n">
        <v>18030</v>
      </c>
      <c r="G1331" s="1001" t="s">
        <v>3635</v>
      </c>
      <c r="H1331" s="1128" t="n">
        <v>1428</v>
      </c>
      <c r="I1331" s="1068"/>
    </row>
    <row r="1332" customFormat="false" ht="12.75" hidden="false" customHeight="false" outlineLevel="0" collapsed="false">
      <c r="A1332" s="1001" t="n">
        <v>1330</v>
      </c>
      <c r="B1332" s="1001" t="s">
        <v>3636</v>
      </c>
      <c r="C1332" s="1001" t="s">
        <v>925</v>
      </c>
      <c r="D1332" s="1001" t="s">
        <v>848</v>
      </c>
      <c r="E1332" s="1001" t="n">
        <v>3150510150</v>
      </c>
      <c r="F1332" s="1001" t="n">
        <v>63015</v>
      </c>
      <c r="G1332" s="1001" t="s">
        <v>3637</v>
      </c>
      <c r="H1332" s="1128" t="n">
        <v>2482</v>
      </c>
      <c r="I1332" s="1068"/>
    </row>
    <row r="1333" customFormat="false" ht="12.75" hidden="false" customHeight="false" outlineLevel="0" collapsed="false">
      <c r="A1333" s="1001" t="n">
        <v>1331</v>
      </c>
      <c r="B1333" s="1001" t="s">
        <v>3638</v>
      </c>
      <c r="C1333" s="1001" t="s">
        <v>988</v>
      </c>
      <c r="D1333" s="1001" t="s">
        <v>854</v>
      </c>
      <c r="E1333" s="1001" t="n">
        <v>1010020300</v>
      </c>
      <c r="F1333" s="1001" t="n">
        <v>6030</v>
      </c>
      <c r="G1333" s="1001" t="s">
        <v>3639</v>
      </c>
      <c r="H1333" s="1128" t="n">
        <v>1104</v>
      </c>
      <c r="I1333" s="1068"/>
    </row>
    <row r="1334" customFormat="false" ht="12.75" hidden="false" customHeight="false" outlineLevel="0" collapsed="false">
      <c r="A1334" s="1001" t="n">
        <v>1332</v>
      </c>
      <c r="B1334" s="1001" t="s">
        <v>3640</v>
      </c>
      <c r="C1334" s="1001" t="s">
        <v>1159</v>
      </c>
      <c r="D1334" s="1001" t="s">
        <v>852</v>
      </c>
      <c r="E1334" s="1001" t="n">
        <v>1030240431</v>
      </c>
      <c r="F1334" s="1001" t="n">
        <v>13045</v>
      </c>
      <c r="G1334" s="1001" t="s">
        <v>3641</v>
      </c>
      <c r="H1334" s="1128" t="n">
        <v>2896</v>
      </c>
      <c r="I1334" s="1068"/>
    </row>
    <row r="1335" customFormat="false" ht="12.75" hidden="false" customHeight="false" outlineLevel="0" collapsed="false">
      <c r="A1335" s="1001" t="n">
        <v>1333</v>
      </c>
      <c r="B1335" s="1001" t="s">
        <v>3642</v>
      </c>
      <c r="C1335" s="1001" t="s">
        <v>899</v>
      </c>
      <c r="D1335" s="1001" t="s">
        <v>846</v>
      </c>
      <c r="E1335" s="1001" t="n">
        <v>3170640190</v>
      </c>
      <c r="F1335" s="1001" t="n">
        <v>76019</v>
      </c>
      <c r="G1335" s="1001" t="s">
        <v>3643</v>
      </c>
      <c r="H1335" s="1128" t="n">
        <v>541</v>
      </c>
      <c r="I1335" s="1068"/>
    </row>
    <row r="1336" customFormat="false" ht="12.75" hidden="false" customHeight="false" outlineLevel="0" collapsed="false">
      <c r="A1336" s="1001" t="n">
        <v>1334</v>
      </c>
      <c r="B1336" s="1001" t="s">
        <v>3644</v>
      </c>
      <c r="C1336" s="1001" t="s">
        <v>1330</v>
      </c>
      <c r="D1336" s="1001" t="s">
        <v>861</v>
      </c>
      <c r="E1336" s="1001" t="n">
        <v>1050840080</v>
      </c>
      <c r="F1336" s="1001" t="n">
        <v>26008</v>
      </c>
      <c r="G1336" s="1001" t="s">
        <v>3645</v>
      </c>
      <c r="H1336" s="1128" t="n">
        <v>11277</v>
      </c>
      <c r="I1336" s="1068"/>
    </row>
    <row r="1337" customFormat="false" ht="12.75" hidden="false" customHeight="false" outlineLevel="0" collapsed="false">
      <c r="A1337" s="1001" t="n">
        <v>1335</v>
      </c>
      <c r="B1337" s="1001" t="s">
        <v>3646</v>
      </c>
      <c r="C1337" s="1001" t="s">
        <v>1543</v>
      </c>
      <c r="D1337" s="662" t="s">
        <v>856</v>
      </c>
      <c r="E1337" s="1001" t="n">
        <v>4201110090</v>
      </c>
      <c r="F1337" s="1001" t="n">
        <v>111009</v>
      </c>
      <c r="G1337" s="1001" t="s">
        <v>3647</v>
      </c>
      <c r="H1337" s="1128" t="n">
        <v>26565</v>
      </c>
      <c r="I1337" s="1068"/>
    </row>
    <row r="1338" customFormat="false" ht="12.75" hidden="false" customHeight="false" outlineLevel="0" collapsed="false">
      <c r="A1338" s="1001" t="n">
        <v>1336</v>
      </c>
      <c r="B1338" s="1001" t="s">
        <v>3648</v>
      </c>
      <c r="C1338" s="1001" t="s">
        <v>1125</v>
      </c>
      <c r="D1338" s="1001" t="s">
        <v>851</v>
      </c>
      <c r="E1338" s="1001" t="n">
        <v>1070740180</v>
      </c>
      <c r="F1338" s="1001" t="n">
        <v>9018</v>
      </c>
      <c r="G1338" s="1001" t="s">
        <v>3649</v>
      </c>
      <c r="H1338" s="1128" t="n">
        <v>5254</v>
      </c>
      <c r="I1338" s="1068"/>
    </row>
    <row r="1339" customFormat="false" ht="12.75" hidden="false" customHeight="false" outlineLevel="0" collapsed="false">
      <c r="A1339" s="1001" t="n">
        <v>1337</v>
      </c>
      <c r="B1339" s="1001" t="s">
        <v>3650</v>
      </c>
      <c r="C1339" s="1001" t="s">
        <v>1120</v>
      </c>
      <c r="D1339" s="1001" t="s">
        <v>854</v>
      </c>
      <c r="E1339" s="1001" t="n">
        <v>1010880290</v>
      </c>
      <c r="F1339" s="1001" t="n">
        <v>2029</v>
      </c>
      <c r="G1339" s="1001" t="s">
        <v>3651</v>
      </c>
      <c r="H1339" s="1128" t="n">
        <v>72</v>
      </c>
      <c r="I1339" s="1068"/>
    </row>
    <row r="1340" customFormat="false" ht="12.75" hidden="false" customHeight="false" outlineLevel="0" collapsed="false">
      <c r="A1340" s="1001" t="n">
        <v>1338</v>
      </c>
      <c r="B1340" s="1001" t="s">
        <v>3652</v>
      </c>
      <c r="C1340" s="1001" t="s">
        <v>1055</v>
      </c>
      <c r="D1340" s="1001" t="s">
        <v>852</v>
      </c>
      <c r="E1340" s="1001" t="n">
        <v>1030860250</v>
      </c>
      <c r="F1340" s="1001" t="n">
        <v>12032</v>
      </c>
      <c r="G1340" s="1001" t="s">
        <v>3653</v>
      </c>
      <c r="H1340" s="1128" t="n">
        <v>14728</v>
      </c>
      <c r="I1340" s="1068"/>
    </row>
    <row r="1341" customFormat="false" ht="12.75" hidden="false" customHeight="false" outlineLevel="0" collapsed="false">
      <c r="A1341" s="1001" t="n">
        <v>1339</v>
      </c>
      <c r="B1341" s="1001" t="s">
        <v>3654</v>
      </c>
      <c r="C1341" s="1001" t="s">
        <v>908</v>
      </c>
      <c r="D1341" s="1001" t="s">
        <v>854</v>
      </c>
      <c r="E1341" s="1001" t="n">
        <v>1010270420</v>
      </c>
      <c r="F1341" s="1001" t="n">
        <v>4042</v>
      </c>
      <c r="G1341" s="1001" t="s">
        <v>3655</v>
      </c>
      <c r="H1341" s="1128" t="n">
        <v>1143</v>
      </c>
      <c r="I1341" s="1068"/>
    </row>
    <row r="1342" customFormat="false" ht="12.75" hidden="false" customHeight="false" outlineLevel="0" collapsed="false">
      <c r="A1342" s="1001" t="n">
        <v>1340</v>
      </c>
      <c r="B1342" s="1001" t="s">
        <v>3656</v>
      </c>
      <c r="C1342" s="1001" t="s">
        <v>1625</v>
      </c>
      <c r="D1342" s="1001" t="s">
        <v>856</v>
      </c>
      <c r="E1342" s="1001" t="n">
        <v>4200530132</v>
      </c>
      <c r="F1342" s="1001" t="n">
        <v>91103</v>
      </c>
      <c r="G1342" s="1001" t="s">
        <v>3657</v>
      </c>
      <c r="H1342" s="1128" t="n">
        <v>1927</v>
      </c>
      <c r="I1342" s="1068"/>
    </row>
    <row r="1343" customFormat="false" ht="12.75" hidden="false" customHeight="false" outlineLevel="0" collapsed="false">
      <c r="A1343" s="1001" t="n">
        <v>1341</v>
      </c>
      <c r="B1343" s="1001" t="s">
        <v>3658</v>
      </c>
      <c r="C1343" s="1001" t="s">
        <v>1017</v>
      </c>
      <c r="D1343" s="1001" t="s">
        <v>847</v>
      </c>
      <c r="E1343" s="1001" t="n">
        <v>3180670220</v>
      </c>
      <c r="F1343" s="1001" t="n">
        <v>80022</v>
      </c>
      <c r="G1343" s="1001" t="s">
        <v>3659</v>
      </c>
      <c r="H1343" s="1128" t="n">
        <v>1361</v>
      </c>
      <c r="I1343" s="1068"/>
    </row>
    <row r="1344" customFormat="false" ht="12.75" hidden="false" customHeight="false" outlineLevel="0" collapsed="false">
      <c r="A1344" s="1001" t="n">
        <v>1342</v>
      </c>
      <c r="B1344" s="1001" t="s">
        <v>3660</v>
      </c>
      <c r="C1344" s="1001" t="s">
        <v>1174</v>
      </c>
      <c r="D1344" s="1001" t="s">
        <v>847</v>
      </c>
      <c r="E1344" s="1001" t="n">
        <v>3180220170</v>
      </c>
      <c r="F1344" s="1001" t="n">
        <v>79018</v>
      </c>
      <c r="G1344" s="1001" t="s">
        <v>3661</v>
      </c>
      <c r="H1344" s="1128" t="n">
        <v>1856</v>
      </c>
      <c r="I1344" s="1068"/>
    </row>
    <row r="1345" customFormat="false" ht="12.75" hidden="false" customHeight="false" outlineLevel="0" collapsed="false">
      <c r="A1345" s="1001" t="n">
        <v>1343</v>
      </c>
      <c r="B1345" s="1001" t="s">
        <v>3662</v>
      </c>
      <c r="C1345" s="1001" t="s">
        <v>925</v>
      </c>
      <c r="D1345" s="1001" t="s">
        <v>848</v>
      </c>
      <c r="E1345" s="1001" t="n">
        <v>3150510160</v>
      </c>
      <c r="F1345" s="1001" t="n">
        <v>63016</v>
      </c>
      <c r="G1345" s="1001" t="s">
        <v>3663</v>
      </c>
      <c r="H1345" s="1128" t="n">
        <v>21599</v>
      </c>
      <c r="I1345" s="1068"/>
    </row>
    <row r="1346" customFormat="false" ht="12.75" hidden="false" customHeight="false" outlineLevel="0" collapsed="false">
      <c r="A1346" s="1001" t="n">
        <v>1344</v>
      </c>
      <c r="B1346" s="1001" t="s">
        <v>3664</v>
      </c>
      <c r="C1346" s="1001" t="s">
        <v>1344</v>
      </c>
      <c r="D1346" s="1001" t="s">
        <v>458</v>
      </c>
      <c r="E1346" s="1001" t="n">
        <v>2090430080</v>
      </c>
      <c r="F1346" s="1001" t="n">
        <v>46008</v>
      </c>
      <c r="G1346" s="1001" t="s">
        <v>3665</v>
      </c>
      <c r="H1346" s="1128" t="n">
        <v>509</v>
      </c>
      <c r="I1346" s="1068"/>
    </row>
    <row r="1347" customFormat="false" ht="12.75" hidden="false" customHeight="false" outlineLevel="0" collapsed="false">
      <c r="A1347" s="1001" t="n">
        <v>1345</v>
      </c>
      <c r="B1347" s="1001" t="s">
        <v>3666</v>
      </c>
      <c r="C1347" s="1001" t="s">
        <v>1035</v>
      </c>
      <c r="D1347" s="1001" t="s">
        <v>854</v>
      </c>
      <c r="E1347" s="1001" t="n">
        <v>1010810560</v>
      </c>
      <c r="F1347" s="1001" t="n">
        <v>1057</v>
      </c>
      <c r="G1347" s="1001" t="s">
        <v>3667</v>
      </c>
      <c r="H1347" s="1128" t="n">
        <v>739</v>
      </c>
      <c r="I1347" s="1068"/>
    </row>
    <row r="1348" customFormat="false" ht="12.75" hidden="false" customHeight="false" outlineLevel="0" collapsed="false">
      <c r="A1348" s="1001" t="n">
        <v>1346</v>
      </c>
      <c r="B1348" s="1001" t="s">
        <v>3668</v>
      </c>
      <c r="C1348" s="1001" t="s">
        <v>881</v>
      </c>
      <c r="D1348" s="1001" t="s">
        <v>852</v>
      </c>
      <c r="E1348" s="1001" t="n">
        <v>1030980140</v>
      </c>
      <c r="F1348" s="1001" t="n">
        <v>97014</v>
      </c>
      <c r="G1348" s="1001" t="s">
        <v>3669</v>
      </c>
      <c r="H1348" s="1128" t="n">
        <v>1382</v>
      </c>
      <c r="I1348" s="1068"/>
    </row>
    <row r="1349" customFormat="false" ht="12.75" hidden="false" customHeight="false" outlineLevel="0" collapsed="false">
      <c r="A1349" s="1001" t="n">
        <v>1347</v>
      </c>
      <c r="B1349" s="1001" t="s">
        <v>3670</v>
      </c>
      <c r="C1349" s="1001" t="s">
        <v>988</v>
      </c>
      <c r="D1349" s="1001" t="s">
        <v>854</v>
      </c>
      <c r="E1349" s="1001" t="n">
        <v>1010020301</v>
      </c>
      <c r="F1349" s="1001" t="n">
        <v>6031</v>
      </c>
      <c r="G1349" s="1001" t="s">
        <v>3671</v>
      </c>
      <c r="H1349" s="1128" t="n">
        <v>321</v>
      </c>
      <c r="I1349" s="1068"/>
    </row>
    <row r="1350" customFormat="false" ht="12.75" hidden="false" customHeight="false" outlineLevel="0" collapsed="false">
      <c r="A1350" s="1001" t="n">
        <v>1348</v>
      </c>
      <c r="B1350" s="1001" t="s">
        <v>3672</v>
      </c>
      <c r="C1350" s="1001" t="s">
        <v>1017</v>
      </c>
      <c r="D1350" s="1001" t="s">
        <v>847</v>
      </c>
      <c r="E1350" s="1001" t="n">
        <v>3180670230</v>
      </c>
      <c r="F1350" s="1001" t="n">
        <v>80023</v>
      </c>
      <c r="G1350" s="1001" t="s">
        <v>3673</v>
      </c>
      <c r="H1350" s="1128" t="n">
        <v>2135</v>
      </c>
      <c r="I1350" s="1068"/>
    </row>
    <row r="1351" customFormat="false" ht="12.75" hidden="false" customHeight="false" outlineLevel="0" collapsed="false">
      <c r="A1351" s="1001" t="n">
        <v>1349</v>
      </c>
      <c r="B1351" s="1001" t="s">
        <v>3674</v>
      </c>
      <c r="C1351" s="1001" t="s">
        <v>1120</v>
      </c>
      <c r="D1351" s="1001" t="s">
        <v>854</v>
      </c>
      <c r="E1351" s="1001" t="n">
        <v>1010880300</v>
      </c>
      <c r="F1351" s="1001" t="n">
        <v>2030</v>
      </c>
      <c r="G1351" s="1001" t="s">
        <v>3675</v>
      </c>
      <c r="H1351" s="1128" t="n">
        <v>1057</v>
      </c>
      <c r="I1351" s="1068"/>
    </row>
    <row r="1352" customFormat="false" ht="12.75" hidden="false" customHeight="false" outlineLevel="0" collapsed="false">
      <c r="A1352" s="1001" t="n">
        <v>1350</v>
      </c>
      <c r="B1352" s="1001" t="s">
        <v>3676</v>
      </c>
      <c r="C1352" s="1001" t="s">
        <v>1120</v>
      </c>
      <c r="D1352" s="1001" t="s">
        <v>854</v>
      </c>
      <c r="E1352" s="1001" t="n">
        <v>1010880310</v>
      </c>
      <c r="F1352" s="1001" t="n">
        <v>2031</v>
      </c>
      <c r="G1352" s="1001" t="s">
        <v>3677</v>
      </c>
      <c r="H1352" s="1128" t="n">
        <v>1088</v>
      </c>
      <c r="I1352" s="1068"/>
    </row>
    <row r="1353" customFormat="false" ht="12.75" hidden="false" customHeight="false" outlineLevel="0" collapsed="false">
      <c r="A1353" s="1001" t="n">
        <v>1351</v>
      </c>
      <c r="B1353" s="1001" t="s">
        <v>3678</v>
      </c>
      <c r="C1353" s="1001" t="s">
        <v>988</v>
      </c>
      <c r="D1353" s="1001" t="s">
        <v>854</v>
      </c>
      <c r="E1353" s="1001" t="n">
        <v>1010020310</v>
      </c>
      <c r="F1353" s="1001" t="n">
        <v>6032</v>
      </c>
      <c r="G1353" s="1001" t="s">
        <v>3679</v>
      </c>
      <c r="H1353" s="1128" t="n">
        <v>426</v>
      </c>
      <c r="I1353" s="1068"/>
    </row>
    <row r="1354" customFormat="false" ht="12.75" hidden="false" customHeight="false" outlineLevel="0" collapsed="false">
      <c r="A1354" s="1001" t="n">
        <v>1352</v>
      </c>
      <c r="B1354" s="1001" t="s">
        <v>3680</v>
      </c>
      <c r="C1354" s="1001" t="s">
        <v>2205</v>
      </c>
      <c r="D1354" s="1001" t="s">
        <v>847</v>
      </c>
      <c r="E1354" s="1001" t="n">
        <v>3180970030</v>
      </c>
      <c r="F1354" s="1001" t="n">
        <v>101003</v>
      </c>
      <c r="G1354" s="1001" t="s">
        <v>3681</v>
      </c>
      <c r="H1354" s="1128" t="n">
        <v>524</v>
      </c>
      <c r="I1354" s="1068"/>
    </row>
    <row r="1355" customFormat="false" ht="12.75" hidden="false" customHeight="false" outlineLevel="0" collapsed="false">
      <c r="A1355" s="1001" t="n">
        <v>1353</v>
      </c>
      <c r="B1355" s="1001" t="s">
        <v>3682</v>
      </c>
      <c r="C1355" s="1001" t="s">
        <v>1024</v>
      </c>
      <c r="D1355" s="1001" t="s">
        <v>856</v>
      </c>
      <c r="E1355" s="1001" t="n">
        <v>4200730220</v>
      </c>
      <c r="F1355" s="1001" t="n">
        <v>90022</v>
      </c>
      <c r="G1355" s="1001" t="s">
        <v>3683</v>
      </c>
      <c r="H1355" s="1128" t="n">
        <v>593</v>
      </c>
      <c r="I1355" s="1068"/>
    </row>
    <row r="1356" customFormat="false" ht="12.75" hidden="false" customHeight="false" outlineLevel="0" collapsed="false">
      <c r="A1356" s="1001" t="n">
        <v>1354</v>
      </c>
      <c r="B1356" s="1001" t="s">
        <v>3684</v>
      </c>
      <c r="C1356" s="1001" t="s">
        <v>942</v>
      </c>
      <c r="D1356" s="1001" t="s">
        <v>847</v>
      </c>
      <c r="E1356" s="1001" t="n">
        <v>3180250250</v>
      </c>
      <c r="F1356" s="1001" t="n">
        <v>78025</v>
      </c>
      <c r="G1356" s="1001" t="s">
        <v>3685</v>
      </c>
      <c r="H1356" s="1128" t="n">
        <v>7476</v>
      </c>
      <c r="I1356" s="1068"/>
    </row>
    <row r="1357" customFormat="false" ht="12.75" hidden="false" customHeight="false" outlineLevel="0" collapsed="false">
      <c r="A1357" s="1001" t="n">
        <v>1355</v>
      </c>
      <c r="B1357" s="1001" t="s">
        <v>3686</v>
      </c>
      <c r="C1357" s="1001" t="s">
        <v>1087</v>
      </c>
      <c r="D1357" s="1001" t="s">
        <v>848</v>
      </c>
      <c r="E1357" s="1001" t="n">
        <v>3150080190</v>
      </c>
      <c r="F1357" s="1001" t="n">
        <v>64019</v>
      </c>
      <c r="G1357" s="1001" t="s">
        <v>3687</v>
      </c>
      <c r="H1357" s="1128" t="n">
        <v>1289</v>
      </c>
      <c r="I1357" s="1068"/>
    </row>
    <row r="1358" customFormat="false" ht="12.75" hidden="false" customHeight="false" outlineLevel="0" collapsed="false">
      <c r="A1358" s="1001" t="n">
        <v>1356</v>
      </c>
      <c r="B1358" s="1001" t="s">
        <v>3688</v>
      </c>
      <c r="C1358" s="1001" t="s">
        <v>1035</v>
      </c>
      <c r="D1358" s="1001" t="s">
        <v>854</v>
      </c>
      <c r="E1358" s="1001" t="n">
        <v>1010810570</v>
      </c>
      <c r="F1358" s="1001" t="n">
        <v>1058</v>
      </c>
      <c r="G1358" s="1001" t="s">
        <v>3689</v>
      </c>
      <c r="H1358" s="1128" t="n">
        <v>9052</v>
      </c>
      <c r="I1358" s="1068"/>
    </row>
    <row r="1359" customFormat="false" ht="12.75" hidden="false" customHeight="false" outlineLevel="0" collapsed="false">
      <c r="A1359" s="1001" t="n">
        <v>1357</v>
      </c>
      <c r="B1359" s="1001" t="s">
        <v>3690</v>
      </c>
      <c r="C1359" s="1001" t="s">
        <v>1159</v>
      </c>
      <c r="D1359" s="1001" t="s">
        <v>852</v>
      </c>
      <c r="E1359" s="1001" t="n">
        <v>1030240440</v>
      </c>
      <c r="F1359" s="1001" t="n">
        <v>13046</v>
      </c>
      <c r="G1359" s="1001" t="s">
        <v>3691</v>
      </c>
      <c r="H1359" s="1128" t="n">
        <v>4429</v>
      </c>
      <c r="I1359" s="1068"/>
    </row>
    <row r="1360" customFormat="false" ht="12.75" hidden="false" customHeight="false" outlineLevel="0" collapsed="false">
      <c r="A1360" s="1001" t="n">
        <v>1358</v>
      </c>
      <c r="B1360" s="1001" t="s">
        <v>3692</v>
      </c>
      <c r="C1360" s="1001" t="s">
        <v>1092</v>
      </c>
      <c r="D1360" s="1001" t="s">
        <v>848</v>
      </c>
      <c r="E1360" s="1001" t="n">
        <v>3150200160</v>
      </c>
      <c r="F1360" s="1001" t="n">
        <v>61016</v>
      </c>
      <c r="G1360" s="1001" t="s">
        <v>3693</v>
      </c>
      <c r="H1360" s="1128" t="n">
        <v>7121</v>
      </c>
      <c r="I1360" s="1068"/>
    </row>
    <row r="1361" customFormat="false" ht="12.75" hidden="false" customHeight="false" outlineLevel="0" collapsed="false">
      <c r="A1361" s="1001" t="n">
        <v>1359</v>
      </c>
      <c r="B1361" s="1001" t="s">
        <v>3694</v>
      </c>
      <c r="C1361" s="1001" t="s">
        <v>1250</v>
      </c>
      <c r="D1361" s="1001" t="s">
        <v>857</v>
      </c>
      <c r="E1361" s="1001" t="n">
        <v>4190550190</v>
      </c>
      <c r="F1361" s="1001" t="n">
        <v>82021</v>
      </c>
      <c r="G1361" s="1001" t="s">
        <v>3695</v>
      </c>
      <c r="H1361" s="1128" t="n">
        <v>39275</v>
      </c>
      <c r="I1361" s="1068"/>
    </row>
    <row r="1362" customFormat="false" ht="12.75" hidden="false" customHeight="false" outlineLevel="0" collapsed="false">
      <c r="A1362" s="1001" t="n">
        <v>1360</v>
      </c>
      <c r="B1362" s="1001" t="s">
        <v>3696</v>
      </c>
      <c r="C1362" s="1001" t="s">
        <v>1092</v>
      </c>
      <c r="D1362" s="1001" t="s">
        <v>848</v>
      </c>
      <c r="E1362" s="1001" t="n">
        <v>3150200170</v>
      </c>
      <c r="F1362" s="1001" t="n">
        <v>61017</v>
      </c>
      <c r="G1362" s="1001" t="s">
        <v>3697</v>
      </c>
      <c r="H1362" s="1128" t="n">
        <v>7216</v>
      </c>
      <c r="I1362" s="1068"/>
    </row>
    <row r="1363" customFormat="false" ht="12.75" hidden="false" customHeight="false" outlineLevel="0" collapsed="false">
      <c r="A1363" s="1001" t="n">
        <v>1361</v>
      </c>
      <c r="B1363" s="1001" t="s">
        <v>3698</v>
      </c>
      <c r="C1363" s="1001" t="s">
        <v>1120</v>
      </c>
      <c r="D1363" s="1001" t="s">
        <v>854</v>
      </c>
      <c r="E1363" s="1001" t="n">
        <v>1010880320</v>
      </c>
      <c r="F1363" s="1001" t="n">
        <v>2032</v>
      </c>
      <c r="G1363" s="1001" t="s">
        <v>3699</v>
      </c>
      <c r="H1363" s="1128" t="n">
        <v>772</v>
      </c>
      <c r="I1363" s="1068"/>
    </row>
    <row r="1364" customFormat="false" ht="12.75" hidden="false" customHeight="false" outlineLevel="0" collapsed="false">
      <c r="A1364" s="1001" t="n">
        <v>1362</v>
      </c>
      <c r="B1364" s="1001" t="s">
        <v>3700</v>
      </c>
      <c r="C1364" s="1001" t="s">
        <v>1110</v>
      </c>
      <c r="D1364" s="1001" t="s">
        <v>858</v>
      </c>
      <c r="E1364" s="1001" t="n">
        <v>1040830390</v>
      </c>
      <c r="F1364" s="1001" t="n">
        <v>22042</v>
      </c>
      <c r="G1364" s="1001" t="s">
        <v>3701</v>
      </c>
      <c r="H1364" s="1128" t="n">
        <v>948</v>
      </c>
      <c r="I1364" s="1068"/>
    </row>
    <row r="1365" customFormat="false" ht="12.75" hidden="false" customHeight="false" outlineLevel="0" collapsed="false">
      <c r="A1365" s="1001" t="n">
        <v>1363</v>
      </c>
      <c r="B1365" s="1001" t="s">
        <v>3702</v>
      </c>
      <c r="C1365" s="1001" t="s">
        <v>905</v>
      </c>
      <c r="D1365" s="1001" t="s">
        <v>855</v>
      </c>
      <c r="E1365" s="1001" t="n">
        <v>3160310100</v>
      </c>
      <c r="F1365" s="1001" t="n">
        <v>71011</v>
      </c>
      <c r="G1365" s="1001" t="s">
        <v>3703</v>
      </c>
      <c r="H1365" s="1128" t="n">
        <v>826</v>
      </c>
      <c r="I1365" s="1068"/>
    </row>
    <row r="1366" customFormat="false" ht="12.75" hidden="false" customHeight="false" outlineLevel="0" collapsed="false">
      <c r="A1366" s="1001" t="n">
        <v>1364</v>
      </c>
      <c r="B1366" s="1001" t="s">
        <v>3704</v>
      </c>
      <c r="C1366" s="1001" t="s">
        <v>1159</v>
      </c>
      <c r="D1366" s="1001" t="s">
        <v>852</v>
      </c>
      <c r="E1366" s="1001" t="n">
        <v>1030240450</v>
      </c>
      <c r="F1366" s="1001" t="n">
        <v>13047</v>
      </c>
      <c r="G1366" s="1001" t="s">
        <v>3705</v>
      </c>
      <c r="H1366" s="1128" t="n">
        <v>3144</v>
      </c>
      <c r="I1366" s="1068"/>
    </row>
    <row r="1367" customFormat="false" ht="12.75" hidden="false" customHeight="false" outlineLevel="0" collapsed="false">
      <c r="A1367" s="1001" t="n">
        <v>1365</v>
      </c>
      <c r="B1367" s="1001" t="s">
        <v>3706</v>
      </c>
      <c r="C1367" s="1001" t="s">
        <v>1766</v>
      </c>
      <c r="D1367" s="1001" t="s">
        <v>857</v>
      </c>
      <c r="E1367" s="1001" t="n">
        <v>4190760060</v>
      </c>
      <c r="F1367" s="1001" t="n">
        <v>89006</v>
      </c>
      <c r="G1367" s="1001" t="s">
        <v>3707</v>
      </c>
      <c r="H1367" s="1128" t="n">
        <v>17160</v>
      </c>
      <c r="I1367" s="1068"/>
    </row>
    <row r="1368" customFormat="false" ht="12.75" hidden="false" customHeight="false" outlineLevel="0" collapsed="false">
      <c r="A1368" s="1001" t="n">
        <v>1366</v>
      </c>
      <c r="B1368" s="1001" t="s">
        <v>3708</v>
      </c>
      <c r="C1368" s="1001" t="s">
        <v>1084</v>
      </c>
      <c r="D1368" s="1001" t="s">
        <v>850</v>
      </c>
      <c r="E1368" s="1001" t="n">
        <v>1060850180</v>
      </c>
      <c r="F1368" s="1001" t="n">
        <v>30018</v>
      </c>
      <c r="G1368" s="1001" t="s">
        <v>3709</v>
      </c>
      <c r="H1368" s="1128" t="n">
        <v>2702</v>
      </c>
      <c r="I1368" s="1068"/>
    </row>
    <row r="1369" customFormat="false" ht="12.75" hidden="false" customHeight="false" outlineLevel="0" collapsed="false">
      <c r="A1369" s="1001" t="n">
        <v>1367</v>
      </c>
      <c r="B1369" s="1001" t="s">
        <v>3710</v>
      </c>
      <c r="C1369" s="1001" t="s">
        <v>1543</v>
      </c>
      <c r="D1369" s="662" t="s">
        <v>856</v>
      </c>
      <c r="E1369" s="1001" t="n">
        <v>4201110100</v>
      </c>
      <c r="F1369" s="1001" t="n">
        <v>111010</v>
      </c>
      <c r="G1369" s="1001" t="s">
        <v>3711</v>
      </c>
      <c r="H1369" s="1128" t="n">
        <v>5983</v>
      </c>
      <c r="I1369" s="1068"/>
    </row>
    <row r="1370" customFormat="false" ht="12.75" hidden="false" customHeight="false" outlineLevel="0" collapsed="false">
      <c r="A1370" s="1001" t="n">
        <v>1368</v>
      </c>
      <c r="B1370" s="1001" t="s">
        <v>3712</v>
      </c>
      <c r="C1370" s="1001" t="s">
        <v>1174</v>
      </c>
      <c r="D1370" s="1001" t="s">
        <v>847</v>
      </c>
      <c r="E1370" s="1001" t="n">
        <v>3180220190</v>
      </c>
      <c r="F1370" s="1001" t="n">
        <v>79020</v>
      </c>
      <c r="G1370" s="1001" t="s">
        <v>3713</v>
      </c>
      <c r="H1370" s="1128" t="n">
        <v>1406</v>
      </c>
      <c r="I1370" s="1068"/>
    </row>
    <row r="1371" customFormat="false" ht="12.75" hidden="false" customHeight="false" outlineLevel="0" collapsed="false">
      <c r="A1371" s="1001" t="n">
        <v>1369</v>
      </c>
      <c r="B1371" s="1001" t="s">
        <v>3714</v>
      </c>
      <c r="C1371" s="1001" t="s">
        <v>1035</v>
      </c>
      <c r="D1371" s="1001" t="s">
        <v>854</v>
      </c>
      <c r="E1371" s="1001" t="n">
        <v>1010810580</v>
      </c>
      <c r="F1371" s="1001" t="n">
        <v>1059</v>
      </c>
      <c r="G1371" s="1001" t="s">
        <v>3715</v>
      </c>
      <c r="H1371" s="1128" t="n">
        <v>28313</v>
      </c>
      <c r="I1371" s="1068"/>
    </row>
    <row r="1372" customFormat="false" ht="12.75" hidden="false" customHeight="false" outlineLevel="0" collapsed="false">
      <c r="A1372" s="1001" t="n">
        <v>1370</v>
      </c>
      <c r="B1372" s="1001" t="s">
        <v>3716</v>
      </c>
      <c r="C1372" s="1001" t="s">
        <v>1226</v>
      </c>
      <c r="D1372" s="1001" t="s">
        <v>855</v>
      </c>
      <c r="E1372" s="1001" t="n">
        <v>3160410130</v>
      </c>
      <c r="F1372" s="1001" t="n">
        <v>75014</v>
      </c>
      <c r="G1372" s="1001" t="s">
        <v>3717</v>
      </c>
      <c r="H1372" s="1128" t="n">
        <v>11720</v>
      </c>
      <c r="I1372" s="1068"/>
    </row>
    <row r="1373" customFormat="false" ht="12.75" hidden="false" customHeight="false" outlineLevel="0" collapsed="false">
      <c r="A1373" s="1001" t="n">
        <v>1371</v>
      </c>
      <c r="B1373" s="1001" t="s">
        <v>3718</v>
      </c>
      <c r="C1373" s="1001" t="s">
        <v>3453</v>
      </c>
      <c r="D1373" s="1001" t="s">
        <v>458</v>
      </c>
      <c r="E1373" s="1001" t="n">
        <v>2091000020</v>
      </c>
      <c r="F1373" s="1001" t="n">
        <v>100002</v>
      </c>
      <c r="G1373" s="1001" t="s">
        <v>3719</v>
      </c>
      <c r="H1373" s="1128" t="n">
        <v>14753</v>
      </c>
      <c r="I1373" s="1068"/>
    </row>
    <row r="1374" customFormat="false" ht="12.75" hidden="false" customHeight="false" outlineLevel="0" collapsed="false">
      <c r="A1374" s="1001" t="n">
        <v>1372</v>
      </c>
      <c r="B1374" s="1001" t="s">
        <v>3720</v>
      </c>
      <c r="C1374" s="1001" t="s">
        <v>875</v>
      </c>
      <c r="D1374" s="1001" t="s">
        <v>861</v>
      </c>
      <c r="E1374" s="1001" t="n">
        <v>1050540230</v>
      </c>
      <c r="F1374" s="1001" t="n">
        <v>28023</v>
      </c>
      <c r="G1374" s="1001" t="s">
        <v>3721</v>
      </c>
      <c r="H1374" s="1128" t="n">
        <v>7478</v>
      </c>
      <c r="I1374" s="1068"/>
    </row>
    <row r="1375" customFormat="false" ht="12.75" hidden="false" customHeight="false" outlineLevel="0" collapsed="false">
      <c r="A1375" s="1001" t="n">
        <v>1373</v>
      </c>
      <c r="B1375" s="1001" t="s">
        <v>3722</v>
      </c>
      <c r="C1375" s="1001" t="s">
        <v>1055</v>
      </c>
      <c r="D1375" s="1001" t="s">
        <v>852</v>
      </c>
      <c r="E1375" s="1001" t="n">
        <v>1030860260</v>
      </c>
      <c r="F1375" s="1001" t="n">
        <v>12033</v>
      </c>
      <c r="G1375" s="1001" t="s">
        <v>3723</v>
      </c>
      <c r="H1375" s="1128" t="n">
        <v>6600</v>
      </c>
      <c r="I1375" s="1068"/>
    </row>
    <row r="1376" customFormat="false" ht="12.75" hidden="false" customHeight="false" outlineLevel="0" collapsed="false">
      <c r="A1376" s="1001" t="n">
        <v>1374</v>
      </c>
      <c r="B1376" s="1001" t="s">
        <v>3724</v>
      </c>
      <c r="C1376" s="1001" t="s">
        <v>1058</v>
      </c>
      <c r="D1376" s="1001" t="s">
        <v>852</v>
      </c>
      <c r="E1376" s="1001" t="n">
        <v>1031040160</v>
      </c>
      <c r="F1376" s="1001" t="n">
        <v>108016</v>
      </c>
      <c r="G1376" s="1001" t="s">
        <v>3725</v>
      </c>
      <c r="H1376" s="1128" t="n">
        <v>7594</v>
      </c>
      <c r="I1376" s="1068"/>
    </row>
    <row r="1377" customFormat="false" ht="12.75" hidden="false" customHeight="false" outlineLevel="0" collapsed="false">
      <c r="A1377" s="1001" t="n">
        <v>1375</v>
      </c>
      <c r="B1377" s="1001" t="s">
        <v>3726</v>
      </c>
      <c r="C1377" s="1001" t="s">
        <v>999</v>
      </c>
      <c r="D1377" s="1001" t="s">
        <v>852</v>
      </c>
      <c r="E1377" s="1001" t="n">
        <v>1030120530</v>
      </c>
      <c r="F1377" s="1001" t="n">
        <v>16055</v>
      </c>
      <c r="G1377" s="1001" t="s">
        <v>3727</v>
      </c>
      <c r="H1377" s="1128" t="n">
        <v>4811</v>
      </c>
      <c r="I1377" s="1068"/>
    </row>
    <row r="1378" customFormat="false" ht="12.75" hidden="false" customHeight="false" outlineLevel="0" collapsed="false">
      <c r="A1378" s="1001" t="n">
        <v>1376</v>
      </c>
      <c r="B1378" s="1001" t="s">
        <v>3728</v>
      </c>
      <c r="C1378" s="1001" t="s">
        <v>942</v>
      </c>
      <c r="D1378" s="1001" t="s">
        <v>847</v>
      </c>
      <c r="E1378" s="1001" t="n">
        <v>3180250260</v>
      </c>
      <c r="F1378" s="1001" t="n">
        <v>78026</v>
      </c>
      <c r="G1378" s="1001" t="s">
        <v>3729</v>
      </c>
      <c r="H1378" s="1128" t="n">
        <v>3155</v>
      </c>
      <c r="I1378" s="1068"/>
    </row>
    <row r="1379" customFormat="false" ht="12.75" hidden="false" customHeight="false" outlineLevel="0" collapsed="false">
      <c r="A1379" s="1001" t="n">
        <v>1377</v>
      </c>
      <c r="B1379" s="1001" t="s">
        <v>3730</v>
      </c>
      <c r="C1379" s="1001" t="s">
        <v>999</v>
      </c>
      <c r="D1379" s="1001" t="s">
        <v>852</v>
      </c>
      <c r="E1379" s="1001" t="n">
        <v>1030120540</v>
      </c>
      <c r="F1379" s="1001" t="n">
        <v>16056</v>
      </c>
      <c r="G1379" s="1001" t="s">
        <v>3731</v>
      </c>
      <c r="H1379" s="1128" t="n">
        <v>286</v>
      </c>
      <c r="I1379" s="1068"/>
    </row>
    <row r="1380" customFormat="false" ht="12.75" hidden="false" customHeight="false" outlineLevel="0" collapsed="false">
      <c r="A1380" s="1001" t="n">
        <v>1378</v>
      </c>
      <c r="B1380" s="1001" t="s">
        <v>3732</v>
      </c>
      <c r="C1380" s="1001" t="s">
        <v>985</v>
      </c>
      <c r="D1380" s="1001" t="s">
        <v>857</v>
      </c>
      <c r="E1380" s="1001" t="n">
        <v>4190480110</v>
      </c>
      <c r="F1380" s="1001" t="n">
        <v>83011</v>
      </c>
      <c r="G1380" s="1001" t="s">
        <v>3733</v>
      </c>
      <c r="H1380" s="1128" t="n">
        <v>3093</v>
      </c>
      <c r="I1380" s="1068"/>
    </row>
    <row r="1381" customFormat="false" ht="12.75" hidden="false" customHeight="false" outlineLevel="0" collapsed="false">
      <c r="A1381" s="1001" t="n">
        <v>1379</v>
      </c>
      <c r="B1381" s="1001" t="s">
        <v>3734</v>
      </c>
      <c r="C1381" s="1001" t="s">
        <v>1055</v>
      </c>
      <c r="D1381" s="1001" t="s">
        <v>852</v>
      </c>
      <c r="E1381" s="1001" t="n">
        <v>1030860270</v>
      </c>
      <c r="F1381" s="1001" t="n">
        <v>12034</v>
      </c>
      <c r="G1381" s="1001" t="s">
        <v>3735</v>
      </c>
      <c r="H1381" s="1128" t="n">
        <v>18116</v>
      </c>
      <c r="I1381" s="1068"/>
    </row>
    <row r="1382" customFormat="false" ht="12.75" hidden="false" customHeight="false" outlineLevel="0" collapsed="false">
      <c r="A1382" s="1001" t="n">
        <v>1380</v>
      </c>
      <c r="B1382" s="1001" t="s">
        <v>3736</v>
      </c>
      <c r="C1382" s="1001" t="s">
        <v>1055</v>
      </c>
      <c r="D1382" s="1001" t="s">
        <v>852</v>
      </c>
      <c r="E1382" s="1001" t="n">
        <v>1030860280</v>
      </c>
      <c r="F1382" s="1001" t="n">
        <v>12035</v>
      </c>
      <c r="G1382" s="1001" t="s">
        <v>3737</v>
      </c>
      <c r="H1382" s="1128" t="n">
        <v>4786</v>
      </c>
      <c r="I1382" s="1068"/>
    </row>
    <row r="1383" customFormat="false" ht="12.75" hidden="false" customHeight="false" outlineLevel="0" collapsed="false">
      <c r="A1383" s="1001" t="n">
        <v>1381</v>
      </c>
      <c r="B1383" s="1001" t="s">
        <v>3738</v>
      </c>
      <c r="C1383" s="1001" t="s">
        <v>1796</v>
      </c>
      <c r="D1383" s="1001" t="s">
        <v>855</v>
      </c>
      <c r="E1383" s="1001" t="n">
        <v>3160780020</v>
      </c>
      <c r="F1383" s="1001" t="n">
        <v>73002</v>
      </c>
      <c r="G1383" s="1001" t="s">
        <v>3739</v>
      </c>
      <c r="H1383" s="1128" t="n">
        <v>6663</v>
      </c>
      <c r="I1383" s="1068"/>
    </row>
    <row r="1384" customFormat="false" ht="12.75" hidden="false" customHeight="false" outlineLevel="0" collapsed="false">
      <c r="A1384" s="1001" t="n">
        <v>1382</v>
      </c>
      <c r="B1384" s="1001" t="s">
        <v>3740</v>
      </c>
      <c r="C1384" s="1001" t="s">
        <v>2806</v>
      </c>
      <c r="D1384" s="1001" t="s">
        <v>855</v>
      </c>
      <c r="E1384" s="1001" t="n">
        <v>3160160020</v>
      </c>
      <c r="F1384" s="1001" t="n">
        <v>74002</v>
      </c>
      <c r="G1384" s="1001" t="s">
        <v>3741</v>
      </c>
      <c r="H1384" s="1128" t="n">
        <v>16925</v>
      </c>
      <c r="I1384" s="1068"/>
    </row>
    <row r="1385" customFormat="false" ht="12.75" hidden="false" customHeight="false" outlineLevel="0" collapsed="false">
      <c r="A1385" s="1001" t="n">
        <v>1383</v>
      </c>
      <c r="B1385" s="1001" t="s">
        <v>3742</v>
      </c>
      <c r="C1385" s="1001" t="s">
        <v>974</v>
      </c>
      <c r="D1385" s="1001" t="s">
        <v>853</v>
      </c>
      <c r="E1385" s="1001" t="n">
        <v>3140940070</v>
      </c>
      <c r="F1385" s="1001" t="n">
        <v>94007</v>
      </c>
      <c r="G1385" s="1001" t="s">
        <v>3743</v>
      </c>
      <c r="H1385" s="1128" t="n">
        <v>1273</v>
      </c>
      <c r="I1385" s="1068"/>
    </row>
    <row r="1386" customFormat="false" ht="12.75" hidden="false" customHeight="false" outlineLevel="0" collapsed="false">
      <c r="A1386" s="1001" t="n">
        <v>1384</v>
      </c>
      <c r="B1386" s="1001" t="s">
        <v>3744</v>
      </c>
      <c r="C1386" s="1001" t="s">
        <v>681</v>
      </c>
      <c r="D1386" s="1001" t="s">
        <v>849</v>
      </c>
      <c r="E1386" s="1001" t="n">
        <v>1080610110</v>
      </c>
      <c r="F1386" s="1001" t="n">
        <v>33011</v>
      </c>
      <c r="G1386" s="1001" t="s">
        <v>3745</v>
      </c>
      <c r="H1386" s="1128" t="n">
        <v>7649</v>
      </c>
      <c r="I1386" s="1068"/>
    </row>
    <row r="1387" customFormat="false" ht="12.75" hidden="false" customHeight="false" outlineLevel="0" collapsed="false">
      <c r="A1387" s="1001" t="n">
        <v>1385</v>
      </c>
      <c r="B1387" s="1001" t="s">
        <v>3746</v>
      </c>
      <c r="C1387" s="1001" t="s">
        <v>942</v>
      </c>
      <c r="D1387" s="1001" t="s">
        <v>847</v>
      </c>
      <c r="E1387" s="1001" t="n">
        <v>3180250270</v>
      </c>
      <c r="F1387" s="1001" t="n">
        <v>78027</v>
      </c>
      <c r="G1387" s="1001" t="s">
        <v>3747</v>
      </c>
      <c r="H1387" s="1128" t="n">
        <v>210</v>
      </c>
      <c r="I1387" s="1068"/>
    </row>
    <row r="1388" customFormat="false" ht="12.75" hidden="false" customHeight="false" outlineLevel="0" collapsed="false">
      <c r="A1388" s="1001" t="n">
        <v>1386</v>
      </c>
      <c r="B1388" s="1001" t="s">
        <v>3748</v>
      </c>
      <c r="C1388" s="1001" t="s">
        <v>948</v>
      </c>
      <c r="D1388" s="1001" t="s">
        <v>462</v>
      </c>
      <c r="E1388" s="1001" t="n">
        <v>2110590090</v>
      </c>
      <c r="F1388" s="1001" t="n">
        <v>41009</v>
      </c>
      <c r="G1388" s="1001" t="s">
        <v>3749</v>
      </c>
      <c r="H1388" s="1128" t="n">
        <v>1634</v>
      </c>
      <c r="I1388" s="1068"/>
    </row>
    <row r="1389" customFormat="false" ht="12.75" hidden="false" customHeight="false" outlineLevel="0" collapsed="false">
      <c r="A1389" s="1001" t="n">
        <v>1387</v>
      </c>
      <c r="B1389" s="1001" t="s">
        <v>3750</v>
      </c>
      <c r="C1389" s="1001" t="s">
        <v>945</v>
      </c>
      <c r="D1389" s="1001" t="s">
        <v>852</v>
      </c>
      <c r="E1389" s="1001" t="n">
        <v>1030150350</v>
      </c>
      <c r="F1389" s="1001" t="n">
        <v>17039</v>
      </c>
      <c r="G1389" s="1001" t="s">
        <v>3751</v>
      </c>
      <c r="H1389" s="1128" t="n">
        <v>12977</v>
      </c>
      <c r="I1389" s="1068"/>
    </row>
    <row r="1390" customFormat="false" ht="12.75" hidden="false" customHeight="false" outlineLevel="0" collapsed="false">
      <c r="A1390" s="1001" t="n">
        <v>1388</v>
      </c>
      <c r="B1390" s="1001" t="s">
        <v>3752</v>
      </c>
      <c r="C1390" s="1001" t="s">
        <v>988</v>
      </c>
      <c r="D1390" s="1001" t="s">
        <v>854</v>
      </c>
      <c r="E1390" s="1001" t="n">
        <v>1010020320</v>
      </c>
      <c r="F1390" s="1001" t="n">
        <v>6033</v>
      </c>
      <c r="G1390" s="1001" t="s">
        <v>3753</v>
      </c>
      <c r="H1390" s="1128" t="n">
        <v>911</v>
      </c>
      <c r="I1390" s="1068"/>
    </row>
    <row r="1391" customFormat="false" ht="12.75" hidden="false" customHeight="false" outlineLevel="0" collapsed="false">
      <c r="A1391" s="1001" t="n">
        <v>1389</v>
      </c>
      <c r="B1391" s="1001" t="s">
        <v>3754</v>
      </c>
      <c r="C1391" s="1001" t="s">
        <v>2111</v>
      </c>
      <c r="D1391" s="1001" t="s">
        <v>849</v>
      </c>
      <c r="E1391" s="1001" t="n">
        <v>1080500050</v>
      </c>
      <c r="F1391" s="1001" t="n">
        <v>36005</v>
      </c>
      <c r="G1391" s="1001" t="s">
        <v>3755</v>
      </c>
      <c r="H1391" s="1128" t="n">
        <v>71402</v>
      </c>
      <c r="I1391" s="1068"/>
    </row>
    <row r="1392" customFormat="false" ht="12.75" hidden="false" customHeight="false" outlineLevel="0" collapsed="false">
      <c r="A1392" s="1001" t="n">
        <v>1390</v>
      </c>
      <c r="B1392" s="1001" t="s">
        <v>3756</v>
      </c>
      <c r="C1392" s="1001" t="s">
        <v>893</v>
      </c>
      <c r="D1392" s="1001" t="s">
        <v>852</v>
      </c>
      <c r="E1392" s="1001" t="n">
        <v>1030490500</v>
      </c>
      <c r="F1392" s="1001" t="n">
        <v>15050</v>
      </c>
      <c r="G1392" s="1001" t="s">
        <v>3757</v>
      </c>
      <c r="H1392" s="1128" t="n">
        <v>4150</v>
      </c>
      <c r="I1392" s="1068"/>
    </row>
    <row r="1393" customFormat="false" ht="12.75" hidden="false" customHeight="false" outlineLevel="0" collapsed="false">
      <c r="A1393" s="1001" t="n">
        <v>1391</v>
      </c>
      <c r="B1393" s="1001" t="s">
        <v>3758</v>
      </c>
      <c r="C1393" s="1001" t="s">
        <v>1226</v>
      </c>
      <c r="D1393" s="1001" t="s">
        <v>855</v>
      </c>
      <c r="E1393" s="1001" t="n">
        <v>3160410140</v>
      </c>
      <c r="F1393" s="1001" t="n">
        <v>75015</v>
      </c>
      <c r="G1393" s="1001" t="s">
        <v>3759</v>
      </c>
      <c r="H1393" s="1128" t="n">
        <v>3678</v>
      </c>
      <c r="I1393" s="1068"/>
    </row>
    <row r="1394" customFormat="false" ht="12.75" hidden="false" customHeight="false" outlineLevel="0" collapsed="false">
      <c r="A1394" s="1001" t="n">
        <v>1392</v>
      </c>
      <c r="B1394" s="1001" t="s">
        <v>3760</v>
      </c>
      <c r="C1394" s="1001" t="s">
        <v>378</v>
      </c>
      <c r="D1394" s="1001" t="s">
        <v>854</v>
      </c>
      <c r="E1394" s="1001" t="n">
        <v>1010520350</v>
      </c>
      <c r="F1394" s="1001" t="n">
        <v>3036</v>
      </c>
      <c r="G1394" s="1001" t="s">
        <v>3761</v>
      </c>
      <c r="H1394" s="1128" t="n">
        <v>2470</v>
      </c>
      <c r="I1394" s="1068"/>
    </row>
    <row r="1395" customFormat="false" ht="12.75" hidden="false" customHeight="false" outlineLevel="0" collapsed="false">
      <c r="A1395" s="1001" t="n">
        <v>1393</v>
      </c>
      <c r="B1395" s="1001" t="s">
        <v>3762</v>
      </c>
      <c r="C1395" s="1001" t="s">
        <v>1187</v>
      </c>
      <c r="D1395" s="1001" t="s">
        <v>849</v>
      </c>
      <c r="E1395" s="1001" t="n">
        <v>1080680110</v>
      </c>
      <c r="F1395" s="1001" t="n">
        <v>35011</v>
      </c>
      <c r="G1395" s="1001" t="s">
        <v>3763</v>
      </c>
      <c r="H1395" s="1128" t="n">
        <v>3884</v>
      </c>
      <c r="I1395" s="1068"/>
    </row>
    <row r="1396" customFormat="false" ht="12.75" hidden="false" customHeight="false" outlineLevel="0" collapsed="false">
      <c r="A1396" s="1001" t="n">
        <v>1394</v>
      </c>
      <c r="B1396" s="1001" t="s">
        <v>3764</v>
      </c>
      <c r="C1396" s="1001" t="s">
        <v>890</v>
      </c>
      <c r="D1396" s="1001" t="s">
        <v>468</v>
      </c>
      <c r="E1396" s="1001" t="n">
        <v>3130600080</v>
      </c>
      <c r="F1396" s="1001" t="n">
        <v>68008</v>
      </c>
      <c r="G1396" s="1001" t="s">
        <v>3765</v>
      </c>
      <c r="H1396" s="1128" t="n">
        <v>556</v>
      </c>
      <c r="I1396" s="1068"/>
    </row>
    <row r="1397" customFormat="false" ht="12.75" hidden="false" customHeight="false" outlineLevel="0" collapsed="false">
      <c r="A1397" s="1001" t="n">
        <v>1395</v>
      </c>
      <c r="B1397" s="1001" t="s">
        <v>3766</v>
      </c>
      <c r="C1397" s="1001" t="s">
        <v>1012</v>
      </c>
      <c r="D1397" s="1001" t="s">
        <v>464</v>
      </c>
      <c r="E1397" s="1001" t="n">
        <v>2120700200</v>
      </c>
      <c r="F1397" s="1001" t="n">
        <v>58020</v>
      </c>
      <c r="G1397" s="1001" t="s">
        <v>3767</v>
      </c>
      <c r="H1397" s="1128" t="n">
        <v>4094</v>
      </c>
      <c r="I1397" s="1068"/>
    </row>
    <row r="1398" customFormat="false" ht="12.75" hidden="false" customHeight="false" outlineLevel="0" collapsed="false">
      <c r="A1398" s="1001" t="n">
        <v>1396</v>
      </c>
      <c r="B1398" s="1001" t="s">
        <v>3768</v>
      </c>
      <c r="C1398" s="1001" t="s">
        <v>1325</v>
      </c>
      <c r="D1398" s="1001" t="s">
        <v>468</v>
      </c>
      <c r="E1398" s="1001" t="n">
        <v>3130230110</v>
      </c>
      <c r="F1398" s="1001" t="n">
        <v>69011</v>
      </c>
      <c r="G1398" s="1001" t="s">
        <v>3769</v>
      </c>
      <c r="H1398" s="1128" t="n">
        <v>530</v>
      </c>
      <c r="I1398" s="1068"/>
    </row>
    <row r="1399" customFormat="false" ht="12.75" hidden="false" customHeight="false" outlineLevel="0" collapsed="false">
      <c r="A1399" s="1001" t="n">
        <v>1397</v>
      </c>
      <c r="B1399" s="1001" t="s">
        <v>3770</v>
      </c>
      <c r="C1399" s="1001" t="s">
        <v>905</v>
      </c>
      <c r="D1399" s="1001" t="s">
        <v>855</v>
      </c>
      <c r="E1399" s="1001" t="n">
        <v>3160310110</v>
      </c>
      <c r="F1399" s="1001" t="n">
        <v>71012</v>
      </c>
      <c r="G1399" s="1001" t="s">
        <v>3771</v>
      </c>
      <c r="H1399" s="1128" t="n">
        <v>3881</v>
      </c>
      <c r="I1399" s="1068"/>
    </row>
    <row r="1400" customFormat="false" ht="12.75" hidden="false" customHeight="false" outlineLevel="0" collapsed="false">
      <c r="A1400" s="1001" t="n">
        <v>1398</v>
      </c>
      <c r="B1400" s="1001" t="s">
        <v>3772</v>
      </c>
      <c r="C1400" s="1001" t="s">
        <v>974</v>
      </c>
      <c r="D1400" s="1001" t="s">
        <v>853</v>
      </c>
      <c r="E1400" s="1001" t="n">
        <v>3140940080</v>
      </c>
      <c r="F1400" s="1001" t="n">
        <v>94008</v>
      </c>
      <c r="G1400" s="1001" t="s">
        <v>3773</v>
      </c>
      <c r="H1400" s="1128" t="n">
        <v>1042</v>
      </c>
      <c r="I1400" s="1068"/>
    </row>
    <row r="1401" customFormat="false" ht="12.75" hidden="false" customHeight="false" outlineLevel="0" collapsed="false">
      <c r="A1401" s="1001" t="n">
        <v>1399</v>
      </c>
      <c r="B1401" s="1001" t="s">
        <v>3774</v>
      </c>
      <c r="C1401" s="1001" t="s">
        <v>1771</v>
      </c>
      <c r="D1401" s="1001" t="s">
        <v>458</v>
      </c>
      <c r="E1401" s="1001" t="n">
        <v>2090460030</v>
      </c>
      <c r="F1401" s="1001" t="n">
        <v>45003</v>
      </c>
      <c r="G1401" s="1001" t="s">
        <v>3775</v>
      </c>
      <c r="H1401" s="1128" t="n">
        <v>60185</v>
      </c>
      <c r="I1401" s="1068"/>
    </row>
    <row r="1402" customFormat="false" ht="12.75" hidden="false" customHeight="false" outlineLevel="0" collapsed="false">
      <c r="A1402" s="1001" t="n">
        <v>1400</v>
      </c>
      <c r="B1402" s="1001" t="s">
        <v>3776</v>
      </c>
      <c r="C1402" s="1001" t="s">
        <v>1071</v>
      </c>
      <c r="D1402" s="1001" t="s">
        <v>861</v>
      </c>
      <c r="E1402" s="1001" t="n">
        <v>1050900240</v>
      </c>
      <c r="F1402" s="1001" t="n">
        <v>24024</v>
      </c>
      <c r="G1402" s="1001" t="s">
        <v>3777</v>
      </c>
      <c r="H1402" s="1128" t="n">
        <v>3500</v>
      </c>
      <c r="I1402" s="1068"/>
    </row>
    <row r="1403" customFormat="false" ht="12.75" hidden="false" customHeight="false" outlineLevel="0" collapsed="false">
      <c r="A1403" s="1001" t="n">
        <v>1401</v>
      </c>
      <c r="B1403" s="1001" t="s">
        <v>3778</v>
      </c>
      <c r="C1403" s="1001" t="s">
        <v>988</v>
      </c>
      <c r="D1403" s="1001" t="s">
        <v>854</v>
      </c>
      <c r="E1403" s="1001" t="n">
        <v>1010020330</v>
      </c>
      <c r="F1403" s="1001" t="n">
        <v>6034</v>
      </c>
      <c r="G1403" s="1001" t="s">
        <v>3779</v>
      </c>
      <c r="H1403" s="1128" t="n">
        <v>88</v>
      </c>
      <c r="I1403" s="1068"/>
    </row>
    <row r="1404" customFormat="false" ht="12.75" hidden="false" customHeight="false" outlineLevel="0" collapsed="false">
      <c r="A1404" s="1001" t="n">
        <v>1402</v>
      </c>
      <c r="B1404" s="1001" t="s">
        <v>3780</v>
      </c>
      <c r="C1404" s="1001" t="s">
        <v>1381</v>
      </c>
      <c r="D1404" s="1001" t="s">
        <v>851</v>
      </c>
      <c r="E1404" s="1001" t="n">
        <v>1070390090</v>
      </c>
      <c r="F1404" s="1001" t="n">
        <v>11009</v>
      </c>
      <c r="G1404" s="1001" t="s">
        <v>3781</v>
      </c>
      <c r="H1404" s="1128" t="n">
        <v>514</v>
      </c>
      <c r="I1404" s="1068"/>
    </row>
    <row r="1405" customFormat="false" ht="12.75" hidden="false" customHeight="false" outlineLevel="0" collapsed="false">
      <c r="A1405" s="1001" t="n">
        <v>1403</v>
      </c>
      <c r="B1405" s="1001" t="s">
        <v>3782</v>
      </c>
      <c r="C1405" s="1001" t="s">
        <v>1381</v>
      </c>
      <c r="D1405" s="1001" t="s">
        <v>851</v>
      </c>
      <c r="E1405" s="1001" t="n">
        <v>1070390100</v>
      </c>
      <c r="F1405" s="1001" t="n">
        <v>11010</v>
      </c>
      <c r="G1405" s="1001" t="s">
        <v>3783</v>
      </c>
      <c r="H1405" s="1128" t="n">
        <v>477</v>
      </c>
      <c r="I1405" s="1068"/>
    </row>
    <row r="1406" customFormat="false" ht="12.75" hidden="false" customHeight="false" outlineLevel="0" collapsed="false">
      <c r="A1406" s="1001" t="n">
        <v>1404</v>
      </c>
      <c r="B1406" s="1001" t="s">
        <v>3784</v>
      </c>
      <c r="C1406" s="1001" t="s">
        <v>988</v>
      </c>
      <c r="D1406" s="1001" t="s">
        <v>854</v>
      </c>
      <c r="E1406" s="1001" t="n">
        <v>1010020340</v>
      </c>
      <c r="F1406" s="1001" t="n">
        <v>6035</v>
      </c>
      <c r="G1406" s="1001" t="s">
        <v>3785</v>
      </c>
      <c r="H1406" s="1128" t="n">
        <v>494</v>
      </c>
      <c r="I1406" s="1068"/>
    </row>
    <row r="1407" customFormat="false" ht="12.75" hidden="false" customHeight="false" outlineLevel="0" collapsed="false">
      <c r="A1407" s="1001" t="n">
        <v>1405</v>
      </c>
      <c r="B1407" s="1001" t="s">
        <v>3786</v>
      </c>
      <c r="C1407" s="1001" t="s">
        <v>908</v>
      </c>
      <c r="D1407" s="1001" t="s">
        <v>854</v>
      </c>
      <c r="E1407" s="1001" t="n">
        <v>1010270430</v>
      </c>
      <c r="F1407" s="1001" t="n">
        <v>4043</v>
      </c>
      <c r="G1407" s="1001" t="s">
        <v>3787</v>
      </c>
      <c r="H1407" s="1128" t="n">
        <v>4382</v>
      </c>
      <c r="I1407" s="1068"/>
    </row>
    <row r="1408" customFormat="false" ht="12.75" hidden="false" customHeight="false" outlineLevel="0" collapsed="false">
      <c r="A1408" s="1001" t="n">
        <v>1406</v>
      </c>
      <c r="B1408" s="1001" t="s">
        <v>3788</v>
      </c>
      <c r="C1408" s="1001" t="s">
        <v>914</v>
      </c>
      <c r="D1408" s="1001" t="s">
        <v>468</v>
      </c>
      <c r="E1408" s="1001" t="n">
        <v>3130380250</v>
      </c>
      <c r="F1408" s="1001" t="n">
        <v>66025</v>
      </c>
      <c r="G1408" s="1001" t="s">
        <v>3789</v>
      </c>
      <c r="H1408" s="1128" t="n">
        <v>5067</v>
      </c>
      <c r="I1408" s="1068"/>
    </row>
    <row r="1409" customFormat="false" ht="12.75" hidden="false" customHeight="false" outlineLevel="0" collapsed="false">
      <c r="A1409" s="1001" t="n">
        <v>1407</v>
      </c>
      <c r="B1409" s="1001" t="s">
        <v>3790</v>
      </c>
      <c r="C1409" s="1001" t="s">
        <v>1071</v>
      </c>
      <c r="D1409" s="1001" t="s">
        <v>861</v>
      </c>
      <c r="E1409" s="1001" t="n">
        <v>1050900250</v>
      </c>
      <c r="F1409" s="1001" t="n">
        <v>24025</v>
      </c>
      <c r="G1409" s="1001" t="s">
        <v>3791</v>
      </c>
      <c r="H1409" s="1128" t="n">
        <v>3711</v>
      </c>
      <c r="I1409" s="1068"/>
    </row>
    <row r="1410" customFormat="false" ht="12.75" hidden="false" customHeight="false" outlineLevel="0" collapsed="false">
      <c r="A1410" s="1001" t="n">
        <v>1408</v>
      </c>
      <c r="B1410" s="1001" t="s">
        <v>3792</v>
      </c>
      <c r="C1410" s="1001" t="s">
        <v>908</v>
      </c>
      <c r="D1410" s="1001" t="s">
        <v>854</v>
      </c>
      <c r="E1410" s="1001" t="n">
        <v>1010270440</v>
      </c>
      <c r="F1410" s="1001" t="n">
        <v>4044</v>
      </c>
      <c r="G1410" s="1001" t="s">
        <v>3793</v>
      </c>
      <c r="H1410" s="1128" t="n">
        <v>175</v>
      </c>
      <c r="I1410" s="1068"/>
    </row>
    <row r="1411" customFormat="false" ht="12.75" hidden="false" customHeight="false" outlineLevel="0" collapsed="false">
      <c r="A1411" s="1001" t="n">
        <v>1409</v>
      </c>
      <c r="B1411" s="1001" t="s">
        <v>3794</v>
      </c>
      <c r="C1411" s="1001" t="s">
        <v>948</v>
      </c>
      <c r="D1411" s="1001" t="s">
        <v>462</v>
      </c>
      <c r="E1411" s="1001" t="n">
        <v>2110590100</v>
      </c>
      <c r="F1411" s="1001" t="n">
        <v>41010</v>
      </c>
      <c r="G1411" s="1001" t="s">
        <v>3795</v>
      </c>
      <c r="H1411" s="1128" t="n">
        <v>7966</v>
      </c>
      <c r="I1411" s="1068"/>
    </row>
    <row r="1412" customFormat="false" ht="12.75" hidden="false" customHeight="false" outlineLevel="0" collapsed="false">
      <c r="A1412" s="1001" t="n">
        <v>1410</v>
      </c>
      <c r="B1412" s="1001" t="s">
        <v>3796</v>
      </c>
      <c r="C1412" s="1001" t="s">
        <v>988</v>
      </c>
      <c r="D1412" s="1001" t="s">
        <v>854</v>
      </c>
      <c r="E1412" s="1001" t="n">
        <v>1010020350</v>
      </c>
      <c r="F1412" s="1001" t="n">
        <v>6036</v>
      </c>
      <c r="G1412" s="1001" t="s">
        <v>3797</v>
      </c>
      <c r="H1412" s="1128" t="n">
        <v>720</v>
      </c>
      <c r="I1412" s="1068"/>
    </row>
    <row r="1413" customFormat="false" ht="12.75" hidden="false" customHeight="false" outlineLevel="0" collapsed="false">
      <c r="A1413" s="1001" t="n">
        <v>1411</v>
      </c>
      <c r="B1413" s="1001" t="s">
        <v>3798</v>
      </c>
      <c r="C1413" s="1001" t="s">
        <v>875</v>
      </c>
      <c r="D1413" s="1001" t="s">
        <v>861</v>
      </c>
      <c r="E1413" s="1001" t="n">
        <v>1050540260</v>
      </c>
      <c r="F1413" s="1001" t="n">
        <v>28026</v>
      </c>
      <c r="G1413" s="1001" t="s">
        <v>3799</v>
      </c>
      <c r="H1413" s="1128" t="n">
        <v>4582</v>
      </c>
      <c r="I1413" s="1068"/>
    </row>
    <row r="1414" customFormat="false" ht="12.75" hidden="false" customHeight="false" outlineLevel="0" collapsed="false">
      <c r="A1414" s="1001" t="n">
        <v>1412</v>
      </c>
      <c r="B1414" s="1001" t="s">
        <v>3800</v>
      </c>
      <c r="C1414" s="1001" t="s">
        <v>893</v>
      </c>
      <c r="D1414" s="1001" t="s">
        <v>852</v>
      </c>
      <c r="E1414" s="1001" t="n">
        <v>1030490510</v>
      </c>
      <c r="F1414" s="1001" t="n">
        <v>15051</v>
      </c>
      <c r="G1414" s="1001" t="s">
        <v>3801</v>
      </c>
      <c r="H1414" s="1128" t="n">
        <v>15664</v>
      </c>
      <c r="I1414" s="1068"/>
    </row>
    <row r="1415" customFormat="false" ht="12.75" hidden="false" customHeight="false" outlineLevel="0" collapsed="false">
      <c r="A1415" s="1001" t="n">
        <v>1413</v>
      </c>
      <c r="B1415" s="1001" t="s">
        <v>3802</v>
      </c>
      <c r="C1415" s="1001" t="s">
        <v>1159</v>
      </c>
      <c r="D1415" s="1001" t="s">
        <v>852</v>
      </c>
      <c r="E1415" s="1001" t="n">
        <v>1030240460</v>
      </c>
      <c r="F1415" s="1001" t="n">
        <v>13048</v>
      </c>
      <c r="G1415" s="1001" t="s">
        <v>3803</v>
      </c>
      <c r="H1415" s="1128" t="n">
        <v>6569</v>
      </c>
      <c r="I1415" s="1068"/>
    </row>
    <row r="1416" customFormat="false" ht="12.75" hidden="false" customHeight="false" outlineLevel="0" collapsed="false">
      <c r="A1416" s="1001" t="n">
        <v>1414</v>
      </c>
      <c r="B1416" s="1001" t="s">
        <v>3804</v>
      </c>
      <c r="C1416" s="1001" t="s">
        <v>1325</v>
      </c>
      <c r="D1416" s="1001" t="s">
        <v>468</v>
      </c>
      <c r="E1416" s="1001" t="n">
        <v>3130230120</v>
      </c>
      <c r="F1416" s="1001" t="n">
        <v>69012</v>
      </c>
      <c r="G1416" s="1001" t="s">
        <v>3805</v>
      </c>
      <c r="H1416" s="1128" t="n">
        <v>579</v>
      </c>
      <c r="I1416" s="1068"/>
    </row>
    <row r="1417" customFormat="false" ht="12.75" hidden="false" customHeight="false" outlineLevel="0" collapsed="false">
      <c r="A1417" s="1001" t="n">
        <v>1415</v>
      </c>
      <c r="B1417" s="1001" t="s">
        <v>3806</v>
      </c>
      <c r="C1417" s="1001" t="s">
        <v>999</v>
      </c>
      <c r="D1417" s="1001" t="s">
        <v>852</v>
      </c>
      <c r="E1417" s="1001" t="n">
        <v>1030120550</v>
      </c>
      <c r="F1417" s="1001" t="n">
        <v>16057</v>
      </c>
      <c r="G1417" s="1001" t="s">
        <v>3807</v>
      </c>
      <c r="H1417" s="1128" t="n">
        <v>4646</v>
      </c>
      <c r="I1417" s="1068"/>
    </row>
    <row r="1418" customFormat="false" ht="12.75" hidden="false" customHeight="false" outlineLevel="0" collapsed="false">
      <c r="A1418" s="1001" t="n">
        <v>1416</v>
      </c>
      <c r="B1418" s="1001" t="s">
        <v>3808</v>
      </c>
      <c r="C1418" s="1001" t="s">
        <v>1110</v>
      </c>
      <c r="D1418" s="1001" t="s">
        <v>858</v>
      </c>
      <c r="E1418" s="1001" t="n">
        <v>1040830400</v>
      </c>
      <c r="F1418" s="1001" t="n">
        <v>22043</v>
      </c>
      <c r="G1418" s="1001" t="s">
        <v>3809</v>
      </c>
      <c r="H1418" s="1128" t="n">
        <v>518</v>
      </c>
      <c r="I1418" s="1068"/>
    </row>
    <row r="1419" customFormat="false" ht="12.75" hidden="false" customHeight="false" outlineLevel="0" collapsed="false">
      <c r="A1419" s="1001" t="n">
        <v>1417</v>
      </c>
      <c r="B1419" s="1001" t="s">
        <v>3810</v>
      </c>
      <c r="C1419" s="1001" t="s">
        <v>2205</v>
      </c>
      <c r="D1419" s="1001" t="s">
        <v>847</v>
      </c>
      <c r="E1419" s="1001" t="n">
        <v>3180970040</v>
      </c>
      <c r="F1419" s="1001" t="n">
        <v>101004</v>
      </c>
      <c r="G1419" s="1001" t="s">
        <v>3811</v>
      </c>
      <c r="H1419" s="1128" t="n">
        <v>2377</v>
      </c>
      <c r="I1419" s="1068"/>
    </row>
    <row r="1420" customFormat="false" ht="12.75" hidden="false" customHeight="false" outlineLevel="0" collapsed="false">
      <c r="A1420" s="1001" t="n">
        <v>1418</v>
      </c>
      <c r="B1420" s="1001" t="s">
        <v>3812</v>
      </c>
      <c r="C1420" s="1001" t="s">
        <v>971</v>
      </c>
      <c r="D1420" s="1001" t="s">
        <v>853</v>
      </c>
      <c r="E1420" s="1001" t="n">
        <v>3140190110</v>
      </c>
      <c r="F1420" s="1001" t="n">
        <v>70011</v>
      </c>
      <c r="G1420" s="1001" t="s">
        <v>3813</v>
      </c>
      <c r="H1420" s="1128" t="n">
        <v>1880</v>
      </c>
      <c r="I1420" s="1068"/>
    </row>
    <row r="1421" customFormat="false" ht="12.75" hidden="false" customHeight="false" outlineLevel="0" collapsed="false">
      <c r="A1421" s="1001" t="n">
        <v>1419</v>
      </c>
      <c r="B1421" s="1001" t="s">
        <v>3814</v>
      </c>
      <c r="C1421" s="1001" t="s">
        <v>1325</v>
      </c>
      <c r="D1421" s="1001" t="s">
        <v>468</v>
      </c>
      <c r="E1421" s="1001" t="n">
        <v>3130230130</v>
      </c>
      <c r="F1421" s="1001" t="n">
        <v>69013</v>
      </c>
      <c r="G1421" s="1001" t="s">
        <v>3815</v>
      </c>
      <c r="H1421" s="1128" t="n">
        <v>1170</v>
      </c>
      <c r="I1421" s="1068"/>
    </row>
    <row r="1422" customFormat="false" ht="12.75" hidden="false" customHeight="false" outlineLevel="0" collapsed="false">
      <c r="A1422" s="1001" t="n">
        <v>1420</v>
      </c>
      <c r="B1422" s="1001" t="s">
        <v>3816</v>
      </c>
      <c r="C1422" s="1001" t="s">
        <v>1092</v>
      </c>
      <c r="D1422" s="1001" t="s">
        <v>848</v>
      </c>
      <c r="E1422" s="1001" t="n">
        <v>3150200180</v>
      </c>
      <c r="F1422" s="1001" t="n">
        <v>61018</v>
      </c>
      <c r="G1422" s="1001" t="s">
        <v>3817</v>
      </c>
      <c r="H1422" s="1128" t="n">
        <v>13116</v>
      </c>
      <c r="I1422" s="1068"/>
    </row>
    <row r="1423" customFormat="false" ht="12.75" hidden="false" customHeight="false" outlineLevel="0" collapsed="false">
      <c r="A1423" s="1001" t="n">
        <v>1421</v>
      </c>
      <c r="B1423" s="1001" t="s">
        <v>3818</v>
      </c>
      <c r="C1423" s="1001" t="s">
        <v>988</v>
      </c>
      <c r="D1423" s="1001" t="s">
        <v>854</v>
      </c>
      <c r="E1423" s="1001" t="n">
        <v>1010020360</v>
      </c>
      <c r="F1423" s="1001" t="n">
        <v>6037</v>
      </c>
      <c r="G1423" s="1001" t="s">
        <v>3819</v>
      </c>
      <c r="H1423" s="1128" t="n">
        <v>1182</v>
      </c>
      <c r="I1423" s="1068"/>
    </row>
    <row r="1424" customFormat="false" ht="12.75" hidden="false" customHeight="false" outlineLevel="0" collapsed="false">
      <c r="A1424" s="1001" t="n">
        <v>1422</v>
      </c>
      <c r="B1424" s="1001" t="s">
        <v>3820</v>
      </c>
      <c r="C1424" s="1001" t="s">
        <v>1092</v>
      </c>
      <c r="D1424" s="1001" t="s">
        <v>848</v>
      </c>
      <c r="E1424" s="1001" t="n">
        <v>3150200190</v>
      </c>
      <c r="F1424" s="1001" t="n">
        <v>61019</v>
      </c>
      <c r="G1424" s="1001" t="s">
        <v>3821</v>
      </c>
      <c r="H1424" s="1128" t="n">
        <v>21244</v>
      </c>
      <c r="I1424" s="1068"/>
    </row>
    <row r="1425" customFormat="false" ht="12.75" hidden="false" customHeight="false" outlineLevel="0" collapsed="false">
      <c r="A1425" s="1001" t="n">
        <v>1423</v>
      </c>
      <c r="B1425" s="1001" t="s">
        <v>3822</v>
      </c>
      <c r="C1425" s="1001" t="s">
        <v>922</v>
      </c>
      <c r="D1425" s="1001" t="s">
        <v>848</v>
      </c>
      <c r="E1425" s="1001" t="n">
        <v>3150720280</v>
      </c>
      <c r="F1425" s="1001" t="n">
        <v>65028</v>
      </c>
      <c r="G1425" s="1001" t="s">
        <v>3823</v>
      </c>
      <c r="H1425" s="1128" t="n">
        <v>5343</v>
      </c>
      <c r="I1425" s="1068"/>
    </row>
    <row r="1426" customFormat="false" ht="12.75" hidden="false" customHeight="false" outlineLevel="0" collapsed="false">
      <c r="A1426" s="1001" t="n">
        <v>1424</v>
      </c>
      <c r="B1426" s="1001" t="s">
        <v>3824</v>
      </c>
      <c r="C1426" s="1001" t="s">
        <v>1325</v>
      </c>
      <c r="D1426" s="1001" t="s">
        <v>468</v>
      </c>
      <c r="E1426" s="1001" t="n">
        <v>3130230140</v>
      </c>
      <c r="F1426" s="1001" t="n">
        <v>69014</v>
      </c>
      <c r="G1426" s="1001" t="s">
        <v>3825</v>
      </c>
      <c r="H1426" s="1128" t="n">
        <v>837</v>
      </c>
      <c r="I1426" s="1068"/>
    </row>
    <row r="1427" customFormat="false" ht="12.75" hidden="false" customHeight="false" outlineLevel="0" collapsed="false">
      <c r="A1427" s="1001" t="n">
        <v>1425</v>
      </c>
      <c r="B1427" s="1001" t="s">
        <v>3826</v>
      </c>
      <c r="C1427" s="1001" t="s">
        <v>939</v>
      </c>
      <c r="D1427" s="1001" t="s">
        <v>464</v>
      </c>
      <c r="E1427" s="1001" t="n">
        <v>2120330170</v>
      </c>
      <c r="F1427" s="1001" t="n">
        <v>60017</v>
      </c>
      <c r="G1427" s="1001" t="s">
        <v>3827</v>
      </c>
      <c r="H1427" s="1128" t="n">
        <v>544</v>
      </c>
      <c r="I1427" s="1068"/>
    </row>
    <row r="1428" customFormat="false" ht="12.75" hidden="false" customHeight="false" outlineLevel="0" collapsed="false">
      <c r="A1428" s="1001" t="n">
        <v>1426</v>
      </c>
      <c r="B1428" s="1001" t="s">
        <v>3828</v>
      </c>
      <c r="C1428" s="1001" t="s">
        <v>378</v>
      </c>
      <c r="D1428" s="1001" t="s">
        <v>854</v>
      </c>
      <c r="E1428" s="1001" t="n">
        <v>1010520360</v>
      </c>
      <c r="F1428" s="1001" t="n">
        <v>3037</v>
      </c>
      <c r="G1428" s="1001" t="s">
        <v>3829</v>
      </c>
      <c r="H1428" s="1128" t="n">
        <v>991</v>
      </c>
      <c r="I1428" s="1068"/>
    </row>
    <row r="1429" customFormat="false" ht="12.75" hidden="false" customHeight="false" outlineLevel="0" collapsed="false">
      <c r="A1429" s="1001" t="n">
        <v>1427</v>
      </c>
      <c r="B1429" s="1001" t="s">
        <v>3830</v>
      </c>
      <c r="C1429" s="1001" t="s">
        <v>1325</v>
      </c>
      <c r="D1429" s="1001" t="s">
        <v>468</v>
      </c>
      <c r="E1429" s="1001" t="n">
        <v>3130230150</v>
      </c>
      <c r="F1429" s="1001" t="n">
        <v>69015</v>
      </c>
      <c r="G1429" s="1001" t="s">
        <v>3831</v>
      </c>
      <c r="H1429" s="1128" t="n">
        <v>5830</v>
      </c>
      <c r="I1429" s="1068"/>
    </row>
    <row r="1430" customFormat="false" ht="12.75" hidden="false" customHeight="false" outlineLevel="0" collapsed="false">
      <c r="A1430" s="1001" t="n">
        <v>1428</v>
      </c>
      <c r="B1430" s="1001" t="s">
        <v>3832</v>
      </c>
      <c r="C1430" s="1001" t="s">
        <v>1087</v>
      </c>
      <c r="D1430" s="1001" t="s">
        <v>848</v>
      </c>
      <c r="E1430" s="1001" t="n">
        <v>3150080200</v>
      </c>
      <c r="F1430" s="1001" t="n">
        <v>64020</v>
      </c>
      <c r="G1430" s="1001" t="s">
        <v>3833</v>
      </c>
      <c r="H1430" s="1128" t="n">
        <v>1608</v>
      </c>
      <c r="I1430" s="1068"/>
    </row>
    <row r="1431" customFormat="false" ht="12.75" hidden="false" customHeight="false" outlineLevel="0" collapsed="false">
      <c r="A1431" s="1001" t="n">
        <v>1429</v>
      </c>
      <c r="B1431" s="1001" t="s">
        <v>3834</v>
      </c>
      <c r="C1431" s="1001" t="s">
        <v>1035</v>
      </c>
      <c r="D1431" s="1001" t="s">
        <v>854</v>
      </c>
      <c r="E1431" s="1001" t="n">
        <v>1010810590</v>
      </c>
      <c r="F1431" s="1001" t="n">
        <v>1060</v>
      </c>
      <c r="G1431" s="1001" t="s">
        <v>3835</v>
      </c>
      <c r="H1431" s="1128" t="n">
        <v>1855</v>
      </c>
      <c r="I1431" s="1068"/>
    </row>
    <row r="1432" customFormat="false" ht="12.75" hidden="false" customHeight="false" outlineLevel="0" collapsed="false">
      <c r="A1432" s="1001" t="n">
        <v>1430</v>
      </c>
      <c r="B1432" s="1001" t="s">
        <v>3836</v>
      </c>
      <c r="C1432" s="1001" t="s">
        <v>922</v>
      </c>
      <c r="D1432" s="1001" t="s">
        <v>848</v>
      </c>
      <c r="E1432" s="1001" t="n">
        <v>3150720260</v>
      </c>
      <c r="F1432" s="1001" t="n">
        <v>65026</v>
      </c>
      <c r="G1432" s="1001" t="s">
        <v>3837</v>
      </c>
      <c r="H1432" s="1128" t="n">
        <v>1065</v>
      </c>
      <c r="I1432" s="1068"/>
    </row>
    <row r="1433" customFormat="false" ht="12.75" hidden="false" customHeight="false" outlineLevel="0" collapsed="false">
      <c r="A1433" s="1001" t="n">
        <v>1431</v>
      </c>
      <c r="B1433" s="1001" t="s">
        <v>3838</v>
      </c>
      <c r="C1433" s="1001" t="s">
        <v>951</v>
      </c>
      <c r="D1433" s="1001" t="s">
        <v>852</v>
      </c>
      <c r="E1433" s="1001" t="n">
        <v>1030260150</v>
      </c>
      <c r="F1433" s="1001" t="n">
        <v>19016</v>
      </c>
      <c r="G1433" s="1001" t="s">
        <v>3839</v>
      </c>
      <c r="H1433" s="1128" t="n">
        <v>3652</v>
      </c>
      <c r="I1433" s="1068"/>
    </row>
    <row r="1434" customFormat="false" ht="12.75" hidden="false" customHeight="false" outlineLevel="0" collapsed="false">
      <c r="A1434" s="1001" t="n">
        <v>1432</v>
      </c>
      <c r="B1434" s="1001" t="s">
        <v>3840</v>
      </c>
      <c r="C1434" s="1001" t="s">
        <v>971</v>
      </c>
      <c r="D1434" s="1001" t="s">
        <v>853</v>
      </c>
      <c r="E1434" s="1001" t="n">
        <v>3140190120</v>
      </c>
      <c r="F1434" s="1001" t="n">
        <v>70012</v>
      </c>
      <c r="G1434" s="1001" t="s">
        <v>3841</v>
      </c>
      <c r="H1434" s="1128" t="n">
        <v>470</v>
      </c>
      <c r="I1434" s="1068"/>
    </row>
    <row r="1435" customFormat="false" ht="12.75" hidden="false" customHeight="false" outlineLevel="0" collapsed="false">
      <c r="A1435" s="1001" t="n">
        <v>1433</v>
      </c>
      <c r="B1435" s="1001" t="s">
        <v>3842</v>
      </c>
      <c r="C1435" s="1001" t="s">
        <v>1100</v>
      </c>
      <c r="D1435" s="1001" t="s">
        <v>848</v>
      </c>
      <c r="E1435" s="1001" t="n">
        <v>3150110150</v>
      </c>
      <c r="F1435" s="1001" t="n">
        <v>62015</v>
      </c>
      <c r="G1435" s="1001" t="s">
        <v>3843</v>
      </c>
      <c r="H1435" s="1128" t="n">
        <v>1238</v>
      </c>
      <c r="I1435" s="1068"/>
    </row>
    <row r="1436" customFormat="false" ht="12.75" hidden="false" customHeight="false" outlineLevel="0" collapsed="false">
      <c r="A1436" s="1001" t="n">
        <v>1434</v>
      </c>
      <c r="B1436" s="1001" t="s">
        <v>3844</v>
      </c>
      <c r="C1436" s="1001" t="s">
        <v>1474</v>
      </c>
      <c r="D1436" s="1001" t="s">
        <v>854</v>
      </c>
      <c r="E1436" s="1001" t="n">
        <v>1011020190</v>
      </c>
      <c r="F1436" s="1001" t="n">
        <v>103019</v>
      </c>
      <c r="G1436" s="1001" t="s">
        <v>3845</v>
      </c>
      <c r="H1436" s="1128" t="n">
        <v>3385</v>
      </c>
      <c r="I1436" s="1068"/>
    </row>
    <row r="1437" customFormat="false" ht="12.75" hidden="false" customHeight="false" outlineLevel="0" collapsed="false">
      <c r="A1437" s="1001" t="n">
        <v>1435</v>
      </c>
      <c r="B1437" s="1001" t="s">
        <v>3846</v>
      </c>
      <c r="C1437" s="1001" t="s">
        <v>951</v>
      </c>
      <c r="D1437" s="1001" t="s">
        <v>852</v>
      </c>
      <c r="E1437" s="1001" t="n">
        <v>1030260160</v>
      </c>
      <c r="F1437" s="1001" t="n">
        <v>19017</v>
      </c>
      <c r="G1437" s="1001" t="s">
        <v>3847</v>
      </c>
      <c r="H1437" s="1128" t="n">
        <v>1829</v>
      </c>
      <c r="I1437" s="1068"/>
    </row>
    <row r="1438" customFormat="false" ht="12.75" hidden="false" customHeight="false" outlineLevel="0" collapsed="false">
      <c r="A1438" s="1001" t="n">
        <v>1436</v>
      </c>
      <c r="B1438" s="1001" t="s">
        <v>3848</v>
      </c>
      <c r="C1438" s="1001" t="s">
        <v>875</v>
      </c>
      <c r="D1438" s="1001" t="s">
        <v>861</v>
      </c>
      <c r="E1438" s="1001" t="n">
        <v>1050540270</v>
      </c>
      <c r="F1438" s="1001" t="n">
        <v>28027</v>
      </c>
      <c r="G1438" s="1001" t="s">
        <v>3849</v>
      </c>
      <c r="H1438" s="1128" t="n">
        <v>4701</v>
      </c>
      <c r="I1438" s="1068"/>
    </row>
    <row r="1439" customFormat="false" ht="12.75" hidden="false" customHeight="false" outlineLevel="0" collapsed="false">
      <c r="A1439" s="1001" t="n">
        <v>1437</v>
      </c>
      <c r="B1439" s="1001" t="s">
        <v>3850</v>
      </c>
      <c r="C1439" s="1001" t="s">
        <v>1055</v>
      </c>
      <c r="D1439" s="1001" t="s">
        <v>852</v>
      </c>
      <c r="E1439" s="1001" t="n">
        <v>1030860290</v>
      </c>
      <c r="F1439" s="1001" t="n">
        <v>12036</v>
      </c>
      <c r="G1439" s="1001" t="s">
        <v>3851</v>
      </c>
      <c r="H1439" s="1128" t="n">
        <v>2729</v>
      </c>
      <c r="I1439" s="1068"/>
    </row>
    <row r="1440" customFormat="false" ht="12.75" hidden="false" customHeight="false" outlineLevel="0" collapsed="false">
      <c r="A1440" s="1001" t="n">
        <v>1438</v>
      </c>
      <c r="B1440" s="1001" t="s">
        <v>3852</v>
      </c>
      <c r="C1440" s="1001" t="s">
        <v>2351</v>
      </c>
      <c r="D1440" s="1001" t="s">
        <v>458</v>
      </c>
      <c r="E1440" s="1001" t="n">
        <v>2090620070</v>
      </c>
      <c r="F1440" s="1001" t="n">
        <v>50006</v>
      </c>
      <c r="G1440" s="1001" t="s">
        <v>3853</v>
      </c>
      <c r="H1440" s="1128" t="n">
        <v>1076</v>
      </c>
      <c r="I1440" s="1068"/>
    </row>
    <row r="1441" customFormat="false" ht="12.75" hidden="false" customHeight="false" outlineLevel="0" collapsed="false">
      <c r="A1441" s="1001" t="n">
        <v>1439</v>
      </c>
      <c r="B1441" s="1001" t="s">
        <v>3854</v>
      </c>
      <c r="C1441" s="1001" t="s">
        <v>988</v>
      </c>
      <c r="D1441" s="1001" t="s">
        <v>854</v>
      </c>
      <c r="E1441" s="1001" t="n">
        <v>1010020380</v>
      </c>
      <c r="F1441" s="1001" t="n">
        <v>6039</v>
      </c>
      <c r="G1441" s="1001" t="s">
        <v>3855</v>
      </c>
      <c r="H1441" s="1128" t="n">
        <v>32399</v>
      </c>
      <c r="I1441" s="1068"/>
    </row>
    <row r="1442" customFormat="false" ht="12.75" hidden="false" customHeight="false" outlineLevel="0" collapsed="false">
      <c r="A1442" s="1001" t="n">
        <v>1440</v>
      </c>
      <c r="B1442" s="1001" t="s">
        <v>3856</v>
      </c>
      <c r="C1442" s="1001" t="s">
        <v>1330</v>
      </c>
      <c r="D1442" s="1001" t="s">
        <v>861</v>
      </c>
      <c r="E1442" s="1001" t="n">
        <v>1050840090</v>
      </c>
      <c r="F1442" s="1001" t="n">
        <v>26009</v>
      </c>
      <c r="G1442" s="1001" t="s">
        <v>3857</v>
      </c>
      <c r="H1442" s="1128" t="n">
        <v>13160</v>
      </c>
      <c r="I1442" s="1068"/>
    </row>
    <row r="1443" customFormat="false" ht="12.75" hidden="false" customHeight="false" outlineLevel="0" collapsed="false">
      <c r="A1443" s="1001" t="n">
        <v>1441</v>
      </c>
      <c r="B1443" s="1001" t="s">
        <v>3858</v>
      </c>
      <c r="C1443" s="1001" t="s">
        <v>1335</v>
      </c>
      <c r="D1443" s="1001" t="s">
        <v>849</v>
      </c>
      <c r="E1443" s="1001" t="n">
        <v>1080130110</v>
      </c>
      <c r="F1443" s="1001" t="n">
        <v>37011</v>
      </c>
      <c r="G1443" s="1001" t="s">
        <v>3859</v>
      </c>
      <c r="H1443" s="1128" t="n">
        <v>35784</v>
      </c>
      <c r="I1443" s="1068"/>
    </row>
    <row r="1444" customFormat="false" ht="12.75" hidden="false" customHeight="false" outlineLevel="0" collapsed="false">
      <c r="A1444" s="1001" t="n">
        <v>1442</v>
      </c>
      <c r="B1444" s="1001" t="s">
        <v>3860</v>
      </c>
      <c r="C1444" s="1001" t="s">
        <v>988</v>
      </c>
      <c r="D1444" s="1001" t="s">
        <v>854</v>
      </c>
      <c r="E1444" s="1001" t="n">
        <v>1010020370</v>
      </c>
      <c r="F1444" s="1001" t="n">
        <v>6038</v>
      </c>
      <c r="G1444" s="1001" t="s">
        <v>3861</v>
      </c>
      <c r="H1444" s="1128" t="n">
        <v>370</v>
      </c>
      <c r="I1444" s="1068"/>
    </row>
    <row r="1445" customFormat="false" ht="12.75" hidden="false" customHeight="false" outlineLevel="0" collapsed="false">
      <c r="A1445" s="1001" t="n">
        <v>1443</v>
      </c>
      <c r="B1445" s="1001" t="s">
        <v>3862</v>
      </c>
      <c r="C1445" s="1001" t="s">
        <v>378</v>
      </c>
      <c r="D1445" s="1001" t="s">
        <v>854</v>
      </c>
      <c r="E1445" s="1001" t="n">
        <v>1010520380</v>
      </c>
      <c r="F1445" s="1001" t="n">
        <v>3039</v>
      </c>
      <c r="G1445" s="1001" t="s">
        <v>3863</v>
      </c>
      <c r="H1445" s="1128" t="n">
        <v>905</v>
      </c>
      <c r="I1445" s="1068"/>
    </row>
    <row r="1446" customFormat="false" ht="12.75" hidden="false" customHeight="false" outlineLevel="0" collapsed="false">
      <c r="A1446" s="1001" t="n">
        <v>1444</v>
      </c>
      <c r="B1446" s="1001" t="s">
        <v>3864</v>
      </c>
      <c r="C1446" s="1001" t="s">
        <v>1009</v>
      </c>
      <c r="D1446" s="1001" t="s">
        <v>861</v>
      </c>
      <c r="E1446" s="1001" t="n">
        <v>1050890190</v>
      </c>
      <c r="F1446" s="1001" t="n">
        <v>23019</v>
      </c>
      <c r="G1446" s="1001" t="s">
        <v>3865</v>
      </c>
      <c r="H1446" s="1128" t="n">
        <v>5551</v>
      </c>
      <c r="I1446" s="1068"/>
    </row>
    <row r="1447" customFormat="false" ht="12.75" hidden="false" customHeight="false" outlineLevel="0" collapsed="false">
      <c r="A1447" s="1001" t="n">
        <v>1445</v>
      </c>
      <c r="B1447" s="1001" t="s">
        <v>3866</v>
      </c>
      <c r="C1447" s="1001" t="s">
        <v>951</v>
      </c>
      <c r="D1447" s="1001" t="s">
        <v>852</v>
      </c>
      <c r="E1447" s="1001" t="n">
        <v>1030260170</v>
      </c>
      <c r="F1447" s="1001" t="n">
        <v>19018</v>
      </c>
      <c r="G1447" s="1001" t="s">
        <v>3867</v>
      </c>
      <c r="H1447" s="1128" t="n">
        <v>1151</v>
      </c>
      <c r="I1447" s="1068"/>
    </row>
    <row r="1448" customFormat="false" ht="12.75" hidden="false" customHeight="false" outlineLevel="0" collapsed="false">
      <c r="A1448" s="1001" t="n">
        <v>1446</v>
      </c>
      <c r="B1448" s="1001" t="s">
        <v>3868</v>
      </c>
      <c r="C1448" s="1001" t="s">
        <v>951</v>
      </c>
      <c r="D1448" s="1001" t="s">
        <v>852</v>
      </c>
      <c r="E1448" s="1001" t="n">
        <v>1030260180</v>
      </c>
      <c r="F1448" s="1001" t="n">
        <v>19019</v>
      </c>
      <c r="G1448" s="1001" t="s">
        <v>3869</v>
      </c>
      <c r="H1448" s="1128" t="n">
        <v>515</v>
      </c>
      <c r="I1448" s="1068"/>
    </row>
    <row r="1449" customFormat="false" ht="12.75" hidden="false" customHeight="false" outlineLevel="0" collapsed="false">
      <c r="A1449" s="1001" t="n">
        <v>1447</v>
      </c>
      <c r="B1449" s="1001" t="s">
        <v>3870</v>
      </c>
      <c r="C1449" s="1001" t="s">
        <v>878</v>
      </c>
      <c r="D1449" s="1001" t="s">
        <v>852</v>
      </c>
      <c r="E1449" s="1001" t="n">
        <v>1030990080</v>
      </c>
      <c r="F1449" s="1001" t="n">
        <v>98008</v>
      </c>
      <c r="G1449" s="1001" t="s">
        <v>3871</v>
      </c>
      <c r="H1449" s="1128" t="n">
        <v>2959</v>
      </c>
      <c r="I1449" s="1068"/>
    </row>
    <row r="1450" customFormat="false" ht="12.75" hidden="false" customHeight="false" outlineLevel="0" collapsed="false">
      <c r="A1450" s="1001" t="n">
        <v>1448</v>
      </c>
      <c r="B1450" s="1001" t="s">
        <v>3872</v>
      </c>
      <c r="C1450" s="1001" t="s">
        <v>922</v>
      </c>
      <c r="D1450" s="1001" t="s">
        <v>848</v>
      </c>
      <c r="E1450" s="1001" t="n">
        <v>3150720270</v>
      </c>
      <c r="F1450" s="1001" t="n">
        <v>65027</v>
      </c>
      <c r="G1450" s="1001" t="s">
        <v>3873</v>
      </c>
      <c r="H1450" s="1128" t="n">
        <v>1303</v>
      </c>
      <c r="I1450" s="1068"/>
    </row>
    <row r="1451" customFormat="false" ht="12.75" hidden="false" customHeight="false" outlineLevel="0" collapsed="false">
      <c r="A1451" s="1001" t="n">
        <v>1449</v>
      </c>
      <c r="B1451" s="1001" t="s">
        <v>3874</v>
      </c>
      <c r="C1451" s="1001" t="s">
        <v>951</v>
      </c>
      <c r="D1451" s="1001" t="s">
        <v>852</v>
      </c>
      <c r="E1451" s="1001" t="n">
        <v>1030260190</v>
      </c>
      <c r="F1451" s="1001" t="n">
        <v>19020</v>
      </c>
      <c r="G1451" s="1001" t="s">
        <v>3875</v>
      </c>
      <c r="H1451" s="1128" t="n">
        <v>1771</v>
      </c>
      <c r="I1451" s="1068"/>
    </row>
    <row r="1452" customFormat="false" ht="12.75" hidden="false" customHeight="false" outlineLevel="0" collapsed="false">
      <c r="A1452" s="1001" t="n">
        <v>1450</v>
      </c>
      <c r="B1452" s="1001" t="s">
        <v>3876</v>
      </c>
      <c r="C1452" s="1001" t="s">
        <v>1335</v>
      </c>
      <c r="D1452" s="1001" t="s">
        <v>849</v>
      </c>
      <c r="E1452" s="1001" t="n">
        <v>1080130120</v>
      </c>
      <c r="F1452" s="1001" t="n">
        <v>37012</v>
      </c>
      <c r="G1452" s="1001" t="s">
        <v>3877</v>
      </c>
      <c r="H1452" s="1128" t="n">
        <v>3367</v>
      </c>
      <c r="I1452" s="1068"/>
    </row>
    <row r="1453" customFormat="false" ht="12.75" hidden="false" customHeight="false" outlineLevel="0" collapsed="false">
      <c r="A1453" s="1001" t="n">
        <v>1451</v>
      </c>
      <c r="B1453" s="1001" t="s">
        <v>3878</v>
      </c>
      <c r="C1453" s="1001" t="s">
        <v>1187</v>
      </c>
      <c r="D1453" s="1001" t="s">
        <v>849</v>
      </c>
      <c r="E1453" s="1001" t="n">
        <v>1080680120</v>
      </c>
      <c r="F1453" s="1001" t="n">
        <v>35012</v>
      </c>
      <c r="G1453" s="1001" t="s">
        <v>3879</v>
      </c>
      <c r="H1453" s="1128" t="n">
        <v>18857</v>
      </c>
      <c r="I1453" s="1068"/>
    </row>
    <row r="1454" customFormat="false" ht="12.75" hidden="false" customHeight="false" outlineLevel="0" collapsed="false">
      <c r="A1454" s="1001" t="n">
        <v>1452</v>
      </c>
      <c r="B1454" s="1001" t="s">
        <v>3880</v>
      </c>
      <c r="C1454" s="1001" t="s">
        <v>908</v>
      </c>
      <c r="D1454" s="1001" t="s">
        <v>854</v>
      </c>
      <c r="E1454" s="1001" t="n">
        <v>1010270450</v>
      </c>
      <c r="F1454" s="1001" t="n">
        <v>4045</v>
      </c>
      <c r="G1454" s="1001" t="s">
        <v>3881</v>
      </c>
      <c r="H1454" s="1128" t="n">
        <v>1412</v>
      </c>
      <c r="I1454" s="1068"/>
    </row>
    <row r="1455" customFormat="false" ht="12.75" hidden="false" customHeight="false" outlineLevel="0" collapsed="false">
      <c r="A1455" s="1001" t="n">
        <v>1453</v>
      </c>
      <c r="B1455" s="1001" t="s">
        <v>3882</v>
      </c>
      <c r="C1455" s="1001" t="s">
        <v>942</v>
      </c>
      <c r="D1455" s="1001" t="s">
        <v>847</v>
      </c>
      <c r="E1455" s="1001" t="n">
        <v>3180250275</v>
      </c>
      <c r="F1455" s="1001" t="n">
        <v>78156</v>
      </c>
      <c r="G1455" s="1001" t="s">
        <v>3883</v>
      </c>
      <c r="H1455" s="1128" t="n">
        <v>9596</v>
      </c>
      <c r="I1455" s="1068"/>
    </row>
    <row r="1456" customFormat="false" ht="12.75" hidden="false" customHeight="false" outlineLevel="0" collapsed="false">
      <c r="A1456" s="1001" t="n">
        <v>1454</v>
      </c>
      <c r="B1456" s="1001" t="s">
        <v>3884</v>
      </c>
      <c r="C1456" s="1001" t="s">
        <v>1325</v>
      </c>
      <c r="D1456" s="1001" t="s">
        <v>468</v>
      </c>
      <c r="E1456" s="1001" t="n">
        <v>3130230160</v>
      </c>
      <c r="F1456" s="1001" t="n">
        <v>69016</v>
      </c>
      <c r="G1456" s="1001" t="s">
        <v>3885</v>
      </c>
      <c r="H1456" s="1128" t="n">
        <v>3011</v>
      </c>
      <c r="I1456" s="1068"/>
    </row>
    <row r="1457" customFormat="false" ht="12.75" hidden="false" customHeight="false" outlineLevel="0" collapsed="false">
      <c r="A1457" s="1001" t="n">
        <v>1455</v>
      </c>
      <c r="B1457" s="1001" t="s">
        <v>3886</v>
      </c>
      <c r="C1457" s="1001" t="s">
        <v>378</v>
      </c>
      <c r="D1457" s="1001" t="s">
        <v>854</v>
      </c>
      <c r="E1457" s="1001" t="n">
        <v>1010520390</v>
      </c>
      <c r="F1457" s="1001" t="n">
        <v>3040</v>
      </c>
      <c r="G1457" s="1001" t="s">
        <v>3887</v>
      </c>
      <c r="H1457" s="1128" t="n">
        <v>1523</v>
      </c>
      <c r="I1457" s="1068"/>
    </row>
    <row r="1458" customFormat="false" ht="12.75" hidden="false" customHeight="false" outlineLevel="0" collapsed="false">
      <c r="A1458" s="1001" t="n">
        <v>1456</v>
      </c>
      <c r="B1458" s="1001" t="s">
        <v>3888</v>
      </c>
      <c r="C1458" s="1001" t="s">
        <v>951</v>
      </c>
      <c r="D1458" s="1001" t="s">
        <v>852</v>
      </c>
      <c r="E1458" s="1001" t="n">
        <v>1030260200</v>
      </c>
      <c r="F1458" s="1001" t="n">
        <v>19021</v>
      </c>
      <c r="G1458" s="1001" t="s">
        <v>3889</v>
      </c>
      <c r="H1458" s="1128" t="n">
        <v>14974</v>
      </c>
      <c r="I1458" s="1068"/>
    </row>
    <row r="1459" customFormat="false" ht="12.75" hidden="false" customHeight="false" outlineLevel="0" collapsed="false">
      <c r="A1459" s="1001" t="n">
        <v>1457</v>
      </c>
      <c r="B1459" s="1001" t="s">
        <v>3890</v>
      </c>
      <c r="C1459" s="1001" t="s">
        <v>878</v>
      </c>
      <c r="D1459" s="1001" t="s">
        <v>852</v>
      </c>
      <c r="E1459" s="1001" t="n">
        <v>1030990090</v>
      </c>
      <c r="F1459" s="1001" t="n">
        <v>98009</v>
      </c>
      <c r="G1459" s="1001" t="s">
        <v>3891</v>
      </c>
      <c r="H1459" s="1128" t="n">
        <v>3208</v>
      </c>
      <c r="I1459" s="1068"/>
    </row>
    <row r="1460" customFormat="false" ht="12.75" hidden="false" customHeight="false" outlineLevel="0" collapsed="false">
      <c r="A1460" s="1001" t="n">
        <v>1458</v>
      </c>
      <c r="B1460" s="1001" t="s">
        <v>3892</v>
      </c>
      <c r="C1460" s="1001" t="s">
        <v>951</v>
      </c>
      <c r="D1460" s="1001" t="s">
        <v>852</v>
      </c>
      <c r="E1460" s="1001" t="n">
        <v>1030260210</v>
      </c>
      <c r="F1460" s="1001" t="n">
        <v>19022</v>
      </c>
      <c r="G1460" s="1001" t="s">
        <v>3893</v>
      </c>
      <c r="H1460" s="1128" t="n">
        <v>1621</v>
      </c>
      <c r="I1460" s="1068"/>
    </row>
    <row r="1461" customFormat="false" ht="12.75" hidden="false" customHeight="false" outlineLevel="0" collapsed="false">
      <c r="A1461" s="1001" t="n">
        <v>1459</v>
      </c>
      <c r="B1461" s="1001" t="s">
        <v>3894</v>
      </c>
      <c r="C1461" s="1001" t="s">
        <v>954</v>
      </c>
      <c r="D1461" s="1001" t="s">
        <v>852</v>
      </c>
      <c r="E1461" s="1001" t="n">
        <v>1030450100</v>
      </c>
      <c r="F1461" s="1001" t="n">
        <v>20010</v>
      </c>
      <c r="G1461" s="1001" t="s">
        <v>3895</v>
      </c>
      <c r="H1461" s="1128" t="n">
        <v>2208</v>
      </c>
      <c r="I1461" s="1068"/>
    </row>
    <row r="1462" customFormat="false" ht="12.75" hidden="false" customHeight="false" outlineLevel="0" collapsed="false">
      <c r="A1462" s="1001" t="n">
        <v>1460</v>
      </c>
      <c r="B1462" s="1001" t="s">
        <v>3896</v>
      </c>
      <c r="C1462" s="1001" t="s">
        <v>988</v>
      </c>
      <c r="D1462" s="1001" t="s">
        <v>854</v>
      </c>
      <c r="E1462" s="1001" t="n">
        <v>1010020390</v>
      </c>
      <c r="F1462" s="1001" t="n">
        <v>6040</v>
      </c>
      <c r="G1462" s="1001" t="s">
        <v>3897</v>
      </c>
      <c r="H1462" s="1128" t="n">
        <v>969</v>
      </c>
      <c r="I1462" s="1068"/>
    </row>
    <row r="1463" customFormat="false" ht="12.75" hidden="false" customHeight="false" outlineLevel="0" collapsed="false">
      <c r="A1463" s="1001" t="n">
        <v>1461</v>
      </c>
      <c r="B1463" s="1001" t="s">
        <v>3898</v>
      </c>
      <c r="C1463" s="1001" t="s">
        <v>925</v>
      </c>
      <c r="D1463" s="1001" t="s">
        <v>848</v>
      </c>
      <c r="E1463" s="1001" t="n">
        <v>3150510170</v>
      </c>
      <c r="F1463" s="1001" t="n">
        <v>63017</v>
      </c>
      <c r="G1463" s="1001" t="s">
        <v>3899</v>
      </c>
      <c r="H1463" s="1128" t="n">
        <v>47428</v>
      </c>
      <c r="I1463" s="1068"/>
    </row>
    <row r="1464" customFormat="false" ht="12.75" hidden="false" customHeight="false" outlineLevel="0" collapsed="false">
      <c r="A1464" s="1001" t="n">
        <v>1462</v>
      </c>
      <c r="B1464" s="1001" t="s">
        <v>3900</v>
      </c>
      <c r="C1464" s="1001" t="s">
        <v>905</v>
      </c>
      <c r="D1464" s="1001" t="s">
        <v>855</v>
      </c>
      <c r="E1464" s="1001" t="n">
        <v>3160310120</v>
      </c>
      <c r="F1464" s="1001" t="n">
        <v>71013</v>
      </c>
      <c r="G1464" s="1001" t="s">
        <v>3901</v>
      </c>
      <c r="H1464" s="1128" t="n">
        <v>1379</v>
      </c>
      <c r="I1464" s="1068"/>
    </row>
    <row r="1465" customFormat="false" ht="12.75" hidden="false" customHeight="false" outlineLevel="0" collapsed="false">
      <c r="A1465" s="1001" t="n">
        <v>1463</v>
      </c>
      <c r="B1465" s="1001" t="s">
        <v>3902</v>
      </c>
      <c r="C1465" s="1001" t="s">
        <v>954</v>
      </c>
      <c r="D1465" s="1001" t="s">
        <v>852</v>
      </c>
      <c r="E1465" s="1001" t="n">
        <v>1030450110</v>
      </c>
      <c r="F1465" s="1001" t="n">
        <v>20011</v>
      </c>
      <c r="G1465" s="1001" t="s">
        <v>3903</v>
      </c>
      <c r="H1465" s="1128" t="n">
        <v>2654</v>
      </c>
      <c r="I1465" s="1068"/>
    </row>
    <row r="1466" customFormat="false" ht="12.75" hidden="false" customHeight="false" outlineLevel="0" collapsed="false">
      <c r="A1466" s="1001" t="n">
        <v>1464</v>
      </c>
      <c r="B1466" s="1001" t="s">
        <v>3904</v>
      </c>
      <c r="C1466" s="1001" t="s">
        <v>878</v>
      </c>
      <c r="D1466" s="1001" t="s">
        <v>852</v>
      </c>
      <c r="E1466" s="1001" t="n">
        <v>1030990100</v>
      </c>
      <c r="F1466" s="1001" t="n">
        <v>98010</v>
      </c>
      <c r="G1466" s="1001" t="s">
        <v>3905</v>
      </c>
      <c r="H1466" s="1128" t="n">
        <v>15399</v>
      </c>
      <c r="I1466" s="1068"/>
    </row>
    <row r="1467" customFormat="false" ht="12.75" hidden="false" customHeight="false" outlineLevel="0" collapsed="false">
      <c r="A1467" s="1001" t="n">
        <v>1465</v>
      </c>
      <c r="B1467" s="1001" t="s">
        <v>3906</v>
      </c>
      <c r="C1467" s="1001" t="s">
        <v>954</v>
      </c>
      <c r="D1467" s="1001" t="s">
        <v>852</v>
      </c>
      <c r="E1467" s="1001" t="n">
        <v>1030450120</v>
      </c>
      <c r="F1467" s="1001" t="n">
        <v>20012</v>
      </c>
      <c r="G1467" s="1001" t="s">
        <v>3907</v>
      </c>
      <c r="H1467" s="1128" t="n">
        <v>1483</v>
      </c>
      <c r="I1467" s="1068"/>
    </row>
    <row r="1468" customFormat="false" ht="12.75" hidden="false" customHeight="false" outlineLevel="0" collapsed="false">
      <c r="A1468" s="1001" t="n">
        <v>1466</v>
      </c>
      <c r="B1468" s="1001" t="s">
        <v>3908</v>
      </c>
      <c r="C1468" s="1001" t="s">
        <v>875</v>
      </c>
      <c r="D1468" s="1001" t="s">
        <v>861</v>
      </c>
      <c r="E1468" s="1001" t="n">
        <v>1050540280</v>
      </c>
      <c r="F1468" s="1001" t="n">
        <v>28028</v>
      </c>
      <c r="G1468" s="1001" t="s">
        <v>3909</v>
      </c>
      <c r="H1468" s="1128" t="n">
        <v>5390</v>
      </c>
      <c r="I1468" s="1068"/>
    </row>
    <row r="1469" customFormat="false" ht="12.75" hidden="false" customHeight="false" outlineLevel="0" collapsed="false">
      <c r="A1469" s="1001" t="n">
        <v>1467</v>
      </c>
      <c r="B1469" s="1001" t="s">
        <v>3910</v>
      </c>
      <c r="C1469" s="1001" t="s">
        <v>1092</v>
      </c>
      <c r="D1469" s="1001" t="s">
        <v>848</v>
      </c>
      <c r="E1469" s="1001" t="n">
        <v>3150200200</v>
      </c>
      <c r="F1469" s="1001" t="n">
        <v>61020</v>
      </c>
      <c r="G1469" s="1001" t="s">
        <v>3911</v>
      </c>
      <c r="H1469" s="1128" t="n">
        <v>9543</v>
      </c>
      <c r="I1469" s="1068"/>
    </row>
    <row r="1470" customFormat="false" ht="12.75" hidden="false" customHeight="false" outlineLevel="0" collapsed="false">
      <c r="A1470" s="1001" t="n">
        <v>1468</v>
      </c>
      <c r="B1470" s="1001" t="s">
        <v>3912</v>
      </c>
      <c r="C1470" s="1001" t="s">
        <v>905</v>
      </c>
      <c r="D1470" s="1001" t="s">
        <v>855</v>
      </c>
      <c r="E1470" s="1001" t="n">
        <v>3160310130</v>
      </c>
      <c r="F1470" s="1001" t="n">
        <v>71014</v>
      </c>
      <c r="G1470" s="1001" t="s">
        <v>3913</v>
      </c>
      <c r="H1470" s="1128" t="n">
        <v>1704</v>
      </c>
      <c r="I1470" s="1068"/>
    </row>
    <row r="1471" customFormat="false" ht="12.75" hidden="false" customHeight="false" outlineLevel="0" collapsed="false">
      <c r="A1471" s="1001" t="n">
        <v>1469</v>
      </c>
      <c r="B1471" s="1001" t="s">
        <v>3914</v>
      </c>
      <c r="C1471" s="1001" t="s">
        <v>985</v>
      </c>
      <c r="D1471" s="1001" t="s">
        <v>857</v>
      </c>
      <c r="E1471" s="1001" t="n">
        <v>4190480120</v>
      </c>
      <c r="F1471" s="1001" t="n">
        <v>83012</v>
      </c>
      <c r="G1471" s="1001" t="s">
        <v>3915</v>
      </c>
      <c r="H1471" s="1128" t="n">
        <v>735</v>
      </c>
      <c r="I1471" s="1068"/>
    </row>
    <row r="1472" customFormat="false" ht="12.75" hidden="false" customHeight="false" outlineLevel="0" collapsed="false">
      <c r="A1472" s="1001" t="n">
        <v>1470</v>
      </c>
      <c r="B1472" s="1001" t="s">
        <v>3916</v>
      </c>
      <c r="C1472" s="1001" t="s">
        <v>939</v>
      </c>
      <c r="D1472" s="1001" t="s">
        <v>464</v>
      </c>
      <c r="E1472" s="1001" t="n">
        <v>2120330180</v>
      </c>
      <c r="F1472" s="1001" t="n">
        <v>60018</v>
      </c>
      <c r="G1472" s="1001" t="s">
        <v>3917</v>
      </c>
      <c r="H1472" s="1128" t="n">
        <v>2438</v>
      </c>
      <c r="I1472" s="1068"/>
    </row>
    <row r="1473" customFormat="false" ht="12.75" hidden="false" customHeight="false" outlineLevel="0" collapsed="false">
      <c r="A1473" s="1001" t="n">
        <v>1471</v>
      </c>
      <c r="B1473" s="1001" t="s">
        <v>3918</v>
      </c>
      <c r="C1473" s="1001" t="s">
        <v>378</v>
      </c>
      <c r="D1473" s="1001" t="s">
        <v>854</v>
      </c>
      <c r="E1473" s="1001" t="n">
        <v>1010520400</v>
      </c>
      <c r="F1473" s="1001" t="n">
        <v>3041</v>
      </c>
      <c r="G1473" s="1001" t="s">
        <v>3919</v>
      </c>
      <c r="H1473" s="1128" t="n">
        <v>875</v>
      </c>
      <c r="I1473" s="1068"/>
    </row>
    <row r="1474" customFormat="false" ht="12.75" hidden="false" customHeight="false" outlineLevel="0" collapsed="false">
      <c r="A1474" s="1001" t="n">
        <v>1472</v>
      </c>
      <c r="B1474" s="1001" t="s">
        <v>3920</v>
      </c>
      <c r="C1474" s="1001" t="s">
        <v>1055</v>
      </c>
      <c r="D1474" s="1001" t="s">
        <v>852</v>
      </c>
      <c r="E1474" s="1001" t="n">
        <v>1030860300</v>
      </c>
      <c r="F1474" s="1001" t="n">
        <v>12037</v>
      </c>
      <c r="G1474" s="1001" t="s">
        <v>3921</v>
      </c>
      <c r="H1474" s="1128" t="n">
        <v>1362</v>
      </c>
      <c r="I1474" s="1068"/>
    </row>
    <row r="1475" customFormat="false" ht="12.75" hidden="false" customHeight="false" outlineLevel="0" collapsed="false">
      <c r="A1475" s="1001" t="n">
        <v>1473</v>
      </c>
      <c r="B1475" s="1001" t="s">
        <v>3922</v>
      </c>
      <c r="C1475" s="1001" t="s">
        <v>925</v>
      </c>
      <c r="D1475" s="1001" t="s">
        <v>848</v>
      </c>
      <c r="E1475" s="1001" t="n">
        <v>3150510180</v>
      </c>
      <c r="F1475" s="1001" t="n">
        <v>63018</v>
      </c>
      <c r="G1475" s="1001" t="s">
        <v>3923</v>
      </c>
      <c r="H1475" s="1128" t="n">
        <v>3048</v>
      </c>
      <c r="I1475" s="1068"/>
    </row>
    <row r="1476" customFormat="false" ht="12.75" hidden="false" customHeight="false" outlineLevel="0" collapsed="false">
      <c r="A1476" s="1001" t="n">
        <v>1474</v>
      </c>
      <c r="B1476" s="1001" t="s">
        <v>3924</v>
      </c>
      <c r="C1476" s="1001" t="s">
        <v>977</v>
      </c>
      <c r="D1476" s="1001" t="s">
        <v>855</v>
      </c>
      <c r="E1476" s="1001" t="n">
        <v>3160090150</v>
      </c>
      <c r="F1476" s="1001" t="n">
        <v>72015</v>
      </c>
      <c r="G1476" s="1001" t="s">
        <v>3925</v>
      </c>
      <c r="H1476" s="1128" t="n">
        <v>19404</v>
      </c>
      <c r="I1476" s="1068"/>
    </row>
    <row r="1477" customFormat="false" ht="12.75" hidden="false" customHeight="false" outlineLevel="0" collapsed="false">
      <c r="A1477" s="1001" t="n">
        <v>1475</v>
      </c>
      <c r="B1477" s="1001" t="s">
        <v>3926</v>
      </c>
      <c r="C1477" s="1001" t="s">
        <v>925</v>
      </c>
      <c r="D1477" s="1001" t="s">
        <v>848</v>
      </c>
      <c r="E1477" s="1001" t="n">
        <v>3150510190</v>
      </c>
      <c r="F1477" s="1001" t="n">
        <v>63019</v>
      </c>
      <c r="G1477" s="1001" t="s">
        <v>3927</v>
      </c>
      <c r="H1477" s="1128" t="n">
        <v>7715</v>
      </c>
      <c r="I1477" s="1068"/>
    </row>
    <row r="1478" customFormat="false" ht="12.75" hidden="false" customHeight="false" outlineLevel="0" collapsed="false">
      <c r="A1478" s="1001" t="n">
        <v>1476</v>
      </c>
      <c r="B1478" s="1001" t="s">
        <v>3928</v>
      </c>
      <c r="C1478" s="1001" t="s">
        <v>925</v>
      </c>
      <c r="D1478" s="1001" t="s">
        <v>848</v>
      </c>
      <c r="E1478" s="1001" t="n">
        <v>3150510200</v>
      </c>
      <c r="F1478" s="1001" t="n">
        <v>63020</v>
      </c>
      <c r="G1478" s="1001" t="s">
        <v>3929</v>
      </c>
      <c r="H1478" s="1128" t="n">
        <v>13363</v>
      </c>
      <c r="I1478" s="1068"/>
    </row>
    <row r="1479" customFormat="false" ht="12.75" hidden="false" customHeight="false" outlineLevel="0" collapsed="false">
      <c r="A1479" s="1001" t="n">
        <v>1477</v>
      </c>
      <c r="B1479" s="1001" t="s">
        <v>3930</v>
      </c>
      <c r="C1479" s="1001" t="s">
        <v>1120</v>
      </c>
      <c r="D1479" s="1001" t="s">
        <v>854</v>
      </c>
      <c r="E1479" s="1001" t="n">
        <v>1010880330</v>
      </c>
      <c r="F1479" s="1001" t="n">
        <v>2033</v>
      </c>
      <c r="G1479" s="1001" t="s">
        <v>3931</v>
      </c>
      <c r="H1479" s="1128" t="n">
        <v>222</v>
      </c>
      <c r="I1479" s="1068"/>
    </row>
    <row r="1480" customFormat="false" ht="12.75" hidden="false" customHeight="false" outlineLevel="0" collapsed="false">
      <c r="A1480" s="1001" t="n">
        <v>1478</v>
      </c>
      <c r="B1480" s="1001" t="s">
        <v>3932</v>
      </c>
      <c r="C1480" s="1001" t="s">
        <v>1125</v>
      </c>
      <c r="D1480" s="1001" t="s">
        <v>851</v>
      </c>
      <c r="E1480" s="1001" t="n">
        <v>1070740190</v>
      </c>
      <c r="F1480" s="1001" t="n">
        <v>9019</v>
      </c>
      <c r="G1480" s="1001" t="s">
        <v>3933</v>
      </c>
      <c r="H1480" s="1128" t="n">
        <v>737</v>
      </c>
      <c r="I1480" s="1068"/>
    </row>
    <row r="1481" customFormat="false" ht="12.75" hidden="false" customHeight="false" outlineLevel="0" collapsed="false">
      <c r="A1481" s="1001" t="n">
        <v>1479</v>
      </c>
      <c r="B1481" s="1001" t="s">
        <v>3934</v>
      </c>
      <c r="C1481" s="1001" t="s">
        <v>1117</v>
      </c>
      <c r="D1481" s="1001" t="s">
        <v>852</v>
      </c>
      <c r="E1481" s="1001" t="n">
        <v>1030570290</v>
      </c>
      <c r="F1481" s="1001" t="n">
        <v>18031</v>
      </c>
      <c r="G1481" s="1001" t="s">
        <v>3935</v>
      </c>
      <c r="H1481" s="1128" t="n">
        <v>453</v>
      </c>
      <c r="I1481" s="1068"/>
    </row>
    <row r="1482" customFormat="false" ht="12.75" hidden="false" customHeight="false" outlineLevel="0" collapsed="false">
      <c r="A1482" s="1001" t="n">
        <v>1480</v>
      </c>
      <c r="B1482" s="1001" t="s">
        <v>3936</v>
      </c>
      <c r="C1482" s="1001" t="s">
        <v>1012</v>
      </c>
      <c r="D1482" s="1001" t="s">
        <v>464</v>
      </c>
      <c r="E1482" s="1001" t="n">
        <v>2120700210</v>
      </c>
      <c r="F1482" s="1001" t="n">
        <v>58021</v>
      </c>
      <c r="G1482" s="1001" t="s">
        <v>3937</v>
      </c>
      <c r="H1482" s="1128" t="n">
        <v>643</v>
      </c>
      <c r="I1482" s="1068"/>
    </row>
    <row r="1483" customFormat="false" ht="12.75" hidden="false" customHeight="false" outlineLevel="0" collapsed="false">
      <c r="A1483" s="1001" t="n">
        <v>1481</v>
      </c>
      <c r="B1483" s="1001" t="s">
        <v>3938</v>
      </c>
      <c r="C1483" s="1001" t="s">
        <v>1092</v>
      </c>
      <c r="D1483" s="1001" t="s">
        <v>848</v>
      </c>
      <c r="E1483" s="1001" t="n">
        <v>3150200201</v>
      </c>
      <c r="F1483" s="1001" t="n">
        <v>61103</v>
      </c>
      <c r="G1483" s="1001" t="s">
        <v>3939</v>
      </c>
      <c r="H1483" s="1128" t="n">
        <v>6869</v>
      </c>
      <c r="I1483" s="1068"/>
    </row>
    <row r="1484" customFormat="false" ht="12.75" hidden="false" customHeight="false" outlineLevel="0" collapsed="false">
      <c r="A1484" s="1001" t="n">
        <v>1482</v>
      </c>
      <c r="B1484" s="1001" t="s">
        <v>3940</v>
      </c>
      <c r="C1484" s="1001" t="s">
        <v>1095</v>
      </c>
      <c r="D1484" s="1001" t="s">
        <v>854</v>
      </c>
      <c r="E1484" s="1001" t="n">
        <v>1010960140</v>
      </c>
      <c r="F1484" s="1001" t="n">
        <v>96014</v>
      </c>
      <c r="G1484" s="1001" t="s">
        <v>3941</v>
      </c>
      <c r="H1484" s="1128" t="n">
        <v>397</v>
      </c>
      <c r="I1484" s="1068"/>
    </row>
    <row r="1485" customFormat="false" ht="12.75" hidden="false" customHeight="false" outlineLevel="0" collapsed="false">
      <c r="A1485" s="1001" t="n">
        <v>1483</v>
      </c>
      <c r="B1485" s="1001" t="s">
        <v>3942</v>
      </c>
      <c r="C1485" s="1001" t="s">
        <v>917</v>
      </c>
      <c r="D1485" s="1001" t="s">
        <v>464</v>
      </c>
      <c r="E1485" s="1001" t="n">
        <v>2120690100</v>
      </c>
      <c r="F1485" s="1001" t="n">
        <v>57011</v>
      </c>
      <c r="G1485" s="1001" t="s">
        <v>3943</v>
      </c>
      <c r="H1485" s="1128" t="n">
        <v>691</v>
      </c>
      <c r="I1485" s="1068"/>
    </row>
    <row r="1486" customFormat="false" ht="12.75" hidden="false" customHeight="false" outlineLevel="0" collapsed="false">
      <c r="A1486" s="1001" t="n">
        <v>1484</v>
      </c>
      <c r="B1486" s="1001" t="s">
        <v>3944</v>
      </c>
      <c r="C1486" s="1001" t="s">
        <v>1092</v>
      </c>
      <c r="D1486" s="1001" t="s">
        <v>848</v>
      </c>
      <c r="E1486" s="1001" t="n">
        <v>3150200210</v>
      </c>
      <c r="F1486" s="1001" t="n">
        <v>61021</v>
      </c>
      <c r="G1486" s="1001" t="s">
        <v>3945</v>
      </c>
      <c r="H1486" s="1128" t="n">
        <v>8374</v>
      </c>
      <c r="I1486" s="1068"/>
    </row>
    <row r="1487" customFormat="false" ht="12.75" hidden="false" customHeight="false" outlineLevel="0" collapsed="false">
      <c r="A1487" s="1001" t="n">
        <v>1485</v>
      </c>
      <c r="B1487" s="1001" t="s">
        <v>3946</v>
      </c>
      <c r="C1487" s="1001" t="s">
        <v>1226</v>
      </c>
      <c r="D1487" s="1001" t="s">
        <v>855</v>
      </c>
      <c r="E1487" s="1001" t="n">
        <v>3160410150</v>
      </c>
      <c r="F1487" s="1001" t="n">
        <v>75016</v>
      </c>
      <c r="G1487" s="1001" t="s">
        <v>3947</v>
      </c>
      <c r="H1487" s="1128" t="n">
        <v>19372</v>
      </c>
      <c r="I1487" s="1068"/>
    </row>
    <row r="1488" customFormat="false" ht="12.75" hidden="false" customHeight="false" outlineLevel="0" collapsed="false">
      <c r="A1488" s="1001" t="n">
        <v>1486</v>
      </c>
      <c r="B1488" s="1001" t="s">
        <v>3948</v>
      </c>
      <c r="C1488" s="1001" t="s">
        <v>881</v>
      </c>
      <c r="D1488" s="1001" t="s">
        <v>852</v>
      </c>
      <c r="E1488" s="1001" t="n">
        <v>1030980150</v>
      </c>
      <c r="F1488" s="1001" t="n">
        <v>97015</v>
      </c>
      <c r="G1488" s="1001" t="s">
        <v>3949</v>
      </c>
      <c r="H1488" s="1128" t="n">
        <v>837</v>
      </c>
      <c r="I1488" s="1068"/>
    </row>
    <row r="1489" customFormat="false" ht="12.75" hidden="false" customHeight="false" outlineLevel="0" collapsed="false">
      <c r="A1489" s="1001" t="n">
        <v>1487</v>
      </c>
      <c r="B1489" s="1001" t="s">
        <v>3950</v>
      </c>
      <c r="C1489" s="1001" t="s">
        <v>893</v>
      </c>
      <c r="D1489" s="1001" t="s">
        <v>852</v>
      </c>
      <c r="E1489" s="1001" t="n">
        <v>1030490550</v>
      </c>
      <c r="F1489" s="1001" t="n">
        <v>15055</v>
      </c>
      <c r="G1489" s="1001" t="s">
        <v>3951</v>
      </c>
      <c r="H1489" s="1128" t="n">
        <v>4020</v>
      </c>
      <c r="I1489" s="1068"/>
    </row>
    <row r="1490" customFormat="false" ht="12.75" hidden="false" customHeight="false" outlineLevel="0" collapsed="false">
      <c r="A1490" s="1001" t="n">
        <v>1488</v>
      </c>
      <c r="B1490" s="1001" t="s">
        <v>3952</v>
      </c>
      <c r="C1490" s="1001" t="s">
        <v>1418</v>
      </c>
      <c r="D1490" s="1001" t="s">
        <v>850</v>
      </c>
      <c r="E1490" s="1001" t="n">
        <v>1060930100</v>
      </c>
      <c r="F1490" s="1001" t="n">
        <v>93010</v>
      </c>
      <c r="G1490" s="1001" t="s">
        <v>3953</v>
      </c>
      <c r="H1490" s="1128" t="n">
        <v>8240</v>
      </c>
      <c r="I1490" s="1068"/>
    </row>
    <row r="1491" customFormat="false" ht="12.75" hidden="false" customHeight="false" outlineLevel="0" collapsed="false">
      <c r="A1491" s="1001" t="n">
        <v>1489</v>
      </c>
      <c r="B1491" s="1001" t="s">
        <v>3954</v>
      </c>
      <c r="C1491" s="1001" t="s">
        <v>1591</v>
      </c>
      <c r="D1491" s="1001" t="s">
        <v>851</v>
      </c>
      <c r="E1491" s="1001" t="n">
        <v>1070340110</v>
      </c>
      <c r="F1491" s="1001" t="n">
        <v>10011</v>
      </c>
      <c r="G1491" s="1001" t="s">
        <v>3955</v>
      </c>
      <c r="H1491" s="1128" t="n">
        <v>6729</v>
      </c>
      <c r="I1491" s="1068"/>
    </row>
    <row r="1492" customFormat="false" ht="12.75" hidden="false" customHeight="false" outlineLevel="0" collapsed="false">
      <c r="A1492" s="1001" t="n">
        <v>1490</v>
      </c>
      <c r="B1492" s="1001" t="s">
        <v>3956</v>
      </c>
      <c r="C1492" s="1001" t="s">
        <v>988</v>
      </c>
      <c r="D1492" s="1001" t="s">
        <v>854</v>
      </c>
      <c r="E1492" s="1001" t="n">
        <v>1010020400</v>
      </c>
      <c r="F1492" s="1001" t="n">
        <v>6041</v>
      </c>
      <c r="G1492" s="1001" t="s">
        <v>3957</v>
      </c>
      <c r="H1492" s="1128" t="n">
        <v>121</v>
      </c>
      <c r="I1492" s="1068"/>
    </row>
    <row r="1493" customFormat="false" ht="12.75" hidden="false" customHeight="false" outlineLevel="0" collapsed="false">
      <c r="A1493" s="1001" t="n">
        <v>1491</v>
      </c>
      <c r="B1493" s="1001" t="s">
        <v>3958</v>
      </c>
      <c r="C1493" s="1001" t="s">
        <v>881</v>
      </c>
      <c r="D1493" s="1001" t="s">
        <v>852</v>
      </c>
      <c r="E1493" s="1001" t="n">
        <v>1030980160</v>
      </c>
      <c r="F1493" s="1001" t="n">
        <v>97016</v>
      </c>
      <c r="G1493" s="1001" t="s">
        <v>3959</v>
      </c>
      <c r="H1493" s="1128" t="n">
        <v>13183</v>
      </c>
      <c r="I1493" s="1068"/>
    </row>
    <row r="1494" customFormat="false" ht="12.75" hidden="false" customHeight="false" outlineLevel="0" collapsed="false">
      <c r="A1494" s="1001" t="n">
        <v>1492</v>
      </c>
      <c r="B1494" s="1001" t="s">
        <v>3960</v>
      </c>
      <c r="C1494" s="1001" t="s">
        <v>1117</v>
      </c>
      <c r="D1494" s="1001" t="s">
        <v>852</v>
      </c>
      <c r="E1494" s="1001" t="n">
        <v>1030570300</v>
      </c>
      <c r="F1494" s="1001" t="n">
        <v>18032</v>
      </c>
      <c r="G1494" s="1001" t="s">
        <v>3961</v>
      </c>
      <c r="H1494" s="1128" t="n">
        <v>866</v>
      </c>
      <c r="I1494" s="1068"/>
    </row>
    <row r="1495" customFormat="false" ht="12.75" hidden="false" customHeight="false" outlineLevel="0" collapsed="false">
      <c r="A1495" s="1001" t="n">
        <v>1493</v>
      </c>
      <c r="B1495" s="1001" t="s">
        <v>3962</v>
      </c>
      <c r="C1495" s="1001" t="s">
        <v>925</v>
      </c>
      <c r="D1495" s="1001" t="s">
        <v>848</v>
      </c>
      <c r="E1495" s="1001" t="n">
        <v>3150510210</v>
      </c>
      <c r="F1495" s="1001" t="n">
        <v>63021</v>
      </c>
      <c r="G1495" s="1001" t="s">
        <v>3963</v>
      </c>
      <c r="H1495" s="1128" t="n">
        <v>18282</v>
      </c>
      <c r="I1495" s="1068"/>
    </row>
    <row r="1496" customFormat="false" ht="12.75" hidden="false" customHeight="false" outlineLevel="0" collapsed="false">
      <c r="A1496" s="1001" t="n">
        <v>1494</v>
      </c>
      <c r="B1496" s="1001" t="s">
        <v>3964</v>
      </c>
      <c r="C1496" s="1001" t="s">
        <v>999</v>
      </c>
      <c r="D1496" s="1001" t="s">
        <v>852</v>
      </c>
      <c r="E1496" s="1001" t="n">
        <v>1030120560</v>
      </c>
      <c r="F1496" s="1001" t="n">
        <v>16058</v>
      </c>
      <c r="G1496" s="1001" t="s">
        <v>3965</v>
      </c>
      <c r="H1496" s="1128" t="n">
        <v>3838</v>
      </c>
      <c r="I1496" s="1068"/>
    </row>
    <row r="1497" customFormat="false" ht="12.75" hidden="false" customHeight="false" outlineLevel="0" collapsed="false">
      <c r="A1497" s="1001" t="n">
        <v>1495</v>
      </c>
      <c r="B1497" s="1001" t="s">
        <v>3966</v>
      </c>
      <c r="C1497" s="1001" t="s">
        <v>1731</v>
      </c>
      <c r="D1497" s="1001" t="s">
        <v>859</v>
      </c>
      <c r="E1497" s="1001" t="n">
        <v>2100580070</v>
      </c>
      <c r="F1497" s="1001" t="n">
        <v>54007</v>
      </c>
      <c r="G1497" s="1001" t="s">
        <v>3967</v>
      </c>
      <c r="H1497" s="1128" t="n">
        <v>2979</v>
      </c>
      <c r="I1497" s="1068"/>
    </row>
    <row r="1498" customFormat="false" ht="12.75" hidden="false" customHeight="false" outlineLevel="0" collapsed="false">
      <c r="A1498" s="1001" t="n">
        <v>1496</v>
      </c>
      <c r="B1498" s="1001" t="s">
        <v>3968</v>
      </c>
      <c r="C1498" s="1001" t="s">
        <v>1055</v>
      </c>
      <c r="D1498" s="1001" t="s">
        <v>852</v>
      </c>
      <c r="E1498" s="1001" t="n">
        <v>1030860310</v>
      </c>
      <c r="F1498" s="1001" t="n">
        <v>12038</v>
      </c>
      <c r="G1498" s="1001" t="s">
        <v>3969</v>
      </c>
      <c r="H1498" s="1128" t="n">
        <v>3617</v>
      </c>
      <c r="I1498" s="1068"/>
    </row>
    <row r="1499" customFormat="false" ht="12.75" hidden="false" customHeight="false" outlineLevel="0" collapsed="false">
      <c r="A1499" s="1001" t="n">
        <v>1497</v>
      </c>
      <c r="B1499" s="1001" t="s">
        <v>3970</v>
      </c>
      <c r="C1499" s="1001" t="s">
        <v>2351</v>
      </c>
      <c r="D1499" s="1001" t="s">
        <v>458</v>
      </c>
      <c r="E1499" s="1001" t="n">
        <v>2090620075</v>
      </c>
      <c r="F1499" s="1001" t="n">
        <v>50040</v>
      </c>
      <c r="G1499" s="1001" t="s">
        <v>3971</v>
      </c>
      <c r="H1499" s="1128" t="n">
        <v>12160</v>
      </c>
      <c r="I1499" s="1068"/>
    </row>
    <row r="1500" customFormat="false" ht="12.75" hidden="false" customHeight="false" outlineLevel="0" collapsed="false">
      <c r="A1500" s="1001" t="n">
        <v>1498</v>
      </c>
      <c r="B1500" s="1001" t="s">
        <v>3972</v>
      </c>
      <c r="C1500" s="1001" t="s">
        <v>2351</v>
      </c>
      <c r="D1500" s="1001" t="s">
        <v>458</v>
      </c>
      <c r="E1500" s="1001" t="n">
        <v>2090620080</v>
      </c>
      <c r="F1500" s="1001" t="n">
        <v>50008</v>
      </c>
      <c r="G1500" s="1001" t="s">
        <v>3973</v>
      </c>
      <c r="H1500" s="1128" t="n">
        <v>44865</v>
      </c>
      <c r="I1500" s="1068"/>
    </row>
    <row r="1501" customFormat="false" ht="12.75" hidden="false" customHeight="false" outlineLevel="0" collapsed="false">
      <c r="A1501" s="1001" t="n">
        <v>1499</v>
      </c>
      <c r="B1501" s="1001" t="s">
        <v>3974</v>
      </c>
      <c r="C1501" s="1001" t="s">
        <v>1035</v>
      </c>
      <c r="D1501" s="1001" t="s">
        <v>854</v>
      </c>
      <c r="E1501" s="1001" t="n">
        <v>1010810600</v>
      </c>
      <c r="F1501" s="1001" t="n">
        <v>1061</v>
      </c>
      <c r="G1501" s="1001" t="s">
        <v>3975</v>
      </c>
      <c r="H1501" s="1128" t="n">
        <v>1524</v>
      </c>
      <c r="I1501" s="1068"/>
    </row>
    <row r="1502" customFormat="false" ht="12.75" hidden="false" customHeight="false" outlineLevel="0" collapsed="false">
      <c r="A1502" s="1001" t="n">
        <v>1500</v>
      </c>
      <c r="B1502" s="1001" t="s">
        <v>3976</v>
      </c>
      <c r="C1502" s="1001" t="s">
        <v>1117</v>
      </c>
      <c r="D1502" s="1001" t="s">
        <v>852</v>
      </c>
      <c r="E1502" s="1001" t="n">
        <v>1030570310</v>
      </c>
      <c r="F1502" s="1001" t="n">
        <v>18033</v>
      </c>
      <c r="G1502" s="1001" t="s">
        <v>3977</v>
      </c>
      <c r="H1502" s="1128" t="n">
        <v>2379</v>
      </c>
      <c r="I1502" s="1068"/>
    </row>
    <row r="1503" customFormat="false" ht="12.75" hidden="false" customHeight="false" outlineLevel="0" collapsed="false">
      <c r="A1503" s="1001" t="n">
        <v>1501</v>
      </c>
      <c r="B1503" s="1001" t="s">
        <v>3978</v>
      </c>
      <c r="C1503" s="1001" t="s">
        <v>1035</v>
      </c>
      <c r="D1503" s="1001" t="s">
        <v>854</v>
      </c>
      <c r="E1503" s="1001" t="n">
        <v>1010810610</v>
      </c>
      <c r="F1503" s="1001" t="n">
        <v>1062</v>
      </c>
      <c r="G1503" s="1001" t="s">
        <v>3979</v>
      </c>
      <c r="H1503" s="1128" t="n">
        <v>3034</v>
      </c>
      <c r="I1503" s="1068"/>
    </row>
    <row r="1504" customFormat="false" ht="12.75" hidden="false" customHeight="false" outlineLevel="0" collapsed="false">
      <c r="A1504" s="1001" t="n">
        <v>1502</v>
      </c>
      <c r="B1504" s="1001" t="s">
        <v>3980</v>
      </c>
      <c r="C1504" s="1001" t="s">
        <v>1591</v>
      </c>
      <c r="D1504" s="1001" t="s">
        <v>851</v>
      </c>
      <c r="E1504" s="1001" t="n">
        <v>1070340120</v>
      </c>
      <c r="F1504" s="1001" t="n">
        <v>10012</v>
      </c>
      <c r="G1504" s="1001" t="s">
        <v>3981</v>
      </c>
      <c r="H1504" s="1128" t="n">
        <v>3125</v>
      </c>
      <c r="I1504" s="1068"/>
    </row>
    <row r="1505" customFormat="false" ht="12.75" hidden="false" customHeight="false" outlineLevel="0" collapsed="false">
      <c r="A1505" s="1001" t="n">
        <v>1503</v>
      </c>
      <c r="B1505" s="1001" t="s">
        <v>3982</v>
      </c>
      <c r="C1505" s="1001" t="s">
        <v>922</v>
      </c>
      <c r="D1505" s="1001" t="s">
        <v>848</v>
      </c>
      <c r="E1505" s="1001" t="n">
        <v>3150720290</v>
      </c>
      <c r="F1505" s="1001" t="n">
        <v>65029</v>
      </c>
      <c r="G1505" s="1001" t="s">
        <v>3983</v>
      </c>
      <c r="H1505" s="1128" t="n">
        <v>1864</v>
      </c>
      <c r="I1505" s="1068"/>
    </row>
    <row r="1506" customFormat="false" ht="12.75" hidden="false" customHeight="false" outlineLevel="0" collapsed="false">
      <c r="A1506" s="1001" t="n">
        <v>1504</v>
      </c>
      <c r="B1506" s="1001" t="s">
        <v>3984</v>
      </c>
      <c r="C1506" s="1001" t="s">
        <v>878</v>
      </c>
      <c r="D1506" s="1001" t="s">
        <v>852</v>
      </c>
      <c r="E1506" s="1001" t="n">
        <v>1030990110</v>
      </c>
      <c r="F1506" s="1001" t="n">
        <v>98011</v>
      </c>
      <c r="G1506" s="1001" t="s">
        <v>3985</v>
      </c>
      <c r="H1506" s="1128" t="n">
        <v>1497</v>
      </c>
      <c r="I1506" s="1068"/>
    </row>
    <row r="1507" customFormat="false" ht="12.75" hidden="false" customHeight="false" outlineLevel="0" collapsed="false">
      <c r="A1507" s="1001" t="n">
        <v>1505</v>
      </c>
      <c r="B1507" s="1001" t="s">
        <v>3986</v>
      </c>
      <c r="C1507" s="1001" t="s">
        <v>878</v>
      </c>
      <c r="D1507" s="1001" t="s">
        <v>852</v>
      </c>
      <c r="E1507" s="1001" t="n">
        <v>1030990120</v>
      </c>
      <c r="F1507" s="1001" t="n">
        <v>98012</v>
      </c>
      <c r="G1507" s="1001" t="s">
        <v>3987</v>
      </c>
      <c r="H1507" s="1128" t="n">
        <v>3038</v>
      </c>
      <c r="I1507" s="1068"/>
    </row>
    <row r="1508" customFormat="false" ht="12.75" hidden="false" customHeight="false" outlineLevel="0" collapsed="false">
      <c r="A1508" s="1001" t="n">
        <v>1506</v>
      </c>
      <c r="B1508" s="1001" t="s">
        <v>3988</v>
      </c>
      <c r="C1508" s="1001" t="s">
        <v>1035</v>
      </c>
      <c r="D1508" s="1001" t="s">
        <v>854</v>
      </c>
      <c r="E1508" s="1001" t="n">
        <v>1010810620</v>
      </c>
      <c r="F1508" s="1001" t="n">
        <v>1063</v>
      </c>
      <c r="G1508" s="1001" t="s">
        <v>3989</v>
      </c>
      <c r="H1508" s="1128" t="n">
        <v>13834</v>
      </c>
      <c r="I1508" s="1068"/>
    </row>
    <row r="1509" customFormat="false" ht="12.75" hidden="false" customHeight="false" outlineLevel="0" collapsed="false">
      <c r="A1509" s="1001" t="n">
        <v>1507</v>
      </c>
      <c r="B1509" s="1001" t="s">
        <v>3990</v>
      </c>
      <c r="C1509" s="1001" t="s">
        <v>1092</v>
      </c>
      <c r="D1509" s="1001" t="s">
        <v>848</v>
      </c>
      <c r="E1509" s="1001" t="n">
        <v>3150200220</v>
      </c>
      <c r="F1509" s="1001" t="n">
        <v>61022</v>
      </c>
      <c r="G1509" s="1001" t="s">
        <v>3991</v>
      </c>
      <c r="H1509" s="1128" t="n">
        <v>73037</v>
      </c>
      <c r="I1509" s="1068"/>
    </row>
    <row r="1510" customFormat="false" ht="12.75" hidden="false" customHeight="false" outlineLevel="0" collapsed="false">
      <c r="A1510" s="1001" t="n">
        <v>1508</v>
      </c>
      <c r="B1510" s="1001" t="s">
        <v>3992</v>
      </c>
      <c r="C1510" s="1001" t="s">
        <v>1330</v>
      </c>
      <c r="D1510" s="1001" t="s">
        <v>861</v>
      </c>
      <c r="E1510" s="1001" t="n">
        <v>1050840100</v>
      </c>
      <c r="F1510" s="1001" t="n">
        <v>26010</v>
      </c>
      <c r="G1510" s="1001" t="s">
        <v>3993</v>
      </c>
      <c r="H1510" s="1128" t="n">
        <v>11356</v>
      </c>
      <c r="I1510" s="1068"/>
    </row>
    <row r="1511" customFormat="false" ht="12.75" hidden="false" customHeight="false" outlineLevel="0" collapsed="false">
      <c r="A1511" s="1001" t="n">
        <v>1509</v>
      </c>
      <c r="B1511" s="1001" t="s">
        <v>3994</v>
      </c>
      <c r="C1511" s="1001" t="s">
        <v>1017</v>
      </c>
      <c r="D1511" s="1001" t="s">
        <v>847</v>
      </c>
      <c r="E1511" s="1001" t="n">
        <v>3180670240</v>
      </c>
      <c r="F1511" s="1001" t="n">
        <v>80024</v>
      </c>
      <c r="G1511" s="1001" t="s">
        <v>3995</v>
      </c>
      <c r="H1511" s="1128" t="n">
        <v>707</v>
      </c>
      <c r="I1511" s="1068"/>
    </row>
    <row r="1512" customFormat="false" ht="12.75" hidden="false" customHeight="false" outlineLevel="0" collapsed="false">
      <c r="A1512" s="1001" t="n">
        <v>1510</v>
      </c>
      <c r="B1512" s="1001" t="s">
        <v>3996</v>
      </c>
      <c r="C1512" s="1001" t="s">
        <v>1187</v>
      </c>
      <c r="D1512" s="1001" t="s">
        <v>849</v>
      </c>
      <c r="E1512" s="1001" t="n">
        <v>1080680130</v>
      </c>
      <c r="F1512" s="1001" t="n">
        <v>35013</v>
      </c>
      <c r="G1512" s="1001" t="s">
        <v>3997</v>
      </c>
      <c r="H1512" s="1128" t="n">
        <v>4510</v>
      </c>
      <c r="I1512" s="1068"/>
    </row>
    <row r="1513" customFormat="false" ht="12.75" hidden="false" customHeight="false" outlineLevel="0" collapsed="false">
      <c r="A1513" s="1001" t="n">
        <v>1511</v>
      </c>
      <c r="B1513" s="1001" t="s">
        <v>3998</v>
      </c>
      <c r="C1513" s="1001" t="s">
        <v>999</v>
      </c>
      <c r="D1513" s="1001" t="s">
        <v>852</v>
      </c>
      <c r="E1513" s="1001" t="n">
        <v>1030120570</v>
      </c>
      <c r="F1513" s="1001" t="n">
        <v>16059</v>
      </c>
      <c r="G1513" s="1001" t="s">
        <v>3999</v>
      </c>
      <c r="H1513" s="1128" t="n">
        <v>4069</v>
      </c>
      <c r="I1513" s="1068"/>
    </row>
    <row r="1514" customFormat="false" ht="12.75" hidden="false" customHeight="false" outlineLevel="0" collapsed="false">
      <c r="A1514" s="1001" t="n">
        <v>1512</v>
      </c>
      <c r="B1514" s="1001" t="s">
        <v>4000</v>
      </c>
      <c r="C1514" s="1001" t="s">
        <v>1159</v>
      </c>
      <c r="D1514" s="1001" t="s">
        <v>852</v>
      </c>
      <c r="E1514" s="1001" t="n">
        <v>1030240500</v>
      </c>
      <c r="F1514" s="1001" t="n">
        <v>13052</v>
      </c>
      <c r="G1514" s="1001" t="s">
        <v>4001</v>
      </c>
      <c r="H1514" s="1128" t="n">
        <v>1644</v>
      </c>
      <c r="I1514" s="1068"/>
    </row>
    <row r="1515" customFormat="false" ht="12.75" hidden="false" customHeight="false" outlineLevel="0" collapsed="false">
      <c r="A1515" s="1001" t="n">
        <v>1513</v>
      </c>
      <c r="B1515" s="1001" t="s">
        <v>4002</v>
      </c>
      <c r="C1515" s="1001" t="s">
        <v>1159</v>
      </c>
      <c r="D1515" s="1001" t="s">
        <v>852</v>
      </c>
      <c r="E1515" s="1001" t="n">
        <v>1030240510</v>
      </c>
      <c r="F1515" s="1001" t="n">
        <v>13053</v>
      </c>
      <c r="G1515" s="1001" t="s">
        <v>4003</v>
      </c>
      <c r="H1515" s="1128" t="n">
        <v>5011</v>
      </c>
      <c r="I1515" s="1068"/>
    </row>
    <row r="1516" customFormat="false" ht="12.75" hidden="false" customHeight="false" outlineLevel="0" collapsed="false">
      <c r="A1516" s="1001" t="n">
        <v>1514</v>
      </c>
      <c r="B1516" s="1001" t="s">
        <v>4004</v>
      </c>
      <c r="C1516" s="1001" t="s">
        <v>999</v>
      </c>
      <c r="D1516" s="1001" t="s">
        <v>852</v>
      </c>
      <c r="E1516" s="1001" t="n">
        <v>1030120580</v>
      </c>
      <c r="F1516" s="1001" t="n">
        <v>16060</v>
      </c>
      <c r="G1516" s="1001" t="s">
        <v>4005</v>
      </c>
      <c r="H1516" s="1128" t="n">
        <v>3075</v>
      </c>
      <c r="I1516" s="1068"/>
    </row>
    <row r="1517" customFormat="false" ht="12.75" hidden="false" customHeight="false" outlineLevel="0" collapsed="false">
      <c r="A1517" s="1001" t="n">
        <v>1515</v>
      </c>
      <c r="B1517" s="1001" t="s">
        <v>4006</v>
      </c>
      <c r="C1517" s="1001" t="s">
        <v>925</v>
      </c>
      <c r="D1517" s="1001" t="s">
        <v>848</v>
      </c>
      <c r="E1517" s="1001" t="n">
        <v>3150510220</v>
      </c>
      <c r="F1517" s="1001" t="n">
        <v>63022</v>
      </c>
      <c r="G1517" s="1001" t="s">
        <v>4007</v>
      </c>
      <c r="H1517" s="1128" t="n">
        <v>3663</v>
      </c>
      <c r="I1517" s="1068"/>
    </row>
    <row r="1518" customFormat="false" ht="12.75" hidden="false" customHeight="false" outlineLevel="0" collapsed="false">
      <c r="A1518" s="1001" t="n">
        <v>1516</v>
      </c>
      <c r="B1518" s="1001" t="s">
        <v>4008</v>
      </c>
      <c r="C1518" s="1001" t="s">
        <v>1771</v>
      </c>
      <c r="D1518" s="1001" t="s">
        <v>458</v>
      </c>
      <c r="E1518" s="1001" t="n">
        <v>2090460040</v>
      </c>
      <c r="F1518" s="1001" t="n">
        <v>45004</v>
      </c>
      <c r="G1518" s="1001" t="s">
        <v>4009</v>
      </c>
      <c r="H1518" s="1128" t="n">
        <v>969</v>
      </c>
      <c r="I1518" s="1068"/>
    </row>
    <row r="1519" customFormat="false" ht="12.75" hidden="false" customHeight="false" outlineLevel="0" collapsed="false">
      <c r="A1519" s="1001" t="n">
        <v>1517</v>
      </c>
      <c r="B1519" s="1001" t="s">
        <v>4010</v>
      </c>
      <c r="C1519" s="1001" t="s">
        <v>1239</v>
      </c>
      <c r="D1519" s="1001" t="s">
        <v>849</v>
      </c>
      <c r="E1519" s="1001" t="n">
        <v>1080660050</v>
      </c>
      <c r="F1519" s="1001" t="n">
        <v>39005</v>
      </c>
      <c r="G1519" s="1001" t="s">
        <v>4011</v>
      </c>
      <c r="H1519" s="1128" t="n">
        <v>2541</v>
      </c>
      <c r="I1519" s="1068"/>
    </row>
    <row r="1520" customFormat="false" ht="12.75" hidden="false" customHeight="false" outlineLevel="0" collapsed="false">
      <c r="A1520" s="1001" t="n">
        <v>1518</v>
      </c>
      <c r="B1520" s="1001" t="s">
        <v>4012</v>
      </c>
      <c r="C1520" s="1001" t="s">
        <v>884</v>
      </c>
      <c r="D1520" s="1001" t="s">
        <v>458</v>
      </c>
      <c r="E1520" s="1001" t="n">
        <v>2090750040</v>
      </c>
      <c r="F1520" s="1001" t="n">
        <v>52004</v>
      </c>
      <c r="G1520" s="1001" t="s">
        <v>4013</v>
      </c>
      <c r="H1520" s="1128" t="n">
        <v>3716</v>
      </c>
      <c r="I1520" s="1068"/>
    </row>
    <row r="1521" customFormat="false" ht="12.75" hidden="false" customHeight="false" outlineLevel="0" collapsed="false">
      <c r="A1521" s="1001" t="n">
        <v>1519</v>
      </c>
      <c r="B1521" s="1001" t="s">
        <v>4014</v>
      </c>
      <c r="C1521" s="1001" t="s">
        <v>1325</v>
      </c>
      <c r="D1521" s="1001" t="s">
        <v>468</v>
      </c>
      <c r="E1521" s="1001" t="n">
        <v>3130230170</v>
      </c>
      <c r="F1521" s="1001" t="n">
        <v>69017</v>
      </c>
      <c r="G1521" s="1001" t="s">
        <v>4015</v>
      </c>
      <c r="H1521" s="1128" t="n">
        <v>5230</v>
      </c>
      <c r="I1521" s="1068"/>
    </row>
    <row r="1522" customFormat="false" ht="12.75" hidden="false" customHeight="false" outlineLevel="0" collapsed="false">
      <c r="A1522" s="1001" t="n">
        <v>1520</v>
      </c>
      <c r="B1522" s="1001" t="s">
        <v>4016</v>
      </c>
      <c r="C1522" s="1001" t="s">
        <v>1117</v>
      </c>
      <c r="D1522" s="1001" t="s">
        <v>852</v>
      </c>
      <c r="E1522" s="1001" t="n">
        <v>1030570320</v>
      </c>
      <c r="F1522" s="1001" t="n">
        <v>18034</v>
      </c>
      <c r="G1522" s="1001" t="s">
        <v>4017</v>
      </c>
      <c r="H1522" s="1128" t="n">
        <v>8766</v>
      </c>
      <c r="I1522" s="1068"/>
    </row>
    <row r="1523" customFormat="false" ht="12.75" hidden="false" customHeight="false" outlineLevel="0" collapsed="false">
      <c r="A1523" s="1001" t="n">
        <v>1521</v>
      </c>
      <c r="B1523" s="1001" t="s">
        <v>4018</v>
      </c>
      <c r="C1523" s="1001" t="s">
        <v>1055</v>
      </c>
      <c r="D1523" s="1001" t="s">
        <v>852</v>
      </c>
      <c r="E1523" s="1001" t="n">
        <v>1030860320</v>
      </c>
      <c r="F1523" s="1001" t="n">
        <v>12039</v>
      </c>
      <c r="G1523" s="1001" t="s">
        <v>4019</v>
      </c>
      <c r="H1523" s="1128" t="n">
        <v>5671</v>
      </c>
      <c r="I1523" s="1068"/>
    </row>
    <row r="1524" customFormat="false" ht="12.75" hidden="false" customHeight="false" outlineLevel="0" collapsed="false">
      <c r="A1524" s="1001" t="n">
        <v>1522</v>
      </c>
      <c r="B1524" s="1001" t="s">
        <v>4020</v>
      </c>
      <c r="C1524" s="1001" t="s">
        <v>893</v>
      </c>
      <c r="D1524" s="1001" t="s">
        <v>852</v>
      </c>
      <c r="E1524" s="1001" t="n">
        <v>1030490580</v>
      </c>
      <c r="F1524" s="1001" t="n">
        <v>15058</v>
      </c>
      <c r="G1524" s="1001" t="s">
        <v>4021</v>
      </c>
      <c r="H1524" s="1128" t="n">
        <v>5535</v>
      </c>
      <c r="I1524" s="1068"/>
    </row>
    <row r="1525" customFormat="false" ht="12.75" hidden="false" customHeight="false" outlineLevel="0" collapsed="false">
      <c r="A1525" s="1001" t="n">
        <v>1523</v>
      </c>
      <c r="B1525" s="1001" t="s">
        <v>4022</v>
      </c>
      <c r="C1525" s="1001" t="s">
        <v>925</v>
      </c>
      <c r="D1525" s="1001" t="s">
        <v>848</v>
      </c>
      <c r="E1525" s="1001" t="n">
        <v>3150510230</v>
      </c>
      <c r="F1525" s="1001" t="n">
        <v>63023</v>
      </c>
      <c r="G1525" s="1001" t="s">
        <v>4023</v>
      </c>
      <c r="H1525" s="1128" t="n">
        <v>74394</v>
      </c>
      <c r="I1525" s="1068"/>
    </row>
    <row r="1526" customFormat="false" ht="12.75" hidden="false" customHeight="false" outlineLevel="0" collapsed="false">
      <c r="A1526" s="1001" t="n">
        <v>1524</v>
      </c>
      <c r="B1526" s="1001" t="s">
        <v>4024</v>
      </c>
      <c r="C1526" s="1001" t="s">
        <v>1032</v>
      </c>
      <c r="D1526" s="1001" t="s">
        <v>854</v>
      </c>
      <c r="E1526" s="1001" t="n">
        <v>1010070200</v>
      </c>
      <c r="F1526" s="1001" t="n">
        <v>5020</v>
      </c>
      <c r="G1526" s="1001" t="s">
        <v>4025</v>
      </c>
      <c r="H1526" s="1128" t="n">
        <v>610</v>
      </c>
      <c r="I1526" s="1068"/>
    </row>
    <row r="1527" customFormat="false" ht="12.75" hidden="false" customHeight="false" outlineLevel="0" collapsed="false">
      <c r="A1527" s="1001" t="n">
        <v>1525</v>
      </c>
      <c r="B1527" s="1001" t="s">
        <v>4026</v>
      </c>
      <c r="C1527" s="1001" t="s">
        <v>917</v>
      </c>
      <c r="D1527" s="1001" t="s">
        <v>464</v>
      </c>
      <c r="E1527" s="1001" t="n">
        <v>2120690110</v>
      </c>
      <c r="F1527" s="1001" t="n">
        <v>57012</v>
      </c>
      <c r="G1527" s="1001" t="s">
        <v>4027</v>
      </c>
      <c r="H1527" s="1128" t="n">
        <v>1199</v>
      </c>
      <c r="I1527" s="1068"/>
    </row>
    <row r="1528" customFormat="false" ht="12.75" hidden="false" customHeight="false" outlineLevel="0" collapsed="false">
      <c r="A1528" s="1001" t="n">
        <v>1526</v>
      </c>
      <c r="B1528" s="1001" t="s">
        <v>4028</v>
      </c>
      <c r="C1528" s="1001" t="s">
        <v>1151</v>
      </c>
      <c r="D1528" s="1001" t="s">
        <v>852</v>
      </c>
      <c r="E1528" s="1001" t="n">
        <v>1030770130</v>
      </c>
      <c r="F1528" s="1001" t="n">
        <v>14013</v>
      </c>
      <c r="G1528" s="1001" t="s">
        <v>4029</v>
      </c>
      <c r="H1528" s="1128" t="n">
        <v>1342</v>
      </c>
      <c r="I1528" s="1068"/>
    </row>
    <row r="1529" customFormat="false" ht="12.75" hidden="false" customHeight="false" outlineLevel="0" collapsed="false">
      <c r="A1529" s="1001" t="n">
        <v>1527</v>
      </c>
      <c r="B1529" s="1001" t="s">
        <v>4030</v>
      </c>
      <c r="C1529" s="1001" t="s">
        <v>1084</v>
      </c>
      <c r="D1529" s="1001" t="s">
        <v>850</v>
      </c>
      <c r="E1529" s="1001" t="n">
        <v>1060850190</v>
      </c>
      <c r="F1529" s="1001" t="n">
        <v>30019</v>
      </c>
      <c r="G1529" s="1001" t="s">
        <v>4031</v>
      </c>
      <c r="H1529" s="1128" t="n">
        <v>2807</v>
      </c>
      <c r="I1529" s="1068"/>
    </row>
    <row r="1530" customFormat="false" ht="12.75" hidden="false" customHeight="false" outlineLevel="0" collapsed="false">
      <c r="A1530" s="1001" t="n">
        <v>1528</v>
      </c>
      <c r="B1530" s="1001" t="s">
        <v>4032</v>
      </c>
      <c r="C1530" s="1001" t="s">
        <v>881</v>
      </c>
      <c r="D1530" s="1001" t="s">
        <v>852</v>
      </c>
      <c r="E1530" s="1001" t="n">
        <v>1030980170</v>
      </c>
      <c r="F1530" s="1001" t="n">
        <v>97017</v>
      </c>
      <c r="G1530" s="1001" t="s">
        <v>4033</v>
      </c>
      <c r="H1530" s="1128" t="n">
        <v>4370</v>
      </c>
      <c r="I1530" s="1068"/>
    </row>
    <row r="1531" customFormat="false" ht="12.75" hidden="false" customHeight="false" outlineLevel="0" collapsed="false">
      <c r="A1531" s="1001" t="n">
        <v>1529</v>
      </c>
      <c r="B1531" s="1001" t="s">
        <v>4034</v>
      </c>
      <c r="C1531" s="1001" t="s">
        <v>942</v>
      </c>
      <c r="D1531" s="1001" t="s">
        <v>847</v>
      </c>
      <c r="E1531" s="1001" t="n">
        <v>3180250290</v>
      </c>
      <c r="F1531" s="1001" t="n">
        <v>78029</v>
      </c>
      <c r="G1531" s="1001" t="s">
        <v>4035</v>
      </c>
      <c r="H1531" s="1128" t="n">
        <v>16579</v>
      </c>
      <c r="I1531" s="1068"/>
    </row>
    <row r="1532" customFormat="false" ht="12.75" hidden="false" customHeight="false" outlineLevel="0" collapsed="false">
      <c r="A1532" s="1001" t="n">
        <v>1530</v>
      </c>
      <c r="B1532" s="1001" t="s">
        <v>4036</v>
      </c>
      <c r="C1532" s="1001" t="s">
        <v>893</v>
      </c>
      <c r="D1532" s="1001" t="s">
        <v>852</v>
      </c>
      <c r="E1532" s="1001" t="n">
        <v>1030490590</v>
      </c>
      <c r="F1532" s="1001" t="n">
        <v>15059</v>
      </c>
      <c r="G1532" s="1001" t="s">
        <v>4037</v>
      </c>
      <c r="H1532" s="1128" t="n">
        <v>19194</v>
      </c>
      <c r="I1532" s="1068"/>
    </row>
    <row r="1533" customFormat="false" ht="12.75" hidden="false" customHeight="false" outlineLevel="0" collapsed="false">
      <c r="A1533" s="1001" t="n">
        <v>1531</v>
      </c>
      <c r="B1533" s="1001" t="s">
        <v>4038</v>
      </c>
      <c r="C1533" s="1001" t="s">
        <v>977</v>
      </c>
      <c r="D1533" s="1001" t="s">
        <v>855</v>
      </c>
      <c r="E1533" s="1001" t="n">
        <v>3160090160</v>
      </c>
      <c r="F1533" s="1001" t="n">
        <v>72016</v>
      </c>
      <c r="G1533" s="1001" t="s">
        <v>4039</v>
      </c>
      <c r="H1533" s="1128" t="n">
        <v>14970</v>
      </c>
      <c r="I1533" s="1068"/>
    </row>
    <row r="1534" customFormat="false" ht="12.75" hidden="false" customHeight="false" outlineLevel="0" collapsed="false">
      <c r="A1534" s="1001" t="n">
        <v>1532</v>
      </c>
      <c r="B1534" s="1001" t="s">
        <v>4040</v>
      </c>
      <c r="C1534" s="1001" t="s">
        <v>1087</v>
      </c>
      <c r="D1534" s="1001" t="s">
        <v>848</v>
      </c>
      <c r="E1534" s="1001" t="n">
        <v>3150080210</v>
      </c>
      <c r="F1534" s="1001" t="n">
        <v>64021</v>
      </c>
      <c r="G1534" s="1001" t="s">
        <v>4041</v>
      </c>
      <c r="H1534" s="1128" t="n">
        <v>930</v>
      </c>
      <c r="I1534" s="1068"/>
    </row>
    <row r="1535" customFormat="false" ht="12.75" hidden="false" customHeight="false" outlineLevel="0" collapsed="false">
      <c r="A1535" s="1001" t="n">
        <v>1533</v>
      </c>
      <c r="B1535" s="1001" t="s">
        <v>4042</v>
      </c>
      <c r="C1535" s="1001" t="s">
        <v>1055</v>
      </c>
      <c r="D1535" s="1001" t="s">
        <v>852</v>
      </c>
      <c r="E1535" s="1001" t="n">
        <v>1030860330</v>
      </c>
      <c r="F1535" s="1001" t="n">
        <v>12040</v>
      </c>
      <c r="G1535" s="1001" t="s">
        <v>4043</v>
      </c>
      <c r="H1535" s="1128" t="n">
        <v>21362</v>
      </c>
      <c r="I1535" s="1068"/>
    </row>
    <row r="1536" customFormat="false" ht="12.75" hidden="false" customHeight="false" outlineLevel="0" collapsed="false">
      <c r="A1536" s="1001" t="n">
        <v>1534</v>
      </c>
      <c r="B1536" s="1001" t="s">
        <v>4044</v>
      </c>
      <c r="C1536" s="1001" t="s">
        <v>988</v>
      </c>
      <c r="D1536" s="1001" t="s">
        <v>854</v>
      </c>
      <c r="E1536" s="1001" t="n">
        <v>1010020411</v>
      </c>
      <c r="F1536" s="1001" t="n">
        <v>6191</v>
      </c>
      <c r="G1536" s="1001" t="s">
        <v>4045</v>
      </c>
      <c r="H1536" s="1128" t="n">
        <v>1825</v>
      </c>
      <c r="I1536" s="1068"/>
    </row>
    <row r="1537" customFormat="false" ht="12.75" hidden="false" customHeight="false" outlineLevel="0" collapsed="false">
      <c r="A1537" s="1001" t="n">
        <v>1535</v>
      </c>
      <c r="B1537" s="1001" t="s">
        <v>4046</v>
      </c>
      <c r="C1537" s="1001" t="s">
        <v>1055</v>
      </c>
      <c r="D1537" s="1001" t="s">
        <v>852</v>
      </c>
      <c r="E1537" s="1001" t="n">
        <v>1030860340</v>
      </c>
      <c r="F1537" s="1001" t="n">
        <v>12041</v>
      </c>
      <c r="G1537" s="1001" t="s">
        <v>4047</v>
      </c>
      <c r="H1537" s="1128" t="n">
        <v>670</v>
      </c>
      <c r="I1537" s="1068"/>
    </row>
    <row r="1538" customFormat="false" ht="12.75" hidden="false" customHeight="false" outlineLevel="0" collapsed="false">
      <c r="A1538" s="1001" t="n">
        <v>1536</v>
      </c>
      <c r="B1538" s="1001" t="s">
        <v>4048</v>
      </c>
      <c r="C1538" s="1001" t="s">
        <v>1766</v>
      </c>
      <c r="D1538" s="1001" t="s">
        <v>857</v>
      </c>
      <c r="E1538" s="1001" t="n">
        <v>4190760070</v>
      </c>
      <c r="F1538" s="1001" t="n">
        <v>89007</v>
      </c>
      <c r="G1538" s="1001" t="s">
        <v>4049</v>
      </c>
      <c r="H1538" s="1128" t="n">
        <v>725</v>
      </c>
      <c r="I1538" s="1068"/>
    </row>
    <row r="1539" customFormat="false" ht="12.75" hidden="false" customHeight="false" outlineLevel="0" collapsed="false">
      <c r="A1539" s="1001" t="n">
        <v>1537</v>
      </c>
      <c r="B1539" s="1001" t="s">
        <v>4050</v>
      </c>
      <c r="C1539" s="1001" t="s">
        <v>999</v>
      </c>
      <c r="D1539" s="1001" t="s">
        <v>852</v>
      </c>
      <c r="E1539" s="1001" t="n">
        <v>1030120590</v>
      </c>
      <c r="F1539" s="1001" t="n">
        <v>16061</v>
      </c>
      <c r="G1539" s="1001" t="s">
        <v>4051</v>
      </c>
      <c r="H1539" s="1128" t="n">
        <v>111</v>
      </c>
      <c r="I1539" s="1068"/>
    </row>
    <row r="1540" customFormat="false" ht="12.75" hidden="false" customHeight="false" outlineLevel="0" collapsed="false">
      <c r="A1540" s="1001" t="n">
        <v>1538</v>
      </c>
      <c r="B1540" s="1001" t="s">
        <v>4052</v>
      </c>
      <c r="C1540" s="1001" t="s">
        <v>893</v>
      </c>
      <c r="D1540" s="1001" t="s">
        <v>852</v>
      </c>
      <c r="E1540" s="1001" t="n">
        <v>1030490600</v>
      </c>
      <c r="F1540" s="1001" t="n">
        <v>15060</v>
      </c>
      <c r="G1540" s="1001" t="s">
        <v>4053</v>
      </c>
      <c r="H1540" s="1128" t="n">
        <v>13941</v>
      </c>
      <c r="I1540" s="1068"/>
    </row>
    <row r="1541" customFormat="false" ht="12.75" hidden="false" customHeight="false" outlineLevel="0" collapsed="false">
      <c r="A1541" s="1001" t="n">
        <v>1539</v>
      </c>
      <c r="B1541" s="1001" t="s">
        <v>4054</v>
      </c>
      <c r="C1541" s="1001" t="s">
        <v>1159</v>
      </c>
      <c r="D1541" s="1001" t="s">
        <v>852</v>
      </c>
      <c r="E1541" s="1001" t="n">
        <v>1030240530</v>
      </c>
      <c r="F1541" s="1001" t="n">
        <v>13055</v>
      </c>
      <c r="G1541" s="1001" t="s">
        <v>4055</v>
      </c>
      <c r="H1541" s="1128" t="n">
        <v>3294</v>
      </c>
      <c r="I1541" s="1068"/>
    </row>
    <row r="1542" customFormat="false" ht="12.75" hidden="false" customHeight="false" outlineLevel="0" collapsed="false">
      <c r="A1542" s="1001" t="n">
        <v>1540</v>
      </c>
      <c r="B1542" s="1001" t="s">
        <v>4056</v>
      </c>
      <c r="C1542" s="1001" t="s">
        <v>881</v>
      </c>
      <c r="D1542" s="1001" t="s">
        <v>852</v>
      </c>
      <c r="E1542" s="1001" t="n">
        <v>1030980180</v>
      </c>
      <c r="F1542" s="1001" t="n">
        <v>97018</v>
      </c>
      <c r="G1542" s="1001" t="s">
        <v>4057</v>
      </c>
      <c r="H1542" s="1128" t="n">
        <v>529</v>
      </c>
      <c r="I1542" s="1068"/>
    </row>
    <row r="1543" customFormat="false" ht="12.75" hidden="false" customHeight="false" outlineLevel="0" collapsed="false">
      <c r="A1543" s="1001" t="n">
        <v>1541</v>
      </c>
      <c r="B1543" s="1001" t="s">
        <v>4058</v>
      </c>
      <c r="C1543" s="1001" t="s">
        <v>1032</v>
      </c>
      <c r="D1543" s="1001" t="s">
        <v>854</v>
      </c>
      <c r="E1543" s="1001" t="n">
        <v>1010070210</v>
      </c>
      <c r="F1543" s="1001" t="n">
        <v>5021</v>
      </c>
      <c r="G1543" s="1001" t="s">
        <v>4059</v>
      </c>
      <c r="H1543" s="1128" t="n">
        <v>542</v>
      </c>
      <c r="I1543" s="1068"/>
    </row>
    <row r="1544" customFormat="false" ht="12.75" hidden="false" customHeight="false" outlineLevel="0" collapsed="false">
      <c r="A1544" s="1001" t="n">
        <v>1542</v>
      </c>
      <c r="B1544" s="1001" t="s">
        <v>4060</v>
      </c>
      <c r="C1544" s="1001" t="s">
        <v>988</v>
      </c>
      <c r="D1544" s="1001" t="s">
        <v>854</v>
      </c>
      <c r="E1544" s="1001" t="n">
        <v>1010020420</v>
      </c>
      <c r="F1544" s="1001" t="n">
        <v>6043</v>
      </c>
      <c r="G1544" s="1001" t="s">
        <v>4061</v>
      </c>
      <c r="H1544" s="1128" t="n">
        <v>2821</v>
      </c>
      <c r="I1544" s="1068"/>
    </row>
    <row r="1545" customFormat="false" ht="12.75" hidden="false" customHeight="false" outlineLevel="0" collapsed="false">
      <c r="A1545" s="1001" t="n">
        <v>1543</v>
      </c>
      <c r="B1545" s="1001" t="s">
        <v>4062</v>
      </c>
      <c r="C1545" s="1001" t="s">
        <v>988</v>
      </c>
      <c r="D1545" s="1001" t="s">
        <v>854</v>
      </c>
      <c r="E1545" s="1001" t="n">
        <v>1010020430</v>
      </c>
      <c r="F1545" s="1001" t="n">
        <v>6044</v>
      </c>
      <c r="G1545" s="1001" t="s">
        <v>4063</v>
      </c>
      <c r="H1545" s="1128" t="n">
        <v>852</v>
      </c>
      <c r="I1545" s="1068"/>
    </row>
    <row r="1546" customFormat="false" ht="12.75" hidden="false" customHeight="false" outlineLevel="0" collapsed="false">
      <c r="A1546" s="1001" t="n">
        <v>1544</v>
      </c>
      <c r="B1546" s="1001" t="s">
        <v>4064</v>
      </c>
      <c r="C1546" s="1001" t="s">
        <v>893</v>
      </c>
      <c r="D1546" s="1001" t="s">
        <v>852</v>
      </c>
      <c r="E1546" s="1001" t="n">
        <v>1030490610</v>
      </c>
      <c r="F1546" s="1001" t="n">
        <v>15061</v>
      </c>
      <c r="G1546" s="1001" t="s">
        <v>4065</v>
      </c>
      <c r="H1546" s="1128" t="n">
        <v>1906</v>
      </c>
      <c r="I1546" s="1068"/>
    </row>
    <row r="1547" customFormat="false" ht="12.75" hidden="false" customHeight="false" outlineLevel="0" collapsed="false">
      <c r="A1547" s="1001" t="n">
        <v>1545</v>
      </c>
      <c r="B1547" s="1001" t="s">
        <v>4066</v>
      </c>
      <c r="C1547" s="1001" t="s">
        <v>939</v>
      </c>
      <c r="D1547" s="1001" t="s">
        <v>464</v>
      </c>
      <c r="E1547" s="1001" t="n">
        <v>2120330190</v>
      </c>
      <c r="F1547" s="1001" t="n">
        <v>60019</v>
      </c>
      <c r="G1547" s="1001" t="s">
        <v>4067</v>
      </c>
      <c r="H1547" s="1128" t="n">
        <v>35235</v>
      </c>
      <c r="I1547" s="1068"/>
    </row>
    <row r="1548" customFormat="false" ht="12.75" hidden="false" customHeight="false" outlineLevel="0" collapsed="false">
      <c r="A1548" s="1001" t="n">
        <v>1546</v>
      </c>
      <c r="B1548" s="1001" t="s">
        <v>4068</v>
      </c>
      <c r="C1548" s="1001" t="s">
        <v>1071</v>
      </c>
      <c r="D1548" s="1001" t="s">
        <v>861</v>
      </c>
      <c r="E1548" s="1001" t="n">
        <v>1050900260</v>
      </c>
      <c r="F1548" s="1001" t="n">
        <v>24026</v>
      </c>
      <c r="G1548" s="1001" t="s">
        <v>4069</v>
      </c>
      <c r="H1548" s="1128" t="n">
        <v>15090</v>
      </c>
      <c r="I1548" s="1068"/>
    </row>
    <row r="1549" customFormat="false" ht="12.75" hidden="false" customHeight="false" outlineLevel="0" collapsed="false">
      <c r="A1549" s="1001" t="n">
        <v>1547</v>
      </c>
      <c r="B1549" s="1001" t="s">
        <v>4070</v>
      </c>
      <c r="C1549" s="1001" t="s">
        <v>1117</v>
      </c>
      <c r="D1549" s="1001" t="s">
        <v>852</v>
      </c>
      <c r="E1549" s="1001" t="n">
        <v>1030570330</v>
      </c>
      <c r="F1549" s="1001" t="n">
        <v>18035</v>
      </c>
      <c r="G1549" s="1001" t="s">
        <v>4071</v>
      </c>
      <c r="H1549" s="1128" t="n">
        <v>6762</v>
      </c>
      <c r="I1549" s="1068"/>
    </row>
    <row r="1550" customFormat="false" ht="12.75" hidden="false" customHeight="false" outlineLevel="0" collapsed="false">
      <c r="A1550" s="1001" t="n">
        <v>1548</v>
      </c>
      <c r="B1550" s="1001" t="s">
        <v>4072</v>
      </c>
      <c r="C1550" s="1001" t="s">
        <v>1009</v>
      </c>
      <c r="D1550" s="1001" t="s">
        <v>861</v>
      </c>
      <c r="E1550" s="1001" t="n">
        <v>1050890200</v>
      </c>
      <c r="F1550" s="1001" t="n">
        <v>23020</v>
      </c>
      <c r="G1550" s="1001" t="s">
        <v>4073</v>
      </c>
      <c r="H1550" s="1128" t="n">
        <v>3587</v>
      </c>
      <c r="I1550" s="1068"/>
    </row>
    <row r="1551" customFormat="false" ht="12.75" hidden="false" customHeight="false" outlineLevel="0" collapsed="false">
      <c r="A1551" s="1001" t="n">
        <v>1549</v>
      </c>
      <c r="B1551" s="1001" t="s">
        <v>4074</v>
      </c>
      <c r="C1551" s="1001" t="s">
        <v>2334</v>
      </c>
      <c r="D1551" s="1001" t="s">
        <v>458</v>
      </c>
      <c r="E1551" s="1001" t="n">
        <v>2090420060</v>
      </c>
      <c r="F1551" s="1001" t="n">
        <v>49006</v>
      </c>
      <c r="G1551" s="1001" t="s">
        <v>4075</v>
      </c>
      <c r="H1551" s="1128" t="n">
        <v>8785</v>
      </c>
      <c r="I1551" s="1068"/>
    </row>
    <row r="1552" customFormat="false" ht="12.75" hidden="false" customHeight="false" outlineLevel="0" collapsed="false">
      <c r="A1552" s="1001" t="n">
        <v>1550</v>
      </c>
      <c r="B1552" s="1001" t="s">
        <v>4076</v>
      </c>
      <c r="C1552" s="1001" t="s">
        <v>1035</v>
      </c>
      <c r="D1552" s="1001" t="s">
        <v>854</v>
      </c>
      <c r="E1552" s="1001" t="n">
        <v>1010810630</v>
      </c>
      <c r="F1552" s="1001" t="n">
        <v>1064</v>
      </c>
      <c r="G1552" s="1001" t="s">
        <v>4077</v>
      </c>
      <c r="H1552" s="1128" t="n">
        <v>1763</v>
      </c>
      <c r="I1552" s="1068"/>
    </row>
    <row r="1553" customFormat="false" ht="12.75" hidden="false" customHeight="false" outlineLevel="0" collapsed="false">
      <c r="A1553" s="1001" t="n">
        <v>1551</v>
      </c>
      <c r="B1553" s="1001" t="s">
        <v>4078</v>
      </c>
      <c r="C1553" s="1001" t="s">
        <v>908</v>
      </c>
      <c r="D1553" s="1001" t="s">
        <v>854</v>
      </c>
      <c r="E1553" s="1001" t="n">
        <v>1010270460</v>
      </c>
      <c r="F1553" s="1001" t="n">
        <v>4046</v>
      </c>
      <c r="G1553" s="1001" t="s">
        <v>4079</v>
      </c>
      <c r="H1553" s="1128" t="n">
        <v>2184</v>
      </c>
      <c r="I1553" s="1068"/>
    </row>
    <row r="1554" customFormat="false" ht="12.75" hidden="false" customHeight="false" outlineLevel="0" collapsed="false">
      <c r="A1554" s="1001" t="n">
        <v>1552</v>
      </c>
      <c r="B1554" s="1001" t="s">
        <v>4080</v>
      </c>
      <c r="C1554" s="1001" t="s">
        <v>1032</v>
      </c>
      <c r="D1554" s="1001" t="s">
        <v>854</v>
      </c>
      <c r="E1554" s="1001" t="n">
        <v>1010070220</v>
      </c>
      <c r="F1554" s="1001" t="n">
        <v>5022</v>
      </c>
      <c r="G1554" s="1001" t="s">
        <v>4081</v>
      </c>
      <c r="H1554" s="1128" t="n">
        <v>3648</v>
      </c>
      <c r="I1554" s="1068"/>
    </row>
    <row r="1555" customFormat="false" ht="12.75" hidden="false" customHeight="false" outlineLevel="0" collapsed="false">
      <c r="A1555" s="1001" t="n">
        <v>1553</v>
      </c>
      <c r="B1555" s="1001" t="s">
        <v>4082</v>
      </c>
      <c r="C1555" s="1001" t="s">
        <v>1032</v>
      </c>
      <c r="D1555" s="1001" t="s">
        <v>854</v>
      </c>
      <c r="E1555" s="1001" t="n">
        <v>1010070230</v>
      </c>
      <c r="F1555" s="1001" t="n">
        <v>5023</v>
      </c>
      <c r="G1555" s="1001" t="s">
        <v>4083</v>
      </c>
      <c r="H1555" s="1128" t="n">
        <v>1152</v>
      </c>
      <c r="I1555" s="1068"/>
    </row>
    <row r="1556" customFormat="false" ht="12.75" hidden="false" customHeight="false" outlineLevel="0" collapsed="false">
      <c r="A1556" s="1001" t="n">
        <v>1554</v>
      </c>
      <c r="B1556" s="1001" t="s">
        <v>4084</v>
      </c>
      <c r="C1556" s="1001" t="s">
        <v>1035</v>
      </c>
      <c r="D1556" s="1001" t="s">
        <v>854</v>
      </c>
      <c r="E1556" s="1001" t="n">
        <v>1010810640</v>
      </c>
      <c r="F1556" s="1001" t="n">
        <v>1065</v>
      </c>
      <c r="G1556" s="1001" t="s">
        <v>4085</v>
      </c>
      <c r="H1556" s="1128" t="n">
        <v>2179</v>
      </c>
      <c r="I1556" s="1068"/>
    </row>
    <row r="1557" customFormat="false" ht="12.75" hidden="false" customHeight="false" outlineLevel="0" collapsed="false">
      <c r="A1557" s="1001" t="n">
        <v>1555</v>
      </c>
      <c r="B1557" s="1001" t="s">
        <v>4086</v>
      </c>
      <c r="C1557" s="1001" t="s">
        <v>1117</v>
      </c>
      <c r="D1557" s="1001" t="s">
        <v>852</v>
      </c>
      <c r="E1557" s="1001" t="n">
        <v>1030570340</v>
      </c>
      <c r="F1557" s="1001" t="n">
        <v>18036</v>
      </c>
      <c r="G1557" s="1001" t="s">
        <v>4087</v>
      </c>
      <c r="H1557" s="1128" t="n">
        <v>710</v>
      </c>
      <c r="I1557" s="1068"/>
    </row>
    <row r="1558" customFormat="false" ht="12.75" hidden="false" customHeight="false" outlineLevel="0" collapsed="false">
      <c r="A1558" s="1001" t="n">
        <v>1556</v>
      </c>
      <c r="B1558" s="1001" t="s">
        <v>4088</v>
      </c>
      <c r="C1558" s="1001" t="s">
        <v>893</v>
      </c>
      <c r="D1558" s="1001" t="s">
        <v>852</v>
      </c>
      <c r="E1558" s="1001" t="n">
        <v>1030490620</v>
      </c>
      <c r="F1558" s="1001" t="n">
        <v>15062</v>
      </c>
      <c r="G1558" s="1001" t="s">
        <v>4089</v>
      </c>
      <c r="H1558" s="1128" t="n">
        <v>10862</v>
      </c>
      <c r="I1558" s="1068"/>
    </row>
    <row r="1559" customFormat="false" ht="12.75" hidden="false" customHeight="false" outlineLevel="0" collapsed="false">
      <c r="A1559" s="1001" t="n">
        <v>1557</v>
      </c>
      <c r="B1559" s="1001" t="s">
        <v>4090</v>
      </c>
      <c r="C1559" s="1001" t="s">
        <v>1117</v>
      </c>
      <c r="D1559" s="1001" t="s">
        <v>852</v>
      </c>
      <c r="E1559" s="1001" t="n">
        <v>1030570350</v>
      </c>
      <c r="F1559" s="1001" t="n">
        <v>18037</v>
      </c>
      <c r="G1559" s="1001" t="s">
        <v>4091</v>
      </c>
      <c r="H1559" s="1128" t="n">
        <v>6490</v>
      </c>
      <c r="I1559" s="1068"/>
    </row>
    <row r="1560" customFormat="false" ht="12.75" hidden="false" customHeight="false" outlineLevel="0" collapsed="false">
      <c r="A1560" s="1001" t="n">
        <v>1558</v>
      </c>
      <c r="B1560" s="1001" t="s">
        <v>4092</v>
      </c>
      <c r="C1560" s="1001" t="s">
        <v>945</v>
      </c>
      <c r="D1560" s="1001" t="s">
        <v>852</v>
      </c>
      <c r="E1560" s="1001" t="n">
        <v>1030150360</v>
      </c>
      <c r="F1560" s="1001" t="n">
        <v>17040</v>
      </c>
      <c r="G1560" s="1001" t="s">
        <v>4093</v>
      </c>
      <c r="H1560" s="1128" t="n">
        <v>8327</v>
      </c>
      <c r="I1560" s="1068"/>
    </row>
    <row r="1561" customFormat="false" ht="12.75" hidden="false" customHeight="false" outlineLevel="0" collapsed="false">
      <c r="A1561" s="1001" t="n">
        <v>1559</v>
      </c>
      <c r="B1561" s="1001" t="s">
        <v>4094</v>
      </c>
      <c r="C1561" s="1001" t="s">
        <v>1071</v>
      </c>
      <c r="D1561" s="1001" t="s">
        <v>861</v>
      </c>
      <c r="E1561" s="1001" t="n">
        <v>1050900270</v>
      </c>
      <c r="F1561" s="1001" t="n">
        <v>24027</v>
      </c>
      <c r="G1561" s="1001" t="s">
        <v>4095</v>
      </c>
      <c r="H1561" s="1128" t="n">
        <v>2849</v>
      </c>
      <c r="I1561" s="1068"/>
    </row>
    <row r="1562" customFormat="false" ht="12.75" hidden="false" customHeight="false" outlineLevel="0" collapsed="false">
      <c r="A1562" s="1001" t="n">
        <v>1560</v>
      </c>
      <c r="B1562" s="1001" t="s">
        <v>4096</v>
      </c>
      <c r="C1562" s="1001" t="s">
        <v>1087</v>
      </c>
      <c r="D1562" s="1001" t="s">
        <v>848</v>
      </c>
      <c r="E1562" s="1001" t="n">
        <v>3150080220</v>
      </c>
      <c r="F1562" s="1001" t="n">
        <v>64022</v>
      </c>
      <c r="G1562" s="1001" t="s">
        <v>4097</v>
      </c>
      <c r="H1562" s="1128" t="n">
        <v>1069</v>
      </c>
      <c r="I1562" s="1068"/>
    </row>
    <row r="1563" customFormat="false" ht="12.75" hidden="false" customHeight="false" outlineLevel="0" collapsed="false">
      <c r="A1563" s="1001" t="n">
        <v>1561</v>
      </c>
      <c r="B1563" s="1001" t="s">
        <v>4098</v>
      </c>
      <c r="C1563" s="1001" t="s">
        <v>1032</v>
      </c>
      <c r="D1563" s="1001" t="s">
        <v>854</v>
      </c>
      <c r="E1563" s="1001" t="n">
        <v>1010070240</v>
      </c>
      <c r="F1563" s="1001" t="n">
        <v>5024</v>
      </c>
      <c r="G1563" s="1001" t="s">
        <v>4099</v>
      </c>
      <c r="H1563" s="1128" t="n">
        <v>572</v>
      </c>
      <c r="I1563" s="1068"/>
    </row>
    <row r="1564" customFormat="false" ht="12.75" hidden="false" customHeight="false" outlineLevel="0" collapsed="false">
      <c r="A1564" s="1001" t="n">
        <v>1562</v>
      </c>
      <c r="B1564" s="1001" t="s">
        <v>4100</v>
      </c>
      <c r="C1564" s="1001" t="s">
        <v>1239</v>
      </c>
      <c r="D1564" s="1001" t="s">
        <v>849</v>
      </c>
      <c r="E1564" s="1001" t="n">
        <v>1080660060</v>
      </c>
      <c r="F1564" s="1001" t="n">
        <v>39006</v>
      </c>
      <c r="G1564" s="1001" t="s">
        <v>4101</v>
      </c>
      <c r="H1564" s="1128" t="n">
        <v>9535</v>
      </c>
      <c r="I1564" s="1068"/>
    </row>
    <row r="1565" customFormat="false" ht="12.75" hidden="false" customHeight="false" outlineLevel="0" collapsed="false">
      <c r="A1565" s="1001" t="n">
        <v>1563</v>
      </c>
      <c r="B1565" s="1001" t="s">
        <v>4102</v>
      </c>
      <c r="C1565" s="1001" t="s">
        <v>1092</v>
      </c>
      <c r="D1565" s="1001" t="s">
        <v>848</v>
      </c>
      <c r="E1565" s="1001" t="n">
        <v>3150200230</v>
      </c>
      <c r="F1565" s="1001" t="n">
        <v>61023</v>
      </c>
      <c r="G1565" s="1001" t="s">
        <v>4103</v>
      </c>
      <c r="H1565" s="1128" t="n">
        <v>1473</v>
      </c>
      <c r="I1565" s="1068"/>
    </row>
    <row r="1566" customFormat="false" ht="12.75" hidden="false" customHeight="false" outlineLevel="0" collapsed="false">
      <c r="A1566" s="1001" t="n">
        <v>1564</v>
      </c>
      <c r="B1566" s="1001" t="s">
        <v>4104</v>
      </c>
      <c r="C1566" s="1001" t="s">
        <v>1132</v>
      </c>
      <c r="D1566" s="1001" t="s">
        <v>468</v>
      </c>
      <c r="E1566" s="1001" t="n">
        <v>3130790090</v>
      </c>
      <c r="F1566" s="1001" t="n">
        <v>67010</v>
      </c>
      <c r="G1566" s="1001" t="s">
        <v>4105</v>
      </c>
      <c r="H1566" s="1128" t="n">
        <v>451</v>
      </c>
      <c r="I1566" s="1068"/>
    </row>
    <row r="1567" customFormat="false" ht="12.75" hidden="false" customHeight="false" outlineLevel="0" collapsed="false">
      <c r="A1567" s="1001" t="n">
        <v>1565</v>
      </c>
      <c r="B1567" s="1001" t="s">
        <v>4106</v>
      </c>
      <c r="C1567" s="1001" t="s">
        <v>1110</v>
      </c>
      <c r="D1567" s="1001" t="s">
        <v>858</v>
      </c>
      <c r="E1567" s="1001" t="n">
        <v>1040830430</v>
      </c>
      <c r="F1567" s="1001" t="n">
        <v>22045</v>
      </c>
      <c r="G1567" s="1001" t="s">
        <v>4107</v>
      </c>
      <c r="H1567" s="1128" t="n">
        <v>224</v>
      </c>
      <c r="I1567" s="1068"/>
    </row>
    <row r="1568" customFormat="false" ht="12.75" hidden="false" customHeight="false" outlineLevel="0" collapsed="false">
      <c r="A1568" s="1001" t="n">
        <v>1566</v>
      </c>
      <c r="B1568" s="1001" t="s">
        <v>4108</v>
      </c>
      <c r="C1568" s="1001" t="s">
        <v>1335</v>
      </c>
      <c r="D1568" s="1001" t="s">
        <v>849</v>
      </c>
      <c r="E1568" s="1001" t="n">
        <v>1080130130</v>
      </c>
      <c r="F1568" s="1001" t="n">
        <v>37013</v>
      </c>
      <c r="G1568" s="1001" t="s">
        <v>4109</v>
      </c>
      <c r="H1568" s="1128" t="n">
        <v>1886</v>
      </c>
      <c r="I1568" s="1068"/>
    </row>
    <row r="1569" customFormat="false" ht="12.75" hidden="false" customHeight="false" outlineLevel="0" collapsed="false">
      <c r="A1569" s="1001" t="n">
        <v>1567</v>
      </c>
      <c r="B1569" s="1001" t="s">
        <v>4110</v>
      </c>
      <c r="C1569" s="1001" t="s">
        <v>954</v>
      </c>
      <c r="D1569" s="1001" t="s">
        <v>852</v>
      </c>
      <c r="E1569" s="1001" t="n">
        <v>1030450140</v>
      </c>
      <c r="F1569" s="1001" t="n">
        <v>20014</v>
      </c>
      <c r="G1569" s="1001" t="s">
        <v>4111</v>
      </c>
      <c r="H1569" s="1128" t="n">
        <v>4594</v>
      </c>
      <c r="I1569" s="1068"/>
    </row>
    <row r="1570" customFormat="false" ht="12.75" hidden="false" customHeight="false" outlineLevel="0" collapsed="false">
      <c r="A1570" s="1001" t="n">
        <v>1568</v>
      </c>
      <c r="B1570" s="1001" t="s">
        <v>4112</v>
      </c>
      <c r="C1570" s="1001" t="s">
        <v>1009</v>
      </c>
      <c r="D1570" s="1001" t="s">
        <v>861</v>
      </c>
      <c r="E1570" s="1001" t="n">
        <v>1050890210</v>
      </c>
      <c r="F1570" s="1001" t="n">
        <v>23021</v>
      </c>
      <c r="G1570" s="1001" t="s">
        <v>4113</v>
      </c>
      <c r="H1570" s="1128" t="n">
        <v>12053</v>
      </c>
      <c r="I1570" s="1068"/>
    </row>
    <row r="1571" customFormat="false" ht="12.75" hidden="false" customHeight="false" outlineLevel="0" collapsed="false">
      <c r="A1571" s="1001" t="n">
        <v>1569</v>
      </c>
      <c r="B1571" s="1001" t="s">
        <v>4114</v>
      </c>
      <c r="C1571" s="1001" t="s">
        <v>974</v>
      </c>
      <c r="D1571" s="1001" t="s">
        <v>853</v>
      </c>
      <c r="E1571" s="1001" t="n">
        <v>3140940090</v>
      </c>
      <c r="F1571" s="1001" t="n">
        <v>94009</v>
      </c>
      <c r="G1571" s="1001" t="s">
        <v>4115</v>
      </c>
      <c r="H1571" s="1128" t="n">
        <v>322</v>
      </c>
      <c r="I1571" s="1068"/>
    </row>
    <row r="1572" customFormat="false" ht="12.75" hidden="false" customHeight="false" outlineLevel="0" collapsed="false">
      <c r="A1572" s="1001" t="n">
        <v>1570</v>
      </c>
      <c r="B1572" s="1001" t="s">
        <v>4116</v>
      </c>
      <c r="C1572" s="1001" t="s">
        <v>914</v>
      </c>
      <c r="D1572" s="1001" t="s">
        <v>468</v>
      </c>
      <c r="E1572" s="1001" t="n">
        <v>3130380260</v>
      </c>
      <c r="F1572" s="1001" t="n">
        <v>66026</v>
      </c>
      <c r="G1572" s="1001" t="s">
        <v>4117</v>
      </c>
      <c r="H1572" s="1128" t="n">
        <v>456</v>
      </c>
      <c r="I1572" s="1068"/>
    </row>
    <row r="1573" customFormat="false" ht="12.75" hidden="false" customHeight="false" outlineLevel="0" collapsed="false">
      <c r="A1573" s="1001" t="n">
        <v>1571</v>
      </c>
      <c r="B1573" s="1001" t="s">
        <v>4118</v>
      </c>
      <c r="C1573" s="1001" t="s">
        <v>1556</v>
      </c>
      <c r="D1573" s="1001" t="s">
        <v>458</v>
      </c>
      <c r="E1573" s="1001" t="n">
        <v>2090360030</v>
      </c>
      <c r="F1573" s="1001" t="n">
        <v>53004</v>
      </c>
      <c r="G1573" s="1001" t="s">
        <v>4119</v>
      </c>
      <c r="H1573" s="1128" t="n">
        <v>4808</v>
      </c>
      <c r="I1573" s="1068"/>
    </row>
    <row r="1574" customFormat="false" ht="12.75" hidden="false" customHeight="false" outlineLevel="0" collapsed="false">
      <c r="A1574" s="1001" t="n">
        <v>1572</v>
      </c>
      <c r="B1574" s="1001" t="s">
        <v>4120</v>
      </c>
      <c r="C1574" s="1001" t="s">
        <v>1335</v>
      </c>
      <c r="D1574" s="1001" t="s">
        <v>849</v>
      </c>
      <c r="E1574" s="1001" t="n">
        <v>1080130140</v>
      </c>
      <c r="F1574" s="1001" t="n">
        <v>37014</v>
      </c>
      <c r="G1574" s="1001" t="s">
        <v>4121</v>
      </c>
      <c r="H1574" s="1128" t="n">
        <v>1186</v>
      </c>
      <c r="I1574" s="1068"/>
    </row>
    <row r="1575" customFormat="false" ht="12.75" hidden="false" customHeight="false" outlineLevel="0" collapsed="false">
      <c r="A1575" s="1001" t="n">
        <v>1573</v>
      </c>
      <c r="B1575" s="1001" t="s">
        <v>4122</v>
      </c>
      <c r="C1575" s="1001" t="s">
        <v>1335</v>
      </c>
      <c r="D1575" s="1001" t="s">
        <v>849</v>
      </c>
      <c r="E1575" s="1001" t="n">
        <v>1080130150</v>
      </c>
      <c r="F1575" s="1001" t="n">
        <v>37015</v>
      </c>
      <c r="G1575" s="1001" t="s">
        <v>4123</v>
      </c>
      <c r="H1575" s="1128" t="n">
        <v>3309</v>
      </c>
      <c r="I1575" s="1068"/>
    </row>
    <row r="1576" customFormat="false" ht="12.75" hidden="false" customHeight="false" outlineLevel="0" collapsed="false">
      <c r="A1576" s="1001" t="n">
        <v>1574</v>
      </c>
      <c r="B1576" s="1001" t="s">
        <v>4124</v>
      </c>
      <c r="C1576" s="1001" t="s">
        <v>914</v>
      </c>
      <c r="D1576" s="1001" t="s">
        <v>468</v>
      </c>
      <c r="E1576" s="1001" t="n">
        <v>3130380270</v>
      </c>
      <c r="F1576" s="1001" t="n">
        <v>66027</v>
      </c>
      <c r="G1576" s="1001" t="s">
        <v>4125</v>
      </c>
      <c r="H1576" s="1128" t="n">
        <v>296</v>
      </c>
      <c r="I1576" s="1068"/>
    </row>
    <row r="1577" customFormat="false" ht="12.75" hidden="false" customHeight="false" outlineLevel="0" collapsed="false">
      <c r="A1577" s="1001" t="n">
        <v>1575</v>
      </c>
      <c r="B1577" s="1001" t="s">
        <v>4126</v>
      </c>
      <c r="C1577" s="1001" t="s">
        <v>928</v>
      </c>
      <c r="D1577" s="1001" t="s">
        <v>857</v>
      </c>
      <c r="E1577" s="1001" t="n">
        <v>4190210130</v>
      </c>
      <c r="F1577" s="1001" t="n">
        <v>87013</v>
      </c>
      <c r="G1577" s="1001" t="s">
        <v>4127</v>
      </c>
      <c r="H1577" s="1128" t="n">
        <v>4309</v>
      </c>
      <c r="I1577" s="1068"/>
    </row>
    <row r="1578" customFormat="false" ht="12.75" hidden="false" customHeight="false" outlineLevel="0" collapsed="false">
      <c r="A1578" s="1001" t="n">
        <v>1576</v>
      </c>
      <c r="B1578" s="1001" t="s">
        <v>4128</v>
      </c>
      <c r="C1578" s="1001" t="s">
        <v>965</v>
      </c>
      <c r="D1578" s="1001" t="s">
        <v>462</v>
      </c>
      <c r="E1578" s="1001" t="n">
        <v>2110060110</v>
      </c>
      <c r="F1578" s="1001" t="n">
        <v>44011</v>
      </c>
      <c r="G1578" s="1001" t="s">
        <v>4129</v>
      </c>
      <c r="H1578" s="1128" t="n">
        <v>8414</v>
      </c>
      <c r="I1578" s="1068"/>
    </row>
    <row r="1579" customFormat="false" ht="12.75" hidden="false" customHeight="false" outlineLevel="0" collapsed="false">
      <c r="A1579" s="1001" t="n">
        <v>1577</v>
      </c>
      <c r="B1579" s="1001" t="s">
        <v>4130</v>
      </c>
      <c r="C1579" s="1001" t="s">
        <v>985</v>
      </c>
      <c r="D1579" s="1001" t="s">
        <v>857</v>
      </c>
      <c r="E1579" s="1001" t="n">
        <v>4190480130</v>
      </c>
      <c r="F1579" s="1001" t="n">
        <v>83013</v>
      </c>
      <c r="G1579" s="1001" t="s">
        <v>4131</v>
      </c>
      <c r="H1579" s="1128" t="n">
        <v>1184</v>
      </c>
      <c r="I1579" s="1068"/>
    </row>
    <row r="1580" customFormat="false" ht="12.75" hidden="false" customHeight="false" outlineLevel="0" collapsed="false">
      <c r="A1580" s="1001" t="n">
        <v>1578</v>
      </c>
      <c r="B1580" s="1001" t="s">
        <v>4132</v>
      </c>
      <c r="C1580" s="1001" t="s">
        <v>914</v>
      </c>
      <c r="D1580" s="1001" t="s">
        <v>468</v>
      </c>
      <c r="E1580" s="1001" t="n">
        <v>3130380280</v>
      </c>
      <c r="F1580" s="1001" t="n">
        <v>66028</v>
      </c>
      <c r="G1580" s="1001" t="s">
        <v>4133</v>
      </c>
      <c r="H1580" s="1128" t="n">
        <v>6543</v>
      </c>
      <c r="I1580" s="1068"/>
    </row>
    <row r="1581" customFormat="false" ht="12.75" hidden="false" customHeight="false" outlineLevel="0" collapsed="false">
      <c r="A1581" s="1001" t="n">
        <v>1579</v>
      </c>
      <c r="B1581" s="1001" t="s">
        <v>4134</v>
      </c>
      <c r="C1581" s="1001" t="s">
        <v>1092</v>
      </c>
      <c r="D1581" s="1001" t="s">
        <v>848</v>
      </c>
      <c r="E1581" s="1001" t="n">
        <v>3150200240</v>
      </c>
      <c r="F1581" s="1001" t="n">
        <v>61024</v>
      </c>
      <c r="G1581" s="1001" t="s">
        <v>4135</v>
      </c>
      <c r="H1581" s="1128" t="n">
        <v>1076</v>
      </c>
      <c r="I1581" s="1068"/>
    </row>
    <row r="1582" customFormat="false" ht="12.75" hidden="false" customHeight="false" outlineLevel="0" collapsed="false">
      <c r="A1582" s="1001" t="n">
        <v>1580</v>
      </c>
      <c r="B1582" s="1001" t="s">
        <v>4136</v>
      </c>
      <c r="C1582" s="1001" t="s">
        <v>917</v>
      </c>
      <c r="D1582" s="1001" t="s">
        <v>464</v>
      </c>
      <c r="E1582" s="1001" t="n">
        <v>2120690120</v>
      </c>
      <c r="F1582" s="1001" t="n">
        <v>57013</v>
      </c>
      <c r="G1582" s="1001" t="s">
        <v>4137</v>
      </c>
      <c r="H1582" s="1128" t="n">
        <v>268</v>
      </c>
      <c r="I1582" s="1068"/>
    </row>
    <row r="1583" customFormat="false" ht="12.75" hidden="false" customHeight="false" outlineLevel="0" collapsed="false">
      <c r="A1583" s="1001" t="n">
        <v>1581</v>
      </c>
      <c r="B1583" s="1001" t="s">
        <v>4138</v>
      </c>
      <c r="C1583" s="1001" t="s">
        <v>1434</v>
      </c>
      <c r="D1583" s="1001" t="s">
        <v>458</v>
      </c>
      <c r="E1583" s="1001" t="n">
        <v>2090050080</v>
      </c>
      <c r="F1583" s="1001" t="n">
        <v>51008</v>
      </c>
      <c r="G1583" s="1001" t="s">
        <v>4139</v>
      </c>
      <c r="H1583" s="1128" t="n">
        <v>2963</v>
      </c>
      <c r="I1583" s="1068"/>
    </row>
    <row r="1584" customFormat="false" ht="12.75" hidden="false" customHeight="false" outlineLevel="0" collapsed="false">
      <c r="A1584" s="1001" t="n">
        <v>1582</v>
      </c>
      <c r="B1584" s="1001" t="s">
        <v>4140</v>
      </c>
      <c r="C1584" s="1001" t="s">
        <v>1325</v>
      </c>
      <c r="D1584" s="1001" t="s">
        <v>468</v>
      </c>
      <c r="E1584" s="1001" t="n">
        <v>3130230180</v>
      </c>
      <c r="F1584" s="1001" t="n">
        <v>69018</v>
      </c>
      <c r="G1584" s="1001" t="s">
        <v>4141</v>
      </c>
      <c r="H1584" s="1128" t="n">
        <v>4262</v>
      </c>
      <c r="I1584" s="1068"/>
    </row>
    <row r="1585" customFormat="false" ht="12.75" hidden="false" customHeight="false" outlineLevel="0" collapsed="false">
      <c r="A1585" s="1001" t="n">
        <v>1583</v>
      </c>
      <c r="B1585" s="1001" t="s">
        <v>4142</v>
      </c>
      <c r="C1585" s="1001" t="s">
        <v>951</v>
      </c>
      <c r="D1585" s="1001" t="s">
        <v>852</v>
      </c>
      <c r="E1585" s="1001" t="n">
        <v>1030260230</v>
      </c>
      <c r="F1585" s="1001" t="n">
        <v>19024</v>
      </c>
      <c r="G1585" s="1001" t="s">
        <v>4143</v>
      </c>
      <c r="H1585" s="1128" t="n">
        <v>458</v>
      </c>
      <c r="I1585" s="1068"/>
    </row>
    <row r="1586" customFormat="false" ht="12.75" hidden="false" customHeight="false" outlineLevel="0" collapsed="false">
      <c r="A1586" s="1001" t="n">
        <v>1584</v>
      </c>
      <c r="B1586" s="1001" t="s">
        <v>4144</v>
      </c>
      <c r="C1586" s="1001" t="s">
        <v>1012</v>
      </c>
      <c r="D1586" s="1001" t="s">
        <v>464</v>
      </c>
      <c r="E1586" s="1001" t="n">
        <v>2120700220</v>
      </c>
      <c r="F1586" s="1001" t="n">
        <v>58022</v>
      </c>
      <c r="G1586" s="1001" t="s">
        <v>4145</v>
      </c>
      <c r="H1586" s="1128" t="n">
        <v>8652</v>
      </c>
      <c r="I1586" s="1068"/>
    </row>
    <row r="1587" customFormat="false" ht="12.75" hidden="false" customHeight="false" outlineLevel="0" collapsed="false">
      <c r="A1587" s="1001" t="n">
        <v>1585</v>
      </c>
      <c r="B1587" s="1001" t="s">
        <v>4146</v>
      </c>
      <c r="C1587" s="1001" t="s">
        <v>968</v>
      </c>
      <c r="D1587" s="1001" t="s">
        <v>859</v>
      </c>
      <c r="E1587" s="1001" t="n">
        <v>2100800090</v>
      </c>
      <c r="F1587" s="1001" t="n">
        <v>55009</v>
      </c>
      <c r="G1587" s="1001" t="s">
        <v>4147</v>
      </c>
      <c r="H1587" s="1128" t="n">
        <v>2034</v>
      </c>
      <c r="I1587" s="1068"/>
    </row>
    <row r="1588" customFormat="false" ht="12.75" hidden="false" customHeight="false" outlineLevel="0" collapsed="false">
      <c r="A1588" s="1001" t="n">
        <v>1586</v>
      </c>
      <c r="B1588" s="1001" t="s">
        <v>4148</v>
      </c>
      <c r="C1588" s="1001" t="s">
        <v>954</v>
      </c>
      <c r="D1588" s="1001" t="s">
        <v>852</v>
      </c>
      <c r="E1588" s="1001" t="n">
        <v>1030450150</v>
      </c>
      <c r="F1588" s="1001" t="n">
        <v>20015</v>
      </c>
      <c r="G1588" s="1001" t="s">
        <v>4149</v>
      </c>
      <c r="H1588" s="1128" t="n">
        <v>12548</v>
      </c>
      <c r="I1588" s="1068"/>
    </row>
    <row r="1589" customFormat="false" ht="12.75" hidden="false" customHeight="false" outlineLevel="0" collapsed="false">
      <c r="A1589" s="1001" t="n">
        <v>1587</v>
      </c>
      <c r="B1589" s="1001" t="s">
        <v>4150</v>
      </c>
      <c r="C1589" s="1001" t="s">
        <v>1335</v>
      </c>
      <c r="D1589" s="1001" t="s">
        <v>849</v>
      </c>
      <c r="E1589" s="1001" t="n">
        <v>1080130160</v>
      </c>
      <c r="F1589" s="1001" t="n">
        <v>37016</v>
      </c>
      <c r="G1589" s="1001" t="s">
        <v>4151</v>
      </c>
      <c r="H1589" s="1128" t="n">
        <v>4516</v>
      </c>
      <c r="I1589" s="1068"/>
    </row>
    <row r="1590" customFormat="false" ht="12.75" hidden="false" customHeight="false" outlineLevel="0" collapsed="false">
      <c r="A1590" s="1001" t="n">
        <v>1588</v>
      </c>
      <c r="B1590" s="1001" t="s">
        <v>4152</v>
      </c>
      <c r="C1590" s="1001" t="s">
        <v>1110</v>
      </c>
      <c r="D1590" s="1001" t="s">
        <v>858</v>
      </c>
      <c r="E1590" s="1001" t="n">
        <v>1040830435</v>
      </c>
      <c r="F1590" s="1001" t="n">
        <v>22240</v>
      </c>
      <c r="G1590" s="1001" t="s">
        <v>4153</v>
      </c>
      <c r="H1590" s="1128" t="n">
        <v>3260</v>
      </c>
      <c r="I1590" s="1068"/>
    </row>
    <row r="1591" customFormat="false" ht="12.75" hidden="false" customHeight="false" outlineLevel="0" collapsed="false">
      <c r="A1591" s="1001" t="n">
        <v>1589</v>
      </c>
      <c r="B1591" s="1001" t="s">
        <v>4154</v>
      </c>
      <c r="C1591" s="1001" t="s">
        <v>1012</v>
      </c>
      <c r="D1591" s="1001" t="s">
        <v>464</v>
      </c>
      <c r="E1591" s="1001" t="n">
        <v>2120700230</v>
      </c>
      <c r="F1591" s="1001" t="n">
        <v>58023</v>
      </c>
      <c r="G1591" s="1001" t="s">
        <v>4155</v>
      </c>
      <c r="H1591" s="1128" t="n">
        <v>7107</v>
      </c>
      <c r="I1591" s="1068"/>
    </row>
    <row r="1592" customFormat="false" ht="12.75" hidden="false" customHeight="false" outlineLevel="0" collapsed="false">
      <c r="A1592" s="1001" t="n">
        <v>1590</v>
      </c>
      <c r="B1592" s="1001" t="s">
        <v>4156</v>
      </c>
      <c r="C1592" s="1001" t="s">
        <v>1335</v>
      </c>
      <c r="D1592" s="1001" t="s">
        <v>849</v>
      </c>
      <c r="E1592" s="1001" t="n">
        <v>1080130190</v>
      </c>
      <c r="F1592" s="1001" t="n">
        <v>37019</v>
      </c>
      <c r="G1592" s="1001" t="s">
        <v>4157</v>
      </c>
      <c r="H1592" s="1128" t="n">
        <v>18500</v>
      </c>
      <c r="I1592" s="1068"/>
    </row>
    <row r="1593" customFormat="false" ht="12.75" hidden="false" customHeight="false" outlineLevel="0" collapsed="false">
      <c r="A1593" s="1001" t="n">
        <v>1591</v>
      </c>
      <c r="B1593" s="1001" t="s">
        <v>4158</v>
      </c>
      <c r="C1593" s="1001" t="s">
        <v>945</v>
      </c>
      <c r="D1593" s="1001" t="s">
        <v>852</v>
      </c>
      <c r="E1593" s="1001" t="n">
        <v>1030150380</v>
      </c>
      <c r="F1593" s="1001" t="n">
        <v>17042</v>
      </c>
      <c r="G1593" s="1001" t="s">
        <v>4159</v>
      </c>
      <c r="H1593" s="1128" t="n">
        <v>10993</v>
      </c>
      <c r="I1593" s="1068"/>
    </row>
    <row r="1594" customFormat="false" ht="12.75" hidden="false" customHeight="false" outlineLevel="0" collapsed="false">
      <c r="A1594" s="1001" t="n">
        <v>1592</v>
      </c>
      <c r="B1594" s="1001" t="s">
        <v>4160</v>
      </c>
      <c r="C1594" s="1001" t="s">
        <v>1092</v>
      </c>
      <c r="D1594" s="1001" t="s">
        <v>848</v>
      </c>
      <c r="E1594" s="1001" t="n">
        <v>3150200260</v>
      </c>
      <c r="F1594" s="1001" t="n">
        <v>61026</v>
      </c>
      <c r="G1594" s="1001" t="s">
        <v>4161</v>
      </c>
      <c r="H1594" s="1128" t="n">
        <v>3627</v>
      </c>
      <c r="I1594" s="1068"/>
    </row>
    <row r="1595" customFormat="false" ht="12.75" hidden="false" customHeight="false" outlineLevel="0" collapsed="false">
      <c r="A1595" s="1001" t="n">
        <v>1593</v>
      </c>
      <c r="B1595" s="1001" t="s">
        <v>4162</v>
      </c>
      <c r="C1595" s="1001" t="s">
        <v>1731</v>
      </c>
      <c r="D1595" s="1001" t="s">
        <v>859</v>
      </c>
      <c r="E1595" s="1001" t="n">
        <v>2100580080</v>
      </c>
      <c r="F1595" s="1001" t="n">
        <v>54008</v>
      </c>
      <c r="G1595" s="1001" t="s">
        <v>4163</v>
      </c>
      <c r="H1595" s="1128" t="n">
        <v>3048</v>
      </c>
      <c r="I1595" s="1068"/>
    </row>
    <row r="1596" customFormat="false" ht="12.75" hidden="false" customHeight="false" outlineLevel="0" collapsed="false">
      <c r="A1596" s="1001" t="n">
        <v>1594</v>
      </c>
      <c r="B1596" s="1001" t="s">
        <v>4164</v>
      </c>
      <c r="C1596" s="1001" t="s">
        <v>1032</v>
      </c>
      <c r="D1596" s="1001" t="s">
        <v>854</v>
      </c>
      <c r="E1596" s="1001" t="n">
        <v>1010070320</v>
      </c>
      <c r="F1596" s="1001" t="n">
        <v>5032</v>
      </c>
      <c r="G1596" s="1001" t="s">
        <v>4165</v>
      </c>
      <c r="H1596" s="1128" t="n">
        <v>389</v>
      </c>
      <c r="I1596" s="1068"/>
    </row>
    <row r="1597" customFormat="false" ht="12.75" hidden="false" customHeight="false" outlineLevel="0" collapsed="false">
      <c r="A1597" s="1001" t="n">
        <v>1595</v>
      </c>
      <c r="B1597" s="1001" t="s">
        <v>4166</v>
      </c>
      <c r="C1597" s="1001" t="s">
        <v>999</v>
      </c>
      <c r="D1597" s="1001" t="s">
        <v>852</v>
      </c>
      <c r="E1597" s="1001" t="n">
        <v>1030120610</v>
      </c>
      <c r="F1597" s="1001" t="n">
        <v>16063</v>
      </c>
      <c r="G1597" s="1001" t="s">
        <v>4167</v>
      </c>
      <c r="H1597" s="1128" t="n">
        <v>2773</v>
      </c>
      <c r="I1597" s="1068"/>
    </row>
    <row r="1598" customFormat="false" ht="12.75" hidden="false" customHeight="false" outlineLevel="0" collapsed="false">
      <c r="A1598" s="1001" t="n">
        <v>1596</v>
      </c>
      <c r="B1598" s="1001" t="s">
        <v>4168</v>
      </c>
      <c r="C1598" s="1001" t="s">
        <v>922</v>
      </c>
      <c r="D1598" s="1001" t="s">
        <v>848</v>
      </c>
      <c r="E1598" s="1001" t="n">
        <v>3150720340</v>
      </c>
      <c r="F1598" s="1001" t="n">
        <v>65034</v>
      </c>
      <c r="G1598" s="1001" t="s">
        <v>4169</v>
      </c>
      <c r="H1598" s="1128" t="n">
        <v>13655</v>
      </c>
      <c r="I1598" s="1068"/>
    </row>
    <row r="1599" customFormat="false" ht="12.75" hidden="false" customHeight="false" outlineLevel="0" collapsed="false">
      <c r="A1599" s="1001" t="n">
        <v>1597</v>
      </c>
      <c r="B1599" s="1001" t="s">
        <v>4170</v>
      </c>
      <c r="C1599" s="1001" t="s">
        <v>681</v>
      </c>
      <c r="D1599" s="1001" t="s">
        <v>849</v>
      </c>
      <c r="E1599" s="1001" t="n">
        <v>1080610130</v>
      </c>
      <c r="F1599" s="1001" t="n">
        <v>33013</v>
      </c>
      <c r="G1599" s="1001" t="s">
        <v>4171</v>
      </c>
      <c r="H1599" s="1128" t="n">
        <v>13981</v>
      </c>
      <c r="I1599" s="1068"/>
    </row>
    <row r="1600" customFormat="false" ht="12.75" hidden="false" customHeight="false" outlineLevel="0" collapsed="false">
      <c r="A1600" s="1001" t="n">
        <v>1598</v>
      </c>
      <c r="B1600" s="1001" t="s">
        <v>4172</v>
      </c>
      <c r="C1600" s="1001" t="s">
        <v>922</v>
      </c>
      <c r="D1600" s="1001" t="s">
        <v>848</v>
      </c>
      <c r="E1600" s="1001" t="n">
        <v>3150720350</v>
      </c>
      <c r="F1600" s="1001" t="n">
        <v>65035</v>
      </c>
      <c r="G1600" s="1001" t="s">
        <v>4173</v>
      </c>
      <c r="H1600" s="1128" t="n">
        <v>2246</v>
      </c>
      <c r="I1600" s="1068"/>
    </row>
    <row r="1601" customFormat="false" ht="12.75" hidden="false" customHeight="false" outlineLevel="0" collapsed="false">
      <c r="A1601" s="1001" t="n">
        <v>1599</v>
      </c>
      <c r="B1601" s="1001" t="s">
        <v>4174</v>
      </c>
      <c r="C1601" s="1001" t="s">
        <v>1434</v>
      </c>
      <c r="D1601" s="1001" t="s">
        <v>458</v>
      </c>
      <c r="E1601" s="1001" t="n">
        <v>2090050100</v>
      </c>
      <c r="F1601" s="1001" t="n">
        <v>51010</v>
      </c>
      <c r="G1601" s="1001" t="s">
        <v>4175</v>
      </c>
      <c r="H1601" s="1128" t="n">
        <v>2517</v>
      </c>
      <c r="I1601" s="1068"/>
    </row>
    <row r="1602" customFormat="false" ht="12.75" hidden="false" customHeight="false" outlineLevel="0" collapsed="false">
      <c r="A1602" s="1001" t="n">
        <v>1600</v>
      </c>
      <c r="B1602" s="1001" t="s">
        <v>4176</v>
      </c>
      <c r="C1602" s="1001" t="s">
        <v>1012</v>
      </c>
      <c r="D1602" s="1001" t="s">
        <v>464</v>
      </c>
      <c r="E1602" s="1001" t="n">
        <v>2120700250</v>
      </c>
      <c r="F1602" s="1001" t="n">
        <v>58025</v>
      </c>
      <c r="G1602" s="1001" t="s">
        <v>4177</v>
      </c>
      <c r="H1602" s="1128" t="n">
        <v>841</v>
      </c>
      <c r="I1602" s="1068"/>
    </row>
    <row r="1603" customFormat="false" ht="12.75" hidden="false" customHeight="false" outlineLevel="0" collapsed="false">
      <c r="A1603" s="1001" t="n">
        <v>1601</v>
      </c>
      <c r="B1603" s="1001" t="s">
        <v>4178</v>
      </c>
      <c r="C1603" s="1001" t="s">
        <v>1335</v>
      </c>
      <c r="D1603" s="1001" t="s">
        <v>849</v>
      </c>
      <c r="E1603" s="1001" t="n">
        <v>1080130200</v>
      </c>
      <c r="F1603" s="1001" t="n">
        <v>37020</v>
      </c>
      <c r="G1603" s="1001" t="s">
        <v>4179</v>
      </c>
      <c r="H1603" s="1128" t="n">
        <v>20666</v>
      </c>
      <c r="I1603" s="1068"/>
    </row>
    <row r="1604" customFormat="false" ht="12.75" hidden="false" customHeight="false" outlineLevel="0" collapsed="false">
      <c r="A1604" s="1001" t="n">
        <v>1602</v>
      </c>
      <c r="B1604" s="1001" t="s">
        <v>4180</v>
      </c>
      <c r="C1604" s="1001" t="s">
        <v>974</v>
      </c>
      <c r="D1604" s="1001" t="s">
        <v>853</v>
      </c>
      <c r="E1604" s="1001" t="n">
        <v>3140940120</v>
      </c>
      <c r="F1604" s="1001" t="n">
        <v>94012</v>
      </c>
      <c r="G1604" s="1001" t="s">
        <v>4181</v>
      </c>
      <c r="H1604" s="1128" t="n">
        <v>461</v>
      </c>
      <c r="I1604" s="1068"/>
    </row>
    <row r="1605" customFormat="false" ht="12.75" hidden="false" customHeight="false" outlineLevel="0" collapsed="false">
      <c r="A1605" s="1001" t="n">
        <v>1603</v>
      </c>
      <c r="B1605" s="1001" t="s">
        <v>4182</v>
      </c>
      <c r="C1605" s="1001" t="s">
        <v>917</v>
      </c>
      <c r="D1605" s="1001" t="s">
        <v>464</v>
      </c>
      <c r="E1605" s="1001" t="n">
        <v>2120690140</v>
      </c>
      <c r="F1605" s="1001" t="n">
        <v>57015</v>
      </c>
      <c r="G1605" s="1001" t="s">
        <v>4183</v>
      </c>
      <c r="H1605" s="1128" t="n">
        <v>1195</v>
      </c>
      <c r="I1605" s="1068"/>
    </row>
    <row r="1606" customFormat="false" ht="12.75" hidden="false" customHeight="false" outlineLevel="0" collapsed="false">
      <c r="A1606" s="1001" t="n">
        <v>1604</v>
      </c>
      <c r="B1606" s="1001" t="s">
        <v>4184</v>
      </c>
      <c r="C1606" s="1001" t="s">
        <v>957</v>
      </c>
      <c r="D1606" s="1001" t="s">
        <v>464</v>
      </c>
      <c r="E1606" s="1001" t="n">
        <v>2120910160</v>
      </c>
      <c r="F1606" s="1001" t="n">
        <v>56017</v>
      </c>
      <c r="G1606" s="1001" t="s">
        <v>4185</v>
      </c>
      <c r="H1606" s="1128" t="n">
        <v>2471</v>
      </c>
      <c r="I1606" s="1068"/>
    </row>
    <row r="1607" customFormat="false" ht="12.75" hidden="false" customHeight="false" outlineLevel="0" collapsed="false">
      <c r="A1607" s="1001" t="n">
        <v>1605</v>
      </c>
      <c r="B1607" s="1001" t="s">
        <v>4186</v>
      </c>
      <c r="C1607" s="1001" t="s">
        <v>968</v>
      </c>
      <c r="D1607" s="1001" t="s">
        <v>859</v>
      </c>
      <c r="E1607" s="1001" t="n">
        <v>2100800100</v>
      </c>
      <c r="F1607" s="1001" t="n">
        <v>55010</v>
      </c>
      <c r="G1607" s="1001" t="s">
        <v>4187</v>
      </c>
      <c r="H1607" s="1128" t="n">
        <v>2731</v>
      </c>
      <c r="I1607" s="1068"/>
    </row>
    <row r="1608" customFormat="false" ht="12.75" hidden="false" customHeight="false" outlineLevel="0" collapsed="false">
      <c r="A1608" s="1001" t="n">
        <v>1606</v>
      </c>
      <c r="B1608" s="1001" t="s">
        <v>4188</v>
      </c>
      <c r="C1608" s="1001" t="s">
        <v>1103</v>
      </c>
      <c r="D1608" s="1001" t="s">
        <v>851</v>
      </c>
      <c r="E1608" s="1001" t="n">
        <v>1070370140</v>
      </c>
      <c r="F1608" s="1001" t="n">
        <v>8015</v>
      </c>
      <c r="G1608" s="1001" t="s">
        <v>4189</v>
      </c>
      <c r="H1608" s="1128" t="n">
        <v>261</v>
      </c>
      <c r="I1608" s="1068"/>
    </row>
    <row r="1609" customFormat="false" ht="12.75" hidden="false" customHeight="false" outlineLevel="0" collapsed="false">
      <c r="A1609" s="1001" t="n">
        <v>1607</v>
      </c>
      <c r="B1609" s="1001" t="s">
        <v>4190</v>
      </c>
      <c r="C1609" s="1001" t="s">
        <v>1092</v>
      </c>
      <c r="D1609" s="1001" t="s">
        <v>848</v>
      </c>
      <c r="E1609" s="1001" t="n">
        <v>3150200270</v>
      </c>
      <c r="F1609" s="1001" t="n">
        <v>61027</v>
      </c>
      <c r="G1609" s="1001" t="s">
        <v>4191</v>
      </c>
      <c r="H1609" s="1128" t="n">
        <v>27804</v>
      </c>
      <c r="I1609" s="1068"/>
    </row>
    <row r="1610" customFormat="false" ht="12.75" hidden="false" customHeight="false" outlineLevel="0" collapsed="false">
      <c r="A1610" s="1001" t="n">
        <v>1608</v>
      </c>
      <c r="B1610" s="1001" t="s">
        <v>4192</v>
      </c>
      <c r="C1610" s="1001" t="s">
        <v>875</v>
      </c>
      <c r="D1610" s="1001" t="s">
        <v>861</v>
      </c>
      <c r="E1610" s="1001" t="n">
        <v>1050540290</v>
      </c>
      <c r="F1610" s="1001" t="n">
        <v>28029</v>
      </c>
      <c r="G1610" s="1001" t="s">
        <v>4193</v>
      </c>
      <c r="H1610" s="1128" t="n">
        <v>1430</v>
      </c>
      <c r="I1610" s="1068"/>
    </row>
    <row r="1611" customFormat="false" ht="12.75" hidden="false" customHeight="false" outlineLevel="0" collapsed="false">
      <c r="A1611" s="1001" t="n">
        <v>1609</v>
      </c>
      <c r="B1611" s="1001" t="s">
        <v>4194</v>
      </c>
      <c r="C1611" s="1001" t="s">
        <v>954</v>
      </c>
      <c r="D1611" s="1001" t="s">
        <v>852</v>
      </c>
      <c r="E1611" s="1001" t="n">
        <v>1030450130</v>
      </c>
      <c r="F1611" s="1001" t="n">
        <v>20013</v>
      </c>
      <c r="G1611" s="1001" t="s">
        <v>4195</v>
      </c>
      <c r="H1611" s="1128" t="n">
        <v>3231</v>
      </c>
      <c r="I1611" s="1068"/>
    </row>
    <row r="1612" customFormat="false" ht="12.75" hidden="false" customHeight="false" outlineLevel="0" collapsed="false">
      <c r="A1612" s="1001" t="n">
        <v>1610</v>
      </c>
      <c r="B1612" s="1001" t="s">
        <v>4196</v>
      </c>
      <c r="C1612" s="1001" t="s">
        <v>1068</v>
      </c>
      <c r="D1612" s="1001" t="s">
        <v>462</v>
      </c>
      <c r="E1612" s="1001" t="n">
        <v>2110030080</v>
      </c>
      <c r="F1612" s="1001" t="n">
        <v>42008</v>
      </c>
      <c r="G1612" s="1001" t="s">
        <v>4197</v>
      </c>
      <c r="H1612" s="1128" t="n">
        <v>4928</v>
      </c>
      <c r="I1612" s="1068"/>
    </row>
    <row r="1613" customFormat="false" ht="12.75" hidden="false" customHeight="false" outlineLevel="0" collapsed="false">
      <c r="A1613" s="1001" t="n">
        <v>1611</v>
      </c>
      <c r="B1613" s="1001" t="s">
        <v>4198</v>
      </c>
      <c r="C1613" s="1001" t="s">
        <v>1215</v>
      </c>
      <c r="D1613" s="1001" t="s">
        <v>858</v>
      </c>
      <c r="E1613" s="1001" t="n">
        <v>1040140150</v>
      </c>
      <c r="F1613" s="1001" t="n">
        <v>21018</v>
      </c>
      <c r="G1613" s="1001" t="s">
        <v>4199</v>
      </c>
      <c r="H1613" s="1128" t="n">
        <v>2309</v>
      </c>
      <c r="I1613" s="1068"/>
    </row>
    <row r="1614" customFormat="false" ht="12.75" hidden="false" customHeight="false" outlineLevel="0" collapsed="false">
      <c r="A1614" s="1001" t="n">
        <v>1612</v>
      </c>
      <c r="B1614" s="1001" t="s">
        <v>4200</v>
      </c>
      <c r="C1614" s="1001" t="s">
        <v>1125</v>
      </c>
      <c r="D1614" s="1001" t="s">
        <v>851</v>
      </c>
      <c r="E1614" s="1001" t="n">
        <v>1070740200</v>
      </c>
      <c r="F1614" s="1001" t="n">
        <v>9020</v>
      </c>
      <c r="G1614" s="1001" t="s">
        <v>4201</v>
      </c>
      <c r="H1614" s="1128" t="n">
        <v>316</v>
      </c>
      <c r="I1614" s="1068"/>
    </row>
    <row r="1615" customFormat="false" ht="12.75" hidden="false" customHeight="false" outlineLevel="0" collapsed="false">
      <c r="A1615" s="1001" t="n">
        <v>1613</v>
      </c>
      <c r="B1615" s="1001" t="s">
        <v>4202</v>
      </c>
      <c r="C1615" s="1001" t="s">
        <v>971</v>
      </c>
      <c r="D1615" s="1001" t="s">
        <v>853</v>
      </c>
      <c r="E1615" s="1001" t="n">
        <v>3140190130</v>
      </c>
      <c r="F1615" s="1001" t="n">
        <v>70013</v>
      </c>
      <c r="G1615" s="1001" t="s">
        <v>4203</v>
      </c>
      <c r="H1615" s="1128" t="n">
        <v>251</v>
      </c>
      <c r="I1615" s="1068"/>
    </row>
    <row r="1616" customFormat="false" ht="12.75" hidden="false" customHeight="false" outlineLevel="0" collapsed="false">
      <c r="A1616" s="1001" t="n">
        <v>1614</v>
      </c>
      <c r="B1616" s="1001" t="s">
        <v>4204</v>
      </c>
      <c r="C1616" s="1001" t="s">
        <v>1250</v>
      </c>
      <c r="D1616" s="1001" t="s">
        <v>857</v>
      </c>
      <c r="E1616" s="1001" t="n">
        <v>4190550200</v>
      </c>
      <c r="F1616" s="1001" t="n">
        <v>82022</v>
      </c>
      <c r="G1616" s="1001" t="s">
        <v>4205</v>
      </c>
      <c r="H1616" s="1128" t="n">
        <v>8219</v>
      </c>
      <c r="I1616" s="1068"/>
    </row>
    <row r="1617" customFormat="false" ht="12.75" hidden="false" customHeight="false" outlineLevel="0" collapsed="false">
      <c r="A1617" s="1001" t="n">
        <v>1615</v>
      </c>
      <c r="B1617" s="1001" t="s">
        <v>4206</v>
      </c>
      <c r="C1617" s="1001" t="s">
        <v>922</v>
      </c>
      <c r="D1617" s="1001" t="s">
        <v>848</v>
      </c>
      <c r="E1617" s="1001" t="n">
        <v>3150720300</v>
      </c>
      <c r="F1617" s="1001" t="n">
        <v>65030</v>
      </c>
      <c r="G1617" s="1001" t="s">
        <v>4207</v>
      </c>
      <c r="H1617" s="1128" t="n">
        <v>1470</v>
      </c>
      <c r="I1617" s="1068"/>
    </row>
    <row r="1618" customFormat="false" ht="12.75" hidden="false" customHeight="false" outlineLevel="0" collapsed="false">
      <c r="A1618" s="1001" t="n">
        <v>1616</v>
      </c>
      <c r="B1618" s="1001" t="s">
        <v>4208</v>
      </c>
      <c r="C1618" s="1001" t="s">
        <v>945</v>
      </c>
      <c r="D1618" s="1001" t="s">
        <v>852</v>
      </c>
      <c r="E1618" s="1001" t="n">
        <v>1030150370</v>
      </c>
      <c r="F1618" s="1001" t="n">
        <v>17041</v>
      </c>
      <c r="G1618" s="1001" t="s">
        <v>4209</v>
      </c>
      <c r="H1618" s="1128" t="n">
        <v>6785</v>
      </c>
      <c r="I1618" s="1068"/>
    </row>
    <row r="1619" customFormat="false" ht="12.75" hidden="false" customHeight="false" outlineLevel="0" collapsed="false">
      <c r="A1619" s="1001" t="n">
        <v>1617</v>
      </c>
      <c r="B1619" s="1001" t="s">
        <v>4210</v>
      </c>
      <c r="C1619" s="1001" t="s">
        <v>1330</v>
      </c>
      <c r="D1619" s="1001" t="s">
        <v>861</v>
      </c>
      <c r="E1619" s="1001" t="n">
        <v>1050840110</v>
      </c>
      <c r="F1619" s="1001" t="n">
        <v>26011</v>
      </c>
      <c r="G1619" s="1001" t="s">
        <v>4211</v>
      </c>
      <c r="H1619" s="1128" t="n">
        <v>2299</v>
      </c>
      <c r="I1619" s="1068"/>
    </row>
    <row r="1620" customFormat="false" ht="12.75" hidden="false" customHeight="false" outlineLevel="0" collapsed="false">
      <c r="A1620" s="1001" t="n">
        <v>1618</v>
      </c>
      <c r="B1620" s="1001" t="s">
        <v>4212</v>
      </c>
      <c r="C1620" s="1001" t="s">
        <v>1250</v>
      </c>
      <c r="D1620" s="1001" t="s">
        <v>857</v>
      </c>
      <c r="E1620" s="1001" t="n">
        <v>4190550210</v>
      </c>
      <c r="F1620" s="1001" t="n">
        <v>82023</v>
      </c>
      <c r="G1620" s="1001" t="s">
        <v>4213</v>
      </c>
      <c r="H1620" s="1128" t="n">
        <v>11643</v>
      </c>
      <c r="I1620" s="1068"/>
    </row>
    <row r="1621" customFormat="false" ht="12.75" hidden="false" customHeight="false" outlineLevel="0" collapsed="false">
      <c r="A1621" s="1001" t="n">
        <v>1619</v>
      </c>
      <c r="B1621" s="1001" t="s">
        <v>4214</v>
      </c>
      <c r="C1621" s="1001" t="s">
        <v>2168</v>
      </c>
      <c r="D1621" s="1001" t="s">
        <v>849</v>
      </c>
      <c r="E1621" s="1001" t="n">
        <v>1081010015</v>
      </c>
      <c r="F1621" s="1001" t="n">
        <v>99021</v>
      </c>
      <c r="G1621" s="1001" t="s">
        <v>4215</v>
      </c>
      <c r="H1621" s="1128" t="n">
        <v>370</v>
      </c>
      <c r="I1621" s="1068"/>
    </row>
    <row r="1622" customFormat="false" ht="12.75" hidden="false" customHeight="false" outlineLevel="0" collapsed="false">
      <c r="A1622" s="1001" t="n">
        <v>1620</v>
      </c>
      <c r="B1622" s="1001" t="s">
        <v>4216</v>
      </c>
      <c r="C1622" s="1001" t="s">
        <v>908</v>
      </c>
      <c r="D1622" s="1001" t="s">
        <v>854</v>
      </c>
      <c r="E1622" s="1001" t="n">
        <v>1010270470</v>
      </c>
      <c r="F1622" s="1001" t="n">
        <v>4047</v>
      </c>
      <c r="G1622" s="1001" t="s">
        <v>4217</v>
      </c>
      <c r="H1622" s="1128" t="n">
        <v>143</v>
      </c>
      <c r="I1622" s="1068"/>
    </row>
    <row r="1623" customFormat="false" ht="12.75" hidden="false" customHeight="false" outlineLevel="0" collapsed="false">
      <c r="A1623" s="1001" t="n">
        <v>1621</v>
      </c>
      <c r="B1623" s="1001" t="s">
        <v>4218</v>
      </c>
      <c r="C1623" s="1001" t="s">
        <v>951</v>
      </c>
      <c r="D1623" s="1001" t="s">
        <v>852</v>
      </c>
      <c r="E1623" s="1001" t="n">
        <v>1030260220</v>
      </c>
      <c r="F1623" s="1001" t="n">
        <v>19023</v>
      </c>
      <c r="G1623" s="1001" t="s">
        <v>4219</v>
      </c>
      <c r="H1623" s="1128" t="n">
        <v>569</v>
      </c>
      <c r="I1623" s="1068"/>
    </row>
    <row r="1624" customFormat="false" ht="12.75" hidden="false" customHeight="false" outlineLevel="0" collapsed="false">
      <c r="A1624" s="1001" t="n">
        <v>1622</v>
      </c>
      <c r="B1624" s="1001" t="s">
        <v>4220</v>
      </c>
      <c r="C1624" s="1001" t="s">
        <v>1068</v>
      </c>
      <c r="D1624" s="1001" t="s">
        <v>462</v>
      </c>
      <c r="E1624" s="1001" t="n">
        <v>2110030100</v>
      </c>
      <c r="F1624" s="1001" t="n">
        <v>42010</v>
      </c>
      <c r="G1624" s="1001" t="s">
        <v>4221</v>
      </c>
      <c r="H1624" s="1128" t="n">
        <v>18468</v>
      </c>
      <c r="I1624" s="1068"/>
    </row>
    <row r="1625" customFormat="false" ht="12.75" hidden="false" customHeight="false" outlineLevel="0" collapsed="false">
      <c r="A1625" s="1001" t="n">
        <v>1623</v>
      </c>
      <c r="B1625" s="1001" t="s">
        <v>4222</v>
      </c>
      <c r="C1625" s="1001" t="s">
        <v>1881</v>
      </c>
      <c r="D1625" s="1001" t="s">
        <v>458</v>
      </c>
      <c r="E1625" s="1001" t="n">
        <v>2090300100</v>
      </c>
      <c r="F1625" s="1001" t="n">
        <v>48010</v>
      </c>
      <c r="G1625" s="1001" t="s">
        <v>4223</v>
      </c>
      <c r="H1625" s="1128" t="n">
        <v>17364</v>
      </c>
      <c r="I1625" s="1068"/>
    </row>
    <row r="1626" customFormat="false" ht="12.75" hidden="false" customHeight="false" outlineLevel="0" collapsed="false">
      <c r="A1626" s="1001" t="n">
        <v>1624</v>
      </c>
      <c r="B1626" s="1001" t="s">
        <v>4224</v>
      </c>
      <c r="C1626" s="1001" t="s">
        <v>1518</v>
      </c>
      <c r="D1626" s="1001" t="s">
        <v>464</v>
      </c>
      <c r="E1626" s="1001" t="n">
        <v>2120400040</v>
      </c>
      <c r="F1626" s="1001" t="n">
        <v>59004</v>
      </c>
      <c r="G1626" s="1001" t="s">
        <v>4225</v>
      </c>
      <c r="H1626" s="1128" t="n">
        <v>4160</v>
      </c>
      <c r="I1626" s="1068"/>
    </row>
    <row r="1627" customFormat="false" ht="12.75" hidden="false" customHeight="false" outlineLevel="0" collapsed="false">
      <c r="A1627" s="1001" t="n">
        <v>1625</v>
      </c>
      <c r="B1627" s="1001" t="s">
        <v>4226</v>
      </c>
      <c r="C1627" s="1001" t="s">
        <v>1087</v>
      </c>
      <c r="D1627" s="1001" t="s">
        <v>848</v>
      </c>
      <c r="E1627" s="1001" t="n">
        <v>3150080230</v>
      </c>
      <c r="F1627" s="1001" t="n">
        <v>64023</v>
      </c>
      <c r="G1627" s="1001" t="s">
        <v>4227</v>
      </c>
      <c r="H1627" s="1128" t="n">
        <v>1821</v>
      </c>
      <c r="I1627" s="1068"/>
    </row>
    <row r="1628" customFormat="false" ht="12.75" hidden="false" customHeight="false" outlineLevel="0" collapsed="false">
      <c r="A1628" s="1001" t="n">
        <v>1626</v>
      </c>
      <c r="B1628" s="1001" t="s">
        <v>4228</v>
      </c>
      <c r="C1628" s="1001" t="s">
        <v>2351</v>
      </c>
      <c r="D1628" s="1001" t="s">
        <v>458</v>
      </c>
      <c r="E1628" s="1001" t="n">
        <v>2090620090</v>
      </c>
      <c r="F1628" s="1001" t="n">
        <v>50009</v>
      </c>
      <c r="G1628" s="1001" t="s">
        <v>4229</v>
      </c>
      <c r="H1628" s="1128" t="n">
        <v>13460</v>
      </c>
      <c r="I1628" s="1068"/>
    </row>
    <row r="1629" customFormat="false" ht="12.75" hidden="false" customHeight="false" outlineLevel="0" collapsed="false">
      <c r="A1629" s="1001" t="n">
        <v>1627</v>
      </c>
      <c r="B1629" s="1001" t="s">
        <v>4230</v>
      </c>
      <c r="C1629" s="1001" t="s">
        <v>2111</v>
      </c>
      <c r="D1629" s="1001" t="s">
        <v>849</v>
      </c>
      <c r="E1629" s="1001" t="n">
        <v>1080500060</v>
      </c>
      <c r="F1629" s="1001" t="n">
        <v>36006</v>
      </c>
      <c r="G1629" s="1001" t="s">
        <v>4231</v>
      </c>
      <c r="H1629" s="1128" t="n">
        <v>33061</v>
      </c>
      <c r="I1629" s="1068"/>
    </row>
    <row r="1630" customFormat="false" ht="12.75" hidden="false" customHeight="false" outlineLevel="0" collapsed="false">
      <c r="A1630" s="1001" t="n">
        <v>1628</v>
      </c>
      <c r="B1630" s="1001" t="s">
        <v>4232</v>
      </c>
      <c r="C1630" s="1001" t="s">
        <v>1100</v>
      </c>
      <c r="D1630" s="1001" t="s">
        <v>848</v>
      </c>
      <c r="E1630" s="1001" t="n">
        <v>3150110160</v>
      </c>
      <c r="F1630" s="1001" t="n">
        <v>62016</v>
      </c>
      <c r="G1630" s="1001" t="s">
        <v>4233</v>
      </c>
      <c r="H1630" s="1128" t="n">
        <v>819</v>
      </c>
      <c r="I1630" s="1068"/>
    </row>
    <row r="1631" customFormat="false" ht="12.75" hidden="false" customHeight="false" outlineLevel="0" collapsed="false">
      <c r="A1631" s="1001" t="n">
        <v>1629</v>
      </c>
      <c r="B1631" s="1001" t="s">
        <v>4234</v>
      </c>
      <c r="C1631" s="1001" t="s">
        <v>1434</v>
      </c>
      <c r="D1631" s="1001" t="s">
        <v>458</v>
      </c>
      <c r="E1631" s="1001" t="n">
        <v>2090050095</v>
      </c>
      <c r="F1631" s="1001" t="n">
        <v>51040</v>
      </c>
      <c r="G1631" s="1001" t="s">
        <v>4235</v>
      </c>
      <c r="H1631" s="1128" t="n">
        <v>9832</v>
      </c>
      <c r="I1631" s="1068"/>
    </row>
    <row r="1632" customFormat="false" ht="12.75" hidden="false" customHeight="false" outlineLevel="0" collapsed="false">
      <c r="A1632" s="1001" t="n">
        <v>1630</v>
      </c>
      <c r="B1632" s="1001" t="s">
        <v>4236</v>
      </c>
      <c r="C1632" s="1001" t="s">
        <v>1330</v>
      </c>
      <c r="D1632" s="1001" t="s">
        <v>861</v>
      </c>
      <c r="E1632" s="1001" t="n">
        <v>1050840120</v>
      </c>
      <c r="F1632" s="1001" t="n">
        <v>26012</v>
      </c>
      <c r="G1632" s="1001" t="s">
        <v>4237</v>
      </c>
      <c r="H1632" s="1128" t="n">
        <v>33056</v>
      </c>
      <c r="I1632" s="1068"/>
    </row>
    <row r="1633" customFormat="false" ht="12.75" hidden="false" customHeight="false" outlineLevel="0" collapsed="false">
      <c r="A1633" s="1001" t="n">
        <v>1631</v>
      </c>
      <c r="B1633" s="1001" t="s">
        <v>4238</v>
      </c>
      <c r="C1633" s="1001" t="s">
        <v>878</v>
      </c>
      <c r="D1633" s="1001" t="s">
        <v>852</v>
      </c>
      <c r="E1633" s="1001" t="n">
        <v>1030990125</v>
      </c>
      <c r="F1633" s="1001" t="n">
        <v>98062</v>
      </c>
      <c r="G1633" s="1001" t="s">
        <v>4239</v>
      </c>
      <c r="H1633" s="1128" t="n">
        <v>1481</v>
      </c>
      <c r="I1633" s="1068"/>
    </row>
    <row r="1634" customFormat="false" ht="12.75" hidden="false" customHeight="false" outlineLevel="0" collapsed="false">
      <c r="A1634" s="1001" t="n">
        <v>1632</v>
      </c>
      <c r="B1634" s="1001" t="s">
        <v>4240</v>
      </c>
      <c r="C1634" s="1001" t="s">
        <v>1071</v>
      </c>
      <c r="D1634" s="1001" t="s">
        <v>861</v>
      </c>
      <c r="E1634" s="1001" t="n">
        <v>1050900280</v>
      </c>
      <c r="F1634" s="1001" t="n">
        <v>24028</v>
      </c>
      <c r="G1634" s="1001" t="s">
        <v>4241</v>
      </c>
      <c r="H1634" s="1128" t="n">
        <v>6132</v>
      </c>
      <c r="I1634" s="1068"/>
    </row>
    <row r="1635" customFormat="false" ht="12.75" hidden="false" customHeight="false" outlineLevel="0" collapsed="false">
      <c r="A1635" s="1001" t="n">
        <v>1633</v>
      </c>
      <c r="B1635" s="1001" t="s">
        <v>4242</v>
      </c>
      <c r="C1635" s="1001" t="s">
        <v>899</v>
      </c>
      <c r="D1635" s="1001" t="s">
        <v>846</v>
      </c>
      <c r="E1635" s="1001" t="n">
        <v>3170640210</v>
      </c>
      <c r="F1635" s="1001" t="n">
        <v>76021</v>
      </c>
      <c r="G1635" s="1001" t="s">
        <v>4243</v>
      </c>
      <c r="H1635" s="1128" t="n">
        <v>825</v>
      </c>
      <c r="I1635" s="1068"/>
    </row>
    <row r="1636" customFormat="false" ht="12.75" hidden="false" customHeight="false" outlineLevel="0" collapsed="false">
      <c r="A1636" s="1001" t="n">
        <v>1634</v>
      </c>
      <c r="B1636" s="1001" t="s">
        <v>4244</v>
      </c>
      <c r="C1636" s="1001" t="s">
        <v>1004</v>
      </c>
      <c r="D1636" s="1001" t="s">
        <v>861</v>
      </c>
      <c r="E1636" s="1001" t="n">
        <v>1050710110</v>
      </c>
      <c r="F1636" s="1001" t="n">
        <v>29011</v>
      </c>
      <c r="G1636" s="1001" t="s">
        <v>4245</v>
      </c>
      <c r="H1636" s="1128" t="n">
        <v>1514</v>
      </c>
      <c r="I1636" s="1068"/>
    </row>
    <row r="1637" customFormat="false" ht="12.75" hidden="false" customHeight="false" outlineLevel="0" collapsed="false">
      <c r="A1637" s="1001" t="n">
        <v>1635</v>
      </c>
      <c r="B1637" s="1001" t="s">
        <v>4246</v>
      </c>
      <c r="C1637" s="1001" t="s">
        <v>1325</v>
      </c>
      <c r="D1637" s="1001" t="s">
        <v>468</v>
      </c>
      <c r="E1637" s="1001" t="n">
        <v>3130230190</v>
      </c>
      <c r="F1637" s="1001" t="n">
        <v>69019</v>
      </c>
      <c r="G1637" s="1001" t="s">
        <v>4247</v>
      </c>
      <c r="H1637" s="1128" t="n">
        <v>304</v>
      </c>
      <c r="I1637" s="1068"/>
    </row>
    <row r="1638" customFormat="false" ht="12.75" hidden="false" customHeight="false" outlineLevel="0" collapsed="false">
      <c r="A1638" s="1001" t="n">
        <v>1636</v>
      </c>
      <c r="B1638" s="1001" t="s">
        <v>4248</v>
      </c>
      <c r="C1638" s="1001" t="s">
        <v>1032</v>
      </c>
      <c r="D1638" s="1001" t="s">
        <v>854</v>
      </c>
      <c r="E1638" s="1001" t="n">
        <v>1010070250</v>
      </c>
      <c r="F1638" s="1001" t="n">
        <v>5025</v>
      </c>
      <c r="G1638" s="1001" t="s">
        <v>4249</v>
      </c>
      <c r="H1638" s="1128" t="n">
        <v>2637</v>
      </c>
      <c r="I1638" s="1068"/>
    </row>
    <row r="1639" customFormat="false" ht="12.75" hidden="false" customHeight="false" outlineLevel="0" collapsed="false">
      <c r="A1639" s="1001" t="n">
        <v>1637</v>
      </c>
      <c r="B1639" s="1001" t="s">
        <v>4250</v>
      </c>
      <c r="C1639" s="1001" t="s">
        <v>681</v>
      </c>
      <c r="D1639" s="1001" t="s">
        <v>849</v>
      </c>
      <c r="E1639" s="1001" t="n">
        <v>1080610120</v>
      </c>
      <c r="F1639" s="1001" t="n">
        <v>33012</v>
      </c>
      <c r="G1639" s="1001" t="s">
        <v>4251</v>
      </c>
      <c r="H1639" s="1128" t="n">
        <v>4577</v>
      </c>
      <c r="I1639" s="1068"/>
    </row>
    <row r="1640" customFormat="false" ht="12.75" hidden="false" customHeight="false" outlineLevel="0" collapsed="false">
      <c r="A1640" s="1001" t="n">
        <v>1638</v>
      </c>
      <c r="B1640" s="1001" t="s">
        <v>4252</v>
      </c>
      <c r="C1640" s="1001" t="s">
        <v>1556</v>
      </c>
      <c r="D1640" s="1001" t="s">
        <v>458</v>
      </c>
      <c r="E1640" s="1001" t="n">
        <v>2090360040</v>
      </c>
      <c r="F1640" s="1001" t="n">
        <v>53005</v>
      </c>
      <c r="G1640" s="1001" t="s">
        <v>4253</v>
      </c>
      <c r="H1640" s="1128" t="n">
        <v>1311</v>
      </c>
      <c r="I1640" s="1068"/>
    </row>
    <row r="1641" customFormat="false" ht="12.75" hidden="false" customHeight="false" outlineLevel="0" collapsed="false">
      <c r="A1641" s="1001" t="n">
        <v>1639</v>
      </c>
      <c r="B1641" s="1001" t="s">
        <v>4254</v>
      </c>
      <c r="C1641" s="1001" t="s">
        <v>985</v>
      </c>
      <c r="D1641" s="1001" t="s">
        <v>857</v>
      </c>
      <c r="E1641" s="1001" t="n">
        <v>4190480140</v>
      </c>
      <c r="F1641" s="1001" t="n">
        <v>83014</v>
      </c>
      <c r="G1641" s="1001" t="s">
        <v>4255</v>
      </c>
      <c r="H1641" s="1128" t="n">
        <v>2878</v>
      </c>
      <c r="I1641" s="1068"/>
    </row>
    <row r="1642" customFormat="false" ht="12.75" hidden="false" customHeight="false" outlineLevel="0" collapsed="false">
      <c r="A1642" s="1001" t="n">
        <v>1640</v>
      </c>
      <c r="B1642" s="1001" t="s">
        <v>4256</v>
      </c>
      <c r="C1642" s="1001" t="s">
        <v>922</v>
      </c>
      <c r="D1642" s="1001" t="s">
        <v>848</v>
      </c>
      <c r="E1642" s="1001" t="n">
        <v>3150720310</v>
      </c>
      <c r="F1642" s="1001" t="n">
        <v>65031</v>
      </c>
      <c r="G1642" s="1001" t="s">
        <v>4257</v>
      </c>
      <c r="H1642" s="1128" t="n">
        <v>8658</v>
      </c>
      <c r="I1642" s="1068"/>
    </row>
    <row r="1643" customFormat="false" ht="12.75" hidden="false" customHeight="false" outlineLevel="0" collapsed="false">
      <c r="A1643" s="1001" t="n">
        <v>1641</v>
      </c>
      <c r="B1643" s="1001" t="s">
        <v>4258</v>
      </c>
      <c r="C1643" s="1001" t="s">
        <v>914</v>
      </c>
      <c r="D1643" s="1001" t="s">
        <v>468</v>
      </c>
      <c r="E1643" s="1001" t="n">
        <v>3130380290</v>
      </c>
      <c r="F1643" s="1001" t="n">
        <v>66029</v>
      </c>
      <c r="G1643" s="1001" t="s">
        <v>4259</v>
      </c>
      <c r="H1643" s="1128" t="n">
        <v>1044</v>
      </c>
      <c r="I1643" s="1068"/>
    </row>
    <row r="1644" customFormat="false" ht="12.75" hidden="false" customHeight="false" outlineLevel="0" collapsed="false">
      <c r="A1644" s="1001" t="n">
        <v>1642</v>
      </c>
      <c r="B1644" s="1001" t="s">
        <v>4260</v>
      </c>
      <c r="C1644" s="1001" t="s">
        <v>1132</v>
      </c>
      <c r="D1644" s="1001" t="s">
        <v>468</v>
      </c>
      <c r="E1644" s="1001" t="n">
        <v>3130790100</v>
      </c>
      <c r="F1644" s="1001" t="n">
        <v>67011</v>
      </c>
      <c r="G1644" s="1001" t="s">
        <v>4261</v>
      </c>
      <c r="H1644" s="1128" t="n">
        <v>7338</v>
      </c>
      <c r="I1644" s="1068"/>
    </row>
    <row r="1645" customFormat="false" ht="12.75" hidden="false" customHeight="false" outlineLevel="0" collapsed="false">
      <c r="A1645" s="1001" t="n">
        <v>1643</v>
      </c>
      <c r="B1645" s="1001" t="s">
        <v>4262</v>
      </c>
      <c r="C1645" s="1001" t="s">
        <v>1208</v>
      </c>
      <c r="D1645" s="1001" t="s">
        <v>857</v>
      </c>
      <c r="E1645" s="1001" t="n">
        <v>4190820060</v>
      </c>
      <c r="F1645" s="1001" t="n">
        <v>81005</v>
      </c>
      <c r="G1645" s="1001" t="s">
        <v>4263</v>
      </c>
      <c r="H1645" s="1128" t="n">
        <v>14636</v>
      </c>
      <c r="I1645" s="1068"/>
    </row>
    <row r="1646" customFormat="false" ht="12.75" hidden="false" customHeight="false" outlineLevel="0" collapsed="false">
      <c r="A1646" s="1001" t="n">
        <v>1644</v>
      </c>
      <c r="B1646" s="1001" t="s">
        <v>4264</v>
      </c>
      <c r="C1646" s="1001" t="s">
        <v>925</v>
      </c>
      <c r="D1646" s="1001" t="s">
        <v>848</v>
      </c>
      <c r="E1646" s="1001" t="n">
        <v>3150510240</v>
      </c>
      <c r="F1646" s="1001" t="n">
        <v>63024</v>
      </c>
      <c r="G1646" s="1001" t="s">
        <v>4265</v>
      </c>
      <c r="H1646" s="1128" t="n">
        <v>63330</v>
      </c>
      <c r="I1646" s="1068"/>
    </row>
    <row r="1647" customFormat="false" ht="12.75" hidden="false" customHeight="false" outlineLevel="0" collapsed="false">
      <c r="A1647" s="1001" t="n">
        <v>1645</v>
      </c>
      <c r="B1647" s="1001" t="s">
        <v>4266</v>
      </c>
      <c r="C1647" s="1001" t="s">
        <v>1035</v>
      </c>
      <c r="D1647" s="1001" t="s">
        <v>854</v>
      </c>
      <c r="E1647" s="1001" t="n">
        <v>1010810650</v>
      </c>
      <c r="F1647" s="1001" t="n">
        <v>1066</v>
      </c>
      <c r="G1647" s="1001" t="s">
        <v>4267</v>
      </c>
      <c r="H1647" s="1128" t="n">
        <v>9695</v>
      </c>
      <c r="I1647" s="1068"/>
    </row>
    <row r="1648" customFormat="false" ht="12.75" hidden="false" customHeight="false" outlineLevel="0" collapsed="false">
      <c r="A1648" s="1001" t="n">
        <v>1646</v>
      </c>
      <c r="B1648" s="1001" t="s">
        <v>4268</v>
      </c>
      <c r="C1648" s="1001" t="s">
        <v>977</v>
      </c>
      <c r="D1648" s="1001" t="s">
        <v>855</v>
      </c>
      <c r="E1648" s="1001" t="n">
        <v>3160090170</v>
      </c>
      <c r="F1648" s="1001" t="n">
        <v>72017</v>
      </c>
      <c r="G1648" s="1001" t="s">
        <v>4269</v>
      </c>
      <c r="H1648" s="1128" t="n">
        <v>19401</v>
      </c>
      <c r="I1648" s="1068"/>
    </row>
    <row r="1649" customFormat="false" ht="12.75" hidden="false" customHeight="false" outlineLevel="0" collapsed="false">
      <c r="A1649" s="1001" t="n">
        <v>1647</v>
      </c>
      <c r="B1649" s="1001" t="s">
        <v>4270</v>
      </c>
      <c r="C1649" s="1001" t="s">
        <v>1250</v>
      </c>
      <c r="D1649" s="1001" t="s">
        <v>857</v>
      </c>
      <c r="E1649" s="1001" t="n">
        <v>4190550220</v>
      </c>
      <c r="F1649" s="1001" t="n">
        <v>82024</v>
      </c>
      <c r="G1649" s="1001" t="s">
        <v>4271</v>
      </c>
      <c r="H1649" s="1128" t="n">
        <v>3089</v>
      </c>
      <c r="I1649" s="1068"/>
    </row>
    <row r="1650" customFormat="false" ht="12.75" hidden="false" customHeight="false" outlineLevel="0" collapsed="false">
      <c r="A1650" s="1001" t="n">
        <v>1648</v>
      </c>
      <c r="B1650" s="1001" t="s">
        <v>4272</v>
      </c>
      <c r="C1650" s="1001" t="s">
        <v>1796</v>
      </c>
      <c r="D1650" s="1001" t="s">
        <v>855</v>
      </c>
      <c r="E1650" s="1001" t="n">
        <v>3160780030</v>
      </c>
      <c r="F1650" s="1001" t="n">
        <v>73003</v>
      </c>
      <c r="G1650" s="1001" t="s">
        <v>4273</v>
      </c>
      <c r="H1650" s="1128" t="n">
        <v>16343</v>
      </c>
      <c r="I1650" s="1068"/>
    </row>
    <row r="1651" customFormat="false" ht="12.75" hidden="false" customHeight="false" outlineLevel="0" collapsed="false">
      <c r="A1651" s="1001" t="n">
        <v>1649</v>
      </c>
      <c r="B1651" s="1001" t="s">
        <v>4274</v>
      </c>
      <c r="C1651" s="1001" t="s">
        <v>988</v>
      </c>
      <c r="D1651" s="1001" t="s">
        <v>854</v>
      </c>
      <c r="E1651" s="1001" t="n">
        <v>1010020440</v>
      </c>
      <c r="F1651" s="1001" t="n">
        <v>6045</v>
      </c>
      <c r="G1651" s="1001" t="s">
        <v>4275</v>
      </c>
      <c r="H1651" s="1128" t="n">
        <v>88</v>
      </c>
      <c r="I1651" s="1068"/>
    </row>
    <row r="1652" customFormat="false" ht="12.75" hidden="false" customHeight="false" outlineLevel="0" collapsed="false">
      <c r="A1652" s="1001" t="n">
        <v>1650</v>
      </c>
      <c r="B1652" s="1001" t="s">
        <v>4276</v>
      </c>
      <c r="C1652" s="1001" t="s">
        <v>1055</v>
      </c>
      <c r="D1652" s="1001" t="s">
        <v>852</v>
      </c>
      <c r="E1652" s="1001" t="n">
        <v>1030860350</v>
      </c>
      <c r="F1652" s="1001" t="n">
        <v>12042</v>
      </c>
      <c r="G1652" s="1001" t="s">
        <v>4277</v>
      </c>
      <c r="H1652" s="1128" t="n">
        <v>14077</v>
      </c>
      <c r="I1652" s="1068"/>
    </row>
    <row r="1653" customFormat="false" ht="12.75" hidden="false" customHeight="false" outlineLevel="0" collapsed="false">
      <c r="A1653" s="1001" t="n">
        <v>1651</v>
      </c>
      <c r="B1653" s="1001" t="s">
        <v>4278</v>
      </c>
      <c r="C1653" s="1001" t="s">
        <v>988</v>
      </c>
      <c r="D1653" s="1001" t="s">
        <v>854</v>
      </c>
      <c r="E1653" s="1001" t="n">
        <v>1010020450</v>
      </c>
      <c r="F1653" s="1001" t="n">
        <v>6046</v>
      </c>
      <c r="G1653" s="1001" t="s">
        <v>4279</v>
      </c>
      <c r="H1653" s="1128" t="n">
        <v>398</v>
      </c>
      <c r="I1653" s="1068"/>
    </row>
    <row r="1654" customFormat="false" ht="12.75" hidden="false" customHeight="false" outlineLevel="0" collapsed="false">
      <c r="A1654" s="1001" t="n">
        <v>1652</v>
      </c>
      <c r="B1654" s="1001" t="s">
        <v>4280</v>
      </c>
      <c r="C1654" s="1001" t="s">
        <v>1187</v>
      </c>
      <c r="D1654" s="1001" t="s">
        <v>849</v>
      </c>
      <c r="E1654" s="1001" t="n">
        <v>1080680140</v>
      </c>
      <c r="F1654" s="1001" t="n">
        <v>35014</v>
      </c>
      <c r="G1654" s="1001" t="s">
        <v>4281</v>
      </c>
      <c r="H1654" s="1128" t="n">
        <v>15319</v>
      </c>
      <c r="I1654" s="1068"/>
    </row>
    <row r="1655" customFormat="false" ht="12.75" hidden="false" customHeight="false" outlineLevel="0" collapsed="false">
      <c r="A1655" s="1001" t="n">
        <v>1653</v>
      </c>
      <c r="B1655" s="1001" t="s">
        <v>4282</v>
      </c>
      <c r="C1655" s="1001" t="s">
        <v>1103</v>
      </c>
      <c r="D1655" s="1001" t="s">
        <v>851</v>
      </c>
      <c r="E1655" s="1001" t="n">
        <v>1070370130</v>
      </c>
      <c r="F1655" s="1001" t="n">
        <v>8014</v>
      </c>
      <c r="G1655" s="1001" t="s">
        <v>4283</v>
      </c>
      <c r="H1655" s="1128" t="n">
        <v>1267</v>
      </c>
      <c r="I1655" s="1068"/>
    </row>
    <row r="1656" customFormat="false" ht="12.75" hidden="false" customHeight="false" outlineLevel="0" collapsed="false">
      <c r="A1656" s="1001" t="n">
        <v>1654</v>
      </c>
      <c r="B1656" s="1001" t="s">
        <v>4284</v>
      </c>
      <c r="C1656" s="1001" t="s">
        <v>988</v>
      </c>
      <c r="D1656" s="1001" t="s">
        <v>854</v>
      </c>
      <c r="E1656" s="1001" t="n">
        <v>1010020460</v>
      </c>
      <c r="F1656" s="1001" t="n">
        <v>6047</v>
      </c>
      <c r="G1656" s="1001" t="s">
        <v>4285</v>
      </c>
      <c r="H1656" s="1128" t="n">
        <v>4435</v>
      </c>
      <c r="I1656" s="1068"/>
    </row>
    <row r="1657" customFormat="false" ht="12.75" hidden="false" customHeight="false" outlineLevel="0" collapsed="false">
      <c r="A1657" s="1001" t="n">
        <v>1655</v>
      </c>
      <c r="B1657" s="1001" t="s">
        <v>4286</v>
      </c>
      <c r="C1657" s="1001" t="s">
        <v>378</v>
      </c>
      <c r="D1657" s="1001" t="s">
        <v>854</v>
      </c>
      <c r="E1657" s="1001" t="n">
        <v>1010520410</v>
      </c>
      <c r="F1657" s="1001" t="n">
        <v>3042</v>
      </c>
      <c r="G1657" s="1001" t="s">
        <v>4287</v>
      </c>
      <c r="H1657" s="1128" t="n">
        <v>316</v>
      </c>
      <c r="I1657" s="1068"/>
    </row>
    <row r="1658" customFormat="false" ht="12.75" hidden="false" customHeight="false" outlineLevel="0" collapsed="false">
      <c r="A1658" s="1001" t="n">
        <v>1656</v>
      </c>
      <c r="B1658" s="1001" t="s">
        <v>4288</v>
      </c>
      <c r="C1658" s="1001" t="s">
        <v>951</v>
      </c>
      <c r="D1658" s="1001" t="s">
        <v>852</v>
      </c>
      <c r="E1658" s="1001" t="n">
        <v>1030260240</v>
      </c>
      <c r="F1658" s="1001" t="n">
        <v>19025</v>
      </c>
      <c r="G1658" s="1001" t="s">
        <v>4289</v>
      </c>
      <c r="H1658" s="1128" t="n">
        <v>9270</v>
      </c>
      <c r="I1658" s="1068"/>
    </row>
    <row r="1659" customFormat="false" ht="12.75" hidden="false" customHeight="false" outlineLevel="0" collapsed="false">
      <c r="A1659" s="1001" t="n">
        <v>1657</v>
      </c>
      <c r="B1659" s="1001" t="s">
        <v>4290</v>
      </c>
      <c r="C1659" s="1001" t="s">
        <v>1068</v>
      </c>
      <c r="D1659" s="1001" t="s">
        <v>462</v>
      </c>
      <c r="E1659" s="1001" t="n">
        <v>2110030110</v>
      </c>
      <c r="F1659" s="1001" t="n">
        <v>42011</v>
      </c>
      <c r="G1659" s="1001" t="s">
        <v>4291</v>
      </c>
      <c r="H1659" s="1128" t="n">
        <v>1568</v>
      </c>
      <c r="I1659" s="1068"/>
    </row>
    <row r="1660" customFormat="false" ht="12.75" hidden="false" customHeight="false" outlineLevel="0" collapsed="false">
      <c r="A1660" s="1001" t="n">
        <v>1658</v>
      </c>
      <c r="B1660" s="1001" t="s">
        <v>4292</v>
      </c>
      <c r="C1660" s="1001" t="s">
        <v>1032</v>
      </c>
      <c r="D1660" s="1001" t="s">
        <v>854</v>
      </c>
      <c r="E1660" s="1001" t="n">
        <v>1010070260</v>
      </c>
      <c r="F1660" s="1001" t="n">
        <v>5026</v>
      </c>
      <c r="G1660" s="1001" t="s">
        <v>4293</v>
      </c>
      <c r="H1660" s="1128" t="n">
        <v>291</v>
      </c>
      <c r="I1660" s="1068"/>
    </row>
    <row r="1661" customFormat="false" ht="12.75" hidden="false" customHeight="false" outlineLevel="0" collapsed="false">
      <c r="A1661" s="1001" t="n">
        <v>1659</v>
      </c>
      <c r="B1661" s="1001" t="s">
        <v>4294</v>
      </c>
      <c r="C1661" s="1001" t="s">
        <v>1095</v>
      </c>
      <c r="D1661" s="1001" t="s">
        <v>854</v>
      </c>
      <c r="E1661" s="1001" t="n">
        <v>1010960150</v>
      </c>
      <c r="F1661" s="1001" t="n">
        <v>96015</v>
      </c>
      <c r="G1661" s="1001" t="s">
        <v>4295</v>
      </c>
      <c r="H1661" s="1128" t="n">
        <v>796</v>
      </c>
      <c r="I1661" s="1068"/>
    </row>
    <row r="1662" customFormat="false" ht="12.75" hidden="false" customHeight="false" outlineLevel="0" collapsed="false">
      <c r="A1662" s="1001" t="n">
        <v>1660</v>
      </c>
      <c r="B1662" s="1001" t="s">
        <v>4296</v>
      </c>
      <c r="C1662" s="1001" t="s">
        <v>988</v>
      </c>
      <c r="D1662" s="1001" t="s">
        <v>854</v>
      </c>
      <c r="E1662" s="1001" t="n">
        <v>1010020470</v>
      </c>
      <c r="F1662" s="1001" t="n">
        <v>6048</v>
      </c>
      <c r="G1662" s="1001" t="s">
        <v>4297</v>
      </c>
      <c r="H1662" s="1128" t="n">
        <v>135</v>
      </c>
      <c r="I1662" s="1068"/>
    </row>
    <row r="1663" customFormat="false" ht="12.75" hidden="false" customHeight="false" outlineLevel="0" collapsed="false">
      <c r="A1663" s="1001" t="n">
        <v>1661</v>
      </c>
      <c r="B1663" s="1001" t="s">
        <v>4298</v>
      </c>
      <c r="C1663" s="1001" t="s">
        <v>988</v>
      </c>
      <c r="D1663" s="1001" t="s">
        <v>854</v>
      </c>
      <c r="E1663" s="1001" t="n">
        <v>1010020480</v>
      </c>
      <c r="F1663" s="1001" t="n">
        <v>6049</v>
      </c>
      <c r="G1663" s="1001" t="s">
        <v>4299</v>
      </c>
      <c r="H1663" s="1128" t="n">
        <v>1855</v>
      </c>
      <c r="I1663" s="1068"/>
    </row>
    <row r="1664" customFormat="false" ht="12.75" hidden="false" customHeight="false" outlineLevel="0" collapsed="false">
      <c r="A1664" s="1001" t="n">
        <v>1662</v>
      </c>
      <c r="B1664" s="1001" t="s">
        <v>4300</v>
      </c>
      <c r="C1664" s="1001" t="s">
        <v>1117</v>
      </c>
      <c r="D1664" s="1001" t="s">
        <v>852</v>
      </c>
      <c r="E1664" s="1001" t="n">
        <v>1030570360</v>
      </c>
      <c r="F1664" s="1001" t="n">
        <v>18038</v>
      </c>
      <c r="G1664" s="1001" t="s">
        <v>4301</v>
      </c>
      <c r="H1664" s="1128" t="n">
        <v>989</v>
      </c>
      <c r="I1664" s="1068"/>
    </row>
    <row r="1665" customFormat="false" ht="12.75" hidden="false" customHeight="false" outlineLevel="0" collapsed="false">
      <c r="A1665" s="1001" t="n">
        <v>1663</v>
      </c>
      <c r="B1665" s="1001" t="s">
        <v>4302</v>
      </c>
      <c r="C1665" s="1001" t="s">
        <v>988</v>
      </c>
      <c r="D1665" s="1001" t="s">
        <v>854</v>
      </c>
      <c r="E1665" s="1001" t="n">
        <v>1010020490</v>
      </c>
      <c r="F1665" s="1001" t="n">
        <v>6050</v>
      </c>
      <c r="G1665" s="1001" t="s">
        <v>4303</v>
      </c>
      <c r="H1665" s="1128" t="n">
        <v>452</v>
      </c>
      <c r="I1665" s="1068"/>
    </row>
    <row r="1666" customFormat="false" ht="12.75" hidden="false" customHeight="false" outlineLevel="0" collapsed="false">
      <c r="A1666" s="1001" t="n">
        <v>1664</v>
      </c>
      <c r="B1666" s="1001" t="s">
        <v>4304</v>
      </c>
      <c r="C1666" s="1001" t="s">
        <v>1032</v>
      </c>
      <c r="D1666" s="1001" t="s">
        <v>854</v>
      </c>
      <c r="E1666" s="1001" t="n">
        <v>1010070270</v>
      </c>
      <c r="F1666" s="1001" t="n">
        <v>5027</v>
      </c>
      <c r="G1666" s="1001" t="s">
        <v>4305</v>
      </c>
      <c r="H1666" s="1128" t="n">
        <v>143</v>
      </c>
      <c r="I1666" s="1068"/>
    </row>
    <row r="1667" customFormat="false" ht="12.75" hidden="false" customHeight="false" outlineLevel="0" collapsed="false">
      <c r="A1667" s="1001" t="n">
        <v>1665</v>
      </c>
      <c r="B1667" s="1001" t="s">
        <v>4306</v>
      </c>
      <c r="C1667" s="1001" t="s">
        <v>988</v>
      </c>
      <c r="D1667" s="1001" t="s">
        <v>854</v>
      </c>
      <c r="E1667" s="1001" t="n">
        <v>1010020500</v>
      </c>
      <c r="F1667" s="1001" t="n">
        <v>6051</v>
      </c>
      <c r="G1667" s="1001" t="s">
        <v>4307</v>
      </c>
      <c r="H1667" s="1128" t="n">
        <v>1443</v>
      </c>
      <c r="I1667" s="1068"/>
    </row>
    <row r="1668" customFormat="false" ht="12.75" hidden="false" customHeight="false" outlineLevel="0" collapsed="false">
      <c r="A1668" s="1001" t="n">
        <v>1666</v>
      </c>
      <c r="B1668" s="1001" t="s">
        <v>4308</v>
      </c>
      <c r="C1668" s="1001" t="s">
        <v>378</v>
      </c>
      <c r="D1668" s="1001" t="s">
        <v>854</v>
      </c>
      <c r="E1668" s="1001" t="n">
        <v>1010520420</v>
      </c>
      <c r="F1668" s="1001" t="n">
        <v>3043</v>
      </c>
      <c r="G1668" s="1001" t="s">
        <v>4309</v>
      </c>
      <c r="H1668" s="1128" t="n">
        <v>9826</v>
      </c>
      <c r="I1668" s="1068"/>
    </row>
    <row r="1669" customFormat="false" ht="12.75" hidden="false" customHeight="false" outlineLevel="0" collapsed="false">
      <c r="A1669" s="1001" t="n">
        <v>1667</v>
      </c>
      <c r="B1669" s="1001" t="s">
        <v>4310</v>
      </c>
      <c r="C1669" s="1001" t="s">
        <v>908</v>
      </c>
      <c r="D1669" s="1001" t="s">
        <v>854</v>
      </c>
      <c r="E1669" s="1001" t="n">
        <v>1010270490</v>
      </c>
      <c r="F1669" s="1001" t="n">
        <v>4049</v>
      </c>
      <c r="G1669" s="1001" t="s">
        <v>4311</v>
      </c>
      <c r="H1669" s="1128" t="n">
        <v>1349</v>
      </c>
      <c r="I1669" s="1068"/>
    </row>
    <row r="1670" customFormat="false" ht="12.75" hidden="false" customHeight="false" outlineLevel="0" collapsed="false">
      <c r="A1670" s="1001" t="n">
        <v>1668</v>
      </c>
      <c r="B1670" s="1001" t="s">
        <v>4312</v>
      </c>
      <c r="C1670" s="1001" t="s">
        <v>908</v>
      </c>
      <c r="D1670" s="1001" t="s">
        <v>854</v>
      </c>
      <c r="E1670" s="1001" t="n">
        <v>1010270500</v>
      </c>
      <c r="F1670" s="1001" t="n">
        <v>4050</v>
      </c>
      <c r="G1670" s="1001" t="s">
        <v>4313</v>
      </c>
      <c r="H1670" s="1128" t="n">
        <v>310</v>
      </c>
      <c r="I1670" s="1068"/>
    </row>
    <row r="1671" customFormat="false" ht="12.75" hidden="false" customHeight="false" outlineLevel="0" collapsed="false">
      <c r="A1671" s="1001" t="n">
        <v>1669</v>
      </c>
      <c r="B1671" s="1001" t="s">
        <v>4314</v>
      </c>
      <c r="C1671" s="1001" t="s">
        <v>1132</v>
      </c>
      <c r="D1671" s="1001" t="s">
        <v>468</v>
      </c>
      <c r="E1671" s="1001" t="n">
        <v>3130790110</v>
      </c>
      <c r="F1671" s="1001" t="n">
        <v>67012</v>
      </c>
      <c r="G1671" s="1001" t="s">
        <v>4315</v>
      </c>
      <c r="H1671" s="1128" t="n">
        <v>997</v>
      </c>
      <c r="I1671" s="1068"/>
    </row>
    <row r="1672" customFormat="false" ht="12.75" hidden="false" customHeight="false" outlineLevel="0" collapsed="false">
      <c r="A1672" s="1001" t="n">
        <v>1670</v>
      </c>
      <c r="B1672" s="1001" t="s">
        <v>4316</v>
      </c>
      <c r="C1672" s="1001" t="s">
        <v>999</v>
      </c>
      <c r="D1672" s="1001" t="s">
        <v>852</v>
      </c>
      <c r="E1672" s="1001" t="n">
        <v>1030120600</v>
      </c>
      <c r="F1672" s="1001" t="n">
        <v>16062</v>
      </c>
      <c r="G1672" s="1001" t="s">
        <v>4317</v>
      </c>
      <c r="H1672" s="1128" t="n">
        <v>10398</v>
      </c>
      <c r="I1672" s="1068"/>
    </row>
    <row r="1673" customFormat="false" ht="12.75" hidden="false" customHeight="false" outlineLevel="0" collapsed="false">
      <c r="A1673" s="1001" t="n">
        <v>1671</v>
      </c>
      <c r="B1673" s="1001" t="s">
        <v>4318</v>
      </c>
      <c r="C1673" s="1001" t="s">
        <v>884</v>
      </c>
      <c r="D1673" s="1001" t="s">
        <v>458</v>
      </c>
      <c r="E1673" s="1001" t="n">
        <v>2090750050</v>
      </c>
      <c r="F1673" s="1001" t="n">
        <v>52005</v>
      </c>
      <c r="G1673" s="1001" t="s">
        <v>4319</v>
      </c>
      <c r="H1673" s="1128" t="n">
        <v>2677</v>
      </c>
      <c r="I1673" s="1068"/>
    </row>
    <row r="1674" customFormat="false" ht="12.75" hidden="false" customHeight="false" outlineLevel="0" collapsed="false">
      <c r="A1674" s="1001" t="n">
        <v>1672</v>
      </c>
      <c r="B1674" s="1001" t="s">
        <v>4320</v>
      </c>
      <c r="C1674" s="1001" t="s">
        <v>2351</v>
      </c>
      <c r="D1674" s="1001" t="s">
        <v>458</v>
      </c>
      <c r="E1674" s="1001" t="n">
        <v>2090620100</v>
      </c>
      <c r="F1674" s="1001" t="n">
        <v>50010</v>
      </c>
      <c r="G1674" s="1001" t="s">
        <v>4321</v>
      </c>
      <c r="H1674" s="1128" t="n">
        <v>1835</v>
      </c>
      <c r="I1674" s="1068"/>
    </row>
    <row r="1675" customFormat="false" ht="12.75" hidden="false" customHeight="false" outlineLevel="0" collapsed="false">
      <c r="A1675" s="1001" t="n">
        <v>1673</v>
      </c>
      <c r="B1675" s="1001" t="s">
        <v>4322</v>
      </c>
      <c r="C1675" s="1001" t="s">
        <v>908</v>
      </c>
      <c r="D1675" s="1001" t="s">
        <v>854</v>
      </c>
      <c r="E1675" s="1001" t="n">
        <v>1010270510</v>
      </c>
      <c r="F1675" s="1001" t="n">
        <v>4051</v>
      </c>
      <c r="G1675" s="1001" t="s">
        <v>4323</v>
      </c>
      <c r="H1675" s="1128" t="n">
        <v>915</v>
      </c>
      <c r="I1675" s="1068"/>
    </row>
    <row r="1676" customFormat="false" ht="12.75" hidden="false" customHeight="false" outlineLevel="0" collapsed="false">
      <c r="A1676" s="1001" t="n">
        <v>1674</v>
      </c>
      <c r="B1676" s="1001" t="s">
        <v>4324</v>
      </c>
      <c r="C1676" s="1001" t="s">
        <v>971</v>
      </c>
      <c r="D1676" s="1001" t="s">
        <v>853</v>
      </c>
      <c r="E1676" s="1001" t="n">
        <v>3140190140</v>
      </c>
      <c r="F1676" s="1001" t="n">
        <v>70014</v>
      </c>
      <c r="G1676" s="1001" t="s">
        <v>4325</v>
      </c>
      <c r="H1676" s="1128" t="n">
        <v>444</v>
      </c>
      <c r="I1676" s="1068"/>
    </row>
    <row r="1677" customFormat="false" ht="12.75" hidden="false" customHeight="false" outlineLevel="0" collapsed="false">
      <c r="A1677" s="1001" t="n">
        <v>1675</v>
      </c>
      <c r="B1677" s="1001" t="s">
        <v>4326</v>
      </c>
      <c r="C1677" s="1001" t="s">
        <v>908</v>
      </c>
      <c r="D1677" s="1001" t="s">
        <v>854</v>
      </c>
      <c r="E1677" s="1001" t="n">
        <v>1010270520</v>
      </c>
      <c r="F1677" s="1001" t="n">
        <v>4052</v>
      </c>
      <c r="G1677" s="1001" t="s">
        <v>4327</v>
      </c>
      <c r="H1677" s="1128" t="n">
        <v>281</v>
      </c>
      <c r="I1677" s="1068"/>
    </row>
    <row r="1678" customFormat="false" ht="12.75" hidden="false" customHeight="false" outlineLevel="0" collapsed="false">
      <c r="A1678" s="1001" t="n">
        <v>1676</v>
      </c>
      <c r="B1678" s="1001" t="s">
        <v>4328</v>
      </c>
      <c r="C1678" s="1001" t="s">
        <v>939</v>
      </c>
      <c r="D1678" s="1001" t="s">
        <v>464</v>
      </c>
      <c r="E1678" s="1001" t="n">
        <v>2120330200</v>
      </c>
      <c r="F1678" s="1001" t="n">
        <v>60020</v>
      </c>
      <c r="G1678" s="1001" t="s">
        <v>4329</v>
      </c>
      <c r="H1678" s="1128" t="n">
        <v>3202</v>
      </c>
      <c r="I1678" s="1068"/>
    </row>
    <row r="1679" customFormat="false" ht="12.75" hidden="false" customHeight="false" outlineLevel="0" collapsed="false">
      <c r="A1679" s="1001" t="n">
        <v>1677</v>
      </c>
      <c r="B1679" s="1001" t="s">
        <v>4330</v>
      </c>
      <c r="C1679" s="1001" t="s">
        <v>1055</v>
      </c>
      <c r="D1679" s="1001" t="s">
        <v>852</v>
      </c>
      <c r="E1679" s="1001" t="n">
        <v>1030860360</v>
      </c>
      <c r="F1679" s="1001" t="n">
        <v>12043</v>
      </c>
      <c r="G1679" s="1001" t="s">
        <v>4331</v>
      </c>
      <c r="H1679" s="1128" t="n">
        <v>558</v>
      </c>
      <c r="I1679" s="1068"/>
    </row>
    <row r="1680" customFormat="false" ht="12.75" hidden="false" customHeight="false" outlineLevel="0" collapsed="false">
      <c r="A1680" s="1001" t="n">
        <v>1678</v>
      </c>
      <c r="B1680" s="1001" t="s">
        <v>4332</v>
      </c>
      <c r="C1680" s="1001" t="s">
        <v>1117</v>
      </c>
      <c r="D1680" s="1001" t="s">
        <v>852</v>
      </c>
      <c r="E1680" s="1001" t="n">
        <v>1030570370</v>
      </c>
      <c r="F1680" s="1001" t="n">
        <v>18039</v>
      </c>
      <c r="G1680" s="1001" t="s">
        <v>4333</v>
      </c>
      <c r="H1680" s="1128" t="n">
        <v>1072</v>
      </c>
      <c r="I1680" s="1068"/>
    </row>
    <row r="1681" customFormat="false" ht="12.75" hidden="false" customHeight="false" outlineLevel="0" collapsed="false">
      <c r="A1681" s="1001" t="n">
        <v>1679</v>
      </c>
      <c r="B1681" s="1001" t="s">
        <v>4334</v>
      </c>
      <c r="C1681" s="1001" t="s">
        <v>1335</v>
      </c>
      <c r="D1681" s="1001" t="s">
        <v>849</v>
      </c>
      <c r="E1681" s="1001" t="n">
        <v>1080130170</v>
      </c>
      <c r="F1681" s="1001" t="n">
        <v>37017</v>
      </c>
      <c r="G1681" s="1001" t="s">
        <v>4335</v>
      </c>
      <c r="H1681" s="1128" t="n">
        <v>6565</v>
      </c>
      <c r="I1681" s="1068"/>
    </row>
    <row r="1682" customFormat="false" ht="12.75" hidden="false" customHeight="false" outlineLevel="0" collapsed="false">
      <c r="A1682" s="1001" t="n">
        <v>1680</v>
      </c>
      <c r="B1682" s="1001" t="s">
        <v>4336</v>
      </c>
      <c r="C1682" s="1001" t="s">
        <v>1092</v>
      </c>
      <c r="D1682" s="1001" t="s">
        <v>848</v>
      </c>
      <c r="E1682" s="1001" t="n">
        <v>3150200250</v>
      </c>
      <c r="F1682" s="1001" t="n">
        <v>61025</v>
      </c>
      <c r="G1682" s="1001" t="s">
        <v>4337</v>
      </c>
      <c r="H1682" s="1128" t="n">
        <v>1410</v>
      </c>
      <c r="I1682" s="1068"/>
    </row>
    <row r="1683" customFormat="false" ht="12.75" hidden="false" customHeight="false" outlineLevel="0" collapsed="false">
      <c r="A1683" s="1001" t="n">
        <v>1681</v>
      </c>
      <c r="B1683" s="1001" t="s">
        <v>4338</v>
      </c>
      <c r="C1683" s="1001" t="s">
        <v>1151</v>
      </c>
      <c r="D1683" s="1001" t="s">
        <v>852</v>
      </c>
      <c r="E1683" s="1001" t="n">
        <v>1030770140</v>
      </c>
      <c r="F1683" s="1001" t="n">
        <v>14014</v>
      </c>
      <c r="G1683" s="1001" t="s">
        <v>4339</v>
      </c>
      <c r="H1683" s="1128" t="n">
        <v>615</v>
      </c>
      <c r="I1683" s="1068"/>
    </row>
    <row r="1684" customFormat="false" ht="12.75" hidden="false" customHeight="false" outlineLevel="0" collapsed="false">
      <c r="A1684" s="1001" t="n">
        <v>1682</v>
      </c>
      <c r="B1684" s="1001" t="s">
        <v>4340</v>
      </c>
      <c r="C1684" s="1001" t="s">
        <v>1032</v>
      </c>
      <c r="D1684" s="1001" t="s">
        <v>854</v>
      </c>
      <c r="E1684" s="1001" t="n">
        <v>1010070280</v>
      </c>
      <c r="F1684" s="1001" t="n">
        <v>5028</v>
      </c>
      <c r="G1684" s="1001" t="s">
        <v>4341</v>
      </c>
      <c r="H1684" s="1128" t="n">
        <v>1809</v>
      </c>
      <c r="I1684" s="1068"/>
    </row>
    <row r="1685" customFormat="false" ht="12.75" hidden="false" customHeight="false" outlineLevel="0" collapsed="false">
      <c r="A1685" s="1001" t="n">
        <v>1683</v>
      </c>
      <c r="B1685" s="1001" t="s">
        <v>4342</v>
      </c>
      <c r="C1685" s="1001" t="s">
        <v>881</v>
      </c>
      <c r="D1685" s="1001" t="s">
        <v>852</v>
      </c>
      <c r="E1685" s="1001" t="n">
        <v>1030980190</v>
      </c>
      <c r="F1685" s="1001" t="n">
        <v>97019</v>
      </c>
      <c r="G1685" s="1001" t="s">
        <v>4343</v>
      </c>
      <c r="H1685" s="1128" t="n">
        <v>2602</v>
      </c>
      <c r="I1685" s="1068"/>
    </row>
    <row r="1686" customFormat="false" ht="12.75" hidden="false" customHeight="false" outlineLevel="0" collapsed="false">
      <c r="A1686" s="1001" t="n">
        <v>1684</v>
      </c>
      <c r="B1686" s="1001" t="s">
        <v>4344</v>
      </c>
      <c r="C1686" s="1001" t="s">
        <v>925</v>
      </c>
      <c r="D1686" s="1001" t="s">
        <v>848</v>
      </c>
      <c r="E1686" s="1001" t="n">
        <v>3150510250</v>
      </c>
      <c r="F1686" s="1001" t="n">
        <v>63025</v>
      </c>
      <c r="G1686" s="1001" t="s">
        <v>4345</v>
      </c>
      <c r="H1686" s="1128" t="n">
        <v>7815</v>
      </c>
      <c r="I1686" s="1068"/>
    </row>
    <row r="1687" customFormat="false" ht="12.75" hidden="false" customHeight="false" outlineLevel="0" collapsed="false">
      <c r="A1687" s="1001" t="n">
        <v>1685</v>
      </c>
      <c r="B1687" s="1001" t="s">
        <v>4346</v>
      </c>
      <c r="C1687" s="1001" t="s">
        <v>1330</v>
      </c>
      <c r="D1687" s="1001" t="s">
        <v>861</v>
      </c>
      <c r="E1687" s="1001" t="n">
        <v>1050840130</v>
      </c>
      <c r="F1687" s="1001" t="n">
        <v>26013</v>
      </c>
      <c r="G1687" s="1001" t="s">
        <v>4347</v>
      </c>
      <c r="H1687" s="1128" t="n">
        <v>7112</v>
      </c>
      <c r="I1687" s="1068"/>
    </row>
    <row r="1688" customFormat="false" ht="12.75" hidden="false" customHeight="false" outlineLevel="0" collapsed="false">
      <c r="A1688" s="1001" t="n">
        <v>1686</v>
      </c>
      <c r="B1688" s="1001" t="s">
        <v>4348</v>
      </c>
      <c r="C1688" s="1001" t="s">
        <v>1110</v>
      </c>
      <c r="D1688" s="1001" t="s">
        <v>858</v>
      </c>
      <c r="E1688" s="1001" t="n">
        <v>1040830450</v>
      </c>
      <c r="F1688" s="1001" t="n">
        <v>22048</v>
      </c>
      <c r="G1688" s="1001" t="s">
        <v>4349</v>
      </c>
      <c r="H1688" s="1128" t="n">
        <v>1155</v>
      </c>
      <c r="I1688" s="1068"/>
    </row>
    <row r="1689" customFormat="false" ht="12.75" hidden="false" customHeight="false" outlineLevel="0" collapsed="false">
      <c r="A1689" s="1001" t="n">
        <v>1687</v>
      </c>
      <c r="B1689" s="1001" t="s">
        <v>4350</v>
      </c>
      <c r="C1689" s="1001" t="s">
        <v>1110</v>
      </c>
      <c r="D1689" s="1001" t="s">
        <v>858</v>
      </c>
      <c r="E1689" s="1001" t="n">
        <v>1040830440</v>
      </c>
      <c r="F1689" s="1001" t="n">
        <v>22047</v>
      </c>
      <c r="G1689" s="1001" t="s">
        <v>4351</v>
      </c>
      <c r="H1689" s="1128" t="n">
        <v>2319</v>
      </c>
      <c r="I1689" s="1068"/>
    </row>
    <row r="1690" customFormat="false" ht="12.75" hidden="false" customHeight="false" outlineLevel="0" collapsed="false">
      <c r="A1690" s="1001" t="n">
        <v>1688</v>
      </c>
      <c r="B1690" s="1001" t="s">
        <v>4352</v>
      </c>
      <c r="C1690" s="1001" t="s">
        <v>954</v>
      </c>
      <c r="D1690" s="1001" t="s">
        <v>852</v>
      </c>
      <c r="E1690" s="1001" t="n">
        <v>1030450160</v>
      </c>
      <c r="F1690" s="1001" t="n">
        <v>20016</v>
      </c>
      <c r="G1690" s="1001" t="s">
        <v>4353</v>
      </c>
      <c r="H1690" s="1128" t="n">
        <v>5198</v>
      </c>
      <c r="I1690" s="1068"/>
    </row>
    <row r="1691" customFormat="false" ht="12.75" hidden="false" customHeight="false" outlineLevel="0" collapsed="false">
      <c r="A1691" s="1001" t="n">
        <v>1689</v>
      </c>
      <c r="B1691" s="1001" t="s">
        <v>4354</v>
      </c>
      <c r="C1691" s="1001" t="s">
        <v>905</v>
      </c>
      <c r="D1691" s="1001" t="s">
        <v>855</v>
      </c>
      <c r="E1691" s="1001" t="n">
        <v>3160310140</v>
      </c>
      <c r="F1691" s="1001" t="n">
        <v>71015</v>
      </c>
      <c r="G1691" s="1001" t="s">
        <v>4355</v>
      </c>
      <c r="H1691" s="1128" t="n">
        <v>2038</v>
      </c>
      <c r="I1691" s="1068"/>
    </row>
    <row r="1692" customFormat="false" ht="12.75" hidden="false" customHeight="false" outlineLevel="0" collapsed="false">
      <c r="A1692" s="1001" t="n">
        <v>1690</v>
      </c>
      <c r="B1692" s="1001" t="s">
        <v>4356</v>
      </c>
      <c r="C1692" s="1001" t="s">
        <v>899</v>
      </c>
      <c r="D1692" s="1001" t="s">
        <v>846</v>
      </c>
      <c r="E1692" s="1001" t="n">
        <v>3170640220</v>
      </c>
      <c r="F1692" s="1001" t="n">
        <v>76022</v>
      </c>
      <c r="G1692" s="1001" t="s">
        <v>4357</v>
      </c>
      <c r="H1692" s="1128" t="n">
        <v>1947</v>
      </c>
      <c r="I1692" s="1068"/>
    </row>
    <row r="1693" customFormat="false" ht="12.75" hidden="false" customHeight="false" outlineLevel="0" collapsed="false">
      <c r="A1693" s="1001" t="n">
        <v>1691</v>
      </c>
      <c r="B1693" s="1001" t="s">
        <v>4358</v>
      </c>
      <c r="C1693" s="1001" t="s">
        <v>899</v>
      </c>
      <c r="D1693" s="1001" t="s">
        <v>846</v>
      </c>
      <c r="E1693" s="1001" t="n">
        <v>3170640230</v>
      </c>
      <c r="F1693" s="1001" t="n">
        <v>76023</v>
      </c>
      <c r="G1693" s="1001" t="s">
        <v>4359</v>
      </c>
      <c r="H1693" s="1128" t="n">
        <v>731</v>
      </c>
      <c r="I1693" s="1068"/>
    </row>
    <row r="1694" customFormat="false" ht="12.75" hidden="false" customHeight="false" outlineLevel="0" collapsed="false">
      <c r="A1694" s="1001" t="n">
        <v>1692</v>
      </c>
      <c r="B1694" s="1001" t="s">
        <v>4360</v>
      </c>
      <c r="C1694" s="1001" t="s">
        <v>905</v>
      </c>
      <c r="D1694" s="1001" t="s">
        <v>855</v>
      </c>
      <c r="E1694" s="1001" t="n">
        <v>3160310150</v>
      </c>
      <c r="F1694" s="1001" t="n">
        <v>71016</v>
      </c>
      <c r="G1694" s="1001" t="s">
        <v>4361</v>
      </c>
      <c r="H1694" s="1128" t="n">
        <v>1226</v>
      </c>
      <c r="I1694" s="1068"/>
    </row>
    <row r="1695" customFormat="false" ht="12.75" hidden="false" customHeight="false" outlineLevel="0" collapsed="false">
      <c r="A1695" s="1001" t="n">
        <v>1693</v>
      </c>
      <c r="B1695" s="1001" t="s">
        <v>4362</v>
      </c>
      <c r="C1695" s="1001" t="s">
        <v>908</v>
      </c>
      <c r="D1695" s="1001" t="s">
        <v>854</v>
      </c>
      <c r="E1695" s="1001" t="n">
        <v>1010270530</v>
      </c>
      <c r="F1695" s="1001" t="n">
        <v>4053</v>
      </c>
      <c r="G1695" s="1001" t="s">
        <v>4363</v>
      </c>
      <c r="H1695" s="1128" t="n">
        <v>53</v>
      </c>
      <c r="I1695" s="1068"/>
    </row>
    <row r="1696" customFormat="false" ht="12.75" hidden="false" customHeight="false" outlineLevel="0" collapsed="false">
      <c r="A1696" s="1001" t="n">
        <v>1694</v>
      </c>
      <c r="B1696" s="1001" t="s">
        <v>4364</v>
      </c>
      <c r="C1696" s="1001" t="s">
        <v>1159</v>
      </c>
      <c r="D1696" s="1001" t="s">
        <v>852</v>
      </c>
      <c r="E1696" s="1001" t="n">
        <v>1030240560</v>
      </c>
      <c r="F1696" s="1001" t="n">
        <v>13058</v>
      </c>
      <c r="G1696" s="1001" t="s">
        <v>4365</v>
      </c>
      <c r="H1696" s="1128" t="n">
        <v>1265</v>
      </c>
      <c r="I1696" s="1068"/>
    </row>
    <row r="1697" customFormat="false" ht="12.75" hidden="false" customHeight="false" outlineLevel="0" collapsed="false">
      <c r="A1697" s="1001" t="n">
        <v>1695</v>
      </c>
      <c r="B1697" s="1001" t="s">
        <v>4366</v>
      </c>
      <c r="C1697" s="1001" t="s">
        <v>1004</v>
      </c>
      <c r="D1697" s="1001" t="s">
        <v>861</v>
      </c>
      <c r="E1697" s="1001" t="n">
        <v>1050710120</v>
      </c>
      <c r="F1697" s="1001" t="n">
        <v>29012</v>
      </c>
      <c r="G1697" s="1001" t="s">
        <v>4367</v>
      </c>
      <c r="H1697" s="1128" t="n">
        <v>3997</v>
      </c>
      <c r="I1697" s="1068"/>
    </row>
    <row r="1698" customFormat="false" ht="12.75" hidden="false" customHeight="false" outlineLevel="0" collapsed="false">
      <c r="A1698" s="1001" t="n">
        <v>1696</v>
      </c>
      <c r="B1698" s="1001" t="s">
        <v>4368</v>
      </c>
      <c r="C1698" s="1001" t="s">
        <v>971</v>
      </c>
      <c r="D1698" s="1001" t="s">
        <v>853</v>
      </c>
      <c r="E1698" s="1001" t="n">
        <v>3140190150</v>
      </c>
      <c r="F1698" s="1001" t="n">
        <v>70015</v>
      </c>
      <c r="G1698" s="1001" t="s">
        <v>4369</v>
      </c>
      <c r="H1698" s="1128" t="n">
        <v>1227</v>
      </c>
      <c r="I1698" s="1068"/>
    </row>
    <row r="1699" customFormat="false" ht="12.75" hidden="false" customHeight="false" outlineLevel="0" collapsed="false">
      <c r="A1699" s="1001" t="n">
        <v>1697</v>
      </c>
      <c r="B1699" s="1001" t="s">
        <v>4370</v>
      </c>
      <c r="C1699" s="1001" t="s">
        <v>899</v>
      </c>
      <c r="D1699" s="1001" t="s">
        <v>846</v>
      </c>
      <c r="E1699" s="1001" t="n">
        <v>3170640240</v>
      </c>
      <c r="F1699" s="1001" t="n">
        <v>76024</v>
      </c>
      <c r="G1699" s="1001" t="s">
        <v>4371</v>
      </c>
      <c r="H1699" s="1128" t="n">
        <v>727</v>
      </c>
      <c r="I1699" s="1068"/>
    </row>
    <row r="1700" customFormat="false" ht="12.75" hidden="false" customHeight="false" outlineLevel="0" collapsed="false">
      <c r="A1700" s="1001" t="n">
        <v>1698</v>
      </c>
      <c r="B1700" s="1001" t="s">
        <v>4372</v>
      </c>
      <c r="C1700" s="1001" t="s">
        <v>985</v>
      </c>
      <c r="D1700" s="1001" t="s">
        <v>857</v>
      </c>
      <c r="E1700" s="1001" t="n">
        <v>4190480150</v>
      </c>
      <c r="F1700" s="1001" t="n">
        <v>83015</v>
      </c>
      <c r="G1700" s="1001" t="s">
        <v>4373</v>
      </c>
      <c r="H1700" s="1128" t="n">
        <v>1062</v>
      </c>
      <c r="I1700" s="1068"/>
    </row>
    <row r="1701" customFormat="false" ht="12.75" hidden="false" customHeight="false" outlineLevel="0" collapsed="false">
      <c r="A1701" s="1001" t="n">
        <v>1699</v>
      </c>
      <c r="B1701" s="1001" t="s">
        <v>4374</v>
      </c>
      <c r="C1701" s="1001" t="s">
        <v>1117</v>
      </c>
      <c r="D1701" s="1001" t="s">
        <v>852</v>
      </c>
      <c r="E1701" s="1001" t="n">
        <v>1030570380</v>
      </c>
      <c r="F1701" s="1001" t="n">
        <v>18040</v>
      </c>
      <c r="G1701" s="1001" t="s">
        <v>4375</v>
      </c>
      <c r="H1701" s="1128" t="n">
        <v>525</v>
      </c>
      <c r="I1701" s="1068"/>
    </row>
    <row r="1702" customFormat="false" ht="12.75" hidden="false" customHeight="false" outlineLevel="0" collapsed="false">
      <c r="A1702" s="1001" t="n">
        <v>1700</v>
      </c>
      <c r="B1702" s="1001" t="s">
        <v>4376</v>
      </c>
      <c r="C1702" s="1001" t="s">
        <v>1004</v>
      </c>
      <c r="D1702" s="1001" t="s">
        <v>861</v>
      </c>
      <c r="E1702" s="1001" t="n">
        <v>1050710130</v>
      </c>
      <c r="F1702" s="1001" t="n">
        <v>29013</v>
      </c>
      <c r="G1702" s="1001" t="s">
        <v>4377</v>
      </c>
      <c r="H1702" s="1128" t="n">
        <v>2639</v>
      </c>
      <c r="I1702" s="1068"/>
    </row>
    <row r="1703" customFormat="false" ht="12.75" hidden="false" customHeight="false" outlineLevel="0" collapsed="false">
      <c r="A1703" s="1001" t="n">
        <v>1701</v>
      </c>
      <c r="B1703" s="1001" t="s">
        <v>4378</v>
      </c>
      <c r="C1703" s="1001" t="s">
        <v>1418</v>
      </c>
      <c r="D1703" s="1001" t="s">
        <v>850</v>
      </c>
      <c r="E1703" s="1001" t="n">
        <v>1060930110</v>
      </c>
      <c r="F1703" s="1001" t="n">
        <v>93011</v>
      </c>
      <c r="G1703" s="1001" t="s">
        <v>4379</v>
      </c>
      <c r="H1703" s="1128" t="n">
        <v>831</v>
      </c>
      <c r="I1703" s="1068"/>
    </row>
    <row r="1704" customFormat="false" ht="12.75" hidden="false" customHeight="false" outlineLevel="0" collapsed="false">
      <c r="A1704" s="1001" t="n">
        <v>1702</v>
      </c>
      <c r="B1704" s="1001" t="s">
        <v>4380</v>
      </c>
      <c r="C1704" s="1001" t="s">
        <v>1187</v>
      </c>
      <c r="D1704" s="1001" t="s">
        <v>849</v>
      </c>
      <c r="E1704" s="1001" t="n">
        <v>1080680150</v>
      </c>
      <c r="F1704" s="1001" t="n">
        <v>35015</v>
      </c>
      <c r="G1704" s="1001" t="s">
        <v>4381</v>
      </c>
      <c r="H1704" s="1128" t="n">
        <v>8385</v>
      </c>
      <c r="I1704" s="1068"/>
    </row>
    <row r="1705" customFormat="false" ht="12.75" hidden="false" customHeight="false" outlineLevel="0" collapsed="false">
      <c r="A1705" s="1001" t="n">
        <v>1703</v>
      </c>
      <c r="B1705" s="1001" t="s">
        <v>4382</v>
      </c>
      <c r="C1705" s="1001" t="s">
        <v>1187</v>
      </c>
      <c r="D1705" s="1001" t="s">
        <v>849</v>
      </c>
      <c r="E1705" s="1001" t="n">
        <v>1080680160</v>
      </c>
      <c r="F1705" s="1001" t="n">
        <v>35016</v>
      </c>
      <c r="G1705" s="1001" t="s">
        <v>4383</v>
      </c>
      <c r="H1705" s="1128" t="n">
        <v>10309</v>
      </c>
      <c r="I1705" s="1068"/>
    </row>
    <row r="1706" customFormat="false" ht="12.75" hidden="false" customHeight="false" outlineLevel="0" collapsed="false">
      <c r="A1706" s="1001" t="n">
        <v>1704</v>
      </c>
      <c r="B1706" s="1001" t="s">
        <v>4384</v>
      </c>
      <c r="C1706" s="1001" t="s">
        <v>1110</v>
      </c>
      <c r="D1706" s="1001" t="s">
        <v>858</v>
      </c>
      <c r="E1706" s="1001" t="n">
        <v>1040830460</v>
      </c>
      <c r="F1706" s="1001" t="n">
        <v>22049</v>
      </c>
      <c r="G1706" s="1001" t="s">
        <v>4385</v>
      </c>
      <c r="H1706" s="1128" t="n">
        <v>1078</v>
      </c>
      <c r="I1706" s="1068"/>
    </row>
    <row r="1707" customFormat="false" ht="12.75" hidden="false" customHeight="false" outlineLevel="0" collapsed="false">
      <c r="A1707" s="1001" t="n">
        <v>1705</v>
      </c>
      <c r="B1707" s="1001" t="s">
        <v>4386</v>
      </c>
      <c r="C1707" s="1001" t="s">
        <v>1032</v>
      </c>
      <c r="D1707" s="1001" t="s">
        <v>854</v>
      </c>
      <c r="E1707" s="1001" t="n">
        <v>1010070290</v>
      </c>
      <c r="F1707" s="1001" t="n">
        <v>5029</v>
      </c>
      <c r="G1707" s="1001" t="s">
        <v>4387</v>
      </c>
      <c r="H1707" s="1128" t="n">
        <v>805</v>
      </c>
      <c r="I1707" s="1068"/>
    </row>
    <row r="1708" customFormat="false" ht="12.75" hidden="false" customHeight="false" outlineLevel="0" collapsed="false">
      <c r="A1708" s="1001" t="n">
        <v>1706</v>
      </c>
      <c r="B1708" s="1001" t="s">
        <v>4388</v>
      </c>
      <c r="C1708" s="1001" t="s">
        <v>884</v>
      </c>
      <c r="D1708" s="1001" t="s">
        <v>458</v>
      </c>
      <c r="E1708" s="1001" t="n">
        <v>2090750060</v>
      </c>
      <c r="F1708" s="1001" t="n">
        <v>52006</v>
      </c>
      <c r="G1708" s="1001" t="s">
        <v>4389</v>
      </c>
      <c r="H1708" s="1128" t="n">
        <v>8970</v>
      </c>
      <c r="I1708" s="1068"/>
    </row>
    <row r="1709" customFormat="false" ht="12.75" hidden="false" customHeight="false" outlineLevel="0" collapsed="false">
      <c r="A1709" s="1001" t="n">
        <v>1707</v>
      </c>
      <c r="B1709" s="1001" t="s">
        <v>4390</v>
      </c>
      <c r="C1709" s="1001" t="s">
        <v>878</v>
      </c>
      <c r="D1709" s="1001" t="s">
        <v>852</v>
      </c>
      <c r="E1709" s="1001" t="n">
        <v>1030990130</v>
      </c>
      <c r="F1709" s="1001" t="n">
        <v>98013</v>
      </c>
      <c r="G1709" s="1001" t="s">
        <v>4391</v>
      </c>
      <c r="H1709" s="1128" t="n">
        <v>1542</v>
      </c>
      <c r="I1709" s="1068"/>
    </row>
    <row r="1710" customFormat="false" ht="12.75" hidden="false" customHeight="false" outlineLevel="0" collapsed="false">
      <c r="A1710" s="1001" t="n">
        <v>1708</v>
      </c>
      <c r="B1710" s="1001" t="s">
        <v>4392</v>
      </c>
      <c r="C1710" s="1001" t="s">
        <v>988</v>
      </c>
      <c r="D1710" s="1001" t="s">
        <v>854</v>
      </c>
      <c r="E1710" s="1001" t="n">
        <v>1010020510</v>
      </c>
      <c r="F1710" s="1001" t="n">
        <v>6052</v>
      </c>
      <c r="G1710" s="1001" t="s">
        <v>4393</v>
      </c>
      <c r="H1710" s="1128" t="n">
        <v>612</v>
      </c>
      <c r="I1710" s="1068"/>
    </row>
    <row r="1711" customFormat="false" ht="12.75" hidden="false" customHeight="false" outlineLevel="0" collapsed="false">
      <c r="A1711" s="1001" t="n">
        <v>1709</v>
      </c>
      <c r="B1711" s="1001" t="s">
        <v>4394</v>
      </c>
      <c r="C1711" s="1001" t="s">
        <v>1159</v>
      </c>
      <c r="D1711" s="1001" t="s">
        <v>852</v>
      </c>
      <c r="E1711" s="1001" t="n">
        <v>1030240570</v>
      </c>
      <c r="F1711" s="1001" t="n">
        <v>13059</v>
      </c>
      <c r="G1711" s="1001" t="s">
        <v>4395</v>
      </c>
      <c r="H1711" s="1128" t="n">
        <v>903</v>
      </c>
      <c r="I1711" s="1068"/>
    </row>
    <row r="1712" customFormat="false" ht="12.75" hidden="false" customHeight="false" outlineLevel="0" collapsed="false">
      <c r="A1712" s="1001" t="n">
        <v>1710</v>
      </c>
      <c r="B1712" s="1001" t="s">
        <v>4396</v>
      </c>
      <c r="C1712" s="1001" t="s">
        <v>1032</v>
      </c>
      <c r="D1712" s="1001" t="s">
        <v>854</v>
      </c>
      <c r="E1712" s="1001" t="n">
        <v>1010070300</v>
      </c>
      <c r="F1712" s="1001" t="n">
        <v>5030</v>
      </c>
      <c r="G1712" s="1001" t="s">
        <v>4397</v>
      </c>
      <c r="H1712" s="1128" t="n">
        <v>692</v>
      </c>
      <c r="I1712" s="1068"/>
    </row>
    <row r="1713" customFormat="false" ht="12.75" hidden="false" customHeight="false" outlineLevel="0" collapsed="false">
      <c r="A1713" s="1001" t="n">
        <v>1711</v>
      </c>
      <c r="B1713" s="1001" t="s">
        <v>4398</v>
      </c>
      <c r="C1713" s="1001" t="s">
        <v>922</v>
      </c>
      <c r="D1713" s="1001" t="s">
        <v>848</v>
      </c>
      <c r="E1713" s="1001" t="n">
        <v>3150720320</v>
      </c>
      <c r="F1713" s="1001" t="n">
        <v>65032</v>
      </c>
      <c r="G1713" s="1001" t="s">
        <v>4399</v>
      </c>
      <c r="H1713" s="1128" t="n">
        <v>2802</v>
      </c>
      <c r="I1713" s="1068"/>
    </row>
    <row r="1714" customFormat="false" ht="12.75" hidden="false" customHeight="false" outlineLevel="0" collapsed="false">
      <c r="A1714" s="1001" t="n">
        <v>1712</v>
      </c>
      <c r="B1714" s="1001" t="s">
        <v>4400</v>
      </c>
      <c r="C1714" s="1001" t="s">
        <v>1009</v>
      </c>
      <c r="D1714" s="1001" t="s">
        <v>861</v>
      </c>
      <c r="E1714" s="1001" t="n">
        <v>1050890220</v>
      </c>
      <c r="F1714" s="1001" t="n">
        <v>23022</v>
      </c>
      <c r="G1714" s="1001" t="s">
        <v>4401</v>
      </c>
      <c r="H1714" s="1128" t="n">
        <v>13370</v>
      </c>
      <c r="I1714" s="1068"/>
    </row>
    <row r="1715" customFormat="false" ht="12.75" hidden="false" customHeight="false" outlineLevel="0" collapsed="false">
      <c r="A1715" s="1001" t="n">
        <v>1713</v>
      </c>
      <c r="B1715" s="1001" t="s">
        <v>4402</v>
      </c>
      <c r="C1715" s="1001" t="s">
        <v>905</v>
      </c>
      <c r="D1715" s="1001" t="s">
        <v>855</v>
      </c>
      <c r="E1715" s="1001" t="n">
        <v>3160310160</v>
      </c>
      <c r="F1715" s="1001" t="n">
        <v>71017</v>
      </c>
      <c r="G1715" s="1001" t="s">
        <v>4403</v>
      </c>
      <c r="H1715" s="1128" t="n">
        <v>1292</v>
      </c>
      <c r="I1715" s="1068"/>
    </row>
    <row r="1716" customFormat="false" ht="12.75" hidden="false" customHeight="false" outlineLevel="0" collapsed="false">
      <c r="A1716" s="1001" t="n">
        <v>1714</v>
      </c>
      <c r="B1716" s="1001" t="s">
        <v>4404</v>
      </c>
      <c r="C1716" s="1001" t="s">
        <v>908</v>
      </c>
      <c r="D1716" s="1001" t="s">
        <v>854</v>
      </c>
      <c r="E1716" s="1001" t="n">
        <v>1010270540</v>
      </c>
      <c r="F1716" s="1001" t="n">
        <v>4054</v>
      </c>
      <c r="G1716" s="1001" t="s">
        <v>4405</v>
      </c>
      <c r="H1716" s="1128" t="n">
        <v>102</v>
      </c>
      <c r="I1716" s="1068"/>
    </row>
    <row r="1717" customFormat="false" ht="12.75" hidden="false" customHeight="false" outlineLevel="0" collapsed="false">
      <c r="A1717" s="1001" t="n">
        <v>1715</v>
      </c>
      <c r="B1717" s="1001" t="s">
        <v>4406</v>
      </c>
      <c r="C1717" s="1001" t="s">
        <v>922</v>
      </c>
      <c r="D1717" s="1001" t="s">
        <v>848</v>
      </c>
      <c r="E1717" s="1001" t="n">
        <v>3150720330</v>
      </c>
      <c r="F1717" s="1001" t="n">
        <v>65033</v>
      </c>
      <c r="G1717" s="1001" t="s">
        <v>4407</v>
      </c>
      <c r="H1717" s="1128" t="n">
        <v>595</v>
      </c>
      <c r="I1717" s="1068"/>
    </row>
    <row r="1718" customFormat="false" ht="12.75" hidden="false" customHeight="false" outlineLevel="0" collapsed="false">
      <c r="A1718" s="1001" t="n">
        <v>1716</v>
      </c>
      <c r="B1718" s="1001" t="s">
        <v>4408</v>
      </c>
      <c r="C1718" s="1001" t="s">
        <v>917</v>
      </c>
      <c r="D1718" s="1001" t="s">
        <v>464</v>
      </c>
      <c r="E1718" s="1001" t="n">
        <v>2120690130</v>
      </c>
      <c r="F1718" s="1001" t="n">
        <v>57014</v>
      </c>
      <c r="G1718" s="1001" t="s">
        <v>4409</v>
      </c>
      <c r="H1718" s="1128" t="n">
        <v>1020</v>
      </c>
      <c r="I1718" s="1068"/>
    </row>
    <row r="1719" customFormat="false" ht="12.75" hidden="false" customHeight="false" outlineLevel="0" collapsed="false">
      <c r="A1719" s="1001" t="n">
        <v>1717</v>
      </c>
      <c r="B1719" s="1001" t="s">
        <v>4410</v>
      </c>
      <c r="C1719" s="1001" t="s">
        <v>1344</v>
      </c>
      <c r="D1719" s="1001" t="s">
        <v>458</v>
      </c>
      <c r="E1719" s="1001" t="n">
        <v>2090430090</v>
      </c>
      <c r="F1719" s="1001" t="n">
        <v>46009</v>
      </c>
      <c r="G1719" s="1001" t="s">
        <v>4411</v>
      </c>
      <c r="H1719" s="1128" t="n">
        <v>5650</v>
      </c>
      <c r="I1719" s="1068"/>
    </row>
    <row r="1720" customFormat="false" ht="12.75" hidden="false" customHeight="false" outlineLevel="0" collapsed="false">
      <c r="A1720" s="1001" t="n">
        <v>1718</v>
      </c>
      <c r="B1720" s="1001" t="s">
        <v>4412</v>
      </c>
      <c r="C1720" s="1001" t="s">
        <v>1012</v>
      </c>
      <c r="D1720" s="1001" t="s">
        <v>464</v>
      </c>
      <c r="E1720" s="1001" t="n">
        <v>2120700240</v>
      </c>
      <c r="F1720" s="1001" t="n">
        <v>58024</v>
      </c>
      <c r="G1720" s="1001" t="s">
        <v>4413</v>
      </c>
      <c r="H1720" s="1128" t="n">
        <v>8587</v>
      </c>
      <c r="I1720" s="1068"/>
    </row>
    <row r="1721" customFormat="false" ht="12.75" hidden="false" customHeight="false" outlineLevel="0" collapsed="false">
      <c r="A1721" s="1001" t="n">
        <v>1719</v>
      </c>
      <c r="B1721" s="1001" t="s">
        <v>4414</v>
      </c>
      <c r="C1721" s="1001" t="s">
        <v>2351</v>
      </c>
      <c r="D1721" s="1001" t="s">
        <v>458</v>
      </c>
      <c r="E1721" s="1001" t="n">
        <v>2090620110</v>
      </c>
      <c r="F1721" s="1001" t="n">
        <v>50011</v>
      </c>
      <c r="G1721" s="1001" t="s">
        <v>4415</v>
      </c>
      <c r="H1721" s="1128" t="n">
        <v>2094</v>
      </c>
      <c r="I1721" s="1068"/>
    </row>
    <row r="1722" customFormat="false" ht="12.75" hidden="false" customHeight="false" outlineLevel="0" collapsed="false">
      <c r="A1722" s="1001" t="n">
        <v>1720</v>
      </c>
      <c r="B1722" s="1001" t="s">
        <v>4416</v>
      </c>
      <c r="C1722" s="1001" t="s">
        <v>1032</v>
      </c>
      <c r="D1722" s="1001" t="s">
        <v>854</v>
      </c>
      <c r="E1722" s="1001" t="n">
        <v>1010070310</v>
      </c>
      <c r="F1722" s="1001" t="n">
        <v>5031</v>
      </c>
      <c r="G1722" s="1001" t="s">
        <v>4417</v>
      </c>
      <c r="H1722" s="1128" t="n">
        <v>3109</v>
      </c>
      <c r="I1722" s="1068"/>
    </row>
    <row r="1723" customFormat="false" ht="12.75" hidden="false" customHeight="false" outlineLevel="0" collapsed="false">
      <c r="A1723" s="1001" t="n">
        <v>1721</v>
      </c>
      <c r="B1723" s="1001" t="s">
        <v>4418</v>
      </c>
      <c r="C1723" s="1001" t="s">
        <v>1381</v>
      </c>
      <c r="D1723" s="1001" t="s">
        <v>851</v>
      </c>
      <c r="E1723" s="1001" t="n">
        <v>1070390110</v>
      </c>
      <c r="F1723" s="1001" t="n">
        <v>11011</v>
      </c>
      <c r="G1723" s="1001" t="s">
        <v>4419</v>
      </c>
      <c r="H1723" s="1128" t="n">
        <v>8361</v>
      </c>
      <c r="I1723" s="1068"/>
    </row>
    <row r="1724" customFormat="false" ht="12.75" hidden="false" customHeight="false" outlineLevel="0" collapsed="false">
      <c r="A1724" s="1001" t="n">
        <v>1722</v>
      </c>
      <c r="B1724" s="1001" t="s">
        <v>4420</v>
      </c>
      <c r="C1724" s="1001" t="s">
        <v>1035</v>
      </c>
      <c r="D1724" s="1001" t="s">
        <v>854</v>
      </c>
      <c r="E1724" s="1001" t="n">
        <v>1010810660</v>
      </c>
      <c r="F1724" s="1001" t="n">
        <v>1067</v>
      </c>
      <c r="G1724" s="1001" t="s">
        <v>4421</v>
      </c>
      <c r="H1724" s="1128" t="n">
        <v>401</v>
      </c>
      <c r="I1724" s="1068"/>
    </row>
    <row r="1725" customFormat="false" ht="12.75" hidden="false" customHeight="false" outlineLevel="0" collapsed="false">
      <c r="A1725" s="1001" t="n">
        <v>1723</v>
      </c>
      <c r="B1725" s="1001" t="s">
        <v>4422</v>
      </c>
      <c r="C1725" s="1001" t="s">
        <v>939</v>
      </c>
      <c r="D1725" s="1001" t="s">
        <v>464</v>
      </c>
      <c r="E1725" s="1001" t="n">
        <v>2120330210</v>
      </c>
      <c r="F1725" s="1001" t="n">
        <v>60021</v>
      </c>
      <c r="G1725" s="1001" t="s">
        <v>4423</v>
      </c>
      <c r="H1725" s="1128" t="n">
        <v>858</v>
      </c>
      <c r="I1725" s="1068"/>
    </row>
    <row r="1726" customFormat="false" ht="12.75" hidden="false" customHeight="false" outlineLevel="0" collapsed="false">
      <c r="A1726" s="1001" t="n">
        <v>1724</v>
      </c>
      <c r="B1726" s="1001" t="s">
        <v>4424</v>
      </c>
      <c r="C1726" s="1001" t="s">
        <v>2111</v>
      </c>
      <c r="D1726" s="1001" t="s">
        <v>849</v>
      </c>
      <c r="E1726" s="1001" t="n">
        <v>1080500070</v>
      </c>
      <c r="F1726" s="1001" t="n">
        <v>36007</v>
      </c>
      <c r="G1726" s="1001" t="s">
        <v>4425</v>
      </c>
      <c r="H1726" s="1128" t="n">
        <v>15040</v>
      </c>
      <c r="I1726" s="1068"/>
    </row>
    <row r="1727" customFormat="false" ht="12.75" hidden="false" customHeight="false" outlineLevel="0" collapsed="false">
      <c r="A1727" s="1001" t="n">
        <v>1725</v>
      </c>
      <c r="B1727" s="1001" t="s">
        <v>4426</v>
      </c>
      <c r="C1727" s="1001" t="s">
        <v>988</v>
      </c>
      <c r="D1727" s="1001" t="s">
        <v>854</v>
      </c>
      <c r="E1727" s="1001" t="n">
        <v>1010020520</v>
      </c>
      <c r="F1727" s="1001" t="n">
        <v>6053</v>
      </c>
      <c r="G1727" s="1001" t="s">
        <v>4427</v>
      </c>
      <c r="H1727" s="1128" t="n">
        <v>4874</v>
      </c>
      <c r="I1727" s="1068"/>
    </row>
    <row r="1728" customFormat="false" ht="12.75" hidden="false" customHeight="false" outlineLevel="0" collapsed="false">
      <c r="A1728" s="1001" t="n">
        <v>1726</v>
      </c>
      <c r="B1728" s="1001" t="s">
        <v>4428</v>
      </c>
      <c r="C1728" s="1001" t="s">
        <v>1100</v>
      </c>
      <c r="D1728" s="1001" t="s">
        <v>848</v>
      </c>
      <c r="E1728" s="1001" t="n">
        <v>3150110170</v>
      </c>
      <c r="F1728" s="1001" t="n">
        <v>62017</v>
      </c>
      <c r="G1728" s="1001" t="s">
        <v>4429</v>
      </c>
      <c r="H1728" s="1128" t="n">
        <v>1350</v>
      </c>
      <c r="I1728" s="1068"/>
    </row>
    <row r="1729" customFormat="false" ht="12.75" hidden="false" customHeight="false" outlineLevel="0" collapsed="false">
      <c r="A1729" s="1001" t="n">
        <v>1727</v>
      </c>
      <c r="B1729" s="1001" t="s">
        <v>4430</v>
      </c>
      <c r="C1729" s="1001" t="s">
        <v>974</v>
      </c>
      <c r="D1729" s="1001" t="s">
        <v>853</v>
      </c>
      <c r="E1729" s="1001" t="n">
        <v>3140940100</v>
      </c>
      <c r="F1729" s="1001" t="n">
        <v>94010</v>
      </c>
      <c r="G1729" s="1001" t="s">
        <v>4431</v>
      </c>
      <c r="H1729" s="1128" t="n">
        <v>1565</v>
      </c>
      <c r="I1729" s="1068"/>
    </row>
    <row r="1730" customFormat="false" ht="12.75" hidden="false" customHeight="false" outlineLevel="0" collapsed="false">
      <c r="A1730" s="1001" t="n">
        <v>1728</v>
      </c>
      <c r="B1730" s="1001" t="s">
        <v>4432</v>
      </c>
      <c r="C1730" s="1001" t="s">
        <v>974</v>
      </c>
      <c r="D1730" s="1001" t="s">
        <v>853</v>
      </c>
      <c r="E1730" s="1001" t="n">
        <v>3140940110</v>
      </c>
      <c r="F1730" s="1001" t="n">
        <v>94011</v>
      </c>
      <c r="G1730" s="1001" t="s">
        <v>4433</v>
      </c>
      <c r="H1730" s="1128" t="n">
        <v>139</v>
      </c>
      <c r="I1730" s="1068"/>
    </row>
    <row r="1731" customFormat="false" ht="12.75" hidden="false" customHeight="false" outlineLevel="0" collapsed="false">
      <c r="A1731" s="1001" t="n">
        <v>1729</v>
      </c>
      <c r="B1731" s="1001" t="s">
        <v>4434</v>
      </c>
      <c r="C1731" s="1001" t="s">
        <v>1068</v>
      </c>
      <c r="D1731" s="1001" t="s">
        <v>462</v>
      </c>
      <c r="E1731" s="1001" t="n">
        <v>2110030120</v>
      </c>
      <c r="F1731" s="1001" t="n">
        <v>42012</v>
      </c>
      <c r="G1731" s="1001" t="s">
        <v>4435</v>
      </c>
      <c r="H1731" s="1128" t="n">
        <v>3515</v>
      </c>
      <c r="I1731" s="1068"/>
    </row>
    <row r="1732" customFormat="false" ht="12.75" hidden="false" customHeight="false" outlineLevel="0" collapsed="false">
      <c r="A1732" s="1001" t="n">
        <v>1730</v>
      </c>
      <c r="B1732" s="1001" t="s">
        <v>4436</v>
      </c>
      <c r="C1732" s="1001" t="s">
        <v>1100</v>
      </c>
      <c r="D1732" s="1001" t="s">
        <v>848</v>
      </c>
      <c r="E1732" s="1001" t="n">
        <v>3150110180</v>
      </c>
      <c r="F1732" s="1001" t="n">
        <v>62018</v>
      </c>
      <c r="G1732" s="1001" t="s">
        <v>4437</v>
      </c>
      <c r="H1732" s="1128" t="n">
        <v>1114</v>
      </c>
      <c r="I1732" s="1068"/>
    </row>
    <row r="1733" customFormat="false" ht="12.75" hidden="false" customHeight="false" outlineLevel="0" collapsed="false">
      <c r="A1733" s="1001" t="n">
        <v>1731</v>
      </c>
      <c r="B1733" s="1001" t="s">
        <v>4438</v>
      </c>
      <c r="C1733" s="1001" t="s">
        <v>1497</v>
      </c>
      <c r="D1733" s="1001" t="s">
        <v>462</v>
      </c>
      <c r="E1733" s="1001" t="n">
        <v>2110440090</v>
      </c>
      <c r="F1733" s="1001" t="n">
        <v>43009</v>
      </c>
      <c r="G1733" s="1001" t="s">
        <v>4439</v>
      </c>
      <c r="H1733" s="1128" t="n">
        <v>4368</v>
      </c>
      <c r="I1733" s="1068"/>
    </row>
    <row r="1734" customFormat="false" ht="12.75" hidden="false" customHeight="false" outlineLevel="0" collapsed="false">
      <c r="A1734" s="1001" t="n">
        <v>1732</v>
      </c>
      <c r="B1734" s="1001" t="s">
        <v>4440</v>
      </c>
      <c r="C1734" s="1001" t="s">
        <v>1215</v>
      </c>
      <c r="D1734" s="1001" t="s">
        <v>858</v>
      </c>
      <c r="E1734" s="1001" t="n">
        <v>1040140160</v>
      </c>
      <c r="F1734" s="1001" t="n">
        <v>21019</v>
      </c>
      <c r="G1734" s="1001" t="s">
        <v>4441</v>
      </c>
      <c r="H1734" s="1128" t="n">
        <v>6891</v>
      </c>
      <c r="I1734" s="1068"/>
    </row>
    <row r="1735" customFormat="false" ht="12.75" hidden="false" customHeight="false" outlineLevel="0" collapsed="false">
      <c r="A1735" s="1001" t="n">
        <v>1733</v>
      </c>
      <c r="B1735" s="1001" t="s">
        <v>4442</v>
      </c>
      <c r="C1735" s="1001" t="s">
        <v>1497</v>
      </c>
      <c r="D1735" s="1001" t="s">
        <v>462</v>
      </c>
      <c r="E1735" s="1001" t="n">
        <v>2110440100</v>
      </c>
      <c r="F1735" s="1001" t="n">
        <v>43010</v>
      </c>
      <c r="G1735" s="1001" t="s">
        <v>4443</v>
      </c>
      <c r="H1735" s="1128" t="n">
        <v>232</v>
      </c>
      <c r="I1735" s="1068"/>
    </row>
    <row r="1736" customFormat="false" ht="12.75" hidden="false" customHeight="false" outlineLevel="0" collapsed="false">
      <c r="A1736" s="1001" t="n">
        <v>1734</v>
      </c>
      <c r="B1736" s="1001" t="s">
        <v>4444</v>
      </c>
      <c r="C1736" s="1001" t="s">
        <v>899</v>
      </c>
      <c r="D1736" s="1001" t="s">
        <v>846</v>
      </c>
      <c r="E1736" s="1001" t="n">
        <v>3170640250</v>
      </c>
      <c r="F1736" s="1001" t="n">
        <v>76025</v>
      </c>
      <c r="G1736" s="1001" t="s">
        <v>4445</v>
      </c>
      <c r="H1736" s="1128" t="n">
        <v>1197</v>
      </c>
      <c r="I1736" s="1068"/>
    </row>
    <row r="1737" customFormat="false" ht="12.75" hidden="false" customHeight="false" outlineLevel="0" collapsed="false">
      <c r="A1737" s="1001" t="n">
        <v>1735</v>
      </c>
      <c r="B1737" s="1001" t="s">
        <v>4446</v>
      </c>
      <c r="C1737" s="1001" t="s">
        <v>1024</v>
      </c>
      <c r="D1737" s="1001" t="s">
        <v>856</v>
      </c>
      <c r="E1737" s="1001" t="n">
        <v>4200730230</v>
      </c>
      <c r="F1737" s="1001" t="n">
        <v>90023</v>
      </c>
      <c r="G1737" s="1001" t="s">
        <v>4447</v>
      </c>
      <c r="H1737" s="1128" t="n">
        <v>5711</v>
      </c>
      <c r="I1737" s="1068"/>
    </row>
    <row r="1738" customFormat="false" ht="12.75" hidden="false" customHeight="false" outlineLevel="0" collapsed="false">
      <c r="A1738" s="1001" t="n">
        <v>1736</v>
      </c>
      <c r="B1738" s="1001" t="s">
        <v>4448</v>
      </c>
      <c r="C1738" s="1001" t="s">
        <v>1055</v>
      </c>
      <c r="D1738" s="1001" t="s">
        <v>852</v>
      </c>
      <c r="E1738" s="1001" t="n">
        <v>1030860370</v>
      </c>
      <c r="F1738" s="1001" t="n">
        <v>12044</v>
      </c>
      <c r="G1738" s="1001" t="s">
        <v>4449</v>
      </c>
      <c r="H1738" s="1128" t="n">
        <v>1309</v>
      </c>
      <c r="I1738" s="1068"/>
    </row>
    <row r="1739" customFormat="false" ht="12.75" hidden="false" customHeight="false" outlineLevel="0" collapsed="false">
      <c r="A1739" s="1001" t="n">
        <v>1737</v>
      </c>
      <c r="B1739" s="1001" t="s">
        <v>4450</v>
      </c>
      <c r="C1739" s="1001" t="s">
        <v>2205</v>
      </c>
      <c r="D1739" s="1001" t="s">
        <v>847</v>
      </c>
      <c r="E1739" s="1001" t="n">
        <v>3180970050</v>
      </c>
      <c r="F1739" s="1001" t="n">
        <v>101005</v>
      </c>
      <c r="G1739" s="1001" t="s">
        <v>4451</v>
      </c>
      <c r="H1739" s="1128" t="n">
        <v>900</v>
      </c>
      <c r="I1739" s="1068"/>
    </row>
    <row r="1740" customFormat="false" ht="12.75" hidden="false" customHeight="false" outlineLevel="0" collapsed="false">
      <c r="A1740" s="1001" t="n">
        <v>1738</v>
      </c>
      <c r="B1740" s="1001" t="s">
        <v>4452</v>
      </c>
      <c r="C1740" s="1001" t="s">
        <v>988</v>
      </c>
      <c r="D1740" s="1001" t="s">
        <v>854</v>
      </c>
      <c r="E1740" s="1001" t="n">
        <v>1010020521</v>
      </c>
      <c r="F1740" s="1001" t="n">
        <v>6054</v>
      </c>
      <c r="G1740" s="1001" t="s">
        <v>4453</v>
      </c>
      <c r="H1740" s="1128" t="n">
        <v>392</v>
      </c>
      <c r="I1740" s="1068"/>
    </row>
    <row r="1741" customFormat="false" ht="12.75" hidden="false" customHeight="false" outlineLevel="0" collapsed="false">
      <c r="A1741" s="1001" t="n">
        <v>1739</v>
      </c>
      <c r="B1741" s="1001" t="s">
        <v>4454</v>
      </c>
      <c r="C1741" s="1001" t="s">
        <v>1063</v>
      </c>
      <c r="D1741" s="1001" t="s">
        <v>857</v>
      </c>
      <c r="E1741" s="1001" t="n">
        <v>4190010120</v>
      </c>
      <c r="F1741" s="1001" t="n">
        <v>84012</v>
      </c>
      <c r="G1741" s="1001" t="s">
        <v>4455</v>
      </c>
      <c r="H1741" s="1128" t="n">
        <v>7384</v>
      </c>
      <c r="I1741" s="1068"/>
    </row>
    <row r="1742" customFormat="false" ht="12.75" hidden="false" customHeight="false" outlineLevel="0" collapsed="false">
      <c r="A1742" s="1001" t="n">
        <v>1740</v>
      </c>
      <c r="B1742" s="1001" t="s">
        <v>4456</v>
      </c>
      <c r="C1742" s="1001" t="s">
        <v>1055</v>
      </c>
      <c r="D1742" s="1001" t="s">
        <v>852</v>
      </c>
      <c r="E1742" s="1001" t="n">
        <v>1030860380</v>
      </c>
      <c r="F1742" s="1001" t="n">
        <v>12045</v>
      </c>
      <c r="G1742" s="1001" t="s">
        <v>4457</v>
      </c>
      <c r="H1742" s="1128" t="n">
        <v>1867</v>
      </c>
      <c r="I1742" s="1068"/>
    </row>
    <row r="1743" customFormat="false" ht="12.75" hidden="false" customHeight="false" outlineLevel="0" collapsed="false">
      <c r="A1743" s="1001" t="n">
        <v>1741</v>
      </c>
      <c r="B1743" s="1001" t="s">
        <v>4458</v>
      </c>
      <c r="C1743" s="1001" t="s">
        <v>914</v>
      </c>
      <c r="D1743" s="1001" t="s">
        <v>468</v>
      </c>
      <c r="E1743" s="1001" t="n">
        <v>3130380300</v>
      </c>
      <c r="F1743" s="1001" t="n">
        <v>66030</v>
      </c>
      <c r="G1743" s="1001" t="s">
        <v>4459</v>
      </c>
      <c r="H1743" s="1128" t="n">
        <v>124</v>
      </c>
      <c r="I1743" s="1068"/>
    </row>
    <row r="1744" customFormat="false" ht="12.75" hidden="false" customHeight="false" outlineLevel="0" collapsed="false">
      <c r="A1744" s="1001" t="n">
        <v>1742</v>
      </c>
      <c r="B1744" s="1001" t="s">
        <v>4460</v>
      </c>
      <c r="C1744" s="1001" t="s">
        <v>1125</v>
      </c>
      <c r="D1744" s="1001" t="s">
        <v>851</v>
      </c>
      <c r="E1744" s="1001" t="n">
        <v>1070740210</v>
      </c>
      <c r="F1744" s="1001" t="n">
        <v>9021</v>
      </c>
      <c r="G1744" s="1001" t="s">
        <v>4461</v>
      </c>
      <c r="H1744" s="1128" t="n">
        <v>133</v>
      </c>
      <c r="I1744" s="1068"/>
    </row>
    <row r="1745" customFormat="false" ht="12.75" hidden="false" customHeight="false" outlineLevel="0" collapsed="false">
      <c r="A1745" s="1001" t="n">
        <v>1743</v>
      </c>
      <c r="B1745" s="1001" t="s">
        <v>4462</v>
      </c>
      <c r="C1745" s="1001" t="s">
        <v>914</v>
      </c>
      <c r="D1745" s="1001" t="s">
        <v>468</v>
      </c>
      <c r="E1745" s="1001" t="n">
        <v>3130380310</v>
      </c>
      <c r="F1745" s="1001" t="n">
        <v>66031</v>
      </c>
      <c r="G1745" s="1001" t="s">
        <v>4463</v>
      </c>
      <c r="H1745" s="1128" t="n">
        <v>845</v>
      </c>
      <c r="I1745" s="1068"/>
    </row>
    <row r="1746" customFormat="false" ht="12.75" hidden="false" customHeight="false" outlineLevel="0" collapsed="false">
      <c r="A1746" s="1001" t="n">
        <v>1744</v>
      </c>
      <c r="B1746" s="1001" t="s">
        <v>4464</v>
      </c>
      <c r="C1746" s="1001" t="s">
        <v>1100</v>
      </c>
      <c r="D1746" s="1001" t="s">
        <v>848</v>
      </c>
      <c r="E1746" s="1001" t="n">
        <v>3150110190</v>
      </c>
      <c r="F1746" s="1001" t="n">
        <v>62019</v>
      </c>
      <c r="G1746" s="1001" t="s">
        <v>4465</v>
      </c>
      <c r="H1746" s="1128" t="n">
        <v>2426</v>
      </c>
      <c r="I1746" s="1068"/>
    </row>
    <row r="1747" customFormat="false" ht="12.75" hidden="false" customHeight="false" outlineLevel="0" collapsed="false">
      <c r="A1747" s="1001" t="n">
        <v>1745</v>
      </c>
      <c r="B1747" s="1001" t="s">
        <v>4466</v>
      </c>
      <c r="C1747" s="1001" t="s">
        <v>951</v>
      </c>
      <c r="D1747" s="1001" t="s">
        <v>852</v>
      </c>
      <c r="E1747" s="1001" t="n">
        <v>1030260250</v>
      </c>
      <c r="F1747" s="1001" t="n">
        <v>19026</v>
      </c>
      <c r="G1747" s="1001" t="s">
        <v>4467</v>
      </c>
      <c r="H1747" s="1128" t="n">
        <v>5549</v>
      </c>
      <c r="I1747" s="1068"/>
    </row>
    <row r="1748" customFormat="false" ht="12.75" hidden="false" customHeight="false" outlineLevel="0" collapsed="false">
      <c r="A1748" s="1001" t="n">
        <v>1746</v>
      </c>
      <c r="B1748" s="1001" t="s">
        <v>4468</v>
      </c>
      <c r="C1748" s="1001" t="s">
        <v>974</v>
      </c>
      <c r="D1748" s="1001" t="s">
        <v>853</v>
      </c>
      <c r="E1748" s="1001" t="n">
        <v>3140940130</v>
      </c>
      <c r="F1748" s="1001" t="n">
        <v>94013</v>
      </c>
      <c r="G1748" s="1001" t="s">
        <v>4469</v>
      </c>
      <c r="H1748" s="1128" t="n">
        <v>100</v>
      </c>
      <c r="I1748" s="1068"/>
    </row>
    <row r="1749" customFormat="false" ht="12.75" hidden="false" customHeight="false" outlineLevel="0" collapsed="false">
      <c r="A1749" s="1001" t="n">
        <v>1747</v>
      </c>
      <c r="B1749" s="1001" t="s">
        <v>4470</v>
      </c>
      <c r="C1749" s="1001" t="s">
        <v>1100</v>
      </c>
      <c r="D1749" s="1001" t="s">
        <v>848</v>
      </c>
      <c r="E1749" s="1001" t="n">
        <v>3150110200</v>
      </c>
      <c r="F1749" s="1001" t="n">
        <v>62020</v>
      </c>
      <c r="G1749" s="1001" t="s">
        <v>4471</v>
      </c>
      <c r="H1749" s="1128" t="n">
        <v>1027</v>
      </c>
      <c r="I1749" s="1068"/>
    </row>
    <row r="1750" customFormat="false" ht="12.75" hidden="false" customHeight="false" outlineLevel="0" collapsed="false">
      <c r="A1750" s="1001" t="n">
        <v>1748</v>
      </c>
      <c r="B1750" s="1001" t="s">
        <v>4472</v>
      </c>
      <c r="C1750" s="1001" t="s">
        <v>1087</v>
      </c>
      <c r="D1750" s="1001" t="s">
        <v>848</v>
      </c>
      <c r="E1750" s="1001" t="n">
        <v>3150080240</v>
      </c>
      <c r="F1750" s="1001" t="n">
        <v>64024</v>
      </c>
      <c r="G1750" s="1001" t="s">
        <v>4473</v>
      </c>
      <c r="H1750" s="1128" t="n">
        <v>1511</v>
      </c>
      <c r="I1750" s="1068"/>
    </row>
    <row r="1751" customFormat="false" ht="12.75" hidden="false" customHeight="false" outlineLevel="0" collapsed="false">
      <c r="A1751" s="1001" t="n">
        <v>1749</v>
      </c>
      <c r="B1751" s="1001" t="s">
        <v>4474</v>
      </c>
      <c r="C1751" s="1001" t="s">
        <v>1208</v>
      </c>
      <c r="D1751" s="1001" t="s">
        <v>857</v>
      </c>
      <c r="E1751" s="1001" t="n">
        <v>4190820070</v>
      </c>
      <c r="F1751" s="1001" t="n">
        <v>81006</v>
      </c>
      <c r="G1751" s="1001" t="s">
        <v>4475</v>
      </c>
      <c r="H1751" s="1128" t="n">
        <v>29592</v>
      </c>
      <c r="I1751" s="1068"/>
    </row>
    <row r="1752" customFormat="false" ht="12.75" hidden="false" customHeight="false" outlineLevel="0" collapsed="false">
      <c r="A1752" s="1001" t="n">
        <v>1750</v>
      </c>
      <c r="B1752" s="1001" t="s">
        <v>4476</v>
      </c>
      <c r="C1752" s="1001" t="s">
        <v>2111</v>
      </c>
      <c r="D1752" s="1001" t="s">
        <v>849</v>
      </c>
      <c r="E1752" s="1001" t="n">
        <v>1080500080</v>
      </c>
      <c r="F1752" s="1001" t="n">
        <v>36008</v>
      </c>
      <c r="G1752" s="1001" t="s">
        <v>4477</v>
      </c>
      <c r="H1752" s="1128" t="n">
        <v>11158</v>
      </c>
      <c r="I1752" s="1068"/>
    </row>
    <row r="1753" customFormat="false" ht="12.75" hidden="false" customHeight="false" outlineLevel="0" collapsed="false">
      <c r="A1753" s="1001" t="n">
        <v>1751</v>
      </c>
      <c r="B1753" s="1001" t="s">
        <v>4478</v>
      </c>
      <c r="C1753" s="1001" t="s">
        <v>681</v>
      </c>
      <c r="D1753" s="1001" t="s">
        <v>849</v>
      </c>
      <c r="E1753" s="1001" t="n">
        <v>1080610140</v>
      </c>
      <c r="F1753" s="1001" t="n">
        <v>33014</v>
      </c>
      <c r="G1753" s="1001" t="s">
        <v>4479</v>
      </c>
      <c r="H1753" s="1128" t="n">
        <v>5242</v>
      </c>
      <c r="I1753" s="1068"/>
    </row>
    <row r="1754" customFormat="false" ht="12.75" hidden="false" customHeight="false" outlineLevel="0" collapsed="false">
      <c r="A1754" s="1001" t="n">
        <v>1752</v>
      </c>
      <c r="B1754" s="1001" t="s">
        <v>4480</v>
      </c>
      <c r="C1754" s="1001" t="s">
        <v>951</v>
      </c>
      <c r="D1754" s="1001" t="s">
        <v>852</v>
      </c>
      <c r="E1754" s="1001" t="n">
        <v>1030260260</v>
      </c>
      <c r="F1754" s="1001" t="n">
        <v>19027</v>
      </c>
      <c r="G1754" s="1001" t="s">
        <v>4481</v>
      </c>
      <c r="H1754" s="1128" t="n">
        <v>295</v>
      </c>
      <c r="I1754" s="1068"/>
    </row>
    <row r="1755" customFormat="false" ht="12.75" hidden="false" customHeight="false" outlineLevel="0" collapsed="false">
      <c r="A1755" s="1001" t="n">
        <v>1753</v>
      </c>
      <c r="B1755" s="1001" t="s">
        <v>4482</v>
      </c>
      <c r="C1755" s="1001" t="s">
        <v>1335</v>
      </c>
      <c r="D1755" s="1001" t="s">
        <v>849</v>
      </c>
      <c r="E1755" s="1001" t="n">
        <v>1080130210</v>
      </c>
      <c r="F1755" s="1001" t="n">
        <v>37021</v>
      </c>
      <c r="G1755" s="1001" t="s">
        <v>4483</v>
      </c>
      <c r="H1755" s="1128" t="n">
        <v>15895</v>
      </c>
      <c r="I1755" s="1068"/>
    </row>
    <row r="1756" customFormat="false" ht="12.75" hidden="false" customHeight="false" outlineLevel="0" collapsed="false">
      <c r="A1756" s="1001" t="n">
        <v>1754</v>
      </c>
      <c r="B1756" s="1001" t="s">
        <v>4484</v>
      </c>
      <c r="C1756" s="1001" t="s">
        <v>945</v>
      </c>
      <c r="D1756" s="1001" t="s">
        <v>852</v>
      </c>
      <c r="E1756" s="1001" t="n">
        <v>1030150390</v>
      </c>
      <c r="F1756" s="1001" t="n">
        <v>17043</v>
      </c>
      <c r="G1756" s="1001" t="s">
        <v>4485</v>
      </c>
      <c r="H1756" s="1128" t="n">
        <v>11553</v>
      </c>
      <c r="I1756" s="1068"/>
    </row>
    <row r="1757" customFormat="false" ht="12.75" hidden="false" customHeight="false" outlineLevel="0" collapsed="false">
      <c r="A1757" s="1001" t="n">
        <v>1755</v>
      </c>
      <c r="B1757" s="1001" t="s">
        <v>4486</v>
      </c>
      <c r="C1757" s="1001" t="s">
        <v>1543</v>
      </c>
      <c r="D1757" s="662" t="s">
        <v>856</v>
      </c>
      <c r="E1757" s="1001" t="n">
        <v>4201110110</v>
      </c>
      <c r="F1757" s="1001" t="n">
        <v>111011</v>
      </c>
      <c r="G1757" s="1001" t="s">
        <v>4487</v>
      </c>
      <c r="H1757" s="1128" t="n">
        <v>1661</v>
      </c>
      <c r="I1757" s="1068"/>
    </row>
    <row r="1758" customFormat="false" ht="12.75" hidden="false" customHeight="false" outlineLevel="0" collapsed="false">
      <c r="A1758" s="1001" t="n">
        <v>1756</v>
      </c>
      <c r="B1758" s="1001" t="s">
        <v>4488</v>
      </c>
      <c r="C1758" s="1001" t="s">
        <v>1434</v>
      </c>
      <c r="D1758" s="1001" t="s">
        <v>458</v>
      </c>
      <c r="E1758" s="1001" t="n">
        <v>2090050110</v>
      </c>
      <c r="F1758" s="1001" t="n">
        <v>51011</v>
      </c>
      <c r="G1758" s="1001" t="s">
        <v>4489</v>
      </c>
      <c r="H1758" s="1128" t="n">
        <v>2103</v>
      </c>
      <c r="I1758" s="1068"/>
    </row>
    <row r="1759" customFormat="false" ht="12.75" hidden="false" customHeight="false" outlineLevel="0" collapsed="false">
      <c r="A1759" s="1001" t="n">
        <v>1757</v>
      </c>
      <c r="B1759" s="1001" t="s">
        <v>4490</v>
      </c>
      <c r="C1759" s="1001" t="s">
        <v>1434</v>
      </c>
      <c r="D1759" s="1001" t="s">
        <v>458</v>
      </c>
      <c r="E1759" s="1001" t="n">
        <v>2090050120</v>
      </c>
      <c r="F1759" s="1001" t="n">
        <v>51012</v>
      </c>
      <c r="G1759" s="1001" t="s">
        <v>4491</v>
      </c>
      <c r="H1759" s="1128" t="n">
        <v>13052</v>
      </c>
      <c r="I1759" s="1068"/>
    </row>
    <row r="1760" customFormat="false" ht="12.75" hidden="false" customHeight="false" outlineLevel="0" collapsed="false">
      <c r="A1760" s="1001" t="n">
        <v>1758</v>
      </c>
      <c r="B1760" s="1001" t="s">
        <v>4492</v>
      </c>
      <c r="C1760" s="1001" t="s">
        <v>890</v>
      </c>
      <c r="D1760" s="1001" t="s">
        <v>468</v>
      </c>
      <c r="E1760" s="1001" t="n">
        <v>3130600090</v>
      </c>
      <c r="F1760" s="1001" t="n">
        <v>68009</v>
      </c>
      <c r="G1760" s="1001" t="s">
        <v>4493</v>
      </c>
      <c r="H1760" s="1128" t="n">
        <v>734</v>
      </c>
      <c r="I1760" s="1068"/>
    </row>
    <row r="1761" customFormat="false" ht="12.75" hidden="false" customHeight="false" outlineLevel="0" collapsed="false">
      <c r="A1761" s="1001" t="n">
        <v>1759</v>
      </c>
      <c r="B1761" s="1001" t="s">
        <v>4494</v>
      </c>
      <c r="C1761" s="1001" t="s">
        <v>1591</v>
      </c>
      <c r="D1761" s="1001" t="s">
        <v>851</v>
      </c>
      <c r="E1761" s="1001" t="n">
        <v>1070340130</v>
      </c>
      <c r="F1761" s="1001" t="n">
        <v>10013</v>
      </c>
      <c r="G1761" s="1001" t="s">
        <v>4495</v>
      </c>
      <c r="H1761" s="1128" t="n">
        <v>1580</v>
      </c>
      <c r="I1761" s="1068"/>
    </row>
    <row r="1762" customFormat="false" ht="12.75" hidden="false" customHeight="false" outlineLevel="0" collapsed="false">
      <c r="A1762" s="1001" t="n">
        <v>1760</v>
      </c>
      <c r="B1762" s="1001" t="s">
        <v>4496</v>
      </c>
      <c r="C1762" s="1001" t="s">
        <v>942</v>
      </c>
      <c r="D1762" s="1001" t="s">
        <v>847</v>
      </c>
      <c r="E1762" s="1001" t="n">
        <v>3180250300</v>
      </c>
      <c r="F1762" s="1001" t="n">
        <v>78030</v>
      </c>
      <c r="G1762" s="1001" t="s">
        <v>4497</v>
      </c>
      <c r="H1762" s="1128" t="n">
        <v>2652</v>
      </c>
      <c r="I1762" s="1068"/>
    </row>
    <row r="1763" customFormat="false" ht="12.75" hidden="false" customHeight="false" outlineLevel="0" collapsed="false">
      <c r="A1763" s="1001" t="n">
        <v>1761</v>
      </c>
      <c r="B1763" s="1001" t="s">
        <v>4498</v>
      </c>
      <c r="C1763" s="1001" t="s">
        <v>878</v>
      </c>
      <c r="D1763" s="1001" t="s">
        <v>852</v>
      </c>
      <c r="E1763" s="1001" t="n">
        <v>1030990140</v>
      </c>
      <c r="F1763" s="1001" t="n">
        <v>98014</v>
      </c>
      <c r="G1763" s="1001" t="s">
        <v>4499</v>
      </c>
      <c r="H1763" s="1128" t="n">
        <v>4495</v>
      </c>
      <c r="I1763" s="1068"/>
    </row>
    <row r="1764" customFormat="false" ht="12.75" hidden="false" customHeight="false" outlineLevel="0" collapsed="false">
      <c r="A1764" s="1001" t="n">
        <v>1762</v>
      </c>
      <c r="B1764" s="1001" t="s">
        <v>4500</v>
      </c>
      <c r="C1764" s="1001" t="s">
        <v>884</v>
      </c>
      <c r="D1764" s="1001" t="s">
        <v>458</v>
      </c>
      <c r="E1764" s="1001" t="n">
        <v>2090750070</v>
      </c>
      <c r="F1764" s="1001" t="n">
        <v>52007</v>
      </c>
      <c r="G1764" s="1001" t="s">
        <v>4501</v>
      </c>
      <c r="H1764" s="1128" t="n">
        <v>2148</v>
      </c>
      <c r="I1764" s="1068"/>
    </row>
    <row r="1765" customFormat="false" ht="12.75" hidden="false" customHeight="false" outlineLevel="0" collapsed="false">
      <c r="A1765" s="1001" t="n">
        <v>1763</v>
      </c>
      <c r="B1765" s="1001" t="s">
        <v>4502</v>
      </c>
      <c r="C1765" s="1001" t="s">
        <v>1335</v>
      </c>
      <c r="D1765" s="1001" t="s">
        <v>849</v>
      </c>
      <c r="E1765" s="1001" t="n">
        <v>1080130220</v>
      </c>
      <c r="F1765" s="1001" t="n">
        <v>37022</v>
      </c>
      <c r="G1765" s="1001" t="s">
        <v>4503</v>
      </c>
      <c r="H1765" s="1128" t="n">
        <v>5363</v>
      </c>
      <c r="I1765" s="1068"/>
    </row>
    <row r="1766" customFormat="false" ht="12.75" hidden="false" customHeight="false" outlineLevel="0" collapsed="false">
      <c r="A1766" s="1001" t="n">
        <v>1764</v>
      </c>
      <c r="B1766" s="1001" t="s">
        <v>4504</v>
      </c>
      <c r="C1766" s="1001" t="s">
        <v>922</v>
      </c>
      <c r="D1766" s="1001" t="s">
        <v>848</v>
      </c>
      <c r="E1766" s="1001" t="n">
        <v>3150720360</v>
      </c>
      <c r="F1766" s="1001" t="n">
        <v>65036</v>
      </c>
      <c r="G1766" s="1001" t="s">
        <v>4505</v>
      </c>
      <c r="H1766" s="1128" t="n">
        <v>1310</v>
      </c>
      <c r="I1766" s="1068"/>
    </row>
    <row r="1767" customFormat="false" ht="12.75" hidden="false" customHeight="false" outlineLevel="0" collapsed="false">
      <c r="A1767" s="1001" t="n">
        <v>1765</v>
      </c>
      <c r="B1767" s="1001" t="s">
        <v>4506</v>
      </c>
      <c r="C1767" s="1001" t="s">
        <v>1731</v>
      </c>
      <c r="D1767" s="1001" t="s">
        <v>859</v>
      </c>
      <c r="E1767" s="1001" t="n">
        <v>2100580090</v>
      </c>
      <c r="F1767" s="1001" t="n">
        <v>54009</v>
      </c>
      <c r="G1767" s="1001" t="s">
        <v>4507</v>
      </c>
      <c r="H1767" s="1128" t="n">
        <v>15193</v>
      </c>
      <c r="I1767" s="1068"/>
    </row>
    <row r="1768" customFormat="false" ht="12.75" hidden="false" customHeight="false" outlineLevel="0" collapsed="false">
      <c r="A1768" s="1001" t="n">
        <v>1766</v>
      </c>
      <c r="B1768" s="1001" t="s">
        <v>4508</v>
      </c>
      <c r="C1768" s="1001" t="s">
        <v>1556</v>
      </c>
      <c r="D1768" s="1001" t="s">
        <v>458</v>
      </c>
      <c r="E1768" s="1001" t="n">
        <v>2090360050</v>
      </c>
      <c r="F1768" s="1001" t="n">
        <v>53006</v>
      </c>
      <c r="G1768" s="1001" t="s">
        <v>4509</v>
      </c>
      <c r="H1768" s="1128" t="n">
        <v>7098</v>
      </c>
      <c r="I1768" s="1068"/>
    </row>
    <row r="1769" customFormat="false" ht="12.75" hidden="false" customHeight="false" outlineLevel="0" collapsed="false">
      <c r="A1769" s="1001" t="n">
        <v>1767</v>
      </c>
      <c r="B1769" s="1001" t="s">
        <v>4510</v>
      </c>
      <c r="C1769" s="1001" t="s">
        <v>954</v>
      </c>
      <c r="D1769" s="1001" t="s">
        <v>852</v>
      </c>
      <c r="E1769" s="1001" t="n">
        <v>1030450170</v>
      </c>
      <c r="F1769" s="1001" t="n">
        <v>20017</v>
      </c>
      <c r="G1769" s="1001" t="s">
        <v>4511</v>
      </c>
      <c r="H1769" s="1128" t="n">
        <v>23313</v>
      </c>
      <c r="I1769" s="1068"/>
    </row>
    <row r="1770" customFormat="false" ht="12.75" hidden="false" customHeight="false" outlineLevel="0" collapsed="false">
      <c r="A1770" s="1001" t="n">
        <v>1768</v>
      </c>
      <c r="B1770" s="1001" t="s">
        <v>4512</v>
      </c>
      <c r="C1770" s="1001" t="s">
        <v>1344</v>
      </c>
      <c r="D1770" s="1001" t="s">
        <v>458</v>
      </c>
      <c r="E1770" s="1001" t="n">
        <v>2090430100</v>
      </c>
      <c r="F1770" s="1001" t="n">
        <v>46010</v>
      </c>
      <c r="G1770" s="1001" t="s">
        <v>4513</v>
      </c>
      <c r="H1770" s="1128" t="n">
        <v>1707</v>
      </c>
      <c r="I1770" s="1068"/>
    </row>
    <row r="1771" customFormat="false" ht="12.75" hidden="false" customHeight="false" outlineLevel="0" collapsed="false">
      <c r="A1771" s="1001" t="n">
        <v>1769</v>
      </c>
      <c r="B1771" s="1001" t="s">
        <v>4514</v>
      </c>
      <c r="C1771" s="1001" t="s">
        <v>928</v>
      </c>
      <c r="D1771" s="1001" t="s">
        <v>857</v>
      </c>
      <c r="E1771" s="1001" t="n">
        <v>4190210140</v>
      </c>
      <c r="F1771" s="1001" t="n">
        <v>87014</v>
      </c>
      <c r="G1771" s="1001" t="s">
        <v>4515</v>
      </c>
      <c r="H1771" s="1128" t="n">
        <v>2930</v>
      </c>
      <c r="I1771" s="1068"/>
    </row>
    <row r="1772" customFormat="false" ht="12.75" hidden="false" customHeight="false" outlineLevel="0" collapsed="false">
      <c r="A1772" s="1001" t="n">
        <v>1770</v>
      </c>
      <c r="B1772" s="1001" t="s">
        <v>4516</v>
      </c>
      <c r="C1772" s="1001" t="s">
        <v>908</v>
      </c>
      <c r="D1772" s="1001" t="s">
        <v>854</v>
      </c>
      <c r="E1772" s="1001" t="n">
        <v>1010270550</v>
      </c>
      <c r="F1772" s="1001" t="n">
        <v>4055</v>
      </c>
      <c r="G1772" s="1001" t="s">
        <v>4517</v>
      </c>
      <c r="H1772" s="1128" t="n">
        <v>690</v>
      </c>
      <c r="I1772" s="1068"/>
    </row>
    <row r="1773" customFormat="false" ht="12.75" hidden="false" customHeight="false" outlineLevel="0" collapsed="false">
      <c r="A1773" s="1001" t="n">
        <v>1771</v>
      </c>
      <c r="B1773" s="1001" t="s">
        <v>4518</v>
      </c>
      <c r="C1773" s="1001" t="s">
        <v>957</v>
      </c>
      <c r="D1773" s="1001" t="s">
        <v>464</v>
      </c>
      <c r="E1773" s="1001" t="n">
        <v>2120910170</v>
      </c>
      <c r="F1773" s="1001" t="n">
        <v>56018</v>
      </c>
      <c r="G1773" s="1001" t="s">
        <v>4519</v>
      </c>
      <c r="H1773" s="1128" t="n">
        <v>2281</v>
      </c>
      <c r="I1773" s="1068"/>
    </row>
    <row r="1774" customFormat="false" ht="12.75" hidden="false" customHeight="false" outlineLevel="0" collapsed="false">
      <c r="A1774" s="1001" t="n">
        <v>1772</v>
      </c>
      <c r="B1774" s="1001" t="s">
        <v>4520</v>
      </c>
      <c r="C1774" s="1001" t="s">
        <v>1325</v>
      </c>
      <c r="D1774" s="1001" t="s">
        <v>468</v>
      </c>
      <c r="E1774" s="1001" t="n">
        <v>3130230200</v>
      </c>
      <c r="F1774" s="1001" t="n">
        <v>69020</v>
      </c>
      <c r="G1774" s="1001" t="s">
        <v>4521</v>
      </c>
      <c r="H1774" s="1128" t="n">
        <v>1545</v>
      </c>
      <c r="I1774" s="1068"/>
    </row>
    <row r="1775" customFormat="false" ht="12.75" hidden="false" customHeight="false" outlineLevel="0" collapsed="false">
      <c r="A1775" s="1001" t="n">
        <v>1773</v>
      </c>
      <c r="B1775" s="1001" t="s">
        <v>4522</v>
      </c>
      <c r="C1775" s="1001" t="s">
        <v>1132</v>
      </c>
      <c r="D1775" s="1001" t="s">
        <v>468</v>
      </c>
      <c r="E1775" s="1001" t="n">
        <v>3130790120</v>
      </c>
      <c r="F1775" s="1001" t="n">
        <v>67013</v>
      </c>
      <c r="G1775" s="1001" t="s">
        <v>4523</v>
      </c>
      <c r="H1775" s="1128" t="n">
        <v>2052</v>
      </c>
      <c r="I1775" s="1068"/>
    </row>
    <row r="1776" customFormat="false" ht="12.75" hidden="false" customHeight="false" outlineLevel="0" collapsed="false">
      <c r="A1776" s="1001" t="n">
        <v>1774</v>
      </c>
      <c r="B1776" s="1001" t="s">
        <v>4524</v>
      </c>
      <c r="C1776" s="1001" t="s">
        <v>1055</v>
      </c>
      <c r="D1776" s="1001" t="s">
        <v>852</v>
      </c>
      <c r="E1776" s="1001" t="n">
        <v>1030860390</v>
      </c>
      <c r="F1776" s="1001" t="n">
        <v>12046</v>
      </c>
      <c r="G1776" s="1001" t="s">
        <v>4525</v>
      </c>
      <c r="H1776" s="1128" t="n">
        <v>7582</v>
      </c>
      <c r="I1776" s="1068"/>
    </row>
    <row r="1777" customFormat="false" ht="12.75" hidden="false" customHeight="false" outlineLevel="0" collapsed="false">
      <c r="A1777" s="1001" t="n">
        <v>1775</v>
      </c>
      <c r="B1777" s="1001" t="s">
        <v>4526</v>
      </c>
      <c r="C1777" s="1001" t="s">
        <v>908</v>
      </c>
      <c r="D1777" s="1001" t="s">
        <v>854</v>
      </c>
      <c r="E1777" s="1001" t="n">
        <v>1010270560</v>
      </c>
      <c r="F1777" s="1001" t="n">
        <v>4056</v>
      </c>
      <c r="G1777" s="1001" t="s">
        <v>4527</v>
      </c>
      <c r="H1777" s="1128" t="n">
        <v>811</v>
      </c>
      <c r="I1777" s="1068"/>
    </row>
    <row r="1778" customFormat="false" ht="12.75" hidden="false" customHeight="false" outlineLevel="0" collapsed="false">
      <c r="A1778" s="1001" t="n">
        <v>1776</v>
      </c>
      <c r="B1778" s="1001" t="s">
        <v>4528</v>
      </c>
      <c r="C1778" s="1001" t="s">
        <v>1035</v>
      </c>
      <c r="D1778" s="1001" t="s">
        <v>854</v>
      </c>
      <c r="E1778" s="1001" t="n">
        <v>1010810670</v>
      </c>
      <c r="F1778" s="1001" t="n">
        <v>1068</v>
      </c>
      <c r="G1778" s="1001" t="s">
        <v>4529</v>
      </c>
      <c r="H1778" s="1128" t="n">
        <v>6469</v>
      </c>
      <c r="I1778" s="1068"/>
    </row>
    <row r="1779" customFormat="false" ht="12.75" hidden="false" customHeight="false" outlineLevel="0" collapsed="false">
      <c r="A1779" s="1001" t="n">
        <v>1777</v>
      </c>
      <c r="B1779" s="1001" t="s">
        <v>4530</v>
      </c>
      <c r="C1779" s="1001" t="s">
        <v>965</v>
      </c>
      <c r="D1779" s="1001" t="s">
        <v>462</v>
      </c>
      <c r="E1779" s="1001" t="n">
        <v>2110060120</v>
      </c>
      <c r="F1779" s="1001" t="n">
        <v>44012</v>
      </c>
      <c r="G1779" s="1001" t="s">
        <v>4531</v>
      </c>
      <c r="H1779" s="1128" t="n">
        <v>2582</v>
      </c>
      <c r="I1779" s="1068"/>
    </row>
    <row r="1780" customFormat="false" ht="12.75" hidden="false" customHeight="false" outlineLevel="0" collapsed="false">
      <c r="A1780" s="1001" t="n">
        <v>1778</v>
      </c>
      <c r="B1780" s="1001" t="s">
        <v>4532</v>
      </c>
      <c r="C1780" s="1001" t="s">
        <v>1132</v>
      </c>
      <c r="D1780" s="1001" t="s">
        <v>468</v>
      </c>
      <c r="E1780" s="1001" t="n">
        <v>3130790130</v>
      </c>
      <c r="F1780" s="1001" t="n">
        <v>67014</v>
      </c>
      <c r="G1780" s="1001" t="s">
        <v>4533</v>
      </c>
      <c r="H1780" s="1128" t="n">
        <v>1373</v>
      </c>
      <c r="I1780" s="1068"/>
    </row>
    <row r="1781" customFormat="false" ht="12.75" hidden="false" customHeight="false" outlineLevel="0" collapsed="false">
      <c r="A1781" s="1001" t="n">
        <v>1779</v>
      </c>
      <c r="B1781" s="1001" t="s">
        <v>4534</v>
      </c>
      <c r="C1781" s="1001" t="s">
        <v>908</v>
      </c>
      <c r="D1781" s="1001" t="s">
        <v>854</v>
      </c>
      <c r="E1781" s="1001" t="n">
        <v>1010270570</v>
      </c>
      <c r="F1781" s="1001" t="n">
        <v>4057</v>
      </c>
      <c r="G1781" s="1001" t="s">
        <v>4535</v>
      </c>
      <c r="H1781" s="1128" t="n">
        <v>458</v>
      </c>
      <c r="I1781" s="1068"/>
    </row>
    <row r="1782" customFormat="false" ht="12.75" hidden="false" customHeight="false" outlineLevel="0" collapsed="false">
      <c r="A1782" s="1001" t="n">
        <v>1780</v>
      </c>
      <c r="B1782" s="1001" t="s">
        <v>4536</v>
      </c>
      <c r="C1782" s="1001" t="s">
        <v>1151</v>
      </c>
      <c r="D1782" s="1001" t="s">
        <v>852</v>
      </c>
      <c r="E1782" s="1001" t="n">
        <v>1030770150</v>
      </c>
      <c r="F1782" s="1001" t="n">
        <v>14015</v>
      </c>
      <c r="G1782" s="1001" t="s">
        <v>4537</v>
      </c>
      <c r="H1782" s="1128" t="n">
        <v>1533</v>
      </c>
      <c r="I1782" s="1068"/>
    </row>
    <row r="1783" customFormat="false" ht="12.75" hidden="false" customHeight="false" outlineLevel="0" collapsed="false">
      <c r="A1783" s="1001" t="n">
        <v>1781</v>
      </c>
      <c r="B1783" s="1001" t="s">
        <v>4538</v>
      </c>
      <c r="C1783" s="1001" t="s">
        <v>999</v>
      </c>
      <c r="D1783" s="1001" t="s">
        <v>852</v>
      </c>
      <c r="E1783" s="1001" t="n">
        <v>1030120620</v>
      </c>
      <c r="F1783" s="1001" t="n">
        <v>16064</v>
      </c>
      <c r="G1783" s="1001" t="s">
        <v>4539</v>
      </c>
      <c r="H1783" s="1128" t="n">
        <v>3353</v>
      </c>
      <c r="I1783" s="1068"/>
    </row>
    <row r="1784" customFormat="false" ht="12.75" hidden="false" customHeight="false" outlineLevel="0" collapsed="false">
      <c r="A1784" s="1001" t="n">
        <v>1782</v>
      </c>
      <c r="B1784" s="1001" t="s">
        <v>4540</v>
      </c>
      <c r="C1784" s="1001" t="s">
        <v>1084</v>
      </c>
      <c r="D1784" s="1001" t="s">
        <v>850</v>
      </c>
      <c r="E1784" s="1001" t="n">
        <v>1060850200</v>
      </c>
      <c r="F1784" s="1001" t="n">
        <v>30020</v>
      </c>
      <c r="G1784" s="1001" t="s">
        <v>4541</v>
      </c>
      <c r="H1784" s="1128" t="n">
        <v>3694</v>
      </c>
      <c r="I1784" s="1068"/>
    </row>
    <row r="1785" customFormat="false" ht="12.75" hidden="false" customHeight="false" outlineLevel="0" collapsed="false">
      <c r="A1785" s="1001" t="n">
        <v>1783</v>
      </c>
      <c r="B1785" s="1001" t="s">
        <v>4542</v>
      </c>
      <c r="C1785" s="1001" t="s">
        <v>878</v>
      </c>
      <c r="D1785" s="1001" t="s">
        <v>852</v>
      </c>
      <c r="E1785" s="1001" t="n">
        <v>1030990150</v>
      </c>
      <c r="F1785" s="1001" t="n">
        <v>98015</v>
      </c>
      <c r="G1785" s="1001" t="s">
        <v>4543</v>
      </c>
      <c r="H1785" s="1128" t="n">
        <v>2952</v>
      </c>
      <c r="I1785" s="1068"/>
    </row>
    <row r="1786" customFormat="false" ht="12.75" hidden="false" customHeight="false" outlineLevel="0" collapsed="false">
      <c r="A1786" s="1001" t="n">
        <v>1784</v>
      </c>
      <c r="B1786" s="1001" t="s">
        <v>4544</v>
      </c>
      <c r="C1786" s="1001" t="s">
        <v>945</v>
      </c>
      <c r="D1786" s="1001" t="s">
        <v>852</v>
      </c>
      <c r="E1786" s="1001" t="n">
        <v>1030150400</v>
      </c>
      <c r="F1786" s="1001" t="n">
        <v>17044</v>
      </c>
      <c r="G1786" s="1001" t="s">
        <v>4545</v>
      </c>
      <c r="H1786" s="1128" t="n">
        <v>1625</v>
      </c>
      <c r="I1786" s="1068"/>
    </row>
    <row r="1787" customFormat="false" ht="12.75" hidden="false" customHeight="false" outlineLevel="0" collapsed="false">
      <c r="A1787" s="1001" t="n">
        <v>1785</v>
      </c>
      <c r="B1787" s="1001" t="s">
        <v>4546</v>
      </c>
      <c r="C1787" s="1001" t="s">
        <v>965</v>
      </c>
      <c r="D1787" s="1001" t="s">
        <v>462</v>
      </c>
      <c r="E1787" s="1001" t="n">
        <v>2110060130</v>
      </c>
      <c r="F1787" s="1001" t="n">
        <v>44013</v>
      </c>
      <c r="G1787" s="1001" t="s">
        <v>4547</v>
      </c>
      <c r="H1787" s="1128" t="n">
        <v>2251</v>
      </c>
      <c r="I1787" s="1068"/>
    </row>
    <row r="1788" customFormat="false" ht="12.75" hidden="false" customHeight="false" outlineLevel="0" collapsed="false">
      <c r="A1788" s="1001" t="n">
        <v>1786</v>
      </c>
      <c r="B1788" s="1001" t="s">
        <v>4548</v>
      </c>
      <c r="C1788" s="1001" t="s">
        <v>945</v>
      </c>
      <c r="D1788" s="1001" t="s">
        <v>852</v>
      </c>
      <c r="E1788" s="1001" t="n">
        <v>1030150410</v>
      </c>
      <c r="F1788" s="1001" t="n">
        <v>17045</v>
      </c>
      <c r="G1788" s="1001" t="s">
        <v>4549</v>
      </c>
      <c r="H1788" s="1128" t="n">
        <v>7494</v>
      </c>
      <c r="I1788" s="1068"/>
    </row>
    <row r="1789" customFormat="false" ht="12.75" hidden="false" customHeight="false" outlineLevel="0" collapsed="false">
      <c r="A1789" s="1001" t="n">
        <v>1787</v>
      </c>
      <c r="B1789" s="1001" t="s">
        <v>4550</v>
      </c>
      <c r="C1789" s="1001" t="s">
        <v>1226</v>
      </c>
      <c r="D1789" s="1001" t="s">
        <v>855</v>
      </c>
      <c r="E1789" s="1001" t="n">
        <v>3160410160</v>
      </c>
      <c r="F1789" s="1001" t="n">
        <v>75017</v>
      </c>
      <c r="G1789" s="1001" t="s">
        <v>4551</v>
      </c>
      <c r="H1789" s="1128" t="n">
        <v>2789</v>
      </c>
      <c r="I1789" s="1068"/>
    </row>
    <row r="1790" customFormat="false" ht="12.75" hidden="false" customHeight="false" outlineLevel="0" collapsed="false">
      <c r="A1790" s="1001" t="n">
        <v>1788</v>
      </c>
      <c r="B1790" s="1001" t="s">
        <v>4552</v>
      </c>
      <c r="C1790" s="1001" t="s">
        <v>1226</v>
      </c>
      <c r="D1790" s="1001" t="s">
        <v>855</v>
      </c>
      <c r="E1790" s="1001" t="n">
        <v>3160410170</v>
      </c>
      <c r="F1790" s="1001" t="n">
        <v>75018</v>
      </c>
      <c r="G1790" s="1001" t="s">
        <v>4553</v>
      </c>
      <c r="H1790" s="1128" t="n">
        <v>3727</v>
      </c>
      <c r="I1790" s="1068"/>
    </row>
    <row r="1791" customFormat="false" ht="12.75" hidden="false" customHeight="false" outlineLevel="0" collapsed="false">
      <c r="A1791" s="1001" t="n">
        <v>1789</v>
      </c>
      <c r="B1791" s="1001" t="s">
        <v>4554</v>
      </c>
      <c r="C1791" s="1001" t="s">
        <v>1226</v>
      </c>
      <c r="D1791" s="1001" t="s">
        <v>855</v>
      </c>
      <c r="E1791" s="1001" t="n">
        <v>3160410180</v>
      </c>
      <c r="F1791" s="1001" t="n">
        <v>75019</v>
      </c>
      <c r="G1791" s="1001" t="s">
        <v>4555</v>
      </c>
      <c r="H1791" s="1128" t="n">
        <v>5143</v>
      </c>
      <c r="I1791" s="1068"/>
    </row>
    <row r="1792" customFormat="false" ht="12.75" hidden="false" customHeight="false" outlineLevel="0" collapsed="false">
      <c r="A1792" s="1001" t="n">
        <v>1790</v>
      </c>
      <c r="B1792" s="1001" t="s">
        <v>4556</v>
      </c>
      <c r="C1792" s="1001" t="s">
        <v>999</v>
      </c>
      <c r="D1792" s="1001" t="s">
        <v>852</v>
      </c>
      <c r="E1792" s="1001" t="n">
        <v>1030120630</v>
      </c>
      <c r="F1792" s="1001" t="n">
        <v>16065</v>
      </c>
      <c r="G1792" s="1001" t="s">
        <v>4557</v>
      </c>
      <c r="H1792" s="1128" t="n">
        <v>1232</v>
      </c>
      <c r="I1792" s="1068"/>
    </row>
    <row r="1793" customFormat="false" ht="12.75" hidden="false" customHeight="false" outlineLevel="0" collapsed="false">
      <c r="A1793" s="1001" t="n">
        <v>1791</v>
      </c>
      <c r="B1793" s="1001" t="s">
        <v>4556</v>
      </c>
      <c r="C1793" s="1001" t="s">
        <v>1226</v>
      </c>
      <c r="D1793" s="1001" t="s">
        <v>855</v>
      </c>
      <c r="E1793" s="1001" t="n">
        <v>3160410181</v>
      </c>
      <c r="F1793" s="1001" t="n">
        <v>75096</v>
      </c>
      <c r="G1793" s="1001" t="s">
        <v>4558</v>
      </c>
      <c r="H1793" s="1128" t="n">
        <v>1232</v>
      </c>
      <c r="I1793" s="1068"/>
    </row>
    <row r="1794" customFormat="false" ht="12.75" hidden="false" customHeight="false" outlineLevel="0" collapsed="false">
      <c r="A1794" s="1001" t="n">
        <v>1792</v>
      </c>
      <c r="B1794" s="1001" t="s">
        <v>4559</v>
      </c>
      <c r="C1794" s="1001" t="s">
        <v>939</v>
      </c>
      <c r="D1794" s="1001" t="s">
        <v>464</v>
      </c>
      <c r="E1794" s="1001" t="n">
        <v>2120330230</v>
      </c>
      <c r="F1794" s="1001" t="n">
        <v>60023</v>
      </c>
      <c r="G1794" s="1001" t="s">
        <v>4560</v>
      </c>
      <c r="H1794" s="1128" t="n">
        <v>4519</v>
      </c>
      <c r="I1794" s="1068"/>
    </row>
    <row r="1795" customFormat="false" ht="12.75" hidden="false" customHeight="false" outlineLevel="0" collapsed="false">
      <c r="A1795" s="1001" t="n">
        <v>1793</v>
      </c>
      <c r="B1795" s="1001" t="s">
        <v>4561</v>
      </c>
      <c r="C1795" s="1001" t="s">
        <v>1884</v>
      </c>
      <c r="D1795" s="1001" t="s">
        <v>849</v>
      </c>
      <c r="E1795" s="1001" t="n">
        <v>1080320040</v>
      </c>
      <c r="F1795" s="1001" t="n">
        <v>40005</v>
      </c>
      <c r="G1795" s="1001" t="s">
        <v>4562</v>
      </c>
      <c r="H1795" s="1128" t="n">
        <v>6272</v>
      </c>
      <c r="I1795" s="1068"/>
    </row>
    <row r="1796" customFormat="false" ht="12.75" hidden="false" customHeight="false" outlineLevel="0" collapsed="false">
      <c r="A1796" s="1001" t="n">
        <v>1794</v>
      </c>
      <c r="B1796" s="1001" t="s">
        <v>4563</v>
      </c>
      <c r="C1796" s="1001" t="s">
        <v>939</v>
      </c>
      <c r="D1796" s="1001" t="s">
        <v>464</v>
      </c>
      <c r="E1796" s="1001" t="n">
        <v>2120330220</v>
      </c>
      <c r="F1796" s="1001" t="n">
        <v>60022</v>
      </c>
      <c r="G1796" s="1001" t="s">
        <v>4564</v>
      </c>
      <c r="H1796" s="1128" t="n">
        <v>3848</v>
      </c>
      <c r="I1796" s="1068"/>
    </row>
    <row r="1797" customFormat="false" ht="12.75" hidden="false" customHeight="false" outlineLevel="0" collapsed="false">
      <c r="A1797" s="1001" t="n">
        <v>1795</v>
      </c>
      <c r="B1797" s="1001" t="s">
        <v>4565</v>
      </c>
      <c r="C1797" s="1001" t="s">
        <v>1063</v>
      </c>
      <c r="D1797" s="1001" t="s">
        <v>857</v>
      </c>
      <c r="E1797" s="1001" t="n">
        <v>4190010130</v>
      </c>
      <c r="F1797" s="1001" t="n">
        <v>84013</v>
      </c>
      <c r="G1797" s="1001" t="s">
        <v>4566</v>
      </c>
      <c r="H1797" s="1128" t="n">
        <v>2645</v>
      </c>
      <c r="I1797" s="1068"/>
    </row>
    <row r="1798" customFormat="false" ht="12.75" hidden="false" customHeight="false" outlineLevel="0" collapsed="false">
      <c r="A1798" s="1001" t="n">
        <v>1796</v>
      </c>
      <c r="B1798" s="1001" t="s">
        <v>4567</v>
      </c>
      <c r="C1798" s="1001" t="s">
        <v>942</v>
      </c>
      <c r="D1798" s="1001" t="s">
        <v>847</v>
      </c>
      <c r="E1798" s="1001" t="n">
        <v>3180250310</v>
      </c>
      <c r="F1798" s="1001" t="n">
        <v>78031</v>
      </c>
      <c r="G1798" s="1001" t="s">
        <v>4568</v>
      </c>
      <c r="H1798" s="1128" t="n">
        <v>9296</v>
      </c>
      <c r="I1798" s="1068"/>
    </row>
    <row r="1799" customFormat="false" ht="12.75" hidden="false" customHeight="false" outlineLevel="0" collapsed="false">
      <c r="A1799" s="1001" t="n">
        <v>1797</v>
      </c>
      <c r="B1799" s="1001" t="s">
        <v>4569</v>
      </c>
      <c r="C1799" s="1001" t="s">
        <v>1055</v>
      </c>
      <c r="D1799" s="1001" t="s">
        <v>852</v>
      </c>
      <c r="E1799" s="1001" t="n">
        <v>1030860400</v>
      </c>
      <c r="F1799" s="1001" t="n">
        <v>12047</v>
      </c>
      <c r="G1799" s="1001" t="s">
        <v>4570</v>
      </c>
      <c r="H1799" s="1128" t="n">
        <v>5039</v>
      </c>
      <c r="I1799" s="1068"/>
    </row>
    <row r="1800" customFormat="false" ht="12.75" hidden="false" customHeight="false" outlineLevel="0" collapsed="false">
      <c r="A1800" s="1001" t="n">
        <v>1798</v>
      </c>
      <c r="B1800" s="1001" t="s">
        <v>4571</v>
      </c>
      <c r="C1800" s="1001" t="s">
        <v>1250</v>
      </c>
      <c r="D1800" s="1001" t="s">
        <v>857</v>
      </c>
      <c r="E1800" s="1001" t="n">
        <v>4190550230</v>
      </c>
      <c r="F1800" s="1001" t="n">
        <v>82025</v>
      </c>
      <c r="G1800" s="1001" t="s">
        <v>4572</v>
      </c>
      <c r="H1800" s="1128" t="n">
        <v>2865</v>
      </c>
      <c r="I1800" s="1068"/>
    </row>
    <row r="1801" customFormat="false" ht="12.75" hidden="false" customHeight="false" outlineLevel="0" collapsed="false">
      <c r="A1801" s="1001" t="n">
        <v>1799</v>
      </c>
      <c r="B1801" s="1001" t="s">
        <v>4573</v>
      </c>
      <c r="C1801" s="1001" t="s">
        <v>899</v>
      </c>
      <c r="D1801" s="1001" t="s">
        <v>846</v>
      </c>
      <c r="E1801" s="1001" t="n">
        <v>3170640260</v>
      </c>
      <c r="F1801" s="1001" t="n">
        <v>76026</v>
      </c>
      <c r="G1801" s="1001" t="s">
        <v>4574</v>
      </c>
      <c r="H1801" s="1128" t="n">
        <v>929</v>
      </c>
      <c r="I1801" s="1068"/>
    </row>
    <row r="1802" customFormat="false" ht="12.75" hidden="false" customHeight="false" outlineLevel="0" collapsed="false">
      <c r="A1802" s="1001" t="n">
        <v>1800</v>
      </c>
      <c r="B1802" s="1001" t="s">
        <v>4575</v>
      </c>
      <c r="C1802" s="1001" t="s">
        <v>971</v>
      </c>
      <c r="D1802" s="1001" t="s">
        <v>853</v>
      </c>
      <c r="E1802" s="1001" t="n">
        <v>3140190160</v>
      </c>
      <c r="F1802" s="1001" t="n">
        <v>70016</v>
      </c>
      <c r="G1802" s="1001" t="s">
        <v>4576</v>
      </c>
      <c r="H1802" s="1128" t="n">
        <v>874</v>
      </c>
      <c r="I1802" s="1068"/>
    </row>
    <row r="1803" customFormat="false" ht="12.75" hidden="false" customHeight="false" outlineLevel="0" collapsed="false">
      <c r="A1803" s="1001" t="n">
        <v>1801</v>
      </c>
      <c r="B1803" s="1001" t="s">
        <v>4577</v>
      </c>
      <c r="C1803" s="1001" t="s">
        <v>985</v>
      </c>
      <c r="D1803" s="1001" t="s">
        <v>857</v>
      </c>
      <c r="E1803" s="1001" t="n">
        <v>4190480160</v>
      </c>
      <c r="F1803" s="1001" t="n">
        <v>83016</v>
      </c>
      <c r="G1803" s="1001" t="s">
        <v>4578</v>
      </c>
      <c r="H1803" s="1128" t="n">
        <v>2244</v>
      </c>
      <c r="I1803" s="1068"/>
    </row>
    <row r="1804" customFormat="false" ht="12.75" hidden="false" customHeight="false" outlineLevel="0" collapsed="false">
      <c r="A1804" s="1001" t="n">
        <v>1802</v>
      </c>
      <c r="B1804" s="1001" t="s">
        <v>4579</v>
      </c>
      <c r="C1804" s="1001" t="s">
        <v>942</v>
      </c>
      <c r="D1804" s="1001" t="s">
        <v>847</v>
      </c>
      <c r="E1804" s="1001" t="n">
        <v>3180250320</v>
      </c>
      <c r="F1804" s="1001" t="n">
        <v>78032</v>
      </c>
      <c r="G1804" s="1001" t="s">
        <v>4580</v>
      </c>
      <c r="H1804" s="1128" t="n">
        <v>239</v>
      </c>
      <c r="I1804" s="1068"/>
    </row>
    <row r="1805" customFormat="false" ht="12.75" hidden="false" customHeight="false" outlineLevel="0" collapsed="false">
      <c r="A1805" s="1001" t="n">
        <v>1803</v>
      </c>
      <c r="B1805" s="1001" t="s">
        <v>4581</v>
      </c>
      <c r="C1805" s="1001" t="s">
        <v>942</v>
      </c>
      <c r="D1805" s="1001" t="s">
        <v>847</v>
      </c>
      <c r="E1805" s="1001" t="n">
        <v>3180250330</v>
      </c>
      <c r="F1805" s="1001" t="n">
        <v>78033</v>
      </c>
      <c r="G1805" s="1001" t="s">
        <v>4582</v>
      </c>
      <c r="H1805" s="1128" t="n">
        <v>20932</v>
      </c>
      <c r="I1805" s="1068"/>
    </row>
    <row r="1806" customFormat="false" ht="12.75" hidden="false" customHeight="false" outlineLevel="0" collapsed="false">
      <c r="A1806" s="1001" t="n">
        <v>1804</v>
      </c>
      <c r="B1806" s="1001" t="s">
        <v>4583</v>
      </c>
      <c r="C1806" s="1001" t="s">
        <v>928</v>
      </c>
      <c r="D1806" s="1001" t="s">
        <v>857</v>
      </c>
      <c r="E1806" s="1001" t="n">
        <v>4190210150</v>
      </c>
      <c r="F1806" s="1001" t="n">
        <v>87015</v>
      </c>
      <c r="G1806" s="1001" t="s">
        <v>4584</v>
      </c>
      <c r="H1806" s="1128" t="n">
        <v>301104</v>
      </c>
      <c r="I1806" s="1068"/>
    </row>
    <row r="1807" customFormat="false" ht="12.75" hidden="false" customHeight="false" outlineLevel="0" collapsed="false">
      <c r="A1807" s="1001" t="n">
        <v>1805</v>
      </c>
      <c r="B1807" s="1001" t="s">
        <v>4585</v>
      </c>
      <c r="C1807" s="1001" t="s">
        <v>1174</v>
      </c>
      <c r="D1807" s="1001" t="s">
        <v>847</v>
      </c>
      <c r="E1807" s="1001" t="n">
        <v>3180220220</v>
      </c>
      <c r="F1807" s="1001" t="n">
        <v>79023</v>
      </c>
      <c r="G1807" s="1001" t="s">
        <v>4586</v>
      </c>
      <c r="H1807" s="1128" t="n">
        <v>85609</v>
      </c>
      <c r="I1807" s="1068"/>
    </row>
    <row r="1808" customFormat="false" ht="12.75" hidden="false" customHeight="false" outlineLevel="0" collapsed="false">
      <c r="A1808" s="1001" t="n">
        <v>1806</v>
      </c>
      <c r="B1808" s="1001" t="s">
        <v>4587</v>
      </c>
      <c r="C1808" s="1001" t="s">
        <v>1027</v>
      </c>
      <c r="D1808" s="1001" t="s">
        <v>857</v>
      </c>
      <c r="E1808" s="1001" t="n">
        <v>4190280060</v>
      </c>
      <c r="F1808" s="1001" t="n">
        <v>86006</v>
      </c>
      <c r="G1808" s="1001" t="s">
        <v>4588</v>
      </c>
      <c r="H1808" s="1128" t="n">
        <v>4546</v>
      </c>
      <c r="I1808" s="1068"/>
    </row>
    <row r="1809" customFormat="false" ht="12.75" hidden="false" customHeight="false" outlineLevel="0" collapsed="false">
      <c r="A1809" s="1001" t="n">
        <v>1807</v>
      </c>
      <c r="B1809" s="1001" t="s">
        <v>4589</v>
      </c>
      <c r="C1809" s="1001" t="s">
        <v>890</v>
      </c>
      <c r="D1809" s="1001" t="s">
        <v>468</v>
      </c>
      <c r="E1809" s="1001" t="n">
        <v>3130600100</v>
      </c>
      <c r="F1809" s="1001" t="n">
        <v>68010</v>
      </c>
      <c r="G1809" s="1001" t="s">
        <v>4590</v>
      </c>
      <c r="H1809" s="1128" t="n">
        <v>1236</v>
      </c>
      <c r="I1809" s="1068"/>
    </row>
    <row r="1810" customFormat="false" ht="12.75" hidden="false" customHeight="false" outlineLevel="0" collapsed="false">
      <c r="A1810" s="1001" t="n">
        <v>1808</v>
      </c>
      <c r="B1810" s="1001" t="s">
        <v>4591</v>
      </c>
      <c r="C1810" s="1001" t="s">
        <v>2168</v>
      </c>
      <c r="D1810" s="1001" t="s">
        <v>849</v>
      </c>
      <c r="E1810" s="1001" t="n">
        <v>1081010020</v>
      </c>
      <c r="F1810" s="1001" t="n">
        <v>99002</v>
      </c>
      <c r="G1810" s="1001" t="s">
        <v>4592</v>
      </c>
      <c r="H1810" s="1128" t="n">
        <v>16569</v>
      </c>
      <c r="I1810" s="1068"/>
    </row>
    <row r="1811" customFormat="false" ht="12.75" hidden="false" customHeight="false" outlineLevel="0" collapsed="false">
      <c r="A1811" s="1001" t="n">
        <v>1809</v>
      </c>
      <c r="B1811" s="1001" t="s">
        <v>4593</v>
      </c>
      <c r="C1811" s="1001" t="s">
        <v>1063</v>
      </c>
      <c r="D1811" s="1001" t="s">
        <v>857</v>
      </c>
      <c r="E1811" s="1001" t="n">
        <v>4190010140</v>
      </c>
      <c r="F1811" s="1001" t="n">
        <v>84014</v>
      </c>
      <c r="G1811" s="1001" t="s">
        <v>4594</v>
      </c>
      <c r="H1811" s="1128" t="n">
        <v>3325</v>
      </c>
      <c r="I1811" s="1068"/>
    </row>
    <row r="1812" customFormat="false" ht="12.75" hidden="false" customHeight="false" outlineLevel="0" collapsed="false">
      <c r="A1812" s="1001" t="n">
        <v>1810</v>
      </c>
      <c r="B1812" s="1001" t="s">
        <v>4595</v>
      </c>
      <c r="C1812" s="1001" t="s">
        <v>1017</v>
      </c>
      <c r="D1812" s="1001" t="s">
        <v>847</v>
      </c>
      <c r="E1812" s="1001" t="n">
        <v>3180670250</v>
      </c>
      <c r="F1812" s="1001" t="n">
        <v>80025</v>
      </c>
      <c r="G1812" s="1001" t="s">
        <v>4596</v>
      </c>
      <c r="H1812" s="1128" t="n">
        <v>6739</v>
      </c>
      <c r="I1812" s="1068"/>
    </row>
    <row r="1813" customFormat="false" ht="12.75" hidden="false" customHeight="false" outlineLevel="0" collapsed="false">
      <c r="A1813" s="1001" t="n">
        <v>1811</v>
      </c>
      <c r="B1813" s="1001" t="s">
        <v>4597</v>
      </c>
      <c r="C1813" s="1001" t="s">
        <v>1100</v>
      </c>
      <c r="D1813" s="1001" t="s">
        <v>848</v>
      </c>
      <c r="E1813" s="1001" t="n">
        <v>3150110210</v>
      </c>
      <c r="F1813" s="1001" t="n">
        <v>62021</v>
      </c>
      <c r="G1813" s="1001" t="s">
        <v>4598</v>
      </c>
      <c r="H1813" s="1128" t="n">
        <v>1950</v>
      </c>
      <c r="I1813" s="1068"/>
    </row>
    <row r="1814" customFormat="false" ht="12.75" hidden="false" customHeight="false" outlineLevel="0" collapsed="false">
      <c r="A1814" s="1001" t="n">
        <v>1812</v>
      </c>
      <c r="B1814" s="1001" t="s">
        <v>4599</v>
      </c>
      <c r="C1814" s="1001" t="s">
        <v>922</v>
      </c>
      <c r="D1814" s="1001" t="s">
        <v>848</v>
      </c>
      <c r="E1814" s="1001" t="n">
        <v>3150720370</v>
      </c>
      <c r="F1814" s="1001" t="n">
        <v>65037</v>
      </c>
      <c r="G1814" s="1001" t="s">
        <v>4600</v>
      </c>
      <c r="H1814" s="1128" t="n">
        <v>51067</v>
      </c>
      <c r="I1814" s="1068"/>
    </row>
    <row r="1815" customFormat="false" ht="12.75" hidden="false" customHeight="false" outlineLevel="0" collapsed="false">
      <c r="A1815" s="1001" t="n">
        <v>1813</v>
      </c>
      <c r="B1815" s="1001" t="s">
        <v>4601</v>
      </c>
      <c r="C1815" s="1001" t="s">
        <v>1117</v>
      </c>
      <c r="D1815" s="1001" t="s">
        <v>852</v>
      </c>
      <c r="E1815" s="1001" t="n">
        <v>1030570390</v>
      </c>
      <c r="F1815" s="1001" t="n">
        <v>18041</v>
      </c>
      <c r="G1815" s="1001" t="s">
        <v>4602</v>
      </c>
      <c r="H1815" s="1128" t="n">
        <v>6649</v>
      </c>
      <c r="I1815" s="1068"/>
    </row>
    <row r="1816" customFormat="false" ht="12.75" hidden="false" customHeight="false" outlineLevel="0" collapsed="false">
      <c r="A1816" s="1001" t="n">
        <v>1814</v>
      </c>
      <c r="B1816" s="1001" t="s">
        <v>4603</v>
      </c>
      <c r="C1816" s="1001" t="s">
        <v>1095</v>
      </c>
      <c r="D1816" s="1001" t="s">
        <v>854</v>
      </c>
      <c r="E1816" s="1001" t="n">
        <v>1010960160</v>
      </c>
      <c r="F1816" s="1001" t="n">
        <v>96016</v>
      </c>
      <c r="G1816" s="1001" t="s">
        <v>4604</v>
      </c>
      <c r="H1816" s="1128" t="n">
        <v>3546</v>
      </c>
      <c r="I1816" s="1068"/>
    </row>
    <row r="1817" customFormat="false" ht="12.75" hidden="false" customHeight="false" outlineLevel="0" collapsed="false">
      <c r="A1817" s="1001" t="n">
        <v>1815</v>
      </c>
      <c r="B1817" s="1001" t="s">
        <v>4605</v>
      </c>
      <c r="C1817" s="1001" t="s">
        <v>378</v>
      </c>
      <c r="D1817" s="1001" t="s">
        <v>854</v>
      </c>
      <c r="E1817" s="1001" t="n">
        <v>1010520430</v>
      </c>
      <c r="F1817" s="1001" t="n">
        <v>3044</v>
      </c>
      <c r="G1817" s="1001" t="s">
        <v>4606</v>
      </c>
      <c r="H1817" s="1128" t="n">
        <v>381</v>
      </c>
      <c r="I1817" s="1068"/>
    </row>
    <row r="1818" customFormat="false" ht="12.75" hidden="false" customHeight="false" outlineLevel="0" collapsed="false">
      <c r="A1818" s="1001" t="n">
        <v>1816</v>
      </c>
      <c r="B1818" s="1001" t="s">
        <v>4607</v>
      </c>
      <c r="C1818" s="1001" t="s">
        <v>378</v>
      </c>
      <c r="D1818" s="1001" t="s">
        <v>854</v>
      </c>
      <c r="E1818" s="1001" t="n">
        <v>1010520440</v>
      </c>
      <c r="F1818" s="1001" t="n">
        <v>3045</v>
      </c>
      <c r="G1818" s="1001" t="s">
        <v>4608</v>
      </c>
      <c r="H1818" s="1128" t="n">
        <v>1165</v>
      </c>
      <c r="I1818" s="1068"/>
    </row>
    <row r="1819" customFormat="false" ht="12.75" hidden="false" customHeight="false" outlineLevel="0" collapsed="false">
      <c r="A1819" s="1001" t="n">
        <v>1817</v>
      </c>
      <c r="B1819" s="1001" t="s">
        <v>4609</v>
      </c>
      <c r="C1819" s="1001" t="s">
        <v>1035</v>
      </c>
      <c r="D1819" s="1001" t="s">
        <v>854</v>
      </c>
      <c r="E1819" s="1001" t="n">
        <v>1010810671</v>
      </c>
      <c r="F1819" s="1001" t="n">
        <v>1069</v>
      </c>
      <c r="G1819" s="1001" t="s">
        <v>4610</v>
      </c>
      <c r="H1819" s="1128" t="n">
        <v>2226</v>
      </c>
      <c r="I1819" s="1068"/>
    </row>
    <row r="1820" customFormat="false" ht="12.75" hidden="false" customHeight="false" outlineLevel="0" collapsed="false">
      <c r="A1820" s="1001" t="n">
        <v>1818</v>
      </c>
      <c r="B1820" s="1001" t="s">
        <v>4611</v>
      </c>
      <c r="C1820" s="1001" t="s">
        <v>1009</v>
      </c>
      <c r="D1820" s="1001" t="s">
        <v>861</v>
      </c>
      <c r="E1820" s="1001" t="n">
        <v>1050890230</v>
      </c>
      <c r="F1820" s="1001" t="n">
        <v>23023</v>
      </c>
      <c r="G1820" s="1001" t="s">
        <v>4612</v>
      </c>
      <c r="H1820" s="1128" t="n">
        <v>6067</v>
      </c>
      <c r="I1820" s="1068"/>
    </row>
    <row r="1821" customFormat="false" ht="12.75" hidden="false" customHeight="false" outlineLevel="0" collapsed="false">
      <c r="A1821" s="1001" t="n">
        <v>1819</v>
      </c>
      <c r="B1821" s="1001" t="s">
        <v>4613</v>
      </c>
      <c r="C1821" s="1001" t="s">
        <v>1110</v>
      </c>
      <c r="D1821" s="1001" t="s">
        <v>858</v>
      </c>
      <c r="E1821" s="1001" t="n">
        <v>1040830470</v>
      </c>
      <c r="F1821" s="1001" t="n">
        <v>22050</v>
      </c>
      <c r="G1821" s="1001" t="s">
        <v>4614</v>
      </c>
      <c r="H1821" s="1128" t="n">
        <v>4039</v>
      </c>
      <c r="I1821" s="1068"/>
    </row>
    <row r="1822" customFormat="false" ht="12.75" hidden="false" customHeight="false" outlineLevel="0" collapsed="false">
      <c r="A1822" s="1001" t="n">
        <v>1820</v>
      </c>
      <c r="B1822" s="1001" t="s">
        <v>4615</v>
      </c>
      <c r="C1822" s="1001" t="s">
        <v>908</v>
      </c>
      <c r="D1822" s="1001" t="s">
        <v>854</v>
      </c>
      <c r="E1822" s="1001" t="n">
        <v>1010270580</v>
      </c>
      <c r="F1822" s="1001" t="n">
        <v>4058</v>
      </c>
      <c r="G1822" s="1001" t="s">
        <v>4616</v>
      </c>
      <c r="H1822" s="1128" t="n">
        <v>673</v>
      </c>
      <c r="I1822" s="1068"/>
    </row>
    <row r="1823" customFormat="false" ht="12.75" hidden="false" customHeight="false" outlineLevel="0" collapsed="false">
      <c r="A1823" s="1001" t="n">
        <v>1821</v>
      </c>
      <c r="B1823" s="1001" t="s">
        <v>4617</v>
      </c>
      <c r="C1823" s="1001" t="s">
        <v>908</v>
      </c>
      <c r="D1823" s="1001" t="s">
        <v>854</v>
      </c>
      <c r="E1823" s="1001" t="n">
        <v>1010270590</v>
      </c>
      <c r="F1823" s="1001" t="n">
        <v>4059</v>
      </c>
      <c r="G1823" s="1001" t="s">
        <v>4618</v>
      </c>
      <c r="H1823" s="1128" t="n">
        <v>5333</v>
      </c>
      <c r="I1823" s="1068"/>
    </row>
    <row r="1824" customFormat="false" ht="12.75" hidden="false" customHeight="false" outlineLevel="0" collapsed="false">
      <c r="A1824" s="1001" t="n">
        <v>1822</v>
      </c>
      <c r="B1824" s="1001" t="s">
        <v>4619</v>
      </c>
      <c r="C1824" s="1001" t="s">
        <v>1226</v>
      </c>
      <c r="D1824" s="1001" t="s">
        <v>855</v>
      </c>
      <c r="E1824" s="1001" t="n">
        <v>3160410190</v>
      </c>
      <c r="F1824" s="1001" t="n">
        <v>75020</v>
      </c>
      <c r="G1824" s="1001" t="s">
        <v>4620</v>
      </c>
      <c r="H1824" s="1128" t="n">
        <v>12839</v>
      </c>
      <c r="I1824" s="1068"/>
    </row>
    <row r="1825" customFormat="false" ht="12.75" hidden="false" customHeight="false" outlineLevel="0" collapsed="false">
      <c r="A1825" s="1001" t="n">
        <v>1823</v>
      </c>
      <c r="B1825" s="1001" t="s">
        <v>4621</v>
      </c>
      <c r="C1825" s="1001" t="s">
        <v>1453</v>
      </c>
      <c r="D1825" s="1001" t="s">
        <v>861</v>
      </c>
      <c r="E1825" s="1001" t="n">
        <v>1050870054</v>
      </c>
      <c r="F1825" s="1001" t="n">
        <v>27044</v>
      </c>
      <c r="G1825" s="1001" t="s">
        <v>4622</v>
      </c>
      <c r="H1825" s="1128" t="n">
        <v>13384</v>
      </c>
      <c r="I1825" s="1068"/>
    </row>
    <row r="1826" customFormat="false" ht="12.75" hidden="false" customHeight="false" outlineLevel="0" collapsed="false">
      <c r="A1826" s="1001" t="n">
        <v>1824</v>
      </c>
      <c r="B1826" s="1001" t="s">
        <v>4623</v>
      </c>
      <c r="C1826" s="1001" t="s">
        <v>378</v>
      </c>
      <c r="D1826" s="1001" t="s">
        <v>854</v>
      </c>
      <c r="E1826" s="1001" t="n">
        <v>1010520460</v>
      </c>
      <c r="F1826" s="1001" t="n">
        <v>3047</v>
      </c>
      <c r="G1826" s="1001" t="s">
        <v>4624</v>
      </c>
      <c r="H1826" s="1128" t="n">
        <v>1307</v>
      </c>
      <c r="I1826" s="1068"/>
    </row>
    <row r="1827" customFormat="false" ht="12.75" hidden="false" customHeight="false" outlineLevel="0" collapsed="false">
      <c r="A1827" s="1001" t="n">
        <v>1825</v>
      </c>
      <c r="B1827" s="1001" t="s">
        <v>4625</v>
      </c>
      <c r="C1827" s="1001" t="s">
        <v>1110</v>
      </c>
      <c r="D1827" s="1001" t="s">
        <v>858</v>
      </c>
      <c r="E1827" s="1001" t="n">
        <v>1040830480</v>
      </c>
      <c r="F1827" s="1001" t="n">
        <v>22051</v>
      </c>
      <c r="G1827" s="1001" t="s">
        <v>4626</v>
      </c>
      <c r="H1827" s="1128" t="n">
        <v>1138</v>
      </c>
      <c r="I1827" s="1068"/>
    </row>
    <row r="1828" customFormat="false" ht="12.75" hidden="false" customHeight="false" outlineLevel="0" collapsed="false">
      <c r="A1828" s="1001" t="n">
        <v>1826</v>
      </c>
      <c r="B1828" s="1001" t="s">
        <v>4627</v>
      </c>
      <c r="C1828" s="1001" t="s">
        <v>1159</v>
      </c>
      <c r="D1828" s="1001" t="s">
        <v>852</v>
      </c>
      <c r="E1828" s="1001" t="n">
        <v>1030240590</v>
      </c>
      <c r="F1828" s="1001" t="n">
        <v>13062</v>
      </c>
      <c r="G1828" s="1001" t="s">
        <v>4628</v>
      </c>
      <c r="H1828" s="1128" t="n">
        <v>189</v>
      </c>
      <c r="I1828" s="1068"/>
    </row>
    <row r="1829" customFormat="false" ht="12.75" hidden="false" customHeight="false" outlineLevel="0" collapsed="false">
      <c r="A1829" s="1001" t="n">
        <v>1827</v>
      </c>
      <c r="B1829" s="1001" t="s">
        <v>4629</v>
      </c>
      <c r="C1829" s="1001" t="s">
        <v>1055</v>
      </c>
      <c r="D1829" s="1001" t="s">
        <v>852</v>
      </c>
      <c r="E1829" s="1001" t="n">
        <v>1030860410</v>
      </c>
      <c r="F1829" s="1001" t="n">
        <v>12048</v>
      </c>
      <c r="G1829" s="1001" t="s">
        <v>4630</v>
      </c>
      <c r="H1829" s="1128" t="n">
        <v>5638</v>
      </c>
      <c r="I1829" s="1068"/>
    </row>
    <row r="1830" customFormat="false" ht="12.75" hidden="false" customHeight="false" outlineLevel="0" collapsed="false">
      <c r="A1830" s="1001" t="n">
        <v>1828</v>
      </c>
      <c r="B1830" s="1001" t="s">
        <v>4631</v>
      </c>
      <c r="C1830" s="1001" t="s">
        <v>1453</v>
      </c>
      <c r="D1830" s="1001" t="s">
        <v>861</v>
      </c>
      <c r="E1830" s="1001" t="n">
        <v>1050870060</v>
      </c>
      <c r="F1830" s="1001" t="n">
        <v>27006</v>
      </c>
      <c r="G1830" s="1001" t="s">
        <v>4632</v>
      </c>
      <c r="H1830" s="1128" t="n">
        <v>12962</v>
      </c>
      <c r="I1830" s="1068"/>
    </row>
    <row r="1831" customFormat="false" ht="12.75" hidden="false" customHeight="false" outlineLevel="0" collapsed="false">
      <c r="A1831" s="1001" t="n">
        <v>1829</v>
      </c>
      <c r="B1831" s="1001" t="s">
        <v>4633</v>
      </c>
      <c r="C1831" s="1001" t="s">
        <v>1330</v>
      </c>
      <c r="D1831" s="1001" t="s">
        <v>861</v>
      </c>
      <c r="E1831" s="1001" t="n">
        <v>1050840140</v>
      </c>
      <c r="F1831" s="1001" t="n">
        <v>26014</v>
      </c>
      <c r="G1831" s="1001" t="s">
        <v>4634</v>
      </c>
      <c r="H1831" s="1128" t="n">
        <v>2872</v>
      </c>
      <c r="I1831" s="1068"/>
    </row>
    <row r="1832" customFormat="false" ht="12.75" hidden="false" customHeight="false" outlineLevel="0" collapsed="false">
      <c r="A1832" s="1001" t="n">
        <v>1830</v>
      </c>
      <c r="B1832" s="1001" t="s">
        <v>4635</v>
      </c>
      <c r="C1832" s="1001" t="s">
        <v>1418</v>
      </c>
      <c r="D1832" s="1001" t="s">
        <v>850</v>
      </c>
      <c r="E1832" s="1001" t="n">
        <v>1060930120</v>
      </c>
      <c r="F1832" s="1001" t="n">
        <v>93012</v>
      </c>
      <c r="G1832" s="1001" t="s">
        <v>4636</v>
      </c>
      <c r="H1832" s="1128" t="n">
        <v>1501</v>
      </c>
      <c r="I1832" s="1068"/>
    </row>
    <row r="1833" customFormat="false" ht="12.75" hidden="false" customHeight="false" outlineLevel="0" collapsed="false">
      <c r="A1833" s="1001" t="n">
        <v>1831</v>
      </c>
      <c r="B1833" s="1001" t="s">
        <v>4637</v>
      </c>
      <c r="C1833" s="1001" t="s">
        <v>988</v>
      </c>
      <c r="D1833" s="1001" t="s">
        <v>854</v>
      </c>
      <c r="E1833" s="1001" t="n">
        <v>1010020530</v>
      </c>
      <c r="F1833" s="1001" t="n">
        <v>6055</v>
      </c>
      <c r="G1833" s="1001" t="s">
        <v>4638</v>
      </c>
      <c r="H1833" s="1128" t="n">
        <v>261</v>
      </c>
      <c r="I1833" s="1068"/>
    </row>
    <row r="1834" customFormat="false" ht="12.75" hidden="false" customHeight="false" outlineLevel="0" collapsed="false">
      <c r="A1834" s="1001" t="n">
        <v>1832</v>
      </c>
      <c r="B1834" s="1001" t="s">
        <v>4639</v>
      </c>
      <c r="C1834" s="1001" t="s">
        <v>1084</v>
      </c>
      <c r="D1834" s="1001" t="s">
        <v>850</v>
      </c>
      <c r="E1834" s="1001" t="n">
        <v>1060850210</v>
      </c>
      <c r="F1834" s="1001" t="n">
        <v>30021</v>
      </c>
      <c r="G1834" s="1001" t="s">
        <v>4640</v>
      </c>
      <c r="H1834" s="1128" t="n">
        <v>937</v>
      </c>
      <c r="I1834" s="1068"/>
    </row>
    <row r="1835" customFormat="false" ht="12.75" hidden="false" customHeight="false" outlineLevel="0" collapsed="false">
      <c r="A1835" s="1001" t="n">
        <v>1833</v>
      </c>
      <c r="B1835" s="1001" t="s">
        <v>4641</v>
      </c>
      <c r="C1835" s="1001" t="s">
        <v>1012</v>
      </c>
      <c r="D1835" s="1001" t="s">
        <v>464</v>
      </c>
      <c r="E1835" s="1001" t="n">
        <v>2120700260</v>
      </c>
      <c r="F1835" s="1001" t="n">
        <v>58026</v>
      </c>
      <c r="G1835" s="1001" t="s">
        <v>4642</v>
      </c>
      <c r="H1835" s="1128" t="n">
        <v>10781</v>
      </c>
      <c r="I1835" s="1068"/>
    </row>
    <row r="1836" customFormat="false" ht="12.75" hidden="false" customHeight="false" outlineLevel="0" collapsed="false">
      <c r="A1836" s="1001" t="n">
        <v>1834</v>
      </c>
      <c r="B1836" s="1001" t="s">
        <v>4643</v>
      </c>
      <c r="C1836" s="1001" t="s">
        <v>1110</v>
      </c>
      <c r="D1836" s="1001" t="s">
        <v>858</v>
      </c>
      <c r="E1836" s="1001" t="n">
        <v>1040830490</v>
      </c>
      <c r="F1836" s="1001" t="n">
        <v>22052</v>
      </c>
      <c r="G1836" s="1001" t="s">
        <v>4644</v>
      </c>
      <c r="H1836" s="1128" t="n">
        <v>563</v>
      </c>
      <c r="I1836" s="1068"/>
    </row>
    <row r="1837" customFormat="false" ht="12.75" hidden="false" customHeight="false" outlineLevel="0" collapsed="false">
      <c r="A1837" s="1001" t="n">
        <v>1835</v>
      </c>
      <c r="B1837" s="1001" t="s">
        <v>4645</v>
      </c>
      <c r="C1837" s="1001" t="s">
        <v>1110</v>
      </c>
      <c r="D1837" s="1001" t="s">
        <v>858</v>
      </c>
      <c r="E1837" s="1001" t="n">
        <v>1040830500</v>
      </c>
      <c r="F1837" s="1001" t="n">
        <v>22053</v>
      </c>
      <c r="G1837" s="1001" t="s">
        <v>4646</v>
      </c>
      <c r="H1837" s="1128" t="n">
        <v>3025</v>
      </c>
      <c r="I1837" s="1068"/>
    </row>
    <row r="1838" customFormat="false" ht="12.75" hidden="false" customHeight="false" outlineLevel="0" collapsed="false">
      <c r="A1838" s="1001" t="n">
        <v>1836</v>
      </c>
      <c r="B1838" s="1001" t="s">
        <v>4647</v>
      </c>
      <c r="C1838" s="1001" t="s">
        <v>878</v>
      </c>
      <c r="D1838" s="1001" t="s">
        <v>852</v>
      </c>
      <c r="E1838" s="1001" t="n">
        <v>1030990170</v>
      </c>
      <c r="F1838" s="1001" t="n">
        <v>98017</v>
      </c>
      <c r="G1838" s="1001" t="s">
        <v>4648</v>
      </c>
      <c r="H1838" s="1128" t="n">
        <v>2098</v>
      </c>
      <c r="I1838" s="1068"/>
    </row>
    <row r="1839" customFormat="false" ht="12.75" hidden="false" customHeight="false" outlineLevel="0" collapsed="false">
      <c r="A1839" s="1001" t="n">
        <v>1837</v>
      </c>
      <c r="B1839" s="1001" t="s">
        <v>4649</v>
      </c>
      <c r="C1839" s="1001" t="s">
        <v>1058</v>
      </c>
      <c r="D1839" s="1001" t="s">
        <v>852</v>
      </c>
      <c r="E1839" s="1001" t="n">
        <v>1031040170</v>
      </c>
      <c r="F1839" s="1001" t="n">
        <v>108017</v>
      </c>
      <c r="G1839" s="1001" t="s">
        <v>4650</v>
      </c>
      <c r="H1839" s="1128" t="n">
        <v>7400</v>
      </c>
      <c r="I1839" s="1068"/>
    </row>
    <row r="1840" customFormat="false" ht="12.75" hidden="false" customHeight="false" outlineLevel="0" collapsed="false">
      <c r="A1840" s="1001" t="n">
        <v>1838</v>
      </c>
      <c r="B1840" s="1001" t="s">
        <v>4651</v>
      </c>
      <c r="C1840" s="1001" t="s">
        <v>999</v>
      </c>
      <c r="D1840" s="1001" t="s">
        <v>852</v>
      </c>
      <c r="E1840" s="1001" t="n">
        <v>1030120640</v>
      </c>
      <c r="F1840" s="1001" t="n">
        <v>16066</v>
      </c>
      <c r="G1840" s="1001" t="s">
        <v>4652</v>
      </c>
      <c r="H1840" s="1128" t="n">
        <v>2720</v>
      </c>
      <c r="I1840" s="1068"/>
    </row>
    <row r="1841" customFormat="false" ht="12.75" hidden="false" customHeight="false" outlineLevel="0" collapsed="false">
      <c r="A1841" s="1001" t="n">
        <v>1839</v>
      </c>
      <c r="B1841" s="1001" t="s">
        <v>4653</v>
      </c>
      <c r="C1841" s="1001" t="s">
        <v>2111</v>
      </c>
      <c r="D1841" s="1001" t="s">
        <v>849</v>
      </c>
      <c r="E1841" s="1001" t="n">
        <v>1080500090</v>
      </c>
      <c r="F1841" s="1001" t="n">
        <v>36009</v>
      </c>
      <c r="G1841" s="1001" t="s">
        <v>4654</v>
      </c>
      <c r="H1841" s="1128" t="n">
        <v>6997</v>
      </c>
      <c r="I1841" s="1068"/>
    </row>
    <row r="1842" customFormat="false" ht="12.75" hidden="false" customHeight="false" outlineLevel="0" collapsed="false">
      <c r="A1842" s="1001" t="n">
        <v>1840</v>
      </c>
      <c r="B1842" s="1001" t="s">
        <v>4655</v>
      </c>
      <c r="C1842" s="1001" t="s">
        <v>1110</v>
      </c>
      <c r="D1842" s="1001" t="s">
        <v>858</v>
      </c>
      <c r="E1842" s="1001" t="n">
        <v>1040830501</v>
      </c>
      <c r="F1842" s="1001" t="n">
        <v>22054</v>
      </c>
      <c r="G1842" s="1001" t="s">
        <v>4656</v>
      </c>
      <c r="H1842" s="1128" t="n">
        <v>247</v>
      </c>
      <c r="I1842" s="1068"/>
    </row>
    <row r="1843" customFormat="false" ht="12.75" hidden="false" customHeight="false" outlineLevel="0" collapsed="false">
      <c r="A1843" s="1001" t="n">
        <v>1841</v>
      </c>
      <c r="B1843" s="1001" t="s">
        <v>4657</v>
      </c>
      <c r="C1843" s="1001" t="s">
        <v>1035</v>
      </c>
      <c r="D1843" s="1001" t="s">
        <v>854</v>
      </c>
      <c r="E1843" s="1001" t="n">
        <v>1010810680</v>
      </c>
      <c r="F1843" s="1001" t="n">
        <v>1070</v>
      </c>
      <c r="G1843" s="1001" t="s">
        <v>4658</v>
      </c>
      <c r="H1843" s="1128" t="n">
        <v>5374</v>
      </c>
      <c r="I1843" s="1068"/>
    </row>
    <row r="1844" customFormat="false" ht="12.75" hidden="false" customHeight="false" outlineLevel="0" collapsed="false">
      <c r="A1844" s="1001" t="n">
        <v>1842</v>
      </c>
      <c r="B1844" s="1001" t="s">
        <v>4659</v>
      </c>
      <c r="C1844" s="1001" t="s">
        <v>1187</v>
      </c>
      <c r="D1844" s="1001" t="s">
        <v>849</v>
      </c>
      <c r="E1844" s="1001" t="n">
        <v>1080680170</v>
      </c>
      <c r="F1844" s="1001" t="n">
        <v>35017</v>
      </c>
      <c r="G1844" s="1001" t="s">
        <v>4660</v>
      </c>
      <c r="H1844" s="1128" t="n">
        <v>9835</v>
      </c>
      <c r="I1844" s="1068"/>
    </row>
    <row r="1845" customFormat="false" ht="12.75" hidden="false" customHeight="false" outlineLevel="0" collapsed="false">
      <c r="A1845" s="1001" t="n">
        <v>1843</v>
      </c>
      <c r="B1845" s="1001" t="s">
        <v>4661</v>
      </c>
      <c r="C1845" s="1001" t="s">
        <v>954</v>
      </c>
      <c r="D1845" s="1001" t="s">
        <v>852</v>
      </c>
      <c r="E1845" s="1001" t="n">
        <v>1030450180</v>
      </c>
      <c r="F1845" s="1001" t="n">
        <v>20018</v>
      </c>
      <c r="G1845" s="1001" t="s">
        <v>4662</v>
      </c>
      <c r="H1845" s="1128" t="n">
        <v>3747</v>
      </c>
      <c r="I1845" s="1068"/>
    </row>
    <row r="1846" customFormat="false" ht="12.75" hidden="false" customHeight="false" outlineLevel="0" collapsed="false">
      <c r="A1846" s="1001" t="n">
        <v>1844</v>
      </c>
      <c r="B1846" s="1001" t="s">
        <v>4663</v>
      </c>
      <c r="C1846" s="1001" t="s">
        <v>1434</v>
      </c>
      <c r="D1846" s="1001" t="s">
        <v>458</v>
      </c>
      <c r="E1846" s="1001" t="n">
        <v>2090050130</v>
      </c>
      <c r="F1846" s="1001" t="n">
        <v>51013</v>
      </c>
      <c r="G1846" s="1001" t="s">
        <v>4664</v>
      </c>
      <c r="H1846" s="1128" t="n">
        <v>9462</v>
      </c>
      <c r="I1846" s="1068"/>
    </row>
    <row r="1847" customFormat="false" ht="12.75" hidden="false" customHeight="false" outlineLevel="0" collapsed="false">
      <c r="A1847" s="1001" t="n">
        <v>1845</v>
      </c>
      <c r="B1847" s="1001" t="s">
        <v>4665</v>
      </c>
      <c r="C1847" s="1001" t="s">
        <v>1055</v>
      </c>
      <c r="D1847" s="1001" t="s">
        <v>852</v>
      </c>
      <c r="E1847" s="1001" t="n">
        <v>1030860420</v>
      </c>
      <c r="F1847" s="1001" t="n">
        <v>12049</v>
      </c>
      <c r="G1847" s="1001" t="s">
        <v>4666</v>
      </c>
      <c r="H1847" s="1128" t="n">
        <v>802</v>
      </c>
      <c r="I1847" s="1068"/>
    </row>
    <row r="1848" customFormat="false" ht="12.75" hidden="false" customHeight="false" outlineLevel="0" collapsed="false">
      <c r="A1848" s="1001" t="n">
        <v>1846</v>
      </c>
      <c r="B1848" s="1001" t="s">
        <v>4667</v>
      </c>
      <c r="C1848" s="1001" t="s">
        <v>945</v>
      </c>
      <c r="D1848" s="1001" t="s">
        <v>852</v>
      </c>
      <c r="E1848" s="1001" t="n">
        <v>1030150420</v>
      </c>
      <c r="F1848" s="1001" t="n">
        <v>17046</v>
      </c>
      <c r="G1848" s="1001" t="s">
        <v>4668</v>
      </c>
      <c r="H1848" s="1128" t="n">
        <v>10749</v>
      </c>
      <c r="I1848" s="1068"/>
    </row>
    <row r="1849" customFormat="false" ht="12.75" hidden="false" customHeight="false" outlineLevel="0" collapsed="false">
      <c r="A1849" s="1001" t="n">
        <v>1847</v>
      </c>
      <c r="B1849" s="1001" t="s">
        <v>4669</v>
      </c>
      <c r="C1849" s="1001" t="s">
        <v>1009</v>
      </c>
      <c r="D1849" s="1001" t="s">
        <v>861</v>
      </c>
      <c r="E1849" s="1001" t="n">
        <v>1050890240</v>
      </c>
      <c r="F1849" s="1001" t="n">
        <v>23024</v>
      </c>
      <c r="G1849" s="1001" t="s">
        <v>4670</v>
      </c>
      <c r="H1849" s="1128" t="n">
        <v>1508</v>
      </c>
      <c r="I1849" s="1068"/>
    </row>
    <row r="1850" customFormat="false" ht="12.75" hidden="false" customHeight="false" outlineLevel="0" collapsed="false">
      <c r="A1850" s="1001" t="n">
        <v>1848</v>
      </c>
      <c r="B1850" s="1001" t="s">
        <v>4671</v>
      </c>
      <c r="C1850" s="1001" t="s">
        <v>999</v>
      </c>
      <c r="D1850" s="1001" t="s">
        <v>852</v>
      </c>
      <c r="E1850" s="1001" t="n">
        <v>1030120641</v>
      </c>
      <c r="F1850" s="1001" t="n">
        <v>16067</v>
      </c>
      <c r="G1850" s="1001" t="s">
        <v>4672</v>
      </c>
      <c r="H1850" s="1128" t="n">
        <v>1640</v>
      </c>
      <c r="I1850" s="1068"/>
    </row>
    <row r="1851" customFormat="false" ht="12.75" hidden="false" customHeight="false" outlineLevel="0" collapsed="false">
      <c r="A1851" s="1001" t="n">
        <v>1849</v>
      </c>
      <c r="B1851" s="1001" t="s">
        <v>4673</v>
      </c>
      <c r="C1851" s="1001" t="s">
        <v>939</v>
      </c>
      <c r="D1851" s="1001" t="s">
        <v>464</v>
      </c>
      <c r="E1851" s="1001" t="n">
        <v>2120330240</v>
      </c>
      <c r="F1851" s="1001" t="n">
        <v>60024</v>
      </c>
      <c r="G1851" s="1001" t="s">
        <v>4674</v>
      </c>
      <c r="H1851" s="1128" t="n">
        <v>22501</v>
      </c>
      <c r="I1851" s="1068"/>
    </row>
    <row r="1852" customFormat="false" ht="12.75" hidden="false" customHeight="false" outlineLevel="0" collapsed="false">
      <c r="A1852" s="1001" t="n">
        <v>1850</v>
      </c>
      <c r="B1852" s="1001" t="s">
        <v>4675</v>
      </c>
      <c r="C1852" s="1001" t="s">
        <v>1117</v>
      </c>
      <c r="D1852" s="1001" t="s">
        <v>852</v>
      </c>
      <c r="E1852" s="1001" t="n">
        <v>1030570391</v>
      </c>
      <c r="F1852" s="1001" t="n">
        <v>18042</v>
      </c>
      <c r="G1852" s="1001" t="s">
        <v>4676</v>
      </c>
      <c r="H1852" s="1128" t="n">
        <v>244</v>
      </c>
      <c r="I1852" s="1068"/>
    </row>
    <row r="1853" customFormat="false" ht="12.75" hidden="false" customHeight="false" outlineLevel="0" collapsed="false">
      <c r="A1853" s="1001" t="n">
        <v>1851</v>
      </c>
      <c r="B1853" s="1001" t="s">
        <v>4677</v>
      </c>
      <c r="C1853" s="1001" t="s">
        <v>2334</v>
      </c>
      <c r="D1853" s="1001" t="s">
        <v>458</v>
      </c>
      <c r="E1853" s="1001" t="n">
        <v>2090420070</v>
      </c>
      <c r="F1853" s="1001" t="n">
        <v>49007</v>
      </c>
      <c r="G1853" s="1001" t="s">
        <v>4678</v>
      </c>
      <c r="H1853" s="1128" t="n">
        <v>27898</v>
      </c>
      <c r="I1853" s="1068"/>
    </row>
    <row r="1854" customFormat="false" ht="12.75" hidden="false" customHeight="false" outlineLevel="0" collapsed="false">
      <c r="A1854" s="1001" t="n">
        <v>1852</v>
      </c>
      <c r="B1854" s="1001" t="s">
        <v>4679</v>
      </c>
      <c r="C1854" s="1001" t="s">
        <v>945</v>
      </c>
      <c r="D1854" s="1001" t="s">
        <v>852</v>
      </c>
      <c r="E1854" s="1001" t="n">
        <v>1030150430</v>
      </c>
      <c r="F1854" s="1001" t="n">
        <v>17047</v>
      </c>
      <c r="G1854" s="1001" t="s">
        <v>4680</v>
      </c>
      <c r="H1854" s="1128" t="n">
        <v>1098</v>
      </c>
      <c r="I1854" s="1068"/>
    </row>
    <row r="1855" customFormat="false" ht="12.75" hidden="false" customHeight="false" outlineLevel="0" collapsed="false">
      <c r="A1855" s="1001" t="n">
        <v>1853</v>
      </c>
      <c r="B1855" s="1001" t="s">
        <v>4681</v>
      </c>
      <c r="C1855" s="1001" t="s">
        <v>1151</v>
      </c>
      <c r="D1855" s="1001" t="s">
        <v>852</v>
      </c>
      <c r="E1855" s="1001" t="n">
        <v>1030770160</v>
      </c>
      <c r="F1855" s="1001" t="n">
        <v>14016</v>
      </c>
      <c r="G1855" s="1001" t="s">
        <v>4682</v>
      </c>
      <c r="H1855" s="1128" t="n">
        <v>422</v>
      </c>
      <c r="I1855" s="1068"/>
    </row>
    <row r="1856" customFormat="false" ht="12.75" hidden="false" customHeight="false" outlineLevel="0" collapsed="false">
      <c r="A1856" s="1001" t="n">
        <v>1854</v>
      </c>
      <c r="B1856" s="1001" t="s">
        <v>4683</v>
      </c>
      <c r="C1856" s="1001" t="s">
        <v>1250</v>
      </c>
      <c r="D1856" s="1001" t="s">
        <v>857</v>
      </c>
      <c r="E1856" s="1001" t="n">
        <v>4190550240</v>
      </c>
      <c r="F1856" s="1001" t="n">
        <v>82026</v>
      </c>
      <c r="G1856" s="1001" t="s">
        <v>4684</v>
      </c>
      <c r="H1856" s="1128" t="n">
        <v>987</v>
      </c>
      <c r="I1856" s="1068"/>
    </row>
    <row r="1857" customFormat="false" ht="12.75" hidden="false" customHeight="false" outlineLevel="0" collapsed="false">
      <c r="A1857" s="1001" t="n">
        <v>1855</v>
      </c>
      <c r="B1857" s="1001" t="s">
        <v>4685</v>
      </c>
      <c r="C1857" s="1001" t="s">
        <v>1250</v>
      </c>
      <c r="D1857" s="1001" t="s">
        <v>857</v>
      </c>
      <c r="E1857" s="1001" t="n">
        <v>4190550250</v>
      </c>
      <c r="F1857" s="1001" t="n">
        <v>82027</v>
      </c>
      <c r="G1857" s="1001" t="s">
        <v>4686</v>
      </c>
      <c r="H1857" s="1128" t="n">
        <v>13958</v>
      </c>
      <c r="I1857" s="1068"/>
    </row>
    <row r="1858" customFormat="false" ht="12.75" hidden="false" customHeight="false" outlineLevel="0" collapsed="false">
      <c r="A1858" s="1001" t="n">
        <v>1856</v>
      </c>
      <c r="B1858" s="1001" t="s">
        <v>4687</v>
      </c>
      <c r="C1858" s="1001" t="s">
        <v>1453</v>
      </c>
      <c r="D1858" s="1001" t="s">
        <v>861</v>
      </c>
      <c r="E1858" s="1001" t="n">
        <v>1050870070</v>
      </c>
      <c r="F1858" s="1001" t="n">
        <v>27007</v>
      </c>
      <c r="G1858" s="1001" t="s">
        <v>4688</v>
      </c>
      <c r="H1858" s="1128" t="n">
        <v>6146</v>
      </c>
      <c r="I1858" s="1068"/>
    </row>
    <row r="1859" customFormat="false" ht="12.75" hidden="false" customHeight="false" outlineLevel="0" collapsed="false">
      <c r="A1859" s="1001" t="n">
        <v>1857</v>
      </c>
      <c r="B1859" s="1001" t="s">
        <v>4689</v>
      </c>
      <c r="C1859" s="1001" t="s">
        <v>2806</v>
      </c>
      <c r="D1859" s="1001" t="s">
        <v>855</v>
      </c>
      <c r="E1859" s="1001" t="n">
        <v>3160160030</v>
      </c>
      <c r="F1859" s="1001" t="n">
        <v>74003</v>
      </c>
      <c r="G1859" s="1001" t="s">
        <v>4690</v>
      </c>
      <c r="H1859" s="1128" t="n">
        <v>18880</v>
      </c>
      <c r="I1859" s="1068"/>
    </row>
    <row r="1860" customFormat="false" ht="12.75" hidden="false" customHeight="false" outlineLevel="0" collapsed="false">
      <c r="A1860" s="1001" t="n">
        <v>1858</v>
      </c>
      <c r="B1860" s="1001" t="s">
        <v>4691</v>
      </c>
      <c r="C1860" s="1001" t="s">
        <v>914</v>
      </c>
      <c r="D1860" s="1001" t="s">
        <v>468</v>
      </c>
      <c r="E1860" s="1001" t="n">
        <v>3130380320</v>
      </c>
      <c r="F1860" s="1001" t="n">
        <v>66032</v>
      </c>
      <c r="G1860" s="1001" t="s">
        <v>4692</v>
      </c>
      <c r="H1860" s="1128" t="n">
        <v>10379</v>
      </c>
      <c r="I1860" s="1068"/>
    </row>
    <row r="1861" customFormat="false" ht="12.75" hidden="false" customHeight="false" outlineLevel="0" collapsed="false">
      <c r="A1861" s="1001" t="n">
        <v>1859</v>
      </c>
      <c r="B1861" s="1001" t="s">
        <v>4693</v>
      </c>
      <c r="C1861" s="1001" t="s">
        <v>1325</v>
      </c>
      <c r="D1861" s="1001" t="s">
        <v>468</v>
      </c>
      <c r="E1861" s="1001" t="n">
        <v>3130230210</v>
      </c>
      <c r="F1861" s="1001" t="n">
        <v>69021</v>
      </c>
      <c r="G1861" s="1001" t="s">
        <v>4694</v>
      </c>
      <c r="H1861" s="1128" t="n">
        <v>802</v>
      </c>
      <c r="I1861" s="1068"/>
    </row>
    <row r="1862" customFormat="false" ht="12.75" hidden="false" customHeight="false" outlineLevel="0" collapsed="false">
      <c r="A1862" s="1001" t="n">
        <v>1860</v>
      </c>
      <c r="B1862" s="1001" t="s">
        <v>4695</v>
      </c>
      <c r="C1862" s="1001" t="s">
        <v>905</v>
      </c>
      <c r="D1862" s="1001" t="s">
        <v>855</v>
      </c>
      <c r="E1862" s="1001" t="n">
        <v>3160310170</v>
      </c>
      <c r="F1862" s="1001" t="n">
        <v>71018</v>
      </c>
      <c r="G1862" s="1001" t="s">
        <v>4696</v>
      </c>
      <c r="H1862" s="1128" t="n">
        <v>1403</v>
      </c>
      <c r="I1862" s="1068"/>
    </row>
    <row r="1863" customFormat="false" ht="12.75" hidden="false" customHeight="false" outlineLevel="0" collapsed="false">
      <c r="A1863" s="1001" t="n">
        <v>1861</v>
      </c>
      <c r="B1863" s="1001" t="s">
        <v>4697</v>
      </c>
      <c r="C1863" s="1001" t="s">
        <v>942</v>
      </c>
      <c r="D1863" s="1001" t="s">
        <v>847</v>
      </c>
      <c r="E1863" s="1001" t="n">
        <v>3180250340</v>
      </c>
      <c r="F1863" s="1001" t="n">
        <v>78034</v>
      </c>
      <c r="G1863" s="1001" t="s">
        <v>4698</v>
      </c>
      <c r="H1863" s="1128" t="n">
        <v>2534</v>
      </c>
      <c r="I1863" s="1068"/>
    </row>
    <row r="1864" customFormat="false" ht="12.75" hidden="false" customHeight="false" outlineLevel="0" collapsed="false">
      <c r="A1864" s="1001" t="n">
        <v>1862</v>
      </c>
      <c r="B1864" s="1001" t="s">
        <v>4699</v>
      </c>
      <c r="C1864" s="1001" t="s">
        <v>951</v>
      </c>
      <c r="D1864" s="1001" t="s">
        <v>852</v>
      </c>
      <c r="E1864" s="1001" t="n">
        <v>1030260270</v>
      </c>
      <c r="F1864" s="1001" t="n">
        <v>19028</v>
      </c>
      <c r="G1864" s="1001" t="s">
        <v>4700</v>
      </c>
      <c r="H1864" s="1128" t="n">
        <v>486</v>
      </c>
      <c r="I1864" s="1068"/>
    </row>
    <row r="1865" customFormat="false" ht="12.75" hidden="false" customHeight="false" outlineLevel="0" collapsed="false">
      <c r="A1865" s="1001" t="n">
        <v>1863</v>
      </c>
      <c r="B1865" s="1001" t="s">
        <v>4701</v>
      </c>
      <c r="C1865" s="1001" t="s">
        <v>988</v>
      </c>
      <c r="D1865" s="1001" t="s">
        <v>854</v>
      </c>
      <c r="E1865" s="1001" t="n">
        <v>1010020540</v>
      </c>
      <c r="F1865" s="1001" t="n">
        <v>6056</v>
      </c>
      <c r="G1865" s="1001" t="s">
        <v>4702</v>
      </c>
      <c r="H1865" s="1128" t="n">
        <v>467</v>
      </c>
      <c r="I1865" s="1068"/>
    </row>
    <row r="1866" customFormat="false" ht="12.75" hidden="false" customHeight="false" outlineLevel="0" collapsed="false">
      <c r="A1866" s="1001" t="n">
        <v>1864</v>
      </c>
      <c r="B1866" s="1001" t="s">
        <v>4703</v>
      </c>
      <c r="C1866" s="1001" t="s">
        <v>977</v>
      </c>
      <c r="D1866" s="1001" t="s">
        <v>855</v>
      </c>
      <c r="E1866" s="1001" t="n">
        <v>3160090180</v>
      </c>
      <c r="F1866" s="1001" t="n">
        <v>72018</v>
      </c>
      <c r="G1866" s="1001" t="s">
        <v>4704</v>
      </c>
      <c r="H1866" s="1128" t="n">
        <v>5798</v>
      </c>
      <c r="I1866" s="1068"/>
    </row>
    <row r="1867" customFormat="false" ht="12.75" hidden="false" customHeight="false" outlineLevel="0" collapsed="false">
      <c r="A1867" s="1001" t="n">
        <v>1865</v>
      </c>
      <c r="B1867" s="1001" t="s">
        <v>4705</v>
      </c>
      <c r="C1867" s="1001" t="s">
        <v>942</v>
      </c>
      <c r="D1867" s="1001" t="s">
        <v>847</v>
      </c>
      <c r="E1867" s="1001" t="n">
        <v>3180250350</v>
      </c>
      <c r="F1867" s="1001" t="n">
        <v>78035</v>
      </c>
      <c r="G1867" s="1001" t="s">
        <v>4706</v>
      </c>
      <c r="H1867" s="1128" t="n">
        <v>480</v>
      </c>
      <c r="I1867" s="1068"/>
    </row>
    <row r="1868" customFormat="false" ht="12.75" hidden="false" customHeight="false" outlineLevel="0" collapsed="false">
      <c r="A1868" s="1001" t="n">
        <v>1866</v>
      </c>
      <c r="B1868" s="1001" t="s">
        <v>4707</v>
      </c>
      <c r="C1868" s="1001" t="s">
        <v>1032</v>
      </c>
      <c r="D1868" s="1001" t="s">
        <v>854</v>
      </c>
      <c r="E1868" s="1001" t="n">
        <v>1010070330</v>
      </c>
      <c r="F1868" s="1001" t="n">
        <v>5033</v>
      </c>
      <c r="G1868" s="1001" t="s">
        <v>4708</v>
      </c>
      <c r="H1868" s="1128" t="n">
        <v>710</v>
      </c>
      <c r="I1868" s="1068"/>
    </row>
    <row r="1869" customFormat="false" ht="12.75" hidden="false" customHeight="false" outlineLevel="0" collapsed="false">
      <c r="A1869" s="1001" t="n">
        <v>1867</v>
      </c>
      <c r="B1869" s="1001" t="s">
        <v>4709</v>
      </c>
      <c r="C1869" s="1001" t="s">
        <v>945</v>
      </c>
      <c r="D1869" s="1001" t="s">
        <v>852</v>
      </c>
      <c r="E1869" s="1001" t="n">
        <v>1030150440</v>
      </c>
      <c r="F1869" s="1001" t="n">
        <v>17048</v>
      </c>
      <c r="G1869" s="1001" t="s">
        <v>4710</v>
      </c>
      <c r="H1869" s="1128" t="n">
        <v>4862</v>
      </c>
      <c r="I1869" s="1068"/>
    </row>
    <row r="1870" customFormat="false" ht="12.75" hidden="false" customHeight="false" outlineLevel="0" collapsed="false">
      <c r="A1870" s="1001" t="n">
        <v>1868</v>
      </c>
      <c r="B1870" s="1001" t="s">
        <v>4711</v>
      </c>
      <c r="C1870" s="1001" t="s">
        <v>922</v>
      </c>
      <c r="D1870" s="1001" t="s">
        <v>848</v>
      </c>
      <c r="E1870" s="1001" t="n">
        <v>3150720380</v>
      </c>
      <c r="F1870" s="1001" t="n">
        <v>65038</v>
      </c>
      <c r="G1870" s="1001" t="s">
        <v>4712</v>
      </c>
      <c r="H1870" s="1128" t="n">
        <v>1773</v>
      </c>
      <c r="I1870" s="1068"/>
    </row>
    <row r="1871" customFormat="false" ht="12.75" hidden="false" customHeight="false" outlineLevel="0" collapsed="false">
      <c r="A1871" s="1001" t="n">
        <v>1869</v>
      </c>
      <c r="B1871" s="1001" t="s">
        <v>4713</v>
      </c>
      <c r="C1871" s="1001" t="s">
        <v>908</v>
      </c>
      <c r="D1871" s="1001" t="s">
        <v>854</v>
      </c>
      <c r="E1871" s="1001" t="n">
        <v>1010270600</v>
      </c>
      <c r="F1871" s="1001" t="n">
        <v>4060</v>
      </c>
      <c r="G1871" s="1001" t="s">
        <v>4714</v>
      </c>
      <c r="H1871" s="1128" t="n">
        <v>84</v>
      </c>
      <c r="I1871" s="1068"/>
    </row>
    <row r="1872" customFormat="false" ht="12.75" hidden="false" customHeight="false" outlineLevel="0" collapsed="false">
      <c r="A1872" s="1001" t="n">
        <v>1870</v>
      </c>
      <c r="B1872" s="1001" t="s">
        <v>4715</v>
      </c>
      <c r="C1872" s="1001" t="s">
        <v>905</v>
      </c>
      <c r="D1872" s="1001" t="s">
        <v>855</v>
      </c>
      <c r="E1872" s="1001" t="n">
        <v>3160310180</v>
      </c>
      <c r="F1872" s="1001" t="n">
        <v>71019</v>
      </c>
      <c r="G1872" s="1001" t="s">
        <v>4716</v>
      </c>
      <c r="H1872" s="1128" t="n">
        <v>147</v>
      </c>
      <c r="I1872" s="1068"/>
    </row>
    <row r="1873" customFormat="false" ht="12.75" hidden="false" customHeight="false" outlineLevel="0" collapsed="false">
      <c r="A1873" s="1001" t="n">
        <v>1871</v>
      </c>
      <c r="B1873" s="1001" t="s">
        <v>4717</v>
      </c>
      <c r="C1873" s="1001" t="s">
        <v>1032</v>
      </c>
      <c r="D1873" s="1001" t="s">
        <v>854</v>
      </c>
      <c r="E1873" s="1001" t="n">
        <v>1010070340</v>
      </c>
      <c r="F1873" s="1001" t="n">
        <v>5034</v>
      </c>
      <c r="G1873" s="1001" t="s">
        <v>4718</v>
      </c>
      <c r="H1873" s="1128" t="n">
        <v>452</v>
      </c>
      <c r="I1873" s="1068"/>
    </row>
    <row r="1874" customFormat="false" ht="12.75" hidden="false" customHeight="false" outlineLevel="0" collapsed="false">
      <c r="A1874" s="1001" t="n">
        <v>1872</v>
      </c>
      <c r="B1874" s="1001" t="s">
        <v>4719</v>
      </c>
      <c r="C1874" s="1001" t="s">
        <v>1125</v>
      </c>
      <c r="D1874" s="1001" t="s">
        <v>851</v>
      </c>
      <c r="E1874" s="1001" t="n">
        <v>1070740220</v>
      </c>
      <c r="F1874" s="1001" t="n">
        <v>9022</v>
      </c>
      <c r="G1874" s="1001" t="s">
        <v>4720</v>
      </c>
      <c r="H1874" s="1128" t="n">
        <v>4910</v>
      </c>
      <c r="I1874" s="1068"/>
    </row>
    <row r="1875" customFormat="false" ht="12.75" hidden="false" customHeight="false" outlineLevel="0" collapsed="false">
      <c r="A1875" s="1001" t="n">
        <v>1873</v>
      </c>
      <c r="B1875" s="1001" t="s">
        <v>4721</v>
      </c>
      <c r="C1875" s="1001" t="s">
        <v>957</v>
      </c>
      <c r="D1875" s="1001" t="s">
        <v>464</v>
      </c>
      <c r="E1875" s="1001" t="n">
        <v>2120910180</v>
      </c>
      <c r="F1875" s="1001" t="n">
        <v>56019</v>
      </c>
      <c r="G1875" s="1001" t="s">
        <v>4722</v>
      </c>
      <c r="H1875" s="1128" t="n">
        <v>1322</v>
      </c>
      <c r="I1875" s="1068"/>
    </row>
    <row r="1876" customFormat="false" ht="12.75" hidden="false" customHeight="false" outlineLevel="0" collapsed="false">
      <c r="A1876" s="1001" t="n">
        <v>1874</v>
      </c>
      <c r="B1876" s="1001" t="s">
        <v>4723</v>
      </c>
      <c r="C1876" s="1001" t="s">
        <v>957</v>
      </c>
      <c r="D1876" s="1001" t="s">
        <v>464</v>
      </c>
      <c r="E1876" s="1001" t="n">
        <v>2120910190</v>
      </c>
      <c r="F1876" s="1001" t="n">
        <v>56020</v>
      </c>
      <c r="G1876" s="1001" t="s">
        <v>4724</v>
      </c>
      <c r="H1876" s="1128" t="n">
        <v>1075</v>
      </c>
      <c r="I1876" s="1068"/>
    </row>
    <row r="1877" customFormat="false" ht="12.75" hidden="false" customHeight="false" outlineLevel="0" collapsed="false">
      <c r="A1877" s="1001" t="n">
        <v>1875</v>
      </c>
      <c r="B1877" s="1001" t="s">
        <v>4725</v>
      </c>
      <c r="C1877" s="1001" t="s">
        <v>1132</v>
      </c>
      <c r="D1877" s="1001" t="s">
        <v>468</v>
      </c>
      <c r="E1877" s="1001" t="n">
        <v>3130790140</v>
      </c>
      <c r="F1877" s="1001" t="n">
        <v>67015</v>
      </c>
      <c r="G1877" s="1001" t="s">
        <v>4726</v>
      </c>
      <c r="H1877" s="1128" t="n">
        <v>2274</v>
      </c>
      <c r="I1877" s="1068"/>
    </row>
    <row r="1878" customFormat="false" ht="12.75" hidden="false" customHeight="false" outlineLevel="0" collapsed="false">
      <c r="A1878" s="1001" t="n">
        <v>1876</v>
      </c>
      <c r="B1878" s="1001" t="s">
        <v>4727</v>
      </c>
      <c r="C1878" s="1001" t="s">
        <v>2806</v>
      </c>
      <c r="D1878" s="1001" t="s">
        <v>855</v>
      </c>
      <c r="E1878" s="1001" t="n">
        <v>3160160040</v>
      </c>
      <c r="F1878" s="1001" t="n">
        <v>74004</v>
      </c>
      <c r="G1878" s="1001" t="s">
        <v>4728</v>
      </c>
      <c r="H1878" s="1128" t="n">
        <v>6170</v>
      </c>
      <c r="I1878" s="1068"/>
    </row>
    <row r="1879" customFormat="false" ht="12.75" hidden="false" customHeight="false" outlineLevel="0" collapsed="false">
      <c r="A1879" s="1001" t="n">
        <v>1877</v>
      </c>
      <c r="B1879" s="1001" t="s">
        <v>4729</v>
      </c>
      <c r="C1879" s="1001" t="s">
        <v>1120</v>
      </c>
      <c r="D1879" s="1001" t="s">
        <v>854</v>
      </c>
      <c r="E1879" s="1001" t="n">
        <v>1010880385</v>
      </c>
      <c r="F1879" s="1001" t="n">
        <v>2171</v>
      </c>
      <c r="G1879" s="1001" t="s">
        <v>4730</v>
      </c>
      <c r="H1879" s="1128" t="n">
        <v>940</v>
      </c>
      <c r="I1879" s="1068"/>
    </row>
    <row r="1880" customFormat="false" ht="12.75" hidden="false" customHeight="false" outlineLevel="0" collapsed="false">
      <c r="A1880" s="1001" t="n">
        <v>1878</v>
      </c>
      <c r="B1880" s="1001" t="s">
        <v>4731</v>
      </c>
      <c r="C1880" s="1001" t="s">
        <v>1092</v>
      </c>
      <c r="D1880" s="1001" t="s">
        <v>848</v>
      </c>
      <c r="E1880" s="1001" t="n">
        <v>3150200271</v>
      </c>
      <c r="F1880" s="1001" t="n">
        <v>61102</v>
      </c>
      <c r="G1880" s="1001" t="s">
        <v>4732</v>
      </c>
      <c r="H1880" s="1128" t="n">
        <v>8086</v>
      </c>
      <c r="I1880" s="1068"/>
    </row>
    <row r="1881" customFormat="false" ht="12.75" hidden="false" customHeight="false" outlineLevel="0" collapsed="false">
      <c r="A1881" s="1001" t="n">
        <v>1879</v>
      </c>
      <c r="B1881" s="1001" t="s">
        <v>4733</v>
      </c>
      <c r="C1881" s="1001" t="s">
        <v>1110</v>
      </c>
      <c r="D1881" s="1001" t="s">
        <v>858</v>
      </c>
      <c r="E1881" s="1001" t="n">
        <v>1040830515</v>
      </c>
      <c r="F1881" s="1001" t="n">
        <v>22241</v>
      </c>
      <c r="G1881" s="1001" t="s">
        <v>4734</v>
      </c>
      <c r="H1881" s="1128" t="n">
        <v>2296</v>
      </c>
      <c r="I1881" s="1068"/>
    </row>
    <row r="1882" customFormat="false" ht="12.75" hidden="false" customHeight="false" outlineLevel="0" collapsed="false">
      <c r="A1882" s="1001" t="n">
        <v>1880</v>
      </c>
      <c r="B1882" s="1001" t="s">
        <v>4735</v>
      </c>
      <c r="C1882" s="1001" t="s">
        <v>1174</v>
      </c>
      <c r="D1882" s="1001" t="s">
        <v>847</v>
      </c>
      <c r="E1882" s="1001" t="n">
        <v>3180220230</v>
      </c>
      <c r="F1882" s="1001" t="n">
        <v>79024</v>
      </c>
      <c r="G1882" s="1001" t="s">
        <v>4736</v>
      </c>
      <c r="H1882" s="1128" t="n">
        <v>507</v>
      </c>
      <c r="I1882" s="1068"/>
    </row>
    <row r="1883" customFormat="false" ht="12.75" hidden="false" customHeight="false" outlineLevel="0" collapsed="false">
      <c r="A1883" s="1001" t="n">
        <v>1881</v>
      </c>
      <c r="B1883" s="1001" t="s">
        <v>4737</v>
      </c>
      <c r="C1883" s="1001" t="s">
        <v>999</v>
      </c>
      <c r="D1883" s="1001" t="s">
        <v>852</v>
      </c>
      <c r="E1883" s="1001" t="n">
        <v>1030120650</v>
      </c>
      <c r="F1883" s="1001" t="n">
        <v>16068</v>
      </c>
      <c r="G1883" s="1001" t="s">
        <v>4738</v>
      </c>
      <c r="H1883" s="1128" t="n">
        <v>2515</v>
      </c>
      <c r="I1883" s="1068"/>
    </row>
    <row r="1884" customFormat="false" ht="12.75" hidden="false" customHeight="false" outlineLevel="0" collapsed="false">
      <c r="A1884" s="1001" t="n">
        <v>1882</v>
      </c>
      <c r="B1884" s="1001" t="s">
        <v>4739</v>
      </c>
      <c r="C1884" s="1001" t="s">
        <v>999</v>
      </c>
      <c r="D1884" s="1001" t="s">
        <v>852</v>
      </c>
      <c r="E1884" s="1001" t="n">
        <v>1030120660</v>
      </c>
      <c r="F1884" s="1001" t="n">
        <v>16069</v>
      </c>
      <c r="G1884" s="1001" t="s">
        <v>4740</v>
      </c>
      <c r="H1884" s="1128" t="n">
        <v>3928</v>
      </c>
      <c r="I1884" s="1068"/>
    </row>
    <row r="1885" customFormat="false" ht="12.75" hidden="false" customHeight="false" outlineLevel="0" collapsed="false">
      <c r="A1885" s="1001" t="n">
        <v>1883</v>
      </c>
      <c r="B1885" s="1001" t="s">
        <v>4741</v>
      </c>
      <c r="C1885" s="1001" t="s">
        <v>1050</v>
      </c>
      <c r="D1885" s="1001" t="s">
        <v>861</v>
      </c>
      <c r="E1885" s="1001" t="n">
        <v>1050100100</v>
      </c>
      <c r="F1885" s="1001" t="n">
        <v>25010</v>
      </c>
      <c r="G1885" s="1001" t="s">
        <v>4742</v>
      </c>
      <c r="H1885" s="1128" t="n">
        <v>1243</v>
      </c>
      <c r="I1885" s="1068"/>
    </row>
    <row r="1886" customFormat="false" ht="12.75" hidden="false" customHeight="false" outlineLevel="0" collapsed="false">
      <c r="A1886" s="1001" t="n">
        <v>1884</v>
      </c>
      <c r="B1886" s="1001" t="s">
        <v>4743</v>
      </c>
      <c r="C1886" s="1001" t="s">
        <v>999</v>
      </c>
      <c r="D1886" s="1001" t="s">
        <v>852</v>
      </c>
      <c r="E1886" s="1001" t="n">
        <v>1030120670</v>
      </c>
      <c r="F1886" s="1001" t="n">
        <v>16070</v>
      </c>
      <c r="G1886" s="1001" t="s">
        <v>4744</v>
      </c>
      <c r="H1886" s="1128" t="n">
        <v>4095</v>
      </c>
      <c r="I1886" s="1068"/>
    </row>
    <row r="1887" customFormat="false" ht="12.75" hidden="false" customHeight="false" outlineLevel="0" collapsed="false">
      <c r="A1887" s="1001" t="n">
        <v>1885</v>
      </c>
      <c r="B1887" s="1001" t="s">
        <v>4745</v>
      </c>
      <c r="C1887" s="1001" t="s">
        <v>1004</v>
      </c>
      <c r="D1887" s="1001" t="s">
        <v>861</v>
      </c>
      <c r="E1887" s="1001" t="n">
        <v>1050710140</v>
      </c>
      <c r="F1887" s="1001" t="n">
        <v>29014</v>
      </c>
      <c r="G1887" s="1001" t="s">
        <v>4746</v>
      </c>
      <c r="H1887" s="1128" t="n">
        <v>1552</v>
      </c>
      <c r="I1887" s="1068"/>
    </row>
    <row r="1888" customFormat="false" ht="12.75" hidden="false" customHeight="false" outlineLevel="0" collapsed="false">
      <c r="A1888" s="1001" t="n">
        <v>1886</v>
      </c>
      <c r="B1888" s="1001" t="s">
        <v>4747</v>
      </c>
      <c r="C1888" s="1001" t="s">
        <v>1125</v>
      </c>
      <c r="D1888" s="1001" t="s">
        <v>851</v>
      </c>
      <c r="E1888" s="1001" t="n">
        <v>1070740230</v>
      </c>
      <c r="F1888" s="1001" t="n">
        <v>9023</v>
      </c>
      <c r="G1888" s="1001" t="s">
        <v>4748</v>
      </c>
      <c r="H1888" s="1128" t="n">
        <v>3293</v>
      </c>
      <c r="I1888" s="1068"/>
    </row>
    <row r="1889" customFormat="false" ht="12.75" hidden="false" customHeight="false" outlineLevel="0" collapsed="false">
      <c r="A1889" s="1001" t="n">
        <v>1887</v>
      </c>
      <c r="B1889" s="1001" t="s">
        <v>4749</v>
      </c>
      <c r="C1889" s="1001" t="s">
        <v>908</v>
      </c>
      <c r="D1889" s="1001" t="s">
        <v>854</v>
      </c>
      <c r="E1889" s="1001" t="n">
        <v>1010270610</v>
      </c>
      <c r="F1889" s="1001" t="n">
        <v>4061</v>
      </c>
      <c r="G1889" s="1001" t="s">
        <v>4750</v>
      </c>
      <c r="H1889" s="1128" t="n">
        <v>6875</v>
      </c>
      <c r="I1889" s="1068"/>
    </row>
    <row r="1890" customFormat="false" ht="12.75" hidden="false" customHeight="false" outlineLevel="0" collapsed="false">
      <c r="A1890" s="1001" t="n">
        <v>1888</v>
      </c>
      <c r="B1890" s="1001" t="s">
        <v>4751</v>
      </c>
      <c r="C1890" s="1001" t="s">
        <v>1602</v>
      </c>
      <c r="D1890" s="1001" t="s">
        <v>849</v>
      </c>
      <c r="E1890" s="1001" t="n">
        <v>1080290040</v>
      </c>
      <c r="F1890" s="1001" t="n">
        <v>38004</v>
      </c>
      <c r="G1890" s="1001" t="s">
        <v>4752</v>
      </c>
      <c r="H1890" s="1128" t="n">
        <v>35228</v>
      </c>
      <c r="I1890" s="1068"/>
    </row>
    <row r="1891" customFormat="false" ht="12.75" hidden="false" customHeight="false" outlineLevel="0" collapsed="false">
      <c r="A1891" s="1001" t="n">
        <v>1889</v>
      </c>
      <c r="B1891" s="1001" t="s">
        <v>4753</v>
      </c>
      <c r="C1891" s="1001" t="s">
        <v>922</v>
      </c>
      <c r="D1891" s="1001" t="s">
        <v>848</v>
      </c>
      <c r="E1891" s="1001" t="n">
        <v>3150720390</v>
      </c>
      <c r="F1891" s="1001" t="n">
        <v>65039</v>
      </c>
      <c r="G1891" s="1001" t="s">
        <v>4754</v>
      </c>
      <c r="H1891" s="1128" t="n">
        <v>5020</v>
      </c>
      <c r="I1891" s="1068"/>
    </row>
    <row r="1892" customFormat="false" ht="12.75" hidden="false" customHeight="false" outlineLevel="0" collapsed="false">
      <c r="A1892" s="1001" t="n">
        <v>1890</v>
      </c>
      <c r="B1892" s="1001" t="s">
        <v>4755</v>
      </c>
      <c r="C1892" s="1001" t="s">
        <v>1174</v>
      </c>
      <c r="D1892" s="1001" t="s">
        <v>847</v>
      </c>
      <c r="E1892" s="1001" t="n">
        <v>3180220240</v>
      </c>
      <c r="F1892" s="1001" t="n">
        <v>79025</v>
      </c>
      <c r="G1892" s="1001" t="s">
        <v>4756</v>
      </c>
      <c r="H1892" s="1128" t="n">
        <v>340</v>
      </c>
      <c r="I1892" s="1068"/>
    </row>
    <row r="1893" customFormat="false" ht="12.75" hidden="false" customHeight="false" outlineLevel="0" collapsed="false">
      <c r="A1893" s="1001" t="n">
        <v>1891</v>
      </c>
      <c r="B1893" s="1001" t="s">
        <v>4757</v>
      </c>
      <c r="C1893" s="1001" t="s">
        <v>1159</v>
      </c>
      <c r="D1893" s="1001" t="s">
        <v>852</v>
      </c>
      <c r="E1893" s="1001" t="n">
        <v>1030240595</v>
      </c>
      <c r="F1893" s="1001" t="n">
        <v>13254</v>
      </c>
      <c r="G1893" s="1001" t="s">
        <v>4758</v>
      </c>
      <c r="H1893" s="1128" t="n">
        <v>3573</v>
      </c>
      <c r="I1893" s="1068"/>
    </row>
    <row r="1894" customFormat="false" ht="12.75" hidden="false" customHeight="false" outlineLevel="0" collapsed="false">
      <c r="A1894" s="1001" t="n">
        <v>1892</v>
      </c>
      <c r="B1894" s="1001" t="s">
        <v>4759</v>
      </c>
      <c r="C1894" s="1001" t="s">
        <v>1027</v>
      </c>
      <c r="D1894" s="1001" t="s">
        <v>857</v>
      </c>
      <c r="E1894" s="1001" t="n">
        <v>4190280070</v>
      </c>
      <c r="F1894" s="1001" t="n">
        <v>86007</v>
      </c>
      <c r="G1894" s="1001" t="s">
        <v>4760</v>
      </c>
      <c r="H1894" s="1128" t="n">
        <v>5129</v>
      </c>
      <c r="I1894" s="1068"/>
    </row>
    <row r="1895" customFormat="false" ht="12.75" hidden="false" customHeight="false" outlineLevel="0" collapsed="false">
      <c r="A1895" s="1001" t="n">
        <v>1893</v>
      </c>
      <c r="B1895" s="1001" t="s">
        <v>4761</v>
      </c>
      <c r="C1895" s="1001" t="s">
        <v>890</v>
      </c>
      <c r="D1895" s="1001" t="s">
        <v>468</v>
      </c>
      <c r="E1895" s="1001" t="n">
        <v>3130600110</v>
      </c>
      <c r="F1895" s="1001" t="n">
        <v>68011</v>
      </c>
      <c r="G1895" s="1001" t="s">
        <v>4762</v>
      </c>
      <c r="H1895" s="1128" t="n">
        <v>10960</v>
      </c>
      <c r="I1895" s="1068"/>
    </row>
    <row r="1896" customFormat="false" ht="12.75" hidden="false" customHeight="false" outlineLevel="0" collapsed="false">
      <c r="A1896" s="1001" t="n">
        <v>1894</v>
      </c>
      <c r="B1896" s="1001" t="s">
        <v>4763</v>
      </c>
      <c r="C1896" s="1001" t="s">
        <v>1100</v>
      </c>
      <c r="D1896" s="1001" t="s">
        <v>848</v>
      </c>
      <c r="E1896" s="1001" t="n">
        <v>3150110220</v>
      </c>
      <c r="F1896" s="1001" t="n">
        <v>62022</v>
      </c>
      <c r="G1896" s="1001" t="s">
        <v>4764</v>
      </c>
      <c r="H1896" s="1128" t="n">
        <v>3231</v>
      </c>
      <c r="I1896" s="1068"/>
    </row>
    <row r="1897" customFormat="false" ht="12.75" hidden="false" customHeight="false" outlineLevel="0" collapsed="false">
      <c r="A1897" s="1001" t="n">
        <v>1895</v>
      </c>
      <c r="B1897" s="1001" t="s">
        <v>4765</v>
      </c>
      <c r="C1897" s="1001" t="s">
        <v>1474</v>
      </c>
      <c r="D1897" s="1001" t="s">
        <v>854</v>
      </c>
      <c r="E1897" s="1001" t="n">
        <v>1011020210</v>
      </c>
      <c r="F1897" s="1001" t="n">
        <v>103021</v>
      </c>
      <c r="G1897" s="1001" t="s">
        <v>4766</v>
      </c>
      <c r="H1897" s="1128" t="n">
        <v>301</v>
      </c>
      <c r="I1897" s="1068"/>
    </row>
    <row r="1898" customFormat="false" ht="12.75" hidden="false" customHeight="false" outlineLevel="0" collapsed="false">
      <c r="A1898" s="1001" t="n">
        <v>1896</v>
      </c>
      <c r="B1898" s="1001" t="s">
        <v>4767</v>
      </c>
      <c r="C1898" s="1001" t="s">
        <v>939</v>
      </c>
      <c r="D1898" s="1001" t="s">
        <v>464</v>
      </c>
      <c r="E1898" s="1001" t="n">
        <v>2120330250</v>
      </c>
      <c r="F1898" s="1001" t="n">
        <v>60025</v>
      </c>
      <c r="G1898" s="1001" t="s">
        <v>4768</v>
      </c>
      <c r="H1898" s="1128" t="n">
        <v>8260</v>
      </c>
      <c r="I1898" s="1068"/>
    </row>
    <row r="1899" customFormat="false" ht="12.75" hidden="false" customHeight="false" outlineLevel="0" collapsed="false">
      <c r="A1899" s="1001" t="n">
        <v>1897</v>
      </c>
      <c r="B1899" s="1001" t="s">
        <v>4769</v>
      </c>
      <c r="C1899" s="1001" t="s">
        <v>1027</v>
      </c>
      <c r="D1899" s="1001" t="s">
        <v>857</v>
      </c>
      <c r="E1899" s="1001" t="n">
        <v>4190280080</v>
      </c>
      <c r="F1899" s="1001" t="n">
        <v>86008</v>
      </c>
      <c r="G1899" s="1001" t="s">
        <v>4770</v>
      </c>
      <c r="H1899" s="1128" t="n">
        <v>1867</v>
      </c>
      <c r="I1899" s="1068"/>
    </row>
    <row r="1900" customFormat="false" ht="12.75" hidden="false" customHeight="false" outlineLevel="0" collapsed="false">
      <c r="A1900" s="1001" t="n">
        <v>1898</v>
      </c>
      <c r="B1900" s="1001" t="s">
        <v>4771</v>
      </c>
      <c r="C1900" s="1001" t="s">
        <v>1591</v>
      </c>
      <c r="D1900" s="1001" t="s">
        <v>851</v>
      </c>
      <c r="E1900" s="1001" t="n">
        <v>1070340140</v>
      </c>
      <c r="F1900" s="1001" t="n">
        <v>10014</v>
      </c>
      <c r="G1900" s="1001" t="s">
        <v>4772</v>
      </c>
      <c r="H1900" s="1128" t="n">
        <v>3637</v>
      </c>
      <c r="I1900" s="1068"/>
    </row>
    <row r="1901" customFormat="false" ht="12.75" hidden="false" customHeight="false" outlineLevel="0" collapsed="false">
      <c r="A1901" s="1001" t="n">
        <v>1899</v>
      </c>
      <c r="B1901" s="1001" t="s">
        <v>4773</v>
      </c>
      <c r="C1901" s="1001" t="s">
        <v>378</v>
      </c>
      <c r="D1901" s="1001" t="s">
        <v>854</v>
      </c>
      <c r="E1901" s="1001" t="n">
        <v>1010520480</v>
      </c>
      <c r="F1901" s="1001" t="n">
        <v>3049</v>
      </c>
      <c r="G1901" s="1001" t="s">
        <v>4774</v>
      </c>
      <c r="H1901" s="1128" t="n">
        <v>6712</v>
      </c>
      <c r="I1901" s="1068"/>
    </row>
    <row r="1902" customFormat="false" ht="12.75" hidden="false" customHeight="false" outlineLevel="0" collapsed="false">
      <c r="A1902" s="1001" t="n">
        <v>1900</v>
      </c>
      <c r="B1902" s="1001" t="s">
        <v>4775</v>
      </c>
      <c r="C1902" s="1001" t="s">
        <v>1159</v>
      </c>
      <c r="D1902" s="1001" t="s">
        <v>852</v>
      </c>
      <c r="E1902" s="1001" t="n">
        <v>1030240600</v>
      </c>
      <c r="F1902" s="1001" t="n">
        <v>13063</v>
      </c>
      <c r="G1902" s="1001" t="s">
        <v>4776</v>
      </c>
      <c r="H1902" s="1128" t="n">
        <v>572</v>
      </c>
      <c r="I1902" s="1068"/>
    </row>
    <row r="1903" customFormat="false" ht="12.75" hidden="false" customHeight="false" outlineLevel="0" collapsed="false">
      <c r="A1903" s="1001" t="n">
        <v>1901</v>
      </c>
      <c r="B1903" s="1001" t="s">
        <v>4777</v>
      </c>
      <c r="C1903" s="1001" t="s">
        <v>1117</v>
      </c>
      <c r="D1903" s="1001" t="s">
        <v>852</v>
      </c>
      <c r="E1903" s="1001" t="n">
        <v>1030570400</v>
      </c>
      <c r="F1903" s="1001" t="n">
        <v>18043</v>
      </c>
      <c r="G1903" s="1001" t="s">
        <v>4778</v>
      </c>
      <c r="H1903" s="1128" t="n">
        <v>2283</v>
      </c>
      <c r="I1903" s="1068"/>
    </row>
    <row r="1904" customFormat="false" ht="12.75" hidden="false" customHeight="false" outlineLevel="0" collapsed="false">
      <c r="A1904" s="1001" t="n">
        <v>1902</v>
      </c>
      <c r="B1904" s="1001" t="s">
        <v>4779</v>
      </c>
      <c r="C1904" s="1001" t="s">
        <v>922</v>
      </c>
      <c r="D1904" s="1001" t="s">
        <v>848</v>
      </c>
      <c r="E1904" s="1001" t="n">
        <v>3150720400</v>
      </c>
      <c r="F1904" s="1001" t="n">
        <v>65040</v>
      </c>
      <c r="G1904" s="1001" t="s">
        <v>4780</v>
      </c>
      <c r="H1904" s="1128" t="n">
        <v>2268</v>
      </c>
      <c r="I1904" s="1068"/>
    </row>
    <row r="1905" customFormat="false" ht="12.75" hidden="false" customHeight="false" outlineLevel="0" collapsed="false">
      <c r="A1905" s="1001" t="n">
        <v>1903</v>
      </c>
      <c r="B1905" s="1001" t="s">
        <v>4781</v>
      </c>
      <c r="C1905" s="1001" t="s">
        <v>971</v>
      </c>
      <c r="D1905" s="1001" t="s">
        <v>853</v>
      </c>
      <c r="E1905" s="1001" t="n">
        <v>3140190170</v>
      </c>
      <c r="F1905" s="1001" t="n">
        <v>70017</v>
      </c>
      <c r="G1905" s="1001" t="s">
        <v>4782</v>
      </c>
      <c r="H1905" s="1128" t="n">
        <v>3594</v>
      </c>
      <c r="I1905" s="1068"/>
    </row>
    <row r="1906" customFormat="false" ht="12.75" hidden="false" customHeight="false" outlineLevel="0" collapsed="false">
      <c r="A1906" s="1001" t="n">
        <v>1904</v>
      </c>
      <c r="B1906" s="1001" t="s">
        <v>4783</v>
      </c>
      <c r="C1906" s="1001" t="s">
        <v>1035</v>
      </c>
      <c r="D1906" s="1001" t="s">
        <v>854</v>
      </c>
      <c r="E1906" s="1001" t="n">
        <v>1010810690</v>
      </c>
      <c r="F1906" s="1001" t="n">
        <v>1071</v>
      </c>
      <c r="G1906" s="1001" t="s">
        <v>4784</v>
      </c>
      <c r="H1906" s="1128" t="n">
        <v>1782</v>
      </c>
      <c r="I1906" s="1068"/>
    </row>
    <row r="1907" customFormat="false" ht="12.75" hidden="false" customHeight="false" outlineLevel="0" collapsed="false">
      <c r="A1907" s="1001" t="n">
        <v>1905</v>
      </c>
      <c r="B1907" s="1001" t="s">
        <v>4785</v>
      </c>
      <c r="C1907" s="1001" t="s">
        <v>971</v>
      </c>
      <c r="D1907" s="1001" t="s">
        <v>853</v>
      </c>
      <c r="E1907" s="1001" t="n">
        <v>3140190180</v>
      </c>
      <c r="F1907" s="1001" t="n">
        <v>70018</v>
      </c>
      <c r="G1907" s="1001" t="s">
        <v>4786</v>
      </c>
      <c r="H1907" s="1128" t="n">
        <v>610</v>
      </c>
      <c r="I1907" s="1068"/>
    </row>
    <row r="1908" customFormat="false" ht="12.75" hidden="false" customHeight="false" outlineLevel="0" collapsed="false">
      <c r="A1908" s="1001" t="n">
        <v>1906</v>
      </c>
      <c r="B1908" s="1001" t="s">
        <v>4787</v>
      </c>
      <c r="C1908" s="1001" t="s">
        <v>942</v>
      </c>
      <c r="D1908" s="1001" t="s">
        <v>847</v>
      </c>
      <c r="E1908" s="1001" t="n">
        <v>3180250360</v>
      </c>
      <c r="F1908" s="1001" t="n">
        <v>78036</v>
      </c>
      <c r="G1908" s="1001" t="s">
        <v>4788</v>
      </c>
      <c r="H1908" s="1128" t="n">
        <v>2184</v>
      </c>
      <c r="I1908" s="1068"/>
    </row>
    <row r="1909" customFormat="false" ht="12.75" hidden="false" customHeight="false" outlineLevel="0" collapsed="false">
      <c r="A1909" s="1001" t="n">
        <v>1907</v>
      </c>
      <c r="B1909" s="1001" t="s">
        <v>4789</v>
      </c>
      <c r="C1909" s="1001" t="s">
        <v>914</v>
      </c>
      <c r="D1909" s="1001" t="s">
        <v>468</v>
      </c>
      <c r="E1909" s="1001" t="n">
        <v>3130380330</v>
      </c>
      <c r="F1909" s="1001" t="n">
        <v>66033</v>
      </c>
      <c r="G1909" s="1001" t="s">
        <v>4790</v>
      </c>
      <c r="H1909" s="1128" t="n">
        <v>1569</v>
      </c>
      <c r="I1909" s="1068"/>
    </row>
    <row r="1910" customFormat="false" ht="12.75" hidden="false" customHeight="false" outlineLevel="0" collapsed="false">
      <c r="A1910" s="1001" t="n">
        <v>1908</v>
      </c>
      <c r="B1910" s="1001" t="s">
        <v>4791</v>
      </c>
      <c r="C1910" s="1001" t="s">
        <v>1151</v>
      </c>
      <c r="D1910" s="1001" t="s">
        <v>852</v>
      </c>
      <c r="E1910" s="1001" t="n">
        <v>1030770170</v>
      </c>
      <c r="F1910" s="1001" t="n">
        <v>14017</v>
      </c>
      <c r="G1910" s="1001" t="s">
        <v>4792</v>
      </c>
      <c r="H1910" s="1128" t="n">
        <v>782</v>
      </c>
      <c r="I1910" s="1068"/>
    </row>
    <row r="1911" customFormat="false" ht="12.75" hidden="false" customHeight="false" outlineLevel="0" collapsed="false">
      <c r="A1911" s="1001" t="n">
        <v>1909</v>
      </c>
      <c r="B1911" s="1001" t="s">
        <v>4793</v>
      </c>
      <c r="C1911" s="1001" t="s">
        <v>1084</v>
      </c>
      <c r="D1911" s="1001" t="s">
        <v>850</v>
      </c>
      <c r="E1911" s="1001" t="n">
        <v>1060850220</v>
      </c>
      <c r="F1911" s="1001" t="n">
        <v>30022</v>
      </c>
      <c r="G1911" s="1001" t="s">
        <v>4794</v>
      </c>
      <c r="H1911" s="1128" t="n">
        <v>652</v>
      </c>
      <c r="I1911" s="1068"/>
    </row>
    <row r="1912" customFormat="false" ht="12.75" hidden="false" customHeight="false" outlineLevel="0" collapsed="false">
      <c r="A1912" s="1001" t="n">
        <v>1910</v>
      </c>
      <c r="B1912" s="1001" t="s">
        <v>4795</v>
      </c>
      <c r="C1912" s="1001" t="s">
        <v>925</v>
      </c>
      <c r="D1912" s="1001" t="s">
        <v>848</v>
      </c>
      <c r="E1912" s="1001" t="n">
        <v>3150510260</v>
      </c>
      <c r="F1912" s="1001" t="n">
        <v>63026</v>
      </c>
      <c r="G1912" s="1001" t="s">
        <v>4796</v>
      </c>
      <c r="H1912" s="1128" t="n">
        <v>17124</v>
      </c>
      <c r="I1912" s="1068"/>
    </row>
    <row r="1913" customFormat="false" ht="12.75" hidden="false" customHeight="false" outlineLevel="0" collapsed="false">
      <c r="A1913" s="1001" t="n">
        <v>1911</v>
      </c>
      <c r="B1913" s="1001" t="s">
        <v>4797</v>
      </c>
      <c r="C1913" s="1001" t="s">
        <v>1250</v>
      </c>
      <c r="D1913" s="1001" t="s">
        <v>857</v>
      </c>
      <c r="E1913" s="1001" t="n">
        <v>4190550260</v>
      </c>
      <c r="F1913" s="1001" t="n">
        <v>82028</v>
      </c>
      <c r="G1913" s="1001" t="s">
        <v>4798</v>
      </c>
      <c r="H1913" s="1128" t="n">
        <v>4942</v>
      </c>
      <c r="I1913" s="1068"/>
    </row>
    <row r="1914" customFormat="false" ht="12.75" hidden="false" customHeight="false" outlineLevel="0" collapsed="false">
      <c r="A1914" s="1001" t="n">
        <v>1912</v>
      </c>
      <c r="B1914" s="1001" t="s">
        <v>4799</v>
      </c>
      <c r="C1914" s="1001" t="s">
        <v>1009</v>
      </c>
      <c r="D1914" s="1001" t="s">
        <v>861</v>
      </c>
      <c r="E1914" s="1001" t="n">
        <v>1050890250</v>
      </c>
      <c r="F1914" s="1001" t="n">
        <v>23025</v>
      </c>
      <c r="G1914" s="1001" t="s">
        <v>4800</v>
      </c>
      <c r="H1914" s="1128" t="n">
        <v>16751</v>
      </c>
      <c r="I1914" s="1068"/>
    </row>
    <row r="1915" customFormat="false" ht="12.75" hidden="false" customHeight="false" outlineLevel="0" collapsed="false">
      <c r="A1915" s="1001" t="n">
        <v>1913</v>
      </c>
      <c r="B1915" s="1001" t="s">
        <v>4801</v>
      </c>
      <c r="C1915" s="1001" t="s">
        <v>1004</v>
      </c>
      <c r="D1915" s="1001" t="s">
        <v>861</v>
      </c>
      <c r="E1915" s="1001" t="n">
        <v>1050710150</v>
      </c>
      <c r="F1915" s="1001" t="n">
        <v>29015</v>
      </c>
      <c r="G1915" s="1001" t="s">
        <v>4802</v>
      </c>
      <c r="H1915" s="1128" t="n">
        <v>3440</v>
      </c>
      <c r="I1915" s="1068"/>
    </row>
    <row r="1916" customFormat="false" ht="12.75" hidden="false" customHeight="false" outlineLevel="0" collapsed="false">
      <c r="A1916" s="1001" t="n">
        <v>1914</v>
      </c>
      <c r="B1916" s="1001" t="s">
        <v>4803</v>
      </c>
      <c r="C1916" s="1001" t="s">
        <v>2205</v>
      </c>
      <c r="D1916" s="1001" t="s">
        <v>847</v>
      </c>
      <c r="E1916" s="1001" t="n">
        <v>3180970060</v>
      </c>
      <c r="F1916" s="1001" t="n">
        <v>101006</v>
      </c>
      <c r="G1916" s="1001" t="s">
        <v>4804</v>
      </c>
      <c r="H1916" s="1128" t="n">
        <v>1035</v>
      </c>
      <c r="I1916" s="1068"/>
    </row>
    <row r="1917" customFormat="false" ht="12.75" hidden="false" customHeight="false" outlineLevel="0" collapsed="false">
      <c r="A1917" s="1001" t="n">
        <v>1915</v>
      </c>
      <c r="B1917" s="1001" t="s">
        <v>4805</v>
      </c>
      <c r="C1917" s="1001" t="s">
        <v>1035</v>
      </c>
      <c r="D1917" s="1001" t="s">
        <v>854</v>
      </c>
      <c r="E1917" s="1001" t="n">
        <v>1010810700</v>
      </c>
      <c r="F1917" s="1001" t="n">
        <v>1072</v>
      </c>
      <c r="G1917" s="1001" t="s">
        <v>4806</v>
      </c>
      <c r="H1917" s="1128" t="n">
        <v>1017</v>
      </c>
      <c r="I1917" s="1068"/>
    </row>
    <row r="1918" customFormat="false" ht="12.75" hidden="false" customHeight="false" outlineLevel="0" collapsed="false">
      <c r="A1918" s="1001" t="n">
        <v>1916</v>
      </c>
      <c r="B1918" s="1001" t="s">
        <v>4807</v>
      </c>
      <c r="C1918" s="1001" t="s">
        <v>954</v>
      </c>
      <c r="D1918" s="1001" t="s">
        <v>852</v>
      </c>
      <c r="E1918" s="1001" t="n">
        <v>1030450190</v>
      </c>
      <c r="F1918" s="1001" t="n">
        <v>20019</v>
      </c>
      <c r="G1918" s="1001" t="s">
        <v>4808</v>
      </c>
      <c r="H1918" s="1128" t="n">
        <v>2554</v>
      </c>
      <c r="I1918" s="1068"/>
    </row>
    <row r="1919" customFormat="false" ht="12.75" hidden="false" customHeight="false" outlineLevel="0" collapsed="false">
      <c r="A1919" s="1001" t="n">
        <v>1917</v>
      </c>
      <c r="B1919" s="1001" t="s">
        <v>4809</v>
      </c>
      <c r="C1919" s="1001" t="s">
        <v>988</v>
      </c>
      <c r="D1919" s="1001" t="s">
        <v>854</v>
      </c>
      <c r="E1919" s="1001" t="n">
        <v>1010020550</v>
      </c>
      <c r="F1919" s="1001" t="n">
        <v>6057</v>
      </c>
      <c r="G1919" s="1001" t="s">
        <v>4810</v>
      </c>
      <c r="H1919" s="1128" t="n">
        <v>396</v>
      </c>
      <c r="I1919" s="1068"/>
    </row>
    <row r="1920" customFormat="false" ht="12.75" hidden="false" customHeight="false" outlineLevel="0" collapsed="false">
      <c r="A1920" s="1001" t="n">
        <v>1918</v>
      </c>
      <c r="B1920" s="1001" t="s">
        <v>4811</v>
      </c>
      <c r="C1920" s="1001" t="s">
        <v>908</v>
      </c>
      <c r="D1920" s="1001" t="s">
        <v>854</v>
      </c>
      <c r="E1920" s="1001" t="n">
        <v>1010270620</v>
      </c>
      <c r="F1920" s="1001" t="n">
        <v>4062</v>
      </c>
      <c r="G1920" s="1001" t="s">
        <v>4812</v>
      </c>
      <c r="H1920" s="1128" t="n">
        <v>2006</v>
      </c>
      <c r="I1920" s="1068"/>
    </row>
    <row r="1921" customFormat="false" ht="12.75" hidden="false" customHeight="false" outlineLevel="0" collapsed="false">
      <c r="A1921" s="1001" t="n">
        <v>1919</v>
      </c>
      <c r="B1921" s="1001" t="s">
        <v>4813</v>
      </c>
      <c r="C1921" s="1001" t="s">
        <v>1035</v>
      </c>
      <c r="D1921" s="1001" t="s">
        <v>854</v>
      </c>
      <c r="E1921" s="1001" t="n">
        <v>1010810710</v>
      </c>
      <c r="F1921" s="1001" t="n">
        <v>1073</v>
      </c>
      <c r="G1921" s="1001" t="s">
        <v>4814</v>
      </c>
      <c r="H1921" s="1128" t="n">
        <v>159</v>
      </c>
      <c r="I1921" s="1068"/>
    </row>
    <row r="1922" customFormat="false" ht="12.75" hidden="false" customHeight="false" outlineLevel="0" collapsed="false">
      <c r="A1922" s="1001" t="n">
        <v>1920</v>
      </c>
      <c r="B1922" s="1001" t="s">
        <v>4815</v>
      </c>
      <c r="C1922" s="1001" t="s">
        <v>999</v>
      </c>
      <c r="D1922" s="1001" t="s">
        <v>852</v>
      </c>
      <c r="E1922" s="1001" t="n">
        <v>1030120680</v>
      </c>
      <c r="F1922" s="1001" t="n">
        <v>16071</v>
      </c>
      <c r="G1922" s="1001" t="s">
        <v>4816</v>
      </c>
      <c r="H1922" s="1128" t="n">
        <v>1597</v>
      </c>
      <c r="I1922" s="1068"/>
    </row>
    <row r="1923" customFormat="false" ht="12.75" hidden="false" customHeight="false" outlineLevel="0" collapsed="false">
      <c r="A1923" s="1001" t="n">
        <v>1921</v>
      </c>
      <c r="B1923" s="1001" t="s">
        <v>4817</v>
      </c>
      <c r="C1923" s="1001" t="s">
        <v>1117</v>
      </c>
      <c r="D1923" s="1001" t="s">
        <v>852</v>
      </c>
      <c r="E1923" s="1001" t="n">
        <v>1030570401</v>
      </c>
      <c r="F1923" s="1001" t="n">
        <v>18044</v>
      </c>
      <c r="G1923" s="1001" t="s">
        <v>4818</v>
      </c>
      <c r="H1923" s="1128" t="n">
        <v>178</v>
      </c>
      <c r="I1923" s="1068"/>
    </row>
    <row r="1924" customFormat="false" ht="12.75" hidden="false" customHeight="false" outlineLevel="0" collapsed="false">
      <c r="A1924" s="1001" t="n">
        <v>1922</v>
      </c>
      <c r="B1924" s="1001" t="s">
        <v>4819</v>
      </c>
      <c r="C1924" s="1001" t="s">
        <v>1117</v>
      </c>
      <c r="D1924" s="1001" t="s">
        <v>852</v>
      </c>
      <c r="E1924" s="1001" t="n">
        <v>1030570410</v>
      </c>
      <c r="F1924" s="1001" t="n">
        <v>18045</v>
      </c>
      <c r="G1924" s="1001" t="s">
        <v>4820</v>
      </c>
      <c r="H1924" s="1128" t="n">
        <v>681</v>
      </c>
      <c r="I1924" s="1068"/>
    </row>
    <row r="1925" customFormat="false" ht="12.75" hidden="false" customHeight="false" outlineLevel="0" collapsed="false">
      <c r="A1925" s="1001" t="n">
        <v>1923</v>
      </c>
      <c r="B1925" s="1001" t="s">
        <v>4821</v>
      </c>
      <c r="C1925" s="1001" t="s">
        <v>1125</v>
      </c>
      <c r="D1925" s="1001" t="s">
        <v>851</v>
      </c>
      <c r="E1925" s="1001" t="n">
        <v>1070740240</v>
      </c>
      <c r="F1925" s="1001" t="n">
        <v>9024</v>
      </c>
      <c r="G1925" s="1001" t="s">
        <v>4822</v>
      </c>
      <c r="H1925" s="1128" t="n">
        <v>5365</v>
      </c>
      <c r="I1925" s="1068"/>
    </row>
    <row r="1926" customFormat="false" ht="12.75" hidden="false" customHeight="false" outlineLevel="0" collapsed="false">
      <c r="A1926" s="1001" t="n">
        <v>1924</v>
      </c>
      <c r="B1926" s="1001" t="s">
        <v>4823</v>
      </c>
      <c r="C1926" s="1001" t="s">
        <v>1103</v>
      </c>
      <c r="D1926" s="1001" t="s">
        <v>851</v>
      </c>
      <c r="E1926" s="1001" t="n">
        <v>1070370150</v>
      </c>
      <c r="F1926" s="1001" t="n">
        <v>8016</v>
      </c>
      <c r="G1926" s="1001" t="s">
        <v>4824</v>
      </c>
      <c r="H1926" s="1128" t="n">
        <v>1099</v>
      </c>
      <c r="I1926" s="1068"/>
    </row>
    <row r="1927" customFormat="false" ht="12.75" hidden="false" customHeight="false" outlineLevel="0" collapsed="false">
      <c r="A1927" s="1001" t="n">
        <v>1925</v>
      </c>
      <c r="B1927" s="1001" t="s">
        <v>4825</v>
      </c>
      <c r="C1927" s="1001" t="s">
        <v>1058</v>
      </c>
      <c r="D1927" s="1001" t="s">
        <v>852</v>
      </c>
      <c r="E1927" s="1001" t="n">
        <v>1031040180</v>
      </c>
      <c r="F1927" s="1001" t="n">
        <v>108018</v>
      </c>
      <c r="G1927" s="1001" t="s">
        <v>4826</v>
      </c>
      <c r="H1927" s="1128" t="n">
        <v>6645</v>
      </c>
      <c r="I1927" s="1068"/>
    </row>
    <row r="1928" customFormat="false" ht="12.75" hidden="false" customHeight="false" outlineLevel="0" collapsed="false">
      <c r="A1928" s="1001" t="n">
        <v>1926</v>
      </c>
      <c r="B1928" s="1001" t="s">
        <v>4827</v>
      </c>
      <c r="C1928" s="1001" t="s">
        <v>681</v>
      </c>
      <c r="D1928" s="1001" t="s">
        <v>849</v>
      </c>
      <c r="E1928" s="1001" t="n">
        <v>1080610150</v>
      </c>
      <c r="F1928" s="1001" t="n">
        <v>33015</v>
      </c>
      <c r="G1928" s="1001" t="s">
        <v>4828</v>
      </c>
      <c r="H1928" s="1128" t="n">
        <v>117</v>
      </c>
      <c r="I1928" s="1068"/>
    </row>
    <row r="1929" customFormat="false" ht="12.75" hidden="false" customHeight="false" outlineLevel="0" collapsed="false">
      <c r="A1929" s="1001" t="n">
        <v>1927</v>
      </c>
      <c r="B1929" s="1001" t="s">
        <v>4829</v>
      </c>
      <c r="C1929" s="1001" t="s">
        <v>905</v>
      </c>
      <c r="D1929" s="1001" t="s">
        <v>855</v>
      </c>
      <c r="E1929" s="1001" t="n">
        <v>3160310190</v>
      </c>
      <c r="F1929" s="1001" t="n">
        <v>71020</v>
      </c>
      <c r="G1929" s="1001" t="s">
        <v>4830</v>
      </c>
      <c r="H1929" s="1128" t="n">
        <v>57127</v>
      </c>
      <c r="I1929" s="1068"/>
    </row>
    <row r="1930" customFormat="false" ht="12.75" hidden="false" customHeight="false" outlineLevel="0" collapsed="false">
      <c r="A1930" s="1001" t="n">
        <v>1928</v>
      </c>
      <c r="B1930" s="1001" t="s">
        <v>4831</v>
      </c>
      <c r="C1930" s="1001" t="s">
        <v>942</v>
      </c>
      <c r="D1930" s="1001" t="s">
        <v>847</v>
      </c>
      <c r="E1930" s="1001" t="n">
        <v>3180250370</v>
      </c>
      <c r="F1930" s="1001" t="n">
        <v>78037</v>
      </c>
      <c r="G1930" s="1001" t="s">
        <v>4832</v>
      </c>
      <c r="H1930" s="1128" t="n">
        <v>2939</v>
      </c>
      <c r="I1930" s="1068"/>
    </row>
    <row r="1931" customFormat="false" ht="12.75" hidden="false" customHeight="false" outlineLevel="0" collapsed="false">
      <c r="A1931" s="1001" t="n">
        <v>1929</v>
      </c>
      <c r="B1931" s="1001" t="s">
        <v>4833</v>
      </c>
      <c r="C1931" s="1001" t="s">
        <v>1159</v>
      </c>
      <c r="D1931" s="1001" t="s">
        <v>852</v>
      </c>
      <c r="E1931" s="1001" t="n">
        <v>1030240610</v>
      </c>
      <c r="F1931" s="1001" t="n">
        <v>13064</v>
      </c>
      <c r="G1931" s="1001" t="s">
        <v>4834</v>
      </c>
      <c r="H1931" s="1128" t="n">
        <v>9274</v>
      </c>
      <c r="I1931" s="1068"/>
    </row>
    <row r="1932" customFormat="false" ht="12.75" hidden="false" customHeight="false" outlineLevel="0" collapsed="false">
      <c r="A1932" s="1001" t="n">
        <v>1930</v>
      </c>
      <c r="B1932" s="1001" t="s">
        <v>4835</v>
      </c>
      <c r="C1932" s="1001" t="s">
        <v>1215</v>
      </c>
      <c r="D1932" s="1001" t="s">
        <v>858</v>
      </c>
      <c r="E1932" s="1001" t="n">
        <v>1040140170</v>
      </c>
      <c r="F1932" s="1001" t="n">
        <v>21020</v>
      </c>
      <c r="G1932" s="1001" t="s">
        <v>4836</v>
      </c>
      <c r="H1932" s="1128" t="n">
        <v>1564</v>
      </c>
      <c r="I1932" s="1068"/>
    </row>
    <row r="1933" customFormat="false" ht="12.75" hidden="false" customHeight="false" outlineLevel="0" collapsed="false">
      <c r="A1933" s="1001" t="n">
        <v>1931</v>
      </c>
      <c r="B1933" s="1001" t="s">
        <v>4837</v>
      </c>
      <c r="C1933" s="1001" t="s">
        <v>1132</v>
      </c>
      <c r="D1933" s="1001" t="s">
        <v>468</v>
      </c>
      <c r="E1933" s="1001" t="n">
        <v>3130790150</v>
      </c>
      <c r="F1933" s="1001" t="n">
        <v>67016</v>
      </c>
      <c r="G1933" s="1001" t="s">
        <v>4838</v>
      </c>
      <c r="H1933" s="1128" t="n">
        <v>1459</v>
      </c>
      <c r="I1933" s="1068"/>
    </row>
    <row r="1934" customFormat="false" ht="12.75" hidden="false" customHeight="false" outlineLevel="0" collapsed="false">
      <c r="A1934" s="1001" t="n">
        <v>1932</v>
      </c>
      <c r="B1934" s="1001" t="s">
        <v>4839</v>
      </c>
      <c r="C1934" s="1001" t="s">
        <v>1159</v>
      </c>
      <c r="D1934" s="1001" t="s">
        <v>852</v>
      </c>
      <c r="E1934" s="1001" t="n">
        <v>1030240620</v>
      </c>
      <c r="F1934" s="1001" t="n">
        <v>13065</v>
      </c>
      <c r="G1934" s="1001" t="s">
        <v>4840</v>
      </c>
      <c r="H1934" s="1128" t="n">
        <v>6402</v>
      </c>
      <c r="I1934" s="1068"/>
    </row>
    <row r="1935" customFormat="false" ht="12.75" hidden="false" customHeight="false" outlineLevel="0" collapsed="false">
      <c r="A1935" s="1001" t="n">
        <v>1933</v>
      </c>
      <c r="B1935" s="1001" t="s">
        <v>4841</v>
      </c>
      <c r="C1935" s="1001" t="s">
        <v>881</v>
      </c>
      <c r="D1935" s="1001" t="s">
        <v>852</v>
      </c>
      <c r="E1935" s="1001" t="n">
        <v>1030980200</v>
      </c>
      <c r="F1935" s="1001" t="n">
        <v>97020</v>
      </c>
      <c r="G1935" s="1001" t="s">
        <v>4842</v>
      </c>
      <c r="H1935" s="1128" t="n">
        <v>3808</v>
      </c>
      <c r="I1935" s="1068"/>
    </row>
    <row r="1936" customFormat="false" ht="12.75" hidden="false" customHeight="false" outlineLevel="0" collapsed="false">
      <c r="A1936" s="1001" t="n">
        <v>1934</v>
      </c>
      <c r="B1936" s="1001" t="s">
        <v>4843</v>
      </c>
      <c r="C1936" s="1001" t="s">
        <v>893</v>
      </c>
      <c r="D1936" s="1001" t="s">
        <v>852</v>
      </c>
      <c r="E1936" s="1001" t="n">
        <v>1030490700</v>
      </c>
      <c r="F1936" s="1001" t="n">
        <v>15070</v>
      </c>
      <c r="G1936" s="1001" t="s">
        <v>4844</v>
      </c>
      <c r="H1936" s="1128" t="n">
        <v>34969</v>
      </c>
      <c r="I1936" s="1068"/>
    </row>
    <row r="1937" customFormat="false" ht="12.75" hidden="false" customHeight="false" outlineLevel="0" collapsed="false">
      <c r="A1937" s="1001" t="n">
        <v>1935</v>
      </c>
      <c r="B1937" s="1001" t="s">
        <v>4845</v>
      </c>
      <c r="C1937" s="1001" t="s">
        <v>1032</v>
      </c>
      <c r="D1937" s="1001" t="s">
        <v>854</v>
      </c>
      <c r="E1937" s="1001" t="n">
        <v>1010070350</v>
      </c>
      <c r="F1937" s="1001" t="n">
        <v>5035</v>
      </c>
      <c r="G1937" s="1001" t="s">
        <v>4846</v>
      </c>
      <c r="H1937" s="1128" t="n">
        <v>222</v>
      </c>
      <c r="I1937" s="1068"/>
    </row>
    <row r="1938" customFormat="false" ht="12.75" hidden="false" customHeight="false" outlineLevel="0" collapsed="false">
      <c r="A1938" s="1001" t="n">
        <v>1936</v>
      </c>
      <c r="B1938" s="1001" t="s">
        <v>4847</v>
      </c>
      <c r="C1938" s="1001" t="s">
        <v>1068</v>
      </c>
      <c r="D1938" s="1001" t="s">
        <v>462</v>
      </c>
      <c r="E1938" s="1001" t="n">
        <v>2110030130</v>
      </c>
      <c r="F1938" s="1001" t="n">
        <v>42013</v>
      </c>
      <c r="G1938" s="1001" t="s">
        <v>4848</v>
      </c>
      <c r="H1938" s="1128" t="n">
        <v>3415</v>
      </c>
      <c r="I1938" s="1068"/>
    </row>
    <row r="1939" customFormat="false" ht="12.75" hidden="false" customHeight="false" outlineLevel="0" collapsed="false">
      <c r="A1939" s="1001" t="n">
        <v>1937</v>
      </c>
      <c r="B1939" s="1001" t="s">
        <v>4849</v>
      </c>
      <c r="C1939" s="1001" t="s">
        <v>1731</v>
      </c>
      <c r="D1939" s="1001" t="s">
        <v>859</v>
      </c>
      <c r="E1939" s="1001" t="n">
        <v>2100580100</v>
      </c>
      <c r="F1939" s="1001" t="n">
        <v>54010</v>
      </c>
      <c r="G1939" s="1001" t="s">
        <v>4850</v>
      </c>
      <c r="H1939" s="1128" t="n">
        <v>985</v>
      </c>
      <c r="I1939" s="1068"/>
    </row>
    <row r="1940" customFormat="false" ht="12.75" hidden="false" customHeight="false" outlineLevel="0" collapsed="false">
      <c r="A1940" s="1001" t="n">
        <v>1938</v>
      </c>
      <c r="B1940" s="1001" t="s">
        <v>4851</v>
      </c>
      <c r="C1940" s="1001" t="s">
        <v>988</v>
      </c>
      <c r="D1940" s="1001" t="s">
        <v>854</v>
      </c>
      <c r="E1940" s="1001" t="n">
        <v>1010020560</v>
      </c>
      <c r="F1940" s="1001" t="n">
        <v>6058</v>
      </c>
      <c r="G1940" s="1001" t="s">
        <v>4852</v>
      </c>
      <c r="H1940" s="1128" t="n">
        <v>302</v>
      </c>
      <c r="I1940" s="1068"/>
    </row>
    <row r="1941" customFormat="false" ht="12.75" hidden="false" customHeight="false" outlineLevel="0" collapsed="false">
      <c r="A1941" s="1001" t="n">
        <v>1939</v>
      </c>
      <c r="B1941" s="1001" t="s">
        <v>4853</v>
      </c>
      <c r="C1941" s="1001" t="s">
        <v>1881</v>
      </c>
      <c r="D1941" s="1001" t="s">
        <v>458</v>
      </c>
      <c r="E1941" s="1001" t="n">
        <v>2090300110</v>
      </c>
      <c r="F1941" s="1001" t="n">
        <v>48011</v>
      </c>
      <c r="G1941" s="1001" t="s">
        <v>4854</v>
      </c>
      <c r="H1941" s="1128" t="n">
        <v>10794</v>
      </c>
      <c r="I1941" s="1068"/>
    </row>
    <row r="1942" customFormat="false" ht="12.75" hidden="false" customHeight="false" outlineLevel="0" collapsed="false">
      <c r="A1942" s="1001" t="n">
        <v>1940</v>
      </c>
      <c r="B1942" s="1001" t="s">
        <v>4855</v>
      </c>
      <c r="C1942" s="1001" t="s">
        <v>1012</v>
      </c>
      <c r="D1942" s="1001" t="s">
        <v>464</v>
      </c>
      <c r="E1942" s="1001" t="n">
        <v>2120700270</v>
      </c>
      <c r="F1942" s="1001" t="n">
        <v>58027</v>
      </c>
      <c r="G1942" s="1001" t="s">
        <v>4856</v>
      </c>
      <c r="H1942" s="1128" t="n">
        <v>1104</v>
      </c>
      <c r="I1942" s="1068"/>
    </row>
    <row r="1943" customFormat="false" ht="12.75" hidden="false" customHeight="false" outlineLevel="0" collapsed="false">
      <c r="A1943" s="1001" t="n">
        <v>1941</v>
      </c>
      <c r="B1943" s="1001" t="s">
        <v>4857</v>
      </c>
      <c r="C1943" s="1001" t="s">
        <v>1100</v>
      </c>
      <c r="D1943" s="1001" t="s">
        <v>848</v>
      </c>
      <c r="E1943" s="1001" t="n">
        <v>3150110230</v>
      </c>
      <c r="F1943" s="1001" t="n">
        <v>62023</v>
      </c>
      <c r="G1943" s="1001" t="s">
        <v>4858</v>
      </c>
      <c r="H1943" s="1128" t="n">
        <v>3630</v>
      </c>
      <c r="I1943" s="1068"/>
    </row>
    <row r="1944" customFormat="false" ht="12.75" hidden="false" customHeight="false" outlineLevel="0" collapsed="false">
      <c r="A1944" s="1001" t="n">
        <v>1942</v>
      </c>
      <c r="B1944" s="1001" t="s">
        <v>4859</v>
      </c>
      <c r="C1944" s="1001" t="s">
        <v>908</v>
      </c>
      <c r="D1944" s="1001" t="s">
        <v>854</v>
      </c>
      <c r="E1944" s="1001" t="n">
        <v>1010270630</v>
      </c>
      <c r="F1944" s="1001" t="n">
        <v>4063</v>
      </c>
      <c r="G1944" s="1001" t="s">
        <v>4860</v>
      </c>
      <c r="H1944" s="1128" t="n">
        <v>402</v>
      </c>
      <c r="I1944" s="1068"/>
    </row>
    <row r="1945" customFormat="false" ht="12.75" hidden="false" customHeight="false" outlineLevel="0" collapsed="false">
      <c r="A1945" s="1001" t="n">
        <v>1943</v>
      </c>
      <c r="B1945" s="1001" t="s">
        <v>4861</v>
      </c>
      <c r="C1945" s="1001" t="s">
        <v>988</v>
      </c>
      <c r="D1945" s="1001" t="s">
        <v>854</v>
      </c>
      <c r="E1945" s="1001" t="n">
        <v>1010020570</v>
      </c>
      <c r="F1945" s="1001" t="n">
        <v>6059</v>
      </c>
      <c r="G1945" s="1001" t="s">
        <v>4862</v>
      </c>
      <c r="H1945" s="1128" t="n">
        <v>1309</v>
      </c>
      <c r="I1945" s="1068"/>
    </row>
    <row r="1946" customFormat="false" ht="12.75" hidden="false" customHeight="false" outlineLevel="0" collapsed="false">
      <c r="A1946" s="1001" t="n">
        <v>1944</v>
      </c>
      <c r="B1946" s="1001" t="s">
        <v>4863</v>
      </c>
      <c r="C1946" s="1001" t="s">
        <v>1095</v>
      </c>
      <c r="D1946" s="1001" t="s">
        <v>854</v>
      </c>
      <c r="E1946" s="1001" t="n">
        <v>1010960180</v>
      </c>
      <c r="F1946" s="1001" t="n">
        <v>96018</v>
      </c>
      <c r="G1946" s="1001" t="s">
        <v>4864</v>
      </c>
      <c r="H1946" s="1128" t="n">
        <v>2810</v>
      </c>
      <c r="I1946" s="1068"/>
    </row>
    <row r="1947" customFormat="false" ht="12.75" hidden="false" customHeight="false" outlineLevel="0" collapsed="false">
      <c r="A1947" s="1001" t="n">
        <v>1945</v>
      </c>
      <c r="B1947" s="1001" t="s">
        <v>4865</v>
      </c>
      <c r="C1947" s="1001" t="s">
        <v>893</v>
      </c>
      <c r="D1947" s="1001" t="s">
        <v>852</v>
      </c>
      <c r="E1947" s="1001" t="n">
        <v>1030490710</v>
      </c>
      <c r="F1947" s="1001" t="n">
        <v>15071</v>
      </c>
      <c r="G1947" s="1001" t="s">
        <v>4866</v>
      </c>
      <c r="H1947" s="1128" t="n">
        <v>5090</v>
      </c>
      <c r="I1947" s="1068"/>
    </row>
    <row r="1948" customFormat="false" ht="12.75" hidden="false" customHeight="false" outlineLevel="0" collapsed="false">
      <c r="A1948" s="1001" t="n">
        <v>1946</v>
      </c>
      <c r="B1948" s="1001" t="s">
        <v>4867</v>
      </c>
      <c r="C1948" s="1001" t="s">
        <v>974</v>
      </c>
      <c r="D1948" s="1001" t="s">
        <v>853</v>
      </c>
      <c r="E1948" s="1001" t="n">
        <v>3140940140</v>
      </c>
      <c r="F1948" s="1001" t="n">
        <v>94014</v>
      </c>
      <c r="G1948" s="1001" t="s">
        <v>4868</v>
      </c>
      <c r="H1948" s="1128" t="n">
        <v>1155</v>
      </c>
      <c r="I1948" s="1068"/>
    </row>
    <row r="1949" customFormat="false" ht="12.75" hidden="false" customHeight="false" outlineLevel="0" collapsed="false">
      <c r="A1949" s="1001" t="n">
        <v>1947</v>
      </c>
      <c r="B1949" s="1001" t="s">
        <v>4869</v>
      </c>
      <c r="C1949" s="1001" t="s">
        <v>893</v>
      </c>
      <c r="D1949" s="1001" t="s">
        <v>852</v>
      </c>
      <c r="E1949" s="1001" t="n">
        <v>1030490720</v>
      </c>
      <c r="F1949" s="1001" t="n">
        <v>15072</v>
      </c>
      <c r="G1949" s="1001" t="s">
        <v>4870</v>
      </c>
      <c r="H1949" s="1128" t="n">
        <v>14984</v>
      </c>
      <c r="I1949" s="1068"/>
    </row>
    <row r="1950" customFormat="false" ht="12.75" hidden="false" customHeight="false" outlineLevel="0" collapsed="false">
      <c r="A1950" s="1001" t="n">
        <v>1948</v>
      </c>
      <c r="B1950" s="1001" t="s">
        <v>4871</v>
      </c>
      <c r="C1950" s="1001" t="s">
        <v>1032</v>
      </c>
      <c r="D1950" s="1001" t="s">
        <v>854</v>
      </c>
      <c r="E1950" s="1001" t="n">
        <v>1010070360</v>
      </c>
      <c r="F1950" s="1001" t="n">
        <v>5036</v>
      </c>
      <c r="G1950" s="1001" t="s">
        <v>4872</v>
      </c>
      <c r="H1950" s="1128" t="n">
        <v>588</v>
      </c>
      <c r="I1950" s="1068"/>
    </row>
    <row r="1951" customFormat="false" ht="12.75" hidden="false" customHeight="false" outlineLevel="0" collapsed="false">
      <c r="A1951" s="1001" t="n">
        <v>1949</v>
      </c>
      <c r="B1951" s="1001" t="s">
        <v>4873</v>
      </c>
      <c r="C1951" s="1001" t="s">
        <v>1009</v>
      </c>
      <c r="D1951" s="1001" t="s">
        <v>861</v>
      </c>
      <c r="E1951" s="1001" t="n">
        <v>1050890260</v>
      </c>
      <c r="F1951" s="1001" t="n">
        <v>23026</v>
      </c>
      <c r="G1951" s="1001" t="s">
        <v>4874</v>
      </c>
      <c r="H1951" s="1128" t="n">
        <v>2581</v>
      </c>
      <c r="I1951" s="1068"/>
    </row>
    <row r="1952" customFormat="false" ht="12.75" hidden="false" customHeight="false" outlineLevel="0" collapsed="false">
      <c r="A1952" s="1001" t="n">
        <v>1950</v>
      </c>
      <c r="B1952" s="1001" t="s">
        <v>4875</v>
      </c>
      <c r="C1952" s="1001" t="s">
        <v>899</v>
      </c>
      <c r="D1952" s="1001" t="s">
        <v>846</v>
      </c>
      <c r="E1952" s="1001" t="n">
        <v>3170640270</v>
      </c>
      <c r="F1952" s="1001" t="n">
        <v>76027</v>
      </c>
      <c r="G1952" s="1001" t="s">
        <v>4876</v>
      </c>
      <c r="H1952" s="1128" t="n">
        <v>541</v>
      </c>
      <c r="I1952" s="1068"/>
    </row>
    <row r="1953" customFormat="false" ht="12.75" hidden="false" customHeight="false" outlineLevel="0" collapsed="false">
      <c r="A1953" s="1001" t="n">
        <v>1951</v>
      </c>
      <c r="B1953" s="1001" t="s">
        <v>4877</v>
      </c>
      <c r="C1953" s="1001" t="s">
        <v>1881</v>
      </c>
      <c r="D1953" s="1001" t="s">
        <v>458</v>
      </c>
      <c r="E1953" s="1001" t="n">
        <v>2090300120</v>
      </c>
      <c r="F1953" s="1001" t="n">
        <v>48012</v>
      </c>
      <c r="G1953" s="1001" t="s">
        <v>4878</v>
      </c>
      <c r="H1953" s="1128" t="n">
        <v>15483</v>
      </c>
      <c r="I1953" s="1068"/>
    </row>
    <row r="1954" customFormat="false" ht="12.75" hidden="false" customHeight="false" outlineLevel="0" collapsed="false">
      <c r="A1954" s="1001" t="n">
        <v>1952</v>
      </c>
      <c r="B1954" s="1001" t="s">
        <v>4879</v>
      </c>
      <c r="C1954" s="1001" t="s">
        <v>1117</v>
      </c>
      <c r="D1954" s="1001" t="s">
        <v>852</v>
      </c>
      <c r="E1954" s="1001" t="n">
        <v>1030570430</v>
      </c>
      <c r="F1954" s="1001" t="n">
        <v>18046</v>
      </c>
      <c r="G1954" s="1001" t="s">
        <v>4880</v>
      </c>
      <c r="H1954" s="1128" t="n">
        <v>5455</v>
      </c>
      <c r="I1954" s="1068"/>
    </row>
    <row r="1955" customFormat="false" ht="12.75" hidden="false" customHeight="false" outlineLevel="0" collapsed="false">
      <c r="A1955" s="1001" t="n">
        <v>1953</v>
      </c>
      <c r="B1955" s="1001" t="s">
        <v>4881</v>
      </c>
      <c r="C1955" s="1001" t="s">
        <v>1174</v>
      </c>
      <c r="D1955" s="1001" t="s">
        <v>847</v>
      </c>
      <c r="E1955" s="1001" t="n">
        <v>3180220260</v>
      </c>
      <c r="F1955" s="1001" t="n">
        <v>79027</v>
      </c>
      <c r="G1955" s="1001" t="s">
        <v>4882</v>
      </c>
      <c r="H1955" s="1128" t="n">
        <v>1106</v>
      </c>
      <c r="I1955" s="1068"/>
    </row>
    <row r="1956" customFormat="false" ht="12.75" hidden="false" customHeight="false" outlineLevel="0" collapsed="false">
      <c r="A1956" s="1001" t="n">
        <v>1954</v>
      </c>
      <c r="B1956" s="1001" t="s">
        <v>4883</v>
      </c>
      <c r="C1956" s="1001" t="s">
        <v>1012</v>
      </c>
      <c r="D1956" s="1001" t="s">
        <v>464</v>
      </c>
      <c r="E1956" s="1001" t="n">
        <v>2120700280</v>
      </c>
      <c r="F1956" s="1001" t="n">
        <v>58028</v>
      </c>
      <c r="G1956" s="1001" t="s">
        <v>4884</v>
      </c>
      <c r="H1956" s="1128" t="n">
        <v>441</v>
      </c>
      <c r="I1956" s="1068"/>
    </row>
    <row r="1957" customFormat="false" ht="12.75" hidden="false" customHeight="false" outlineLevel="0" collapsed="false">
      <c r="A1957" s="1001" t="n">
        <v>1955</v>
      </c>
      <c r="B1957" s="1001" t="s">
        <v>4885</v>
      </c>
      <c r="C1957" s="1001" t="s">
        <v>875</v>
      </c>
      <c r="D1957" s="1001" t="s">
        <v>861</v>
      </c>
      <c r="E1957" s="1001" t="n">
        <v>1050540300</v>
      </c>
      <c r="F1957" s="1001" t="n">
        <v>28030</v>
      </c>
      <c r="G1957" s="1001" t="s">
        <v>4886</v>
      </c>
      <c r="H1957" s="1128" t="n">
        <v>5652</v>
      </c>
      <c r="I1957" s="1068"/>
    </row>
    <row r="1958" customFormat="false" ht="12.75" hidden="false" customHeight="false" outlineLevel="0" collapsed="false">
      <c r="A1958" s="1001" t="n">
        <v>1956</v>
      </c>
      <c r="B1958" s="1001" t="s">
        <v>4887</v>
      </c>
      <c r="C1958" s="1001" t="s">
        <v>939</v>
      </c>
      <c r="D1958" s="1001" t="s">
        <v>464</v>
      </c>
      <c r="E1958" s="1001" t="n">
        <v>2120330260</v>
      </c>
      <c r="F1958" s="1001" t="n">
        <v>60026</v>
      </c>
      <c r="G1958" s="1001" t="s">
        <v>4888</v>
      </c>
      <c r="H1958" s="1128" t="n">
        <v>7812</v>
      </c>
      <c r="I1958" s="1068"/>
    </row>
    <row r="1959" customFormat="false" ht="12.75" hidden="false" customHeight="false" outlineLevel="0" collapsed="false">
      <c r="A1959" s="1001" t="n">
        <v>1957</v>
      </c>
      <c r="B1959" s="1001" t="s">
        <v>4889</v>
      </c>
      <c r="C1959" s="1001" t="s">
        <v>908</v>
      </c>
      <c r="D1959" s="1001" t="s">
        <v>854</v>
      </c>
      <c r="E1959" s="1001" t="n">
        <v>1010270640</v>
      </c>
      <c r="F1959" s="1001" t="n">
        <v>4064</v>
      </c>
      <c r="G1959" s="1001" t="s">
        <v>4890</v>
      </c>
      <c r="H1959" s="1128" t="n">
        <v>5148</v>
      </c>
      <c r="I1959" s="1068"/>
    </row>
    <row r="1960" customFormat="false" ht="12.75" hidden="false" customHeight="false" outlineLevel="0" collapsed="false">
      <c r="A1960" s="1001" t="n">
        <v>1958</v>
      </c>
      <c r="B1960" s="1001" t="s">
        <v>4891</v>
      </c>
      <c r="C1960" s="1001" t="s">
        <v>1120</v>
      </c>
      <c r="D1960" s="1001" t="s">
        <v>854</v>
      </c>
      <c r="E1960" s="1001" t="n">
        <v>1010880410</v>
      </c>
      <c r="F1960" s="1001" t="n">
        <v>2041</v>
      </c>
      <c r="G1960" s="1001" t="s">
        <v>4892</v>
      </c>
      <c r="H1960" s="1128" t="n">
        <v>50</v>
      </c>
      <c r="I1960" s="1068"/>
    </row>
    <row r="1961" customFormat="false" ht="12.75" hidden="false" customHeight="false" outlineLevel="0" collapsed="false">
      <c r="A1961" s="1001" t="n">
        <v>1959</v>
      </c>
      <c r="B1961" s="1001" t="s">
        <v>4893</v>
      </c>
      <c r="C1961" s="1001" t="s">
        <v>945</v>
      </c>
      <c r="D1961" s="1001" t="s">
        <v>852</v>
      </c>
      <c r="E1961" s="1001" t="n">
        <v>1030150450</v>
      </c>
      <c r="F1961" s="1001" t="n">
        <v>17049</v>
      </c>
      <c r="G1961" s="1001" t="s">
        <v>4894</v>
      </c>
      <c r="H1961" s="1128" t="n">
        <v>657</v>
      </c>
      <c r="I1961" s="1068"/>
    </row>
    <row r="1962" customFormat="false" ht="12.75" hidden="false" customHeight="false" outlineLevel="0" collapsed="false">
      <c r="A1962" s="1001" t="n">
        <v>1960</v>
      </c>
      <c r="B1962" s="1001" t="s">
        <v>4895</v>
      </c>
      <c r="C1962" s="1001" t="s">
        <v>908</v>
      </c>
      <c r="D1962" s="1001" t="s">
        <v>854</v>
      </c>
      <c r="E1962" s="1001" t="n">
        <v>1010270650</v>
      </c>
      <c r="F1962" s="1001" t="n">
        <v>4065</v>
      </c>
      <c r="G1962" s="1001" t="s">
        <v>4896</v>
      </c>
      <c r="H1962" s="1128" t="n">
        <v>2255</v>
      </c>
      <c r="I1962" s="1068"/>
    </row>
    <row r="1963" customFormat="false" ht="12.75" hidden="false" customHeight="false" outlineLevel="0" collapsed="false">
      <c r="A1963" s="1001" t="n">
        <v>1961</v>
      </c>
      <c r="B1963" s="1001" t="s">
        <v>4897</v>
      </c>
      <c r="C1963" s="1001" t="s">
        <v>1117</v>
      </c>
      <c r="D1963" s="1001" t="s">
        <v>852</v>
      </c>
      <c r="E1963" s="1001" t="n">
        <v>1030570440</v>
      </c>
      <c r="F1963" s="1001" t="n">
        <v>18047</v>
      </c>
      <c r="G1963" s="1001" t="s">
        <v>4898</v>
      </c>
      <c r="H1963" s="1128" t="n">
        <v>1133</v>
      </c>
      <c r="I1963" s="1068"/>
    </row>
    <row r="1964" customFormat="false" ht="12.75" hidden="false" customHeight="false" outlineLevel="0" collapsed="false">
      <c r="A1964" s="1001" t="n">
        <v>1962</v>
      </c>
      <c r="B1964" s="1001" t="s">
        <v>4899</v>
      </c>
      <c r="C1964" s="1001" t="s">
        <v>1012</v>
      </c>
      <c r="D1964" s="1001" t="s">
        <v>464</v>
      </c>
      <c r="E1964" s="1001" t="n">
        <v>2120700290</v>
      </c>
      <c r="F1964" s="1001" t="n">
        <v>58029</v>
      </c>
      <c r="G1964" s="1001" t="s">
        <v>4900</v>
      </c>
      <c r="H1964" s="1128" t="n">
        <v>37741</v>
      </c>
      <c r="I1964" s="1068"/>
    </row>
    <row r="1965" customFormat="false" ht="12.75" hidden="false" customHeight="false" outlineLevel="0" collapsed="false">
      <c r="A1965" s="1001" t="n">
        <v>1963</v>
      </c>
      <c r="B1965" s="1001" t="s">
        <v>4901</v>
      </c>
      <c r="C1965" s="1001" t="s">
        <v>1239</v>
      </c>
      <c r="D1965" s="1001" t="s">
        <v>849</v>
      </c>
      <c r="E1965" s="1001" t="n">
        <v>1080660070</v>
      </c>
      <c r="F1965" s="1001" t="n">
        <v>39007</v>
      </c>
      <c r="G1965" s="1001" t="s">
        <v>4902</v>
      </c>
      <c r="H1965" s="1128" t="n">
        <v>28758</v>
      </c>
      <c r="I1965" s="1068"/>
    </row>
    <row r="1966" customFormat="false" ht="12.75" hidden="false" customHeight="false" outlineLevel="0" collapsed="false">
      <c r="A1966" s="1001" t="n">
        <v>1964</v>
      </c>
      <c r="B1966" s="1001" t="s">
        <v>4903</v>
      </c>
      <c r="C1966" s="1001" t="s">
        <v>942</v>
      </c>
      <c r="D1966" s="1001" t="s">
        <v>847</v>
      </c>
      <c r="E1966" s="1001" t="n">
        <v>3180250380</v>
      </c>
      <c r="F1966" s="1001" t="n">
        <v>78038</v>
      </c>
      <c r="G1966" s="1001" t="s">
        <v>4904</v>
      </c>
      <c r="H1966" s="1128" t="n">
        <v>786</v>
      </c>
      <c r="I1966" s="1068"/>
    </row>
    <row r="1967" customFormat="false" ht="12.75" hidden="false" customHeight="false" outlineLevel="0" collapsed="false">
      <c r="A1967" s="1001" t="n">
        <v>1965</v>
      </c>
      <c r="B1967" s="1001" t="s">
        <v>4905</v>
      </c>
      <c r="C1967" s="1001" t="s">
        <v>878</v>
      </c>
      <c r="D1967" s="1001" t="s">
        <v>852</v>
      </c>
      <c r="E1967" s="1001" t="n">
        <v>1030990180</v>
      </c>
      <c r="F1967" s="1001" t="n">
        <v>98018</v>
      </c>
      <c r="G1967" s="1001" t="s">
        <v>4906</v>
      </c>
      <c r="H1967" s="1128" t="n">
        <v>2184</v>
      </c>
      <c r="I1967" s="1068"/>
    </row>
    <row r="1968" customFormat="false" ht="12.75" hidden="false" customHeight="false" outlineLevel="0" collapsed="false">
      <c r="A1968" s="1001" t="n">
        <v>1966</v>
      </c>
      <c r="B1968" s="1001" t="s">
        <v>4907</v>
      </c>
      <c r="C1968" s="1001" t="s">
        <v>1084</v>
      </c>
      <c r="D1968" s="1001" t="s">
        <v>850</v>
      </c>
      <c r="E1968" s="1001" t="n">
        <v>1060850230</v>
      </c>
      <c r="F1968" s="1001" t="n">
        <v>30023</v>
      </c>
      <c r="G1968" s="1001" t="s">
        <v>4908</v>
      </c>
      <c r="H1968" s="1128" t="n">
        <v>13546</v>
      </c>
      <c r="I1968" s="1068"/>
    </row>
    <row r="1969" customFormat="false" ht="12.75" hidden="false" customHeight="false" outlineLevel="0" collapsed="false">
      <c r="A1969" s="1001" t="n">
        <v>1967</v>
      </c>
      <c r="B1969" s="1001" t="s">
        <v>4909</v>
      </c>
      <c r="C1969" s="1001" t="s">
        <v>1087</v>
      </c>
      <c r="D1969" s="1001" t="s">
        <v>848</v>
      </c>
      <c r="E1969" s="1001" t="n">
        <v>3150080250</v>
      </c>
      <c r="F1969" s="1001" t="n">
        <v>64025</v>
      </c>
      <c r="G1969" s="1001" t="s">
        <v>4910</v>
      </c>
      <c r="H1969" s="1128" t="n">
        <v>8796</v>
      </c>
      <c r="I1969" s="1068"/>
    </row>
    <row r="1970" customFormat="false" ht="12.75" hidden="false" customHeight="false" outlineLevel="0" collapsed="false">
      <c r="A1970" s="1001" t="n">
        <v>1968</v>
      </c>
      <c r="B1970" s="1001" t="s">
        <v>4911</v>
      </c>
      <c r="C1970" s="1001" t="s">
        <v>1092</v>
      </c>
      <c r="D1970" s="1001" t="s">
        <v>848</v>
      </c>
      <c r="E1970" s="1001" t="n">
        <v>3150200280</v>
      </c>
      <c r="F1970" s="1001" t="n">
        <v>61028</v>
      </c>
      <c r="G1970" s="1001" t="s">
        <v>4912</v>
      </c>
      <c r="H1970" s="1128" t="n">
        <v>4805</v>
      </c>
      <c r="I1970" s="1068"/>
    </row>
    <row r="1971" customFormat="false" ht="12.75" hidden="false" customHeight="false" outlineLevel="0" collapsed="false">
      <c r="A1971" s="1001" t="n">
        <v>1969</v>
      </c>
      <c r="B1971" s="1001" t="s">
        <v>4913</v>
      </c>
      <c r="C1971" s="1001" t="s">
        <v>1103</v>
      </c>
      <c r="D1971" s="1001" t="s">
        <v>851</v>
      </c>
      <c r="E1971" s="1001" t="n">
        <v>1070370160</v>
      </c>
      <c r="F1971" s="1001" t="n">
        <v>8017</v>
      </c>
      <c r="G1971" s="1001" t="s">
        <v>4914</v>
      </c>
      <c r="H1971" s="1128" t="n">
        <v>1118</v>
      </c>
      <c r="I1971" s="1068"/>
    </row>
    <row r="1972" customFormat="false" ht="12.75" hidden="false" customHeight="false" outlineLevel="0" collapsed="false">
      <c r="A1972" s="1001" t="n">
        <v>1970</v>
      </c>
      <c r="B1972" s="1001" t="s">
        <v>4915</v>
      </c>
      <c r="C1972" s="1001" t="s">
        <v>942</v>
      </c>
      <c r="D1972" s="1001" t="s">
        <v>847</v>
      </c>
      <c r="E1972" s="1001" t="n">
        <v>3180250390</v>
      </c>
      <c r="F1972" s="1001" t="n">
        <v>78039</v>
      </c>
      <c r="G1972" s="1001" t="s">
        <v>4916</v>
      </c>
      <c r="H1972" s="1128" t="n">
        <v>1228</v>
      </c>
      <c r="I1972" s="1068"/>
    </row>
    <row r="1973" customFormat="false" ht="12.75" hidden="false" customHeight="false" outlineLevel="0" collapsed="false">
      <c r="A1973" s="1001" t="n">
        <v>1971</v>
      </c>
      <c r="B1973" s="1001" t="s">
        <v>4917</v>
      </c>
      <c r="C1973" s="1001" t="s">
        <v>1092</v>
      </c>
      <c r="D1973" s="1001" t="s">
        <v>848</v>
      </c>
      <c r="E1973" s="1001" t="n">
        <v>3150200290</v>
      </c>
      <c r="F1973" s="1001" t="n">
        <v>61029</v>
      </c>
      <c r="G1973" s="1001" t="s">
        <v>4918</v>
      </c>
      <c r="H1973" s="1128" t="n">
        <v>9444</v>
      </c>
      <c r="I1973" s="1068"/>
    </row>
    <row r="1974" customFormat="false" ht="12.75" hidden="false" customHeight="false" outlineLevel="0" collapsed="false">
      <c r="A1974" s="1001" t="n">
        <v>1972</v>
      </c>
      <c r="B1974" s="1001" t="s">
        <v>4919</v>
      </c>
      <c r="C1974" s="1001" t="s">
        <v>881</v>
      </c>
      <c r="D1974" s="1001" t="s">
        <v>852</v>
      </c>
      <c r="E1974" s="1001" t="n">
        <v>1030980210</v>
      </c>
      <c r="F1974" s="1001" t="n">
        <v>97021</v>
      </c>
      <c r="G1974" s="1001" t="s">
        <v>4920</v>
      </c>
      <c r="H1974" s="1128" t="n">
        <v>2384</v>
      </c>
      <c r="I1974" s="1068"/>
    </row>
    <row r="1975" customFormat="false" ht="12.75" hidden="false" customHeight="false" outlineLevel="0" collapsed="false">
      <c r="A1975" s="1001" t="n">
        <v>1973</v>
      </c>
      <c r="B1975" s="1001" t="s">
        <v>4921</v>
      </c>
      <c r="C1975" s="1001" t="s">
        <v>1035</v>
      </c>
      <c r="D1975" s="1001" t="s">
        <v>854</v>
      </c>
      <c r="E1975" s="1001" t="n">
        <v>1010810720</v>
      </c>
      <c r="F1975" s="1001" t="n">
        <v>1074</v>
      </c>
      <c r="G1975" s="1001" t="s">
        <v>4922</v>
      </c>
      <c r="H1975" s="1128" t="n">
        <v>913</v>
      </c>
      <c r="I1975" s="1068"/>
    </row>
    <row r="1976" customFormat="false" ht="12.75" hidden="false" customHeight="false" outlineLevel="0" collapsed="false">
      <c r="A1976" s="1001" t="n">
        <v>1974</v>
      </c>
      <c r="B1976" s="1001" t="s">
        <v>4923</v>
      </c>
      <c r="C1976" s="1001" t="s">
        <v>893</v>
      </c>
      <c r="D1976" s="1001" t="s">
        <v>852</v>
      </c>
      <c r="E1976" s="1001" t="n">
        <v>1030490740</v>
      </c>
      <c r="F1976" s="1001" t="n">
        <v>15074</v>
      </c>
      <c r="G1976" s="1001" t="s">
        <v>4924</v>
      </c>
      <c r="H1976" s="1128" t="n">
        <v>23520</v>
      </c>
      <c r="I1976" s="1068"/>
    </row>
    <row r="1977" customFormat="false" ht="12.75" hidden="false" customHeight="false" outlineLevel="0" collapsed="false">
      <c r="A1977" s="1001" t="n">
        <v>1975</v>
      </c>
      <c r="B1977" s="1001" t="s">
        <v>4925</v>
      </c>
      <c r="C1977" s="1001" t="s">
        <v>1058</v>
      </c>
      <c r="D1977" s="1001" t="s">
        <v>852</v>
      </c>
      <c r="E1977" s="1001" t="n">
        <v>1031040190</v>
      </c>
      <c r="F1977" s="1001" t="n">
        <v>108019</v>
      </c>
      <c r="G1977" s="1001" t="s">
        <v>4926</v>
      </c>
      <c r="H1977" s="1128" t="n">
        <v>39042</v>
      </c>
      <c r="I1977" s="1068"/>
    </row>
    <row r="1978" customFormat="false" ht="12.75" hidden="false" customHeight="false" outlineLevel="0" collapsed="false">
      <c r="A1978" s="1001" t="n">
        <v>1976</v>
      </c>
      <c r="B1978" s="1001" t="s">
        <v>4927</v>
      </c>
      <c r="C1978" s="1001" t="s">
        <v>1474</v>
      </c>
      <c r="D1978" s="1001" t="s">
        <v>854</v>
      </c>
      <c r="E1978" s="1001" t="n">
        <v>1011020220</v>
      </c>
      <c r="F1978" s="1001" t="n">
        <v>103022</v>
      </c>
      <c r="G1978" s="1001" t="s">
        <v>4928</v>
      </c>
      <c r="H1978" s="1128" t="n">
        <v>597</v>
      </c>
      <c r="I1978" s="1068"/>
    </row>
    <row r="1979" customFormat="false" ht="12.75" hidden="false" customHeight="false" outlineLevel="0" collapsed="false">
      <c r="A1979" s="1001" t="n">
        <v>1977</v>
      </c>
      <c r="B1979" s="1001" t="s">
        <v>4929</v>
      </c>
      <c r="C1979" s="1001" t="s">
        <v>985</v>
      </c>
      <c r="D1979" s="1001" t="s">
        <v>857</v>
      </c>
      <c r="E1979" s="1001" t="n">
        <v>4190480170</v>
      </c>
      <c r="F1979" s="1001" t="n">
        <v>83017</v>
      </c>
      <c r="G1979" s="1001" t="s">
        <v>4930</v>
      </c>
      <c r="H1979" s="1128" t="n">
        <v>2204</v>
      </c>
      <c r="I1979" s="1068"/>
    </row>
    <row r="1980" customFormat="false" ht="12.75" hidden="false" customHeight="false" outlineLevel="0" collapsed="false">
      <c r="A1980" s="1001" t="n">
        <v>1978</v>
      </c>
      <c r="B1980" s="1001" t="s">
        <v>4931</v>
      </c>
      <c r="C1980" s="1001" t="s">
        <v>893</v>
      </c>
      <c r="D1980" s="1001" t="s">
        <v>852</v>
      </c>
      <c r="E1980" s="1001" t="n">
        <v>1030490760</v>
      </c>
      <c r="F1980" s="1001" t="n">
        <v>15076</v>
      </c>
      <c r="G1980" s="1001" t="s">
        <v>4932</v>
      </c>
      <c r="H1980" s="1128" t="n">
        <v>14218</v>
      </c>
      <c r="I1980" s="1068"/>
    </row>
    <row r="1981" customFormat="false" ht="12.75" hidden="false" customHeight="false" outlineLevel="0" collapsed="false">
      <c r="A1981" s="1001" t="n">
        <v>1979</v>
      </c>
      <c r="B1981" s="1001" t="s">
        <v>4933</v>
      </c>
      <c r="C1981" s="1001" t="s">
        <v>1884</v>
      </c>
      <c r="D1981" s="1001" t="s">
        <v>849</v>
      </c>
      <c r="E1981" s="1001" t="n">
        <v>1080320060</v>
      </c>
      <c r="F1981" s="1001" t="n">
        <v>40007</v>
      </c>
      <c r="G1981" s="1001" t="s">
        <v>4934</v>
      </c>
      <c r="H1981" s="1128" t="n">
        <v>96168</v>
      </c>
      <c r="I1981" s="1068"/>
    </row>
    <row r="1982" customFormat="false" ht="12.75" hidden="false" customHeight="false" outlineLevel="0" collapsed="false">
      <c r="A1982" s="1001" t="n">
        <v>1980</v>
      </c>
      <c r="B1982" s="1001" t="s">
        <v>4935</v>
      </c>
      <c r="C1982" s="1001" t="s">
        <v>1884</v>
      </c>
      <c r="D1982" s="1001" t="s">
        <v>849</v>
      </c>
      <c r="E1982" s="1001" t="n">
        <v>1080320070</v>
      </c>
      <c r="F1982" s="1001" t="n">
        <v>40008</v>
      </c>
      <c r="G1982" s="1001" t="s">
        <v>4936</v>
      </c>
      <c r="H1982" s="1128" t="n">
        <v>25958</v>
      </c>
      <c r="I1982" s="1068"/>
    </row>
    <row r="1983" customFormat="false" ht="12.75" hidden="false" customHeight="false" outlineLevel="0" collapsed="false">
      <c r="A1983" s="1001" t="n">
        <v>1981</v>
      </c>
      <c r="B1983" s="1001" t="s">
        <v>4937</v>
      </c>
      <c r="C1983" s="1001" t="s">
        <v>1087</v>
      </c>
      <c r="D1983" s="1001" t="s">
        <v>848</v>
      </c>
      <c r="E1983" s="1001" t="n">
        <v>3150080260</v>
      </c>
      <c r="F1983" s="1001" t="n">
        <v>64026</v>
      </c>
      <c r="G1983" s="1001" t="s">
        <v>4938</v>
      </c>
      <c r="H1983" s="1128" t="n">
        <v>2565</v>
      </c>
      <c r="I1983" s="1068"/>
    </row>
    <row r="1984" customFormat="false" ht="12.75" hidden="false" customHeight="false" outlineLevel="0" collapsed="false">
      <c r="A1984" s="1001" t="n">
        <v>1982</v>
      </c>
      <c r="B1984" s="1001" t="s">
        <v>4939</v>
      </c>
      <c r="C1984" s="1001" t="s">
        <v>1103</v>
      </c>
      <c r="D1984" s="1001" t="s">
        <v>851</v>
      </c>
      <c r="E1984" s="1001" t="n">
        <v>1070370170</v>
      </c>
      <c r="F1984" s="1001" t="n">
        <v>8018</v>
      </c>
      <c r="G1984" s="1001" t="s">
        <v>4940</v>
      </c>
      <c r="H1984" s="1128" t="n">
        <v>273</v>
      </c>
      <c r="I1984" s="1068"/>
    </row>
    <row r="1985" customFormat="false" ht="12.75" hidden="false" customHeight="false" outlineLevel="0" collapsed="false">
      <c r="A1985" s="1001" t="n">
        <v>1983</v>
      </c>
      <c r="B1985" s="1001" t="s">
        <v>4941</v>
      </c>
      <c r="C1985" s="1001" t="s">
        <v>1050</v>
      </c>
      <c r="D1985" s="1001" t="s">
        <v>861</v>
      </c>
      <c r="E1985" s="1001" t="n">
        <v>1050100110</v>
      </c>
      <c r="F1985" s="1001" t="n">
        <v>25011</v>
      </c>
      <c r="G1985" s="1001" t="s">
        <v>4942</v>
      </c>
      <c r="H1985" s="1128" t="n">
        <v>3919</v>
      </c>
      <c r="I1985" s="1068"/>
    </row>
    <row r="1986" customFormat="false" ht="12.75" hidden="false" customHeight="false" outlineLevel="0" collapsed="false">
      <c r="A1986" s="1001" t="n">
        <v>1984</v>
      </c>
      <c r="B1986" s="1001" t="s">
        <v>4943</v>
      </c>
      <c r="C1986" s="1001" t="s">
        <v>1330</v>
      </c>
      <c r="D1986" s="1001" t="s">
        <v>861</v>
      </c>
      <c r="E1986" s="1001" t="n">
        <v>1050840150</v>
      </c>
      <c r="F1986" s="1001" t="n">
        <v>26015</v>
      </c>
      <c r="G1986" s="1001" t="s">
        <v>4944</v>
      </c>
      <c r="H1986" s="1128" t="n">
        <v>3776</v>
      </c>
      <c r="I1986" s="1068"/>
    </row>
    <row r="1987" customFormat="false" ht="12.75" hidden="false" customHeight="false" outlineLevel="0" collapsed="false">
      <c r="A1987" s="1001" t="n">
        <v>1985</v>
      </c>
      <c r="B1987" s="1001" t="s">
        <v>4945</v>
      </c>
      <c r="C1987" s="1001" t="s">
        <v>962</v>
      </c>
      <c r="D1987" s="1001" t="s">
        <v>847</v>
      </c>
      <c r="E1987" s="1001" t="n">
        <v>3181030060</v>
      </c>
      <c r="F1987" s="1001" t="n">
        <v>102006</v>
      </c>
      <c r="G1987" s="1001" t="s">
        <v>4946</v>
      </c>
      <c r="H1987" s="1128" t="n">
        <v>2999</v>
      </c>
      <c r="I1987" s="1068"/>
    </row>
    <row r="1988" customFormat="false" ht="12.75" hidden="false" customHeight="false" outlineLevel="0" collapsed="false">
      <c r="A1988" s="1001" t="n">
        <v>1986</v>
      </c>
      <c r="B1988" s="1001" t="s">
        <v>4947</v>
      </c>
      <c r="C1988" s="1001" t="s">
        <v>1497</v>
      </c>
      <c r="D1988" s="1001" t="s">
        <v>462</v>
      </c>
      <c r="E1988" s="1001" t="n">
        <v>2110440110</v>
      </c>
      <c r="F1988" s="1001" t="n">
        <v>43011</v>
      </c>
      <c r="G1988" s="1001" t="s">
        <v>4948</v>
      </c>
      <c r="H1988" s="1128" t="n">
        <v>439</v>
      </c>
      <c r="I1988" s="1068"/>
    </row>
    <row r="1989" customFormat="false" ht="12.75" hidden="false" customHeight="false" outlineLevel="0" collapsed="false">
      <c r="A1989" s="1001" t="n">
        <v>1987</v>
      </c>
      <c r="B1989" s="1001" t="s">
        <v>4949</v>
      </c>
      <c r="C1989" s="1001" t="s">
        <v>1032</v>
      </c>
      <c r="D1989" s="1001" t="s">
        <v>854</v>
      </c>
      <c r="E1989" s="1001" t="n">
        <v>1010070370</v>
      </c>
      <c r="F1989" s="1001" t="n">
        <v>5037</v>
      </c>
      <c r="G1989" s="1001" t="s">
        <v>4950</v>
      </c>
      <c r="H1989" s="1128" t="n">
        <v>362</v>
      </c>
      <c r="I1989" s="1068"/>
    </row>
    <row r="1990" customFormat="false" ht="12.75" hidden="false" customHeight="false" outlineLevel="0" collapsed="false">
      <c r="A1990" s="1001" t="n">
        <v>1988</v>
      </c>
      <c r="B1990" s="1001" t="s">
        <v>4951</v>
      </c>
      <c r="C1990" s="1001" t="s">
        <v>922</v>
      </c>
      <c r="D1990" s="1001" t="s">
        <v>848</v>
      </c>
      <c r="E1990" s="1001" t="n">
        <v>3150720410</v>
      </c>
      <c r="F1990" s="1001" t="n">
        <v>65041</v>
      </c>
      <c r="G1990" s="1001" t="s">
        <v>4952</v>
      </c>
      <c r="H1990" s="1128" t="n">
        <v>1997</v>
      </c>
      <c r="I1990" s="1068"/>
    </row>
    <row r="1991" customFormat="false" ht="12.75" hidden="false" customHeight="false" outlineLevel="0" collapsed="false">
      <c r="A1991" s="1001" t="n">
        <v>1989</v>
      </c>
      <c r="B1991" s="1001" t="s">
        <v>4953</v>
      </c>
      <c r="C1991" s="1001" t="s">
        <v>945</v>
      </c>
      <c r="D1991" s="1001" t="s">
        <v>852</v>
      </c>
      <c r="E1991" s="1001" t="n">
        <v>1030150460</v>
      </c>
      <c r="F1991" s="1001" t="n">
        <v>17050</v>
      </c>
      <c r="G1991" s="1001" t="s">
        <v>4954</v>
      </c>
      <c r="H1991" s="1128" t="n">
        <v>1788</v>
      </c>
      <c r="I1991" s="1068"/>
    </row>
    <row r="1992" customFormat="false" ht="12.75" hidden="false" customHeight="false" outlineLevel="0" collapsed="false">
      <c r="A1992" s="1001" t="n">
        <v>1990</v>
      </c>
      <c r="B1992" s="1001" t="s">
        <v>4955</v>
      </c>
      <c r="C1992" s="1001" t="s">
        <v>884</v>
      </c>
      <c r="D1992" s="1001" t="s">
        <v>458</v>
      </c>
      <c r="E1992" s="1001" t="n">
        <v>2090750080</v>
      </c>
      <c r="F1992" s="1001" t="n">
        <v>52008</v>
      </c>
      <c r="G1992" s="1001" t="s">
        <v>4956</v>
      </c>
      <c r="H1992" s="1128" t="n">
        <v>2516</v>
      </c>
      <c r="I1992" s="1068"/>
    </row>
    <row r="1993" customFormat="false" ht="12.75" hidden="false" customHeight="false" outlineLevel="0" collapsed="false">
      <c r="A1993" s="1001" t="n">
        <v>1991</v>
      </c>
      <c r="B1993" s="1001" t="s">
        <v>4957</v>
      </c>
      <c r="C1993" s="1001" t="s">
        <v>942</v>
      </c>
      <c r="D1993" s="1001" t="s">
        <v>847</v>
      </c>
      <c r="E1993" s="1001" t="n">
        <v>3180250400</v>
      </c>
      <c r="F1993" s="1001" t="n">
        <v>78040</v>
      </c>
      <c r="G1993" s="1001" t="s">
        <v>4958</v>
      </c>
      <c r="H1993" s="1128" t="n">
        <v>9496</v>
      </c>
      <c r="I1993" s="1068"/>
    </row>
    <row r="1994" customFormat="false" ht="12.75" hidden="false" customHeight="false" outlineLevel="0" collapsed="false">
      <c r="A1994" s="1001" t="n">
        <v>1992</v>
      </c>
      <c r="B1994" s="1001" t="s">
        <v>4959</v>
      </c>
      <c r="C1994" s="1001" t="s">
        <v>908</v>
      </c>
      <c r="D1994" s="1001" t="s">
        <v>854</v>
      </c>
      <c r="E1994" s="1001" t="n">
        <v>1010270660</v>
      </c>
      <c r="F1994" s="1001" t="n">
        <v>4066</v>
      </c>
      <c r="G1994" s="1001" t="s">
        <v>4960</v>
      </c>
      <c r="H1994" s="1128" t="n">
        <v>5641</v>
      </c>
      <c r="I1994" s="1068"/>
    </row>
    <row r="1995" customFormat="false" ht="12.75" hidden="false" customHeight="false" outlineLevel="0" collapsed="false">
      <c r="A1995" s="1001" t="n">
        <v>1993</v>
      </c>
      <c r="B1995" s="1001" t="s">
        <v>4961</v>
      </c>
      <c r="C1995" s="1001" t="s">
        <v>945</v>
      </c>
      <c r="D1995" s="1001" t="s">
        <v>852</v>
      </c>
      <c r="E1995" s="1001" t="n">
        <v>1030150461</v>
      </c>
      <c r="F1995" s="1001" t="n">
        <v>17051</v>
      </c>
      <c r="G1995" s="1001" t="s">
        <v>4962</v>
      </c>
      <c r="H1995" s="1128" t="n">
        <v>820</v>
      </c>
      <c r="I1995" s="1068"/>
    </row>
    <row r="1996" customFormat="false" ht="12.75" hidden="false" customHeight="false" outlineLevel="0" collapsed="false">
      <c r="A1996" s="1001" t="n">
        <v>1994</v>
      </c>
      <c r="B1996" s="1001" t="s">
        <v>4963</v>
      </c>
      <c r="C1996" s="1001" t="s">
        <v>1269</v>
      </c>
      <c r="D1996" s="1001" t="s">
        <v>860</v>
      </c>
      <c r="E1996" s="1001" t="n">
        <v>1020040130</v>
      </c>
      <c r="F1996" s="1001" t="n">
        <v>7013</v>
      </c>
      <c r="G1996" s="1001" t="s">
        <v>4964</v>
      </c>
      <c r="H1996" s="1128" t="n">
        <v>742</v>
      </c>
      <c r="I1996" s="1068"/>
    </row>
    <row r="1997" customFormat="false" ht="12.75" hidden="false" customHeight="false" outlineLevel="0" collapsed="false">
      <c r="A1997" s="1001" t="n">
        <v>1995</v>
      </c>
      <c r="B1997" s="1001" t="s">
        <v>4965</v>
      </c>
      <c r="C1997" s="1001" t="s">
        <v>1269</v>
      </c>
      <c r="D1997" s="1001" t="s">
        <v>860</v>
      </c>
      <c r="E1997" s="1001" t="n">
        <v>1020040140</v>
      </c>
      <c r="F1997" s="1001" t="n">
        <v>7014</v>
      </c>
      <c r="G1997" s="1001" t="s">
        <v>4966</v>
      </c>
      <c r="H1997" s="1128" t="n">
        <v>547</v>
      </c>
      <c r="I1997" s="1068"/>
    </row>
    <row r="1998" customFormat="false" ht="12.75" hidden="false" customHeight="false" outlineLevel="0" collapsed="false">
      <c r="A1998" s="1001" t="n">
        <v>1996</v>
      </c>
      <c r="B1998" s="1001" t="s">
        <v>4967</v>
      </c>
      <c r="C1998" s="1001" t="s">
        <v>1269</v>
      </c>
      <c r="D1998" s="1001" t="s">
        <v>860</v>
      </c>
      <c r="E1998" s="1001" t="n">
        <v>1020040150</v>
      </c>
      <c r="F1998" s="1001" t="n">
        <v>7015</v>
      </c>
      <c r="G1998" s="1001" t="s">
        <v>4968</v>
      </c>
      <c r="H1998" s="1128" t="n">
        <v>886</v>
      </c>
      <c r="I1998" s="1068"/>
    </row>
    <row r="1999" customFormat="false" ht="12.75" hidden="false" customHeight="false" outlineLevel="0" collapsed="false">
      <c r="A1999" s="1001" t="n">
        <v>1997</v>
      </c>
      <c r="B1999" s="1001" t="s">
        <v>4969</v>
      </c>
      <c r="C1999" s="1001" t="s">
        <v>1269</v>
      </c>
      <c r="D1999" s="1001" t="s">
        <v>860</v>
      </c>
      <c r="E1999" s="1001" t="n">
        <v>1020040160</v>
      </c>
      <c r="F1999" s="1001" t="n">
        <v>7016</v>
      </c>
      <c r="G1999" s="1001" t="s">
        <v>4970</v>
      </c>
      <c r="H1999" s="1128" t="n">
        <v>109</v>
      </c>
      <c r="I1999" s="1068"/>
    </row>
    <row r="2000" customFormat="false" ht="12.75" hidden="false" customHeight="false" outlineLevel="0" collapsed="false">
      <c r="A2000" s="1001" t="n">
        <v>1998</v>
      </c>
      <c r="B2000" s="1001" t="s">
        <v>4971</v>
      </c>
      <c r="C2000" s="1001" t="s">
        <v>1269</v>
      </c>
      <c r="D2000" s="1001" t="s">
        <v>860</v>
      </c>
      <c r="E2000" s="1001" t="n">
        <v>1020040170</v>
      </c>
      <c r="F2000" s="1001" t="n">
        <v>7017</v>
      </c>
      <c r="G2000" s="1001" t="s">
        <v>4972</v>
      </c>
      <c r="H2000" s="1128" t="n">
        <v>717</v>
      </c>
      <c r="I2000" s="1068"/>
    </row>
    <row r="2001" customFormat="false" ht="12.75" hidden="false" customHeight="false" outlineLevel="0" collapsed="false">
      <c r="A2001" s="1001" t="n">
        <v>1999</v>
      </c>
      <c r="B2001" s="1001" t="s">
        <v>4973</v>
      </c>
      <c r="C2001" s="1001" t="s">
        <v>1269</v>
      </c>
      <c r="D2001" s="1001" t="s">
        <v>860</v>
      </c>
      <c r="E2001" s="1001" t="n">
        <v>1020040180</v>
      </c>
      <c r="F2001" s="1001" t="n">
        <v>7018</v>
      </c>
      <c r="G2001" s="1001" t="s">
        <v>4974</v>
      </c>
      <c r="H2001" s="1128" t="n">
        <v>374</v>
      </c>
      <c r="I2001" s="1068"/>
    </row>
    <row r="2002" customFormat="false" ht="12.75" hidden="false" customHeight="false" outlineLevel="0" collapsed="false">
      <c r="A2002" s="1001" t="n">
        <v>2000</v>
      </c>
      <c r="B2002" s="1001" t="s">
        <v>4975</v>
      </c>
      <c r="C2002" s="1001" t="s">
        <v>1269</v>
      </c>
      <c r="D2002" s="1001" t="s">
        <v>860</v>
      </c>
      <c r="E2002" s="1001" t="n">
        <v>1020040190</v>
      </c>
      <c r="F2002" s="1001" t="n">
        <v>7019</v>
      </c>
      <c r="G2002" s="1001" t="s">
        <v>4976</v>
      </c>
      <c r="H2002" s="1128" t="n">
        <v>2367</v>
      </c>
      <c r="I2002" s="1068"/>
    </row>
    <row r="2003" customFormat="false" ht="12.75" hidden="false" customHeight="false" outlineLevel="0" collapsed="false">
      <c r="A2003" s="1001" t="n">
        <v>2001</v>
      </c>
      <c r="B2003" s="1001" t="s">
        <v>4977</v>
      </c>
      <c r="C2003" s="1001" t="s">
        <v>1269</v>
      </c>
      <c r="D2003" s="1001" t="s">
        <v>860</v>
      </c>
      <c r="E2003" s="1001" t="n">
        <v>1020040200</v>
      </c>
      <c r="F2003" s="1001" t="n">
        <v>7020</v>
      </c>
      <c r="G2003" s="1001" t="s">
        <v>4978</v>
      </c>
      <c r="H2003" s="1128" t="n">
        <v>4402</v>
      </c>
      <c r="I2003" s="1068"/>
    </row>
    <row r="2004" customFormat="false" ht="12.75" hidden="false" customHeight="false" outlineLevel="0" collapsed="false">
      <c r="A2004" s="1001" t="n">
        <v>2002</v>
      </c>
      <c r="B2004" s="1001" t="s">
        <v>4979</v>
      </c>
      <c r="C2004" s="1001" t="s">
        <v>908</v>
      </c>
      <c r="D2004" s="1001" t="s">
        <v>854</v>
      </c>
      <c r="E2004" s="1001" t="n">
        <v>1010270670</v>
      </c>
      <c r="F2004" s="1001" t="n">
        <v>4067</v>
      </c>
      <c r="G2004" s="1001" t="s">
        <v>4980</v>
      </c>
      <c r="H2004" s="1128" t="n">
        <v>9447</v>
      </c>
      <c r="I2004" s="1068"/>
    </row>
    <row r="2005" customFormat="false" ht="12.75" hidden="false" customHeight="false" outlineLevel="0" collapsed="false">
      <c r="A2005" s="1001" t="n">
        <v>2003</v>
      </c>
      <c r="B2005" s="1001" t="s">
        <v>4981</v>
      </c>
      <c r="C2005" s="1001" t="s">
        <v>1024</v>
      </c>
      <c r="D2005" s="1001" t="s">
        <v>856</v>
      </c>
      <c r="E2005" s="1001" t="n">
        <v>4200730240</v>
      </c>
      <c r="F2005" s="1001" t="n">
        <v>90024</v>
      </c>
      <c r="G2005" s="1001" t="s">
        <v>4982</v>
      </c>
      <c r="H2005" s="1128" t="n">
        <v>402</v>
      </c>
      <c r="I2005" s="1068"/>
    </row>
    <row r="2006" customFormat="false" ht="12.75" hidden="false" customHeight="false" outlineLevel="0" collapsed="false">
      <c r="A2006" s="1001" t="n">
        <v>2004</v>
      </c>
      <c r="B2006" s="1001" t="s">
        <v>4983</v>
      </c>
      <c r="C2006" s="1001" t="s">
        <v>1035</v>
      </c>
      <c r="D2006" s="1001" t="s">
        <v>854</v>
      </c>
      <c r="E2006" s="1001" t="n">
        <v>1010810730</v>
      </c>
      <c r="F2006" s="1001" t="n">
        <v>1075</v>
      </c>
      <c r="G2006" s="1001" t="s">
        <v>4984</v>
      </c>
      <c r="H2006" s="1128" t="n">
        <v>344</v>
      </c>
      <c r="I2006" s="1068"/>
    </row>
    <row r="2007" customFormat="false" ht="12.75" hidden="false" customHeight="false" outlineLevel="0" collapsed="false">
      <c r="A2007" s="1001" t="n">
        <v>2005</v>
      </c>
      <c r="B2007" s="1001" t="s">
        <v>4985</v>
      </c>
      <c r="C2007" s="1001" t="s">
        <v>1071</v>
      </c>
      <c r="D2007" s="1001" t="s">
        <v>861</v>
      </c>
      <c r="E2007" s="1001" t="n">
        <v>1050900290</v>
      </c>
      <c r="F2007" s="1001" t="n">
        <v>24029</v>
      </c>
      <c r="G2007" s="1001" t="s">
        <v>4986</v>
      </c>
      <c r="H2007" s="1128" t="n">
        <v>12534</v>
      </c>
      <c r="I2007" s="1068"/>
    </row>
    <row r="2008" customFormat="false" ht="12.75" hidden="false" customHeight="false" outlineLevel="0" collapsed="false">
      <c r="A2008" s="1001" t="n">
        <v>2006</v>
      </c>
      <c r="B2008" s="1001" t="s">
        <v>4987</v>
      </c>
      <c r="C2008" s="1001" t="s">
        <v>1087</v>
      </c>
      <c r="D2008" s="1001" t="s">
        <v>848</v>
      </c>
      <c r="E2008" s="1001" t="n">
        <v>3150080270</v>
      </c>
      <c r="F2008" s="1001" t="n">
        <v>64027</v>
      </c>
      <c r="G2008" s="1001" t="s">
        <v>4988</v>
      </c>
      <c r="H2008" s="1128" t="n">
        <v>468</v>
      </c>
      <c r="I2008" s="1068"/>
    </row>
    <row r="2009" customFormat="false" ht="12.75" hidden="false" customHeight="false" outlineLevel="0" collapsed="false">
      <c r="A2009" s="1001" t="n">
        <v>2007</v>
      </c>
      <c r="B2009" s="1001" t="s">
        <v>4989</v>
      </c>
      <c r="C2009" s="1001" t="s">
        <v>884</v>
      </c>
      <c r="D2009" s="1001" t="s">
        <v>458</v>
      </c>
      <c r="E2009" s="1001" t="n">
        <v>2090750090</v>
      </c>
      <c r="F2009" s="1001" t="n">
        <v>52009</v>
      </c>
      <c r="G2009" s="1001" t="s">
        <v>4990</v>
      </c>
      <c r="H2009" s="1128" t="n">
        <v>6848</v>
      </c>
      <c r="I2009" s="1068"/>
    </row>
    <row r="2010" customFormat="false" ht="12.75" hidden="false" customHeight="false" outlineLevel="0" collapsed="false">
      <c r="A2010" s="1001" t="n">
        <v>2008</v>
      </c>
      <c r="B2010" s="1001" t="s">
        <v>4991</v>
      </c>
      <c r="C2010" s="1001" t="s">
        <v>2351</v>
      </c>
      <c r="D2010" s="1001" t="s">
        <v>458</v>
      </c>
      <c r="E2010" s="1001" t="n">
        <v>2090620120</v>
      </c>
      <c r="F2010" s="1001" t="n">
        <v>50012</v>
      </c>
      <c r="G2010" s="1001" t="s">
        <v>4992</v>
      </c>
      <c r="H2010" s="1128" t="n">
        <v>1315</v>
      </c>
      <c r="I2010" s="1068"/>
    </row>
    <row r="2011" customFormat="false" ht="12.75" hidden="false" customHeight="false" outlineLevel="0" collapsed="false">
      <c r="A2011" s="1001" t="n">
        <v>2009</v>
      </c>
      <c r="B2011" s="1001" t="s">
        <v>4993</v>
      </c>
      <c r="C2011" s="1001" t="s">
        <v>1035</v>
      </c>
      <c r="D2011" s="1001" t="s">
        <v>854</v>
      </c>
      <c r="E2011" s="1001" t="n">
        <v>1010810740</v>
      </c>
      <c r="F2011" s="1001" t="n">
        <v>1076</v>
      </c>
      <c r="G2011" s="1001" t="s">
        <v>4994</v>
      </c>
      <c r="H2011" s="1128" t="n">
        <v>1552</v>
      </c>
      <c r="I2011" s="1068"/>
    </row>
    <row r="2012" customFormat="false" ht="12.75" hidden="false" customHeight="false" outlineLevel="0" collapsed="false">
      <c r="A2012" s="1001" t="n">
        <v>2010</v>
      </c>
      <c r="B2012" s="1001" t="s">
        <v>4995</v>
      </c>
      <c r="C2012" s="1001" t="s">
        <v>902</v>
      </c>
      <c r="D2012" s="1001" t="s">
        <v>857</v>
      </c>
      <c r="E2012" s="1001" t="n">
        <v>4190650020</v>
      </c>
      <c r="F2012" s="1001" t="n">
        <v>88002</v>
      </c>
      <c r="G2012" s="1001" t="s">
        <v>4996</v>
      </c>
      <c r="H2012" s="1128" t="n">
        <v>8024</v>
      </c>
      <c r="I2012" s="1068"/>
    </row>
    <row r="2013" customFormat="false" ht="12.75" hidden="false" customHeight="false" outlineLevel="0" collapsed="false">
      <c r="A2013" s="1001" t="n">
        <v>2011</v>
      </c>
      <c r="B2013" s="1001" t="s">
        <v>4997</v>
      </c>
      <c r="C2013" s="1001" t="s">
        <v>1024</v>
      </c>
      <c r="D2013" s="1001" t="s">
        <v>856</v>
      </c>
      <c r="E2013" s="1001" t="n">
        <v>4200730250</v>
      </c>
      <c r="F2013" s="1001" t="n">
        <v>90025</v>
      </c>
      <c r="G2013" s="1001" t="s">
        <v>4998</v>
      </c>
      <c r="H2013" s="1128" t="n">
        <v>1525</v>
      </c>
      <c r="I2013" s="1068"/>
    </row>
    <row r="2014" customFormat="false" ht="12.75" hidden="false" customHeight="false" outlineLevel="0" collapsed="false">
      <c r="A2014" s="1001" t="n">
        <v>2012</v>
      </c>
      <c r="B2014" s="1001" t="s">
        <v>4999</v>
      </c>
      <c r="C2014" s="1001" t="s">
        <v>1330</v>
      </c>
      <c r="D2014" s="1001" t="s">
        <v>861</v>
      </c>
      <c r="E2014" s="1001" t="n">
        <v>1050840160</v>
      </c>
      <c r="F2014" s="1001" t="n">
        <v>26016</v>
      </c>
      <c r="G2014" s="1001" t="s">
        <v>5000</v>
      </c>
      <c r="H2014" s="1128" t="n">
        <v>3665</v>
      </c>
      <c r="I2014" s="1068"/>
    </row>
    <row r="2015" customFormat="false" ht="12.75" hidden="false" customHeight="false" outlineLevel="0" collapsed="false">
      <c r="A2015" s="1001" t="n">
        <v>2013</v>
      </c>
      <c r="B2015" s="1001" t="s">
        <v>5001</v>
      </c>
      <c r="C2015" s="1001" t="s">
        <v>1068</v>
      </c>
      <c r="D2015" s="1001" t="s">
        <v>462</v>
      </c>
      <c r="E2015" s="1001" t="n">
        <v>2110030140</v>
      </c>
      <c r="F2015" s="1001" t="n">
        <v>42014</v>
      </c>
      <c r="G2015" s="1001" t="s">
        <v>5002</v>
      </c>
      <c r="H2015" s="1128" t="n">
        <v>14306</v>
      </c>
      <c r="I2015" s="1068"/>
    </row>
    <row r="2016" customFormat="false" ht="12.75" hidden="false" customHeight="false" outlineLevel="0" collapsed="false">
      <c r="A2016" s="1001" t="n">
        <v>2014</v>
      </c>
      <c r="B2016" s="1001" t="s">
        <v>5003</v>
      </c>
      <c r="C2016" s="1001" t="s">
        <v>1174</v>
      </c>
      <c r="D2016" s="1001" t="s">
        <v>847</v>
      </c>
      <c r="E2016" s="1001" t="n">
        <v>3180220280</v>
      </c>
      <c r="F2016" s="1001" t="n">
        <v>79029</v>
      </c>
      <c r="G2016" s="1001" t="s">
        <v>5004</v>
      </c>
      <c r="H2016" s="1128" t="n">
        <v>5138</v>
      </c>
      <c r="I2016" s="1068"/>
    </row>
    <row r="2017" customFormat="false" ht="12.75" hidden="false" customHeight="false" outlineLevel="0" collapsed="false">
      <c r="A2017" s="1001" t="n">
        <v>2015</v>
      </c>
      <c r="B2017" s="1001" t="s">
        <v>5005</v>
      </c>
      <c r="C2017" s="1001" t="s">
        <v>945</v>
      </c>
      <c r="D2017" s="1001" t="s">
        <v>852</v>
      </c>
      <c r="E2017" s="1001" t="n">
        <v>1030150470</v>
      </c>
      <c r="F2017" s="1001" t="n">
        <v>17052</v>
      </c>
      <c r="G2017" s="1001" t="s">
        <v>5006</v>
      </c>
      <c r="H2017" s="1128" t="n">
        <v>19131</v>
      </c>
      <c r="I2017" s="1068"/>
    </row>
    <row r="2018" customFormat="false" ht="12.75" hidden="false" customHeight="false" outlineLevel="0" collapsed="false">
      <c r="A2018" s="1001" t="n">
        <v>2016</v>
      </c>
      <c r="B2018" s="1001" t="s">
        <v>5007</v>
      </c>
      <c r="C2018" s="1001" t="s">
        <v>899</v>
      </c>
      <c r="D2018" s="1001" t="s">
        <v>846</v>
      </c>
      <c r="E2018" s="1001" t="n">
        <v>3170640280</v>
      </c>
      <c r="F2018" s="1001" t="n">
        <v>76028</v>
      </c>
      <c r="G2018" s="1001" t="s">
        <v>5008</v>
      </c>
      <c r="H2018" s="1128" t="n">
        <v>1765</v>
      </c>
      <c r="I2018" s="1068"/>
    </row>
    <row r="2019" customFormat="false" ht="12.75" hidden="false" customHeight="false" outlineLevel="0" collapsed="false">
      <c r="A2019" s="1001" t="n">
        <v>2017</v>
      </c>
      <c r="B2019" s="1001" t="s">
        <v>5009</v>
      </c>
      <c r="C2019" s="1001" t="s">
        <v>974</v>
      </c>
      <c r="D2019" s="1001" t="s">
        <v>853</v>
      </c>
      <c r="E2019" s="1001" t="n">
        <v>3140940150</v>
      </c>
      <c r="F2019" s="1001" t="n">
        <v>94015</v>
      </c>
      <c r="G2019" s="1001" t="s">
        <v>5010</v>
      </c>
      <c r="H2019" s="1128" t="n">
        <v>206</v>
      </c>
      <c r="I2019" s="1068"/>
    </row>
    <row r="2020" customFormat="false" ht="12.75" hidden="false" customHeight="false" outlineLevel="0" collapsed="false">
      <c r="A2020" s="1001" t="n">
        <v>2018</v>
      </c>
      <c r="B2020" s="1001" t="s">
        <v>5011</v>
      </c>
      <c r="C2020" s="1001" t="s">
        <v>1591</v>
      </c>
      <c r="D2020" s="1001" t="s">
        <v>851</v>
      </c>
      <c r="E2020" s="1001" t="n">
        <v>1070340150</v>
      </c>
      <c r="F2020" s="1001" t="n">
        <v>10015</v>
      </c>
      <c r="G2020" s="1001" t="s">
        <v>5012</v>
      </c>
      <c r="H2020" s="1128" t="n">
        <v>27228</v>
      </c>
      <c r="I2020" s="1068"/>
    </row>
    <row r="2021" customFormat="false" ht="12.75" hidden="false" customHeight="false" outlineLevel="0" collapsed="false">
      <c r="A2021" s="1001" t="n">
        <v>2019</v>
      </c>
      <c r="B2021" s="1001" t="s">
        <v>5013</v>
      </c>
      <c r="C2021" s="1001" t="s">
        <v>1151</v>
      </c>
      <c r="D2021" s="1001" t="s">
        <v>852</v>
      </c>
      <c r="E2021" s="1001" t="n">
        <v>1030770180</v>
      </c>
      <c r="F2021" s="1001" t="n">
        <v>14018</v>
      </c>
      <c r="G2021" s="1001" t="s">
        <v>5014</v>
      </c>
      <c r="H2021" s="1128" t="n">
        <v>7235</v>
      </c>
      <c r="I2021" s="1068"/>
    </row>
    <row r="2022" customFormat="false" ht="12.75" hidden="false" customHeight="false" outlineLevel="0" collapsed="false">
      <c r="A2022" s="1001" t="n">
        <v>2020</v>
      </c>
      <c r="B2022" s="1001" t="s">
        <v>5015</v>
      </c>
      <c r="C2022" s="1001" t="s">
        <v>1035</v>
      </c>
      <c r="D2022" s="1001" t="s">
        <v>854</v>
      </c>
      <c r="E2022" s="1001" t="n">
        <v>1010810750</v>
      </c>
      <c r="F2022" s="1001" t="n">
        <v>1077</v>
      </c>
      <c r="G2022" s="1001" t="s">
        <v>5016</v>
      </c>
      <c r="H2022" s="1128" t="n">
        <v>1985</v>
      </c>
      <c r="I2022" s="1068"/>
    </row>
    <row r="2023" customFormat="false" ht="12.75" hidden="false" customHeight="false" outlineLevel="0" collapsed="false">
      <c r="A2023" s="1001" t="n">
        <v>2021</v>
      </c>
      <c r="B2023" s="1001" t="s">
        <v>5017</v>
      </c>
      <c r="C2023" s="1001" t="s">
        <v>1215</v>
      </c>
      <c r="D2023" s="1001" t="s">
        <v>858</v>
      </c>
      <c r="E2023" s="1001" t="n">
        <v>1040140180</v>
      </c>
      <c r="F2023" s="1001" t="n">
        <v>21021</v>
      </c>
      <c r="G2023" s="1001" t="s">
        <v>5018</v>
      </c>
      <c r="H2023" s="1128" t="n">
        <v>2986</v>
      </c>
      <c r="I2023" s="1068"/>
    </row>
    <row r="2024" customFormat="false" ht="12.75" hidden="false" customHeight="false" outlineLevel="0" collapsed="false">
      <c r="A2024" s="1001" t="n">
        <v>2022</v>
      </c>
      <c r="B2024" s="1001" t="s">
        <v>5019</v>
      </c>
      <c r="C2024" s="1001" t="s">
        <v>1035</v>
      </c>
      <c r="D2024" s="1001" t="s">
        <v>854</v>
      </c>
      <c r="E2024" s="1001" t="n">
        <v>1010810760</v>
      </c>
      <c r="F2024" s="1001" t="n">
        <v>1078</v>
      </c>
      <c r="G2024" s="1001" t="s">
        <v>5020</v>
      </c>
      <c r="H2024" s="1128" t="n">
        <v>35916</v>
      </c>
      <c r="I2024" s="1068"/>
    </row>
    <row r="2025" customFormat="false" ht="12.75" hidden="false" customHeight="false" outlineLevel="0" collapsed="false">
      <c r="A2025" s="1001" t="n">
        <v>2023</v>
      </c>
      <c r="B2025" s="1001" t="s">
        <v>5021</v>
      </c>
      <c r="C2025" s="1001" t="s">
        <v>1050</v>
      </c>
      <c r="D2025" s="1001" t="s">
        <v>861</v>
      </c>
      <c r="E2025" s="1001" t="n">
        <v>1050100120</v>
      </c>
      <c r="F2025" s="1001" t="n">
        <v>25012</v>
      </c>
      <c r="G2025" s="1001" t="s">
        <v>5022</v>
      </c>
      <c r="H2025" s="1128" t="n">
        <v>1256</v>
      </c>
      <c r="I2025" s="1068"/>
    </row>
    <row r="2026" customFormat="false" ht="12.75" hidden="false" customHeight="false" outlineLevel="0" collapsed="false">
      <c r="A2026" s="1001" t="n">
        <v>2024</v>
      </c>
      <c r="B2026" s="1001" t="s">
        <v>5023</v>
      </c>
      <c r="C2026" s="1001" t="s">
        <v>1151</v>
      </c>
      <c r="D2026" s="1001" t="s">
        <v>852</v>
      </c>
      <c r="E2026" s="1001" t="n">
        <v>1030770190</v>
      </c>
      <c r="F2026" s="1001" t="n">
        <v>14019</v>
      </c>
      <c r="G2026" s="1001" t="s">
        <v>5024</v>
      </c>
      <c r="H2026" s="1128" t="n">
        <v>2350</v>
      </c>
      <c r="I2026" s="1068"/>
    </row>
    <row r="2027" customFormat="false" ht="12.75" hidden="false" customHeight="false" outlineLevel="0" collapsed="false">
      <c r="A2027" s="1001" t="n">
        <v>2025</v>
      </c>
      <c r="B2027" s="1001" t="s">
        <v>5025</v>
      </c>
      <c r="C2027" s="1001" t="s">
        <v>1035</v>
      </c>
      <c r="D2027" s="1001" t="s">
        <v>854</v>
      </c>
      <c r="E2027" s="1001" t="n">
        <v>1010810770</v>
      </c>
      <c r="F2027" s="1001" t="n">
        <v>1079</v>
      </c>
      <c r="G2027" s="1001" t="s">
        <v>5026</v>
      </c>
      <c r="H2027" s="1128" t="n">
        <v>231</v>
      </c>
      <c r="I2027" s="1068"/>
    </row>
    <row r="2028" customFormat="false" ht="12.75" hidden="false" customHeight="false" outlineLevel="0" collapsed="false">
      <c r="A2028" s="1001" t="n">
        <v>2026</v>
      </c>
      <c r="B2028" s="1001" t="s">
        <v>5027</v>
      </c>
      <c r="C2028" s="1001" t="s">
        <v>896</v>
      </c>
      <c r="D2028" s="1001" t="s">
        <v>458</v>
      </c>
      <c r="E2028" s="1001" t="n">
        <v>2090630031</v>
      </c>
      <c r="F2028" s="1001" t="n">
        <v>47022</v>
      </c>
      <c r="G2028" s="1001" t="s">
        <v>5028</v>
      </c>
      <c r="H2028" s="1128" t="n">
        <v>4468</v>
      </c>
      <c r="I2028" s="1068"/>
    </row>
    <row r="2029" customFormat="false" ht="12.75" hidden="false" customHeight="false" outlineLevel="0" collapsed="false">
      <c r="A2029" s="1001" t="n">
        <v>2027</v>
      </c>
      <c r="B2029" s="1001" t="s">
        <v>5029</v>
      </c>
      <c r="C2029" s="1001" t="s">
        <v>1325</v>
      </c>
      <c r="D2029" s="1001" t="s">
        <v>468</v>
      </c>
      <c r="E2029" s="1001" t="n">
        <v>3130230220</v>
      </c>
      <c r="F2029" s="1001" t="n">
        <v>69022</v>
      </c>
      <c r="G2029" s="1001" t="s">
        <v>5030</v>
      </c>
      <c r="H2029" s="1128" t="n">
        <v>48666</v>
      </c>
      <c r="I2029" s="1068"/>
    </row>
    <row r="2030" customFormat="false" ht="12.75" hidden="false" customHeight="false" outlineLevel="0" collapsed="false">
      <c r="A2030" s="1001" t="n">
        <v>2028</v>
      </c>
      <c r="B2030" s="1001" t="s">
        <v>5031</v>
      </c>
      <c r="C2030" s="1001" t="s">
        <v>905</v>
      </c>
      <c r="D2030" s="1001" t="s">
        <v>855</v>
      </c>
      <c r="E2030" s="1001" t="n">
        <v>3160310200</v>
      </c>
      <c r="F2030" s="1001" t="n">
        <v>71021</v>
      </c>
      <c r="G2030" s="1001" t="s">
        <v>5032</v>
      </c>
      <c r="H2030" s="1128" t="n">
        <v>1563</v>
      </c>
      <c r="I2030" s="1068"/>
    </row>
    <row r="2031" customFormat="false" ht="12.75" hidden="false" customHeight="false" outlineLevel="0" collapsed="false">
      <c r="A2031" s="1001" t="n">
        <v>2029</v>
      </c>
      <c r="B2031" s="1001" t="s">
        <v>5033</v>
      </c>
      <c r="C2031" s="1001" t="s">
        <v>951</v>
      </c>
      <c r="D2031" s="1001" t="s">
        <v>852</v>
      </c>
      <c r="E2031" s="1001" t="n">
        <v>1030260280</v>
      </c>
      <c r="F2031" s="1001" t="n">
        <v>19029</v>
      </c>
      <c r="G2031" s="1001" t="s">
        <v>5034</v>
      </c>
      <c r="H2031" s="1128" t="n">
        <v>2235</v>
      </c>
      <c r="I2031" s="1068"/>
    </row>
    <row r="2032" customFormat="false" ht="12.75" hidden="false" customHeight="false" outlineLevel="0" collapsed="false">
      <c r="A2032" s="1001" t="n">
        <v>2030</v>
      </c>
      <c r="B2032" s="1001" t="s">
        <v>5035</v>
      </c>
      <c r="C2032" s="1001" t="s">
        <v>999</v>
      </c>
      <c r="D2032" s="1001" t="s">
        <v>852</v>
      </c>
      <c r="E2032" s="1001" t="n">
        <v>1030120690</v>
      </c>
      <c r="F2032" s="1001" t="n">
        <v>16072</v>
      </c>
      <c r="G2032" s="1001" t="s">
        <v>5036</v>
      </c>
      <c r="H2032" s="1128" t="n">
        <v>3364</v>
      </c>
      <c r="I2032" s="1068"/>
    </row>
    <row r="2033" customFormat="false" ht="12.75" hidden="false" customHeight="false" outlineLevel="0" collapsed="false">
      <c r="A2033" s="1001" t="n">
        <v>2031</v>
      </c>
      <c r="B2033" s="1001" t="s">
        <v>5037</v>
      </c>
      <c r="C2033" s="1001" t="s">
        <v>1117</v>
      </c>
      <c r="D2033" s="1001" t="s">
        <v>852</v>
      </c>
      <c r="E2033" s="1001" t="n">
        <v>1030570450</v>
      </c>
      <c r="F2033" s="1001" t="n">
        <v>18048</v>
      </c>
      <c r="G2033" s="1001" t="s">
        <v>5038</v>
      </c>
      <c r="H2033" s="1128" t="n">
        <v>3932</v>
      </c>
      <c r="I2033" s="1068"/>
    </row>
    <row r="2034" customFormat="false" ht="12.75" hidden="false" customHeight="false" outlineLevel="0" collapsed="false">
      <c r="A2034" s="1001" t="n">
        <v>2032</v>
      </c>
      <c r="B2034" s="1001" t="s">
        <v>5039</v>
      </c>
      <c r="C2034" s="1001" t="s">
        <v>1453</v>
      </c>
      <c r="D2034" s="1001" t="s">
        <v>861</v>
      </c>
      <c r="E2034" s="1001" t="n">
        <v>1050870080</v>
      </c>
      <c r="F2034" s="1001" t="n">
        <v>27008</v>
      </c>
      <c r="G2034" s="1001" t="s">
        <v>5040</v>
      </c>
      <c r="H2034" s="1128" t="n">
        <v>47903</v>
      </c>
      <c r="I2034" s="1068"/>
    </row>
    <row r="2035" customFormat="false" ht="12.75" hidden="false" customHeight="false" outlineLevel="0" collapsed="false">
      <c r="A2035" s="1001" t="n">
        <v>2033</v>
      </c>
      <c r="B2035" s="1001" t="s">
        <v>5041</v>
      </c>
      <c r="C2035" s="1001" t="s">
        <v>1035</v>
      </c>
      <c r="D2035" s="1001" t="s">
        <v>854</v>
      </c>
      <c r="E2035" s="1001" t="n">
        <v>1010810780</v>
      </c>
      <c r="F2035" s="1001" t="n">
        <v>1080</v>
      </c>
      <c r="G2035" s="1001" t="s">
        <v>5042</v>
      </c>
      <c r="H2035" s="1128" t="n">
        <v>870</v>
      </c>
      <c r="I2035" s="1068"/>
    </row>
    <row r="2036" customFormat="false" ht="12.75" hidden="false" customHeight="false" outlineLevel="0" collapsed="false">
      <c r="A2036" s="1001" t="n">
        <v>2034</v>
      </c>
      <c r="B2036" s="1001" t="s">
        <v>5043</v>
      </c>
      <c r="C2036" s="1001" t="s">
        <v>1418</v>
      </c>
      <c r="D2036" s="1001" t="s">
        <v>850</v>
      </c>
      <c r="E2036" s="1001" t="n">
        <v>1060930130</v>
      </c>
      <c r="F2036" s="1001" t="n">
        <v>93013</v>
      </c>
      <c r="G2036" s="1001" t="s">
        <v>5044</v>
      </c>
      <c r="H2036" s="1128" t="n">
        <v>5100</v>
      </c>
      <c r="I2036" s="1068"/>
    </row>
    <row r="2037" customFormat="false" ht="12.75" hidden="false" customHeight="false" outlineLevel="0" collapsed="false">
      <c r="A2037" s="1001" t="n">
        <v>2035</v>
      </c>
      <c r="B2037" s="1001" t="s">
        <v>5045</v>
      </c>
      <c r="C2037" s="1001" t="s">
        <v>1084</v>
      </c>
      <c r="D2037" s="1001" t="s">
        <v>850</v>
      </c>
      <c r="E2037" s="1001" t="n">
        <v>1060850240</v>
      </c>
      <c r="F2037" s="1001" t="n">
        <v>30024</v>
      </c>
      <c r="G2037" s="1001" t="s">
        <v>5046</v>
      </c>
      <c r="H2037" s="1128" t="n">
        <v>682</v>
      </c>
      <c r="I2037" s="1068"/>
    </row>
    <row r="2038" customFormat="false" ht="12.75" hidden="false" customHeight="false" outlineLevel="0" collapsed="false">
      <c r="A2038" s="1001" t="n">
        <v>2036</v>
      </c>
      <c r="B2038" s="1001" t="s">
        <v>5047</v>
      </c>
      <c r="C2038" s="1001" t="s">
        <v>1434</v>
      </c>
      <c r="D2038" s="1001" t="s">
        <v>458</v>
      </c>
      <c r="E2038" s="1001" t="n">
        <v>2090050140</v>
      </c>
      <c r="F2038" s="1001" t="n">
        <v>51014</v>
      </c>
      <c r="G2038" s="1001" t="s">
        <v>5048</v>
      </c>
      <c r="H2038" s="1128" t="n">
        <v>866</v>
      </c>
      <c r="I2038" s="1068"/>
    </row>
    <row r="2039" customFormat="false" ht="12.75" hidden="false" customHeight="false" outlineLevel="0" collapsed="false">
      <c r="A2039" s="1001" t="n">
        <v>2037</v>
      </c>
      <c r="B2039" s="1001" t="s">
        <v>5049</v>
      </c>
      <c r="C2039" s="1001" t="s">
        <v>999</v>
      </c>
      <c r="D2039" s="1001" t="s">
        <v>852</v>
      </c>
      <c r="E2039" s="1001" t="n">
        <v>1030120700</v>
      </c>
      <c r="F2039" s="1001" t="n">
        <v>16073</v>
      </c>
      <c r="G2039" s="1001" t="s">
        <v>5050</v>
      </c>
      <c r="H2039" s="1128" t="n">
        <v>6067</v>
      </c>
      <c r="I2039" s="1068"/>
    </row>
    <row r="2040" customFormat="false" ht="12.75" hidden="false" customHeight="false" outlineLevel="0" collapsed="false">
      <c r="A2040" s="1001" t="n">
        <v>2038</v>
      </c>
      <c r="B2040" s="1001" t="s">
        <v>5051</v>
      </c>
      <c r="C2040" s="1001" t="s">
        <v>1071</v>
      </c>
      <c r="D2040" s="1001" t="s">
        <v>861</v>
      </c>
      <c r="E2040" s="1001" t="n">
        <v>1050900300</v>
      </c>
      <c r="F2040" s="1001" t="n">
        <v>24030</v>
      </c>
      <c r="G2040" s="1001" t="s">
        <v>5052</v>
      </c>
      <c r="H2040" s="1128" t="n">
        <v>2496</v>
      </c>
      <c r="I2040" s="1068"/>
    </row>
    <row r="2041" customFormat="false" ht="12.75" hidden="false" customHeight="false" outlineLevel="0" collapsed="false">
      <c r="A2041" s="1001" t="n">
        <v>2039</v>
      </c>
      <c r="B2041" s="1001" t="s">
        <v>5053</v>
      </c>
      <c r="C2041" s="1001" t="s">
        <v>1151</v>
      </c>
      <c r="D2041" s="1001" t="s">
        <v>852</v>
      </c>
      <c r="E2041" s="1001" t="n">
        <v>1030770200</v>
      </c>
      <c r="F2041" s="1001" t="n">
        <v>14020</v>
      </c>
      <c r="G2041" s="1001" t="s">
        <v>5054</v>
      </c>
      <c r="H2041" s="1128" t="n">
        <v>2426</v>
      </c>
      <c r="I2041" s="1068"/>
    </row>
    <row r="2042" customFormat="false" ht="12.75" hidden="false" customHeight="false" outlineLevel="0" collapsed="false">
      <c r="A2042" s="1001" t="n">
        <v>2040</v>
      </c>
      <c r="B2042" s="1001" t="s">
        <v>5055</v>
      </c>
      <c r="C2042" s="1001" t="s">
        <v>908</v>
      </c>
      <c r="D2042" s="1001" t="s">
        <v>854</v>
      </c>
      <c r="E2042" s="1001" t="n">
        <v>1010270680</v>
      </c>
      <c r="F2042" s="1001" t="n">
        <v>4068</v>
      </c>
      <c r="G2042" s="1001" t="s">
        <v>5056</v>
      </c>
      <c r="H2042" s="1128" t="n">
        <v>3548</v>
      </c>
      <c r="I2042" s="1068"/>
    </row>
    <row r="2043" customFormat="false" ht="12.75" hidden="false" customHeight="false" outlineLevel="0" collapsed="false">
      <c r="A2043" s="1001" t="n">
        <v>2041</v>
      </c>
      <c r="B2043" s="1001" t="s">
        <v>5057</v>
      </c>
      <c r="C2043" s="1001" t="s">
        <v>1035</v>
      </c>
      <c r="D2043" s="1001" t="s">
        <v>854</v>
      </c>
      <c r="E2043" s="1001" t="n">
        <v>1010810790</v>
      </c>
      <c r="F2043" s="1001" t="n">
        <v>1081</v>
      </c>
      <c r="G2043" s="1001" t="s">
        <v>5058</v>
      </c>
      <c r="H2043" s="1128" t="n">
        <v>1556</v>
      </c>
      <c r="I2043" s="1068"/>
    </row>
    <row r="2044" customFormat="false" ht="12.75" hidden="false" customHeight="false" outlineLevel="0" collapsed="false">
      <c r="A2044" s="1001" t="n">
        <v>2042</v>
      </c>
      <c r="B2044" s="1001" t="s">
        <v>5059</v>
      </c>
      <c r="C2044" s="1001" t="s">
        <v>1250</v>
      </c>
      <c r="D2044" s="1001" t="s">
        <v>857</v>
      </c>
      <c r="E2044" s="1001" t="n">
        <v>4190550270</v>
      </c>
      <c r="F2044" s="1001" t="n">
        <v>82029</v>
      </c>
      <c r="G2044" s="1001" t="s">
        <v>5060</v>
      </c>
      <c r="H2044" s="1128" t="n">
        <v>2577</v>
      </c>
      <c r="I2044" s="1068"/>
    </row>
    <row r="2045" customFormat="false" ht="12.75" hidden="false" customHeight="false" outlineLevel="0" collapsed="false">
      <c r="A2045" s="1001" t="n">
        <v>2043</v>
      </c>
      <c r="B2045" s="1001" t="s">
        <v>5061</v>
      </c>
      <c r="C2045" s="1001" t="s">
        <v>1215</v>
      </c>
      <c r="D2045" s="1001" t="s">
        <v>858</v>
      </c>
      <c r="E2045" s="1001" t="n">
        <v>1040140190</v>
      </c>
      <c r="F2045" s="1001" t="n">
        <v>21022</v>
      </c>
      <c r="G2045" s="1001" t="s">
        <v>5062</v>
      </c>
      <c r="H2045" s="1128" t="n">
        <v>5218</v>
      </c>
      <c r="I2045" s="1068"/>
    </row>
    <row r="2046" customFormat="false" ht="12.75" hidden="false" customHeight="false" outlineLevel="0" collapsed="false">
      <c r="A2046" s="1001" t="n">
        <v>2044</v>
      </c>
      <c r="B2046" s="1001" t="s">
        <v>5063</v>
      </c>
      <c r="C2046" s="1001" t="s">
        <v>1084</v>
      </c>
      <c r="D2046" s="1001" t="s">
        <v>850</v>
      </c>
      <c r="E2046" s="1001" t="n">
        <v>1060850250</v>
      </c>
      <c r="F2046" s="1001" t="n">
        <v>30025</v>
      </c>
      <c r="G2046" s="1001" t="s">
        <v>5064</v>
      </c>
      <c r="H2046" s="1128" t="n">
        <v>614</v>
      </c>
      <c r="I2046" s="1068"/>
    </row>
    <row r="2047" customFormat="false" ht="12.75" hidden="false" customHeight="false" outlineLevel="0" collapsed="false">
      <c r="A2047" s="1001" t="n">
        <v>2045</v>
      </c>
      <c r="B2047" s="1001" t="s">
        <v>5065</v>
      </c>
      <c r="C2047" s="1001" t="s">
        <v>1103</v>
      </c>
      <c r="D2047" s="1001" t="s">
        <v>851</v>
      </c>
      <c r="E2047" s="1001" t="n">
        <v>1070370180</v>
      </c>
      <c r="F2047" s="1001" t="n">
        <v>8019</v>
      </c>
      <c r="G2047" s="1001" t="s">
        <v>5066</v>
      </c>
      <c r="H2047" s="1128" t="n">
        <v>593</v>
      </c>
      <c r="I2047" s="1068"/>
    </row>
    <row r="2048" customFormat="false" ht="12.75" hidden="false" customHeight="false" outlineLevel="0" collapsed="false">
      <c r="A2048" s="1001" t="n">
        <v>2046</v>
      </c>
      <c r="B2048" s="1001" t="s">
        <v>5067</v>
      </c>
      <c r="C2048" s="1001" t="s">
        <v>1032</v>
      </c>
      <c r="D2048" s="1001" t="s">
        <v>854</v>
      </c>
      <c r="E2048" s="1001" t="n">
        <v>1010070380</v>
      </c>
      <c r="F2048" s="1001" t="n">
        <v>5038</v>
      </c>
      <c r="G2048" s="1001" t="s">
        <v>5068</v>
      </c>
      <c r="H2048" s="1128" t="n">
        <v>250</v>
      </c>
      <c r="I2048" s="1068"/>
    </row>
    <row r="2049" customFormat="false" ht="12.75" hidden="false" customHeight="false" outlineLevel="0" collapsed="false">
      <c r="A2049" s="1001" t="n">
        <v>2047</v>
      </c>
      <c r="B2049" s="1001" t="s">
        <v>5069</v>
      </c>
      <c r="C2049" s="1001" t="s">
        <v>1087</v>
      </c>
      <c r="D2049" s="1001" t="s">
        <v>848</v>
      </c>
      <c r="E2049" s="1001" t="n">
        <v>3150080280</v>
      </c>
      <c r="F2049" s="1001" t="n">
        <v>64028</v>
      </c>
      <c r="G2049" s="1001" t="s">
        <v>5070</v>
      </c>
      <c r="H2049" s="1128" t="n">
        <v>2110</v>
      </c>
      <c r="I2049" s="1068"/>
    </row>
    <row r="2050" customFormat="false" ht="12.75" hidden="false" customHeight="false" outlineLevel="0" collapsed="false">
      <c r="A2050" s="1001" t="n">
        <v>2048</v>
      </c>
      <c r="B2050" s="1001" t="s">
        <v>5071</v>
      </c>
      <c r="C2050" s="1001" t="s">
        <v>1103</v>
      </c>
      <c r="D2050" s="1001" t="s">
        <v>851</v>
      </c>
      <c r="E2050" s="1001" t="n">
        <v>1070370190</v>
      </c>
      <c r="F2050" s="1001" t="n">
        <v>8020</v>
      </c>
      <c r="G2050" s="1001" t="s">
        <v>5072</v>
      </c>
      <c r="H2050" s="1128" t="n">
        <v>513</v>
      </c>
      <c r="I2050" s="1068"/>
    </row>
    <row r="2051" customFormat="false" ht="12.75" hidden="false" customHeight="false" outlineLevel="0" collapsed="false">
      <c r="A2051" s="1001" t="n">
        <v>2049</v>
      </c>
      <c r="B2051" s="1001" t="s">
        <v>5073</v>
      </c>
      <c r="C2051" s="1001" t="s">
        <v>884</v>
      </c>
      <c r="D2051" s="1001" t="s">
        <v>458</v>
      </c>
      <c r="E2051" s="1001" t="n">
        <v>2090750100</v>
      </c>
      <c r="F2051" s="1001" t="n">
        <v>52010</v>
      </c>
      <c r="G2051" s="1001" t="s">
        <v>5074</v>
      </c>
      <c r="H2051" s="1128" t="n">
        <v>1767</v>
      </c>
      <c r="I2051" s="1068"/>
    </row>
    <row r="2052" customFormat="false" ht="12.75" hidden="false" customHeight="false" outlineLevel="0" collapsed="false">
      <c r="A2052" s="1001" t="n">
        <v>2050</v>
      </c>
      <c r="B2052" s="1001" t="s">
        <v>5075</v>
      </c>
      <c r="C2052" s="1001" t="s">
        <v>884</v>
      </c>
      <c r="D2052" s="1001" t="s">
        <v>458</v>
      </c>
      <c r="E2052" s="1001" t="n">
        <v>2090750110</v>
      </c>
      <c r="F2052" s="1001" t="n">
        <v>52011</v>
      </c>
      <c r="G2052" s="1001" t="s">
        <v>5076</v>
      </c>
      <c r="H2052" s="1128" t="n">
        <v>8051</v>
      </c>
      <c r="I2052" s="1068"/>
    </row>
    <row r="2053" customFormat="false" ht="12.75" hidden="false" customHeight="false" outlineLevel="0" collapsed="false">
      <c r="A2053" s="1001" t="n">
        <v>2051</v>
      </c>
      <c r="B2053" s="1001" t="s">
        <v>5077</v>
      </c>
      <c r="C2053" s="1001" t="s">
        <v>1434</v>
      </c>
      <c r="D2053" s="1001" t="s">
        <v>458</v>
      </c>
      <c r="E2053" s="1001" t="n">
        <v>2090050150</v>
      </c>
      <c r="F2053" s="1001" t="n">
        <v>51015</v>
      </c>
      <c r="G2053" s="1001" t="s">
        <v>5078</v>
      </c>
      <c r="H2053" s="1128" t="n">
        <v>1889</v>
      </c>
      <c r="I2053" s="1068"/>
    </row>
    <row r="2054" customFormat="false" ht="12.75" hidden="false" customHeight="false" outlineLevel="0" collapsed="false">
      <c r="A2054" s="1001" t="n">
        <v>2052</v>
      </c>
      <c r="B2054" s="1001" t="s">
        <v>5079</v>
      </c>
      <c r="C2054" s="1001" t="s">
        <v>1035</v>
      </c>
      <c r="D2054" s="1001" t="s">
        <v>854</v>
      </c>
      <c r="E2054" s="1001" t="n">
        <v>1010810800</v>
      </c>
      <c r="F2054" s="1001" t="n">
        <v>1082</v>
      </c>
      <c r="G2054" s="1001" t="s">
        <v>5080</v>
      </c>
      <c r="H2054" s="1128" t="n">
        <v>26275</v>
      </c>
      <c r="I2054" s="1068"/>
    </row>
    <row r="2055" customFormat="false" ht="12.75" hidden="false" customHeight="false" outlineLevel="0" collapsed="false">
      <c r="A2055" s="1001" t="n">
        <v>2053</v>
      </c>
      <c r="B2055" s="1001" t="s">
        <v>5081</v>
      </c>
      <c r="C2055" s="1001" t="s">
        <v>1012</v>
      </c>
      <c r="D2055" s="1001" t="s">
        <v>464</v>
      </c>
      <c r="E2055" s="1001" t="n">
        <v>2120700291</v>
      </c>
      <c r="F2055" s="1001" t="n">
        <v>58118</v>
      </c>
      <c r="G2055" s="1001" t="s">
        <v>5082</v>
      </c>
      <c r="H2055" s="1128" t="n">
        <v>38519</v>
      </c>
      <c r="I2055" s="1068"/>
    </row>
    <row r="2056" customFormat="false" ht="12.75" hidden="false" customHeight="false" outlineLevel="0" collapsed="false">
      <c r="A2056" s="1001" t="n">
        <v>2054</v>
      </c>
      <c r="B2056" s="1001" t="s">
        <v>5083</v>
      </c>
      <c r="C2056" s="1001" t="s">
        <v>1063</v>
      </c>
      <c r="D2056" s="1001" t="s">
        <v>857</v>
      </c>
      <c r="E2056" s="1001" t="n">
        <v>4190010150</v>
      </c>
      <c r="F2056" s="1001" t="n">
        <v>84015</v>
      </c>
      <c r="G2056" s="1001" t="s">
        <v>5084</v>
      </c>
      <c r="H2056" s="1128" t="n">
        <v>3159</v>
      </c>
      <c r="I2056" s="1068"/>
    </row>
    <row r="2057" customFormat="false" ht="12.75" hidden="false" customHeight="false" outlineLevel="0" collapsed="false">
      <c r="A2057" s="1001" t="n">
        <v>2055</v>
      </c>
      <c r="B2057" s="1001" t="s">
        <v>5085</v>
      </c>
      <c r="C2057" s="1001" t="s">
        <v>1050</v>
      </c>
      <c r="D2057" s="1001" t="s">
        <v>861</v>
      </c>
      <c r="E2057" s="1001" t="n">
        <v>1050100130</v>
      </c>
      <c r="F2057" s="1001" t="n">
        <v>25013</v>
      </c>
      <c r="G2057" s="1001" t="s">
        <v>5086</v>
      </c>
      <c r="H2057" s="1128" t="n">
        <v>350</v>
      </c>
      <c r="I2057" s="1068"/>
    </row>
    <row r="2058" customFormat="false" ht="12.75" hidden="false" customHeight="false" outlineLevel="0" collapsed="false">
      <c r="A2058" s="1001" t="n">
        <v>2056</v>
      </c>
      <c r="B2058" s="1001" t="s">
        <v>5087</v>
      </c>
      <c r="C2058" s="1001" t="s">
        <v>1591</v>
      </c>
      <c r="D2058" s="1001" t="s">
        <v>851</v>
      </c>
      <c r="E2058" s="1001" t="n">
        <v>1070340160</v>
      </c>
      <c r="F2058" s="1001" t="n">
        <v>10016</v>
      </c>
      <c r="G2058" s="1001" t="s">
        <v>5088</v>
      </c>
      <c r="H2058" s="1128" t="n">
        <v>2250</v>
      </c>
      <c r="I2058" s="1068"/>
    </row>
    <row r="2059" customFormat="false" ht="12.75" hidden="false" customHeight="false" outlineLevel="0" collapsed="false">
      <c r="A2059" s="1001" t="n">
        <v>2057</v>
      </c>
      <c r="B2059" s="1001" t="s">
        <v>5089</v>
      </c>
      <c r="C2059" s="1001" t="s">
        <v>1174</v>
      </c>
      <c r="D2059" s="1001" t="s">
        <v>847</v>
      </c>
      <c r="E2059" s="1001" t="n">
        <v>3180220290</v>
      </c>
      <c r="F2059" s="1001" t="n">
        <v>79030</v>
      </c>
      <c r="G2059" s="1001" t="s">
        <v>5090</v>
      </c>
      <c r="H2059" s="1128" t="n">
        <v>893</v>
      </c>
      <c r="I2059" s="1068"/>
    </row>
    <row r="2060" customFormat="false" ht="12.75" hidden="false" customHeight="false" outlineLevel="0" collapsed="false">
      <c r="A2060" s="1001" t="n">
        <v>2058</v>
      </c>
      <c r="B2060" s="1001" t="s">
        <v>5091</v>
      </c>
      <c r="C2060" s="1001" t="s">
        <v>925</v>
      </c>
      <c r="D2060" s="1001" t="s">
        <v>848</v>
      </c>
      <c r="E2060" s="1001" t="n">
        <v>3150510270</v>
      </c>
      <c r="F2060" s="1001" t="n">
        <v>63027</v>
      </c>
      <c r="G2060" s="1001" t="s">
        <v>5092</v>
      </c>
      <c r="H2060" s="1128" t="n">
        <v>12311</v>
      </c>
      <c r="I2060" s="1068"/>
    </row>
    <row r="2061" customFormat="false" ht="12.75" hidden="false" customHeight="false" outlineLevel="0" collapsed="false">
      <c r="A2061" s="1001" t="n">
        <v>2059</v>
      </c>
      <c r="B2061" s="1001" t="s">
        <v>5093</v>
      </c>
      <c r="C2061" s="1001" t="s">
        <v>922</v>
      </c>
      <c r="D2061" s="1001" t="s">
        <v>848</v>
      </c>
      <c r="E2061" s="1001" t="n">
        <v>3150720420</v>
      </c>
      <c r="F2061" s="1001" t="n">
        <v>65042</v>
      </c>
      <c r="G2061" s="1001" t="s">
        <v>5094</v>
      </c>
      <c r="H2061" s="1128" t="n">
        <v>1169</v>
      </c>
      <c r="I2061" s="1068"/>
    </row>
    <row r="2062" customFormat="false" ht="12.75" hidden="false" customHeight="false" outlineLevel="0" collapsed="false">
      <c r="A2062" s="1001" t="n">
        <v>2060</v>
      </c>
      <c r="B2062" s="1001" t="s">
        <v>5095</v>
      </c>
      <c r="C2062" s="1001" t="s">
        <v>1012</v>
      </c>
      <c r="D2062" s="1001" t="s">
        <v>464</v>
      </c>
      <c r="E2062" s="1001" t="n">
        <v>2120700300</v>
      </c>
      <c r="F2062" s="1001" t="n">
        <v>58030</v>
      </c>
      <c r="G2062" s="1001" t="s">
        <v>5096</v>
      </c>
      <c r="H2062" s="1128" t="n">
        <v>1255</v>
      </c>
      <c r="I2062" s="1068"/>
    </row>
    <row r="2063" customFormat="false" ht="12.75" hidden="false" customHeight="false" outlineLevel="0" collapsed="false">
      <c r="A2063" s="1001" t="n">
        <v>2061</v>
      </c>
      <c r="B2063" s="1001" t="s">
        <v>5097</v>
      </c>
      <c r="C2063" s="1001" t="s">
        <v>951</v>
      </c>
      <c r="D2063" s="1001" t="s">
        <v>852</v>
      </c>
      <c r="E2063" s="1001" t="n">
        <v>1030260290</v>
      </c>
      <c r="F2063" s="1001" t="n">
        <v>19030</v>
      </c>
      <c r="G2063" s="1001" t="s">
        <v>5098</v>
      </c>
      <c r="H2063" s="1128" t="n">
        <v>915</v>
      </c>
      <c r="I2063" s="1068"/>
    </row>
    <row r="2064" customFormat="false" ht="12.75" hidden="false" customHeight="false" outlineLevel="0" collapsed="false">
      <c r="A2064" s="1001" t="n">
        <v>2062</v>
      </c>
      <c r="B2064" s="1001" t="s">
        <v>5099</v>
      </c>
      <c r="C2064" s="1001" t="s">
        <v>1035</v>
      </c>
      <c r="D2064" s="1001" t="s">
        <v>854</v>
      </c>
      <c r="E2064" s="1001" t="n">
        <v>1010810810</v>
      </c>
      <c r="F2064" s="1001" t="n">
        <v>1083</v>
      </c>
      <c r="G2064" s="1001" t="s">
        <v>5100</v>
      </c>
      <c r="H2064" s="1128" t="n">
        <v>364</v>
      </c>
      <c r="I2064" s="1068"/>
    </row>
    <row r="2065" customFormat="false" ht="12.75" hidden="false" customHeight="false" outlineLevel="0" collapsed="false">
      <c r="A2065" s="1001" t="n">
        <v>2063</v>
      </c>
      <c r="B2065" s="1001" t="s">
        <v>5101</v>
      </c>
      <c r="C2065" s="1001" t="s">
        <v>1120</v>
      </c>
      <c r="D2065" s="1001" t="s">
        <v>854</v>
      </c>
      <c r="E2065" s="1001" t="n">
        <v>1010880420</v>
      </c>
      <c r="F2065" s="1001" t="n">
        <v>2042</v>
      </c>
      <c r="G2065" s="1001" t="s">
        <v>5102</v>
      </c>
      <c r="H2065" s="1128" t="n">
        <v>4295</v>
      </c>
      <c r="I2065" s="1068"/>
    </row>
    <row r="2066" customFormat="false" ht="12.75" hidden="false" customHeight="false" outlineLevel="0" collapsed="false">
      <c r="A2066" s="1001" t="n">
        <v>2064</v>
      </c>
      <c r="B2066" s="1001" t="s">
        <v>5103</v>
      </c>
      <c r="C2066" s="1001" t="s">
        <v>908</v>
      </c>
      <c r="D2066" s="1001" t="s">
        <v>854</v>
      </c>
      <c r="E2066" s="1001" t="n">
        <v>1010270690</v>
      </c>
      <c r="F2066" s="1001" t="n">
        <v>4069</v>
      </c>
      <c r="G2066" s="1001" t="s">
        <v>5104</v>
      </c>
      <c r="H2066" s="1128" t="n">
        <v>183</v>
      </c>
      <c r="I2066" s="1068"/>
    </row>
    <row r="2067" customFormat="false" ht="12.75" hidden="false" customHeight="false" outlineLevel="0" collapsed="false">
      <c r="A2067" s="1001" t="n">
        <v>2065</v>
      </c>
      <c r="B2067" s="1001" t="s">
        <v>5105</v>
      </c>
      <c r="C2067" s="1001" t="s">
        <v>1117</v>
      </c>
      <c r="D2067" s="1001" t="s">
        <v>852</v>
      </c>
      <c r="E2067" s="1001" t="n">
        <v>1030570460</v>
      </c>
      <c r="F2067" s="1001" t="n">
        <v>18049</v>
      </c>
      <c r="G2067" s="1001" t="s">
        <v>5106</v>
      </c>
      <c r="H2067" s="1128" t="n">
        <v>1312</v>
      </c>
      <c r="I2067" s="1068"/>
    </row>
    <row r="2068" customFormat="false" ht="12.75" hidden="false" customHeight="false" outlineLevel="0" collapsed="false">
      <c r="A2068" s="1001" t="n">
        <v>2066</v>
      </c>
      <c r="B2068" s="1001" t="s">
        <v>5107</v>
      </c>
      <c r="C2068" s="1001" t="s">
        <v>945</v>
      </c>
      <c r="D2068" s="1001" t="s">
        <v>852</v>
      </c>
      <c r="E2068" s="1001" t="n">
        <v>1030150480</v>
      </c>
      <c r="F2068" s="1001" t="n">
        <v>17053</v>
      </c>
      <c r="G2068" s="1001" t="s">
        <v>5108</v>
      </c>
      <c r="H2068" s="1128" t="n">
        <v>1441</v>
      </c>
      <c r="I2068" s="1068"/>
    </row>
    <row r="2069" customFormat="false" ht="12.75" hidden="false" customHeight="false" outlineLevel="0" collapsed="false">
      <c r="A2069" s="1001" t="n">
        <v>2067</v>
      </c>
      <c r="B2069" s="1001" t="s">
        <v>5109</v>
      </c>
      <c r="C2069" s="1001" t="s">
        <v>1117</v>
      </c>
      <c r="D2069" s="1001" t="s">
        <v>852</v>
      </c>
      <c r="E2069" s="1001" t="n">
        <v>1030570470</v>
      </c>
      <c r="F2069" s="1001" t="n">
        <v>18050</v>
      </c>
      <c r="G2069" s="1001" t="s">
        <v>5110</v>
      </c>
      <c r="H2069" s="1128" t="n">
        <v>5308</v>
      </c>
      <c r="I2069" s="1068"/>
    </row>
    <row r="2070" customFormat="false" ht="12.75" hidden="false" customHeight="false" outlineLevel="0" collapsed="false">
      <c r="A2070" s="1001" t="n">
        <v>2068</v>
      </c>
      <c r="B2070" s="1001" t="s">
        <v>5111</v>
      </c>
      <c r="C2070" s="1001" t="s">
        <v>1330</v>
      </c>
      <c r="D2070" s="1001" t="s">
        <v>861</v>
      </c>
      <c r="E2070" s="1001" t="n">
        <v>1050840170</v>
      </c>
      <c r="F2070" s="1001" t="n">
        <v>26017</v>
      </c>
      <c r="G2070" s="1001" t="s">
        <v>5112</v>
      </c>
      <c r="H2070" s="1128" t="n">
        <v>3343</v>
      </c>
      <c r="I2070" s="1068"/>
    </row>
    <row r="2071" customFormat="false" ht="12.75" hidden="false" customHeight="false" outlineLevel="0" collapsed="false">
      <c r="A2071" s="1001" t="n">
        <v>2069</v>
      </c>
      <c r="B2071" s="1001" t="s">
        <v>5113</v>
      </c>
      <c r="C2071" s="1001" t="s">
        <v>945</v>
      </c>
      <c r="D2071" s="1001" t="s">
        <v>852</v>
      </c>
      <c r="E2071" s="1001" t="n">
        <v>1030150490</v>
      </c>
      <c r="F2071" s="1001" t="n">
        <v>17054</v>
      </c>
      <c r="G2071" s="1001" t="s">
        <v>5114</v>
      </c>
      <c r="H2071" s="1128" t="n">
        <v>543</v>
      </c>
      <c r="I2071" s="1068"/>
    </row>
    <row r="2072" customFormat="false" ht="12.75" hidden="false" customHeight="false" outlineLevel="0" collapsed="false">
      <c r="A2072" s="1001" t="n">
        <v>2070</v>
      </c>
      <c r="B2072" s="1001" t="s">
        <v>5115</v>
      </c>
      <c r="C2072" s="1001" t="s">
        <v>1017</v>
      </c>
      <c r="D2072" s="1001" t="s">
        <v>847</v>
      </c>
      <c r="E2072" s="1001" t="n">
        <v>3180670260</v>
      </c>
      <c r="F2072" s="1001" t="n">
        <v>80026</v>
      </c>
      <c r="G2072" s="1001" t="s">
        <v>5116</v>
      </c>
      <c r="H2072" s="1128" t="n">
        <v>530</v>
      </c>
      <c r="I2072" s="1068"/>
    </row>
    <row r="2073" customFormat="false" ht="12.75" hidden="false" customHeight="false" outlineLevel="0" collapsed="false">
      <c r="A2073" s="1001" t="n">
        <v>2071</v>
      </c>
      <c r="B2073" s="1001" t="s">
        <v>5117</v>
      </c>
      <c r="C2073" s="1001" t="s">
        <v>1250</v>
      </c>
      <c r="D2073" s="1001" t="s">
        <v>857</v>
      </c>
      <c r="E2073" s="1001" t="n">
        <v>4190550280</v>
      </c>
      <c r="F2073" s="1001" t="n">
        <v>82030</v>
      </c>
      <c r="G2073" s="1001" t="s">
        <v>5118</v>
      </c>
      <c r="H2073" s="1128" t="n">
        <v>3466</v>
      </c>
      <c r="I2073" s="1068"/>
    </row>
    <row r="2074" customFormat="false" ht="12.75" hidden="false" customHeight="false" outlineLevel="0" collapsed="false">
      <c r="A2074" s="1001" t="n">
        <v>2072</v>
      </c>
      <c r="B2074" s="1001" t="s">
        <v>5119</v>
      </c>
      <c r="C2074" s="1001" t="s">
        <v>925</v>
      </c>
      <c r="D2074" s="1001" t="s">
        <v>848</v>
      </c>
      <c r="E2074" s="1001" t="n">
        <v>3150510280</v>
      </c>
      <c r="F2074" s="1001" t="n">
        <v>63028</v>
      </c>
      <c r="G2074" s="1001" t="s">
        <v>5120</v>
      </c>
      <c r="H2074" s="1128" t="n">
        <v>6940</v>
      </c>
      <c r="I2074" s="1068"/>
    </row>
    <row r="2075" customFormat="false" ht="12.75" hidden="false" customHeight="false" outlineLevel="0" collapsed="false">
      <c r="A2075" s="1001" t="n">
        <v>2073</v>
      </c>
      <c r="B2075" s="1001" t="s">
        <v>5121</v>
      </c>
      <c r="C2075" s="1001" t="s">
        <v>1418</v>
      </c>
      <c r="D2075" s="1001" t="s">
        <v>850</v>
      </c>
      <c r="E2075" s="1001" t="n">
        <v>1060930140</v>
      </c>
      <c r="F2075" s="1001" t="n">
        <v>93014</v>
      </c>
      <c r="G2075" s="1001" t="s">
        <v>5122</v>
      </c>
      <c r="H2075" s="1128" t="n">
        <v>343</v>
      </c>
      <c r="I2075" s="1068"/>
    </row>
    <row r="2076" customFormat="false" ht="12.75" hidden="false" customHeight="false" outlineLevel="0" collapsed="false">
      <c r="A2076" s="1001" t="n">
        <v>2074</v>
      </c>
      <c r="B2076" s="1001" t="s">
        <v>5123</v>
      </c>
      <c r="C2076" s="1001" t="s">
        <v>1110</v>
      </c>
      <c r="D2076" s="1001" t="s">
        <v>858</v>
      </c>
      <c r="E2076" s="1001" t="n">
        <v>1040830540</v>
      </c>
      <c r="F2076" s="1001" t="n">
        <v>22058</v>
      </c>
      <c r="G2076" s="1001" t="s">
        <v>5124</v>
      </c>
      <c r="H2076" s="1128" t="n">
        <v>722</v>
      </c>
      <c r="I2076" s="1068"/>
    </row>
    <row r="2077" customFormat="false" ht="12.75" hidden="false" customHeight="false" outlineLevel="0" collapsed="false">
      <c r="A2077" s="1001" t="n">
        <v>2075</v>
      </c>
      <c r="B2077" s="1001" t="s">
        <v>5125</v>
      </c>
      <c r="C2077" s="1001" t="s">
        <v>1032</v>
      </c>
      <c r="D2077" s="1001" t="s">
        <v>854</v>
      </c>
      <c r="E2077" s="1001" t="n">
        <v>1010070390</v>
      </c>
      <c r="F2077" s="1001" t="n">
        <v>5039</v>
      </c>
      <c r="G2077" s="1001" t="s">
        <v>5126</v>
      </c>
      <c r="H2077" s="1128" t="n">
        <v>423</v>
      </c>
      <c r="I2077" s="1068"/>
    </row>
    <row r="2078" customFormat="false" ht="12.75" hidden="false" customHeight="false" outlineLevel="0" collapsed="false">
      <c r="A2078" s="1001" t="n">
        <v>2076</v>
      </c>
      <c r="B2078" s="1001" t="s">
        <v>5127</v>
      </c>
      <c r="C2078" s="1001" t="s">
        <v>1012</v>
      </c>
      <c r="D2078" s="1001" t="s">
        <v>464</v>
      </c>
      <c r="E2078" s="1001" t="n">
        <v>2120700310</v>
      </c>
      <c r="F2078" s="1001" t="n">
        <v>58031</v>
      </c>
      <c r="G2078" s="1001" t="s">
        <v>5128</v>
      </c>
      <c r="H2078" s="1128" t="n">
        <v>575</v>
      </c>
      <c r="I2078" s="1068"/>
    </row>
    <row r="2079" customFormat="false" ht="12.75" hidden="false" customHeight="false" outlineLevel="0" collapsed="false">
      <c r="A2079" s="1001" t="n">
        <v>2077</v>
      </c>
      <c r="B2079" s="1001" t="s">
        <v>5129</v>
      </c>
      <c r="C2079" s="1001" t="s">
        <v>951</v>
      </c>
      <c r="D2079" s="1001" t="s">
        <v>852</v>
      </c>
      <c r="E2079" s="1001" t="n">
        <v>1030260300</v>
      </c>
      <c r="F2079" s="1001" t="n">
        <v>19031</v>
      </c>
      <c r="G2079" s="1001" t="s">
        <v>5130</v>
      </c>
      <c r="H2079" s="1128" t="n">
        <v>1149</v>
      </c>
      <c r="I2079" s="1068"/>
    </row>
    <row r="2080" customFormat="false" ht="12.75" hidden="false" customHeight="false" outlineLevel="0" collapsed="false">
      <c r="A2080" s="1001" t="n">
        <v>2078</v>
      </c>
      <c r="B2080" s="1001" t="s">
        <v>5131</v>
      </c>
      <c r="C2080" s="1001" t="s">
        <v>1497</v>
      </c>
      <c r="D2080" s="1001" t="s">
        <v>462</v>
      </c>
      <c r="E2080" s="1001" t="n">
        <v>2110440120</v>
      </c>
      <c r="F2080" s="1001" t="n">
        <v>43012</v>
      </c>
      <c r="G2080" s="1001" t="s">
        <v>5132</v>
      </c>
      <c r="H2080" s="1128" t="n">
        <v>9679</v>
      </c>
      <c r="I2080" s="1068"/>
    </row>
    <row r="2081" customFormat="false" ht="12.75" hidden="false" customHeight="false" outlineLevel="0" collapsed="false">
      <c r="A2081" s="1001" t="n">
        <v>2079</v>
      </c>
      <c r="B2081" s="1001" t="s">
        <v>5133</v>
      </c>
      <c r="C2081" s="1001" t="s">
        <v>1556</v>
      </c>
      <c r="D2081" s="1001" t="s">
        <v>458</v>
      </c>
      <c r="E2081" s="1001" t="n">
        <v>2090360060</v>
      </c>
      <c r="F2081" s="1001" t="n">
        <v>53007</v>
      </c>
      <c r="G2081" s="1001" t="s">
        <v>5134</v>
      </c>
      <c r="H2081" s="1128" t="n">
        <v>2390</v>
      </c>
      <c r="I2081" s="1068"/>
    </row>
    <row r="2082" customFormat="false" ht="12.75" hidden="false" customHeight="false" outlineLevel="0" collapsed="false">
      <c r="A2082" s="1001" t="n">
        <v>2080</v>
      </c>
      <c r="B2082" s="1001" t="s">
        <v>5135</v>
      </c>
      <c r="C2082" s="1001" t="s">
        <v>893</v>
      </c>
      <c r="D2082" s="1001" t="s">
        <v>852</v>
      </c>
      <c r="E2082" s="1001" t="n">
        <v>1030490770</v>
      </c>
      <c r="F2082" s="1001" t="n">
        <v>15077</v>
      </c>
      <c r="G2082" s="1001" t="s">
        <v>5136</v>
      </c>
      <c r="H2082" s="1128" t="n">
        <v>74391</v>
      </c>
      <c r="I2082" s="1068"/>
    </row>
    <row r="2083" customFormat="false" ht="12.75" hidden="false" customHeight="false" outlineLevel="0" collapsed="false">
      <c r="A2083" s="1001" t="n">
        <v>2081</v>
      </c>
      <c r="B2083" s="1001" t="s">
        <v>5137</v>
      </c>
      <c r="C2083" s="1001" t="s">
        <v>1250</v>
      </c>
      <c r="D2083" s="1001" t="s">
        <v>857</v>
      </c>
      <c r="E2083" s="1001" t="n">
        <v>4190550290</v>
      </c>
      <c r="F2083" s="1001" t="n">
        <v>82031</v>
      </c>
      <c r="G2083" s="1001" t="s">
        <v>5138</v>
      </c>
      <c r="H2083" s="1128" t="n">
        <v>11941</v>
      </c>
      <c r="I2083" s="1068"/>
    </row>
    <row r="2084" customFormat="false" ht="12.75" hidden="false" customHeight="false" outlineLevel="0" collapsed="false">
      <c r="A2084" s="1001" t="n">
        <v>2082</v>
      </c>
      <c r="B2084" s="1001" t="s">
        <v>5139</v>
      </c>
      <c r="C2084" s="1001" t="s">
        <v>1151</v>
      </c>
      <c r="D2084" s="1001" t="s">
        <v>852</v>
      </c>
      <c r="E2084" s="1001" t="n">
        <v>1030770210</v>
      </c>
      <c r="F2084" s="1001" t="n">
        <v>14021</v>
      </c>
      <c r="G2084" s="1001" t="s">
        <v>5140</v>
      </c>
      <c r="H2084" s="1128" t="n">
        <v>333</v>
      </c>
      <c r="I2084" s="1068"/>
    </row>
    <row r="2085" customFormat="false" ht="12.75" hidden="false" customHeight="false" outlineLevel="0" collapsed="false">
      <c r="A2085" s="1001" t="n">
        <v>2083</v>
      </c>
      <c r="B2085" s="1001" t="s">
        <v>5141</v>
      </c>
      <c r="C2085" s="1001" t="s">
        <v>1017</v>
      </c>
      <c r="D2085" s="1001" t="s">
        <v>847</v>
      </c>
      <c r="E2085" s="1001" t="n">
        <v>3180670270</v>
      </c>
      <c r="F2085" s="1001" t="n">
        <v>80027</v>
      </c>
      <c r="G2085" s="1001" t="s">
        <v>5142</v>
      </c>
      <c r="H2085" s="1128" t="n">
        <v>6269</v>
      </c>
      <c r="I2085" s="1068"/>
    </row>
    <row r="2086" customFormat="false" ht="12.75" hidden="false" customHeight="false" outlineLevel="0" collapsed="false">
      <c r="A2086" s="1001" t="n">
        <v>2084</v>
      </c>
      <c r="B2086" s="1001" t="s">
        <v>5143</v>
      </c>
      <c r="C2086" s="1001" t="s">
        <v>1035</v>
      </c>
      <c r="D2086" s="1001" t="s">
        <v>854</v>
      </c>
      <c r="E2086" s="1001" t="n">
        <v>1010810820</v>
      </c>
      <c r="F2086" s="1001" t="n">
        <v>1084</v>
      </c>
      <c r="G2086" s="1001" t="s">
        <v>5144</v>
      </c>
      <c r="H2086" s="1128" t="n">
        <v>240</v>
      </c>
      <c r="I2086" s="1068"/>
    </row>
    <row r="2087" customFormat="false" ht="12.75" hidden="false" customHeight="false" outlineLevel="0" collapsed="false">
      <c r="A2087" s="1001" t="n">
        <v>2085</v>
      </c>
      <c r="B2087" s="1001" t="s">
        <v>5145</v>
      </c>
      <c r="C2087" s="1001" t="s">
        <v>1110</v>
      </c>
      <c r="D2087" s="1001" t="s">
        <v>858</v>
      </c>
      <c r="E2087" s="1001" t="n">
        <v>1040830550</v>
      </c>
      <c r="F2087" s="1001" t="n">
        <v>22059</v>
      </c>
      <c r="G2087" s="1001" t="s">
        <v>5146</v>
      </c>
      <c r="H2087" s="1128" t="n">
        <v>338</v>
      </c>
      <c r="I2087" s="1068"/>
    </row>
    <row r="2088" customFormat="false" ht="12.75" hidden="false" customHeight="false" outlineLevel="0" collapsed="false">
      <c r="A2088" s="1001" t="n">
        <v>2086</v>
      </c>
      <c r="B2088" s="1001" t="s">
        <v>5147</v>
      </c>
      <c r="C2088" s="1001" t="s">
        <v>1453</v>
      </c>
      <c r="D2088" s="1001" t="s">
        <v>861</v>
      </c>
      <c r="E2088" s="1001" t="n">
        <v>1050870090</v>
      </c>
      <c r="F2088" s="1001" t="n">
        <v>27009</v>
      </c>
      <c r="G2088" s="1001" t="s">
        <v>5148</v>
      </c>
      <c r="H2088" s="1128" t="n">
        <v>3114</v>
      </c>
      <c r="I2088" s="1068"/>
    </row>
    <row r="2089" customFormat="false" ht="12.75" hidden="false" customHeight="false" outlineLevel="0" collapsed="false">
      <c r="A2089" s="1001" t="n">
        <v>2087</v>
      </c>
      <c r="B2089" s="1001" t="s">
        <v>5149</v>
      </c>
      <c r="C2089" s="1001" t="s">
        <v>875</v>
      </c>
      <c r="D2089" s="1001" t="s">
        <v>861</v>
      </c>
      <c r="E2089" s="1001" t="n">
        <v>1050540310</v>
      </c>
      <c r="F2089" s="1001" t="n">
        <v>28031</v>
      </c>
      <c r="G2089" s="1001" t="s">
        <v>5150</v>
      </c>
      <c r="H2089" s="1128" t="n">
        <v>1928</v>
      </c>
      <c r="I2089" s="1068"/>
    </row>
    <row r="2090" customFormat="false" ht="12.75" hidden="false" customHeight="false" outlineLevel="0" collapsed="false">
      <c r="A2090" s="1001" t="n">
        <v>2088</v>
      </c>
      <c r="B2090" s="1001" t="s">
        <v>5151</v>
      </c>
      <c r="C2090" s="1001" t="s">
        <v>1035</v>
      </c>
      <c r="D2090" s="1001" t="s">
        <v>854</v>
      </c>
      <c r="E2090" s="1001" t="n">
        <v>1010810830</v>
      </c>
      <c r="F2090" s="1001" t="n">
        <v>1085</v>
      </c>
      <c r="G2090" s="1001" t="s">
        <v>5152</v>
      </c>
      <c r="H2090" s="1128" t="n">
        <v>323</v>
      </c>
      <c r="I2090" s="1068"/>
    </row>
    <row r="2091" customFormat="false" ht="12.75" hidden="false" customHeight="false" outlineLevel="0" collapsed="false">
      <c r="A2091" s="1001" t="n">
        <v>2089</v>
      </c>
      <c r="B2091" s="1001" t="s">
        <v>5153</v>
      </c>
      <c r="C2091" s="1001" t="s">
        <v>1092</v>
      </c>
      <c r="D2091" s="1001" t="s">
        <v>848</v>
      </c>
      <c r="E2091" s="1001" t="n">
        <v>3150200300</v>
      </c>
      <c r="F2091" s="1001" t="n">
        <v>61030</v>
      </c>
      <c r="G2091" s="1001" t="s">
        <v>5154</v>
      </c>
      <c r="H2091" s="1128" t="n">
        <v>372</v>
      </c>
      <c r="I2091" s="1068"/>
    </row>
    <row r="2092" customFormat="false" ht="12.75" hidden="false" customHeight="false" outlineLevel="0" collapsed="false">
      <c r="A2092" s="1001" t="n">
        <v>2090</v>
      </c>
      <c r="B2092" s="1001" t="s">
        <v>5155</v>
      </c>
      <c r="C2092" s="1001" t="s">
        <v>1103</v>
      </c>
      <c r="D2092" s="1001" t="s">
        <v>851</v>
      </c>
      <c r="E2092" s="1001" t="n">
        <v>1070370200</v>
      </c>
      <c r="F2092" s="1001" t="n">
        <v>8021</v>
      </c>
      <c r="G2092" s="1001" t="s">
        <v>5156</v>
      </c>
      <c r="H2092" s="1128" t="n">
        <v>1181</v>
      </c>
      <c r="I2092" s="1068"/>
    </row>
    <row r="2093" customFormat="false" ht="12.75" hidden="false" customHeight="false" outlineLevel="0" collapsed="false">
      <c r="A2093" s="1001" t="n">
        <v>2091</v>
      </c>
      <c r="B2093" s="1001" t="s">
        <v>5157</v>
      </c>
      <c r="C2093" s="1001" t="s">
        <v>1100</v>
      </c>
      <c r="D2093" s="1001" t="s">
        <v>848</v>
      </c>
      <c r="E2093" s="1001" t="n">
        <v>3150110240</v>
      </c>
      <c r="F2093" s="1001" t="n">
        <v>62024</v>
      </c>
      <c r="G2093" s="1001" t="s">
        <v>5158</v>
      </c>
      <c r="H2093" s="1128" t="n">
        <v>2183</v>
      </c>
      <c r="I2093" s="1068"/>
    </row>
    <row r="2094" customFormat="false" ht="12.75" hidden="false" customHeight="false" outlineLevel="0" collapsed="false">
      <c r="A2094" s="1001" t="n">
        <v>2092</v>
      </c>
      <c r="B2094" s="1001" t="s">
        <v>5159</v>
      </c>
      <c r="C2094" s="1001" t="s">
        <v>1035</v>
      </c>
      <c r="D2094" s="1001" t="s">
        <v>854</v>
      </c>
      <c r="E2094" s="1001" t="n">
        <v>1010810840</v>
      </c>
      <c r="F2094" s="1001" t="n">
        <v>1086</v>
      </c>
      <c r="G2094" s="1001" t="s">
        <v>5160</v>
      </c>
      <c r="H2094" s="1128" t="n">
        <v>18212</v>
      </c>
      <c r="I2094" s="1068"/>
    </row>
    <row r="2095" customFormat="false" ht="12.75" hidden="false" customHeight="false" outlineLevel="0" collapsed="false">
      <c r="A2095" s="1001" t="n">
        <v>2093</v>
      </c>
      <c r="B2095" s="1001" t="s">
        <v>5161</v>
      </c>
      <c r="C2095" s="1001" t="s">
        <v>911</v>
      </c>
      <c r="D2095" s="1001" t="s">
        <v>846</v>
      </c>
      <c r="E2095" s="1001" t="n">
        <v>3170470050</v>
      </c>
      <c r="F2095" s="1001" t="n">
        <v>77005</v>
      </c>
      <c r="G2095" s="1001" t="s">
        <v>5162</v>
      </c>
      <c r="H2095" s="1128" t="n">
        <v>290</v>
      </c>
      <c r="I2095" s="1068"/>
    </row>
    <row r="2096" customFormat="false" ht="12.75" hidden="false" customHeight="false" outlineLevel="0" collapsed="false">
      <c r="A2096" s="1001" t="n">
        <v>2094</v>
      </c>
      <c r="B2096" s="1001" t="s">
        <v>5163</v>
      </c>
      <c r="C2096" s="1001" t="s">
        <v>1159</v>
      </c>
      <c r="D2096" s="1001" t="s">
        <v>852</v>
      </c>
      <c r="E2096" s="1001" t="n">
        <v>1030240650</v>
      </c>
      <c r="F2096" s="1001" t="n">
        <v>13068</v>
      </c>
      <c r="G2096" s="1001" t="s">
        <v>5164</v>
      </c>
      <c r="H2096" s="1128" t="n">
        <v>2121</v>
      </c>
      <c r="I2096" s="1068"/>
    </row>
    <row r="2097" customFormat="false" ht="12.75" hidden="false" customHeight="false" outlineLevel="0" collapsed="false">
      <c r="A2097" s="1001" t="n">
        <v>2095</v>
      </c>
      <c r="B2097" s="1001" t="s">
        <v>5165</v>
      </c>
      <c r="C2097" s="1001" t="s">
        <v>2205</v>
      </c>
      <c r="D2097" s="1001" t="s">
        <v>847</v>
      </c>
      <c r="E2097" s="1001" t="n">
        <v>3180970070</v>
      </c>
      <c r="F2097" s="1001" t="n">
        <v>101007</v>
      </c>
      <c r="G2097" s="1001" t="s">
        <v>5166</v>
      </c>
      <c r="H2097" s="1128" t="n">
        <v>2534</v>
      </c>
      <c r="I2097" s="1068"/>
    </row>
    <row r="2098" customFormat="false" ht="12.75" hidden="false" customHeight="false" outlineLevel="0" collapsed="false">
      <c r="A2098" s="1001" t="n">
        <v>2096</v>
      </c>
      <c r="B2098" s="1001" t="s">
        <v>5167</v>
      </c>
      <c r="C2098" s="1001" t="s">
        <v>2205</v>
      </c>
      <c r="D2098" s="1001" t="s">
        <v>847</v>
      </c>
      <c r="E2098" s="1001" t="n">
        <v>3180970080</v>
      </c>
      <c r="F2098" s="1001" t="n">
        <v>101008</v>
      </c>
      <c r="G2098" s="1001" t="s">
        <v>5168</v>
      </c>
      <c r="H2098" s="1128" t="n">
        <v>14002</v>
      </c>
      <c r="I2098" s="1068"/>
    </row>
    <row r="2099" customFormat="false" ht="12.75" hidden="false" customHeight="false" outlineLevel="0" collapsed="false">
      <c r="A2099" s="1001" t="n">
        <v>2097</v>
      </c>
      <c r="B2099" s="1001" t="s">
        <v>5169</v>
      </c>
      <c r="C2099" s="1001" t="s">
        <v>1110</v>
      </c>
      <c r="D2099" s="1001" t="s">
        <v>858</v>
      </c>
      <c r="E2099" s="1001" t="n">
        <v>1040830560</v>
      </c>
      <c r="F2099" s="1001" t="n">
        <v>22060</v>
      </c>
      <c r="G2099" s="1001" t="s">
        <v>5170</v>
      </c>
      <c r="H2099" s="1128" t="n">
        <v>304</v>
      </c>
      <c r="I2099" s="1068"/>
    </row>
    <row r="2100" customFormat="false" ht="12.75" hidden="false" customHeight="false" outlineLevel="0" collapsed="false">
      <c r="A2100" s="1001" t="n">
        <v>2098</v>
      </c>
      <c r="B2100" s="1001" t="s">
        <v>5171</v>
      </c>
      <c r="C2100" s="1001" t="s">
        <v>999</v>
      </c>
      <c r="D2100" s="1001" t="s">
        <v>852</v>
      </c>
      <c r="E2100" s="1001" t="n">
        <v>1030120710</v>
      </c>
      <c r="F2100" s="1001" t="n">
        <v>16074</v>
      </c>
      <c r="G2100" s="1001" t="s">
        <v>5172</v>
      </c>
      <c r="H2100" s="1128" t="n">
        <v>6158</v>
      </c>
      <c r="I2100" s="1068"/>
    </row>
    <row r="2101" customFormat="false" ht="12.75" hidden="false" customHeight="false" outlineLevel="0" collapsed="false">
      <c r="A2101" s="1001" t="n">
        <v>2099</v>
      </c>
      <c r="B2101" s="1001" t="s">
        <v>5173</v>
      </c>
      <c r="C2101" s="1001" t="s">
        <v>1125</v>
      </c>
      <c r="D2101" s="1001" t="s">
        <v>851</v>
      </c>
      <c r="E2101" s="1001" t="n">
        <v>1070740250</v>
      </c>
      <c r="F2101" s="1001" t="n">
        <v>9025</v>
      </c>
      <c r="G2101" s="1001" t="s">
        <v>5174</v>
      </c>
      <c r="H2101" s="1128" t="n">
        <v>2122</v>
      </c>
      <c r="I2101" s="1068"/>
    </row>
    <row r="2102" customFormat="false" ht="12.75" hidden="false" customHeight="false" outlineLevel="0" collapsed="false">
      <c r="A2102" s="1001" t="n">
        <v>2100</v>
      </c>
      <c r="B2102" s="1001" t="s">
        <v>5175</v>
      </c>
      <c r="C2102" s="1001" t="s">
        <v>999</v>
      </c>
      <c r="D2102" s="1001" t="s">
        <v>852</v>
      </c>
      <c r="E2102" s="1001" t="n">
        <v>1030120720</v>
      </c>
      <c r="F2102" s="1001" t="n">
        <v>16075</v>
      </c>
      <c r="G2102" s="1001" t="s">
        <v>5176</v>
      </c>
      <c r="H2102" s="1128" t="n">
        <v>5484</v>
      </c>
      <c r="I2102" s="1068"/>
    </row>
    <row r="2103" customFormat="false" ht="12.75" hidden="false" customHeight="false" outlineLevel="0" collapsed="false">
      <c r="A2103" s="1001" t="n">
        <v>2101</v>
      </c>
      <c r="B2103" s="1001" t="s">
        <v>5177</v>
      </c>
      <c r="C2103" s="1001" t="s">
        <v>1055</v>
      </c>
      <c r="D2103" s="1001" t="s">
        <v>852</v>
      </c>
      <c r="E2103" s="1001" t="n">
        <v>1030860430</v>
      </c>
      <c r="F2103" s="1001" t="n">
        <v>12050</v>
      </c>
      <c r="G2103" s="1001" t="s">
        <v>5178</v>
      </c>
      <c r="H2103" s="1128" t="n">
        <v>10413</v>
      </c>
      <c r="I2103" s="1068"/>
    </row>
    <row r="2104" customFormat="false" ht="12.75" hidden="false" customHeight="false" outlineLevel="0" collapsed="false">
      <c r="A2104" s="1001" t="n">
        <v>2102</v>
      </c>
      <c r="B2104" s="1001" t="s">
        <v>5179</v>
      </c>
      <c r="C2104" s="1001" t="s">
        <v>893</v>
      </c>
      <c r="D2104" s="1001" t="s">
        <v>852</v>
      </c>
      <c r="E2104" s="1001" t="n">
        <v>1030490780</v>
      </c>
      <c r="F2104" s="1001" t="n">
        <v>15078</v>
      </c>
      <c r="G2104" s="1001" t="s">
        <v>5180</v>
      </c>
      <c r="H2104" s="1128" t="n">
        <v>5031</v>
      </c>
      <c r="I2104" s="1068"/>
    </row>
    <row r="2105" customFormat="false" ht="12.75" hidden="false" customHeight="false" outlineLevel="0" collapsed="false">
      <c r="A2105" s="1001" t="n">
        <v>2103</v>
      </c>
      <c r="B2105" s="1001" t="s">
        <v>5181</v>
      </c>
      <c r="C2105" s="1001" t="s">
        <v>1330</v>
      </c>
      <c r="D2105" s="1001" t="s">
        <v>861</v>
      </c>
      <c r="E2105" s="1001" t="n">
        <v>1050840180</v>
      </c>
      <c r="F2105" s="1001" t="n">
        <v>26018</v>
      </c>
      <c r="G2105" s="1001" t="s">
        <v>5182</v>
      </c>
      <c r="H2105" s="1128" t="n">
        <v>2540</v>
      </c>
      <c r="I2105" s="1068"/>
    </row>
    <row r="2106" customFormat="false" ht="12.75" hidden="false" customHeight="false" outlineLevel="0" collapsed="false">
      <c r="A2106" s="1001" t="n">
        <v>2104</v>
      </c>
      <c r="B2106" s="1001" t="s">
        <v>5183</v>
      </c>
      <c r="C2106" s="1001" t="s">
        <v>908</v>
      </c>
      <c r="D2106" s="1001" t="s">
        <v>854</v>
      </c>
      <c r="E2106" s="1001" t="n">
        <v>1010270700</v>
      </c>
      <c r="F2106" s="1001" t="n">
        <v>4070</v>
      </c>
      <c r="G2106" s="1001" t="s">
        <v>5184</v>
      </c>
      <c r="H2106" s="1128" t="n">
        <v>80</v>
      </c>
      <c r="I2106" s="1068"/>
    </row>
    <row r="2107" customFormat="false" ht="12.75" hidden="false" customHeight="false" outlineLevel="0" collapsed="false">
      <c r="A2107" s="1001" t="n">
        <v>2105</v>
      </c>
      <c r="B2107" s="1001" t="s">
        <v>5185</v>
      </c>
      <c r="C2107" s="1001" t="s">
        <v>1032</v>
      </c>
      <c r="D2107" s="1001" t="s">
        <v>854</v>
      </c>
      <c r="E2107" s="1001" t="n">
        <v>1010070400</v>
      </c>
      <c r="F2107" s="1001" t="n">
        <v>5040</v>
      </c>
      <c r="G2107" s="1001" t="s">
        <v>5186</v>
      </c>
      <c r="H2107" s="1128" t="n">
        <v>1224</v>
      </c>
      <c r="I2107" s="1068"/>
    </row>
    <row r="2108" customFormat="false" ht="12.75" hidden="false" customHeight="false" outlineLevel="0" collapsed="false">
      <c r="A2108" s="1001" t="n">
        <v>2106</v>
      </c>
      <c r="B2108" s="1001" t="s">
        <v>5187</v>
      </c>
      <c r="C2108" s="1001" t="s">
        <v>1518</v>
      </c>
      <c r="D2108" s="1001" t="s">
        <v>464</v>
      </c>
      <c r="E2108" s="1001" t="n">
        <v>2120400050</v>
      </c>
      <c r="F2108" s="1001" t="n">
        <v>59005</v>
      </c>
      <c r="G2108" s="1001" t="s">
        <v>5188</v>
      </c>
      <c r="H2108" s="1128" t="n">
        <v>36536</v>
      </c>
      <c r="I2108" s="1068"/>
    </row>
    <row r="2109" customFormat="false" ht="12.75" hidden="false" customHeight="false" outlineLevel="0" collapsed="false">
      <c r="A2109" s="1001" t="n">
        <v>2107</v>
      </c>
      <c r="B2109" s="1001" t="s">
        <v>5189</v>
      </c>
      <c r="C2109" s="1001" t="s">
        <v>2806</v>
      </c>
      <c r="D2109" s="1001" t="s">
        <v>855</v>
      </c>
      <c r="E2109" s="1001" t="n">
        <v>3160160050</v>
      </c>
      <c r="F2109" s="1001" t="n">
        <v>74005</v>
      </c>
      <c r="G2109" s="1001" t="s">
        <v>5190</v>
      </c>
      <c r="H2109" s="1128" t="n">
        <v>11231</v>
      </c>
      <c r="I2109" s="1068"/>
    </row>
    <row r="2110" customFormat="false" ht="12.75" hidden="false" customHeight="false" outlineLevel="0" collapsed="false">
      <c r="A2110" s="1001" t="n">
        <v>2108</v>
      </c>
      <c r="B2110" s="1001" t="s">
        <v>5191</v>
      </c>
      <c r="C2110" s="1001" t="s">
        <v>1731</v>
      </c>
      <c r="D2110" s="1001" t="s">
        <v>859</v>
      </c>
      <c r="E2110" s="1001" t="n">
        <v>2100580110</v>
      </c>
      <c r="F2110" s="1001" t="n">
        <v>54011</v>
      </c>
      <c r="G2110" s="1001" t="s">
        <v>5192</v>
      </c>
      <c r="H2110" s="1128" t="n">
        <v>3428</v>
      </c>
      <c r="I2110" s="1068"/>
    </row>
    <row r="2111" customFormat="false" ht="12.75" hidden="false" customHeight="false" outlineLevel="0" collapsed="false">
      <c r="A2111" s="1001" t="n">
        <v>2109</v>
      </c>
      <c r="B2111" s="1001" t="s">
        <v>5193</v>
      </c>
      <c r="C2111" s="1001" t="s">
        <v>1731</v>
      </c>
      <c r="D2111" s="1001" t="s">
        <v>859</v>
      </c>
      <c r="E2111" s="1001" t="n">
        <v>2100580120</v>
      </c>
      <c r="F2111" s="1001" t="n">
        <v>54012</v>
      </c>
      <c r="G2111" s="1001" t="s">
        <v>5194</v>
      </c>
      <c r="H2111" s="1128" t="n">
        <v>7512</v>
      </c>
      <c r="I2111" s="1068"/>
    </row>
    <row r="2112" customFormat="false" ht="12.75" hidden="false" customHeight="false" outlineLevel="0" collapsed="false">
      <c r="A2112" s="1001" t="n">
        <v>2110</v>
      </c>
      <c r="B2112" s="1001" t="s">
        <v>5195</v>
      </c>
      <c r="C2112" s="1001" t="s">
        <v>1731</v>
      </c>
      <c r="D2112" s="1001" t="s">
        <v>859</v>
      </c>
      <c r="E2112" s="1001" t="n">
        <v>2100580130</v>
      </c>
      <c r="F2112" s="1001" t="n">
        <v>54013</v>
      </c>
      <c r="G2112" s="1001" t="s">
        <v>5196</v>
      </c>
      <c r="H2112" s="1128" t="n">
        <v>38505</v>
      </c>
      <c r="I2112" s="1068"/>
    </row>
    <row r="2113" customFormat="false" ht="12.75" hidden="false" customHeight="false" outlineLevel="0" collapsed="false">
      <c r="A2113" s="1001" t="n">
        <v>2111</v>
      </c>
      <c r="B2113" s="1001" t="s">
        <v>5197</v>
      </c>
      <c r="C2113" s="1001" t="s">
        <v>890</v>
      </c>
      <c r="D2113" s="1001" t="s">
        <v>468</v>
      </c>
      <c r="E2113" s="1001" t="n">
        <v>3130600120</v>
      </c>
      <c r="F2113" s="1001" t="n">
        <v>68012</v>
      </c>
      <c r="G2113" s="1001" t="s">
        <v>5198</v>
      </c>
      <c r="H2113" s="1128" t="n">
        <v>14799</v>
      </c>
      <c r="I2113" s="1068"/>
    </row>
    <row r="2114" customFormat="false" ht="12.75" hidden="false" customHeight="false" outlineLevel="0" collapsed="false">
      <c r="A2114" s="1001" t="n">
        <v>2112</v>
      </c>
      <c r="B2114" s="1001" t="s">
        <v>5199</v>
      </c>
      <c r="C2114" s="1001" t="s">
        <v>875</v>
      </c>
      <c r="D2114" s="1001" t="s">
        <v>861</v>
      </c>
      <c r="E2114" s="1001" t="n">
        <v>1050540320</v>
      </c>
      <c r="F2114" s="1001" t="n">
        <v>28032</v>
      </c>
      <c r="G2114" s="1001" t="s">
        <v>5200</v>
      </c>
      <c r="H2114" s="1128" t="n">
        <v>20076</v>
      </c>
      <c r="I2114" s="1068"/>
    </row>
    <row r="2115" customFormat="false" ht="12.75" hidden="false" customHeight="false" outlineLevel="0" collapsed="false">
      <c r="A2115" s="1001" t="n">
        <v>2113</v>
      </c>
      <c r="B2115" s="1001" t="s">
        <v>5201</v>
      </c>
      <c r="C2115" s="1001" t="s">
        <v>917</v>
      </c>
      <c r="D2115" s="1001" t="s">
        <v>464</v>
      </c>
      <c r="E2115" s="1001" t="n">
        <v>2120690150</v>
      </c>
      <c r="F2115" s="1001" t="n">
        <v>57016</v>
      </c>
      <c r="G2115" s="1001" t="s">
        <v>5202</v>
      </c>
      <c r="H2115" s="1128" t="n">
        <v>6447</v>
      </c>
      <c r="I2115" s="1068"/>
    </row>
    <row r="2116" customFormat="false" ht="12.75" hidden="false" customHeight="false" outlineLevel="0" collapsed="false">
      <c r="A2116" s="1001" t="n">
        <v>2114</v>
      </c>
      <c r="B2116" s="1001" t="s">
        <v>5203</v>
      </c>
      <c r="C2116" s="1001" t="s">
        <v>1017</v>
      </c>
      <c r="D2116" s="1001" t="s">
        <v>847</v>
      </c>
      <c r="E2116" s="1001" t="n">
        <v>3180670280</v>
      </c>
      <c r="F2116" s="1001" t="n">
        <v>80028</v>
      </c>
      <c r="G2116" s="1001" t="s">
        <v>5204</v>
      </c>
      <c r="H2116" s="1128" t="n">
        <v>9829</v>
      </c>
      <c r="I2116" s="1068"/>
    </row>
    <row r="2117" customFormat="false" ht="12.75" hidden="false" customHeight="false" outlineLevel="0" collapsed="false">
      <c r="A2117" s="1001" t="n">
        <v>2115</v>
      </c>
      <c r="B2117" s="1001" t="s">
        <v>5205</v>
      </c>
      <c r="C2117" s="1001" t="s">
        <v>917</v>
      </c>
      <c r="D2117" s="1001" t="s">
        <v>464</v>
      </c>
      <c r="E2117" s="1001" t="n">
        <v>2120690160</v>
      </c>
      <c r="F2117" s="1001" t="n">
        <v>57017</v>
      </c>
      <c r="G2117" s="1001" t="s">
        <v>5206</v>
      </c>
      <c r="H2117" s="1128" t="n">
        <v>413</v>
      </c>
      <c r="I2117" s="1068"/>
    </row>
    <row r="2118" customFormat="false" ht="12.75" hidden="false" customHeight="false" outlineLevel="0" collapsed="false">
      <c r="A2118" s="1001" t="n">
        <v>2116</v>
      </c>
      <c r="B2118" s="1001" t="s">
        <v>5207</v>
      </c>
      <c r="C2118" s="1001" t="s">
        <v>1055</v>
      </c>
      <c r="D2118" s="1001" t="s">
        <v>852</v>
      </c>
      <c r="E2118" s="1001" t="n">
        <v>1030860440</v>
      </c>
      <c r="F2118" s="1001" t="n">
        <v>12051</v>
      </c>
      <c r="G2118" s="1001" t="s">
        <v>5208</v>
      </c>
      <c r="H2118" s="1128" t="n">
        <v>3807</v>
      </c>
      <c r="I2118" s="1068"/>
    </row>
    <row r="2119" customFormat="false" ht="12.75" hidden="false" customHeight="false" outlineLevel="0" collapsed="false">
      <c r="A2119" s="1001" t="n">
        <v>2117</v>
      </c>
      <c r="B2119" s="1001" t="s">
        <v>5209</v>
      </c>
      <c r="C2119" s="1001" t="s">
        <v>881</v>
      </c>
      <c r="D2119" s="1001" t="s">
        <v>852</v>
      </c>
      <c r="E2119" s="1001" t="n">
        <v>1030980220</v>
      </c>
      <c r="F2119" s="1001" t="n">
        <v>97022</v>
      </c>
      <c r="G2119" s="1001" t="s">
        <v>5210</v>
      </c>
      <c r="H2119" s="1128" t="n">
        <v>3713</v>
      </c>
      <c r="I2119" s="1068"/>
    </row>
    <row r="2120" customFormat="false" ht="12.75" hidden="false" customHeight="false" outlineLevel="0" collapsed="false">
      <c r="A2120" s="1001" t="n">
        <v>2118</v>
      </c>
      <c r="B2120" s="1001" t="s">
        <v>5211</v>
      </c>
      <c r="C2120" s="1001" t="s">
        <v>1103</v>
      </c>
      <c r="D2120" s="1001" t="s">
        <v>851</v>
      </c>
      <c r="E2120" s="1001" t="n">
        <v>1070370210</v>
      </c>
      <c r="F2120" s="1001" t="n">
        <v>8022</v>
      </c>
      <c r="G2120" s="1001" t="s">
        <v>5212</v>
      </c>
      <c r="H2120" s="1128" t="n">
        <v>628</v>
      </c>
      <c r="I2120" s="1068"/>
    </row>
    <row r="2121" customFormat="false" ht="12.75" hidden="false" customHeight="false" outlineLevel="0" collapsed="false">
      <c r="A2121" s="1001" t="n">
        <v>2119</v>
      </c>
      <c r="B2121" s="1001" t="s">
        <v>5213</v>
      </c>
      <c r="C2121" s="1001" t="s">
        <v>1110</v>
      </c>
      <c r="D2121" s="1001" t="s">
        <v>858</v>
      </c>
      <c r="E2121" s="1001" t="n">
        <v>1040830570</v>
      </c>
      <c r="F2121" s="1001" t="n">
        <v>22061</v>
      </c>
      <c r="G2121" s="1001" t="s">
        <v>5214</v>
      </c>
      <c r="H2121" s="1128" t="n">
        <v>4092</v>
      </c>
      <c r="I2121" s="1068"/>
    </row>
    <row r="2122" customFormat="false" ht="12.75" hidden="false" customHeight="false" outlineLevel="0" collapsed="false">
      <c r="A2122" s="1001" t="n">
        <v>2120</v>
      </c>
      <c r="B2122" s="1001" t="s">
        <v>5215</v>
      </c>
      <c r="C2122" s="1001" t="s">
        <v>1120</v>
      </c>
      <c r="D2122" s="1001" t="s">
        <v>854</v>
      </c>
      <c r="E2122" s="1001" t="n">
        <v>1010880430</v>
      </c>
      <c r="F2122" s="1001" t="n">
        <v>2043</v>
      </c>
      <c r="G2122" s="1001" t="s">
        <v>5216</v>
      </c>
      <c r="H2122" s="1128" t="n">
        <v>234</v>
      </c>
      <c r="I2122" s="1068"/>
    </row>
    <row r="2123" customFormat="false" ht="12.75" hidden="false" customHeight="false" outlineLevel="0" collapsed="false">
      <c r="A2123" s="1001" t="n">
        <v>2121</v>
      </c>
      <c r="B2123" s="1001" t="s">
        <v>5217</v>
      </c>
      <c r="C2123" s="1001" t="s">
        <v>1084</v>
      </c>
      <c r="D2123" s="1001" t="s">
        <v>850</v>
      </c>
      <c r="E2123" s="1001" t="n">
        <v>1060850260</v>
      </c>
      <c r="F2123" s="1001" t="n">
        <v>30026</v>
      </c>
      <c r="G2123" s="1001" t="s">
        <v>5218</v>
      </c>
      <c r="H2123" s="1128" t="n">
        <v>10875</v>
      </c>
      <c r="I2123" s="1068"/>
    </row>
    <row r="2124" customFormat="false" ht="12.75" hidden="false" customHeight="false" outlineLevel="0" collapsed="false">
      <c r="A2124" s="1001" t="n">
        <v>2122</v>
      </c>
      <c r="B2124" s="1001" t="s">
        <v>5219</v>
      </c>
      <c r="C2124" s="1001" t="s">
        <v>999</v>
      </c>
      <c r="D2124" s="1001" t="s">
        <v>852</v>
      </c>
      <c r="E2124" s="1001" t="n">
        <v>1030120730</v>
      </c>
      <c r="F2124" s="1001" t="n">
        <v>16076</v>
      </c>
      <c r="G2124" s="1001" t="s">
        <v>5220</v>
      </c>
      <c r="H2124" s="1128" t="n">
        <v>5036</v>
      </c>
      <c r="I2124" s="1068"/>
    </row>
    <row r="2125" customFormat="false" ht="12.75" hidden="false" customHeight="false" outlineLevel="0" collapsed="false">
      <c r="A2125" s="1001" t="n">
        <v>2123</v>
      </c>
      <c r="B2125" s="1001" t="s">
        <v>5221</v>
      </c>
      <c r="C2125" s="1001" t="s">
        <v>945</v>
      </c>
      <c r="D2125" s="1001" t="s">
        <v>852</v>
      </c>
      <c r="E2125" s="1001" t="n">
        <v>1030150500</v>
      </c>
      <c r="F2125" s="1001" t="n">
        <v>17055</v>
      </c>
      <c r="G2125" s="1001" t="s">
        <v>5222</v>
      </c>
      <c r="H2125" s="1128" t="n">
        <v>2655</v>
      </c>
      <c r="I2125" s="1068"/>
    </row>
    <row r="2126" customFormat="false" ht="12.75" hidden="false" customHeight="false" outlineLevel="0" collapsed="false">
      <c r="A2126" s="1001" t="n">
        <v>2124</v>
      </c>
      <c r="B2126" s="1001" t="s">
        <v>5223</v>
      </c>
      <c r="C2126" s="1001" t="s">
        <v>942</v>
      </c>
      <c r="D2126" s="1001" t="s">
        <v>847</v>
      </c>
      <c r="E2126" s="1001" t="n">
        <v>3180250420</v>
      </c>
      <c r="F2126" s="1001" t="n">
        <v>78041</v>
      </c>
      <c r="G2126" s="1001" t="s">
        <v>5224</v>
      </c>
      <c r="H2126" s="1128" t="n">
        <v>822</v>
      </c>
      <c r="I2126" s="1068"/>
    </row>
    <row r="2127" customFormat="false" ht="12.75" hidden="false" customHeight="false" outlineLevel="0" collapsed="false">
      <c r="A2127" s="1001" t="n">
        <v>2125</v>
      </c>
      <c r="B2127" s="1001" t="s">
        <v>5225</v>
      </c>
      <c r="C2127" s="1001" t="s">
        <v>957</v>
      </c>
      <c r="D2127" s="1001" t="s">
        <v>464</v>
      </c>
      <c r="E2127" s="1001" t="n">
        <v>2120910200</v>
      </c>
      <c r="F2127" s="1001" t="n">
        <v>56021</v>
      </c>
      <c r="G2127" s="1001" t="s">
        <v>5226</v>
      </c>
      <c r="H2127" s="1128" t="n">
        <v>15416</v>
      </c>
      <c r="I2127" s="1068"/>
    </row>
    <row r="2128" customFormat="false" ht="12.75" hidden="false" customHeight="false" outlineLevel="0" collapsed="false">
      <c r="A2128" s="1001" t="n">
        <v>2126</v>
      </c>
      <c r="B2128" s="1001" t="s">
        <v>5227</v>
      </c>
      <c r="C2128" s="1001" t="s">
        <v>914</v>
      </c>
      <c r="D2128" s="1001" t="s">
        <v>468</v>
      </c>
      <c r="E2128" s="1001" t="n">
        <v>3130380340</v>
      </c>
      <c r="F2128" s="1001" t="n">
        <v>66034</v>
      </c>
      <c r="G2128" s="1001" t="s">
        <v>5228</v>
      </c>
      <c r="H2128" s="1128" t="n">
        <v>918</v>
      </c>
      <c r="I2128" s="1068"/>
    </row>
    <row r="2129" customFormat="false" ht="12.75" hidden="false" customHeight="false" outlineLevel="0" collapsed="false">
      <c r="A2129" s="1001" t="n">
        <v>2127</v>
      </c>
      <c r="B2129" s="1001" t="s">
        <v>5229</v>
      </c>
      <c r="C2129" s="1001" t="s">
        <v>971</v>
      </c>
      <c r="D2129" s="1001" t="s">
        <v>853</v>
      </c>
      <c r="E2129" s="1001" t="n">
        <v>3140190190</v>
      </c>
      <c r="F2129" s="1001" t="n">
        <v>70019</v>
      </c>
      <c r="G2129" s="1001" t="s">
        <v>5230</v>
      </c>
      <c r="H2129" s="1128" t="n">
        <v>314</v>
      </c>
      <c r="I2129" s="1068"/>
    </row>
    <row r="2130" customFormat="false" ht="12.75" hidden="false" customHeight="false" outlineLevel="0" collapsed="false">
      <c r="A2130" s="1001" t="n">
        <v>2128</v>
      </c>
      <c r="B2130" s="1001" t="s">
        <v>5231</v>
      </c>
      <c r="C2130" s="1001" t="s">
        <v>1325</v>
      </c>
      <c r="D2130" s="1001" t="s">
        <v>468</v>
      </c>
      <c r="E2130" s="1001" t="n">
        <v>3130230230</v>
      </c>
      <c r="F2130" s="1001" t="n">
        <v>69023</v>
      </c>
      <c r="G2130" s="1001" t="s">
        <v>5232</v>
      </c>
      <c r="H2130" s="1128" t="n">
        <v>292</v>
      </c>
      <c r="I2130" s="1068"/>
    </row>
    <row r="2131" customFormat="false" ht="12.75" hidden="false" customHeight="false" outlineLevel="0" collapsed="false">
      <c r="A2131" s="1001" t="n">
        <v>2129</v>
      </c>
      <c r="B2131" s="1001" t="s">
        <v>5233</v>
      </c>
      <c r="C2131" s="1001" t="s">
        <v>974</v>
      </c>
      <c r="D2131" s="1001" t="s">
        <v>853</v>
      </c>
      <c r="E2131" s="1001" t="n">
        <v>3140940160</v>
      </c>
      <c r="F2131" s="1001" t="n">
        <v>94016</v>
      </c>
      <c r="G2131" s="1001" t="s">
        <v>5234</v>
      </c>
      <c r="H2131" s="1128" t="n">
        <v>890</v>
      </c>
      <c r="I2131" s="1068"/>
    </row>
    <row r="2132" customFormat="false" ht="12.75" hidden="false" customHeight="false" outlineLevel="0" collapsed="false">
      <c r="A2132" s="1001" t="n">
        <v>2130</v>
      </c>
      <c r="B2132" s="1001" t="s">
        <v>5235</v>
      </c>
      <c r="C2132" s="1001" t="s">
        <v>1497</v>
      </c>
      <c r="D2132" s="1001" t="s">
        <v>462</v>
      </c>
      <c r="E2132" s="1001" t="n">
        <v>2110440130</v>
      </c>
      <c r="F2132" s="1001" t="n">
        <v>43013</v>
      </c>
      <c r="G2132" s="1001" t="s">
        <v>5236</v>
      </c>
      <c r="H2132" s="1128" t="n">
        <v>41768</v>
      </c>
      <c r="I2132" s="1068"/>
    </row>
    <row r="2133" customFormat="false" ht="12.75" hidden="false" customHeight="false" outlineLevel="0" collapsed="false">
      <c r="A2133" s="1001" t="n">
        <v>2131</v>
      </c>
      <c r="B2133" s="1001" t="s">
        <v>5237</v>
      </c>
      <c r="C2133" s="1001" t="s">
        <v>890</v>
      </c>
      <c r="D2133" s="1001" t="s">
        <v>468</v>
      </c>
      <c r="E2133" s="1001" t="n">
        <v>3130600130</v>
      </c>
      <c r="F2133" s="1001" t="n">
        <v>68013</v>
      </c>
      <c r="G2133" s="1001" t="s">
        <v>5238</v>
      </c>
      <c r="H2133" s="1128" t="n">
        <v>1169</v>
      </c>
      <c r="I2133" s="1068"/>
    </row>
    <row r="2134" customFormat="false" ht="12.75" hidden="false" customHeight="false" outlineLevel="0" collapsed="false">
      <c r="A2134" s="1001" t="n">
        <v>2132</v>
      </c>
      <c r="B2134" s="1001" t="s">
        <v>5239</v>
      </c>
      <c r="C2134" s="1001" t="s">
        <v>1012</v>
      </c>
      <c r="D2134" s="1001" t="s">
        <v>464</v>
      </c>
      <c r="E2134" s="1001" t="n">
        <v>2120700320</v>
      </c>
      <c r="F2134" s="1001" t="n">
        <v>58032</v>
      </c>
      <c r="G2134" s="1001" t="s">
        <v>5240</v>
      </c>
      <c r="H2134" s="1128" t="n">
        <v>51880</v>
      </c>
      <c r="I2134" s="1068"/>
    </row>
    <row r="2135" customFormat="false" ht="12.75" hidden="false" customHeight="false" outlineLevel="0" collapsed="false">
      <c r="A2135" s="1001" t="n">
        <v>2133</v>
      </c>
      <c r="B2135" s="1001" t="s">
        <v>5241</v>
      </c>
      <c r="C2135" s="1001" t="s">
        <v>914</v>
      </c>
      <c r="D2135" s="1001" t="s">
        <v>468</v>
      </c>
      <c r="E2135" s="1001" t="n">
        <v>3130380350</v>
      </c>
      <c r="F2135" s="1001" t="n">
        <v>66035</v>
      </c>
      <c r="G2135" s="1001" t="s">
        <v>5242</v>
      </c>
      <c r="H2135" s="1128" t="n">
        <v>287</v>
      </c>
      <c r="I2135" s="1068"/>
    </row>
    <row r="2136" customFormat="false" ht="12.75" hidden="false" customHeight="false" outlineLevel="0" collapsed="false">
      <c r="A2136" s="1001" t="n">
        <v>2134</v>
      </c>
      <c r="B2136" s="1001" t="s">
        <v>5243</v>
      </c>
      <c r="C2136" s="1001" t="s">
        <v>890</v>
      </c>
      <c r="D2136" s="1001" t="s">
        <v>468</v>
      </c>
      <c r="E2136" s="1001" t="n">
        <v>3130600140</v>
      </c>
      <c r="F2136" s="1001" t="n">
        <v>68014</v>
      </c>
      <c r="G2136" s="1001" t="s">
        <v>5244</v>
      </c>
      <c r="H2136" s="1128" t="n">
        <v>1605</v>
      </c>
      <c r="I2136" s="1068"/>
    </row>
    <row r="2137" customFormat="false" ht="12.75" hidden="false" customHeight="false" outlineLevel="0" collapsed="false">
      <c r="A2137" s="1001" t="n">
        <v>2135</v>
      </c>
      <c r="B2137" s="1001" t="s">
        <v>5245</v>
      </c>
      <c r="C2137" s="1001" t="s">
        <v>957</v>
      </c>
      <c r="D2137" s="1001" t="s">
        <v>464</v>
      </c>
      <c r="E2137" s="1001" t="n">
        <v>2120910210</v>
      </c>
      <c r="F2137" s="1001" t="n">
        <v>56022</v>
      </c>
      <c r="G2137" s="1001" t="s">
        <v>5246</v>
      </c>
      <c r="H2137" s="1128" t="n">
        <v>1493</v>
      </c>
      <c r="I2137" s="1068"/>
    </row>
    <row r="2138" customFormat="false" ht="12.75" hidden="false" customHeight="false" outlineLevel="0" collapsed="false">
      <c r="A2138" s="1001" t="n">
        <v>2136</v>
      </c>
      <c r="B2138" s="1001" t="s">
        <v>5247</v>
      </c>
      <c r="C2138" s="1001" t="s">
        <v>1132</v>
      </c>
      <c r="D2138" s="1001" t="s">
        <v>468</v>
      </c>
      <c r="E2138" s="1001" t="n">
        <v>3130790160</v>
      </c>
      <c r="F2138" s="1001" t="n">
        <v>67017</v>
      </c>
      <c r="G2138" s="1001" t="s">
        <v>5248</v>
      </c>
      <c r="H2138" s="1128" t="n">
        <v>4601</v>
      </c>
      <c r="I2138" s="1068"/>
    </row>
    <row r="2139" customFormat="false" ht="12.75" hidden="false" customHeight="false" outlineLevel="0" collapsed="false">
      <c r="A2139" s="1001" t="n">
        <v>2137</v>
      </c>
      <c r="B2139" s="1001" t="s">
        <v>5249</v>
      </c>
      <c r="C2139" s="1001" t="s">
        <v>1884</v>
      </c>
      <c r="D2139" s="1001" t="s">
        <v>849</v>
      </c>
      <c r="E2139" s="1001" t="n">
        <v>1080320080</v>
      </c>
      <c r="F2139" s="1001" t="n">
        <v>40009</v>
      </c>
      <c r="G2139" s="1001" t="s">
        <v>5250</v>
      </c>
      <c r="H2139" s="1128" t="n">
        <v>3642</v>
      </c>
      <c r="I2139" s="1068"/>
    </row>
    <row r="2140" customFormat="false" ht="12.75" hidden="false" customHeight="false" outlineLevel="0" collapsed="false">
      <c r="A2140" s="1001" t="n">
        <v>2138</v>
      </c>
      <c r="B2140" s="1001" t="s">
        <v>5251</v>
      </c>
      <c r="C2140" s="1001" t="s">
        <v>1434</v>
      </c>
      <c r="D2140" s="1001" t="s">
        <v>458</v>
      </c>
      <c r="E2140" s="1001" t="n">
        <v>2090050160</v>
      </c>
      <c r="F2140" s="1001" t="n">
        <v>51016</v>
      </c>
      <c r="G2140" s="1001" t="s">
        <v>5252</v>
      </c>
      <c r="H2140" s="1128" t="n">
        <v>8814</v>
      </c>
      <c r="I2140" s="1068"/>
    </row>
    <row r="2141" customFormat="false" ht="12.75" hidden="false" customHeight="false" outlineLevel="0" collapsed="false">
      <c r="A2141" s="1001" t="n">
        <v>2139</v>
      </c>
      <c r="B2141" s="1001" t="s">
        <v>5253</v>
      </c>
      <c r="C2141" s="1001" t="s">
        <v>1325</v>
      </c>
      <c r="D2141" s="1001" t="s">
        <v>468</v>
      </c>
      <c r="E2141" s="1001" t="n">
        <v>3130230240</v>
      </c>
      <c r="F2141" s="1001" t="n">
        <v>69024</v>
      </c>
      <c r="G2141" s="1001" t="s">
        <v>5254</v>
      </c>
      <c r="H2141" s="1128" t="n">
        <v>790</v>
      </c>
      <c r="I2141" s="1068"/>
    </row>
    <row r="2142" customFormat="false" ht="12.75" hidden="false" customHeight="false" outlineLevel="0" collapsed="false">
      <c r="A2142" s="1001" t="n">
        <v>2140</v>
      </c>
      <c r="B2142" s="1001" t="s">
        <v>5255</v>
      </c>
      <c r="C2142" s="1001" t="s">
        <v>1556</v>
      </c>
      <c r="D2142" s="1001" t="s">
        <v>458</v>
      </c>
      <c r="E2142" s="1001" t="n">
        <v>2090360070</v>
      </c>
      <c r="F2142" s="1001" t="n">
        <v>53008</v>
      </c>
      <c r="G2142" s="1001" t="s">
        <v>5256</v>
      </c>
      <c r="H2142" s="1128" t="n">
        <v>2989</v>
      </c>
      <c r="I2142" s="1068"/>
    </row>
    <row r="2143" customFormat="false" ht="12.75" hidden="false" customHeight="false" outlineLevel="0" collapsed="false">
      <c r="A2143" s="1001" t="n">
        <v>2141</v>
      </c>
      <c r="B2143" s="1001" t="s">
        <v>5257</v>
      </c>
      <c r="C2143" s="1001" t="s">
        <v>914</v>
      </c>
      <c r="D2143" s="1001" t="s">
        <v>468</v>
      </c>
      <c r="E2143" s="1001" t="n">
        <v>3130380360</v>
      </c>
      <c r="F2143" s="1001" t="n">
        <v>66036</v>
      </c>
      <c r="G2143" s="1001" t="s">
        <v>5258</v>
      </c>
      <c r="H2143" s="1128" t="n">
        <v>3069</v>
      </c>
      <c r="I2143" s="1068"/>
    </row>
    <row r="2144" customFormat="false" ht="12.75" hidden="false" customHeight="false" outlineLevel="0" collapsed="false">
      <c r="A2144" s="1001" t="n">
        <v>2142</v>
      </c>
      <c r="B2144" s="1001" t="s">
        <v>5259</v>
      </c>
      <c r="C2144" s="1001" t="s">
        <v>1012</v>
      </c>
      <c r="D2144" s="1001" t="s">
        <v>464</v>
      </c>
      <c r="E2144" s="1001" t="n">
        <v>2120700330</v>
      </c>
      <c r="F2144" s="1001" t="n">
        <v>58033</v>
      </c>
      <c r="G2144" s="1001" t="s">
        <v>5260</v>
      </c>
      <c r="H2144" s="1128" t="n">
        <v>1989</v>
      </c>
      <c r="I2144" s="1068"/>
    </row>
    <row r="2145" customFormat="false" ht="12.75" hidden="false" customHeight="false" outlineLevel="0" collapsed="false">
      <c r="A2145" s="1001" t="n">
        <v>2143</v>
      </c>
      <c r="B2145" s="1001" t="s">
        <v>5261</v>
      </c>
      <c r="C2145" s="1001" t="s">
        <v>1151</v>
      </c>
      <c r="D2145" s="1001" t="s">
        <v>852</v>
      </c>
      <c r="E2145" s="1001" t="n">
        <v>1030770220</v>
      </c>
      <c r="F2145" s="1001" t="n">
        <v>14022</v>
      </c>
      <c r="G2145" s="1001" t="s">
        <v>5262</v>
      </c>
      <c r="H2145" s="1128" t="n">
        <v>1118</v>
      </c>
      <c r="I2145" s="1068"/>
    </row>
    <row r="2146" customFormat="false" ht="12.75" hidden="false" customHeight="false" outlineLevel="0" collapsed="false">
      <c r="A2146" s="1001" t="n">
        <v>2144</v>
      </c>
      <c r="B2146" s="1001" t="s">
        <v>5263</v>
      </c>
      <c r="C2146" s="1001" t="s">
        <v>1159</v>
      </c>
      <c r="D2146" s="1001" t="s">
        <v>852</v>
      </c>
      <c r="E2146" s="1001" t="n">
        <v>1030240680</v>
      </c>
      <c r="F2146" s="1001" t="n">
        <v>13071</v>
      </c>
      <c r="G2146" s="1001" t="s">
        <v>5264</v>
      </c>
      <c r="H2146" s="1128" t="n">
        <v>539</v>
      </c>
      <c r="I2146" s="1068"/>
    </row>
    <row r="2147" customFormat="false" ht="12.75" hidden="false" customHeight="false" outlineLevel="0" collapsed="false">
      <c r="A2147" s="1001" t="n">
        <v>2145</v>
      </c>
      <c r="B2147" s="1001" t="s">
        <v>5265</v>
      </c>
      <c r="C2147" s="1001" t="s">
        <v>1418</v>
      </c>
      <c r="D2147" s="1001" t="s">
        <v>850</v>
      </c>
      <c r="E2147" s="1001" t="n">
        <v>1060930150</v>
      </c>
      <c r="F2147" s="1001" t="n">
        <v>93015</v>
      </c>
      <c r="G2147" s="1001" t="s">
        <v>5266</v>
      </c>
      <c r="H2147" s="1128" t="n">
        <v>883</v>
      </c>
      <c r="I2147" s="1068"/>
    </row>
    <row r="2148" customFormat="false" ht="12.75" hidden="false" customHeight="false" outlineLevel="0" collapsed="false">
      <c r="A2148" s="1001" t="n">
        <v>2146</v>
      </c>
      <c r="B2148" s="1001" t="s">
        <v>5267</v>
      </c>
      <c r="C2148" s="1001" t="s">
        <v>1418</v>
      </c>
      <c r="D2148" s="1001" t="s">
        <v>850</v>
      </c>
      <c r="E2148" s="1001" t="n">
        <v>1060930160</v>
      </c>
      <c r="F2148" s="1001" t="n">
        <v>93016</v>
      </c>
      <c r="G2148" s="1001" t="s">
        <v>5268</v>
      </c>
      <c r="H2148" s="1128" t="n">
        <v>372</v>
      </c>
      <c r="I2148" s="1068"/>
    </row>
    <row r="2149" customFormat="false" ht="12.75" hidden="false" customHeight="false" outlineLevel="0" collapsed="false">
      <c r="A2149" s="1001" t="n">
        <v>2147</v>
      </c>
      <c r="B2149" s="1001" t="s">
        <v>5269</v>
      </c>
      <c r="C2149" s="1001" t="s">
        <v>908</v>
      </c>
      <c r="D2149" s="1001" t="s">
        <v>854</v>
      </c>
      <c r="E2149" s="1001" t="n">
        <v>1010270710</v>
      </c>
      <c r="F2149" s="1001" t="n">
        <v>4071</v>
      </c>
      <c r="G2149" s="1001" t="s">
        <v>5270</v>
      </c>
      <c r="H2149" s="1128" t="n">
        <v>799</v>
      </c>
      <c r="I2149" s="1068"/>
    </row>
    <row r="2150" customFormat="false" ht="12.75" hidden="false" customHeight="false" outlineLevel="0" collapsed="false">
      <c r="A2150" s="1001" t="n">
        <v>2148</v>
      </c>
      <c r="B2150" s="1001" t="s">
        <v>5271</v>
      </c>
      <c r="C2150" s="1001" t="s">
        <v>1035</v>
      </c>
      <c r="D2150" s="1001" t="s">
        <v>854</v>
      </c>
      <c r="E2150" s="1001" t="n">
        <v>1010810850</v>
      </c>
      <c r="F2150" s="1001" t="n">
        <v>1087</v>
      </c>
      <c r="G2150" s="1001" t="s">
        <v>5272</v>
      </c>
      <c r="H2150" s="1128" t="n">
        <v>204</v>
      </c>
      <c r="I2150" s="1068"/>
    </row>
    <row r="2151" customFormat="false" ht="12.75" hidden="false" customHeight="false" outlineLevel="0" collapsed="false">
      <c r="A2151" s="1001" t="n">
        <v>2149</v>
      </c>
      <c r="B2151" s="1001" t="s">
        <v>5273</v>
      </c>
      <c r="C2151" s="1001" t="s">
        <v>1110</v>
      </c>
      <c r="D2151" s="1001" t="s">
        <v>858</v>
      </c>
      <c r="E2151" s="1001" t="n">
        <v>1040830580</v>
      </c>
      <c r="F2151" s="1001" t="n">
        <v>22062</v>
      </c>
      <c r="G2151" s="1001" t="s">
        <v>5274</v>
      </c>
      <c r="H2151" s="1128" t="n">
        <v>7153</v>
      </c>
      <c r="I2151" s="1068"/>
    </row>
    <row r="2152" customFormat="false" ht="12.75" hidden="false" customHeight="false" outlineLevel="0" collapsed="false">
      <c r="A2152" s="1001" t="n">
        <v>2150</v>
      </c>
      <c r="B2152" s="1001" t="s">
        <v>5275</v>
      </c>
      <c r="C2152" s="1001" t="s">
        <v>942</v>
      </c>
      <c r="D2152" s="1001" t="s">
        <v>847</v>
      </c>
      <c r="E2152" s="1001" t="n">
        <v>3180250430</v>
      </c>
      <c r="F2152" s="1001" t="n">
        <v>78042</v>
      </c>
      <c r="G2152" s="1001" t="s">
        <v>5276</v>
      </c>
      <c r="H2152" s="1128" t="n">
        <v>1194</v>
      </c>
      <c r="I2152" s="1068"/>
    </row>
    <row r="2153" customFormat="false" ht="12.75" hidden="false" customHeight="false" outlineLevel="0" collapsed="false">
      <c r="A2153" s="1001" t="n">
        <v>2151</v>
      </c>
      <c r="B2153" s="1001" t="s">
        <v>5277</v>
      </c>
      <c r="C2153" s="1001" t="s">
        <v>1055</v>
      </c>
      <c r="D2153" s="1001" t="s">
        <v>852</v>
      </c>
      <c r="E2153" s="1001" t="n">
        <v>1030860441</v>
      </c>
      <c r="F2153" s="1001" t="n">
        <v>12052</v>
      </c>
      <c r="G2153" s="1001" t="s">
        <v>5278</v>
      </c>
      <c r="H2153" s="1128" t="n">
        <v>1938</v>
      </c>
      <c r="I2153" s="1068"/>
    </row>
    <row r="2154" customFormat="false" ht="12.75" hidden="false" customHeight="false" outlineLevel="0" collapsed="false">
      <c r="A2154" s="1001" t="n">
        <v>2152</v>
      </c>
      <c r="B2154" s="1001" t="s">
        <v>5279</v>
      </c>
      <c r="C2154" s="1001" t="s">
        <v>999</v>
      </c>
      <c r="D2154" s="1001" t="s">
        <v>852</v>
      </c>
      <c r="E2154" s="1001" t="n">
        <v>1030120740</v>
      </c>
      <c r="F2154" s="1001" t="n">
        <v>16077</v>
      </c>
      <c r="G2154" s="1001" t="s">
        <v>5280</v>
      </c>
      <c r="H2154" s="1128" t="n">
        <v>8510</v>
      </c>
      <c r="I2154" s="1068"/>
    </row>
    <row r="2155" customFormat="false" ht="12.75" hidden="false" customHeight="false" outlineLevel="0" collapsed="false">
      <c r="A2155" s="1001" t="n">
        <v>2153</v>
      </c>
      <c r="B2155" s="1001" t="s">
        <v>5281</v>
      </c>
      <c r="C2155" s="1001" t="s">
        <v>1035</v>
      </c>
      <c r="D2155" s="1001" t="s">
        <v>854</v>
      </c>
      <c r="E2155" s="1001" t="n">
        <v>1010810860</v>
      </c>
      <c r="F2155" s="1001" t="n">
        <v>1088</v>
      </c>
      <c r="G2155" s="1001" t="s">
        <v>5282</v>
      </c>
      <c r="H2155" s="1128" t="n">
        <v>1444</v>
      </c>
      <c r="I2155" s="1068"/>
    </row>
    <row r="2156" customFormat="false" ht="12.75" hidden="false" customHeight="false" outlineLevel="0" collapsed="false">
      <c r="A2156" s="1001" t="n">
        <v>2154</v>
      </c>
      <c r="B2156" s="1001" t="s">
        <v>5283</v>
      </c>
      <c r="C2156" s="1001" t="s">
        <v>1035</v>
      </c>
      <c r="D2156" s="1001" t="s">
        <v>854</v>
      </c>
      <c r="E2156" s="1001" t="n">
        <v>1010810870</v>
      </c>
      <c r="F2156" s="1001" t="n">
        <v>1089</v>
      </c>
      <c r="G2156" s="1001" t="s">
        <v>5284</v>
      </c>
      <c r="H2156" s="1128" t="n">
        <v>3218</v>
      </c>
      <c r="I2156" s="1068"/>
    </row>
    <row r="2157" customFormat="false" ht="12.75" hidden="false" customHeight="false" outlineLevel="0" collapsed="false">
      <c r="A2157" s="1001" t="n">
        <v>2155</v>
      </c>
      <c r="B2157" s="1001" t="s">
        <v>5285</v>
      </c>
      <c r="C2157" s="1001" t="s">
        <v>1032</v>
      </c>
      <c r="D2157" s="1001" t="s">
        <v>854</v>
      </c>
      <c r="E2157" s="1001" t="n">
        <v>1010070410</v>
      </c>
      <c r="F2157" s="1001" t="n">
        <v>5041</v>
      </c>
      <c r="G2157" s="1001" t="s">
        <v>5286</v>
      </c>
      <c r="H2157" s="1128" t="n">
        <v>293</v>
      </c>
      <c r="I2157" s="1068"/>
    </row>
    <row r="2158" customFormat="false" ht="12.75" hidden="false" customHeight="false" outlineLevel="0" collapsed="false">
      <c r="A2158" s="1001" t="n">
        <v>2156</v>
      </c>
      <c r="B2158" s="1001" t="s">
        <v>5287</v>
      </c>
      <c r="C2158" s="1001" t="s">
        <v>945</v>
      </c>
      <c r="D2158" s="1001" t="s">
        <v>852</v>
      </c>
      <c r="E2158" s="1001" t="n">
        <v>1030150510</v>
      </c>
      <c r="F2158" s="1001" t="n">
        <v>17056</v>
      </c>
      <c r="G2158" s="1001" t="s">
        <v>5288</v>
      </c>
      <c r="H2158" s="1128" t="n">
        <v>8728</v>
      </c>
      <c r="I2158" s="1068"/>
    </row>
    <row r="2159" customFormat="false" ht="12.75" hidden="false" customHeight="false" outlineLevel="0" collapsed="false">
      <c r="A2159" s="1001" t="n">
        <v>2157</v>
      </c>
      <c r="B2159" s="1001" t="s">
        <v>5289</v>
      </c>
      <c r="C2159" s="1001" t="s">
        <v>1032</v>
      </c>
      <c r="D2159" s="1001" t="s">
        <v>854</v>
      </c>
      <c r="E2159" s="1001" t="n">
        <v>1010070420</v>
      </c>
      <c r="F2159" s="1001" t="n">
        <v>5042</v>
      </c>
      <c r="G2159" s="1001" t="s">
        <v>5290</v>
      </c>
      <c r="H2159" s="1128" t="n">
        <v>1406</v>
      </c>
      <c r="I2159" s="1068"/>
    </row>
    <row r="2160" customFormat="false" ht="12.75" hidden="false" customHeight="false" outlineLevel="0" collapsed="false">
      <c r="A2160" s="1001" t="n">
        <v>2158</v>
      </c>
      <c r="B2160" s="1001" t="s">
        <v>5291</v>
      </c>
      <c r="C2160" s="1001" t="s">
        <v>1055</v>
      </c>
      <c r="D2160" s="1001" t="s">
        <v>852</v>
      </c>
      <c r="E2160" s="1001" t="n">
        <v>1030860450</v>
      </c>
      <c r="F2160" s="1001" t="n">
        <v>12053</v>
      </c>
      <c r="G2160" s="1001" t="s">
        <v>5292</v>
      </c>
      <c r="H2160" s="1128" t="n">
        <v>4623</v>
      </c>
      <c r="I2160" s="1068"/>
    </row>
    <row r="2161" customFormat="false" ht="12.75" hidden="false" customHeight="false" outlineLevel="0" collapsed="false">
      <c r="A2161" s="1001" t="n">
        <v>2159</v>
      </c>
      <c r="B2161" s="1001" t="s">
        <v>5293</v>
      </c>
      <c r="C2161" s="1001" t="s">
        <v>914</v>
      </c>
      <c r="D2161" s="1001" t="s">
        <v>468</v>
      </c>
      <c r="E2161" s="1001" t="n">
        <v>3130380370</v>
      </c>
      <c r="F2161" s="1001" t="n">
        <v>66037</v>
      </c>
      <c r="G2161" s="1001" t="s">
        <v>5294</v>
      </c>
      <c r="H2161" s="1128" t="n">
        <v>213</v>
      </c>
      <c r="I2161" s="1068"/>
    </row>
    <row r="2162" customFormat="false" ht="12.75" hidden="false" customHeight="false" outlineLevel="0" collapsed="false">
      <c r="A2162" s="1001" t="n">
        <v>2160</v>
      </c>
      <c r="B2162" s="1001" t="s">
        <v>5295</v>
      </c>
      <c r="C2162" s="1001" t="s">
        <v>875</v>
      </c>
      <c r="D2162" s="1001" t="s">
        <v>861</v>
      </c>
      <c r="E2162" s="1001" t="n">
        <v>1050540330</v>
      </c>
      <c r="F2162" s="1001" t="n">
        <v>28033</v>
      </c>
      <c r="G2162" s="1001" t="s">
        <v>5296</v>
      </c>
      <c r="H2162" s="1128" t="n">
        <v>6336</v>
      </c>
      <c r="I2162" s="1068"/>
    </row>
    <row r="2163" customFormat="false" ht="12.75" hidden="false" customHeight="false" outlineLevel="0" collapsed="false">
      <c r="A2163" s="1001" t="n">
        <v>2161</v>
      </c>
      <c r="B2163" s="1001" t="s">
        <v>5297</v>
      </c>
      <c r="C2163" s="1001" t="s">
        <v>1117</v>
      </c>
      <c r="D2163" s="1001" t="s">
        <v>852</v>
      </c>
      <c r="E2163" s="1001" t="n">
        <v>1030570480</v>
      </c>
      <c r="F2163" s="1001" t="n">
        <v>18051</v>
      </c>
      <c r="G2163" s="1001" t="s">
        <v>5298</v>
      </c>
      <c r="H2163" s="1128" t="n">
        <v>942</v>
      </c>
      <c r="I2163" s="1068"/>
    </row>
    <row r="2164" customFormat="false" ht="12.75" hidden="false" customHeight="false" outlineLevel="0" collapsed="false">
      <c r="A2164" s="1001" t="n">
        <v>2162</v>
      </c>
      <c r="B2164" s="1001" t="s">
        <v>5299</v>
      </c>
      <c r="C2164" s="1001" t="s">
        <v>1602</v>
      </c>
      <c r="D2164" s="1001" t="s">
        <v>849</v>
      </c>
      <c r="E2164" s="1001" t="n">
        <v>1080290050</v>
      </c>
      <c r="F2164" s="1001" t="n">
        <v>38005</v>
      </c>
      <c r="G2164" s="1001" t="s">
        <v>5300</v>
      </c>
      <c r="H2164" s="1128" t="n">
        <v>11179</v>
      </c>
      <c r="I2164" s="1068"/>
    </row>
    <row r="2165" customFormat="false" ht="12.75" hidden="false" customHeight="false" outlineLevel="0" collapsed="false">
      <c r="A2165" s="1001" t="n">
        <v>2163</v>
      </c>
      <c r="B2165" s="1001" t="s">
        <v>5301</v>
      </c>
      <c r="C2165" s="1001" t="s">
        <v>1330</v>
      </c>
      <c r="D2165" s="1001" t="s">
        <v>861</v>
      </c>
      <c r="E2165" s="1001" t="n">
        <v>1050840190</v>
      </c>
      <c r="F2165" s="1001" t="n">
        <v>26019</v>
      </c>
      <c r="G2165" s="1001" t="s">
        <v>5302</v>
      </c>
      <c r="H2165" s="1128" t="n">
        <v>5225</v>
      </c>
      <c r="I2165" s="1068"/>
    </row>
    <row r="2166" customFormat="false" ht="12.75" hidden="false" customHeight="false" outlineLevel="0" collapsed="false">
      <c r="A2166" s="1001" t="n">
        <v>2164</v>
      </c>
      <c r="B2166" s="1001" t="s">
        <v>5303</v>
      </c>
      <c r="C2166" s="1001" t="s">
        <v>878</v>
      </c>
      <c r="D2166" s="1001" t="s">
        <v>852</v>
      </c>
      <c r="E2166" s="1001" t="n">
        <v>1030990190</v>
      </c>
      <c r="F2166" s="1001" t="n">
        <v>98019</v>
      </c>
      <c r="G2166" s="1001" t="s">
        <v>5304</v>
      </c>
      <c r="H2166" s="1128" t="n">
        <v>15490</v>
      </c>
      <c r="I2166" s="1068"/>
    </row>
    <row r="2167" customFormat="false" ht="12.75" hidden="false" customHeight="false" outlineLevel="0" collapsed="false">
      <c r="A2167" s="1001" t="n">
        <v>2165</v>
      </c>
      <c r="B2167" s="1001" t="s">
        <v>5305</v>
      </c>
      <c r="C2167" s="1001" t="s">
        <v>1084</v>
      </c>
      <c r="D2167" s="1001" t="s">
        <v>850</v>
      </c>
      <c r="E2167" s="1001" t="n">
        <v>1060850270</v>
      </c>
      <c r="F2167" s="1001" t="n">
        <v>30027</v>
      </c>
      <c r="G2167" s="1001" t="s">
        <v>5306</v>
      </c>
      <c r="H2167" s="1128" t="n">
        <v>15877</v>
      </c>
      <c r="I2167" s="1068"/>
    </row>
    <row r="2168" customFormat="false" ht="12.75" hidden="false" customHeight="false" outlineLevel="0" collapsed="false">
      <c r="A2168" s="1001" t="n">
        <v>2166</v>
      </c>
      <c r="B2168" s="1001" t="s">
        <v>5307</v>
      </c>
      <c r="C2168" s="1001" t="s">
        <v>1024</v>
      </c>
      <c r="D2168" s="1001" t="s">
        <v>856</v>
      </c>
      <c r="E2168" s="1001" t="n">
        <v>4200730260</v>
      </c>
      <c r="F2168" s="1001" t="n">
        <v>90026</v>
      </c>
      <c r="G2168" s="1001" t="s">
        <v>5308</v>
      </c>
      <c r="H2168" s="1128" t="n">
        <v>1283</v>
      </c>
      <c r="I2168" s="1068"/>
    </row>
    <row r="2169" customFormat="false" ht="12.75" hidden="false" customHeight="false" outlineLevel="0" collapsed="false">
      <c r="A2169" s="1001" t="n">
        <v>2167</v>
      </c>
      <c r="B2169" s="1001" t="s">
        <v>5309</v>
      </c>
      <c r="C2169" s="1001" t="s">
        <v>1095</v>
      </c>
      <c r="D2169" s="1001" t="s">
        <v>854</v>
      </c>
      <c r="E2169" s="1001" t="n">
        <v>1010960190</v>
      </c>
      <c r="F2169" s="1001" t="n">
        <v>96019</v>
      </c>
      <c r="G2169" s="1001" t="s">
        <v>5310</v>
      </c>
      <c r="H2169" s="1128" t="n">
        <v>1651</v>
      </c>
      <c r="I2169" s="1068"/>
    </row>
    <row r="2170" customFormat="false" ht="12.75" hidden="false" customHeight="false" outlineLevel="0" collapsed="false">
      <c r="A2170" s="1001" t="n">
        <v>2168</v>
      </c>
      <c r="B2170" s="1001" t="s">
        <v>5311</v>
      </c>
      <c r="C2170" s="1001" t="s">
        <v>1058</v>
      </c>
      <c r="D2170" s="1001" t="s">
        <v>852</v>
      </c>
      <c r="E2170" s="1001" t="n">
        <v>1031040200</v>
      </c>
      <c r="F2170" s="1001" t="n">
        <v>108020</v>
      </c>
      <c r="G2170" s="1001" t="s">
        <v>5312</v>
      </c>
      <c r="H2170" s="1128" t="n">
        <v>8459</v>
      </c>
      <c r="I2170" s="1068"/>
    </row>
    <row r="2171" customFormat="false" ht="12.75" hidden="false" customHeight="false" outlineLevel="0" collapsed="false">
      <c r="A2171" s="1001" t="n">
        <v>2169</v>
      </c>
      <c r="B2171" s="1001" t="s">
        <v>5313</v>
      </c>
      <c r="C2171" s="1001" t="s">
        <v>1269</v>
      </c>
      <c r="D2171" s="1001" t="s">
        <v>860</v>
      </c>
      <c r="E2171" s="1001" t="n">
        <v>1020040210</v>
      </c>
      <c r="F2171" s="1001" t="n">
        <v>7021</v>
      </c>
      <c r="G2171" s="1001" t="s">
        <v>5314</v>
      </c>
      <c r="H2171" s="1128" t="n">
        <v>1315</v>
      </c>
      <c r="I2171" s="1068"/>
    </row>
    <row r="2172" customFormat="false" ht="12.75" hidden="false" customHeight="false" outlineLevel="0" collapsed="false">
      <c r="A2172" s="1001" t="n">
        <v>2170</v>
      </c>
      <c r="B2172" s="1001" t="s">
        <v>5315</v>
      </c>
      <c r="C2172" s="1001" t="s">
        <v>1591</v>
      </c>
      <c r="D2172" s="1001" t="s">
        <v>851</v>
      </c>
      <c r="E2172" s="1001" t="n">
        <v>1070340170</v>
      </c>
      <c r="F2172" s="1001" t="n">
        <v>10017</v>
      </c>
      <c r="G2172" s="1001" t="s">
        <v>5316</v>
      </c>
      <c r="H2172" s="1128" t="n">
        <v>8603</v>
      </c>
      <c r="I2172" s="1068"/>
    </row>
    <row r="2173" customFormat="false" ht="12.75" hidden="false" customHeight="false" outlineLevel="0" collapsed="false">
      <c r="A2173" s="1001" t="n">
        <v>2171</v>
      </c>
      <c r="B2173" s="1001" t="s">
        <v>5317</v>
      </c>
      <c r="C2173" s="1001" t="s">
        <v>1071</v>
      </c>
      <c r="D2173" s="1001" t="s">
        <v>861</v>
      </c>
      <c r="E2173" s="1001" t="n">
        <v>1050900320</v>
      </c>
      <c r="F2173" s="1001" t="n">
        <v>24032</v>
      </c>
      <c r="G2173" s="1001" t="s">
        <v>5318</v>
      </c>
      <c r="H2173" s="1128" t="n">
        <v>3156</v>
      </c>
      <c r="I2173" s="1068"/>
    </row>
    <row r="2174" customFormat="false" ht="12.75" hidden="false" customHeight="false" outlineLevel="0" collapsed="false">
      <c r="A2174" s="1001" t="n">
        <v>2172</v>
      </c>
      <c r="B2174" s="1001" t="s">
        <v>5319</v>
      </c>
      <c r="C2174" s="1001" t="s">
        <v>1591</v>
      </c>
      <c r="D2174" s="1001" t="s">
        <v>851</v>
      </c>
      <c r="E2174" s="1001" t="n">
        <v>1070340180</v>
      </c>
      <c r="F2174" s="1001" t="n">
        <v>10018</v>
      </c>
      <c r="G2174" s="1001" t="s">
        <v>5320</v>
      </c>
      <c r="H2174" s="1128" t="n">
        <v>5724</v>
      </c>
      <c r="I2174" s="1068"/>
    </row>
    <row r="2175" customFormat="false" ht="12.75" hidden="false" customHeight="false" outlineLevel="0" collapsed="false">
      <c r="A2175" s="1001" t="n">
        <v>2173</v>
      </c>
      <c r="B2175" s="1001" t="s">
        <v>5321</v>
      </c>
      <c r="C2175" s="1001" t="s">
        <v>378</v>
      </c>
      <c r="D2175" s="1001" t="s">
        <v>854</v>
      </c>
      <c r="E2175" s="1001" t="n">
        <v>1010520491</v>
      </c>
      <c r="F2175" s="1001" t="n">
        <v>3051</v>
      </c>
      <c r="G2175" s="1001" t="s">
        <v>5322</v>
      </c>
      <c r="H2175" s="1128" t="n">
        <v>530</v>
      </c>
      <c r="I2175" s="1068"/>
    </row>
    <row r="2176" customFormat="false" ht="12.75" hidden="false" customHeight="false" outlineLevel="0" collapsed="false">
      <c r="A2176" s="1001" t="n">
        <v>2174</v>
      </c>
      <c r="B2176" s="1001" t="s">
        <v>5323</v>
      </c>
      <c r="C2176" s="1001" t="s">
        <v>1071</v>
      </c>
      <c r="D2176" s="1001" t="s">
        <v>861</v>
      </c>
      <c r="E2176" s="1001" t="n">
        <v>1050900325</v>
      </c>
      <c r="F2176" s="1001" t="n">
        <v>24126</v>
      </c>
      <c r="G2176" s="1001" t="s">
        <v>5324</v>
      </c>
      <c r="H2176" s="1128" t="n">
        <v>5911</v>
      </c>
      <c r="I2176" s="1068"/>
    </row>
    <row r="2177" customFormat="false" ht="12.75" hidden="false" customHeight="false" outlineLevel="0" collapsed="false">
      <c r="A2177" s="1001" t="n">
        <v>2175</v>
      </c>
      <c r="B2177" s="1001" t="s">
        <v>5325</v>
      </c>
      <c r="C2177" s="1001" t="s">
        <v>999</v>
      </c>
      <c r="D2177" s="1001" t="s">
        <v>852</v>
      </c>
      <c r="E2177" s="1001" t="n">
        <v>1030120750</v>
      </c>
      <c r="F2177" s="1001" t="n">
        <v>16078</v>
      </c>
      <c r="G2177" s="1001" t="s">
        <v>5326</v>
      </c>
      <c r="H2177" s="1128" t="n">
        <v>1108</v>
      </c>
      <c r="I2177" s="1068"/>
    </row>
    <row r="2178" customFormat="false" ht="12.75" hidden="false" customHeight="false" outlineLevel="0" collapsed="false">
      <c r="A2178" s="1001" t="n">
        <v>2176</v>
      </c>
      <c r="B2178" s="1001" t="s">
        <v>5327</v>
      </c>
      <c r="C2178" s="1001" t="s">
        <v>939</v>
      </c>
      <c r="D2178" s="1001" t="s">
        <v>464</v>
      </c>
      <c r="E2178" s="1001" t="n">
        <v>2120330270</v>
      </c>
      <c r="F2178" s="1001" t="n">
        <v>60027</v>
      </c>
      <c r="G2178" s="1001" t="s">
        <v>5328</v>
      </c>
      <c r="H2178" s="1128" t="n">
        <v>1813</v>
      </c>
      <c r="I2178" s="1068"/>
    </row>
    <row r="2179" customFormat="false" ht="12.75" hidden="false" customHeight="false" outlineLevel="0" collapsed="false">
      <c r="A2179" s="1001" t="n">
        <v>2177</v>
      </c>
      <c r="B2179" s="1001" t="s">
        <v>5329</v>
      </c>
      <c r="C2179" s="1001" t="s">
        <v>681</v>
      </c>
      <c r="D2179" s="1001" t="s">
        <v>849</v>
      </c>
      <c r="E2179" s="1001" t="n">
        <v>1080610160</v>
      </c>
      <c r="F2179" s="1001" t="n">
        <v>33016</v>
      </c>
      <c r="G2179" s="1001" t="s">
        <v>5330</v>
      </c>
      <c r="H2179" s="1128" t="n">
        <v>832</v>
      </c>
      <c r="I2179" s="1068"/>
    </row>
    <row r="2180" customFormat="false" ht="12.75" hidden="false" customHeight="false" outlineLevel="0" collapsed="false">
      <c r="A2180" s="1001" t="n">
        <v>2178</v>
      </c>
      <c r="B2180" s="1001" t="s">
        <v>5331</v>
      </c>
      <c r="C2180" s="1001" t="s">
        <v>881</v>
      </c>
      <c r="D2180" s="1001" t="s">
        <v>852</v>
      </c>
      <c r="E2180" s="1001" t="n">
        <v>1030980230</v>
      </c>
      <c r="F2180" s="1001" t="n">
        <v>97023</v>
      </c>
      <c r="G2180" s="1001" t="s">
        <v>5332</v>
      </c>
      <c r="H2180" s="1128" t="n">
        <v>7994</v>
      </c>
      <c r="I2180" s="1068"/>
    </row>
    <row r="2181" customFormat="false" ht="12.75" hidden="false" customHeight="false" outlineLevel="0" collapsed="false">
      <c r="A2181" s="1001" t="n">
        <v>2179</v>
      </c>
      <c r="B2181" s="1001" t="s">
        <v>5333</v>
      </c>
      <c r="C2181" s="1001" t="s">
        <v>917</v>
      </c>
      <c r="D2181" s="1001" t="s">
        <v>464</v>
      </c>
      <c r="E2181" s="1001" t="n">
        <v>2120690170</v>
      </c>
      <c r="F2181" s="1001" t="n">
        <v>57018</v>
      </c>
      <c r="G2181" s="1001" t="s">
        <v>5334</v>
      </c>
      <c r="H2181" s="1128" t="n">
        <v>390</v>
      </c>
      <c r="I2181" s="1068"/>
    </row>
    <row r="2182" customFormat="false" ht="12.75" hidden="false" customHeight="false" outlineLevel="0" collapsed="false">
      <c r="A2182" s="1001" t="n">
        <v>2180</v>
      </c>
      <c r="B2182" s="1001" t="s">
        <v>5335</v>
      </c>
      <c r="C2182" s="1001" t="s">
        <v>914</v>
      </c>
      <c r="D2182" s="1001" t="s">
        <v>468</v>
      </c>
      <c r="E2182" s="1001" t="n">
        <v>3130380380</v>
      </c>
      <c r="F2182" s="1001" t="n">
        <v>66038</v>
      </c>
      <c r="G2182" s="1001" t="s">
        <v>5336</v>
      </c>
      <c r="H2182" s="1128" t="n">
        <v>814</v>
      </c>
      <c r="I2182" s="1068"/>
    </row>
    <row r="2183" customFormat="false" ht="12.75" hidden="false" customHeight="false" outlineLevel="0" collapsed="false">
      <c r="A2183" s="1001" t="n">
        <v>2181</v>
      </c>
      <c r="B2183" s="1001" t="s">
        <v>5337</v>
      </c>
      <c r="C2183" s="1001" t="s">
        <v>1731</v>
      </c>
      <c r="D2183" s="1001" t="s">
        <v>859</v>
      </c>
      <c r="E2183" s="1001" t="n">
        <v>2100580140</v>
      </c>
      <c r="F2183" s="1001" t="n">
        <v>54014</v>
      </c>
      <c r="G2183" s="1001" t="s">
        <v>5338</v>
      </c>
      <c r="H2183" s="1128" t="n">
        <v>3365</v>
      </c>
      <c r="I2183" s="1068"/>
    </row>
    <row r="2184" customFormat="false" ht="12.75" hidden="false" customHeight="false" outlineLevel="0" collapsed="false">
      <c r="A2184" s="1001" t="n">
        <v>2182</v>
      </c>
      <c r="B2184" s="1001" t="s">
        <v>5339</v>
      </c>
      <c r="C2184" s="1001" t="s">
        <v>881</v>
      </c>
      <c r="D2184" s="1001" t="s">
        <v>852</v>
      </c>
      <c r="E2184" s="1001" t="n">
        <v>1030980240</v>
      </c>
      <c r="F2184" s="1001" t="n">
        <v>97024</v>
      </c>
      <c r="G2184" s="1001" t="s">
        <v>5340</v>
      </c>
      <c r="H2184" s="1128" t="n">
        <v>1773</v>
      </c>
      <c r="I2184" s="1068"/>
    </row>
    <row r="2185" customFormat="false" ht="12.75" hidden="false" customHeight="false" outlineLevel="0" collapsed="false">
      <c r="A2185" s="1001" t="n">
        <v>2183</v>
      </c>
      <c r="B2185" s="1001" t="s">
        <v>5341</v>
      </c>
      <c r="C2185" s="1001" t="s">
        <v>971</v>
      </c>
      <c r="D2185" s="1001" t="s">
        <v>853</v>
      </c>
      <c r="E2185" s="1001" t="n">
        <v>3140190200</v>
      </c>
      <c r="F2185" s="1001" t="n">
        <v>70020</v>
      </c>
      <c r="G2185" s="1001" t="s">
        <v>5342</v>
      </c>
      <c r="H2185" s="1128" t="n">
        <v>731</v>
      </c>
      <c r="I2185" s="1068"/>
    </row>
    <row r="2186" customFormat="false" ht="12.75" hidden="false" customHeight="false" outlineLevel="0" collapsed="false">
      <c r="A2186" s="1001" t="n">
        <v>2184</v>
      </c>
      <c r="B2186" s="1001" t="s">
        <v>5343</v>
      </c>
      <c r="C2186" s="1001" t="s">
        <v>917</v>
      </c>
      <c r="D2186" s="1001" t="s">
        <v>464</v>
      </c>
      <c r="E2186" s="1001" t="n">
        <v>2120690180</v>
      </c>
      <c r="F2186" s="1001" t="n">
        <v>57019</v>
      </c>
      <c r="G2186" s="1001" t="s">
        <v>5344</v>
      </c>
      <c r="H2186" s="1128" t="n">
        <v>362</v>
      </c>
      <c r="I2186" s="1068"/>
    </row>
    <row r="2187" customFormat="false" ht="12.75" hidden="false" customHeight="false" outlineLevel="0" collapsed="false">
      <c r="A2187" s="1001" t="n">
        <v>2185</v>
      </c>
      <c r="B2187" s="1001" t="s">
        <v>5345</v>
      </c>
      <c r="C2187" s="1001" t="s">
        <v>884</v>
      </c>
      <c r="D2187" s="1001" t="s">
        <v>458</v>
      </c>
      <c r="E2187" s="1001" t="n">
        <v>2090750120</v>
      </c>
      <c r="F2187" s="1001" t="n">
        <v>52012</v>
      </c>
      <c r="G2187" s="1001" t="s">
        <v>5346</v>
      </c>
      <c r="H2187" s="1128" t="n">
        <v>21677</v>
      </c>
      <c r="I2187" s="1068"/>
    </row>
    <row r="2188" customFormat="false" ht="12.75" hidden="false" customHeight="false" outlineLevel="0" collapsed="false">
      <c r="A2188" s="1001" t="n">
        <v>2186</v>
      </c>
      <c r="B2188" s="1001" t="s">
        <v>5347</v>
      </c>
      <c r="C2188" s="1001" t="s">
        <v>939</v>
      </c>
      <c r="D2188" s="1001" t="s">
        <v>464</v>
      </c>
      <c r="E2188" s="1001" t="n">
        <v>2120330290</v>
      </c>
      <c r="F2188" s="1001" t="n">
        <v>60029</v>
      </c>
      <c r="G2188" s="1001" t="s">
        <v>5348</v>
      </c>
      <c r="H2188" s="1128" t="n">
        <v>636</v>
      </c>
      <c r="I2188" s="1068"/>
    </row>
    <row r="2189" customFormat="false" ht="12.75" hidden="false" customHeight="false" outlineLevel="0" collapsed="false">
      <c r="A2189" s="1001" t="n">
        <v>2187</v>
      </c>
      <c r="B2189" s="1001" t="s">
        <v>5349</v>
      </c>
      <c r="C2189" s="1001" t="s">
        <v>1100</v>
      </c>
      <c r="D2189" s="1001" t="s">
        <v>848</v>
      </c>
      <c r="E2189" s="1001" t="n">
        <v>3150110250</v>
      </c>
      <c r="F2189" s="1001" t="n">
        <v>62025</v>
      </c>
      <c r="G2189" s="1001" t="s">
        <v>5350</v>
      </c>
      <c r="H2189" s="1128" t="n">
        <v>2209</v>
      </c>
      <c r="I2189" s="1068"/>
    </row>
    <row r="2190" customFormat="false" ht="12.75" hidden="false" customHeight="false" outlineLevel="0" collapsed="false">
      <c r="A2190" s="1001" t="n">
        <v>2188</v>
      </c>
      <c r="B2190" s="1001" t="s">
        <v>5351</v>
      </c>
      <c r="C2190" s="1001" t="s">
        <v>1050</v>
      </c>
      <c r="D2190" s="1001" t="s">
        <v>861</v>
      </c>
      <c r="E2190" s="1001" t="n">
        <v>1050100140</v>
      </c>
      <c r="F2190" s="1001" t="n">
        <v>25014</v>
      </c>
      <c r="G2190" s="1001" t="s">
        <v>5352</v>
      </c>
      <c r="H2190" s="1128" t="n">
        <v>353</v>
      </c>
      <c r="I2190" s="1068"/>
    </row>
    <row r="2191" customFormat="false" ht="12.75" hidden="false" customHeight="false" outlineLevel="0" collapsed="false">
      <c r="A2191" s="1001" t="n">
        <v>2189</v>
      </c>
      <c r="B2191" s="1001" t="s">
        <v>5353</v>
      </c>
      <c r="C2191" s="1001" t="s">
        <v>1330</v>
      </c>
      <c r="D2191" s="1001" t="s">
        <v>861</v>
      </c>
      <c r="E2191" s="1001" t="n">
        <v>1050840200</v>
      </c>
      <c r="F2191" s="1001" t="n">
        <v>26020</v>
      </c>
      <c r="G2191" s="1001" t="s">
        <v>5354</v>
      </c>
      <c r="H2191" s="1128" t="n">
        <v>5071</v>
      </c>
      <c r="I2191" s="1068"/>
    </row>
    <row r="2192" customFormat="false" ht="12.75" hidden="false" customHeight="false" outlineLevel="0" collapsed="false">
      <c r="A2192" s="1001" t="n">
        <v>2190</v>
      </c>
      <c r="B2192" s="1001" t="s">
        <v>5355</v>
      </c>
      <c r="C2192" s="1001" t="s">
        <v>945</v>
      </c>
      <c r="D2192" s="1001" t="s">
        <v>852</v>
      </c>
      <c r="E2192" s="1001" t="n">
        <v>1030150520</v>
      </c>
      <c r="F2192" s="1001" t="n">
        <v>17057</v>
      </c>
      <c r="G2192" s="1001" t="s">
        <v>5356</v>
      </c>
      <c r="H2192" s="1128" t="n">
        <v>4479</v>
      </c>
      <c r="I2192" s="1068"/>
    </row>
    <row r="2193" customFormat="false" ht="12.75" hidden="false" customHeight="false" outlineLevel="0" collapsed="false">
      <c r="A2193" s="1001" t="n">
        <v>2191</v>
      </c>
      <c r="B2193" s="1001" t="s">
        <v>5357</v>
      </c>
      <c r="C2193" s="1001" t="s">
        <v>1154</v>
      </c>
      <c r="D2193" s="1001" t="s">
        <v>849</v>
      </c>
      <c r="E2193" s="1001" t="n">
        <v>1080560090</v>
      </c>
      <c r="F2193" s="1001" t="n">
        <v>34009</v>
      </c>
      <c r="G2193" s="1001" t="s">
        <v>5358</v>
      </c>
      <c r="H2193" s="1128" t="n">
        <v>14556</v>
      </c>
      <c r="I2193" s="1068"/>
    </row>
    <row r="2194" customFormat="false" ht="12.75" hidden="false" customHeight="false" outlineLevel="0" collapsed="false">
      <c r="A2194" s="1001" t="n">
        <v>2192</v>
      </c>
      <c r="B2194" s="1001" t="s">
        <v>5359</v>
      </c>
      <c r="C2194" s="1001" t="s">
        <v>890</v>
      </c>
      <c r="D2194" s="1001" t="s">
        <v>468</v>
      </c>
      <c r="E2194" s="1001" t="n">
        <v>3130600150</v>
      </c>
      <c r="F2194" s="1001" t="n">
        <v>68015</v>
      </c>
      <c r="G2194" s="1001" t="s">
        <v>5360</v>
      </c>
      <c r="H2194" s="1128" t="n">
        <v>5961</v>
      </c>
      <c r="I2194" s="1068"/>
    </row>
    <row r="2195" customFormat="false" ht="12.75" hidden="false" customHeight="false" outlineLevel="0" collapsed="false">
      <c r="A2195" s="1001" t="n">
        <v>2193</v>
      </c>
      <c r="B2195" s="1001" t="s">
        <v>5361</v>
      </c>
      <c r="C2195" s="1001" t="s">
        <v>1132</v>
      </c>
      <c r="D2195" s="1001" t="s">
        <v>468</v>
      </c>
      <c r="E2195" s="1001" t="n">
        <v>3130790170</v>
      </c>
      <c r="F2195" s="1001" t="n">
        <v>67018</v>
      </c>
      <c r="G2195" s="1001" t="s">
        <v>5362</v>
      </c>
      <c r="H2195" s="1128" t="n">
        <v>2097</v>
      </c>
      <c r="I2195" s="1068"/>
    </row>
    <row r="2196" customFormat="false" ht="12.75" hidden="false" customHeight="false" outlineLevel="0" collapsed="false">
      <c r="A2196" s="1001" t="n">
        <v>2194</v>
      </c>
      <c r="B2196" s="1001" t="s">
        <v>5363</v>
      </c>
      <c r="C2196" s="1001" t="s">
        <v>1325</v>
      </c>
      <c r="D2196" s="1001" t="s">
        <v>468</v>
      </c>
      <c r="E2196" s="1001" t="n">
        <v>3130230250</v>
      </c>
      <c r="F2196" s="1001" t="n">
        <v>69025</v>
      </c>
      <c r="G2196" s="1001" t="s">
        <v>5364</v>
      </c>
      <c r="H2196" s="1128" t="n">
        <v>161</v>
      </c>
      <c r="I2196" s="1068"/>
    </row>
    <row r="2197" customFormat="false" ht="12.75" hidden="false" customHeight="false" outlineLevel="0" collapsed="false">
      <c r="A2197" s="1001" t="n">
        <v>2195</v>
      </c>
      <c r="B2197" s="1001" t="s">
        <v>5365</v>
      </c>
      <c r="C2197" s="1001" t="s">
        <v>1325</v>
      </c>
      <c r="D2197" s="1001" t="s">
        <v>468</v>
      </c>
      <c r="E2197" s="1001" t="n">
        <v>3130230260</v>
      </c>
      <c r="F2197" s="1001" t="n">
        <v>69026</v>
      </c>
      <c r="G2197" s="1001" t="s">
        <v>5366</v>
      </c>
      <c r="H2197" s="1128" t="n">
        <v>439</v>
      </c>
      <c r="I2197" s="1068"/>
    </row>
    <row r="2198" customFormat="false" ht="12.75" hidden="false" customHeight="false" outlineLevel="0" collapsed="false">
      <c r="A2198" s="1001" t="n">
        <v>2196</v>
      </c>
      <c r="B2198" s="1001" t="s">
        <v>5367</v>
      </c>
      <c r="C2198" s="1001" t="s">
        <v>1012</v>
      </c>
      <c r="D2198" s="1001" t="s">
        <v>464</v>
      </c>
      <c r="E2198" s="1001" t="n">
        <v>2120700340</v>
      </c>
      <c r="F2198" s="1001" t="n">
        <v>58034</v>
      </c>
      <c r="G2198" s="1001" t="s">
        <v>5368</v>
      </c>
      <c r="H2198" s="1128" t="n">
        <v>20664</v>
      </c>
      <c r="I2198" s="1068"/>
    </row>
    <row r="2199" customFormat="false" ht="12.75" hidden="false" customHeight="false" outlineLevel="0" collapsed="false">
      <c r="A2199" s="1001" t="n">
        <v>2197</v>
      </c>
      <c r="B2199" s="1001" t="s">
        <v>5369</v>
      </c>
      <c r="C2199" s="1001" t="s">
        <v>917</v>
      </c>
      <c r="D2199" s="1001" t="s">
        <v>464</v>
      </c>
      <c r="E2199" s="1001" t="n">
        <v>2120690190</v>
      </c>
      <c r="F2199" s="1001" t="n">
        <v>57020</v>
      </c>
      <c r="G2199" s="1001" t="s">
        <v>5370</v>
      </c>
      <c r="H2199" s="1128" t="n">
        <v>130</v>
      </c>
      <c r="I2199" s="1068"/>
    </row>
    <row r="2200" customFormat="false" ht="12.75" hidden="false" customHeight="false" outlineLevel="0" collapsed="false">
      <c r="A2200" s="1001" t="n">
        <v>2198</v>
      </c>
      <c r="B2200" s="1001" t="s">
        <v>5371</v>
      </c>
      <c r="C2200" s="1001" t="s">
        <v>1035</v>
      </c>
      <c r="D2200" s="1001" t="s">
        <v>854</v>
      </c>
      <c r="E2200" s="1001" t="n">
        <v>1010810880</v>
      </c>
      <c r="F2200" s="1001" t="n">
        <v>1090</v>
      </c>
      <c r="G2200" s="1001" t="s">
        <v>5372</v>
      </c>
      <c r="H2200" s="1128" t="n">
        <v>48574</v>
      </c>
      <c r="I2200" s="1068"/>
    </row>
    <row r="2201" customFormat="false" ht="12.75" hidden="false" customHeight="false" outlineLevel="0" collapsed="false">
      <c r="A2201" s="1001" t="n">
        <v>2199</v>
      </c>
      <c r="B2201" s="1001" t="s">
        <v>5373</v>
      </c>
      <c r="C2201" s="1001" t="s">
        <v>914</v>
      </c>
      <c r="D2201" s="1001" t="s">
        <v>468</v>
      </c>
      <c r="E2201" s="1001" t="n">
        <v>3130380390</v>
      </c>
      <c r="F2201" s="1001" t="n">
        <v>66039</v>
      </c>
      <c r="G2201" s="1001" t="s">
        <v>5374</v>
      </c>
      <c r="H2201" s="1128" t="n">
        <v>1122</v>
      </c>
      <c r="I2201" s="1068"/>
    </row>
    <row r="2202" customFormat="false" ht="12.75" hidden="false" customHeight="false" outlineLevel="0" collapsed="false">
      <c r="A2202" s="1001" t="n">
        <v>2200</v>
      </c>
      <c r="B2202" s="1001" t="s">
        <v>5375</v>
      </c>
      <c r="C2202" s="1001" t="s">
        <v>939</v>
      </c>
      <c r="D2202" s="1001" t="s">
        <v>464</v>
      </c>
      <c r="E2202" s="1001" t="n">
        <v>2120330280</v>
      </c>
      <c r="F2202" s="1001" t="n">
        <v>60028</v>
      </c>
      <c r="G2202" s="1001" t="s">
        <v>5376</v>
      </c>
      <c r="H2202" s="1128" t="n">
        <v>891</v>
      </c>
      <c r="I2202" s="1068"/>
    </row>
    <row r="2203" customFormat="false" ht="12.75" hidden="false" customHeight="false" outlineLevel="0" collapsed="false">
      <c r="A2203" s="1001" t="n">
        <v>2201</v>
      </c>
      <c r="B2203" s="1001" t="s">
        <v>5377</v>
      </c>
      <c r="C2203" s="1001" t="s">
        <v>1226</v>
      </c>
      <c r="D2203" s="1001" t="s">
        <v>855</v>
      </c>
      <c r="E2203" s="1001" t="n">
        <v>3160410200</v>
      </c>
      <c r="F2203" s="1001" t="n">
        <v>75021</v>
      </c>
      <c r="G2203" s="1001" t="s">
        <v>5378</v>
      </c>
      <c r="H2203" s="1128" t="n">
        <v>5685</v>
      </c>
      <c r="I2203" s="1068"/>
    </row>
    <row r="2204" customFormat="false" ht="12.75" hidden="false" customHeight="false" outlineLevel="0" collapsed="false">
      <c r="A2204" s="1001" t="n">
        <v>2202</v>
      </c>
      <c r="B2204" s="1001" t="s">
        <v>5379</v>
      </c>
      <c r="C2204" s="1001" t="s">
        <v>914</v>
      </c>
      <c r="D2204" s="1001" t="s">
        <v>468</v>
      </c>
      <c r="E2204" s="1001" t="n">
        <v>3130380400</v>
      </c>
      <c r="F2204" s="1001" t="n">
        <v>66040</v>
      </c>
      <c r="G2204" s="1001" t="s">
        <v>5380</v>
      </c>
      <c r="H2204" s="1128" t="n">
        <v>200</v>
      </c>
      <c r="I2204" s="1068"/>
    </row>
    <row r="2205" customFormat="false" ht="12.75" hidden="false" customHeight="false" outlineLevel="0" collapsed="false">
      <c r="A2205" s="1001" t="n">
        <v>2203</v>
      </c>
      <c r="B2205" s="1001" t="s">
        <v>5381</v>
      </c>
      <c r="C2205" s="1001" t="s">
        <v>1035</v>
      </c>
      <c r="D2205" s="1001" t="s">
        <v>854</v>
      </c>
      <c r="E2205" s="1001" t="n">
        <v>1010810890</v>
      </c>
      <c r="F2205" s="1001" t="n">
        <v>1091</v>
      </c>
      <c r="G2205" s="1001" t="s">
        <v>5382</v>
      </c>
      <c r="H2205" s="1128" t="n">
        <v>312</v>
      </c>
      <c r="I2205" s="1068"/>
    </row>
    <row r="2206" customFormat="false" ht="12.75" hidden="false" customHeight="false" outlineLevel="0" collapsed="false">
      <c r="A2206" s="1001" t="n">
        <v>2204</v>
      </c>
      <c r="B2206" s="1001" t="s">
        <v>5383</v>
      </c>
      <c r="C2206" s="1001" t="s">
        <v>1035</v>
      </c>
      <c r="D2206" s="1001" t="s">
        <v>854</v>
      </c>
      <c r="E2206" s="1001" t="n">
        <v>1010810900</v>
      </c>
      <c r="F2206" s="1001" t="n">
        <v>1092</v>
      </c>
      <c r="G2206" s="1001" t="s">
        <v>5384</v>
      </c>
      <c r="H2206" s="1128" t="n">
        <v>596</v>
      </c>
      <c r="I2206" s="1068"/>
    </row>
    <row r="2207" customFormat="false" ht="12.75" hidden="false" customHeight="false" outlineLevel="0" collapsed="false">
      <c r="A2207" s="1001" t="n">
        <v>2205</v>
      </c>
      <c r="B2207" s="1001" t="s">
        <v>5385</v>
      </c>
      <c r="C2207" s="1001" t="s">
        <v>2334</v>
      </c>
      <c r="D2207" s="1001" t="s">
        <v>458</v>
      </c>
      <c r="E2207" s="1001" t="n">
        <v>2090420080</v>
      </c>
      <c r="F2207" s="1001" t="n">
        <v>49008</v>
      </c>
      <c r="G2207" s="1001" t="s">
        <v>5386</v>
      </c>
      <c r="H2207" s="1128" t="n">
        <v>16370</v>
      </c>
      <c r="I2207" s="1068"/>
    </row>
    <row r="2208" customFormat="false" ht="12.75" hidden="false" customHeight="false" outlineLevel="0" collapsed="false">
      <c r="A2208" s="1001" t="n">
        <v>2206</v>
      </c>
      <c r="B2208" s="1001" t="s">
        <v>5387</v>
      </c>
      <c r="C2208" s="1001" t="s">
        <v>1250</v>
      </c>
      <c r="D2208" s="1001" t="s">
        <v>857</v>
      </c>
      <c r="E2208" s="1001" t="n">
        <v>4190550300</v>
      </c>
      <c r="F2208" s="1001" t="n">
        <v>82032</v>
      </c>
      <c r="G2208" s="1001" t="s">
        <v>5388</v>
      </c>
      <c r="H2208" s="1128" t="n">
        <v>3691</v>
      </c>
      <c r="I2208" s="1068"/>
    </row>
    <row r="2209" customFormat="false" ht="12.75" hidden="false" customHeight="false" outlineLevel="0" collapsed="false">
      <c r="A2209" s="1001" t="n">
        <v>2207</v>
      </c>
      <c r="B2209" s="1001" t="s">
        <v>5389</v>
      </c>
      <c r="C2209" s="1001" t="s">
        <v>971</v>
      </c>
      <c r="D2209" s="1001" t="s">
        <v>853</v>
      </c>
      <c r="E2209" s="1001" t="n">
        <v>3140190210</v>
      </c>
      <c r="F2209" s="1001" t="n">
        <v>70021</v>
      </c>
      <c r="G2209" s="1001" t="s">
        <v>5390</v>
      </c>
      <c r="H2209" s="1128" t="n">
        <v>1692</v>
      </c>
      <c r="I2209" s="1068"/>
    </row>
    <row r="2210" customFormat="false" ht="12.75" hidden="false" customHeight="false" outlineLevel="0" collapsed="false">
      <c r="A2210" s="1001" t="n">
        <v>2208</v>
      </c>
      <c r="B2210" s="1001" t="s">
        <v>5391</v>
      </c>
      <c r="C2210" s="1001" t="s">
        <v>917</v>
      </c>
      <c r="D2210" s="1001" t="s">
        <v>464</v>
      </c>
      <c r="E2210" s="1001" t="n">
        <v>2120690200</v>
      </c>
      <c r="F2210" s="1001" t="n">
        <v>57021</v>
      </c>
      <c r="G2210" s="1001" t="s">
        <v>5392</v>
      </c>
      <c r="H2210" s="1128" t="n">
        <v>1548</v>
      </c>
      <c r="I2210" s="1068"/>
    </row>
    <row r="2211" customFormat="false" ht="12.75" hidden="false" customHeight="false" outlineLevel="0" collapsed="false">
      <c r="A2211" s="1001" t="n">
        <v>2209</v>
      </c>
      <c r="B2211" s="1001" t="s">
        <v>5393</v>
      </c>
      <c r="C2211" s="1001" t="s">
        <v>974</v>
      </c>
      <c r="D2211" s="1001" t="s">
        <v>853</v>
      </c>
      <c r="E2211" s="1001" t="n">
        <v>3140940170</v>
      </c>
      <c r="F2211" s="1001" t="n">
        <v>94017</v>
      </c>
      <c r="G2211" s="1001" t="s">
        <v>5394</v>
      </c>
      <c r="H2211" s="1128" t="n">
        <v>1271</v>
      </c>
      <c r="I2211" s="1068"/>
    </row>
    <row r="2212" customFormat="false" ht="12.75" hidden="false" customHeight="false" outlineLevel="0" collapsed="false">
      <c r="A2212" s="1001" t="n">
        <v>2210</v>
      </c>
      <c r="B2212" s="1001" t="s">
        <v>5395</v>
      </c>
      <c r="C2212" s="1001" t="s">
        <v>948</v>
      </c>
      <c r="D2212" s="1001" t="s">
        <v>462</v>
      </c>
      <c r="E2212" s="1001" t="n">
        <v>2110590125</v>
      </c>
      <c r="F2212" s="1001" t="n">
        <v>41069</v>
      </c>
      <c r="G2212" s="1001" t="s">
        <v>5396</v>
      </c>
      <c r="H2212" s="1128" t="n">
        <v>12235</v>
      </c>
      <c r="I2212" s="1068"/>
    </row>
    <row r="2213" customFormat="false" ht="12.75" hidden="false" customHeight="false" outlineLevel="0" collapsed="false">
      <c r="A2213" s="1001" t="n">
        <v>2211</v>
      </c>
      <c r="B2213" s="1001" t="s">
        <v>5397</v>
      </c>
      <c r="C2213" s="1001" t="s">
        <v>965</v>
      </c>
      <c r="D2213" s="1001" t="s">
        <v>462</v>
      </c>
      <c r="E2213" s="1001" t="n">
        <v>2110060140</v>
      </c>
      <c r="F2213" s="1001" t="n">
        <v>44014</v>
      </c>
      <c r="G2213" s="1001" t="s">
        <v>5398</v>
      </c>
      <c r="H2213" s="1128" t="n">
        <v>3624</v>
      </c>
      <c r="I2213" s="1068"/>
    </row>
    <row r="2214" customFormat="false" ht="12.75" hidden="false" customHeight="false" outlineLevel="0" collapsed="false">
      <c r="A2214" s="1001" t="n">
        <v>2212</v>
      </c>
      <c r="B2214" s="1001" t="s">
        <v>5399</v>
      </c>
      <c r="C2214" s="1001" t="s">
        <v>917</v>
      </c>
      <c r="D2214" s="1001" t="s">
        <v>464</v>
      </c>
      <c r="E2214" s="1001" t="n">
        <v>2120690201</v>
      </c>
      <c r="F2214" s="1001" t="n">
        <v>57022</v>
      </c>
      <c r="G2214" s="1001" t="s">
        <v>5400</v>
      </c>
      <c r="H2214" s="1128" t="n">
        <v>458</v>
      </c>
      <c r="I2214" s="1068"/>
    </row>
    <row r="2215" customFormat="false" ht="12.75" hidden="false" customHeight="false" outlineLevel="0" collapsed="false">
      <c r="A2215" s="1001" t="n">
        <v>2213</v>
      </c>
      <c r="B2215" s="1001" t="s">
        <v>5401</v>
      </c>
      <c r="C2215" s="1001" t="s">
        <v>1117</v>
      </c>
      <c r="D2215" s="1001" t="s">
        <v>852</v>
      </c>
      <c r="E2215" s="1001" t="n">
        <v>1030570485</v>
      </c>
      <c r="F2215" s="1001" t="n">
        <v>18193</v>
      </c>
      <c r="G2215" s="1001" t="s">
        <v>5402</v>
      </c>
      <c r="H2215" s="1128" t="n">
        <v>1018</v>
      </c>
      <c r="I2215" s="1068"/>
    </row>
    <row r="2216" customFormat="false" ht="12.75" hidden="false" customHeight="false" outlineLevel="0" collapsed="false">
      <c r="A2216" s="1001" t="n">
        <v>2214</v>
      </c>
      <c r="B2216" s="1001" t="s">
        <v>5403</v>
      </c>
      <c r="C2216" s="1001" t="s">
        <v>922</v>
      </c>
      <c r="D2216" s="1001" t="s">
        <v>848</v>
      </c>
      <c r="E2216" s="1001" t="n">
        <v>3150720430</v>
      </c>
      <c r="F2216" s="1001" t="n">
        <v>65043</v>
      </c>
      <c r="G2216" s="1001" t="s">
        <v>5404</v>
      </c>
      <c r="H2216" s="1128" t="n">
        <v>3455</v>
      </c>
      <c r="I2216" s="1068"/>
    </row>
    <row r="2217" customFormat="false" ht="12.75" hidden="false" customHeight="false" outlineLevel="0" collapsed="false">
      <c r="A2217" s="1001" t="n">
        <v>2215</v>
      </c>
      <c r="B2217" s="1001" t="s">
        <v>5405</v>
      </c>
      <c r="C2217" s="1001" t="s">
        <v>1543</v>
      </c>
      <c r="D2217" s="662" t="s">
        <v>856</v>
      </c>
      <c r="E2217" s="1001" t="n">
        <v>4201110120</v>
      </c>
      <c r="F2217" s="1001" t="n">
        <v>111012</v>
      </c>
      <c r="G2217" s="1001" t="s">
        <v>5406</v>
      </c>
      <c r="H2217" s="1128" t="n">
        <v>781</v>
      </c>
      <c r="I2217" s="1068"/>
    </row>
    <row r="2218" customFormat="false" ht="12.75" hidden="false" customHeight="false" outlineLevel="0" collapsed="false">
      <c r="A2218" s="1001" t="n">
        <v>2216</v>
      </c>
      <c r="B2218" s="1001" t="s">
        <v>5407</v>
      </c>
      <c r="C2218" s="1001" t="s">
        <v>945</v>
      </c>
      <c r="D2218" s="1001" t="s">
        <v>852</v>
      </c>
      <c r="E2218" s="1001" t="n">
        <v>1030150530</v>
      </c>
      <c r="F2218" s="1001" t="n">
        <v>17058</v>
      </c>
      <c r="G2218" s="1001" t="s">
        <v>5408</v>
      </c>
      <c r="H2218" s="1128" t="n">
        <v>2041</v>
      </c>
      <c r="I2218" s="1068"/>
    </row>
    <row r="2219" customFormat="false" ht="12.75" hidden="false" customHeight="false" outlineLevel="0" collapsed="false">
      <c r="A2219" s="1001" t="n">
        <v>2217</v>
      </c>
      <c r="B2219" s="1001" t="s">
        <v>5409</v>
      </c>
      <c r="C2219" s="1001" t="s">
        <v>1120</v>
      </c>
      <c r="D2219" s="1001" t="s">
        <v>854</v>
      </c>
      <c r="E2219" s="1001" t="n">
        <v>1010880450</v>
      </c>
      <c r="F2219" s="1001" t="n">
        <v>2045</v>
      </c>
      <c r="G2219" s="1001" t="s">
        <v>5410</v>
      </c>
      <c r="H2219" s="1128" t="n">
        <v>86</v>
      </c>
      <c r="I2219" s="1068"/>
    </row>
    <row r="2220" customFormat="false" ht="12.75" hidden="false" customHeight="false" outlineLevel="0" collapsed="false">
      <c r="A2220" s="1001" t="n">
        <v>2218</v>
      </c>
      <c r="B2220" s="1001" t="s">
        <v>5411</v>
      </c>
      <c r="C2220" s="1001" t="s">
        <v>1084</v>
      </c>
      <c r="D2220" s="1001" t="s">
        <v>850</v>
      </c>
      <c r="E2220" s="1001" t="n">
        <v>1060850280</v>
      </c>
      <c r="F2220" s="1001" t="n">
        <v>30028</v>
      </c>
      <c r="G2220" s="1001" t="s">
        <v>5412</v>
      </c>
      <c r="H2220" s="1128" t="n">
        <v>2192</v>
      </c>
      <c r="I2220" s="1068"/>
    </row>
    <row r="2221" customFormat="false" ht="12.75" hidden="false" customHeight="false" outlineLevel="0" collapsed="false">
      <c r="A2221" s="1001" t="n">
        <v>2219</v>
      </c>
      <c r="B2221" s="1001" t="s">
        <v>5413</v>
      </c>
      <c r="C2221" s="1001" t="s">
        <v>1497</v>
      </c>
      <c r="D2221" s="1001" t="s">
        <v>462</v>
      </c>
      <c r="E2221" s="1001" t="n">
        <v>2110440140</v>
      </c>
      <c r="F2221" s="1001" t="n">
        <v>43014</v>
      </c>
      <c r="G2221" s="1001" t="s">
        <v>5414</v>
      </c>
      <c r="H2221" s="1128" t="n">
        <v>1185</v>
      </c>
      <c r="I2221" s="1068"/>
    </row>
    <row r="2222" customFormat="false" ht="12.75" hidden="false" customHeight="false" outlineLevel="0" collapsed="false">
      <c r="A2222" s="1001" t="n">
        <v>2220</v>
      </c>
      <c r="B2222" s="1001" t="s">
        <v>5415</v>
      </c>
      <c r="C2222" s="1001" t="s">
        <v>911</v>
      </c>
      <c r="D2222" s="1001" t="s">
        <v>846</v>
      </c>
      <c r="E2222" s="1001" t="n">
        <v>3170470060</v>
      </c>
      <c r="F2222" s="1001" t="n">
        <v>77006</v>
      </c>
      <c r="G2222" s="1001" t="s">
        <v>5416</v>
      </c>
      <c r="H2222" s="1128" t="n">
        <v>1070</v>
      </c>
      <c r="I2222" s="1068"/>
    </row>
    <row r="2223" customFormat="false" ht="12.75" hidden="false" customHeight="false" outlineLevel="0" collapsed="false">
      <c r="A2223" s="1001" t="n">
        <v>2221</v>
      </c>
      <c r="B2223" s="1001" t="s">
        <v>5417</v>
      </c>
      <c r="C2223" s="1001" t="s">
        <v>1009</v>
      </c>
      <c r="D2223" s="1001" t="s">
        <v>861</v>
      </c>
      <c r="E2223" s="1001" t="n">
        <v>1050890270</v>
      </c>
      <c r="F2223" s="1001" t="n">
        <v>23027</v>
      </c>
      <c r="G2223" s="1001" t="s">
        <v>5418</v>
      </c>
      <c r="H2223" s="1128" t="n">
        <v>8423</v>
      </c>
      <c r="I2223" s="1068"/>
    </row>
    <row r="2224" customFormat="false" ht="12.75" hidden="false" customHeight="false" outlineLevel="0" collapsed="false">
      <c r="A2224" s="1001" t="n">
        <v>2222</v>
      </c>
      <c r="B2224" s="1001" t="s">
        <v>5419</v>
      </c>
      <c r="C2224" s="1001" t="s">
        <v>945</v>
      </c>
      <c r="D2224" s="1001" t="s">
        <v>852</v>
      </c>
      <c r="E2224" s="1001" t="n">
        <v>1030150540</v>
      </c>
      <c r="F2224" s="1001" t="n">
        <v>17059</v>
      </c>
      <c r="G2224" s="1001" t="s">
        <v>5420</v>
      </c>
      <c r="H2224" s="1128" t="n">
        <v>7562</v>
      </c>
      <c r="I2224" s="1068"/>
    </row>
    <row r="2225" customFormat="false" ht="12.75" hidden="false" customHeight="false" outlineLevel="0" collapsed="false">
      <c r="A2225" s="1001" t="n">
        <v>2223</v>
      </c>
      <c r="B2225" s="1001" t="s">
        <v>5421</v>
      </c>
      <c r="C2225" s="1001" t="s">
        <v>999</v>
      </c>
      <c r="D2225" s="1001" t="s">
        <v>852</v>
      </c>
      <c r="E2225" s="1001" t="n">
        <v>1030120760</v>
      </c>
      <c r="F2225" s="1001" t="n">
        <v>16079</v>
      </c>
      <c r="G2225" s="1001" t="s">
        <v>5422</v>
      </c>
      <c r="H2225" s="1128" t="n">
        <v>11065</v>
      </c>
      <c r="I2225" s="1068"/>
    </row>
    <row r="2226" customFormat="false" ht="12.75" hidden="false" customHeight="false" outlineLevel="0" collapsed="false">
      <c r="A2226" s="1001" t="n">
        <v>2224</v>
      </c>
      <c r="B2226" s="1001" t="s">
        <v>5423</v>
      </c>
      <c r="C2226" s="1001" t="s">
        <v>893</v>
      </c>
      <c r="D2226" s="1001" t="s">
        <v>852</v>
      </c>
      <c r="E2226" s="1001" t="n">
        <v>1030490810</v>
      </c>
      <c r="F2226" s="1001" t="n">
        <v>15081</v>
      </c>
      <c r="G2226" s="1001" t="s">
        <v>5424</v>
      </c>
      <c r="H2226" s="1128" t="n">
        <v>46633</v>
      </c>
      <c r="I2226" s="1068"/>
    </row>
    <row r="2227" customFormat="false" ht="12.75" hidden="false" customHeight="false" outlineLevel="0" collapsed="false">
      <c r="A2227" s="1001" t="n">
        <v>2225</v>
      </c>
      <c r="B2227" s="1001" t="s">
        <v>5425</v>
      </c>
      <c r="C2227" s="1001" t="s">
        <v>1009</v>
      </c>
      <c r="D2227" s="1001" t="s">
        <v>861</v>
      </c>
      <c r="E2227" s="1001" t="n">
        <v>1050890280</v>
      </c>
      <c r="F2227" s="1001" t="n">
        <v>23028</v>
      </c>
      <c r="G2227" s="1001" t="s">
        <v>5426</v>
      </c>
      <c r="H2227" s="1128" t="n">
        <v>8770</v>
      </c>
      <c r="I2227" s="1068"/>
    </row>
    <row r="2228" customFormat="false" ht="12.75" hidden="false" customHeight="false" outlineLevel="0" collapsed="false">
      <c r="A2228" s="1001" t="n">
        <v>2226</v>
      </c>
      <c r="B2228" s="1001" t="s">
        <v>5427</v>
      </c>
      <c r="C2228" s="1001" t="s">
        <v>1012</v>
      </c>
      <c r="D2228" s="1001" t="s">
        <v>464</v>
      </c>
      <c r="E2228" s="1001" t="n">
        <v>2120700350</v>
      </c>
      <c r="F2228" s="1001" t="n">
        <v>58035</v>
      </c>
      <c r="G2228" s="1001" t="s">
        <v>5428</v>
      </c>
      <c r="H2228" s="1128" t="n">
        <v>4231</v>
      </c>
      <c r="I2228" s="1068"/>
    </row>
    <row r="2229" customFormat="false" ht="12.75" hidden="false" customHeight="false" outlineLevel="0" collapsed="false">
      <c r="A2229" s="1001" t="n">
        <v>2227</v>
      </c>
      <c r="B2229" s="1001" t="s">
        <v>5429</v>
      </c>
      <c r="C2229" s="1001" t="s">
        <v>1132</v>
      </c>
      <c r="D2229" s="1001" t="s">
        <v>468</v>
      </c>
      <c r="E2229" s="1001" t="n">
        <v>3130790180</v>
      </c>
      <c r="F2229" s="1001" t="n">
        <v>67019</v>
      </c>
      <c r="G2229" s="1001" t="s">
        <v>5430</v>
      </c>
      <c r="H2229" s="1128" t="n">
        <v>3627</v>
      </c>
      <c r="I2229" s="1068"/>
    </row>
    <row r="2230" customFormat="false" ht="12.75" hidden="false" customHeight="false" outlineLevel="0" collapsed="false">
      <c r="A2230" s="1001" t="n">
        <v>2228</v>
      </c>
      <c r="B2230" s="1001" t="s">
        <v>5431</v>
      </c>
      <c r="C2230" s="1001" t="s">
        <v>1159</v>
      </c>
      <c r="D2230" s="1001" t="s">
        <v>852</v>
      </c>
      <c r="E2230" s="1001" t="n">
        <v>1030240710</v>
      </c>
      <c r="F2230" s="1001" t="n">
        <v>13074</v>
      </c>
      <c r="G2230" s="1001" t="s">
        <v>5432</v>
      </c>
      <c r="H2230" s="1128" t="n">
        <v>447</v>
      </c>
      <c r="I2230" s="1068"/>
    </row>
    <row r="2231" customFormat="false" ht="12.75" hidden="false" customHeight="false" outlineLevel="0" collapsed="false">
      <c r="A2231" s="1001" t="n">
        <v>2229</v>
      </c>
      <c r="B2231" s="1001" t="s">
        <v>5433</v>
      </c>
      <c r="C2231" s="1001" t="s">
        <v>1151</v>
      </c>
      <c r="D2231" s="1001" t="s">
        <v>852</v>
      </c>
      <c r="E2231" s="1001" t="n">
        <v>1030770230</v>
      </c>
      <c r="F2231" s="1001" t="n">
        <v>14023</v>
      </c>
      <c r="G2231" s="1001" t="s">
        <v>5434</v>
      </c>
      <c r="H2231" s="1128" t="n">
        <v>1390</v>
      </c>
      <c r="I2231" s="1068"/>
    </row>
    <row r="2232" customFormat="false" ht="12.75" hidden="false" customHeight="false" outlineLevel="0" collapsed="false">
      <c r="A2232" s="1001" t="n">
        <v>2230</v>
      </c>
      <c r="B2232" s="1001" t="s">
        <v>5435</v>
      </c>
      <c r="C2232" s="1001" t="s">
        <v>1154</v>
      </c>
      <c r="D2232" s="1001" t="s">
        <v>849</v>
      </c>
      <c r="E2232" s="1001" t="n">
        <v>1080560100</v>
      </c>
      <c r="F2232" s="1001" t="n">
        <v>34010</v>
      </c>
      <c r="G2232" s="1001" t="s">
        <v>5436</v>
      </c>
      <c r="H2232" s="1128" t="n">
        <v>8958</v>
      </c>
      <c r="I2232" s="1068"/>
    </row>
    <row r="2233" customFormat="false" ht="12.75" hidden="false" customHeight="false" outlineLevel="0" collapsed="false">
      <c r="A2233" s="1001" t="n">
        <v>2231</v>
      </c>
      <c r="B2233" s="1001" t="s">
        <v>5437</v>
      </c>
      <c r="C2233" s="1001" t="s">
        <v>942</v>
      </c>
      <c r="D2233" s="1001" t="s">
        <v>847</v>
      </c>
      <c r="E2233" s="1001" t="n">
        <v>3180250440</v>
      </c>
      <c r="F2233" s="1001" t="n">
        <v>78043</v>
      </c>
      <c r="G2233" s="1001" t="s">
        <v>5438</v>
      </c>
      <c r="H2233" s="1128" t="n">
        <v>1158</v>
      </c>
      <c r="I2233" s="1068"/>
    </row>
    <row r="2234" customFormat="false" ht="12.75" hidden="false" customHeight="false" outlineLevel="0" collapsed="false">
      <c r="A2234" s="1001" t="n">
        <v>2232</v>
      </c>
      <c r="B2234" s="1001" t="s">
        <v>5439</v>
      </c>
      <c r="C2234" s="1001" t="s">
        <v>893</v>
      </c>
      <c r="D2234" s="1001" t="s">
        <v>852</v>
      </c>
      <c r="E2234" s="1001" t="n">
        <v>1030490820</v>
      </c>
      <c r="F2234" s="1001" t="n">
        <v>15082</v>
      </c>
      <c r="G2234" s="1001" t="s">
        <v>5440</v>
      </c>
      <c r="H2234" s="1128" t="n">
        <v>2041</v>
      </c>
      <c r="I2234" s="1068"/>
    </row>
    <row r="2235" customFormat="false" ht="12.75" hidden="false" customHeight="false" outlineLevel="0" collapsed="false">
      <c r="A2235" s="1001" t="n">
        <v>2233</v>
      </c>
      <c r="B2235" s="1001" t="s">
        <v>5441</v>
      </c>
      <c r="C2235" s="1001" t="s">
        <v>1159</v>
      </c>
      <c r="D2235" s="1001" t="s">
        <v>852</v>
      </c>
      <c r="E2235" s="1001" t="n">
        <v>1030240715</v>
      </c>
      <c r="F2235" s="1001" t="n">
        <v>13251</v>
      </c>
      <c r="G2235" s="1001" t="s">
        <v>5442</v>
      </c>
      <c r="H2235" s="1128" t="n">
        <v>5451</v>
      </c>
      <c r="I2235" s="1068"/>
    </row>
    <row r="2236" customFormat="false" ht="12.75" hidden="false" customHeight="false" outlineLevel="0" collapsed="false">
      <c r="A2236" s="1001" t="n">
        <v>2234</v>
      </c>
      <c r="B2236" s="1001" t="s">
        <v>5443</v>
      </c>
      <c r="C2236" s="1001" t="s">
        <v>999</v>
      </c>
      <c r="D2236" s="1001" t="s">
        <v>852</v>
      </c>
      <c r="E2236" s="1001" t="n">
        <v>1030120770</v>
      </c>
      <c r="F2236" s="1001" t="n">
        <v>16080</v>
      </c>
      <c r="G2236" s="1001" t="s">
        <v>5444</v>
      </c>
      <c r="H2236" s="1128" t="n">
        <v>1620</v>
      </c>
      <c r="I2236" s="1068"/>
    </row>
    <row r="2237" customFormat="false" ht="12.75" hidden="false" customHeight="false" outlineLevel="0" collapsed="false">
      <c r="A2237" s="1001" t="n">
        <v>2235</v>
      </c>
      <c r="B2237" s="1001" t="s">
        <v>5445</v>
      </c>
      <c r="C2237" s="1001" t="s">
        <v>1055</v>
      </c>
      <c r="D2237" s="1001" t="s">
        <v>852</v>
      </c>
      <c r="E2237" s="1001" t="n">
        <v>1030860460</v>
      </c>
      <c r="F2237" s="1001" t="n">
        <v>12054</v>
      </c>
      <c r="G2237" s="1001" t="s">
        <v>5446</v>
      </c>
      <c r="H2237" s="1128" t="n">
        <v>1221</v>
      </c>
      <c r="I2237" s="1068"/>
    </row>
    <row r="2238" customFormat="false" ht="12.75" hidden="false" customHeight="false" outlineLevel="0" collapsed="false">
      <c r="A2238" s="1001" t="n">
        <v>2236</v>
      </c>
      <c r="B2238" s="1001" t="s">
        <v>5447</v>
      </c>
      <c r="C2238" s="1001" t="s">
        <v>1602</v>
      </c>
      <c r="D2238" s="1001" t="s">
        <v>849</v>
      </c>
      <c r="E2238" s="1001" t="n">
        <v>1080290060</v>
      </c>
      <c r="F2238" s="1001" t="n">
        <v>38006</v>
      </c>
      <c r="G2238" s="1001" t="s">
        <v>5448</v>
      </c>
      <c r="H2238" s="1128" t="n">
        <v>21989</v>
      </c>
      <c r="I2238" s="1068"/>
    </row>
    <row r="2239" customFormat="false" ht="12.75" hidden="false" customHeight="false" outlineLevel="0" collapsed="false">
      <c r="A2239" s="1001" t="n">
        <v>2237</v>
      </c>
      <c r="B2239" s="1001" t="s">
        <v>5449</v>
      </c>
      <c r="C2239" s="1001" t="s">
        <v>1771</v>
      </c>
      <c r="D2239" s="1001" t="s">
        <v>458</v>
      </c>
      <c r="E2239" s="1001" t="n">
        <v>2090460050</v>
      </c>
      <c r="F2239" s="1001" t="n">
        <v>45005</v>
      </c>
      <c r="G2239" s="1001" t="s">
        <v>5450</v>
      </c>
      <c r="H2239" s="1128" t="n">
        <v>662</v>
      </c>
      <c r="I2239" s="1068"/>
    </row>
    <row r="2240" customFormat="false" ht="12.75" hidden="false" customHeight="false" outlineLevel="0" collapsed="false">
      <c r="A2240" s="1001" t="n">
        <v>2238</v>
      </c>
      <c r="B2240" s="1001" t="s">
        <v>5451</v>
      </c>
      <c r="C2240" s="1001" t="s">
        <v>1110</v>
      </c>
      <c r="D2240" s="1001" t="s">
        <v>858</v>
      </c>
      <c r="E2240" s="1001" t="n">
        <v>1040830595</v>
      </c>
      <c r="F2240" s="1001" t="n">
        <v>22228</v>
      </c>
      <c r="G2240" s="1001" t="s">
        <v>5452</v>
      </c>
      <c r="H2240" s="1128" t="n">
        <v>2913</v>
      </c>
      <c r="I2240" s="1068"/>
    </row>
    <row r="2241" customFormat="false" ht="12.75" hidden="false" customHeight="false" outlineLevel="0" collapsed="false">
      <c r="A2241" s="1001" t="n">
        <v>2239</v>
      </c>
      <c r="B2241" s="1001" t="s">
        <v>5453</v>
      </c>
      <c r="C2241" s="1001" t="s">
        <v>878</v>
      </c>
      <c r="D2241" s="1001" t="s">
        <v>852</v>
      </c>
      <c r="E2241" s="1001" t="n">
        <v>1030990200</v>
      </c>
      <c r="F2241" s="1001" t="n">
        <v>98020</v>
      </c>
      <c r="G2241" s="1001" t="s">
        <v>5454</v>
      </c>
      <c r="H2241" s="1128" t="n">
        <v>2259</v>
      </c>
      <c r="I2241" s="1068"/>
    </row>
    <row r="2242" customFormat="false" ht="12.75" hidden="false" customHeight="false" outlineLevel="0" collapsed="false">
      <c r="A2242" s="1001" t="n">
        <v>2240</v>
      </c>
      <c r="B2242" s="1001" t="s">
        <v>5455</v>
      </c>
      <c r="C2242" s="1001" t="s">
        <v>1084</v>
      </c>
      <c r="D2242" s="1001" t="s">
        <v>850</v>
      </c>
      <c r="E2242" s="1001" t="n">
        <v>1060850290</v>
      </c>
      <c r="F2242" s="1001" t="n">
        <v>30029</v>
      </c>
      <c r="G2242" s="1001" t="s">
        <v>5456</v>
      </c>
      <c r="H2242" s="1128" t="n">
        <v>442</v>
      </c>
      <c r="I2242" s="1068"/>
    </row>
    <row r="2243" customFormat="false" ht="12.75" hidden="false" customHeight="false" outlineLevel="0" collapsed="false">
      <c r="A2243" s="1001" t="n">
        <v>2241</v>
      </c>
      <c r="B2243" s="1001" t="s">
        <v>5457</v>
      </c>
      <c r="C2243" s="1001" t="s">
        <v>1050</v>
      </c>
      <c r="D2243" s="1001" t="s">
        <v>861</v>
      </c>
      <c r="E2243" s="1001" t="n">
        <v>1050100150</v>
      </c>
      <c r="F2243" s="1001" t="n">
        <v>25015</v>
      </c>
      <c r="G2243" s="1001" t="s">
        <v>5458</v>
      </c>
      <c r="H2243" s="1128" t="n">
        <v>2089</v>
      </c>
      <c r="I2243" s="1068"/>
    </row>
    <row r="2244" customFormat="false" ht="12.75" hidden="false" customHeight="false" outlineLevel="0" collapsed="false">
      <c r="A2244" s="1001" t="n">
        <v>2242</v>
      </c>
      <c r="B2244" s="1001" t="s">
        <v>5459</v>
      </c>
      <c r="C2244" s="1001" t="s">
        <v>1055</v>
      </c>
      <c r="D2244" s="1001" t="s">
        <v>852</v>
      </c>
      <c r="E2244" s="1001" t="n">
        <v>1030860470</v>
      </c>
      <c r="F2244" s="1001" t="n">
        <v>12055</v>
      </c>
      <c r="G2244" s="1001" t="s">
        <v>5460</v>
      </c>
      <c r="H2244" s="1128" t="n">
        <v>2835</v>
      </c>
      <c r="I2244" s="1068"/>
    </row>
    <row r="2245" customFormat="false" ht="12.75" hidden="false" customHeight="false" outlineLevel="0" collapsed="false">
      <c r="A2245" s="1001" t="n">
        <v>2243</v>
      </c>
      <c r="B2245" s="1001" t="s">
        <v>5461</v>
      </c>
      <c r="C2245" s="1001" t="s">
        <v>945</v>
      </c>
      <c r="D2245" s="1001" t="s">
        <v>852</v>
      </c>
      <c r="E2245" s="1001" t="n">
        <v>1030150550</v>
      </c>
      <c r="F2245" s="1001" t="n">
        <v>17060</v>
      </c>
      <c r="G2245" s="1001" t="s">
        <v>5462</v>
      </c>
      <c r="H2245" s="1128" t="n">
        <v>4029</v>
      </c>
      <c r="I2245" s="1068"/>
    </row>
    <row r="2246" customFormat="false" ht="12.75" hidden="false" customHeight="false" outlineLevel="0" collapsed="false">
      <c r="A2246" s="1001" t="n">
        <v>2244</v>
      </c>
      <c r="B2246" s="1001" t="s">
        <v>5463</v>
      </c>
      <c r="C2246" s="1001" t="s">
        <v>378</v>
      </c>
      <c r="D2246" s="1001" t="s">
        <v>854</v>
      </c>
      <c r="E2246" s="1001" t="n">
        <v>1010520500</v>
      </c>
      <c r="F2246" s="1001" t="n">
        <v>3052</v>
      </c>
      <c r="G2246" s="1001" t="s">
        <v>5464</v>
      </c>
      <c r="H2246" s="1128" t="n">
        <v>1209</v>
      </c>
      <c r="I2246" s="1068"/>
    </row>
    <row r="2247" customFormat="false" ht="12.75" hidden="false" customHeight="false" outlineLevel="0" collapsed="false">
      <c r="A2247" s="1001" t="n">
        <v>2245</v>
      </c>
      <c r="B2247" s="1001" t="s">
        <v>5465</v>
      </c>
      <c r="C2247" s="1001" t="s">
        <v>902</v>
      </c>
      <c r="D2247" s="1001" t="s">
        <v>857</v>
      </c>
      <c r="E2247" s="1001" t="n">
        <v>4190650030</v>
      </c>
      <c r="F2247" s="1001" t="n">
        <v>88003</v>
      </c>
      <c r="G2247" s="1001" t="s">
        <v>5466</v>
      </c>
      <c r="H2247" s="1128" t="n">
        <v>30073</v>
      </c>
      <c r="I2247" s="1068"/>
    </row>
    <row r="2248" customFormat="false" ht="12.75" hidden="false" customHeight="false" outlineLevel="0" collapsed="false">
      <c r="A2248" s="1001" t="n">
        <v>2246</v>
      </c>
      <c r="B2248" s="1001" t="s">
        <v>5467</v>
      </c>
      <c r="C2248" s="1001" t="s">
        <v>1063</v>
      </c>
      <c r="D2248" s="1001" t="s">
        <v>857</v>
      </c>
      <c r="E2248" s="1001" t="n">
        <v>4190010160</v>
      </c>
      <c r="F2248" s="1001" t="n">
        <v>84016</v>
      </c>
      <c r="G2248" s="1001" t="s">
        <v>5468</v>
      </c>
      <c r="H2248" s="1128" t="n">
        <v>896</v>
      </c>
      <c r="I2248" s="1068"/>
    </row>
    <row r="2249" customFormat="false" ht="12.75" hidden="false" customHeight="false" outlineLevel="0" collapsed="false">
      <c r="A2249" s="1001" t="n">
        <v>2247</v>
      </c>
      <c r="B2249" s="1001" t="s">
        <v>5469</v>
      </c>
      <c r="C2249" s="1001" t="s">
        <v>925</v>
      </c>
      <c r="D2249" s="1001" t="s">
        <v>848</v>
      </c>
      <c r="E2249" s="1001" t="n">
        <v>3150510290</v>
      </c>
      <c r="F2249" s="1001" t="n">
        <v>63029</v>
      </c>
      <c r="G2249" s="1001" t="s">
        <v>5470</v>
      </c>
      <c r="H2249" s="1128" t="n">
        <v>1698</v>
      </c>
      <c r="I2249" s="1068"/>
    </row>
    <row r="2250" customFormat="false" ht="12.75" hidden="false" customHeight="false" outlineLevel="0" collapsed="false">
      <c r="A2250" s="1001" t="n">
        <v>2248</v>
      </c>
      <c r="B2250" s="1001" t="s">
        <v>5471</v>
      </c>
      <c r="C2250" s="1001" t="s">
        <v>954</v>
      </c>
      <c r="D2250" s="1001" t="s">
        <v>852</v>
      </c>
      <c r="E2250" s="1001" t="n">
        <v>1030450200</v>
      </c>
      <c r="F2250" s="1001" t="n">
        <v>20020</v>
      </c>
      <c r="G2250" s="1001" t="s">
        <v>5472</v>
      </c>
      <c r="H2250" s="1128" t="n">
        <v>1090</v>
      </c>
      <c r="I2250" s="1068"/>
    </row>
    <row r="2251" customFormat="false" ht="12.75" hidden="false" customHeight="false" outlineLevel="0" collapsed="false">
      <c r="A2251" s="1001" t="n">
        <v>2249</v>
      </c>
      <c r="B2251" s="1001" t="s">
        <v>5473</v>
      </c>
      <c r="C2251" s="1001" t="s">
        <v>1110</v>
      </c>
      <c r="D2251" s="1001" t="s">
        <v>858</v>
      </c>
      <c r="E2251" s="1001" t="n">
        <v>1040830600</v>
      </c>
      <c r="F2251" s="1001" t="n">
        <v>22064</v>
      </c>
      <c r="G2251" s="1001" t="s">
        <v>5474</v>
      </c>
      <c r="H2251" s="1128" t="n">
        <v>1008</v>
      </c>
      <c r="I2251" s="1068"/>
    </row>
    <row r="2252" customFormat="false" ht="12.75" hidden="false" customHeight="false" outlineLevel="0" collapsed="false">
      <c r="A2252" s="1001" t="n">
        <v>2250</v>
      </c>
      <c r="B2252" s="1001" t="s">
        <v>5475</v>
      </c>
      <c r="C2252" s="1001" t="s">
        <v>1159</v>
      </c>
      <c r="D2252" s="1001" t="s">
        <v>852</v>
      </c>
      <c r="E2252" s="1001" t="n">
        <v>1030240720</v>
      </c>
      <c r="F2252" s="1001" t="n">
        <v>13075</v>
      </c>
      <c r="G2252" s="1001" t="s">
        <v>5476</v>
      </c>
      <c r="H2252" s="1128" t="n">
        <v>83361</v>
      </c>
      <c r="I2252" s="1068"/>
    </row>
    <row r="2253" customFormat="false" ht="12.75" hidden="false" customHeight="false" outlineLevel="0" collapsed="false">
      <c r="A2253" s="1001" t="n">
        <v>2251</v>
      </c>
      <c r="B2253" s="1001" t="s">
        <v>5477</v>
      </c>
      <c r="C2253" s="1001" t="s">
        <v>1154</v>
      </c>
      <c r="D2253" s="1001" t="s">
        <v>849</v>
      </c>
      <c r="E2253" s="1001" t="n">
        <v>1080560110</v>
      </c>
      <c r="F2253" s="1001" t="n">
        <v>34011</v>
      </c>
      <c r="G2253" s="1001" t="s">
        <v>5478</v>
      </c>
      <c r="H2253" s="1128" t="n">
        <v>1067</v>
      </c>
      <c r="I2253" s="1068"/>
    </row>
    <row r="2254" customFormat="false" ht="12.75" hidden="false" customHeight="false" outlineLevel="0" collapsed="false">
      <c r="A2254" s="1001" t="n">
        <v>2252</v>
      </c>
      <c r="B2254" s="1001" t="s">
        <v>5479</v>
      </c>
      <c r="C2254" s="1001" t="s">
        <v>999</v>
      </c>
      <c r="D2254" s="1001" t="s">
        <v>852</v>
      </c>
      <c r="E2254" s="1001" t="n">
        <v>1030120780</v>
      </c>
      <c r="F2254" s="1001" t="n">
        <v>16081</v>
      </c>
      <c r="G2254" s="1001" t="s">
        <v>5480</v>
      </c>
      <c r="H2254" s="1128" t="n">
        <v>4371</v>
      </c>
      <c r="I2254" s="1068"/>
    </row>
    <row r="2255" customFormat="false" ht="12.75" hidden="false" customHeight="false" outlineLevel="0" collapsed="false">
      <c r="A2255" s="1001" t="n">
        <v>2253</v>
      </c>
      <c r="B2255" s="1001" t="s">
        <v>5481</v>
      </c>
      <c r="C2255" s="1001" t="s">
        <v>965</v>
      </c>
      <c r="D2255" s="1001" t="s">
        <v>462</v>
      </c>
      <c r="E2255" s="1001" t="n">
        <v>2110060150</v>
      </c>
      <c r="F2255" s="1001" t="n">
        <v>44015</v>
      </c>
      <c r="G2255" s="1001" t="s">
        <v>5482</v>
      </c>
      <c r="H2255" s="1128" t="n">
        <v>2943</v>
      </c>
      <c r="I2255" s="1068"/>
    </row>
    <row r="2256" customFormat="false" ht="12.75" hidden="false" customHeight="false" outlineLevel="0" collapsed="false">
      <c r="A2256" s="1001" t="n">
        <v>2254</v>
      </c>
      <c r="B2256" s="1001" t="s">
        <v>5483</v>
      </c>
      <c r="C2256" s="1001" t="s">
        <v>1453</v>
      </c>
      <c r="D2256" s="1001" t="s">
        <v>861</v>
      </c>
      <c r="E2256" s="1001" t="n">
        <v>1050870100</v>
      </c>
      <c r="F2256" s="1001" t="n">
        <v>27010</v>
      </c>
      <c r="G2256" s="1001" t="s">
        <v>5484</v>
      </c>
      <c r="H2256" s="1128" t="n">
        <v>2788</v>
      </c>
      <c r="I2256" s="1068"/>
    </row>
    <row r="2257" customFormat="false" ht="12.75" hidden="false" customHeight="false" outlineLevel="0" collapsed="false">
      <c r="A2257" s="1001" t="n">
        <v>2255</v>
      </c>
      <c r="B2257" s="1001" t="s">
        <v>5485</v>
      </c>
      <c r="C2257" s="1001" t="s">
        <v>974</v>
      </c>
      <c r="D2257" s="1001" t="s">
        <v>853</v>
      </c>
      <c r="E2257" s="1001" t="n">
        <v>3140940180</v>
      </c>
      <c r="F2257" s="1001" t="n">
        <v>94018</v>
      </c>
      <c r="G2257" s="1001" t="s">
        <v>5486</v>
      </c>
      <c r="H2257" s="1128" t="n">
        <v>175</v>
      </c>
      <c r="I2257" s="1068"/>
    </row>
    <row r="2258" customFormat="false" ht="12.75" hidden="false" customHeight="false" outlineLevel="0" collapsed="false">
      <c r="A2258" s="1001" t="n">
        <v>2256</v>
      </c>
      <c r="B2258" s="1001" t="s">
        <v>5487</v>
      </c>
      <c r="C2258" s="1001" t="s">
        <v>922</v>
      </c>
      <c r="D2258" s="1001" t="s">
        <v>848</v>
      </c>
      <c r="E2258" s="1001" t="n">
        <v>3150720440</v>
      </c>
      <c r="F2258" s="1001" t="n">
        <v>65044</v>
      </c>
      <c r="G2258" s="1001" t="s">
        <v>5488</v>
      </c>
      <c r="H2258" s="1128" t="n">
        <v>674</v>
      </c>
      <c r="I2258" s="1068"/>
    </row>
    <row r="2259" customFormat="false" ht="12.75" hidden="false" customHeight="false" outlineLevel="0" collapsed="false">
      <c r="A2259" s="1001" t="n">
        <v>2257</v>
      </c>
      <c r="B2259" s="1001" t="s">
        <v>5489</v>
      </c>
      <c r="C2259" s="1001" t="s">
        <v>1092</v>
      </c>
      <c r="D2259" s="1001" t="s">
        <v>848</v>
      </c>
      <c r="E2259" s="1001" t="n">
        <v>3150200310</v>
      </c>
      <c r="F2259" s="1001" t="n">
        <v>61031</v>
      </c>
      <c r="G2259" s="1001" t="s">
        <v>5490</v>
      </c>
      <c r="H2259" s="1128" t="n">
        <v>1165</v>
      </c>
      <c r="I2259" s="1068"/>
    </row>
    <row r="2260" customFormat="false" ht="12.75" hidden="false" customHeight="false" outlineLevel="0" collapsed="false">
      <c r="A2260" s="1001" t="n">
        <v>2258</v>
      </c>
      <c r="B2260" s="1001" t="s">
        <v>5491</v>
      </c>
      <c r="C2260" s="1001" t="s">
        <v>1009</v>
      </c>
      <c r="D2260" s="1001" t="s">
        <v>861</v>
      </c>
      <c r="E2260" s="1001" t="n">
        <v>1050890290</v>
      </c>
      <c r="F2260" s="1001" t="n">
        <v>23029</v>
      </c>
      <c r="G2260" s="1001" t="s">
        <v>5492</v>
      </c>
      <c r="H2260" s="1128" t="n">
        <v>1074</v>
      </c>
      <c r="I2260" s="1068"/>
    </row>
    <row r="2261" customFormat="false" ht="12.75" hidden="false" customHeight="false" outlineLevel="0" collapsed="false">
      <c r="A2261" s="1001" t="n">
        <v>2259</v>
      </c>
      <c r="B2261" s="1001" t="s">
        <v>5493</v>
      </c>
      <c r="C2261" s="1001" t="s">
        <v>917</v>
      </c>
      <c r="D2261" s="1001" t="s">
        <v>464</v>
      </c>
      <c r="E2261" s="1001" t="n">
        <v>2120690210</v>
      </c>
      <c r="F2261" s="1001" t="n">
        <v>57023</v>
      </c>
      <c r="G2261" s="1001" t="s">
        <v>5494</v>
      </c>
      <c r="H2261" s="1128" t="n">
        <v>278</v>
      </c>
      <c r="I2261" s="1068"/>
    </row>
    <row r="2262" customFormat="false" ht="12.75" hidden="false" customHeight="false" outlineLevel="0" collapsed="false">
      <c r="A2262" s="1001" t="n">
        <v>2260</v>
      </c>
      <c r="B2262" s="1001" t="s">
        <v>5495</v>
      </c>
      <c r="C2262" s="1001" t="s">
        <v>945</v>
      </c>
      <c r="D2262" s="1001" t="s">
        <v>852</v>
      </c>
      <c r="E2262" s="1001" t="n">
        <v>1030150560</v>
      </c>
      <c r="F2262" s="1001" t="n">
        <v>17061</v>
      </c>
      <c r="G2262" s="1001" t="s">
        <v>5496</v>
      </c>
      <c r="H2262" s="1128" t="n">
        <v>15623</v>
      </c>
      <c r="I2262" s="1068"/>
    </row>
    <row r="2263" customFormat="false" ht="12.75" hidden="false" customHeight="false" outlineLevel="0" collapsed="false">
      <c r="A2263" s="1001" t="n">
        <v>2261</v>
      </c>
      <c r="B2263" s="1001" t="s">
        <v>5497</v>
      </c>
      <c r="C2263" s="1001" t="s">
        <v>1453</v>
      </c>
      <c r="D2263" s="1001" t="s">
        <v>861</v>
      </c>
      <c r="E2263" s="1001" t="n">
        <v>1050870110</v>
      </c>
      <c r="F2263" s="1001" t="n">
        <v>27011</v>
      </c>
      <c r="G2263" s="1001" t="s">
        <v>5498</v>
      </c>
      <c r="H2263" s="1128" t="n">
        <v>10224</v>
      </c>
      <c r="I2263" s="1068"/>
    </row>
    <row r="2264" customFormat="false" ht="12.75" hidden="false" customHeight="false" outlineLevel="0" collapsed="false">
      <c r="A2264" s="1001" t="n">
        <v>2262</v>
      </c>
      <c r="B2264" s="1001" t="s">
        <v>5499</v>
      </c>
      <c r="C2264" s="1001" t="s">
        <v>2111</v>
      </c>
      <c r="D2264" s="1001" t="s">
        <v>849</v>
      </c>
      <c r="E2264" s="1001" t="n">
        <v>1080500100</v>
      </c>
      <c r="F2264" s="1001" t="n">
        <v>36010</v>
      </c>
      <c r="G2264" s="1001" t="s">
        <v>5500</v>
      </c>
      <c r="H2264" s="1128" t="n">
        <v>8172</v>
      </c>
      <c r="I2264" s="1068"/>
    </row>
    <row r="2265" customFormat="false" ht="12.75" hidden="false" customHeight="false" outlineLevel="0" collapsed="false">
      <c r="A2265" s="1001" t="n">
        <v>2263</v>
      </c>
      <c r="B2265" s="1001" t="s">
        <v>5501</v>
      </c>
      <c r="C2265" s="1001" t="s">
        <v>1058</v>
      </c>
      <c r="D2265" s="1001" t="s">
        <v>852</v>
      </c>
      <c r="E2265" s="1001" t="n">
        <v>1031040210</v>
      </c>
      <c r="F2265" s="1001" t="n">
        <v>108021</v>
      </c>
      <c r="G2265" s="1001" t="s">
        <v>5502</v>
      </c>
      <c r="H2265" s="1128" t="n">
        <v>15763</v>
      </c>
      <c r="I2265" s="1068"/>
    </row>
    <row r="2266" customFormat="false" ht="12.75" hidden="false" customHeight="false" outlineLevel="0" collapsed="false">
      <c r="A2266" s="1001" t="n">
        <v>2264</v>
      </c>
      <c r="B2266" s="1001" t="s">
        <v>5503</v>
      </c>
      <c r="C2266" s="1001" t="s">
        <v>1017</v>
      </c>
      <c r="D2266" s="1001" t="s">
        <v>847</v>
      </c>
      <c r="E2266" s="1001" t="n">
        <v>3180670290</v>
      </c>
      <c r="F2266" s="1001" t="n">
        <v>80029</v>
      </c>
      <c r="G2266" s="1001" t="s">
        <v>5504</v>
      </c>
      <c r="H2266" s="1128" t="n">
        <v>4677</v>
      </c>
      <c r="I2266" s="1068"/>
    </row>
    <row r="2267" customFormat="false" ht="12.75" hidden="false" customHeight="false" outlineLevel="0" collapsed="false">
      <c r="A2267" s="1001" t="n">
        <v>2265</v>
      </c>
      <c r="B2267" s="1001" t="s">
        <v>5505</v>
      </c>
      <c r="C2267" s="1001" t="s">
        <v>1035</v>
      </c>
      <c r="D2267" s="1001" t="s">
        <v>854</v>
      </c>
      <c r="E2267" s="1001" t="n">
        <v>1010810910</v>
      </c>
      <c r="F2267" s="1001" t="n">
        <v>1093</v>
      </c>
      <c r="G2267" s="1001" t="s">
        <v>5506</v>
      </c>
      <c r="H2267" s="1128" t="n">
        <v>4437</v>
      </c>
      <c r="I2267" s="1068"/>
    </row>
    <row r="2268" customFormat="false" ht="12.75" hidden="false" customHeight="false" outlineLevel="0" collapsed="false">
      <c r="A2268" s="1001" t="n">
        <v>2266</v>
      </c>
      <c r="B2268" s="1001" t="s">
        <v>5507</v>
      </c>
      <c r="C2268" s="1001" t="s">
        <v>985</v>
      </c>
      <c r="D2268" s="1001" t="s">
        <v>857</v>
      </c>
      <c r="E2268" s="1001" t="n">
        <v>4190480180</v>
      </c>
      <c r="F2268" s="1001" t="n">
        <v>83018</v>
      </c>
      <c r="G2268" s="1001" t="s">
        <v>5508</v>
      </c>
      <c r="H2268" s="1128" t="n">
        <v>464</v>
      </c>
      <c r="I2268" s="1068"/>
    </row>
    <row r="2269" customFormat="false" ht="12.75" hidden="false" customHeight="false" outlineLevel="0" collapsed="false">
      <c r="A2269" s="1001" t="n">
        <v>2267</v>
      </c>
      <c r="B2269" s="1001" t="s">
        <v>5509</v>
      </c>
      <c r="C2269" s="1001" t="s">
        <v>1330</v>
      </c>
      <c r="D2269" s="1001" t="s">
        <v>861</v>
      </c>
      <c r="E2269" s="1001" t="n">
        <v>1050840210</v>
      </c>
      <c r="F2269" s="1001" t="n">
        <v>26021</v>
      </c>
      <c r="G2269" s="1001" t="s">
        <v>5510</v>
      </c>
      <c r="H2269" s="1128" t="n">
        <v>34274</v>
      </c>
      <c r="I2269" s="1068"/>
    </row>
    <row r="2270" customFormat="false" ht="12.75" hidden="false" customHeight="false" outlineLevel="0" collapsed="false">
      <c r="A2270" s="1001" t="n">
        <v>2268</v>
      </c>
      <c r="B2270" s="1001" t="s">
        <v>5511</v>
      </c>
      <c r="C2270" s="1001" t="s">
        <v>1117</v>
      </c>
      <c r="D2270" s="1001" t="s">
        <v>852</v>
      </c>
      <c r="E2270" s="1001" t="n">
        <v>1030570490</v>
      </c>
      <c r="F2270" s="1001" t="n">
        <v>18052</v>
      </c>
      <c r="G2270" s="1001" t="s">
        <v>5512</v>
      </c>
      <c r="H2270" s="1128" t="n">
        <v>1545</v>
      </c>
      <c r="I2270" s="1068"/>
    </row>
    <row r="2271" customFormat="false" ht="12.75" hidden="false" customHeight="false" outlineLevel="0" collapsed="false">
      <c r="A2271" s="1001" t="n">
        <v>2269</v>
      </c>
      <c r="B2271" s="1001" t="s">
        <v>5513</v>
      </c>
      <c r="C2271" s="1001" t="s">
        <v>917</v>
      </c>
      <c r="D2271" s="1001" t="s">
        <v>464</v>
      </c>
      <c r="E2271" s="1001" t="n">
        <v>2120690220</v>
      </c>
      <c r="F2271" s="1001" t="n">
        <v>57024</v>
      </c>
      <c r="G2271" s="1001" t="s">
        <v>5514</v>
      </c>
      <c r="H2271" s="1128" t="n">
        <v>586</v>
      </c>
      <c r="I2271" s="1068"/>
    </row>
    <row r="2272" customFormat="false" ht="12.75" hidden="false" customHeight="false" outlineLevel="0" collapsed="false">
      <c r="A2272" s="1001" t="n">
        <v>2270</v>
      </c>
      <c r="B2272" s="1001" t="s">
        <v>5515</v>
      </c>
      <c r="C2272" s="1001" t="s">
        <v>1174</v>
      </c>
      <c r="D2272" s="1001" t="s">
        <v>847</v>
      </c>
      <c r="E2272" s="1001" t="n">
        <v>3180220310</v>
      </c>
      <c r="F2272" s="1001" t="n">
        <v>79033</v>
      </c>
      <c r="G2272" s="1001" t="s">
        <v>5516</v>
      </c>
      <c r="H2272" s="1128" t="n">
        <v>1295</v>
      </c>
      <c r="I2272" s="1068"/>
    </row>
    <row r="2273" customFormat="false" ht="12.75" hidden="false" customHeight="false" outlineLevel="0" collapsed="false">
      <c r="A2273" s="1001" t="n">
        <v>2271</v>
      </c>
      <c r="B2273" s="1001" t="s">
        <v>5517</v>
      </c>
      <c r="C2273" s="1001" t="s">
        <v>988</v>
      </c>
      <c r="D2273" s="1001" t="s">
        <v>854</v>
      </c>
      <c r="E2273" s="1001" t="n">
        <v>1010020580</v>
      </c>
      <c r="F2273" s="1001" t="n">
        <v>6060</v>
      </c>
      <c r="G2273" s="1001" t="s">
        <v>5518</v>
      </c>
      <c r="H2273" s="1128" t="n">
        <v>445</v>
      </c>
      <c r="I2273" s="1068"/>
    </row>
    <row r="2274" customFormat="false" ht="12.75" hidden="false" customHeight="false" outlineLevel="0" collapsed="false">
      <c r="A2274" s="1001" t="n">
        <v>2272</v>
      </c>
      <c r="B2274" s="1001" t="s">
        <v>5519</v>
      </c>
      <c r="C2274" s="1001" t="s">
        <v>1239</v>
      </c>
      <c r="D2274" s="1001" t="s">
        <v>849</v>
      </c>
      <c r="E2274" s="1001" t="n">
        <v>1080660080</v>
      </c>
      <c r="F2274" s="1001" t="n">
        <v>39008</v>
      </c>
      <c r="G2274" s="1001" t="s">
        <v>5520</v>
      </c>
      <c r="H2274" s="1128" t="n">
        <v>9491</v>
      </c>
      <c r="I2274" s="1068"/>
    </row>
    <row r="2275" customFormat="false" ht="12.75" hidden="false" customHeight="false" outlineLevel="0" collapsed="false">
      <c r="A2275" s="1001" t="n">
        <v>2273</v>
      </c>
      <c r="B2275" s="1001" t="s">
        <v>5521</v>
      </c>
      <c r="C2275" s="1001" t="s">
        <v>875</v>
      </c>
      <c r="D2275" s="1001" t="s">
        <v>861</v>
      </c>
      <c r="E2275" s="1001" t="n">
        <v>1050540340</v>
      </c>
      <c r="F2275" s="1001" t="n">
        <v>28034</v>
      </c>
      <c r="G2275" s="1001" t="s">
        <v>5522</v>
      </c>
      <c r="H2275" s="1128" t="n">
        <v>10011</v>
      </c>
      <c r="I2275" s="1068"/>
    </row>
    <row r="2276" customFormat="false" ht="12.75" hidden="false" customHeight="false" outlineLevel="0" collapsed="false">
      <c r="A2276" s="1001" t="n">
        <v>2274</v>
      </c>
      <c r="B2276" s="1001" t="s">
        <v>5523</v>
      </c>
      <c r="C2276" s="1001" t="s">
        <v>1110</v>
      </c>
      <c r="D2276" s="1001" t="s">
        <v>858</v>
      </c>
      <c r="E2276" s="1001" t="n">
        <v>1040830621</v>
      </c>
      <c r="F2276" s="1001" t="n">
        <v>22242</v>
      </c>
      <c r="G2276" s="1001" t="s">
        <v>5524</v>
      </c>
      <c r="H2276" s="1128" t="n">
        <v>1401</v>
      </c>
      <c r="I2276" s="1068"/>
    </row>
    <row r="2277" customFormat="false" ht="12.75" hidden="false" customHeight="false" outlineLevel="0" collapsed="false">
      <c r="A2277" s="1001" t="n">
        <v>2275</v>
      </c>
      <c r="B2277" s="1001" t="s">
        <v>5525</v>
      </c>
      <c r="C2277" s="1001" t="s">
        <v>1250</v>
      </c>
      <c r="D2277" s="1001" t="s">
        <v>857</v>
      </c>
      <c r="E2277" s="1001" t="n">
        <v>4190550310</v>
      </c>
      <c r="F2277" s="1001" t="n">
        <v>82033</v>
      </c>
      <c r="G2277" s="1001" t="s">
        <v>5526</v>
      </c>
      <c r="H2277" s="1128" t="n">
        <v>1529</v>
      </c>
      <c r="I2277" s="1068"/>
    </row>
    <row r="2278" customFormat="false" ht="12.75" hidden="false" customHeight="false" outlineLevel="0" collapsed="false">
      <c r="A2278" s="1001" t="n">
        <v>2276</v>
      </c>
      <c r="B2278" s="1001" t="s">
        <v>5527</v>
      </c>
      <c r="C2278" s="1001" t="s">
        <v>917</v>
      </c>
      <c r="D2278" s="1001" t="s">
        <v>464</v>
      </c>
      <c r="E2278" s="1001" t="n">
        <v>2120690230</v>
      </c>
      <c r="F2278" s="1001" t="n">
        <v>57025</v>
      </c>
      <c r="G2278" s="1001" t="s">
        <v>5528</v>
      </c>
      <c r="H2278" s="1128" t="n">
        <v>3689</v>
      </c>
      <c r="I2278" s="1068"/>
    </row>
    <row r="2279" customFormat="false" ht="12.75" hidden="false" customHeight="false" outlineLevel="0" collapsed="false">
      <c r="A2279" s="1001" t="n">
        <v>2277</v>
      </c>
      <c r="B2279" s="1001" t="s">
        <v>5529</v>
      </c>
      <c r="C2279" s="1001" t="s">
        <v>1087</v>
      </c>
      <c r="D2279" s="1001" t="s">
        <v>848</v>
      </c>
      <c r="E2279" s="1001" t="n">
        <v>3150080290</v>
      </c>
      <c r="F2279" s="1001" t="n">
        <v>64029</v>
      </c>
      <c r="G2279" s="1001" t="s">
        <v>5530</v>
      </c>
      <c r="H2279" s="1128" t="n">
        <v>2961</v>
      </c>
      <c r="I2279" s="1068"/>
    </row>
    <row r="2280" customFormat="false" ht="12.75" hidden="false" customHeight="false" outlineLevel="0" collapsed="false">
      <c r="A2280" s="1001" t="n">
        <v>2278</v>
      </c>
      <c r="B2280" s="1001" t="s">
        <v>5531</v>
      </c>
      <c r="C2280" s="1001" t="s">
        <v>1132</v>
      </c>
      <c r="D2280" s="1001" t="s">
        <v>468</v>
      </c>
      <c r="E2280" s="1001" t="n">
        <v>3130790190</v>
      </c>
      <c r="F2280" s="1001" t="n">
        <v>67020</v>
      </c>
      <c r="G2280" s="1001" t="s">
        <v>5532</v>
      </c>
      <c r="H2280" s="1128" t="n">
        <v>2236</v>
      </c>
      <c r="I2280" s="1068"/>
    </row>
    <row r="2281" customFormat="false" ht="12.75" hidden="false" customHeight="false" outlineLevel="0" collapsed="false">
      <c r="A2281" s="1001" t="n">
        <v>2279</v>
      </c>
      <c r="B2281" s="1001" t="s">
        <v>5533</v>
      </c>
      <c r="C2281" s="1001" t="s">
        <v>922</v>
      </c>
      <c r="D2281" s="1001" t="s">
        <v>848</v>
      </c>
      <c r="E2281" s="1001" t="n">
        <v>3150720450</v>
      </c>
      <c r="F2281" s="1001" t="n">
        <v>65045</v>
      </c>
      <c r="G2281" s="1001" t="s">
        <v>5534</v>
      </c>
      <c r="H2281" s="1128" t="n">
        <v>791</v>
      </c>
      <c r="I2281" s="1068"/>
    </row>
    <row r="2282" customFormat="false" ht="12.75" hidden="false" customHeight="false" outlineLevel="0" collapsed="false">
      <c r="A2282" s="1001" t="n">
        <v>2280</v>
      </c>
      <c r="B2282" s="1001" t="s">
        <v>5535</v>
      </c>
      <c r="C2282" s="1001" t="s">
        <v>922</v>
      </c>
      <c r="D2282" s="1001" t="s">
        <v>848</v>
      </c>
      <c r="E2282" s="1001" t="n">
        <v>3150720460</v>
      </c>
      <c r="F2282" s="1001" t="n">
        <v>65046</v>
      </c>
      <c r="G2282" s="1001" t="s">
        <v>5536</v>
      </c>
      <c r="H2282" s="1128" t="n">
        <v>3255</v>
      </c>
      <c r="I2282" s="1068"/>
    </row>
    <row r="2283" customFormat="false" ht="12.75" hidden="false" customHeight="false" outlineLevel="0" collapsed="false">
      <c r="A2283" s="1001" t="n">
        <v>2281</v>
      </c>
      <c r="B2283" s="1001" t="s">
        <v>5537</v>
      </c>
      <c r="C2283" s="1001" t="s">
        <v>977</v>
      </c>
      <c r="D2283" s="1001" t="s">
        <v>855</v>
      </c>
      <c r="E2283" s="1001" t="n">
        <v>3160090190</v>
      </c>
      <c r="F2283" s="1001" t="n">
        <v>72019</v>
      </c>
      <c r="G2283" s="1001" t="s">
        <v>5538</v>
      </c>
      <c r="H2283" s="1128" t="n">
        <v>25784</v>
      </c>
      <c r="I2283" s="1068"/>
    </row>
    <row r="2284" customFormat="false" ht="12.75" hidden="false" customHeight="false" outlineLevel="0" collapsed="false">
      <c r="A2284" s="1001" t="n">
        <v>2282</v>
      </c>
      <c r="B2284" s="1001" t="s">
        <v>5539</v>
      </c>
      <c r="C2284" s="1001" t="s">
        <v>1087</v>
      </c>
      <c r="D2284" s="1001" t="s">
        <v>848</v>
      </c>
      <c r="E2284" s="1001" t="n">
        <v>3150080300</v>
      </c>
      <c r="F2284" s="1001" t="n">
        <v>64030</v>
      </c>
      <c r="G2284" s="1001" t="s">
        <v>5540</v>
      </c>
      <c r="H2284" s="1128" t="n">
        <v>1286</v>
      </c>
      <c r="I2284" s="1068"/>
    </row>
    <row r="2285" customFormat="false" ht="12.75" hidden="false" customHeight="false" outlineLevel="0" collapsed="false">
      <c r="A2285" s="1001" t="n">
        <v>2283</v>
      </c>
      <c r="B2285" s="1001" t="s">
        <v>5541</v>
      </c>
      <c r="C2285" s="1001" t="s">
        <v>988</v>
      </c>
      <c r="D2285" s="1001" t="s">
        <v>854</v>
      </c>
      <c r="E2285" s="1001" t="n">
        <v>1010020590</v>
      </c>
      <c r="F2285" s="1001" t="n">
        <v>6061</v>
      </c>
      <c r="G2285" s="1001" t="s">
        <v>5542</v>
      </c>
      <c r="H2285" s="1128" t="n">
        <v>951</v>
      </c>
      <c r="I2285" s="1068"/>
    </row>
    <row r="2286" customFormat="false" ht="12.75" hidden="false" customHeight="false" outlineLevel="0" collapsed="false">
      <c r="A2286" s="1001" t="n">
        <v>2284</v>
      </c>
      <c r="B2286" s="1001" t="s">
        <v>5543</v>
      </c>
      <c r="C2286" s="1001" t="s">
        <v>1226</v>
      </c>
      <c r="D2286" s="1001" t="s">
        <v>855</v>
      </c>
      <c r="E2286" s="1001" t="n">
        <v>3160410210</v>
      </c>
      <c r="F2286" s="1001" t="n">
        <v>75022</v>
      </c>
      <c r="G2286" s="1001" t="s">
        <v>5544</v>
      </c>
      <c r="H2286" s="1128" t="n">
        <v>23159</v>
      </c>
      <c r="I2286" s="1068"/>
    </row>
    <row r="2287" customFormat="false" ht="12.75" hidden="false" customHeight="false" outlineLevel="0" collapsed="false">
      <c r="A2287" s="1001" t="n">
        <v>2285</v>
      </c>
      <c r="B2287" s="1001" t="s">
        <v>5545</v>
      </c>
      <c r="C2287" s="1001" t="s">
        <v>1117</v>
      </c>
      <c r="D2287" s="1001" t="s">
        <v>852</v>
      </c>
      <c r="E2287" s="1001" t="n">
        <v>1030570500</v>
      </c>
      <c r="F2287" s="1001" t="n">
        <v>18053</v>
      </c>
      <c r="G2287" s="1001" t="s">
        <v>5546</v>
      </c>
      <c r="H2287" s="1128" t="n">
        <v>1708</v>
      </c>
      <c r="I2287" s="1068"/>
    </row>
    <row r="2288" customFormat="false" ht="12.75" hidden="false" customHeight="false" outlineLevel="0" collapsed="false">
      <c r="A2288" s="1001" t="n">
        <v>2286</v>
      </c>
      <c r="B2288" s="1001" t="s">
        <v>5547</v>
      </c>
      <c r="C2288" s="1001" t="s">
        <v>1602</v>
      </c>
      <c r="D2288" s="1001" t="s">
        <v>849</v>
      </c>
      <c r="E2288" s="1001" t="n">
        <v>1080290070</v>
      </c>
      <c r="F2288" s="1001" t="n">
        <v>38007</v>
      </c>
      <c r="G2288" s="1001" t="s">
        <v>5548</v>
      </c>
      <c r="H2288" s="1128" t="n">
        <v>15753</v>
      </c>
      <c r="I2288" s="1068"/>
    </row>
    <row r="2289" customFormat="false" ht="12.75" hidden="false" customHeight="false" outlineLevel="0" collapsed="false">
      <c r="A2289" s="1001" t="n">
        <v>2287</v>
      </c>
      <c r="B2289" s="1001" t="s">
        <v>5549</v>
      </c>
      <c r="C2289" s="1001" t="s">
        <v>1117</v>
      </c>
      <c r="D2289" s="1001" t="s">
        <v>852</v>
      </c>
      <c r="E2289" s="1001" t="n">
        <v>1030570510</v>
      </c>
      <c r="F2289" s="1001" t="n">
        <v>18054</v>
      </c>
      <c r="G2289" s="1001" t="s">
        <v>5550</v>
      </c>
      <c r="H2289" s="1128" t="n">
        <v>765</v>
      </c>
      <c r="I2289" s="1068"/>
    </row>
    <row r="2290" customFormat="false" ht="12.75" hidden="false" customHeight="false" outlineLevel="0" collapsed="false">
      <c r="A2290" s="1001" t="n">
        <v>2288</v>
      </c>
      <c r="B2290" s="1001" t="s">
        <v>5551</v>
      </c>
      <c r="C2290" s="1001" t="s">
        <v>977</v>
      </c>
      <c r="D2290" s="1001" t="s">
        <v>855</v>
      </c>
      <c r="E2290" s="1001" t="n">
        <v>3160090200</v>
      </c>
      <c r="F2290" s="1001" t="n">
        <v>72020</v>
      </c>
      <c r="G2290" s="1001" t="s">
        <v>5552</v>
      </c>
      <c r="H2290" s="1128" t="n">
        <v>47117</v>
      </c>
      <c r="I2290" s="1068"/>
    </row>
    <row r="2291" customFormat="false" ht="12.75" hidden="false" customHeight="false" outlineLevel="0" collapsed="false">
      <c r="A2291" s="1001" t="n">
        <v>2289</v>
      </c>
      <c r="B2291" s="1001" t="s">
        <v>5553</v>
      </c>
      <c r="C2291" s="1001" t="s">
        <v>922</v>
      </c>
      <c r="D2291" s="1001" t="s">
        <v>848</v>
      </c>
      <c r="E2291" s="1001" t="n">
        <v>3150720470</v>
      </c>
      <c r="F2291" s="1001" t="n">
        <v>65047</v>
      </c>
      <c r="G2291" s="1001" t="s">
        <v>5554</v>
      </c>
      <c r="H2291" s="1128" t="n">
        <v>2509</v>
      </c>
      <c r="I2291" s="1068"/>
    </row>
    <row r="2292" customFormat="false" ht="12.75" hidden="false" customHeight="false" outlineLevel="0" collapsed="false">
      <c r="A2292" s="1001" t="n">
        <v>2290</v>
      </c>
      <c r="B2292" s="1001" t="s">
        <v>5555</v>
      </c>
      <c r="C2292" s="1001" t="s">
        <v>893</v>
      </c>
      <c r="D2292" s="1001" t="s">
        <v>852</v>
      </c>
      <c r="E2292" s="1001" t="n">
        <v>1030490850</v>
      </c>
      <c r="F2292" s="1001" t="n">
        <v>15085</v>
      </c>
      <c r="G2292" s="1001" t="s">
        <v>5556</v>
      </c>
      <c r="H2292" s="1128" t="n">
        <v>18763</v>
      </c>
      <c r="I2292" s="1068"/>
    </row>
    <row r="2293" customFormat="false" ht="12.75" hidden="false" customHeight="false" outlineLevel="0" collapsed="false">
      <c r="A2293" s="1001" t="n">
        <v>2291</v>
      </c>
      <c r="B2293" s="1001" t="s">
        <v>5557</v>
      </c>
      <c r="C2293" s="1001" t="s">
        <v>1004</v>
      </c>
      <c r="D2293" s="1001" t="s">
        <v>861</v>
      </c>
      <c r="E2293" s="1001" t="n">
        <v>1050710170</v>
      </c>
      <c r="F2293" s="1001" t="n">
        <v>29017</v>
      </c>
      <c r="G2293" s="1001" t="s">
        <v>5558</v>
      </c>
      <c r="H2293" s="1128" t="n">
        <v>2171</v>
      </c>
      <c r="I2293" s="1068"/>
    </row>
    <row r="2294" customFormat="false" ht="12.75" hidden="false" customHeight="false" outlineLevel="0" collapsed="false">
      <c r="A2294" s="1001" t="n">
        <v>2292</v>
      </c>
      <c r="B2294" s="1001" t="s">
        <v>5559</v>
      </c>
      <c r="C2294" s="1001" t="s">
        <v>957</v>
      </c>
      <c r="D2294" s="1001" t="s">
        <v>464</v>
      </c>
      <c r="E2294" s="1001" t="n">
        <v>2120910220</v>
      </c>
      <c r="F2294" s="1001" t="n">
        <v>56023</v>
      </c>
      <c r="G2294" s="1001" t="s">
        <v>5560</v>
      </c>
      <c r="H2294" s="1128" t="n">
        <v>3594</v>
      </c>
      <c r="I2294" s="1068"/>
    </row>
    <row r="2295" customFormat="false" ht="12.75" hidden="false" customHeight="false" outlineLevel="0" collapsed="false">
      <c r="A2295" s="1001" t="n">
        <v>2293</v>
      </c>
      <c r="B2295" s="1001" t="s">
        <v>5561</v>
      </c>
      <c r="C2295" s="1001" t="s">
        <v>1731</v>
      </c>
      <c r="D2295" s="1001" t="s">
        <v>859</v>
      </c>
      <c r="E2295" s="1001" t="n">
        <v>2100580150</v>
      </c>
      <c r="F2295" s="1001" t="n">
        <v>54015</v>
      </c>
      <c r="G2295" s="1001" t="s">
        <v>5562</v>
      </c>
      <c r="H2295" s="1128" t="n">
        <v>21429</v>
      </c>
      <c r="I2295" s="1068"/>
    </row>
    <row r="2296" customFormat="false" ht="12.75" hidden="false" customHeight="false" outlineLevel="0" collapsed="false">
      <c r="A2296" s="1001" t="n">
        <v>2294</v>
      </c>
      <c r="B2296" s="1001" t="s">
        <v>5563</v>
      </c>
      <c r="C2296" s="1001" t="s">
        <v>1418</v>
      </c>
      <c r="D2296" s="1001" t="s">
        <v>850</v>
      </c>
      <c r="E2296" s="1001" t="n">
        <v>1060930170</v>
      </c>
      <c r="F2296" s="1001" t="n">
        <v>93017</v>
      </c>
      <c r="G2296" s="1001" t="s">
        <v>5564</v>
      </c>
      <c r="H2296" s="1128" t="n">
        <v>17886</v>
      </c>
      <c r="I2296" s="1068"/>
    </row>
    <row r="2297" customFormat="false" ht="12.75" hidden="false" customHeight="false" outlineLevel="0" collapsed="false">
      <c r="A2297" s="1001" t="n">
        <v>2295</v>
      </c>
      <c r="B2297" s="1001" t="s">
        <v>5565</v>
      </c>
      <c r="C2297" s="1001" t="s">
        <v>1330</v>
      </c>
      <c r="D2297" s="1001" t="s">
        <v>861</v>
      </c>
      <c r="E2297" s="1001" t="n">
        <v>1050840220</v>
      </c>
      <c r="F2297" s="1001" t="n">
        <v>26022</v>
      </c>
      <c r="G2297" s="1001" t="s">
        <v>5566</v>
      </c>
      <c r="H2297" s="1128" t="n">
        <v>6900</v>
      </c>
      <c r="I2297" s="1068"/>
    </row>
    <row r="2298" customFormat="false" ht="12.75" hidden="false" customHeight="false" outlineLevel="0" collapsed="false">
      <c r="A2298" s="1001" t="n">
        <v>2296</v>
      </c>
      <c r="B2298" s="1001" t="s">
        <v>5567</v>
      </c>
      <c r="C2298" s="1001" t="s">
        <v>1418</v>
      </c>
      <c r="D2298" s="1001" t="s">
        <v>850</v>
      </c>
      <c r="E2298" s="1001" t="n">
        <v>1060930180</v>
      </c>
      <c r="F2298" s="1001" t="n">
        <v>93018</v>
      </c>
      <c r="G2298" s="1001" t="s">
        <v>5568</v>
      </c>
      <c r="H2298" s="1128" t="n">
        <v>2726</v>
      </c>
      <c r="I2298" s="1068"/>
    </row>
    <row r="2299" customFormat="false" ht="12.75" hidden="false" customHeight="false" outlineLevel="0" collapsed="false">
      <c r="A2299" s="1001" t="n">
        <v>2297</v>
      </c>
      <c r="B2299" s="1001" t="s">
        <v>5569</v>
      </c>
      <c r="C2299" s="1001" t="s">
        <v>1344</v>
      </c>
      <c r="D2299" s="1001" t="s">
        <v>458</v>
      </c>
      <c r="E2299" s="1001" t="n">
        <v>2090430110</v>
      </c>
      <c r="F2299" s="1001" t="n">
        <v>46011</v>
      </c>
      <c r="G2299" s="1001" t="s">
        <v>5570</v>
      </c>
      <c r="H2299" s="1128" t="n">
        <v>5096</v>
      </c>
      <c r="I2299" s="1068"/>
    </row>
    <row r="2300" customFormat="false" ht="12.75" hidden="false" customHeight="false" outlineLevel="0" collapsed="false">
      <c r="A2300" s="1001" t="n">
        <v>2298</v>
      </c>
      <c r="B2300" s="1001" t="s">
        <v>5571</v>
      </c>
      <c r="C2300" s="1001" t="s">
        <v>1591</v>
      </c>
      <c r="D2300" s="1001" t="s">
        <v>851</v>
      </c>
      <c r="E2300" s="1001" t="n">
        <v>1070340190</v>
      </c>
      <c r="F2300" s="1001" t="n">
        <v>10019</v>
      </c>
      <c r="G2300" s="1001" t="s">
        <v>5572</v>
      </c>
      <c r="H2300" s="1128" t="n">
        <v>267</v>
      </c>
      <c r="I2300" s="1068"/>
    </row>
    <row r="2301" customFormat="false" ht="12.75" hidden="false" customHeight="false" outlineLevel="0" collapsed="false">
      <c r="A2301" s="1001" t="n">
        <v>2299</v>
      </c>
      <c r="B2301" s="1001" t="s">
        <v>5573</v>
      </c>
      <c r="C2301" s="1001" t="s">
        <v>939</v>
      </c>
      <c r="D2301" s="1001" t="s">
        <v>464</v>
      </c>
      <c r="E2301" s="1001" t="n">
        <v>2120330300</v>
      </c>
      <c r="F2301" s="1001" t="n">
        <v>60030</v>
      </c>
      <c r="G2301" s="1001" t="s">
        <v>5574</v>
      </c>
      <c r="H2301" s="1128" t="n">
        <v>1545</v>
      </c>
      <c r="I2301" s="1068"/>
    </row>
    <row r="2302" customFormat="false" ht="12.75" hidden="false" customHeight="false" outlineLevel="0" collapsed="false">
      <c r="A2302" s="1001" t="n">
        <v>2300</v>
      </c>
      <c r="B2302" s="1001" t="s">
        <v>5575</v>
      </c>
      <c r="C2302" s="1001" t="s">
        <v>914</v>
      </c>
      <c r="D2302" s="1001" t="s">
        <v>468</v>
      </c>
      <c r="E2302" s="1001" t="n">
        <v>3130380410</v>
      </c>
      <c r="F2302" s="1001" t="n">
        <v>66041</v>
      </c>
      <c r="G2302" s="1001" t="s">
        <v>5576</v>
      </c>
      <c r="H2302" s="1128" t="n">
        <v>979</v>
      </c>
      <c r="I2302" s="1068"/>
    </row>
    <row r="2303" customFormat="false" ht="12.75" hidden="false" customHeight="false" outlineLevel="0" collapsed="false">
      <c r="A2303" s="1001" t="n">
        <v>2301</v>
      </c>
      <c r="B2303" s="1001" t="s">
        <v>5577</v>
      </c>
      <c r="C2303" s="1001" t="s">
        <v>1518</v>
      </c>
      <c r="D2303" s="1001" t="s">
        <v>464</v>
      </c>
      <c r="E2303" s="1001" t="n">
        <v>2120400060</v>
      </c>
      <c r="F2303" s="1001" t="n">
        <v>59006</v>
      </c>
      <c r="G2303" s="1001" t="s">
        <v>5578</v>
      </c>
      <c r="H2303" s="1128" t="n">
        <v>10456</v>
      </c>
      <c r="I2303" s="1068"/>
    </row>
    <row r="2304" customFormat="false" ht="12.75" hidden="false" customHeight="false" outlineLevel="0" collapsed="false">
      <c r="A2304" s="1001" t="n">
        <v>2302</v>
      </c>
      <c r="B2304" s="1001" t="s">
        <v>5579</v>
      </c>
      <c r="C2304" s="1001" t="s">
        <v>2168</v>
      </c>
      <c r="D2304" s="1001" t="s">
        <v>849</v>
      </c>
      <c r="E2304" s="1001" t="n">
        <v>1081010030</v>
      </c>
      <c r="F2304" s="1001" t="n">
        <v>99003</v>
      </c>
      <c r="G2304" s="1001" t="s">
        <v>5580</v>
      </c>
      <c r="H2304" s="1128" t="n">
        <v>10441</v>
      </c>
      <c r="I2304" s="1068"/>
    </row>
    <row r="2305" customFormat="false" ht="12.75" hidden="false" customHeight="false" outlineLevel="0" collapsed="false">
      <c r="A2305" s="1001" t="n">
        <v>2303</v>
      </c>
      <c r="B2305" s="1001" t="s">
        <v>5581</v>
      </c>
      <c r="C2305" s="1001" t="s">
        <v>1226</v>
      </c>
      <c r="D2305" s="1001" t="s">
        <v>855</v>
      </c>
      <c r="E2305" s="1001" t="n">
        <v>3160410220</v>
      </c>
      <c r="F2305" s="1001" t="n">
        <v>75023</v>
      </c>
      <c r="G2305" s="1001" t="s">
        <v>5582</v>
      </c>
      <c r="H2305" s="1128" t="n">
        <v>5697</v>
      </c>
      <c r="I2305" s="1068"/>
    </row>
    <row r="2306" customFormat="false" ht="12.75" hidden="false" customHeight="false" outlineLevel="0" collapsed="false">
      <c r="A2306" s="1001" t="n">
        <v>2304</v>
      </c>
      <c r="B2306" s="1001" t="s">
        <v>5583</v>
      </c>
      <c r="C2306" s="1001" t="s">
        <v>942</v>
      </c>
      <c r="D2306" s="1001" t="s">
        <v>847</v>
      </c>
      <c r="E2306" s="1001" t="n">
        <v>3180250455</v>
      </c>
      <c r="F2306" s="1001" t="n">
        <v>78157</v>
      </c>
      <c r="G2306" s="1001" t="s">
        <v>5584</v>
      </c>
      <c r="H2306" s="1128" t="n">
        <v>74173</v>
      </c>
      <c r="I2306" s="1068"/>
    </row>
    <row r="2307" customFormat="false" ht="12.75" hidden="false" customHeight="false" outlineLevel="0" collapsed="false">
      <c r="A2307" s="1001" t="n">
        <v>2305</v>
      </c>
      <c r="B2307" s="1001" t="s">
        <v>5585</v>
      </c>
      <c r="C2307" s="1001" t="s">
        <v>1068</v>
      </c>
      <c r="D2307" s="1001" t="s">
        <v>462</v>
      </c>
      <c r="E2307" s="1001" t="n">
        <v>2110030150</v>
      </c>
      <c r="F2307" s="1001" t="n">
        <v>42015</v>
      </c>
      <c r="G2307" s="1001" t="s">
        <v>5586</v>
      </c>
      <c r="H2307" s="1128" t="n">
        <v>4797</v>
      </c>
      <c r="I2307" s="1068"/>
    </row>
    <row r="2308" customFormat="false" ht="12.75" hidden="false" customHeight="false" outlineLevel="0" collapsed="false">
      <c r="A2308" s="1001" t="n">
        <v>2306</v>
      </c>
      <c r="B2308" s="1001" t="s">
        <v>5587</v>
      </c>
      <c r="C2308" s="1001" t="s">
        <v>1035</v>
      </c>
      <c r="D2308" s="1001" t="s">
        <v>854</v>
      </c>
      <c r="E2308" s="1001" t="n">
        <v>1010810920</v>
      </c>
      <c r="F2308" s="1001" t="n">
        <v>1094</v>
      </c>
      <c r="G2308" s="1001" t="s">
        <v>5588</v>
      </c>
      <c r="H2308" s="1128" t="n">
        <v>3048</v>
      </c>
      <c r="I2308" s="1068"/>
    </row>
    <row r="2309" customFormat="false" ht="12.75" hidden="false" customHeight="false" outlineLevel="0" collapsed="false">
      <c r="A2309" s="1001" t="n">
        <v>2307</v>
      </c>
      <c r="B2309" s="1001" t="s">
        <v>5589</v>
      </c>
      <c r="C2309" s="1001" t="s">
        <v>1250</v>
      </c>
      <c r="D2309" s="1001" t="s">
        <v>857</v>
      </c>
      <c r="E2309" s="1001" t="n">
        <v>4190550320</v>
      </c>
      <c r="F2309" s="1001" t="n">
        <v>82034</v>
      </c>
      <c r="G2309" s="1001" t="s">
        <v>5590</v>
      </c>
      <c r="H2309" s="1128" t="n">
        <v>10493</v>
      </c>
      <c r="I2309" s="1068"/>
    </row>
    <row r="2310" customFormat="false" ht="12.75" hidden="false" customHeight="false" outlineLevel="0" collapsed="false">
      <c r="A2310" s="1001" t="n">
        <v>2308</v>
      </c>
      <c r="B2310" s="1001" t="s">
        <v>5591</v>
      </c>
      <c r="C2310" s="1001" t="s">
        <v>922</v>
      </c>
      <c r="D2310" s="1001" t="s">
        <v>848</v>
      </c>
      <c r="E2310" s="1001" t="n">
        <v>3150720480</v>
      </c>
      <c r="F2310" s="1001" t="n">
        <v>65048</v>
      </c>
      <c r="G2310" s="1001" t="s">
        <v>5592</v>
      </c>
      <c r="H2310" s="1128" t="n">
        <v>523</v>
      </c>
      <c r="I2310" s="1068"/>
    </row>
    <row r="2311" customFormat="false" ht="12.75" hidden="false" customHeight="false" outlineLevel="0" collapsed="false">
      <c r="A2311" s="1001" t="n">
        <v>2309</v>
      </c>
      <c r="B2311" s="1001" t="s">
        <v>5593</v>
      </c>
      <c r="C2311" s="1001" t="s">
        <v>899</v>
      </c>
      <c r="D2311" s="1001" t="s">
        <v>846</v>
      </c>
      <c r="E2311" s="1001" t="n">
        <v>3170640290</v>
      </c>
      <c r="F2311" s="1001" t="n">
        <v>76029</v>
      </c>
      <c r="G2311" s="1001" t="s">
        <v>5594</v>
      </c>
      <c r="H2311" s="1128" t="n">
        <v>2328</v>
      </c>
      <c r="I2311" s="1068"/>
    </row>
    <row r="2312" customFormat="false" ht="12.75" hidden="false" customHeight="false" outlineLevel="0" collapsed="false">
      <c r="A2312" s="1001" t="n">
        <v>2310</v>
      </c>
      <c r="B2312" s="1001" t="s">
        <v>5595</v>
      </c>
      <c r="C2312" s="1001" t="s">
        <v>893</v>
      </c>
      <c r="D2312" s="1001" t="s">
        <v>852</v>
      </c>
      <c r="E2312" s="1001" t="n">
        <v>1030490860</v>
      </c>
      <c r="F2312" s="1001" t="n">
        <v>15086</v>
      </c>
      <c r="G2312" s="1001" t="s">
        <v>5596</v>
      </c>
      <c r="H2312" s="1128" t="n">
        <v>20327</v>
      </c>
      <c r="I2312" s="1068"/>
    </row>
    <row r="2313" customFormat="false" ht="12.75" hidden="false" customHeight="false" outlineLevel="0" collapsed="false">
      <c r="A2313" s="1001" t="n">
        <v>2311</v>
      </c>
      <c r="B2313" s="1001" t="s">
        <v>5597</v>
      </c>
      <c r="C2313" s="1001" t="s">
        <v>3596</v>
      </c>
      <c r="D2313" s="1001" t="s">
        <v>850</v>
      </c>
      <c r="E2313" s="1001" t="n">
        <v>1060350020</v>
      </c>
      <c r="F2313" s="1001" t="n">
        <v>31002</v>
      </c>
      <c r="G2313" s="1001" t="s">
        <v>5598</v>
      </c>
      <c r="H2313" s="1128" t="n">
        <v>7198</v>
      </c>
      <c r="I2313" s="1068"/>
    </row>
    <row r="2314" customFormat="false" ht="12.75" hidden="false" customHeight="false" outlineLevel="0" collapsed="false">
      <c r="A2314" s="1001" t="n">
        <v>2312</v>
      </c>
      <c r="B2314" s="1001" t="s">
        <v>5599</v>
      </c>
      <c r="C2314" s="1001" t="s">
        <v>999</v>
      </c>
      <c r="D2314" s="1001" t="s">
        <v>852</v>
      </c>
      <c r="E2314" s="1001" t="n">
        <v>1030120790</v>
      </c>
      <c r="F2314" s="1001" t="n">
        <v>16082</v>
      </c>
      <c r="G2314" s="1001" t="s">
        <v>5600</v>
      </c>
      <c r="H2314" s="1128" t="n">
        <v>931</v>
      </c>
      <c r="I2314" s="1068"/>
    </row>
    <row r="2315" customFormat="false" ht="12.75" hidden="false" customHeight="false" outlineLevel="0" collapsed="false">
      <c r="A2315" s="1001" t="n">
        <v>2313</v>
      </c>
      <c r="B2315" s="1001" t="s">
        <v>5601</v>
      </c>
      <c r="C2315" s="1001" t="s">
        <v>999</v>
      </c>
      <c r="D2315" s="1001" t="s">
        <v>852</v>
      </c>
      <c r="E2315" s="1001" t="n">
        <v>1030120791</v>
      </c>
      <c r="F2315" s="1001" t="n">
        <v>16249</v>
      </c>
      <c r="G2315" s="1001" t="s">
        <v>5602</v>
      </c>
      <c r="H2315" s="1128" t="n">
        <v>297</v>
      </c>
      <c r="I2315" s="1068"/>
    </row>
    <row r="2316" customFormat="false" ht="12.75" hidden="false" customHeight="false" outlineLevel="0" collapsed="false">
      <c r="A2316" s="1001" t="n">
        <v>2314</v>
      </c>
      <c r="B2316" s="1001" t="s">
        <v>5603</v>
      </c>
      <c r="C2316" s="1001" t="s">
        <v>1117</v>
      </c>
      <c r="D2316" s="1001" t="s">
        <v>852</v>
      </c>
      <c r="E2316" s="1001" t="n">
        <v>1030570521</v>
      </c>
      <c r="F2316" s="1001" t="n">
        <v>18191</v>
      </c>
      <c r="G2316" s="1001" t="s">
        <v>5604</v>
      </c>
      <c r="H2316" s="1128" t="n">
        <v>820</v>
      </c>
      <c r="I2316" s="1068"/>
    </row>
    <row r="2317" customFormat="false" ht="12.75" hidden="false" customHeight="false" outlineLevel="0" collapsed="false">
      <c r="A2317" s="1001" t="n">
        <v>2315</v>
      </c>
      <c r="B2317" s="1001" t="s">
        <v>5605</v>
      </c>
      <c r="C2317" s="1001" t="s">
        <v>893</v>
      </c>
      <c r="D2317" s="1001" t="s">
        <v>852</v>
      </c>
      <c r="E2317" s="1001" t="n">
        <v>1030490870</v>
      </c>
      <c r="F2317" s="1001" t="n">
        <v>15087</v>
      </c>
      <c r="G2317" s="1001" t="s">
        <v>5606</v>
      </c>
      <c r="H2317" s="1128" t="n">
        <v>20576</v>
      </c>
      <c r="I2317" s="1068"/>
    </row>
    <row r="2318" customFormat="false" ht="12.75" hidden="false" customHeight="false" outlineLevel="0" collapsed="false">
      <c r="A2318" s="1001" t="n">
        <v>2316</v>
      </c>
      <c r="B2318" s="1001" t="s">
        <v>5607</v>
      </c>
      <c r="C2318" s="1001" t="s">
        <v>1058</v>
      </c>
      <c r="D2318" s="1001" t="s">
        <v>852</v>
      </c>
      <c r="E2318" s="1001" t="n">
        <v>1031040215</v>
      </c>
      <c r="F2318" s="1001" t="n">
        <v>108053</v>
      </c>
      <c r="G2318" s="1001" t="s">
        <v>5608</v>
      </c>
      <c r="H2318" s="1128" t="n">
        <v>10784</v>
      </c>
      <c r="I2318" s="1068"/>
    </row>
    <row r="2319" customFormat="false" ht="12.75" hidden="false" customHeight="false" outlineLevel="0" collapsed="false">
      <c r="A2319" s="1001" t="n">
        <v>2317</v>
      </c>
      <c r="B2319" s="1001" t="s">
        <v>5609</v>
      </c>
      <c r="C2319" s="1001" t="s">
        <v>1215</v>
      </c>
      <c r="D2319" s="1001" t="s">
        <v>858</v>
      </c>
      <c r="E2319" s="1001" t="n">
        <v>1040140200</v>
      </c>
      <c r="F2319" s="1001" t="n">
        <v>21023</v>
      </c>
      <c r="G2319" s="1001" t="s">
        <v>5610</v>
      </c>
      <c r="H2319" s="1128" t="n">
        <v>3433</v>
      </c>
      <c r="I2319" s="1068"/>
    </row>
    <row r="2320" customFormat="false" ht="12.75" hidden="false" customHeight="false" outlineLevel="0" collapsed="false">
      <c r="A2320" s="1001" t="n">
        <v>2318</v>
      </c>
      <c r="B2320" s="1001" t="s">
        <v>5611</v>
      </c>
      <c r="C2320" s="1001" t="s">
        <v>1071</v>
      </c>
      <c r="D2320" s="1001" t="s">
        <v>861</v>
      </c>
      <c r="E2320" s="1001" t="n">
        <v>1050900340</v>
      </c>
      <c r="F2320" s="1001" t="n">
        <v>24034</v>
      </c>
      <c r="G2320" s="1001" t="s">
        <v>5612</v>
      </c>
      <c r="H2320" s="1128" t="n">
        <v>11708</v>
      </c>
      <c r="I2320" s="1068"/>
    </row>
    <row r="2321" customFormat="false" ht="12.75" hidden="false" customHeight="false" outlineLevel="0" collapsed="false">
      <c r="A2321" s="1001" t="n">
        <v>2319</v>
      </c>
      <c r="B2321" s="1001" t="s">
        <v>5613</v>
      </c>
      <c r="C2321" s="1001" t="s">
        <v>878</v>
      </c>
      <c r="D2321" s="1001" t="s">
        <v>852</v>
      </c>
      <c r="E2321" s="1001" t="n">
        <v>1030990210</v>
      </c>
      <c r="F2321" s="1001" t="n">
        <v>98021</v>
      </c>
      <c r="G2321" s="1001" t="s">
        <v>5614</v>
      </c>
      <c r="H2321" s="1128" t="n">
        <v>2834</v>
      </c>
      <c r="I2321" s="1068"/>
    </row>
    <row r="2322" customFormat="false" ht="12.75" hidden="false" customHeight="false" outlineLevel="0" collapsed="false">
      <c r="A2322" s="1001" t="n">
        <v>2320</v>
      </c>
      <c r="B2322" s="1001" t="s">
        <v>5615</v>
      </c>
      <c r="C2322" s="1001" t="s">
        <v>908</v>
      </c>
      <c r="D2322" s="1001" t="s">
        <v>854</v>
      </c>
      <c r="E2322" s="1001" t="n">
        <v>1010270720</v>
      </c>
      <c r="F2322" s="1001" t="n">
        <v>4072</v>
      </c>
      <c r="G2322" s="1001" t="s">
        <v>5616</v>
      </c>
      <c r="H2322" s="1128" t="n">
        <v>2142</v>
      </c>
      <c r="I2322" s="1068"/>
    </row>
    <row r="2323" customFormat="false" ht="12.75" hidden="false" customHeight="false" outlineLevel="0" collapsed="false">
      <c r="A2323" s="1001" t="n">
        <v>2321</v>
      </c>
      <c r="B2323" s="1001" t="s">
        <v>5617</v>
      </c>
      <c r="C2323" s="1001" t="s">
        <v>1154</v>
      </c>
      <c r="D2323" s="1001" t="s">
        <v>849</v>
      </c>
      <c r="E2323" s="1001" t="n">
        <v>1080560120</v>
      </c>
      <c r="F2323" s="1001" t="n">
        <v>34012</v>
      </c>
      <c r="G2323" s="1001" t="s">
        <v>5618</v>
      </c>
      <c r="H2323" s="1128" t="n">
        <v>1740</v>
      </c>
      <c r="I2323" s="1068"/>
    </row>
    <row r="2324" customFormat="false" ht="12.75" hidden="false" customHeight="false" outlineLevel="0" collapsed="false">
      <c r="A2324" s="1001" t="n">
        <v>2322</v>
      </c>
      <c r="B2324" s="1001" t="s">
        <v>5619</v>
      </c>
      <c r="C2324" s="1001" t="s">
        <v>1084</v>
      </c>
      <c r="D2324" s="1001" t="s">
        <v>850</v>
      </c>
      <c r="E2324" s="1001" t="n">
        <v>1060850300</v>
      </c>
      <c r="F2324" s="1001" t="n">
        <v>30030</v>
      </c>
      <c r="G2324" s="1001" t="s">
        <v>5620</v>
      </c>
      <c r="H2324" s="1128" t="n">
        <v>3118</v>
      </c>
      <c r="I2324" s="1068"/>
    </row>
    <row r="2325" customFormat="false" ht="12.75" hidden="false" customHeight="false" outlineLevel="0" collapsed="false">
      <c r="A2325" s="1001" t="n">
        <v>2323</v>
      </c>
      <c r="B2325" s="1001" t="s">
        <v>5621</v>
      </c>
      <c r="C2325" s="1001" t="s">
        <v>878</v>
      </c>
      <c r="D2325" s="1001" t="s">
        <v>852</v>
      </c>
      <c r="E2325" s="1001" t="n">
        <v>1030990220</v>
      </c>
      <c r="F2325" s="1001" t="n">
        <v>98022</v>
      </c>
      <c r="G2325" s="1001" t="s">
        <v>5622</v>
      </c>
      <c r="H2325" s="1128" t="n">
        <v>1139</v>
      </c>
      <c r="I2325" s="1068"/>
    </row>
    <row r="2326" customFormat="false" ht="12.75" hidden="false" customHeight="false" outlineLevel="0" collapsed="false">
      <c r="A2326" s="1001" t="n">
        <v>2324</v>
      </c>
      <c r="B2326" s="1001" t="s">
        <v>5623</v>
      </c>
      <c r="C2326" s="1001" t="s">
        <v>878</v>
      </c>
      <c r="D2326" s="1001" t="s">
        <v>852</v>
      </c>
      <c r="E2326" s="1001" t="n">
        <v>1030990230</v>
      </c>
      <c r="F2326" s="1001" t="n">
        <v>98023</v>
      </c>
      <c r="G2326" s="1001" t="s">
        <v>5624</v>
      </c>
      <c r="H2326" s="1128" t="n">
        <v>207</v>
      </c>
      <c r="I2326" s="1068"/>
    </row>
    <row r="2327" customFormat="false" ht="12.75" hidden="false" customHeight="false" outlineLevel="0" collapsed="false">
      <c r="A2327" s="1001" t="n">
        <v>2325</v>
      </c>
      <c r="B2327" s="1001" t="s">
        <v>5625</v>
      </c>
      <c r="C2327" s="1001" t="s">
        <v>1330</v>
      </c>
      <c r="D2327" s="1001" t="s">
        <v>861</v>
      </c>
      <c r="E2327" s="1001" t="n">
        <v>1050840230</v>
      </c>
      <c r="F2327" s="1001" t="n">
        <v>26023</v>
      </c>
      <c r="G2327" s="1001" t="s">
        <v>5626</v>
      </c>
      <c r="H2327" s="1128" t="n">
        <v>6286</v>
      </c>
      <c r="I2327" s="1068"/>
    </row>
    <row r="2328" customFormat="false" ht="12.75" hidden="false" customHeight="false" outlineLevel="0" collapsed="false">
      <c r="A2328" s="1001" t="n">
        <v>2326</v>
      </c>
      <c r="B2328" s="1001" t="s">
        <v>5627</v>
      </c>
      <c r="C2328" s="1001" t="s">
        <v>1187</v>
      </c>
      <c r="D2328" s="1001" t="s">
        <v>849</v>
      </c>
      <c r="E2328" s="1001" t="n">
        <v>1080680200</v>
      </c>
      <c r="F2328" s="1001" t="n">
        <v>35020</v>
      </c>
      <c r="G2328" s="1001" t="s">
        <v>5628</v>
      </c>
      <c r="H2328" s="1128" t="n">
        <v>25008</v>
      </c>
      <c r="I2328" s="1068"/>
    </row>
    <row r="2329" customFormat="false" ht="12.75" hidden="false" customHeight="false" outlineLevel="0" collapsed="false">
      <c r="A2329" s="1001" t="n">
        <v>2327</v>
      </c>
      <c r="B2329" s="1001" t="s">
        <v>5629</v>
      </c>
      <c r="C2329" s="1001" t="s">
        <v>1058</v>
      </c>
      <c r="D2329" s="1001" t="s">
        <v>852</v>
      </c>
      <c r="E2329" s="1001" t="n">
        <v>1031040220</v>
      </c>
      <c r="F2329" s="1001" t="n">
        <v>108022</v>
      </c>
      <c r="G2329" s="1001" t="s">
        <v>5630</v>
      </c>
      <c r="H2329" s="1128" t="n">
        <v>3114</v>
      </c>
      <c r="I2329" s="1068"/>
    </row>
    <row r="2330" customFormat="false" ht="12.75" hidden="false" customHeight="false" outlineLevel="0" collapsed="false">
      <c r="A2330" s="1001" t="n">
        <v>2328</v>
      </c>
      <c r="B2330" s="1001" t="s">
        <v>5631</v>
      </c>
      <c r="C2330" s="1001" t="s">
        <v>875</v>
      </c>
      <c r="D2330" s="1001" t="s">
        <v>861</v>
      </c>
      <c r="E2330" s="1001" t="n">
        <v>1050540350</v>
      </c>
      <c r="F2330" s="1001" t="n">
        <v>28035</v>
      </c>
      <c r="G2330" s="1001" t="s">
        <v>5632</v>
      </c>
      <c r="H2330" s="1128" t="n">
        <v>5055</v>
      </c>
      <c r="I2330" s="1068"/>
    </row>
    <row r="2331" customFormat="false" ht="12.75" hidden="false" customHeight="false" outlineLevel="0" collapsed="false">
      <c r="A2331" s="1001" t="n">
        <v>2329</v>
      </c>
      <c r="B2331" s="1001" t="s">
        <v>5633</v>
      </c>
      <c r="C2331" s="1001" t="s">
        <v>1159</v>
      </c>
      <c r="D2331" s="1001" t="s">
        <v>852</v>
      </c>
      <c r="E2331" s="1001" t="n">
        <v>1030240740</v>
      </c>
      <c r="F2331" s="1001" t="n">
        <v>13077</v>
      </c>
      <c r="G2331" s="1001" t="s">
        <v>5634</v>
      </c>
      <c r="H2331" s="1128" t="n">
        <v>847</v>
      </c>
      <c r="I2331" s="1068"/>
    </row>
    <row r="2332" customFormat="false" ht="12.75" hidden="false" customHeight="false" outlineLevel="0" collapsed="false">
      <c r="A2332" s="1001" t="n">
        <v>2330</v>
      </c>
      <c r="B2332" s="1001" t="s">
        <v>5635</v>
      </c>
      <c r="C2332" s="1001" t="s">
        <v>1497</v>
      </c>
      <c r="D2332" s="1001" t="s">
        <v>462</v>
      </c>
      <c r="E2332" s="1001" t="n">
        <v>2110440150</v>
      </c>
      <c r="F2332" s="1001" t="n">
        <v>43015</v>
      </c>
      <c r="G2332" s="1001" t="s">
        <v>5636</v>
      </c>
      <c r="H2332" s="1128" t="n">
        <v>14821</v>
      </c>
      <c r="I2332" s="1068"/>
    </row>
    <row r="2333" customFormat="false" ht="12.75" hidden="false" customHeight="false" outlineLevel="0" collapsed="false">
      <c r="A2333" s="1001" t="n">
        <v>2331</v>
      </c>
      <c r="B2333" s="1001" t="s">
        <v>5637</v>
      </c>
      <c r="C2333" s="1001" t="s">
        <v>1132</v>
      </c>
      <c r="D2333" s="1001" t="s">
        <v>468</v>
      </c>
      <c r="E2333" s="1001" t="n">
        <v>3130790200</v>
      </c>
      <c r="F2333" s="1001" t="n">
        <v>67021</v>
      </c>
      <c r="G2333" s="1001" t="s">
        <v>5638</v>
      </c>
      <c r="H2333" s="1128" t="n">
        <v>5108</v>
      </c>
      <c r="I2333" s="1068"/>
    </row>
    <row r="2334" customFormat="false" ht="12.75" hidden="false" customHeight="false" outlineLevel="0" collapsed="false">
      <c r="A2334" s="1001" t="n">
        <v>2332</v>
      </c>
      <c r="B2334" s="1001" t="s">
        <v>5639</v>
      </c>
      <c r="C2334" s="1001" t="s">
        <v>1226</v>
      </c>
      <c r="D2334" s="1001" t="s">
        <v>855</v>
      </c>
      <c r="E2334" s="1001" t="n">
        <v>3160410230</v>
      </c>
      <c r="F2334" s="1001" t="n">
        <v>75024</v>
      </c>
      <c r="G2334" s="1001" t="s">
        <v>5640</v>
      </c>
      <c r="H2334" s="1128" t="n">
        <v>5199</v>
      </c>
      <c r="I2334" s="1068"/>
    </row>
    <row r="2335" customFormat="false" ht="12.75" hidden="false" customHeight="false" outlineLevel="0" collapsed="false">
      <c r="A2335" s="1001" t="n">
        <v>2333</v>
      </c>
      <c r="B2335" s="1001" t="s">
        <v>5641</v>
      </c>
      <c r="C2335" s="1001" t="s">
        <v>893</v>
      </c>
      <c r="D2335" s="1001" t="s">
        <v>852</v>
      </c>
      <c r="E2335" s="1001" t="n">
        <v>1030490930</v>
      </c>
      <c r="F2335" s="1001" t="n">
        <v>15093</v>
      </c>
      <c r="G2335" s="1001" t="s">
        <v>5642</v>
      </c>
      <c r="H2335" s="1128" t="n">
        <v>34438</v>
      </c>
      <c r="I2335" s="1068"/>
    </row>
    <row r="2336" customFormat="false" ht="12.75" hidden="false" customHeight="false" outlineLevel="0" collapsed="false">
      <c r="A2336" s="1001" t="n">
        <v>2334</v>
      </c>
      <c r="B2336" s="1001" t="s">
        <v>5643</v>
      </c>
      <c r="C2336" s="1001" t="s">
        <v>1032</v>
      </c>
      <c r="D2336" s="1001" t="s">
        <v>854</v>
      </c>
      <c r="E2336" s="1001" t="n">
        <v>1010070440</v>
      </c>
      <c r="F2336" s="1001" t="n">
        <v>5044</v>
      </c>
      <c r="G2336" s="1001" t="s">
        <v>5644</v>
      </c>
      <c r="H2336" s="1128" t="n">
        <v>192</v>
      </c>
      <c r="I2336" s="1068"/>
    </row>
    <row r="2337" customFormat="false" ht="12.75" hidden="false" customHeight="false" outlineLevel="0" collapsed="false">
      <c r="A2337" s="1001" t="n">
        <v>2335</v>
      </c>
      <c r="B2337" s="1001" t="s">
        <v>5645</v>
      </c>
      <c r="C2337" s="1001" t="s">
        <v>1215</v>
      </c>
      <c r="D2337" s="1001" t="s">
        <v>858</v>
      </c>
      <c r="E2337" s="1001" t="n">
        <v>1040140210</v>
      </c>
      <c r="F2337" s="1001" t="n">
        <v>21024</v>
      </c>
      <c r="G2337" s="1001" t="s">
        <v>5646</v>
      </c>
      <c r="H2337" s="1128" t="n">
        <v>2184</v>
      </c>
      <c r="I2337" s="1068"/>
    </row>
    <row r="2338" customFormat="false" ht="12.75" hidden="false" customHeight="false" outlineLevel="0" collapsed="false">
      <c r="A2338" s="1001" t="n">
        <v>2336</v>
      </c>
      <c r="B2338" s="1001" t="s">
        <v>5647</v>
      </c>
      <c r="C2338" s="1001" t="s">
        <v>1174</v>
      </c>
      <c r="D2338" s="1001" t="s">
        <v>847</v>
      </c>
      <c r="E2338" s="1001" t="n">
        <v>3180220320</v>
      </c>
      <c r="F2338" s="1001" t="n">
        <v>79034</v>
      </c>
      <c r="G2338" s="1001" t="s">
        <v>5648</v>
      </c>
      <c r="H2338" s="1128" t="n">
        <v>1889</v>
      </c>
      <c r="I2338" s="1068"/>
    </row>
    <row r="2339" customFormat="false" ht="12.75" hidden="false" customHeight="false" outlineLevel="0" collapsed="false">
      <c r="A2339" s="1001" t="n">
        <v>2337</v>
      </c>
      <c r="B2339" s="1001" t="s">
        <v>5649</v>
      </c>
      <c r="C2339" s="1001" t="s">
        <v>1032</v>
      </c>
      <c r="D2339" s="1001" t="s">
        <v>854</v>
      </c>
      <c r="E2339" s="1001" t="n">
        <v>1010070450</v>
      </c>
      <c r="F2339" s="1001" t="n">
        <v>5045</v>
      </c>
      <c r="G2339" s="1001" t="s">
        <v>5650</v>
      </c>
      <c r="H2339" s="1128" t="n">
        <v>311</v>
      </c>
      <c r="I2339" s="1068"/>
    </row>
    <row r="2340" customFormat="false" ht="12.75" hidden="false" customHeight="false" outlineLevel="0" collapsed="false">
      <c r="A2340" s="1001" t="n">
        <v>2338</v>
      </c>
      <c r="B2340" s="1001" t="s">
        <v>5651</v>
      </c>
      <c r="C2340" s="1001" t="s">
        <v>1032</v>
      </c>
      <c r="D2340" s="1001" t="s">
        <v>854</v>
      </c>
      <c r="E2340" s="1001" t="n">
        <v>1010070460</v>
      </c>
      <c r="F2340" s="1001" t="n">
        <v>5046</v>
      </c>
      <c r="G2340" s="1001" t="s">
        <v>5652</v>
      </c>
      <c r="H2340" s="1128" t="n">
        <v>265</v>
      </c>
      <c r="I2340" s="1068"/>
    </row>
    <row r="2341" customFormat="false" ht="12.75" hidden="false" customHeight="false" outlineLevel="0" collapsed="false">
      <c r="A2341" s="1001" t="n">
        <v>2339</v>
      </c>
      <c r="B2341" s="1001" t="s">
        <v>5653</v>
      </c>
      <c r="C2341" s="1001" t="s">
        <v>1032</v>
      </c>
      <c r="D2341" s="1001" t="s">
        <v>854</v>
      </c>
      <c r="E2341" s="1001" t="n">
        <v>1010070470</v>
      </c>
      <c r="F2341" s="1001" t="n">
        <v>5047</v>
      </c>
      <c r="G2341" s="1001" t="s">
        <v>5654</v>
      </c>
      <c r="H2341" s="1128" t="n">
        <v>588</v>
      </c>
      <c r="I2341" s="1068"/>
    </row>
    <row r="2342" customFormat="false" ht="12.75" hidden="false" customHeight="false" outlineLevel="0" collapsed="false">
      <c r="A2342" s="1001" t="n">
        <v>2340</v>
      </c>
      <c r="B2342" s="1001" t="s">
        <v>5655</v>
      </c>
      <c r="C2342" s="1001" t="s">
        <v>681</v>
      </c>
      <c r="D2342" s="1001" t="s">
        <v>849</v>
      </c>
      <c r="E2342" s="1001" t="n">
        <v>1080610170</v>
      </c>
      <c r="F2342" s="1001" t="n">
        <v>33017</v>
      </c>
      <c r="G2342" s="1001" t="s">
        <v>5656</v>
      </c>
      <c r="H2342" s="1128" t="n">
        <v>535</v>
      </c>
      <c r="I2342" s="1068"/>
    </row>
    <row r="2343" customFormat="false" ht="12.75" hidden="false" customHeight="false" outlineLevel="0" collapsed="false">
      <c r="A2343" s="1001" t="n">
        <v>2341</v>
      </c>
      <c r="B2343" s="1001" t="s">
        <v>5657</v>
      </c>
      <c r="C2343" s="1001" t="s">
        <v>951</v>
      </c>
      <c r="D2343" s="1001" t="s">
        <v>852</v>
      </c>
      <c r="E2343" s="1001" t="n">
        <v>1030260310</v>
      </c>
      <c r="F2343" s="1001" t="n">
        <v>19032</v>
      </c>
      <c r="G2343" s="1001" t="s">
        <v>5658</v>
      </c>
      <c r="H2343" s="1128" t="n">
        <v>1061</v>
      </c>
      <c r="I2343" s="1068"/>
    </row>
    <row r="2344" customFormat="false" ht="12.75" hidden="false" customHeight="false" outlineLevel="0" collapsed="false">
      <c r="A2344" s="1001" t="n">
        <v>2342</v>
      </c>
      <c r="B2344" s="1001" t="s">
        <v>5659</v>
      </c>
      <c r="C2344" s="1001" t="s">
        <v>951</v>
      </c>
      <c r="D2344" s="1001" t="s">
        <v>852</v>
      </c>
      <c r="E2344" s="1001" t="n">
        <v>1030260320</v>
      </c>
      <c r="F2344" s="1001" t="n">
        <v>19033</v>
      </c>
      <c r="G2344" s="1001" t="s">
        <v>5660</v>
      </c>
      <c r="H2344" s="1128" t="n">
        <v>1311</v>
      </c>
      <c r="I2344" s="1068"/>
    </row>
    <row r="2345" customFormat="false" ht="12.75" hidden="false" customHeight="false" outlineLevel="0" collapsed="false">
      <c r="A2345" s="1001" t="n">
        <v>2343</v>
      </c>
      <c r="B2345" s="1001" t="s">
        <v>5661</v>
      </c>
      <c r="C2345" s="1001" t="s">
        <v>945</v>
      </c>
      <c r="D2345" s="1001" t="s">
        <v>852</v>
      </c>
      <c r="E2345" s="1001" t="n">
        <v>1030150570</v>
      </c>
      <c r="F2345" s="1001" t="n">
        <v>17062</v>
      </c>
      <c r="G2345" s="1001" t="s">
        <v>5662</v>
      </c>
      <c r="H2345" s="1128" t="n">
        <v>7147</v>
      </c>
      <c r="I2345" s="1068"/>
    </row>
    <row r="2346" customFormat="false" ht="12.75" hidden="false" customHeight="false" outlineLevel="0" collapsed="false">
      <c r="A2346" s="1001" t="n">
        <v>2344</v>
      </c>
      <c r="B2346" s="1001" t="s">
        <v>5663</v>
      </c>
      <c r="C2346" s="1001" t="s">
        <v>878</v>
      </c>
      <c r="D2346" s="1001" t="s">
        <v>852</v>
      </c>
      <c r="E2346" s="1001" t="n">
        <v>1030990240</v>
      </c>
      <c r="F2346" s="1001" t="n">
        <v>98024</v>
      </c>
      <c r="G2346" s="1001" t="s">
        <v>5664</v>
      </c>
      <c r="H2346" s="1128" t="n">
        <v>1529</v>
      </c>
      <c r="I2346" s="1068"/>
    </row>
    <row r="2347" customFormat="false" ht="12.75" hidden="false" customHeight="false" outlineLevel="0" collapsed="false">
      <c r="A2347" s="1001" t="n">
        <v>2345</v>
      </c>
      <c r="B2347" s="1001" t="s">
        <v>5665</v>
      </c>
      <c r="C2347" s="1001" t="s">
        <v>681</v>
      </c>
      <c r="D2347" s="1001" t="s">
        <v>849</v>
      </c>
      <c r="E2347" s="1001" t="n">
        <v>1080610180</v>
      </c>
      <c r="F2347" s="1001" t="n">
        <v>33018</v>
      </c>
      <c r="G2347" s="1001" t="s">
        <v>5666</v>
      </c>
      <c r="H2347" s="1128" t="n">
        <v>4610</v>
      </c>
      <c r="I2347" s="1068"/>
    </row>
    <row r="2348" customFormat="false" ht="12.75" hidden="false" customHeight="false" outlineLevel="0" collapsed="false">
      <c r="A2348" s="1001" t="n">
        <v>2346</v>
      </c>
      <c r="B2348" s="1001" t="s">
        <v>5667</v>
      </c>
      <c r="C2348" s="1001" t="s">
        <v>908</v>
      </c>
      <c r="D2348" s="1001" t="s">
        <v>854</v>
      </c>
      <c r="E2348" s="1001" t="n">
        <v>1010270730</v>
      </c>
      <c r="F2348" s="1001" t="n">
        <v>4073</v>
      </c>
      <c r="G2348" s="1001" t="s">
        <v>5668</v>
      </c>
      <c r="H2348" s="1128" t="n">
        <v>2188</v>
      </c>
      <c r="I2348" s="1068"/>
    </row>
    <row r="2349" customFormat="false" ht="12.75" hidden="false" customHeight="false" outlineLevel="0" collapsed="false">
      <c r="A2349" s="1001" t="n">
        <v>2347</v>
      </c>
      <c r="B2349" s="1001" t="s">
        <v>5669</v>
      </c>
      <c r="C2349" s="1001" t="s">
        <v>945</v>
      </c>
      <c r="D2349" s="1001" t="s">
        <v>852</v>
      </c>
      <c r="E2349" s="1001" t="n">
        <v>1030150580</v>
      </c>
      <c r="F2349" s="1001" t="n">
        <v>17063</v>
      </c>
      <c r="G2349" s="1001" t="s">
        <v>5670</v>
      </c>
      <c r="H2349" s="1128" t="n">
        <v>1922</v>
      </c>
      <c r="I2349" s="1068"/>
    </row>
    <row r="2350" customFormat="false" ht="12.75" hidden="false" customHeight="false" outlineLevel="0" collapsed="false">
      <c r="A2350" s="1001" t="n">
        <v>2348</v>
      </c>
      <c r="B2350" s="1001" t="s">
        <v>5671</v>
      </c>
      <c r="C2350" s="1001" t="s">
        <v>881</v>
      </c>
      <c r="D2350" s="1001" t="s">
        <v>852</v>
      </c>
      <c r="E2350" s="1001" t="n">
        <v>1030980250</v>
      </c>
      <c r="F2350" s="1001" t="n">
        <v>97025</v>
      </c>
      <c r="G2350" s="1001" t="s">
        <v>5672</v>
      </c>
      <c r="H2350" s="1128" t="n">
        <v>1147</v>
      </c>
      <c r="I2350" s="1068"/>
    </row>
    <row r="2351" customFormat="false" ht="12.75" hidden="false" customHeight="false" outlineLevel="0" collapsed="false">
      <c r="A2351" s="1001" t="n">
        <v>2349</v>
      </c>
      <c r="B2351" s="1001" t="s">
        <v>5673</v>
      </c>
      <c r="C2351" s="1001" t="s">
        <v>999</v>
      </c>
      <c r="D2351" s="1001" t="s">
        <v>852</v>
      </c>
      <c r="E2351" s="1001" t="n">
        <v>1030120800</v>
      </c>
      <c r="F2351" s="1001" t="n">
        <v>16083</v>
      </c>
      <c r="G2351" s="1001" t="s">
        <v>5674</v>
      </c>
      <c r="H2351" s="1128" t="n">
        <v>1953</v>
      </c>
      <c r="I2351" s="1068"/>
    </row>
    <row r="2352" customFormat="false" ht="12.75" hidden="false" customHeight="false" outlineLevel="0" collapsed="false">
      <c r="A2352" s="1001" t="n">
        <v>2350</v>
      </c>
      <c r="B2352" s="1001" t="s">
        <v>5675</v>
      </c>
      <c r="C2352" s="1001" t="s">
        <v>1117</v>
      </c>
      <c r="D2352" s="1001" t="s">
        <v>852</v>
      </c>
      <c r="E2352" s="1001" t="n">
        <v>1030570531</v>
      </c>
      <c r="F2352" s="1001" t="n">
        <v>18192</v>
      </c>
      <c r="G2352" s="1001" t="s">
        <v>5676</v>
      </c>
      <c r="H2352" s="1128" t="n">
        <v>2534</v>
      </c>
      <c r="I2352" s="1068"/>
    </row>
    <row r="2353" customFormat="false" ht="12.75" hidden="false" customHeight="false" outlineLevel="0" collapsed="false">
      <c r="A2353" s="1001" t="n">
        <v>2351</v>
      </c>
      <c r="B2353" s="1001" t="s">
        <v>5677</v>
      </c>
      <c r="C2353" s="1001" t="s">
        <v>1032</v>
      </c>
      <c r="D2353" s="1001" t="s">
        <v>854</v>
      </c>
      <c r="E2353" s="1001" t="n">
        <v>1010070480</v>
      </c>
      <c r="F2353" s="1001" t="n">
        <v>5048</v>
      </c>
      <c r="G2353" s="1001" t="s">
        <v>5678</v>
      </c>
      <c r="H2353" s="1128" t="n">
        <v>536</v>
      </c>
      <c r="I2353" s="1068"/>
    </row>
    <row r="2354" customFormat="false" ht="12.75" hidden="false" customHeight="false" outlineLevel="0" collapsed="false">
      <c r="A2354" s="1001" t="n">
        <v>2352</v>
      </c>
      <c r="B2354" s="1001" t="s">
        <v>5679</v>
      </c>
      <c r="C2354" s="1001" t="s">
        <v>1050</v>
      </c>
      <c r="D2354" s="1001" t="s">
        <v>861</v>
      </c>
      <c r="E2354" s="1001" t="n">
        <v>1050100160</v>
      </c>
      <c r="F2354" s="1001" t="n">
        <v>25016</v>
      </c>
      <c r="G2354" s="1001" t="s">
        <v>5680</v>
      </c>
      <c r="H2354" s="1128" t="n">
        <v>5627</v>
      </c>
      <c r="I2354" s="1068"/>
    </row>
    <row r="2355" customFormat="false" ht="12.75" hidden="false" customHeight="false" outlineLevel="0" collapsed="false">
      <c r="A2355" s="1001" t="n">
        <v>2353</v>
      </c>
      <c r="B2355" s="1001" t="s">
        <v>5681</v>
      </c>
      <c r="C2355" s="1001" t="s">
        <v>1215</v>
      </c>
      <c r="D2355" s="1001" t="s">
        <v>858</v>
      </c>
      <c r="E2355" s="1001" t="n">
        <v>1040140220</v>
      </c>
      <c r="F2355" s="1001" t="n">
        <v>21025</v>
      </c>
      <c r="G2355" s="1001" t="s">
        <v>5682</v>
      </c>
      <c r="H2355" s="1128" t="n">
        <v>661</v>
      </c>
      <c r="I2355" s="1068"/>
    </row>
    <row r="2356" customFormat="false" ht="12.75" hidden="false" customHeight="false" outlineLevel="0" collapsed="false">
      <c r="A2356" s="1001" t="n">
        <v>2354</v>
      </c>
      <c r="B2356" s="1001" t="s">
        <v>5683</v>
      </c>
      <c r="C2356" s="1001" t="s">
        <v>1132</v>
      </c>
      <c r="D2356" s="1001" t="s">
        <v>468</v>
      </c>
      <c r="E2356" s="1001" t="n">
        <v>3130790210</v>
      </c>
      <c r="F2356" s="1001" t="n">
        <v>67022</v>
      </c>
      <c r="G2356" s="1001" t="s">
        <v>5684</v>
      </c>
      <c r="H2356" s="1128" t="n">
        <v>601</v>
      </c>
      <c r="I2356" s="1068"/>
    </row>
    <row r="2357" customFormat="false" ht="12.75" hidden="false" customHeight="false" outlineLevel="0" collapsed="false">
      <c r="A2357" s="1001" t="n">
        <v>2355</v>
      </c>
      <c r="B2357" s="1001" t="s">
        <v>5685</v>
      </c>
      <c r="C2357" s="1001" t="s">
        <v>1434</v>
      </c>
      <c r="D2357" s="1001" t="s">
        <v>458</v>
      </c>
      <c r="E2357" s="1001" t="n">
        <v>2090050170</v>
      </c>
      <c r="F2357" s="1001" t="n">
        <v>51017</v>
      </c>
      <c r="G2357" s="1001" t="s">
        <v>5686</v>
      </c>
      <c r="H2357" s="1128" t="n">
        <v>21324</v>
      </c>
      <c r="I2357" s="1068"/>
    </row>
    <row r="2358" customFormat="false" ht="12.75" hidden="false" customHeight="false" outlineLevel="0" collapsed="false">
      <c r="A2358" s="1001" t="n">
        <v>2356</v>
      </c>
      <c r="B2358" s="1001" t="s">
        <v>5687</v>
      </c>
      <c r="C2358" s="1001" t="s">
        <v>890</v>
      </c>
      <c r="D2358" s="1001" t="s">
        <v>468</v>
      </c>
      <c r="E2358" s="1001" t="n">
        <v>3130600160</v>
      </c>
      <c r="F2358" s="1001" t="n">
        <v>68016</v>
      </c>
      <c r="G2358" s="1001" t="s">
        <v>5688</v>
      </c>
      <c r="H2358" s="1128" t="n">
        <v>206</v>
      </c>
      <c r="I2358" s="1068"/>
    </row>
    <row r="2359" customFormat="false" ht="12.75" hidden="false" customHeight="false" outlineLevel="0" collapsed="false">
      <c r="A2359" s="1001" t="n">
        <v>2357</v>
      </c>
      <c r="B2359" s="1001" t="s">
        <v>5689</v>
      </c>
      <c r="C2359" s="1001" t="s">
        <v>1215</v>
      </c>
      <c r="D2359" s="1001" t="s">
        <v>858</v>
      </c>
      <c r="E2359" s="1001" t="n">
        <v>1040140230</v>
      </c>
      <c r="F2359" s="1001" t="n">
        <v>21026</v>
      </c>
      <c r="G2359" s="1001" t="s">
        <v>5690</v>
      </c>
      <c r="H2359" s="1128" t="n">
        <v>1392</v>
      </c>
      <c r="I2359" s="1068"/>
    </row>
    <row r="2360" customFormat="false" ht="12.75" hidden="false" customHeight="false" outlineLevel="0" collapsed="false">
      <c r="A2360" s="1001" t="n">
        <v>2358</v>
      </c>
      <c r="B2360" s="1001" t="s">
        <v>5691</v>
      </c>
      <c r="C2360" s="1001" t="s">
        <v>1117</v>
      </c>
      <c r="D2360" s="1001" t="s">
        <v>852</v>
      </c>
      <c r="E2360" s="1001" t="n">
        <v>1030570540</v>
      </c>
      <c r="F2360" s="1001" t="n">
        <v>18057</v>
      </c>
      <c r="G2360" s="1001" t="s">
        <v>5692</v>
      </c>
      <c r="H2360" s="1128" t="n">
        <v>972</v>
      </c>
      <c r="I2360" s="1068"/>
    </row>
    <row r="2361" customFormat="false" ht="12.75" hidden="false" customHeight="false" outlineLevel="0" collapsed="false">
      <c r="A2361" s="1001" t="n">
        <v>2359</v>
      </c>
      <c r="B2361" s="1001" t="s">
        <v>5693</v>
      </c>
      <c r="C2361" s="1001" t="s">
        <v>945</v>
      </c>
      <c r="D2361" s="1001" t="s">
        <v>852</v>
      </c>
      <c r="E2361" s="1001" t="n">
        <v>1030150590</v>
      </c>
      <c r="F2361" s="1001" t="n">
        <v>17064</v>
      </c>
      <c r="G2361" s="1001" t="s">
        <v>5694</v>
      </c>
      <c r="H2361" s="1128" t="n">
        <v>1419</v>
      </c>
      <c r="I2361" s="1068"/>
    </row>
    <row r="2362" customFormat="false" ht="12.75" hidden="false" customHeight="false" outlineLevel="0" collapsed="false">
      <c r="A2362" s="1001" t="n">
        <v>2360</v>
      </c>
      <c r="B2362" s="1001" t="s">
        <v>5695</v>
      </c>
      <c r="C2362" s="1001" t="s">
        <v>1084</v>
      </c>
      <c r="D2362" s="1001" t="s">
        <v>850</v>
      </c>
      <c r="E2362" s="1001" t="n">
        <v>1060850310</v>
      </c>
      <c r="F2362" s="1001" t="n">
        <v>30031</v>
      </c>
      <c r="G2362" s="1001" t="s">
        <v>5696</v>
      </c>
      <c r="H2362" s="1128" t="n">
        <v>2045</v>
      </c>
      <c r="I2362" s="1068"/>
    </row>
    <row r="2363" customFormat="false" ht="12.75" hidden="false" customHeight="false" outlineLevel="0" collapsed="false">
      <c r="A2363" s="1001" t="n">
        <v>2361</v>
      </c>
      <c r="B2363" s="1001" t="s">
        <v>5697</v>
      </c>
      <c r="C2363" s="1001" t="s">
        <v>942</v>
      </c>
      <c r="D2363" s="1001" t="s">
        <v>847</v>
      </c>
      <c r="E2363" s="1001" t="n">
        <v>3180250460</v>
      </c>
      <c r="F2363" s="1001" t="n">
        <v>78045</v>
      </c>
      <c r="G2363" s="1001" t="s">
        <v>5698</v>
      </c>
      <c r="H2363" s="1128" t="n">
        <v>64073</v>
      </c>
      <c r="I2363" s="1068"/>
    </row>
    <row r="2364" customFormat="false" ht="12.75" hidden="false" customHeight="false" outlineLevel="0" collapsed="false">
      <c r="A2364" s="1001" t="n">
        <v>2362</v>
      </c>
      <c r="B2364" s="1001" t="s">
        <v>5699</v>
      </c>
      <c r="C2364" s="1001" t="s">
        <v>1103</v>
      </c>
      <c r="D2364" s="1001" t="s">
        <v>851</v>
      </c>
      <c r="E2364" s="1001" t="n">
        <v>1070370220</v>
      </c>
      <c r="F2364" s="1001" t="n">
        <v>8023</v>
      </c>
      <c r="G2364" s="1001" t="s">
        <v>5700</v>
      </c>
      <c r="H2364" s="1128" t="n">
        <v>175</v>
      </c>
      <c r="I2364" s="1068"/>
    </row>
    <row r="2365" customFormat="false" ht="12.75" hidden="false" customHeight="false" outlineLevel="0" collapsed="false">
      <c r="A2365" s="1001" t="n">
        <v>2363</v>
      </c>
      <c r="B2365" s="1001" t="s">
        <v>5701</v>
      </c>
      <c r="C2365" s="1001" t="s">
        <v>1151</v>
      </c>
      <c r="D2365" s="1001" t="s">
        <v>852</v>
      </c>
      <c r="E2365" s="1001" t="n">
        <v>1030770240</v>
      </c>
      <c r="F2365" s="1001" t="n">
        <v>14024</v>
      </c>
      <c r="G2365" s="1001" t="s">
        <v>5702</v>
      </c>
      <c r="H2365" s="1128" t="n">
        <v>5482</v>
      </c>
      <c r="I2365" s="1068"/>
    </row>
    <row r="2366" customFormat="false" ht="12.75" hidden="false" customHeight="false" outlineLevel="0" collapsed="false">
      <c r="A2366" s="1001" t="n">
        <v>2364</v>
      </c>
      <c r="B2366" s="1001" t="s">
        <v>5703</v>
      </c>
      <c r="C2366" s="1001" t="s">
        <v>1017</v>
      </c>
      <c r="D2366" s="1001" t="s">
        <v>847</v>
      </c>
      <c r="E2366" s="1001" t="n">
        <v>3180670300</v>
      </c>
      <c r="F2366" s="1001" t="n">
        <v>80030</v>
      </c>
      <c r="G2366" s="1001" t="s">
        <v>5704</v>
      </c>
      <c r="H2366" s="1128" t="n">
        <v>795</v>
      </c>
      <c r="I2366" s="1068"/>
    </row>
    <row r="2367" customFormat="false" ht="12.75" hidden="false" customHeight="false" outlineLevel="0" collapsed="false">
      <c r="A2367" s="1001" t="n">
        <v>2365</v>
      </c>
      <c r="B2367" s="1001" t="s">
        <v>5705</v>
      </c>
      <c r="C2367" s="1001" t="s">
        <v>908</v>
      </c>
      <c r="D2367" s="1001" t="s">
        <v>854</v>
      </c>
      <c r="E2367" s="1001" t="n">
        <v>1010270740</v>
      </c>
      <c r="F2367" s="1001" t="n">
        <v>4074</v>
      </c>
      <c r="G2367" s="1001" t="s">
        <v>5706</v>
      </c>
      <c r="H2367" s="1128" t="n">
        <v>901</v>
      </c>
      <c r="I2367" s="1068"/>
    </row>
    <row r="2368" customFormat="false" ht="12.75" hidden="false" customHeight="false" outlineLevel="0" collapsed="false">
      <c r="A2368" s="1001" t="n">
        <v>2366</v>
      </c>
      <c r="B2368" s="1001" t="s">
        <v>5707</v>
      </c>
      <c r="C2368" s="1001" t="s">
        <v>1035</v>
      </c>
      <c r="D2368" s="1001" t="s">
        <v>854</v>
      </c>
      <c r="E2368" s="1001" t="n">
        <v>1010810930</v>
      </c>
      <c r="F2368" s="1001" t="n">
        <v>1095</v>
      </c>
      <c r="G2368" s="1001" t="s">
        <v>5708</v>
      </c>
      <c r="H2368" s="1128" t="n">
        <v>440</v>
      </c>
      <c r="I2368" s="1068"/>
    </row>
    <row r="2369" customFormat="false" ht="12.75" hidden="false" customHeight="false" outlineLevel="0" collapsed="false">
      <c r="A2369" s="1001" t="n">
        <v>2367</v>
      </c>
      <c r="B2369" s="1001" t="s">
        <v>5709</v>
      </c>
      <c r="C2369" s="1001" t="s">
        <v>1095</v>
      </c>
      <c r="D2369" s="1001" t="s">
        <v>854</v>
      </c>
      <c r="E2369" s="1001" t="n">
        <v>1010960200</v>
      </c>
      <c r="F2369" s="1001" t="n">
        <v>96020</v>
      </c>
      <c r="G2369" s="1001" t="s">
        <v>5710</v>
      </c>
      <c r="H2369" s="1128" t="n">
        <v>14015</v>
      </c>
      <c r="I2369" s="1068"/>
    </row>
    <row r="2370" customFormat="false" ht="12.75" hidden="false" customHeight="false" outlineLevel="0" collapsed="false">
      <c r="A2370" s="1001" t="n">
        <v>2368</v>
      </c>
      <c r="B2370" s="1001" t="s">
        <v>5711</v>
      </c>
      <c r="C2370" s="1001" t="s">
        <v>1125</v>
      </c>
      <c r="D2370" s="1001" t="s">
        <v>851</v>
      </c>
      <c r="E2370" s="1001" t="n">
        <v>1070740260</v>
      </c>
      <c r="F2370" s="1001" t="n">
        <v>9026</v>
      </c>
      <c r="G2370" s="1001" t="s">
        <v>5712</v>
      </c>
      <c r="H2370" s="1128" t="n">
        <v>1053</v>
      </c>
      <c r="I2370" s="1068"/>
    </row>
    <row r="2371" customFormat="false" ht="12.75" hidden="false" customHeight="false" outlineLevel="0" collapsed="false">
      <c r="A2371" s="1001" t="n">
        <v>2369</v>
      </c>
      <c r="B2371" s="1001" t="s">
        <v>5713</v>
      </c>
      <c r="C2371" s="1001" t="s">
        <v>965</v>
      </c>
      <c r="D2371" s="1001" t="s">
        <v>462</v>
      </c>
      <c r="E2371" s="1001" t="n">
        <v>2110060160</v>
      </c>
      <c r="F2371" s="1001" t="n">
        <v>44016</v>
      </c>
      <c r="G2371" s="1001" t="s">
        <v>5714</v>
      </c>
      <c r="H2371" s="1128" t="n">
        <v>861</v>
      </c>
      <c r="I2371" s="1068"/>
    </row>
    <row r="2372" customFormat="false" ht="12.75" hidden="false" customHeight="false" outlineLevel="0" collapsed="false">
      <c r="A2372" s="1001" t="n">
        <v>2370</v>
      </c>
      <c r="B2372" s="1001" t="s">
        <v>5715</v>
      </c>
      <c r="C2372" s="1001" t="s">
        <v>1474</v>
      </c>
      <c r="D2372" s="1001" t="s">
        <v>854</v>
      </c>
      <c r="E2372" s="1001" t="n">
        <v>1011020230</v>
      </c>
      <c r="F2372" s="1001" t="n">
        <v>103023</v>
      </c>
      <c r="G2372" s="1001" t="s">
        <v>5716</v>
      </c>
      <c r="H2372" s="1128" t="n">
        <v>668</v>
      </c>
      <c r="I2372" s="1068"/>
    </row>
    <row r="2373" customFormat="false" ht="12.75" hidden="false" customHeight="false" outlineLevel="0" collapsed="false">
      <c r="A2373" s="1001" t="n">
        <v>2371</v>
      </c>
      <c r="B2373" s="1001" t="s">
        <v>5717</v>
      </c>
      <c r="C2373" s="1001" t="s">
        <v>1024</v>
      </c>
      <c r="D2373" s="1001" t="s">
        <v>856</v>
      </c>
      <c r="E2373" s="1001" t="n">
        <v>4200730270</v>
      </c>
      <c r="F2373" s="1001" t="n">
        <v>90027</v>
      </c>
      <c r="G2373" s="1001" t="s">
        <v>5718</v>
      </c>
      <c r="H2373" s="1128" t="n">
        <v>765</v>
      </c>
      <c r="I2373" s="1068"/>
    </row>
    <row r="2374" customFormat="false" ht="12.75" hidden="false" customHeight="false" outlineLevel="0" collapsed="false">
      <c r="A2374" s="1001" t="n">
        <v>2372</v>
      </c>
      <c r="B2374" s="1001" t="s">
        <v>5719</v>
      </c>
      <c r="C2374" s="1001" t="s">
        <v>1032</v>
      </c>
      <c r="D2374" s="1001" t="s">
        <v>854</v>
      </c>
      <c r="E2374" s="1001" t="n">
        <v>1010070490</v>
      </c>
      <c r="F2374" s="1001" t="n">
        <v>5049</v>
      </c>
      <c r="G2374" s="1001" t="s">
        <v>5720</v>
      </c>
      <c r="H2374" s="1128" t="n">
        <v>518</v>
      </c>
      <c r="I2374" s="1068"/>
    </row>
    <row r="2375" customFormat="false" ht="12.75" hidden="false" customHeight="false" outlineLevel="0" collapsed="false">
      <c r="A2375" s="1001" t="n">
        <v>2373</v>
      </c>
      <c r="B2375" s="1001" t="s">
        <v>5721</v>
      </c>
      <c r="C2375" s="1001" t="s">
        <v>1117</v>
      </c>
      <c r="D2375" s="1001" t="s">
        <v>852</v>
      </c>
      <c r="E2375" s="1001" t="n">
        <v>1030570550</v>
      </c>
      <c r="F2375" s="1001" t="n">
        <v>18058</v>
      </c>
      <c r="G2375" s="1001" t="s">
        <v>5722</v>
      </c>
      <c r="H2375" s="1128" t="n">
        <v>380</v>
      </c>
      <c r="I2375" s="1068"/>
    </row>
    <row r="2376" customFormat="false" ht="12.75" hidden="false" customHeight="false" outlineLevel="0" collapsed="false">
      <c r="A2376" s="1001" t="n">
        <v>2374</v>
      </c>
      <c r="B2376" s="1001" t="s">
        <v>5723</v>
      </c>
      <c r="C2376" s="1001" t="s">
        <v>999</v>
      </c>
      <c r="D2376" s="1001" t="s">
        <v>852</v>
      </c>
      <c r="E2376" s="1001" t="n">
        <v>1030120810</v>
      </c>
      <c r="F2376" s="1001" t="n">
        <v>16084</v>
      </c>
      <c r="G2376" s="1001" t="s">
        <v>5724</v>
      </c>
      <c r="H2376" s="1128" t="n">
        <v>3317</v>
      </c>
      <c r="I2376" s="1068"/>
    </row>
    <row r="2377" customFormat="false" ht="12.75" hidden="false" customHeight="false" outlineLevel="0" collapsed="false">
      <c r="A2377" s="1001" t="n">
        <v>2375</v>
      </c>
      <c r="B2377" s="1001" t="s">
        <v>5725</v>
      </c>
      <c r="C2377" s="1001" t="s">
        <v>1004</v>
      </c>
      <c r="D2377" s="1001" t="s">
        <v>861</v>
      </c>
      <c r="E2377" s="1001" t="n">
        <v>1050710180</v>
      </c>
      <c r="F2377" s="1001" t="n">
        <v>29018</v>
      </c>
      <c r="G2377" s="1001" t="s">
        <v>5726</v>
      </c>
      <c r="H2377" s="1128" t="n">
        <v>2448</v>
      </c>
      <c r="I2377" s="1068"/>
    </row>
    <row r="2378" customFormat="false" ht="12.75" hidden="false" customHeight="false" outlineLevel="0" collapsed="false">
      <c r="A2378" s="1001" t="n">
        <v>2376</v>
      </c>
      <c r="B2378" s="1001" t="s">
        <v>5727</v>
      </c>
      <c r="C2378" s="1001" t="s">
        <v>881</v>
      </c>
      <c r="D2378" s="1001" t="s">
        <v>852</v>
      </c>
      <c r="E2378" s="1001" t="n">
        <v>1030980260</v>
      </c>
      <c r="F2378" s="1001" t="n">
        <v>97026</v>
      </c>
      <c r="G2378" s="1001" t="s">
        <v>5728</v>
      </c>
      <c r="H2378" s="1128" t="n">
        <v>4758</v>
      </c>
      <c r="I2378" s="1068"/>
    </row>
    <row r="2379" customFormat="false" ht="12.75" hidden="false" customHeight="false" outlineLevel="0" collapsed="false">
      <c r="A2379" s="1001" t="n">
        <v>2377</v>
      </c>
      <c r="B2379" s="1001" t="s">
        <v>5729</v>
      </c>
      <c r="C2379" s="1001" t="s">
        <v>999</v>
      </c>
      <c r="D2379" s="1001" t="s">
        <v>852</v>
      </c>
      <c r="E2379" s="1001" t="n">
        <v>1030120811</v>
      </c>
      <c r="F2379" s="1001" t="n">
        <v>16247</v>
      </c>
      <c r="G2379" s="1001" t="s">
        <v>5730</v>
      </c>
      <c r="H2379" s="1128" t="n">
        <v>866</v>
      </c>
      <c r="I2379" s="1068"/>
    </row>
    <row r="2380" customFormat="false" ht="12.75" hidden="false" customHeight="false" outlineLevel="0" collapsed="false">
      <c r="A2380" s="1001" t="n">
        <v>2378</v>
      </c>
      <c r="B2380" s="1001" t="s">
        <v>5731</v>
      </c>
      <c r="C2380" s="1001" t="s">
        <v>999</v>
      </c>
      <c r="D2380" s="1001" t="s">
        <v>852</v>
      </c>
      <c r="E2380" s="1001" t="n">
        <v>1030120820</v>
      </c>
      <c r="F2380" s="1001" t="n">
        <v>16085</v>
      </c>
      <c r="G2380" s="1001" t="s">
        <v>5732</v>
      </c>
      <c r="H2380" s="1128" t="n">
        <v>547</v>
      </c>
      <c r="I2380" s="1068"/>
    </row>
    <row r="2381" customFormat="false" ht="12.75" hidden="false" customHeight="false" outlineLevel="0" collapsed="false">
      <c r="A2381" s="1001" t="n">
        <v>2379</v>
      </c>
      <c r="B2381" s="1001" t="s">
        <v>5733</v>
      </c>
      <c r="C2381" s="1001" t="s">
        <v>988</v>
      </c>
      <c r="D2381" s="1001" t="s">
        <v>854</v>
      </c>
      <c r="E2381" s="1001" t="n">
        <v>1010020600</v>
      </c>
      <c r="F2381" s="1001" t="n">
        <v>6062</v>
      </c>
      <c r="G2381" s="1001" t="s">
        <v>5734</v>
      </c>
      <c r="H2381" s="1128" t="n">
        <v>316</v>
      </c>
      <c r="I2381" s="1068"/>
    </row>
    <row r="2382" customFormat="false" ht="12.75" hidden="false" customHeight="false" outlineLevel="0" collapsed="false">
      <c r="A2382" s="1001" t="n">
        <v>2380</v>
      </c>
      <c r="B2382" s="1001" t="s">
        <v>5735</v>
      </c>
      <c r="C2382" s="1001" t="s">
        <v>999</v>
      </c>
      <c r="D2382" s="1001" t="s">
        <v>852</v>
      </c>
      <c r="E2382" s="1001" t="n">
        <v>1030120830</v>
      </c>
      <c r="F2382" s="1001" t="n">
        <v>16086</v>
      </c>
      <c r="G2382" s="1001" t="s">
        <v>5736</v>
      </c>
      <c r="H2382" s="1128" t="n">
        <v>8922</v>
      </c>
      <c r="I2382" s="1068"/>
    </row>
    <row r="2383" customFormat="false" ht="12.75" hidden="false" customHeight="false" outlineLevel="0" collapsed="false">
      <c r="A2383" s="1001" t="n">
        <v>2381</v>
      </c>
      <c r="B2383" s="1001" t="s">
        <v>5737</v>
      </c>
      <c r="C2383" s="1001" t="s">
        <v>1071</v>
      </c>
      <c r="D2383" s="1001" t="s">
        <v>861</v>
      </c>
      <c r="E2383" s="1001" t="n">
        <v>1050900350</v>
      </c>
      <c r="F2383" s="1001" t="n">
        <v>24035</v>
      </c>
      <c r="G2383" s="1001" t="s">
        <v>5738</v>
      </c>
      <c r="H2383" s="1128" t="n">
        <v>7656</v>
      </c>
      <c r="I2383" s="1068"/>
    </row>
    <row r="2384" customFormat="false" ht="12.75" hidden="false" customHeight="false" outlineLevel="0" collapsed="false">
      <c r="A2384" s="1001" t="n">
        <v>2382</v>
      </c>
      <c r="B2384" s="1001" t="s">
        <v>5739</v>
      </c>
      <c r="C2384" s="1001" t="s">
        <v>1731</v>
      </c>
      <c r="D2384" s="1001" t="s">
        <v>859</v>
      </c>
      <c r="E2384" s="1001" t="n">
        <v>2100580160</v>
      </c>
      <c r="F2384" s="1001" t="n">
        <v>54016</v>
      </c>
      <c r="G2384" s="1001" t="s">
        <v>5740</v>
      </c>
      <c r="H2384" s="1128" t="n">
        <v>1110</v>
      </c>
      <c r="I2384" s="1068"/>
    </row>
    <row r="2385" customFormat="false" ht="12.75" hidden="false" customHeight="false" outlineLevel="0" collapsed="false">
      <c r="A2385" s="1001" t="n">
        <v>2383</v>
      </c>
      <c r="B2385" s="1001" t="s">
        <v>5741</v>
      </c>
      <c r="C2385" s="1001" t="s">
        <v>1120</v>
      </c>
      <c r="D2385" s="1001" t="s">
        <v>854</v>
      </c>
      <c r="E2385" s="1001" t="n">
        <v>1010880470</v>
      </c>
      <c r="F2385" s="1001" t="n">
        <v>2047</v>
      </c>
      <c r="G2385" s="1001" t="s">
        <v>5742</v>
      </c>
      <c r="H2385" s="1128" t="n">
        <v>761</v>
      </c>
      <c r="I2385" s="1068"/>
    </row>
    <row r="2386" customFormat="false" ht="12.75" hidden="false" customHeight="false" outlineLevel="0" collapsed="false">
      <c r="A2386" s="1001" t="n">
        <v>2384</v>
      </c>
      <c r="B2386" s="1001" t="s">
        <v>5743</v>
      </c>
      <c r="C2386" s="1001" t="s">
        <v>1103</v>
      </c>
      <c r="D2386" s="1001" t="s">
        <v>851</v>
      </c>
      <c r="E2386" s="1001" t="n">
        <v>1070370221</v>
      </c>
      <c r="F2386" s="1001" t="n">
        <v>8024</v>
      </c>
      <c r="G2386" s="1001" t="s">
        <v>5744</v>
      </c>
      <c r="H2386" s="1128" t="n">
        <v>777</v>
      </c>
      <c r="I2386" s="1068"/>
    </row>
    <row r="2387" customFormat="false" ht="12.75" hidden="false" customHeight="false" outlineLevel="0" collapsed="false">
      <c r="A2387" s="1001" t="n">
        <v>2385</v>
      </c>
      <c r="B2387" s="1001" t="s">
        <v>5745</v>
      </c>
      <c r="C2387" s="1001" t="s">
        <v>1009</v>
      </c>
      <c r="D2387" s="1001" t="s">
        <v>861</v>
      </c>
      <c r="E2387" s="1001" t="n">
        <v>1050890300</v>
      </c>
      <c r="F2387" s="1001" t="n">
        <v>23030</v>
      </c>
      <c r="G2387" s="1001" t="s">
        <v>5746</v>
      </c>
      <c r="H2387" s="1128" t="n">
        <v>3933</v>
      </c>
      <c r="I2387" s="1068"/>
    </row>
    <row r="2388" customFormat="false" ht="12.75" hidden="false" customHeight="false" outlineLevel="0" collapsed="false">
      <c r="A2388" s="1001" t="n">
        <v>2386</v>
      </c>
      <c r="B2388" s="1001" t="s">
        <v>5747</v>
      </c>
      <c r="C2388" s="1001" t="s">
        <v>1032</v>
      </c>
      <c r="D2388" s="1001" t="s">
        <v>854</v>
      </c>
      <c r="E2388" s="1001" t="n">
        <v>1010070500</v>
      </c>
      <c r="F2388" s="1001" t="n">
        <v>5050</v>
      </c>
      <c r="G2388" s="1001" t="s">
        <v>5748</v>
      </c>
      <c r="H2388" s="1128" t="n">
        <v>5679</v>
      </c>
      <c r="I2388" s="1068"/>
    </row>
    <row r="2389" customFormat="false" ht="12.75" hidden="false" customHeight="false" outlineLevel="0" collapsed="false">
      <c r="A2389" s="1001" t="n">
        <v>2387</v>
      </c>
      <c r="B2389" s="1001" t="s">
        <v>5749</v>
      </c>
      <c r="C2389" s="1001" t="s">
        <v>908</v>
      </c>
      <c r="D2389" s="1001" t="s">
        <v>854</v>
      </c>
      <c r="E2389" s="1001" t="n">
        <v>1010270750</v>
      </c>
      <c r="F2389" s="1001" t="n">
        <v>4075</v>
      </c>
      <c r="G2389" s="1001" t="s">
        <v>5750</v>
      </c>
      <c r="H2389" s="1128" t="n">
        <v>3295</v>
      </c>
      <c r="I2389" s="1068"/>
    </row>
    <row r="2390" customFormat="false" ht="12.75" hidden="false" customHeight="false" outlineLevel="0" collapsed="false">
      <c r="A2390" s="1001" t="n">
        <v>2388</v>
      </c>
      <c r="B2390" s="1001" t="s">
        <v>5751</v>
      </c>
      <c r="C2390" s="1001" t="s">
        <v>1239</v>
      </c>
      <c r="D2390" s="1001" t="s">
        <v>849</v>
      </c>
      <c r="E2390" s="1001" t="n">
        <v>1080660090</v>
      </c>
      <c r="F2390" s="1001" t="n">
        <v>39009</v>
      </c>
      <c r="G2390" s="1001" t="s">
        <v>5752</v>
      </c>
      <c r="H2390" s="1128" t="n">
        <v>7353</v>
      </c>
      <c r="I2390" s="1068"/>
    </row>
    <row r="2391" customFormat="false" ht="12.75" hidden="false" customHeight="false" outlineLevel="0" collapsed="false">
      <c r="A2391" s="1001" t="n">
        <v>2389</v>
      </c>
      <c r="B2391" s="1001" t="s">
        <v>5753</v>
      </c>
      <c r="C2391" s="1001" t="s">
        <v>2205</v>
      </c>
      <c r="D2391" s="1001" t="s">
        <v>847</v>
      </c>
      <c r="E2391" s="1001" t="n">
        <v>3180970090</v>
      </c>
      <c r="F2391" s="1001" t="n">
        <v>101009</v>
      </c>
      <c r="G2391" s="1001" t="s">
        <v>5754</v>
      </c>
      <c r="H2391" s="1128" t="n">
        <v>5261</v>
      </c>
      <c r="I2391" s="1068"/>
    </row>
    <row r="2392" customFormat="false" ht="12.75" hidden="false" customHeight="false" outlineLevel="0" collapsed="false">
      <c r="A2392" s="1001" t="n">
        <v>2390</v>
      </c>
      <c r="B2392" s="1001" t="s">
        <v>5755</v>
      </c>
      <c r="C2392" s="1001" t="s">
        <v>917</v>
      </c>
      <c r="D2392" s="1001" t="s">
        <v>464</v>
      </c>
      <c r="E2392" s="1001" t="n">
        <v>2120690240</v>
      </c>
      <c r="F2392" s="1001" t="n">
        <v>57026</v>
      </c>
      <c r="G2392" s="1001" t="s">
        <v>5756</v>
      </c>
      <c r="H2392" s="1128" t="n">
        <v>530</v>
      </c>
      <c r="I2392" s="1068"/>
    </row>
    <row r="2393" customFormat="false" ht="12.75" hidden="false" customHeight="false" outlineLevel="0" collapsed="false">
      <c r="A2393" s="1001" t="n">
        <v>2391</v>
      </c>
      <c r="B2393" s="1001" t="s">
        <v>5757</v>
      </c>
      <c r="C2393" s="1001" t="s">
        <v>1269</v>
      </c>
      <c r="D2393" s="1001" t="s">
        <v>860</v>
      </c>
      <c r="E2393" s="1001" t="n">
        <v>1020040220</v>
      </c>
      <c r="F2393" s="1001" t="n">
        <v>7022</v>
      </c>
      <c r="G2393" s="1001" t="s">
        <v>5758</v>
      </c>
      <c r="H2393" s="1128" t="n">
        <v>2615</v>
      </c>
      <c r="I2393" s="1068"/>
    </row>
    <row r="2394" customFormat="false" ht="12.75" hidden="false" customHeight="false" outlineLevel="0" collapsed="false">
      <c r="A2394" s="1001" t="n">
        <v>2392</v>
      </c>
      <c r="B2394" s="1001" t="s">
        <v>5759</v>
      </c>
      <c r="C2394" s="1001" t="s">
        <v>999</v>
      </c>
      <c r="D2394" s="1001" t="s">
        <v>852</v>
      </c>
      <c r="E2394" s="1001" t="n">
        <v>1030120840</v>
      </c>
      <c r="F2394" s="1001" t="n">
        <v>16087</v>
      </c>
      <c r="G2394" s="1001" t="s">
        <v>5760</v>
      </c>
      <c r="H2394" s="1128" t="n">
        <v>4218</v>
      </c>
      <c r="I2394" s="1068"/>
    </row>
    <row r="2395" customFormat="false" ht="12.75" hidden="false" customHeight="false" outlineLevel="0" collapsed="false">
      <c r="A2395" s="1001" t="n">
        <v>2393</v>
      </c>
      <c r="B2395" s="1001" t="s">
        <v>5761</v>
      </c>
      <c r="C2395" s="1001" t="s">
        <v>1117</v>
      </c>
      <c r="D2395" s="1001" t="s">
        <v>852</v>
      </c>
      <c r="E2395" s="1001" t="n">
        <v>1030570560</v>
      </c>
      <c r="F2395" s="1001" t="n">
        <v>18059</v>
      </c>
      <c r="G2395" s="1001" t="s">
        <v>5762</v>
      </c>
      <c r="H2395" s="1128" t="n">
        <v>355</v>
      </c>
      <c r="I2395" s="1068"/>
    </row>
    <row r="2396" customFormat="false" ht="12.75" hidden="false" customHeight="false" outlineLevel="0" collapsed="false">
      <c r="A2396" s="1001" t="n">
        <v>2394</v>
      </c>
      <c r="B2396" s="1001" t="s">
        <v>5763</v>
      </c>
      <c r="C2396" s="1001" t="s">
        <v>911</v>
      </c>
      <c r="D2396" s="1001" t="s">
        <v>846</v>
      </c>
      <c r="E2396" s="1001" t="n">
        <v>3170470070</v>
      </c>
      <c r="F2396" s="1001" t="n">
        <v>77007</v>
      </c>
      <c r="G2396" s="1001" t="s">
        <v>5764</v>
      </c>
      <c r="H2396" s="1128" t="n">
        <v>644</v>
      </c>
      <c r="I2396" s="1068"/>
    </row>
    <row r="2397" customFormat="false" ht="12.75" hidden="false" customHeight="false" outlineLevel="0" collapsed="false">
      <c r="A2397" s="1001" t="n">
        <v>2395</v>
      </c>
      <c r="B2397" s="1001" t="s">
        <v>5765</v>
      </c>
      <c r="C2397" s="1001" t="s">
        <v>881</v>
      </c>
      <c r="D2397" s="1001" t="s">
        <v>852</v>
      </c>
      <c r="E2397" s="1001" t="n">
        <v>1030980270</v>
      </c>
      <c r="F2397" s="1001" t="n">
        <v>97027</v>
      </c>
      <c r="G2397" s="1001" t="s">
        <v>5766</v>
      </c>
      <c r="H2397" s="1128" t="n">
        <v>269</v>
      </c>
      <c r="I2397" s="1068"/>
    </row>
    <row r="2398" customFormat="false" ht="12.75" hidden="false" customHeight="false" outlineLevel="0" collapsed="false">
      <c r="A2398" s="1001" t="n">
        <v>2396</v>
      </c>
      <c r="B2398" s="1001" t="s">
        <v>5767</v>
      </c>
      <c r="C2398" s="1001" t="s">
        <v>1120</v>
      </c>
      <c r="D2398" s="1001" t="s">
        <v>854</v>
      </c>
      <c r="E2398" s="1001" t="n">
        <v>1010880480</v>
      </c>
      <c r="F2398" s="1001" t="n">
        <v>2048</v>
      </c>
      <c r="G2398" s="1001" t="s">
        <v>5768</v>
      </c>
      <c r="H2398" s="1128" t="n">
        <v>268</v>
      </c>
      <c r="I2398" s="1068"/>
    </row>
    <row r="2399" customFormat="false" ht="12.75" hidden="false" customHeight="false" outlineLevel="0" collapsed="false">
      <c r="A2399" s="1001" t="n">
        <v>2397</v>
      </c>
      <c r="B2399" s="1001" t="s">
        <v>5769</v>
      </c>
      <c r="C2399" s="1001" t="s">
        <v>908</v>
      </c>
      <c r="D2399" s="1001" t="s">
        <v>854</v>
      </c>
      <c r="E2399" s="1001" t="n">
        <v>1010270760</v>
      </c>
      <c r="F2399" s="1001" t="n">
        <v>4076</v>
      </c>
      <c r="G2399" s="1001" t="s">
        <v>5770</v>
      </c>
      <c r="H2399" s="1128" t="n">
        <v>377</v>
      </c>
      <c r="I2399" s="1068"/>
    </row>
    <row r="2400" customFormat="false" ht="12.75" hidden="false" customHeight="false" outlineLevel="0" collapsed="false">
      <c r="A2400" s="1001" t="n">
        <v>2398</v>
      </c>
      <c r="B2400" s="1001" t="s">
        <v>5771</v>
      </c>
      <c r="C2400" s="1001" t="s">
        <v>1474</v>
      </c>
      <c r="D2400" s="1001" t="s">
        <v>854</v>
      </c>
      <c r="E2400" s="1001" t="n">
        <v>1011020240</v>
      </c>
      <c r="F2400" s="1001" t="n">
        <v>103024</v>
      </c>
      <c r="G2400" s="1001" t="s">
        <v>5772</v>
      </c>
      <c r="H2400" s="1128" t="n">
        <v>758</v>
      </c>
      <c r="I2400" s="1068"/>
    </row>
    <row r="2401" customFormat="false" ht="12.75" hidden="false" customHeight="false" outlineLevel="0" collapsed="false">
      <c r="A2401" s="1001" t="n">
        <v>2399</v>
      </c>
      <c r="B2401" s="1001" t="s">
        <v>5773</v>
      </c>
      <c r="C2401" s="1001" t="s">
        <v>1071</v>
      </c>
      <c r="D2401" s="1001" t="s">
        <v>861</v>
      </c>
      <c r="E2401" s="1001" t="n">
        <v>1050900360</v>
      </c>
      <c r="F2401" s="1001" t="n">
        <v>24036</v>
      </c>
      <c r="G2401" s="1001" t="s">
        <v>5774</v>
      </c>
      <c r="H2401" s="1128" t="n">
        <v>11227</v>
      </c>
      <c r="I2401" s="1068"/>
    </row>
    <row r="2402" customFormat="false" ht="12.75" hidden="false" customHeight="false" outlineLevel="0" collapsed="false">
      <c r="A2402" s="1001" t="n">
        <v>2400</v>
      </c>
      <c r="B2402" s="1001" t="s">
        <v>5775</v>
      </c>
      <c r="C2402" s="1001" t="s">
        <v>1325</v>
      </c>
      <c r="D2402" s="1001" t="s">
        <v>468</v>
      </c>
      <c r="E2402" s="1001" t="n">
        <v>3130230270</v>
      </c>
      <c r="F2402" s="1001" t="n">
        <v>69027</v>
      </c>
      <c r="G2402" s="1001" t="s">
        <v>5776</v>
      </c>
      <c r="H2402" s="1128" t="n">
        <v>2628</v>
      </c>
      <c r="I2402" s="1068"/>
    </row>
    <row r="2403" customFormat="false" ht="12.75" hidden="false" customHeight="false" outlineLevel="0" collapsed="false">
      <c r="A2403" s="1001" t="n">
        <v>2401</v>
      </c>
      <c r="B2403" s="1001" t="s">
        <v>5777</v>
      </c>
      <c r="C2403" s="1001" t="s">
        <v>999</v>
      </c>
      <c r="D2403" s="1001" t="s">
        <v>852</v>
      </c>
      <c r="E2403" s="1001" t="n">
        <v>1030120850</v>
      </c>
      <c r="F2403" s="1001" t="n">
        <v>16088</v>
      </c>
      <c r="G2403" s="1001" t="s">
        <v>5778</v>
      </c>
      <c r="H2403" s="1128" t="n">
        <v>3556</v>
      </c>
      <c r="I2403" s="1068"/>
    </row>
    <row r="2404" customFormat="false" ht="12.75" hidden="false" customHeight="false" outlineLevel="0" collapsed="false">
      <c r="A2404" s="1001" t="n">
        <v>2402</v>
      </c>
      <c r="B2404" s="1001" t="s">
        <v>5779</v>
      </c>
      <c r="C2404" s="1001" t="s">
        <v>951</v>
      </c>
      <c r="D2404" s="1001" t="s">
        <v>852</v>
      </c>
      <c r="E2404" s="1001" t="n">
        <v>1030260330</v>
      </c>
      <c r="F2404" s="1001" t="n">
        <v>19034</v>
      </c>
      <c r="G2404" s="1001" t="s">
        <v>5780</v>
      </c>
      <c r="H2404" s="1128" t="n">
        <v>1551</v>
      </c>
      <c r="I2404" s="1068"/>
    </row>
    <row r="2405" customFormat="false" ht="12.75" hidden="false" customHeight="false" outlineLevel="0" collapsed="false">
      <c r="A2405" s="1001" t="n">
        <v>2403</v>
      </c>
      <c r="B2405" s="1001" t="s">
        <v>5781</v>
      </c>
      <c r="C2405" s="1001" t="s">
        <v>951</v>
      </c>
      <c r="D2405" s="1001" t="s">
        <v>852</v>
      </c>
      <c r="E2405" s="1001" t="n">
        <v>1030260340</v>
      </c>
      <c r="F2405" s="1001" t="n">
        <v>19035</v>
      </c>
      <c r="G2405" s="1001" t="s">
        <v>5782</v>
      </c>
      <c r="H2405" s="1128" t="n">
        <v>33970</v>
      </c>
      <c r="I2405" s="1068"/>
    </row>
    <row r="2406" customFormat="false" ht="12.75" hidden="false" customHeight="false" outlineLevel="0" collapsed="false">
      <c r="A2406" s="1001" t="n">
        <v>2404</v>
      </c>
      <c r="B2406" s="1001" t="s">
        <v>5783</v>
      </c>
      <c r="C2406" s="1001" t="s">
        <v>881</v>
      </c>
      <c r="D2406" s="1001" t="s">
        <v>852</v>
      </c>
      <c r="E2406" s="1001" t="n">
        <v>1030980280</v>
      </c>
      <c r="F2406" s="1001" t="n">
        <v>97028</v>
      </c>
      <c r="G2406" s="1001" t="s">
        <v>5784</v>
      </c>
      <c r="H2406" s="1128" t="n">
        <v>1679</v>
      </c>
      <c r="I2406" s="1068"/>
    </row>
    <row r="2407" customFormat="false" ht="12.75" hidden="false" customHeight="false" outlineLevel="0" collapsed="false">
      <c r="A2407" s="1001" t="n">
        <v>2405</v>
      </c>
      <c r="B2407" s="1001" t="s">
        <v>5785</v>
      </c>
      <c r="C2407" s="1001" t="s">
        <v>1055</v>
      </c>
      <c r="D2407" s="1001" t="s">
        <v>852</v>
      </c>
      <c r="E2407" s="1001" t="n">
        <v>1030860480</v>
      </c>
      <c r="F2407" s="1001" t="n">
        <v>12056</v>
      </c>
      <c r="G2407" s="1001" t="s">
        <v>5786</v>
      </c>
      <c r="H2407" s="1128" t="n">
        <v>775</v>
      </c>
      <c r="I2407" s="1068"/>
    </row>
    <row r="2408" customFormat="false" ht="12.75" hidden="false" customHeight="false" outlineLevel="0" collapsed="false">
      <c r="A2408" s="1001" t="n">
        <v>2406</v>
      </c>
      <c r="B2408" s="1001" t="s">
        <v>5787</v>
      </c>
      <c r="C2408" s="1001" t="s">
        <v>881</v>
      </c>
      <c r="D2408" s="1001" t="s">
        <v>852</v>
      </c>
      <c r="E2408" s="1001" t="n">
        <v>1030980290</v>
      </c>
      <c r="F2408" s="1001" t="n">
        <v>97029</v>
      </c>
      <c r="G2408" s="1001" t="s">
        <v>5788</v>
      </c>
      <c r="H2408" s="1128" t="n">
        <v>1671</v>
      </c>
      <c r="I2408" s="1068"/>
    </row>
    <row r="2409" customFormat="false" ht="12.75" hidden="false" customHeight="false" outlineLevel="0" collapsed="false">
      <c r="A2409" s="1001" t="n">
        <v>2407</v>
      </c>
      <c r="B2409" s="1001" t="s">
        <v>5789</v>
      </c>
      <c r="C2409" s="1001" t="s">
        <v>1159</v>
      </c>
      <c r="D2409" s="1001" t="s">
        <v>852</v>
      </c>
      <c r="E2409" s="1001" t="n">
        <v>1030240780</v>
      </c>
      <c r="F2409" s="1001" t="n">
        <v>13083</v>
      </c>
      <c r="G2409" s="1001" t="s">
        <v>5790</v>
      </c>
      <c r="H2409" s="1128" t="n">
        <v>691</v>
      </c>
      <c r="I2409" s="1068"/>
    </row>
    <row r="2410" customFormat="false" ht="12.75" hidden="false" customHeight="false" outlineLevel="0" collapsed="false">
      <c r="A2410" s="1001" t="n">
        <v>2408</v>
      </c>
      <c r="B2410" s="1001" t="s">
        <v>5791</v>
      </c>
      <c r="C2410" s="1001" t="s">
        <v>988</v>
      </c>
      <c r="D2410" s="1001" t="s">
        <v>854</v>
      </c>
      <c r="E2410" s="1001" t="n">
        <v>1010020610</v>
      </c>
      <c r="F2410" s="1001" t="n">
        <v>6063</v>
      </c>
      <c r="G2410" s="1001" t="s">
        <v>5792</v>
      </c>
      <c r="H2410" s="1128" t="n">
        <v>1012</v>
      </c>
      <c r="I2410" s="1068"/>
    </row>
    <row r="2411" customFormat="false" ht="12.75" hidden="false" customHeight="false" outlineLevel="0" collapsed="false">
      <c r="A2411" s="1001" t="n">
        <v>2409</v>
      </c>
      <c r="B2411" s="1001" t="s">
        <v>5793</v>
      </c>
      <c r="C2411" s="1001" t="s">
        <v>951</v>
      </c>
      <c r="D2411" s="1001" t="s">
        <v>852</v>
      </c>
      <c r="E2411" s="1001" t="n">
        <v>1030260350</v>
      </c>
      <c r="F2411" s="1001" t="n">
        <v>19036</v>
      </c>
      <c r="G2411" s="1001" t="s">
        <v>5794</v>
      </c>
      <c r="H2411" s="1128" t="n">
        <v>70841</v>
      </c>
      <c r="I2411" s="1068"/>
    </row>
    <row r="2412" customFormat="false" ht="12.75" hidden="false" customHeight="false" outlineLevel="0" collapsed="false">
      <c r="A2412" s="1001" t="n">
        <v>2410</v>
      </c>
      <c r="B2412" s="1001" t="s">
        <v>5795</v>
      </c>
      <c r="C2412" s="1001" t="s">
        <v>951</v>
      </c>
      <c r="D2412" s="1001" t="s">
        <v>852</v>
      </c>
      <c r="E2412" s="1001" t="n">
        <v>1030260360</v>
      </c>
      <c r="F2412" s="1001" t="n">
        <v>19037</v>
      </c>
      <c r="G2412" s="1001" t="s">
        <v>5796</v>
      </c>
      <c r="H2412" s="1128" t="n">
        <v>1725</v>
      </c>
      <c r="I2412" s="1068"/>
    </row>
    <row r="2413" customFormat="false" ht="12.75" hidden="false" customHeight="false" outlineLevel="0" collapsed="false">
      <c r="A2413" s="1001" t="n">
        <v>2411</v>
      </c>
      <c r="B2413" s="1001" t="s">
        <v>5797</v>
      </c>
      <c r="C2413" s="1001" t="s">
        <v>1120</v>
      </c>
      <c r="D2413" s="1001" t="s">
        <v>854</v>
      </c>
      <c r="E2413" s="1001" t="n">
        <v>1010880490</v>
      </c>
      <c r="F2413" s="1001" t="n">
        <v>2049</v>
      </c>
      <c r="G2413" s="1001" t="s">
        <v>5798</v>
      </c>
      <c r="H2413" s="1128" t="n">
        <v>7636</v>
      </c>
      <c r="I2413" s="1068"/>
    </row>
    <row r="2414" customFormat="false" ht="12.75" hidden="false" customHeight="false" outlineLevel="0" collapsed="false">
      <c r="A2414" s="1001" t="n">
        <v>2412</v>
      </c>
      <c r="B2414" s="1001" t="s">
        <v>5799</v>
      </c>
      <c r="C2414" s="1001" t="s">
        <v>1071</v>
      </c>
      <c r="D2414" s="1001" t="s">
        <v>861</v>
      </c>
      <c r="E2414" s="1001" t="n">
        <v>1050900370</v>
      </c>
      <c r="F2414" s="1001" t="n">
        <v>24037</v>
      </c>
      <c r="G2414" s="1001" t="s">
        <v>5800</v>
      </c>
      <c r="H2414" s="1128" t="n">
        <v>1289</v>
      </c>
      <c r="I2414" s="1068"/>
    </row>
    <row r="2415" customFormat="false" ht="12.75" hidden="false" customHeight="false" outlineLevel="0" collapsed="false">
      <c r="A2415" s="1001" t="n">
        <v>2413</v>
      </c>
      <c r="B2415" s="1001" t="s">
        <v>5801</v>
      </c>
      <c r="C2415" s="1001" t="s">
        <v>878</v>
      </c>
      <c r="D2415" s="1001" t="s">
        <v>852</v>
      </c>
      <c r="E2415" s="1001" t="n">
        <v>1030990250</v>
      </c>
      <c r="F2415" s="1001" t="n">
        <v>98025</v>
      </c>
      <c r="G2415" s="1001" t="s">
        <v>5802</v>
      </c>
      <c r="H2415" s="1128" t="n">
        <v>2192</v>
      </c>
      <c r="I2415" s="1068"/>
    </row>
    <row r="2416" customFormat="false" ht="12.75" hidden="false" customHeight="false" outlineLevel="0" collapsed="false">
      <c r="A2416" s="1001" t="n">
        <v>2414</v>
      </c>
      <c r="B2416" s="1001" t="s">
        <v>5803</v>
      </c>
      <c r="C2416" s="1001" t="s">
        <v>2351</v>
      </c>
      <c r="D2416" s="1001" t="s">
        <v>458</v>
      </c>
      <c r="E2416" s="1001" t="n">
        <v>2090620131</v>
      </c>
      <c r="F2416" s="1001" t="n">
        <v>50041</v>
      </c>
      <c r="G2416" s="1001" t="s">
        <v>5804</v>
      </c>
      <c r="H2416" s="1128" t="n">
        <v>5426</v>
      </c>
      <c r="I2416" s="1068"/>
    </row>
    <row r="2417" customFormat="false" ht="12.75" hidden="false" customHeight="false" outlineLevel="0" collapsed="false">
      <c r="A2417" s="1001" t="n">
        <v>2415</v>
      </c>
      <c r="B2417" s="1001" t="s">
        <v>5805</v>
      </c>
      <c r="C2417" s="1001" t="s">
        <v>1004</v>
      </c>
      <c r="D2417" s="1001" t="s">
        <v>861</v>
      </c>
      <c r="E2417" s="1001" t="n">
        <v>1050710190</v>
      </c>
      <c r="F2417" s="1001" t="n">
        <v>29019</v>
      </c>
      <c r="G2417" s="1001" t="s">
        <v>5806</v>
      </c>
      <c r="H2417" s="1128" t="n">
        <v>1733</v>
      </c>
      <c r="I2417" s="1068"/>
    </row>
    <row r="2418" customFormat="false" ht="12.75" hidden="false" customHeight="false" outlineLevel="0" collapsed="false">
      <c r="A2418" s="1001" t="n">
        <v>2416</v>
      </c>
      <c r="B2418" s="1001" t="s">
        <v>5807</v>
      </c>
      <c r="C2418" s="1001" t="s">
        <v>378</v>
      </c>
      <c r="D2418" s="1001" t="s">
        <v>854</v>
      </c>
      <c r="E2418" s="1001" t="n">
        <v>1010520530</v>
      </c>
      <c r="F2418" s="1001" t="n">
        <v>3055</v>
      </c>
      <c r="G2418" s="1001" t="s">
        <v>5808</v>
      </c>
      <c r="H2418" s="1128" t="n">
        <v>1604</v>
      </c>
      <c r="I2418" s="1068"/>
    </row>
    <row r="2419" customFormat="false" ht="12.75" hidden="false" customHeight="false" outlineLevel="0" collapsed="false">
      <c r="A2419" s="1001" t="n">
        <v>2417</v>
      </c>
      <c r="B2419" s="1001" t="s">
        <v>5809</v>
      </c>
      <c r="C2419" s="1001" t="s">
        <v>1095</v>
      </c>
      <c r="D2419" s="1001" t="s">
        <v>854</v>
      </c>
      <c r="E2419" s="1001" t="n">
        <v>1010960210</v>
      </c>
      <c r="F2419" s="1001" t="n">
        <v>96021</v>
      </c>
      <c r="G2419" s="1001" t="s">
        <v>5810</v>
      </c>
      <c r="H2419" s="1128" t="n">
        <v>1390</v>
      </c>
      <c r="I2419" s="1068"/>
    </row>
    <row r="2420" customFormat="false" ht="12.75" hidden="false" customHeight="false" outlineLevel="0" collapsed="false">
      <c r="A2420" s="1001" t="n">
        <v>2418</v>
      </c>
      <c r="B2420" s="1001" t="s">
        <v>5811</v>
      </c>
      <c r="C2420" s="1001" t="s">
        <v>1335</v>
      </c>
      <c r="D2420" s="1001" t="s">
        <v>849</v>
      </c>
      <c r="E2420" s="1001" t="n">
        <v>1080130240</v>
      </c>
      <c r="F2420" s="1001" t="n">
        <v>37024</v>
      </c>
      <c r="G2420" s="1001" t="s">
        <v>5812</v>
      </c>
      <c r="H2420" s="1128" t="n">
        <v>13598</v>
      </c>
      <c r="I2420" s="1068"/>
    </row>
    <row r="2421" customFormat="false" ht="12.75" hidden="false" customHeight="false" outlineLevel="0" collapsed="false">
      <c r="A2421" s="1001" t="n">
        <v>2419</v>
      </c>
      <c r="B2421" s="1001" t="s">
        <v>5813</v>
      </c>
      <c r="C2421" s="1001" t="s">
        <v>1474</v>
      </c>
      <c r="D2421" s="1001" t="s">
        <v>854</v>
      </c>
      <c r="E2421" s="1001" t="n">
        <v>1011020250</v>
      </c>
      <c r="F2421" s="1001" t="n">
        <v>103025</v>
      </c>
      <c r="G2421" s="1001" t="s">
        <v>5814</v>
      </c>
      <c r="H2421" s="1128" t="n">
        <v>4510</v>
      </c>
      <c r="I2421" s="1068"/>
    </row>
    <row r="2422" customFormat="false" ht="12.75" hidden="false" customHeight="false" outlineLevel="0" collapsed="false">
      <c r="A2422" s="1001" t="n">
        <v>2420</v>
      </c>
      <c r="B2422" s="1001" t="s">
        <v>5815</v>
      </c>
      <c r="C2422" s="1001" t="s">
        <v>925</v>
      </c>
      <c r="D2422" s="1001" t="s">
        <v>848</v>
      </c>
      <c r="E2422" s="1001" t="n">
        <v>3150510300</v>
      </c>
      <c r="F2422" s="1001" t="n">
        <v>63030</v>
      </c>
      <c r="G2422" s="1001" t="s">
        <v>5816</v>
      </c>
      <c r="H2422" s="1128" t="n">
        <v>11884</v>
      </c>
      <c r="I2422" s="1068"/>
    </row>
    <row r="2423" customFormat="false" ht="12.75" hidden="false" customHeight="false" outlineLevel="0" collapsed="false">
      <c r="A2423" s="1001" t="n">
        <v>2421</v>
      </c>
      <c r="B2423" s="1001" t="s">
        <v>5817</v>
      </c>
      <c r="C2423" s="1001" t="s">
        <v>1796</v>
      </c>
      <c r="D2423" s="1001" t="s">
        <v>855</v>
      </c>
      <c r="E2423" s="1001" t="n">
        <v>3160780040</v>
      </c>
      <c r="F2423" s="1001" t="n">
        <v>73004</v>
      </c>
      <c r="G2423" s="1001" t="s">
        <v>5818</v>
      </c>
      <c r="H2423" s="1128" t="n">
        <v>13231</v>
      </c>
      <c r="I2423" s="1068"/>
    </row>
    <row r="2424" customFormat="false" ht="12.75" hidden="false" customHeight="false" outlineLevel="0" collapsed="false">
      <c r="A2424" s="1001" t="n">
        <v>2422</v>
      </c>
      <c r="B2424" s="1001" t="s">
        <v>5819</v>
      </c>
      <c r="C2424" s="1001" t="s">
        <v>908</v>
      </c>
      <c r="D2424" s="1001" t="s">
        <v>854</v>
      </c>
      <c r="E2424" s="1001" t="n">
        <v>1010270770</v>
      </c>
      <c r="F2424" s="1001" t="n">
        <v>4077</v>
      </c>
      <c r="G2424" s="1001" t="s">
        <v>5820</v>
      </c>
      <c r="H2424" s="1128" t="n">
        <v>156</v>
      </c>
      <c r="I2424" s="1068"/>
    </row>
    <row r="2425" customFormat="false" ht="12.75" hidden="false" customHeight="false" outlineLevel="0" collapsed="false">
      <c r="A2425" s="1001" t="n">
        <v>2423</v>
      </c>
      <c r="B2425" s="1001" t="s">
        <v>5821</v>
      </c>
      <c r="C2425" s="1001" t="s">
        <v>1591</v>
      </c>
      <c r="D2425" s="1001" t="s">
        <v>851</v>
      </c>
      <c r="E2425" s="1001" t="n">
        <v>1070340200</v>
      </c>
      <c r="F2425" s="1001" t="n">
        <v>10020</v>
      </c>
      <c r="G2425" s="1001" t="s">
        <v>5822</v>
      </c>
      <c r="H2425" s="1128" t="n">
        <v>522</v>
      </c>
      <c r="I2425" s="1068"/>
    </row>
    <row r="2426" customFormat="false" ht="12.75" hidden="false" customHeight="false" outlineLevel="0" collapsed="false">
      <c r="A2426" s="1001" t="n">
        <v>2424</v>
      </c>
      <c r="B2426" s="1001" t="s">
        <v>5823</v>
      </c>
      <c r="C2426" s="1001" t="s">
        <v>1330</v>
      </c>
      <c r="D2426" s="1001" t="s">
        <v>861</v>
      </c>
      <c r="E2426" s="1001" t="n">
        <v>1050840250</v>
      </c>
      <c r="F2426" s="1001" t="n">
        <v>26025</v>
      </c>
      <c r="G2426" s="1001" t="s">
        <v>5824</v>
      </c>
      <c r="H2426" s="1128" t="n">
        <v>6057</v>
      </c>
      <c r="I2426" s="1068"/>
    </row>
    <row r="2427" customFormat="false" ht="12.75" hidden="false" customHeight="false" outlineLevel="0" collapsed="false">
      <c r="A2427" s="1001" t="n">
        <v>2425</v>
      </c>
      <c r="B2427" s="1001" t="s">
        <v>5825</v>
      </c>
      <c r="C2427" s="1001" t="s">
        <v>1474</v>
      </c>
      <c r="D2427" s="1001" t="s">
        <v>854</v>
      </c>
      <c r="E2427" s="1001" t="n">
        <v>1011020260</v>
      </c>
      <c r="F2427" s="1001" t="n">
        <v>103026</v>
      </c>
      <c r="G2427" s="1001" t="s">
        <v>5826</v>
      </c>
      <c r="H2427" s="1128" t="n">
        <v>1419</v>
      </c>
      <c r="I2427" s="1068"/>
    </row>
    <row r="2428" customFormat="false" ht="12.75" hidden="false" customHeight="false" outlineLevel="0" collapsed="false">
      <c r="A2428" s="1001" t="n">
        <v>2426</v>
      </c>
      <c r="B2428" s="1001" t="s">
        <v>5827</v>
      </c>
      <c r="C2428" s="1001" t="s">
        <v>1132</v>
      </c>
      <c r="D2428" s="1001" t="s">
        <v>468</v>
      </c>
      <c r="E2428" s="1001" t="n">
        <v>3130790220</v>
      </c>
      <c r="F2428" s="1001" t="n">
        <v>67023</v>
      </c>
      <c r="G2428" s="1001" t="s">
        <v>5828</v>
      </c>
      <c r="H2428" s="1128" t="n">
        <v>1119</v>
      </c>
      <c r="I2428" s="1068"/>
    </row>
    <row r="2429" customFormat="false" ht="12.75" hidden="false" customHeight="false" outlineLevel="0" collapsed="false">
      <c r="A2429" s="1001" t="n">
        <v>2427</v>
      </c>
      <c r="B2429" s="1001" t="s">
        <v>5829</v>
      </c>
      <c r="C2429" s="1001" t="s">
        <v>942</v>
      </c>
      <c r="D2429" s="1001" t="s">
        <v>847</v>
      </c>
      <c r="E2429" s="1001" t="n">
        <v>3180250470</v>
      </c>
      <c r="F2429" s="1001" t="n">
        <v>78046</v>
      </c>
      <c r="G2429" s="1001" t="s">
        <v>5830</v>
      </c>
      <c r="H2429" s="1128" t="n">
        <v>1017</v>
      </c>
      <c r="I2429" s="1068"/>
    </row>
    <row r="2430" customFormat="false" ht="12.75" hidden="false" customHeight="false" outlineLevel="0" collapsed="false">
      <c r="A2430" s="1001" t="n">
        <v>2428</v>
      </c>
      <c r="B2430" s="1001" t="s">
        <v>5831</v>
      </c>
      <c r="C2430" s="1001" t="s">
        <v>1174</v>
      </c>
      <c r="D2430" s="1001" t="s">
        <v>847</v>
      </c>
      <c r="E2430" s="1001" t="n">
        <v>3180220340</v>
      </c>
      <c r="F2430" s="1001" t="n">
        <v>79036</v>
      </c>
      <c r="G2430" s="1001" t="s">
        <v>5832</v>
      </c>
      <c r="H2430" s="1128" t="n">
        <v>4657</v>
      </c>
      <c r="I2430" s="1068"/>
    </row>
    <row r="2431" customFormat="false" ht="12.75" hidden="false" customHeight="false" outlineLevel="0" collapsed="false">
      <c r="A2431" s="1001" t="n">
        <v>2429</v>
      </c>
      <c r="B2431" s="1001" t="s">
        <v>5833</v>
      </c>
      <c r="C2431" s="1001" t="s">
        <v>942</v>
      </c>
      <c r="D2431" s="1001" t="s">
        <v>847</v>
      </c>
      <c r="E2431" s="1001" t="n">
        <v>3180250480</v>
      </c>
      <c r="F2431" s="1001" t="n">
        <v>78047</v>
      </c>
      <c r="G2431" s="1001" t="s">
        <v>5834</v>
      </c>
      <c r="H2431" s="1128" t="n">
        <v>9630</v>
      </c>
      <c r="I2431" s="1068"/>
    </row>
    <row r="2432" customFormat="false" ht="12.75" hidden="false" customHeight="false" outlineLevel="0" collapsed="false">
      <c r="A2432" s="1001" t="n">
        <v>2430</v>
      </c>
      <c r="B2432" s="1001" t="s">
        <v>5835</v>
      </c>
      <c r="C2432" s="1001" t="s">
        <v>1055</v>
      </c>
      <c r="D2432" s="1001" t="s">
        <v>852</v>
      </c>
      <c r="E2432" s="1001" t="n">
        <v>1030860490</v>
      </c>
      <c r="F2432" s="1001" t="n">
        <v>12057</v>
      </c>
      <c r="G2432" s="1001" t="s">
        <v>5836</v>
      </c>
      <c r="H2432" s="1128" t="n">
        <v>601</v>
      </c>
      <c r="I2432" s="1068"/>
    </row>
    <row r="2433" customFormat="false" ht="12.75" hidden="false" customHeight="false" outlineLevel="0" collapsed="false">
      <c r="A2433" s="1001" t="n">
        <v>2431</v>
      </c>
      <c r="B2433" s="1001" t="s">
        <v>5837</v>
      </c>
      <c r="C2433" s="1001" t="s">
        <v>2205</v>
      </c>
      <c r="D2433" s="1001" t="s">
        <v>847</v>
      </c>
      <c r="E2433" s="1001" t="n">
        <v>3180970100</v>
      </c>
      <c r="F2433" s="1001" t="n">
        <v>101010</v>
      </c>
      <c r="G2433" s="1001" t="s">
        <v>5838</v>
      </c>
      <c r="H2433" s="1128" t="n">
        <v>59359</v>
      </c>
      <c r="I2433" s="1068"/>
    </row>
    <row r="2434" customFormat="false" ht="12.75" hidden="false" customHeight="false" outlineLevel="0" collapsed="false">
      <c r="A2434" s="1001" t="n">
        <v>2432</v>
      </c>
      <c r="B2434" s="1001" t="s">
        <v>5839</v>
      </c>
      <c r="C2434" s="1001" t="s">
        <v>951</v>
      </c>
      <c r="D2434" s="1001" t="s">
        <v>852</v>
      </c>
      <c r="E2434" s="1001" t="n">
        <v>1030260370</v>
      </c>
      <c r="F2434" s="1001" t="n">
        <v>19038</v>
      </c>
      <c r="G2434" s="1001" t="s">
        <v>5840</v>
      </c>
      <c r="H2434" s="1128" t="n">
        <v>620</v>
      </c>
      <c r="I2434" s="1068"/>
    </row>
    <row r="2435" customFormat="false" ht="12.75" hidden="false" customHeight="false" outlineLevel="0" collapsed="false">
      <c r="A2435" s="1001" t="n">
        <v>2433</v>
      </c>
      <c r="B2435" s="1001" t="s">
        <v>5841</v>
      </c>
      <c r="C2435" s="1001" t="s">
        <v>1120</v>
      </c>
      <c r="D2435" s="1001" t="s">
        <v>854</v>
      </c>
      <c r="E2435" s="1001" t="n">
        <v>1010880520</v>
      </c>
      <c r="F2435" s="1001" t="n">
        <v>2052</v>
      </c>
      <c r="G2435" s="1001" t="s">
        <v>5842</v>
      </c>
      <c r="H2435" s="1128" t="n">
        <v>372</v>
      </c>
      <c r="I2435" s="1068"/>
    </row>
    <row r="2436" customFormat="false" ht="12.75" hidden="false" customHeight="false" outlineLevel="0" collapsed="false">
      <c r="A2436" s="1001" t="n">
        <v>2434</v>
      </c>
      <c r="B2436" s="1001" t="s">
        <v>5843</v>
      </c>
      <c r="C2436" s="1001" t="s">
        <v>1110</v>
      </c>
      <c r="D2436" s="1001" t="s">
        <v>858</v>
      </c>
      <c r="E2436" s="1001" t="n">
        <v>1040830640</v>
      </c>
      <c r="F2436" s="1001" t="n">
        <v>22068</v>
      </c>
      <c r="G2436" s="1001" t="s">
        <v>5844</v>
      </c>
      <c r="H2436" s="1128" t="n">
        <v>691</v>
      </c>
      <c r="I2436" s="1068"/>
    </row>
    <row r="2437" customFormat="false" ht="12.75" hidden="false" customHeight="false" outlineLevel="0" collapsed="false">
      <c r="A2437" s="1001" t="n">
        <v>2435</v>
      </c>
      <c r="B2437" s="1001" t="s">
        <v>5845</v>
      </c>
      <c r="C2437" s="1001" t="s">
        <v>2205</v>
      </c>
      <c r="D2437" s="1001" t="s">
        <v>847</v>
      </c>
      <c r="E2437" s="1001" t="n">
        <v>3180970110</v>
      </c>
      <c r="F2437" s="1001" t="n">
        <v>101011</v>
      </c>
      <c r="G2437" s="1001" t="s">
        <v>5846</v>
      </c>
      <c r="H2437" s="1128" t="n">
        <v>2781</v>
      </c>
      <c r="I2437" s="1068"/>
    </row>
    <row r="2438" customFormat="false" ht="12.75" hidden="false" customHeight="false" outlineLevel="0" collapsed="false">
      <c r="A2438" s="1001" t="n">
        <v>2436</v>
      </c>
      <c r="B2438" s="1001" t="s">
        <v>5847</v>
      </c>
      <c r="C2438" s="1001" t="s">
        <v>1055</v>
      </c>
      <c r="D2438" s="1001" t="s">
        <v>852</v>
      </c>
      <c r="E2438" s="1001" t="n">
        <v>1030860500</v>
      </c>
      <c r="F2438" s="1001" t="n">
        <v>12058</v>
      </c>
      <c r="G2438" s="1001" t="s">
        <v>5848</v>
      </c>
      <c r="H2438" s="1128" t="n">
        <v>3574</v>
      </c>
      <c r="I2438" s="1068"/>
    </row>
    <row r="2439" customFormat="false" ht="12.75" hidden="false" customHeight="false" outlineLevel="0" collapsed="false">
      <c r="A2439" s="1001" t="n">
        <v>2437</v>
      </c>
      <c r="B2439" s="1001" t="s">
        <v>5849</v>
      </c>
      <c r="C2439" s="1001" t="s">
        <v>922</v>
      </c>
      <c r="D2439" s="1001" t="s">
        <v>848</v>
      </c>
      <c r="E2439" s="1001" t="n">
        <v>3150720490</v>
      </c>
      <c r="F2439" s="1001" t="n">
        <v>65049</v>
      </c>
      <c r="G2439" s="1001" t="s">
        <v>5850</v>
      </c>
      <c r="H2439" s="1128" t="n">
        <v>538</v>
      </c>
      <c r="I2439" s="1068"/>
    </row>
    <row r="2440" customFormat="false" ht="12.75" hidden="false" customHeight="false" outlineLevel="0" collapsed="false">
      <c r="A2440" s="1001" t="n">
        <v>2438</v>
      </c>
      <c r="B2440" s="1001" t="s">
        <v>5851</v>
      </c>
      <c r="C2440" s="1001" t="s">
        <v>1159</v>
      </c>
      <c r="D2440" s="1001" t="s">
        <v>852</v>
      </c>
      <c r="E2440" s="1001" t="n">
        <v>1030240790</v>
      </c>
      <c r="F2440" s="1001" t="n">
        <v>13084</v>
      </c>
      <c r="G2440" s="1001" t="s">
        <v>5852</v>
      </c>
      <c r="H2440" s="1128" t="n">
        <v>3442</v>
      </c>
      <c r="I2440" s="1068"/>
    </row>
    <row r="2441" customFormat="false" ht="12.75" hidden="false" customHeight="false" outlineLevel="0" collapsed="false">
      <c r="A2441" s="1001" t="n">
        <v>2439</v>
      </c>
      <c r="B2441" s="1001" t="s">
        <v>5853</v>
      </c>
      <c r="C2441" s="1001" t="s">
        <v>1035</v>
      </c>
      <c r="D2441" s="1001" t="s">
        <v>854</v>
      </c>
      <c r="E2441" s="1001" t="n">
        <v>1010810940</v>
      </c>
      <c r="F2441" s="1001" t="n">
        <v>1096</v>
      </c>
      <c r="G2441" s="1001" t="s">
        <v>5854</v>
      </c>
      <c r="H2441" s="1128" t="n">
        <v>930</v>
      </c>
      <c r="I2441" s="1068"/>
    </row>
    <row r="2442" customFormat="false" ht="12.75" hidden="false" customHeight="false" outlineLevel="0" collapsed="false">
      <c r="A2442" s="1001" t="n">
        <v>2440</v>
      </c>
      <c r="B2442" s="1001" t="s">
        <v>5855</v>
      </c>
      <c r="C2442" s="1001" t="s">
        <v>893</v>
      </c>
      <c r="D2442" s="1001" t="s">
        <v>852</v>
      </c>
      <c r="E2442" s="1001" t="n">
        <v>1030490960</v>
      </c>
      <c r="F2442" s="1001" t="n">
        <v>15096</v>
      </c>
      <c r="G2442" s="1001" t="s">
        <v>5856</v>
      </c>
      <c r="H2442" s="1128" t="n">
        <v>8138</v>
      </c>
      <c r="I2442" s="1068"/>
    </row>
    <row r="2443" customFormat="false" ht="12.75" hidden="false" customHeight="false" outlineLevel="0" collapsed="false">
      <c r="A2443" s="1001" t="n">
        <v>2441</v>
      </c>
      <c r="B2443" s="1001" t="s">
        <v>5857</v>
      </c>
      <c r="C2443" s="1001" t="s">
        <v>1055</v>
      </c>
      <c r="D2443" s="1001" t="s">
        <v>852</v>
      </c>
      <c r="E2443" s="1001" t="n">
        <v>1030860501</v>
      </c>
      <c r="F2443" s="1001" t="n">
        <v>12059</v>
      </c>
      <c r="G2443" s="1001" t="s">
        <v>5858</v>
      </c>
      <c r="H2443" s="1128" t="n">
        <v>3070</v>
      </c>
      <c r="I2443" s="1068"/>
    </row>
    <row r="2444" customFormat="false" ht="12.75" hidden="false" customHeight="false" outlineLevel="0" collapsed="false">
      <c r="A2444" s="1001" t="n">
        <v>2442</v>
      </c>
      <c r="B2444" s="1001" t="s">
        <v>5859</v>
      </c>
      <c r="C2444" s="1001" t="s">
        <v>887</v>
      </c>
      <c r="D2444" s="1001" t="s">
        <v>856</v>
      </c>
      <c r="E2444" s="1001" t="n">
        <v>4200950190</v>
      </c>
      <c r="F2444" s="1001" t="n">
        <v>95019</v>
      </c>
      <c r="G2444" s="1001" t="s">
        <v>5860</v>
      </c>
      <c r="H2444" s="1128" t="n">
        <v>2487</v>
      </c>
      <c r="I2444" s="1068"/>
    </row>
    <row r="2445" customFormat="false" ht="12.75" hidden="false" customHeight="false" outlineLevel="0" collapsed="false">
      <c r="A2445" s="1001" t="n">
        <v>2443</v>
      </c>
      <c r="B2445" s="1001" t="s">
        <v>5861</v>
      </c>
      <c r="C2445" s="1001" t="s">
        <v>890</v>
      </c>
      <c r="D2445" s="1001" t="s">
        <v>468</v>
      </c>
      <c r="E2445" s="1001" t="n">
        <v>3130600170</v>
      </c>
      <c r="F2445" s="1001" t="n">
        <v>68017</v>
      </c>
      <c r="G2445" s="1001" t="s">
        <v>5862</v>
      </c>
      <c r="H2445" s="1128" t="n">
        <v>1350</v>
      </c>
      <c r="I2445" s="1068"/>
    </row>
    <row r="2446" customFormat="false" ht="12.75" hidden="false" customHeight="false" outlineLevel="0" collapsed="false">
      <c r="A2446" s="1001" t="n">
        <v>2444</v>
      </c>
      <c r="B2446" s="1001" t="s">
        <v>5863</v>
      </c>
      <c r="C2446" s="1001" t="s">
        <v>1035</v>
      </c>
      <c r="D2446" s="1001" t="s">
        <v>854</v>
      </c>
      <c r="E2446" s="1001" t="n">
        <v>1010810950</v>
      </c>
      <c r="F2446" s="1001" t="n">
        <v>1097</v>
      </c>
      <c r="G2446" s="1001" t="s">
        <v>5864</v>
      </c>
      <c r="H2446" s="1128" t="n">
        <v>7821</v>
      </c>
      <c r="I2446" s="1068"/>
    </row>
    <row r="2447" customFormat="false" ht="12.75" hidden="false" customHeight="false" outlineLevel="0" collapsed="false">
      <c r="A2447" s="1001" t="n">
        <v>2445</v>
      </c>
      <c r="B2447" s="1001" t="s">
        <v>5865</v>
      </c>
      <c r="C2447" s="1001" t="s">
        <v>951</v>
      </c>
      <c r="D2447" s="1001" t="s">
        <v>852</v>
      </c>
      <c r="E2447" s="1001" t="n">
        <v>1030260380</v>
      </c>
      <c r="F2447" s="1001" t="n">
        <v>19039</v>
      </c>
      <c r="G2447" s="1001" t="s">
        <v>5866</v>
      </c>
      <c r="H2447" s="1128" t="n">
        <v>408</v>
      </c>
      <c r="I2447" s="1068"/>
    </row>
    <row r="2448" customFormat="false" ht="12.75" hidden="false" customHeight="false" outlineLevel="0" collapsed="false">
      <c r="A2448" s="1001" t="n">
        <v>2446</v>
      </c>
      <c r="B2448" s="1001" t="s">
        <v>5867</v>
      </c>
      <c r="C2448" s="1001" t="s">
        <v>1055</v>
      </c>
      <c r="D2448" s="1001" t="s">
        <v>852</v>
      </c>
      <c r="E2448" s="1001" t="n">
        <v>1030860510</v>
      </c>
      <c r="F2448" s="1001" t="n">
        <v>12060</v>
      </c>
      <c r="G2448" s="1001" t="s">
        <v>5868</v>
      </c>
      <c r="H2448" s="1128" t="n">
        <v>2885</v>
      </c>
      <c r="I2448" s="1068"/>
    </row>
    <row r="2449" customFormat="false" ht="12.75" hidden="false" customHeight="false" outlineLevel="0" collapsed="false">
      <c r="A2449" s="1001" t="n">
        <v>2447</v>
      </c>
      <c r="B2449" s="1001" t="s">
        <v>5869</v>
      </c>
      <c r="C2449" s="1001" t="s">
        <v>908</v>
      </c>
      <c r="D2449" s="1001" t="s">
        <v>854</v>
      </c>
      <c r="E2449" s="1001" t="n">
        <v>1010270780</v>
      </c>
      <c r="F2449" s="1001" t="n">
        <v>4078</v>
      </c>
      <c r="G2449" s="1001" t="s">
        <v>5870</v>
      </c>
      <c r="H2449" s="1128" t="n">
        <v>55557</v>
      </c>
      <c r="I2449" s="1068"/>
    </row>
    <row r="2450" customFormat="false" ht="12.75" hidden="false" customHeight="false" outlineLevel="0" collapsed="false">
      <c r="A2450" s="1001" t="n">
        <v>2448</v>
      </c>
      <c r="B2450" s="1001" t="s">
        <v>5871</v>
      </c>
      <c r="C2450" s="1001" t="s">
        <v>1032</v>
      </c>
      <c r="D2450" s="1001" t="s">
        <v>854</v>
      </c>
      <c r="E2450" s="1001" t="n">
        <v>1010070510</v>
      </c>
      <c r="F2450" s="1001" t="n">
        <v>5051</v>
      </c>
      <c r="G2450" s="1001" t="s">
        <v>5872</v>
      </c>
      <c r="H2450" s="1128" t="n">
        <v>437</v>
      </c>
      <c r="I2450" s="1068"/>
    </row>
    <row r="2451" customFormat="false" ht="12.75" hidden="false" customHeight="false" outlineLevel="0" collapsed="false">
      <c r="A2451" s="1001" t="n">
        <v>2449</v>
      </c>
      <c r="B2451" s="1001" t="s">
        <v>5873</v>
      </c>
      <c r="C2451" s="1001" t="s">
        <v>1035</v>
      </c>
      <c r="D2451" s="1001" t="s">
        <v>854</v>
      </c>
      <c r="E2451" s="1001" t="n">
        <v>1010810960</v>
      </c>
      <c r="F2451" s="1001" t="n">
        <v>1098</v>
      </c>
      <c r="G2451" s="1001" t="s">
        <v>5874</v>
      </c>
      <c r="H2451" s="1128" t="n">
        <v>9411</v>
      </c>
      <c r="I2451" s="1068"/>
    </row>
    <row r="2452" customFormat="false" ht="12.75" hidden="false" customHeight="false" outlineLevel="0" collapsed="false">
      <c r="A2452" s="1001" t="n">
        <v>2450</v>
      </c>
      <c r="B2452" s="1001" t="s">
        <v>5875</v>
      </c>
      <c r="C2452" s="1001" t="s">
        <v>1325</v>
      </c>
      <c r="D2452" s="1001" t="s">
        <v>468</v>
      </c>
      <c r="E2452" s="1001" t="n">
        <v>3130230280</v>
      </c>
      <c r="F2452" s="1001" t="n">
        <v>69028</v>
      </c>
      <c r="G2452" s="1001" t="s">
        <v>5876</v>
      </c>
      <c r="H2452" s="1128" t="n">
        <v>4748</v>
      </c>
      <c r="I2452" s="1068"/>
    </row>
    <row r="2453" customFormat="false" ht="12.75" hidden="false" customHeight="false" outlineLevel="0" collapsed="false">
      <c r="A2453" s="1001" t="n">
        <v>2451</v>
      </c>
      <c r="B2453" s="1001" t="s">
        <v>5877</v>
      </c>
      <c r="C2453" s="1001" t="s">
        <v>965</v>
      </c>
      <c r="D2453" s="1001" t="s">
        <v>462</v>
      </c>
      <c r="E2453" s="1001" t="n">
        <v>2110060170</v>
      </c>
      <c r="F2453" s="1001" t="n">
        <v>44017</v>
      </c>
      <c r="G2453" s="1001" t="s">
        <v>5878</v>
      </c>
      <c r="H2453" s="1128" t="n">
        <v>5402</v>
      </c>
      <c r="I2453" s="1068"/>
    </row>
    <row r="2454" customFormat="false" ht="12.75" hidden="false" customHeight="false" outlineLevel="0" collapsed="false">
      <c r="A2454" s="1001" t="n">
        <v>2452</v>
      </c>
      <c r="B2454" s="1001" t="s">
        <v>5879</v>
      </c>
      <c r="C2454" s="1001" t="s">
        <v>1068</v>
      </c>
      <c r="D2454" s="1001" t="s">
        <v>462</v>
      </c>
      <c r="E2454" s="1001" t="n">
        <v>2110030160</v>
      </c>
      <c r="F2454" s="1001" t="n">
        <v>42016</v>
      </c>
      <c r="G2454" s="1001" t="s">
        <v>5880</v>
      </c>
      <c r="H2454" s="1128" t="n">
        <v>4420</v>
      </c>
      <c r="I2454" s="1068"/>
    </row>
    <row r="2455" customFormat="false" ht="12.75" hidden="false" customHeight="false" outlineLevel="0" collapsed="false">
      <c r="A2455" s="1001" t="n">
        <v>2453</v>
      </c>
      <c r="B2455" s="1001" t="s">
        <v>5881</v>
      </c>
      <c r="C2455" s="1001" t="s">
        <v>1117</v>
      </c>
      <c r="D2455" s="1001" t="s">
        <v>852</v>
      </c>
      <c r="E2455" s="1001" t="n">
        <v>1030570570</v>
      </c>
      <c r="F2455" s="1001" t="n">
        <v>18060</v>
      </c>
      <c r="G2455" s="1001" t="s">
        <v>5882</v>
      </c>
      <c r="H2455" s="1128" t="n">
        <v>4915</v>
      </c>
      <c r="I2455" s="1068"/>
    </row>
    <row r="2456" customFormat="false" ht="12.75" hidden="false" customHeight="false" outlineLevel="0" collapsed="false">
      <c r="A2456" s="1001" t="n">
        <v>2454</v>
      </c>
      <c r="B2456" s="1001" t="s">
        <v>5883</v>
      </c>
      <c r="C2456" s="1001" t="s">
        <v>887</v>
      </c>
      <c r="D2456" s="1001" t="s">
        <v>856</v>
      </c>
      <c r="E2456" s="1001" t="n">
        <v>4200950191</v>
      </c>
      <c r="F2456" s="1001" t="n">
        <v>95077</v>
      </c>
      <c r="G2456" s="1001" t="s">
        <v>5884</v>
      </c>
      <c r="H2456" s="1128" t="n">
        <v>311</v>
      </c>
      <c r="I2456" s="1068"/>
    </row>
    <row r="2457" customFormat="false" ht="12.75" hidden="false" customHeight="false" outlineLevel="0" collapsed="false">
      <c r="A2457" s="1001" t="n">
        <v>2455</v>
      </c>
      <c r="B2457" s="1001" t="s">
        <v>5885</v>
      </c>
      <c r="C2457" s="1001" t="s">
        <v>378</v>
      </c>
      <c r="D2457" s="1001" t="s">
        <v>854</v>
      </c>
      <c r="E2457" s="1001" t="n">
        <v>1010520560</v>
      </c>
      <c r="F2457" s="1001" t="n">
        <v>3058</v>
      </c>
      <c r="G2457" s="1001" t="s">
        <v>5886</v>
      </c>
      <c r="H2457" s="1128" t="n">
        <v>2576</v>
      </c>
      <c r="I2457" s="1068"/>
    </row>
    <row r="2458" customFormat="false" ht="12.75" hidden="false" customHeight="false" outlineLevel="0" collapsed="false">
      <c r="A2458" s="1001" t="n">
        <v>2456</v>
      </c>
      <c r="B2458" s="1001" t="s">
        <v>5887</v>
      </c>
      <c r="C2458" s="1001" t="s">
        <v>1055</v>
      </c>
      <c r="D2458" s="1001" t="s">
        <v>852</v>
      </c>
      <c r="E2458" s="1001" t="n">
        <v>1030860520</v>
      </c>
      <c r="F2458" s="1001" t="n">
        <v>12061</v>
      </c>
      <c r="G2458" s="1001" t="s">
        <v>5888</v>
      </c>
      <c r="H2458" s="1128" t="n">
        <v>156</v>
      </c>
      <c r="I2458" s="1068"/>
    </row>
    <row r="2459" customFormat="false" ht="12.75" hidden="false" customHeight="false" outlineLevel="0" collapsed="false">
      <c r="A2459" s="1001" t="n">
        <v>2457</v>
      </c>
      <c r="B2459" s="1001" t="s">
        <v>5889</v>
      </c>
      <c r="C2459" s="1001" t="s">
        <v>1174</v>
      </c>
      <c r="D2459" s="1001" t="s">
        <v>847</v>
      </c>
      <c r="E2459" s="1001" t="n">
        <v>3180220370</v>
      </c>
      <c r="F2459" s="1001" t="n">
        <v>79039</v>
      </c>
      <c r="G2459" s="1001" t="s">
        <v>5890</v>
      </c>
      <c r="H2459" s="1128" t="n">
        <v>6520</v>
      </c>
      <c r="I2459" s="1068"/>
    </row>
    <row r="2460" customFormat="false" ht="12.75" hidden="false" customHeight="false" outlineLevel="0" collapsed="false">
      <c r="A2460" s="1001" t="n">
        <v>2458</v>
      </c>
      <c r="B2460" s="1001" t="s">
        <v>5891</v>
      </c>
      <c r="C2460" s="1001" t="s">
        <v>1095</v>
      </c>
      <c r="D2460" s="1001" t="s">
        <v>854</v>
      </c>
      <c r="E2460" s="1001" t="n">
        <v>1010960230</v>
      </c>
      <c r="F2460" s="1001" t="n">
        <v>96023</v>
      </c>
      <c r="G2460" s="1001" t="s">
        <v>5892</v>
      </c>
      <c r="H2460" s="1128" t="n">
        <v>463</v>
      </c>
      <c r="I2460" s="1068"/>
    </row>
    <row r="2461" customFormat="false" ht="12.75" hidden="false" customHeight="false" outlineLevel="0" collapsed="false">
      <c r="A2461" s="1001" t="n">
        <v>2459</v>
      </c>
      <c r="B2461" s="1001" t="s">
        <v>5893</v>
      </c>
      <c r="C2461" s="1001" t="s">
        <v>999</v>
      </c>
      <c r="D2461" s="1001" t="s">
        <v>852</v>
      </c>
      <c r="E2461" s="1001" t="n">
        <v>1030120860</v>
      </c>
      <c r="F2461" s="1001" t="n">
        <v>16089</v>
      </c>
      <c r="G2461" s="1001" t="s">
        <v>5894</v>
      </c>
      <c r="H2461" s="1128" t="n">
        <v>7453</v>
      </c>
      <c r="I2461" s="1068"/>
    </row>
    <row r="2462" customFormat="false" ht="12.75" hidden="false" customHeight="false" outlineLevel="0" collapsed="false">
      <c r="A2462" s="1001" t="n">
        <v>2460</v>
      </c>
      <c r="B2462" s="1001" t="s">
        <v>5895</v>
      </c>
      <c r="C2462" s="1001" t="s">
        <v>1215</v>
      </c>
      <c r="D2462" s="1001" t="s">
        <v>858</v>
      </c>
      <c r="E2462" s="1001" t="n">
        <v>1040140240</v>
      </c>
      <c r="F2462" s="1001" t="n">
        <v>21027</v>
      </c>
      <c r="G2462" s="1001" t="s">
        <v>5896</v>
      </c>
      <c r="H2462" s="1128" t="n">
        <v>2372</v>
      </c>
      <c r="I2462" s="1068"/>
    </row>
    <row r="2463" customFormat="false" ht="12.75" hidden="false" customHeight="false" outlineLevel="0" collapsed="false">
      <c r="A2463" s="1001" t="n">
        <v>2461</v>
      </c>
      <c r="B2463" s="1001" t="s">
        <v>5897</v>
      </c>
      <c r="C2463" s="1001" t="s">
        <v>1226</v>
      </c>
      <c r="D2463" s="1001" t="s">
        <v>855</v>
      </c>
      <c r="E2463" s="1001" t="n">
        <v>3160410240</v>
      </c>
      <c r="F2463" s="1001" t="n">
        <v>75025</v>
      </c>
      <c r="G2463" s="1001" t="s">
        <v>5898</v>
      </c>
      <c r="H2463" s="1128" t="n">
        <v>3891</v>
      </c>
      <c r="I2463" s="1068"/>
    </row>
    <row r="2464" customFormat="false" ht="12.75" hidden="false" customHeight="false" outlineLevel="0" collapsed="false">
      <c r="A2464" s="1001" t="n">
        <v>2462</v>
      </c>
      <c r="B2464" s="1001" t="s">
        <v>5899</v>
      </c>
      <c r="C2464" s="1001" t="s">
        <v>875</v>
      </c>
      <c r="D2464" s="1001" t="s">
        <v>861</v>
      </c>
      <c r="E2464" s="1001" t="n">
        <v>1050540360</v>
      </c>
      <c r="F2464" s="1001" t="n">
        <v>28036</v>
      </c>
      <c r="G2464" s="1001" t="s">
        <v>5900</v>
      </c>
      <c r="H2464" s="1128" t="n">
        <v>7138</v>
      </c>
      <c r="I2464" s="1068"/>
    </row>
    <row r="2465" customFormat="false" ht="12.75" hidden="false" customHeight="false" outlineLevel="0" collapsed="false">
      <c r="A2465" s="1001" t="n">
        <v>2463</v>
      </c>
      <c r="B2465" s="1001" t="s">
        <v>5901</v>
      </c>
      <c r="C2465" s="1001" t="s">
        <v>954</v>
      </c>
      <c r="D2465" s="1001" t="s">
        <v>852</v>
      </c>
      <c r="E2465" s="1001" t="n">
        <v>1030450210</v>
      </c>
      <c r="F2465" s="1001" t="n">
        <v>20021</v>
      </c>
      <c r="G2465" s="1001" t="s">
        <v>5902</v>
      </c>
      <c r="H2465" s="1128" t="n">
        <v>14711</v>
      </c>
      <c r="I2465" s="1068"/>
    </row>
    <row r="2466" customFormat="false" ht="12.75" hidden="false" customHeight="false" outlineLevel="0" collapsed="false">
      <c r="A2466" s="1001" t="n">
        <v>2464</v>
      </c>
      <c r="B2466" s="1001" t="s">
        <v>5903</v>
      </c>
      <c r="C2466" s="1001" t="s">
        <v>1092</v>
      </c>
      <c r="D2466" s="1001" t="s">
        <v>848</v>
      </c>
      <c r="E2466" s="1001" t="n">
        <v>3150200320</v>
      </c>
      <c r="F2466" s="1001" t="n">
        <v>61032</v>
      </c>
      <c r="G2466" s="1001" t="s">
        <v>5904</v>
      </c>
      <c r="H2466" s="1128" t="n">
        <v>6698</v>
      </c>
      <c r="I2466" s="1068"/>
    </row>
    <row r="2467" customFormat="false" ht="12.75" hidden="false" customHeight="false" outlineLevel="0" collapsed="false">
      <c r="A2467" s="1001" t="n">
        <v>2465</v>
      </c>
      <c r="B2467" s="1001" t="s">
        <v>5905</v>
      </c>
      <c r="C2467" s="1001" t="s">
        <v>893</v>
      </c>
      <c r="D2467" s="1001" t="s">
        <v>852</v>
      </c>
      <c r="E2467" s="1001" t="n">
        <v>1030490970</v>
      </c>
      <c r="F2467" s="1001" t="n">
        <v>15097</v>
      </c>
      <c r="G2467" s="1001" t="s">
        <v>5906</v>
      </c>
      <c r="H2467" s="1128" t="n">
        <v>4402</v>
      </c>
      <c r="I2467" s="1068"/>
    </row>
    <row r="2468" customFormat="false" ht="12.75" hidden="false" customHeight="false" outlineLevel="0" collapsed="false">
      <c r="A2468" s="1001" t="n">
        <v>2466</v>
      </c>
      <c r="B2468" s="1001" t="s">
        <v>5907</v>
      </c>
      <c r="C2468" s="1001" t="s">
        <v>893</v>
      </c>
      <c r="D2468" s="1001" t="s">
        <v>852</v>
      </c>
      <c r="E2468" s="1001" t="n">
        <v>1030490980</v>
      </c>
      <c r="F2468" s="1001" t="n">
        <v>15098</v>
      </c>
      <c r="G2468" s="1001" t="s">
        <v>5908</v>
      </c>
      <c r="H2468" s="1128" t="n">
        <v>18869</v>
      </c>
      <c r="I2468" s="1068"/>
    </row>
    <row r="2469" customFormat="false" ht="12.75" hidden="false" customHeight="false" outlineLevel="0" collapsed="false">
      <c r="A2469" s="1001" t="n">
        <v>2467</v>
      </c>
      <c r="B2469" s="1001" t="s">
        <v>5909</v>
      </c>
      <c r="C2469" s="1001" t="s">
        <v>1100</v>
      </c>
      <c r="D2469" s="1001" t="s">
        <v>848</v>
      </c>
      <c r="E2469" s="1001" t="n">
        <v>3150110260</v>
      </c>
      <c r="F2469" s="1001" t="n">
        <v>62026</v>
      </c>
      <c r="G2469" s="1001" t="s">
        <v>5910</v>
      </c>
      <c r="H2469" s="1128" t="n">
        <v>3822</v>
      </c>
      <c r="I2469" s="1068"/>
    </row>
    <row r="2470" customFormat="false" ht="12.75" hidden="false" customHeight="false" outlineLevel="0" collapsed="false">
      <c r="A2470" s="1001" t="n">
        <v>2468</v>
      </c>
      <c r="B2470" s="1001" t="s">
        <v>5911</v>
      </c>
      <c r="C2470" s="1001" t="s">
        <v>1159</v>
      </c>
      <c r="D2470" s="1001" t="s">
        <v>852</v>
      </c>
      <c r="E2470" s="1001" t="n">
        <v>1030240800</v>
      </c>
      <c r="F2470" s="1001" t="n">
        <v>13085</v>
      </c>
      <c r="G2470" s="1001" t="s">
        <v>5912</v>
      </c>
      <c r="H2470" s="1128" t="n">
        <v>218</v>
      </c>
      <c r="I2470" s="1068"/>
    </row>
    <row r="2471" customFormat="false" ht="12.75" hidden="false" customHeight="false" outlineLevel="0" collapsed="false">
      <c r="A2471" s="1001" t="n">
        <v>2469</v>
      </c>
      <c r="B2471" s="1001" t="s">
        <v>5913</v>
      </c>
      <c r="C2471" s="1001" t="s">
        <v>999</v>
      </c>
      <c r="D2471" s="1001" t="s">
        <v>852</v>
      </c>
      <c r="E2471" s="1001" t="n">
        <v>1030120870</v>
      </c>
      <c r="F2471" s="1001" t="n">
        <v>16090</v>
      </c>
      <c r="G2471" s="1001" t="s">
        <v>5914</v>
      </c>
      <c r="H2471" s="1128" t="n">
        <v>210</v>
      </c>
      <c r="I2471" s="1068"/>
    </row>
    <row r="2472" customFormat="false" ht="12.75" hidden="false" customHeight="false" outlineLevel="0" collapsed="false">
      <c r="A2472" s="1001" t="n">
        <v>2470</v>
      </c>
      <c r="B2472" s="1001" t="s">
        <v>5915</v>
      </c>
      <c r="C2472" s="1001" t="s">
        <v>1208</v>
      </c>
      <c r="D2472" s="1001" t="s">
        <v>857</v>
      </c>
      <c r="E2472" s="1001" t="n">
        <v>4190820080</v>
      </c>
      <c r="F2472" s="1001" t="n">
        <v>81007</v>
      </c>
      <c r="G2472" s="1001" t="s">
        <v>5916</v>
      </c>
      <c r="H2472" s="1128" t="n">
        <v>5306</v>
      </c>
      <c r="I2472" s="1068"/>
    </row>
    <row r="2473" customFormat="false" ht="12.75" hidden="false" customHeight="false" outlineLevel="0" collapsed="false">
      <c r="A2473" s="1001" t="n">
        <v>2471</v>
      </c>
      <c r="B2473" s="1001" t="s">
        <v>5917</v>
      </c>
      <c r="C2473" s="1001" t="s">
        <v>2205</v>
      </c>
      <c r="D2473" s="1001" t="s">
        <v>847</v>
      </c>
      <c r="E2473" s="1001" t="n">
        <v>3180970120</v>
      </c>
      <c r="F2473" s="1001" t="n">
        <v>101012</v>
      </c>
      <c r="G2473" s="1001" t="s">
        <v>5918</v>
      </c>
      <c r="H2473" s="1128" t="n">
        <v>9478</v>
      </c>
      <c r="I2473" s="1068"/>
    </row>
    <row r="2474" customFormat="false" ht="12.75" hidden="false" customHeight="false" outlineLevel="0" collapsed="false">
      <c r="A2474" s="1001" t="n">
        <v>2472</v>
      </c>
      <c r="B2474" s="1001" t="s">
        <v>5919</v>
      </c>
      <c r="C2474" s="1001" t="s">
        <v>1226</v>
      </c>
      <c r="D2474" s="1001" t="s">
        <v>855</v>
      </c>
      <c r="E2474" s="1001" t="n">
        <v>3160410250</v>
      </c>
      <c r="F2474" s="1001" t="n">
        <v>75026</v>
      </c>
      <c r="G2474" s="1001" t="s">
        <v>5920</v>
      </c>
      <c r="H2474" s="1128" t="n">
        <v>8721</v>
      </c>
      <c r="I2474" s="1068"/>
    </row>
    <row r="2475" customFormat="false" ht="12.75" hidden="false" customHeight="false" outlineLevel="0" collapsed="false">
      <c r="A2475" s="1001" t="n">
        <v>2473</v>
      </c>
      <c r="B2475" s="1001" t="s">
        <v>5921</v>
      </c>
      <c r="C2475" s="1001" t="s">
        <v>1055</v>
      </c>
      <c r="D2475" s="1001" t="s">
        <v>852</v>
      </c>
      <c r="E2475" s="1001" t="n">
        <v>1030860521</v>
      </c>
      <c r="F2475" s="1001" t="n">
        <v>12062</v>
      </c>
      <c r="G2475" s="1001" t="s">
        <v>5922</v>
      </c>
      <c r="H2475" s="1128" t="n">
        <v>3246</v>
      </c>
      <c r="I2475" s="1068"/>
    </row>
    <row r="2476" customFormat="false" ht="12.75" hidden="false" customHeight="false" outlineLevel="0" collapsed="false">
      <c r="A2476" s="1001" t="n">
        <v>2474</v>
      </c>
      <c r="B2476" s="1001" t="s">
        <v>5923</v>
      </c>
      <c r="C2476" s="1001" t="s">
        <v>1055</v>
      </c>
      <c r="D2476" s="1001" t="s">
        <v>852</v>
      </c>
      <c r="E2476" s="1001" t="n">
        <v>1030860530</v>
      </c>
      <c r="F2476" s="1001" t="n">
        <v>12063</v>
      </c>
      <c r="G2476" s="1001" t="s">
        <v>5924</v>
      </c>
      <c r="H2476" s="1128" t="n">
        <v>1631</v>
      </c>
      <c r="I2476" s="1068"/>
    </row>
    <row r="2477" customFormat="false" ht="12.75" hidden="false" customHeight="false" outlineLevel="0" collapsed="false">
      <c r="A2477" s="1001" t="n">
        <v>2475</v>
      </c>
      <c r="B2477" s="1001" t="s">
        <v>5925</v>
      </c>
      <c r="C2477" s="1001" t="s">
        <v>893</v>
      </c>
      <c r="D2477" s="1001" t="s">
        <v>852</v>
      </c>
      <c r="E2477" s="1001" t="n">
        <v>1030490981</v>
      </c>
      <c r="F2477" s="1001" t="n">
        <v>15099</v>
      </c>
      <c r="G2477" s="1001" t="s">
        <v>5926</v>
      </c>
      <c r="H2477" s="1128" t="n">
        <v>6372</v>
      </c>
      <c r="I2477" s="1068"/>
    </row>
    <row r="2478" customFormat="false" ht="12.75" hidden="false" customHeight="false" outlineLevel="0" collapsed="false">
      <c r="A2478" s="1001" t="n">
        <v>2476</v>
      </c>
      <c r="B2478" s="1001" t="s">
        <v>5927</v>
      </c>
      <c r="C2478" s="1001" t="s">
        <v>999</v>
      </c>
      <c r="D2478" s="1001" t="s">
        <v>852</v>
      </c>
      <c r="E2478" s="1001" t="n">
        <v>1030120880</v>
      </c>
      <c r="F2478" s="1001" t="n">
        <v>16091</v>
      </c>
      <c r="G2478" s="1001" t="s">
        <v>5928</v>
      </c>
      <c r="H2478" s="1128" t="n">
        <v>23241</v>
      </c>
      <c r="I2478" s="1068"/>
    </row>
    <row r="2479" customFormat="false" ht="12.75" hidden="false" customHeight="false" outlineLevel="0" collapsed="false">
      <c r="A2479" s="1001" t="n">
        <v>2477</v>
      </c>
      <c r="B2479" s="1001" t="s">
        <v>5929</v>
      </c>
      <c r="C2479" s="1001" t="s">
        <v>1110</v>
      </c>
      <c r="D2479" s="1001" t="s">
        <v>858</v>
      </c>
      <c r="E2479" s="1001" t="n">
        <v>1040830670</v>
      </c>
      <c r="F2479" s="1001" t="n">
        <v>22071</v>
      </c>
      <c r="G2479" s="1001" t="s">
        <v>5930</v>
      </c>
      <c r="H2479" s="1128" t="n">
        <v>416</v>
      </c>
      <c r="I2479" s="1068"/>
    </row>
    <row r="2480" customFormat="false" ht="12.75" hidden="false" customHeight="false" outlineLevel="0" collapsed="false">
      <c r="A2480" s="1001" t="n">
        <v>2478</v>
      </c>
      <c r="B2480" s="1001" t="s">
        <v>5931</v>
      </c>
      <c r="C2480" s="1001" t="s">
        <v>1050</v>
      </c>
      <c r="D2480" s="1001" t="s">
        <v>861</v>
      </c>
      <c r="E2480" s="1001" t="n">
        <v>1050100170</v>
      </c>
      <c r="F2480" s="1001" t="n">
        <v>25017</v>
      </c>
      <c r="G2480" s="1001" t="s">
        <v>5932</v>
      </c>
      <c r="H2480" s="1128" t="n">
        <v>438</v>
      </c>
      <c r="I2480" s="1068"/>
    </row>
    <row r="2481" customFormat="false" ht="12.75" hidden="false" customHeight="false" outlineLevel="0" collapsed="false">
      <c r="A2481" s="1001" t="n">
        <v>2479</v>
      </c>
      <c r="B2481" s="1001" t="s">
        <v>5933</v>
      </c>
      <c r="C2481" s="1001" t="s">
        <v>945</v>
      </c>
      <c r="D2481" s="1001" t="s">
        <v>852</v>
      </c>
      <c r="E2481" s="1001" t="n">
        <v>1030150600</v>
      </c>
      <c r="F2481" s="1001" t="n">
        <v>17065</v>
      </c>
      <c r="G2481" s="1001" t="s">
        <v>5934</v>
      </c>
      <c r="H2481" s="1128" t="n">
        <v>15546</v>
      </c>
      <c r="I2481" s="1068"/>
    </row>
    <row r="2482" customFormat="false" ht="12.75" hidden="false" customHeight="false" outlineLevel="0" collapsed="false">
      <c r="A2482" s="1001" t="n">
        <v>2480</v>
      </c>
      <c r="B2482" s="1001" t="s">
        <v>5935</v>
      </c>
      <c r="C2482" s="1001" t="s">
        <v>962</v>
      </c>
      <c r="D2482" s="1001" t="s">
        <v>847</v>
      </c>
      <c r="E2482" s="1001" t="n">
        <v>3181030070</v>
      </c>
      <c r="F2482" s="1001" t="n">
        <v>102007</v>
      </c>
      <c r="G2482" s="1001" t="s">
        <v>5936</v>
      </c>
      <c r="H2482" s="1128" t="n">
        <v>1113</v>
      </c>
      <c r="I2482" s="1068"/>
    </row>
    <row r="2483" customFormat="false" ht="12.75" hidden="false" customHeight="false" outlineLevel="0" collapsed="false">
      <c r="A2483" s="1001" t="n">
        <v>2481</v>
      </c>
      <c r="B2483" s="1001" t="s">
        <v>5937</v>
      </c>
      <c r="C2483" s="1001" t="s">
        <v>1591</v>
      </c>
      <c r="D2483" s="1001" t="s">
        <v>851</v>
      </c>
      <c r="E2483" s="1001" t="n">
        <v>1070340210</v>
      </c>
      <c r="F2483" s="1001" t="n">
        <v>10021</v>
      </c>
      <c r="G2483" s="1001" t="s">
        <v>5938</v>
      </c>
      <c r="H2483" s="1128" t="n">
        <v>1857</v>
      </c>
      <c r="I2483" s="1068"/>
    </row>
    <row r="2484" customFormat="false" ht="12.75" hidden="false" customHeight="false" outlineLevel="0" collapsed="false">
      <c r="A2484" s="1001" t="n">
        <v>2482</v>
      </c>
      <c r="B2484" s="1001" t="s">
        <v>5939</v>
      </c>
      <c r="C2484" s="1001" t="s">
        <v>1055</v>
      </c>
      <c r="D2484" s="1001" t="s">
        <v>852</v>
      </c>
      <c r="E2484" s="1001" t="n">
        <v>1030860540</v>
      </c>
      <c r="F2484" s="1001" t="n">
        <v>12064</v>
      </c>
      <c r="G2484" s="1001" t="s">
        <v>5940</v>
      </c>
      <c r="H2484" s="1128" t="n">
        <v>3085</v>
      </c>
      <c r="I2484" s="1068"/>
    </row>
    <row r="2485" customFormat="false" ht="12.75" hidden="false" customHeight="false" outlineLevel="0" collapsed="false">
      <c r="A2485" s="1001" t="n">
        <v>2483</v>
      </c>
      <c r="B2485" s="1001" t="s">
        <v>5941</v>
      </c>
      <c r="C2485" s="1001" t="s">
        <v>1174</v>
      </c>
      <c r="D2485" s="1001" t="s">
        <v>847</v>
      </c>
      <c r="E2485" s="1001" t="n">
        <v>3180220400</v>
      </c>
      <c r="F2485" s="1001" t="n">
        <v>79042</v>
      </c>
      <c r="G2485" s="1001" t="s">
        <v>5942</v>
      </c>
      <c r="H2485" s="1128" t="n">
        <v>5481</v>
      </c>
      <c r="I2485" s="1068"/>
    </row>
    <row r="2486" customFormat="false" ht="12.75" hidden="false" customHeight="false" outlineLevel="0" collapsed="false">
      <c r="A2486" s="1001" t="n">
        <v>2484</v>
      </c>
      <c r="B2486" s="1001" t="s">
        <v>5943</v>
      </c>
      <c r="C2486" s="1001" t="s">
        <v>1151</v>
      </c>
      <c r="D2486" s="1001" t="s">
        <v>852</v>
      </c>
      <c r="E2486" s="1001" t="n">
        <v>1030770250</v>
      </c>
      <c r="F2486" s="1001" t="n">
        <v>14025</v>
      </c>
      <c r="G2486" s="1001" t="s">
        <v>5944</v>
      </c>
      <c r="H2486" s="1128" t="n">
        <v>482</v>
      </c>
      <c r="I2486" s="1068"/>
    </row>
    <row r="2487" customFormat="false" ht="12.75" hidden="false" customHeight="false" outlineLevel="0" collapsed="false">
      <c r="A2487" s="1001" t="n">
        <v>2485</v>
      </c>
      <c r="B2487" s="1001" t="s">
        <v>5945</v>
      </c>
      <c r="C2487" s="1001" t="s">
        <v>1728</v>
      </c>
      <c r="D2487" s="1001" t="s">
        <v>856</v>
      </c>
      <c r="E2487" s="1001" t="n">
        <v>4200170150</v>
      </c>
      <c r="F2487" s="1001" t="n">
        <v>92015</v>
      </c>
      <c r="G2487" s="1001" t="s">
        <v>5946</v>
      </c>
      <c r="H2487" s="1128" t="n">
        <v>8336</v>
      </c>
      <c r="I2487" s="1068"/>
    </row>
    <row r="2488" customFormat="false" ht="12.75" hidden="false" customHeight="false" outlineLevel="0" collapsed="false">
      <c r="A2488" s="1001" t="n">
        <v>2486</v>
      </c>
      <c r="B2488" s="1001" t="s">
        <v>5947</v>
      </c>
      <c r="C2488" s="1001" t="s">
        <v>1543</v>
      </c>
      <c r="D2488" s="662" t="s">
        <v>856</v>
      </c>
      <c r="E2488" s="1001" t="n">
        <v>4201110130</v>
      </c>
      <c r="F2488" s="1001" t="n">
        <v>111013</v>
      </c>
      <c r="G2488" s="1001" t="s">
        <v>5948</v>
      </c>
      <c r="H2488" s="1128" t="n">
        <v>4205</v>
      </c>
      <c r="I2488" s="1068"/>
    </row>
    <row r="2489" customFormat="false" ht="12.75" hidden="false" customHeight="false" outlineLevel="0" collapsed="false">
      <c r="A2489" s="1001" t="n">
        <v>2487</v>
      </c>
      <c r="B2489" s="1001" t="s">
        <v>5949</v>
      </c>
      <c r="C2489" s="1001" t="s">
        <v>1174</v>
      </c>
      <c r="D2489" s="1001" t="s">
        <v>847</v>
      </c>
      <c r="E2489" s="1001" t="n">
        <v>3180220410</v>
      </c>
      <c r="F2489" s="1001" t="n">
        <v>79043</v>
      </c>
      <c r="G2489" s="1001" t="s">
        <v>5950</v>
      </c>
      <c r="H2489" s="1128" t="n">
        <v>2920</v>
      </c>
      <c r="I2489" s="1068"/>
    </row>
    <row r="2490" customFormat="false" ht="12.75" hidden="false" customHeight="false" outlineLevel="0" collapsed="false">
      <c r="A2490" s="1001" t="n">
        <v>2488</v>
      </c>
      <c r="B2490" s="1001" t="s">
        <v>5951</v>
      </c>
      <c r="C2490" s="1001" t="s">
        <v>1125</v>
      </c>
      <c r="D2490" s="1001" t="s">
        <v>851</v>
      </c>
      <c r="E2490" s="1001" t="n">
        <v>1070740270</v>
      </c>
      <c r="F2490" s="1001" t="n">
        <v>9027</v>
      </c>
      <c r="G2490" s="1001" t="s">
        <v>5952</v>
      </c>
      <c r="H2490" s="1128" t="n">
        <v>1856</v>
      </c>
      <c r="I2490" s="1068"/>
    </row>
    <row r="2491" customFormat="false" ht="12.75" hidden="false" customHeight="false" outlineLevel="0" collapsed="false">
      <c r="A2491" s="1001" t="n">
        <v>2489</v>
      </c>
      <c r="B2491" s="1001" t="s">
        <v>5953</v>
      </c>
      <c r="C2491" s="1001" t="s">
        <v>1381</v>
      </c>
      <c r="D2491" s="1001" t="s">
        <v>851</v>
      </c>
      <c r="E2491" s="1001" t="n">
        <v>1070390120</v>
      </c>
      <c r="F2491" s="1001" t="n">
        <v>11012</v>
      </c>
      <c r="G2491" s="1001" t="s">
        <v>5954</v>
      </c>
      <c r="H2491" s="1128" t="n">
        <v>1292</v>
      </c>
      <c r="I2491" s="1068"/>
    </row>
    <row r="2492" customFormat="false" ht="12.75" hidden="false" customHeight="false" outlineLevel="0" collapsed="false">
      <c r="A2492" s="1001" t="n">
        <v>2490</v>
      </c>
      <c r="B2492" s="1001" t="s">
        <v>5955</v>
      </c>
      <c r="C2492" s="1001" t="s">
        <v>1151</v>
      </c>
      <c r="D2492" s="1001" t="s">
        <v>852</v>
      </c>
      <c r="E2492" s="1001" t="n">
        <v>1030770260</v>
      </c>
      <c r="F2492" s="1001" t="n">
        <v>14026</v>
      </c>
      <c r="G2492" s="1001" t="s">
        <v>5956</v>
      </c>
      <c r="H2492" s="1128" t="n">
        <v>3331</v>
      </c>
      <c r="I2492" s="1068"/>
    </row>
    <row r="2493" customFormat="false" ht="12.75" hidden="false" customHeight="false" outlineLevel="0" collapsed="false">
      <c r="A2493" s="1001" t="n">
        <v>2491</v>
      </c>
      <c r="B2493" s="1001" t="s">
        <v>5957</v>
      </c>
      <c r="C2493" s="1001" t="s">
        <v>982</v>
      </c>
      <c r="D2493" s="1001" t="s">
        <v>857</v>
      </c>
      <c r="E2493" s="1001" t="n">
        <v>4190180060</v>
      </c>
      <c r="F2493" s="1001" t="n">
        <v>85006</v>
      </c>
      <c r="G2493" s="1001" t="s">
        <v>5958</v>
      </c>
      <c r="H2493" s="1128" t="n">
        <v>3903</v>
      </c>
      <c r="I2493" s="1068"/>
    </row>
    <row r="2494" customFormat="false" ht="12.75" hidden="false" customHeight="false" outlineLevel="0" collapsed="false">
      <c r="A2494" s="1001" t="n">
        <v>2492</v>
      </c>
      <c r="B2494" s="1001" t="s">
        <v>5959</v>
      </c>
      <c r="C2494" s="1001" t="s">
        <v>1017</v>
      </c>
      <c r="D2494" s="1001" t="s">
        <v>847</v>
      </c>
      <c r="E2494" s="1001" t="n">
        <v>3180670310</v>
      </c>
      <c r="F2494" s="1001" t="n">
        <v>80031</v>
      </c>
      <c r="G2494" s="1001" t="s">
        <v>5960</v>
      </c>
      <c r="H2494" s="1128" t="n">
        <v>3125</v>
      </c>
      <c r="I2494" s="1068"/>
    </row>
    <row r="2495" customFormat="false" ht="12.75" hidden="false" customHeight="false" outlineLevel="0" collapsed="false">
      <c r="A2495" s="1001" t="n">
        <v>2493</v>
      </c>
      <c r="B2495" s="1001" t="s">
        <v>5961</v>
      </c>
      <c r="C2495" s="1001" t="s">
        <v>905</v>
      </c>
      <c r="D2495" s="1001" t="s">
        <v>855</v>
      </c>
      <c r="E2495" s="1001" t="n">
        <v>3160310210</v>
      </c>
      <c r="F2495" s="1001" t="n">
        <v>71022</v>
      </c>
      <c r="G2495" s="1001" t="s">
        <v>5962</v>
      </c>
      <c r="H2495" s="1128" t="n">
        <v>3563</v>
      </c>
      <c r="I2495" s="1068"/>
    </row>
    <row r="2496" customFormat="false" ht="12.75" hidden="false" customHeight="false" outlineLevel="0" collapsed="false">
      <c r="A2496" s="1001" t="n">
        <v>2494</v>
      </c>
      <c r="B2496" s="1001" t="s">
        <v>5963</v>
      </c>
      <c r="C2496" s="1001" t="s">
        <v>945</v>
      </c>
      <c r="D2496" s="1001" t="s">
        <v>852</v>
      </c>
      <c r="E2496" s="1001" t="n">
        <v>1030150610</v>
      </c>
      <c r="F2496" s="1001" t="n">
        <v>17066</v>
      </c>
      <c r="G2496" s="1001" t="s">
        <v>5964</v>
      </c>
      <c r="H2496" s="1128" t="n">
        <v>5578</v>
      </c>
      <c r="I2496" s="1068"/>
    </row>
    <row r="2497" customFormat="false" ht="12.75" hidden="false" customHeight="false" outlineLevel="0" collapsed="false">
      <c r="A2497" s="1001" t="n">
        <v>2495</v>
      </c>
      <c r="B2497" s="1001" t="s">
        <v>5965</v>
      </c>
      <c r="C2497" s="1001" t="s">
        <v>908</v>
      </c>
      <c r="D2497" s="1001" t="s">
        <v>854</v>
      </c>
      <c r="E2497" s="1001" t="n">
        <v>1010270790</v>
      </c>
      <c r="F2497" s="1001" t="n">
        <v>4079</v>
      </c>
      <c r="G2497" s="1001" t="s">
        <v>5966</v>
      </c>
      <c r="H2497" s="1128" t="n">
        <v>1853</v>
      </c>
      <c r="I2497" s="1068"/>
    </row>
    <row r="2498" customFormat="false" ht="12.75" hidden="false" customHeight="false" outlineLevel="0" collapsed="false">
      <c r="A2498" s="1001" t="n">
        <v>2496</v>
      </c>
      <c r="B2498" s="1001" t="s">
        <v>5967</v>
      </c>
      <c r="C2498" s="1001" t="s">
        <v>988</v>
      </c>
      <c r="D2498" s="1001" t="s">
        <v>854</v>
      </c>
      <c r="E2498" s="1001" t="n">
        <v>1010020630</v>
      </c>
      <c r="F2498" s="1001" t="n">
        <v>6065</v>
      </c>
      <c r="G2498" s="1001" t="s">
        <v>5968</v>
      </c>
      <c r="H2498" s="1128" t="n">
        <v>171</v>
      </c>
      <c r="I2498" s="1068"/>
    </row>
    <row r="2499" customFormat="false" ht="12.75" hidden="false" customHeight="false" outlineLevel="0" collapsed="false">
      <c r="A2499" s="1001" t="n">
        <v>2497</v>
      </c>
      <c r="B2499" s="1001" t="s">
        <v>5969</v>
      </c>
      <c r="C2499" s="1001" t="s">
        <v>1110</v>
      </c>
      <c r="D2499" s="1001" t="s">
        <v>858</v>
      </c>
      <c r="E2499" s="1001" t="n">
        <v>1040830700</v>
      </c>
      <c r="F2499" s="1001" t="n">
        <v>22074</v>
      </c>
      <c r="G2499" s="1001" t="s">
        <v>5970</v>
      </c>
      <c r="H2499" s="1128" t="n">
        <v>1212</v>
      </c>
      <c r="I2499" s="1068"/>
    </row>
    <row r="2500" customFormat="false" ht="12.75" hidden="false" customHeight="false" outlineLevel="0" collapsed="false">
      <c r="A2500" s="1001" t="n">
        <v>2498</v>
      </c>
      <c r="B2500" s="1001" t="s">
        <v>5971</v>
      </c>
      <c r="C2500" s="1001" t="s">
        <v>988</v>
      </c>
      <c r="D2500" s="1001" t="s">
        <v>854</v>
      </c>
      <c r="E2500" s="1001" t="n">
        <v>1010020640</v>
      </c>
      <c r="F2500" s="1001" t="n">
        <v>6066</v>
      </c>
      <c r="G2500" s="1001" t="s">
        <v>5972</v>
      </c>
      <c r="H2500" s="1128" t="n">
        <v>180</v>
      </c>
      <c r="I2500" s="1068"/>
    </row>
    <row r="2501" customFormat="false" ht="12.75" hidden="false" customHeight="false" outlineLevel="0" collapsed="false">
      <c r="A2501" s="1001" t="n">
        <v>2499</v>
      </c>
      <c r="B2501" s="1001" t="s">
        <v>5973</v>
      </c>
      <c r="C2501" s="1001" t="s">
        <v>951</v>
      </c>
      <c r="D2501" s="1001" t="s">
        <v>852</v>
      </c>
      <c r="E2501" s="1001" t="n">
        <v>1030260390</v>
      </c>
      <c r="F2501" s="1001" t="n">
        <v>19040</v>
      </c>
      <c r="G2501" s="1001" t="s">
        <v>5974</v>
      </c>
      <c r="H2501" s="1128" t="n">
        <v>286</v>
      </c>
      <c r="I2501" s="1068"/>
    </row>
    <row r="2502" customFormat="false" ht="12.75" hidden="false" customHeight="false" outlineLevel="0" collapsed="false">
      <c r="A2502" s="1001" t="n">
        <v>2500</v>
      </c>
      <c r="B2502" s="1001" t="s">
        <v>5975</v>
      </c>
      <c r="C2502" s="1001" t="s">
        <v>1731</v>
      </c>
      <c r="D2502" s="1001" t="s">
        <v>859</v>
      </c>
      <c r="E2502" s="1001" t="n">
        <v>2100580170</v>
      </c>
      <c r="F2502" s="1001" t="n">
        <v>54017</v>
      </c>
      <c r="G2502" s="1001" t="s">
        <v>5976</v>
      </c>
      <c r="H2502" s="1128" t="n">
        <v>9444</v>
      </c>
      <c r="I2502" s="1068"/>
    </row>
    <row r="2503" customFormat="false" ht="12.75" hidden="false" customHeight="false" outlineLevel="0" collapsed="false">
      <c r="A2503" s="1001" t="n">
        <v>2501</v>
      </c>
      <c r="B2503" s="1001" t="s">
        <v>5977</v>
      </c>
      <c r="C2503" s="1001" t="s">
        <v>881</v>
      </c>
      <c r="D2503" s="1001" t="s">
        <v>852</v>
      </c>
      <c r="E2503" s="1001" t="n">
        <v>1030980300</v>
      </c>
      <c r="F2503" s="1001" t="n">
        <v>97030</v>
      </c>
      <c r="G2503" s="1001" t="s">
        <v>5978</v>
      </c>
      <c r="H2503" s="1128" t="n">
        <v>2586</v>
      </c>
      <c r="I2503" s="1068"/>
    </row>
    <row r="2504" customFormat="false" ht="12.75" hidden="false" customHeight="false" outlineLevel="0" collapsed="false">
      <c r="A2504" s="1001" t="n">
        <v>2502</v>
      </c>
      <c r="B2504" s="1001" t="s">
        <v>5979</v>
      </c>
      <c r="C2504" s="1001" t="s">
        <v>1120</v>
      </c>
      <c r="D2504" s="1001" t="s">
        <v>854</v>
      </c>
      <c r="E2504" s="1001" t="n">
        <v>1010880540</v>
      </c>
      <c r="F2504" s="1001" t="n">
        <v>2054</v>
      </c>
      <c r="G2504" s="1001" t="s">
        <v>5980</v>
      </c>
      <c r="H2504" s="1128" t="n">
        <v>1063</v>
      </c>
      <c r="I2504" s="1068"/>
    </row>
    <row r="2505" customFormat="false" ht="12.75" hidden="false" customHeight="false" outlineLevel="0" collapsed="false">
      <c r="A2505" s="1001" t="n">
        <v>2503</v>
      </c>
      <c r="B2505" s="1001" t="s">
        <v>5981</v>
      </c>
      <c r="C2505" s="1001" t="s">
        <v>945</v>
      </c>
      <c r="D2505" s="1001" t="s">
        <v>852</v>
      </c>
      <c r="E2505" s="1001" t="n">
        <v>1030150620</v>
      </c>
      <c r="F2505" s="1001" t="n">
        <v>17067</v>
      </c>
      <c r="G2505" s="1001" t="s">
        <v>5982</v>
      </c>
      <c r="H2505" s="1128" t="n">
        <v>29093</v>
      </c>
      <c r="I2505" s="1068"/>
    </row>
    <row r="2506" customFormat="false" ht="12.75" hidden="false" customHeight="false" outlineLevel="0" collapsed="false">
      <c r="A2506" s="1001" t="n">
        <v>2504</v>
      </c>
      <c r="B2506" s="1001" t="s">
        <v>5983</v>
      </c>
      <c r="C2506" s="1001" t="s">
        <v>1058</v>
      </c>
      <c r="D2506" s="1001" t="s">
        <v>852</v>
      </c>
      <c r="E2506" s="1001" t="n">
        <v>1031040230</v>
      </c>
      <c r="F2506" s="1001" t="n">
        <v>108023</v>
      </c>
      <c r="G2506" s="1001" t="s">
        <v>5984</v>
      </c>
      <c r="H2506" s="1128" t="n">
        <v>41668</v>
      </c>
      <c r="I2506" s="1068"/>
    </row>
    <row r="2507" customFormat="false" ht="12.75" hidden="false" customHeight="false" outlineLevel="0" collapsed="false">
      <c r="A2507" s="1001" t="n">
        <v>2505</v>
      </c>
      <c r="B2507" s="1001" t="s">
        <v>5985</v>
      </c>
      <c r="C2507" s="1001" t="s">
        <v>1625</v>
      </c>
      <c r="D2507" s="1001" t="s">
        <v>856</v>
      </c>
      <c r="E2507" s="1001" t="n">
        <v>4200530150</v>
      </c>
      <c r="F2507" s="1001" t="n">
        <v>91016</v>
      </c>
      <c r="G2507" s="1001" t="s">
        <v>5986</v>
      </c>
      <c r="H2507" s="1128" t="n">
        <v>2149</v>
      </c>
      <c r="I2507" s="1068"/>
    </row>
    <row r="2508" customFormat="false" ht="12.75" hidden="false" customHeight="false" outlineLevel="0" collapsed="false">
      <c r="A2508" s="1001" t="n">
        <v>2506</v>
      </c>
      <c r="B2508" s="1001" t="s">
        <v>5987</v>
      </c>
      <c r="C2508" s="1001" t="s">
        <v>942</v>
      </c>
      <c r="D2508" s="1001" t="s">
        <v>847</v>
      </c>
      <c r="E2508" s="1001" t="n">
        <v>3180250490</v>
      </c>
      <c r="F2508" s="1001" t="n">
        <v>78048</v>
      </c>
      <c r="G2508" s="1001" t="s">
        <v>5988</v>
      </c>
      <c r="H2508" s="1128" t="n">
        <v>5084</v>
      </c>
      <c r="I2508" s="1068"/>
    </row>
    <row r="2509" customFormat="false" ht="12.75" hidden="false" customHeight="false" outlineLevel="0" collapsed="false">
      <c r="A2509" s="1001" t="n">
        <v>2507</v>
      </c>
      <c r="B2509" s="1001" t="s">
        <v>5989</v>
      </c>
      <c r="C2509" s="1001" t="s">
        <v>1103</v>
      </c>
      <c r="D2509" s="1001" t="s">
        <v>851</v>
      </c>
      <c r="E2509" s="1001" t="n">
        <v>1070370230</v>
      </c>
      <c r="F2509" s="1001" t="n">
        <v>8025</v>
      </c>
      <c r="G2509" s="1001" t="s">
        <v>5990</v>
      </c>
      <c r="H2509" s="1128" t="n">
        <v>685</v>
      </c>
      <c r="I2509" s="1068"/>
    </row>
    <row r="2510" customFormat="false" ht="12.75" hidden="false" customHeight="false" outlineLevel="0" collapsed="false">
      <c r="A2510" s="1001" t="n">
        <v>2508</v>
      </c>
      <c r="B2510" s="1001" t="s">
        <v>5991</v>
      </c>
      <c r="C2510" s="1001" t="s">
        <v>1103</v>
      </c>
      <c r="D2510" s="1001" t="s">
        <v>851</v>
      </c>
      <c r="E2510" s="1001" t="n">
        <v>1070370240</v>
      </c>
      <c r="F2510" s="1001" t="n">
        <v>8026</v>
      </c>
      <c r="G2510" s="1001" t="s">
        <v>5992</v>
      </c>
      <c r="H2510" s="1128" t="n">
        <v>2260</v>
      </c>
      <c r="I2510" s="1068"/>
    </row>
    <row r="2511" customFormat="false" ht="12.75" hidden="false" customHeight="false" outlineLevel="0" collapsed="false">
      <c r="A2511" s="1001" t="n">
        <v>2509</v>
      </c>
      <c r="B2511" s="1001" t="s">
        <v>5993</v>
      </c>
      <c r="C2511" s="1001" t="s">
        <v>908</v>
      </c>
      <c r="D2511" s="1001" t="s">
        <v>854</v>
      </c>
      <c r="E2511" s="1001" t="n">
        <v>1010270800</v>
      </c>
      <c r="F2511" s="1001" t="n">
        <v>4080</v>
      </c>
      <c r="G2511" s="1001" t="s">
        <v>5994</v>
      </c>
      <c r="H2511" s="1128" t="n">
        <v>3622</v>
      </c>
      <c r="I2511" s="1068"/>
    </row>
    <row r="2512" customFormat="false" ht="12.75" hidden="false" customHeight="false" outlineLevel="0" collapsed="false">
      <c r="A2512" s="1001" t="n">
        <v>2510</v>
      </c>
      <c r="B2512" s="1001" t="s">
        <v>5995</v>
      </c>
      <c r="C2512" s="1001" t="s">
        <v>1103</v>
      </c>
      <c r="D2512" s="1001" t="s">
        <v>851</v>
      </c>
      <c r="E2512" s="1001" t="n">
        <v>1070370250</v>
      </c>
      <c r="F2512" s="1001" t="n">
        <v>8027</v>
      </c>
      <c r="G2512" s="1001" t="s">
        <v>5996</v>
      </c>
      <c r="H2512" s="1128" t="n">
        <v>5628</v>
      </c>
      <c r="I2512" s="1068"/>
    </row>
    <row r="2513" customFormat="false" ht="12.75" hidden="false" customHeight="false" outlineLevel="0" collapsed="false">
      <c r="A2513" s="1001" t="n">
        <v>2511</v>
      </c>
      <c r="B2513" s="1001" t="s">
        <v>5997</v>
      </c>
      <c r="C2513" s="1001" t="s">
        <v>1103</v>
      </c>
      <c r="D2513" s="1001" t="s">
        <v>851</v>
      </c>
      <c r="E2513" s="1001" t="n">
        <v>1070370260</v>
      </c>
      <c r="F2513" s="1001" t="n">
        <v>8028</v>
      </c>
      <c r="G2513" s="1001" t="s">
        <v>5998</v>
      </c>
      <c r="H2513" s="1128" t="n">
        <v>1098</v>
      </c>
      <c r="I2513" s="1068"/>
    </row>
    <row r="2514" customFormat="false" ht="12.75" hidden="false" customHeight="false" outlineLevel="0" collapsed="false">
      <c r="A2514" s="1001" t="n">
        <v>2512</v>
      </c>
      <c r="B2514" s="1001" t="s">
        <v>5999</v>
      </c>
      <c r="C2514" s="1001" t="s">
        <v>1881</v>
      </c>
      <c r="D2514" s="1001" t="s">
        <v>458</v>
      </c>
      <c r="E2514" s="1001" t="n">
        <v>2090300130</v>
      </c>
      <c r="F2514" s="1001" t="n">
        <v>48013</v>
      </c>
      <c r="G2514" s="1001" t="s">
        <v>6000</v>
      </c>
      <c r="H2514" s="1128" t="n">
        <v>5443</v>
      </c>
      <c r="I2514" s="1068"/>
    </row>
    <row r="2515" customFormat="false" ht="12.75" hidden="false" customHeight="false" outlineLevel="0" collapsed="false">
      <c r="A2515" s="1001" t="n">
        <v>2513</v>
      </c>
      <c r="B2515" s="1001" t="s">
        <v>6001</v>
      </c>
      <c r="C2515" s="1001" t="s">
        <v>1084</v>
      </c>
      <c r="D2515" s="1001" t="s">
        <v>850</v>
      </c>
      <c r="E2515" s="1001" t="n">
        <v>1060850320</v>
      </c>
      <c r="F2515" s="1001" t="n">
        <v>30032</v>
      </c>
      <c r="G2515" s="1001" t="s">
        <v>6002</v>
      </c>
      <c r="H2515" s="1128" t="n">
        <v>2262</v>
      </c>
      <c r="I2515" s="1068"/>
    </row>
    <row r="2516" customFormat="false" ht="12.75" hidden="false" customHeight="false" outlineLevel="0" collapsed="false">
      <c r="A2516" s="1001" t="n">
        <v>2514</v>
      </c>
      <c r="B2516" s="1001" t="s">
        <v>6003</v>
      </c>
      <c r="C2516" s="1001" t="s">
        <v>1110</v>
      </c>
      <c r="D2516" s="1001" t="s">
        <v>858</v>
      </c>
      <c r="E2516" s="1001" t="n">
        <v>1040830715</v>
      </c>
      <c r="F2516" s="1001" t="n">
        <v>22233</v>
      </c>
      <c r="G2516" s="1001" t="s">
        <v>6004</v>
      </c>
      <c r="H2516" s="1128" t="n">
        <v>2081</v>
      </c>
      <c r="I2516" s="1068"/>
    </row>
    <row r="2517" customFormat="false" ht="12.75" hidden="false" customHeight="false" outlineLevel="0" collapsed="false">
      <c r="A2517" s="1001" t="n">
        <v>2515</v>
      </c>
      <c r="B2517" s="1001" t="s">
        <v>6005</v>
      </c>
      <c r="C2517" s="1001" t="s">
        <v>962</v>
      </c>
      <c r="D2517" s="1001" t="s">
        <v>847</v>
      </c>
      <c r="E2517" s="1001" t="n">
        <v>3181030080</v>
      </c>
      <c r="F2517" s="1001" t="n">
        <v>102008</v>
      </c>
      <c r="G2517" s="1001" t="s">
        <v>6006</v>
      </c>
      <c r="H2517" s="1128" t="n">
        <v>1828</v>
      </c>
      <c r="I2517" s="1068"/>
    </row>
    <row r="2518" customFormat="false" ht="12.75" hidden="false" customHeight="false" outlineLevel="0" collapsed="false">
      <c r="A2518" s="1001" t="n">
        <v>2516</v>
      </c>
      <c r="B2518" s="1001" t="s">
        <v>6007</v>
      </c>
      <c r="C2518" s="1001" t="s">
        <v>942</v>
      </c>
      <c r="D2518" s="1001" t="s">
        <v>847</v>
      </c>
      <c r="E2518" s="1001" t="n">
        <v>3180250500</v>
      </c>
      <c r="F2518" s="1001" t="n">
        <v>78049</v>
      </c>
      <c r="G2518" s="1001" t="s">
        <v>6008</v>
      </c>
      <c r="H2518" s="1128" t="n">
        <v>4122</v>
      </c>
      <c r="I2518" s="1068"/>
    </row>
    <row r="2519" customFormat="false" ht="12.75" hidden="false" customHeight="false" outlineLevel="0" collapsed="false">
      <c r="A2519" s="1001" t="n">
        <v>2517</v>
      </c>
      <c r="B2519" s="1001" t="s">
        <v>6009</v>
      </c>
      <c r="C2519" s="1001" t="s">
        <v>1226</v>
      </c>
      <c r="D2519" s="1001" t="s">
        <v>855</v>
      </c>
      <c r="E2519" s="1001" t="n">
        <v>3160410260</v>
      </c>
      <c r="F2519" s="1001" t="n">
        <v>75027</v>
      </c>
      <c r="G2519" s="1001" t="s">
        <v>6010</v>
      </c>
      <c r="H2519" s="1128" t="n">
        <v>2852</v>
      </c>
      <c r="I2519" s="1068"/>
    </row>
    <row r="2520" customFormat="false" ht="12.75" hidden="false" customHeight="false" outlineLevel="0" collapsed="false">
      <c r="A2520" s="1001" t="n">
        <v>2518</v>
      </c>
      <c r="B2520" s="1001" t="s">
        <v>6011</v>
      </c>
      <c r="C2520" s="1001" t="s">
        <v>378</v>
      </c>
      <c r="D2520" s="1001" t="s">
        <v>854</v>
      </c>
      <c r="E2520" s="1001" t="n">
        <v>1010520580</v>
      </c>
      <c r="F2520" s="1001" t="n">
        <v>3060</v>
      </c>
      <c r="G2520" s="1001" t="s">
        <v>6012</v>
      </c>
      <c r="H2520" s="1128" t="n">
        <v>1433</v>
      </c>
      <c r="I2520" s="1068"/>
    </row>
    <row r="2521" customFormat="false" ht="12.75" hidden="false" customHeight="false" outlineLevel="0" collapsed="false">
      <c r="A2521" s="1001" t="n">
        <v>2519</v>
      </c>
      <c r="B2521" s="1001" t="s">
        <v>6013</v>
      </c>
      <c r="C2521" s="1001" t="s">
        <v>1159</v>
      </c>
      <c r="D2521" s="1001" t="s">
        <v>852</v>
      </c>
      <c r="E2521" s="1001" t="n">
        <v>1030240820</v>
      </c>
      <c r="F2521" s="1001" t="n">
        <v>13087</v>
      </c>
      <c r="G2521" s="1001" t="s">
        <v>6014</v>
      </c>
      <c r="H2521" s="1128" t="n">
        <v>636</v>
      </c>
      <c r="I2521" s="1068"/>
    </row>
    <row r="2522" customFormat="false" ht="12.75" hidden="false" customHeight="false" outlineLevel="0" collapsed="false">
      <c r="A2522" s="1001" t="n">
        <v>2520</v>
      </c>
      <c r="B2522" s="1001" t="s">
        <v>6015</v>
      </c>
      <c r="C2522" s="1001" t="s">
        <v>1215</v>
      </c>
      <c r="D2522" s="1001" t="s">
        <v>858</v>
      </c>
      <c r="E2522" s="1001" t="n">
        <v>1040140250</v>
      </c>
      <c r="F2522" s="1001" t="n">
        <v>21028</v>
      </c>
      <c r="G2522" s="1001" t="s">
        <v>6016</v>
      </c>
      <c r="H2522" s="1128" t="n">
        <v>3355</v>
      </c>
      <c r="I2522" s="1068"/>
    </row>
    <row r="2523" customFormat="false" ht="12.75" hidden="false" customHeight="false" outlineLevel="0" collapsed="false">
      <c r="A2523" s="1001" t="n">
        <v>2521</v>
      </c>
      <c r="B2523" s="1001" t="s">
        <v>6017</v>
      </c>
      <c r="C2523" s="1001" t="s">
        <v>3596</v>
      </c>
      <c r="D2523" s="1001" t="s">
        <v>850</v>
      </c>
      <c r="E2523" s="1001" t="n">
        <v>1060350030</v>
      </c>
      <c r="F2523" s="1001" t="n">
        <v>31003</v>
      </c>
      <c r="G2523" s="1001" t="s">
        <v>6018</v>
      </c>
      <c r="H2523" s="1128" t="n">
        <v>1350</v>
      </c>
      <c r="I2523" s="1068"/>
    </row>
    <row r="2524" customFormat="false" ht="12.75" hidden="false" customHeight="false" outlineLevel="0" collapsed="false">
      <c r="A2524" s="1001" t="n">
        <v>2522</v>
      </c>
      <c r="B2524" s="1001" t="s">
        <v>6019</v>
      </c>
      <c r="C2524" s="1001" t="s">
        <v>908</v>
      </c>
      <c r="D2524" s="1001" t="s">
        <v>854</v>
      </c>
      <c r="E2524" s="1001" t="n">
        <v>1010270810</v>
      </c>
      <c r="F2524" s="1001" t="n">
        <v>4081</v>
      </c>
      <c r="G2524" s="1001" t="s">
        <v>6020</v>
      </c>
      <c r="H2524" s="1128" t="n">
        <v>4553</v>
      </c>
      <c r="I2524" s="1068"/>
    </row>
    <row r="2525" customFormat="false" ht="12.75" hidden="false" customHeight="false" outlineLevel="0" collapsed="false">
      <c r="A2525" s="1001" t="n">
        <v>2523</v>
      </c>
      <c r="B2525" s="1001" t="s">
        <v>6021</v>
      </c>
      <c r="C2525" s="1001" t="s">
        <v>1325</v>
      </c>
      <c r="D2525" s="1001" t="s">
        <v>468</v>
      </c>
      <c r="E2525" s="1001" t="n">
        <v>3130230290</v>
      </c>
      <c r="F2525" s="1001" t="n">
        <v>69029</v>
      </c>
      <c r="G2525" s="1001" t="s">
        <v>6022</v>
      </c>
      <c r="H2525" s="1128" t="n">
        <v>311</v>
      </c>
      <c r="I2525" s="1068"/>
    </row>
    <row r="2526" customFormat="false" ht="12.75" hidden="false" customHeight="false" outlineLevel="0" collapsed="false">
      <c r="A2526" s="1001" t="n">
        <v>2524</v>
      </c>
      <c r="B2526" s="1001" t="s">
        <v>6023</v>
      </c>
      <c r="C2526" s="1001" t="s">
        <v>1084</v>
      </c>
      <c r="D2526" s="1001" t="s">
        <v>850</v>
      </c>
      <c r="E2526" s="1001" t="n">
        <v>1060850330</v>
      </c>
      <c r="F2526" s="1001" t="n">
        <v>30033</v>
      </c>
      <c r="G2526" s="1001" t="s">
        <v>6024</v>
      </c>
      <c r="H2526" s="1128" t="n">
        <v>154</v>
      </c>
      <c r="I2526" s="1068"/>
    </row>
    <row r="2527" customFormat="false" ht="12.75" hidden="false" customHeight="false" outlineLevel="0" collapsed="false">
      <c r="A2527" s="1001" t="n">
        <v>2525</v>
      </c>
      <c r="B2527" s="1001" t="s">
        <v>6025</v>
      </c>
      <c r="C2527" s="1001" t="s">
        <v>1009</v>
      </c>
      <c r="D2527" s="1001" t="s">
        <v>861</v>
      </c>
      <c r="E2527" s="1001" t="n">
        <v>1050890310</v>
      </c>
      <c r="F2527" s="1001" t="n">
        <v>23031</v>
      </c>
      <c r="G2527" s="1001" t="s">
        <v>6026</v>
      </c>
      <c r="H2527" s="1128" t="n">
        <v>2502</v>
      </c>
      <c r="I2527" s="1068"/>
    </row>
    <row r="2528" customFormat="false" ht="12.75" hidden="false" customHeight="false" outlineLevel="0" collapsed="false">
      <c r="A2528" s="1001" t="n">
        <v>2526</v>
      </c>
      <c r="B2528" s="1001" t="s">
        <v>6027</v>
      </c>
      <c r="C2528" s="1001" t="s">
        <v>1103</v>
      </c>
      <c r="D2528" s="1001" t="s">
        <v>851</v>
      </c>
      <c r="E2528" s="1001" t="n">
        <v>1070370270</v>
      </c>
      <c r="F2528" s="1001" t="n">
        <v>8029</v>
      </c>
      <c r="G2528" s="1001" t="s">
        <v>6028</v>
      </c>
      <c r="H2528" s="1128" t="n">
        <v>2145</v>
      </c>
      <c r="I2528" s="1068"/>
    </row>
    <row r="2529" customFormat="false" ht="12.75" hidden="false" customHeight="false" outlineLevel="0" collapsed="false">
      <c r="A2529" s="1001" t="n">
        <v>2527</v>
      </c>
      <c r="B2529" s="1001" t="s">
        <v>6029</v>
      </c>
      <c r="C2529" s="1001" t="s">
        <v>1103</v>
      </c>
      <c r="D2529" s="1001" t="s">
        <v>851</v>
      </c>
      <c r="E2529" s="1001" t="n">
        <v>1070370280</v>
      </c>
      <c r="F2529" s="1001" t="n">
        <v>8030</v>
      </c>
      <c r="G2529" s="1001" t="s">
        <v>6030</v>
      </c>
      <c r="H2529" s="1128" t="n">
        <v>1273</v>
      </c>
      <c r="I2529" s="1068"/>
    </row>
    <row r="2530" customFormat="false" ht="12.75" hidden="false" customHeight="false" outlineLevel="0" collapsed="false">
      <c r="A2530" s="1001" t="n">
        <v>2528</v>
      </c>
      <c r="B2530" s="1001" t="s">
        <v>6031</v>
      </c>
      <c r="C2530" s="1001" t="s">
        <v>3596</v>
      </c>
      <c r="D2530" s="1001" t="s">
        <v>850</v>
      </c>
      <c r="E2530" s="1001" t="n">
        <v>1060350040</v>
      </c>
      <c r="F2530" s="1001" t="n">
        <v>31004</v>
      </c>
      <c r="G2530" s="1001" t="s">
        <v>6032</v>
      </c>
      <c r="H2530" s="1128" t="n">
        <v>317</v>
      </c>
      <c r="I2530" s="1068"/>
    </row>
    <row r="2531" customFormat="false" ht="12.75" hidden="false" customHeight="false" outlineLevel="0" collapsed="false">
      <c r="A2531" s="1001" t="n">
        <v>2529</v>
      </c>
      <c r="B2531" s="1001" t="s">
        <v>6033</v>
      </c>
      <c r="C2531" s="1001" t="s">
        <v>1543</v>
      </c>
      <c r="D2531" s="662" t="s">
        <v>856</v>
      </c>
      <c r="E2531" s="1001" t="n">
        <v>4201110140</v>
      </c>
      <c r="F2531" s="1001" t="n">
        <v>111014</v>
      </c>
      <c r="G2531" s="1001" t="s">
        <v>6034</v>
      </c>
      <c r="H2531" s="1128" t="n">
        <v>9496</v>
      </c>
      <c r="I2531" s="1068"/>
    </row>
    <row r="2532" customFormat="false" ht="12.75" hidden="false" customHeight="false" outlineLevel="0" collapsed="false">
      <c r="A2532" s="1001" t="n">
        <v>2530</v>
      </c>
      <c r="B2532" s="1001" t="s">
        <v>6035</v>
      </c>
      <c r="C2532" s="1001" t="s">
        <v>1453</v>
      </c>
      <c r="D2532" s="1001" t="s">
        <v>861</v>
      </c>
      <c r="E2532" s="1001" t="n">
        <v>1050870120</v>
      </c>
      <c r="F2532" s="1001" t="n">
        <v>27012</v>
      </c>
      <c r="G2532" s="1001" t="s">
        <v>6036</v>
      </c>
      <c r="H2532" s="1128" t="n">
        <v>14941</v>
      </c>
      <c r="I2532" s="1068"/>
    </row>
    <row r="2533" customFormat="false" ht="12.75" hidden="false" customHeight="false" outlineLevel="0" collapsed="false">
      <c r="A2533" s="1001" t="n">
        <v>2531</v>
      </c>
      <c r="B2533" s="1001" t="s">
        <v>6037</v>
      </c>
      <c r="C2533" s="1001" t="s">
        <v>881</v>
      </c>
      <c r="D2533" s="1001" t="s">
        <v>852</v>
      </c>
      <c r="E2533" s="1001" t="n">
        <v>1030980310</v>
      </c>
      <c r="F2533" s="1001" t="n">
        <v>97031</v>
      </c>
      <c r="G2533" s="1001" t="s">
        <v>6038</v>
      </c>
      <c r="H2533" s="1128" t="n">
        <v>2518</v>
      </c>
      <c r="I2533" s="1068"/>
    </row>
    <row r="2534" customFormat="false" ht="12.75" hidden="false" customHeight="false" outlineLevel="0" collapsed="false">
      <c r="A2534" s="1001" t="n">
        <v>2532</v>
      </c>
      <c r="B2534" s="1001" t="s">
        <v>6039</v>
      </c>
      <c r="C2534" s="1001" t="s">
        <v>942</v>
      </c>
      <c r="D2534" s="1001" t="s">
        <v>847</v>
      </c>
      <c r="E2534" s="1001" t="n">
        <v>3180250510</v>
      </c>
      <c r="F2534" s="1001" t="n">
        <v>78050</v>
      </c>
      <c r="G2534" s="1001" t="s">
        <v>6040</v>
      </c>
      <c r="H2534" s="1128" t="n">
        <v>904</v>
      </c>
      <c r="I2534" s="1068"/>
    </row>
    <row r="2535" customFormat="false" ht="12.75" hidden="false" customHeight="false" outlineLevel="0" collapsed="false">
      <c r="A2535" s="1001" t="n">
        <v>2533</v>
      </c>
      <c r="B2535" s="1001" t="s">
        <v>6041</v>
      </c>
      <c r="C2535" s="1001" t="s">
        <v>1159</v>
      </c>
      <c r="D2535" s="1001" t="s">
        <v>852</v>
      </c>
      <c r="E2535" s="1001" t="n">
        <v>1030240840</v>
      </c>
      <c r="F2535" s="1001" t="n">
        <v>13089</v>
      </c>
      <c r="G2535" s="1001" t="s">
        <v>6042</v>
      </c>
      <c r="H2535" s="1128" t="n">
        <v>1451</v>
      </c>
      <c r="I2535" s="1068"/>
    </row>
    <row r="2536" customFormat="false" ht="12.75" hidden="false" customHeight="false" outlineLevel="0" collapsed="false">
      <c r="A2536" s="1001" t="n">
        <v>2534</v>
      </c>
      <c r="B2536" s="1001" t="s">
        <v>6043</v>
      </c>
      <c r="C2536" s="1001" t="s">
        <v>1050</v>
      </c>
      <c r="D2536" s="1001" t="s">
        <v>861</v>
      </c>
      <c r="E2536" s="1001" t="n">
        <v>1050100180</v>
      </c>
      <c r="F2536" s="1001" t="n">
        <v>25018</v>
      </c>
      <c r="G2536" s="1001" t="s">
        <v>6044</v>
      </c>
      <c r="H2536" s="1128" t="n">
        <v>2258</v>
      </c>
      <c r="I2536" s="1068"/>
    </row>
    <row r="2537" customFormat="false" ht="12.75" hidden="false" customHeight="false" outlineLevel="0" collapsed="false">
      <c r="A2537" s="1001" t="n">
        <v>2535</v>
      </c>
      <c r="B2537" s="1001" t="s">
        <v>6045</v>
      </c>
      <c r="C2537" s="1001" t="s">
        <v>1087</v>
      </c>
      <c r="D2537" s="1001" t="s">
        <v>848</v>
      </c>
      <c r="E2537" s="1001" t="n">
        <v>3150080310</v>
      </c>
      <c r="F2537" s="1001" t="n">
        <v>64031</v>
      </c>
      <c r="G2537" s="1001" t="s">
        <v>6046</v>
      </c>
      <c r="H2537" s="1128" t="n">
        <v>1838</v>
      </c>
      <c r="I2537" s="1068"/>
    </row>
    <row r="2538" customFormat="false" ht="12.75" hidden="false" customHeight="false" outlineLevel="0" collapsed="false">
      <c r="A2538" s="1001" t="n">
        <v>2536</v>
      </c>
      <c r="B2538" s="1001" t="s">
        <v>6047</v>
      </c>
      <c r="C2538" s="1001" t="s">
        <v>1474</v>
      </c>
      <c r="D2538" s="1001" t="s">
        <v>854</v>
      </c>
      <c r="E2538" s="1001" t="n">
        <v>1011020280</v>
      </c>
      <c r="F2538" s="1001" t="n">
        <v>103028</v>
      </c>
      <c r="G2538" s="1001" t="s">
        <v>6048</v>
      </c>
      <c r="H2538" s="1128" t="n">
        <v>17684</v>
      </c>
      <c r="I2538" s="1068"/>
    </row>
    <row r="2539" customFormat="false" ht="12.75" hidden="false" customHeight="false" outlineLevel="0" collapsed="false">
      <c r="A2539" s="1001" t="n">
        <v>2537</v>
      </c>
      <c r="B2539" s="1001" t="s">
        <v>6049</v>
      </c>
      <c r="C2539" s="1001" t="s">
        <v>1543</v>
      </c>
      <c r="D2539" s="662" t="s">
        <v>856</v>
      </c>
      <c r="E2539" s="1001" t="n">
        <v>4201110150</v>
      </c>
      <c r="F2539" s="1001" t="n">
        <v>111015</v>
      </c>
      <c r="G2539" s="1001" t="s">
        <v>6050</v>
      </c>
      <c r="H2539" s="1128" t="n">
        <v>1628</v>
      </c>
      <c r="I2539" s="1068"/>
    </row>
    <row r="2540" customFormat="false" ht="12.75" hidden="false" customHeight="false" outlineLevel="0" collapsed="false">
      <c r="A2540" s="1001" t="n">
        <v>2538</v>
      </c>
      <c r="B2540" s="1001" t="s">
        <v>6051</v>
      </c>
      <c r="C2540" s="1001" t="s">
        <v>1543</v>
      </c>
      <c r="D2540" s="662" t="s">
        <v>856</v>
      </c>
      <c r="E2540" s="1001" t="n">
        <v>4201110160</v>
      </c>
      <c r="F2540" s="1001" t="n">
        <v>111016</v>
      </c>
      <c r="G2540" s="1001" t="s">
        <v>6052</v>
      </c>
      <c r="H2540" s="1128" t="n">
        <v>5922</v>
      </c>
      <c r="I2540" s="1068"/>
    </row>
    <row r="2541" customFormat="false" ht="12.75" hidden="false" customHeight="false" outlineLevel="0" collapsed="false">
      <c r="A2541" s="1001" t="n">
        <v>2539</v>
      </c>
      <c r="B2541" s="1001" t="s">
        <v>6053</v>
      </c>
      <c r="C2541" s="1001" t="s">
        <v>1095</v>
      </c>
      <c r="D2541" s="1001" t="s">
        <v>854</v>
      </c>
      <c r="E2541" s="1001" t="n">
        <v>1010960240</v>
      </c>
      <c r="F2541" s="1001" t="n">
        <v>96024</v>
      </c>
      <c r="G2541" s="1001" t="s">
        <v>6054</v>
      </c>
      <c r="H2541" s="1128" t="n">
        <v>710</v>
      </c>
      <c r="I2541" s="1068"/>
    </row>
    <row r="2542" customFormat="false" ht="12.75" hidden="false" customHeight="false" outlineLevel="0" collapsed="false">
      <c r="A2542" s="1001" t="n">
        <v>2540</v>
      </c>
      <c r="B2542" s="1001" t="s">
        <v>6055</v>
      </c>
      <c r="C2542" s="1001" t="s">
        <v>1159</v>
      </c>
      <c r="D2542" s="1001" t="s">
        <v>852</v>
      </c>
      <c r="E2542" s="1001" t="n">
        <v>1030240850</v>
      </c>
      <c r="F2542" s="1001" t="n">
        <v>13090</v>
      </c>
      <c r="G2542" s="1001" t="s">
        <v>6056</v>
      </c>
      <c r="H2542" s="1128" t="n">
        <v>3233</v>
      </c>
      <c r="I2542" s="1068"/>
    </row>
    <row r="2543" customFormat="false" ht="12.75" hidden="false" customHeight="false" outlineLevel="0" collapsed="false">
      <c r="A2543" s="1001" t="n">
        <v>2541</v>
      </c>
      <c r="B2543" s="1001" t="s">
        <v>6057</v>
      </c>
      <c r="C2543" s="1001" t="s">
        <v>1269</v>
      </c>
      <c r="D2543" s="1001" t="s">
        <v>860</v>
      </c>
      <c r="E2543" s="1001" t="n">
        <v>1020040230</v>
      </c>
      <c r="F2543" s="1001" t="n">
        <v>7023</v>
      </c>
      <c r="G2543" s="1001" t="s">
        <v>6058</v>
      </c>
      <c r="H2543" s="1128" t="n">
        <v>2389</v>
      </c>
      <c r="I2543" s="1068"/>
    </row>
    <row r="2544" customFormat="false" ht="12.75" hidden="false" customHeight="false" outlineLevel="0" collapsed="false">
      <c r="A2544" s="1001" t="n">
        <v>2542</v>
      </c>
      <c r="B2544" s="1001" t="s">
        <v>6059</v>
      </c>
      <c r="C2544" s="1001" t="s">
        <v>1543</v>
      </c>
      <c r="D2544" s="662" t="s">
        <v>856</v>
      </c>
      <c r="E2544" s="1001" t="n">
        <v>4201110170</v>
      </c>
      <c r="F2544" s="1001" t="n">
        <v>111017</v>
      </c>
      <c r="G2544" s="1001" t="s">
        <v>6060</v>
      </c>
      <c r="H2544" s="1128" t="n">
        <v>1976</v>
      </c>
      <c r="I2544" s="1068"/>
    </row>
    <row r="2545" customFormat="false" ht="12.75" hidden="false" customHeight="false" outlineLevel="0" collapsed="false">
      <c r="A2545" s="1001" t="n">
        <v>2543</v>
      </c>
      <c r="B2545" s="1001" t="s">
        <v>6061</v>
      </c>
      <c r="C2545" s="1001" t="s">
        <v>1625</v>
      </c>
      <c r="D2545" s="1001" t="s">
        <v>856</v>
      </c>
      <c r="E2545" s="1001" t="n">
        <v>4200530160</v>
      </c>
      <c r="F2545" s="1001" t="n">
        <v>91017</v>
      </c>
      <c r="G2545" s="1001" t="s">
        <v>6062</v>
      </c>
      <c r="H2545" s="1128" t="n">
        <v>8368</v>
      </c>
      <c r="I2545" s="1068"/>
    </row>
    <row r="2546" customFormat="false" ht="12.75" hidden="false" customHeight="false" outlineLevel="0" collapsed="false">
      <c r="A2546" s="1001" t="n">
        <v>2544</v>
      </c>
      <c r="B2546" s="1001" t="s">
        <v>6063</v>
      </c>
      <c r="C2546" s="1001" t="s">
        <v>881</v>
      </c>
      <c r="D2546" s="1001" t="s">
        <v>852</v>
      </c>
      <c r="E2546" s="1001" t="n">
        <v>1030980320</v>
      </c>
      <c r="F2546" s="1001" t="n">
        <v>97032</v>
      </c>
      <c r="G2546" s="1001" t="s">
        <v>6064</v>
      </c>
      <c r="H2546" s="1128" t="n">
        <v>321</v>
      </c>
      <c r="I2546" s="1068"/>
    </row>
    <row r="2547" customFormat="false" ht="12.75" hidden="false" customHeight="false" outlineLevel="0" collapsed="false">
      <c r="A2547" s="1001" t="n">
        <v>2545</v>
      </c>
      <c r="B2547" s="1001" t="s">
        <v>6065</v>
      </c>
      <c r="C2547" s="1001" t="s">
        <v>378</v>
      </c>
      <c r="D2547" s="1001" t="s">
        <v>854</v>
      </c>
      <c r="E2547" s="1001" t="n">
        <v>1010520600</v>
      </c>
      <c r="F2547" s="1001" t="n">
        <v>3062</v>
      </c>
      <c r="G2547" s="1001" t="s">
        <v>6066</v>
      </c>
      <c r="H2547" s="1128" t="n">
        <v>2561</v>
      </c>
      <c r="I2547" s="1068"/>
    </row>
    <row r="2548" customFormat="false" ht="12.75" hidden="false" customHeight="false" outlineLevel="0" collapsed="false">
      <c r="A2548" s="1001" t="n">
        <v>2546</v>
      </c>
      <c r="B2548" s="1001" t="s">
        <v>6067</v>
      </c>
      <c r="C2548" s="1001" t="s">
        <v>1117</v>
      </c>
      <c r="D2548" s="1001" t="s">
        <v>852</v>
      </c>
      <c r="E2548" s="1001" t="n">
        <v>1030570580</v>
      </c>
      <c r="F2548" s="1001" t="n">
        <v>18061</v>
      </c>
      <c r="G2548" s="1001" t="s">
        <v>6068</v>
      </c>
      <c r="H2548" s="1128" t="n">
        <v>4528</v>
      </c>
      <c r="I2548" s="1068"/>
    </row>
    <row r="2549" customFormat="false" ht="12.75" hidden="false" customHeight="false" outlineLevel="0" collapsed="false">
      <c r="A2549" s="1001" t="n">
        <v>2547</v>
      </c>
      <c r="B2549" s="1001" t="s">
        <v>6069</v>
      </c>
      <c r="C2549" s="1001" t="s">
        <v>1095</v>
      </c>
      <c r="D2549" s="1001" t="s">
        <v>854</v>
      </c>
      <c r="E2549" s="1001" t="n">
        <v>1010960250</v>
      </c>
      <c r="F2549" s="1001" t="n">
        <v>96025</v>
      </c>
      <c r="G2549" s="1001" t="s">
        <v>6070</v>
      </c>
      <c r="H2549" s="1128" t="n">
        <v>528</v>
      </c>
      <c r="I2549" s="1068"/>
    </row>
    <row r="2550" customFormat="false" ht="12.75" hidden="false" customHeight="false" outlineLevel="0" collapsed="false">
      <c r="A2550" s="1001" t="n">
        <v>2548</v>
      </c>
      <c r="B2550" s="1001" t="s">
        <v>6071</v>
      </c>
      <c r="C2550" s="1001" t="s">
        <v>954</v>
      </c>
      <c r="D2550" s="1001" t="s">
        <v>852</v>
      </c>
      <c r="E2550" s="1001" t="n">
        <v>1030450220</v>
      </c>
      <c r="F2550" s="1001" t="n">
        <v>20022</v>
      </c>
      <c r="G2550" s="1001" t="s">
        <v>6072</v>
      </c>
      <c r="H2550" s="1128" t="n">
        <v>3263</v>
      </c>
      <c r="I2550" s="1068"/>
    </row>
    <row r="2551" customFormat="false" ht="12.75" hidden="false" customHeight="false" outlineLevel="0" collapsed="false">
      <c r="A2551" s="1001" t="n">
        <v>2549</v>
      </c>
      <c r="B2551" s="1001" t="s">
        <v>6073</v>
      </c>
      <c r="C2551" s="1001" t="s">
        <v>999</v>
      </c>
      <c r="D2551" s="1001" t="s">
        <v>852</v>
      </c>
      <c r="E2551" s="1001" t="n">
        <v>1030120890</v>
      </c>
      <c r="F2551" s="1001" t="n">
        <v>16092</v>
      </c>
      <c r="G2551" s="1001" t="s">
        <v>6074</v>
      </c>
      <c r="H2551" s="1128" t="n">
        <v>882</v>
      </c>
      <c r="I2551" s="1068"/>
    </row>
    <row r="2552" customFormat="false" ht="12.75" hidden="false" customHeight="false" outlineLevel="0" collapsed="false">
      <c r="A2552" s="1001" t="n">
        <v>2550</v>
      </c>
      <c r="B2552" s="1001" t="s">
        <v>6075</v>
      </c>
      <c r="C2552" s="1001" t="s">
        <v>1159</v>
      </c>
      <c r="D2552" s="1001" t="s">
        <v>852</v>
      </c>
      <c r="E2552" s="1001" t="n">
        <v>1030240870</v>
      </c>
      <c r="F2552" s="1001" t="n">
        <v>13092</v>
      </c>
      <c r="G2552" s="1001" t="s">
        <v>6076</v>
      </c>
      <c r="H2552" s="1128" t="n">
        <v>236</v>
      </c>
      <c r="I2552" s="1068"/>
    </row>
    <row r="2553" customFormat="false" ht="12.75" hidden="false" customHeight="false" outlineLevel="0" collapsed="false">
      <c r="A2553" s="1001" t="n">
        <v>2551</v>
      </c>
      <c r="B2553" s="1001" t="s">
        <v>6077</v>
      </c>
      <c r="C2553" s="1001" t="s">
        <v>1269</v>
      </c>
      <c r="D2553" s="1001" t="s">
        <v>860</v>
      </c>
      <c r="E2553" s="1001" t="n">
        <v>1020040240</v>
      </c>
      <c r="F2553" s="1001" t="n">
        <v>7024</v>
      </c>
      <c r="G2553" s="1001" t="s">
        <v>6078</v>
      </c>
      <c r="H2553" s="1128" t="n">
        <v>502</v>
      </c>
      <c r="I2553" s="1068"/>
    </row>
    <row r="2554" customFormat="false" ht="12.75" hidden="false" customHeight="false" outlineLevel="0" collapsed="false">
      <c r="A2554" s="1001" t="n">
        <v>2552</v>
      </c>
      <c r="B2554" s="1001" t="s">
        <v>6079</v>
      </c>
      <c r="C2554" s="1001" t="s">
        <v>1884</v>
      </c>
      <c r="D2554" s="1001" t="s">
        <v>849</v>
      </c>
      <c r="E2554" s="1001" t="n">
        <v>1080320100</v>
      </c>
      <c r="F2554" s="1001" t="n">
        <v>40011</v>
      </c>
      <c r="G2554" s="1001" t="s">
        <v>6080</v>
      </c>
      <c r="H2554" s="1128" t="n">
        <v>1563</v>
      </c>
      <c r="I2554" s="1068"/>
    </row>
    <row r="2555" customFormat="false" ht="12.75" hidden="false" customHeight="false" outlineLevel="0" collapsed="false">
      <c r="A2555" s="1001" t="n">
        <v>2553</v>
      </c>
      <c r="B2555" s="1001" t="s">
        <v>6081</v>
      </c>
      <c r="C2555" s="1001" t="s">
        <v>951</v>
      </c>
      <c r="D2555" s="1001" t="s">
        <v>852</v>
      </c>
      <c r="E2555" s="1001" t="n">
        <v>1030260400</v>
      </c>
      <c r="F2555" s="1001" t="n">
        <v>19041</v>
      </c>
      <c r="G2555" s="1001" t="s">
        <v>6082</v>
      </c>
      <c r="H2555" s="1128" t="n">
        <v>3762</v>
      </c>
      <c r="I2555" s="1068"/>
    </row>
    <row r="2556" customFormat="false" ht="12.75" hidden="false" customHeight="false" outlineLevel="0" collapsed="false">
      <c r="A2556" s="1001" t="n">
        <v>2554</v>
      </c>
      <c r="B2556" s="1001" t="s">
        <v>6083</v>
      </c>
      <c r="C2556" s="1001" t="s">
        <v>1335</v>
      </c>
      <c r="D2556" s="1001" t="s">
        <v>849</v>
      </c>
      <c r="E2556" s="1001" t="n">
        <v>1080130250</v>
      </c>
      <c r="F2556" s="1001" t="n">
        <v>37025</v>
      </c>
      <c r="G2556" s="1001" t="s">
        <v>6084</v>
      </c>
      <c r="H2556" s="1128" t="n">
        <v>6533</v>
      </c>
      <c r="I2556" s="1068"/>
    </row>
    <row r="2557" customFormat="false" ht="12.75" hidden="false" customHeight="false" outlineLevel="0" collapsed="false">
      <c r="A2557" s="1001" t="n">
        <v>2555</v>
      </c>
      <c r="B2557" s="1001" t="s">
        <v>6085</v>
      </c>
      <c r="C2557" s="1001" t="s">
        <v>1092</v>
      </c>
      <c r="D2557" s="1001" t="s">
        <v>848</v>
      </c>
      <c r="E2557" s="1001" t="n">
        <v>3150200330</v>
      </c>
      <c r="F2557" s="1001" t="n">
        <v>61033</v>
      </c>
      <c r="G2557" s="1001" t="s">
        <v>6086</v>
      </c>
      <c r="H2557" s="1128" t="n">
        <v>1987</v>
      </c>
      <c r="I2557" s="1068"/>
    </row>
    <row r="2558" customFormat="false" ht="12.75" hidden="false" customHeight="false" outlineLevel="0" collapsed="false">
      <c r="A2558" s="1001" t="n">
        <v>2556</v>
      </c>
      <c r="B2558" s="1001" t="s">
        <v>6087</v>
      </c>
      <c r="C2558" s="1001" t="s">
        <v>962</v>
      </c>
      <c r="D2558" s="1001" t="s">
        <v>847</v>
      </c>
      <c r="E2558" s="1001" t="n">
        <v>3181030090</v>
      </c>
      <c r="F2558" s="1001" t="n">
        <v>102009</v>
      </c>
      <c r="G2558" s="1001" t="s">
        <v>6088</v>
      </c>
      <c r="H2558" s="1128" t="n">
        <v>2062</v>
      </c>
      <c r="I2558" s="1068"/>
    </row>
    <row r="2559" customFormat="false" ht="12.75" hidden="false" customHeight="false" outlineLevel="0" collapsed="false">
      <c r="A2559" s="1001" t="n">
        <v>2557</v>
      </c>
      <c r="B2559" s="1001" t="s">
        <v>6089</v>
      </c>
      <c r="C2559" s="1001" t="s">
        <v>1110</v>
      </c>
      <c r="D2559" s="1001" t="s">
        <v>858</v>
      </c>
      <c r="E2559" s="1001" t="n">
        <v>1040830730</v>
      </c>
      <c r="F2559" s="1001" t="n">
        <v>22078</v>
      </c>
      <c r="G2559" s="1001" t="s">
        <v>6090</v>
      </c>
      <c r="H2559" s="1128" t="n">
        <v>587</v>
      </c>
      <c r="I2559" s="1068"/>
    </row>
    <row r="2560" customFormat="false" ht="12.75" hidden="false" customHeight="false" outlineLevel="0" collapsed="false">
      <c r="A2560" s="1001" t="n">
        <v>2558</v>
      </c>
      <c r="B2560" s="1001" t="s">
        <v>6091</v>
      </c>
      <c r="C2560" s="1001" t="s">
        <v>1084</v>
      </c>
      <c r="D2560" s="1001" t="s">
        <v>850</v>
      </c>
      <c r="E2560" s="1001" t="n">
        <v>1060850340</v>
      </c>
      <c r="F2560" s="1001" t="n">
        <v>30034</v>
      </c>
      <c r="G2560" s="1001" t="s">
        <v>6092</v>
      </c>
      <c r="H2560" s="1128" t="n">
        <v>99</v>
      </c>
      <c r="I2560" s="1068"/>
    </row>
    <row r="2561" customFormat="false" ht="12.75" hidden="false" customHeight="false" outlineLevel="0" collapsed="false">
      <c r="A2561" s="1001" t="n">
        <v>2559</v>
      </c>
      <c r="B2561" s="1001" t="s">
        <v>6093</v>
      </c>
      <c r="C2561" s="1001" t="s">
        <v>893</v>
      </c>
      <c r="D2561" s="1001" t="s">
        <v>852</v>
      </c>
      <c r="E2561" s="1001" t="n">
        <v>1030491000</v>
      </c>
      <c r="F2561" s="1001" t="n">
        <v>15101</v>
      </c>
      <c r="G2561" s="1001" t="s">
        <v>6094</v>
      </c>
      <c r="H2561" s="1128" t="n">
        <v>3035</v>
      </c>
      <c r="I2561" s="1068"/>
    </row>
    <row r="2562" customFormat="false" ht="12.75" hidden="false" customHeight="false" outlineLevel="0" collapsed="false">
      <c r="A2562" s="1001" t="n">
        <v>2560</v>
      </c>
      <c r="B2562" s="1001" t="s">
        <v>6095</v>
      </c>
      <c r="C2562" s="1001" t="s">
        <v>1110</v>
      </c>
      <c r="D2562" s="1001" t="s">
        <v>858</v>
      </c>
      <c r="E2562" s="1001" t="n">
        <v>1040830740</v>
      </c>
      <c r="F2562" s="1001" t="n">
        <v>22079</v>
      </c>
      <c r="G2562" s="1001" t="s">
        <v>6096</v>
      </c>
      <c r="H2562" s="1128" t="n">
        <v>5030</v>
      </c>
      <c r="I2562" s="1068"/>
    </row>
    <row r="2563" customFormat="false" ht="12.75" hidden="false" customHeight="false" outlineLevel="0" collapsed="false">
      <c r="A2563" s="1001" t="n">
        <v>2561</v>
      </c>
      <c r="B2563" s="1001" t="s">
        <v>6097</v>
      </c>
      <c r="C2563" s="1001" t="s">
        <v>908</v>
      </c>
      <c r="D2563" s="1001" t="s">
        <v>854</v>
      </c>
      <c r="E2563" s="1001" t="n">
        <v>1010270820</v>
      </c>
      <c r="F2563" s="1001" t="n">
        <v>4082</v>
      </c>
      <c r="G2563" s="1001" t="s">
        <v>6098</v>
      </c>
      <c r="H2563" s="1128" t="n">
        <v>6902</v>
      </c>
      <c r="I2563" s="1068"/>
    </row>
    <row r="2564" customFormat="false" ht="12.75" hidden="false" customHeight="false" outlineLevel="0" collapsed="false">
      <c r="A2564" s="1001" t="n">
        <v>2562</v>
      </c>
      <c r="B2564" s="1001" t="s">
        <v>6099</v>
      </c>
      <c r="C2564" s="1001" t="s">
        <v>1035</v>
      </c>
      <c r="D2564" s="1001" t="s">
        <v>854</v>
      </c>
      <c r="E2564" s="1001" t="n">
        <v>1010810970</v>
      </c>
      <c r="F2564" s="1001" t="n">
        <v>1099</v>
      </c>
      <c r="G2564" s="1001" t="s">
        <v>6100</v>
      </c>
      <c r="H2564" s="1128" t="n">
        <v>8973</v>
      </c>
      <c r="I2564" s="1068"/>
    </row>
    <row r="2565" customFormat="false" ht="12.75" hidden="false" customHeight="false" outlineLevel="0" collapsed="false">
      <c r="A2565" s="1001" t="n">
        <v>2563</v>
      </c>
      <c r="B2565" s="1001" t="s">
        <v>6101</v>
      </c>
      <c r="C2565" s="1001" t="s">
        <v>1474</v>
      </c>
      <c r="D2565" s="1001" t="s">
        <v>854</v>
      </c>
      <c r="E2565" s="1001" t="n">
        <v>1011020290</v>
      </c>
      <c r="F2565" s="1001" t="n">
        <v>103029</v>
      </c>
      <c r="G2565" s="1001" t="s">
        <v>6102</v>
      </c>
      <c r="H2565" s="1128" t="n">
        <v>1050</v>
      </c>
      <c r="I2565" s="1068"/>
    </row>
    <row r="2566" customFormat="false" ht="12.75" hidden="false" customHeight="false" outlineLevel="0" collapsed="false">
      <c r="A2566" s="1001" t="n">
        <v>2564</v>
      </c>
      <c r="B2566" s="1001" t="s">
        <v>6103</v>
      </c>
      <c r="C2566" s="1001" t="s">
        <v>1625</v>
      </c>
      <c r="D2566" s="1001" t="s">
        <v>856</v>
      </c>
      <c r="E2566" s="1001" t="n">
        <v>4200530170</v>
      </c>
      <c r="F2566" s="1001" t="n">
        <v>91018</v>
      </c>
      <c r="G2566" s="1001" t="s">
        <v>6104</v>
      </c>
      <c r="H2566" s="1128" t="n">
        <v>576</v>
      </c>
      <c r="I2566" s="1068"/>
    </row>
    <row r="2567" customFormat="false" ht="12.75" hidden="false" customHeight="false" outlineLevel="0" collapsed="false">
      <c r="A2567" s="1001" t="n">
        <v>2565</v>
      </c>
      <c r="B2567" s="1001" t="s">
        <v>6105</v>
      </c>
      <c r="C2567" s="1001" t="s">
        <v>1151</v>
      </c>
      <c r="D2567" s="1001" t="s">
        <v>852</v>
      </c>
      <c r="E2567" s="1001" t="n">
        <v>1030770270</v>
      </c>
      <c r="F2567" s="1001" t="n">
        <v>14027</v>
      </c>
      <c r="G2567" s="1001" t="s">
        <v>6106</v>
      </c>
      <c r="H2567" s="1128" t="n">
        <v>3752</v>
      </c>
      <c r="I2567" s="1068"/>
    </row>
    <row r="2568" customFormat="false" ht="12.75" hidden="false" customHeight="false" outlineLevel="0" collapsed="false">
      <c r="A2568" s="1001" t="n">
        <v>2566</v>
      </c>
      <c r="B2568" s="1001" t="s">
        <v>6107</v>
      </c>
      <c r="C2568" s="1001" t="s">
        <v>875</v>
      </c>
      <c r="D2568" s="1001" t="s">
        <v>861</v>
      </c>
      <c r="E2568" s="1001" t="n">
        <v>1050540361</v>
      </c>
      <c r="F2568" s="1001" t="n">
        <v>28106</v>
      </c>
      <c r="G2568" s="1001" t="s">
        <v>6108</v>
      </c>
      <c r="H2568" s="1128" t="n">
        <v>8963</v>
      </c>
      <c r="I2568" s="1068"/>
    </row>
    <row r="2569" customFormat="false" ht="12.75" hidden="false" customHeight="false" outlineLevel="0" collapsed="false">
      <c r="A2569" s="1001" t="n">
        <v>2567</v>
      </c>
      <c r="B2569" s="1001" t="s">
        <v>6109</v>
      </c>
      <c r="C2569" s="1001" t="s">
        <v>1071</v>
      </c>
      <c r="D2569" s="1001" t="s">
        <v>861</v>
      </c>
      <c r="E2569" s="1001" t="n">
        <v>1050900380</v>
      </c>
      <c r="F2569" s="1001" t="n">
        <v>24038</v>
      </c>
      <c r="G2569" s="1001" t="s">
        <v>6110</v>
      </c>
      <c r="H2569" s="1128" t="n">
        <v>13714</v>
      </c>
      <c r="I2569" s="1068"/>
    </row>
    <row r="2570" customFormat="false" ht="12.75" hidden="false" customHeight="false" outlineLevel="0" collapsed="false">
      <c r="A2570" s="1001" t="n">
        <v>2568</v>
      </c>
      <c r="B2570" s="1001" t="s">
        <v>6111</v>
      </c>
      <c r="C2570" s="1001" t="s">
        <v>1100</v>
      </c>
      <c r="D2570" s="1001" t="s">
        <v>848</v>
      </c>
      <c r="E2570" s="1001" t="n">
        <v>3150110261</v>
      </c>
      <c r="F2570" s="1001" t="n">
        <v>62027</v>
      </c>
      <c r="G2570" s="1001" t="s">
        <v>6112</v>
      </c>
      <c r="H2570" s="1128" t="n">
        <v>2634</v>
      </c>
      <c r="I2570" s="1068"/>
    </row>
    <row r="2571" customFormat="false" ht="12.75" hidden="false" customHeight="false" outlineLevel="0" collapsed="false">
      <c r="A2571" s="1001" t="n">
        <v>2569</v>
      </c>
      <c r="B2571" s="1001" t="s">
        <v>6113</v>
      </c>
      <c r="C2571" s="1001" t="s">
        <v>6114</v>
      </c>
      <c r="D2571" s="1001" t="s">
        <v>850</v>
      </c>
      <c r="E2571" s="1001" t="n">
        <v>1060920010</v>
      </c>
      <c r="F2571" s="1001" t="n">
        <v>32001</v>
      </c>
      <c r="G2571" s="1001" t="s">
        <v>6115</v>
      </c>
      <c r="H2571" s="1128" t="n">
        <v>8353</v>
      </c>
      <c r="I2571" s="1068"/>
    </row>
    <row r="2572" customFormat="false" ht="12.75" hidden="false" customHeight="false" outlineLevel="0" collapsed="false">
      <c r="A2572" s="1001" t="n">
        <v>2570</v>
      </c>
      <c r="B2572" s="1001" t="s">
        <v>6116</v>
      </c>
      <c r="C2572" s="1001" t="s">
        <v>1055</v>
      </c>
      <c r="D2572" s="1001" t="s">
        <v>852</v>
      </c>
      <c r="E2572" s="1001" t="n">
        <v>1030860550</v>
      </c>
      <c r="F2572" s="1001" t="n">
        <v>12065</v>
      </c>
      <c r="G2572" s="1001" t="s">
        <v>6117</v>
      </c>
      <c r="H2572" s="1128" t="n">
        <v>1461</v>
      </c>
      <c r="I2572" s="1068"/>
    </row>
    <row r="2573" customFormat="false" ht="12.75" hidden="false" customHeight="false" outlineLevel="0" collapsed="false">
      <c r="A2573" s="1001" t="n">
        <v>2571</v>
      </c>
      <c r="B2573" s="1001" t="s">
        <v>6118</v>
      </c>
      <c r="C2573" s="1001" t="s">
        <v>1055</v>
      </c>
      <c r="D2573" s="1001" t="s">
        <v>852</v>
      </c>
      <c r="E2573" s="1001" t="n">
        <v>1030860551</v>
      </c>
      <c r="F2573" s="1001" t="n">
        <v>12066</v>
      </c>
      <c r="G2573" s="1001" t="s">
        <v>6119</v>
      </c>
      <c r="H2573" s="1128" t="n">
        <v>144</v>
      </c>
      <c r="I2573" s="1068"/>
    </row>
    <row r="2574" customFormat="false" ht="12.75" hidden="false" customHeight="false" outlineLevel="0" collapsed="false">
      <c r="A2574" s="1001" t="n">
        <v>2572</v>
      </c>
      <c r="B2574" s="1001" t="s">
        <v>6120</v>
      </c>
      <c r="C2574" s="1001" t="s">
        <v>1100</v>
      </c>
      <c r="D2574" s="1001" t="s">
        <v>848</v>
      </c>
      <c r="E2574" s="1001" t="n">
        <v>3150110270</v>
      </c>
      <c r="F2574" s="1001" t="n">
        <v>62028</v>
      </c>
      <c r="G2574" s="1001" t="s">
        <v>6121</v>
      </c>
      <c r="H2574" s="1128" t="n">
        <v>2132</v>
      </c>
      <c r="I2574" s="1068"/>
    </row>
    <row r="2575" customFormat="false" ht="12.75" hidden="false" customHeight="false" outlineLevel="0" collapsed="false">
      <c r="A2575" s="1001" t="n">
        <v>2573</v>
      </c>
      <c r="B2575" s="1001" t="s">
        <v>6122</v>
      </c>
      <c r="C2575" s="1001" t="s">
        <v>971</v>
      </c>
      <c r="D2575" s="1001" t="s">
        <v>853</v>
      </c>
      <c r="E2575" s="1001" t="n">
        <v>3140190220</v>
      </c>
      <c r="F2575" s="1001" t="n">
        <v>70022</v>
      </c>
      <c r="G2575" s="1001" t="s">
        <v>6123</v>
      </c>
      <c r="H2575" s="1128" t="n">
        <v>397</v>
      </c>
      <c r="I2575" s="1068"/>
    </row>
    <row r="2576" customFormat="false" ht="12.75" hidden="false" customHeight="false" outlineLevel="0" collapsed="false">
      <c r="A2576" s="1001" t="n">
        <v>2574</v>
      </c>
      <c r="B2576" s="1001" t="s">
        <v>6124</v>
      </c>
      <c r="C2576" s="1001" t="s">
        <v>1032</v>
      </c>
      <c r="D2576" s="1001" t="s">
        <v>854</v>
      </c>
      <c r="E2576" s="1001" t="n">
        <v>1010070520</v>
      </c>
      <c r="F2576" s="1001" t="n">
        <v>5052</v>
      </c>
      <c r="G2576" s="1001" t="s">
        <v>6125</v>
      </c>
      <c r="H2576" s="1128" t="n">
        <v>1088</v>
      </c>
      <c r="I2576" s="1068"/>
    </row>
    <row r="2577" customFormat="false" ht="12.75" hidden="false" customHeight="false" outlineLevel="0" collapsed="false">
      <c r="A2577" s="1001" t="n">
        <v>2575</v>
      </c>
      <c r="B2577" s="1001" t="s">
        <v>6126</v>
      </c>
      <c r="C2577" s="1001" t="s">
        <v>922</v>
      </c>
      <c r="D2577" s="1001" t="s">
        <v>848</v>
      </c>
      <c r="E2577" s="1001" t="n">
        <v>3150720500</v>
      </c>
      <c r="F2577" s="1001" t="n">
        <v>65050</v>
      </c>
      <c r="G2577" s="1001" t="s">
        <v>6127</v>
      </c>
      <c r="H2577" s="1128" t="n">
        <v>37594</v>
      </c>
      <c r="I2577" s="1068"/>
    </row>
    <row r="2578" customFormat="false" ht="12.75" hidden="false" customHeight="false" outlineLevel="0" collapsed="false">
      <c r="A2578" s="1001" t="n">
        <v>2576</v>
      </c>
      <c r="B2578" s="1001" t="s">
        <v>6128</v>
      </c>
      <c r="C2578" s="1001" t="s">
        <v>945</v>
      </c>
      <c r="D2578" s="1001" t="s">
        <v>852</v>
      </c>
      <c r="E2578" s="1001" t="n">
        <v>1030150630</v>
      </c>
      <c r="F2578" s="1001" t="n">
        <v>17068</v>
      </c>
      <c r="G2578" s="1001" t="s">
        <v>6129</v>
      </c>
      <c r="H2578" s="1128" t="n">
        <v>4411</v>
      </c>
      <c r="I2578" s="1068"/>
    </row>
    <row r="2579" customFormat="false" ht="12.75" hidden="false" customHeight="false" outlineLevel="0" collapsed="false">
      <c r="A2579" s="1001" t="n">
        <v>2577</v>
      </c>
      <c r="B2579" s="1001" t="s">
        <v>6130</v>
      </c>
      <c r="C2579" s="1001" t="s">
        <v>1215</v>
      </c>
      <c r="D2579" s="1001" t="s">
        <v>858</v>
      </c>
      <c r="E2579" s="1001" t="n">
        <v>1040140260</v>
      </c>
      <c r="F2579" s="1001" t="n">
        <v>21029</v>
      </c>
      <c r="G2579" s="1001" t="s">
        <v>6131</v>
      </c>
      <c r="H2579" s="1128" t="n">
        <v>5433</v>
      </c>
      <c r="I2579" s="1068"/>
    </row>
    <row r="2580" customFormat="false" ht="12.75" hidden="false" customHeight="false" outlineLevel="0" collapsed="false">
      <c r="A2580" s="1001" t="n">
        <v>2578</v>
      </c>
      <c r="B2580" s="1001" t="s">
        <v>6132</v>
      </c>
      <c r="C2580" s="1001" t="s">
        <v>890</v>
      </c>
      <c r="D2580" s="1001" t="s">
        <v>468</v>
      </c>
      <c r="E2580" s="1001" t="n">
        <v>3130600180</v>
      </c>
      <c r="F2580" s="1001" t="n">
        <v>68018</v>
      </c>
      <c r="G2580" s="1001" t="s">
        <v>6133</v>
      </c>
      <c r="H2580" s="1128" t="n">
        <v>1639</v>
      </c>
      <c r="I2580" s="1068"/>
    </row>
    <row r="2581" customFormat="false" ht="12.75" hidden="false" customHeight="false" outlineLevel="0" collapsed="false">
      <c r="A2581" s="1001" t="n">
        <v>2579</v>
      </c>
      <c r="B2581" s="1001" t="s">
        <v>6134</v>
      </c>
      <c r="C2581" s="1001" t="s">
        <v>1625</v>
      </c>
      <c r="D2581" s="1001" t="s">
        <v>856</v>
      </c>
      <c r="E2581" s="1001" t="n">
        <v>4200530171</v>
      </c>
      <c r="F2581" s="1001" t="n">
        <v>91019</v>
      </c>
      <c r="G2581" s="1001" t="s">
        <v>6135</v>
      </c>
      <c r="H2581" s="1128" t="n">
        <v>559</v>
      </c>
      <c r="I2581" s="1068"/>
    </row>
    <row r="2582" customFormat="false" ht="12.75" hidden="false" customHeight="false" outlineLevel="0" collapsed="false">
      <c r="A2582" s="1001" t="n">
        <v>2580</v>
      </c>
      <c r="B2582" s="1001" t="s">
        <v>6136</v>
      </c>
      <c r="C2582" s="1001" t="s">
        <v>881</v>
      </c>
      <c r="D2582" s="1001" t="s">
        <v>852</v>
      </c>
      <c r="E2582" s="1001" t="n">
        <v>1030980330</v>
      </c>
      <c r="F2582" s="1001" t="n">
        <v>97033</v>
      </c>
      <c r="G2582" s="1001" t="s">
        <v>6137</v>
      </c>
      <c r="H2582" s="1128" t="n">
        <v>1207</v>
      </c>
      <c r="I2582" s="1068"/>
    </row>
    <row r="2583" customFormat="false" ht="12.75" hidden="false" customHeight="false" outlineLevel="0" collapsed="false">
      <c r="A2583" s="1001" t="n">
        <v>2581</v>
      </c>
      <c r="B2583" s="1001" t="s">
        <v>6138</v>
      </c>
      <c r="C2583" s="1001" t="s">
        <v>1728</v>
      </c>
      <c r="D2583" s="1001" t="s">
        <v>856</v>
      </c>
      <c r="E2583" s="1001" t="n">
        <v>4200170201</v>
      </c>
      <c r="F2583" s="1001" t="n">
        <v>92108</v>
      </c>
      <c r="G2583" s="1001" t="s">
        <v>6139</v>
      </c>
      <c r="H2583" s="1128" t="n">
        <v>9424</v>
      </c>
      <c r="I2583" s="1068"/>
    </row>
    <row r="2584" customFormat="false" ht="12.75" hidden="false" customHeight="false" outlineLevel="0" collapsed="false">
      <c r="A2584" s="1001" t="n">
        <v>2582</v>
      </c>
      <c r="B2584" s="1001" t="s">
        <v>6140</v>
      </c>
      <c r="C2584" s="1001" t="s">
        <v>908</v>
      </c>
      <c r="D2584" s="1001" t="s">
        <v>854</v>
      </c>
      <c r="E2584" s="1001" t="n">
        <v>1010270830</v>
      </c>
      <c r="F2584" s="1001" t="n">
        <v>4083</v>
      </c>
      <c r="G2584" s="1001" t="s">
        <v>6141</v>
      </c>
      <c r="H2584" s="1128" t="n">
        <v>82</v>
      </c>
      <c r="I2584" s="1068"/>
    </row>
    <row r="2585" customFormat="false" ht="12.75" hidden="false" customHeight="false" outlineLevel="0" collapsed="false">
      <c r="A2585" s="1001" t="n">
        <v>2583</v>
      </c>
      <c r="B2585" s="1001" t="s">
        <v>6142</v>
      </c>
      <c r="C2585" s="1001" t="s">
        <v>1269</v>
      </c>
      <c r="D2585" s="1001" t="s">
        <v>860</v>
      </c>
      <c r="E2585" s="1001" t="n">
        <v>1020040250</v>
      </c>
      <c r="F2585" s="1001" t="n">
        <v>7025</v>
      </c>
      <c r="G2585" s="1001" t="s">
        <v>6143</v>
      </c>
      <c r="H2585" s="1128" t="n">
        <v>220</v>
      </c>
      <c r="I2585" s="1068"/>
    </row>
    <row r="2586" customFormat="false" ht="12.75" hidden="false" customHeight="false" outlineLevel="0" collapsed="false">
      <c r="A2586" s="1001" t="n">
        <v>2584</v>
      </c>
      <c r="B2586" s="1001" t="s">
        <v>6144</v>
      </c>
      <c r="C2586" s="1001" t="s">
        <v>1881</v>
      </c>
      <c r="D2586" s="1001" t="s">
        <v>458</v>
      </c>
      <c r="E2586" s="1001" t="n">
        <v>2090300140</v>
      </c>
      <c r="F2586" s="1001" t="n">
        <v>48014</v>
      </c>
      <c r="G2586" s="1001" t="s">
        <v>6145</v>
      </c>
      <c r="H2586" s="1128" t="n">
        <v>48397</v>
      </c>
      <c r="I2586" s="1068"/>
    </row>
    <row r="2587" customFormat="false" ht="12.75" hidden="false" customHeight="false" outlineLevel="0" collapsed="false">
      <c r="A2587" s="1001" t="n">
        <v>2585</v>
      </c>
      <c r="B2587" s="1001" t="s">
        <v>6146</v>
      </c>
      <c r="C2587" s="1001" t="s">
        <v>999</v>
      </c>
      <c r="D2587" s="1001" t="s">
        <v>852</v>
      </c>
      <c r="E2587" s="1001" t="n">
        <v>1030120900</v>
      </c>
      <c r="F2587" s="1001" t="n">
        <v>16093</v>
      </c>
      <c r="G2587" s="1001" t="s">
        <v>6147</v>
      </c>
      <c r="H2587" s="1128" t="n">
        <v>3379</v>
      </c>
      <c r="I2587" s="1068"/>
    </row>
    <row r="2588" customFormat="false" ht="12.75" hidden="false" customHeight="false" outlineLevel="0" collapsed="false">
      <c r="A2588" s="1001" t="n">
        <v>2586</v>
      </c>
      <c r="B2588" s="1001" t="s">
        <v>6148</v>
      </c>
      <c r="C2588" s="1001" t="s">
        <v>1071</v>
      </c>
      <c r="D2588" s="1001" t="s">
        <v>861</v>
      </c>
      <c r="E2588" s="1001" t="n">
        <v>1050900390</v>
      </c>
      <c r="F2588" s="1001" t="n">
        <v>24039</v>
      </c>
      <c r="G2588" s="1001" t="s">
        <v>6149</v>
      </c>
      <c r="H2588" s="1128" t="n">
        <v>1554</v>
      </c>
      <c r="I2588" s="1068"/>
    </row>
    <row r="2589" customFormat="false" ht="12.75" hidden="false" customHeight="false" outlineLevel="0" collapsed="false">
      <c r="A2589" s="1001" t="n">
        <v>2587</v>
      </c>
      <c r="B2589" s="1001" t="s">
        <v>6150</v>
      </c>
      <c r="C2589" s="1001" t="s">
        <v>1084</v>
      </c>
      <c r="D2589" s="1001" t="s">
        <v>850</v>
      </c>
      <c r="E2589" s="1001" t="n">
        <v>1060850350</v>
      </c>
      <c r="F2589" s="1001" t="n">
        <v>30035</v>
      </c>
      <c r="G2589" s="1001" t="s">
        <v>6151</v>
      </c>
      <c r="H2589" s="1128" t="n">
        <v>1280</v>
      </c>
      <c r="I2589" s="1068"/>
    </row>
    <row r="2590" customFormat="false" ht="12.75" hidden="false" customHeight="false" outlineLevel="0" collapsed="false">
      <c r="A2590" s="1001" t="n">
        <v>2588</v>
      </c>
      <c r="B2590" s="1001" t="s">
        <v>6152</v>
      </c>
      <c r="C2590" s="1001" t="s">
        <v>1027</v>
      </c>
      <c r="D2590" s="1001" t="s">
        <v>857</v>
      </c>
      <c r="E2590" s="1001" t="n">
        <v>4190280090</v>
      </c>
      <c r="F2590" s="1001" t="n">
        <v>86009</v>
      </c>
      <c r="G2590" s="1001" t="s">
        <v>6153</v>
      </c>
      <c r="H2590" s="1128" t="n">
        <v>25815</v>
      </c>
      <c r="I2590" s="1068"/>
    </row>
    <row r="2591" customFormat="false" ht="12.75" hidden="false" customHeight="false" outlineLevel="0" collapsed="false">
      <c r="A2591" s="1001" t="n">
        <v>2589</v>
      </c>
      <c r="B2591" s="1001" t="s">
        <v>6154</v>
      </c>
      <c r="C2591" s="1001" t="s">
        <v>908</v>
      </c>
      <c r="D2591" s="1001" t="s">
        <v>854</v>
      </c>
      <c r="E2591" s="1001" t="n">
        <v>1010270840</v>
      </c>
      <c r="F2591" s="1001" t="n">
        <v>4084</v>
      </c>
      <c r="G2591" s="1001" t="s">
        <v>6155</v>
      </c>
      <c r="H2591" s="1128" t="n">
        <v>770</v>
      </c>
      <c r="I2591" s="1068"/>
    </row>
    <row r="2592" customFormat="false" ht="12.75" hidden="false" customHeight="false" outlineLevel="0" collapsed="false">
      <c r="A2592" s="1001" t="n">
        <v>2590</v>
      </c>
      <c r="B2592" s="1001" t="s">
        <v>6156</v>
      </c>
      <c r="C2592" s="1001" t="s">
        <v>999</v>
      </c>
      <c r="D2592" s="1001" t="s">
        <v>852</v>
      </c>
      <c r="E2592" s="1001" t="n">
        <v>1030120910</v>
      </c>
      <c r="F2592" s="1001" t="n">
        <v>16094</v>
      </c>
      <c r="G2592" s="1001" t="s">
        <v>6157</v>
      </c>
      <c r="H2592" s="1128" t="n">
        <v>1992</v>
      </c>
      <c r="I2592" s="1068"/>
    </row>
    <row r="2593" customFormat="false" ht="12.75" hidden="false" customHeight="false" outlineLevel="0" collapsed="false">
      <c r="A2593" s="1001" t="n">
        <v>2591</v>
      </c>
      <c r="B2593" s="1001" t="s">
        <v>6158</v>
      </c>
      <c r="C2593" s="1001" t="s">
        <v>908</v>
      </c>
      <c r="D2593" s="1001" t="s">
        <v>854</v>
      </c>
      <c r="E2593" s="1001" t="n">
        <v>1010270850</v>
      </c>
      <c r="F2593" s="1001" t="n">
        <v>4085</v>
      </c>
      <c r="G2593" s="1001" t="s">
        <v>6159</v>
      </c>
      <c r="H2593" s="1128" t="n">
        <v>1954</v>
      </c>
      <c r="I2593" s="1068"/>
    </row>
    <row r="2594" customFormat="false" ht="12.75" hidden="false" customHeight="false" outlineLevel="0" collapsed="false">
      <c r="A2594" s="1001" t="n">
        <v>2592</v>
      </c>
      <c r="B2594" s="1001" t="s">
        <v>6160</v>
      </c>
      <c r="C2594" s="1001" t="s">
        <v>899</v>
      </c>
      <c r="D2594" s="1001" t="s">
        <v>846</v>
      </c>
      <c r="E2594" s="1001" t="n">
        <v>3170640300</v>
      </c>
      <c r="F2594" s="1001" t="n">
        <v>76030</v>
      </c>
      <c r="G2594" s="1001" t="s">
        <v>6161</v>
      </c>
      <c r="H2594" s="1128" t="n">
        <v>1280</v>
      </c>
      <c r="I2594" s="1068"/>
    </row>
    <row r="2595" customFormat="false" ht="12.75" hidden="false" customHeight="false" outlineLevel="0" collapsed="false">
      <c r="A2595" s="1001" t="n">
        <v>2593</v>
      </c>
      <c r="B2595" s="1001" t="s">
        <v>6162</v>
      </c>
      <c r="C2595" s="1001" t="s">
        <v>1453</v>
      </c>
      <c r="D2595" s="1001" t="s">
        <v>861</v>
      </c>
      <c r="E2595" s="1001" t="n">
        <v>1050870130</v>
      </c>
      <c r="F2595" s="1001" t="n">
        <v>27013</v>
      </c>
      <c r="G2595" s="1001" t="s">
        <v>6163</v>
      </c>
      <c r="H2595" s="1128" t="n">
        <v>12006</v>
      </c>
      <c r="I2595" s="1068"/>
    </row>
    <row r="2596" customFormat="false" ht="12.75" hidden="false" customHeight="false" outlineLevel="0" collapsed="false">
      <c r="A2596" s="1001" t="n">
        <v>2594</v>
      </c>
      <c r="B2596" s="1001" t="s">
        <v>6164</v>
      </c>
      <c r="C2596" s="1001" t="s">
        <v>1159</v>
      </c>
      <c r="D2596" s="1001" t="s">
        <v>852</v>
      </c>
      <c r="E2596" s="1001" t="n">
        <v>1030240890</v>
      </c>
      <c r="F2596" s="1001" t="n">
        <v>13095</v>
      </c>
      <c r="G2596" s="1001" t="s">
        <v>6165</v>
      </c>
      <c r="H2596" s="1128" t="n">
        <v>16091</v>
      </c>
      <c r="I2596" s="1068"/>
    </row>
    <row r="2597" customFormat="false" ht="12.75" hidden="false" customHeight="false" outlineLevel="0" collapsed="false">
      <c r="A2597" s="1001" t="n">
        <v>2595</v>
      </c>
      <c r="B2597" s="1001" t="s">
        <v>6166</v>
      </c>
      <c r="C2597" s="1001" t="s">
        <v>1009</v>
      </c>
      <c r="D2597" s="1001" t="s">
        <v>861</v>
      </c>
      <c r="E2597" s="1001" t="n">
        <v>1050890320</v>
      </c>
      <c r="F2597" s="1001" t="n">
        <v>23032</v>
      </c>
      <c r="G2597" s="1001" t="s">
        <v>6167</v>
      </c>
      <c r="H2597" s="1128" t="n">
        <v>1886</v>
      </c>
      <c r="I2597" s="1068"/>
    </row>
    <row r="2598" customFormat="false" ht="12.75" hidden="false" customHeight="false" outlineLevel="0" collapsed="false">
      <c r="A2598" s="1001" t="n">
        <v>2596</v>
      </c>
      <c r="B2598" s="1001" t="s">
        <v>6168</v>
      </c>
      <c r="C2598" s="1001" t="s">
        <v>1009</v>
      </c>
      <c r="D2598" s="1001" t="s">
        <v>861</v>
      </c>
      <c r="E2598" s="1001" t="n">
        <v>1050890330</v>
      </c>
      <c r="F2598" s="1001" t="n">
        <v>23033</v>
      </c>
      <c r="G2598" s="1001" t="s">
        <v>6169</v>
      </c>
      <c r="H2598" s="1128" t="n">
        <v>797</v>
      </c>
      <c r="I2598" s="1068"/>
    </row>
    <row r="2599" customFormat="false" ht="12.75" hidden="false" customHeight="false" outlineLevel="0" collapsed="false">
      <c r="A2599" s="1001" t="n">
        <v>2597</v>
      </c>
      <c r="B2599" s="1001" t="s">
        <v>6170</v>
      </c>
      <c r="C2599" s="1001" t="s">
        <v>945</v>
      </c>
      <c r="D2599" s="1001" t="s">
        <v>852</v>
      </c>
      <c r="E2599" s="1001" t="n">
        <v>1030150640</v>
      </c>
      <c r="F2599" s="1001" t="n">
        <v>17069</v>
      </c>
      <c r="G2599" s="1001" t="s">
        <v>6171</v>
      </c>
      <c r="H2599" s="1128" t="n">
        <v>8668</v>
      </c>
      <c r="I2599" s="1068"/>
    </row>
    <row r="2600" customFormat="false" ht="12.75" hidden="false" customHeight="false" outlineLevel="0" collapsed="false">
      <c r="A2600" s="1001" t="n">
        <v>2598</v>
      </c>
      <c r="B2600" s="1001" t="s">
        <v>6172</v>
      </c>
      <c r="C2600" s="1001" t="s">
        <v>2806</v>
      </c>
      <c r="D2600" s="1001" t="s">
        <v>855</v>
      </c>
      <c r="E2600" s="1001" t="n">
        <v>3160160060</v>
      </c>
      <c r="F2600" s="1001" t="n">
        <v>74006</v>
      </c>
      <c r="G2600" s="1001" t="s">
        <v>6173</v>
      </c>
      <c r="H2600" s="1128" t="n">
        <v>8286</v>
      </c>
      <c r="I2600" s="1068"/>
    </row>
    <row r="2601" customFormat="false" ht="12.75" hidden="false" customHeight="false" outlineLevel="0" collapsed="false">
      <c r="A2601" s="1001" t="n">
        <v>2599</v>
      </c>
      <c r="B2601" s="1001" t="s">
        <v>6174</v>
      </c>
      <c r="C2601" s="1001" t="s">
        <v>925</v>
      </c>
      <c r="D2601" s="1001" t="s">
        <v>848</v>
      </c>
      <c r="E2601" s="1001" t="n">
        <v>3150510301</v>
      </c>
      <c r="F2601" s="1001" t="n">
        <v>63064</v>
      </c>
      <c r="G2601" s="1001" t="s">
        <v>6175</v>
      </c>
      <c r="H2601" s="1128" t="n">
        <v>50580</v>
      </c>
      <c r="I2601" s="1068"/>
    </row>
    <row r="2602" customFormat="false" ht="12.75" hidden="false" customHeight="false" outlineLevel="0" collapsed="false">
      <c r="A2602" s="1001" t="n">
        <v>2600</v>
      </c>
      <c r="B2602" s="1001" t="s">
        <v>6176</v>
      </c>
      <c r="C2602" s="1001" t="s">
        <v>1208</v>
      </c>
      <c r="D2602" s="1001" t="s">
        <v>857</v>
      </c>
      <c r="E2602" s="1001" t="n">
        <v>4190820090</v>
      </c>
      <c r="F2602" s="1001" t="n">
        <v>81008</v>
      </c>
      <c r="G2602" s="1001" t="s">
        <v>6177</v>
      </c>
      <c r="H2602" s="1128" t="n">
        <v>26435</v>
      </c>
      <c r="I2602" s="1068"/>
    </row>
    <row r="2603" customFormat="false" ht="12.75" hidden="false" customHeight="false" outlineLevel="0" collapsed="false">
      <c r="A2603" s="1001" t="n">
        <v>2601</v>
      </c>
      <c r="B2603" s="1001" t="s">
        <v>6178</v>
      </c>
      <c r="C2603" s="1001" t="s">
        <v>1125</v>
      </c>
      <c r="D2603" s="1001" t="s">
        <v>851</v>
      </c>
      <c r="E2603" s="1001" t="n">
        <v>1070740280</v>
      </c>
      <c r="F2603" s="1001" t="n">
        <v>9028</v>
      </c>
      <c r="G2603" s="1001" t="s">
        <v>6179</v>
      </c>
      <c r="H2603" s="1128" t="n">
        <v>215</v>
      </c>
      <c r="I2603" s="1068"/>
    </row>
    <row r="2604" customFormat="false" ht="12.75" hidden="false" customHeight="false" outlineLevel="0" collapsed="false">
      <c r="A2604" s="1001" t="n">
        <v>2602</v>
      </c>
      <c r="B2604" s="1001" t="s">
        <v>6180</v>
      </c>
      <c r="C2604" s="1001" t="s">
        <v>1418</v>
      </c>
      <c r="D2604" s="1001" t="s">
        <v>850</v>
      </c>
      <c r="E2604" s="1001" t="n">
        <v>1060930190</v>
      </c>
      <c r="F2604" s="1001" t="n">
        <v>93019</v>
      </c>
      <c r="G2604" s="1001" t="s">
        <v>6181</v>
      </c>
      <c r="H2604" s="1128" t="n">
        <v>373</v>
      </c>
      <c r="I2604" s="1068"/>
    </row>
    <row r="2605" customFormat="false" ht="12.75" hidden="false" customHeight="false" outlineLevel="0" collapsed="false">
      <c r="A2605" s="1001" t="n">
        <v>2603</v>
      </c>
      <c r="B2605" s="1001" t="s">
        <v>6182</v>
      </c>
      <c r="C2605" s="1001" t="s">
        <v>1024</v>
      </c>
      <c r="D2605" s="1001" t="s">
        <v>856</v>
      </c>
      <c r="E2605" s="1001" t="n">
        <v>4200730271</v>
      </c>
      <c r="F2605" s="1001" t="n">
        <v>90088</v>
      </c>
      <c r="G2605" s="1001" t="s">
        <v>6183</v>
      </c>
      <c r="H2605" s="1128" t="n">
        <v>691</v>
      </c>
      <c r="I2605" s="1068"/>
    </row>
    <row r="2606" customFormat="false" ht="12.75" hidden="false" customHeight="false" outlineLevel="0" collapsed="false">
      <c r="A2606" s="1001" t="n">
        <v>2604</v>
      </c>
      <c r="B2606" s="1001" t="s">
        <v>6184</v>
      </c>
      <c r="C2606" s="1001" t="s">
        <v>881</v>
      </c>
      <c r="D2606" s="1001" t="s">
        <v>852</v>
      </c>
      <c r="E2606" s="1001" t="n">
        <v>1030980340</v>
      </c>
      <c r="F2606" s="1001" t="n">
        <v>97034</v>
      </c>
      <c r="G2606" s="1001" t="s">
        <v>6185</v>
      </c>
      <c r="H2606" s="1128" t="n">
        <v>686</v>
      </c>
      <c r="I2606" s="1068"/>
    </row>
    <row r="2607" customFormat="false" ht="12.75" hidden="false" customHeight="false" outlineLevel="0" collapsed="false">
      <c r="A2607" s="1001" t="n">
        <v>2605</v>
      </c>
      <c r="B2607" s="1001" t="s">
        <v>6186</v>
      </c>
      <c r="C2607" s="1001" t="s">
        <v>1497</v>
      </c>
      <c r="D2607" s="1001" t="s">
        <v>462</v>
      </c>
      <c r="E2607" s="1001" t="n">
        <v>2110440160</v>
      </c>
      <c r="F2607" s="1001" t="n">
        <v>43016</v>
      </c>
      <c r="G2607" s="1001" t="s">
        <v>6187</v>
      </c>
      <c r="H2607" s="1128" t="n">
        <v>1916</v>
      </c>
      <c r="I2607" s="1068"/>
    </row>
    <row r="2608" customFormat="false" ht="12.75" hidden="false" customHeight="false" outlineLevel="0" collapsed="false">
      <c r="A2608" s="1001" t="n">
        <v>2606</v>
      </c>
      <c r="B2608" s="1001" t="s">
        <v>6188</v>
      </c>
      <c r="C2608" s="1001" t="s">
        <v>1543</v>
      </c>
      <c r="D2608" s="662" t="s">
        <v>856</v>
      </c>
      <c r="E2608" s="1001" t="n">
        <v>4201110180</v>
      </c>
      <c r="F2608" s="1001" t="n">
        <v>111018</v>
      </c>
      <c r="G2608" s="1001" t="s">
        <v>6189</v>
      </c>
      <c r="H2608" s="1128" t="n">
        <v>2092</v>
      </c>
      <c r="I2608" s="1068"/>
    </row>
    <row r="2609" customFormat="false" ht="12.75" hidden="false" customHeight="false" outlineLevel="0" collapsed="false">
      <c r="A2609" s="1001" t="n">
        <v>2607</v>
      </c>
      <c r="B2609" s="1001" t="s">
        <v>6190</v>
      </c>
      <c r="C2609" s="1001" t="s">
        <v>1543</v>
      </c>
      <c r="D2609" s="662" t="s">
        <v>856</v>
      </c>
      <c r="E2609" s="1001" t="n">
        <v>4201110190</v>
      </c>
      <c r="F2609" s="1001" t="n">
        <v>111019</v>
      </c>
      <c r="G2609" s="1001" t="s">
        <v>6191</v>
      </c>
      <c r="H2609" s="1128" t="n">
        <v>543</v>
      </c>
      <c r="I2609" s="1068"/>
    </row>
    <row r="2610" customFormat="false" ht="12.75" hidden="false" customHeight="false" outlineLevel="0" collapsed="false">
      <c r="A2610" s="1001" t="n">
        <v>2608</v>
      </c>
      <c r="B2610" s="1001" t="s">
        <v>6192</v>
      </c>
      <c r="C2610" s="1001" t="s">
        <v>945</v>
      </c>
      <c r="D2610" s="1001" t="s">
        <v>852</v>
      </c>
      <c r="E2610" s="1001" t="n">
        <v>1030150650</v>
      </c>
      <c r="F2610" s="1001" t="n">
        <v>17070</v>
      </c>
      <c r="G2610" s="1001" t="s">
        <v>6193</v>
      </c>
      <c r="H2610" s="1128" t="n">
        <v>5118</v>
      </c>
      <c r="I2610" s="1068"/>
    </row>
    <row r="2611" customFormat="false" ht="12.75" hidden="false" customHeight="false" outlineLevel="0" collapsed="false">
      <c r="A2611" s="1001" t="n">
        <v>2609</v>
      </c>
      <c r="B2611" s="1001" t="s">
        <v>6194</v>
      </c>
      <c r="C2611" s="1001" t="s">
        <v>881</v>
      </c>
      <c r="D2611" s="1001" t="s">
        <v>852</v>
      </c>
      <c r="E2611" s="1001" t="n">
        <v>1030980350</v>
      </c>
      <c r="F2611" s="1001" t="n">
        <v>97035</v>
      </c>
      <c r="G2611" s="1001" t="s">
        <v>6195</v>
      </c>
      <c r="H2611" s="1128" t="n">
        <v>762</v>
      </c>
      <c r="I2611" s="1068"/>
    </row>
    <row r="2612" customFormat="false" ht="12.75" hidden="false" customHeight="false" outlineLevel="0" collapsed="false">
      <c r="A2612" s="1001" t="n">
        <v>2610</v>
      </c>
      <c r="B2612" s="1001" t="s">
        <v>6196</v>
      </c>
      <c r="C2612" s="1001" t="s">
        <v>939</v>
      </c>
      <c r="D2612" s="1001" t="s">
        <v>464</v>
      </c>
      <c r="E2612" s="1001" t="n">
        <v>2120330310</v>
      </c>
      <c r="F2612" s="1001" t="n">
        <v>60031</v>
      </c>
      <c r="G2612" s="1001" t="s">
        <v>6197</v>
      </c>
      <c r="H2612" s="1128" t="n">
        <v>3577</v>
      </c>
      <c r="I2612" s="1068"/>
    </row>
    <row r="2613" customFormat="false" ht="12.75" hidden="false" customHeight="false" outlineLevel="0" collapsed="false">
      <c r="A2613" s="1001" t="n">
        <v>2611</v>
      </c>
      <c r="B2613" s="1001" t="s">
        <v>6198</v>
      </c>
      <c r="C2613" s="1001" t="s">
        <v>1024</v>
      </c>
      <c r="D2613" s="1001" t="s">
        <v>856</v>
      </c>
      <c r="E2613" s="1001" t="n">
        <v>4200730280</v>
      </c>
      <c r="F2613" s="1001" t="n">
        <v>90028</v>
      </c>
      <c r="G2613" s="1001" t="s">
        <v>6199</v>
      </c>
      <c r="H2613" s="1128" t="n">
        <v>382</v>
      </c>
      <c r="I2613" s="1068"/>
    </row>
    <row r="2614" customFormat="false" ht="12.75" hidden="false" customHeight="false" outlineLevel="0" collapsed="false">
      <c r="A2614" s="1001" t="n">
        <v>2612</v>
      </c>
      <c r="B2614" s="1001" t="s">
        <v>6200</v>
      </c>
      <c r="C2614" s="1001" t="s">
        <v>875</v>
      </c>
      <c r="D2614" s="1001" t="s">
        <v>861</v>
      </c>
      <c r="E2614" s="1001" t="n">
        <v>1050540370</v>
      </c>
      <c r="F2614" s="1001" t="n">
        <v>28037</v>
      </c>
      <c r="G2614" s="1001" t="s">
        <v>6201</v>
      </c>
      <c r="H2614" s="1128" t="n">
        <v>15975</v>
      </c>
      <c r="I2614" s="1068"/>
    </row>
    <row r="2615" customFormat="false" ht="12.75" hidden="false" customHeight="false" outlineLevel="0" collapsed="false">
      <c r="A2615" s="1001" t="n">
        <v>2613</v>
      </c>
      <c r="B2615" s="1001" t="s">
        <v>6202</v>
      </c>
      <c r="C2615" s="1001" t="s">
        <v>1543</v>
      </c>
      <c r="D2615" s="662" t="s">
        <v>856</v>
      </c>
      <c r="E2615" s="1001" t="n">
        <v>4201110200</v>
      </c>
      <c r="F2615" s="1001" t="n">
        <v>111020</v>
      </c>
      <c r="G2615" s="1001" t="s">
        <v>6203</v>
      </c>
      <c r="H2615" s="1128" t="n">
        <v>565</v>
      </c>
      <c r="I2615" s="1068"/>
    </row>
    <row r="2616" customFormat="false" ht="12.75" hidden="false" customHeight="false" outlineLevel="0" collapsed="false">
      <c r="A2616" s="1001" t="n">
        <v>2614</v>
      </c>
      <c r="B2616" s="1001" t="s">
        <v>6204</v>
      </c>
      <c r="C2616" s="1001" t="s">
        <v>1269</v>
      </c>
      <c r="D2616" s="1001" t="s">
        <v>860</v>
      </c>
      <c r="E2616" s="1001" t="n">
        <v>1020040260</v>
      </c>
      <c r="F2616" s="1001" t="n">
        <v>7026</v>
      </c>
      <c r="G2616" s="1001" t="s">
        <v>6205</v>
      </c>
      <c r="H2616" s="1128" t="n">
        <v>472</v>
      </c>
      <c r="I2616" s="1068"/>
    </row>
    <row r="2617" customFormat="false" ht="12.75" hidden="false" customHeight="false" outlineLevel="0" collapsed="false">
      <c r="A2617" s="1001" t="n">
        <v>2615</v>
      </c>
      <c r="B2617" s="1001" t="s">
        <v>6206</v>
      </c>
      <c r="C2617" s="1001" t="s">
        <v>1159</v>
      </c>
      <c r="D2617" s="1001" t="s">
        <v>852</v>
      </c>
      <c r="E2617" s="1001" t="n">
        <v>1030240910</v>
      </c>
      <c r="F2617" s="1001" t="n">
        <v>13097</v>
      </c>
      <c r="G2617" s="1001" t="s">
        <v>6207</v>
      </c>
      <c r="H2617" s="1128" t="n">
        <v>2575</v>
      </c>
      <c r="I2617" s="1068"/>
    </row>
    <row r="2618" customFormat="false" ht="12.75" hidden="false" customHeight="false" outlineLevel="0" collapsed="false">
      <c r="A2618" s="1001" t="n">
        <v>2616</v>
      </c>
      <c r="B2618" s="1001" t="s">
        <v>6208</v>
      </c>
      <c r="C2618" s="1001" t="s">
        <v>1035</v>
      </c>
      <c r="D2618" s="1001" t="s">
        <v>854</v>
      </c>
      <c r="E2618" s="1001" t="n">
        <v>1010810980</v>
      </c>
      <c r="F2618" s="1001" t="n">
        <v>1100</v>
      </c>
      <c r="G2618" s="1001" t="s">
        <v>6209</v>
      </c>
      <c r="H2618" s="1128" t="n">
        <v>241</v>
      </c>
      <c r="I2618" s="1068"/>
    </row>
    <row r="2619" customFormat="false" ht="12.75" hidden="false" customHeight="false" outlineLevel="0" collapsed="false">
      <c r="A2619" s="1001" t="n">
        <v>2617</v>
      </c>
      <c r="B2619" s="1001" t="s">
        <v>6210</v>
      </c>
      <c r="C2619" s="1001" t="s">
        <v>988</v>
      </c>
      <c r="D2619" s="1001" t="s">
        <v>854</v>
      </c>
      <c r="E2619" s="1001" t="n">
        <v>1010020650</v>
      </c>
      <c r="F2619" s="1001" t="n">
        <v>6067</v>
      </c>
      <c r="G2619" s="1001" t="s">
        <v>6211</v>
      </c>
      <c r="H2619" s="1128" t="n">
        <v>586</v>
      </c>
      <c r="I2619" s="1068"/>
    </row>
    <row r="2620" customFormat="false" ht="12.75" hidden="false" customHeight="false" outlineLevel="0" collapsed="false">
      <c r="A2620" s="1001" t="n">
        <v>2618</v>
      </c>
      <c r="B2620" s="1001" t="s">
        <v>6212</v>
      </c>
      <c r="C2620" s="1001" t="s">
        <v>1344</v>
      </c>
      <c r="D2620" s="1001" t="s">
        <v>458</v>
      </c>
      <c r="E2620" s="1001" t="n">
        <v>2090430125</v>
      </c>
      <c r="F2620" s="1001" t="n">
        <v>46036</v>
      </c>
      <c r="G2620" s="1001" t="s">
        <v>6213</v>
      </c>
      <c r="H2620" s="1128" t="n">
        <v>715</v>
      </c>
      <c r="I2620" s="1068"/>
    </row>
    <row r="2621" customFormat="false" ht="12.75" hidden="false" customHeight="false" outlineLevel="0" collapsed="false">
      <c r="A2621" s="1001" t="n">
        <v>2619</v>
      </c>
      <c r="B2621" s="1001" t="s">
        <v>6214</v>
      </c>
      <c r="C2621" s="1001" t="s">
        <v>1187</v>
      </c>
      <c r="D2621" s="1001" t="s">
        <v>849</v>
      </c>
      <c r="E2621" s="1001" t="n">
        <v>1080680210</v>
      </c>
      <c r="F2621" s="1001" t="n">
        <v>35021</v>
      </c>
      <c r="G2621" s="1001" t="s">
        <v>6215</v>
      </c>
      <c r="H2621" s="1128" t="n">
        <v>6610</v>
      </c>
      <c r="I2621" s="1068"/>
    </row>
    <row r="2622" customFormat="false" ht="12.75" hidden="false" customHeight="false" outlineLevel="0" collapsed="false">
      <c r="A2622" s="1001" t="n">
        <v>2620</v>
      </c>
      <c r="B2622" s="1001" t="s">
        <v>6216</v>
      </c>
      <c r="C2622" s="1001" t="s">
        <v>1068</v>
      </c>
      <c r="D2622" s="1001" t="s">
        <v>462</v>
      </c>
      <c r="E2622" s="1001" t="n">
        <v>2110030170</v>
      </c>
      <c r="F2622" s="1001" t="n">
        <v>42017</v>
      </c>
      <c r="G2622" s="1001" t="s">
        <v>6217</v>
      </c>
      <c r="H2622" s="1128" t="n">
        <v>29070</v>
      </c>
      <c r="I2622" s="1068"/>
    </row>
    <row r="2623" customFormat="false" ht="12.75" hidden="false" customHeight="false" outlineLevel="0" collapsed="false">
      <c r="A2623" s="1001" t="n">
        <v>2621</v>
      </c>
      <c r="B2623" s="1001" t="s">
        <v>6218</v>
      </c>
      <c r="C2623" s="1001" t="s">
        <v>957</v>
      </c>
      <c r="D2623" s="1001" t="s">
        <v>464</v>
      </c>
      <c r="E2623" s="1001" t="n">
        <v>2120910230</v>
      </c>
      <c r="F2623" s="1001" t="n">
        <v>56024</v>
      </c>
      <c r="G2623" s="1001" t="s">
        <v>6219</v>
      </c>
      <c r="H2623" s="1128" t="n">
        <v>8133</v>
      </c>
      <c r="I2623" s="1068"/>
    </row>
    <row r="2624" customFormat="false" ht="12.75" hidden="false" customHeight="false" outlineLevel="0" collapsed="false">
      <c r="A2624" s="1001" t="n">
        <v>2622</v>
      </c>
      <c r="B2624" s="1001" t="s">
        <v>6220</v>
      </c>
      <c r="C2624" s="1001" t="s">
        <v>962</v>
      </c>
      <c r="D2624" s="1001" t="s">
        <v>847</v>
      </c>
      <c r="E2624" s="1001" t="n">
        <v>3181030100</v>
      </c>
      <c r="F2624" s="1001" t="n">
        <v>102010</v>
      </c>
      <c r="G2624" s="1001" t="s">
        <v>6221</v>
      </c>
      <c r="H2624" s="1128" t="n">
        <v>2003</v>
      </c>
      <c r="I2624" s="1068"/>
    </row>
    <row r="2625" customFormat="false" ht="12.75" hidden="false" customHeight="false" outlineLevel="0" collapsed="false">
      <c r="A2625" s="1001" t="n">
        <v>2623</v>
      </c>
      <c r="B2625" s="1001" t="s">
        <v>6222</v>
      </c>
      <c r="C2625" s="1001" t="s">
        <v>968</v>
      </c>
      <c r="D2625" s="1001" t="s">
        <v>859</v>
      </c>
      <c r="E2625" s="1001" t="n">
        <v>2100800110</v>
      </c>
      <c r="F2625" s="1001" t="n">
        <v>55011</v>
      </c>
      <c r="G2625" s="1001" t="s">
        <v>6223</v>
      </c>
      <c r="H2625" s="1128" t="n">
        <v>2626</v>
      </c>
      <c r="I2625" s="1068"/>
    </row>
    <row r="2626" customFormat="false" ht="12.75" hidden="false" customHeight="false" outlineLevel="0" collapsed="false">
      <c r="A2626" s="1001" t="n">
        <v>2624</v>
      </c>
      <c r="B2626" s="1001" t="s">
        <v>6224</v>
      </c>
      <c r="C2626" s="1001" t="s">
        <v>1084</v>
      </c>
      <c r="D2626" s="1001" t="s">
        <v>850</v>
      </c>
      <c r="E2626" s="1001" t="n">
        <v>1060850360</v>
      </c>
      <c r="F2626" s="1001" t="n">
        <v>30036</v>
      </c>
      <c r="G2626" s="1001" t="s">
        <v>6225</v>
      </c>
      <c r="H2626" s="1128" t="n">
        <v>2775</v>
      </c>
      <c r="I2626" s="1068"/>
    </row>
    <row r="2627" customFormat="false" ht="12.75" hidden="false" customHeight="false" outlineLevel="0" collapsed="false">
      <c r="A2627" s="1001" t="n">
        <v>2625</v>
      </c>
      <c r="B2627" s="1001" t="s">
        <v>6226</v>
      </c>
      <c r="C2627" s="1001" t="s">
        <v>1151</v>
      </c>
      <c r="D2627" s="1001" t="s">
        <v>852</v>
      </c>
      <c r="E2627" s="1001" t="n">
        <v>1030770280</v>
      </c>
      <c r="F2627" s="1001" t="n">
        <v>14028</v>
      </c>
      <c r="G2627" s="1001" t="s">
        <v>6227</v>
      </c>
      <c r="H2627" s="1128" t="n">
        <v>503</v>
      </c>
      <c r="I2627" s="1068"/>
    </row>
    <row r="2628" customFormat="false" ht="12.75" hidden="false" customHeight="false" outlineLevel="0" collapsed="false">
      <c r="A2628" s="1001" t="n">
        <v>2626</v>
      </c>
      <c r="B2628" s="1001" t="s">
        <v>6228</v>
      </c>
      <c r="C2628" s="1001" t="s">
        <v>1239</v>
      </c>
      <c r="D2628" s="1001" t="s">
        <v>849</v>
      </c>
      <c r="E2628" s="1001" t="n">
        <v>1080660100</v>
      </c>
      <c r="F2628" s="1001" t="n">
        <v>39010</v>
      </c>
      <c r="G2628" s="1001" t="s">
        <v>6229</v>
      </c>
      <c r="H2628" s="1128" t="n">
        <v>58899</v>
      </c>
      <c r="I2628" s="1068"/>
    </row>
    <row r="2629" customFormat="false" ht="12.75" hidden="false" customHeight="false" outlineLevel="0" collapsed="false">
      <c r="A2629" s="1001" t="n">
        <v>2627</v>
      </c>
      <c r="B2629" s="1001" t="s">
        <v>6230</v>
      </c>
      <c r="C2629" s="1001" t="s">
        <v>905</v>
      </c>
      <c r="D2629" s="1001" t="s">
        <v>855</v>
      </c>
      <c r="E2629" s="1001" t="n">
        <v>3160310220</v>
      </c>
      <c r="F2629" s="1001" t="n">
        <v>71023</v>
      </c>
      <c r="G2629" s="1001" t="s">
        <v>6231</v>
      </c>
      <c r="H2629" s="1128" t="n">
        <v>606</v>
      </c>
      <c r="I2629" s="1068"/>
    </row>
    <row r="2630" customFormat="false" ht="12.75" hidden="false" customHeight="false" outlineLevel="0" collapsed="false">
      <c r="A2630" s="1001" t="n">
        <v>2628</v>
      </c>
      <c r="B2630" s="1001" t="s">
        <v>6232</v>
      </c>
      <c r="C2630" s="1001" t="s">
        <v>1084</v>
      </c>
      <c r="D2630" s="1001" t="s">
        <v>850</v>
      </c>
      <c r="E2630" s="1001" t="n">
        <v>1060850370</v>
      </c>
      <c r="F2630" s="1001" t="n">
        <v>30037</v>
      </c>
      <c r="G2630" s="1001" t="s">
        <v>6233</v>
      </c>
      <c r="H2630" s="1128" t="n">
        <v>6010</v>
      </c>
      <c r="I2630" s="1068"/>
    </row>
    <row r="2631" customFormat="false" ht="12.75" hidden="false" customHeight="false" outlineLevel="0" collapsed="false">
      <c r="A2631" s="1001" t="n">
        <v>2629</v>
      </c>
      <c r="B2631" s="1001" t="s">
        <v>6234</v>
      </c>
      <c r="C2631" s="1001" t="s">
        <v>1159</v>
      </c>
      <c r="D2631" s="1001" t="s">
        <v>852</v>
      </c>
      <c r="E2631" s="1001" t="n">
        <v>1030240920</v>
      </c>
      <c r="F2631" s="1001" t="n">
        <v>13098</v>
      </c>
      <c r="G2631" s="1001" t="s">
        <v>6235</v>
      </c>
      <c r="H2631" s="1128" t="n">
        <v>1148</v>
      </c>
      <c r="I2631" s="1068"/>
    </row>
    <row r="2632" customFormat="false" ht="12.75" hidden="false" customHeight="false" outlineLevel="0" collapsed="false">
      <c r="A2632" s="1001" t="n">
        <v>2630</v>
      </c>
      <c r="B2632" s="1001" t="s">
        <v>6236</v>
      </c>
      <c r="C2632" s="1001" t="s">
        <v>1796</v>
      </c>
      <c r="D2632" s="1001" t="s">
        <v>855</v>
      </c>
      <c r="E2632" s="1001" t="n">
        <v>3160780050</v>
      </c>
      <c r="F2632" s="1001" t="n">
        <v>73005</v>
      </c>
      <c r="G2632" s="1001" t="s">
        <v>6237</v>
      </c>
      <c r="H2632" s="1128" t="n">
        <v>3423</v>
      </c>
      <c r="I2632" s="1068"/>
    </row>
    <row r="2633" customFormat="false" ht="12.75" hidden="false" customHeight="false" outlineLevel="0" collapsed="false">
      <c r="A2633" s="1001" t="n">
        <v>2631</v>
      </c>
      <c r="B2633" s="1001" t="s">
        <v>6238</v>
      </c>
      <c r="C2633" s="1001" t="s">
        <v>914</v>
      </c>
      <c r="D2633" s="1001" t="s">
        <v>468</v>
      </c>
      <c r="E2633" s="1001" t="n">
        <v>3130380420</v>
      </c>
      <c r="F2633" s="1001" t="n">
        <v>66042</v>
      </c>
      <c r="G2633" s="1001" t="s">
        <v>6239</v>
      </c>
      <c r="H2633" s="1128" t="n">
        <v>375</v>
      </c>
      <c r="I2633" s="1068"/>
    </row>
    <row r="2634" customFormat="false" ht="12.75" hidden="false" customHeight="false" outlineLevel="0" collapsed="false">
      <c r="A2634" s="1001" t="n">
        <v>2632</v>
      </c>
      <c r="B2634" s="1001" t="s">
        <v>6240</v>
      </c>
      <c r="C2634" s="1001" t="s">
        <v>942</v>
      </c>
      <c r="D2634" s="1001" t="s">
        <v>847</v>
      </c>
      <c r="E2634" s="1001" t="n">
        <v>3180250520</v>
      </c>
      <c r="F2634" s="1001" t="n">
        <v>78051</v>
      </c>
      <c r="G2634" s="1001" t="s">
        <v>6241</v>
      </c>
      <c r="H2634" s="1128" t="n">
        <v>3473</v>
      </c>
      <c r="I2634" s="1068"/>
    </row>
    <row r="2635" customFormat="false" ht="12.75" hidden="false" customHeight="false" outlineLevel="0" collapsed="false">
      <c r="A2635" s="1001" t="n">
        <v>2633</v>
      </c>
      <c r="B2635" s="1001" t="s">
        <v>6242</v>
      </c>
      <c r="C2635" s="1001" t="s">
        <v>1055</v>
      </c>
      <c r="D2635" s="1001" t="s">
        <v>852</v>
      </c>
      <c r="E2635" s="1001" t="n">
        <v>1030860560</v>
      </c>
      <c r="F2635" s="1001" t="n">
        <v>12067</v>
      </c>
      <c r="G2635" s="1001" t="s">
        <v>6243</v>
      </c>
      <c r="H2635" s="1128" t="n">
        <v>12433</v>
      </c>
      <c r="I2635" s="1068"/>
    </row>
    <row r="2636" customFormat="false" ht="12.75" hidden="false" customHeight="false" outlineLevel="0" collapsed="false">
      <c r="A2636" s="1001" t="n">
        <v>2634</v>
      </c>
      <c r="B2636" s="1001" t="s">
        <v>6244</v>
      </c>
      <c r="C2636" s="1001" t="s">
        <v>1110</v>
      </c>
      <c r="D2636" s="1001" t="s">
        <v>858</v>
      </c>
      <c r="E2636" s="1001" t="n">
        <v>1040830760</v>
      </c>
      <c r="F2636" s="1001" t="n">
        <v>22081</v>
      </c>
      <c r="G2636" s="1001" t="s">
        <v>6245</v>
      </c>
      <c r="H2636" s="1128" t="n">
        <v>905</v>
      </c>
      <c r="I2636" s="1068"/>
    </row>
    <row r="2637" customFormat="false" ht="12.75" hidden="false" customHeight="false" outlineLevel="0" collapsed="false">
      <c r="A2637" s="1001" t="n">
        <v>2635</v>
      </c>
      <c r="B2637" s="1001" t="s">
        <v>6246</v>
      </c>
      <c r="C2637" s="1001" t="s">
        <v>1100</v>
      </c>
      <c r="D2637" s="1001" t="s">
        <v>848</v>
      </c>
      <c r="E2637" s="1001" t="n">
        <v>3150110280</v>
      </c>
      <c r="F2637" s="1001" t="n">
        <v>62029</v>
      </c>
      <c r="G2637" s="1001" t="s">
        <v>6247</v>
      </c>
      <c r="H2637" s="1128" t="n">
        <v>3370</v>
      </c>
      <c r="I2637" s="1068"/>
    </row>
    <row r="2638" customFormat="false" ht="12.75" hidden="false" customHeight="false" outlineLevel="0" collapsed="false">
      <c r="A2638" s="1001" t="n">
        <v>2636</v>
      </c>
      <c r="B2638" s="1001" t="s">
        <v>6248</v>
      </c>
      <c r="C2638" s="1001" t="s">
        <v>1050</v>
      </c>
      <c r="D2638" s="1001" t="s">
        <v>861</v>
      </c>
      <c r="E2638" s="1001" t="n">
        <v>1050100190</v>
      </c>
      <c r="F2638" s="1001" t="n">
        <v>25019</v>
      </c>
      <c r="G2638" s="1001" t="s">
        <v>6249</v>
      </c>
      <c r="H2638" s="1128" t="n">
        <v>1824</v>
      </c>
      <c r="I2638" s="1068"/>
    </row>
    <row r="2639" customFormat="false" ht="12.75" hidden="false" customHeight="false" outlineLevel="0" collapsed="false">
      <c r="A2639" s="1001" t="n">
        <v>2637</v>
      </c>
      <c r="B2639" s="1001" t="s">
        <v>6250</v>
      </c>
      <c r="C2639" s="1001" t="s">
        <v>1092</v>
      </c>
      <c r="D2639" s="1001" t="s">
        <v>848</v>
      </c>
      <c r="E2639" s="1001" t="n">
        <v>3150200331</v>
      </c>
      <c r="F2639" s="1001" t="n">
        <v>61101</v>
      </c>
      <c r="G2639" s="1001" t="s">
        <v>6251</v>
      </c>
      <c r="H2639" s="1128" t="n">
        <v>3362</v>
      </c>
      <c r="I2639" s="1068"/>
    </row>
    <row r="2640" customFormat="false" ht="12.75" hidden="false" customHeight="false" outlineLevel="0" collapsed="false">
      <c r="A2640" s="1001" t="n">
        <v>2638</v>
      </c>
      <c r="B2640" s="1001" t="s">
        <v>6252</v>
      </c>
      <c r="C2640" s="1001" t="s">
        <v>942</v>
      </c>
      <c r="D2640" s="1001" t="s">
        <v>847</v>
      </c>
      <c r="E2640" s="1001" t="n">
        <v>3180250530</v>
      </c>
      <c r="F2640" s="1001" t="n">
        <v>78052</v>
      </c>
      <c r="G2640" s="1001" t="s">
        <v>6253</v>
      </c>
      <c r="H2640" s="1128" t="n">
        <v>1427</v>
      </c>
      <c r="I2640" s="1068"/>
    </row>
    <row r="2641" customFormat="false" ht="12.75" hidden="false" customHeight="false" outlineLevel="0" collapsed="false">
      <c r="A2641" s="1001" t="n">
        <v>2639</v>
      </c>
      <c r="B2641" s="1001" t="s">
        <v>6254</v>
      </c>
      <c r="C2641" s="1001" t="s">
        <v>1068</v>
      </c>
      <c r="D2641" s="1001" t="s">
        <v>462</v>
      </c>
      <c r="E2641" s="1001" t="n">
        <v>2110030180</v>
      </c>
      <c r="F2641" s="1001" t="n">
        <v>42018</v>
      </c>
      <c r="G2641" s="1001" t="s">
        <v>6255</v>
      </c>
      <c r="H2641" s="1128" t="n">
        <v>25576</v>
      </c>
      <c r="I2641" s="1068"/>
    </row>
    <row r="2642" customFormat="false" ht="12.75" hidden="false" customHeight="false" outlineLevel="0" collapsed="false">
      <c r="A2642" s="1001" t="n">
        <v>2640</v>
      </c>
      <c r="B2642" s="1001" t="s">
        <v>6256</v>
      </c>
      <c r="C2642" s="1001" t="s">
        <v>985</v>
      </c>
      <c r="D2642" s="1001" t="s">
        <v>857</v>
      </c>
      <c r="E2642" s="1001" t="n">
        <v>4190480190</v>
      </c>
      <c r="F2642" s="1001" t="n">
        <v>83019</v>
      </c>
      <c r="G2642" s="1001" t="s">
        <v>6257</v>
      </c>
      <c r="H2642" s="1128" t="n">
        <v>2785</v>
      </c>
      <c r="I2642" s="1068"/>
    </row>
    <row r="2643" customFormat="false" ht="12.75" hidden="false" customHeight="false" outlineLevel="0" collapsed="false">
      <c r="A2643" s="1001" t="n">
        <v>2641</v>
      </c>
      <c r="B2643" s="1001" t="s">
        <v>6258</v>
      </c>
      <c r="C2643" s="1001" t="s">
        <v>957</v>
      </c>
      <c r="D2643" s="1001" t="s">
        <v>464</v>
      </c>
      <c r="E2643" s="1001" t="n">
        <v>2120910240</v>
      </c>
      <c r="F2643" s="1001" t="n">
        <v>56025</v>
      </c>
      <c r="G2643" s="1001" t="s">
        <v>6259</v>
      </c>
      <c r="H2643" s="1128" t="n">
        <v>1997</v>
      </c>
      <c r="I2643" s="1068"/>
    </row>
    <row r="2644" customFormat="false" ht="12.75" hidden="false" customHeight="false" outlineLevel="0" collapsed="false">
      <c r="A2644" s="1001" t="n">
        <v>2642</v>
      </c>
      <c r="B2644" s="1001" t="s">
        <v>6260</v>
      </c>
      <c r="C2644" s="1001" t="s">
        <v>1174</v>
      </c>
      <c r="D2644" s="1001" t="s">
        <v>847</v>
      </c>
      <c r="E2644" s="1001" t="n">
        <v>3180220450</v>
      </c>
      <c r="F2644" s="1001" t="n">
        <v>79047</v>
      </c>
      <c r="G2644" s="1001" t="s">
        <v>6261</v>
      </c>
      <c r="H2644" s="1128" t="n">
        <v>3759</v>
      </c>
      <c r="I2644" s="1068"/>
    </row>
    <row r="2645" customFormat="false" ht="12.75" hidden="false" customHeight="false" outlineLevel="0" collapsed="false">
      <c r="A2645" s="1001" t="n">
        <v>2643</v>
      </c>
      <c r="B2645" s="1001" t="s">
        <v>6262</v>
      </c>
      <c r="C2645" s="1001" t="s">
        <v>1320</v>
      </c>
      <c r="D2645" s="1001" t="s">
        <v>462</v>
      </c>
      <c r="E2645" s="1001" t="n">
        <v>2111050050</v>
      </c>
      <c r="F2645" s="1001" t="n">
        <v>109005</v>
      </c>
      <c r="G2645" s="1001" t="s">
        <v>6263</v>
      </c>
      <c r="H2645" s="1128" t="n">
        <v>3142</v>
      </c>
      <c r="I2645" s="1068"/>
    </row>
    <row r="2646" customFormat="false" ht="12.75" hidden="false" customHeight="false" outlineLevel="0" collapsed="false">
      <c r="A2646" s="1001" t="n">
        <v>2644</v>
      </c>
      <c r="B2646" s="1001" t="s">
        <v>6264</v>
      </c>
      <c r="C2646" s="1001" t="s">
        <v>1325</v>
      </c>
      <c r="D2646" s="1001" t="s">
        <v>468</v>
      </c>
      <c r="E2646" s="1001" t="n">
        <v>3130230291</v>
      </c>
      <c r="F2646" s="1001" t="n">
        <v>69104</v>
      </c>
      <c r="G2646" s="1001" t="s">
        <v>6265</v>
      </c>
      <c r="H2646" s="1128" t="n">
        <v>124</v>
      </c>
      <c r="I2646" s="1068"/>
    </row>
    <row r="2647" customFormat="false" ht="12.75" hidden="false" customHeight="false" outlineLevel="0" collapsed="false">
      <c r="A2647" s="1001" t="n">
        <v>2645</v>
      </c>
      <c r="B2647" s="1001" t="s">
        <v>6266</v>
      </c>
      <c r="C2647" s="1001" t="s">
        <v>1159</v>
      </c>
      <c r="D2647" s="1001" t="s">
        <v>852</v>
      </c>
      <c r="E2647" s="1001" t="n">
        <v>1030240930</v>
      </c>
      <c r="F2647" s="1001" t="n">
        <v>13099</v>
      </c>
      <c r="G2647" s="1001" t="s">
        <v>6267</v>
      </c>
      <c r="H2647" s="1128" t="n">
        <v>4831</v>
      </c>
      <c r="I2647" s="1068"/>
    </row>
    <row r="2648" customFormat="false" ht="12.75" hidden="false" customHeight="false" outlineLevel="0" collapsed="false">
      <c r="A2648" s="1001" t="n">
        <v>2646</v>
      </c>
      <c r="B2648" s="1001" t="s">
        <v>6268</v>
      </c>
      <c r="C2648" s="1001" t="s">
        <v>939</v>
      </c>
      <c r="D2648" s="1001" t="s">
        <v>464</v>
      </c>
      <c r="E2648" s="1001" t="n">
        <v>2120330320</v>
      </c>
      <c r="F2648" s="1001" t="n">
        <v>60032</v>
      </c>
      <c r="G2648" s="1001" t="s">
        <v>6269</v>
      </c>
      <c r="H2648" s="1128" t="n">
        <v>516</v>
      </c>
      <c r="I2648" s="1068"/>
    </row>
    <row r="2649" customFormat="false" ht="12.75" hidden="false" customHeight="false" outlineLevel="0" collapsed="false">
      <c r="A2649" s="1001" t="n">
        <v>2647</v>
      </c>
      <c r="B2649" s="1001" t="s">
        <v>6270</v>
      </c>
      <c r="C2649" s="1001" t="s">
        <v>1215</v>
      </c>
      <c r="D2649" s="1001" t="s">
        <v>858</v>
      </c>
      <c r="E2649" s="1001" t="n">
        <v>1040140270</v>
      </c>
      <c r="F2649" s="1001" t="n">
        <v>21030</v>
      </c>
      <c r="G2649" s="1001" t="s">
        <v>6271</v>
      </c>
      <c r="H2649" s="1128" t="n">
        <v>2977</v>
      </c>
      <c r="I2649" s="1068"/>
    </row>
    <row r="2650" customFormat="false" ht="12.75" hidden="false" customHeight="false" outlineLevel="0" collapsed="false">
      <c r="A2650" s="1001" t="n">
        <v>2648</v>
      </c>
      <c r="B2650" s="1001" t="s">
        <v>6272</v>
      </c>
      <c r="C2650" s="1001" t="s">
        <v>2111</v>
      </c>
      <c r="D2650" s="1001" t="s">
        <v>849</v>
      </c>
      <c r="E2650" s="1001" t="n">
        <v>1080500110</v>
      </c>
      <c r="F2650" s="1001" t="n">
        <v>36011</v>
      </c>
      <c r="G2650" s="1001" t="s">
        <v>6273</v>
      </c>
      <c r="H2650" s="1128" t="n">
        <v>2941</v>
      </c>
      <c r="I2650" s="1068"/>
    </row>
    <row r="2651" customFormat="false" ht="12.75" hidden="false" customHeight="false" outlineLevel="0" collapsed="false">
      <c r="A2651" s="1001" t="n">
        <v>2649</v>
      </c>
      <c r="B2651" s="1001" t="s">
        <v>6274</v>
      </c>
      <c r="C2651" s="1001" t="s">
        <v>1418</v>
      </c>
      <c r="D2651" s="1001" t="s">
        <v>850</v>
      </c>
      <c r="E2651" s="1001" t="n">
        <v>1060930200</v>
      </c>
      <c r="F2651" s="1001" t="n">
        <v>93020</v>
      </c>
      <c r="G2651" s="1001" t="s">
        <v>6275</v>
      </c>
      <c r="H2651" s="1128" t="n">
        <v>1480</v>
      </c>
      <c r="I2651" s="1068"/>
    </row>
    <row r="2652" customFormat="false" ht="12.75" hidden="false" customHeight="false" outlineLevel="0" collapsed="false">
      <c r="A2652" s="1001" t="n">
        <v>2650</v>
      </c>
      <c r="B2652" s="1001" t="s">
        <v>6276</v>
      </c>
      <c r="C2652" s="1001" t="s">
        <v>948</v>
      </c>
      <c r="D2652" s="1001" t="s">
        <v>462</v>
      </c>
      <c r="E2652" s="1001" t="n">
        <v>2110590130</v>
      </c>
      <c r="F2652" s="1001" t="n">
        <v>41013</v>
      </c>
      <c r="G2652" s="1001" t="s">
        <v>6277</v>
      </c>
      <c r="H2652" s="1128" t="n">
        <v>59926</v>
      </c>
      <c r="I2652" s="1068"/>
    </row>
    <row r="2653" customFormat="false" ht="12.75" hidden="false" customHeight="false" outlineLevel="0" collapsed="false">
      <c r="A2653" s="1001" t="n">
        <v>2651</v>
      </c>
      <c r="B2653" s="1001" t="s">
        <v>6278</v>
      </c>
      <c r="C2653" s="1001" t="s">
        <v>1132</v>
      </c>
      <c r="D2653" s="1001" t="s">
        <v>468</v>
      </c>
      <c r="E2653" s="1001" t="n">
        <v>3130790230</v>
      </c>
      <c r="F2653" s="1001" t="n">
        <v>67024</v>
      </c>
      <c r="G2653" s="1001" t="s">
        <v>6279</v>
      </c>
      <c r="H2653" s="1128" t="n">
        <v>257</v>
      </c>
      <c r="I2653" s="1068"/>
    </row>
    <row r="2654" customFormat="false" ht="12.75" hidden="false" customHeight="false" outlineLevel="0" collapsed="false">
      <c r="A2654" s="1001" t="n">
        <v>2652</v>
      </c>
      <c r="B2654" s="1001" t="s">
        <v>6280</v>
      </c>
      <c r="C2654" s="1001" t="s">
        <v>1325</v>
      </c>
      <c r="D2654" s="1001" t="s">
        <v>468</v>
      </c>
      <c r="E2654" s="1001" t="n">
        <v>3130230300</v>
      </c>
      <c r="F2654" s="1001" t="n">
        <v>69030</v>
      </c>
      <c r="G2654" s="1001" t="s">
        <v>6281</v>
      </c>
      <c r="H2654" s="1128" t="n">
        <v>1971</v>
      </c>
      <c r="I2654" s="1068"/>
    </row>
    <row r="2655" customFormat="false" ht="12.75" hidden="false" customHeight="false" outlineLevel="0" collapsed="false">
      <c r="A2655" s="1001" t="n">
        <v>2653</v>
      </c>
      <c r="B2655" s="1001" t="s">
        <v>6282</v>
      </c>
      <c r="C2655" s="1001" t="s">
        <v>999</v>
      </c>
      <c r="D2655" s="1001" t="s">
        <v>852</v>
      </c>
      <c r="E2655" s="1001" t="n">
        <v>1030120930</v>
      </c>
      <c r="F2655" s="1001" t="n">
        <v>16096</v>
      </c>
      <c r="G2655" s="1001" t="s">
        <v>6283</v>
      </c>
      <c r="H2655" s="1128" t="n">
        <v>7977</v>
      </c>
      <c r="I2655" s="1068"/>
    </row>
    <row r="2656" customFormat="false" ht="12.75" hidden="false" customHeight="false" outlineLevel="0" collapsed="false">
      <c r="A2656" s="1001" t="n">
        <v>2654</v>
      </c>
      <c r="B2656" s="1001" t="s">
        <v>6284</v>
      </c>
      <c r="C2656" s="1001" t="s">
        <v>917</v>
      </c>
      <c r="D2656" s="1001" t="s">
        <v>464</v>
      </c>
      <c r="E2656" s="1001" t="n">
        <v>2120690250</v>
      </c>
      <c r="F2656" s="1001" t="n">
        <v>57027</v>
      </c>
      <c r="G2656" s="1001" t="s">
        <v>6285</v>
      </c>
      <c r="H2656" s="1128" t="n">
        <v>13848</v>
      </c>
      <c r="I2656" s="1068"/>
    </row>
    <row r="2657" customFormat="false" ht="12.75" hidden="false" customHeight="false" outlineLevel="0" collapsed="false">
      <c r="A2657" s="1001" t="n">
        <v>2655</v>
      </c>
      <c r="B2657" s="1001" t="s">
        <v>6286</v>
      </c>
      <c r="C2657" s="1001" t="s">
        <v>378</v>
      </c>
      <c r="D2657" s="1001" t="s">
        <v>854</v>
      </c>
      <c r="E2657" s="1001" t="n">
        <v>1010520630</v>
      </c>
      <c r="F2657" s="1001" t="n">
        <v>3065</v>
      </c>
      <c r="G2657" s="1001" t="s">
        <v>6287</v>
      </c>
      <c r="H2657" s="1128" t="n">
        <v>2007</v>
      </c>
      <c r="I2657" s="1068"/>
    </row>
    <row r="2658" customFormat="false" ht="12.75" hidden="false" customHeight="false" outlineLevel="0" collapsed="false">
      <c r="A2658" s="1001" t="n">
        <v>2656</v>
      </c>
      <c r="B2658" s="1001" t="s">
        <v>6288</v>
      </c>
      <c r="C2658" s="1001" t="s">
        <v>999</v>
      </c>
      <c r="D2658" s="1001" t="s">
        <v>852</v>
      </c>
      <c r="E2658" s="1001" t="n">
        <v>1030120940</v>
      </c>
      <c r="F2658" s="1001" t="n">
        <v>16097</v>
      </c>
      <c r="G2658" s="1001" t="s">
        <v>6289</v>
      </c>
      <c r="H2658" s="1128" t="n">
        <v>1312</v>
      </c>
      <c r="I2658" s="1068"/>
    </row>
    <row r="2659" customFormat="false" ht="12.75" hidden="false" customHeight="false" outlineLevel="0" collapsed="false">
      <c r="A2659" s="1001" t="n">
        <v>2657</v>
      </c>
      <c r="B2659" s="1001" t="s">
        <v>6290</v>
      </c>
      <c r="C2659" s="1001" t="s">
        <v>1325</v>
      </c>
      <c r="D2659" s="1001" t="s">
        <v>468</v>
      </c>
      <c r="E2659" s="1001" t="n">
        <v>3130230310</v>
      </c>
      <c r="F2659" s="1001" t="n">
        <v>69031</v>
      </c>
      <c r="G2659" s="1001" t="s">
        <v>6291</v>
      </c>
      <c r="H2659" s="1128" t="n">
        <v>1294</v>
      </c>
      <c r="I2659" s="1068"/>
    </row>
    <row r="2660" customFormat="false" ht="12.75" hidden="false" customHeight="false" outlineLevel="0" collapsed="false">
      <c r="A2660" s="1001" t="n">
        <v>2658</v>
      </c>
      <c r="B2660" s="1001" t="s">
        <v>6292</v>
      </c>
      <c r="C2660" s="1001" t="s">
        <v>1071</v>
      </c>
      <c r="D2660" s="1001" t="s">
        <v>861</v>
      </c>
      <c r="E2660" s="1001" t="n">
        <v>1050900400</v>
      </c>
      <c r="F2660" s="1001" t="n">
        <v>24040</v>
      </c>
      <c r="G2660" s="1001" t="s">
        <v>6293</v>
      </c>
      <c r="H2660" s="1128" t="n">
        <v>3721</v>
      </c>
      <c r="I2660" s="1068"/>
    </row>
    <row r="2661" customFormat="false" ht="12.75" hidden="false" customHeight="false" outlineLevel="0" collapsed="false">
      <c r="A2661" s="1001" t="n">
        <v>2659</v>
      </c>
      <c r="B2661" s="1001" t="s">
        <v>6294</v>
      </c>
      <c r="C2661" s="1001" t="s">
        <v>899</v>
      </c>
      <c r="D2661" s="1001" t="s">
        <v>846</v>
      </c>
      <c r="E2661" s="1001" t="n">
        <v>3170640310</v>
      </c>
      <c r="F2661" s="1001" t="n">
        <v>76031</v>
      </c>
      <c r="G2661" s="1001" t="s">
        <v>6295</v>
      </c>
      <c r="H2661" s="1128" t="n">
        <v>575</v>
      </c>
      <c r="I2661" s="1068"/>
    </row>
    <row r="2662" customFormat="false" ht="12.75" hidden="false" customHeight="false" outlineLevel="0" collapsed="false">
      <c r="A2662" s="1001" t="n">
        <v>2660</v>
      </c>
      <c r="B2662" s="1001" t="s">
        <v>6296</v>
      </c>
      <c r="C2662" s="1001" t="s">
        <v>908</v>
      </c>
      <c r="D2662" s="1001" t="s">
        <v>854</v>
      </c>
      <c r="E2662" s="1001" t="n">
        <v>1010270860</v>
      </c>
      <c r="F2662" s="1001" t="n">
        <v>4086</v>
      </c>
      <c r="G2662" s="1001" t="s">
        <v>6297</v>
      </c>
      <c r="H2662" s="1128" t="n">
        <v>1698</v>
      </c>
      <c r="I2662" s="1068"/>
    </row>
    <row r="2663" customFormat="false" ht="12.75" hidden="false" customHeight="false" outlineLevel="0" collapsed="false">
      <c r="A2663" s="1001" t="n">
        <v>2661</v>
      </c>
      <c r="B2663" s="1001" t="s">
        <v>6298</v>
      </c>
      <c r="C2663" s="1001" t="s">
        <v>890</v>
      </c>
      <c r="D2663" s="1001" t="s">
        <v>468</v>
      </c>
      <c r="E2663" s="1001" t="n">
        <v>3130600190</v>
      </c>
      <c r="F2663" s="1001" t="n">
        <v>68019</v>
      </c>
      <c r="G2663" s="1001" t="s">
        <v>6299</v>
      </c>
      <c r="H2663" s="1128" t="n">
        <v>1357</v>
      </c>
      <c r="I2663" s="1068"/>
    </row>
    <row r="2664" customFormat="false" ht="12.75" hidden="false" customHeight="false" outlineLevel="0" collapsed="false">
      <c r="A2664" s="1001" t="n">
        <v>2662</v>
      </c>
      <c r="B2664" s="1001" t="s">
        <v>6300</v>
      </c>
      <c r="C2664" s="1001" t="s">
        <v>681</v>
      </c>
      <c r="D2664" s="1001" t="s">
        <v>849</v>
      </c>
      <c r="E2664" s="1001" t="n">
        <v>1080610190</v>
      </c>
      <c r="F2664" s="1001" t="n">
        <v>33019</v>
      </c>
      <c r="G2664" s="1001" t="s">
        <v>6301</v>
      </c>
      <c r="H2664" s="1128" t="n">
        <v>1078</v>
      </c>
      <c r="I2664" s="1068"/>
    </row>
    <row r="2665" customFormat="false" ht="12.75" hidden="false" customHeight="false" outlineLevel="0" collapsed="false">
      <c r="A2665" s="1001" t="n">
        <v>2663</v>
      </c>
      <c r="B2665" s="1001" t="s">
        <v>6302</v>
      </c>
      <c r="C2665" s="1001" t="s">
        <v>957</v>
      </c>
      <c r="D2665" s="1001" t="s">
        <v>464</v>
      </c>
      <c r="E2665" s="1001" t="n">
        <v>2120910250</v>
      </c>
      <c r="F2665" s="1001" t="n">
        <v>56026</v>
      </c>
      <c r="G2665" s="1001" t="s">
        <v>6303</v>
      </c>
      <c r="H2665" s="1128" t="n">
        <v>1382</v>
      </c>
      <c r="I2665" s="1068"/>
    </row>
    <row r="2666" customFormat="false" ht="12.75" hidden="false" customHeight="false" outlineLevel="0" collapsed="false">
      <c r="A2666" s="1001" t="n">
        <v>2664</v>
      </c>
      <c r="B2666" s="1001" t="s">
        <v>6304</v>
      </c>
      <c r="C2666" s="1001" t="s">
        <v>3596</v>
      </c>
      <c r="D2666" s="1001" t="s">
        <v>850</v>
      </c>
      <c r="E2666" s="1001" t="n">
        <v>1060350050</v>
      </c>
      <c r="F2666" s="1001" t="n">
        <v>31005</v>
      </c>
      <c r="G2666" s="1001" t="s">
        <v>6305</v>
      </c>
      <c r="H2666" s="1128" t="n">
        <v>1671</v>
      </c>
      <c r="I2666" s="1068"/>
    </row>
    <row r="2667" customFormat="false" ht="12.75" hidden="false" customHeight="false" outlineLevel="0" collapsed="false">
      <c r="A2667" s="1001" t="n">
        <v>2665</v>
      </c>
      <c r="B2667" s="1001" t="s">
        <v>6306</v>
      </c>
      <c r="C2667" s="1001" t="s">
        <v>1330</v>
      </c>
      <c r="D2667" s="1001" t="s">
        <v>861</v>
      </c>
      <c r="E2667" s="1001" t="n">
        <v>1050840260</v>
      </c>
      <c r="F2667" s="1001" t="n">
        <v>26026</v>
      </c>
      <c r="G2667" s="1001" t="s">
        <v>6307</v>
      </c>
      <c r="H2667" s="1128" t="n">
        <v>8508</v>
      </c>
      <c r="I2667" s="1068"/>
    </row>
    <row r="2668" customFormat="false" ht="12.75" hidden="false" customHeight="false" outlineLevel="0" collapsed="false">
      <c r="A2668" s="1001" t="n">
        <v>2666</v>
      </c>
      <c r="B2668" s="1001" t="s">
        <v>6308</v>
      </c>
      <c r="C2668" s="1001" t="s">
        <v>2806</v>
      </c>
      <c r="D2668" s="1001" t="s">
        <v>855</v>
      </c>
      <c r="E2668" s="1001" t="n">
        <v>3160160070</v>
      </c>
      <c r="F2668" s="1001" t="n">
        <v>74007</v>
      </c>
      <c r="G2668" s="1001" t="s">
        <v>6309</v>
      </c>
      <c r="H2668" s="1128" t="n">
        <v>38943</v>
      </c>
      <c r="I2668" s="1068"/>
    </row>
    <row r="2669" customFormat="false" ht="12.75" hidden="false" customHeight="false" outlineLevel="0" collapsed="false">
      <c r="A2669" s="1001" t="n">
        <v>2667</v>
      </c>
      <c r="B2669" s="1001" t="s">
        <v>6310</v>
      </c>
      <c r="C2669" s="1001" t="s">
        <v>1591</v>
      </c>
      <c r="D2669" s="1001" t="s">
        <v>851</v>
      </c>
      <c r="E2669" s="1001" t="n">
        <v>1070340220</v>
      </c>
      <c r="F2669" s="1001" t="n">
        <v>10022</v>
      </c>
      <c r="G2669" s="1001" t="s">
        <v>6311</v>
      </c>
      <c r="H2669" s="1128" t="n">
        <v>73</v>
      </c>
      <c r="I2669" s="1068"/>
    </row>
    <row r="2670" customFormat="false" ht="12.75" hidden="false" customHeight="false" outlineLevel="0" collapsed="false">
      <c r="A2670" s="1001" t="n">
        <v>2668</v>
      </c>
      <c r="B2670" s="1001" t="s">
        <v>6312</v>
      </c>
      <c r="C2670" s="1001" t="s">
        <v>2351</v>
      </c>
      <c r="D2670" s="1001" t="s">
        <v>458</v>
      </c>
      <c r="E2670" s="1001" t="n">
        <v>2090620140</v>
      </c>
      <c r="F2670" s="1001" t="n">
        <v>50014</v>
      </c>
      <c r="G2670" s="1001" t="s">
        <v>6313</v>
      </c>
      <c r="H2670" s="1128" t="n">
        <v>3674</v>
      </c>
      <c r="I2670" s="1068"/>
    </row>
    <row r="2671" customFormat="false" ht="12.75" hidden="false" customHeight="false" outlineLevel="0" collapsed="false">
      <c r="A2671" s="1001" t="n">
        <v>2669</v>
      </c>
      <c r="B2671" s="1001" t="s">
        <v>6314</v>
      </c>
      <c r="C2671" s="1001" t="s">
        <v>908</v>
      </c>
      <c r="D2671" s="1001" t="s">
        <v>854</v>
      </c>
      <c r="E2671" s="1001" t="n">
        <v>1010270870</v>
      </c>
      <c r="F2671" s="1001" t="n">
        <v>4087</v>
      </c>
      <c r="G2671" s="1001" t="s">
        <v>6315</v>
      </c>
      <c r="H2671" s="1128" t="n">
        <v>464</v>
      </c>
      <c r="I2671" s="1068"/>
    </row>
    <row r="2672" customFormat="false" ht="12.75" hidden="false" customHeight="false" outlineLevel="0" collapsed="false">
      <c r="A2672" s="1001" t="n">
        <v>2670</v>
      </c>
      <c r="B2672" s="1001" t="s">
        <v>6316</v>
      </c>
      <c r="C2672" s="1001" t="s">
        <v>1591</v>
      </c>
      <c r="D2672" s="1001" t="s">
        <v>851</v>
      </c>
      <c r="E2672" s="1001" t="n">
        <v>1070340230</v>
      </c>
      <c r="F2672" s="1001" t="n">
        <v>10023</v>
      </c>
      <c r="G2672" s="1001" t="s">
        <v>6317</v>
      </c>
      <c r="H2672" s="1128" t="n">
        <v>433</v>
      </c>
      <c r="I2672" s="1068"/>
    </row>
    <row r="2673" customFormat="false" ht="12.75" hidden="false" customHeight="false" outlineLevel="0" collapsed="false">
      <c r="A2673" s="1001" t="n">
        <v>2671</v>
      </c>
      <c r="B2673" s="1001" t="s">
        <v>6318</v>
      </c>
      <c r="C2673" s="1001" t="s">
        <v>1063</v>
      </c>
      <c r="D2673" s="1001" t="s">
        <v>857</v>
      </c>
      <c r="E2673" s="1001" t="n">
        <v>4190010170</v>
      </c>
      <c r="F2673" s="1001" t="n">
        <v>84017</v>
      </c>
      <c r="G2673" s="1001" t="s">
        <v>6319</v>
      </c>
      <c r="H2673" s="1128" t="n">
        <v>31913</v>
      </c>
      <c r="I2673" s="1068"/>
    </row>
    <row r="2674" customFormat="false" ht="12.75" hidden="false" customHeight="false" outlineLevel="0" collapsed="false">
      <c r="A2674" s="1001" t="n">
        <v>2672</v>
      </c>
      <c r="B2674" s="1001" t="s">
        <v>6320</v>
      </c>
      <c r="C2674" s="1001" t="s">
        <v>1208</v>
      </c>
      <c r="D2674" s="1001" t="s">
        <v>857</v>
      </c>
      <c r="E2674" s="1001" t="n">
        <v>4190820100</v>
      </c>
      <c r="F2674" s="1001" t="n">
        <v>81009</v>
      </c>
      <c r="G2674" s="1001" t="s">
        <v>6321</v>
      </c>
      <c r="H2674" s="1128" t="n">
        <v>4468</v>
      </c>
      <c r="I2674" s="1068"/>
    </row>
    <row r="2675" customFormat="false" ht="12.75" hidden="false" customHeight="false" outlineLevel="0" collapsed="false">
      <c r="A2675" s="1001" t="n">
        <v>2673</v>
      </c>
      <c r="B2675" s="1001" t="s">
        <v>6322</v>
      </c>
      <c r="C2675" s="1001" t="s">
        <v>1035</v>
      </c>
      <c r="D2675" s="1001" t="s">
        <v>854</v>
      </c>
      <c r="E2675" s="1001" t="n">
        <v>1010810990</v>
      </c>
      <c r="F2675" s="1001" t="n">
        <v>1101</v>
      </c>
      <c r="G2675" s="1001" t="s">
        <v>6323</v>
      </c>
      <c r="H2675" s="1128" t="n">
        <v>5115</v>
      </c>
      <c r="I2675" s="1068"/>
    </row>
    <row r="2676" customFormat="false" ht="12.75" hidden="false" customHeight="false" outlineLevel="0" collapsed="false">
      <c r="A2676" s="1001" t="n">
        <v>2674</v>
      </c>
      <c r="B2676" s="1001" t="s">
        <v>6324</v>
      </c>
      <c r="C2676" s="1001" t="s">
        <v>908</v>
      </c>
      <c r="D2676" s="1001" t="s">
        <v>854</v>
      </c>
      <c r="E2676" s="1001" t="n">
        <v>1010270880</v>
      </c>
      <c r="F2676" s="1001" t="n">
        <v>4088</v>
      </c>
      <c r="G2676" s="1001" t="s">
        <v>6325</v>
      </c>
      <c r="H2676" s="1128" t="n">
        <v>295</v>
      </c>
      <c r="I2676" s="1068"/>
    </row>
    <row r="2677" customFormat="false" ht="12.75" hidden="false" customHeight="false" outlineLevel="0" collapsed="false">
      <c r="A2677" s="1001" t="n">
        <v>2675</v>
      </c>
      <c r="B2677" s="1001" t="s">
        <v>6326</v>
      </c>
      <c r="C2677" s="1001" t="s">
        <v>1035</v>
      </c>
      <c r="D2677" s="1001" t="s">
        <v>854</v>
      </c>
      <c r="E2677" s="1001" t="n">
        <v>1010811000</v>
      </c>
      <c r="F2677" s="1001" t="n">
        <v>1102</v>
      </c>
      <c r="G2677" s="1001" t="s">
        <v>6327</v>
      </c>
      <c r="H2677" s="1128" t="n">
        <v>2190</v>
      </c>
      <c r="I2677" s="1068"/>
    </row>
    <row r="2678" customFormat="false" ht="12.75" hidden="false" customHeight="false" outlineLevel="0" collapsed="false">
      <c r="A2678" s="1001" t="n">
        <v>2676</v>
      </c>
      <c r="B2678" s="1001" t="s">
        <v>6328</v>
      </c>
      <c r="C2678" s="1001" t="s">
        <v>1154</v>
      </c>
      <c r="D2678" s="1001" t="s">
        <v>849</v>
      </c>
      <c r="E2678" s="1001" t="n">
        <v>1080560130</v>
      </c>
      <c r="F2678" s="1001" t="n">
        <v>34013</v>
      </c>
      <c r="G2678" s="1001" t="s">
        <v>6329</v>
      </c>
      <c r="H2678" s="1128" t="n">
        <v>9150</v>
      </c>
      <c r="I2678" s="1068"/>
    </row>
    <row r="2679" customFormat="false" ht="12.75" hidden="false" customHeight="false" outlineLevel="0" collapsed="false">
      <c r="A2679" s="1001" t="n">
        <v>2677</v>
      </c>
      <c r="B2679" s="1001" t="s">
        <v>6330</v>
      </c>
      <c r="C2679" s="1001" t="s">
        <v>922</v>
      </c>
      <c r="D2679" s="1001" t="s">
        <v>848</v>
      </c>
      <c r="E2679" s="1001" t="n">
        <v>3150720510</v>
      </c>
      <c r="F2679" s="1001" t="n">
        <v>65051</v>
      </c>
      <c r="G2679" s="1001" t="s">
        <v>6331</v>
      </c>
      <c r="H2679" s="1128" t="n">
        <v>1163</v>
      </c>
      <c r="I2679" s="1068"/>
    </row>
    <row r="2680" customFormat="false" ht="12.75" hidden="false" customHeight="false" outlineLevel="0" collapsed="false">
      <c r="A2680" s="1001" t="n">
        <v>2678</v>
      </c>
      <c r="B2680" s="1001" t="s">
        <v>6332</v>
      </c>
      <c r="C2680" s="1001" t="s">
        <v>988</v>
      </c>
      <c r="D2680" s="1001" t="s">
        <v>854</v>
      </c>
      <c r="E2680" s="1001" t="n">
        <v>1010020660</v>
      </c>
      <c r="F2680" s="1001" t="n">
        <v>6068</v>
      </c>
      <c r="G2680" s="1001" t="s">
        <v>6333</v>
      </c>
      <c r="H2680" s="1128" t="n">
        <v>2131</v>
      </c>
      <c r="I2680" s="1068"/>
    </row>
    <row r="2681" customFormat="false" ht="12.75" hidden="false" customHeight="false" outlineLevel="0" collapsed="false">
      <c r="A2681" s="1001" t="n">
        <v>2679</v>
      </c>
      <c r="B2681" s="1001" t="s">
        <v>6334</v>
      </c>
      <c r="C2681" s="1001" t="s">
        <v>1050</v>
      </c>
      <c r="D2681" s="1001" t="s">
        <v>861</v>
      </c>
      <c r="E2681" s="1001" t="n">
        <v>1050100210</v>
      </c>
      <c r="F2681" s="1001" t="n">
        <v>25021</v>
      </c>
      <c r="G2681" s="1001" t="s">
        <v>6335</v>
      </c>
      <c r="H2681" s="1128" t="n">
        <v>20451</v>
      </c>
      <c r="I2681" s="1068"/>
    </row>
    <row r="2682" customFormat="false" ht="12.75" hidden="false" customHeight="false" outlineLevel="0" collapsed="false">
      <c r="A2682" s="1001" t="n">
        <v>2680</v>
      </c>
      <c r="B2682" s="1001" t="s">
        <v>6336</v>
      </c>
      <c r="C2682" s="1001" t="s">
        <v>1159</v>
      </c>
      <c r="D2682" s="1001" t="s">
        <v>852</v>
      </c>
      <c r="E2682" s="1001" t="n">
        <v>1030240940</v>
      </c>
      <c r="F2682" s="1001" t="n">
        <v>13100</v>
      </c>
      <c r="G2682" s="1001" t="s">
        <v>6337</v>
      </c>
      <c r="H2682" s="1128" t="n">
        <v>3230</v>
      </c>
      <c r="I2682" s="1068"/>
    </row>
    <row r="2683" customFormat="false" ht="12.75" hidden="false" customHeight="false" outlineLevel="0" collapsed="false">
      <c r="A2683" s="1001" t="n">
        <v>2681</v>
      </c>
      <c r="B2683" s="1001" t="s">
        <v>6338</v>
      </c>
      <c r="C2683" s="1001" t="s">
        <v>1035</v>
      </c>
      <c r="D2683" s="1001" t="s">
        <v>854</v>
      </c>
      <c r="E2683" s="1001" t="n">
        <v>1010811010</v>
      </c>
      <c r="F2683" s="1001" t="n">
        <v>1103</v>
      </c>
      <c r="G2683" s="1001" t="s">
        <v>6339</v>
      </c>
      <c r="H2683" s="1128" t="n">
        <v>481</v>
      </c>
      <c r="I2683" s="1068"/>
    </row>
    <row r="2684" customFormat="false" ht="12.75" hidden="false" customHeight="false" outlineLevel="0" collapsed="false">
      <c r="A2684" s="1001" t="n">
        <v>2682</v>
      </c>
      <c r="B2684" s="1001" t="s">
        <v>6340</v>
      </c>
      <c r="C2684" s="1001" t="s">
        <v>968</v>
      </c>
      <c r="D2684" s="1001" t="s">
        <v>859</v>
      </c>
      <c r="E2684" s="1001" t="n">
        <v>2100800120</v>
      </c>
      <c r="F2684" s="1001" t="n">
        <v>55012</v>
      </c>
      <c r="G2684" s="1001" t="s">
        <v>6341</v>
      </c>
      <c r="H2684" s="1128" t="n">
        <v>1822</v>
      </c>
      <c r="I2684" s="1068"/>
    </row>
    <row r="2685" customFormat="false" ht="12.75" hidden="false" customHeight="false" outlineLevel="0" collapsed="false">
      <c r="A2685" s="1001" t="n">
        <v>2683</v>
      </c>
      <c r="B2685" s="1001" t="s">
        <v>6342</v>
      </c>
      <c r="C2685" s="1001" t="s">
        <v>939</v>
      </c>
      <c r="D2685" s="1001" t="s">
        <v>464</v>
      </c>
      <c r="E2685" s="1001" t="n">
        <v>2120330330</v>
      </c>
      <c r="F2685" s="1001" t="n">
        <v>60033</v>
      </c>
      <c r="G2685" s="1001" t="s">
        <v>6343</v>
      </c>
      <c r="H2685" s="1128" t="n">
        <v>20162</v>
      </c>
      <c r="I2685" s="1068"/>
    </row>
    <row r="2686" customFormat="false" ht="12.75" hidden="false" customHeight="false" outlineLevel="0" collapsed="false">
      <c r="A2686" s="1001" t="n">
        <v>2684</v>
      </c>
      <c r="B2686" s="1001" t="s">
        <v>6344</v>
      </c>
      <c r="C2686" s="1001" t="s">
        <v>1766</v>
      </c>
      <c r="D2686" s="1001" t="s">
        <v>857</v>
      </c>
      <c r="E2686" s="1001" t="n">
        <v>4190760080</v>
      </c>
      <c r="F2686" s="1001" t="n">
        <v>89008</v>
      </c>
      <c r="G2686" s="1001" t="s">
        <v>6345</v>
      </c>
      <c r="H2686" s="1128" t="n">
        <v>2325</v>
      </c>
      <c r="I2686" s="1068"/>
    </row>
    <row r="2687" customFormat="false" ht="12.75" hidden="false" customHeight="false" outlineLevel="0" collapsed="false">
      <c r="A2687" s="1001" t="n">
        <v>2685</v>
      </c>
      <c r="B2687" s="1001" t="s">
        <v>6346</v>
      </c>
      <c r="C2687" s="1001" t="s">
        <v>948</v>
      </c>
      <c r="D2687" s="1001" t="s">
        <v>462</v>
      </c>
      <c r="E2687" s="1001" t="n">
        <v>2110590140</v>
      </c>
      <c r="F2687" s="1001" t="n">
        <v>41014</v>
      </c>
      <c r="G2687" s="1001" t="s">
        <v>6347</v>
      </c>
      <c r="H2687" s="1128" t="n">
        <v>8239</v>
      </c>
      <c r="I2687" s="1068"/>
    </row>
    <row r="2688" customFormat="false" ht="12.75" hidden="false" customHeight="false" outlineLevel="0" collapsed="false">
      <c r="A2688" s="1001" t="n">
        <v>2686</v>
      </c>
      <c r="B2688" s="1001" t="s">
        <v>6348</v>
      </c>
      <c r="C2688" s="1001" t="s">
        <v>1320</v>
      </c>
      <c r="D2688" s="1001" t="s">
        <v>462</v>
      </c>
      <c r="E2688" s="1001" t="n">
        <v>2111050060</v>
      </c>
      <c r="F2688" s="1001" t="n">
        <v>109006</v>
      </c>
      <c r="G2688" s="1001" t="s">
        <v>6349</v>
      </c>
      <c r="H2688" s="1128" t="n">
        <v>35923</v>
      </c>
      <c r="I2688" s="1068"/>
    </row>
    <row r="2689" customFormat="false" ht="12.75" hidden="false" customHeight="false" outlineLevel="0" collapsed="false">
      <c r="A2689" s="1001" t="n">
        <v>2687</v>
      </c>
      <c r="B2689" s="1001" t="s">
        <v>6350</v>
      </c>
      <c r="C2689" s="1001" t="s">
        <v>1055</v>
      </c>
      <c r="D2689" s="1001" t="s">
        <v>852</v>
      </c>
      <c r="E2689" s="1001" t="n">
        <v>1030860570</v>
      </c>
      <c r="F2689" s="1001" t="n">
        <v>12068</v>
      </c>
      <c r="G2689" s="1001" t="s">
        <v>6351</v>
      </c>
      <c r="H2689" s="1128" t="n">
        <v>6685</v>
      </c>
      <c r="I2689" s="1068"/>
    </row>
    <row r="2690" customFormat="false" ht="12.75" hidden="false" customHeight="false" outlineLevel="0" collapsed="false">
      <c r="A2690" s="1001" t="n">
        <v>2688</v>
      </c>
      <c r="B2690" s="1001" t="s">
        <v>6352</v>
      </c>
      <c r="C2690" s="1001" t="s">
        <v>1174</v>
      </c>
      <c r="D2690" s="1001" t="s">
        <v>847</v>
      </c>
      <c r="E2690" s="1001" t="n">
        <v>3180220460</v>
      </c>
      <c r="F2690" s="1001" t="n">
        <v>79048</v>
      </c>
      <c r="G2690" s="1001" t="s">
        <v>6353</v>
      </c>
      <c r="H2690" s="1128" t="n">
        <v>1990</v>
      </c>
      <c r="I2690" s="1068"/>
    </row>
    <row r="2691" customFormat="false" ht="12.75" hidden="false" customHeight="false" outlineLevel="0" collapsed="false">
      <c r="A2691" s="1001" t="n">
        <v>2689</v>
      </c>
      <c r="B2691" s="1001" t="s">
        <v>6354</v>
      </c>
      <c r="C2691" s="1001" t="s">
        <v>1017</v>
      </c>
      <c r="D2691" s="1001" t="s">
        <v>847</v>
      </c>
      <c r="E2691" s="1001" t="n">
        <v>3180670320</v>
      </c>
      <c r="F2691" s="1001" t="n">
        <v>80032</v>
      </c>
      <c r="G2691" s="1001" t="s">
        <v>6355</v>
      </c>
      <c r="H2691" s="1128" t="n">
        <v>1520</v>
      </c>
      <c r="I2691" s="1068"/>
    </row>
    <row r="2692" customFormat="false" ht="12.75" hidden="false" customHeight="false" outlineLevel="0" collapsed="false">
      <c r="A2692" s="1001" t="n">
        <v>2690</v>
      </c>
      <c r="B2692" s="1001" t="s">
        <v>6356</v>
      </c>
      <c r="C2692" s="1001" t="s">
        <v>911</v>
      </c>
      <c r="D2692" s="1001" t="s">
        <v>846</v>
      </c>
      <c r="E2692" s="1001" t="n">
        <v>3170470080</v>
      </c>
      <c r="F2692" s="1001" t="n">
        <v>77008</v>
      </c>
      <c r="G2692" s="1001" t="s">
        <v>6357</v>
      </c>
      <c r="H2692" s="1128" t="n">
        <v>8089</v>
      </c>
      <c r="I2692" s="1068"/>
    </row>
    <row r="2693" customFormat="false" ht="12.75" hidden="false" customHeight="false" outlineLevel="0" collapsed="false">
      <c r="A2693" s="1001" t="n">
        <v>2691</v>
      </c>
      <c r="B2693" s="1001" t="s">
        <v>6358</v>
      </c>
      <c r="C2693" s="1001" t="s">
        <v>1602</v>
      </c>
      <c r="D2693" s="1001" t="s">
        <v>849</v>
      </c>
      <c r="E2693" s="1001" t="n">
        <v>1080290080</v>
      </c>
      <c r="F2693" s="1001" t="n">
        <v>38008</v>
      </c>
      <c r="G2693" s="1001" t="s">
        <v>6359</v>
      </c>
      <c r="H2693" s="1128" t="n">
        <v>129872</v>
      </c>
      <c r="I2693" s="1068"/>
    </row>
    <row r="2694" customFormat="false" ht="12.75" hidden="false" customHeight="false" outlineLevel="0" collapsed="false">
      <c r="A2694" s="1001" t="n">
        <v>2692</v>
      </c>
      <c r="B2694" s="1001" t="s">
        <v>6360</v>
      </c>
      <c r="C2694" s="1001" t="s">
        <v>1009</v>
      </c>
      <c r="D2694" s="1001" t="s">
        <v>861</v>
      </c>
      <c r="E2694" s="1001" t="n">
        <v>1050890340</v>
      </c>
      <c r="F2694" s="1001" t="n">
        <v>23034</v>
      </c>
      <c r="G2694" s="1001" t="s">
        <v>6361</v>
      </c>
      <c r="H2694" s="1128" t="n">
        <v>259</v>
      </c>
      <c r="I2694" s="1068"/>
    </row>
    <row r="2695" customFormat="false" ht="12.75" hidden="false" customHeight="false" outlineLevel="0" collapsed="false">
      <c r="A2695" s="1001" t="n">
        <v>2693</v>
      </c>
      <c r="B2695" s="1001" t="s">
        <v>6362</v>
      </c>
      <c r="C2695" s="1001" t="s">
        <v>971</v>
      </c>
      <c r="D2695" s="1001" t="s">
        <v>853</v>
      </c>
      <c r="E2695" s="1001" t="n">
        <v>3140190230</v>
      </c>
      <c r="F2695" s="1001" t="n">
        <v>70023</v>
      </c>
      <c r="G2695" s="1001" t="s">
        <v>6363</v>
      </c>
      <c r="H2695" s="1128" t="n">
        <v>3197</v>
      </c>
      <c r="I2695" s="1068"/>
    </row>
    <row r="2696" customFormat="false" ht="12.75" hidden="false" customHeight="false" outlineLevel="0" collapsed="false">
      <c r="A2696" s="1001" t="n">
        <v>2694</v>
      </c>
      <c r="B2696" s="1001" t="s">
        <v>6364</v>
      </c>
      <c r="C2696" s="1001" t="s">
        <v>1055</v>
      </c>
      <c r="D2696" s="1001" t="s">
        <v>852</v>
      </c>
      <c r="E2696" s="1001" t="n">
        <v>1030860580</v>
      </c>
      <c r="F2696" s="1001" t="n">
        <v>12069</v>
      </c>
      <c r="G2696" s="1001" t="s">
        <v>6365</v>
      </c>
      <c r="H2696" s="1128" t="n">
        <v>700</v>
      </c>
      <c r="I2696" s="1068"/>
    </row>
    <row r="2697" customFormat="false" ht="12.75" hidden="false" customHeight="false" outlineLevel="0" collapsed="false">
      <c r="A2697" s="1001" t="n">
        <v>2695</v>
      </c>
      <c r="B2697" s="1001" t="s">
        <v>6366</v>
      </c>
      <c r="C2697" s="1001" t="s">
        <v>1117</v>
      </c>
      <c r="D2697" s="1001" t="s">
        <v>852</v>
      </c>
      <c r="E2697" s="1001" t="n">
        <v>1030570590</v>
      </c>
      <c r="F2697" s="1001" t="n">
        <v>18062</v>
      </c>
      <c r="G2697" s="1001" t="s">
        <v>6367</v>
      </c>
      <c r="H2697" s="1128" t="n">
        <v>1065</v>
      </c>
      <c r="I2697" s="1068"/>
    </row>
    <row r="2698" customFormat="false" ht="12.75" hidden="false" customHeight="false" outlineLevel="0" collapsed="false">
      <c r="A2698" s="1001" t="n">
        <v>2696</v>
      </c>
      <c r="B2698" s="1001" t="s">
        <v>6368</v>
      </c>
      <c r="C2698" s="1001" t="s">
        <v>1032</v>
      </c>
      <c r="D2698" s="1001" t="s">
        <v>854</v>
      </c>
      <c r="E2698" s="1001" t="n">
        <v>1010070530</v>
      </c>
      <c r="F2698" s="1001" t="n">
        <v>5053</v>
      </c>
      <c r="G2698" s="1001" t="s">
        <v>6369</v>
      </c>
      <c r="H2698" s="1128" t="n">
        <v>1499</v>
      </c>
      <c r="I2698" s="1068"/>
    </row>
    <row r="2699" customFormat="false" ht="12.75" hidden="false" customHeight="false" outlineLevel="0" collapsed="false">
      <c r="A2699" s="1001" t="n">
        <v>2697</v>
      </c>
      <c r="B2699" s="1001" t="s">
        <v>6370</v>
      </c>
      <c r="C2699" s="1001" t="s">
        <v>681</v>
      </c>
      <c r="D2699" s="1001" t="s">
        <v>849</v>
      </c>
      <c r="E2699" s="1001" t="n">
        <v>1080610200</v>
      </c>
      <c r="F2699" s="1001" t="n">
        <v>33020</v>
      </c>
      <c r="G2699" s="1001" t="s">
        <v>6371</v>
      </c>
      <c r="H2699" s="1128" t="n">
        <v>1116</v>
      </c>
      <c r="I2699" s="1068"/>
    </row>
    <row r="2700" customFormat="false" ht="12.75" hidden="false" customHeight="false" outlineLevel="0" collapsed="false">
      <c r="A2700" s="1001" t="n">
        <v>2698</v>
      </c>
      <c r="B2700" s="1001" t="s">
        <v>6372</v>
      </c>
      <c r="C2700" s="1001" t="s">
        <v>1017</v>
      </c>
      <c r="D2700" s="1001" t="s">
        <v>847</v>
      </c>
      <c r="E2700" s="1001" t="n">
        <v>3180670330</v>
      </c>
      <c r="F2700" s="1001" t="n">
        <v>80033</v>
      </c>
      <c r="G2700" s="1001" t="s">
        <v>6373</v>
      </c>
      <c r="H2700" s="1128" t="n">
        <v>776</v>
      </c>
      <c r="I2700" s="1068"/>
    </row>
    <row r="2701" customFormat="false" ht="12.75" hidden="false" customHeight="false" outlineLevel="0" collapsed="false">
      <c r="A2701" s="1001" t="n">
        <v>2699</v>
      </c>
      <c r="B2701" s="1001" t="s">
        <v>6374</v>
      </c>
      <c r="C2701" s="1001" t="s">
        <v>917</v>
      </c>
      <c r="D2701" s="1001" t="s">
        <v>464</v>
      </c>
      <c r="E2701" s="1001" t="n">
        <v>2120690260</v>
      </c>
      <c r="F2701" s="1001" t="n">
        <v>57028</v>
      </c>
      <c r="G2701" s="1001" t="s">
        <v>6375</v>
      </c>
      <c r="H2701" s="1128" t="n">
        <v>1205</v>
      </c>
      <c r="I2701" s="1068"/>
    </row>
    <row r="2702" customFormat="false" ht="12.75" hidden="false" customHeight="false" outlineLevel="0" collapsed="false">
      <c r="A2702" s="1001" t="n">
        <v>2700</v>
      </c>
      <c r="B2702" s="1001" t="s">
        <v>6376</v>
      </c>
      <c r="C2702" s="1001" t="s">
        <v>1035</v>
      </c>
      <c r="D2702" s="1001" t="s">
        <v>854</v>
      </c>
      <c r="E2702" s="1001" t="n">
        <v>1010811020</v>
      </c>
      <c r="F2702" s="1001" t="n">
        <v>1104</v>
      </c>
      <c r="G2702" s="1001" t="s">
        <v>6377</v>
      </c>
      <c r="H2702" s="1128" t="n">
        <v>2679</v>
      </c>
      <c r="I2702" s="1068"/>
    </row>
    <row r="2703" customFormat="false" ht="12.75" hidden="false" customHeight="false" outlineLevel="0" collapsed="false">
      <c r="A2703" s="1001" t="n">
        <v>2701</v>
      </c>
      <c r="B2703" s="1001" t="s">
        <v>6378</v>
      </c>
      <c r="C2703" s="1001" t="s">
        <v>1012</v>
      </c>
      <c r="D2703" s="1001" t="s">
        <v>464</v>
      </c>
      <c r="E2703" s="1001" t="n">
        <v>2120700360</v>
      </c>
      <c r="F2703" s="1001" t="n">
        <v>58036</v>
      </c>
      <c r="G2703" s="1001" t="s">
        <v>6379</v>
      </c>
      <c r="H2703" s="1128" t="n">
        <v>16027</v>
      </c>
      <c r="I2703" s="1068"/>
    </row>
    <row r="2704" customFormat="false" ht="12.75" hidden="false" customHeight="false" outlineLevel="0" collapsed="false">
      <c r="A2704" s="1001" t="n">
        <v>2702</v>
      </c>
      <c r="B2704" s="1001" t="s">
        <v>6380</v>
      </c>
      <c r="C2704" s="1001" t="s">
        <v>1497</v>
      </c>
      <c r="D2704" s="1001" t="s">
        <v>462</v>
      </c>
      <c r="E2704" s="1001" t="n">
        <v>2110440170</v>
      </c>
      <c r="F2704" s="1001" t="n">
        <v>43017</v>
      </c>
      <c r="G2704" s="1001" t="s">
        <v>6381</v>
      </c>
      <c r="H2704" s="1128" t="n">
        <v>621</v>
      </c>
      <c r="I2704" s="1068"/>
    </row>
    <row r="2705" customFormat="false" ht="12.75" hidden="false" customHeight="false" outlineLevel="0" collapsed="false">
      <c r="A2705" s="1001" t="n">
        <v>2703</v>
      </c>
      <c r="B2705" s="1001" t="s">
        <v>6382</v>
      </c>
      <c r="C2705" s="1001" t="s">
        <v>1110</v>
      </c>
      <c r="D2705" s="1001" t="s">
        <v>858</v>
      </c>
      <c r="E2705" s="1001" t="n">
        <v>1040830780</v>
      </c>
      <c r="F2705" s="1001" t="n">
        <v>22083</v>
      </c>
      <c r="G2705" s="1001" t="s">
        <v>6383</v>
      </c>
      <c r="H2705" s="1128" t="n">
        <v>1068</v>
      </c>
      <c r="I2705" s="1068"/>
    </row>
    <row r="2706" customFormat="false" ht="12.75" hidden="false" customHeight="false" outlineLevel="0" collapsed="false">
      <c r="A2706" s="1001" t="n">
        <v>2704</v>
      </c>
      <c r="B2706" s="1001" t="s">
        <v>6384</v>
      </c>
      <c r="C2706" s="1001" t="s">
        <v>1250</v>
      </c>
      <c r="D2706" s="1001" t="s">
        <v>857</v>
      </c>
      <c r="E2706" s="1001" t="n">
        <v>4190550330</v>
      </c>
      <c r="F2706" s="1001" t="n">
        <v>82035</v>
      </c>
      <c r="G2706" s="1001" t="s">
        <v>6385</v>
      </c>
      <c r="H2706" s="1128" t="n">
        <v>12899</v>
      </c>
      <c r="I2706" s="1068"/>
    </row>
    <row r="2707" customFormat="false" ht="12.75" hidden="false" customHeight="false" outlineLevel="0" collapsed="false">
      <c r="A2707" s="1001" t="n">
        <v>2705</v>
      </c>
      <c r="B2707" s="1001" t="s">
        <v>6386</v>
      </c>
      <c r="C2707" s="1001" t="s">
        <v>1004</v>
      </c>
      <c r="D2707" s="1001" t="s">
        <v>861</v>
      </c>
      <c r="E2707" s="1001" t="n">
        <v>1050710210</v>
      </c>
      <c r="F2707" s="1001" t="n">
        <v>29021</v>
      </c>
      <c r="G2707" s="1001" t="s">
        <v>6387</v>
      </c>
      <c r="H2707" s="1128" t="n">
        <v>2190</v>
      </c>
      <c r="I2707" s="1068"/>
    </row>
    <row r="2708" customFormat="false" ht="12.75" hidden="false" customHeight="false" outlineLevel="0" collapsed="false">
      <c r="A2708" s="1001" t="n">
        <v>2706</v>
      </c>
      <c r="B2708" s="1001" t="s">
        <v>6388</v>
      </c>
      <c r="C2708" s="1001" t="s">
        <v>985</v>
      </c>
      <c r="D2708" s="1001" t="s">
        <v>857</v>
      </c>
      <c r="E2708" s="1001" t="n">
        <v>4190480200</v>
      </c>
      <c r="F2708" s="1001" t="n">
        <v>83020</v>
      </c>
      <c r="G2708" s="1001" t="s">
        <v>6389</v>
      </c>
      <c r="H2708" s="1128" t="n">
        <v>1316</v>
      </c>
      <c r="I2708" s="1068"/>
    </row>
    <row r="2709" customFormat="false" ht="12.75" hidden="false" customHeight="false" outlineLevel="0" collapsed="false">
      <c r="A2709" s="1001" t="n">
        <v>2707</v>
      </c>
      <c r="B2709" s="1001" t="s">
        <v>6390</v>
      </c>
      <c r="C2709" s="1001" t="s">
        <v>968</v>
      </c>
      <c r="D2709" s="1001" t="s">
        <v>859</v>
      </c>
      <c r="E2709" s="1001" t="n">
        <v>2100800130</v>
      </c>
      <c r="F2709" s="1001" t="n">
        <v>55013</v>
      </c>
      <c r="G2709" s="1001" t="s">
        <v>6391</v>
      </c>
      <c r="H2709" s="1128" t="n">
        <v>1584</v>
      </c>
      <c r="I2709" s="1068"/>
    </row>
    <row r="2710" customFormat="false" ht="12.75" hidden="false" customHeight="false" outlineLevel="0" collapsed="false">
      <c r="A2710" s="1001" t="n">
        <v>2708</v>
      </c>
      <c r="B2710" s="1001" t="s">
        <v>6392</v>
      </c>
      <c r="C2710" s="1001" t="s">
        <v>1154</v>
      </c>
      <c r="D2710" s="1001" t="s">
        <v>849</v>
      </c>
      <c r="E2710" s="1001" t="n">
        <v>1080560140</v>
      </c>
      <c r="F2710" s="1001" t="n">
        <v>34014</v>
      </c>
      <c r="G2710" s="1001" t="s">
        <v>6393</v>
      </c>
      <c r="H2710" s="1128" t="n">
        <v>26981</v>
      </c>
      <c r="I2710" s="1068"/>
    </row>
    <row r="2711" customFormat="false" ht="12.75" hidden="false" customHeight="false" outlineLevel="0" collapsed="false">
      <c r="A2711" s="1001" t="n">
        <v>2709</v>
      </c>
      <c r="B2711" s="1001" t="s">
        <v>6394</v>
      </c>
      <c r="C2711" s="1001" t="s">
        <v>1215</v>
      </c>
      <c r="D2711" s="1001" t="s">
        <v>858</v>
      </c>
      <c r="E2711" s="1001" t="n">
        <v>1040140280</v>
      </c>
      <c r="F2711" s="1001" t="n">
        <v>21031</v>
      </c>
      <c r="G2711" s="1001" t="s">
        <v>6395</v>
      </c>
      <c r="H2711" s="1128" t="n">
        <v>3627</v>
      </c>
      <c r="I2711" s="1068"/>
    </row>
    <row r="2712" customFormat="false" ht="12.75" hidden="false" customHeight="false" outlineLevel="0" collapsed="false">
      <c r="A2712" s="1001" t="n">
        <v>2710</v>
      </c>
      <c r="B2712" s="1001" t="s">
        <v>6396</v>
      </c>
      <c r="C2712" s="1001" t="s">
        <v>1110</v>
      </c>
      <c r="D2712" s="1001" t="s">
        <v>858</v>
      </c>
      <c r="E2712" s="1001" t="n">
        <v>1040830800</v>
      </c>
      <c r="F2712" s="1001" t="n">
        <v>22085</v>
      </c>
      <c r="G2712" s="1001" t="s">
        <v>6397</v>
      </c>
      <c r="H2712" s="1128" t="n">
        <v>470</v>
      </c>
      <c r="I2712" s="1068"/>
    </row>
    <row r="2713" customFormat="false" ht="12.75" hidden="false" customHeight="false" outlineLevel="0" collapsed="false">
      <c r="A2713" s="1001" t="n">
        <v>2711</v>
      </c>
      <c r="B2713" s="1001" t="s">
        <v>6398</v>
      </c>
      <c r="C2713" s="1001" t="s">
        <v>951</v>
      </c>
      <c r="D2713" s="1001" t="s">
        <v>852</v>
      </c>
      <c r="E2713" s="1001" t="n">
        <v>1030260420</v>
      </c>
      <c r="F2713" s="1001" t="n">
        <v>19043</v>
      </c>
      <c r="G2713" s="1001" t="s">
        <v>6399</v>
      </c>
      <c r="H2713" s="1128" t="n">
        <v>1200</v>
      </c>
      <c r="I2713" s="1068"/>
    </row>
    <row r="2714" customFormat="false" ht="12.75" hidden="false" customHeight="false" outlineLevel="0" collapsed="false">
      <c r="A2714" s="1001" t="n">
        <v>2712</v>
      </c>
      <c r="B2714" s="1001" t="s">
        <v>6400</v>
      </c>
      <c r="C2714" s="1001" t="s">
        <v>1881</v>
      </c>
      <c r="D2714" s="1001" t="s">
        <v>458</v>
      </c>
      <c r="E2714" s="1001" t="n">
        <v>2090300150</v>
      </c>
      <c r="F2714" s="1001" t="n">
        <v>48015</v>
      </c>
      <c r="G2714" s="1001" t="s">
        <v>6401</v>
      </c>
      <c r="H2714" s="1128" t="n">
        <v>13727</v>
      </c>
      <c r="I2714" s="1068"/>
    </row>
    <row r="2715" customFormat="false" ht="12.75" hidden="false" customHeight="false" outlineLevel="0" collapsed="false">
      <c r="A2715" s="1001" t="n">
        <v>2713</v>
      </c>
      <c r="B2715" s="1001" t="s">
        <v>6402</v>
      </c>
      <c r="C2715" s="1001" t="s">
        <v>945</v>
      </c>
      <c r="D2715" s="1001" t="s">
        <v>852</v>
      </c>
      <c r="E2715" s="1001" t="n">
        <v>1030150660</v>
      </c>
      <c r="F2715" s="1001" t="n">
        <v>17071</v>
      </c>
      <c r="G2715" s="1001" t="s">
        <v>6403</v>
      </c>
      <c r="H2715" s="1128" t="n">
        <v>2003</v>
      </c>
      <c r="I2715" s="1068"/>
    </row>
    <row r="2716" customFormat="false" ht="12.75" hidden="false" customHeight="false" outlineLevel="0" collapsed="false">
      <c r="A2716" s="1001" t="n">
        <v>2714</v>
      </c>
      <c r="B2716" s="1001" t="s">
        <v>6404</v>
      </c>
      <c r="C2716" s="1001" t="s">
        <v>1453</v>
      </c>
      <c r="D2716" s="1001" t="s">
        <v>861</v>
      </c>
      <c r="E2716" s="1001" t="n">
        <v>1050870140</v>
      </c>
      <c r="F2716" s="1001" t="n">
        <v>27014</v>
      </c>
      <c r="G2716" s="1001" t="s">
        <v>6405</v>
      </c>
      <c r="H2716" s="1128" t="n">
        <v>8422</v>
      </c>
      <c r="I2716" s="1068"/>
    </row>
    <row r="2717" customFormat="false" ht="12.75" hidden="false" customHeight="false" outlineLevel="0" collapsed="false">
      <c r="A2717" s="1001" t="n">
        <v>2715</v>
      </c>
      <c r="B2717" s="1001" t="s">
        <v>6406</v>
      </c>
      <c r="C2717" s="1001" t="s">
        <v>1004</v>
      </c>
      <c r="D2717" s="1001" t="s">
        <v>861</v>
      </c>
      <c r="E2717" s="1001" t="n">
        <v>1050710220</v>
      </c>
      <c r="F2717" s="1001" t="n">
        <v>29022</v>
      </c>
      <c r="G2717" s="1001" t="s">
        <v>6407</v>
      </c>
      <c r="H2717" s="1128" t="n">
        <v>3869</v>
      </c>
      <c r="I2717" s="1068"/>
    </row>
    <row r="2718" customFormat="false" ht="12.75" hidden="false" customHeight="false" outlineLevel="0" collapsed="false">
      <c r="A2718" s="1001" t="n">
        <v>2716</v>
      </c>
      <c r="B2718" s="1001" t="s">
        <v>6408</v>
      </c>
      <c r="C2718" s="1001" t="s">
        <v>1159</v>
      </c>
      <c r="D2718" s="1001" t="s">
        <v>852</v>
      </c>
      <c r="E2718" s="1001" t="n">
        <v>1030240950</v>
      </c>
      <c r="F2718" s="1001" t="n">
        <v>13101</v>
      </c>
      <c r="G2718" s="1001" t="s">
        <v>6409</v>
      </c>
      <c r="H2718" s="1128" t="n">
        <v>4968</v>
      </c>
      <c r="I2718" s="1068"/>
    </row>
    <row r="2719" customFormat="false" ht="12.75" hidden="false" customHeight="false" outlineLevel="0" collapsed="false">
      <c r="A2719" s="1001" t="n">
        <v>2717</v>
      </c>
      <c r="B2719" s="1001" t="s">
        <v>6410</v>
      </c>
      <c r="C2719" s="1001" t="s">
        <v>1881</v>
      </c>
      <c r="D2719" s="1001" t="s">
        <v>458</v>
      </c>
      <c r="E2719" s="1001" t="n">
        <v>2090300155</v>
      </c>
      <c r="F2719" s="1001" t="n">
        <v>48052</v>
      </c>
      <c r="G2719" s="1001" t="s">
        <v>6411</v>
      </c>
      <c r="H2719" s="1128" t="n">
        <v>23219</v>
      </c>
      <c r="I2719" s="1068"/>
    </row>
    <row r="2720" customFormat="false" ht="12.75" hidden="false" customHeight="false" outlineLevel="0" collapsed="false">
      <c r="A2720" s="1001" t="n">
        <v>2718</v>
      </c>
      <c r="B2720" s="1001" t="s">
        <v>6412</v>
      </c>
      <c r="C2720" s="1001" t="s">
        <v>942</v>
      </c>
      <c r="D2720" s="1001" t="s">
        <v>847</v>
      </c>
      <c r="E2720" s="1001" t="n">
        <v>3180250540</v>
      </c>
      <c r="F2720" s="1001" t="n">
        <v>78053</v>
      </c>
      <c r="G2720" s="1001" t="s">
        <v>6413</v>
      </c>
      <c r="H2720" s="1128" t="n">
        <v>1113</v>
      </c>
      <c r="I2720" s="1068"/>
    </row>
    <row r="2721" customFormat="false" ht="12.75" hidden="false" customHeight="false" outlineLevel="0" collapsed="false">
      <c r="A2721" s="1001" t="n">
        <v>2719</v>
      </c>
      <c r="B2721" s="1001" t="s">
        <v>6414</v>
      </c>
      <c r="C2721" s="1001" t="s">
        <v>1012</v>
      </c>
      <c r="D2721" s="1001" t="s">
        <v>464</v>
      </c>
      <c r="E2721" s="1001" t="n">
        <v>2120700370</v>
      </c>
      <c r="F2721" s="1001" t="n">
        <v>58037</v>
      </c>
      <c r="G2721" s="1001" t="s">
        <v>6415</v>
      </c>
      <c r="H2721" s="1128" t="n">
        <v>472</v>
      </c>
      <c r="I2721" s="1068"/>
    </row>
    <row r="2722" customFormat="false" ht="12.75" hidden="false" customHeight="false" outlineLevel="0" collapsed="false">
      <c r="A2722" s="1001" t="n">
        <v>2720</v>
      </c>
      <c r="B2722" s="1001" t="s">
        <v>6416</v>
      </c>
      <c r="C2722" s="1001" t="s">
        <v>962</v>
      </c>
      <c r="D2722" s="1001" t="s">
        <v>847</v>
      </c>
      <c r="E2722" s="1001" t="n">
        <v>3181030110</v>
      </c>
      <c r="F2722" s="1001" t="n">
        <v>102011</v>
      </c>
      <c r="G2722" s="1001" t="s">
        <v>6417</v>
      </c>
      <c r="H2722" s="1128" t="n">
        <v>4948</v>
      </c>
      <c r="I2722" s="1068"/>
    </row>
    <row r="2723" customFormat="false" ht="12.75" hidden="false" customHeight="false" outlineLevel="0" collapsed="false">
      <c r="A2723" s="1001" t="n">
        <v>2721</v>
      </c>
      <c r="B2723" s="1001" t="s">
        <v>6418</v>
      </c>
      <c r="C2723" s="1001" t="s">
        <v>999</v>
      </c>
      <c r="D2723" s="1001" t="s">
        <v>852</v>
      </c>
      <c r="E2723" s="1001" t="n">
        <v>1030120941</v>
      </c>
      <c r="F2723" s="1001" t="n">
        <v>16098</v>
      </c>
      <c r="G2723" s="1001" t="s">
        <v>6419</v>
      </c>
      <c r="H2723" s="1128" t="n">
        <v>3108</v>
      </c>
      <c r="I2723" s="1068"/>
    </row>
    <row r="2724" customFormat="false" ht="12.75" hidden="false" customHeight="false" outlineLevel="0" collapsed="false">
      <c r="A2724" s="1001" t="n">
        <v>2722</v>
      </c>
      <c r="B2724" s="1001" t="s">
        <v>6420</v>
      </c>
      <c r="C2724" s="1001" t="s">
        <v>962</v>
      </c>
      <c r="D2724" s="1001" t="s">
        <v>847</v>
      </c>
      <c r="E2724" s="1001" t="n">
        <v>3181030120</v>
      </c>
      <c r="F2724" s="1001" t="n">
        <v>102012</v>
      </c>
      <c r="G2724" s="1001" t="s">
        <v>6421</v>
      </c>
      <c r="H2724" s="1128" t="n">
        <v>1771</v>
      </c>
      <c r="I2724" s="1068"/>
    </row>
    <row r="2725" customFormat="false" ht="12.75" hidden="false" customHeight="false" outlineLevel="0" collapsed="false">
      <c r="A2725" s="1001" t="n">
        <v>2723</v>
      </c>
      <c r="B2725" s="1001" t="s">
        <v>6422</v>
      </c>
      <c r="C2725" s="1001" t="s">
        <v>1771</v>
      </c>
      <c r="D2725" s="1001" t="s">
        <v>458</v>
      </c>
      <c r="E2725" s="1001" t="n">
        <v>2090460060</v>
      </c>
      <c r="F2725" s="1001" t="n">
        <v>45006</v>
      </c>
      <c r="G2725" s="1001" t="s">
        <v>6423</v>
      </c>
      <c r="H2725" s="1128" t="n">
        <v>2210</v>
      </c>
      <c r="I2725" s="1068"/>
    </row>
    <row r="2726" customFormat="false" ht="12.75" hidden="false" customHeight="false" outlineLevel="0" collapsed="false">
      <c r="A2726" s="1001" t="n">
        <v>2724</v>
      </c>
      <c r="B2726" s="1001" t="s">
        <v>6424</v>
      </c>
      <c r="C2726" s="1001" t="s">
        <v>939</v>
      </c>
      <c r="D2726" s="1001" t="s">
        <v>464</v>
      </c>
      <c r="E2726" s="1001" t="n">
        <v>2120330340</v>
      </c>
      <c r="F2726" s="1001" t="n">
        <v>60034</v>
      </c>
      <c r="G2726" s="1001" t="s">
        <v>6425</v>
      </c>
      <c r="H2726" s="1128" t="n">
        <v>517</v>
      </c>
      <c r="I2726" s="1068"/>
    </row>
    <row r="2727" customFormat="false" ht="12.75" hidden="false" customHeight="false" outlineLevel="0" collapsed="false">
      <c r="A2727" s="1001" t="n">
        <v>2725</v>
      </c>
      <c r="B2727" s="1001" t="s">
        <v>6426</v>
      </c>
      <c r="C2727" s="1001" t="s">
        <v>1325</v>
      </c>
      <c r="D2727" s="1001" t="s">
        <v>468</v>
      </c>
      <c r="E2727" s="1001" t="n">
        <v>3130230320</v>
      </c>
      <c r="F2727" s="1001" t="n">
        <v>69032</v>
      </c>
      <c r="G2727" s="1001" t="s">
        <v>6427</v>
      </c>
      <c r="H2727" s="1128" t="n">
        <v>878</v>
      </c>
      <c r="I2727" s="1068"/>
    </row>
    <row r="2728" customFormat="false" ht="12.75" hidden="false" customHeight="false" outlineLevel="0" collapsed="false">
      <c r="A2728" s="1001" t="n">
        <v>2726</v>
      </c>
      <c r="B2728" s="1001" t="s">
        <v>6428</v>
      </c>
      <c r="C2728" s="1001" t="s">
        <v>899</v>
      </c>
      <c r="D2728" s="1001" t="s">
        <v>846</v>
      </c>
      <c r="E2728" s="1001" t="n">
        <v>3170640311</v>
      </c>
      <c r="F2728" s="1001" t="n">
        <v>76032</v>
      </c>
      <c r="G2728" s="1001" t="s">
        <v>6429</v>
      </c>
      <c r="H2728" s="1128" t="n">
        <v>2768</v>
      </c>
      <c r="I2728" s="1068"/>
    </row>
    <row r="2729" customFormat="false" ht="12.75" hidden="false" customHeight="false" outlineLevel="0" collapsed="false">
      <c r="A2729" s="1001" t="n">
        <v>2727</v>
      </c>
      <c r="B2729" s="1001" t="s">
        <v>6430</v>
      </c>
      <c r="C2729" s="1001" t="s">
        <v>1117</v>
      </c>
      <c r="D2729" s="1001" t="s">
        <v>852</v>
      </c>
      <c r="E2729" s="1001" t="n">
        <v>1030570600</v>
      </c>
      <c r="F2729" s="1001" t="n">
        <v>18063</v>
      </c>
      <c r="G2729" s="1001" t="s">
        <v>6431</v>
      </c>
      <c r="H2729" s="1128" t="n">
        <v>815</v>
      </c>
      <c r="I2729" s="1068"/>
    </row>
    <row r="2730" customFormat="false" ht="12.75" hidden="false" customHeight="false" outlineLevel="0" collapsed="false">
      <c r="A2730" s="1001" t="n">
        <v>2728</v>
      </c>
      <c r="B2730" s="1001" t="s">
        <v>6432</v>
      </c>
      <c r="C2730" s="1001" t="s">
        <v>974</v>
      </c>
      <c r="D2730" s="1001" t="s">
        <v>853</v>
      </c>
      <c r="E2730" s="1001" t="n">
        <v>3140940190</v>
      </c>
      <c r="F2730" s="1001" t="n">
        <v>94019</v>
      </c>
      <c r="G2730" s="1001" t="s">
        <v>6433</v>
      </c>
      <c r="H2730" s="1128" t="n">
        <v>586</v>
      </c>
      <c r="I2730" s="1068"/>
    </row>
    <row r="2731" customFormat="false" ht="12.75" hidden="false" customHeight="false" outlineLevel="0" collapsed="false">
      <c r="A2731" s="1001" t="n">
        <v>2729</v>
      </c>
      <c r="B2731" s="1001" t="s">
        <v>6434</v>
      </c>
      <c r="C2731" s="1001" t="s">
        <v>962</v>
      </c>
      <c r="D2731" s="1001" t="s">
        <v>847</v>
      </c>
      <c r="E2731" s="1001" t="n">
        <v>3181030130</v>
      </c>
      <c r="F2731" s="1001" t="n">
        <v>102013</v>
      </c>
      <c r="G2731" s="1001" t="s">
        <v>6435</v>
      </c>
      <c r="H2731" s="1128" t="n">
        <v>1337</v>
      </c>
      <c r="I2731" s="1068"/>
    </row>
    <row r="2732" customFormat="false" ht="12.75" hidden="false" customHeight="false" outlineLevel="0" collapsed="false">
      <c r="A2732" s="1001" t="n">
        <v>2730</v>
      </c>
      <c r="B2732" s="1001" t="s">
        <v>6436</v>
      </c>
      <c r="C2732" s="1001" t="s">
        <v>1068</v>
      </c>
      <c r="D2732" s="1001" t="s">
        <v>462</v>
      </c>
      <c r="E2732" s="1001" t="n">
        <v>2110030190</v>
      </c>
      <c r="F2732" s="1001" t="n">
        <v>42019</v>
      </c>
      <c r="G2732" s="1001" t="s">
        <v>6437</v>
      </c>
      <c r="H2732" s="1128" t="n">
        <v>8986</v>
      </c>
      <c r="I2732" s="1068"/>
    </row>
    <row r="2733" customFormat="false" ht="12.75" hidden="false" customHeight="false" outlineLevel="0" collapsed="false">
      <c r="A2733" s="1001" t="n">
        <v>2731</v>
      </c>
      <c r="B2733" s="1001" t="s">
        <v>6438</v>
      </c>
      <c r="C2733" s="1001" t="s">
        <v>2111</v>
      </c>
      <c r="D2733" s="1001" t="s">
        <v>849</v>
      </c>
      <c r="E2733" s="1001" t="n">
        <v>1080500120</v>
      </c>
      <c r="F2733" s="1001" t="n">
        <v>36012</v>
      </c>
      <c r="G2733" s="1001" t="s">
        <v>6439</v>
      </c>
      <c r="H2733" s="1128" t="n">
        <v>14978</v>
      </c>
      <c r="I2733" s="1068"/>
    </row>
    <row r="2734" customFormat="false" ht="12.75" hidden="false" customHeight="false" outlineLevel="0" collapsed="false">
      <c r="A2734" s="1001" t="n">
        <v>2732</v>
      </c>
      <c r="B2734" s="1001" t="s">
        <v>6440</v>
      </c>
      <c r="C2734" s="1001" t="s">
        <v>1125</v>
      </c>
      <c r="D2734" s="1001" t="s">
        <v>851</v>
      </c>
      <c r="E2734" s="1001" t="n">
        <v>1070740290</v>
      </c>
      <c r="F2734" s="1001" t="n">
        <v>9029</v>
      </c>
      <c r="G2734" s="1001" t="s">
        <v>6441</v>
      </c>
      <c r="H2734" s="1128" t="n">
        <v>11157</v>
      </c>
      <c r="I2734" s="1068"/>
    </row>
    <row r="2735" customFormat="false" ht="12.75" hidden="false" customHeight="false" outlineLevel="0" collapsed="false">
      <c r="A2735" s="1001" t="n">
        <v>2733</v>
      </c>
      <c r="B2735" s="1001" t="s">
        <v>6442</v>
      </c>
      <c r="C2735" s="1001" t="s">
        <v>999</v>
      </c>
      <c r="D2735" s="1001" t="s">
        <v>852</v>
      </c>
      <c r="E2735" s="1001" t="n">
        <v>1030120950</v>
      </c>
      <c r="F2735" s="1001" t="n">
        <v>16099</v>
      </c>
      <c r="G2735" s="1001" t="s">
        <v>6443</v>
      </c>
      <c r="H2735" s="1128" t="n">
        <v>1155</v>
      </c>
      <c r="I2735" s="1068"/>
    </row>
    <row r="2736" customFormat="false" ht="12.75" hidden="false" customHeight="false" outlineLevel="0" collapsed="false">
      <c r="A2736" s="1001" t="n">
        <v>2734</v>
      </c>
      <c r="B2736" s="1001" t="s">
        <v>6444</v>
      </c>
      <c r="C2736" s="1001" t="s">
        <v>1159</v>
      </c>
      <c r="D2736" s="1001" t="s">
        <v>852</v>
      </c>
      <c r="E2736" s="1001" t="n">
        <v>1030240960</v>
      </c>
      <c r="F2736" s="1001" t="n">
        <v>13102</v>
      </c>
      <c r="G2736" s="1001" t="s">
        <v>6445</v>
      </c>
      <c r="H2736" s="1128" t="n">
        <v>9829</v>
      </c>
      <c r="I2736" s="1068"/>
    </row>
    <row r="2737" customFormat="false" ht="12.75" hidden="false" customHeight="false" outlineLevel="0" collapsed="false">
      <c r="A2737" s="1001" t="n">
        <v>2735</v>
      </c>
      <c r="B2737" s="1001" t="s">
        <v>6446</v>
      </c>
      <c r="C2737" s="1001" t="s">
        <v>999</v>
      </c>
      <c r="D2737" s="1001" t="s">
        <v>852</v>
      </c>
      <c r="E2737" s="1001" t="n">
        <v>1030120960</v>
      </c>
      <c r="F2737" s="1001" t="n">
        <v>16100</v>
      </c>
      <c r="G2737" s="1001" t="s">
        <v>6447</v>
      </c>
      <c r="H2737" s="1128" t="n">
        <v>2961</v>
      </c>
      <c r="I2737" s="1068"/>
    </row>
    <row r="2738" customFormat="false" ht="12.75" hidden="false" customHeight="false" outlineLevel="0" collapsed="false">
      <c r="A2738" s="1001" t="n">
        <v>2736</v>
      </c>
      <c r="B2738" s="1001" t="s">
        <v>6448</v>
      </c>
      <c r="C2738" s="1001" t="s">
        <v>1035</v>
      </c>
      <c r="D2738" s="1001" t="s">
        <v>854</v>
      </c>
      <c r="E2738" s="1001" t="n">
        <v>1010811030</v>
      </c>
      <c r="F2738" s="1001" t="n">
        <v>1105</v>
      </c>
      <c r="G2738" s="1001" t="s">
        <v>6449</v>
      </c>
      <c r="H2738" s="1128" t="n">
        <v>735</v>
      </c>
      <c r="I2738" s="1068"/>
    </row>
    <row r="2739" customFormat="false" ht="12.75" hidden="false" customHeight="false" outlineLevel="0" collapsed="false">
      <c r="A2739" s="1001" t="n">
        <v>2737</v>
      </c>
      <c r="B2739" s="1001" t="s">
        <v>6450</v>
      </c>
      <c r="C2739" s="1001" t="s">
        <v>2111</v>
      </c>
      <c r="D2739" s="1001" t="s">
        <v>849</v>
      </c>
      <c r="E2739" s="1001" t="n">
        <v>1080500130</v>
      </c>
      <c r="F2739" s="1001" t="n">
        <v>36013</v>
      </c>
      <c r="G2739" s="1001" t="s">
        <v>6451</v>
      </c>
      <c r="H2739" s="1128" t="n">
        <v>16870</v>
      </c>
      <c r="I2739" s="1068"/>
    </row>
    <row r="2740" customFormat="false" ht="12.75" hidden="false" customHeight="false" outlineLevel="0" collapsed="false">
      <c r="A2740" s="1001" t="n">
        <v>2738</v>
      </c>
      <c r="B2740" s="1001" t="s">
        <v>6452</v>
      </c>
      <c r="C2740" s="1001" t="s">
        <v>681</v>
      </c>
      <c r="D2740" s="1001" t="s">
        <v>849</v>
      </c>
      <c r="E2740" s="1001" t="n">
        <v>1080610210</v>
      </c>
      <c r="F2740" s="1001" t="n">
        <v>33021</v>
      </c>
      <c r="G2740" s="1001" t="s">
        <v>6453</v>
      </c>
      <c r="H2740" s="1128" t="n">
        <v>14858</v>
      </c>
      <c r="I2740" s="1068"/>
    </row>
    <row r="2741" customFormat="false" ht="12.75" hidden="false" customHeight="false" outlineLevel="0" collapsed="false">
      <c r="A2741" s="1001" t="n">
        <v>2739</v>
      </c>
      <c r="B2741" s="1001" t="s">
        <v>6454</v>
      </c>
      <c r="C2741" s="1001" t="s">
        <v>1881</v>
      </c>
      <c r="D2741" s="1001" t="s">
        <v>458</v>
      </c>
      <c r="E2741" s="1001" t="n">
        <v>2090300170</v>
      </c>
      <c r="F2741" s="1001" t="n">
        <v>48017</v>
      </c>
      <c r="G2741" s="1001" t="s">
        <v>6455</v>
      </c>
      <c r="H2741" s="1128" t="n">
        <v>361619</v>
      </c>
      <c r="I2741" s="1068"/>
    </row>
    <row r="2742" customFormat="false" ht="12.75" hidden="false" customHeight="false" outlineLevel="0" collapsed="false">
      <c r="A2742" s="1001" t="n">
        <v>2740</v>
      </c>
      <c r="B2742" s="1001" t="s">
        <v>6456</v>
      </c>
      <c r="C2742" s="1001" t="s">
        <v>1881</v>
      </c>
      <c r="D2742" s="1001" t="s">
        <v>458</v>
      </c>
      <c r="E2742" s="1001" t="n">
        <v>2090300180</v>
      </c>
      <c r="F2742" s="1001" t="n">
        <v>48018</v>
      </c>
      <c r="G2742" s="1001" t="s">
        <v>6457</v>
      </c>
      <c r="H2742" s="1128" t="n">
        <v>4436</v>
      </c>
      <c r="I2742" s="1068"/>
    </row>
    <row r="2743" customFormat="false" ht="12.75" hidden="false" customHeight="false" outlineLevel="0" collapsed="false">
      <c r="A2743" s="1001" t="n">
        <v>2741</v>
      </c>
      <c r="B2743" s="1001" t="s">
        <v>6458</v>
      </c>
      <c r="C2743" s="1001" t="s">
        <v>942</v>
      </c>
      <c r="D2743" s="1001" t="s">
        <v>847</v>
      </c>
      <c r="E2743" s="1001" t="n">
        <v>3180250550</v>
      </c>
      <c r="F2743" s="1001" t="n">
        <v>78054</v>
      </c>
      <c r="G2743" s="1001" t="s">
        <v>6459</v>
      </c>
      <c r="H2743" s="1128" t="n">
        <v>1880</v>
      </c>
      <c r="I2743" s="1068"/>
    </row>
    <row r="2744" customFormat="false" ht="12.75" hidden="false" customHeight="false" outlineLevel="0" collapsed="false">
      <c r="A2744" s="1001" t="n">
        <v>2742</v>
      </c>
      <c r="B2744" s="1001" t="s">
        <v>6460</v>
      </c>
      <c r="C2744" s="1001" t="s">
        <v>1602</v>
      </c>
      <c r="D2744" s="1001" t="s">
        <v>849</v>
      </c>
      <c r="E2744" s="1001" t="n">
        <v>1080290085</v>
      </c>
      <c r="F2744" s="1001" t="n">
        <v>38027</v>
      </c>
      <c r="G2744" s="1001" t="s">
        <v>6461</v>
      </c>
      <c r="H2744" s="1128" t="n">
        <v>8385</v>
      </c>
      <c r="I2744" s="1068"/>
    </row>
    <row r="2745" customFormat="false" ht="12.75" hidden="false" customHeight="false" outlineLevel="0" collapsed="false">
      <c r="A2745" s="1001" t="n">
        <v>2743</v>
      </c>
      <c r="B2745" s="1001" t="s">
        <v>6462</v>
      </c>
      <c r="C2745" s="1001" t="s">
        <v>922</v>
      </c>
      <c r="D2745" s="1001" t="s">
        <v>848</v>
      </c>
      <c r="E2745" s="1001" t="n">
        <v>3150720520</v>
      </c>
      <c r="F2745" s="1001" t="n">
        <v>65052</v>
      </c>
      <c r="G2745" s="1001" t="s">
        <v>6463</v>
      </c>
      <c r="H2745" s="1128" t="n">
        <v>13859</v>
      </c>
      <c r="I2745" s="1068"/>
    </row>
    <row r="2746" customFormat="false" ht="12.75" hidden="false" customHeight="false" outlineLevel="0" collapsed="false">
      <c r="A2746" s="1001" t="n">
        <v>2744</v>
      </c>
      <c r="B2746" s="1001" t="s">
        <v>6464</v>
      </c>
      <c r="C2746" s="1001" t="s">
        <v>939</v>
      </c>
      <c r="D2746" s="1001" t="s">
        <v>464</v>
      </c>
      <c r="E2746" s="1001" t="n">
        <v>2120330350</v>
      </c>
      <c r="F2746" s="1001" t="n">
        <v>60035</v>
      </c>
      <c r="G2746" s="1001" t="s">
        <v>6465</v>
      </c>
      <c r="H2746" s="1128" t="n">
        <v>10120</v>
      </c>
      <c r="I2746" s="1068"/>
    </row>
    <row r="2747" customFormat="false" ht="12.75" hidden="false" customHeight="false" outlineLevel="0" collapsed="false">
      <c r="A2747" s="1001" t="n">
        <v>2745</v>
      </c>
      <c r="B2747" s="1001" t="s">
        <v>6466</v>
      </c>
      <c r="C2747" s="1001" t="s">
        <v>2111</v>
      </c>
      <c r="D2747" s="1001" t="s">
        <v>849</v>
      </c>
      <c r="E2747" s="1001" t="n">
        <v>1080500140</v>
      </c>
      <c r="F2747" s="1001" t="n">
        <v>36014</v>
      </c>
      <c r="G2747" s="1001" t="s">
        <v>6467</v>
      </c>
      <c r="H2747" s="1128" t="n">
        <v>1180</v>
      </c>
      <c r="I2747" s="1068"/>
    </row>
    <row r="2748" customFormat="false" ht="12.75" hidden="false" customHeight="false" outlineLevel="0" collapsed="false">
      <c r="A2748" s="1001" t="n">
        <v>2746</v>
      </c>
      <c r="B2748" s="1001" t="s">
        <v>6468</v>
      </c>
      <c r="C2748" s="1001" t="s">
        <v>1017</v>
      </c>
      <c r="D2748" s="1001" t="s">
        <v>847</v>
      </c>
      <c r="E2748" s="1001" t="n">
        <v>3180670340</v>
      </c>
      <c r="F2748" s="1001" t="n">
        <v>80034</v>
      </c>
      <c r="G2748" s="1001" t="s">
        <v>6469</v>
      </c>
      <c r="H2748" s="1128" t="n">
        <v>849</v>
      </c>
      <c r="I2748" s="1068"/>
    </row>
    <row r="2749" customFormat="false" ht="12.75" hidden="false" customHeight="false" outlineLevel="0" collapsed="false">
      <c r="A2749" s="1001" t="n">
        <v>2747</v>
      </c>
      <c r="B2749" s="1001" t="s">
        <v>6470</v>
      </c>
      <c r="C2749" s="1001" t="s">
        <v>1418</v>
      </c>
      <c r="D2749" s="1001" t="s">
        <v>850</v>
      </c>
      <c r="E2749" s="1001" t="n">
        <v>1060930210</v>
      </c>
      <c r="F2749" s="1001" t="n">
        <v>93021</v>
      </c>
      <c r="G2749" s="1001" t="s">
        <v>6471</v>
      </c>
      <c r="H2749" s="1128" t="n">
        <v>11739</v>
      </c>
      <c r="I2749" s="1068"/>
    </row>
    <row r="2750" customFormat="false" ht="12.75" hidden="false" customHeight="false" outlineLevel="0" collapsed="false">
      <c r="A2750" s="1001" t="n">
        <v>2748</v>
      </c>
      <c r="B2750" s="1001" t="s">
        <v>6472</v>
      </c>
      <c r="C2750" s="1001" t="s">
        <v>985</v>
      </c>
      <c r="D2750" s="1001" t="s">
        <v>857</v>
      </c>
      <c r="E2750" s="1001" t="n">
        <v>4190480210</v>
      </c>
      <c r="F2750" s="1001" t="n">
        <v>83021</v>
      </c>
      <c r="G2750" s="1001" t="s">
        <v>6473</v>
      </c>
      <c r="H2750" s="1128" t="n">
        <v>1288</v>
      </c>
      <c r="I2750" s="1068"/>
    </row>
    <row r="2751" customFormat="false" ht="12.75" hidden="false" customHeight="false" outlineLevel="0" collapsed="false">
      <c r="A2751" s="1001" t="n">
        <v>2749</v>
      </c>
      <c r="B2751" s="1001" t="s">
        <v>6474</v>
      </c>
      <c r="C2751" s="1001" t="s">
        <v>942</v>
      </c>
      <c r="D2751" s="1001" t="s">
        <v>847</v>
      </c>
      <c r="E2751" s="1001" t="n">
        <v>3180250560</v>
      </c>
      <c r="F2751" s="1001" t="n">
        <v>78055</v>
      </c>
      <c r="G2751" s="1001" t="s">
        <v>6475</v>
      </c>
      <c r="H2751" s="1128" t="n">
        <v>2799</v>
      </c>
      <c r="I2751" s="1068"/>
    </row>
    <row r="2752" customFormat="false" ht="12.75" hidden="false" customHeight="false" outlineLevel="0" collapsed="false">
      <c r="A2752" s="1001" t="n">
        <v>2750</v>
      </c>
      <c r="B2752" s="1001" t="s">
        <v>6476</v>
      </c>
      <c r="C2752" s="1001" t="s">
        <v>928</v>
      </c>
      <c r="D2752" s="1001" t="s">
        <v>857</v>
      </c>
      <c r="E2752" s="1001" t="n">
        <v>4190210160</v>
      </c>
      <c r="F2752" s="1001" t="n">
        <v>87016</v>
      </c>
      <c r="G2752" s="1001" t="s">
        <v>6477</v>
      </c>
      <c r="H2752" s="1128" t="n">
        <v>9128</v>
      </c>
      <c r="I2752" s="1068"/>
    </row>
    <row r="2753" customFormat="false" ht="12.75" hidden="false" customHeight="false" outlineLevel="0" collapsed="false">
      <c r="A2753" s="1001" t="n">
        <v>2751</v>
      </c>
      <c r="B2753" s="1001" t="s">
        <v>6478</v>
      </c>
      <c r="C2753" s="1001" t="s">
        <v>1084</v>
      </c>
      <c r="D2753" s="1001" t="s">
        <v>850</v>
      </c>
      <c r="E2753" s="1001" t="n">
        <v>1060850385</v>
      </c>
      <c r="F2753" s="1001" t="n">
        <v>30190</v>
      </c>
      <c r="G2753" s="1001" t="s">
        <v>6479</v>
      </c>
      <c r="H2753" s="1128" t="n">
        <v>6299</v>
      </c>
      <c r="I2753" s="1068"/>
    </row>
    <row r="2754" customFormat="false" ht="12.75" hidden="false" customHeight="false" outlineLevel="0" collapsed="false">
      <c r="A2754" s="1001" t="n">
        <v>2752</v>
      </c>
      <c r="B2754" s="1001" t="s">
        <v>6480</v>
      </c>
      <c r="C2754" s="1001" t="s">
        <v>1012</v>
      </c>
      <c r="D2754" s="1001" t="s">
        <v>464</v>
      </c>
      <c r="E2754" s="1001" t="n">
        <v>2120700371</v>
      </c>
      <c r="F2754" s="1001" t="n">
        <v>58120</v>
      </c>
      <c r="G2754" s="1001" t="s">
        <v>6481</v>
      </c>
      <c r="H2754" s="1128" t="n">
        <v>80738</v>
      </c>
      <c r="I2754" s="1068"/>
    </row>
    <row r="2755" customFormat="false" ht="12.75" hidden="false" customHeight="false" outlineLevel="0" collapsed="false">
      <c r="A2755" s="1001" t="n">
        <v>2753</v>
      </c>
      <c r="B2755" s="1001" t="s">
        <v>6482</v>
      </c>
      <c r="C2755" s="1001" t="s">
        <v>1497</v>
      </c>
      <c r="D2755" s="1001" t="s">
        <v>462</v>
      </c>
      <c r="E2755" s="1001" t="n">
        <v>2110440190</v>
      </c>
      <c r="F2755" s="1001" t="n">
        <v>43019</v>
      </c>
      <c r="G2755" s="1001" t="s">
        <v>6483</v>
      </c>
      <c r="H2755" s="1128" t="n">
        <v>1275</v>
      </c>
      <c r="I2755" s="1068"/>
    </row>
    <row r="2756" customFormat="false" ht="12.75" hidden="false" customHeight="false" outlineLevel="0" collapsed="false">
      <c r="A2756" s="1001" t="n">
        <v>2754</v>
      </c>
      <c r="B2756" s="1001" t="s">
        <v>6484</v>
      </c>
      <c r="C2756" s="1001" t="s">
        <v>1771</v>
      </c>
      <c r="D2756" s="1001" t="s">
        <v>458</v>
      </c>
      <c r="E2756" s="1001" t="n">
        <v>2090460070</v>
      </c>
      <c r="F2756" s="1001" t="n">
        <v>45007</v>
      </c>
      <c r="G2756" s="1001" t="s">
        <v>6485</v>
      </c>
      <c r="H2756" s="1128" t="n">
        <v>7190</v>
      </c>
      <c r="I2756" s="1068"/>
    </row>
    <row r="2757" customFormat="false" ht="12.75" hidden="false" customHeight="false" outlineLevel="0" collapsed="false">
      <c r="A2757" s="1001" t="n">
        <v>2755</v>
      </c>
      <c r="B2757" s="1001" t="s">
        <v>6486</v>
      </c>
      <c r="C2757" s="1001" t="s">
        <v>1084</v>
      </c>
      <c r="D2757" s="1001" t="s">
        <v>850</v>
      </c>
      <c r="E2757" s="1001" t="n">
        <v>1060850390</v>
      </c>
      <c r="F2757" s="1001" t="n">
        <v>30039</v>
      </c>
      <c r="G2757" s="1001" t="s">
        <v>6487</v>
      </c>
      <c r="H2757" s="1128" t="n">
        <v>1095</v>
      </c>
      <c r="I2757" s="1068"/>
    </row>
    <row r="2758" customFormat="false" ht="12.75" hidden="false" customHeight="false" outlineLevel="0" collapsed="false">
      <c r="A2758" s="1001" t="n">
        <v>2756</v>
      </c>
      <c r="B2758" s="1001" t="s">
        <v>6488</v>
      </c>
      <c r="C2758" s="1001" t="s">
        <v>945</v>
      </c>
      <c r="D2758" s="1001" t="s">
        <v>852</v>
      </c>
      <c r="E2758" s="1001" t="n">
        <v>1030150661</v>
      </c>
      <c r="F2758" s="1001" t="n">
        <v>17072</v>
      </c>
      <c r="G2758" s="1001" t="s">
        <v>6489</v>
      </c>
      <c r="H2758" s="1128" t="n">
        <v>8808</v>
      </c>
      <c r="I2758" s="1068"/>
    </row>
    <row r="2759" customFormat="false" ht="12.75" hidden="false" customHeight="false" outlineLevel="0" collapsed="false">
      <c r="A2759" s="1001" t="n">
        <v>2757</v>
      </c>
      <c r="B2759" s="1001" t="s">
        <v>6490</v>
      </c>
      <c r="C2759" s="1001" t="s">
        <v>985</v>
      </c>
      <c r="D2759" s="1001" t="s">
        <v>857</v>
      </c>
      <c r="E2759" s="1001" t="n">
        <v>4190480220</v>
      </c>
      <c r="F2759" s="1001" t="n">
        <v>83022</v>
      </c>
      <c r="G2759" s="1001" t="s">
        <v>6491</v>
      </c>
      <c r="H2759" s="1128" t="n">
        <v>470</v>
      </c>
      <c r="I2759" s="1068"/>
    </row>
    <row r="2760" customFormat="false" ht="12.75" hidden="false" customHeight="false" outlineLevel="0" collapsed="false">
      <c r="A2760" s="1001" t="n">
        <v>2758</v>
      </c>
      <c r="B2760" s="1001" t="s">
        <v>6492</v>
      </c>
      <c r="C2760" s="1001" t="s">
        <v>1766</v>
      </c>
      <c r="D2760" s="1001" t="s">
        <v>857</v>
      </c>
      <c r="E2760" s="1001" t="n">
        <v>4190760090</v>
      </c>
      <c r="F2760" s="1001" t="n">
        <v>89009</v>
      </c>
      <c r="G2760" s="1001" t="s">
        <v>6493</v>
      </c>
      <c r="H2760" s="1128" t="n">
        <v>21471</v>
      </c>
      <c r="I2760" s="1068"/>
    </row>
    <row r="2761" customFormat="false" ht="12.75" hidden="false" customHeight="false" outlineLevel="0" collapsed="false">
      <c r="A2761" s="1001" t="n">
        <v>2759</v>
      </c>
      <c r="B2761" s="1001" t="s">
        <v>6494</v>
      </c>
      <c r="C2761" s="1001" t="s">
        <v>1024</v>
      </c>
      <c r="D2761" s="1001" t="s">
        <v>856</v>
      </c>
      <c r="E2761" s="1001" t="n">
        <v>4200730290</v>
      </c>
      <c r="F2761" s="1001" t="n">
        <v>90029</v>
      </c>
      <c r="G2761" s="1001" t="s">
        <v>6495</v>
      </c>
      <c r="H2761" s="1128" t="n">
        <v>1446</v>
      </c>
      <c r="I2761" s="1068"/>
    </row>
    <row r="2762" customFormat="false" ht="12.75" hidden="false" customHeight="false" outlineLevel="0" collapsed="false">
      <c r="A2762" s="1001" t="n">
        <v>2760</v>
      </c>
      <c r="B2762" s="1001" t="s">
        <v>6496</v>
      </c>
      <c r="C2762" s="1001" t="s">
        <v>1087</v>
      </c>
      <c r="D2762" s="1001" t="s">
        <v>848</v>
      </c>
      <c r="E2762" s="1001" t="n">
        <v>3150080320</v>
      </c>
      <c r="F2762" s="1001" t="n">
        <v>64032</v>
      </c>
      <c r="G2762" s="1001" t="s">
        <v>6497</v>
      </c>
      <c r="H2762" s="1128" t="n">
        <v>2527</v>
      </c>
      <c r="I2762" s="1068"/>
    </row>
    <row r="2763" customFormat="false" ht="12.75" hidden="false" customHeight="false" outlineLevel="0" collapsed="false">
      <c r="A2763" s="1001" t="n">
        <v>2761</v>
      </c>
      <c r="B2763" s="1001" t="s">
        <v>6498</v>
      </c>
      <c r="C2763" s="1001" t="s">
        <v>1543</v>
      </c>
      <c r="D2763" s="662" t="s">
        <v>856</v>
      </c>
      <c r="E2763" s="1001" t="n">
        <v>4201110210</v>
      </c>
      <c r="F2763" s="1001" t="n">
        <v>111021</v>
      </c>
      <c r="G2763" s="1001" t="s">
        <v>6499</v>
      </c>
      <c r="H2763" s="1128" t="n">
        <v>2681</v>
      </c>
      <c r="I2763" s="1068"/>
    </row>
    <row r="2764" customFormat="false" ht="12.75" hidden="false" customHeight="false" outlineLevel="0" collapsed="false">
      <c r="A2764" s="1001" t="n">
        <v>2762</v>
      </c>
      <c r="B2764" s="1001" t="s">
        <v>6500</v>
      </c>
      <c r="C2764" s="1001" t="s">
        <v>887</v>
      </c>
      <c r="D2764" s="1001" t="s">
        <v>856</v>
      </c>
      <c r="E2764" s="1001" t="n">
        <v>4200950196</v>
      </c>
      <c r="F2764" s="1001" t="n">
        <v>95080</v>
      </c>
      <c r="G2764" s="1001" t="s">
        <v>6501</v>
      </c>
      <c r="H2764" s="1128" t="n">
        <v>426</v>
      </c>
      <c r="I2764" s="1068"/>
    </row>
    <row r="2765" customFormat="false" ht="12.75" hidden="false" customHeight="false" outlineLevel="0" collapsed="false">
      <c r="A2765" s="1001" t="n">
        <v>2763</v>
      </c>
      <c r="B2765" s="1001" t="s">
        <v>6502</v>
      </c>
      <c r="C2765" s="1001" t="s">
        <v>1120</v>
      </c>
      <c r="D2765" s="1001" t="s">
        <v>854</v>
      </c>
      <c r="E2765" s="1001" t="n">
        <v>1010880570</v>
      </c>
      <c r="F2765" s="1001" t="n">
        <v>2057</v>
      </c>
      <c r="G2765" s="1001" t="s">
        <v>6503</v>
      </c>
      <c r="H2765" s="1128" t="n">
        <v>186</v>
      </c>
      <c r="I2765" s="1068"/>
    </row>
    <row r="2766" customFormat="false" ht="12.75" hidden="false" customHeight="false" outlineLevel="0" collapsed="false">
      <c r="A2766" s="1001" t="n">
        <v>2764</v>
      </c>
      <c r="B2766" s="1001" t="s">
        <v>6504</v>
      </c>
      <c r="C2766" s="1001" t="s">
        <v>905</v>
      </c>
      <c r="D2766" s="1001" t="s">
        <v>855</v>
      </c>
      <c r="E2766" s="1001" t="n">
        <v>3160310230</v>
      </c>
      <c r="F2766" s="1001" t="n">
        <v>71024</v>
      </c>
      <c r="G2766" s="1001" t="s">
        <v>6505</v>
      </c>
      <c r="H2766" s="1128" t="n">
        <v>146803</v>
      </c>
      <c r="I2766" s="1068"/>
    </row>
    <row r="2767" customFormat="false" ht="12.75" hidden="false" customHeight="false" outlineLevel="0" collapsed="false">
      <c r="A2767" s="1001" t="n">
        <v>2765</v>
      </c>
      <c r="B2767" s="1001" t="s">
        <v>6506</v>
      </c>
      <c r="C2767" s="1001" t="s">
        <v>1100</v>
      </c>
      <c r="D2767" s="1001" t="s">
        <v>848</v>
      </c>
      <c r="E2767" s="1001" t="n">
        <v>3150110290</v>
      </c>
      <c r="F2767" s="1001" t="n">
        <v>62030</v>
      </c>
      <c r="G2767" s="1001" t="s">
        <v>6507</v>
      </c>
      <c r="H2767" s="1128" t="n">
        <v>3184</v>
      </c>
      <c r="I2767" s="1068"/>
    </row>
    <row r="2768" customFormat="false" ht="12.75" hidden="false" customHeight="false" outlineLevel="0" collapsed="false">
      <c r="A2768" s="1001" t="n">
        <v>2766</v>
      </c>
      <c r="B2768" s="1001" t="s">
        <v>6508</v>
      </c>
      <c r="C2768" s="1001" t="s">
        <v>3596</v>
      </c>
      <c r="D2768" s="1001" t="s">
        <v>850</v>
      </c>
      <c r="E2768" s="1001" t="n">
        <v>1060350060</v>
      </c>
      <c r="F2768" s="1001" t="n">
        <v>31006</v>
      </c>
      <c r="G2768" s="1001" t="s">
        <v>6509</v>
      </c>
      <c r="H2768" s="1128" t="n">
        <v>2992</v>
      </c>
      <c r="I2768" s="1068"/>
    </row>
    <row r="2769" customFormat="false" ht="12.75" hidden="false" customHeight="false" outlineLevel="0" collapsed="false">
      <c r="A2769" s="1001" t="n">
        <v>2767</v>
      </c>
      <c r="B2769" s="1001" t="s">
        <v>6510</v>
      </c>
      <c r="C2769" s="1001" t="s">
        <v>1035</v>
      </c>
      <c r="D2769" s="1001" t="s">
        <v>854</v>
      </c>
      <c r="E2769" s="1001" t="n">
        <v>1010811040</v>
      </c>
      <c r="F2769" s="1001" t="n">
        <v>1106</v>
      </c>
      <c r="G2769" s="1001" t="s">
        <v>6511</v>
      </c>
      <c r="H2769" s="1128" t="n">
        <v>2265</v>
      </c>
      <c r="I2769" s="1068"/>
    </row>
    <row r="2770" customFormat="false" ht="12.75" hidden="false" customHeight="false" outlineLevel="0" collapsed="false">
      <c r="A2770" s="1001" t="n">
        <v>2768</v>
      </c>
      <c r="B2770" s="1001" t="s">
        <v>6512</v>
      </c>
      <c r="C2770" s="1001" t="s">
        <v>1434</v>
      </c>
      <c r="D2770" s="1001" t="s">
        <v>458</v>
      </c>
      <c r="E2770" s="1001" t="n">
        <v>2090050180</v>
      </c>
      <c r="F2770" s="1001" t="n">
        <v>51018</v>
      </c>
      <c r="G2770" s="1001" t="s">
        <v>6513</v>
      </c>
      <c r="H2770" s="1128" t="n">
        <v>9183</v>
      </c>
      <c r="I2770" s="1068"/>
    </row>
    <row r="2771" customFormat="false" ht="12.75" hidden="false" customHeight="false" outlineLevel="0" collapsed="false">
      <c r="A2771" s="1001" t="n">
        <v>2769</v>
      </c>
      <c r="B2771" s="1001" t="s">
        <v>6514</v>
      </c>
      <c r="C2771" s="1001" t="s">
        <v>1100</v>
      </c>
      <c r="D2771" s="1001" t="s">
        <v>848</v>
      </c>
      <c r="E2771" s="1001" t="n">
        <v>3150110300</v>
      </c>
      <c r="F2771" s="1001" t="n">
        <v>62031</v>
      </c>
      <c r="G2771" s="1001" t="s">
        <v>6515</v>
      </c>
      <c r="H2771" s="1128" t="n">
        <v>1336</v>
      </c>
      <c r="I2771" s="1068"/>
    </row>
    <row r="2772" customFormat="false" ht="12.75" hidden="false" customHeight="false" outlineLevel="0" collapsed="false">
      <c r="A2772" s="1001" t="n">
        <v>2770</v>
      </c>
      <c r="B2772" s="1001" t="s">
        <v>6516</v>
      </c>
      <c r="C2772" s="1001" t="s">
        <v>1110</v>
      </c>
      <c r="D2772" s="1001" t="s">
        <v>858</v>
      </c>
      <c r="E2772" s="1001" t="n">
        <v>1040830820</v>
      </c>
      <c r="F2772" s="1001" t="n">
        <v>22087</v>
      </c>
      <c r="G2772" s="1001" t="s">
        <v>6517</v>
      </c>
      <c r="H2772" s="1128" t="n">
        <v>3147</v>
      </c>
      <c r="I2772" s="1068"/>
    </row>
    <row r="2773" customFormat="false" ht="12.75" hidden="false" customHeight="false" outlineLevel="0" collapsed="false">
      <c r="A2773" s="1001" t="n">
        <v>2771</v>
      </c>
      <c r="B2773" s="1001" t="s">
        <v>6518</v>
      </c>
      <c r="C2773" s="1001" t="s">
        <v>965</v>
      </c>
      <c r="D2773" s="1001" t="s">
        <v>462</v>
      </c>
      <c r="E2773" s="1001" t="n">
        <v>2110060200</v>
      </c>
      <c r="F2773" s="1001" t="n">
        <v>44020</v>
      </c>
      <c r="G2773" s="1001" t="s">
        <v>6519</v>
      </c>
      <c r="H2773" s="1128" t="n">
        <v>8872</v>
      </c>
      <c r="I2773" s="1068"/>
    </row>
    <row r="2774" customFormat="false" ht="12.75" hidden="false" customHeight="false" outlineLevel="0" collapsed="false">
      <c r="A2774" s="1001" t="n">
        <v>2772</v>
      </c>
      <c r="B2774" s="1001" t="s">
        <v>6520</v>
      </c>
      <c r="C2774" s="1001" t="s">
        <v>1731</v>
      </c>
      <c r="D2774" s="1001" t="s">
        <v>859</v>
      </c>
      <c r="E2774" s="1001" t="n">
        <v>2100580180</v>
      </c>
      <c r="F2774" s="1001" t="n">
        <v>54018</v>
      </c>
      <c r="G2774" s="1001" t="s">
        <v>6521</v>
      </c>
      <c r="H2774" s="1128" t="n">
        <v>55503</v>
      </c>
      <c r="I2774" s="1068"/>
    </row>
    <row r="2775" customFormat="false" ht="12.75" hidden="false" customHeight="false" outlineLevel="0" collapsed="false">
      <c r="A2775" s="1001" t="n">
        <v>2773</v>
      </c>
      <c r="B2775" s="1001" t="s">
        <v>6522</v>
      </c>
      <c r="C2775" s="1001" t="s">
        <v>1330</v>
      </c>
      <c r="D2775" s="1001" t="s">
        <v>861</v>
      </c>
      <c r="E2775" s="1001" t="n">
        <v>1050840270</v>
      </c>
      <c r="F2775" s="1001" t="n">
        <v>26027</v>
      </c>
      <c r="G2775" s="1001" t="s">
        <v>6523</v>
      </c>
      <c r="H2775" s="1128" t="n">
        <v>3634</v>
      </c>
      <c r="I2775" s="1068"/>
    </row>
    <row r="2776" customFormat="false" ht="12.75" hidden="false" customHeight="false" outlineLevel="0" collapsed="false">
      <c r="A2776" s="1001" t="n">
        <v>2774</v>
      </c>
      <c r="B2776" s="1001" t="s">
        <v>6524</v>
      </c>
      <c r="C2776" s="1001" t="s">
        <v>1381</v>
      </c>
      <c r="D2776" s="1001" t="s">
        <v>851</v>
      </c>
      <c r="E2776" s="1001" t="n">
        <v>1070390130</v>
      </c>
      <c r="F2776" s="1001" t="n">
        <v>11013</v>
      </c>
      <c r="G2776" s="1001" t="s">
        <v>6525</v>
      </c>
      <c r="H2776" s="1128" t="n">
        <v>6133</v>
      </c>
      <c r="I2776" s="1068"/>
    </row>
    <row r="2777" customFormat="false" ht="12.75" hidden="false" customHeight="false" outlineLevel="0" collapsed="false">
      <c r="A2777" s="1001" t="n">
        <v>2775</v>
      </c>
      <c r="B2777" s="1001" t="s">
        <v>6526</v>
      </c>
      <c r="C2777" s="1001" t="s">
        <v>1556</v>
      </c>
      <c r="D2777" s="1001" t="s">
        <v>458</v>
      </c>
      <c r="E2777" s="1001" t="n">
        <v>2090360080</v>
      </c>
      <c r="F2777" s="1001" t="n">
        <v>53009</v>
      </c>
      <c r="G2777" s="1001" t="s">
        <v>6527</v>
      </c>
      <c r="H2777" s="1128" t="n">
        <v>20607</v>
      </c>
      <c r="I2777" s="1068"/>
    </row>
    <row r="2778" customFormat="false" ht="12.75" hidden="false" customHeight="false" outlineLevel="0" collapsed="false">
      <c r="A2778" s="1001" t="n">
        <v>2776</v>
      </c>
      <c r="B2778" s="1001" t="s">
        <v>6528</v>
      </c>
      <c r="C2778" s="1001" t="s">
        <v>878</v>
      </c>
      <c r="D2778" s="1001" t="s">
        <v>852</v>
      </c>
      <c r="E2778" s="1001" t="n">
        <v>1030990260</v>
      </c>
      <c r="F2778" s="1001" t="n">
        <v>98026</v>
      </c>
      <c r="G2778" s="1001" t="s">
        <v>6529</v>
      </c>
      <c r="H2778" s="1128" t="n">
        <v>2239</v>
      </c>
      <c r="I2778" s="1068"/>
    </row>
    <row r="2779" customFormat="false" ht="12.75" hidden="false" customHeight="false" outlineLevel="0" collapsed="false">
      <c r="A2779" s="1001" t="n">
        <v>2777</v>
      </c>
      <c r="B2779" s="1001" t="s">
        <v>6530</v>
      </c>
      <c r="C2779" s="1001" t="s">
        <v>985</v>
      </c>
      <c r="D2779" s="1001" t="s">
        <v>857</v>
      </c>
      <c r="E2779" s="1001" t="n">
        <v>4190480230</v>
      </c>
      <c r="F2779" s="1001" t="n">
        <v>83023</v>
      </c>
      <c r="G2779" s="1001" t="s">
        <v>6531</v>
      </c>
      <c r="H2779" s="1128" t="n">
        <v>943</v>
      </c>
      <c r="I2779" s="1068"/>
    </row>
    <row r="2780" customFormat="false" ht="12.75" hidden="false" customHeight="false" outlineLevel="0" collapsed="false">
      <c r="A2780" s="1001" t="n">
        <v>2778</v>
      </c>
      <c r="B2780" s="1001" t="s">
        <v>6532</v>
      </c>
      <c r="C2780" s="1001" t="s">
        <v>1518</v>
      </c>
      <c r="D2780" s="1001" t="s">
        <v>464</v>
      </c>
      <c r="E2780" s="1001" t="n">
        <v>2120400070</v>
      </c>
      <c r="F2780" s="1001" t="n">
        <v>59007</v>
      </c>
      <c r="G2780" s="1001" t="s">
        <v>6533</v>
      </c>
      <c r="H2780" s="1128" t="n">
        <v>39507</v>
      </c>
      <c r="I2780" s="1068"/>
    </row>
    <row r="2781" customFormat="false" ht="12.75" hidden="false" customHeight="false" outlineLevel="0" collapsed="false">
      <c r="A2781" s="1001" t="n">
        <v>2779</v>
      </c>
      <c r="B2781" s="1001" t="s">
        <v>6534</v>
      </c>
      <c r="C2781" s="1001" t="s">
        <v>1625</v>
      </c>
      <c r="D2781" s="1001" t="s">
        <v>856</v>
      </c>
      <c r="E2781" s="1001" t="n">
        <v>4200530220</v>
      </c>
      <c r="F2781" s="1001" t="n">
        <v>91024</v>
      </c>
      <c r="G2781" s="1001" t="s">
        <v>6535</v>
      </c>
      <c r="H2781" s="1128" t="n">
        <v>3692</v>
      </c>
      <c r="I2781" s="1068"/>
    </row>
    <row r="2782" customFormat="false" ht="12.75" hidden="false" customHeight="false" outlineLevel="0" collapsed="false">
      <c r="A2782" s="1001" t="n">
        <v>2780</v>
      </c>
      <c r="B2782" s="1001" t="s">
        <v>6536</v>
      </c>
      <c r="C2782" s="1001" t="s">
        <v>1269</v>
      </c>
      <c r="D2782" s="1001" t="s">
        <v>860</v>
      </c>
      <c r="E2782" s="1001" t="n">
        <v>1020040280</v>
      </c>
      <c r="F2782" s="1001" t="n">
        <v>7028</v>
      </c>
      <c r="G2782" s="1001" t="s">
        <v>6537</v>
      </c>
      <c r="H2782" s="1128" t="n">
        <v>425</v>
      </c>
      <c r="I2782" s="1068"/>
    </row>
    <row r="2783" customFormat="false" ht="12.75" hidden="false" customHeight="false" outlineLevel="0" collapsed="false">
      <c r="A2783" s="1001" t="n">
        <v>2781</v>
      </c>
      <c r="B2783" s="1001" t="s">
        <v>6538</v>
      </c>
      <c r="C2783" s="1001" t="s">
        <v>939</v>
      </c>
      <c r="D2783" s="1001" t="s">
        <v>464</v>
      </c>
      <c r="E2783" s="1001" t="n">
        <v>2120330360</v>
      </c>
      <c r="F2783" s="1001" t="n">
        <v>60036</v>
      </c>
      <c r="G2783" s="1001" t="s">
        <v>6539</v>
      </c>
      <c r="H2783" s="1128" t="n">
        <v>2752</v>
      </c>
      <c r="I2783" s="1068"/>
    </row>
    <row r="2784" customFormat="false" ht="12.75" hidden="false" customHeight="false" outlineLevel="0" collapsed="false">
      <c r="A2784" s="1001" t="n">
        <v>2782</v>
      </c>
      <c r="B2784" s="1001" t="s">
        <v>6540</v>
      </c>
      <c r="C2784" s="1001" t="s">
        <v>1418</v>
      </c>
      <c r="D2784" s="1001" t="s">
        <v>850</v>
      </c>
      <c r="E2784" s="1001" t="n">
        <v>1060930220</v>
      </c>
      <c r="F2784" s="1001" t="n">
        <v>93022</v>
      </c>
      <c r="G2784" s="1001" t="s">
        <v>6541</v>
      </c>
      <c r="H2784" s="1128" t="n">
        <v>12762</v>
      </c>
      <c r="I2784" s="1068"/>
    </row>
    <row r="2785" customFormat="false" ht="12.75" hidden="false" customHeight="false" outlineLevel="0" collapsed="false">
      <c r="A2785" s="1001" t="n">
        <v>2783</v>
      </c>
      <c r="B2785" s="1001" t="s">
        <v>6542</v>
      </c>
      <c r="C2785" s="1001" t="s">
        <v>1087</v>
      </c>
      <c r="D2785" s="1001" t="s">
        <v>848</v>
      </c>
      <c r="E2785" s="1001" t="n">
        <v>3150080330</v>
      </c>
      <c r="F2785" s="1001" t="n">
        <v>64033</v>
      </c>
      <c r="G2785" s="1001" t="s">
        <v>6543</v>
      </c>
      <c r="H2785" s="1128" t="n">
        <v>2886</v>
      </c>
      <c r="I2785" s="1068"/>
    </row>
    <row r="2786" customFormat="false" ht="12.75" hidden="false" customHeight="false" outlineLevel="0" collapsed="false">
      <c r="A2786" s="1001" t="n">
        <v>2784</v>
      </c>
      <c r="B2786" s="1001" t="s">
        <v>6544</v>
      </c>
      <c r="C2786" s="1001" t="s">
        <v>1335</v>
      </c>
      <c r="D2786" s="1001" t="s">
        <v>849</v>
      </c>
      <c r="E2786" s="1001" t="n">
        <v>1080130260</v>
      </c>
      <c r="F2786" s="1001" t="n">
        <v>37026</v>
      </c>
      <c r="G2786" s="1001" t="s">
        <v>6545</v>
      </c>
      <c r="H2786" s="1128" t="n">
        <v>1931</v>
      </c>
      <c r="I2786" s="1068"/>
    </row>
    <row r="2787" customFormat="false" ht="12.75" hidden="false" customHeight="false" outlineLevel="0" collapsed="false">
      <c r="A2787" s="1001" t="n">
        <v>2785</v>
      </c>
      <c r="B2787" s="1001" t="s">
        <v>6546</v>
      </c>
      <c r="C2787" s="1001" t="s">
        <v>999</v>
      </c>
      <c r="D2787" s="1001" t="s">
        <v>852</v>
      </c>
      <c r="E2787" s="1001" t="n">
        <v>1030120970</v>
      </c>
      <c r="F2787" s="1001" t="n">
        <v>16101</v>
      </c>
      <c r="G2787" s="1001" t="s">
        <v>6547</v>
      </c>
      <c r="H2787" s="1128" t="n">
        <v>4722</v>
      </c>
      <c r="I2787" s="1068"/>
    </row>
    <row r="2788" customFormat="false" ht="12.75" hidden="false" customHeight="false" outlineLevel="0" collapsed="false">
      <c r="A2788" s="1001" t="n">
        <v>2786</v>
      </c>
      <c r="B2788" s="1001" t="s">
        <v>6548</v>
      </c>
      <c r="C2788" s="1001" t="s">
        <v>1154</v>
      </c>
      <c r="D2788" s="1001" t="s">
        <v>849</v>
      </c>
      <c r="E2788" s="1001" t="n">
        <v>1080560150</v>
      </c>
      <c r="F2788" s="1001" t="n">
        <v>34015</v>
      </c>
      <c r="G2788" s="1001" t="s">
        <v>6549</v>
      </c>
      <c r="H2788" s="1128" t="n">
        <v>7005</v>
      </c>
      <c r="I2788" s="1068"/>
    </row>
    <row r="2789" customFormat="false" ht="12.75" hidden="false" customHeight="false" outlineLevel="0" collapsed="false">
      <c r="A2789" s="1001" t="n">
        <v>2787</v>
      </c>
      <c r="B2789" s="1001" t="s">
        <v>6550</v>
      </c>
      <c r="C2789" s="1001" t="s">
        <v>1330</v>
      </c>
      <c r="D2789" s="1001" t="s">
        <v>861</v>
      </c>
      <c r="E2789" s="1001" t="n">
        <v>1050840280</v>
      </c>
      <c r="F2789" s="1001" t="n">
        <v>26028</v>
      </c>
      <c r="G2789" s="1001" t="s">
        <v>6551</v>
      </c>
      <c r="H2789" s="1128" t="n">
        <v>5657</v>
      </c>
      <c r="I2789" s="1068"/>
    </row>
    <row r="2790" customFormat="false" ht="12.75" hidden="false" customHeight="false" outlineLevel="0" collapsed="false">
      <c r="A2790" s="1001" t="n">
        <v>2788</v>
      </c>
      <c r="B2790" s="1001" t="s">
        <v>6552</v>
      </c>
      <c r="C2790" s="1001" t="s">
        <v>378</v>
      </c>
      <c r="D2790" s="1001" t="s">
        <v>854</v>
      </c>
      <c r="E2790" s="1001" t="n">
        <v>1010520640</v>
      </c>
      <c r="F2790" s="1001" t="n">
        <v>3066</v>
      </c>
      <c r="G2790" s="1001" t="s">
        <v>6553</v>
      </c>
      <c r="H2790" s="1128" t="n">
        <v>2592</v>
      </c>
      <c r="I2790" s="1068"/>
    </row>
    <row r="2791" customFormat="false" ht="12.75" hidden="false" customHeight="false" outlineLevel="0" collapsed="false">
      <c r="A2791" s="1001" t="n">
        <v>2789</v>
      </c>
      <c r="B2791" s="1001" t="s">
        <v>6554</v>
      </c>
      <c r="C2791" s="1001" t="s">
        <v>1120</v>
      </c>
      <c r="D2791" s="1001" t="s">
        <v>854</v>
      </c>
      <c r="E2791" s="1001" t="n">
        <v>1010880580</v>
      </c>
      <c r="F2791" s="1001" t="n">
        <v>2058</v>
      </c>
      <c r="G2791" s="1001" t="s">
        <v>6555</v>
      </c>
      <c r="H2791" s="1128" t="n">
        <v>1053</v>
      </c>
      <c r="I2791" s="1068"/>
    </row>
    <row r="2792" customFormat="false" ht="12.75" hidden="false" customHeight="false" outlineLevel="0" collapsed="false">
      <c r="A2792" s="1001" t="n">
        <v>2790</v>
      </c>
      <c r="B2792" s="1001" t="s">
        <v>6556</v>
      </c>
      <c r="C2792" s="1001" t="s">
        <v>1591</v>
      </c>
      <c r="D2792" s="1001" t="s">
        <v>851</v>
      </c>
      <c r="E2792" s="1001" t="n">
        <v>1070340240</v>
      </c>
      <c r="F2792" s="1001" t="n">
        <v>10024</v>
      </c>
      <c r="G2792" s="1001" t="s">
        <v>6557</v>
      </c>
      <c r="H2792" s="1128" t="n">
        <v>244</v>
      </c>
      <c r="I2792" s="1068"/>
    </row>
    <row r="2793" customFormat="false" ht="12.75" hidden="false" customHeight="false" outlineLevel="0" collapsed="false">
      <c r="A2793" s="1001" t="n">
        <v>2791</v>
      </c>
      <c r="B2793" s="1001" t="s">
        <v>6558</v>
      </c>
      <c r="C2793" s="1001" t="s">
        <v>1032</v>
      </c>
      <c r="D2793" s="1001" t="s">
        <v>854</v>
      </c>
      <c r="E2793" s="1001" t="n">
        <v>1010070540</v>
      </c>
      <c r="F2793" s="1001" t="n">
        <v>5054</v>
      </c>
      <c r="G2793" s="1001" t="s">
        <v>6559</v>
      </c>
      <c r="H2793" s="1128" t="n">
        <v>493</v>
      </c>
      <c r="I2793" s="1068"/>
    </row>
    <row r="2794" customFormat="false" ht="12.75" hidden="false" customHeight="false" outlineLevel="0" collapsed="false">
      <c r="A2794" s="1001" t="n">
        <v>2792</v>
      </c>
      <c r="B2794" s="1001" t="s">
        <v>6560</v>
      </c>
      <c r="C2794" s="1001" t="s">
        <v>875</v>
      </c>
      <c r="D2794" s="1001" t="s">
        <v>861</v>
      </c>
      <c r="E2794" s="1001" t="n">
        <v>1050540380</v>
      </c>
      <c r="F2794" s="1001" t="n">
        <v>28038</v>
      </c>
      <c r="G2794" s="1001" t="s">
        <v>6561</v>
      </c>
      <c r="H2794" s="1128" t="n">
        <v>7965</v>
      </c>
      <c r="I2794" s="1068"/>
    </row>
    <row r="2795" customFormat="false" ht="12.75" hidden="false" customHeight="false" outlineLevel="0" collapsed="false">
      <c r="A2795" s="1001" t="n">
        <v>2793</v>
      </c>
      <c r="B2795" s="1001" t="s">
        <v>6562</v>
      </c>
      <c r="C2795" s="1001" t="s">
        <v>1330</v>
      </c>
      <c r="D2795" s="1001" t="s">
        <v>861</v>
      </c>
      <c r="E2795" s="1001" t="n">
        <v>1050840290</v>
      </c>
      <c r="F2795" s="1001" t="n">
        <v>26029</v>
      </c>
      <c r="G2795" s="1001" t="s">
        <v>6563</v>
      </c>
      <c r="H2795" s="1128" t="n">
        <v>6066</v>
      </c>
      <c r="I2795" s="1068"/>
    </row>
    <row r="2796" customFormat="false" ht="12.75" hidden="false" customHeight="false" outlineLevel="0" collapsed="false">
      <c r="A2796" s="1001" t="n">
        <v>2794</v>
      </c>
      <c r="B2796" s="1001" t="s">
        <v>6564</v>
      </c>
      <c r="C2796" s="1001" t="s">
        <v>1012</v>
      </c>
      <c r="D2796" s="1001" t="s">
        <v>464</v>
      </c>
      <c r="E2796" s="1001" t="n">
        <v>2120700375</v>
      </c>
      <c r="F2796" s="1001" t="n">
        <v>58122</v>
      </c>
      <c r="G2796" s="1001" t="s">
        <v>6565</v>
      </c>
      <c r="H2796" s="1128" t="n">
        <v>32491</v>
      </c>
      <c r="I2796" s="1068"/>
    </row>
    <row r="2797" customFormat="false" ht="12.75" hidden="false" customHeight="false" outlineLevel="0" collapsed="false">
      <c r="A2797" s="1001" t="n">
        <v>2795</v>
      </c>
      <c r="B2797" s="1001" t="s">
        <v>6566</v>
      </c>
      <c r="C2797" s="1001" t="s">
        <v>914</v>
      </c>
      <c r="D2797" s="1001" t="s">
        <v>468</v>
      </c>
      <c r="E2797" s="1001" t="n">
        <v>3130380430</v>
      </c>
      <c r="F2797" s="1001" t="n">
        <v>66043</v>
      </c>
      <c r="G2797" s="1001" t="s">
        <v>6567</v>
      </c>
      <c r="H2797" s="1128" t="n">
        <v>289</v>
      </c>
      <c r="I2797" s="1068"/>
    </row>
    <row r="2798" customFormat="false" ht="12.75" hidden="false" customHeight="false" outlineLevel="0" collapsed="false">
      <c r="A2798" s="1001" t="n">
        <v>2796</v>
      </c>
      <c r="B2798" s="1001" t="s">
        <v>6568</v>
      </c>
      <c r="C2798" s="1001" t="s">
        <v>939</v>
      </c>
      <c r="D2798" s="1001" t="s">
        <v>464</v>
      </c>
      <c r="E2798" s="1001" t="n">
        <v>2120330370</v>
      </c>
      <c r="F2798" s="1001" t="n">
        <v>60037</v>
      </c>
      <c r="G2798" s="1001" t="s">
        <v>6569</v>
      </c>
      <c r="H2798" s="1128" t="n">
        <v>1256</v>
      </c>
      <c r="I2798" s="1068"/>
    </row>
    <row r="2799" customFormat="false" ht="12.75" hidden="false" customHeight="false" outlineLevel="0" collapsed="false">
      <c r="A2799" s="1001" t="n">
        <v>2797</v>
      </c>
      <c r="B2799" s="1001" t="s">
        <v>6570</v>
      </c>
      <c r="C2799" s="1001" t="s">
        <v>1092</v>
      </c>
      <c r="D2799" s="1001" t="s">
        <v>848</v>
      </c>
      <c r="E2799" s="1001" t="n">
        <v>3150200340</v>
      </c>
      <c r="F2799" s="1001" t="n">
        <v>61034</v>
      </c>
      <c r="G2799" s="1001" t="s">
        <v>6571</v>
      </c>
      <c r="H2799" s="1128" t="n">
        <v>760</v>
      </c>
      <c r="I2799" s="1068"/>
    </row>
    <row r="2800" customFormat="false" ht="12.75" hidden="false" customHeight="false" outlineLevel="0" collapsed="false">
      <c r="A2800" s="1001" t="n">
        <v>2798</v>
      </c>
      <c r="B2800" s="1001" t="s">
        <v>6572</v>
      </c>
      <c r="C2800" s="1001" t="s">
        <v>999</v>
      </c>
      <c r="D2800" s="1001" t="s">
        <v>852</v>
      </c>
      <c r="E2800" s="1001" t="n">
        <v>1030120980</v>
      </c>
      <c r="F2800" s="1001" t="n">
        <v>16102</v>
      </c>
      <c r="G2800" s="1001" t="s">
        <v>6573</v>
      </c>
      <c r="H2800" s="1128" t="n">
        <v>567</v>
      </c>
      <c r="I2800" s="1068"/>
    </row>
    <row r="2801" customFormat="false" ht="12.75" hidden="false" customHeight="false" outlineLevel="0" collapsed="false">
      <c r="A2801" s="1001" t="n">
        <v>2799</v>
      </c>
      <c r="B2801" s="1001" t="s">
        <v>6574</v>
      </c>
      <c r="C2801" s="1001" t="s">
        <v>1154</v>
      </c>
      <c r="D2801" s="1001" t="s">
        <v>849</v>
      </c>
      <c r="E2801" s="1001" t="n">
        <v>1080560160</v>
      </c>
      <c r="F2801" s="1001" t="n">
        <v>34016</v>
      </c>
      <c r="G2801" s="1001" t="s">
        <v>6575</v>
      </c>
      <c r="H2801" s="1128" t="n">
        <v>5577</v>
      </c>
      <c r="I2801" s="1068"/>
    </row>
    <row r="2802" customFormat="false" ht="12.75" hidden="false" customHeight="false" outlineLevel="0" collapsed="false">
      <c r="A2802" s="1001" t="n">
        <v>2800</v>
      </c>
      <c r="B2802" s="1001" t="s">
        <v>6576</v>
      </c>
      <c r="C2802" s="1001" t="s">
        <v>1050</v>
      </c>
      <c r="D2802" s="1001" t="s">
        <v>861</v>
      </c>
      <c r="E2802" s="1001" t="n">
        <v>1050100220</v>
      </c>
      <c r="F2802" s="1001" t="n">
        <v>25022</v>
      </c>
      <c r="G2802" s="1001" t="s">
        <v>6577</v>
      </c>
      <c r="H2802" s="1128" t="n">
        <v>3053</v>
      </c>
      <c r="I2802" s="1068"/>
    </row>
    <row r="2803" customFormat="false" ht="12.75" hidden="false" customHeight="false" outlineLevel="0" collapsed="false">
      <c r="A2803" s="1001" t="n">
        <v>2801</v>
      </c>
      <c r="B2803" s="1001" t="s">
        <v>6578</v>
      </c>
      <c r="C2803" s="1001" t="s">
        <v>999</v>
      </c>
      <c r="D2803" s="1001" t="s">
        <v>852</v>
      </c>
      <c r="E2803" s="1001" t="n">
        <v>1030120990</v>
      </c>
      <c r="F2803" s="1001" t="n">
        <v>16103</v>
      </c>
      <c r="G2803" s="1001" t="s">
        <v>6579</v>
      </c>
      <c r="H2803" s="1128" t="n">
        <v>168</v>
      </c>
      <c r="I2803" s="1068"/>
    </row>
    <row r="2804" customFormat="false" ht="12.75" hidden="false" customHeight="false" outlineLevel="0" collapsed="false">
      <c r="A2804" s="1001" t="n">
        <v>2802</v>
      </c>
      <c r="B2804" s="1001" t="s">
        <v>6580</v>
      </c>
      <c r="C2804" s="1001" t="s">
        <v>917</v>
      </c>
      <c r="D2804" s="1001" t="s">
        <v>464</v>
      </c>
      <c r="E2804" s="1001" t="n">
        <v>2120690270</v>
      </c>
      <c r="F2804" s="1001" t="n">
        <v>57029</v>
      </c>
      <c r="G2804" s="1001" t="s">
        <v>6581</v>
      </c>
      <c r="H2804" s="1128" t="n">
        <v>3078</v>
      </c>
      <c r="I2804" s="1068"/>
    </row>
    <row r="2805" customFormat="false" ht="12.75" hidden="false" customHeight="false" outlineLevel="0" collapsed="false">
      <c r="A2805" s="1001" t="n">
        <v>2803</v>
      </c>
      <c r="B2805" s="1001" t="s">
        <v>6582</v>
      </c>
      <c r="C2805" s="1001" t="s">
        <v>965</v>
      </c>
      <c r="D2805" s="1001" t="s">
        <v>462</v>
      </c>
      <c r="E2805" s="1001" t="n">
        <v>2110060210</v>
      </c>
      <c r="F2805" s="1001" t="n">
        <v>44021</v>
      </c>
      <c r="G2805" s="1001" t="s">
        <v>6583</v>
      </c>
      <c r="H2805" s="1128" t="n">
        <v>1159</v>
      </c>
      <c r="I2805" s="1068"/>
    </row>
    <row r="2806" customFormat="false" ht="12.75" hidden="false" customHeight="false" outlineLevel="0" collapsed="false">
      <c r="A2806" s="1001" t="n">
        <v>2804</v>
      </c>
      <c r="B2806" s="1001" t="s">
        <v>6584</v>
      </c>
      <c r="C2806" s="1001" t="s">
        <v>1100</v>
      </c>
      <c r="D2806" s="1001" t="s">
        <v>848</v>
      </c>
      <c r="E2806" s="1001" t="n">
        <v>3150110310</v>
      </c>
      <c r="F2806" s="1001" t="n">
        <v>62032</v>
      </c>
      <c r="G2806" s="1001" t="s">
        <v>6585</v>
      </c>
      <c r="H2806" s="1128" t="n">
        <v>1200</v>
      </c>
      <c r="I2806" s="1068"/>
    </row>
    <row r="2807" customFormat="false" ht="12.75" hidden="false" customHeight="false" outlineLevel="0" collapsed="false">
      <c r="A2807" s="1001" t="n">
        <v>2805</v>
      </c>
      <c r="B2807" s="1001" t="s">
        <v>6586</v>
      </c>
      <c r="C2807" s="1001" t="s">
        <v>1151</v>
      </c>
      <c r="D2807" s="1001" t="s">
        <v>852</v>
      </c>
      <c r="E2807" s="1001" t="n">
        <v>1030770290</v>
      </c>
      <c r="F2807" s="1001" t="n">
        <v>14029</v>
      </c>
      <c r="G2807" s="1001" t="s">
        <v>6587</v>
      </c>
      <c r="H2807" s="1128" t="n">
        <v>765</v>
      </c>
      <c r="I2807" s="1068"/>
    </row>
    <row r="2808" customFormat="false" ht="12.75" hidden="false" customHeight="false" outlineLevel="0" collapsed="false">
      <c r="A2808" s="1001" t="n">
        <v>2806</v>
      </c>
      <c r="B2808" s="1001" t="s">
        <v>6588</v>
      </c>
      <c r="C2808" s="1001" t="s">
        <v>887</v>
      </c>
      <c r="D2808" s="1001" t="s">
        <v>856</v>
      </c>
      <c r="E2808" s="1001" t="n">
        <v>4200950200</v>
      </c>
      <c r="F2808" s="1001" t="n">
        <v>95020</v>
      </c>
      <c r="G2808" s="1001" t="s">
        <v>6589</v>
      </c>
      <c r="H2808" s="1128" t="n">
        <v>850</v>
      </c>
      <c r="I2808" s="1068"/>
    </row>
    <row r="2809" customFormat="false" ht="12.75" hidden="false" customHeight="false" outlineLevel="0" collapsed="false">
      <c r="A2809" s="1001" t="n">
        <v>2807</v>
      </c>
      <c r="B2809" s="1001" t="s">
        <v>6590</v>
      </c>
      <c r="C2809" s="1001" t="s">
        <v>899</v>
      </c>
      <c r="D2809" s="1001" t="s">
        <v>846</v>
      </c>
      <c r="E2809" s="1001" t="n">
        <v>3170640320</v>
      </c>
      <c r="F2809" s="1001" t="n">
        <v>76033</v>
      </c>
      <c r="G2809" s="1001" t="s">
        <v>6591</v>
      </c>
      <c r="H2809" s="1128" t="n">
        <v>1875</v>
      </c>
      <c r="I2809" s="1068"/>
    </row>
    <row r="2810" customFormat="false" ht="12.75" hidden="false" customHeight="false" outlineLevel="0" collapsed="false">
      <c r="A2810" s="1001" t="n">
        <v>2808</v>
      </c>
      <c r="B2810" s="1001" t="s">
        <v>6592</v>
      </c>
      <c r="C2810" s="1001" t="s">
        <v>999</v>
      </c>
      <c r="D2810" s="1001" t="s">
        <v>852</v>
      </c>
      <c r="E2810" s="1001" t="n">
        <v>1030121000</v>
      </c>
      <c r="F2810" s="1001" t="n">
        <v>16104</v>
      </c>
      <c r="G2810" s="1001" t="s">
        <v>6593</v>
      </c>
      <c r="H2810" s="1128" t="n">
        <v>3053</v>
      </c>
      <c r="I2810" s="1068"/>
    </row>
    <row r="2811" customFormat="false" ht="12.75" hidden="false" customHeight="false" outlineLevel="0" collapsed="false">
      <c r="A2811" s="1001" t="n">
        <v>2809</v>
      </c>
      <c r="B2811" s="1001" t="s">
        <v>6594</v>
      </c>
      <c r="C2811" s="1001" t="s">
        <v>1084</v>
      </c>
      <c r="D2811" s="1001" t="s">
        <v>850</v>
      </c>
      <c r="E2811" s="1001" t="n">
        <v>1060850391</v>
      </c>
      <c r="F2811" s="1001" t="n">
        <v>30137</v>
      </c>
      <c r="G2811" s="1001" t="s">
        <v>6595</v>
      </c>
      <c r="H2811" s="1128" t="n">
        <v>1708</v>
      </c>
      <c r="I2811" s="1068"/>
    </row>
    <row r="2812" customFormat="false" ht="12.75" hidden="false" customHeight="false" outlineLevel="0" collapsed="false">
      <c r="A2812" s="1001" t="n">
        <v>2810</v>
      </c>
      <c r="B2812" s="1001" t="s">
        <v>6596</v>
      </c>
      <c r="C2812" s="1001" t="s">
        <v>1087</v>
      </c>
      <c r="D2812" s="1001" t="s">
        <v>848</v>
      </c>
      <c r="E2812" s="1001" t="n">
        <v>3150080340</v>
      </c>
      <c r="F2812" s="1001" t="n">
        <v>64034</v>
      </c>
      <c r="G2812" s="1001" t="s">
        <v>6597</v>
      </c>
      <c r="H2812" s="1128" t="n">
        <v>5177</v>
      </c>
      <c r="I2812" s="1068"/>
    </row>
    <row r="2813" customFormat="false" ht="12.75" hidden="false" customHeight="false" outlineLevel="0" collapsed="false">
      <c r="A2813" s="1001" t="n">
        <v>2811</v>
      </c>
      <c r="B2813" s="1001" t="s">
        <v>6598</v>
      </c>
      <c r="C2813" s="1001" t="s">
        <v>925</v>
      </c>
      <c r="D2813" s="1001" t="s">
        <v>848</v>
      </c>
      <c r="E2813" s="1001" t="n">
        <v>3150510310</v>
      </c>
      <c r="F2813" s="1001" t="n">
        <v>63031</v>
      </c>
      <c r="G2813" s="1001" t="s">
        <v>6599</v>
      </c>
      <c r="H2813" s="1128" t="n">
        <v>17456</v>
      </c>
      <c r="I2813" s="1068"/>
    </row>
    <row r="2814" customFormat="false" ht="12.75" hidden="false" customHeight="false" outlineLevel="0" collapsed="false">
      <c r="A2814" s="1001" t="n">
        <v>2812</v>
      </c>
      <c r="B2814" s="1001" t="s">
        <v>6600</v>
      </c>
      <c r="C2814" s="1001" t="s">
        <v>1884</v>
      </c>
      <c r="D2814" s="1001" t="s">
        <v>849</v>
      </c>
      <c r="E2814" s="1001" t="n">
        <v>1080320110</v>
      </c>
      <c r="F2814" s="1001" t="n">
        <v>40012</v>
      </c>
      <c r="G2814" s="1001" t="s">
        <v>6601</v>
      </c>
      <c r="H2814" s="1128" t="n">
        <v>116558</v>
      </c>
      <c r="I2814" s="1068"/>
    </row>
    <row r="2815" customFormat="false" ht="12.75" hidden="false" customHeight="false" outlineLevel="0" collapsed="false">
      <c r="A2815" s="1001" t="n">
        <v>2813</v>
      </c>
      <c r="B2815" s="1001" t="s">
        <v>6602</v>
      </c>
      <c r="C2815" s="1001" t="s">
        <v>974</v>
      </c>
      <c r="D2815" s="1001" t="s">
        <v>853</v>
      </c>
      <c r="E2815" s="1001" t="n">
        <v>3140940200</v>
      </c>
      <c r="F2815" s="1001" t="n">
        <v>94020</v>
      </c>
      <c r="G2815" s="1001" t="s">
        <v>6603</v>
      </c>
      <c r="H2815" s="1128" t="n">
        <v>633</v>
      </c>
      <c r="I2815" s="1068"/>
    </row>
    <row r="2816" customFormat="false" ht="12.75" hidden="false" customHeight="false" outlineLevel="0" collapsed="false">
      <c r="A2816" s="1001" t="n">
        <v>2814</v>
      </c>
      <c r="B2816" s="1001" t="s">
        <v>6604</v>
      </c>
      <c r="C2816" s="1001" t="s">
        <v>1884</v>
      </c>
      <c r="D2816" s="1001" t="s">
        <v>849</v>
      </c>
      <c r="E2816" s="1001" t="n">
        <v>1080320120</v>
      </c>
      <c r="F2816" s="1001" t="n">
        <v>40013</v>
      </c>
      <c r="G2816" s="1001" t="s">
        <v>6605</v>
      </c>
      <c r="H2816" s="1128" t="n">
        <v>13113</v>
      </c>
      <c r="I2816" s="1068"/>
    </row>
    <row r="2817" customFormat="false" ht="12.75" hidden="false" customHeight="false" outlineLevel="0" collapsed="false">
      <c r="A2817" s="1001" t="n">
        <v>2815</v>
      </c>
      <c r="B2817" s="1001" t="s">
        <v>6606</v>
      </c>
      <c r="C2817" s="1001" t="s">
        <v>1474</v>
      </c>
      <c r="D2817" s="1001" t="s">
        <v>854</v>
      </c>
      <c r="E2817" s="1001" t="n">
        <v>1011020310</v>
      </c>
      <c r="F2817" s="1001" t="n">
        <v>103031</v>
      </c>
      <c r="G2817" s="1001" t="s">
        <v>6607</v>
      </c>
      <c r="H2817" s="1128" t="n">
        <v>442</v>
      </c>
      <c r="I2817" s="1068"/>
    </row>
    <row r="2818" customFormat="false" ht="12.75" hidden="false" customHeight="false" outlineLevel="0" collapsed="false">
      <c r="A2818" s="1001" t="n">
        <v>2816</v>
      </c>
      <c r="B2818" s="1001" t="s">
        <v>6608</v>
      </c>
      <c r="C2818" s="1001" t="s">
        <v>1012</v>
      </c>
      <c r="D2818" s="1001" t="s">
        <v>464</v>
      </c>
      <c r="E2818" s="1001" t="n">
        <v>2120700380</v>
      </c>
      <c r="F2818" s="1001" t="n">
        <v>58038</v>
      </c>
      <c r="G2818" s="1001" t="s">
        <v>6609</v>
      </c>
      <c r="H2818" s="1128" t="n">
        <v>13481</v>
      </c>
      <c r="I2818" s="1068"/>
    </row>
    <row r="2819" customFormat="false" ht="12.75" hidden="false" customHeight="false" outlineLevel="0" collapsed="false">
      <c r="A2819" s="1001" t="n">
        <v>2817</v>
      </c>
      <c r="B2819" s="1001" t="s">
        <v>6610</v>
      </c>
      <c r="C2819" s="1001" t="s">
        <v>1518</v>
      </c>
      <c r="D2819" s="1001" t="s">
        <v>464</v>
      </c>
      <c r="E2819" s="1001" t="n">
        <v>2120400080</v>
      </c>
      <c r="F2819" s="1001" t="n">
        <v>59008</v>
      </c>
      <c r="G2819" s="1001" t="s">
        <v>6611</v>
      </c>
      <c r="H2819" s="1128" t="n">
        <v>37278</v>
      </c>
      <c r="I2819" s="1068"/>
    </row>
    <row r="2820" customFormat="false" ht="12.75" hidden="false" customHeight="false" outlineLevel="0" collapsed="false">
      <c r="A2820" s="1001" t="n">
        <v>2818</v>
      </c>
      <c r="B2820" s="1001" t="s">
        <v>6612</v>
      </c>
      <c r="C2820" s="1001" t="s">
        <v>1092</v>
      </c>
      <c r="D2820" s="1001" t="s">
        <v>848</v>
      </c>
      <c r="E2820" s="1001" t="n">
        <v>3150200350</v>
      </c>
      <c r="F2820" s="1001" t="n">
        <v>61035</v>
      </c>
      <c r="G2820" s="1001" t="s">
        <v>6613</v>
      </c>
      <c r="H2820" s="1128" t="n">
        <v>1405</v>
      </c>
      <c r="I2820" s="1068"/>
    </row>
    <row r="2821" customFormat="false" ht="12.75" hidden="false" customHeight="false" outlineLevel="0" collapsed="false">
      <c r="A2821" s="1001" t="n">
        <v>2819</v>
      </c>
      <c r="B2821" s="1001" t="s">
        <v>6614</v>
      </c>
      <c r="C2821" s="1001" t="s">
        <v>951</v>
      </c>
      <c r="D2821" s="1001" t="s">
        <v>852</v>
      </c>
      <c r="E2821" s="1001" t="n">
        <v>1030260430</v>
      </c>
      <c r="F2821" s="1001" t="n">
        <v>19044</v>
      </c>
      <c r="G2821" s="1001" t="s">
        <v>6615</v>
      </c>
      <c r="H2821" s="1128" t="n">
        <v>1001</v>
      </c>
      <c r="I2821" s="1068"/>
    </row>
    <row r="2822" customFormat="false" ht="12.75" hidden="false" customHeight="false" outlineLevel="0" collapsed="false">
      <c r="A2822" s="1001" t="n">
        <v>2820</v>
      </c>
      <c r="B2822" s="1001" t="s">
        <v>6616</v>
      </c>
      <c r="C2822" s="1001" t="s">
        <v>2111</v>
      </c>
      <c r="D2822" s="1001" t="s">
        <v>849</v>
      </c>
      <c r="E2822" s="1001" t="n">
        <v>1080500150</v>
      </c>
      <c r="F2822" s="1001" t="n">
        <v>36015</v>
      </c>
      <c r="G2822" s="1001" t="s">
        <v>6617</v>
      </c>
      <c r="H2822" s="1128" t="n">
        <v>34494</v>
      </c>
      <c r="I2822" s="1068"/>
    </row>
    <row r="2823" customFormat="false" ht="12.75" hidden="false" customHeight="false" outlineLevel="0" collapsed="false">
      <c r="A2823" s="1001" t="n">
        <v>2821</v>
      </c>
      <c r="B2823" s="1001" t="s">
        <v>6618</v>
      </c>
      <c r="C2823" s="1001" t="s">
        <v>1120</v>
      </c>
      <c r="D2823" s="1001" t="s">
        <v>854</v>
      </c>
      <c r="E2823" s="1001" t="n">
        <v>1010880590</v>
      </c>
      <c r="F2823" s="1001" t="n">
        <v>2059</v>
      </c>
      <c r="G2823" s="1001" t="s">
        <v>6619</v>
      </c>
      <c r="H2823" s="1128" t="n">
        <v>497</v>
      </c>
      <c r="I2823" s="1068"/>
    </row>
    <row r="2824" customFormat="false" ht="12.75" hidden="false" customHeight="false" outlineLevel="0" collapsed="false">
      <c r="A2824" s="1001" t="n">
        <v>2822</v>
      </c>
      <c r="B2824" s="1001" t="s">
        <v>6620</v>
      </c>
      <c r="C2824" s="1001" t="s">
        <v>1110</v>
      </c>
      <c r="D2824" s="1001" t="s">
        <v>858</v>
      </c>
      <c r="E2824" s="1001" t="n">
        <v>1040830840</v>
      </c>
      <c r="F2824" s="1001" t="n">
        <v>22089</v>
      </c>
      <c r="G2824" s="1001" t="s">
        <v>6621</v>
      </c>
      <c r="H2824" s="1128" t="n">
        <v>1313</v>
      </c>
      <c r="I2824" s="1068"/>
    </row>
    <row r="2825" customFormat="false" ht="12.75" hidden="false" customHeight="false" outlineLevel="0" collapsed="false">
      <c r="A2825" s="1001" t="n">
        <v>2823</v>
      </c>
      <c r="B2825" s="1001" t="s">
        <v>6622</v>
      </c>
      <c r="C2825" s="1001" t="s">
        <v>974</v>
      </c>
      <c r="D2825" s="1001" t="s">
        <v>853</v>
      </c>
      <c r="E2825" s="1001" t="n">
        <v>3140940210</v>
      </c>
      <c r="F2825" s="1001" t="n">
        <v>94021</v>
      </c>
      <c r="G2825" s="1001" t="s">
        <v>6623</v>
      </c>
      <c r="H2825" s="1128" t="n">
        <v>1791</v>
      </c>
      <c r="I2825" s="1068"/>
    </row>
    <row r="2826" customFormat="false" ht="12.75" hidden="false" customHeight="false" outlineLevel="0" collapsed="false">
      <c r="A2826" s="1001" t="n">
        <v>2824</v>
      </c>
      <c r="B2826" s="1001" t="s">
        <v>6624</v>
      </c>
      <c r="C2826" s="1001" t="s">
        <v>1084</v>
      </c>
      <c r="D2826" s="1001" t="s">
        <v>850</v>
      </c>
      <c r="E2826" s="1001" t="n">
        <v>1060850400</v>
      </c>
      <c r="F2826" s="1001" t="n">
        <v>30040</v>
      </c>
      <c r="G2826" s="1001" t="s">
        <v>6625</v>
      </c>
      <c r="H2826" s="1128" t="n">
        <v>515</v>
      </c>
      <c r="I2826" s="1068"/>
    </row>
    <row r="2827" customFormat="false" ht="12.75" hidden="false" customHeight="false" outlineLevel="0" collapsed="false">
      <c r="A2827" s="1001" t="n">
        <v>2825</v>
      </c>
      <c r="B2827" s="1001" t="s">
        <v>6626</v>
      </c>
      <c r="C2827" s="1001" t="s">
        <v>1084</v>
      </c>
      <c r="D2827" s="1001" t="s">
        <v>850</v>
      </c>
      <c r="E2827" s="1001" t="n">
        <v>1060850410</v>
      </c>
      <c r="F2827" s="1001" t="n">
        <v>30041</v>
      </c>
      <c r="G2827" s="1001" t="s">
        <v>6627</v>
      </c>
      <c r="H2827" s="1128" t="n">
        <v>923</v>
      </c>
      <c r="I2827" s="1068"/>
    </row>
    <row r="2828" customFormat="false" ht="12.75" hidden="false" customHeight="false" outlineLevel="0" collapsed="false">
      <c r="A2828" s="1001" t="n">
        <v>2826</v>
      </c>
      <c r="B2828" s="1001" t="s">
        <v>6628</v>
      </c>
      <c r="C2828" s="1001" t="s">
        <v>1084</v>
      </c>
      <c r="D2828" s="1001" t="s">
        <v>850</v>
      </c>
      <c r="E2828" s="1001" t="n">
        <v>1060850420</v>
      </c>
      <c r="F2828" s="1001" t="n">
        <v>30042</v>
      </c>
      <c r="G2828" s="1001" t="s">
        <v>6629</v>
      </c>
      <c r="H2828" s="1128" t="n">
        <v>548</v>
      </c>
      <c r="I2828" s="1068"/>
    </row>
    <row r="2829" customFormat="false" ht="12.75" hidden="false" customHeight="false" outlineLevel="0" collapsed="false">
      <c r="A2829" s="1001" t="n">
        <v>2827</v>
      </c>
      <c r="B2829" s="1001" t="s">
        <v>6630</v>
      </c>
      <c r="C2829" s="1001" t="s">
        <v>1035</v>
      </c>
      <c r="D2829" s="1001" t="s">
        <v>854</v>
      </c>
      <c r="E2829" s="1001" t="n">
        <v>1010811050</v>
      </c>
      <c r="F2829" s="1001" t="n">
        <v>1107</v>
      </c>
      <c r="G2829" s="1001" t="s">
        <v>6631</v>
      </c>
      <c r="H2829" s="1128" t="n">
        <v>3230</v>
      </c>
      <c r="I2829" s="1068"/>
    </row>
    <row r="2830" customFormat="false" ht="12.75" hidden="false" customHeight="false" outlineLevel="0" collapsed="false">
      <c r="A2830" s="1001" t="n">
        <v>2828</v>
      </c>
      <c r="B2830" s="1001" t="s">
        <v>6632</v>
      </c>
      <c r="C2830" s="1001" t="s">
        <v>1154</v>
      </c>
      <c r="D2830" s="1001" t="s">
        <v>849</v>
      </c>
      <c r="E2830" s="1001" t="n">
        <v>1080560170</v>
      </c>
      <c r="F2830" s="1001" t="n">
        <v>34017</v>
      </c>
      <c r="G2830" s="1001" t="s">
        <v>6633</v>
      </c>
      <c r="H2830" s="1128" t="n">
        <v>5863</v>
      </c>
      <c r="I2830" s="1068"/>
    </row>
    <row r="2831" customFormat="false" ht="12.75" hidden="false" customHeight="false" outlineLevel="0" collapsed="false">
      <c r="A2831" s="1001" t="n">
        <v>2829</v>
      </c>
      <c r="B2831" s="1001" t="s">
        <v>6634</v>
      </c>
      <c r="C2831" s="1001" t="s">
        <v>999</v>
      </c>
      <c r="D2831" s="1001" t="s">
        <v>852</v>
      </c>
      <c r="E2831" s="1001" t="n">
        <v>1030121010</v>
      </c>
      <c r="F2831" s="1001" t="n">
        <v>16105</v>
      </c>
      <c r="G2831" s="1001" t="s">
        <v>6635</v>
      </c>
      <c r="H2831" s="1128" t="n">
        <v>3386</v>
      </c>
      <c r="I2831" s="1068"/>
    </row>
    <row r="2832" customFormat="false" ht="12.75" hidden="false" customHeight="false" outlineLevel="0" collapsed="false">
      <c r="A2832" s="1001" t="n">
        <v>2830</v>
      </c>
      <c r="B2832" s="1001" t="s">
        <v>6636</v>
      </c>
      <c r="C2832" s="1001" t="s">
        <v>1344</v>
      </c>
      <c r="D2832" s="1001" t="s">
        <v>458</v>
      </c>
      <c r="E2832" s="1001" t="n">
        <v>2090430130</v>
      </c>
      <c r="F2832" s="1001" t="n">
        <v>46013</v>
      </c>
      <c r="G2832" s="1001" t="s">
        <v>6637</v>
      </c>
      <c r="H2832" s="1128" t="n">
        <v>6943</v>
      </c>
      <c r="I2832" s="1068"/>
    </row>
    <row r="2833" customFormat="false" ht="12.75" hidden="false" customHeight="false" outlineLevel="0" collapsed="false">
      <c r="A2833" s="1001" t="n">
        <v>2831</v>
      </c>
      <c r="B2833" s="1001" t="s">
        <v>6638</v>
      </c>
      <c r="C2833" s="1001" t="s">
        <v>1215</v>
      </c>
      <c r="D2833" s="1001" t="s">
        <v>858</v>
      </c>
      <c r="E2833" s="1001" t="n">
        <v>1040140290</v>
      </c>
      <c r="F2833" s="1001" t="n">
        <v>21032</v>
      </c>
      <c r="G2833" s="1001" t="s">
        <v>6639</v>
      </c>
      <c r="H2833" s="1128" t="n">
        <v>1061</v>
      </c>
      <c r="I2833" s="1068"/>
    </row>
    <row r="2834" customFormat="false" ht="12.75" hidden="false" customHeight="false" outlineLevel="0" collapsed="false">
      <c r="A2834" s="1001" t="n">
        <v>2832</v>
      </c>
      <c r="B2834" s="1001" t="s">
        <v>6640</v>
      </c>
      <c r="C2834" s="1001" t="s">
        <v>1117</v>
      </c>
      <c r="D2834" s="1001" t="s">
        <v>852</v>
      </c>
      <c r="E2834" s="1001" t="n">
        <v>1030570610</v>
      </c>
      <c r="F2834" s="1001" t="n">
        <v>18064</v>
      </c>
      <c r="G2834" s="1001" t="s">
        <v>6641</v>
      </c>
      <c r="H2834" s="1128" t="n">
        <v>348</v>
      </c>
      <c r="I2834" s="1068"/>
    </row>
    <row r="2835" customFormat="false" ht="12.75" hidden="false" customHeight="false" outlineLevel="0" collapsed="false">
      <c r="A2835" s="1001" t="n">
        <v>2833</v>
      </c>
      <c r="B2835" s="1001" t="s">
        <v>6642</v>
      </c>
      <c r="C2835" s="1001" t="s">
        <v>985</v>
      </c>
      <c r="D2835" s="1001" t="s">
        <v>857</v>
      </c>
      <c r="E2835" s="1001" t="n">
        <v>4190480240</v>
      </c>
      <c r="F2835" s="1001" t="n">
        <v>83024</v>
      </c>
      <c r="G2835" s="1001" t="s">
        <v>6643</v>
      </c>
      <c r="H2835" s="1128" t="n">
        <v>848</v>
      </c>
      <c r="I2835" s="1068"/>
    </row>
    <row r="2836" customFormat="false" ht="12.75" hidden="false" customHeight="false" outlineLevel="0" collapsed="false">
      <c r="A2836" s="1001" t="n">
        <v>2834</v>
      </c>
      <c r="B2836" s="1001" t="s">
        <v>6644</v>
      </c>
      <c r="C2836" s="1001" t="s">
        <v>1344</v>
      </c>
      <c r="D2836" s="1001" t="s">
        <v>458</v>
      </c>
      <c r="E2836" s="1001" t="n">
        <v>2090430140</v>
      </c>
      <c r="F2836" s="1001" t="n">
        <v>46014</v>
      </c>
      <c r="G2836" s="1001" t="s">
        <v>6645</v>
      </c>
      <c r="H2836" s="1128" t="n">
        <v>559</v>
      </c>
      <c r="I2836" s="1068"/>
    </row>
    <row r="2837" customFormat="false" ht="12.75" hidden="false" customHeight="false" outlineLevel="0" collapsed="false">
      <c r="A2837" s="1001" t="n">
        <v>2835</v>
      </c>
      <c r="B2837" s="1001" t="s">
        <v>6646</v>
      </c>
      <c r="C2837" s="1001" t="s">
        <v>1771</v>
      </c>
      <c r="D2837" s="1001" t="s">
        <v>458</v>
      </c>
      <c r="E2837" s="1001" t="n">
        <v>2090460080</v>
      </c>
      <c r="F2837" s="1001" t="n">
        <v>45008</v>
      </c>
      <c r="G2837" s="1001" t="s">
        <v>6647</v>
      </c>
      <c r="H2837" s="1128" t="n">
        <v>4597</v>
      </c>
      <c r="I2837" s="1068"/>
    </row>
    <row r="2838" customFormat="false" ht="12.75" hidden="false" customHeight="false" outlineLevel="0" collapsed="false">
      <c r="A2838" s="1001" t="n">
        <v>2836</v>
      </c>
      <c r="B2838" s="1001" t="s">
        <v>6648</v>
      </c>
      <c r="C2838" s="1001" t="s">
        <v>914</v>
      </c>
      <c r="D2838" s="1001" t="s">
        <v>468</v>
      </c>
      <c r="E2838" s="1001" t="n">
        <v>3130380440</v>
      </c>
      <c r="F2838" s="1001" t="n">
        <v>66044</v>
      </c>
      <c r="G2838" s="1001" t="s">
        <v>6649</v>
      </c>
      <c r="H2838" s="1128" t="n">
        <v>698</v>
      </c>
      <c r="I2838" s="1068"/>
    </row>
    <row r="2839" customFormat="false" ht="12.75" hidden="false" customHeight="false" outlineLevel="0" collapsed="false">
      <c r="A2839" s="1001" t="n">
        <v>2837</v>
      </c>
      <c r="B2839" s="1001" t="s">
        <v>6650</v>
      </c>
      <c r="C2839" s="1001" t="s">
        <v>1325</v>
      </c>
      <c r="D2839" s="1001" t="s">
        <v>468</v>
      </c>
      <c r="E2839" s="1001" t="n">
        <v>3130230330</v>
      </c>
      <c r="F2839" s="1001" t="n">
        <v>69033</v>
      </c>
      <c r="G2839" s="1001" t="s">
        <v>6651</v>
      </c>
      <c r="H2839" s="1128" t="n">
        <v>6244</v>
      </c>
      <c r="I2839" s="1068"/>
    </row>
    <row r="2840" customFormat="false" ht="12.75" hidden="false" customHeight="false" outlineLevel="0" collapsed="false">
      <c r="A2840" s="1001" t="n">
        <v>2838</v>
      </c>
      <c r="B2840" s="1001" t="s">
        <v>6652</v>
      </c>
      <c r="C2840" s="1001" t="s">
        <v>1453</v>
      </c>
      <c r="D2840" s="1001" t="s">
        <v>861</v>
      </c>
      <c r="E2840" s="1001" t="n">
        <v>1050870150</v>
      </c>
      <c r="F2840" s="1001" t="n">
        <v>27015</v>
      </c>
      <c r="G2840" s="1001" t="s">
        <v>6653</v>
      </c>
      <c r="H2840" s="1128" t="n">
        <v>4147</v>
      </c>
      <c r="I2840" s="1068"/>
    </row>
    <row r="2841" customFormat="false" ht="12.75" hidden="false" customHeight="false" outlineLevel="0" collapsed="false">
      <c r="A2841" s="1001" t="n">
        <v>2839</v>
      </c>
      <c r="B2841" s="1001" t="s">
        <v>6654</v>
      </c>
      <c r="C2841" s="1001" t="s">
        <v>1453</v>
      </c>
      <c r="D2841" s="1001" t="s">
        <v>861</v>
      </c>
      <c r="E2841" s="1001" t="n">
        <v>1050870160</v>
      </c>
      <c r="F2841" s="1001" t="n">
        <v>27016</v>
      </c>
      <c r="G2841" s="1001" t="s">
        <v>6655</v>
      </c>
      <c r="H2841" s="1128" t="n">
        <v>5792</v>
      </c>
      <c r="I2841" s="1068"/>
    </row>
    <row r="2842" customFormat="false" ht="12.75" hidden="false" customHeight="false" outlineLevel="0" collapsed="false">
      <c r="A2842" s="1001" t="n">
        <v>2840</v>
      </c>
      <c r="B2842" s="1001" t="s">
        <v>6656</v>
      </c>
      <c r="C2842" s="1001" t="s">
        <v>971</v>
      </c>
      <c r="D2842" s="1001" t="s">
        <v>853</v>
      </c>
      <c r="E2842" s="1001" t="n">
        <v>3140190240</v>
      </c>
      <c r="F2842" s="1001" t="n">
        <v>70024</v>
      </c>
      <c r="G2842" s="1001" t="s">
        <v>6657</v>
      </c>
      <c r="H2842" s="1128" t="n">
        <v>1178</v>
      </c>
      <c r="I2842" s="1068"/>
    </row>
    <row r="2843" customFormat="false" ht="12.75" hidden="false" customHeight="false" outlineLevel="0" collapsed="false">
      <c r="A2843" s="1001" t="n">
        <v>2841</v>
      </c>
      <c r="B2843" s="1001" t="s">
        <v>6658</v>
      </c>
      <c r="C2843" s="1001" t="s">
        <v>908</v>
      </c>
      <c r="D2843" s="1001" t="s">
        <v>854</v>
      </c>
      <c r="E2843" s="1001" t="n">
        <v>1010270890</v>
      </c>
      <c r="F2843" s="1001" t="n">
        <v>4089</v>
      </c>
      <c r="G2843" s="1001" t="s">
        <v>6659</v>
      </c>
      <c r="H2843" s="1128" t="n">
        <v>24242</v>
      </c>
      <c r="I2843" s="1068"/>
    </row>
    <row r="2844" customFormat="false" ht="12.75" hidden="false" customHeight="false" outlineLevel="0" collapsed="false">
      <c r="A2844" s="1001" t="n">
        <v>2842</v>
      </c>
      <c r="B2844" s="1001" t="s">
        <v>6660</v>
      </c>
      <c r="C2844" s="1001" t="s">
        <v>1731</v>
      </c>
      <c r="D2844" s="1001" t="s">
        <v>859</v>
      </c>
      <c r="E2844" s="1001" t="n">
        <v>2100580190</v>
      </c>
      <c r="F2844" s="1001" t="n">
        <v>54019</v>
      </c>
      <c r="G2844" s="1001" t="s">
        <v>6661</v>
      </c>
      <c r="H2844" s="1128" t="n">
        <v>2652</v>
      </c>
      <c r="I2844" s="1068"/>
    </row>
    <row r="2845" customFormat="false" ht="12.75" hidden="false" customHeight="false" outlineLevel="0" collapsed="false">
      <c r="A2845" s="1001" t="n">
        <v>2843</v>
      </c>
      <c r="B2845" s="1001" t="s">
        <v>6662</v>
      </c>
      <c r="C2845" s="1001" t="s">
        <v>1174</v>
      </c>
      <c r="D2845" s="1001" t="s">
        <v>847</v>
      </c>
      <c r="E2845" s="1001" t="n">
        <v>3180220500</v>
      </c>
      <c r="F2845" s="1001" t="n">
        <v>79052</v>
      </c>
      <c r="G2845" s="1001" t="s">
        <v>6663</v>
      </c>
      <c r="H2845" s="1128" t="n">
        <v>574</v>
      </c>
      <c r="I2845" s="1068"/>
    </row>
    <row r="2846" customFormat="false" ht="12.75" hidden="false" customHeight="false" outlineLevel="0" collapsed="false">
      <c r="A2846" s="1001" t="n">
        <v>2844</v>
      </c>
      <c r="B2846" s="1001" t="s">
        <v>6664</v>
      </c>
      <c r="C2846" s="1001" t="s">
        <v>1453</v>
      </c>
      <c r="D2846" s="1001" t="s">
        <v>861</v>
      </c>
      <c r="E2846" s="1001" t="n">
        <v>1050870170</v>
      </c>
      <c r="F2846" s="1001" t="n">
        <v>27017</v>
      </c>
      <c r="G2846" s="1001" t="s">
        <v>6665</v>
      </c>
      <c r="H2846" s="1128" t="n">
        <v>7051</v>
      </c>
      <c r="I2846" s="1068"/>
    </row>
    <row r="2847" customFormat="false" ht="12.75" hidden="false" customHeight="false" outlineLevel="0" collapsed="false">
      <c r="A2847" s="1001" t="n">
        <v>2845</v>
      </c>
      <c r="B2847" s="1001" t="s">
        <v>6666</v>
      </c>
      <c r="C2847" s="1001" t="s">
        <v>948</v>
      </c>
      <c r="D2847" s="1001" t="s">
        <v>462</v>
      </c>
      <c r="E2847" s="1001" t="n">
        <v>2110590150</v>
      </c>
      <c r="F2847" s="1001" t="n">
        <v>41015</v>
      </c>
      <c r="G2847" s="1001" t="s">
        <v>6667</v>
      </c>
      <c r="H2847" s="1128" t="n">
        <v>9096</v>
      </c>
      <c r="I2847" s="1068"/>
    </row>
    <row r="2848" customFormat="false" ht="12.75" hidden="false" customHeight="false" outlineLevel="0" collapsed="false">
      <c r="A2848" s="1001" t="n">
        <v>2846</v>
      </c>
      <c r="B2848" s="1001" t="s">
        <v>6668</v>
      </c>
      <c r="C2848" s="1001" t="s">
        <v>1071</v>
      </c>
      <c r="D2848" s="1001" t="s">
        <v>861</v>
      </c>
      <c r="E2848" s="1001" t="n">
        <v>1050900410</v>
      </c>
      <c r="F2848" s="1001" t="n">
        <v>24041</v>
      </c>
      <c r="G2848" s="1001" t="s">
        <v>6669</v>
      </c>
      <c r="H2848" s="1128" t="n">
        <v>661</v>
      </c>
      <c r="I2848" s="1068"/>
    </row>
    <row r="2849" customFormat="false" ht="12.75" hidden="false" customHeight="false" outlineLevel="0" collapsed="false">
      <c r="A2849" s="1001" t="n">
        <v>2847</v>
      </c>
      <c r="B2849" s="1001" t="s">
        <v>6670</v>
      </c>
      <c r="C2849" s="1001" t="s">
        <v>908</v>
      </c>
      <c r="D2849" s="1001" t="s">
        <v>854</v>
      </c>
      <c r="E2849" s="1001" t="n">
        <v>1010270900</v>
      </c>
      <c r="F2849" s="1001" t="n">
        <v>4090</v>
      </c>
      <c r="G2849" s="1001" t="s">
        <v>6671</v>
      </c>
      <c r="H2849" s="1128" t="n">
        <v>719</v>
      </c>
      <c r="I2849" s="1068"/>
    </row>
    <row r="2850" customFormat="false" ht="12.75" hidden="false" customHeight="false" outlineLevel="0" collapsed="false">
      <c r="A2850" s="1001" t="n">
        <v>2848</v>
      </c>
      <c r="B2850" s="1001" t="s">
        <v>6672</v>
      </c>
      <c r="C2850" s="1001" t="s">
        <v>908</v>
      </c>
      <c r="D2850" s="1001" t="s">
        <v>854</v>
      </c>
      <c r="E2850" s="1001" t="n">
        <v>1010270910</v>
      </c>
      <c r="F2850" s="1001" t="n">
        <v>4091</v>
      </c>
      <c r="G2850" s="1001" t="s">
        <v>6673</v>
      </c>
      <c r="H2850" s="1128" t="n">
        <v>1604</v>
      </c>
      <c r="I2850" s="1068"/>
    </row>
    <row r="2851" customFormat="false" ht="12.75" hidden="false" customHeight="false" outlineLevel="0" collapsed="false">
      <c r="A2851" s="1001" t="n">
        <v>2849</v>
      </c>
      <c r="B2851" s="1001" t="s">
        <v>6674</v>
      </c>
      <c r="C2851" s="1001" t="s">
        <v>988</v>
      </c>
      <c r="D2851" s="1001" t="s">
        <v>854</v>
      </c>
      <c r="E2851" s="1001" t="n">
        <v>1010020670</v>
      </c>
      <c r="F2851" s="1001" t="n">
        <v>6069</v>
      </c>
      <c r="G2851" s="1001" t="s">
        <v>6675</v>
      </c>
      <c r="H2851" s="1128" t="n">
        <v>303</v>
      </c>
      <c r="I2851" s="1068"/>
    </row>
    <row r="2852" customFormat="false" ht="12.75" hidden="false" customHeight="false" outlineLevel="0" collapsed="false">
      <c r="A2852" s="1001" t="n">
        <v>2850</v>
      </c>
      <c r="B2852" s="1001" t="s">
        <v>6676</v>
      </c>
      <c r="C2852" s="1001" t="s">
        <v>1796</v>
      </c>
      <c r="D2852" s="1001" t="s">
        <v>855</v>
      </c>
      <c r="E2852" s="1001" t="n">
        <v>3160780060</v>
      </c>
      <c r="F2852" s="1001" t="n">
        <v>73006</v>
      </c>
      <c r="G2852" s="1001" t="s">
        <v>6677</v>
      </c>
      <c r="H2852" s="1128" t="n">
        <v>4999</v>
      </c>
      <c r="I2852" s="1068"/>
    </row>
    <row r="2853" customFormat="false" ht="12.75" hidden="false" customHeight="false" outlineLevel="0" collapsed="false">
      <c r="A2853" s="1001" t="n">
        <v>2851</v>
      </c>
      <c r="B2853" s="1001" t="s">
        <v>6678</v>
      </c>
      <c r="C2853" s="1001" t="s">
        <v>1100</v>
      </c>
      <c r="D2853" s="1001" t="s">
        <v>848</v>
      </c>
      <c r="E2853" s="1001" t="n">
        <v>3150110320</v>
      </c>
      <c r="F2853" s="1001" t="n">
        <v>62033</v>
      </c>
      <c r="G2853" s="1001" t="s">
        <v>6679</v>
      </c>
      <c r="H2853" s="1128" t="n">
        <v>983</v>
      </c>
      <c r="I2853" s="1068"/>
    </row>
    <row r="2854" customFormat="false" ht="12.75" hidden="false" customHeight="false" outlineLevel="0" collapsed="false">
      <c r="A2854" s="1001" t="n">
        <v>2852</v>
      </c>
      <c r="B2854" s="1001" t="s">
        <v>6680</v>
      </c>
      <c r="C2854" s="1001" t="s">
        <v>1100</v>
      </c>
      <c r="D2854" s="1001" t="s">
        <v>848</v>
      </c>
      <c r="E2854" s="1001" t="n">
        <v>3150110330</v>
      </c>
      <c r="F2854" s="1001" t="n">
        <v>62034</v>
      </c>
      <c r="G2854" s="1001" t="s">
        <v>6681</v>
      </c>
      <c r="H2854" s="1128" t="n">
        <v>1689</v>
      </c>
      <c r="I2854" s="1068"/>
    </row>
    <row r="2855" customFormat="false" ht="12.75" hidden="false" customHeight="false" outlineLevel="0" collapsed="false">
      <c r="A2855" s="1001" t="n">
        <v>2853</v>
      </c>
      <c r="B2855" s="1001" t="s">
        <v>6682</v>
      </c>
      <c r="C2855" s="1001" t="s">
        <v>1325</v>
      </c>
      <c r="D2855" s="1001" t="s">
        <v>468</v>
      </c>
      <c r="E2855" s="1001" t="n">
        <v>3130230340</v>
      </c>
      <c r="F2855" s="1001" t="n">
        <v>69034</v>
      </c>
      <c r="G2855" s="1001" t="s">
        <v>6683</v>
      </c>
      <c r="H2855" s="1128" t="n">
        <v>274</v>
      </c>
      <c r="I2855" s="1068"/>
    </row>
    <row r="2856" customFormat="false" ht="12.75" hidden="false" customHeight="false" outlineLevel="0" collapsed="false">
      <c r="A2856" s="1001" t="n">
        <v>2854</v>
      </c>
      <c r="B2856" s="1001" t="s">
        <v>6684</v>
      </c>
      <c r="C2856" s="1001" t="s">
        <v>1381</v>
      </c>
      <c r="D2856" s="1001" t="s">
        <v>851</v>
      </c>
      <c r="E2856" s="1001" t="n">
        <v>1070390140</v>
      </c>
      <c r="F2856" s="1001" t="n">
        <v>11014</v>
      </c>
      <c r="G2856" s="1001" t="s">
        <v>6685</v>
      </c>
      <c r="H2856" s="1128" t="n">
        <v>599</v>
      </c>
      <c r="I2856" s="1068"/>
    </row>
    <row r="2857" customFormat="false" ht="12.75" hidden="false" customHeight="false" outlineLevel="0" collapsed="false">
      <c r="A2857" s="1001" t="n">
        <v>2855</v>
      </c>
      <c r="B2857" s="1001" t="s">
        <v>6686</v>
      </c>
      <c r="C2857" s="1001" t="s">
        <v>1325</v>
      </c>
      <c r="D2857" s="1001" t="s">
        <v>468</v>
      </c>
      <c r="E2857" s="1001" t="n">
        <v>3130230350</v>
      </c>
      <c r="F2857" s="1001" t="n">
        <v>69035</v>
      </c>
      <c r="G2857" s="1001" t="s">
        <v>6687</v>
      </c>
      <c r="H2857" s="1128" t="n">
        <v>25723</v>
      </c>
      <c r="I2857" s="1068"/>
    </row>
    <row r="2858" customFormat="false" ht="12.75" hidden="false" customHeight="false" outlineLevel="0" collapsed="false">
      <c r="A2858" s="1001" t="n">
        <v>2856</v>
      </c>
      <c r="B2858" s="1001" t="s">
        <v>6688</v>
      </c>
      <c r="C2858" s="1001" t="s">
        <v>962</v>
      </c>
      <c r="D2858" s="1001" t="s">
        <v>847</v>
      </c>
      <c r="E2858" s="1001" t="n">
        <v>3181030140</v>
      </c>
      <c r="F2858" s="1001" t="n">
        <v>102014</v>
      </c>
      <c r="G2858" s="1001" t="s">
        <v>6689</v>
      </c>
      <c r="H2858" s="1128" t="n">
        <v>1807</v>
      </c>
      <c r="I2858" s="1068"/>
    </row>
    <row r="2859" customFormat="false" ht="12.75" hidden="false" customHeight="false" outlineLevel="0" collapsed="false">
      <c r="A2859" s="1001" t="n">
        <v>2857</v>
      </c>
      <c r="B2859" s="1001" t="s">
        <v>6690</v>
      </c>
      <c r="C2859" s="1001" t="s">
        <v>988</v>
      </c>
      <c r="D2859" s="1001" t="s">
        <v>854</v>
      </c>
      <c r="E2859" s="1001" t="n">
        <v>1010020680</v>
      </c>
      <c r="F2859" s="1001" t="n">
        <v>6070</v>
      </c>
      <c r="G2859" s="1001" t="s">
        <v>6691</v>
      </c>
      <c r="H2859" s="1128" t="n">
        <v>506</v>
      </c>
      <c r="I2859" s="1068"/>
    </row>
    <row r="2860" customFormat="false" ht="12.75" hidden="false" customHeight="false" outlineLevel="0" collapsed="false">
      <c r="A2860" s="1001" t="n">
        <v>2858</v>
      </c>
      <c r="B2860" s="1001" t="s">
        <v>6692</v>
      </c>
      <c r="C2860" s="1001" t="s">
        <v>1320</v>
      </c>
      <c r="D2860" s="1001" t="s">
        <v>462</v>
      </c>
      <c r="E2860" s="1001" t="n">
        <v>2111050070</v>
      </c>
      <c r="F2860" s="1001" t="n">
        <v>109007</v>
      </c>
      <c r="G2860" s="1001" t="s">
        <v>6693</v>
      </c>
      <c r="H2860" s="1128" t="n">
        <v>936</v>
      </c>
      <c r="I2860" s="1068"/>
    </row>
    <row r="2861" customFormat="false" ht="12.75" hidden="false" customHeight="false" outlineLevel="0" collapsed="false">
      <c r="A2861" s="1001" t="n">
        <v>2859</v>
      </c>
      <c r="B2861" s="1001" t="s">
        <v>6694</v>
      </c>
      <c r="C2861" s="1001" t="s">
        <v>985</v>
      </c>
      <c r="D2861" s="1001" t="s">
        <v>857</v>
      </c>
      <c r="E2861" s="1001" t="n">
        <v>4190480250</v>
      </c>
      <c r="F2861" s="1001" t="n">
        <v>83025</v>
      </c>
      <c r="G2861" s="1001" t="s">
        <v>6695</v>
      </c>
      <c r="H2861" s="1128" t="n">
        <v>3591</v>
      </c>
      <c r="I2861" s="1068"/>
    </row>
    <row r="2862" customFormat="false" ht="12.75" hidden="false" customHeight="false" outlineLevel="0" collapsed="false">
      <c r="A2862" s="1001" t="n">
        <v>2860</v>
      </c>
      <c r="B2862" s="1001" t="s">
        <v>6696</v>
      </c>
      <c r="C2862" s="1001" t="s">
        <v>2806</v>
      </c>
      <c r="D2862" s="1001" t="s">
        <v>855</v>
      </c>
      <c r="E2862" s="1001" t="n">
        <v>3160160080</v>
      </c>
      <c r="F2862" s="1001" t="n">
        <v>74008</v>
      </c>
      <c r="G2862" s="1001" t="s">
        <v>6697</v>
      </c>
      <c r="H2862" s="1128" t="n">
        <v>35246</v>
      </c>
      <c r="I2862" s="1068"/>
    </row>
    <row r="2863" customFormat="false" ht="12.75" hidden="false" customHeight="false" outlineLevel="0" collapsed="false">
      <c r="A2863" s="1001" t="n">
        <v>2861</v>
      </c>
      <c r="B2863" s="1001" t="s">
        <v>6698</v>
      </c>
      <c r="C2863" s="1001" t="s">
        <v>899</v>
      </c>
      <c r="D2863" s="1001" t="s">
        <v>846</v>
      </c>
      <c r="E2863" s="1001" t="n">
        <v>3170640330</v>
      </c>
      <c r="F2863" s="1001" t="n">
        <v>76034</v>
      </c>
      <c r="G2863" s="1001" t="s">
        <v>6699</v>
      </c>
      <c r="H2863" s="1128" t="n">
        <v>3985</v>
      </c>
      <c r="I2863" s="1068"/>
    </row>
    <row r="2864" customFormat="false" ht="12.75" hidden="false" customHeight="false" outlineLevel="0" collapsed="false">
      <c r="A2864" s="1001" t="n">
        <v>2862</v>
      </c>
      <c r="B2864" s="1001" t="s">
        <v>6700</v>
      </c>
      <c r="C2864" s="1001" t="s">
        <v>942</v>
      </c>
      <c r="D2864" s="1001" t="s">
        <v>847</v>
      </c>
      <c r="E2864" s="1001" t="n">
        <v>3180250570</v>
      </c>
      <c r="F2864" s="1001" t="n">
        <v>78056</v>
      </c>
      <c r="G2864" s="1001" t="s">
        <v>6701</v>
      </c>
      <c r="H2864" s="1128" t="n">
        <v>2778</v>
      </c>
      <c r="I2864" s="1068"/>
    </row>
    <row r="2865" customFormat="false" ht="12.75" hidden="false" customHeight="false" outlineLevel="0" collapsed="false">
      <c r="A2865" s="1001" t="n">
        <v>2863</v>
      </c>
      <c r="B2865" s="1001" t="s">
        <v>6702</v>
      </c>
      <c r="C2865" s="1001" t="s">
        <v>962</v>
      </c>
      <c r="D2865" s="1001" t="s">
        <v>847</v>
      </c>
      <c r="E2865" s="1001" t="n">
        <v>3181030150</v>
      </c>
      <c r="F2865" s="1001" t="n">
        <v>102015</v>
      </c>
      <c r="G2865" s="1001" t="s">
        <v>6703</v>
      </c>
      <c r="H2865" s="1128" t="n">
        <v>1578</v>
      </c>
      <c r="I2865" s="1068"/>
    </row>
    <row r="2866" customFormat="false" ht="12.75" hidden="false" customHeight="false" outlineLevel="0" collapsed="false">
      <c r="A2866" s="1001" t="n">
        <v>2864</v>
      </c>
      <c r="B2866" s="1001" t="s">
        <v>6704</v>
      </c>
      <c r="C2866" s="1001" t="s">
        <v>1766</v>
      </c>
      <c r="D2866" s="1001" t="s">
        <v>857</v>
      </c>
      <c r="E2866" s="1001" t="n">
        <v>4190760100</v>
      </c>
      <c r="F2866" s="1001" t="n">
        <v>89010</v>
      </c>
      <c r="G2866" s="1001" t="s">
        <v>6705</v>
      </c>
      <c r="H2866" s="1128" t="n">
        <v>11888</v>
      </c>
      <c r="I2866" s="1068"/>
    </row>
    <row r="2867" customFormat="false" ht="12.75" hidden="false" customHeight="false" outlineLevel="0" collapsed="false">
      <c r="A2867" s="1001" t="n">
        <v>2865</v>
      </c>
      <c r="B2867" s="1001" t="s">
        <v>6706</v>
      </c>
      <c r="C2867" s="1001" t="s">
        <v>1092</v>
      </c>
      <c r="D2867" s="1001" t="s">
        <v>848</v>
      </c>
      <c r="E2867" s="1001" t="n">
        <v>3150200360</v>
      </c>
      <c r="F2867" s="1001" t="n">
        <v>61036</v>
      </c>
      <c r="G2867" s="1001" t="s">
        <v>6707</v>
      </c>
      <c r="H2867" s="1128" t="n">
        <v>4623</v>
      </c>
      <c r="I2867" s="1068"/>
    </row>
    <row r="2868" customFormat="false" ht="12.75" hidden="false" customHeight="false" outlineLevel="0" collapsed="false">
      <c r="A2868" s="1001" t="n">
        <v>2866</v>
      </c>
      <c r="B2868" s="1001" t="s">
        <v>6708</v>
      </c>
      <c r="C2868" s="1001" t="s">
        <v>988</v>
      </c>
      <c r="D2868" s="1001" t="s">
        <v>854</v>
      </c>
      <c r="E2868" s="1001" t="n">
        <v>1010020690</v>
      </c>
      <c r="F2868" s="1001" t="n">
        <v>6071</v>
      </c>
      <c r="G2868" s="1001" t="s">
        <v>6709</v>
      </c>
      <c r="H2868" s="1128" t="n">
        <v>449</v>
      </c>
      <c r="I2868" s="1068"/>
    </row>
    <row r="2869" customFormat="false" ht="12.75" hidden="false" customHeight="false" outlineLevel="0" collapsed="false">
      <c r="A2869" s="1001" t="n">
        <v>2867</v>
      </c>
      <c r="B2869" s="1001" t="s">
        <v>6710</v>
      </c>
      <c r="C2869" s="1001" t="s">
        <v>1117</v>
      </c>
      <c r="D2869" s="1001" t="s">
        <v>852</v>
      </c>
      <c r="E2869" s="1001" t="n">
        <v>1030570620</v>
      </c>
      <c r="F2869" s="1001" t="n">
        <v>18065</v>
      </c>
      <c r="G2869" s="1001" t="s">
        <v>6711</v>
      </c>
      <c r="H2869" s="1128" t="n">
        <v>1088</v>
      </c>
      <c r="I2869" s="1068"/>
    </row>
    <row r="2870" customFormat="false" ht="12.75" hidden="false" customHeight="false" outlineLevel="0" collapsed="false">
      <c r="A2870" s="1001" t="n">
        <v>2868</v>
      </c>
      <c r="B2870" s="1001" t="s">
        <v>6712</v>
      </c>
      <c r="C2870" s="1001" t="s">
        <v>1012</v>
      </c>
      <c r="D2870" s="1001" t="s">
        <v>464</v>
      </c>
      <c r="E2870" s="1001" t="n">
        <v>2120700390</v>
      </c>
      <c r="F2870" s="1001" t="n">
        <v>58039</v>
      </c>
      <c r="G2870" s="1001" t="s">
        <v>6713</v>
      </c>
      <c r="H2870" s="1128" t="n">
        <v>22705</v>
      </c>
      <c r="I2870" s="1068"/>
    </row>
    <row r="2871" customFormat="false" ht="12.75" hidden="false" customHeight="false" outlineLevel="0" collapsed="false">
      <c r="A2871" s="1001" t="n">
        <v>2869</v>
      </c>
      <c r="B2871" s="1001" t="s">
        <v>6714</v>
      </c>
      <c r="C2871" s="1001" t="s">
        <v>942</v>
      </c>
      <c r="D2871" s="1001" t="s">
        <v>847</v>
      </c>
      <c r="E2871" s="1001" t="n">
        <v>3180250580</v>
      </c>
      <c r="F2871" s="1001" t="n">
        <v>78057</v>
      </c>
      <c r="G2871" s="1001" t="s">
        <v>6715</v>
      </c>
      <c r="H2871" s="1128" t="n">
        <v>1927</v>
      </c>
      <c r="I2871" s="1068"/>
    </row>
    <row r="2872" customFormat="false" ht="12.75" hidden="false" customHeight="false" outlineLevel="0" collapsed="false">
      <c r="A2872" s="1001" t="n">
        <v>2870</v>
      </c>
      <c r="B2872" s="1001" t="s">
        <v>6716</v>
      </c>
      <c r="C2872" s="1001" t="s">
        <v>1110</v>
      </c>
      <c r="D2872" s="1001" t="s">
        <v>858</v>
      </c>
      <c r="E2872" s="1001" t="n">
        <v>1040830850</v>
      </c>
      <c r="F2872" s="1001" t="n">
        <v>22090</v>
      </c>
      <c r="G2872" s="1001" t="s">
        <v>6717</v>
      </c>
      <c r="H2872" s="1128" t="n">
        <v>338</v>
      </c>
      <c r="I2872" s="1068"/>
    </row>
    <row r="2873" customFormat="false" ht="12.75" hidden="false" customHeight="false" outlineLevel="0" collapsed="false">
      <c r="A2873" s="1001" t="n">
        <v>2871</v>
      </c>
      <c r="B2873" s="1001" t="s">
        <v>6718</v>
      </c>
      <c r="C2873" s="1001" t="s">
        <v>1004</v>
      </c>
      <c r="D2873" s="1001" t="s">
        <v>861</v>
      </c>
      <c r="E2873" s="1001" t="n">
        <v>1050710230</v>
      </c>
      <c r="F2873" s="1001" t="n">
        <v>29023</v>
      </c>
      <c r="G2873" s="1001" t="s">
        <v>6719</v>
      </c>
      <c r="H2873" s="1128" t="n">
        <v>1344</v>
      </c>
      <c r="I2873" s="1068"/>
    </row>
    <row r="2874" customFormat="false" ht="12.75" hidden="false" customHeight="false" outlineLevel="0" collapsed="false">
      <c r="A2874" s="1001" t="n">
        <v>2872</v>
      </c>
      <c r="B2874" s="1001" t="s">
        <v>6720</v>
      </c>
      <c r="C2874" s="1001" t="s">
        <v>988</v>
      </c>
      <c r="D2874" s="1001" t="s">
        <v>854</v>
      </c>
      <c r="E2874" s="1001" t="n">
        <v>1010020700</v>
      </c>
      <c r="F2874" s="1001" t="n">
        <v>6072</v>
      </c>
      <c r="G2874" s="1001" t="s">
        <v>6721</v>
      </c>
      <c r="H2874" s="1128" t="n">
        <v>470</v>
      </c>
      <c r="I2874" s="1068"/>
    </row>
    <row r="2875" customFormat="false" ht="12.75" hidden="false" customHeight="false" outlineLevel="0" collapsed="false">
      <c r="A2875" s="1001" t="n">
        <v>2873</v>
      </c>
      <c r="B2875" s="1001" t="s">
        <v>6722</v>
      </c>
      <c r="C2875" s="1001" t="s">
        <v>988</v>
      </c>
      <c r="D2875" s="1001" t="s">
        <v>854</v>
      </c>
      <c r="E2875" s="1001" t="n">
        <v>1010020710</v>
      </c>
      <c r="F2875" s="1001" t="n">
        <v>6073</v>
      </c>
      <c r="G2875" s="1001" t="s">
        <v>6723</v>
      </c>
      <c r="H2875" s="1128" t="n">
        <v>1362</v>
      </c>
      <c r="I2875" s="1068"/>
    </row>
    <row r="2876" customFormat="false" ht="12.75" hidden="false" customHeight="false" outlineLevel="0" collapsed="false">
      <c r="A2876" s="1001" t="n">
        <v>2874</v>
      </c>
      <c r="B2876" s="1001" t="s">
        <v>6724</v>
      </c>
      <c r="C2876" s="1001" t="s">
        <v>1035</v>
      </c>
      <c r="D2876" s="1001" t="s">
        <v>854</v>
      </c>
      <c r="E2876" s="1001" t="n">
        <v>1010811060</v>
      </c>
      <c r="F2876" s="1001" t="n">
        <v>1108</v>
      </c>
      <c r="G2876" s="1001" t="s">
        <v>6725</v>
      </c>
      <c r="H2876" s="1128" t="n">
        <v>279</v>
      </c>
      <c r="I2876" s="1068"/>
    </row>
    <row r="2877" customFormat="false" ht="12.75" hidden="false" customHeight="false" outlineLevel="0" collapsed="false">
      <c r="A2877" s="1001" t="n">
        <v>2875</v>
      </c>
      <c r="B2877" s="1001" t="s">
        <v>6726</v>
      </c>
      <c r="C2877" s="1001" t="s">
        <v>908</v>
      </c>
      <c r="D2877" s="1001" t="s">
        <v>854</v>
      </c>
      <c r="E2877" s="1001" t="n">
        <v>1010270920</v>
      </c>
      <c r="F2877" s="1001" t="n">
        <v>4092</v>
      </c>
      <c r="G2877" s="1001" t="s">
        <v>6727</v>
      </c>
      <c r="H2877" s="1128" t="n">
        <v>262</v>
      </c>
      <c r="I2877" s="1068"/>
    </row>
    <row r="2878" customFormat="false" ht="12.75" hidden="false" customHeight="false" outlineLevel="0" collapsed="false">
      <c r="A2878" s="1001" t="n">
        <v>2876</v>
      </c>
      <c r="B2878" s="1001" t="s">
        <v>6728</v>
      </c>
      <c r="C2878" s="1001" t="s">
        <v>2111</v>
      </c>
      <c r="D2878" s="1001" t="s">
        <v>849</v>
      </c>
      <c r="E2878" s="1001" t="n">
        <v>1080500160</v>
      </c>
      <c r="F2878" s="1001" t="n">
        <v>36016</v>
      </c>
      <c r="G2878" s="1001" t="s">
        <v>6729</v>
      </c>
      <c r="H2878" s="1128" t="n">
        <v>1754</v>
      </c>
      <c r="I2878" s="1068"/>
    </row>
    <row r="2879" customFormat="false" ht="12.75" hidden="false" customHeight="false" outlineLevel="0" collapsed="false">
      <c r="A2879" s="1001" t="n">
        <v>2877</v>
      </c>
      <c r="B2879" s="1001" t="s">
        <v>6730</v>
      </c>
      <c r="C2879" s="1001" t="s">
        <v>917</v>
      </c>
      <c r="D2879" s="1001" t="s">
        <v>464</v>
      </c>
      <c r="E2879" s="1001" t="n">
        <v>2120690280</v>
      </c>
      <c r="F2879" s="1001" t="n">
        <v>57030</v>
      </c>
      <c r="G2879" s="1001" t="s">
        <v>6731</v>
      </c>
      <c r="H2879" s="1128" t="n">
        <v>736</v>
      </c>
      <c r="I2879" s="1068"/>
    </row>
    <row r="2880" customFormat="false" ht="12.75" hidden="false" customHeight="false" outlineLevel="0" collapsed="false">
      <c r="A2880" s="1001" t="n">
        <v>2878</v>
      </c>
      <c r="B2880" s="1001" t="s">
        <v>6732</v>
      </c>
      <c r="C2880" s="1001" t="s">
        <v>1100</v>
      </c>
      <c r="D2880" s="1001" t="s">
        <v>848</v>
      </c>
      <c r="E2880" s="1001" t="n">
        <v>3150110340</v>
      </c>
      <c r="F2880" s="1001" t="n">
        <v>62035</v>
      </c>
      <c r="G2880" s="1001" t="s">
        <v>6733</v>
      </c>
      <c r="H2880" s="1128" t="n">
        <v>2047</v>
      </c>
      <c r="I2880" s="1068"/>
    </row>
    <row r="2881" customFormat="false" ht="12.75" hidden="false" customHeight="false" outlineLevel="0" collapsed="false">
      <c r="A2881" s="1001" t="n">
        <v>2879</v>
      </c>
      <c r="B2881" s="1001" t="s">
        <v>6734</v>
      </c>
      <c r="C2881" s="1001" t="s">
        <v>1004</v>
      </c>
      <c r="D2881" s="1001" t="s">
        <v>861</v>
      </c>
      <c r="E2881" s="1001" t="n">
        <v>1050710240</v>
      </c>
      <c r="F2881" s="1001" t="n">
        <v>29024</v>
      </c>
      <c r="G2881" s="1001" t="s">
        <v>6735</v>
      </c>
      <c r="H2881" s="1128" t="n">
        <v>2501</v>
      </c>
      <c r="I2881" s="1068"/>
    </row>
    <row r="2882" customFormat="false" ht="12.75" hidden="false" customHeight="false" outlineLevel="0" collapsed="false">
      <c r="A2882" s="1001" t="n">
        <v>2880</v>
      </c>
      <c r="B2882" s="1001" t="s">
        <v>6736</v>
      </c>
      <c r="C2882" s="1001" t="s">
        <v>1731</v>
      </c>
      <c r="D2882" s="1001" t="s">
        <v>859</v>
      </c>
      <c r="E2882" s="1001" t="n">
        <v>2100580200</v>
      </c>
      <c r="F2882" s="1001" t="n">
        <v>54020</v>
      </c>
      <c r="G2882" s="1001" t="s">
        <v>6737</v>
      </c>
      <c r="H2882" s="1128" t="n">
        <v>1845</v>
      </c>
      <c r="I2882" s="1068"/>
    </row>
    <row r="2883" customFormat="false" ht="12.75" hidden="false" customHeight="false" outlineLevel="0" collapsed="false">
      <c r="A2883" s="1001" t="n">
        <v>2881</v>
      </c>
      <c r="B2883" s="1001" t="s">
        <v>6738</v>
      </c>
      <c r="C2883" s="1001" t="s">
        <v>925</v>
      </c>
      <c r="D2883" s="1001" t="s">
        <v>848</v>
      </c>
      <c r="E2883" s="1001" t="n">
        <v>3150510320</v>
      </c>
      <c r="F2883" s="1001" t="n">
        <v>63032</v>
      </c>
      <c r="G2883" s="1001" t="s">
        <v>6739</v>
      </c>
      <c r="H2883" s="1128" t="n">
        <v>28721</v>
      </c>
      <c r="I2883" s="1068"/>
    </row>
    <row r="2884" customFormat="false" ht="12.75" hidden="false" customHeight="false" outlineLevel="0" collapsed="false">
      <c r="A2884" s="1001" t="n">
        <v>2882</v>
      </c>
      <c r="B2884" s="1001" t="s">
        <v>6740</v>
      </c>
      <c r="C2884" s="1001" t="s">
        <v>925</v>
      </c>
      <c r="D2884" s="1001" t="s">
        <v>848</v>
      </c>
      <c r="E2884" s="1001" t="n">
        <v>3150510330</v>
      </c>
      <c r="F2884" s="1001" t="n">
        <v>63033</v>
      </c>
      <c r="G2884" s="1001" t="s">
        <v>6741</v>
      </c>
      <c r="H2884" s="1128" t="n">
        <v>15580</v>
      </c>
      <c r="I2884" s="1068"/>
    </row>
    <row r="2885" customFormat="false" ht="12.75" hidden="false" customHeight="false" outlineLevel="0" collapsed="false">
      <c r="A2885" s="1001" t="n">
        <v>2883</v>
      </c>
      <c r="B2885" s="1001" t="s">
        <v>6742</v>
      </c>
      <c r="C2885" s="1001" t="s">
        <v>948</v>
      </c>
      <c r="D2885" s="1001" t="s">
        <v>462</v>
      </c>
      <c r="E2885" s="1001" t="n">
        <v>2110590160</v>
      </c>
      <c r="F2885" s="1001" t="n">
        <v>41016</v>
      </c>
      <c r="G2885" s="1001" t="s">
        <v>6743</v>
      </c>
      <c r="H2885" s="1128" t="n">
        <v>859</v>
      </c>
      <c r="I2885" s="1068"/>
    </row>
    <row r="2886" customFormat="false" ht="12.75" hidden="false" customHeight="false" outlineLevel="0" collapsed="false">
      <c r="A2886" s="1001" t="n">
        <v>2884</v>
      </c>
      <c r="B2886" s="1001" t="s">
        <v>6744</v>
      </c>
      <c r="C2886" s="1001" t="s">
        <v>985</v>
      </c>
      <c r="D2886" s="1001" t="s">
        <v>857</v>
      </c>
      <c r="E2886" s="1001" t="n">
        <v>4190480260</v>
      </c>
      <c r="F2886" s="1001" t="n">
        <v>83026</v>
      </c>
      <c r="G2886" s="1001" t="s">
        <v>6745</v>
      </c>
      <c r="H2886" s="1128" t="n">
        <v>594</v>
      </c>
      <c r="I2886" s="1068"/>
    </row>
    <row r="2887" customFormat="false" ht="12.75" hidden="false" customHeight="false" outlineLevel="0" collapsed="false">
      <c r="A2887" s="1001" t="n">
        <v>2885</v>
      </c>
      <c r="B2887" s="1001" t="s">
        <v>6746</v>
      </c>
      <c r="C2887" s="1001" t="s">
        <v>1330</v>
      </c>
      <c r="D2887" s="1001" t="s">
        <v>861</v>
      </c>
      <c r="E2887" s="1001" t="n">
        <v>1050840300</v>
      </c>
      <c r="F2887" s="1001" t="n">
        <v>26030</v>
      </c>
      <c r="G2887" s="1001" t="s">
        <v>6747</v>
      </c>
      <c r="H2887" s="1128" t="n">
        <v>2815</v>
      </c>
      <c r="I2887" s="1068"/>
    </row>
    <row r="2888" customFormat="false" ht="12.75" hidden="false" customHeight="false" outlineLevel="0" collapsed="false">
      <c r="A2888" s="1001" t="n">
        <v>2886</v>
      </c>
      <c r="B2888" s="1001" t="s">
        <v>6748</v>
      </c>
      <c r="C2888" s="1001" t="s">
        <v>1325</v>
      </c>
      <c r="D2888" s="1001" t="s">
        <v>468</v>
      </c>
      <c r="E2888" s="1001" t="n">
        <v>3130230360</v>
      </c>
      <c r="F2888" s="1001" t="n">
        <v>69036</v>
      </c>
      <c r="G2888" s="1001" t="s">
        <v>6749</v>
      </c>
      <c r="H2888" s="1128" t="n">
        <v>899</v>
      </c>
      <c r="I2888" s="1068"/>
    </row>
    <row r="2889" customFormat="false" ht="12.75" hidden="false" customHeight="false" outlineLevel="0" collapsed="false">
      <c r="A2889" s="1001" t="n">
        <v>2887</v>
      </c>
      <c r="B2889" s="1001" t="s">
        <v>6750</v>
      </c>
      <c r="C2889" s="1001" t="s">
        <v>988</v>
      </c>
      <c r="D2889" s="1001" t="s">
        <v>854</v>
      </c>
      <c r="E2889" s="1001" t="n">
        <v>1010020720</v>
      </c>
      <c r="F2889" s="1001" t="n">
        <v>6074</v>
      </c>
      <c r="G2889" s="1001" t="s">
        <v>6751</v>
      </c>
      <c r="H2889" s="1128" t="n">
        <v>623</v>
      </c>
      <c r="I2889" s="1068"/>
    </row>
    <row r="2890" customFormat="false" ht="12.75" hidden="false" customHeight="false" outlineLevel="0" collapsed="false">
      <c r="A2890" s="1001" t="n">
        <v>2888</v>
      </c>
      <c r="B2890" s="1001" t="s">
        <v>6752</v>
      </c>
      <c r="C2890" s="1001" t="s">
        <v>1087</v>
      </c>
      <c r="D2890" s="1001" t="s">
        <v>848</v>
      </c>
      <c r="E2890" s="1001" t="n">
        <v>3150080350</v>
      </c>
      <c r="F2890" s="1001" t="n">
        <v>64035</v>
      </c>
      <c r="G2890" s="1001" t="s">
        <v>6753</v>
      </c>
      <c r="H2890" s="1128" t="n">
        <v>3461</v>
      </c>
      <c r="I2890" s="1068"/>
    </row>
    <row r="2891" customFormat="false" ht="12.75" hidden="false" customHeight="false" outlineLevel="0" collapsed="false">
      <c r="A2891" s="1001" t="n">
        <v>2889</v>
      </c>
      <c r="B2891" s="1001" t="s">
        <v>6754</v>
      </c>
      <c r="C2891" s="1001" t="s">
        <v>1092</v>
      </c>
      <c r="D2891" s="1001" t="s">
        <v>848</v>
      </c>
      <c r="E2891" s="1001" t="n">
        <v>3150200370</v>
      </c>
      <c r="F2891" s="1001" t="n">
        <v>61037</v>
      </c>
      <c r="G2891" s="1001" t="s">
        <v>6755</v>
      </c>
      <c r="H2891" s="1128" t="n">
        <v>9010</v>
      </c>
      <c r="I2891" s="1068"/>
    </row>
    <row r="2892" customFormat="false" ht="12.75" hidden="false" customHeight="false" outlineLevel="0" collapsed="false">
      <c r="A2892" s="1001" t="n">
        <v>2890</v>
      </c>
      <c r="B2892" s="1001" t="s">
        <v>6756</v>
      </c>
      <c r="C2892" s="1001" t="s">
        <v>1032</v>
      </c>
      <c r="D2892" s="1001" t="s">
        <v>854</v>
      </c>
      <c r="E2892" s="1001" t="n">
        <v>1010070550</v>
      </c>
      <c r="F2892" s="1001" t="n">
        <v>5055</v>
      </c>
      <c r="G2892" s="1001" t="s">
        <v>6757</v>
      </c>
      <c r="H2892" s="1128" t="n">
        <v>762</v>
      </c>
      <c r="I2892" s="1068"/>
    </row>
    <row r="2893" customFormat="false" ht="12.75" hidden="false" customHeight="false" outlineLevel="0" collapsed="false">
      <c r="A2893" s="1001" t="n">
        <v>2891</v>
      </c>
      <c r="B2893" s="1001" t="s">
        <v>6758</v>
      </c>
      <c r="C2893" s="1001" t="s">
        <v>1325</v>
      </c>
      <c r="D2893" s="1001" t="s">
        <v>468</v>
      </c>
      <c r="E2893" s="1001" t="n">
        <v>3130230370</v>
      </c>
      <c r="F2893" s="1001" t="n">
        <v>69037</v>
      </c>
      <c r="G2893" s="1001" t="s">
        <v>6759</v>
      </c>
      <c r="H2893" s="1128" t="n">
        <v>1626</v>
      </c>
      <c r="I2893" s="1068"/>
    </row>
    <row r="2894" customFormat="false" ht="12.75" hidden="false" customHeight="false" outlineLevel="0" collapsed="false">
      <c r="A2894" s="1001" t="n">
        <v>2892</v>
      </c>
      <c r="B2894" s="1001" t="s">
        <v>6760</v>
      </c>
      <c r="C2894" s="1001" t="s">
        <v>1418</v>
      </c>
      <c r="D2894" s="1001" t="s">
        <v>850</v>
      </c>
      <c r="E2894" s="1001" t="n">
        <v>1060930240</v>
      </c>
      <c r="F2894" s="1001" t="n">
        <v>93024</v>
      </c>
      <c r="G2894" s="1001" t="s">
        <v>6761</v>
      </c>
      <c r="H2894" s="1128" t="n">
        <v>559</v>
      </c>
      <c r="I2894" s="1068"/>
    </row>
    <row r="2895" customFormat="false" ht="12.75" hidden="false" customHeight="false" outlineLevel="0" collapsed="false">
      <c r="A2895" s="1001" t="n">
        <v>2893</v>
      </c>
      <c r="B2895" s="1001" t="s">
        <v>6762</v>
      </c>
      <c r="C2895" s="1001" t="s">
        <v>1035</v>
      </c>
      <c r="D2895" s="1001" t="s">
        <v>854</v>
      </c>
      <c r="E2895" s="1001" t="n">
        <v>1010811070</v>
      </c>
      <c r="F2895" s="1001" t="n">
        <v>1109</v>
      </c>
      <c r="G2895" s="1001" t="s">
        <v>6763</v>
      </c>
      <c r="H2895" s="1128" t="n">
        <v>1613</v>
      </c>
      <c r="I2895" s="1068"/>
    </row>
    <row r="2896" customFormat="false" ht="12.75" hidden="false" customHeight="false" outlineLevel="0" collapsed="false">
      <c r="A2896" s="1001" t="n">
        <v>2894</v>
      </c>
      <c r="B2896" s="1001" t="s">
        <v>6764</v>
      </c>
      <c r="C2896" s="1001" t="s">
        <v>948</v>
      </c>
      <c r="D2896" s="1001" t="s">
        <v>462</v>
      </c>
      <c r="E2896" s="1001" t="n">
        <v>2110590170</v>
      </c>
      <c r="F2896" s="1001" t="n">
        <v>41017</v>
      </c>
      <c r="G2896" s="1001" t="s">
        <v>6765</v>
      </c>
      <c r="H2896" s="1128" t="n">
        <v>285</v>
      </c>
      <c r="I2896" s="1068"/>
    </row>
    <row r="2897" customFormat="false" ht="12.75" hidden="false" customHeight="false" outlineLevel="0" collapsed="false">
      <c r="A2897" s="1001" t="n">
        <v>2895</v>
      </c>
      <c r="B2897" s="1001" t="s">
        <v>6766</v>
      </c>
      <c r="C2897" s="1001" t="s">
        <v>948</v>
      </c>
      <c r="D2897" s="1001" t="s">
        <v>462</v>
      </c>
      <c r="E2897" s="1001" t="n">
        <v>2110590180</v>
      </c>
      <c r="F2897" s="1001" t="n">
        <v>41018</v>
      </c>
      <c r="G2897" s="1001" t="s">
        <v>6767</v>
      </c>
      <c r="H2897" s="1128" t="n">
        <v>1204</v>
      </c>
      <c r="I2897" s="1068"/>
    </row>
    <row r="2898" customFormat="false" ht="12.75" hidden="false" customHeight="false" outlineLevel="0" collapsed="false">
      <c r="A2898" s="1001" t="n">
        <v>2896</v>
      </c>
      <c r="B2898" s="1001" t="s">
        <v>6768</v>
      </c>
      <c r="C2898" s="1001" t="s">
        <v>939</v>
      </c>
      <c r="D2898" s="1001" t="s">
        <v>464</v>
      </c>
      <c r="E2898" s="1001" t="n">
        <v>2120330380</v>
      </c>
      <c r="F2898" s="1001" t="n">
        <v>60038</v>
      </c>
      <c r="G2898" s="1001" t="s">
        <v>6769</v>
      </c>
      <c r="H2898" s="1128" t="n">
        <v>43830</v>
      </c>
      <c r="I2898" s="1068"/>
    </row>
    <row r="2899" customFormat="false" ht="12.75" hidden="false" customHeight="false" outlineLevel="0" collapsed="false">
      <c r="A2899" s="1001" t="n">
        <v>2897</v>
      </c>
      <c r="B2899" s="1001" t="s">
        <v>6770</v>
      </c>
      <c r="C2899" s="1001" t="s">
        <v>974</v>
      </c>
      <c r="D2899" s="1001" t="s">
        <v>853</v>
      </c>
      <c r="E2899" s="1001" t="n">
        <v>3140940220</v>
      </c>
      <c r="F2899" s="1001" t="n">
        <v>94022</v>
      </c>
      <c r="G2899" s="1001" t="s">
        <v>6771</v>
      </c>
      <c r="H2899" s="1128" t="n">
        <v>2889</v>
      </c>
      <c r="I2899" s="1068"/>
    </row>
    <row r="2900" customFormat="false" ht="12.75" hidden="false" customHeight="false" outlineLevel="0" collapsed="false">
      <c r="A2900" s="1001" t="n">
        <v>2898</v>
      </c>
      <c r="B2900" s="1001" t="s">
        <v>6772</v>
      </c>
      <c r="C2900" s="1001" t="s">
        <v>1035</v>
      </c>
      <c r="D2900" s="1001" t="s">
        <v>854</v>
      </c>
      <c r="E2900" s="1001" t="n">
        <v>1010811080</v>
      </c>
      <c r="F2900" s="1001" t="n">
        <v>1110</v>
      </c>
      <c r="G2900" s="1001" t="s">
        <v>6773</v>
      </c>
      <c r="H2900" s="1128" t="n">
        <v>2799</v>
      </c>
      <c r="I2900" s="1068"/>
    </row>
    <row r="2901" customFormat="false" ht="12.75" hidden="false" customHeight="false" outlineLevel="0" collapsed="false">
      <c r="A2901" s="1001" t="n">
        <v>2899</v>
      </c>
      <c r="B2901" s="1001" t="s">
        <v>6774</v>
      </c>
      <c r="C2901" s="1001" t="s">
        <v>988</v>
      </c>
      <c r="D2901" s="1001" t="s">
        <v>854</v>
      </c>
      <c r="E2901" s="1001" t="n">
        <v>1010020730</v>
      </c>
      <c r="F2901" s="1001" t="n">
        <v>6075</v>
      </c>
      <c r="G2901" s="1001" t="s">
        <v>6775</v>
      </c>
      <c r="H2901" s="1128" t="n">
        <v>1893</v>
      </c>
      <c r="I2901" s="1068"/>
    </row>
    <row r="2902" customFormat="false" ht="12.75" hidden="false" customHeight="false" outlineLevel="0" collapsed="false">
      <c r="A2902" s="1001" t="n">
        <v>2900</v>
      </c>
      <c r="B2902" s="1001" t="s">
        <v>6776</v>
      </c>
      <c r="C2902" s="1001" t="s">
        <v>988</v>
      </c>
      <c r="D2902" s="1001" t="s">
        <v>854</v>
      </c>
      <c r="E2902" s="1001" t="n">
        <v>1010020740</v>
      </c>
      <c r="F2902" s="1001" t="n">
        <v>6076</v>
      </c>
      <c r="G2902" s="1001" t="s">
        <v>6777</v>
      </c>
      <c r="H2902" s="1128" t="n">
        <v>1577</v>
      </c>
      <c r="I2902" s="1068"/>
    </row>
    <row r="2903" customFormat="false" ht="12.75" hidden="false" customHeight="false" outlineLevel="0" collapsed="false">
      <c r="A2903" s="1001" t="n">
        <v>2901</v>
      </c>
      <c r="B2903" s="1001" t="s">
        <v>6778</v>
      </c>
      <c r="C2903" s="1001" t="s">
        <v>1881</v>
      </c>
      <c r="D2903" s="1001" t="s">
        <v>458</v>
      </c>
      <c r="E2903" s="1001" t="n">
        <v>2090300190</v>
      </c>
      <c r="F2903" s="1001" t="n">
        <v>48019</v>
      </c>
      <c r="G2903" s="1001" t="s">
        <v>6779</v>
      </c>
      <c r="H2903" s="1128" t="n">
        <v>22764</v>
      </c>
      <c r="I2903" s="1068"/>
    </row>
    <row r="2904" customFormat="false" ht="12.75" hidden="false" customHeight="false" outlineLevel="0" collapsed="false">
      <c r="A2904" s="1001" t="n">
        <v>2902</v>
      </c>
      <c r="B2904" s="1001" t="s">
        <v>6780</v>
      </c>
      <c r="C2904" s="1001" t="s">
        <v>999</v>
      </c>
      <c r="D2904" s="1001" t="s">
        <v>852</v>
      </c>
      <c r="E2904" s="1001" t="n">
        <v>1030121020</v>
      </c>
      <c r="F2904" s="1001" t="n">
        <v>16106</v>
      </c>
      <c r="G2904" s="1001" t="s">
        <v>6781</v>
      </c>
      <c r="H2904" s="1128" t="n">
        <v>208</v>
      </c>
      <c r="I2904" s="1068"/>
    </row>
    <row r="2905" customFormat="false" ht="12.75" hidden="false" customHeight="false" outlineLevel="0" collapsed="false">
      <c r="A2905" s="1001" t="n">
        <v>2903</v>
      </c>
      <c r="B2905" s="1001" t="s">
        <v>6782</v>
      </c>
      <c r="C2905" s="1001" t="s">
        <v>1009</v>
      </c>
      <c r="D2905" s="1001" t="s">
        <v>861</v>
      </c>
      <c r="E2905" s="1001" t="n">
        <v>1050890350</v>
      </c>
      <c r="F2905" s="1001" t="n">
        <v>23035</v>
      </c>
      <c r="G2905" s="1001" t="s">
        <v>6783</v>
      </c>
      <c r="H2905" s="1128" t="n">
        <v>4106</v>
      </c>
      <c r="I2905" s="1068"/>
    </row>
    <row r="2906" customFormat="false" ht="12.75" hidden="false" customHeight="false" outlineLevel="0" collapsed="false">
      <c r="A2906" s="1001" t="n">
        <v>2904</v>
      </c>
      <c r="B2906" s="1001" t="s">
        <v>6784</v>
      </c>
      <c r="C2906" s="1001" t="s">
        <v>939</v>
      </c>
      <c r="D2906" s="1001" t="s">
        <v>464</v>
      </c>
      <c r="E2906" s="1001" t="n">
        <v>2120330390</v>
      </c>
      <c r="F2906" s="1001" t="n">
        <v>60039</v>
      </c>
      <c r="G2906" s="1001" t="s">
        <v>6785</v>
      </c>
      <c r="H2906" s="1128" t="n">
        <v>1997</v>
      </c>
      <c r="I2906" s="1068"/>
    </row>
    <row r="2907" customFormat="false" ht="12.75" hidden="false" customHeight="false" outlineLevel="0" collapsed="false">
      <c r="A2907" s="1001" t="n">
        <v>2905</v>
      </c>
      <c r="B2907" s="1001" t="s">
        <v>6786</v>
      </c>
      <c r="C2907" s="1001" t="s">
        <v>1215</v>
      </c>
      <c r="D2907" s="1001" t="s">
        <v>858</v>
      </c>
      <c r="E2907" s="1001" t="n">
        <v>1040140300</v>
      </c>
      <c r="F2907" s="1001" t="n">
        <v>21033</v>
      </c>
      <c r="G2907" s="1001" t="s">
        <v>6787</v>
      </c>
      <c r="H2907" s="1128" t="n">
        <v>2545</v>
      </c>
      <c r="I2907" s="1068"/>
    </row>
    <row r="2908" customFormat="false" ht="12.75" hidden="false" customHeight="false" outlineLevel="0" collapsed="false">
      <c r="A2908" s="1001" t="n">
        <v>2906</v>
      </c>
      <c r="B2908" s="1001" t="s">
        <v>6788</v>
      </c>
      <c r="C2908" s="1001" t="s">
        <v>1325</v>
      </c>
      <c r="D2908" s="1001" t="s">
        <v>468</v>
      </c>
      <c r="E2908" s="1001" t="n">
        <v>3130230380</v>
      </c>
      <c r="F2908" s="1001" t="n">
        <v>69038</v>
      </c>
      <c r="G2908" s="1001" t="s">
        <v>6789</v>
      </c>
      <c r="H2908" s="1128" t="n">
        <v>820</v>
      </c>
      <c r="I2908" s="1068"/>
    </row>
    <row r="2909" customFormat="false" ht="12.75" hidden="false" customHeight="false" outlineLevel="0" collapsed="false">
      <c r="A2909" s="1001" t="n">
        <v>2907</v>
      </c>
      <c r="B2909" s="1001" t="s">
        <v>6790</v>
      </c>
      <c r="C2909" s="1001" t="s">
        <v>985</v>
      </c>
      <c r="D2909" s="1001" t="s">
        <v>857</v>
      </c>
      <c r="E2909" s="1001" t="n">
        <v>4190480270</v>
      </c>
      <c r="F2909" s="1001" t="n">
        <v>83027</v>
      </c>
      <c r="G2909" s="1001" t="s">
        <v>6791</v>
      </c>
      <c r="H2909" s="1128" t="n">
        <v>3221</v>
      </c>
      <c r="I2909" s="1068"/>
    </row>
    <row r="2910" customFormat="false" ht="12.75" hidden="false" customHeight="false" outlineLevel="0" collapsed="false">
      <c r="A2910" s="1001" t="n">
        <v>2908</v>
      </c>
      <c r="B2910" s="1001" t="s">
        <v>6792</v>
      </c>
      <c r="C2910" s="1001" t="s">
        <v>985</v>
      </c>
      <c r="D2910" s="1001" t="s">
        <v>857</v>
      </c>
      <c r="E2910" s="1001" t="n">
        <v>4190480280</v>
      </c>
      <c r="F2910" s="1001" t="n">
        <v>83028</v>
      </c>
      <c r="G2910" s="1001" t="s">
        <v>6793</v>
      </c>
      <c r="H2910" s="1128" t="n">
        <v>3851</v>
      </c>
      <c r="I2910" s="1068"/>
    </row>
    <row r="2911" customFormat="false" ht="12.75" hidden="false" customHeight="false" outlineLevel="0" collapsed="false">
      <c r="A2911" s="1001" t="n">
        <v>2909</v>
      </c>
      <c r="B2911" s="1001" t="s">
        <v>6794</v>
      </c>
      <c r="C2911" s="1001" t="s">
        <v>922</v>
      </c>
      <c r="D2911" s="1001" t="s">
        <v>848</v>
      </c>
      <c r="E2911" s="1001" t="n">
        <v>3150720530</v>
      </c>
      <c r="F2911" s="1001" t="n">
        <v>65053</v>
      </c>
      <c r="G2911" s="1001" t="s">
        <v>6795</v>
      </c>
      <c r="H2911" s="1128" t="n">
        <v>700</v>
      </c>
      <c r="I2911" s="1068"/>
    </row>
    <row r="2912" customFormat="false" ht="12.75" hidden="false" customHeight="false" outlineLevel="0" collapsed="false">
      <c r="A2912" s="1001" t="n">
        <v>2910</v>
      </c>
      <c r="B2912" s="1001" t="s">
        <v>6796</v>
      </c>
      <c r="C2912" s="1001" t="s">
        <v>1543</v>
      </c>
      <c r="D2912" s="662" t="s">
        <v>856</v>
      </c>
      <c r="E2912" s="1001" t="n">
        <v>4201110220</v>
      </c>
      <c r="F2912" s="1001" t="n">
        <v>111022</v>
      </c>
      <c r="G2912" s="1001" t="s">
        <v>6797</v>
      </c>
      <c r="H2912" s="1128" t="n">
        <v>1525</v>
      </c>
      <c r="I2912" s="1068"/>
    </row>
    <row r="2913" customFormat="false" ht="12.75" hidden="false" customHeight="false" outlineLevel="0" collapsed="false">
      <c r="A2913" s="1001" t="n">
        <v>2911</v>
      </c>
      <c r="B2913" s="1001" t="s">
        <v>6798</v>
      </c>
      <c r="C2913" s="1001" t="s">
        <v>942</v>
      </c>
      <c r="D2913" s="1001" t="s">
        <v>847</v>
      </c>
      <c r="E2913" s="1001" t="n">
        <v>3180250590</v>
      </c>
      <c r="F2913" s="1001" t="n">
        <v>78058</v>
      </c>
      <c r="G2913" s="1001" t="s">
        <v>6799</v>
      </c>
      <c r="H2913" s="1128" t="n">
        <v>7827</v>
      </c>
      <c r="I2913" s="1068"/>
    </row>
    <row r="2914" customFormat="false" ht="12.75" hidden="false" customHeight="false" outlineLevel="0" collapsed="false">
      <c r="A2914" s="1001" t="n">
        <v>2912</v>
      </c>
      <c r="B2914" s="1001" t="s">
        <v>6800</v>
      </c>
      <c r="C2914" s="1001" t="s">
        <v>1239</v>
      </c>
      <c r="D2914" s="1001" t="s">
        <v>849</v>
      </c>
      <c r="E2914" s="1001" t="n">
        <v>1080660110</v>
      </c>
      <c r="F2914" s="1001" t="n">
        <v>39011</v>
      </c>
      <c r="G2914" s="1001" t="s">
        <v>6801</v>
      </c>
      <c r="H2914" s="1128" t="n">
        <v>8075</v>
      </c>
      <c r="I2914" s="1068"/>
    </row>
    <row r="2915" customFormat="false" ht="12.75" hidden="false" customHeight="false" outlineLevel="0" collapsed="false">
      <c r="A2915" s="1001" t="n">
        <v>2913</v>
      </c>
      <c r="B2915" s="1001" t="s">
        <v>6802</v>
      </c>
      <c r="C2915" s="1001" t="s">
        <v>1151</v>
      </c>
      <c r="D2915" s="1001" t="s">
        <v>852</v>
      </c>
      <c r="E2915" s="1001" t="n">
        <v>1030770300</v>
      </c>
      <c r="F2915" s="1001" t="n">
        <v>14030</v>
      </c>
      <c r="G2915" s="1001" t="s">
        <v>6803</v>
      </c>
      <c r="H2915" s="1128" t="n">
        <v>553</v>
      </c>
      <c r="I2915" s="1068"/>
    </row>
    <row r="2916" customFormat="false" ht="12.75" hidden="false" customHeight="false" outlineLevel="0" collapsed="false">
      <c r="A2916" s="1001" t="n">
        <v>2914</v>
      </c>
      <c r="B2916" s="1001" t="s">
        <v>6804</v>
      </c>
      <c r="C2916" s="1001" t="s">
        <v>922</v>
      </c>
      <c r="D2916" s="1001" t="s">
        <v>848</v>
      </c>
      <c r="E2916" s="1001" t="n">
        <v>3150720540</v>
      </c>
      <c r="F2916" s="1001" t="n">
        <v>65054</v>
      </c>
      <c r="G2916" s="1001" t="s">
        <v>6805</v>
      </c>
      <c r="H2916" s="1128" t="n">
        <v>1100</v>
      </c>
      <c r="I2916" s="1068"/>
    </row>
    <row r="2917" customFormat="false" ht="12.75" hidden="false" customHeight="false" outlineLevel="0" collapsed="false">
      <c r="A2917" s="1001" t="n">
        <v>2915</v>
      </c>
      <c r="B2917" s="1001" t="s">
        <v>6806</v>
      </c>
      <c r="C2917" s="1001" t="s">
        <v>1269</v>
      </c>
      <c r="D2917" s="1001" t="s">
        <v>860</v>
      </c>
      <c r="E2917" s="1001" t="n">
        <v>1020040270</v>
      </c>
      <c r="F2917" s="1001" t="n">
        <v>7027</v>
      </c>
      <c r="G2917" s="1001" t="s">
        <v>6807</v>
      </c>
      <c r="H2917" s="1128" t="n">
        <v>1788</v>
      </c>
      <c r="I2917" s="1068"/>
    </row>
    <row r="2918" customFormat="false" ht="12.75" hidden="false" customHeight="false" outlineLevel="0" collapsed="false">
      <c r="A2918" s="1001" t="n">
        <v>2916</v>
      </c>
      <c r="B2918" s="1001" t="s">
        <v>6808</v>
      </c>
      <c r="C2918" s="1001" t="s">
        <v>951</v>
      </c>
      <c r="D2918" s="1001" t="s">
        <v>852</v>
      </c>
      <c r="E2918" s="1001" t="n">
        <v>1030260440</v>
      </c>
      <c r="F2918" s="1001" t="n">
        <v>19045</v>
      </c>
      <c r="G2918" s="1001" t="s">
        <v>6809</v>
      </c>
      <c r="H2918" s="1128" t="n">
        <v>859</v>
      </c>
      <c r="I2918" s="1068"/>
    </row>
    <row r="2919" customFormat="false" ht="12.75" hidden="false" customHeight="false" outlineLevel="0" collapsed="false">
      <c r="A2919" s="1001" t="n">
        <v>2917</v>
      </c>
      <c r="B2919" s="1001" t="s">
        <v>6810</v>
      </c>
      <c r="C2919" s="1001" t="s">
        <v>988</v>
      </c>
      <c r="D2919" s="1001" t="s">
        <v>854</v>
      </c>
      <c r="E2919" s="1001" t="n">
        <v>1010020750</v>
      </c>
      <c r="F2919" s="1001" t="n">
        <v>6077</v>
      </c>
      <c r="G2919" s="1001" t="s">
        <v>6811</v>
      </c>
      <c r="H2919" s="1128" t="n">
        <v>1022</v>
      </c>
      <c r="I2919" s="1068"/>
    </row>
    <row r="2920" customFormat="false" ht="12.75" hidden="false" customHeight="false" outlineLevel="0" collapsed="false">
      <c r="A2920" s="1001" t="n">
        <v>2918</v>
      </c>
      <c r="B2920" s="1001" t="s">
        <v>6812</v>
      </c>
      <c r="C2920" s="1001" t="s">
        <v>948</v>
      </c>
      <c r="D2920" s="1001" t="s">
        <v>462</v>
      </c>
      <c r="E2920" s="1001" t="n">
        <v>2110590190</v>
      </c>
      <c r="F2920" s="1001" t="n">
        <v>41019</v>
      </c>
      <c r="G2920" s="1001" t="s">
        <v>6813</v>
      </c>
      <c r="H2920" s="1128" t="n">
        <v>5540</v>
      </c>
      <c r="I2920" s="1068"/>
    </row>
    <row r="2921" customFormat="false" ht="12.75" hidden="false" customHeight="false" outlineLevel="0" collapsed="false">
      <c r="A2921" s="1001" t="n">
        <v>2919</v>
      </c>
      <c r="B2921" s="1001" t="s">
        <v>6814</v>
      </c>
      <c r="C2921" s="1001" t="s">
        <v>1269</v>
      </c>
      <c r="D2921" s="1001" t="s">
        <v>860</v>
      </c>
      <c r="E2921" s="1001" t="n">
        <v>1020040281</v>
      </c>
      <c r="F2921" s="1001" t="n">
        <v>7029</v>
      </c>
      <c r="G2921" s="1001" t="s">
        <v>6815</v>
      </c>
      <c r="H2921" s="1128" t="n">
        <v>424</v>
      </c>
      <c r="I2921" s="1068"/>
    </row>
    <row r="2922" customFormat="false" ht="12.75" hidden="false" customHeight="false" outlineLevel="0" collapsed="false">
      <c r="A2922" s="1001" t="n">
        <v>2920</v>
      </c>
      <c r="B2922" s="1001" t="s">
        <v>6816</v>
      </c>
      <c r="C2922" s="1001" t="s">
        <v>951</v>
      </c>
      <c r="D2922" s="1001" t="s">
        <v>852</v>
      </c>
      <c r="E2922" s="1001" t="n">
        <v>1030260450</v>
      </c>
      <c r="F2922" s="1001" t="n">
        <v>19046</v>
      </c>
      <c r="G2922" s="1001" t="s">
        <v>6817</v>
      </c>
      <c r="H2922" s="1128" t="n">
        <v>1889</v>
      </c>
      <c r="I2922" s="1068"/>
    </row>
    <row r="2923" customFormat="false" ht="12.75" hidden="false" customHeight="false" outlineLevel="0" collapsed="false">
      <c r="A2923" s="1001" t="n">
        <v>2921</v>
      </c>
      <c r="B2923" s="1001" t="s">
        <v>6818</v>
      </c>
      <c r="C2923" s="1001" t="s">
        <v>1625</v>
      </c>
      <c r="D2923" s="1001" t="s">
        <v>856</v>
      </c>
      <c r="E2923" s="1001" t="n">
        <v>4200530230</v>
      </c>
      <c r="F2923" s="1001" t="n">
        <v>91025</v>
      </c>
      <c r="G2923" s="1001" t="s">
        <v>6819</v>
      </c>
      <c r="H2923" s="1128" t="n">
        <v>703</v>
      </c>
      <c r="I2923" s="1068"/>
    </row>
    <row r="2924" customFormat="false" ht="12.75" hidden="false" customHeight="false" outlineLevel="0" collapsed="false">
      <c r="A2924" s="1001" t="n">
        <v>2922</v>
      </c>
      <c r="B2924" s="1001" t="s">
        <v>6820</v>
      </c>
      <c r="C2924" s="1001" t="s">
        <v>1518</v>
      </c>
      <c r="D2924" s="1001" t="s">
        <v>464</v>
      </c>
      <c r="E2924" s="1001" t="n">
        <v>2120400090</v>
      </c>
      <c r="F2924" s="1001" t="n">
        <v>59009</v>
      </c>
      <c r="G2924" s="1001" t="s">
        <v>6821</v>
      </c>
      <c r="H2924" s="1128" t="n">
        <v>19598</v>
      </c>
      <c r="I2924" s="1068"/>
    </row>
    <row r="2925" customFormat="false" ht="12.75" hidden="false" customHeight="false" outlineLevel="0" collapsed="false">
      <c r="A2925" s="1001" t="n">
        <v>2923</v>
      </c>
      <c r="B2925" s="1001" t="s">
        <v>6822</v>
      </c>
      <c r="C2925" s="1001" t="s">
        <v>985</v>
      </c>
      <c r="D2925" s="1001" t="s">
        <v>857</v>
      </c>
      <c r="E2925" s="1001" t="n">
        <v>4190480290</v>
      </c>
      <c r="F2925" s="1001" t="n">
        <v>83029</v>
      </c>
      <c r="G2925" s="1001" t="s">
        <v>6823</v>
      </c>
      <c r="H2925" s="1128" t="n">
        <v>3116</v>
      </c>
      <c r="I2925" s="1068"/>
    </row>
    <row r="2926" customFormat="false" ht="12.75" hidden="false" customHeight="false" outlineLevel="0" collapsed="false">
      <c r="A2926" s="1001" t="n">
        <v>2924</v>
      </c>
      <c r="B2926" s="1001" t="s">
        <v>6824</v>
      </c>
      <c r="C2926" s="1001" t="s">
        <v>893</v>
      </c>
      <c r="D2926" s="1001" t="s">
        <v>852</v>
      </c>
      <c r="E2926" s="1001" t="n">
        <v>1030491020</v>
      </c>
      <c r="F2926" s="1001" t="n">
        <v>15103</v>
      </c>
      <c r="G2926" s="1001" t="s">
        <v>6825</v>
      </c>
      <c r="H2926" s="1128" t="n">
        <v>9218</v>
      </c>
      <c r="I2926" s="1068"/>
    </row>
    <row r="2927" customFormat="false" ht="12.75" hidden="false" customHeight="false" outlineLevel="0" collapsed="false">
      <c r="A2927" s="1001" t="n">
        <v>2925</v>
      </c>
      <c r="B2927" s="1001" t="s">
        <v>6826</v>
      </c>
      <c r="C2927" s="1001" t="s">
        <v>1335</v>
      </c>
      <c r="D2927" s="1001" t="s">
        <v>849</v>
      </c>
      <c r="E2927" s="1001" t="n">
        <v>1080130270</v>
      </c>
      <c r="F2927" s="1001" t="n">
        <v>37027</v>
      </c>
      <c r="G2927" s="1001" t="s">
        <v>6827</v>
      </c>
      <c r="H2927" s="1128" t="n">
        <v>4797</v>
      </c>
      <c r="I2927" s="1068"/>
    </row>
    <row r="2928" customFormat="false" ht="12.75" hidden="false" customHeight="false" outlineLevel="0" collapsed="false">
      <c r="A2928" s="1001" t="n">
        <v>2926</v>
      </c>
      <c r="B2928" s="1001" t="s">
        <v>6828</v>
      </c>
      <c r="C2928" s="1001" t="s">
        <v>1095</v>
      </c>
      <c r="D2928" s="1001" t="s">
        <v>854</v>
      </c>
      <c r="E2928" s="1001" t="n">
        <v>1010960260</v>
      </c>
      <c r="F2928" s="1001" t="n">
        <v>96026</v>
      </c>
      <c r="G2928" s="1001" t="s">
        <v>6829</v>
      </c>
      <c r="H2928" s="1128" t="n">
        <v>3741</v>
      </c>
      <c r="I2928" s="1068"/>
    </row>
    <row r="2929" customFormat="false" ht="12.75" hidden="false" customHeight="false" outlineLevel="0" collapsed="false">
      <c r="A2929" s="1001" t="n">
        <v>2927</v>
      </c>
      <c r="B2929" s="1001" t="s">
        <v>6830</v>
      </c>
      <c r="C2929" s="1001" t="s">
        <v>914</v>
      </c>
      <c r="D2929" s="1001" t="s">
        <v>468</v>
      </c>
      <c r="E2929" s="1001" t="n">
        <v>3130380450</v>
      </c>
      <c r="F2929" s="1001" t="n">
        <v>66045</v>
      </c>
      <c r="G2929" s="1001" t="s">
        <v>6831</v>
      </c>
      <c r="H2929" s="1128" t="n">
        <v>236</v>
      </c>
      <c r="I2929" s="1068"/>
    </row>
    <row r="2930" customFormat="false" ht="12.75" hidden="false" customHeight="false" outlineLevel="0" collapsed="false">
      <c r="A2930" s="1001" t="n">
        <v>2928</v>
      </c>
      <c r="B2930" s="1001" t="s">
        <v>6832</v>
      </c>
      <c r="C2930" s="1001" t="s">
        <v>1027</v>
      </c>
      <c r="D2930" s="1001" t="s">
        <v>857</v>
      </c>
      <c r="E2930" s="1001" t="n">
        <v>4190280100</v>
      </c>
      <c r="F2930" s="1001" t="n">
        <v>86010</v>
      </c>
      <c r="G2930" s="1001" t="s">
        <v>6833</v>
      </c>
      <c r="H2930" s="1128" t="n">
        <v>3344</v>
      </c>
      <c r="I2930" s="1068"/>
    </row>
    <row r="2931" customFormat="false" ht="12.75" hidden="false" customHeight="false" outlineLevel="0" collapsed="false">
      <c r="A2931" s="1001" t="n">
        <v>2929</v>
      </c>
      <c r="B2931" s="1001" t="s">
        <v>6834</v>
      </c>
      <c r="C2931" s="1001" t="s">
        <v>1226</v>
      </c>
      <c r="D2931" s="1001" t="s">
        <v>855</v>
      </c>
      <c r="E2931" s="1001" t="n">
        <v>3160410270</v>
      </c>
      <c r="F2931" s="1001" t="n">
        <v>75028</v>
      </c>
      <c r="G2931" s="1001" t="s">
        <v>6835</v>
      </c>
      <c r="H2931" s="1128" t="n">
        <v>4894</v>
      </c>
      <c r="I2931" s="1068"/>
    </row>
    <row r="2932" customFormat="false" ht="12.75" hidden="false" customHeight="false" outlineLevel="0" collapsed="false">
      <c r="A2932" s="1001" t="n">
        <v>2930</v>
      </c>
      <c r="B2932" s="1001" t="s">
        <v>6836</v>
      </c>
      <c r="C2932" s="1001" t="s">
        <v>1174</v>
      </c>
      <c r="D2932" s="1001" t="s">
        <v>847</v>
      </c>
      <c r="E2932" s="1001" t="n">
        <v>3180220530</v>
      </c>
      <c r="F2932" s="1001" t="n">
        <v>79055</v>
      </c>
      <c r="G2932" s="1001" t="s">
        <v>6837</v>
      </c>
      <c r="H2932" s="1128" t="n">
        <v>440</v>
      </c>
      <c r="I2932" s="1068"/>
    </row>
    <row r="2933" customFormat="false" ht="12.75" hidden="false" customHeight="false" outlineLevel="0" collapsed="false">
      <c r="A2933" s="1001" t="n">
        <v>2931</v>
      </c>
      <c r="B2933" s="1001" t="s">
        <v>6838</v>
      </c>
      <c r="C2933" s="1001" t="s">
        <v>1497</v>
      </c>
      <c r="D2933" s="1001" t="s">
        <v>462</v>
      </c>
      <c r="E2933" s="1001" t="n">
        <v>2110440200</v>
      </c>
      <c r="F2933" s="1001" t="n">
        <v>43020</v>
      </c>
      <c r="G2933" s="1001" t="s">
        <v>6839</v>
      </c>
      <c r="H2933" s="1128" t="n">
        <v>523</v>
      </c>
      <c r="I2933" s="1068"/>
    </row>
    <row r="2934" customFormat="false" ht="12.75" hidden="false" customHeight="false" outlineLevel="0" collapsed="false">
      <c r="A2934" s="1001" t="n">
        <v>2932</v>
      </c>
      <c r="B2934" s="1001" t="s">
        <v>6840</v>
      </c>
      <c r="C2934" s="1001" t="s">
        <v>1330</v>
      </c>
      <c r="D2934" s="1001" t="s">
        <v>861</v>
      </c>
      <c r="E2934" s="1001" t="n">
        <v>1050840310</v>
      </c>
      <c r="F2934" s="1001" t="n">
        <v>26031</v>
      </c>
      <c r="G2934" s="1001" t="s">
        <v>6841</v>
      </c>
      <c r="H2934" s="1128" t="n">
        <v>6025</v>
      </c>
      <c r="I2934" s="1068"/>
    </row>
    <row r="2935" customFormat="false" ht="12.75" hidden="false" customHeight="false" outlineLevel="0" collapsed="false">
      <c r="A2935" s="1001" t="n">
        <v>2933</v>
      </c>
      <c r="B2935" s="1001" t="s">
        <v>6842</v>
      </c>
      <c r="C2935" s="1001" t="s">
        <v>1004</v>
      </c>
      <c r="D2935" s="1001" t="s">
        <v>861</v>
      </c>
      <c r="E2935" s="1001" t="n">
        <v>1050710250</v>
      </c>
      <c r="F2935" s="1001" t="n">
        <v>29025</v>
      </c>
      <c r="G2935" s="1001" t="s">
        <v>6843</v>
      </c>
      <c r="H2935" s="1128" t="n">
        <v>970</v>
      </c>
      <c r="I2935" s="1068"/>
    </row>
    <row r="2936" customFormat="false" ht="12.75" hidden="false" customHeight="false" outlineLevel="0" collapsed="false">
      <c r="A2936" s="1001" t="n">
        <v>2934</v>
      </c>
      <c r="B2936" s="1001" t="s">
        <v>6844</v>
      </c>
      <c r="C2936" s="1001" t="s">
        <v>908</v>
      </c>
      <c r="D2936" s="1001" t="s">
        <v>854</v>
      </c>
      <c r="E2936" s="1001" t="n">
        <v>1010270930</v>
      </c>
      <c r="F2936" s="1001" t="n">
        <v>4093</v>
      </c>
      <c r="G2936" s="1001" t="s">
        <v>6845</v>
      </c>
      <c r="H2936" s="1128" t="n">
        <v>574</v>
      </c>
      <c r="I2936" s="1068"/>
    </row>
    <row r="2937" customFormat="false" ht="12.75" hidden="false" customHeight="false" outlineLevel="0" collapsed="false">
      <c r="A2937" s="1001" t="n">
        <v>2935</v>
      </c>
      <c r="B2937" s="1001" t="s">
        <v>6846</v>
      </c>
      <c r="C2937" s="1001" t="s">
        <v>884</v>
      </c>
      <c r="D2937" s="1001" t="s">
        <v>458</v>
      </c>
      <c r="E2937" s="1001" t="n">
        <v>2090750130</v>
      </c>
      <c r="F2937" s="1001" t="n">
        <v>52013</v>
      </c>
      <c r="G2937" s="1001" t="s">
        <v>6847</v>
      </c>
      <c r="H2937" s="1128" t="n">
        <v>2584</v>
      </c>
      <c r="I2937" s="1068"/>
    </row>
    <row r="2938" customFormat="false" ht="12.75" hidden="false" customHeight="false" outlineLevel="0" collapsed="false">
      <c r="A2938" s="1001" t="n">
        <v>2936</v>
      </c>
      <c r="B2938" s="1001" t="s">
        <v>6848</v>
      </c>
      <c r="C2938" s="1001" t="s">
        <v>1625</v>
      </c>
      <c r="D2938" s="1001" t="s">
        <v>856</v>
      </c>
      <c r="E2938" s="1001" t="n">
        <v>4200530240</v>
      </c>
      <c r="F2938" s="1001" t="n">
        <v>91026</v>
      </c>
      <c r="G2938" s="1001" t="s">
        <v>6849</v>
      </c>
      <c r="H2938" s="1128" t="n">
        <v>1304</v>
      </c>
      <c r="I2938" s="1068"/>
    </row>
    <row r="2939" customFormat="false" ht="12.75" hidden="false" customHeight="false" outlineLevel="0" collapsed="false">
      <c r="A2939" s="1001" t="n">
        <v>2937</v>
      </c>
      <c r="B2939" s="1001" t="s">
        <v>6850</v>
      </c>
      <c r="C2939" s="1001" t="s">
        <v>1215</v>
      </c>
      <c r="D2939" s="1001" t="s">
        <v>858</v>
      </c>
      <c r="E2939" s="1001" t="n">
        <v>1040140310</v>
      </c>
      <c r="F2939" s="1001" t="n">
        <v>21034</v>
      </c>
      <c r="G2939" s="1001" t="s">
        <v>6851</v>
      </c>
      <c r="H2939" s="1128" t="n">
        <v>3230</v>
      </c>
      <c r="I2939" s="1068"/>
    </row>
    <row r="2940" customFormat="false" ht="12.75" hidden="false" customHeight="false" outlineLevel="0" collapsed="false">
      <c r="A2940" s="1001" t="n">
        <v>2938</v>
      </c>
      <c r="B2940" s="1001" t="s">
        <v>6852</v>
      </c>
      <c r="C2940" s="1001" t="s">
        <v>985</v>
      </c>
      <c r="D2940" s="1001" t="s">
        <v>857</v>
      </c>
      <c r="E2940" s="1001" t="n">
        <v>4190480300</v>
      </c>
      <c r="F2940" s="1001" t="n">
        <v>83030</v>
      </c>
      <c r="G2940" s="1001" t="s">
        <v>6853</v>
      </c>
      <c r="H2940" s="1128" t="n">
        <v>2328</v>
      </c>
      <c r="I2940" s="1068"/>
    </row>
    <row r="2941" customFormat="false" ht="12.75" hidden="false" customHeight="false" outlineLevel="0" collapsed="false">
      <c r="A2941" s="1001" t="n">
        <v>2939</v>
      </c>
      <c r="B2941" s="1001" t="s">
        <v>6854</v>
      </c>
      <c r="C2941" s="1001" t="s">
        <v>1226</v>
      </c>
      <c r="D2941" s="1001" t="s">
        <v>855</v>
      </c>
      <c r="E2941" s="1001" t="n">
        <v>3160410280</v>
      </c>
      <c r="F2941" s="1001" t="n">
        <v>75029</v>
      </c>
      <c r="G2941" s="1001" t="s">
        <v>6855</v>
      </c>
      <c r="H2941" s="1128" t="n">
        <v>25885</v>
      </c>
      <c r="I2941" s="1068"/>
    </row>
    <row r="2942" customFormat="false" ht="12.75" hidden="false" customHeight="false" outlineLevel="0" collapsed="false">
      <c r="A2942" s="1001" t="n">
        <v>2940</v>
      </c>
      <c r="B2942" s="1001" t="s">
        <v>6856</v>
      </c>
      <c r="C2942" s="1001" t="s">
        <v>1226</v>
      </c>
      <c r="D2942" s="1001" t="s">
        <v>855</v>
      </c>
      <c r="E2942" s="1001" t="n">
        <v>3160410290</v>
      </c>
      <c r="F2942" s="1001" t="n">
        <v>75030</v>
      </c>
      <c r="G2942" s="1001" t="s">
        <v>6857</v>
      </c>
      <c r="H2942" s="1128" t="n">
        <v>15095</v>
      </c>
      <c r="I2942" s="1068"/>
    </row>
    <row r="2943" customFormat="false" ht="12.75" hidden="false" customHeight="false" outlineLevel="0" collapsed="false">
      <c r="A2943" s="1001" t="n">
        <v>2941</v>
      </c>
      <c r="B2943" s="1001" t="s">
        <v>6858</v>
      </c>
      <c r="C2943" s="1001" t="s">
        <v>1017</v>
      </c>
      <c r="D2943" s="1001" t="s">
        <v>847</v>
      </c>
      <c r="E2943" s="1001" t="n">
        <v>3180670350</v>
      </c>
      <c r="F2943" s="1001" t="n">
        <v>80035</v>
      </c>
      <c r="G2943" s="1001" t="s">
        <v>6859</v>
      </c>
      <c r="H2943" s="1128" t="n">
        <v>1453</v>
      </c>
      <c r="I2943" s="1068"/>
    </row>
    <row r="2944" customFormat="false" ht="12.75" hidden="false" customHeight="false" outlineLevel="0" collapsed="false">
      <c r="A2944" s="1001" t="n">
        <v>2942</v>
      </c>
      <c r="B2944" s="1001" t="s">
        <v>6860</v>
      </c>
      <c r="C2944" s="1001" t="s">
        <v>881</v>
      </c>
      <c r="D2944" s="1001" t="s">
        <v>852</v>
      </c>
      <c r="E2944" s="1001" t="n">
        <v>1030980360</v>
      </c>
      <c r="F2944" s="1001" t="n">
        <v>97036</v>
      </c>
      <c r="G2944" s="1001" t="s">
        <v>6861</v>
      </c>
      <c r="H2944" s="1128" t="n">
        <v>8458</v>
      </c>
      <c r="I2944" s="1068"/>
    </row>
    <row r="2945" customFormat="false" ht="12.75" hidden="false" customHeight="false" outlineLevel="0" collapsed="false">
      <c r="A2945" s="1001" t="n">
        <v>2943</v>
      </c>
      <c r="B2945" s="1001" t="s">
        <v>6862</v>
      </c>
      <c r="C2945" s="1001" t="s">
        <v>1884</v>
      </c>
      <c r="D2945" s="1001" t="s">
        <v>849</v>
      </c>
      <c r="E2945" s="1001" t="n">
        <v>1080320130</v>
      </c>
      <c r="F2945" s="1001" t="n">
        <v>40014</v>
      </c>
      <c r="G2945" s="1001" t="s">
        <v>6863</v>
      </c>
      <c r="H2945" s="1128" t="n">
        <v>2438</v>
      </c>
      <c r="I2945" s="1068"/>
    </row>
    <row r="2946" customFormat="false" ht="12.75" hidden="false" customHeight="false" outlineLevel="0" collapsed="false">
      <c r="A2946" s="1001" t="n">
        <v>2944</v>
      </c>
      <c r="B2946" s="1001" t="s">
        <v>6864</v>
      </c>
      <c r="C2946" s="1001" t="s">
        <v>878</v>
      </c>
      <c r="D2946" s="1001" t="s">
        <v>852</v>
      </c>
      <c r="E2946" s="1001" t="n">
        <v>1030990270</v>
      </c>
      <c r="F2946" s="1001" t="n">
        <v>98027</v>
      </c>
      <c r="G2946" s="1001" t="s">
        <v>6865</v>
      </c>
      <c r="H2946" s="1128" t="n">
        <v>1310</v>
      </c>
      <c r="I2946" s="1068"/>
    </row>
    <row r="2947" customFormat="false" ht="12.75" hidden="false" customHeight="false" outlineLevel="0" collapsed="false">
      <c r="A2947" s="1001" t="n">
        <v>2945</v>
      </c>
      <c r="B2947" s="1001" t="s">
        <v>6866</v>
      </c>
      <c r="C2947" s="1001" t="s">
        <v>1055</v>
      </c>
      <c r="D2947" s="1001" t="s">
        <v>852</v>
      </c>
      <c r="E2947" s="1001" t="n">
        <v>1030860590</v>
      </c>
      <c r="F2947" s="1001" t="n">
        <v>12070</v>
      </c>
      <c r="G2947" s="1001" t="s">
        <v>6867</v>
      </c>
      <c r="H2947" s="1128" t="n">
        <v>52452</v>
      </c>
      <c r="I2947" s="1068"/>
    </row>
    <row r="2948" customFormat="false" ht="12.75" hidden="false" customHeight="false" outlineLevel="0" collapsed="false">
      <c r="A2948" s="1001" t="n">
        <v>2946</v>
      </c>
      <c r="B2948" s="1001" t="s">
        <v>6868</v>
      </c>
      <c r="C2948" s="1001" t="s">
        <v>957</v>
      </c>
      <c r="D2948" s="1001" t="s">
        <v>464</v>
      </c>
      <c r="E2948" s="1001" t="n">
        <v>2120910260</v>
      </c>
      <c r="F2948" s="1001" t="n">
        <v>56027</v>
      </c>
      <c r="G2948" s="1001" t="s">
        <v>6869</v>
      </c>
      <c r="H2948" s="1128" t="n">
        <v>2623</v>
      </c>
      <c r="I2948" s="1068"/>
    </row>
    <row r="2949" customFormat="false" ht="12.75" hidden="false" customHeight="false" outlineLevel="0" collapsed="false">
      <c r="A2949" s="1001" t="n">
        <v>2947</v>
      </c>
      <c r="B2949" s="1001" t="s">
        <v>6870</v>
      </c>
      <c r="C2949" s="1001" t="s">
        <v>378</v>
      </c>
      <c r="D2949" s="1001" t="s">
        <v>854</v>
      </c>
      <c r="E2949" s="1001" t="n">
        <v>1010520660</v>
      </c>
      <c r="F2949" s="1001" t="n">
        <v>3068</v>
      </c>
      <c r="G2949" s="1001" t="s">
        <v>6871</v>
      </c>
      <c r="H2949" s="1128" t="n">
        <v>15551</v>
      </c>
      <c r="I2949" s="1068"/>
    </row>
    <row r="2950" customFormat="false" ht="12.75" hidden="false" customHeight="false" outlineLevel="0" collapsed="false">
      <c r="A2950" s="1001" t="n">
        <v>2948</v>
      </c>
      <c r="B2950" s="1001" t="s">
        <v>6872</v>
      </c>
      <c r="C2950" s="1001" t="s">
        <v>1055</v>
      </c>
      <c r="D2950" s="1001" t="s">
        <v>852</v>
      </c>
      <c r="E2950" s="1001" t="n">
        <v>1030860600</v>
      </c>
      <c r="F2950" s="1001" t="n">
        <v>12071</v>
      </c>
      <c r="G2950" s="1001" t="s">
        <v>6873</v>
      </c>
      <c r="H2950" s="1128" t="n">
        <v>989</v>
      </c>
      <c r="I2950" s="1068"/>
    </row>
    <row r="2951" customFormat="false" ht="12.75" hidden="false" customHeight="false" outlineLevel="0" collapsed="false">
      <c r="A2951" s="1001" t="n">
        <v>2949</v>
      </c>
      <c r="B2951" s="1001" t="s">
        <v>6874</v>
      </c>
      <c r="C2951" s="1001" t="s">
        <v>1117</v>
      </c>
      <c r="D2951" s="1001" t="s">
        <v>852</v>
      </c>
      <c r="E2951" s="1001" t="n">
        <v>1030570630</v>
      </c>
      <c r="F2951" s="1001" t="n">
        <v>18066</v>
      </c>
      <c r="G2951" s="1001" t="s">
        <v>6875</v>
      </c>
      <c r="H2951" s="1128" t="n">
        <v>171</v>
      </c>
      <c r="I2951" s="1068"/>
    </row>
    <row r="2952" customFormat="false" ht="12.75" hidden="false" customHeight="false" outlineLevel="0" collapsed="false">
      <c r="A2952" s="1001" t="n">
        <v>2950</v>
      </c>
      <c r="B2952" s="1001" t="s">
        <v>6876</v>
      </c>
      <c r="C2952" s="1001" t="s">
        <v>1344</v>
      </c>
      <c r="D2952" s="1001" t="s">
        <v>458</v>
      </c>
      <c r="E2952" s="1001" t="n">
        <v>2090430150</v>
      </c>
      <c r="F2952" s="1001" t="n">
        <v>46015</v>
      </c>
      <c r="G2952" s="1001" t="s">
        <v>6877</v>
      </c>
      <c r="H2952" s="1128" t="n">
        <v>3613</v>
      </c>
      <c r="I2952" s="1068"/>
    </row>
    <row r="2953" customFormat="false" ht="12.75" hidden="false" customHeight="false" outlineLevel="0" collapsed="false">
      <c r="A2953" s="1001" t="n">
        <v>2951</v>
      </c>
      <c r="B2953" s="1001" t="s">
        <v>6878</v>
      </c>
      <c r="C2953" s="1001" t="s">
        <v>1012</v>
      </c>
      <c r="D2953" s="1001" t="s">
        <v>464</v>
      </c>
      <c r="E2953" s="1001" t="n">
        <v>2120700400</v>
      </c>
      <c r="F2953" s="1001" t="n">
        <v>58040</v>
      </c>
      <c r="G2953" s="1001" t="s">
        <v>6879</v>
      </c>
      <c r="H2953" s="1128" t="n">
        <v>6500</v>
      </c>
      <c r="I2953" s="1068"/>
    </row>
    <row r="2954" customFormat="false" ht="12.75" hidden="false" customHeight="false" outlineLevel="0" collapsed="false">
      <c r="A2954" s="1001" t="n">
        <v>2952</v>
      </c>
      <c r="B2954" s="1001" t="s">
        <v>6880</v>
      </c>
      <c r="C2954" s="1001" t="s">
        <v>899</v>
      </c>
      <c r="D2954" s="1001" t="s">
        <v>846</v>
      </c>
      <c r="E2954" s="1001" t="n">
        <v>3170640340</v>
      </c>
      <c r="F2954" s="1001" t="n">
        <v>76035</v>
      </c>
      <c r="G2954" s="1001" t="s">
        <v>6881</v>
      </c>
      <c r="H2954" s="1128" t="n">
        <v>813</v>
      </c>
      <c r="I2954" s="1068"/>
    </row>
    <row r="2955" customFormat="false" ht="12.75" hidden="false" customHeight="false" outlineLevel="0" collapsed="false">
      <c r="A2955" s="1001" t="n">
        <v>2953</v>
      </c>
      <c r="B2955" s="1001" t="s">
        <v>6882</v>
      </c>
      <c r="C2955" s="1001" t="s">
        <v>1335</v>
      </c>
      <c r="D2955" s="1001" t="s">
        <v>849</v>
      </c>
      <c r="E2955" s="1001" t="n">
        <v>1080130280</v>
      </c>
      <c r="F2955" s="1001" t="n">
        <v>37028</v>
      </c>
      <c r="G2955" s="1001" t="s">
        <v>6883</v>
      </c>
      <c r="H2955" s="1128" t="n">
        <v>5529</v>
      </c>
      <c r="I2955" s="1068"/>
    </row>
    <row r="2956" customFormat="false" ht="12.75" hidden="false" customHeight="false" outlineLevel="0" collapsed="false">
      <c r="A2956" s="1001" t="n">
        <v>2954</v>
      </c>
      <c r="B2956" s="1001" t="s">
        <v>6884</v>
      </c>
      <c r="C2956" s="1001" t="s">
        <v>875</v>
      </c>
      <c r="D2956" s="1001" t="s">
        <v>861</v>
      </c>
      <c r="E2956" s="1001" t="n">
        <v>1050540390</v>
      </c>
      <c r="F2956" s="1001" t="n">
        <v>28039</v>
      </c>
      <c r="G2956" s="1001" t="s">
        <v>6885</v>
      </c>
      <c r="H2956" s="1128" t="n">
        <v>7105</v>
      </c>
      <c r="I2956" s="1068"/>
    </row>
    <row r="2957" customFormat="false" ht="12.75" hidden="false" customHeight="false" outlineLevel="0" collapsed="false">
      <c r="A2957" s="1001" t="n">
        <v>2955</v>
      </c>
      <c r="B2957" s="1001" t="s">
        <v>6886</v>
      </c>
      <c r="C2957" s="1001" t="s">
        <v>939</v>
      </c>
      <c r="D2957" s="1001" t="s">
        <v>464</v>
      </c>
      <c r="E2957" s="1001" t="n">
        <v>2120330400</v>
      </c>
      <c r="F2957" s="1001" t="n">
        <v>60040</v>
      </c>
      <c r="G2957" s="1001" t="s">
        <v>6887</v>
      </c>
      <c r="H2957" s="1128" t="n">
        <v>1220</v>
      </c>
      <c r="I2957" s="1068"/>
    </row>
    <row r="2958" customFormat="false" ht="12.75" hidden="false" customHeight="false" outlineLevel="0" collapsed="false">
      <c r="A2958" s="1001" t="n">
        <v>2956</v>
      </c>
      <c r="B2958" s="1001" t="s">
        <v>6888</v>
      </c>
      <c r="C2958" s="1001" t="s">
        <v>1071</v>
      </c>
      <c r="D2958" s="1001" t="s">
        <v>861</v>
      </c>
      <c r="E2958" s="1001" t="n">
        <v>1050900420</v>
      </c>
      <c r="F2958" s="1001" t="n">
        <v>24042</v>
      </c>
      <c r="G2958" s="1001" t="s">
        <v>6889</v>
      </c>
      <c r="H2958" s="1128" t="n">
        <v>2342</v>
      </c>
      <c r="I2958" s="1068"/>
    </row>
    <row r="2959" customFormat="false" ht="12.75" hidden="false" customHeight="false" outlineLevel="0" collapsed="false">
      <c r="A2959" s="1001" t="n">
        <v>2957</v>
      </c>
      <c r="B2959" s="1001" t="s">
        <v>6890</v>
      </c>
      <c r="C2959" s="1001" t="s">
        <v>1226</v>
      </c>
      <c r="D2959" s="1001" t="s">
        <v>855</v>
      </c>
      <c r="E2959" s="1001" t="n">
        <v>3160410300</v>
      </c>
      <c r="F2959" s="1001" t="n">
        <v>75031</v>
      </c>
      <c r="G2959" s="1001" t="s">
        <v>6891</v>
      </c>
      <c r="H2959" s="1128" t="n">
        <v>19561</v>
      </c>
      <c r="I2959" s="1068"/>
    </row>
    <row r="2960" customFormat="false" ht="12.75" hidden="false" customHeight="false" outlineLevel="0" collapsed="false">
      <c r="A2960" s="1001" t="n">
        <v>2958</v>
      </c>
      <c r="B2960" s="1001" t="s">
        <v>6892</v>
      </c>
      <c r="C2960" s="1001" t="s">
        <v>1092</v>
      </c>
      <c r="D2960" s="1001" t="s">
        <v>848</v>
      </c>
      <c r="E2960" s="1001" t="n">
        <v>3150200380</v>
      </c>
      <c r="F2960" s="1001" t="n">
        <v>61038</v>
      </c>
      <c r="G2960" s="1001" t="s">
        <v>6893</v>
      </c>
      <c r="H2960" s="1128" t="n">
        <v>494</v>
      </c>
      <c r="I2960" s="1068"/>
    </row>
    <row r="2961" customFormat="false" ht="12.75" hidden="false" customHeight="false" outlineLevel="0" collapsed="false">
      <c r="A2961" s="1001" t="n">
        <v>2959</v>
      </c>
      <c r="B2961" s="1001" t="s">
        <v>6894</v>
      </c>
      <c r="C2961" s="1001" t="s">
        <v>985</v>
      </c>
      <c r="D2961" s="1001" t="s">
        <v>857</v>
      </c>
      <c r="E2961" s="1001" t="n">
        <v>4190480301</v>
      </c>
      <c r="F2961" s="1001" t="n">
        <v>83031</v>
      </c>
      <c r="G2961" s="1001" t="s">
        <v>6895</v>
      </c>
      <c r="H2961" s="1128" t="n">
        <v>336</v>
      </c>
      <c r="I2961" s="1068"/>
    </row>
    <row r="2962" customFormat="false" ht="12.75" hidden="false" customHeight="false" outlineLevel="0" collapsed="false">
      <c r="A2962" s="1001" t="n">
        <v>2960</v>
      </c>
      <c r="B2962" s="1001" t="s">
        <v>6896</v>
      </c>
      <c r="C2962" s="1001" t="s">
        <v>1092</v>
      </c>
      <c r="D2962" s="1001" t="s">
        <v>848</v>
      </c>
      <c r="E2962" s="1001" t="n">
        <v>3150200390</v>
      </c>
      <c r="F2962" s="1001" t="n">
        <v>61039</v>
      </c>
      <c r="G2962" s="1001" t="s">
        <v>6897</v>
      </c>
      <c r="H2962" s="1128" t="n">
        <v>2041</v>
      </c>
      <c r="I2962" s="1068"/>
    </row>
    <row r="2963" customFormat="false" ht="12.75" hidden="false" customHeight="false" outlineLevel="0" collapsed="false">
      <c r="A2963" s="1001" t="n">
        <v>2961</v>
      </c>
      <c r="B2963" s="1001" t="s">
        <v>6898</v>
      </c>
      <c r="C2963" s="1001" t="s">
        <v>1625</v>
      </c>
      <c r="D2963" s="1001" t="s">
        <v>856</v>
      </c>
      <c r="E2963" s="1001" t="n">
        <v>4200530250</v>
      </c>
      <c r="F2963" s="1001" t="n">
        <v>91027</v>
      </c>
      <c r="G2963" s="1001" t="s">
        <v>6899</v>
      </c>
      <c r="H2963" s="1128" t="n">
        <v>2384</v>
      </c>
      <c r="I2963" s="1068"/>
    </row>
    <row r="2964" customFormat="false" ht="12.75" hidden="false" customHeight="false" outlineLevel="0" collapsed="false">
      <c r="A2964" s="1001" t="n">
        <v>2962</v>
      </c>
      <c r="B2964" s="1001" t="s">
        <v>6900</v>
      </c>
      <c r="C2964" s="1001" t="s">
        <v>875</v>
      </c>
      <c r="D2964" s="1001" t="s">
        <v>861</v>
      </c>
      <c r="E2964" s="1001" t="n">
        <v>1050540400</v>
      </c>
      <c r="F2964" s="1001" t="n">
        <v>28040</v>
      </c>
      <c r="G2964" s="1001" t="s">
        <v>6901</v>
      </c>
      <c r="H2964" s="1128" t="n">
        <v>4301</v>
      </c>
      <c r="I2964" s="1068"/>
    </row>
    <row r="2965" customFormat="false" ht="12.75" hidden="false" customHeight="false" outlineLevel="0" collapsed="false">
      <c r="A2965" s="1001" t="n">
        <v>2963</v>
      </c>
      <c r="B2965" s="1001" t="s">
        <v>6902</v>
      </c>
      <c r="C2965" s="1001" t="s">
        <v>988</v>
      </c>
      <c r="D2965" s="1001" t="s">
        <v>854</v>
      </c>
      <c r="E2965" s="1001" t="n">
        <v>1010020760</v>
      </c>
      <c r="F2965" s="1001" t="n">
        <v>6078</v>
      </c>
      <c r="G2965" s="1001" t="s">
        <v>6903</v>
      </c>
      <c r="H2965" s="1128" t="n">
        <v>817</v>
      </c>
      <c r="I2965" s="1068"/>
    </row>
    <row r="2966" customFormat="false" ht="12.75" hidden="false" customHeight="false" outlineLevel="0" collapsed="false">
      <c r="A2966" s="1001" t="n">
        <v>2964</v>
      </c>
      <c r="B2966" s="1001" t="s">
        <v>6904</v>
      </c>
      <c r="C2966" s="1001" t="s">
        <v>945</v>
      </c>
      <c r="D2966" s="1001" t="s">
        <v>852</v>
      </c>
      <c r="E2966" s="1001" t="n">
        <v>1030150670</v>
      </c>
      <c r="F2966" s="1001" t="n">
        <v>17073</v>
      </c>
      <c r="G2966" s="1001" t="s">
        <v>6905</v>
      </c>
      <c r="H2966" s="1128" t="n">
        <v>4549</v>
      </c>
      <c r="I2966" s="1068"/>
    </row>
    <row r="2967" customFormat="false" ht="12.75" hidden="false" customHeight="false" outlineLevel="0" collapsed="false">
      <c r="A2967" s="1001" t="n">
        <v>2965</v>
      </c>
      <c r="B2967" s="1001" t="s">
        <v>6906</v>
      </c>
      <c r="C2967" s="1001" t="s">
        <v>1117</v>
      </c>
      <c r="D2967" s="1001" t="s">
        <v>852</v>
      </c>
      <c r="E2967" s="1001" t="n">
        <v>1030570640</v>
      </c>
      <c r="F2967" s="1001" t="n">
        <v>18067</v>
      </c>
      <c r="G2967" s="1001" t="s">
        <v>6907</v>
      </c>
      <c r="H2967" s="1128" t="n">
        <v>200</v>
      </c>
      <c r="I2967" s="1068"/>
    </row>
    <row r="2968" customFormat="false" ht="12.75" hidden="false" customHeight="false" outlineLevel="0" collapsed="false">
      <c r="A2968" s="1001" t="n">
        <v>2966</v>
      </c>
      <c r="B2968" s="1001" t="s">
        <v>6908</v>
      </c>
      <c r="C2968" s="1001" t="s">
        <v>908</v>
      </c>
      <c r="D2968" s="1001" t="s">
        <v>854</v>
      </c>
      <c r="E2968" s="1001" t="n">
        <v>1010270940</v>
      </c>
      <c r="F2968" s="1001" t="n">
        <v>4094</v>
      </c>
      <c r="G2968" s="1001" t="s">
        <v>6909</v>
      </c>
      <c r="H2968" s="1128" t="n">
        <v>347</v>
      </c>
      <c r="I2968" s="1068"/>
    </row>
    <row r="2969" customFormat="false" ht="12.75" hidden="false" customHeight="false" outlineLevel="0" collapsed="false">
      <c r="A2969" s="1001" t="n">
        <v>2967</v>
      </c>
      <c r="B2969" s="1001" t="s">
        <v>6910</v>
      </c>
      <c r="C2969" s="1001" t="s">
        <v>1881</v>
      </c>
      <c r="D2969" s="1001" t="s">
        <v>458</v>
      </c>
      <c r="E2969" s="1001" t="n">
        <v>2090300200</v>
      </c>
      <c r="F2969" s="1001" t="n">
        <v>48020</v>
      </c>
      <c r="G2969" s="1001" t="s">
        <v>6911</v>
      </c>
      <c r="H2969" s="1128" t="n">
        <v>4791</v>
      </c>
      <c r="I2969" s="1068"/>
    </row>
    <row r="2970" customFormat="false" ht="12.75" hidden="false" customHeight="false" outlineLevel="0" collapsed="false">
      <c r="A2970" s="1001" t="n">
        <v>2968</v>
      </c>
      <c r="B2970" s="1001" t="s">
        <v>6912</v>
      </c>
      <c r="C2970" s="1001" t="s">
        <v>971</v>
      </c>
      <c r="D2970" s="1001" t="s">
        <v>853</v>
      </c>
      <c r="E2970" s="1001" t="n">
        <v>3140190250</v>
      </c>
      <c r="F2970" s="1001" t="n">
        <v>70025</v>
      </c>
      <c r="G2970" s="1001" t="s">
        <v>6913</v>
      </c>
      <c r="H2970" s="1128" t="n">
        <v>1283</v>
      </c>
      <c r="I2970" s="1068"/>
    </row>
    <row r="2971" customFormat="false" ht="12.75" hidden="false" customHeight="false" outlineLevel="0" collapsed="false">
      <c r="A2971" s="1001" t="n">
        <v>2969</v>
      </c>
      <c r="B2971" s="1001" t="s">
        <v>6914</v>
      </c>
      <c r="C2971" s="1001" t="s">
        <v>1071</v>
      </c>
      <c r="D2971" s="1001" t="s">
        <v>861</v>
      </c>
      <c r="E2971" s="1001" t="n">
        <v>1050900430</v>
      </c>
      <c r="F2971" s="1001" t="n">
        <v>24043</v>
      </c>
      <c r="G2971" s="1001" t="s">
        <v>6915</v>
      </c>
      <c r="H2971" s="1128" t="n">
        <v>3399</v>
      </c>
      <c r="I2971" s="1068"/>
    </row>
    <row r="2972" customFormat="false" ht="12.75" hidden="false" customHeight="false" outlineLevel="0" collapsed="false">
      <c r="A2972" s="1001" t="n">
        <v>2970</v>
      </c>
      <c r="B2972" s="1001" t="s">
        <v>6916</v>
      </c>
      <c r="C2972" s="1001" t="s">
        <v>1325</v>
      </c>
      <c r="D2972" s="1001" t="s">
        <v>468</v>
      </c>
      <c r="E2972" s="1001" t="n">
        <v>3130230390</v>
      </c>
      <c r="F2972" s="1001" t="n">
        <v>69039</v>
      </c>
      <c r="G2972" s="1001" t="s">
        <v>6917</v>
      </c>
      <c r="H2972" s="1128" t="n">
        <v>281</v>
      </c>
      <c r="I2972" s="1068"/>
    </row>
    <row r="2973" customFormat="false" ht="12.75" hidden="false" customHeight="false" outlineLevel="0" collapsed="false">
      <c r="A2973" s="1001" t="n">
        <v>2971</v>
      </c>
      <c r="B2973" s="1001" t="s">
        <v>6918</v>
      </c>
      <c r="C2973" s="1001" t="s">
        <v>1884</v>
      </c>
      <c r="D2973" s="1001" t="s">
        <v>849</v>
      </c>
      <c r="E2973" s="1001" t="n">
        <v>1080320140</v>
      </c>
      <c r="F2973" s="1001" t="n">
        <v>40015</v>
      </c>
      <c r="G2973" s="1001" t="s">
        <v>6919</v>
      </c>
      <c r="H2973" s="1128" t="n">
        <v>10659</v>
      </c>
      <c r="I2973" s="1068"/>
    </row>
    <row r="2974" customFormat="false" ht="12.75" hidden="false" customHeight="false" outlineLevel="0" collapsed="false">
      <c r="A2974" s="1001" t="n">
        <v>2972</v>
      </c>
      <c r="B2974" s="1001" t="s">
        <v>6920</v>
      </c>
      <c r="C2974" s="1001" t="s">
        <v>1117</v>
      </c>
      <c r="D2974" s="1001" t="s">
        <v>852</v>
      </c>
      <c r="E2974" s="1001" t="n">
        <v>1030570650</v>
      </c>
      <c r="F2974" s="1001" t="n">
        <v>18068</v>
      </c>
      <c r="G2974" s="1001" t="s">
        <v>6921</v>
      </c>
      <c r="H2974" s="1128" t="n">
        <v>9697</v>
      </c>
      <c r="I2974" s="1068"/>
    </row>
    <row r="2975" customFormat="false" ht="12.75" hidden="false" customHeight="false" outlineLevel="0" collapsed="false">
      <c r="A2975" s="1001" t="n">
        <v>2973</v>
      </c>
      <c r="B2975" s="1001" t="s">
        <v>6922</v>
      </c>
      <c r="C2975" s="1001" t="s">
        <v>999</v>
      </c>
      <c r="D2975" s="1001" t="s">
        <v>852</v>
      </c>
      <c r="E2975" s="1001" t="n">
        <v>1030121021</v>
      </c>
      <c r="F2975" s="1001" t="n">
        <v>16107</v>
      </c>
      <c r="G2975" s="1001" t="s">
        <v>6923</v>
      </c>
      <c r="H2975" s="1128" t="n">
        <v>965</v>
      </c>
      <c r="I2975" s="1068"/>
    </row>
    <row r="2976" customFormat="false" ht="12.75" hidden="false" customHeight="false" outlineLevel="0" collapsed="false">
      <c r="A2976" s="1001" t="n">
        <v>2974</v>
      </c>
      <c r="B2976" s="1001" t="s">
        <v>6924</v>
      </c>
      <c r="C2976" s="1001" t="s">
        <v>999</v>
      </c>
      <c r="D2976" s="1001" t="s">
        <v>852</v>
      </c>
      <c r="E2976" s="1001" t="n">
        <v>1030121030</v>
      </c>
      <c r="F2976" s="1001" t="n">
        <v>16108</v>
      </c>
      <c r="G2976" s="1001" t="s">
        <v>6925</v>
      </c>
      <c r="H2976" s="1128" t="n">
        <v>5174</v>
      </c>
      <c r="I2976" s="1068"/>
    </row>
    <row r="2977" customFormat="false" ht="12.75" hidden="false" customHeight="false" outlineLevel="0" collapsed="false">
      <c r="A2977" s="1001" t="n">
        <v>2975</v>
      </c>
      <c r="B2977" s="1001" t="s">
        <v>6926</v>
      </c>
      <c r="C2977" s="1001" t="s">
        <v>999</v>
      </c>
      <c r="D2977" s="1001" t="s">
        <v>852</v>
      </c>
      <c r="E2977" s="1001" t="n">
        <v>1030121040</v>
      </c>
      <c r="F2977" s="1001" t="n">
        <v>16109</v>
      </c>
      <c r="G2977" s="1001" t="s">
        <v>6927</v>
      </c>
      <c r="H2977" s="1128" t="n">
        <v>1445</v>
      </c>
      <c r="I2977" s="1068"/>
    </row>
    <row r="2978" customFormat="false" ht="12.75" hidden="false" customHeight="false" outlineLevel="0" collapsed="false">
      <c r="A2978" s="1001" t="n">
        <v>2976</v>
      </c>
      <c r="B2978" s="1001" t="s">
        <v>6928</v>
      </c>
      <c r="C2978" s="1001" t="s">
        <v>1250</v>
      </c>
      <c r="D2978" s="1001" t="s">
        <v>857</v>
      </c>
      <c r="E2978" s="1001" t="n">
        <v>4190550340</v>
      </c>
      <c r="F2978" s="1001" t="n">
        <v>82036</v>
      </c>
      <c r="G2978" s="1001" t="s">
        <v>6929</v>
      </c>
      <c r="H2978" s="1128" t="n">
        <v>6179</v>
      </c>
      <c r="I2978" s="1068"/>
    </row>
    <row r="2979" customFormat="false" ht="12.75" hidden="false" customHeight="false" outlineLevel="0" collapsed="false">
      <c r="A2979" s="1001" t="n">
        <v>2977</v>
      </c>
      <c r="B2979" s="1001" t="s">
        <v>6930</v>
      </c>
      <c r="C2979" s="1001" t="s">
        <v>911</v>
      </c>
      <c r="D2979" s="1001" t="s">
        <v>846</v>
      </c>
      <c r="E2979" s="1001" t="n">
        <v>3170470090</v>
      </c>
      <c r="F2979" s="1001" t="n">
        <v>77009</v>
      </c>
      <c r="G2979" s="1001" t="s">
        <v>6931</v>
      </c>
      <c r="H2979" s="1128" t="n">
        <v>994</v>
      </c>
      <c r="I2979" s="1068"/>
    </row>
    <row r="2980" customFormat="false" ht="12.75" hidden="false" customHeight="false" outlineLevel="0" collapsed="false">
      <c r="A2980" s="1001" t="n">
        <v>2978</v>
      </c>
      <c r="B2980" s="1001" t="s">
        <v>6932</v>
      </c>
      <c r="C2980" s="1001" t="s">
        <v>988</v>
      </c>
      <c r="D2980" s="1001" t="s">
        <v>854</v>
      </c>
      <c r="E2980" s="1001" t="n">
        <v>1010020770</v>
      </c>
      <c r="F2980" s="1001" t="n">
        <v>6079</v>
      </c>
      <c r="G2980" s="1001" t="s">
        <v>6933</v>
      </c>
      <c r="H2980" s="1128" t="n">
        <v>615</v>
      </c>
      <c r="I2980" s="1068"/>
    </row>
    <row r="2981" customFormat="false" ht="12.75" hidden="false" customHeight="false" outlineLevel="0" collapsed="false">
      <c r="A2981" s="1001" t="n">
        <v>2979</v>
      </c>
      <c r="B2981" s="1001" t="s">
        <v>6934</v>
      </c>
      <c r="C2981" s="1001" t="s">
        <v>378</v>
      </c>
      <c r="D2981" s="1001" t="s">
        <v>854</v>
      </c>
      <c r="E2981" s="1001" t="n">
        <v>1010520670</v>
      </c>
      <c r="F2981" s="1001" t="n">
        <v>3069</v>
      </c>
      <c r="G2981" s="1001" t="s">
        <v>6935</v>
      </c>
      <c r="H2981" s="1128" t="n">
        <v>1405</v>
      </c>
      <c r="I2981" s="1068"/>
    </row>
    <row r="2982" customFormat="false" ht="12.75" hidden="false" customHeight="false" outlineLevel="0" collapsed="false">
      <c r="A2982" s="1001" t="n">
        <v>2980</v>
      </c>
      <c r="B2982" s="1001" t="s">
        <v>6936</v>
      </c>
      <c r="C2982" s="1001" t="s">
        <v>893</v>
      </c>
      <c r="D2982" s="1001" t="s">
        <v>852</v>
      </c>
      <c r="E2982" s="1001" t="n">
        <v>1030491040</v>
      </c>
      <c r="F2982" s="1001" t="n">
        <v>15105</v>
      </c>
      <c r="G2982" s="1001" t="s">
        <v>6937</v>
      </c>
      <c r="H2982" s="1128" t="n">
        <v>26792</v>
      </c>
      <c r="I2982" s="1068"/>
    </row>
    <row r="2983" customFormat="false" ht="12.75" hidden="false" customHeight="false" outlineLevel="0" collapsed="false">
      <c r="A2983" s="1001" t="n">
        <v>2981</v>
      </c>
      <c r="B2983" s="1001" t="s">
        <v>6938</v>
      </c>
      <c r="C2983" s="1001" t="s">
        <v>881</v>
      </c>
      <c r="D2983" s="1001" t="s">
        <v>852</v>
      </c>
      <c r="E2983" s="1001" t="n">
        <v>1030980370</v>
      </c>
      <c r="F2983" s="1001" t="n">
        <v>97037</v>
      </c>
      <c r="G2983" s="1001" t="s">
        <v>6939</v>
      </c>
      <c r="H2983" s="1128" t="n">
        <v>2533</v>
      </c>
      <c r="I2983" s="1068"/>
    </row>
    <row r="2984" customFormat="false" ht="12.75" hidden="false" customHeight="false" outlineLevel="0" collapsed="false">
      <c r="A2984" s="1001" t="n">
        <v>2982</v>
      </c>
      <c r="B2984" s="1001" t="s">
        <v>6940</v>
      </c>
      <c r="C2984" s="1001" t="s">
        <v>1009</v>
      </c>
      <c r="D2984" s="1001" t="s">
        <v>861</v>
      </c>
      <c r="E2984" s="1001" t="n">
        <v>1050890360</v>
      </c>
      <c r="F2984" s="1001" t="n">
        <v>23036</v>
      </c>
      <c r="G2984" s="1001" t="s">
        <v>6941</v>
      </c>
      <c r="H2984" s="1128" t="n">
        <v>4142</v>
      </c>
      <c r="I2984" s="1068"/>
    </row>
    <row r="2985" customFormat="false" ht="12.75" hidden="false" customHeight="false" outlineLevel="0" collapsed="false">
      <c r="A2985" s="1001" t="n">
        <v>2983</v>
      </c>
      <c r="B2985" s="1001" t="s">
        <v>6942</v>
      </c>
      <c r="C2985" s="1001" t="s">
        <v>945</v>
      </c>
      <c r="D2985" s="1001" t="s">
        <v>852</v>
      </c>
      <c r="E2985" s="1001" t="n">
        <v>1030150680</v>
      </c>
      <c r="F2985" s="1001" t="n">
        <v>17074</v>
      </c>
      <c r="G2985" s="1001" t="s">
        <v>6943</v>
      </c>
      <c r="H2985" s="1128" t="n">
        <v>2608</v>
      </c>
      <c r="I2985" s="1068"/>
    </row>
    <row r="2986" customFormat="false" ht="12.75" hidden="false" customHeight="false" outlineLevel="0" collapsed="false">
      <c r="A2986" s="1001" t="n">
        <v>2984</v>
      </c>
      <c r="B2986" s="1001" t="s">
        <v>6944</v>
      </c>
      <c r="C2986" s="1001" t="s">
        <v>945</v>
      </c>
      <c r="D2986" s="1001" t="s">
        <v>852</v>
      </c>
      <c r="E2986" s="1001" t="n">
        <v>1030150690</v>
      </c>
      <c r="F2986" s="1001" t="n">
        <v>17075</v>
      </c>
      <c r="G2986" s="1001" t="s">
        <v>6945</v>
      </c>
      <c r="H2986" s="1128" t="n">
        <v>11352</v>
      </c>
      <c r="I2986" s="1068"/>
    </row>
    <row r="2987" customFormat="false" ht="12.75" hidden="false" customHeight="false" outlineLevel="0" collapsed="false">
      <c r="A2987" s="1001" t="n">
        <v>2985</v>
      </c>
      <c r="B2987" s="1001" t="s">
        <v>6946</v>
      </c>
      <c r="C2987" s="1001" t="s">
        <v>908</v>
      </c>
      <c r="D2987" s="1001" t="s">
        <v>854</v>
      </c>
      <c r="E2987" s="1001" t="n">
        <v>1010270950</v>
      </c>
      <c r="F2987" s="1001" t="n">
        <v>4095</v>
      </c>
      <c r="G2987" s="1001" t="s">
        <v>6947</v>
      </c>
      <c r="H2987" s="1128" t="n">
        <v>2881</v>
      </c>
      <c r="I2987" s="1068"/>
    </row>
    <row r="2988" customFormat="false" ht="12.75" hidden="false" customHeight="false" outlineLevel="0" collapsed="false">
      <c r="A2988" s="1001" t="n">
        <v>2986</v>
      </c>
      <c r="B2988" s="1001" t="s">
        <v>6948</v>
      </c>
      <c r="C2988" s="1001" t="s">
        <v>378</v>
      </c>
      <c r="D2988" s="1001" t="s">
        <v>854</v>
      </c>
      <c r="E2988" s="1001" t="n">
        <v>1010520680</v>
      </c>
      <c r="F2988" s="1001" t="n">
        <v>3070</v>
      </c>
      <c r="G2988" s="1001" t="s">
        <v>6949</v>
      </c>
      <c r="H2988" s="1128" t="n">
        <v>1764</v>
      </c>
      <c r="I2988" s="1068"/>
    </row>
    <row r="2989" customFormat="false" ht="12.75" hidden="false" customHeight="false" outlineLevel="0" collapsed="false">
      <c r="A2989" s="1001" t="n">
        <v>2987</v>
      </c>
      <c r="B2989" s="1001" t="s">
        <v>6950</v>
      </c>
      <c r="C2989" s="1001" t="s">
        <v>1215</v>
      </c>
      <c r="D2989" s="1001" t="s">
        <v>858</v>
      </c>
      <c r="E2989" s="1001" t="n">
        <v>1040140320</v>
      </c>
      <c r="F2989" s="1001" t="n">
        <v>21035</v>
      </c>
      <c r="G2989" s="1001" t="s">
        <v>6951</v>
      </c>
      <c r="H2989" s="1128" t="n">
        <v>1811</v>
      </c>
      <c r="I2989" s="1068"/>
    </row>
    <row r="2990" customFormat="false" ht="12.75" hidden="false" customHeight="false" outlineLevel="0" collapsed="false">
      <c r="A2990" s="1001" t="n">
        <v>2988</v>
      </c>
      <c r="B2990" s="1001" t="s">
        <v>6952</v>
      </c>
      <c r="C2990" s="1001" t="s">
        <v>945</v>
      </c>
      <c r="D2990" s="1001" t="s">
        <v>852</v>
      </c>
      <c r="E2990" s="1001" t="n">
        <v>1030150700</v>
      </c>
      <c r="F2990" s="1001" t="n">
        <v>17076</v>
      </c>
      <c r="G2990" s="1001" t="s">
        <v>6953</v>
      </c>
      <c r="H2990" s="1128" t="n">
        <v>2731</v>
      </c>
      <c r="I2990" s="1068"/>
    </row>
    <row r="2991" customFormat="false" ht="12.75" hidden="false" customHeight="false" outlineLevel="0" collapsed="false">
      <c r="A2991" s="1001" t="n">
        <v>2989</v>
      </c>
      <c r="B2991" s="1001" t="s">
        <v>6954</v>
      </c>
      <c r="C2991" s="1001" t="s">
        <v>1117</v>
      </c>
      <c r="D2991" s="1001" t="s">
        <v>852</v>
      </c>
      <c r="E2991" s="1001" t="n">
        <v>1030570660</v>
      </c>
      <c r="F2991" s="1001" t="n">
        <v>18069</v>
      </c>
      <c r="G2991" s="1001" t="s">
        <v>6955</v>
      </c>
      <c r="H2991" s="1128" t="n">
        <v>9456</v>
      </c>
      <c r="I2991" s="1068"/>
    </row>
    <row r="2992" customFormat="false" ht="12.75" hidden="false" customHeight="false" outlineLevel="0" collapsed="false">
      <c r="A2992" s="1001" t="n">
        <v>2990</v>
      </c>
      <c r="B2992" s="1001" t="s">
        <v>6956</v>
      </c>
      <c r="C2992" s="1001" t="s">
        <v>881</v>
      </c>
      <c r="D2992" s="1001" t="s">
        <v>852</v>
      </c>
      <c r="E2992" s="1001" t="n">
        <v>1030980380</v>
      </c>
      <c r="F2992" s="1001" t="n">
        <v>97038</v>
      </c>
      <c r="G2992" s="1001" t="s">
        <v>6957</v>
      </c>
      <c r="H2992" s="1128" t="n">
        <v>2666</v>
      </c>
      <c r="I2992" s="1068"/>
    </row>
    <row r="2993" customFormat="false" ht="12.75" hidden="false" customHeight="false" outlineLevel="0" collapsed="false">
      <c r="A2993" s="1001" t="n">
        <v>2991</v>
      </c>
      <c r="B2993" s="1001" t="s">
        <v>6958</v>
      </c>
      <c r="C2993" s="1001" t="s">
        <v>1125</v>
      </c>
      <c r="D2993" s="1001" t="s">
        <v>851</v>
      </c>
      <c r="E2993" s="1001" t="n">
        <v>1070740300</v>
      </c>
      <c r="F2993" s="1001" t="n">
        <v>9030</v>
      </c>
      <c r="G2993" s="1001" t="s">
        <v>6959</v>
      </c>
      <c r="H2993" s="1128" t="n">
        <v>1348</v>
      </c>
      <c r="I2993" s="1068"/>
    </row>
    <row r="2994" customFormat="false" ht="12.75" hidden="false" customHeight="false" outlineLevel="0" collapsed="false">
      <c r="A2994" s="1001" t="n">
        <v>2992</v>
      </c>
      <c r="B2994" s="1001" t="s">
        <v>6960</v>
      </c>
      <c r="C2994" s="1001" t="s">
        <v>1110</v>
      </c>
      <c r="D2994" s="1001" t="s">
        <v>858</v>
      </c>
      <c r="E2994" s="1001" t="n">
        <v>1040830860</v>
      </c>
      <c r="F2994" s="1001" t="n">
        <v>22091</v>
      </c>
      <c r="G2994" s="1001" t="s">
        <v>6961</v>
      </c>
      <c r="H2994" s="1128" t="n">
        <v>391</v>
      </c>
      <c r="I2994" s="1068"/>
    </row>
    <row r="2995" customFormat="false" ht="12.75" hidden="false" customHeight="false" outlineLevel="0" collapsed="false">
      <c r="A2995" s="1001" t="n">
        <v>2993</v>
      </c>
      <c r="B2995" s="1001" t="s">
        <v>6962</v>
      </c>
      <c r="C2995" s="1001" t="s">
        <v>1159</v>
      </c>
      <c r="D2995" s="1001" t="s">
        <v>852</v>
      </c>
      <c r="E2995" s="1001" t="n">
        <v>1030241000</v>
      </c>
      <c r="F2995" s="1001" t="n">
        <v>13106</v>
      </c>
      <c r="G2995" s="1001" t="s">
        <v>6963</v>
      </c>
      <c r="H2995" s="1128" t="n">
        <v>676</v>
      </c>
      <c r="I2995" s="1068"/>
    </row>
    <row r="2996" customFormat="false" ht="12.75" hidden="false" customHeight="false" outlineLevel="0" collapsed="false">
      <c r="A2996" s="1001" t="n">
        <v>2994</v>
      </c>
      <c r="B2996" s="1001" t="s">
        <v>6964</v>
      </c>
      <c r="C2996" s="1001" t="s">
        <v>1035</v>
      </c>
      <c r="D2996" s="1001" t="s">
        <v>854</v>
      </c>
      <c r="E2996" s="1001" t="n">
        <v>1010811090</v>
      </c>
      <c r="F2996" s="1001" t="n">
        <v>1111</v>
      </c>
      <c r="G2996" s="1001" t="s">
        <v>6965</v>
      </c>
      <c r="H2996" s="1128" t="n">
        <v>530</v>
      </c>
      <c r="I2996" s="1068"/>
    </row>
    <row r="2997" customFormat="false" ht="12.75" hidden="false" customHeight="false" outlineLevel="0" collapsed="false">
      <c r="A2997" s="1001" t="n">
        <v>2995</v>
      </c>
      <c r="B2997" s="1001" t="s">
        <v>6966</v>
      </c>
      <c r="C2997" s="1001" t="s">
        <v>1174</v>
      </c>
      <c r="D2997" s="1001" t="s">
        <v>847</v>
      </c>
      <c r="E2997" s="1001" t="n">
        <v>3180220540</v>
      </c>
      <c r="F2997" s="1001" t="n">
        <v>79056</v>
      </c>
      <c r="G2997" s="1001" t="s">
        <v>6967</v>
      </c>
      <c r="H2997" s="1128" t="n">
        <v>1908</v>
      </c>
      <c r="I2997" s="1068"/>
    </row>
    <row r="2998" customFormat="false" ht="12.75" hidden="false" customHeight="false" outlineLevel="0" collapsed="false">
      <c r="A2998" s="1001" t="n">
        <v>2996</v>
      </c>
      <c r="B2998" s="1001" t="s">
        <v>6968</v>
      </c>
      <c r="C2998" s="1001" t="s">
        <v>1035</v>
      </c>
      <c r="D2998" s="1001" t="s">
        <v>854</v>
      </c>
      <c r="E2998" s="1001" t="n">
        <v>1010811100</v>
      </c>
      <c r="F2998" s="1001" t="n">
        <v>1112</v>
      </c>
      <c r="G2998" s="1001" t="s">
        <v>6969</v>
      </c>
      <c r="H2998" s="1128" t="n">
        <v>9361</v>
      </c>
      <c r="I2998" s="1068"/>
    </row>
    <row r="2999" customFormat="false" ht="12.75" hidden="false" customHeight="false" outlineLevel="0" collapsed="false">
      <c r="A2999" s="1001" t="n">
        <v>2997</v>
      </c>
      <c r="B2999" s="1001" t="s">
        <v>6970</v>
      </c>
      <c r="C2999" s="1001" t="s">
        <v>1187</v>
      </c>
      <c r="D2999" s="1001" t="s">
        <v>849</v>
      </c>
      <c r="E2999" s="1001" t="n">
        <v>1080680220</v>
      </c>
      <c r="F2999" s="1001" t="n">
        <v>35022</v>
      </c>
      <c r="G2999" s="1001" t="s">
        <v>6971</v>
      </c>
      <c r="H2999" s="1128" t="n">
        <v>5712</v>
      </c>
      <c r="I2999" s="1068"/>
    </row>
    <row r="3000" customFormat="false" ht="12.75" hidden="false" customHeight="false" outlineLevel="0" collapsed="false">
      <c r="A3000" s="1001" t="n">
        <v>2998</v>
      </c>
      <c r="B3000" s="1001" t="s">
        <v>6972</v>
      </c>
      <c r="C3000" s="1001" t="s">
        <v>1884</v>
      </c>
      <c r="D3000" s="1001" t="s">
        <v>849</v>
      </c>
      <c r="E3000" s="1001" t="n">
        <v>1080320150</v>
      </c>
      <c r="F3000" s="1001" t="n">
        <v>40016</v>
      </c>
      <c r="G3000" s="1001" t="s">
        <v>6973</v>
      </c>
      <c r="H3000" s="1128" t="n">
        <v>9320</v>
      </c>
      <c r="I3000" s="1068"/>
    </row>
    <row r="3001" customFormat="false" ht="12.75" hidden="false" customHeight="false" outlineLevel="0" collapsed="false">
      <c r="A3001" s="1001" t="n">
        <v>2999</v>
      </c>
      <c r="B3001" s="1001" t="s">
        <v>6974</v>
      </c>
      <c r="C3001" s="1001" t="s">
        <v>378</v>
      </c>
      <c r="D3001" s="1001" t="s">
        <v>854</v>
      </c>
      <c r="E3001" s="1001" t="n">
        <v>1010520695</v>
      </c>
      <c r="F3001" s="1001" t="n">
        <v>3166</v>
      </c>
      <c r="G3001" s="1001" t="s">
        <v>6975</v>
      </c>
      <c r="H3001" s="1128" t="n">
        <v>5224</v>
      </c>
      <c r="I3001" s="1068"/>
    </row>
    <row r="3002" customFormat="false" ht="12.75" hidden="false" customHeight="false" outlineLevel="0" collapsed="false">
      <c r="A3002" s="1001" t="n">
        <v>3000</v>
      </c>
      <c r="B3002" s="1001" t="s">
        <v>6976</v>
      </c>
      <c r="C3002" s="1001" t="s">
        <v>1120</v>
      </c>
      <c r="D3002" s="1001" t="s">
        <v>854</v>
      </c>
      <c r="E3002" s="1001" t="n">
        <v>1010880610</v>
      </c>
      <c r="F3002" s="1001" t="n">
        <v>2061</v>
      </c>
      <c r="G3002" s="1001" t="s">
        <v>6977</v>
      </c>
      <c r="H3002" s="1128" t="n">
        <v>7611</v>
      </c>
      <c r="I3002" s="1068"/>
    </row>
    <row r="3003" customFormat="false" ht="12.75" hidden="false" customHeight="false" outlineLevel="0" collapsed="false">
      <c r="A3003" s="1001" t="n">
        <v>3001</v>
      </c>
      <c r="B3003" s="1001" t="s">
        <v>6978</v>
      </c>
      <c r="C3003" s="1001" t="s">
        <v>945</v>
      </c>
      <c r="D3003" s="1001" t="s">
        <v>852</v>
      </c>
      <c r="E3003" s="1001" t="n">
        <v>1030150710</v>
      </c>
      <c r="F3003" s="1001" t="n">
        <v>17077</v>
      </c>
      <c r="G3003" s="1001" t="s">
        <v>6979</v>
      </c>
      <c r="H3003" s="1128" t="n">
        <v>12198</v>
      </c>
      <c r="I3003" s="1068"/>
    </row>
    <row r="3004" customFormat="false" ht="12.75" hidden="false" customHeight="false" outlineLevel="0" collapsed="false">
      <c r="A3004" s="1001" t="n">
        <v>3002</v>
      </c>
      <c r="B3004" s="1001" t="s">
        <v>6980</v>
      </c>
      <c r="C3004" s="1001" t="s">
        <v>1004</v>
      </c>
      <c r="D3004" s="1001" t="s">
        <v>861</v>
      </c>
      <c r="E3004" s="1001" t="n">
        <v>1050710260</v>
      </c>
      <c r="F3004" s="1001" t="n">
        <v>29026</v>
      </c>
      <c r="G3004" s="1001" t="s">
        <v>6981</v>
      </c>
      <c r="H3004" s="1128" t="n">
        <v>1451</v>
      </c>
      <c r="I3004" s="1068"/>
    </row>
    <row r="3005" customFormat="false" ht="12.75" hidden="false" customHeight="false" outlineLevel="0" collapsed="false">
      <c r="A3005" s="1001" t="n">
        <v>3003</v>
      </c>
      <c r="B3005" s="1001" t="s">
        <v>6982</v>
      </c>
      <c r="C3005" s="1001" t="s">
        <v>999</v>
      </c>
      <c r="D3005" s="1001" t="s">
        <v>852</v>
      </c>
      <c r="E3005" s="1001" t="n">
        <v>1030121050</v>
      </c>
      <c r="F3005" s="1001" t="n">
        <v>16110</v>
      </c>
      <c r="G3005" s="1001" t="s">
        <v>6983</v>
      </c>
      <c r="H3005" s="1128" t="n">
        <v>868</v>
      </c>
      <c r="I3005" s="1068"/>
    </row>
    <row r="3006" customFormat="false" ht="12.75" hidden="false" customHeight="false" outlineLevel="0" collapsed="false">
      <c r="A3006" s="1001" t="n">
        <v>3004</v>
      </c>
      <c r="B3006" s="1001" t="s">
        <v>6984</v>
      </c>
      <c r="C3006" s="1001" t="s">
        <v>988</v>
      </c>
      <c r="D3006" s="1001" t="s">
        <v>854</v>
      </c>
      <c r="E3006" s="1001" t="n">
        <v>1010020790</v>
      </c>
      <c r="F3006" s="1001" t="n">
        <v>6081</v>
      </c>
      <c r="G3006" s="1001" t="s">
        <v>6985</v>
      </c>
      <c r="H3006" s="1128" t="n">
        <v>4444</v>
      </c>
      <c r="I3006" s="1068"/>
    </row>
    <row r="3007" customFormat="false" ht="12.75" hidden="false" customHeight="false" outlineLevel="0" collapsed="false">
      <c r="A3007" s="1001" t="n">
        <v>3005</v>
      </c>
      <c r="B3007" s="1001" t="s">
        <v>6986</v>
      </c>
      <c r="C3007" s="1001" t="s">
        <v>1012</v>
      </c>
      <c r="D3007" s="1001" t="s">
        <v>464</v>
      </c>
      <c r="E3007" s="1001" t="n">
        <v>2120700410</v>
      </c>
      <c r="F3007" s="1001" t="n">
        <v>58041</v>
      </c>
      <c r="G3007" s="1001" t="s">
        <v>6987</v>
      </c>
      <c r="H3007" s="1128" t="n">
        <v>1928</v>
      </c>
      <c r="I3007" s="1068"/>
    </row>
    <row r="3008" customFormat="false" ht="12.75" hidden="false" customHeight="false" outlineLevel="0" collapsed="false">
      <c r="A3008" s="1001" t="n">
        <v>3006</v>
      </c>
      <c r="B3008" s="1001" t="s">
        <v>6988</v>
      </c>
      <c r="C3008" s="1001" t="s">
        <v>1055</v>
      </c>
      <c r="D3008" s="1001" t="s">
        <v>852</v>
      </c>
      <c r="E3008" s="1001" t="n">
        <v>1030860610</v>
      </c>
      <c r="F3008" s="1001" t="n">
        <v>12072</v>
      </c>
      <c r="G3008" s="1001" t="s">
        <v>6989</v>
      </c>
      <c r="H3008" s="1128" t="n">
        <v>9136</v>
      </c>
      <c r="I3008" s="1068"/>
    </row>
    <row r="3009" customFormat="false" ht="12.75" hidden="false" customHeight="false" outlineLevel="0" collapsed="false">
      <c r="A3009" s="1001" t="n">
        <v>3007</v>
      </c>
      <c r="B3009" s="1001" t="s">
        <v>6990</v>
      </c>
      <c r="C3009" s="1001" t="s">
        <v>1625</v>
      </c>
      <c r="D3009" s="1001" t="s">
        <v>856</v>
      </c>
      <c r="E3009" s="1001" t="n">
        <v>4200530260</v>
      </c>
      <c r="F3009" s="1001" t="n">
        <v>91028</v>
      </c>
      <c r="G3009" s="1001" t="s">
        <v>6991</v>
      </c>
      <c r="H3009" s="1128" t="n">
        <v>2497</v>
      </c>
      <c r="I3009" s="1068"/>
    </row>
    <row r="3010" customFormat="false" ht="12.75" hidden="false" customHeight="false" outlineLevel="0" collapsed="false">
      <c r="A3010" s="1001" t="n">
        <v>3008</v>
      </c>
      <c r="B3010" s="1001" t="s">
        <v>6992</v>
      </c>
      <c r="C3010" s="1001" t="s">
        <v>1556</v>
      </c>
      <c r="D3010" s="1001" t="s">
        <v>458</v>
      </c>
      <c r="E3010" s="1001" t="n">
        <v>2090360090</v>
      </c>
      <c r="F3010" s="1001" t="n">
        <v>53010</v>
      </c>
      <c r="G3010" s="1001" t="s">
        <v>6993</v>
      </c>
      <c r="H3010" s="1128" t="n">
        <v>8192</v>
      </c>
      <c r="I3010" s="1068"/>
    </row>
    <row r="3011" customFormat="false" ht="12.75" hidden="false" customHeight="false" outlineLevel="0" collapsed="false">
      <c r="A3011" s="1001" t="n">
        <v>3009</v>
      </c>
      <c r="B3011" s="1001" t="s">
        <v>6994</v>
      </c>
      <c r="C3011" s="1001" t="s">
        <v>954</v>
      </c>
      <c r="D3011" s="1001" t="s">
        <v>852</v>
      </c>
      <c r="E3011" s="1001" t="n">
        <v>1030450240</v>
      </c>
      <c r="F3011" s="1001" t="n">
        <v>20024</v>
      </c>
      <c r="G3011" s="1001" t="s">
        <v>6995</v>
      </c>
      <c r="H3011" s="1128" t="n">
        <v>3007</v>
      </c>
      <c r="I3011" s="1068"/>
    </row>
    <row r="3012" customFormat="false" ht="12.75" hidden="false" customHeight="false" outlineLevel="0" collapsed="false">
      <c r="A3012" s="1001" t="n">
        <v>3010</v>
      </c>
      <c r="B3012" s="1001" t="s">
        <v>6996</v>
      </c>
      <c r="C3012" s="1001" t="s">
        <v>1055</v>
      </c>
      <c r="D3012" s="1001" t="s">
        <v>852</v>
      </c>
      <c r="E3012" s="1001" t="n">
        <v>1030860620</v>
      </c>
      <c r="F3012" s="1001" t="n">
        <v>12073</v>
      </c>
      <c r="G3012" s="1001" t="s">
        <v>6997</v>
      </c>
      <c r="H3012" s="1128" t="n">
        <v>4559</v>
      </c>
      <c r="I3012" s="1068"/>
    </row>
    <row r="3013" customFormat="false" ht="12.75" hidden="false" customHeight="false" outlineLevel="0" collapsed="false">
      <c r="A3013" s="1001" t="n">
        <v>3011</v>
      </c>
      <c r="B3013" s="1001" t="s">
        <v>6998</v>
      </c>
      <c r="C3013" s="1001" t="s">
        <v>999</v>
      </c>
      <c r="D3013" s="1001" t="s">
        <v>852</v>
      </c>
      <c r="E3013" s="1001" t="n">
        <v>1030121060</v>
      </c>
      <c r="F3013" s="1001" t="n">
        <v>16111</v>
      </c>
      <c r="G3013" s="1001" t="s">
        <v>6999</v>
      </c>
      <c r="H3013" s="1128" t="n">
        <v>4928</v>
      </c>
      <c r="I3013" s="1068"/>
    </row>
    <row r="3014" customFormat="false" ht="12.75" hidden="false" customHeight="false" outlineLevel="0" collapsed="false">
      <c r="A3014" s="1001" t="n">
        <v>3012</v>
      </c>
      <c r="B3014" s="1001" t="s">
        <v>7000</v>
      </c>
      <c r="C3014" s="1001" t="s">
        <v>875</v>
      </c>
      <c r="D3014" s="1001" t="s">
        <v>861</v>
      </c>
      <c r="E3014" s="1001" t="n">
        <v>1050540410</v>
      </c>
      <c r="F3014" s="1001" t="n">
        <v>28041</v>
      </c>
      <c r="G3014" s="1001" t="s">
        <v>7001</v>
      </c>
      <c r="H3014" s="1128" t="n">
        <v>4291</v>
      </c>
      <c r="I3014" s="1068"/>
    </row>
    <row r="3015" customFormat="false" ht="12.75" hidden="false" customHeight="false" outlineLevel="0" collapsed="false">
      <c r="A3015" s="1001" t="n">
        <v>3013</v>
      </c>
      <c r="B3015" s="1001" t="s">
        <v>7002</v>
      </c>
      <c r="C3015" s="1001" t="s">
        <v>1009</v>
      </c>
      <c r="D3015" s="1001" t="s">
        <v>861</v>
      </c>
      <c r="E3015" s="1001" t="n">
        <v>1050890370</v>
      </c>
      <c r="F3015" s="1001" t="n">
        <v>23037</v>
      </c>
      <c r="G3015" s="1001" t="s">
        <v>7003</v>
      </c>
      <c r="H3015" s="1128" t="n">
        <v>5178</v>
      </c>
      <c r="I3015" s="1068"/>
    </row>
    <row r="3016" customFormat="false" ht="12.75" hidden="false" customHeight="false" outlineLevel="0" collapsed="false">
      <c r="A3016" s="1001" t="n">
        <v>3014</v>
      </c>
      <c r="B3016" s="1001" t="s">
        <v>7004</v>
      </c>
      <c r="C3016" s="1001" t="s">
        <v>681</v>
      </c>
      <c r="D3016" s="1001" t="s">
        <v>849</v>
      </c>
      <c r="E3016" s="1001" t="n">
        <v>1080610220</v>
      </c>
      <c r="F3016" s="1001" t="n">
        <v>33022</v>
      </c>
      <c r="G3016" s="1001" t="s">
        <v>7005</v>
      </c>
      <c r="H3016" s="1128" t="n">
        <v>2096</v>
      </c>
      <c r="I3016" s="1068"/>
    </row>
    <row r="3017" customFormat="false" ht="12.75" hidden="false" customHeight="false" outlineLevel="0" collapsed="false">
      <c r="A3017" s="1001" t="n">
        <v>3015</v>
      </c>
      <c r="B3017" s="1001" t="s">
        <v>7006</v>
      </c>
      <c r="C3017" s="1001" t="s">
        <v>954</v>
      </c>
      <c r="D3017" s="1001" t="s">
        <v>852</v>
      </c>
      <c r="E3017" s="1001" t="n">
        <v>1030450250</v>
      </c>
      <c r="F3017" s="1001" t="n">
        <v>20025</v>
      </c>
      <c r="G3017" s="1001" t="s">
        <v>7007</v>
      </c>
      <c r="H3017" s="1128" t="n">
        <v>2087</v>
      </c>
      <c r="I3017" s="1068"/>
    </row>
    <row r="3018" customFormat="false" ht="12.75" hidden="false" customHeight="false" outlineLevel="0" collapsed="false">
      <c r="A3018" s="1001" t="n">
        <v>3016</v>
      </c>
      <c r="B3018" s="1001" t="s">
        <v>7008</v>
      </c>
      <c r="C3018" s="1001" t="s">
        <v>982</v>
      </c>
      <c r="D3018" s="1001" t="s">
        <v>857</v>
      </c>
      <c r="E3018" s="1001" t="n">
        <v>4190180070</v>
      </c>
      <c r="F3018" s="1001" t="n">
        <v>85007</v>
      </c>
      <c r="G3018" s="1001" t="s">
        <v>7009</v>
      </c>
      <c r="H3018" s="1128" t="n">
        <v>71937</v>
      </c>
      <c r="I3018" s="1068"/>
    </row>
    <row r="3019" customFormat="false" ht="12.75" hidden="false" customHeight="false" outlineLevel="0" collapsed="false">
      <c r="A3019" s="1001" t="n">
        <v>3017</v>
      </c>
      <c r="B3019" s="1001" t="s">
        <v>7010</v>
      </c>
      <c r="C3019" s="1001" t="s">
        <v>2168</v>
      </c>
      <c r="D3019" s="1001" t="s">
        <v>849</v>
      </c>
      <c r="E3019" s="1001" t="n">
        <v>1081010040</v>
      </c>
      <c r="F3019" s="1001" t="n">
        <v>99004</v>
      </c>
      <c r="G3019" s="1001" t="s">
        <v>7011</v>
      </c>
      <c r="H3019" s="1128" t="n">
        <v>1121</v>
      </c>
      <c r="I3019" s="1068"/>
    </row>
    <row r="3020" customFormat="false" ht="12.75" hidden="false" customHeight="false" outlineLevel="0" collapsed="false">
      <c r="A3020" s="1001" t="n">
        <v>3018</v>
      </c>
      <c r="B3020" s="1001" t="s">
        <v>7012</v>
      </c>
      <c r="C3020" s="1001" t="s">
        <v>1084</v>
      </c>
      <c r="D3020" s="1001" t="s">
        <v>850</v>
      </c>
      <c r="E3020" s="1001" t="n">
        <v>1060850430</v>
      </c>
      <c r="F3020" s="1001" t="n">
        <v>30043</v>
      </c>
      <c r="G3020" s="1001" t="s">
        <v>7013</v>
      </c>
      <c r="H3020" s="1128" t="n">
        <v>10544</v>
      </c>
      <c r="I3020" s="1068"/>
    </row>
    <row r="3021" customFormat="false" ht="12.75" hidden="false" customHeight="false" outlineLevel="0" collapsed="false">
      <c r="A3021" s="1001" t="n">
        <v>3019</v>
      </c>
      <c r="B3021" s="1001" t="s">
        <v>7014</v>
      </c>
      <c r="C3021" s="1001" t="s">
        <v>1055</v>
      </c>
      <c r="D3021" s="1001" t="s">
        <v>852</v>
      </c>
      <c r="E3021" s="1001" t="n">
        <v>1030860630</v>
      </c>
      <c r="F3021" s="1001" t="n">
        <v>12074</v>
      </c>
      <c r="G3021" s="1001" t="s">
        <v>7015</v>
      </c>
      <c r="H3021" s="1128" t="n">
        <v>2847</v>
      </c>
      <c r="I3021" s="1068"/>
    </row>
    <row r="3022" customFormat="false" ht="12.75" hidden="false" customHeight="false" outlineLevel="0" collapsed="false">
      <c r="A3022" s="1001" t="n">
        <v>3020</v>
      </c>
      <c r="B3022" s="1001" t="s">
        <v>7016</v>
      </c>
      <c r="C3022" s="1001" t="s">
        <v>1012</v>
      </c>
      <c r="D3022" s="1001" t="s">
        <v>464</v>
      </c>
      <c r="E3022" s="1001" t="n">
        <v>2120700420</v>
      </c>
      <c r="F3022" s="1001" t="n">
        <v>58042</v>
      </c>
      <c r="G3022" s="1001" t="s">
        <v>7017</v>
      </c>
      <c r="H3022" s="1128" t="n">
        <v>5611</v>
      </c>
      <c r="I3022" s="1068"/>
    </row>
    <row r="3023" customFormat="false" ht="12.75" hidden="false" customHeight="false" outlineLevel="0" collapsed="false">
      <c r="A3023" s="1001" t="n">
        <v>3021</v>
      </c>
      <c r="B3023" s="1001" t="s">
        <v>7018</v>
      </c>
      <c r="C3023" s="1001" t="s">
        <v>1068</v>
      </c>
      <c r="D3023" s="1001" t="s">
        <v>462</v>
      </c>
      <c r="E3023" s="1001" t="n">
        <v>2110030200</v>
      </c>
      <c r="F3023" s="1001" t="n">
        <v>42020</v>
      </c>
      <c r="G3023" s="1001" t="s">
        <v>7019</v>
      </c>
      <c r="H3023" s="1128" t="n">
        <v>1664</v>
      </c>
      <c r="I3023" s="1068"/>
    </row>
    <row r="3024" customFormat="false" ht="12.75" hidden="false" customHeight="false" outlineLevel="0" collapsed="false">
      <c r="A3024" s="1001" t="n">
        <v>3022</v>
      </c>
      <c r="B3024" s="1001" t="s">
        <v>7020</v>
      </c>
      <c r="C3024" s="1001" t="s">
        <v>951</v>
      </c>
      <c r="D3024" s="1001" t="s">
        <v>852</v>
      </c>
      <c r="E3024" s="1001" t="n">
        <v>1030260460</v>
      </c>
      <c r="F3024" s="1001" t="n">
        <v>19047</v>
      </c>
      <c r="G3024" s="1001" t="s">
        <v>7021</v>
      </c>
      <c r="H3024" s="1128" t="n">
        <v>1127</v>
      </c>
      <c r="I3024" s="1068"/>
    </row>
    <row r="3025" customFormat="false" ht="12.75" hidden="false" customHeight="false" outlineLevel="0" collapsed="false">
      <c r="A3025" s="1001" t="n">
        <v>3023</v>
      </c>
      <c r="B3025" s="1001" t="s">
        <v>7022</v>
      </c>
      <c r="C3025" s="1001" t="s">
        <v>908</v>
      </c>
      <c r="D3025" s="1001" t="s">
        <v>854</v>
      </c>
      <c r="E3025" s="1001" t="n">
        <v>1010270960</v>
      </c>
      <c r="F3025" s="1001" t="n">
        <v>4096</v>
      </c>
      <c r="G3025" s="1001" t="s">
        <v>7023</v>
      </c>
      <c r="H3025" s="1128" t="n">
        <v>2587</v>
      </c>
      <c r="I3025" s="1068"/>
    </row>
    <row r="3026" customFormat="false" ht="12.75" hidden="false" customHeight="false" outlineLevel="0" collapsed="false">
      <c r="A3026" s="1001" t="n">
        <v>3024</v>
      </c>
      <c r="B3026" s="1001" t="s">
        <v>7024</v>
      </c>
      <c r="C3026" s="1001" t="s">
        <v>1543</v>
      </c>
      <c r="D3026" s="662" t="s">
        <v>856</v>
      </c>
      <c r="E3026" s="1001" t="n">
        <v>4201110230</v>
      </c>
      <c r="F3026" s="1001" t="n">
        <v>111023</v>
      </c>
      <c r="G3026" s="1001" t="s">
        <v>7025</v>
      </c>
      <c r="H3026" s="1128" t="n">
        <v>771</v>
      </c>
      <c r="I3026" s="1068"/>
    </row>
    <row r="3027" customFormat="false" ht="12.75" hidden="false" customHeight="false" outlineLevel="0" collapsed="false">
      <c r="A3027" s="1001" t="n">
        <v>3025</v>
      </c>
      <c r="B3027" s="1001" t="s">
        <v>7026</v>
      </c>
      <c r="C3027" s="1001" t="s">
        <v>1591</v>
      </c>
      <c r="D3027" s="1001" t="s">
        <v>851</v>
      </c>
      <c r="E3027" s="1001" t="n">
        <v>1070340250</v>
      </c>
      <c r="F3027" s="1001" t="n">
        <v>10025</v>
      </c>
      <c r="G3027" s="1001" t="s">
        <v>7027</v>
      </c>
      <c r="H3027" s="1128" t="n">
        <v>561203</v>
      </c>
      <c r="I3027" s="1068"/>
    </row>
    <row r="3028" customFormat="false" ht="12.75" hidden="false" customHeight="false" outlineLevel="0" collapsed="false">
      <c r="A3028" s="1001" t="n">
        <v>3026</v>
      </c>
      <c r="B3028" s="1001" t="s">
        <v>7028</v>
      </c>
      <c r="C3028" s="1001" t="s">
        <v>1543</v>
      </c>
      <c r="D3028" s="662" t="s">
        <v>856</v>
      </c>
      <c r="E3028" s="1001" t="n">
        <v>4201110240</v>
      </c>
      <c r="F3028" s="1001" t="n">
        <v>111024</v>
      </c>
      <c r="G3028" s="1001" t="s">
        <v>7029</v>
      </c>
      <c r="H3028" s="1128" t="n">
        <v>314</v>
      </c>
      <c r="I3028" s="1068"/>
    </row>
    <row r="3029" customFormat="false" ht="12.75" hidden="false" customHeight="false" outlineLevel="0" collapsed="false">
      <c r="A3029" s="1001" t="n">
        <v>3027</v>
      </c>
      <c r="B3029" s="1001" t="s">
        <v>7030</v>
      </c>
      <c r="C3029" s="1001" t="s">
        <v>899</v>
      </c>
      <c r="D3029" s="1001" t="s">
        <v>846</v>
      </c>
      <c r="E3029" s="1001" t="n">
        <v>3170640350</v>
      </c>
      <c r="F3029" s="1001" t="n">
        <v>76036</v>
      </c>
      <c r="G3029" s="1001" t="s">
        <v>7031</v>
      </c>
      <c r="H3029" s="1128" t="n">
        <v>5303</v>
      </c>
      <c r="I3029" s="1068"/>
    </row>
    <row r="3030" customFormat="false" ht="12.75" hidden="false" customHeight="false" outlineLevel="0" collapsed="false">
      <c r="A3030" s="1001" t="n">
        <v>3028</v>
      </c>
      <c r="B3030" s="1001" t="s">
        <v>7032</v>
      </c>
      <c r="C3030" s="1001" t="s">
        <v>1012</v>
      </c>
      <c r="D3030" s="1001" t="s">
        <v>464</v>
      </c>
      <c r="E3030" s="1001" t="n">
        <v>2120700430</v>
      </c>
      <c r="F3030" s="1001" t="n">
        <v>58043</v>
      </c>
      <c r="G3030" s="1001" t="s">
        <v>7033</v>
      </c>
      <c r="H3030" s="1128" t="n">
        <v>23058</v>
      </c>
      <c r="I3030" s="1068"/>
    </row>
    <row r="3031" customFormat="false" ht="12.75" hidden="false" customHeight="false" outlineLevel="0" collapsed="false">
      <c r="A3031" s="1001" t="n">
        <v>3029</v>
      </c>
      <c r="B3031" s="1001" t="s">
        <v>7034</v>
      </c>
      <c r="C3031" s="1001" t="s">
        <v>1159</v>
      </c>
      <c r="D3031" s="1001" t="s">
        <v>852</v>
      </c>
      <c r="E3031" s="1001" t="n">
        <v>1030241010</v>
      </c>
      <c r="F3031" s="1001" t="n">
        <v>13107</v>
      </c>
      <c r="G3031" s="1001" t="s">
        <v>7035</v>
      </c>
      <c r="H3031" s="1128" t="n">
        <v>1054</v>
      </c>
      <c r="I3031" s="1068"/>
    </row>
    <row r="3032" customFormat="false" ht="12.75" hidden="false" customHeight="false" outlineLevel="0" collapsed="false">
      <c r="A3032" s="1001" t="n">
        <v>3030</v>
      </c>
      <c r="B3032" s="1001" t="s">
        <v>7036</v>
      </c>
      <c r="C3032" s="1001" t="s">
        <v>1017</v>
      </c>
      <c r="D3032" s="1001" t="s">
        <v>847</v>
      </c>
      <c r="E3032" s="1001" t="n">
        <v>3180670360</v>
      </c>
      <c r="F3032" s="1001" t="n">
        <v>80036</v>
      </c>
      <c r="G3032" s="1001" t="s">
        <v>7037</v>
      </c>
      <c r="H3032" s="1128" t="n">
        <v>2399</v>
      </c>
      <c r="I3032" s="1068"/>
    </row>
    <row r="3033" customFormat="false" ht="12.75" hidden="false" customHeight="false" outlineLevel="0" collapsed="false">
      <c r="A3033" s="1001" t="n">
        <v>3031</v>
      </c>
      <c r="B3033" s="1001" t="s">
        <v>7038</v>
      </c>
      <c r="C3033" s="1001" t="s">
        <v>1250</v>
      </c>
      <c r="D3033" s="1001" t="s">
        <v>857</v>
      </c>
      <c r="E3033" s="1001" t="n">
        <v>4190550350</v>
      </c>
      <c r="F3033" s="1001" t="n">
        <v>82037</v>
      </c>
      <c r="G3033" s="1001" t="s">
        <v>7039</v>
      </c>
      <c r="H3033" s="1128" t="n">
        <v>1720</v>
      </c>
      <c r="I3033" s="1068"/>
    </row>
    <row r="3034" customFormat="false" ht="12.75" hidden="false" customHeight="false" outlineLevel="0" collapsed="false">
      <c r="A3034" s="1001" t="n">
        <v>3032</v>
      </c>
      <c r="B3034" s="1001" t="s">
        <v>7040</v>
      </c>
      <c r="C3034" s="1001" t="s">
        <v>1012</v>
      </c>
      <c r="D3034" s="1001" t="s">
        <v>464</v>
      </c>
      <c r="E3034" s="1001" t="n">
        <v>2120700440</v>
      </c>
      <c r="F3034" s="1001" t="n">
        <v>58044</v>
      </c>
      <c r="G3034" s="1001" t="s">
        <v>7041</v>
      </c>
      <c r="H3034" s="1128" t="n">
        <v>1157</v>
      </c>
      <c r="I3034" s="1068"/>
    </row>
    <row r="3035" customFormat="false" ht="12.75" hidden="false" customHeight="false" outlineLevel="0" collapsed="false">
      <c r="A3035" s="1001" t="n">
        <v>3033</v>
      </c>
      <c r="B3035" s="1001" t="s">
        <v>7042</v>
      </c>
      <c r="C3035" s="1001" t="s">
        <v>1117</v>
      </c>
      <c r="D3035" s="1001" t="s">
        <v>852</v>
      </c>
      <c r="E3035" s="1001" t="n">
        <v>1030570680</v>
      </c>
      <c r="F3035" s="1001" t="n">
        <v>18071</v>
      </c>
      <c r="G3035" s="1001" t="s">
        <v>7043</v>
      </c>
      <c r="H3035" s="1128" t="n">
        <v>1424</v>
      </c>
      <c r="I3035" s="1068"/>
    </row>
    <row r="3036" customFormat="false" ht="12.75" hidden="false" customHeight="false" outlineLevel="0" collapsed="false">
      <c r="A3036" s="1001" t="n">
        <v>3034</v>
      </c>
      <c r="B3036" s="1001" t="s">
        <v>7044</v>
      </c>
      <c r="C3036" s="1001" t="s">
        <v>1055</v>
      </c>
      <c r="D3036" s="1001" t="s">
        <v>852</v>
      </c>
      <c r="E3036" s="1001" t="n">
        <v>1030860640</v>
      </c>
      <c r="F3036" s="1001" t="n">
        <v>12075</v>
      </c>
      <c r="G3036" s="1001" t="s">
        <v>7045</v>
      </c>
      <c r="H3036" s="1128" t="n">
        <v>10751</v>
      </c>
      <c r="I3036" s="1068"/>
    </row>
    <row r="3037" customFormat="false" ht="12.75" hidden="false" customHeight="false" outlineLevel="0" collapsed="false">
      <c r="A3037" s="1001" t="n">
        <v>3035</v>
      </c>
      <c r="B3037" s="1001" t="s">
        <v>7046</v>
      </c>
      <c r="C3037" s="1001" t="s">
        <v>1543</v>
      </c>
      <c r="D3037" s="662" t="s">
        <v>856</v>
      </c>
      <c r="E3037" s="1001" t="n">
        <v>4201110250</v>
      </c>
      <c r="F3037" s="1001" t="n">
        <v>111025</v>
      </c>
      <c r="G3037" s="1001" t="s">
        <v>7047</v>
      </c>
      <c r="H3037" s="1128" t="n">
        <v>1137</v>
      </c>
      <c r="I3037" s="1068"/>
    </row>
    <row r="3038" customFormat="false" ht="12.75" hidden="false" customHeight="false" outlineLevel="0" collapsed="false">
      <c r="A3038" s="1001" t="n">
        <v>3036</v>
      </c>
      <c r="B3038" s="1001" t="s">
        <v>7048</v>
      </c>
      <c r="C3038" s="1001" t="s">
        <v>1035</v>
      </c>
      <c r="D3038" s="1001" t="s">
        <v>854</v>
      </c>
      <c r="E3038" s="1001" t="n">
        <v>1010811110</v>
      </c>
      <c r="F3038" s="1001" t="n">
        <v>1113</v>
      </c>
      <c r="G3038" s="1001" t="s">
        <v>7049</v>
      </c>
      <c r="H3038" s="1128" t="n">
        <v>1120</v>
      </c>
      <c r="I3038" s="1068"/>
    </row>
    <row r="3039" customFormat="false" ht="12.75" hidden="false" customHeight="false" outlineLevel="0" collapsed="false">
      <c r="A3039" s="1001" t="n">
        <v>3037</v>
      </c>
      <c r="B3039" s="1001" t="s">
        <v>7050</v>
      </c>
      <c r="C3039" s="1001" t="s">
        <v>1474</v>
      </c>
      <c r="D3039" s="1001" t="s">
        <v>854</v>
      </c>
      <c r="E3039" s="1001" t="n">
        <v>1011020320</v>
      </c>
      <c r="F3039" s="1001" t="n">
        <v>103032</v>
      </c>
      <c r="G3039" s="1001" t="s">
        <v>7051</v>
      </c>
      <c r="H3039" s="1128" t="n">
        <v>181</v>
      </c>
      <c r="I3039" s="1068"/>
    </row>
    <row r="3040" customFormat="false" ht="12.75" hidden="false" customHeight="false" outlineLevel="0" collapsed="false">
      <c r="A3040" s="1001" t="n">
        <v>3038</v>
      </c>
      <c r="B3040" s="1001" t="s">
        <v>7052</v>
      </c>
      <c r="C3040" s="1001" t="s">
        <v>1055</v>
      </c>
      <c r="D3040" s="1001" t="s">
        <v>852</v>
      </c>
      <c r="E3040" s="1001" t="n">
        <v>1030860650</v>
      </c>
      <c r="F3040" s="1001" t="n">
        <v>12076</v>
      </c>
      <c r="G3040" s="1001" t="s">
        <v>7053</v>
      </c>
      <c r="H3040" s="1128" t="n">
        <v>3743</v>
      </c>
      <c r="I3040" s="1068"/>
    </row>
    <row r="3041" customFormat="false" ht="12.75" hidden="false" customHeight="false" outlineLevel="0" collapsed="false">
      <c r="A3041" s="1001" t="n">
        <v>3039</v>
      </c>
      <c r="B3041" s="1001" t="s">
        <v>7054</v>
      </c>
      <c r="C3041" s="1001" t="s">
        <v>962</v>
      </c>
      <c r="D3041" s="1001" t="s">
        <v>847</v>
      </c>
      <c r="E3041" s="1001" t="n">
        <v>3181030160</v>
      </c>
      <c r="F3041" s="1001" t="n">
        <v>102016</v>
      </c>
      <c r="G3041" s="1001" t="s">
        <v>7055</v>
      </c>
      <c r="H3041" s="1128" t="n">
        <v>1936</v>
      </c>
      <c r="I3041" s="1068"/>
    </row>
    <row r="3042" customFormat="false" ht="12.75" hidden="false" customHeight="false" outlineLevel="0" collapsed="false">
      <c r="A3042" s="1001" t="n">
        <v>3040</v>
      </c>
      <c r="B3042" s="1001" t="s">
        <v>7056</v>
      </c>
      <c r="C3042" s="1001" t="s">
        <v>1151</v>
      </c>
      <c r="D3042" s="1001" t="s">
        <v>852</v>
      </c>
      <c r="E3042" s="1001" t="n">
        <v>1030770310</v>
      </c>
      <c r="F3042" s="1001" t="n">
        <v>14031</v>
      </c>
      <c r="G3042" s="1001" t="s">
        <v>7057</v>
      </c>
      <c r="H3042" s="1128" t="n">
        <v>161</v>
      </c>
      <c r="I3042" s="1068"/>
    </row>
    <row r="3043" customFormat="false" ht="12.75" hidden="false" customHeight="false" outlineLevel="0" collapsed="false">
      <c r="A3043" s="1001" t="n">
        <v>3041</v>
      </c>
      <c r="B3043" s="1001" t="s">
        <v>7058</v>
      </c>
      <c r="C3043" s="1001" t="s">
        <v>951</v>
      </c>
      <c r="D3043" s="1001" t="s">
        <v>852</v>
      </c>
      <c r="E3043" s="1001" t="n">
        <v>1030260470</v>
      </c>
      <c r="F3043" s="1001" t="n">
        <v>19048</v>
      </c>
      <c r="G3043" s="1001" t="s">
        <v>7059</v>
      </c>
      <c r="H3043" s="1128" t="n">
        <v>1306</v>
      </c>
      <c r="I3043" s="1068"/>
    </row>
    <row r="3044" customFormat="false" ht="12.75" hidden="false" customHeight="false" outlineLevel="0" collapsed="false">
      <c r="A3044" s="1001" t="n">
        <v>3042</v>
      </c>
      <c r="B3044" s="1001" t="s">
        <v>7060</v>
      </c>
      <c r="C3044" s="1001" t="s">
        <v>1543</v>
      </c>
      <c r="D3044" s="662" t="s">
        <v>856</v>
      </c>
      <c r="E3044" s="1001" t="n">
        <v>4201110260</v>
      </c>
      <c r="F3044" s="1001" t="n">
        <v>111026</v>
      </c>
      <c r="G3044" s="1001" t="s">
        <v>7061</v>
      </c>
      <c r="H3044" s="1128" t="n">
        <v>771</v>
      </c>
      <c r="I3044" s="1068"/>
    </row>
    <row r="3045" customFormat="false" ht="12.75" hidden="false" customHeight="false" outlineLevel="0" collapsed="false">
      <c r="A3045" s="1001" t="n">
        <v>3043</v>
      </c>
      <c r="B3045" s="1001" t="s">
        <v>7062</v>
      </c>
      <c r="C3045" s="1001" t="s">
        <v>893</v>
      </c>
      <c r="D3045" s="1001" t="s">
        <v>852</v>
      </c>
      <c r="E3045" s="1001" t="n">
        <v>1030491050</v>
      </c>
      <c r="F3045" s="1001" t="n">
        <v>15106</v>
      </c>
      <c r="G3045" s="1001" t="s">
        <v>7063</v>
      </c>
      <c r="H3045" s="1128" t="n">
        <v>8791</v>
      </c>
      <c r="I3045" s="1068"/>
    </row>
    <row r="3046" customFormat="false" ht="12.75" hidden="false" customHeight="false" outlineLevel="0" collapsed="false">
      <c r="A3046" s="1001" t="n">
        <v>3044</v>
      </c>
      <c r="B3046" s="1001" t="s">
        <v>7064</v>
      </c>
      <c r="C3046" s="1001" t="s">
        <v>1325</v>
      </c>
      <c r="D3046" s="1001" t="s">
        <v>468</v>
      </c>
      <c r="E3046" s="1001" t="n">
        <v>3130230400</v>
      </c>
      <c r="F3046" s="1001" t="n">
        <v>69040</v>
      </c>
      <c r="G3046" s="1001" t="s">
        <v>7065</v>
      </c>
      <c r="H3046" s="1128" t="n">
        <v>1234</v>
      </c>
      <c r="I3046" s="1068"/>
    </row>
    <row r="3047" customFormat="false" ht="12.75" hidden="false" customHeight="false" outlineLevel="0" collapsed="false">
      <c r="A3047" s="1001" t="n">
        <v>3045</v>
      </c>
      <c r="B3047" s="1001" t="s">
        <v>7066</v>
      </c>
      <c r="C3047" s="1001" t="s">
        <v>1543</v>
      </c>
      <c r="D3047" s="662" t="s">
        <v>856</v>
      </c>
      <c r="E3047" s="1001" t="n">
        <v>4201110270</v>
      </c>
      <c r="F3047" s="1001" t="n">
        <v>111027</v>
      </c>
      <c r="G3047" s="1001" t="s">
        <v>7067</v>
      </c>
      <c r="H3047" s="1128" t="n">
        <v>1164</v>
      </c>
      <c r="I3047" s="1068"/>
    </row>
    <row r="3048" customFormat="false" ht="12.75" hidden="false" customHeight="false" outlineLevel="0" collapsed="false">
      <c r="A3048" s="1001" t="n">
        <v>3046</v>
      </c>
      <c r="B3048" s="1001" t="s">
        <v>7068</v>
      </c>
      <c r="C3048" s="1001" t="s">
        <v>1087</v>
      </c>
      <c r="D3048" s="1001" t="s">
        <v>848</v>
      </c>
      <c r="E3048" s="1001" t="n">
        <v>3150080360</v>
      </c>
      <c r="F3048" s="1001" t="n">
        <v>64036</v>
      </c>
      <c r="G3048" s="1001" t="s">
        <v>7069</v>
      </c>
      <c r="H3048" s="1128" t="n">
        <v>3274</v>
      </c>
      <c r="I3048" s="1068"/>
    </row>
    <row r="3049" customFormat="false" ht="12.75" hidden="false" customHeight="false" outlineLevel="0" collapsed="false">
      <c r="A3049" s="1001" t="n">
        <v>3047</v>
      </c>
      <c r="B3049" s="1001" t="s">
        <v>7070</v>
      </c>
      <c r="C3049" s="1001" t="s">
        <v>945</v>
      </c>
      <c r="D3049" s="1001" t="s">
        <v>852</v>
      </c>
      <c r="E3049" s="1001" t="n">
        <v>1030150720</v>
      </c>
      <c r="F3049" s="1001" t="n">
        <v>17078</v>
      </c>
      <c r="G3049" s="1001" t="s">
        <v>7071</v>
      </c>
      <c r="H3049" s="1128" t="n">
        <v>18518</v>
      </c>
      <c r="I3049" s="1068"/>
    </row>
    <row r="3050" customFormat="false" ht="12.75" hidden="false" customHeight="false" outlineLevel="0" collapsed="false">
      <c r="A3050" s="1001" t="n">
        <v>3048</v>
      </c>
      <c r="B3050" s="1001" t="s">
        <v>7072</v>
      </c>
      <c r="C3050" s="1001" t="s">
        <v>378</v>
      </c>
      <c r="D3050" s="1001" t="s">
        <v>854</v>
      </c>
      <c r="E3050" s="1001" t="n">
        <v>1010520700</v>
      </c>
      <c r="F3050" s="1001" t="n">
        <v>3073</v>
      </c>
      <c r="G3050" s="1001" t="s">
        <v>7073</v>
      </c>
      <c r="H3050" s="1128" t="n">
        <v>3386</v>
      </c>
      <c r="I3050" s="1068"/>
    </row>
    <row r="3051" customFormat="false" ht="12.75" hidden="false" customHeight="false" outlineLevel="0" collapsed="false">
      <c r="A3051" s="1001" t="n">
        <v>3049</v>
      </c>
      <c r="B3051" s="1001" t="s">
        <v>7074</v>
      </c>
      <c r="C3051" s="1001" t="s">
        <v>1474</v>
      </c>
      <c r="D3051" s="1001" t="s">
        <v>854</v>
      </c>
      <c r="E3051" s="1001" t="n">
        <v>1011020330</v>
      </c>
      <c r="F3051" s="1001" t="n">
        <v>103033</v>
      </c>
      <c r="G3051" s="1001" t="s">
        <v>7075</v>
      </c>
      <c r="H3051" s="1128" t="n">
        <v>2294</v>
      </c>
      <c r="I3051" s="1068"/>
    </row>
    <row r="3052" customFormat="false" ht="12.75" hidden="false" customHeight="false" outlineLevel="0" collapsed="false">
      <c r="A3052" s="1001" t="n">
        <v>3050</v>
      </c>
      <c r="B3052" s="1001" t="s">
        <v>7076</v>
      </c>
      <c r="C3052" s="1001" t="s">
        <v>887</v>
      </c>
      <c r="D3052" s="1001" t="s">
        <v>856</v>
      </c>
      <c r="E3052" s="1001" t="n">
        <v>4200950210</v>
      </c>
      <c r="F3052" s="1001" t="n">
        <v>95021</v>
      </c>
      <c r="G3052" s="1001" t="s">
        <v>7077</v>
      </c>
      <c r="H3052" s="1128" t="n">
        <v>4241</v>
      </c>
      <c r="I3052" s="1068"/>
    </row>
    <row r="3053" customFormat="false" ht="12.75" hidden="false" customHeight="false" outlineLevel="0" collapsed="false">
      <c r="A3053" s="1001" t="n">
        <v>3051</v>
      </c>
      <c r="B3053" s="1001" t="s">
        <v>7078</v>
      </c>
      <c r="C3053" s="1001" t="s">
        <v>999</v>
      </c>
      <c r="D3053" s="1001" t="s">
        <v>852</v>
      </c>
      <c r="E3053" s="1001" t="n">
        <v>1030121080</v>
      </c>
      <c r="F3053" s="1001" t="n">
        <v>16113</v>
      </c>
      <c r="G3053" s="1001" t="s">
        <v>7079</v>
      </c>
      <c r="H3053" s="1128" t="n">
        <v>6157</v>
      </c>
      <c r="I3053" s="1068"/>
    </row>
    <row r="3054" customFormat="false" ht="12.75" hidden="false" customHeight="false" outlineLevel="0" collapsed="false">
      <c r="A3054" s="1001" t="n">
        <v>3052</v>
      </c>
      <c r="B3054" s="1001" t="s">
        <v>7080</v>
      </c>
      <c r="C3054" s="1001" t="s">
        <v>1120</v>
      </c>
      <c r="D3054" s="1001" t="s">
        <v>854</v>
      </c>
      <c r="E3054" s="1001" t="n">
        <v>1010880620</v>
      </c>
      <c r="F3054" s="1001" t="n">
        <v>2062</v>
      </c>
      <c r="G3054" s="1001" t="s">
        <v>7081</v>
      </c>
      <c r="H3054" s="1128" t="n">
        <v>816</v>
      </c>
      <c r="I3054" s="1068"/>
    </row>
    <row r="3055" customFormat="false" ht="12.75" hidden="false" customHeight="false" outlineLevel="0" collapsed="false">
      <c r="A3055" s="1001" t="n">
        <v>3053</v>
      </c>
      <c r="B3055" s="1001" t="s">
        <v>7082</v>
      </c>
      <c r="C3055" s="1001" t="s">
        <v>1004</v>
      </c>
      <c r="D3055" s="1001" t="s">
        <v>861</v>
      </c>
      <c r="E3055" s="1001" t="n">
        <v>1050710270</v>
      </c>
      <c r="F3055" s="1001" t="n">
        <v>29027</v>
      </c>
      <c r="G3055" s="1001" t="s">
        <v>7083</v>
      </c>
      <c r="H3055" s="1128" t="n">
        <v>2043</v>
      </c>
      <c r="I3055" s="1068"/>
    </row>
    <row r="3056" customFormat="false" ht="12.75" hidden="false" customHeight="false" outlineLevel="0" collapsed="false">
      <c r="A3056" s="1001" t="n">
        <v>3054</v>
      </c>
      <c r="B3056" s="1001" t="s">
        <v>7084</v>
      </c>
      <c r="C3056" s="1001" t="s">
        <v>1035</v>
      </c>
      <c r="D3056" s="1001" t="s">
        <v>854</v>
      </c>
      <c r="E3056" s="1001" t="n">
        <v>1010811120</v>
      </c>
      <c r="F3056" s="1001" t="n">
        <v>1114</v>
      </c>
      <c r="G3056" s="1001" t="s">
        <v>7085</v>
      </c>
      <c r="H3056" s="1128" t="n">
        <v>592</v>
      </c>
      <c r="I3056" s="1068"/>
    </row>
    <row r="3057" customFormat="false" ht="12.75" hidden="false" customHeight="false" outlineLevel="0" collapsed="false">
      <c r="A3057" s="1001" t="n">
        <v>3055</v>
      </c>
      <c r="B3057" s="1001" t="s">
        <v>7086</v>
      </c>
      <c r="C3057" s="1001" t="s">
        <v>945</v>
      </c>
      <c r="D3057" s="1001" t="s">
        <v>852</v>
      </c>
      <c r="E3057" s="1001" t="n">
        <v>1030150730</v>
      </c>
      <c r="F3057" s="1001" t="n">
        <v>17079</v>
      </c>
      <c r="G3057" s="1001" t="s">
        <v>7087</v>
      </c>
      <c r="H3057" s="1128" t="n">
        <v>2121</v>
      </c>
      <c r="I3057" s="1068"/>
    </row>
    <row r="3058" customFormat="false" ht="12.75" hidden="false" customHeight="false" outlineLevel="0" collapsed="false">
      <c r="A3058" s="1001" t="n">
        <v>3056</v>
      </c>
      <c r="B3058" s="1001" t="s">
        <v>7088</v>
      </c>
      <c r="C3058" s="1001" t="s">
        <v>1731</v>
      </c>
      <c r="D3058" s="1001" t="s">
        <v>859</v>
      </c>
      <c r="E3058" s="1001" t="n">
        <v>2100580210</v>
      </c>
      <c r="F3058" s="1001" t="n">
        <v>54021</v>
      </c>
      <c r="G3058" s="1001" t="s">
        <v>7089</v>
      </c>
      <c r="H3058" s="1128" t="n">
        <v>3654</v>
      </c>
      <c r="I3058" s="1068"/>
    </row>
    <row r="3059" customFormat="false" ht="12.75" hidden="false" customHeight="false" outlineLevel="0" collapsed="false">
      <c r="A3059" s="1001" t="n">
        <v>3057</v>
      </c>
      <c r="B3059" s="1001" t="s">
        <v>7090</v>
      </c>
      <c r="C3059" s="1001" t="s">
        <v>1092</v>
      </c>
      <c r="D3059" s="1001" t="s">
        <v>848</v>
      </c>
      <c r="E3059" s="1001" t="n">
        <v>3150200400</v>
      </c>
      <c r="F3059" s="1001" t="n">
        <v>61040</v>
      </c>
      <c r="G3059" s="1001" t="s">
        <v>7091</v>
      </c>
      <c r="H3059" s="1128" t="n">
        <v>655</v>
      </c>
      <c r="I3059" s="1068"/>
    </row>
    <row r="3060" customFormat="false" ht="12.75" hidden="false" customHeight="false" outlineLevel="0" collapsed="false">
      <c r="A3060" s="1001" t="n">
        <v>3058</v>
      </c>
      <c r="B3060" s="1001" t="s">
        <v>7092</v>
      </c>
      <c r="C3060" s="1001" t="s">
        <v>1250</v>
      </c>
      <c r="D3060" s="1001" t="s">
        <v>857</v>
      </c>
      <c r="E3060" s="1001" t="n">
        <v>4190550360</v>
      </c>
      <c r="F3060" s="1001" t="n">
        <v>82038</v>
      </c>
      <c r="G3060" s="1001" t="s">
        <v>7093</v>
      </c>
      <c r="H3060" s="1128" t="n">
        <v>2293</v>
      </c>
      <c r="I3060" s="1068"/>
    </row>
    <row r="3061" customFormat="false" ht="12.75" hidden="false" customHeight="false" outlineLevel="0" collapsed="false">
      <c r="A3061" s="1001" t="n">
        <v>3059</v>
      </c>
      <c r="B3061" s="1001" t="s">
        <v>7094</v>
      </c>
      <c r="C3061" s="1001" t="s">
        <v>985</v>
      </c>
      <c r="D3061" s="1001" t="s">
        <v>857</v>
      </c>
      <c r="E3061" s="1001" t="n">
        <v>4190480310</v>
      </c>
      <c r="F3061" s="1001" t="n">
        <v>83032</v>
      </c>
      <c r="G3061" s="1001" t="s">
        <v>7095</v>
      </c>
      <c r="H3061" s="1128" t="n">
        <v>9148</v>
      </c>
      <c r="I3061" s="1068"/>
    </row>
    <row r="3062" customFormat="false" ht="12.75" hidden="false" customHeight="false" outlineLevel="0" collapsed="false">
      <c r="A3062" s="1001" t="n">
        <v>3060</v>
      </c>
      <c r="B3062" s="1001" t="s">
        <v>7096</v>
      </c>
      <c r="C3062" s="1001" t="s">
        <v>988</v>
      </c>
      <c r="D3062" s="1001" t="s">
        <v>854</v>
      </c>
      <c r="E3062" s="1001" t="n">
        <v>1010020800</v>
      </c>
      <c r="F3062" s="1001" t="n">
        <v>6082</v>
      </c>
      <c r="G3062" s="1001" t="s">
        <v>7097</v>
      </c>
      <c r="H3062" s="1128" t="n">
        <v>671</v>
      </c>
      <c r="I3062" s="1068"/>
    </row>
    <row r="3063" customFormat="false" ht="12.75" hidden="false" customHeight="false" outlineLevel="0" collapsed="false">
      <c r="A3063" s="1001" t="n">
        <v>3061</v>
      </c>
      <c r="B3063" s="1001" t="s">
        <v>7098</v>
      </c>
      <c r="C3063" s="1001" t="s">
        <v>902</v>
      </c>
      <c r="D3063" s="1001" t="s">
        <v>857</v>
      </c>
      <c r="E3063" s="1001" t="n">
        <v>4190650040</v>
      </c>
      <c r="F3063" s="1001" t="n">
        <v>88004</v>
      </c>
      <c r="G3063" s="1001" t="s">
        <v>7099</v>
      </c>
      <c r="H3063" s="1128" t="n">
        <v>2803</v>
      </c>
      <c r="I3063" s="1068"/>
    </row>
    <row r="3064" customFormat="false" ht="12.75" hidden="false" customHeight="false" outlineLevel="0" collapsed="false">
      <c r="A3064" s="1001" t="n">
        <v>3062</v>
      </c>
      <c r="B3064" s="1001" t="s">
        <v>7100</v>
      </c>
      <c r="C3064" s="1001" t="s">
        <v>928</v>
      </c>
      <c r="D3064" s="1001" t="s">
        <v>857</v>
      </c>
      <c r="E3064" s="1001" t="n">
        <v>4190210170</v>
      </c>
      <c r="F3064" s="1001" t="n">
        <v>87017</v>
      </c>
      <c r="G3064" s="1001" t="s">
        <v>7101</v>
      </c>
      <c r="H3064" s="1128" t="n">
        <v>26685</v>
      </c>
      <c r="I3064" s="1068"/>
    </row>
    <row r="3065" customFormat="false" ht="12.75" hidden="false" customHeight="false" outlineLevel="0" collapsed="false">
      <c r="A3065" s="1001" t="n">
        <v>3063</v>
      </c>
      <c r="B3065" s="1001" t="s">
        <v>7102</v>
      </c>
      <c r="C3065" s="1001" t="s">
        <v>1024</v>
      </c>
      <c r="D3065" s="1001" t="s">
        <v>856</v>
      </c>
      <c r="E3065" s="1001" t="n">
        <v>4200730300</v>
      </c>
      <c r="F3065" s="1001" t="n">
        <v>90030</v>
      </c>
      <c r="G3065" s="1001" t="s">
        <v>7103</v>
      </c>
      <c r="H3065" s="1128" t="n">
        <v>494</v>
      </c>
      <c r="I3065" s="1068"/>
    </row>
    <row r="3066" customFormat="false" ht="12.75" hidden="false" customHeight="false" outlineLevel="0" collapsed="false">
      <c r="A3066" s="1001" t="n">
        <v>3064</v>
      </c>
      <c r="B3066" s="1001" t="s">
        <v>7104</v>
      </c>
      <c r="C3066" s="1001" t="s">
        <v>1035</v>
      </c>
      <c r="D3066" s="1001" t="s">
        <v>854</v>
      </c>
      <c r="E3066" s="1001" t="n">
        <v>1010811130</v>
      </c>
      <c r="F3066" s="1001" t="n">
        <v>1115</v>
      </c>
      <c r="G3066" s="1001" t="s">
        <v>7105</v>
      </c>
      <c r="H3066" s="1128" t="n">
        <v>16214</v>
      </c>
      <c r="I3066" s="1068"/>
    </row>
    <row r="3067" customFormat="false" ht="12.75" hidden="false" customHeight="false" outlineLevel="0" collapsed="false">
      <c r="A3067" s="1001" t="n">
        <v>3065</v>
      </c>
      <c r="B3067" s="1001" t="s">
        <v>7106</v>
      </c>
      <c r="C3067" s="1001" t="s">
        <v>1330</v>
      </c>
      <c r="D3067" s="1001" t="s">
        <v>861</v>
      </c>
      <c r="E3067" s="1001" t="n">
        <v>1050840311</v>
      </c>
      <c r="F3067" s="1001" t="n">
        <v>26032</v>
      </c>
      <c r="G3067" s="1001" t="s">
        <v>7107</v>
      </c>
      <c r="H3067" s="1128" t="n">
        <v>5165</v>
      </c>
      <c r="I3067" s="1068"/>
    </row>
    <row r="3068" customFormat="false" ht="12.75" hidden="false" customHeight="false" outlineLevel="0" collapsed="false">
      <c r="A3068" s="1001" t="n">
        <v>3066</v>
      </c>
      <c r="B3068" s="1001" t="s">
        <v>7108</v>
      </c>
      <c r="C3068" s="1001" t="s">
        <v>1543</v>
      </c>
      <c r="D3068" s="662" t="s">
        <v>856</v>
      </c>
      <c r="E3068" s="1001" t="n">
        <v>4201110280</v>
      </c>
      <c r="F3068" s="1001" t="n">
        <v>111028</v>
      </c>
      <c r="G3068" s="1001" t="s">
        <v>7109</v>
      </c>
      <c r="H3068" s="1128" t="n">
        <v>1919</v>
      </c>
      <c r="I3068" s="1068"/>
    </row>
    <row r="3069" customFormat="false" ht="12.75" hidden="false" customHeight="false" outlineLevel="0" collapsed="false">
      <c r="A3069" s="1001" t="n">
        <v>3067</v>
      </c>
      <c r="B3069" s="1001" t="s">
        <v>7110</v>
      </c>
      <c r="C3069" s="1001" t="s">
        <v>1208</v>
      </c>
      <c r="D3069" s="1001" t="s">
        <v>857</v>
      </c>
      <c r="E3069" s="1001" t="n">
        <v>4190820110</v>
      </c>
      <c r="F3069" s="1001" t="n">
        <v>81010</v>
      </c>
      <c r="G3069" s="1001" t="s">
        <v>7111</v>
      </c>
      <c r="H3069" s="1128" t="n">
        <v>3801</v>
      </c>
      <c r="I3069" s="1068"/>
    </row>
    <row r="3070" customFormat="false" ht="12.75" hidden="false" customHeight="false" outlineLevel="0" collapsed="false">
      <c r="A3070" s="1001" t="n">
        <v>3068</v>
      </c>
      <c r="B3070" s="1001" t="s">
        <v>7112</v>
      </c>
      <c r="C3070" s="1001" t="s">
        <v>1095</v>
      </c>
      <c r="D3070" s="1001" t="s">
        <v>854</v>
      </c>
      <c r="E3070" s="1001" t="n">
        <v>1010960270</v>
      </c>
      <c r="F3070" s="1001" t="n">
        <v>96027</v>
      </c>
      <c r="G3070" s="1001" t="s">
        <v>7113</v>
      </c>
      <c r="H3070" s="1128" t="n">
        <v>104</v>
      </c>
      <c r="I3070" s="1068"/>
    </row>
    <row r="3071" customFormat="false" ht="12.75" hidden="false" customHeight="false" outlineLevel="0" collapsed="false">
      <c r="A3071" s="1001" t="n">
        <v>3069</v>
      </c>
      <c r="B3071" s="1001" t="s">
        <v>7114</v>
      </c>
      <c r="C3071" s="1001" t="s">
        <v>1017</v>
      </c>
      <c r="D3071" s="1001" t="s">
        <v>847</v>
      </c>
      <c r="E3071" s="1001" t="n">
        <v>3180670370</v>
      </c>
      <c r="F3071" s="1001" t="n">
        <v>80037</v>
      </c>
      <c r="G3071" s="1001" t="s">
        <v>7115</v>
      </c>
      <c r="H3071" s="1128" t="n">
        <v>1615</v>
      </c>
      <c r="I3071" s="1068"/>
    </row>
    <row r="3072" customFormat="false" ht="12.75" hidden="false" customHeight="false" outlineLevel="0" collapsed="false">
      <c r="A3072" s="1001" t="n">
        <v>3070</v>
      </c>
      <c r="B3072" s="1001" t="s">
        <v>7116</v>
      </c>
      <c r="C3072" s="1001" t="s">
        <v>922</v>
      </c>
      <c r="D3072" s="1001" t="s">
        <v>848</v>
      </c>
      <c r="E3072" s="1001" t="n">
        <v>3150720550</v>
      </c>
      <c r="F3072" s="1001" t="n">
        <v>65055</v>
      </c>
      <c r="G3072" s="1001" t="s">
        <v>7117</v>
      </c>
      <c r="H3072" s="1128" t="n">
        <v>4987</v>
      </c>
      <c r="I3072" s="1068"/>
    </row>
    <row r="3073" customFormat="false" ht="12.75" hidden="false" customHeight="false" outlineLevel="0" collapsed="false">
      <c r="A3073" s="1001" t="n">
        <v>3071</v>
      </c>
      <c r="B3073" s="1001" t="s">
        <v>7118</v>
      </c>
      <c r="C3073" s="1001" t="s">
        <v>922</v>
      </c>
      <c r="D3073" s="1001" t="s">
        <v>848</v>
      </c>
      <c r="E3073" s="1001" t="n">
        <v>3150720560</v>
      </c>
      <c r="F3073" s="1001" t="n">
        <v>65056</v>
      </c>
      <c r="G3073" s="1001" t="s">
        <v>7119</v>
      </c>
      <c r="H3073" s="1128" t="n">
        <v>11602</v>
      </c>
      <c r="I3073" s="1068"/>
    </row>
    <row r="3074" customFormat="false" ht="12.75" hidden="false" customHeight="false" outlineLevel="0" collapsed="false">
      <c r="A3074" s="1001" t="n">
        <v>3072</v>
      </c>
      <c r="B3074" s="1001" t="s">
        <v>7120</v>
      </c>
      <c r="C3074" s="1001" t="s">
        <v>1474</v>
      </c>
      <c r="D3074" s="1001" t="s">
        <v>854</v>
      </c>
      <c r="E3074" s="1001" t="n">
        <v>1011020340</v>
      </c>
      <c r="F3074" s="1001" t="n">
        <v>103034</v>
      </c>
      <c r="G3074" s="1001" t="s">
        <v>7121</v>
      </c>
      <c r="H3074" s="1128" t="n">
        <v>1055</v>
      </c>
      <c r="I3074" s="1068"/>
    </row>
    <row r="3075" customFormat="false" ht="12.75" hidden="false" customHeight="false" outlineLevel="0" collapsed="false">
      <c r="A3075" s="1001" t="n">
        <v>3073</v>
      </c>
      <c r="B3075" s="1001" t="s">
        <v>7122</v>
      </c>
      <c r="C3075" s="1001" t="s">
        <v>1269</v>
      </c>
      <c r="D3075" s="1001" t="s">
        <v>860</v>
      </c>
      <c r="E3075" s="1001" t="n">
        <v>1020040290</v>
      </c>
      <c r="F3075" s="1001" t="n">
        <v>7030</v>
      </c>
      <c r="G3075" s="1001" t="s">
        <v>7123</v>
      </c>
      <c r="H3075" s="1128" t="n">
        <v>1699</v>
      </c>
      <c r="I3075" s="1068"/>
    </row>
    <row r="3076" customFormat="false" ht="12.75" hidden="false" customHeight="false" outlineLevel="0" collapsed="false">
      <c r="A3076" s="1001" t="n">
        <v>3074</v>
      </c>
      <c r="B3076" s="1001" t="s">
        <v>7124</v>
      </c>
      <c r="C3076" s="1001" t="s">
        <v>971</v>
      </c>
      <c r="D3076" s="1001" t="s">
        <v>853</v>
      </c>
      <c r="E3076" s="1001" t="n">
        <v>3140190260</v>
      </c>
      <c r="F3076" s="1001" t="n">
        <v>70026</v>
      </c>
      <c r="G3076" s="1001" t="s">
        <v>7125</v>
      </c>
      <c r="H3076" s="1128" t="n">
        <v>755</v>
      </c>
      <c r="I3076" s="1068"/>
    </row>
    <row r="3077" customFormat="false" ht="12.75" hidden="false" customHeight="false" outlineLevel="0" collapsed="false">
      <c r="A3077" s="1001" t="n">
        <v>3075</v>
      </c>
      <c r="B3077" s="1001" t="s">
        <v>7126</v>
      </c>
      <c r="C3077" s="1001" t="s">
        <v>1174</v>
      </c>
      <c r="D3077" s="1001" t="s">
        <v>847</v>
      </c>
      <c r="E3077" s="1001" t="n">
        <v>3180220560</v>
      </c>
      <c r="F3077" s="1001" t="n">
        <v>79058</v>
      </c>
      <c r="G3077" s="1001" t="s">
        <v>7127</v>
      </c>
      <c r="H3077" s="1128" t="n">
        <v>3035</v>
      </c>
      <c r="I3077" s="1068"/>
    </row>
    <row r="3078" customFormat="false" ht="12.75" hidden="false" customHeight="false" outlineLevel="0" collapsed="false">
      <c r="A3078" s="1001" t="n">
        <v>3076</v>
      </c>
      <c r="B3078" s="1001" t="s">
        <v>7128</v>
      </c>
      <c r="C3078" s="1001" t="s">
        <v>899</v>
      </c>
      <c r="D3078" s="1001" t="s">
        <v>846</v>
      </c>
      <c r="E3078" s="1001" t="n">
        <v>3170640351</v>
      </c>
      <c r="F3078" s="1001" t="n">
        <v>76099</v>
      </c>
      <c r="G3078" s="1001" t="s">
        <v>7129</v>
      </c>
      <c r="H3078" s="1128" t="n">
        <v>709</v>
      </c>
      <c r="I3078" s="1068"/>
    </row>
    <row r="3079" customFormat="false" ht="12.75" hidden="false" customHeight="false" outlineLevel="0" collapsed="false">
      <c r="A3079" s="1001" t="n">
        <v>3077</v>
      </c>
      <c r="B3079" s="1001" t="s">
        <v>7130</v>
      </c>
      <c r="C3079" s="1001" t="s">
        <v>1100</v>
      </c>
      <c r="D3079" s="1001" t="s">
        <v>848</v>
      </c>
      <c r="E3079" s="1001" t="n">
        <v>3150110350</v>
      </c>
      <c r="F3079" s="1001" t="n">
        <v>62036</v>
      </c>
      <c r="G3079" s="1001" t="s">
        <v>7131</v>
      </c>
      <c r="H3079" s="1128" t="n">
        <v>417</v>
      </c>
      <c r="I3079" s="1068"/>
    </row>
    <row r="3080" customFormat="false" ht="12.75" hidden="false" customHeight="false" outlineLevel="0" collapsed="false">
      <c r="A3080" s="1001" t="n">
        <v>3078</v>
      </c>
      <c r="B3080" s="1001" t="s">
        <v>7132</v>
      </c>
      <c r="C3080" s="1001" t="s">
        <v>1796</v>
      </c>
      <c r="D3080" s="1001" t="s">
        <v>855</v>
      </c>
      <c r="E3080" s="1001" t="n">
        <v>3160780070</v>
      </c>
      <c r="F3080" s="1001" t="n">
        <v>73007</v>
      </c>
      <c r="G3080" s="1001" t="s">
        <v>7133</v>
      </c>
      <c r="H3080" s="1128" t="n">
        <v>21869</v>
      </c>
      <c r="I3080" s="1068"/>
    </row>
    <row r="3081" customFormat="false" ht="12.75" hidden="false" customHeight="false" outlineLevel="0" collapsed="false">
      <c r="A3081" s="1001" t="n">
        <v>3079</v>
      </c>
      <c r="B3081" s="1001" t="s">
        <v>7134</v>
      </c>
      <c r="C3081" s="1001" t="s">
        <v>922</v>
      </c>
      <c r="D3081" s="1001" t="s">
        <v>848</v>
      </c>
      <c r="E3081" s="1001" t="n">
        <v>3150720570</v>
      </c>
      <c r="F3081" s="1001" t="n">
        <v>65057</v>
      </c>
      <c r="G3081" s="1001" t="s">
        <v>7135</v>
      </c>
      <c r="H3081" s="1128" t="n">
        <v>1127</v>
      </c>
      <c r="I3081" s="1068"/>
    </row>
    <row r="3082" customFormat="false" ht="12.75" hidden="false" customHeight="false" outlineLevel="0" collapsed="false">
      <c r="A3082" s="1001" t="n">
        <v>3080</v>
      </c>
      <c r="B3082" s="1001" t="s">
        <v>7136</v>
      </c>
      <c r="C3082" s="1001" t="s">
        <v>914</v>
      </c>
      <c r="D3082" s="1001" t="s">
        <v>468</v>
      </c>
      <c r="E3082" s="1001" t="n">
        <v>3130380460</v>
      </c>
      <c r="F3082" s="1001" t="n">
        <v>66046</v>
      </c>
      <c r="G3082" s="1001" t="s">
        <v>7137</v>
      </c>
      <c r="H3082" s="1128" t="n">
        <v>1705</v>
      </c>
      <c r="I3082" s="1068"/>
    </row>
    <row r="3083" customFormat="false" ht="12.75" hidden="false" customHeight="false" outlineLevel="0" collapsed="false">
      <c r="A3083" s="1001" t="n">
        <v>3081</v>
      </c>
      <c r="B3083" s="1001" t="s">
        <v>7138</v>
      </c>
      <c r="C3083" s="1001" t="s">
        <v>977</v>
      </c>
      <c r="D3083" s="1001" t="s">
        <v>855</v>
      </c>
      <c r="E3083" s="1001" t="n">
        <v>3160090210</v>
      </c>
      <c r="F3083" s="1001" t="n">
        <v>72021</v>
      </c>
      <c r="G3083" s="1001" t="s">
        <v>7139</v>
      </c>
      <c r="H3083" s="1128" t="n">
        <v>26731</v>
      </c>
      <c r="I3083" s="1068"/>
    </row>
    <row r="3084" customFormat="false" ht="12.75" hidden="false" customHeight="false" outlineLevel="0" collapsed="false">
      <c r="A3084" s="1001" t="n">
        <v>3082</v>
      </c>
      <c r="B3084" s="1001" t="s">
        <v>7140</v>
      </c>
      <c r="C3084" s="1001" t="s">
        <v>1092</v>
      </c>
      <c r="D3084" s="1001" t="s">
        <v>848</v>
      </c>
      <c r="E3084" s="1001" t="n">
        <v>3150200410</v>
      </c>
      <c r="F3084" s="1001" t="n">
        <v>61041</v>
      </c>
      <c r="G3084" s="1001" t="s">
        <v>7141</v>
      </c>
      <c r="H3084" s="1128" t="n">
        <v>3357</v>
      </c>
      <c r="I3084" s="1068"/>
    </row>
    <row r="3085" customFormat="false" ht="12.75" hidden="false" customHeight="false" outlineLevel="0" collapsed="false">
      <c r="A3085" s="1001" t="n">
        <v>3083</v>
      </c>
      <c r="B3085" s="1001" t="s">
        <v>7142</v>
      </c>
      <c r="C3085" s="1001" t="s">
        <v>1017</v>
      </c>
      <c r="D3085" s="1001" t="s">
        <v>847</v>
      </c>
      <c r="E3085" s="1001" t="n">
        <v>3180670380</v>
      </c>
      <c r="F3085" s="1001" t="n">
        <v>80038</v>
      </c>
      <c r="G3085" s="1001" t="s">
        <v>7143</v>
      </c>
      <c r="H3085" s="1128" t="n">
        <v>19254</v>
      </c>
      <c r="I3085" s="1068"/>
    </row>
    <row r="3086" customFormat="false" ht="12.75" hidden="false" customHeight="false" outlineLevel="0" collapsed="false">
      <c r="A3086" s="1001" t="n">
        <v>3084</v>
      </c>
      <c r="B3086" s="1001" t="s">
        <v>7144</v>
      </c>
      <c r="C3086" s="1001" t="s">
        <v>1017</v>
      </c>
      <c r="D3086" s="1001" t="s">
        <v>847</v>
      </c>
      <c r="E3086" s="1001" t="n">
        <v>3180670390</v>
      </c>
      <c r="F3086" s="1001" t="n">
        <v>80039</v>
      </c>
      <c r="G3086" s="1001" t="s">
        <v>7145</v>
      </c>
      <c r="H3086" s="1128" t="n">
        <v>6865</v>
      </c>
      <c r="I3086" s="1068"/>
    </row>
    <row r="3087" customFormat="false" ht="12.75" hidden="false" customHeight="false" outlineLevel="0" collapsed="false">
      <c r="A3087" s="1001" t="n">
        <v>3085</v>
      </c>
      <c r="B3087" s="1001" t="s">
        <v>7146</v>
      </c>
      <c r="C3087" s="1001" t="s">
        <v>985</v>
      </c>
      <c r="D3087" s="1001" t="s">
        <v>857</v>
      </c>
      <c r="E3087" s="1001" t="n">
        <v>4190480320</v>
      </c>
      <c r="F3087" s="1001" t="n">
        <v>83033</v>
      </c>
      <c r="G3087" s="1001" t="s">
        <v>7147</v>
      </c>
      <c r="H3087" s="1128" t="n">
        <v>6737</v>
      </c>
      <c r="I3087" s="1068"/>
    </row>
    <row r="3088" customFormat="false" ht="12.75" hidden="false" customHeight="false" outlineLevel="0" collapsed="false">
      <c r="A3088" s="1001" t="n">
        <v>3086</v>
      </c>
      <c r="B3088" s="1001" t="s">
        <v>7148</v>
      </c>
      <c r="C3088" s="1001" t="s">
        <v>968</v>
      </c>
      <c r="D3088" s="1001" t="s">
        <v>859</v>
      </c>
      <c r="E3088" s="1001" t="n">
        <v>2100800140</v>
      </c>
      <c r="F3088" s="1001" t="n">
        <v>55014</v>
      </c>
      <c r="G3088" s="1001" t="s">
        <v>7149</v>
      </c>
      <c r="H3088" s="1128" t="n">
        <v>1846</v>
      </c>
      <c r="I3088" s="1068"/>
    </row>
    <row r="3089" customFormat="false" ht="12.75" hidden="false" customHeight="false" outlineLevel="0" collapsed="false">
      <c r="A3089" s="1001" t="n">
        <v>3087</v>
      </c>
      <c r="B3089" s="1001" t="s">
        <v>7150</v>
      </c>
      <c r="C3089" s="1001" t="s">
        <v>977</v>
      </c>
      <c r="D3089" s="1001" t="s">
        <v>855</v>
      </c>
      <c r="E3089" s="1001" t="n">
        <v>3160090220</v>
      </c>
      <c r="F3089" s="1001" t="n">
        <v>72022</v>
      </c>
      <c r="G3089" s="1001" t="s">
        <v>7151</v>
      </c>
      <c r="H3089" s="1128" t="n">
        <v>19485</v>
      </c>
      <c r="I3089" s="1068"/>
    </row>
    <row r="3090" customFormat="false" ht="12.75" hidden="false" customHeight="false" outlineLevel="0" collapsed="false">
      <c r="A3090" s="1001" t="n">
        <v>3088</v>
      </c>
      <c r="B3090" s="1001" t="s">
        <v>7152</v>
      </c>
      <c r="C3090" s="1001" t="s">
        <v>1110</v>
      </c>
      <c r="D3090" s="1001" t="s">
        <v>858</v>
      </c>
      <c r="E3090" s="1001" t="n">
        <v>1040830870</v>
      </c>
      <c r="F3090" s="1001" t="n">
        <v>22092</v>
      </c>
      <c r="G3090" s="1001" t="s">
        <v>7153</v>
      </c>
      <c r="H3090" s="1128" t="n">
        <v>2520</v>
      </c>
      <c r="I3090" s="1068"/>
    </row>
    <row r="3091" customFormat="false" ht="12.75" hidden="false" customHeight="false" outlineLevel="0" collapsed="false">
      <c r="A3091" s="1001" t="n">
        <v>3089</v>
      </c>
      <c r="B3091" s="1001" t="s">
        <v>7154</v>
      </c>
      <c r="C3091" s="1001" t="s">
        <v>1625</v>
      </c>
      <c r="D3091" s="1001" t="s">
        <v>856</v>
      </c>
      <c r="E3091" s="1001" t="n">
        <v>4200530290</v>
      </c>
      <c r="F3091" s="1001" t="n">
        <v>91031</v>
      </c>
      <c r="G3091" s="1001" t="s">
        <v>7155</v>
      </c>
      <c r="H3091" s="1128" t="n">
        <v>1335</v>
      </c>
      <c r="I3091" s="1068"/>
    </row>
    <row r="3092" customFormat="false" ht="12.75" hidden="false" customHeight="false" outlineLevel="0" collapsed="false">
      <c r="A3092" s="1001" t="n">
        <v>3090</v>
      </c>
      <c r="B3092" s="1001" t="s">
        <v>7156</v>
      </c>
      <c r="C3092" s="1001" t="s">
        <v>1174</v>
      </c>
      <c r="D3092" s="1001" t="s">
        <v>847</v>
      </c>
      <c r="E3092" s="1001" t="n">
        <v>3180220570</v>
      </c>
      <c r="F3092" s="1001" t="n">
        <v>79059</v>
      </c>
      <c r="G3092" s="1001" t="s">
        <v>7157</v>
      </c>
      <c r="H3092" s="1128" t="n">
        <v>5623</v>
      </c>
      <c r="I3092" s="1068"/>
    </row>
    <row r="3093" customFormat="false" ht="12.75" hidden="false" customHeight="false" outlineLevel="0" collapsed="false">
      <c r="A3093" s="1001" t="n">
        <v>3091</v>
      </c>
      <c r="B3093" s="1001" t="s">
        <v>7158</v>
      </c>
      <c r="C3093" s="1001" t="s">
        <v>1325</v>
      </c>
      <c r="D3093" s="1001" t="s">
        <v>468</v>
      </c>
      <c r="E3093" s="1001" t="n">
        <v>3130230410</v>
      </c>
      <c r="F3093" s="1001" t="n">
        <v>69041</v>
      </c>
      <c r="G3093" s="1001" t="s">
        <v>7159</v>
      </c>
      <c r="H3093" s="1128" t="n">
        <v>2517</v>
      </c>
      <c r="I3093" s="1068"/>
    </row>
    <row r="3094" customFormat="false" ht="12.75" hidden="false" customHeight="false" outlineLevel="0" collapsed="false">
      <c r="A3094" s="1001" t="n">
        <v>3092</v>
      </c>
      <c r="B3094" s="1001" t="s">
        <v>7160</v>
      </c>
      <c r="C3094" s="1001" t="s">
        <v>1226</v>
      </c>
      <c r="D3094" s="1001" t="s">
        <v>855</v>
      </c>
      <c r="E3094" s="1001" t="n">
        <v>3160410310</v>
      </c>
      <c r="F3094" s="1001" t="n">
        <v>75032</v>
      </c>
      <c r="G3094" s="1001" t="s">
        <v>7161</v>
      </c>
      <c r="H3094" s="1128" t="n">
        <v>1141</v>
      </c>
      <c r="I3094" s="1068"/>
    </row>
    <row r="3095" customFormat="false" ht="12.75" hidden="false" customHeight="false" outlineLevel="0" collapsed="false">
      <c r="A3095" s="1001" t="n">
        <v>3093</v>
      </c>
      <c r="B3095" s="1001" t="s">
        <v>7162</v>
      </c>
      <c r="C3095" s="1001" t="s">
        <v>925</v>
      </c>
      <c r="D3095" s="1001" t="s">
        <v>848</v>
      </c>
      <c r="E3095" s="1001" t="n">
        <v>3150510340</v>
      </c>
      <c r="F3095" s="1001" t="n">
        <v>63034</v>
      </c>
      <c r="G3095" s="1001" t="s">
        <v>7163</v>
      </c>
      <c r="H3095" s="1128" t="n">
        <v>123758</v>
      </c>
      <c r="I3095" s="1068"/>
    </row>
    <row r="3096" customFormat="false" ht="12.75" hidden="false" customHeight="false" outlineLevel="0" collapsed="false">
      <c r="A3096" s="1001" t="n">
        <v>3094</v>
      </c>
      <c r="B3096" s="1001" t="s">
        <v>7164</v>
      </c>
      <c r="C3096" s="1001" t="s">
        <v>1250</v>
      </c>
      <c r="D3096" s="1001" t="s">
        <v>857</v>
      </c>
      <c r="E3096" s="1001" t="n">
        <v>4190550370</v>
      </c>
      <c r="F3096" s="1001" t="n">
        <v>82039</v>
      </c>
      <c r="G3096" s="1001" t="s">
        <v>7165</v>
      </c>
      <c r="H3096" s="1128" t="n">
        <v>1731</v>
      </c>
      <c r="I3096" s="1068"/>
    </row>
    <row r="3097" customFormat="false" ht="12.75" hidden="false" customHeight="false" outlineLevel="0" collapsed="false">
      <c r="A3097" s="1001" t="n">
        <v>3095</v>
      </c>
      <c r="B3097" s="1001" t="s">
        <v>7166</v>
      </c>
      <c r="C3097" s="1001" t="s">
        <v>939</v>
      </c>
      <c r="D3097" s="1001" t="s">
        <v>464</v>
      </c>
      <c r="E3097" s="1001" t="n">
        <v>2120330410</v>
      </c>
      <c r="F3097" s="1001" t="n">
        <v>60041</v>
      </c>
      <c r="G3097" s="1001" t="s">
        <v>7167</v>
      </c>
      <c r="H3097" s="1128" t="n">
        <v>2348</v>
      </c>
      <c r="I3097" s="1068"/>
    </row>
    <row r="3098" customFormat="false" ht="12.75" hidden="false" customHeight="false" outlineLevel="0" collapsed="false">
      <c r="A3098" s="1001" t="n">
        <v>3096</v>
      </c>
      <c r="B3098" s="1001" t="s">
        <v>7168</v>
      </c>
      <c r="C3098" s="1001" t="s">
        <v>1325</v>
      </c>
      <c r="D3098" s="1001" t="s">
        <v>468</v>
      </c>
      <c r="E3098" s="1001" t="n">
        <v>3130230420</v>
      </c>
      <c r="F3098" s="1001" t="n">
        <v>69042</v>
      </c>
      <c r="G3098" s="1001" t="s">
        <v>7169</v>
      </c>
      <c r="H3098" s="1128" t="n">
        <v>1135</v>
      </c>
      <c r="I3098" s="1068"/>
    </row>
    <row r="3099" customFormat="false" ht="12.75" hidden="false" customHeight="false" outlineLevel="0" collapsed="false">
      <c r="A3099" s="1001" t="n">
        <v>3097</v>
      </c>
      <c r="B3099" s="1001" t="s">
        <v>7170</v>
      </c>
      <c r="C3099" s="1001" t="s">
        <v>1132</v>
      </c>
      <c r="D3099" s="1001" t="s">
        <v>468</v>
      </c>
      <c r="E3099" s="1001" t="n">
        <v>3130790240</v>
      </c>
      <c r="F3099" s="1001" t="n">
        <v>67025</v>
      </c>
      <c r="G3099" s="1001" t="s">
        <v>7171</v>
      </c>
      <c r="H3099" s="1128" t="n">
        <v>23442</v>
      </c>
      <c r="I3099" s="1068"/>
    </row>
    <row r="3100" customFormat="false" ht="12.75" hidden="false" customHeight="false" outlineLevel="0" collapsed="false">
      <c r="A3100" s="1001" t="n">
        <v>3098</v>
      </c>
      <c r="B3100" s="1001" t="s">
        <v>7172</v>
      </c>
      <c r="C3100" s="1001" t="s">
        <v>922</v>
      </c>
      <c r="D3100" s="1001" t="s">
        <v>848</v>
      </c>
      <c r="E3100" s="1001" t="n">
        <v>3150720580</v>
      </c>
      <c r="F3100" s="1001" t="n">
        <v>65058</v>
      </c>
      <c r="G3100" s="1001" t="s">
        <v>7173</v>
      </c>
      <c r="H3100" s="1128" t="n">
        <v>1300</v>
      </c>
      <c r="I3100" s="1068"/>
    </row>
    <row r="3101" customFormat="false" ht="12.75" hidden="false" customHeight="false" outlineLevel="0" collapsed="false">
      <c r="A3101" s="1001" t="n">
        <v>3099</v>
      </c>
      <c r="B3101" s="1001" t="s">
        <v>7174</v>
      </c>
      <c r="C3101" s="1001" t="s">
        <v>1226</v>
      </c>
      <c r="D3101" s="1001" t="s">
        <v>855</v>
      </c>
      <c r="E3101" s="1001" t="n">
        <v>3160410320</v>
      </c>
      <c r="F3101" s="1001" t="n">
        <v>75033</v>
      </c>
      <c r="G3101" s="1001" t="s">
        <v>7175</v>
      </c>
      <c r="H3101" s="1128" t="n">
        <v>1946</v>
      </c>
      <c r="I3101" s="1068"/>
    </row>
    <row r="3102" customFormat="false" ht="12.75" hidden="false" customHeight="false" outlineLevel="0" collapsed="false">
      <c r="A3102" s="1001" t="n">
        <v>3100</v>
      </c>
      <c r="B3102" s="1001" t="s">
        <v>7176</v>
      </c>
      <c r="C3102" s="1001" t="s">
        <v>1117</v>
      </c>
      <c r="D3102" s="1001" t="s">
        <v>852</v>
      </c>
      <c r="E3102" s="1001" t="n">
        <v>1030570690</v>
      </c>
      <c r="F3102" s="1001" t="n">
        <v>18072</v>
      </c>
      <c r="G3102" s="1001" t="s">
        <v>7177</v>
      </c>
      <c r="H3102" s="1128" t="n">
        <v>5245</v>
      </c>
      <c r="I3102" s="1068"/>
    </row>
    <row r="3103" customFormat="false" ht="12.75" hidden="false" customHeight="false" outlineLevel="0" collapsed="false">
      <c r="A3103" s="1001" t="n">
        <v>3101</v>
      </c>
      <c r="B3103" s="1001" t="s">
        <v>7178</v>
      </c>
      <c r="C3103" s="1001" t="s">
        <v>1058</v>
      </c>
      <c r="D3103" s="1001" t="s">
        <v>852</v>
      </c>
      <c r="E3103" s="1001" t="n">
        <v>1031040240</v>
      </c>
      <c r="F3103" s="1001" t="n">
        <v>108024</v>
      </c>
      <c r="G3103" s="1001" t="s">
        <v>7179</v>
      </c>
      <c r="H3103" s="1128" t="n">
        <v>26015</v>
      </c>
      <c r="I3103" s="1068"/>
    </row>
    <row r="3104" customFormat="false" ht="12.75" hidden="false" customHeight="false" outlineLevel="0" collapsed="false">
      <c r="A3104" s="1001" t="n">
        <v>3102</v>
      </c>
      <c r="B3104" s="1001" t="s">
        <v>7180</v>
      </c>
      <c r="C3104" s="1001" t="s">
        <v>1125</v>
      </c>
      <c r="D3104" s="1001" t="s">
        <v>851</v>
      </c>
      <c r="E3104" s="1001" t="n">
        <v>1070740310</v>
      </c>
      <c r="F3104" s="1001" t="n">
        <v>9031</v>
      </c>
      <c r="G3104" s="1001" t="s">
        <v>7181</v>
      </c>
      <c r="H3104" s="1128" t="n">
        <v>993</v>
      </c>
      <c r="I3104" s="1068"/>
    </row>
    <row r="3105" customFormat="false" ht="12.75" hidden="false" customHeight="false" outlineLevel="0" collapsed="false">
      <c r="A3105" s="1001" t="n">
        <v>3103</v>
      </c>
      <c r="B3105" s="1001" t="s">
        <v>7182</v>
      </c>
      <c r="C3105" s="1001" t="s">
        <v>1110</v>
      </c>
      <c r="D3105" s="1001" t="s">
        <v>858</v>
      </c>
      <c r="E3105" s="1001" t="n">
        <v>1040830880</v>
      </c>
      <c r="F3105" s="1001" t="n">
        <v>22093</v>
      </c>
      <c r="G3105" s="1001" t="s">
        <v>7183</v>
      </c>
      <c r="H3105" s="1128" t="n">
        <v>741</v>
      </c>
      <c r="I3105" s="1068"/>
    </row>
    <row r="3106" customFormat="false" ht="12.75" hidden="false" customHeight="false" outlineLevel="0" collapsed="false">
      <c r="A3106" s="1001" t="n">
        <v>3104</v>
      </c>
      <c r="B3106" s="1001" t="s">
        <v>7184</v>
      </c>
      <c r="C3106" s="1001" t="s">
        <v>1125</v>
      </c>
      <c r="D3106" s="1001" t="s">
        <v>851</v>
      </c>
      <c r="E3106" s="1001" t="n">
        <v>1070740320</v>
      </c>
      <c r="F3106" s="1001" t="n">
        <v>9032</v>
      </c>
      <c r="G3106" s="1001" t="s">
        <v>7185</v>
      </c>
      <c r="H3106" s="1128" t="n">
        <v>401</v>
      </c>
      <c r="I3106" s="1068"/>
    </row>
    <row r="3107" customFormat="false" ht="12.75" hidden="false" customHeight="false" outlineLevel="0" collapsed="false">
      <c r="A3107" s="1001" t="n">
        <v>3105</v>
      </c>
      <c r="B3107" s="1001" t="s">
        <v>7186</v>
      </c>
      <c r="C3107" s="1001" t="s">
        <v>1035</v>
      </c>
      <c r="D3107" s="1001" t="s">
        <v>854</v>
      </c>
      <c r="E3107" s="1001" t="n">
        <v>1010811140</v>
      </c>
      <c r="F3107" s="1001" t="n">
        <v>1116</v>
      </c>
      <c r="G3107" s="1001" t="s">
        <v>7187</v>
      </c>
      <c r="H3107" s="1128" t="n">
        <v>4095</v>
      </c>
      <c r="I3107" s="1068"/>
    </row>
    <row r="3108" customFormat="false" ht="12.75" hidden="false" customHeight="false" outlineLevel="0" collapsed="false">
      <c r="A3108" s="1001" t="n">
        <v>3106</v>
      </c>
      <c r="B3108" s="1001" t="s">
        <v>7188</v>
      </c>
      <c r="C3108" s="1001" t="s">
        <v>1174</v>
      </c>
      <c r="D3108" s="1001" t="s">
        <v>847</v>
      </c>
      <c r="E3108" s="1001" t="n">
        <v>3180220580</v>
      </c>
      <c r="F3108" s="1001" t="n">
        <v>79060</v>
      </c>
      <c r="G3108" s="1001" t="s">
        <v>7189</v>
      </c>
      <c r="H3108" s="1128" t="n">
        <v>4997</v>
      </c>
      <c r="I3108" s="1068"/>
    </row>
    <row r="3109" customFormat="false" ht="12.75" hidden="false" customHeight="false" outlineLevel="0" collapsed="false">
      <c r="A3109" s="1001" t="n">
        <v>3107</v>
      </c>
      <c r="B3109" s="1001" t="s">
        <v>7190</v>
      </c>
      <c r="C3109" s="1001" t="s">
        <v>1215</v>
      </c>
      <c r="D3109" s="1001" t="s">
        <v>858</v>
      </c>
      <c r="E3109" s="1001" t="n">
        <v>1040140330</v>
      </c>
      <c r="F3109" s="1001" t="n">
        <v>21036</v>
      </c>
      <c r="G3109" s="1001" t="s">
        <v>7191</v>
      </c>
      <c r="H3109" s="1128" t="n">
        <v>924</v>
      </c>
      <c r="I3109" s="1068"/>
    </row>
    <row r="3110" customFormat="false" ht="12.75" hidden="false" customHeight="false" outlineLevel="0" collapsed="false">
      <c r="A3110" s="1001" t="n">
        <v>3108</v>
      </c>
      <c r="B3110" s="1001" t="s">
        <v>7192</v>
      </c>
      <c r="C3110" s="1001" t="s">
        <v>1330</v>
      </c>
      <c r="D3110" s="1001" t="s">
        <v>861</v>
      </c>
      <c r="E3110" s="1001" t="n">
        <v>1050840320</v>
      </c>
      <c r="F3110" s="1001" t="n">
        <v>26033</v>
      </c>
      <c r="G3110" s="1001" t="s">
        <v>7193</v>
      </c>
      <c r="H3110" s="1128" t="n">
        <v>5942</v>
      </c>
      <c r="I3110" s="1068"/>
    </row>
    <row r="3111" customFormat="false" ht="12.75" hidden="false" customHeight="false" outlineLevel="0" collapsed="false">
      <c r="A3111" s="1001" t="n">
        <v>3109</v>
      </c>
      <c r="B3111" s="1001" t="s">
        <v>7194</v>
      </c>
      <c r="C3111" s="1001" t="s">
        <v>1117</v>
      </c>
      <c r="D3111" s="1001" t="s">
        <v>852</v>
      </c>
      <c r="E3111" s="1001" t="n">
        <v>1030570700</v>
      </c>
      <c r="F3111" s="1001" t="n">
        <v>18073</v>
      </c>
      <c r="G3111" s="1001" t="s">
        <v>7195</v>
      </c>
      <c r="H3111" s="1128" t="n">
        <v>3192</v>
      </c>
      <c r="I3111" s="1068"/>
    </row>
    <row r="3112" customFormat="false" ht="12.75" hidden="false" customHeight="false" outlineLevel="0" collapsed="false">
      <c r="A3112" s="1001" t="n">
        <v>3110</v>
      </c>
      <c r="B3112" s="1001" t="s">
        <v>7196</v>
      </c>
      <c r="C3112" s="1001" t="s">
        <v>1250</v>
      </c>
      <c r="D3112" s="1001" t="s">
        <v>857</v>
      </c>
      <c r="E3112" s="1001" t="n">
        <v>4190550380</v>
      </c>
      <c r="F3112" s="1001" t="n">
        <v>82040</v>
      </c>
      <c r="G3112" s="1001" t="s">
        <v>7197</v>
      </c>
      <c r="H3112" s="1128" t="n">
        <v>1063</v>
      </c>
      <c r="I3112" s="1068"/>
    </row>
    <row r="3113" customFormat="false" ht="12.75" hidden="false" customHeight="false" outlineLevel="0" collapsed="false">
      <c r="A3113" s="1001" t="n">
        <v>3111</v>
      </c>
      <c r="B3113" s="1001" t="s">
        <v>7198</v>
      </c>
      <c r="C3113" s="1001" t="s">
        <v>954</v>
      </c>
      <c r="D3113" s="1001" t="s">
        <v>852</v>
      </c>
      <c r="E3113" s="1001" t="n">
        <v>1030450260</v>
      </c>
      <c r="F3113" s="1001" t="n">
        <v>20026</v>
      </c>
      <c r="G3113" s="1001" t="s">
        <v>7199</v>
      </c>
      <c r="H3113" s="1128" t="n">
        <v>10063</v>
      </c>
      <c r="I3113" s="1068"/>
    </row>
    <row r="3114" customFormat="false" ht="12.75" hidden="false" customHeight="false" outlineLevel="0" collapsed="false">
      <c r="A3114" s="1001" t="n">
        <v>3112</v>
      </c>
      <c r="B3114" s="1001" t="s">
        <v>7200</v>
      </c>
      <c r="C3114" s="1001" t="s">
        <v>1055</v>
      </c>
      <c r="D3114" s="1001" t="s">
        <v>852</v>
      </c>
      <c r="E3114" s="1001" t="n">
        <v>1030860660</v>
      </c>
      <c r="F3114" s="1001" t="n">
        <v>12077</v>
      </c>
      <c r="G3114" s="1001" t="s">
        <v>7201</v>
      </c>
      <c r="H3114" s="1128" t="n">
        <v>2654</v>
      </c>
      <c r="I3114" s="1068"/>
    </row>
    <row r="3115" customFormat="false" ht="12.75" hidden="false" customHeight="false" outlineLevel="0" collapsed="false">
      <c r="A3115" s="1001" t="n">
        <v>3113</v>
      </c>
      <c r="B3115" s="1001" t="s">
        <v>7202</v>
      </c>
      <c r="C3115" s="1001" t="s">
        <v>1117</v>
      </c>
      <c r="D3115" s="1001" t="s">
        <v>852</v>
      </c>
      <c r="E3115" s="1001" t="n">
        <v>1030570710</v>
      </c>
      <c r="F3115" s="1001" t="n">
        <v>18074</v>
      </c>
      <c r="G3115" s="1001" t="s">
        <v>7203</v>
      </c>
      <c r="H3115" s="1128" t="n">
        <v>175</v>
      </c>
      <c r="I3115" s="1068"/>
    </row>
    <row r="3116" customFormat="false" ht="12.75" hidden="false" customHeight="false" outlineLevel="0" collapsed="false">
      <c r="A3116" s="1001" t="n">
        <v>3114</v>
      </c>
      <c r="B3116" s="1001" t="s">
        <v>7204</v>
      </c>
      <c r="C3116" s="1001" t="s">
        <v>1024</v>
      </c>
      <c r="D3116" s="1001" t="s">
        <v>856</v>
      </c>
      <c r="E3116" s="1001" t="n">
        <v>4200730301</v>
      </c>
      <c r="F3116" s="1001" t="n">
        <v>90083</v>
      </c>
      <c r="G3116" s="1001" t="s">
        <v>7205</v>
      </c>
      <c r="H3116" s="1128" t="n">
        <v>2376</v>
      </c>
      <c r="I3116" s="1068"/>
    </row>
    <row r="3117" customFormat="false" ht="12.75" hidden="false" customHeight="false" outlineLevel="0" collapsed="false">
      <c r="A3117" s="1001" t="n">
        <v>3115</v>
      </c>
      <c r="B3117" s="1001" t="s">
        <v>7206</v>
      </c>
      <c r="C3117" s="1001" t="s">
        <v>951</v>
      </c>
      <c r="D3117" s="1001" t="s">
        <v>852</v>
      </c>
      <c r="E3117" s="1001" t="n">
        <v>1030260480</v>
      </c>
      <c r="F3117" s="1001" t="n">
        <v>19049</v>
      </c>
      <c r="G3117" s="1001" t="s">
        <v>7207</v>
      </c>
      <c r="H3117" s="1128" t="n">
        <v>617</v>
      </c>
      <c r="I3117" s="1068"/>
    </row>
    <row r="3118" customFormat="false" ht="12.75" hidden="false" customHeight="false" outlineLevel="0" collapsed="false">
      <c r="A3118" s="1001" t="n">
        <v>3116</v>
      </c>
      <c r="B3118" s="1001" t="s">
        <v>7208</v>
      </c>
      <c r="C3118" s="1001" t="s">
        <v>1084</v>
      </c>
      <c r="D3118" s="1001" t="s">
        <v>850</v>
      </c>
      <c r="E3118" s="1001" t="n">
        <v>1060850440</v>
      </c>
      <c r="F3118" s="1001" t="n">
        <v>30044</v>
      </c>
      <c r="G3118" s="1001" t="s">
        <v>7209</v>
      </c>
      <c r="H3118" s="1128" t="n">
        <v>4554</v>
      </c>
      <c r="I3118" s="1068"/>
    </row>
    <row r="3119" customFormat="false" ht="12.75" hidden="false" customHeight="false" outlineLevel="0" collapsed="false">
      <c r="A3119" s="1001" t="n">
        <v>3117</v>
      </c>
      <c r="B3119" s="1001" t="s">
        <v>7210</v>
      </c>
      <c r="C3119" s="1001" t="s">
        <v>1543</v>
      </c>
      <c r="D3119" s="662" t="s">
        <v>856</v>
      </c>
      <c r="E3119" s="1001" t="n">
        <v>4201110290</v>
      </c>
      <c r="F3119" s="1001" t="n">
        <v>111029</v>
      </c>
      <c r="G3119" s="1001" t="s">
        <v>7211</v>
      </c>
      <c r="H3119" s="1128" t="n">
        <v>455</v>
      </c>
      <c r="I3119" s="1068"/>
    </row>
    <row r="3120" customFormat="false" ht="12.75" hidden="false" customHeight="false" outlineLevel="0" collapsed="false">
      <c r="A3120" s="1001" t="n">
        <v>3118</v>
      </c>
      <c r="B3120" s="1001" t="s">
        <v>7212</v>
      </c>
      <c r="C3120" s="1001" t="s">
        <v>1543</v>
      </c>
      <c r="D3120" s="662" t="s">
        <v>856</v>
      </c>
      <c r="E3120" s="1001" t="n">
        <v>4201110300</v>
      </c>
      <c r="F3120" s="1001" t="n">
        <v>111030</v>
      </c>
      <c r="G3120" s="1001" t="s">
        <v>7213</v>
      </c>
      <c r="H3120" s="1128" t="n">
        <v>4697</v>
      </c>
      <c r="I3120" s="1068"/>
    </row>
    <row r="3121" customFormat="false" ht="12.75" hidden="false" customHeight="false" outlineLevel="0" collapsed="false">
      <c r="A3121" s="1001" t="n">
        <v>3119</v>
      </c>
      <c r="B3121" s="1001" t="s">
        <v>7214</v>
      </c>
      <c r="C3121" s="1001" t="s">
        <v>887</v>
      </c>
      <c r="D3121" s="1001" t="s">
        <v>856</v>
      </c>
      <c r="E3121" s="1001" t="n">
        <v>4200950220</v>
      </c>
      <c r="F3121" s="1001" t="n">
        <v>95022</v>
      </c>
      <c r="G3121" s="1001" t="s">
        <v>7215</v>
      </c>
      <c r="H3121" s="1128" t="n">
        <v>436</v>
      </c>
      <c r="I3121" s="1068"/>
    </row>
    <row r="3122" customFormat="false" ht="12.75" hidden="false" customHeight="false" outlineLevel="0" collapsed="false">
      <c r="A3122" s="1001" t="n">
        <v>3120</v>
      </c>
      <c r="B3122" s="1001" t="s">
        <v>7216</v>
      </c>
      <c r="C3122" s="1001" t="s">
        <v>1543</v>
      </c>
      <c r="D3122" s="662" t="s">
        <v>856</v>
      </c>
      <c r="E3122" s="1001" t="n">
        <v>4201110310</v>
      </c>
      <c r="F3122" s="1001" t="n">
        <v>111031</v>
      </c>
      <c r="G3122" s="1001" t="s">
        <v>7217</v>
      </c>
      <c r="H3122" s="1128" t="n">
        <v>6243</v>
      </c>
      <c r="I3122" s="1068"/>
    </row>
    <row r="3123" customFormat="false" ht="12.75" hidden="false" customHeight="false" outlineLevel="0" collapsed="false">
      <c r="A3123" s="1001" t="n">
        <v>3121</v>
      </c>
      <c r="B3123" s="1001" t="s">
        <v>7218</v>
      </c>
      <c r="C3123" s="1001" t="s">
        <v>887</v>
      </c>
      <c r="D3123" s="1001" t="s">
        <v>856</v>
      </c>
      <c r="E3123" s="1001" t="n">
        <v>4200950230</v>
      </c>
      <c r="F3123" s="1001" t="n">
        <v>95023</v>
      </c>
      <c r="G3123" s="1001" t="s">
        <v>7219</v>
      </c>
      <c r="H3123" s="1128" t="n">
        <v>712</v>
      </c>
      <c r="I3123" s="1068"/>
    </row>
    <row r="3124" customFormat="false" ht="12.75" hidden="false" customHeight="false" outlineLevel="0" collapsed="false">
      <c r="A3124" s="1001" t="n">
        <v>3122</v>
      </c>
      <c r="B3124" s="1001" t="s">
        <v>7220</v>
      </c>
      <c r="C3124" s="1001" t="s">
        <v>887</v>
      </c>
      <c r="D3124" s="1001" t="s">
        <v>856</v>
      </c>
      <c r="E3124" s="1001" t="n">
        <v>4200950240</v>
      </c>
      <c r="F3124" s="1001" t="n">
        <v>95024</v>
      </c>
      <c r="G3124" s="1001" t="s">
        <v>7221</v>
      </c>
      <c r="H3124" s="1128" t="n">
        <v>809</v>
      </c>
      <c r="I3124" s="1068"/>
    </row>
    <row r="3125" customFormat="false" ht="12.75" hidden="false" customHeight="false" outlineLevel="0" collapsed="false">
      <c r="A3125" s="1001" t="n">
        <v>3123</v>
      </c>
      <c r="B3125" s="1001" t="s">
        <v>7222</v>
      </c>
      <c r="C3125" s="1001" t="s">
        <v>954</v>
      </c>
      <c r="D3125" s="1001" t="s">
        <v>852</v>
      </c>
      <c r="E3125" s="1001" t="n">
        <v>1030450270</v>
      </c>
      <c r="F3125" s="1001" t="n">
        <v>20027</v>
      </c>
      <c r="G3125" s="1001" t="s">
        <v>7223</v>
      </c>
      <c r="H3125" s="1128" t="n">
        <v>8663</v>
      </c>
      <c r="I3125" s="1068"/>
    </row>
    <row r="3126" customFormat="false" ht="12.75" hidden="false" customHeight="false" outlineLevel="0" collapsed="false">
      <c r="A3126" s="1001" t="n">
        <v>3124</v>
      </c>
      <c r="B3126" s="1001" t="s">
        <v>7224</v>
      </c>
      <c r="C3126" s="1001" t="s">
        <v>1151</v>
      </c>
      <c r="D3126" s="1001" t="s">
        <v>852</v>
      </c>
      <c r="E3126" s="1001" t="n">
        <v>1030770320</v>
      </c>
      <c r="F3126" s="1001" t="n">
        <v>14032</v>
      </c>
      <c r="G3126" s="1001" t="s">
        <v>7225</v>
      </c>
      <c r="H3126" s="1128" t="n">
        <v>1936</v>
      </c>
      <c r="I3126" s="1068"/>
    </row>
    <row r="3127" customFormat="false" ht="12.75" hidden="false" customHeight="false" outlineLevel="0" collapsed="false">
      <c r="A3127" s="1001" t="n">
        <v>3125</v>
      </c>
      <c r="B3127" s="1001" t="s">
        <v>7226</v>
      </c>
      <c r="C3127" s="1001" t="s">
        <v>1012</v>
      </c>
      <c r="D3127" s="1001" t="s">
        <v>464</v>
      </c>
      <c r="E3127" s="1001" t="n">
        <v>2120700450</v>
      </c>
      <c r="F3127" s="1001" t="n">
        <v>58045</v>
      </c>
      <c r="G3127" s="1001" t="s">
        <v>7227</v>
      </c>
      <c r="H3127" s="1128" t="n">
        <v>689</v>
      </c>
      <c r="I3127" s="1068"/>
    </row>
    <row r="3128" customFormat="false" ht="12.75" hidden="false" customHeight="false" outlineLevel="0" collapsed="false">
      <c r="A3128" s="1001" t="n">
        <v>3126</v>
      </c>
      <c r="B3128" s="1001" t="s">
        <v>7228</v>
      </c>
      <c r="C3128" s="1001" t="s">
        <v>1330</v>
      </c>
      <c r="D3128" s="1001" t="s">
        <v>861</v>
      </c>
      <c r="E3128" s="1001" t="n">
        <v>1050840330</v>
      </c>
      <c r="F3128" s="1001" t="n">
        <v>26034</v>
      </c>
      <c r="G3128" s="1001" t="s">
        <v>7229</v>
      </c>
      <c r="H3128" s="1128" t="n">
        <v>4013</v>
      </c>
      <c r="I3128" s="1068"/>
    </row>
    <row r="3129" customFormat="false" ht="12.75" hidden="false" customHeight="false" outlineLevel="0" collapsed="false">
      <c r="A3129" s="1001" t="n">
        <v>3127</v>
      </c>
      <c r="B3129" s="1001" t="s">
        <v>7230</v>
      </c>
      <c r="C3129" s="1001" t="s">
        <v>911</v>
      </c>
      <c r="D3129" s="1001" t="s">
        <v>846</v>
      </c>
      <c r="E3129" s="1001" t="n">
        <v>3170470100</v>
      </c>
      <c r="F3129" s="1001" t="n">
        <v>77010</v>
      </c>
      <c r="G3129" s="1001" t="s">
        <v>7231</v>
      </c>
      <c r="H3129" s="1128" t="n">
        <v>870</v>
      </c>
      <c r="I3129" s="1068"/>
    </row>
    <row r="3130" customFormat="false" ht="12.75" hidden="false" customHeight="false" outlineLevel="0" collapsed="false">
      <c r="A3130" s="1001" t="n">
        <v>3128</v>
      </c>
      <c r="B3130" s="1001" t="s">
        <v>7232</v>
      </c>
      <c r="C3130" s="1001" t="s">
        <v>893</v>
      </c>
      <c r="D3130" s="1001" t="s">
        <v>852</v>
      </c>
      <c r="E3130" s="1001" t="n">
        <v>1030491070</v>
      </c>
      <c r="F3130" s="1001" t="n">
        <v>15108</v>
      </c>
      <c r="G3130" s="1001" t="s">
        <v>7233</v>
      </c>
      <c r="H3130" s="1128" t="n">
        <v>20949</v>
      </c>
      <c r="I3130" s="1068"/>
    </row>
    <row r="3131" customFormat="false" ht="12.75" hidden="false" customHeight="false" outlineLevel="0" collapsed="false">
      <c r="A3131" s="1001" t="n">
        <v>3129</v>
      </c>
      <c r="B3131" s="1001" t="s">
        <v>7234</v>
      </c>
      <c r="C3131" s="1001" t="s">
        <v>914</v>
      </c>
      <c r="D3131" s="1001" t="s">
        <v>468</v>
      </c>
      <c r="E3131" s="1001" t="n">
        <v>3130380470</v>
      </c>
      <c r="F3131" s="1001" t="n">
        <v>66047</v>
      </c>
      <c r="G3131" s="1001" t="s">
        <v>7235</v>
      </c>
      <c r="H3131" s="1128" t="n">
        <v>510</v>
      </c>
      <c r="I3131" s="1068"/>
    </row>
    <row r="3132" customFormat="false" ht="12.75" hidden="false" customHeight="false" outlineLevel="0" collapsed="false">
      <c r="A3132" s="1001" t="n">
        <v>3130</v>
      </c>
      <c r="B3132" s="1001" t="s">
        <v>7236</v>
      </c>
      <c r="C3132" s="1001" t="s">
        <v>3596</v>
      </c>
      <c r="D3132" s="1001" t="s">
        <v>850</v>
      </c>
      <c r="E3132" s="1001" t="n">
        <v>1060350070</v>
      </c>
      <c r="F3132" s="1001" t="n">
        <v>31007</v>
      </c>
      <c r="G3132" s="1001" t="s">
        <v>7237</v>
      </c>
      <c r="H3132" s="1128" t="n">
        <v>33615</v>
      </c>
      <c r="I3132" s="1068"/>
    </row>
    <row r="3133" customFormat="false" ht="12.75" hidden="false" customHeight="false" outlineLevel="0" collapsed="false">
      <c r="A3133" s="1001" t="n">
        <v>3131</v>
      </c>
      <c r="B3133" s="1001" t="s">
        <v>7238</v>
      </c>
      <c r="C3133" s="1001" t="s">
        <v>1055</v>
      </c>
      <c r="D3133" s="1001" t="s">
        <v>852</v>
      </c>
      <c r="E3133" s="1001" t="n">
        <v>1030860670</v>
      </c>
      <c r="F3133" s="1001" t="n">
        <v>12078</v>
      </c>
      <c r="G3133" s="1001" t="s">
        <v>7239</v>
      </c>
      <c r="H3133" s="1128" t="n">
        <v>4872</v>
      </c>
      <c r="I3133" s="1068"/>
    </row>
    <row r="3134" customFormat="false" ht="12.75" hidden="false" customHeight="false" outlineLevel="0" collapsed="false">
      <c r="A3134" s="1001" t="n">
        <v>3132</v>
      </c>
      <c r="B3134" s="1001" t="s">
        <v>7240</v>
      </c>
      <c r="C3134" s="1001" t="s">
        <v>1055</v>
      </c>
      <c r="D3134" s="1001" t="s">
        <v>852</v>
      </c>
      <c r="E3134" s="1001" t="n">
        <v>1030860680</v>
      </c>
      <c r="F3134" s="1001" t="n">
        <v>12079</v>
      </c>
      <c r="G3134" s="1001" t="s">
        <v>7241</v>
      </c>
      <c r="H3134" s="1128" t="n">
        <v>8094</v>
      </c>
      <c r="I3134" s="1068"/>
    </row>
    <row r="3135" customFormat="false" ht="12.75" hidden="false" customHeight="false" outlineLevel="0" collapsed="false">
      <c r="A3135" s="1001" t="n">
        <v>3133</v>
      </c>
      <c r="B3135" s="1001" t="s">
        <v>7242</v>
      </c>
      <c r="C3135" s="1001" t="s">
        <v>999</v>
      </c>
      <c r="D3135" s="1001" t="s">
        <v>852</v>
      </c>
      <c r="E3135" s="1001" t="n">
        <v>1030121090</v>
      </c>
      <c r="F3135" s="1001" t="n">
        <v>16114</v>
      </c>
      <c r="G3135" s="1001" t="s">
        <v>7243</v>
      </c>
      <c r="H3135" s="1128" t="n">
        <v>5119</v>
      </c>
      <c r="I3135" s="1068"/>
    </row>
    <row r="3136" customFormat="false" ht="12.75" hidden="false" customHeight="false" outlineLevel="0" collapsed="false">
      <c r="A3136" s="1001" t="n">
        <v>3134</v>
      </c>
      <c r="B3136" s="1001" t="s">
        <v>7244</v>
      </c>
      <c r="C3136" s="1001" t="s">
        <v>999</v>
      </c>
      <c r="D3136" s="1001" t="s">
        <v>852</v>
      </c>
      <c r="E3136" s="1001" t="n">
        <v>1030121100</v>
      </c>
      <c r="F3136" s="1001" t="n">
        <v>16115</v>
      </c>
      <c r="G3136" s="1001" t="s">
        <v>7245</v>
      </c>
      <c r="H3136" s="1128" t="n">
        <v>6573</v>
      </c>
      <c r="I3136" s="1068"/>
    </row>
    <row r="3137" customFormat="false" ht="12.75" hidden="false" customHeight="false" outlineLevel="0" collapsed="false">
      <c r="A3137" s="1001" t="n">
        <v>3135</v>
      </c>
      <c r="B3137" s="1001" t="s">
        <v>7246</v>
      </c>
      <c r="C3137" s="1001" t="s">
        <v>1055</v>
      </c>
      <c r="D3137" s="1001" t="s">
        <v>852</v>
      </c>
      <c r="E3137" s="1001" t="n">
        <v>1030860690</v>
      </c>
      <c r="F3137" s="1001" t="n">
        <v>12080</v>
      </c>
      <c r="G3137" s="1001" t="s">
        <v>7247</v>
      </c>
      <c r="H3137" s="1128" t="n">
        <v>2179</v>
      </c>
      <c r="I3137" s="1068"/>
    </row>
    <row r="3138" customFormat="false" ht="12.75" hidden="false" customHeight="false" outlineLevel="0" collapsed="false">
      <c r="A3138" s="1001" t="n">
        <v>3136</v>
      </c>
      <c r="B3138" s="1001" t="s">
        <v>7248</v>
      </c>
      <c r="C3138" s="1001" t="s">
        <v>999</v>
      </c>
      <c r="D3138" s="1001" t="s">
        <v>852</v>
      </c>
      <c r="E3138" s="1001" t="n">
        <v>1030121110</v>
      </c>
      <c r="F3138" s="1001" t="n">
        <v>16116</v>
      </c>
      <c r="G3138" s="1001" t="s">
        <v>7249</v>
      </c>
      <c r="H3138" s="1128" t="n">
        <v>1498</v>
      </c>
      <c r="I3138" s="1068"/>
    </row>
    <row r="3139" customFormat="false" ht="12.75" hidden="false" customHeight="false" outlineLevel="0" collapsed="false">
      <c r="A3139" s="1001" t="n">
        <v>3137</v>
      </c>
      <c r="B3139" s="1001" t="s">
        <v>7250</v>
      </c>
      <c r="C3139" s="1001" t="s">
        <v>1602</v>
      </c>
      <c r="D3139" s="1001" t="s">
        <v>849</v>
      </c>
      <c r="E3139" s="1001" t="n">
        <v>1080290091</v>
      </c>
      <c r="F3139" s="1001" t="n">
        <v>38025</v>
      </c>
      <c r="G3139" s="1001" t="s">
        <v>7251</v>
      </c>
      <c r="H3139" s="1128" t="n">
        <v>3533</v>
      </c>
      <c r="I3139" s="1068"/>
    </row>
    <row r="3140" customFormat="false" ht="12.75" hidden="false" customHeight="false" outlineLevel="0" collapsed="false">
      <c r="A3140" s="1001" t="n">
        <v>3138</v>
      </c>
      <c r="B3140" s="1001" t="s">
        <v>7252</v>
      </c>
      <c r="C3140" s="1001" t="s">
        <v>1591</v>
      </c>
      <c r="D3140" s="1001" t="s">
        <v>851</v>
      </c>
      <c r="E3140" s="1001" t="n">
        <v>1070340260</v>
      </c>
      <c r="F3140" s="1001" t="n">
        <v>10026</v>
      </c>
      <c r="G3140" s="1001" t="s">
        <v>7253</v>
      </c>
      <c r="H3140" s="1128" t="n">
        <v>94</v>
      </c>
      <c r="I3140" s="1068"/>
    </row>
    <row r="3141" customFormat="false" ht="12.75" hidden="false" customHeight="false" outlineLevel="0" collapsed="false">
      <c r="A3141" s="1001" t="n">
        <v>3139</v>
      </c>
      <c r="B3141" s="1001" t="s">
        <v>7254</v>
      </c>
      <c r="C3141" s="1001" t="s">
        <v>908</v>
      </c>
      <c r="D3141" s="1001" t="s">
        <v>854</v>
      </c>
      <c r="E3141" s="1001" t="n">
        <v>1010270970</v>
      </c>
      <c r="F3141" s="1001" t="n">
        <v>4097</v>
      </c>
      <c r="G3141" s="1001" t="s">
        <v>7255</v>
      </c>
      <c r="H3141" s="1128" t="n">
        <v>255</v>
      </c>
      <c r="I3141" s="1068"/>
    </row>
    <row r="3142" customFormat="false" ht="12.75" hidden="false" customHeight="false" outlineLevel="0" collapsed="false">
      <c r="A3142" s="1001" t="n">
        <v>3140</v>
      </c>
      <c r="B3142" s="1001" t="s">
        <v>7256</v>
      </c>
      <c r="C3142" s="1001" t="s">
        <v>1050</v>
      </c>
      <c r="D3142" s="1001" t="s">
        <v>861</v>
      </c>
      <c r="E3142" s="1001" t="n">
        <v>1050100250</v>
      </c>
      <c r="F3142" s="1001" t="n">
        <v>25025</v>
      </c>
      <c r="G3142" s="1001" t="s">
        <v>7257</v>
      </c>
      <c r="H3142" s="1128" t="n">
        <v>539</v>
      </c>
      <c r="I3142" s="1068"/>
    </row>
    <row r="3143" customFormat="false" ht="12.75" hidden="false" customHeight="false" outlineLevel="0" collapsed="false">
      <c r="A3143" s="1001" t="n">
        <v>3141</v>
      </c>
      <c r="B3143" s="1001" t="s">
        <v>7258</v>
      </c>
      <c r="C3143" s="1001" t="s">
        <v>681</v>
      </c>
      <c r="D3143" s="1001" t="s">
        <v>849</v>
      </c>
      <c r="E3143" s="1001" t="n">
        <v>1080610230</v>
      </c>
      <c r="F3143" s="1001" t="n">
        <v>33023</v>
      </c>
      <c r="G3143" s="1001" t="s">
        <v>7259</v>
      </c>
      <c r="H3143" s="1128" t="n">
        <v>5711</v>
      </c>
      <c r="I3143" s="1068"/>
    </row>
    <row r="3144" customFormat="false" ht="12.75" hidden="false" customHeight="false" outlineLevel="0" collapsed="false">
      <c r="A3144" s="1001" t="n">
        <v>3142</v>
      </c>
      <c r="B3144" s="1001" t="s">
        <v>7260</v>
      </c>
      <c r="C3144" s="1001" t="s">
        <v>908</v>
      </c>
      <c r="D3144" s="1001" t="s">
        <v>854</v>
      </c>
      <c r="E3144" s="1001" t="n">
        <v>1010270980</v>
      </c>
      <c r="F3144" s="1001" t="n">
        <v>4098</v>
      </c>
      <c r="G3144" s="1001" t="s">
        <v>7261</v>
      </c>
      <c r="H3144" s="1128" t="n">
        <v>130</v>
      </c>
      <c r="I3144" s="1068"/>
    </row>
    <row r="3145" customFormat="false" ht="12.75" hidden="false" customHeight="false" outlineLevel="0" collapsed="false">
      <c r="A3145" s="1001" t="n">
        <v>3143</v>
      </c>
      <c r="B3145" s="1001" t="s">
        <v>7262</v>
      </c>
      <c r="C3145" s="1001" t="s">
        <v>945</v>
      </c>
      <c r="D3145" s="1001" t="s">
        <v>852</v>
      </c>
      <c r="E3145" s="1001" t="n">
        <v>1030150740</v>
      </c>
      <c r="F3145" s="1001" t="n">
        <v>17080</v>
      </c>
      <c r="G3145" s="1001" t="s">
        <v>7263</v>
      </c>
      <c r="H3145" s="1128" t="n">
        <v>4957</v>
      </c>
      <c r="I3145" s="1068"/>
    </row>
    <row r="3146" customFormat="false" ht="12.75" hidden="false" customHeight="false" outlineLevel="0" collapsed="false">
      <c r="A3146" s="1001" t="n">
        <v>3144</v>
      </c>
      <c r="B3146" s="1001" t="s">
        <v>7264</v>
      </c>
      <c r="C3146" s="1001" t="s">
        <v>908</v>
      </c>
      <c r="D3146" s="1001" t="s">
        <v>854</v>
      </c>
      <c r="E3146" s="1001" t="n">
        <v>1010270990</v>
      </c>
      <c r="F3146" s="1001" t="n">
        <v>4099</v>
      </c>
      <c r="G3146" s="1001" t="s">
        <v>7265</v>
      </c>
      <c r="H3146" s="1128" t="n">
        <v>2255</v>
      </c>
      <c r="I3146" s="1068"/>
    </row>
    <row r="3147" customFormat="false" ht="12.75" hidden="false" customHeight="false" outlineLevel="0" collapsed="false">
      <c r="A3147" s="1001" t="n">
        <v>3145</v>
      </c>
      <c r="B3147" s="1001" t="s">
        <v>7266</v>
      </c>
      <c r="C3147" s="1001" t="s">
        <v>378</v>
      </c>
      <c r="D3147" s="1001" t="s">
        <v>854</v>
      </c>
      <c r="E3147" s="1001" t="n">
        <v>1010520730</v>
      </c>
      <c r="F3147" s="1001" t="n">
        <v>3076</v>
      </c>
      <c r="G3147" s="1001" t="s">
        <v>7267</v>
      </c>
      <c r="H3147" s="1128" t="n">
        <v>5487</v>
      </c>
      <c r="I3147" s="1068"/>
    </row>
    <row r="3148" customFormat="false" ht="12.75" hidden="false" customHeight="false" outlineLevel="0" collapsed="false">
      <c r="A3148" s="1001" t="n">
        <v>3146</v>
      </c>
      <c r="B3148" s="1001" t="s">
        <v>7268</v>
      </c>
      <c r="C3148" s="1001" t="s">
        <v>948</v>
      </c>
      <c r="D3148" s="1001" t="s">
        <v>462</v>
      </c>
      <c r="E3148" s="1001" t="n">
        <v>2110590200</v>
      </c>
      <c r="F3148" s="1001" t="n">
        <v>41020</v>
      </c>
      <c r="G3148" s="1001" t="s">
        <v>7269</v>
      </c>
      <c r="H3148" s="1128" t="n">
        <v>4919</v>
      </c>
      <c r="I3148" s="1068"/>
    </row>
    <row r="3149" customFormat="false" ht="12.75" hidden="false" customHeight="false" outlineLevel="0" collapsed="false">
      <c r="A3149" s="1001" t="n">
        <v>3147</v>
      </c>
      <c r="B3149" s="1001" t="s">
        <v>7270</v>
      </c>
      <c r="C3149" s="1001" t="s">
        <v>3596</v>
      </c>
      <c r="D3149" s="1001" t="s">
        <v>850</v>
      </c>
      <c r="E3149" s="1001" t="n">
        <v>1060350080</v>
      </c>
      <c r="F3149" s="1001" t="n">
        <v>31008</v>
      </c>
      <c r="G3149" s="1001" t="s">
        <v>7271</v>
      </c>
      <c r="H3149" s="1128" t="n">
        <v>6370</v>
      </c>
      <c r="I3149" s="1068"/>
    </row>
    <row r="3150" customFormat="false" ht="12.75" hidden="false" customHeight="false" outlineLevel="0" collapsed="false">
      <c r="A3150" s="1001" t="n">
        <v>3148</v>
      </c>
      <c r="B3150" s="1001" t="s">
        <v>7272</v>
      </c>
      <c r="C3150" s="1001" t="s">
        <v>3596</v>
      </c>
      <c r="D3150" s="1001" t="s">
        <v>850</v>
      </c>
      <c r="E3150" s="1001" t="n">
        <v>1060350090</v>
      </c>
      <c r="F3150" s="1001" t="n">
        <v>31009</v>
      </c>
      <c r="G3150" s="1001" t="s">
        <v>7273</v>
      </c>
      <c r="H3150" s="1128" t="n">
        <v>7789</v>
      </c>
      <c r="I3150" s="1068"/>
    </row>
    <row r="3151" customFormat="false" ht="12.75" hidden="false" customHeight="false" outlineLevel="0" collapsed="false">
      <c r="A3151" s="1001" t="n">
        <v>3149</v>
      </c>
      <c r="B3151" s="1001" t="s">
        <v>7274</v>
      </c>
      <c r="C3151" s="1001" t="s">
        <v>957</v>
      </c>
      <c r="D3151" s="1001" t="s">
        <v>464</v>
      </c>
      <c r="E3151" s="1001" t="n">
        <v>2120910270</v>
      </c>
      <c r="F3151" s="1001" t="n">
        <v>56028</v>
      </c>
      <c r="G3151" s="1001" t="s">
        <v>7275</v>
      </c>
      <c r="H3151" s="1128" t="n">
        <v>1280</v>
      </c>
      <c r="I3151" s="1068"/>
    </row>
    <row r="3152" customFormat="false" ht="12.75" hidden="false" customHeight="false" outlineLevel="0" collapsed="false">
      <c r="A3152" s="1001" t="n">
        <v>3150</v>
      </c>
      <c r="B3152" s="1001" t="s">
        <v>7276</v>
      </c>
      <c r="C3152" s="1001" t="s">
        <v>878</v>
      </c>
      <c r="D3152" s="1001" t="s">
        <v>852</v>
      </c>
      <c r="E3152" s="1001" t="n">
        <v>1030990280</v>
      </c>
      <c r="F3152" s="1001" t="n">
        <v>98028</v>
      </c>
      <c r="G3152" s="1001" t="s">
        <v>7277</v>
      </c>
      <c r="H3152" s="1128" t="n">
        <v>2578</v>
      </c>
      <c r="I3152" s="1068"/>
    </row>
    <row r="3153" customFormat="false" ht="12.75" hidden="false" customHeight="false" outlineLevel="0" collapsed="false">
      <c r="A3153" s="1001" t="n">
        <v>3151</v>
      </c>
      <c r="B3153" s="1001" t="s">
        <v>7278</v>
      </c>
      <c r="C3153" s="1001" t="s">
        <v>957</v>
      </c>
      <c r="D3153" s="1001" t="s">
        <v>464</v>
      </c>
      <c r="E3153" s="1001" t="n">
        <v>2120910280</v>
      </c>
      <c r="F3153" s="1001" t="n">
        <v>56029</v>
      </c>
      <c r="G3153" s="1001" t="s">
        <v>7279</v>
      </c>
      <c r="H3153" s="1128" t="n">
        <v>2120</v>
      </c>
      <c r="I3153" s="1068"/>
    </row>
    <row r="3154" customFormat="false" ht="12.75" hidden="false" customHeight="false" outlineLevel="0" collapsed="false">
      <c r="A3154" s="1001" t="n">
        <v>3152</v>
      </c>
      <c r="B3154" s="1001" t="s">
        <v>7280</v>
      </c>
      <c r="C3154" s="1001" t="s">
        <v>1095</v>
      </c>
      <c r="D3154" s="1001" t="s">
        <v>854</v>
      </c>
      <c r="E3154" s="1001" t="n">
        <v>1010960280</v>
      </c>
      <c r="F3154" s="1001" t="n">
        <v>96028</v>
      </c>
      <c r="G3154" s="1001" t="s">
        <v>7281</v>
      </c>
      <c r="H3154" s="1128" t="n">
        <v>1466</v>
      </c>
      <c r="I3154" s="1068"/>
    </row>
    <row r="3155" customFormat="false" ht="12.75" hidden="false" customHeight="false" outlineLevel="0" collapsed="false">
      <c r="A3155" s="1001" t="n">
        <v>3153</v>
      </c>
      <c r="B3155" s="1001" t="s">
        <v>7282</v>
      </c>
      <c r="C3155" s="1001" t="s">
        <v>925</v>
      </c>
      <c r="D3155" s="1001" t="s">
        <v>848</v>
      </c>
      <c r="E3155" s="1001" t="n">
        <v>3150510350</v>
      </c>
      <c r="F3155" s="1001" t="n">
        <v>63035</v>
      </c>
      <c r="G3155" s="1001" t="s">
        <v>7283</v>
      </c>
      <c r="H3155" s="1128" t="n">
        <v>28167</v>
      </c>
      <c r="I3155" s="1068"/>
    </row>
    <row r="3156" customFormat="false" ht="12.75" hidden="false" customHeight="false" outlineLevel="0" collapsed="false">
      <c r="A3156" s="1001" t="n">
        <v>3154</v>
      </c>
      <c r="B3156" s="1001" t="s">
        <v>7284</v>
      </c>
      <c r="C3156" s="1001" t="s">
        <v>681</v>
      </c>
      <c r="D3156" s="1001" t="s">
        <v>849</v>
      </c>
      <c r="E3156" s="1001" t="n">
        <v>1080610240</v>
      </c>
      <c r="F3156" s="1001" t="n">
        <v>33024</v>
      </c>
      <c r="G3156" s="1001" t="s">
        <v>7285</v>
      </c>
      <c r="H3156" s="1128" t="n">
        <v>4538</v>
      </c>
      <c r="I3156" s="1068"/>
    </row>
    <row r="3157" customFormat="false" ht="12.75" hidden="false" customHeight="false" outlineLevel="0" collapsed="false">
      <c r="A3157" s="1001" t="n">
        <v>3155</v>
      </c>
      <c r="B3157" s="1001" t="s">
        <v>7286</v>
      </c>
      <c r="C3157" s="1001" t="s">
        <v>928</v>
      </c>
      <c r="D3157" s="1001" t="s">
        <v>857</v>
      </c>
      <c r="E3157" s="1001" t="n">
        <v>4190210180</v>
      </c>
      <c r="F3157" s="1001" t="n">
        <v>87018</v>
      </c>
      <c r="G3157" s="1001" t="s">
        <v>7287</v>
      </c>
      <c r="H3157" s="1128" t="n">
        <v>12566</v>
      </c>
      <c r="I3157" s="1068"/>
    </row>
    <row r="3158" customFormat="false" ht="12.75" hidden="false" customHeight="false" outlineLevel="0" collapsed="false">
      <c r="A3158" s="1001" t="n">
        <v>3156</v>
      </c>
      <c r="B3158" s="1001" t="s">
        <v>7288</v>
      </c>
      <c r="C3158" s="1001" t="s">
        <v>1032</v>
      </c>
      <c r="D3158" s="1001" t="s">
        <v>854</v>
      </c>
      <c r="E3158" s="1001" t="n">
        <v>1010070560</v>
      </c>
      <c r="F3158" s="1001" t="n">
        <v>5056</v>
      </c>
      <c r="G3158" s="1001" t="s">
        <v>7289</v>
      </c>
      <c r="H3158" s="1128" t="n">
        <v>523</v>
      </c>
      <c r="I3158" s="1068"/>
    </row>
    <row r="3159" customFormat="false" ht="12.75" hidden="false" customHeight="false" outlineLevel="0" collapsed="false">
      <c r="A3159" s="1001" t="n">
        <v>3157</v>
      </c>
      <c r="B3159" s="1001" t="s">
        <v>7290</v>
      </c>
      <c r="C3159" s="1001" t="s">
        <v>1335</v>
      </c>
      <c r="D3159" s="1001" t="s">
        <v>849</v>
      </c>
      <c r="E3159" s="1001" t="n">
        <v>1080130300</v>
      </c>
      <c r="F3159" s="1001" t="n">
        <v>37030</v>
      </c>
      <c r="G3159" s="1001" t="s">
        <v>7291</v>
      </c>
      <c r="H3159" s="1128" t="n">
        <v>12578</v>
      </c>
      <c r="I3159" s="1068"/>
    </row>
    <row r="3160" customFormat="false" ht="12.75" hidden="false" customHeight="false" outlineLevel="0" collapsed="false">
      <c r="A3160" s="1001" t="n">
        <v>3158</v>
      </c>
      <c r="B3160" s="1001" t="s">
        <v>7292</v>
      </c>
      <c r="C3160" s="1001" t="s">
        <v>1159</v>
      </c>
      <c r="D3160" s="1001" t="s">
        <v>852</v>
      </c>
      <c r="E3160" s="1001" t="n">
        <v>1030241030</v>
      </c>
      <c r="F3160" s="1001" t="n">
        <v>13110</v>
      </c>
      <c r="G3160" s="1001" t="s">
        <v>7293</v>
      </c>
      <c r="H3160" s="1128" t="n">
        <v>2814</v>
      </c>
      <c r="I3160" s="1068"/>
    </row>
    <row r="3161" customFormat="false" ht="12.75" hidden="false" customHeight="false" outlineLevel="0" collapsed="false">
      <c r="A3161" s="1001" t="n">
        <v>3159</v>
      </c>
      <c r="B3161" s="1001" t="s">
        <v>7294</v>
      </c>
      <c r="C3161" s="1001" t="s">
        <v>1159</v>
      </c>
      <c r="D3161" s="1001" t="s">
        <v>852</v>
      </c>
      <c r="E3161" s="1001" t="n">
        <v>1030241040</v>
      </c>
      <c r="F3161" s="1001" t="n">
        <v>13111</v>
      </c>
      <c r="G3161" s="1001" t="s">
        <v>7295</v>
      </c>
      <c r="H3161" s="1128" t="n">
        <v>1317</v>
      </c>
      <c r="I3161" s="1068"/>
    </row>
    <row r="3162" customFormat="false" ht="12.75" hidden="false" customHeight="false" outlineLevel="0" collapsed="false">
      <c r="A3162" s="1001" t="n">
        <v>3160</v>
      </c>
      <c r="B3162" s="1001" t="s">
        <v>7296</v>
      </c>
      <c r="C3162" s="1001" t="s">
        <v>985</v>
      </c>
      <c r="D3162" s="1001" t="s">
        <v>857</v>
      </c>
      <c r="E3162" s="1001" t="n">
        <v>4190480330</v>
      </c>
      <c r="F3162" s="1001" t="n">
        <v>83034</v>
      </c>
      <c r="G3162" s="1001" t="s">
        <v>7297</v>
      </c>
      <c r="H3162" s="1128" t="n">
        <v>1449</v>
      </c>
      <c r="I3162" s="1068"/>
    </row>
    <row r="3163" customFormat="false" ht="12.75" hidden="false" customHeight="false" outlineLevel="0" collapsed="false">
      <c r="A3163" s="1001" t="n">
        <v>3161</v>
      </c>
      <c r="B3163" s="1001" t="s">
        <v>7298</v>
      </c>
      <c r="C3163" s="1001" t="s">
        <v>378</v>
      </c>
      <c r="D3163" s="1001" t="s">
        <v>854</v>
      </c>
      <c r="E3163" s="1001" t="n">
        <v>1010520740</v>
      </c>
      <c r="F3163" s="1001" t="n">
        <v>3077</v>
      </c>
      <c r="G3163" s="1001" t="s">
        <v>7299</v>
      </c>
      <c r="H3163" s="1128" t="n">
        <v>1332</v>
      </c>
      <c r="I3163" s="1068"/>
    </row>
    <row r="3164" customFormat="false" ht="12.75" hidden="false" customHeight="false" outlineLevel="0" collapsed="false">
      <c r="A3164" s="1001" t="n">
        <v>3162</v>
      </c>
      <c r="B3164" s="1001" t="s">
        <v>7300</v>
      </c>
      <c r="C3164" s="1001" t="s">
        <v>1055</v>
      </c>
      <c r="D3164" s="1001" t="s">
        <v>852</v>
      </c>
      <c r="E3164" s="1001" t="n">
        <v>1030860691</v>
      </c>
      <c r="F3164" s="1001" t="n">
        <v>12081</v>
      </c>
      <c r="G3164" s="1001" t="s">
        <v>7301</v>
      </c>
      <c r="H3164" s="1128" t="n">
        <v>1237</v>
      </c>
      <c r="I3164" s="1068"/>
    </row>
    <row r="3165" customFormat="false" ht="12.75" hidden="false" customHeight="false" outlineLevel="0" collapsed="false">
      <c r="A3165" s="1001" t="n">
        <v>3163</v>
      </c>
      <c r="B3165" s="1001" t="s">
        <v>7302</v>
      </c>
      <c r="C3165" s="1001" t="s">
        <v>875</v>
      </c>
      <c r="D3165" s="1001" t="s">
        <v>861</v>
      </c>
      <c r="E3165" s="1001" t="n">
        <v>1050540420</v>
      </c>
      <c r="F3165" s="1001" t="n">
        <v>28042</v>
      </c>
      <c r="G3165" s="1001" t="s">
        <v>7303</v>
      </c>
      <c r="H3165" s="1128" t="n">
        <v>4511</v>
      </c>
      <c r="I3165" s="1068"/>
    </row>
    <row r="3166" customFormat="false" ht="12.75" hidden="false" customHeight="false" outlineLevel="0" collapsed="false">
      <c r="A3166" s="1001" t="n">
        <v>3164</v>
      </c>
      <c r="B3166" s="1001" t="s">
        <v>7304</v>
      </c>
      <c r="C3166" s="1001" t="s">
        <v>875</v>
      </c>
      <c r="D3166" s="1001" t="s">
        <v>861</v>
      </c>
      <c r="E3166" s="1001" t="n">
        <v>1050540430</v>
      </c>
      <c r="F3166" s="1001" t="n">
        <v>28043</v>
      </c>
      <c r="G3166" s="1001" t="s">
        <v>7305</v>
      </c>
      <c r="H3166" s="1128" t="n">
        <v>1948</v>
      </c>
      <c r="I3166" s="1068"/>
    </row>
    <row r="3167" customFormat="false" ht="12.75" hidden="false" customHeight="false" outlineLevel="0" collapsed="false">
      <c r="A3167" s="1001" t="n">
        <v>3165</v>
      </c>
      <c r="B3167" s="1001" t="s">
        <v>7306</v>
      </c>
      <c r="C3167" s="1001" t="s">
        <v>911</v>
      </c>
      <c r="D3167" s="1001" t="s">
        <v>846</v>
      </c>
      <c r="E3167" s="1001" t="n">
        <v>3170470110</v>
      </c>
      <c r="F3167" s="1001" t="n">
        <v>77011</v>
      </c>
      <c r="G3167" s="1001" t="s">
        <v>7307</v>
      </c>
      <c r="H3167" s="1128" t="n">
        <v>4788</v>
      </c>
      <c r="I3167" s="1068"/>
    </row>
    <row r="3168" customFormat="false" ht="12.75" hidden="false" customHeight="false" outlineLevel="0" collapsed="false">
      <c r="A3168" s="1001" t="n">
        <v>3166</v>
      </c>
      <c r="B3168" s="1001" t="s">
        <v>7308</v>
      </c>
      <c r="C3168" s="1001" t="s">
        <v>999</v>
      </c>
      <c r="D3168" s="1001" t="s">
        <v>852</v>
      </c>
      <c r="E3168" s="1001" t="n">
        <v>1030121120</v>
      </c>
      <c r="F3168" s="1001" t="n">
        <v>16117</v>
      </c>
      <c r="G3168" s="1001" t="s">
        <v>7309</v>
      </c>
      <c r="H3168" s="1128" t="n">
        <v>6436</v>
      </c>
      <c r="I3168" s="1068"/>
    </row>
    <row r="3169" customFormat="false" ht="12.75" hidden="false" customHeight="false" outlineLevel="0" collapsed="false">
      <c r="A3169" s="1001" t="n">
        <v>3167</v>
      </c>
      <c r="B3169" s="1001" t="s">
        <v>7310</v>
      </c>
      <c r="C3169" s="1001" t="s">
        <v>1250</v>
      </c>
      <c r="D3169" s="1001" t="s">
        <v>857</v>
      </c>
      <c r="E3169" s="1001" t="n">
        <v>4190550390</v>
      </c>
      <c r="F3169" s="1001" t="n">
        <v>82041</v>
      </c>
      <c r="G3169" s="1001" t="s">
        <v>7311</v>
      </c>
      <c r="H3169" s="1128" t="n">
        <v>873</v>
      </c>
      <c r="I3169" s="1068"/>
    </row>
    <row r="3170" customFormat="false" ht="12.75" hidden="false" customHeight="false" outlineLevel="0" collapsed="false">
      <c r="A3170" s="1001" t="n">
        <v>3168</v>
      </c>
      <c r="B3170" s="1001" t="s">
        <v>7312</v>
      </c>
      <c r="C3170" s="1001" t="s">
        <v>1159</v>
      </c>
      <c r="D3170" s="1001" t="s">
        <v>852</v>
      </c>
      <c r="E3170" s="1001" t="n">
        <v>1030241055</v>
      </c>
      <c r="F3170" s="1001" t="n">
        <v>13249</v>
      </c>
      <c r="G3170" s="1001" t="s">
        <v>7313</v>
      </c>
      <c r="H3170" s="1128" t="n">
        <v>4085</v>
      </c>
      <c r="I3170" s="1068"/>
    </row>
    <row r="3171" customFormat="false" ht="12.75" hidden="false" customHeight="false" outlineLevel="0" collapsed="false">
      <c r="A3171" s="1001" t="n">
        <v>3169</v>
      </c>
      <c r="B3171" s="1001" t="s">
        <v>7314</v>
      </c>
      <c r="C3171" s="1001" t="s">
        <v>1117</v>
      </c>
      <c r="D3171" s="1001" t="s">
        <v>852</v>
      </c>
      <c r="E3171" s="1001" t="n">
        <v>1030570720</v>
      </c>
      <c r="F3171" s="1001" t="n">
        <v>18075</v>
      </c>
      <c r="G3171" s="1001" t="s">
        <v>7315</v>
      </c>
      <c r="H3171" s="1128" t="n">
        <v>2711</v>
      </c>
      <c r="I3171" s="1068"/>
    </row>
    <row r="3172" customFormat="false" ht="12.75" hidden="false" customHeight="false" outlineLevel="0" collapsed="false">
      <c r="A3172" s="1001" t="n">
        <v>3170</v>
      </c>
      <c r="B3172" s="1001" t="s">
        <v>7316</v>
      </c>
      <c r="C3172" s="1001" t="s">
        <v>1474</v>
      </c>
      <c r="D3172" s="1001" t="s">
        <v>854</v>
      </c>
      <c r="E3172" s="1001" t="n">
        <v>1011020350</v>
      </c>
      <c r="F3172" s="1001" t="n">
        <v>103035</v>
      </c>
      <c r="G3172" s="1001" t="s">
        <v>7317</v>
      </c>
      <c r="H3172" s="1128" t="n">
        <v>7671</v>
      </c>
      <c r="I3172" s="1068"/>
    </row>
    <row r="3173" customFormat="false" ht="12.75" hidden="false" customHeight="false" outlineLevel="0" collapsed="false">
      <c r="A3173" s="1001" t="n">
        <v>3171</v>
      </c>
      <c r="B3173" s="1001" t="s">
        <v>7318</v>
      </c>
      <c r="C3173" s="1001" t="s">
        <v>1035</v>
      </c>
      <c r="D3173" s="1001" t="s">
        <v>854</v>
      </c>
      <c r="E3173" s="1001" t="n">
        <v>1010811150</v>
      </c>
      <c r="F3173" s="1001" t="n">
        <v>1117</v>
      </c>
      <c r="G3173" s="1001" t="s">
        <v>7319</v>
      </c>
      <c r="H3173" s="1128" t="n">
        <v>666</v>
      </c>
      <c r="I3173" s="1068"/>
    </row>
    <row r="3174" customFormat="false" ht="12.75" hidden="false" customHeight="false" outlineLevel="0" collapsed="false">
      <c r="A3174" s="1001" t="n">
        <v>3172</v>
      </c>
      <c r="B3174" s="1001" t="s">
        <v>7320</v>
      </c>
      <c r="C3174" s="1001" t="s">
        <v>928</v>
      </c>
      <c r="D3174" s="1001" t="s">
        <v>857</v>
      </c>
      <c r="E3174" s="1001" t="n">
        <v>4190210190</v>
      </c>
      <c r="F3174" s="1001" t="n">
        <v>87019</v>
      </c>
      <c r="G3174" s="1001" t="s">
        <v>7321</v>
      </c>
      <c r="H3174" s="1128" t="n">
        <v>25156</v>
      </c>
      <c r="I3174" s="1068"/>
    </row>
    <row r="3175" customFormat="false" ht="12.75" hidden="false" customHeight="false" outlineLevel="0" collapsed="false">
      <c r="A3175" s="1001" t="n">
        <v>3173</v>
      </c>
      <c r="B3175" s="1001" t="s">
        <v>7322</v>
      </c>
      <c r="C3175" s="1001" t="s">
        <v>977</v>
      </c>
      <c r="D3175" s="1001" t="s">
        <v>855</v>
      </c>
      <c r="E3175" s="1001" t="n">
        <v>3160090230</v>
      </c>
      <c r="F3175" s="1001" t="n">
        <v>72023</v>
      </c>
      <c r="G3175" s="1001" t="s">
        <v>7323</v>
      </c>
      <c r="H3175" s="1128" t="n">
        <v>42915</v>
      </c>
      <c r="I3175" s="1068"/>
    </row>
    <row r="3176" customFormat="false" ht="12.75" hidden="false" customHeight="false" outlineLevel="0" collapsed="false">
      <c r="A3176" s="1001" t="n">
        <v>3174</v>
      </c>
      <c r="B3176" s="1001" t="s">
        <v>7324</v>
      </c>
      <c r="C3176" s="1001" t="s">
        <v>1092</v>
      </c>
      <c r="D3176" s="1001" t="s">
        <v>848</v>
      </c>
      <c r="E3176" s="1001" t="n">
        <v>3150200420</v>
      </c>
      <c r="F3176" s="1001" t="n">
        <v>61042</v>
      </c>
      <c r="G3176" s="1001" t="s">
        <v>7325</v>
      </c>
      <c r="H3176" s="1128" t="n">
        <v>6741</v>
      </c>
      <c r="I3176" s="1068"/>
    </row>
    <row r="3177" customFormat="false" ht="12.75" hidden="false" customHeight="false" outlineLevel="0" collapsed="false">
      <c r="A3177" s="1001" t="n">
        <v>3175</v>
      </c>
      <c r="B3177" s="1001" t="s">
        <v>7326</v>
      </c>
      <c r="C3177" s="1001" t="s">
        <v>1032</v>
      </c>
      <c r="D3177" s="1001" t="s">
        <v>854</v>
      </c>
      <c r="E3177" s="1001" t="n">
        <v>1010070570</v>
      </c>
      <c r="F3177" s="1001" t="n">
        <v>5057</v>
      </c>
      <c r="G3177" s="1001" t="s">
        <v>7327</v>
      </c>
      <c r="H3177" s="1128" t="n">
        <v>577</v>
      </c>
      <c r="I3177" s="1068"/>
    </row>
    <row r="3178" customFormat="false" ht="12.75" hidden="false" customHeight="false" outlineLevel="0" collapsed="false">
      <c r="A3178" s="1001" t="n">
        <v>3176</v>
      </c>
      <c r="B3178" s="1001" t="s">
        <v>7328</v>
      </c>
      <c r="C3178" s="1001" t="s">
        <v>917</v>
      </c>
      <c r="D3178" s="1001" t="s">
        <v>464</v>
      </c>
      <c r="E3178" s="1001" t="n">
        <v>2120690290</v>
      </c>
      <c r="F3178" s="1001" t="n">
        <v>57031</v>
      </c>
      <c r="G3178" s="1001" t="s">
        <v>7329</v>
      </c>
      <c r="H3178" s="1128" t="n">
        <v>1514</v>
      </c>
      <c r="I3178" s="1068"/>
    </row>
    <row r="3179" customFormat="false" ht="12.75" hidden="false" customHeight="false" outlineLevel="0" collapsed="false">
      <c r="A3179" s="1001" t="n">
        <v>3177</v>
      </c>
      <c r="B3179" s="1001" t="s">
        <v>7330</v>
      </c>
      <c r="C3179" s="1001" t="s">
        <v>1087</v>
      </c>
      <c r="D3179" s="1001" t="s">
        <v>848</v>
      </c>
      <c r="E3179" s="1001" t="n">
        <v>3150080370</v>
      </c>
      <c r="F3179" s="1001" t="n">
        <v>64037</v>
      </c>
      <c r="G3179" s="1001" t="s">
        <v>7331</v>
      </c>
      <c r="H3179" s="1128" t="n">
        <v>591</v>
      </c>
      <c r="I3179" s="1068"/>
    </row>
    <row r="3180" customFormat="false" ht="12.75" hidden="false" customHeight="false" outlineLevel="0" collapsed="false">
      <c r="A3180" s="1001" t="n">
        <v>3178</v>
      </c>
      <c r="B3180" s="1001" t="s">
        <v>7332</v>
      </c>
      <c r="C3180" s="1001" t="s">
        <v>1120</v>
      </c>
      <c r="D3180" s="1001" t="s">
        <v>854</v>
      </c>
      <c r="E3180" s="1001" t="n">
        <v>1010880650</v>
      </c>
      <c r="F3180" s="1001" t="n">
        <v>2065</v>
      </c>
      <c r="G3180" s="1001" t="s">
        <v>7333</v>
      </c>
      <c r="H3180" s="1128" t="n">
        <v>328</v>
      </c>
      <c r="I3180" s="1068"/>
    </row>
    <row r="3181" customFormat="false" ht="12.75" hidden="false" customHeight="false" outlineLevel="0" collapsed="false">
      <c r="A3181" s="1001" t="n">
        <v>3179</v>
      </c>
      <c r="B3181" s="1001" t="s">
        <v>7334</v>
      </c>
      <c r="C3181" s="1001" t="s">
        <v>988</v>
      </c>
      <c r="D3181" s="1001" t="s">
        <v>854</v>
      </c>
      <c r="E3181" s="1001" t="n">
        <v>1010020810</v>
      </c>
      <c r="F3181" s="1001" t="n">
        <v>6083</v>
      </c>
      <c r="G3181" s="1001" t="s">
        <v>7335</v>
      </c>
      <c r="H3181" s="1128" t="n">
        <v>292</v>
      </c>
      <c r="I3181" s="1068"/>
    </row>
    <row r="3182" customFormat="false" ht="12.75" hidden="false" customHeight="false" outlineLevel="0" collapsed="false">
      <c r="A3182" s="1001" t="n">
        <v>3180</v>
      </c>
      <c r="B3182" s="1001" t="s">
        <v>7336</v>
      </c>
      <c r="C3182" s="1001" t="s">
        <v>1269</v>
      </c>
      <c r="D3182" s="1001" t="s">
        <v>860</v>
      </c>
      <c r="E3182" s="1001" t="n">
        <v>1020040300</v>
      </c>
      <c r="F3182" s="1001" t="n">
        <v>7031</v>
      </c>
      <c r="G3182" s="1001" t="s">
        <v>7337</v>
      </c>
      <c r="H3182" s="1128" t="n">
        <v>3390</v>
      </c>
      <c r="I3182" s="1068"/>
    </row>
    <row r="3183" customFormat="false" ht="12.75" hidden="false" customHeight="false" outlineLevel="0" collapsed="false">
      <c r="A3183" s="1001" t="n">
        <v>3181</v>
      </c>
      <c r="B3183" s="1001" t="s">
        <v>7338</v>
      </c>
      <c r="C3183" s="1001" t="s">
        <v>1269</v>
      </c>
      <c r="D3183" s="1001" t="s">
        <v>860</v>
      </c>
      <c r="E3183" s="1001" t="n">
        <v>1020040310</v>
      </c>
      <c r="F3183" s="1001" t="n">
        <v>7032</v>
      </c>
      <c r="G3183" s="1001" t="s">
        <v>7339</v>
      </c>
      <c r="H3183" s="1128" t="n">
        <v>332</v>
      </c>
      <c r="I3183" s="1068"/>
    </row>
    <row r="3184" customFormat="false" ht="12.75" hidden="false" customHeight="false" outlineLevel="0" collapsed="false">
      <c r="A3184" s="1001" t="n">
        <v>3182</v>
      </c>
      <c r="B3184" s="1001" t="s">
        <v>7340</v>
      </c>
      <c r="C3184" s="1001" t="s">
        <v>1269</v>
      </c>
      <c r="D3184" s="1001" t="s">
        <v>860</v>
      </c>
      <c r="E3184" s="1001" t="n">
        <v>1020040320</v>
      </c>
      <c r="F3184" s="1001" t="n">
        <v>7033</v>
      </c>
      <c r="G3184" s="1001" t="s">
        <v>7341</v>
      </c>
      <c r="H3184" s="1128" t="n">
        <v>799</v>
      </c>
      <c r="I3184" s="1068"/>
    </row>
    <row r="3185" customFormat="false" ht="12.75" hidden="false" customHeight="false" outlineLevel="0" collapsed="false">
      <c r="A3185" s="1001" t="n">
        <v>3183</v>
      </c>
      <c r="B3185" s="1001" t="s">
        <v>7342</v>
      </c>
      <c r="C3185" s="1001" t="s">
        <v>1881</v>
      </c>
      <c r="D3185" s="1001" t="s">
        <v>458</v>
      </c>
      <c r="E3185" s="1001" t="n">
        <v>2090300210</v>
      </c>
      <c r="F3185" s="1001" t="n">
        <v>48021</v>
      </c>
      <c r="G3185" s="1001" t="s">
        <v>7343</v>
      </c>
      <c r="H3185" s="1128" t="n">
        <v>13327</v>
      </c>
      <c r="I3185" s="1068"/>
    </row>
    <row r="3186" customFormat="false" ht="12.75" hidden="false" customHeight="false" outlineLevel="0" collapsed="false">
      <c r="A3186" s="1001" t="n">
        <v>3184</v>
      </c>
      <c r="B3186" s="1001" t="s">
        <v>7344</v>
      </c>
      <c r="C3186" s="1001" t="s">
        <v>893</v>
      </c>
      <c r="D3186" s="1001" t="s">
        <v>852</v>
      </c>
      <c r="E3186" s="1001" t="n">
        <v>1030491090</v>
      </c>
      <c r="F3186" s="1001" t="n">
        <v>15110</v>
      </c>
      <c r="G3186" s="1001" t="s">
        <v>7345</v>
      </c>
      <c r="H3186" s="1128" t="n">
        <v>3071</v>
      </c>
      <c r="I3186" s="1068"/>
    </row>
    <row r="3187" customFormat="false" ht="12.75" hidden="false" customHeight="false" outlineLevel="0" collapsed="false">
      <c r="A3187" s="1001" t="n">
        <v>3185</v>
      </c>
      <c r="B3187" s="1001" t="s">
        <v>7346</v>
      </c>
      <c r="C3187" s="1001" t="s">
        <v>1009</v>
      </c>
      <c r="D3187" s="1001" t="s">
        <v>861</v>
      </c>
      <c r="E3187" s="1001" t="n">
        <v>1050890380</v>
      </c>
      <c r="F3187" s="1001" t="n">
        <v>23038</v>
      </c>
      <c r="G3187" s="1001" t="s">
        <v>7347</v>
      </c>
      <c r="H3187" s="1128" t="n">
        <v>10717</v>
      </c>
      <c r="I3187" s="1068"/>
    </row>
    <row r="3188" customFormat="false" ht="12.75" hidden="false" customHeight="false" outlineLevel="0" collapsed="false">
      <c r="A3188" s="1001" t="n">
        <v>3186</v>
      </c>
      <c r="B3188" s="1001" t="s">
        <v>7348</v>
      </c>
      <c r="C3188" s="1001" t="s">
        <v>1159</v>
      </c>
      <c r="D3188" s="1001" t="s">
        <v>852</v>
      </c>
      <c r="E3188" s="1001" t="n">
        <v>1030241060</v>
      </c>
      <c r="F3188" s="1001" t="n">
        <v>13113</v>
      </c>
      <c r="G3188" s="1001" t="s">
        <v>7349</v>
      </c>
      <c r="H3188" s="1128" t="n">
        <v>591</v>
      </c>
      <c r="I3188" s="1068"/>
    </row>
    <row r="3189" customFormat="false" ht="12.75" hidden="false" customHeight="false" outlineLevel="0" collapsed="false">
      <c r="A3189" s="1001" t="n">
        <v>3187</v>
      </c>
      <c r="B3189" s="1001" t="s">
        <v>7350</v>
      </c>
      <c r="C3189" s="1001" t="s">
        <v>1092</v>
      </c>
      <c r="D3189" s="1001" t="s">
        <v>848</v>
      </c>
      <c r="E3189" s="1001" t="n">
        <v>3150200430</v>
      </c>
      <c r="F3189" s="1001" t="n">
        <v>61043</v>
      </c>
      <c r="G3189" s="1001" t="s">
        <v>7351</v>
      </c>
      <c r="H3189" s="1128" t="n">
        <v>12628</v>
      </c>
      <c r="I3189" s="1068"/>
    </row>
    <row r="3190" customFormat="false" ht="12.75" hidden="false" customHeight="false" outlineLevel="0" collapsed="false">
      <c r="A3190" s="1001" t="n">
        <v>3188</v>
      </c>
      <c r="B3190" s="1001" t="s">
        <v>7352</v>
      </c>
      <c r="C3190" s="1001" t="s">
        <v>378</v>
      </c>
      <c r="D3190" s="1001" t="s">
        <v>854</v>
      </c>
      <c r="E3190" s="1001" t="n">
        <v>1010520760</v>
      </c>
      <c r="F3190" s="1001" t="n">
        <v>3079</v>
      </c>
      <c r="G3190" s="1001" t="s">
        <v>7353</v>
      </c>
      <c r="H3190" s="1128" t="n">
        <v>4345</v>
      </c>
      <c r="I3190" s="1068"/>
    </row>
    <row r="3191" customFormat="false" ht="12.75" hidden="false" customHeight="false" outlineLevel="0" collapsed="false">
      <c r="A3191" s="1001" t="n">
        <v>3189</v>
      </c>
      <c r="B3191" s="1001" t="s">
        <v>7354</v>
      </c>
      <c r="C3191" s="1001" t="s">
        <v>1110</v>
      </c>
      <c r="D3191" s="1001" t="s">
        <v>858</v>
      </c>
      <c r="E3191" s="1001" t="n">
        <v>1040830900</v>
      </c>
      <c r="F3191" s="1001" t="n">
        <v>22095</v>
      </c>
      <c r="G3191" s="1001" t="s">
        <v>7355</v>
      </c>
      <c r="H3191" s="1128" t="n">
        <v>2030</v>
      </c>
      <c r="I3191" s="1068"/>
    </row>
    <row r="3192" customFormat="false" ht="12.75" hidden="false" customHeight="false" outlineLevel="0" collapsed="false">
      <c r="A3192" s="1001" t="n">
        <v>3190</v>
      </c>
      <c r="B3192" s="1001" t="s">
        <v>7356</v>
      </c>
      <c r="C3192" s="1001" t="s">
        <v>1084</v>
      </c>
      <c r="D3192" s="1001" t="s">
        <v>850</v>
      </c>
      <c r="E3192" s="1001" t="n">
        <v>1060850450</v>
      </c>
      <c r="F3192" s="1001" t="n">
        <v>30045</v>
      </c>
      <c r="G3192" s="1001" t="s">
        <v>7357</v>
      </c>
      <c r="H3192" s="1128" t="n">
        <v>293</v>
      </c>
      <c r="I3192" s="1068"/>
    </row>
    <row r="3193" customFormat="false" ht="12.75" hidden="false" customHeight="false" outlineLevel="0" collapsed="false">
      <c r="A3193" s="1001" t="n">
        <v>3191</v>
      </c>
      <c r="B3193" s="1001" t="s">
        <v>7358</v>
      </c>
      <c r="C3193" s="1001" t="s">
        <v>942</v>
      </c>
      <c r="D3193" s="1001" t="s">
        <v>847</v>
      </c>
      <c r="E3193" s="1001" t="n">
        <v>3180250600</v>
      </c>
      <c r="F3193" s="1001" t="n">
        <v>78059</v>
      </c>
      <c r="G3193" s="1001" t="s">
        <v>7359</v>
      </c>
      <c r="H3193" s="1128" t="n">
        <v>1536</v>
      </c>
      <c r="I3193" s="1068"/>
    </row>
    <row r="3194" customFormat="false" ht="12.75" hidden="false" customHeight="false" outlineLevel="0" collapsed="false">
      <c r="A3194" s="1001" t="n">
        <v>3192</v>
      </c>
      <c r="B3194" s="1001" t="s">
        <v>7360</v>
      </c>
      <c r="C3194" s="1001" t="s">
        <v>908</v>
      </c>
      <c r="D3194" s="1001" t="s">
        <v>854</v>
      </c>
      <c r="E3194" s="1001" t="n">
        <v>1010271000</v>
      </c>
      <c r="F3194" s="1001" t="n">
        <v>4100</v>
      </c>
      <c r="G3194" s="1001" t="s">
        <v>7361</v>
      </c>
      <c r="H3194" s="1128" t="n">
        <v>1987</v>
      </c>
      <c r="I3194" s="1068"/>
    </row>
    <row r="3195" customFormat="false" ht="12.75" hidden="false" customHeight="false" outlineLevel="0" collapsed="false">
      <c r="A3195" s="1001" t="n">
        <v>3193</v>
      </c>
      <c r="B3195" s="1001" t="s">
        <v>7362</v>
      </c>
      <c r="C3195" s="1001" t="s">
        <v>1071</v>
      </c>
      <c r="D3195" s="1001" t="s">
        <v>861</v>
      </c>
      <c r="E3195" s="1001" t="n">
        <v>1050900460</v>
      </c>
      <c r="F3195" s="1001" t="n">
        <v>24046</v>
      </c>
      <c r="G3195" s="1001" t="s">
        <v>7363</v>
      </c>
      <c r="H3195" s="1128" t="n">
        <v>4277</v>
      </c>
      <c r="I3195" s="1068"/>
    </row>
    <row r="3196" customFormat="false" ht="12.75" hidden="false" customHeight="false" outlineLevel="0" collapsed="false">
      <c r="A3196" s="1001" t="n">
        <v>3194</v>
      </c>
      <c r="B3196" s="1001" t="s">
        <v>7364</v>
      </c>
      <c r="C3196" s="1001" t="s">
        <v>942</v>
      </c>
      <c r="D3196" s="1001" t="s">
        <v>847</v>
      </c>
      <c r="E3196" s="1001" t="n">
        <v>3180250610</v>
      </c>
      <c r="F3196" s="1001" t="n">
        <v>78060</v>
      </c>
      <c r="G3196" s="1001" t="s">
        <v>7365</v>
      </c>
      <c r="H3196" s="1128" t="n">
        <v>2229</v>
      </c>
      <c r="I3196" s="1068"/>
    </row>
    <row r="3197" customFormat="false" ht="12.75" hidden="false" customHeight="false" outlineLevel="0" collapsed="false">
      <c r="A3197" s="1001" t="n">
        <v>3195</v>
      </c>
      <c r="B3197" s="1001" t="s">
        <v>7366</v>
      </c>
      <c r="C3197" s="1001" t="s">
        <v>1335</v>
      </c>
      <c r="D3197" s="1001" t="s">
        <v>849</v>
      </c>
      <c r="E3197" s="1001" t="n">
        <v>1080130310</v>
      </c>
      <c r="F3197" s="1001" t="n">
        <v>37031</v>
      </c>
      <c r="G3197" s="1001" t="s">
        <v>7367</v>
      </c>
      <c r="H3197" s="1128" t="n">
        <v>3883</v>
      </c>
      <c r="I3197" s="1068"/>
    </row>
    <row r="3198" customFormat="false" ht="12.75" hidden="false" customHeight="false" outlineLevel="0" collapsed="false">
      <c r="A3198" s="1001" t="n">
        <v>3196</v>
      </c>
      <c r="B3198" s="1001" t="s">
        <v>7368</v>
      </c>
      <c r="C3198" s="1001" t="s">
        <v>988</v>
      </c>
      <c r="D3198" s="1001" t="s">
        <v>854</v>
      </c>
      <c r="E3198" s="1001" t="n">
        <v>1010020820</v>
      </c>
      <c r="F3198" s="1001" t="n">
        <v>6084</v>
      </c>
      <c r="G3198" s="1001" t="s">
        <v>7369</v>
      </c>
      <c r="H3198" s="1128" t="n">
        <v>221</v>
      </c>
      <c r="I3198" s="1068"/>
    </row>
    <row r="3199" customFormat="false" ht="12.75" hidden="false" customHeight="false" outlineLevel="0" collapsed="false">
      <c r="A3199" s="1001" t="n">
        <v>3197</v>
      </c>
      <c r="B3199" s="1001" t="s">
        <v>7370</v>
      </c>
      <c r="C3199" s="1001" t="s">
        <v>999</v>
      </c>
      <c r="D3199" s="1001" t="s">
        <v>852</v>
      </c>
      <c r="E3199" s="1001" t="n">
        <v>1030121130</v>
      </c>
      <c r="F3199" s="1001" t="n">
        <v>16118</v>
      </c>
      <c r="G3199" s="1001" t="s">
        <v>7371</v>
      </c>
      <c r="H3199" s="1128" t="n">
        <v>1134</v>
      </c>
      <c r="I3199" s="1068"/>
    </row>
    <row r="3200" customFormat="false" ht="12.75" hidden="false" customHeight="false" outlineLevel="0" collapsed="false">
      <c r="A3200" s="1001" t="n">
        <v>3198</v>
      </c>
      <c r="B3200" s="1001" t="s">
        <v>7372</v>
      </c>
      <c r="C3200" s="1001" t="s">
        <v>988</v>
      </c>
      <c r="D3200" s="1001" t="s">
        <v>854</v>
      </c>
      <c r="E3200" s="1001" t="n">
        <v>1010020830</v>
      </c>
      <c r="F3200" s="1001" t="n">
        <v>6085</v>
      </c>
      <c r="G3200" s="1001" t="s">
        <v>7373</v>
      </c>
      <c r="H3200" s="1128" t="n">
        <v>476</v>
      </c>
      <c r="I3200" s="1068"/>
    </row>
    <row r="3201" customFormat="false" ht="12.75" hidden="false" customHeight="false" outlineLevel="0" collapsed="false">
      <c r="A3201" s="1001" t="n">
        <v>3199</v>
      </c>
      <c r="B3201" s="1001" t="s">
        <v>7374</v>
      </c>
      <c r="C3201" s="1001" t="s">
        <v>999</v>
      </c>
      <c r="D3201" s="1001" t="s">
        <v>852</v>
      </c>
      <c r="E3201" s="1001" t="n">
        <v>1030121140</v>
      </c>
      <c r="F3201" s="1001" t="n">
        <v>16119</v>
      </c>
      <c r="G3201" s="1001" t="s">
        <v>7375</v>
      </c>
      <c r="H3201" s="1128" t="n">
        <v>865</v>
      </c>
      <c r="I3201" s="1068"/>
    </row>
    <row r="3202" customFormat="false" ht="12.75" hidden="false" customHeight="false" outlineLevel="0" collapsed="false">
      <c r="A3202" s="1001" t="n">
        <v>3200</v>
      </c>
      <c r="B3202" s="1001" t="s">
        <v>7376</v>
      </c>
      <c r="C3202" s="1001" t="s">
        <v>951</v>
      </c>
      <c r="D3202" s="1001" t="s">
        <v>852</v>
      </c>
      <c r="E3202" s="1001" t="n">
        <v>1030260490</v>
      </c>
      <c r="F3202" s="1001" t="n">
        <v>19050</v>
      </c>
      <c r="G3202" s="1001" t="s">
        <v>7377</v>
      </c>
      <c r="H3202" s="1128" t="n">
        <v>1489</v>
      </c>
      <c r="I3202" s="1068"/>
    </row>
    <row r="3203" customFormat="false" ht="12.75" hidden="false" customHeight="false" outlineLevel="0" collapsed="false">
      <c r="A3203" s="1001" t="n">
        <v>3201</v>
      </c>
      <c r="B3203" s="1001" t="s">
        <v>7378</v>
      </c>
      <c r="C3203" s="1001" t="s">
        <v>1117</v>
      </c>
      <c r="D3203" s="1001" t="s">
        <v>852</v>
      </c>
      <c r="E3203" s="1001" t="n">
        <v>1030570730</v>
      </c>
      <c r="F3203" s="1001" t="n">
        <v>18076</v>
      </c>
      <c r="G3203" s="1001" t="s">
        <v>7379</v>
      </c>
      <c r="H3203" s="1128" t="n">
        <v>4242</v>
      </c>
      <c r="I3203" s="1068"/>
    </row>
    <row r="3204" customFormat="false" ht="12.75" hidden="false" customHeight="false" outlineLevel="0" collapsed="false">
      <c r="A3204" s="1001" t="n">
        <v>3202</v>
      </c>
      <c r="B3204" s="1001" t="s">
        <v>7380</v>
      </c>
      <c r="C3204" s="1001" t="s">
        <v>681</v>
      </c>
      <c r="D3204" s="1001" t="s">
        <v>849</v>
      </c>
      <c r="E3204" s="1001" t="n">
        <v>1080610250</v>
      </c>
      <c r="F3204" s="1001" t="n">
        <v>33025</v>
      </c>
      <c r="G3204" s="1001" t="s">
        <v>7381</v>
      </c>
      <c r="H3204" s="1128" t="n">
        <v>2127</v>
      </c>
      <c r="I3204" s="1068"/>
    </row>
    <row r="3205" customFormat="false" ht="12.75" hidden="false" customHeight="false" outlineLevel="0" collapsed="false">
      <c r="A3205" s="1001" t="n">
        <v>3203</v>
      </c>
      <c r="B3205" s="1001" t="s">
        <v>7382</v>
      </c>
      <c r="C3205" s="1001" t="s">
        <v>1035</v>
      </c>
      <c r="D3205" s="1001" t="s">
        <v>854</v>
      </c>
      <c r="E3205" s="1001" t="n">
        <v>1010811160</v>
      </c>
      <c r="F3205" s="1001" t="n">
        <v>1118</v>
      </c>
      <c r="G3205" s="1001" t="s">
        <v>7383</v>
      </c>
      <c r="H3205" s="1128" t="n">
        <v>191</v>
      </c>
      <c r="I3205" s="1068"/>
    </row>
    <row r="3206" customFormat="false" ht="12.75" hidden="false" customHeight="false" outlineLevel="0" collapsed="false">
      <c r="A3206" s="1001" t="n">
        <v>3204</v>
      </c>
      <c r="B3206" s="1001" t="s">
        <v>7384</v>
      </c>
      <c r="C3206" s="1001" t="s">
        <v>1151</v>
      </c>
      <c r="D3206" s="1001" t="s">
        <v>852</v>
      </c>
      <c r="E3206" s="1001" t="n">
        <v>1030770330</v>
      </c>
      <c r="F3206" s="1001" t="n">
        <v>14033</v>
      </c>
      <c r="G3206" s="1001" t="s">
        <v>7385</v>
      </c>
      <c r="H3206" s="1128" t="n">
        <v>4371</v>
      </c>
      <c r="I3206" s="1068"/>
    </row>
    <row r="3207" customFormat="false" ht="12.75" hidden="false" customHeight="false" outlineLevel="0" collapsed="false">
      <c r="A3207" s="1001" t="n">
        <v>3205</v>
      </c>
      <c r="B3207" s="1001" t="s">
        <v>7386</v>
      </c>
      <c r="C3207" s="1001" t="s">
        <v>1151</v>
      </c>
      <c r="D3207" s="1001" t="s">
        <v>852</v>
      </c>
      <c r="E3207" s="1001" t="n">
        <v>1030770340</v>
      </c>
      <c r="F3207" s="1001" t="n">
        <v>14034</v>
      </c>
      <c r="G3207" s="1001" t="s">
        <v>7387</v>
      </c>
      <c r="H3207" s="1128" t="n">
        <v>1637</v>
      </c>
      <c r="I3207" s="1068"/>
    </row>
    <row r="3208" customFormat="false" ht="12.75" hidden="false" customHeight="false" outlineLevel="0" collapsed="false">
      <c r="A3208" s="1001" t="n">
        <v>3206</v>
      </c>
      <c r="B3208" s="1001" t="s">
        <v>7388</v>
      </c>
      <c r="C3208" s="1001" t="s">
        <v>1556</v>
      </c>
      <c r="D3208" s="1001" t="s">
        <v>458</v>
      </c>
      <c r="E3208" s="1001" t="n">
        <v>2090360100</v>
      </c>
      <c r="F3208" s="1001" t="n">
        <v>53011</v>
      </c>
      <c r="G3208" s="1001" t="s">
        <v>7389</v>
      </c>
      <c r="H3208" s="1128" t="n">
        <v>81503</v>
      </c>
      <c r="I3208" s="1068"/>
    </row>
    <row r="3209" customFormat="false" ht="12.75" hidden="false" customHeight="false" outlineLevel="0" collapsed="false">
      <c r="A3209" s="1001" t="n">
        <v>3207</v>
      </c>
      <c r="B3209" s="1001" t="s">
        <v>7390</v>
      </c>
      <c r="C3209" s="1001" t="s">
        <v>1035</v>
      </c>
      <c r="D3209" s="1001" t="s">
        <v>854</v>
      </c>
      <c r="E3209" s="1001" t="n">
        <v>1010811170</v>
      </c>
      <c r="F3209" s="1001" t="n">
        <v>1119</v>
      </c>
      <c r="G3209" s="1001" t="s">
        <v>7391</v>
      </c>
      <c r="H3209" s="1128" t="n">
        <v>987</v>
      </c>
      <c r="I3209" s="1068"/>
    </row>
    <row r="3210" customFormat="false" ht="12.75" hidden="false" customHeight="false" outlineLevel="0" collapsed="false">
      <c r="A3210" s="1001" t="n">
        <v>3208</v>
      </c>
      <c r="B3210" s="1001" t="s">
        <v>7392</v>
      </c>
      <c r="C3210" s="1001" t="s">
        <v>1012</v>
      </c>
      <c r="D3210" s="1001" t="s">
        <v>464</v>
      </c>
      <c r="E3210" s="1001" t="n">
        <v>2120700460</v>
      </c>
      <c r="F3210" s="1001" t="n">
        <v>58046</v>
      </c>
      <c r="G3210" s="1001" t="s">
        <v>7393</v>
      </c>
      <c r="H3210" s="1128" t="n">
        <v>20455</v>
      </c>
      <c r="I3210" s="1068"/>
    </row>
    <row r="3211" customFormat="false" ht="12.75" hidden="false" customHeight="false" outlineLevel="0" collapsed="false">
      <c r="A3211" s="1001" t="n">
        <v>3209</v>
      </c>
      <c r="B3211" s="1001" t="s">
        <v>7394</v>
      </c>
      <c r="C3211" s="1001" t="s">
        <v>1796</v>
      </c>
      <c r="D3211" s="1001" t="s">
        <v>855</v>
      </c>
      <c r="E3211" s="1001" t="n">
        <v>3160780080</v>
      </c>
      <c r="F3211" s="1001" t="n">
        <v>73008</v>
      </c>
      <c r="G3211" s="1001" t="s">
        <v>7395</v>
      </c>
      <c r="H3211" s="1128" t="n">
        <v>30869</v>
      </c>
      <c r="I3211" s="1068"/>
    </row>
    <row r="3212" customFormat="false" ht="12.75" hidden="false" customHeight="false" outlineLevel="0" collapsed="false">
      <c r="A3212" s="1001" t="n">
        <v>3210</v>
      </c>
      <c r="B3212" s="1001" t="s">
        <v>7396</v>
      </c>
      <c r="C3212" s="1001" t="s">
        <v>1087</v>
      </c>
      <c r="D3212" s="1001" t="s">
        <v>848</v>
      </c>
      <c r="E3212" s="1001" t="n">
        <v>3150080380</v>
      </c>
      <c r="F3212" s="1001" t="n">
        <v>64038</v>
      </c>
      <c r="G3212" s="1001" t="s">
        <v>7397</v>
      </c>
      <c r="H3212" s="1128" t="n">
        <v>7733</v>
      </c>
      <c r="I3212" s="1068"/>
    </row>
    <row r="3213" customFormat="false" ht="12.75" hidden="false" customHeight="false" outlineLevel="0" collapsed="false">
      <c r="A3213" s="1001" t="n">
        <v>3211</v>
      </c>
      <c r="B3213" s="1001" t="s">
        <v>7398</v>
      </c>
      <c r="C3213" s="1001" t="s">
        <v>965</v>
      </c>
      <c r="D3213" s="1001" t="s">
        <v>462</v>
      </c>
      <c r="E3213" s="1001" t="n">
        <v>2110060230</v>
      </c>
      <c r="F3213" s="1001" t="n">
        <v>44023</v>
      </c>
      <c r="G3213" s="1001" t="s">
        <v>7399</v>
      </c>
      <c r="H3213" s="1128" t="n">
        <v>15925</v>
      </c>
      <c r="I3213" s="1068"/>
    </row>
    <row r="3214" customFormat="false" ht="12.75" hidden="false" customHeight="false" outlineLevel="0" collapsed="false">
      <c r="A3214" s="1001" t="n">
        <v>3212</v>
      </c>
      <c r="B3214" s="1001" t="s">
        <v>7400</v>
      </c>
      <c r="C3214" s="1001" t="s">
        <v>1320</v>
      </c>
      <c r="D3214" s="1001" t="s">
        <v>462</v>
      </c>
      <c r="E3214" s="1001" t="n">
        <v>2111050080</v>
      </c>
      <c r="F3214" s="1001" t="n">
        <v>109008</v>
      </c>
      <c r="G3214" s="1001" t="s">
        <v>7401</v>
      </c>
      <c r="H3214" s="1128" t="n">
        <v>3214</v>
      </c>
      <c r="I3214" s="1068"/>
    </row>
    <row r="3215" customFormat="false" ht="12.75" hidden="false" customHeight="false" outlineLevel="0" collapsed="false">
      <c r="A3215" s="1001" t="n">
        <v>3213</v>
      </c>
      <c r="B3215" s="1001" t="s">
        <v>7402</v>
      </c>
      <c r="C3215" s="1001" t="s">
        <v>1063</v>
      </c>
      <c r="D3215" s="1001" t="s">
        <v>857</v>
      </c>
      <c r="E3215" s="1001" t="n">
        <v>4190010180</v>
      </c>
      <c r="F3215" s="1001" t="n">
        <v>84018</v>
      </c>
      <c r="G3215" s="1001" t="s">
        <v>7403</v>
      </c>
      <c r="H3215" s="1128" t="n">
        <v>5298</v>
      </c>
      <c r="I3215" s="1068"/>
    </row>
    <row r="3216" customFormat="false" ht="12.75" hidden="false" customHeight="false" outlineLevel="0" collapsed="false">
      <c r="A3216" s="1001" t="n">
        <v>3214</v>
      </c>
      <c r="B3216" s="1001" t="s">
        <v>7404</v>
      </c>
      <c r="C3216" s="1001" t="s">
        <v>957</v>
      </c>
      <c r="D3216" s="1001" t="s">
        <v>464</v>
      </c>
      <c r="E3216" s="1001" t="n">
        <v>2120910290</v>
      </c>
      <c r="F3216" s="1001" t="n">
        <v>56030</v>
      </c>
      <c r="G3216" s="1001" t="s">
        <v>7405</v>
      </c>
      <c r="H3216" s="1128" t="n">
        <v>2442</v>
      </c>
      <c r="I3216" s="1068"/>
    </row>
    <row r="3217" customFormat="false" ht="12.75" hidden="false" customHeight="false" outlineLevel="0" collapsed="false">
      <c r="A3217" s="1001" t="n">
        <v>3215</v>
      </c>
      <c r="B3217" s="1001" t="s">
        <v>7406</v>
      </c>
      <c r="C3217" s="1001" t="s">
        <v>1017</v>
      </c>
      <c r="D3217" s="1001" t="s">
        <v>847</v>
      </c>
      <c r="E3217" s="1001" t="n">
        <v>3180670400</v>
      </c>
      <c r="F3217" s="1001" t="n">
        <v>80040</v>
      </c>
      <c r="G3217" s="1001" t="s">
        <v>7407</v>
      </c>
      <c r="H3217" s="1128" t="n">
        <v>2881</v>
      </c>
      <c r="I3217" s="1068"/>
    </row>
    <row r="3218" customFormat="false" ht="12.75" hidden="false" customHeight="false" outlineLevel="0" collapsed="false">
      <c r="A3218" s="1001" t="n">
        <v>3216</v>
      </c>
      <c r="B3218" s="1001" t="s">
        <v>7408</v>
      </c>
      <c r="C3218" s="1001" t="s">
        <v>911</v>
      </c>
      <c r="D3218" s="1001" t="s">
        <v>846</v>
      </c>
      <c r="E3218" s="1001" t="n">
        <v>3170470120</v>
      </c>
      <c r="F3218" s="1001" t="n">
        <v>77012</v>
      </c>
      <c r="G3218" s="1001" t="s">
        <v>7409</v>
      </c>
      <c r="H3218" s="1128" t="n">
        <v>2063</v>
      </c>
      <c r="I3218" s="1068"/>
    </row>
    <row r="3219" customFormat="false" ht="12.75" hidden="false" customHeight="false" outlineLevel="0" collapsed="false">
      <c r="A3219" s="1001" t="n">
        <v>3217</v>
      </c>
      <c r="B3219" s="1001" t="s">
        <v>7410</v>
      </c>
      <c r="C3219" s="1001" t="s">
        <v>1087</v>
      </c>
      <c r="D3219" s="1001" t="s">
        <v>848</v>
      </c>
      <c r="E3219" s="1001" t="n">
        <v>3150080390</v>
      </c>
      <c r="F3219" s="1001" t="n">
        <v>64039</v>
      </c>
      <c r="G3219" s="1001" t="s">
        <v>7411</v>
      </c>
      <c r="H3219" s="1128" t="n">
        <v>1816</v>
      </c>
      <c r="I3219" s="1068"/>
    </row>
    <row r="3220" customFormat="false" ht="12.75" hidden="false" customHeight="false" outlineLevel="0" collapsed="false">
      <c r="A3220" s="1001" t="n">
        <v>3218</v>
      </c>
      <c r="B3220" s="1001" t="s">
        <v>7412</v>
      </c>
      <c r="C3220" s="1001" t="s">
        <v>1453</v>
      </c>
      <c r="D3220" s="1001" t="s">
        <v>861</v>
      </c>
      <c r="E3220" s="1001" t="n">
        <v>1050870180</v>
      </c>
      <c r="F3220" s="1001" t="n">
        <v>27018</v>
      </c>
      <c r="G3220" s="1001" t="s">
        <v>7413</v>
      </c>
      <c r="H3220" s="1128" t="n">
        <v>2741</v>
      </c>
      <c r="I3220" s="1068"/>
    </row>
    <row r="3221" customFormat="false" ht="12.75" hidden="false" customHeight="false" outlineLevel="0" collapsed="false">
      <c r="A3221" s="1001" t="n">
        <v>3219</v>
      </c>
      <c r="B3221" s="1001" t="s">
        <v>7414</v>
      </c>
      <c r="C3221" s="1001" t="s">
        <v>1035</v>
      </c>
      <c r="D3221" s="1001" t="s">
        <v>854</v>
      </c>
      <c r="E3221" s="1001" t="n">
        <v>1010811180</v>
      </c>
      <c r="F3221" s="1001" t="n">
        <v>1120</v>
      </c>
      <c r="G3221" s="1001" t="s">
        <v>7415</v>
      </c>
      <c r="H3221" s="1128" t="n">
        <v>37090</v>
      </c>
      <c r="I3221" s="1068"/>
    </row>
    <row r="3222" customFormat="false" ht="12.75" hidden="false" customHeight="false" outlineLevel="0" collapsed="false">
      <c r="A3222" s="1001" t="n">
        <v>3220</v>
      </c>
      <c r="B3222" s="1001" t="s">
        <v>7416</v>
      </c>
      <c r="C3222" s="1001" t="s">
        <v>951</v>
      </c>
      <c r="D3222" s="1001" t="s">
        <v>852</v>
      </c>
      <c r="E3222" s="1001" t="n">
        <v>1030260500</v>
      </c>
      <c r="F3222" s="1001" t="n">
        <v>19051</v>
      </c>
      <c r="G3222" s="1001" t="s">
        <v>7417</v>
      </c>
      <c r="H3222" s="1128" t="n">
        <v>1692</v>
      </c>
      <c r="I3222" s="1068"/>
    </row>
    <row r="3223" customFormat="false" ht="12.75" hidden="false" customHeight="false" outlineLevel="0" collapsed="false">
      <c r="A3223" s="1001" t="n">
        <v>3221</v>
      </c>
      <c r="B3223" s="1001" t="s">
        <v>7418</v>
      </c>
      <c r="C3223" s="1001" t="s">
        <v>999</v>
      </c>
      <c r="D3223" s="1001" t="s">
        <v>852</v>
      </c>
      <c r="E3223" s="1001" t="n">
        <v>1030121150</v>
      </c>
      <c r="F3223" s="1001" t="n">
        <v>16120</v>
      </c>
      <c r="G3223" s="1001" t="s">
        <v>7419</v>
      </c>
      <c r="H3223" s="1128" t="n">
        <v>7392</v>
      </c>
      <c r="I3223" s="1068"/>
    </row>
    <row r="3224" customFormat="false" ht="12.75" hidden="false" customHeight="false" outlineLevel="0" collapsed="false">
      <c r="A3224" s="1001" t="n">
        <v>3222</v>
      </c>
      <c r="B3224" s="1001" t="s">
        <v>7420</v>
      </c>
      <c r="C3224" s="1001" t="s">
        <v>899</v>
      </c>
      <c r="D3224" s="1001" t="s">
        <v>846</v>
      </c>
      <c r="E3224" s="1001" t="n">
        <v>3170640360</v>
      </c>
      <c r="F3224" s="1001" t="n">
        <v>76037</v>
      </c>
      <c r="G3224" s="1001" t="s">
        <v>7421</v>
      </c>
      <c r="H3224" s="1128" t="n">
        <v>1568</v>
      </c>
      <c r="I3224" s="1068"/>
    </row>
    <row r="3225" customFormat="false" ht="12.75" hidden="false" customHeight="false" outlineLevel="0" collapsed="false">
      <c r="A3225" s="1001" t="n">
        <v>3223</v>
      </c>
      <c r="B3225" s="1001" t="s">
        <v>7422</v>
      </c>
      <c r="C3225" s="1001" t="s">
        <v>977</v>
      </c>
      <c r="D3225" s="1001" t="s">
        <v>855</v>
      </c>
      <c r="E3225" s="1001" t="n">
        <v>3160090240</v>
      </c>
      <c r="F3225" s="1001" t="n">
        <v>72024</v>
      </c>
      <c r="G3225" s="1001" t="s">
        <v>7423</v>
      </c>
      <c r="H3225" s="1128" t="n">
        <v>12284</v>
      </c>
      <c r="I3225" s="1068"/>
    </row>
    <row r="3226" customFormat="false" ht="12.75" hidden="false" customHeight="false" outlineLevel="0" collapsed="false">
      <c r="A3226" s="1001" t="n">
        <v>3224</v>
      </c>
      <c r="B3226" s="1001" t="s">
        <v>7424</v>
      </c>
      <c r="C3226" s="1001" t="s">
        <v>925</v>
      </c>
      <c r="D3226" s="1001" t="s">
        <v>848</v>
      </c>
      <c r="E3226" s="1001" t="n">
        <v>3150510360</v>
      </c>
      <c r="F3226" s="1001" t="n">
        <v>63036</v>
      </c>
      <c r="G3226" s="1001" t="s">
        <v>7425</v>
      </c>
      <c r="H3226" s="1128" t="n">
        <v>17203</v>
      </c>
      <c r="I3226" s="1068"/>
    </row>
    <row r="3227" customFormat="false" ht="12.75" hidden="false" customHeight="false" outlineLevel="0" collapsed="false">
      <c r="A3227" s="1001" t="n">
        <v>3225</v>
      </c>
      <c r="B3227" s="1001" t="s">
        <v>7426</v>
      </c>
      <c r="C3227" s="1001" t="s">
        <v>1071</v>
      </c>
      <c r="D3227" s="1001" t="s">
        <v>861</v>
      </c>
      <c r="E3227" s="1001" t="n">
        <v>1050900470</v>
      </c>
      <c r="F3227" s="1001" t="n">
        <v>24047</v>
      </c>
      <c r="G3227" s="1001" t="s">
        <v>7427</v>
      </c>
      <c r="H3227" s="1128" t="n">
        <v>3808</v>
      </c>
      <c r="I3227" s="1068"/>
    </row>
    <row r="3228" customFormat="false" ht="12.75" hidden="false" customHeight="false" outlineLevel="0" collapsed="false">
      <c r="A3228" s="1001" t="n">
        <v>3226</v>
      </c>
      <c r="B3228" s="1001" t="s">
        <v>7428</v>
      </c>
      <c r="C3228" s="1001" t="s">
        <v>1226</v>
      </c>
      <c r="D3228" s="1001" t="s">
        <v>855</v>
      </c>
      <c r="E3228" s="1001" t="n">
        <v>3160410330</v>
      </c>
      <c r="F3228" s="1001" t="n">
        <v>75034</v>
      </c>
      <c r="G3228" s="1001" t="s">
        <v>7429</v>
      </c>
      <c r="H3228" s="1128" t="n">
        <v>5486</v>
      </c>
      <c r="I3228" s="1068"/>
    </row>
    <row r="3229" customFormat="false" ht="12.75" hidden="false" customHeight="false" outlineLevel="0" collapsed="false">
      <c r="A3229" s="1001" t="n">
        <v>3227</v>
      </c>
      <c r="B3229" s="1001" t="s">
        <v>7430</v>
      </c>
      <c r="C3229" s="1001" t="s">
        <v>1497</v>
      </c>
      <c r="D3229" s="1001" t="s">
        <v>462</v>
      </c>
      <c r="E3229" s="1001" t="n">
        <v>2110440210</v>
      </c>
      <c r="F3229" s="1001" t="n">
        <v>43021</v>
      </c>
      <c r="G3229" s="1001" t="s">
        <v>7431</v>
      </c>
      <c r="H3229" s="1128" t="n">
        <v>721</v>
      </c>
      <c r="I3229" s="1068"/>
    </row>
    <row r="3230" customFormat="false" ht="12.75" hidden="false" customHeight="false" outlineLevel="0" collapsed="false">
      <c r="A3230" s="1001" t="n">
        <v>3228</v>
      </c>
      <c r="B3230" s="1001" t="s">
        <v>7432</v>
      </c>
      <c r="C3230" s="1001" t="s">
        <v>1731</v>
      </c>
      <c r="D3230" s="1001" t="s">
        <v>859</v>
      </c>
      <c r="E3230" s="1001" t="n">
        <v>2100580220</v>
      </c>
      <c r="F3230" s="1001" t="n">
        <v>54022</v>
      </c>
      <c r="G3230" s="1001" t="s">
        <v>7433</v>
      </c>
      <c r="H3230" s="1128" t="n">
        <v>5691</v>
      </c>
      <c r="I3230" s="1068"/>
    </row>
    <row r="3231" customFormat="false" ht="12.75" hidden="false" customHeight="false" outlineLevel="0" collapsed="false">
      <c r="A3231" s="1001" t="n">
        <v>3229</v>
      </c>
      <c r="B3231" s="1001" t="s">
        <v>7434</v>
      </c>
      <c r="C3231" s="1001" t="s">
        <v>1731</v>
      </c>
      <c r="D3231" s="1001" t="s">
        <v>859</v>
      </c>
      <c r="E3231" s="1001" t="n">
        <v>2100580230</v>
      </c>
      <c r="F3231" s="1001" t="n">
        <v>54023</v>
      </c>
      <c r="G3231" s="1001" t="s">
        <v>7435</v>
      </c>
      <c r="H3231" s="1128" t="n">
        <v>14313</v>
      </c>
      <c r="I3231" s="1068"/>
    </row>
    <row r="3232" customFormat="false" ht="12.75" hidden="false" customHeight="false" outlineLevel="0" collapsed="false">
      <c r="A3232" s="1001" t="n">
        <v>3230</v>
      </c>
      <c r="B3232" s="1001" t="s">
        <v>7436</v>
      </c>
      <c r="C3232" s="1001" t="s">
        <v>1187</v>
      </c>
      <c r="D3232" s="1001" t="s">
        <v>849</v>
      </c>
      <c r="E3232" s="1001" t="n">
        <v>1080680230</v>
      </c>
      <c r="F3232" s="1001" t="n">
        <v>35023</v>
      </c>
      <c r="G3232" s="1001" t="s">
        <v>7437</v>
      </c>
      <c r="H3232" s="1128" t="n">
        <v>6262</v>
      </c>
      <c r="I3232" s="1068"/>
    </row>
    <row r="3233" customFormat="false" ht="12.75" hidden="false" customHeight="false" outlineLevel="0" collapsed="false">
      <c r="A3233" s="1001" t="n">
        <v>3231</v>
      </c>
      <c r="B3233" s="1001" t="s">
        <v>7438</v>
      </c>
      <c r="C3233" s="1001" t="s">
        <v>985</v>
      </c>
      <c r="D3233" s="1001" t="s">
        <v>857</v>
      </c>
      <c r="E3233" s="1001" t="n">
        <v>4190480340</v>
      </c>
      <c r="F3233" s="1001" t="n">
        <v>83035</v>
      </c>
      <c r="G3233" s="1001" t="s">
        <v>7439</v>
      </c>
      <c r="H3233" s="1128" t="n">
        <v>1591</v>
      </c>
      <c r="I3233" s="1068"/>
    </row>
    <row r="3234" customFormat="false" ht="12.75" hidden="false" customHeight="false" outlineLevel="0" collapsed="false">
      <c r="A3234" s="1001" t="n">
        <v>3232</v>
      </c>
      <c r="B3234" s="1001" t="s">
        <v>7440</v>
      </c>
      <c r="C3234" s="1001" t="s">
        <v>1543</v>
      </c>
      <c r="D3234" s="662" t="s">
        <v>856</v>
      </c>
      <c r="E3234" s="1001" t="n">
        <v>4201110320</v>
      </c>
      <c r="F3234" s="1001" t="n">
        <v>111032</v>
      </c>
      <c r="G3234" s="1001" t="s">
        <v>7441</v>
      </c>
      <c r="H3234" s="1128" t="n">
        <v>919</v>
      </c>
      <c r="I3234" s="1068"/>
    </row>
    <row r="3235" customFormat="false" ht="12.75" hidden="false" customHeight="false" outlineLevel="0" collapsed="false">
      <c r="A3235" s="1001" t="n">
        <v>3233</v>
      </c>
      <c r="B3235" s="1001" t="s">
        <v>7442</v>
      </c>
      <c r="C3235" s="1001" t="s">
        <v>1159</v>
      </c>
      <c r="D3235" s="1001" t="s">
        <v>852</v>
      </c>
      <c r="E3235" s="1001" t="n">
        <v>1030241070</v>
      </c>
      <c r="F3235" s="1001" t="n">
        <v>13114</v>
      </c>
      <c r="G3235" s="1001" t="s">
        <v>7443</v>
      </c>
      <c r="H3235" s="1128" t="n">
        <v>5795</v>
      </c>
      <c r="I3235" s="1068"/>
    </row>
    <row r="3236" customFormat="false" ht="12.75" hidden="false" customHeight="false" outlineLevel="0" collapsed="false">
      <c r="A3236" s="1001" t="n">
        <v>3234</v>
      </c>
      <c r="B3236" s="1001" t="s">
        <v>7444</v>
      </c>
      <c r="C3236" s="1001" t="s">
        <v>939</v>
      </c>
      <c r="D3236" s="1001" t="s">
        <v>464</v>
      </c>
      <c r="E3236" s="1001" t="n">
        <v>2120330420</v>
      </c>
      <c r="F3236" s="1001" t="n">
        <v>60042</v>
      </c>
      <c r="G3236" s="1001" t="s">
        <v>7445</v>
      </c>
      <c r="H3236" s="1128" t="n">
        <v>1505</v>
      </c>
      <c r="I3236" s="1068"/>
    </row>
    <row r="3237" customFormat="false" ht="12.75" hidden="false" customHeight="false" outlineLevel="0" collapsed="false">
      <c r="A3237" s="1001" t="n">
        <v>3235</v>
      </c>
      <c r="B3237" s="1001" t="s">
        <v>7446</v>
      </c>
      <c r="C3237" s="1001" t="s">
        <v>1004</v>
      </c>
      <c r="D3237" s="1001" t="s">
        <v>861</v>
      </c>
      <c r="E3237" s="1001" t="n">
        <v>1050710280</v>
      </c>
      <c r="F3237" s="1001" t="n">
        <v>29028</v>
      </c>
      <c r="G3237" s="1001" t="s">
        <v>7447</v>
      </c>
      <c r="H3237" s="1128" t="n">
        <v>1102</v>
      </c>
      <c r="I3237" s="1068"/>
    </row>
    <row r="3238" customFormat="false" ht="12.75" hidden="false" customHeight="false" outlineLevel="0" collapsed="false">
      <c r="A3238" s="1001" t="n">
        <v>3236</v>
      </c>
      <c r="B3238" s="1001" t="s">
        <v>7448</v>
      </c>
      <c r="C3238" s="1001" t="s">
        <v>1120</v>
      </c>
      <c r="D3238" s="1001" t="s">
        <v>854</v>
      </c>
      <c r="E3238" s="1001" t="n">
        <v>1010880660</v>
      </c>
      <c r="F3238" s="1001" t="n">
        <v>2066</v>
      </c>
      <c r="G3238" s="1001" t="s">
        <v>7449</v>
      </c>
      <c r="H3238" s="1128" t="n">
        <v>334</v>
      </c>
      <c r="I3238" s="1068"/>
    </row>
    <row r="3239" customFormat="false" ht="12.75" hidden="false" customHeight="false" outlineLevel="0" collapsed="false">
      <c r="A3239" s="1001" t="n">
        <v>3237</v>
      </c>
      <c r="B3239" s="1001" t="s">
        <v>7450</v>
      </c>
      <c r="C3239" s="1001" t="s">
        <v>878</v>
      </c>
      <c r="D3239" s="1001" t="s">
        <v>852</v>
      </c>
      <c r="E3239" s="1001" t="n">
        <v>1030990290</v>
      </c>
      <c r="F3239" s="1001" t="n">
        <v>98029</v>
      </c>
      <c r="G3239" s="1001" t="s">
        <v>7451</v>
      </c>
      <c r="H3239" s="1128" t="n">
        <v>2634</v>
      </c>
      <c r="I3239" s="1068"/>
    </row>
    <row r="3240" customFormat="false" ht="12.75" hidden="false" customHeight="false" outlineLevel="0" collapsed="false">
      <c r="A3240" s="1001" t="n">
        <v>3238</v>
      </c>
      <c r="B3240" s="1001" t="s">
        <v>7452</v>
      </c>
      <c r="C3240" s="1001" t="s">
        <v>1174</v>
      </c>
      <c r="D3240" s="1001" t="s">
        <v>847</v>
      </c>
      <c r="E3240" s="1001" t="n">
        <v>3180220590</v>
      </c>
      <c r="F3240" s="1001" t="n">
        <v>79061</v>
      </c>
      <c r="G3240" s="1001" t="s">
        <v>7453</v>
      </c>
      <c r="H3240" s="1128" t="n">
        <v>4173</v>
      </c>
      <c r="I3240" s="1068"/>
    </row>
    <row r="3241" customFormat="false" ht="12.75" hidden="false" customHeight="false" outlineLevel="0" collapsed="false">
      <c r="A3241" s="1001" t="n">
        <v>3239</v>
      </c>
      <c r="B3241" s="1001" t="s">
        <v>7454</v>
      </c>
      <c r="C3241" s="1001" t="s">
        <v>968</v>
      </c>
      <c r="D3241" s="1001" t="s">
        <v>859</v>
      </c>
      <c r="E3241" s="1001" t="n">
        <v>2100800150</v>
      </c>
      <c r="F3241" s="1001" t="n">
        <v>55015</v>
      </c>
      <c r="G3241" s="1001" t="s">
        <v>7455</v>
      </c>
      <c r="H3241" s="1128" t="n">
        <v>1750</v>
      </c>
      <c r="I3241" s="1068"/>
    </row>
    <row r="3242" customFormat="false" ht="12.75" hidden="false" customHeight="false" outlineLevel="0" collapsed="false">
      <c r="A3242" s="1001" t="n">
        <v>3240</v>
      </c>
      <c r="B3242" s="1001" t="s">
        <v>7456</v>
      </c>
      <c r="C3242" s="1001" t="s">
        <v>1087</v>
      </c>
      <c r="D3242" s="1001" t="s">
        <v>848</v>
      </c>
      <c r="E3242" s="1001" t="n">
        <v>3150080400</v>
      </c>
      <c r="F3242" s="1001" t="n">
        <v>64040</v>
      </c>
      <c r="G3242" s="1001" t="s">
        <v>7457</v>
      </c>
      <c r="H3242" s="1128" t="n">
        <v>1526</v>
      </c>
      <c r="I3242" s="1068"/>
    </row>
    <row r="3243" customFormat="false" ht="12.75" hidden="false" customHeight="false" outlineLevel="0" collapsed="false">
      <c r="A3243" s="1001" t="n">
        <v>3241</v>
      </c>
      <c r="B3243" s="1001" t="s">
        <v>7458</v>
      </c>
      <c r="C3243" s="1001" t="s">
        <v>899</v>
      </c>
      <c r="D3243" s="1001" t="s">
        <v>846</v>
      </c>
      <c r="E3243" s="1001" t="n">
        <v>3170640370</v>
      </c>
      <c r="F3243" s="1001" t="n">
        <v>76038</v>
      </c>
      <c r="G3243" s="1001" t="s">
        <v>7459</v>
      </c>
      <c r="H3243" s="1128" t="n">
        <v>520</v>
      </c>
      <c r="I3243" s="1068"/>
    </row>
    <row r="3244" customFormat="false" ht="12.75" hidden="false" customHeight="false" outlineLevel="0" collapsed="false">
      <c r="A3244" s="1001" t="n">
        <v>3242</v>
      </c>
      <c r="B3244" s="1001" t="s">
        <v>7460</v>
      </c>
      <c r="C3244" s="1001" t="s">
        <v>942</v>
      </c>
      <c r="D3244" s="1001" t="s">
        <v>847</v>
      </c>
      <c r="E3244" s="1001" t="n">
        <v>3180250620</v>
      </c>
      <c r="F3244" s="1001" t="n">
        <v>78061</v>
      </c>
      <c r="G3244" s="1001" t="s">
        <v>7461</v>
      </c>
      <c r="H3244" s="1128" t="n">
        <v>1726</v>
      </c>
      <c r="I3244" s="1068"/>
    </row>
    <row r="3245" customFormat="false" ht="12.75" hidden="false" customHeight="false" outlineLevel="0" collapsed="false">
      <c r="A3245" s="1001" t="n">
        <v>3243</v>
      </c>
      <c r="B3245" s="1001" t="s">
        <v>7462</v>
      </c>
      <c r="C3245" s="1001" t="s">
        <v>1100</v>
      </c>
      <c r="D3245" s="1001" t="s">
        <v>848</v>
      </c>
      <c r="E3245" s="1001" t="n">
        <v>3150110360</v>
      </c>
      <c r="F3245" s="1001" t="n">
        <v>62037</v>
      </c>
      <c r="G3245" s="1001" t="s">
        <v>7463</v>
      </c>
      <c r="H3245" s="1128" t="n">
        <v>4638</v>
      </c>
      <c r="I3245" s="1068"/>
    </row>
    <row r="3246" customFormat="false" ht="12.75" hidden="false" customHeight="false" outlineLevel="0" collapsed="false">
      <c r="A3246" s="1001" t="n">
        <v>3244</v>
      </c>
      <c r="B3246" s="1001" t="s">
        <v>7464</v>
      </c>
      <c r="C3246" s="1001" t="s">
        <v>1325</v>
      </c>
      <c r="D3246" s="1001" t="s">
        <v>468</v>
      </c>
      <c r="E3246" s="1001" t="n">
        <v>3130230430</v>
      </c>
      <c r="F3246" s="1001" t="n">
        <v>69043</v>
      </c>
      <c r="G3246" s="1001" t="s">
        <v>7465</v>
      </c>
      <c r="H3246" s="1128" t="n">
        <v>8548</v>
      </c>
      <c r="I3246" s="1068"/>
    </row>
    <row r="3247" customFormat="false" ht="12.75" hidden="false" customHeight="false" outlineLevel="0" collapsed="false">
      <c r="A3247" s="1001" t="n">
        <v>3245</v>
      </c>
      <c r="B3247" s="1001" t="s">
        <v>7466</v>
      </c>
      <c r="C3247" s="1001" t="s">
        <v>971</v>
      </c>
      <c r="D3247" s="1001" t="s">
        <v>853</v>
      </c>
      <c r="E3247" s="1001" t="n">
        <v>3140190270</v>
      </c>
      <c r="F3247" s="1001" t="n">
        <v>70027</v>
      </c>
      <c r="G3247" s="1001" t="s">
        <v>7467</v>
      </c>
      <c r="H3247" s="1128" t="n">
        <v>956</v>
      </c>
      <c r="I3247" s="1068"/>
    </row>
    <row r="3248" customFormat="false" ht="12.75" hidden="false" customHeight="false" outlineLevel="0" collapsed="false">
      <c r="A3248" s="1001" t="n">
        <v>3246</v>
      </c>
      <c r="B3248" s="1001" t="s">
        <v>7468</v>
      </c>
      <c r="C3248" s="1001" t="s">
        <v>971</v>
      </c>
      <c r="D3248" s="1001" t="s">
        <v>853</v>
      </c>
      <c r="E3248" s="1001" t="n">
        <v>3140190280</v>
      </c>
      <c r="F3248" s="1001" t="n">
        <v>70028</v>
      </c>
      <c r="G3248" s="1001" t="s">
        <v>7469</v>
      </c>
      <c r="H3248" s="1128" t="n">
        <v>715</v>
      </c>
      <c r="I3248" s="1068"/>
    </row>
    <row r="3249" customFormat="false" ht="12.75" hidden="false" customHeight="false" outlineLevel="0" collapsed="false">
      <c r="A3249" s="1001" t="n">
        <v>3247</v>
      </c>
      <c r="B3249" s="1001" t="s">
        <v>7470</v>
      </c>
      <c r="C3249" s="1001" t="s">
        <v>2351</v>
      </c>
      <c r="D3249" s="1001" t="s">
        <v>458</v>
      </c>
      <c r="E3249" s="1001" t="n">
        <v>2090620150</v>
      </c>
      <c r="F3249" s="1001" t="n">
        <v>50015</v>
      </c>
      <c r="G3249" s="1001" t="s">
        <v>7471</v>
      </c>
      <c r="H3249" s="1128" t="n">
        <v>1161</v>
      </c>
      <c r="I3249" s="1068"/>
    </row>
    <row r="3250" customFormat="false" ht="12.75" hidden="false" customHeight="false" outlineLevel="0" collapsed="false">
      <c r="A3250" s="1001" t="n">
        <v>3248</v>
      </c>
      <c r="B3250" s="1001" t="s">
        <v>7472</v>
      </c>
      <c r="C3250" s="1001" t="s">
        <v>908</v>
      </c>
      <c r="D3250" s="1001" t="s">
        <v>854</v>
      </c>
      <c r="E3250" s="1001" t="n">
        <v>1010271010</v>
      </c>
      <c r="F3250" s="1001" t="n">
        <v>4101</v>
      </c>
      <c r="G3250" s="1001" t="s">
        <v>7473</v>
      </c>
      <c r="H3250" s="1128" t="n">
        <v>3513</v>
      </c>
      <c r="I3250" s="1068"/>
    </row>
    <row r="3251" customFormat="false" ht="12.75" hidden="false" customHeight="false" outlineLevel="0" collapsed="false">
      <c r="A3251" s="1001" t="n">
        <v>3249</v>
      </c>
      <c r="B3251" s="1001" t="s">
        <v>7474</v>
      </c>
      <c r="C3251" s="1001" t="s">
        <v>1543</v>
      </c>
      <c r="D3251" s="662" t="s">
        <v>856</v>
      </c>
      <c r="E3251" s="1001" t="n">
        <v>4201110330</v>
      </c>
      <c r="F3251" s="1001" t="n">
        <v>111033</v>
      </c>
      <c r="G3251" s="1001" t="s">
        <v>7475</v>
      </c>
      <c r="H3251" s="1128" t="n">
        <v>2509</v>
      </c>
      <c r="I3251" s="1068"/>
    </row>
    <row r="3252" customFormat="false" ht="12.75" hidden="false" customHeight="false" outlineLevel="0" collapsed="false">
      <c r="A3252" s="1001" t="n">
        <v>3250</v>
      </c>
      <c r="B3252" s="1001" t="s">
        <v>7476</v>
      </c>
      <c r="C3252" s="1001" t="s">
        <v>1187</v>
      </c>
      <c r="D3252" s="1001" t="s">
        <v>849</v>
      </c>
      <c r="E3252" s="1001" t="n">
        <v>1080680240</v>
      </c>
      <c r="F3252" s="1001" t="n">
        <v>35024</v>
      </c>
      <c r="G3252" s="1001" t="s">
        <v>7477</v>
      </c>
      <c r="H3252" s="1128" t="n">
        <v>14661</v>
      </c>
      <c r="I3252" s="1068"/>
    </row>
    <row r="3253" customFormat="false" ht="12.75" hidden="false" customHeight="false" outlineLevel="0" collapsed="false">
      <c r="A3253" s="1001" t="n">
        <v>3251</v>
      </c>
      <c r="B3253" s="1001" t="s">
        <v>7478</v>
      </c>
      <c r="C3253" s="1001" t="s">
        <v>988</v>
      </c>
      <c r="D3253" s="1001" t="s">
        <v>854</v>
      </c>
      <c r="E3253" s="1001" t="n">
        <v>1010020840</v>
      </c>
      <c r="F3253" s="1001" t="n">
        <v>6086</v>
      </c>
      <c r="G3253" s="1001" t="s">
        <v>7479</v>
      </c>
      <c r="H3253" s="1128" t="n">
        <v>292</v>
      </c>
      <c r="I3253" s="1068"/>
    </row>
    <row r="3254" customFormat="false" ht="12.75" hidden="false" customHeight="false" outlineLevel="0" collapsed="false">
      <c r="A3254" s="1001" t="n">
        <v>3252</v>
      </c>
      <c r="B3254" s="1001" t="s">
        <v>7480</v>
      </c>
      <c r="C3254" s="1001" t="s">
        <v>1731</v>
      </c>
      <c r="D3254" s="1001" t="s">
        <v>859</v>
      </c>
      <c r="E3254" s="1001" t="n">
        <v>2100580240</v>
      </c>
      <c r="F3254" s="1001" t="n">
        <v>54024</v>
      </c>
      <c r="G3254" s="1001" t="s">
        <v>7481</v>
      </c>
      <c r="H3254" s="1128" t="n">
        <v>30650</v>
      </c>
      <c r="I3254" s="1068"/>
    </row>
    <row r="3255" customFormat="false" ht="12.75" hidden="false" customHeight="false" outlineLevel="0" collapsed="false">
      <c r="A3255" s="1001" t="n">
        <v>3253</v>
      </c>
      <c r="B3255" s="1001" t="s">
        <v>7482</v>
      </c>
      <c r="C3255" s="1001" t="s">
        <v>893</v>
      </c>
      <c r="D3255" s="1001" t="s">
        <v>852</v>
      </c>
      <c r="E3255" s="1001" t="n">
        <v>1030491110</v>
      </c>
      <c r="F3255" s="1001" t="n">
        <v>15112</v>
      </c>
      <c r="G3255" s="1001" t="s">
        <v>7483</v>
      </c>
      <c r="H3255" s="1128" t="n">
        <v>1634</v>
      </c>
      <c r="I3255" s="1068"/>
    </row>
    <row r="3256" customFormat="false" ht="12.75" hidden="false" customHeight="false" outlineLevel="0" collapsed="false">
      <c r="A3256" s="1001" t="n">
        <v>3254</v>
      </c>
      <c r="B3256" s="1001" t="s">
        <v>7484</v>
      </c>
      <c r="C3256" s="1001" t="s">
        <v>971</v>
      </c>
      <c r="D3256" s="1001" t="s">
        <v>853</v>
      </c>
      <c r="E3256" s="1001" t="n">
        <v>3140190290</v>
      </c>
      <c r="F3256" s="1001" t="n">
        <v>70029</v>
      </c>
      <c r="G3256" s="1001" t="s">
        <v>7485</v>
      </c>
      <c r="H3256" s="1128" t="n">
        <v>4926</v>
      </c>
      <c r="I3256" s="1068"/>
    </row>
    <row r="3257" customFormat="false" ht="12.75" hidden="false" customHeight="false" outlineLevel="0" collapsed="false">
      <c r="A3257" s="1001" t="n">
        <v>3255</v>
      </c>
      <c r="B3257" s="1001" t="s">
        <v>7486</v>
      </c>
      <c r="C3257" s="1001" t="s">
        <v>954</v>
      </c>
      <c r="D3257" s="1001" t="s">
        <v>852</v>
      </c>
      <c r="E3257" s="1001" t="n">
        <v>1030450280</v>
      </c>
      <c r="F3257" s="1001" t="n">
        <v>20028</v>
      </c>
      <c r="G3257" s="1001" t="s">
        <v>7487</v>
      </c>
      <c r="H3257" s="1128" t="n">
        <v>5971</v>
      </c>
      <c r="I3257" s="1068"/>
    </row>
    <row r="3258" customFormat="false" ht="12.75" hidden="false" customHeight="false" outlineLevel="0" collapsed="false">
      <c r="A3258" s="1001" t="n">
        <v>3256</v>
      </c>
      <c r="B3258" s="1001" t="s">
        <v>7488</v>
      </c>
      <c r="C3258" s="1001" t="s">
        <v>1012</v>
      </c>
      <c r="D3258" s="1001" t="s">
        <v>464</v>
      </c>
      <c r="E3258" s="1001" t="n">
        <v>2120700470</v>
      </c>
      <c r="F3258" s="1001" t="n">
        <v>58047</v>
      </c>
      <c r="G3258" s="1001" t="s">
        <v>7489</v>
      </c>
      <c r="H3258" s="1128" t="n">
        <v>88642</v>
      </c>
      <c r="I3258" s="1068"/>
    </row>
    <row r="3259" customFormat="false" ht="12.75" hidden="false" customHeight="false" outlineLevel="0" collapsed="false">
      <c r="A3259" s="1001" t="n">
        <v>3257</v>
      </c>
      <c r="B3259" s="1001" t="s">
        <v>7490</v>
      </c>
      <c r="C3259" s="1001" t="s">
        <v>2111</v>
      </c>
      <c r="D3259" s="1001" t="s">
        <v>849</v>
      </c>
      <c r="E3259" s="1001" t="n">
        <v>1080500170</v>
      </c>
      <c r="F3259" s="1001" t="n">
        <v>36017</v>
      </c>
      <c r="G3259" s="1001" t="s">
        <v>7491</v>
      </c>
      <c r="H3259" s="1128" t="n">
        <v>4049</v>
      </c>
      <c r="I3259" s="1068"/>
    </row>
    <row r="3260" customFormat="false" ht="12.75" hidden="false" customHeight="false" outlineLevel="0" collapsed="false">
      <c r="A3260" s="1001" t="n">
        <v>3258</v>
      </c>
      <c r="B3260" s="1001" t="s">
        <v>7492</v>
      </c>
      <c r="C3260" s="1001" t="s">
        <v>1325</v>
      </c>
      <c r="D3260" s="1001" t="s">
        <v>468</v>
      </c>
      <c r="E3260" s="1001" t="n">
        <v>3130230440</v>
      </c>
      <c r="F3260" s="1001" t="n">
        <v>69044</v>
      </c>
      <c r="G3260" s="1001" t="s">
        <v>7493</v>
      </c>
      <c r="H3260" s="1128" t="n">
        <v>404</v>
      </c>
      <c r="I3260" s="1068"/>
    </row>
    <row r="3261" customFormat="false" ht="12.75" hidden="false" customHeight="false" outlineLevel="0" collapsed="false">
      <c r="A3261" s="1001" t="n">
        <v>3259</v>
      </c>
      <c r="B3261" s="1001" t="s">
        <v>7494</v>
      </c>
      <c r="C3261" s="1001" t="s">
        <v>1474</v>
      </c>
      <c r="D3261" s="1001" t="s">
        <v>854</v>
      </c>
      <c r="E3261" s="1001" t="n">
        <v>1011020360</v>
      </c>
      <c r="F3261" s="1001" t="n">
        <v>103036</v>
      </c>
      <c r="G3261" s="1001" t="s">
        <v>7495</v>
      </c>
      <c r="H3261" s="1128" t="n">
        <v>190</v>
      </c>
      <c r="I3261" s="1068"/>
    </row>
    <row r="3262" customFormat="false" ht="12.75" hidden="false" customHeight="false" outlineLevel="0" collapsed="false">
      <c r="A3262" s="1001" t="n">
        <v>3260</v>
      </c>
      <c r="B3262" s="1001" t="s">
        <v>7496</v>
      </c>
      <c r="C3262" s="1001" t="s">
        <v>1543</v>
      </c>
      <c r="D3262" s="662" t="s">
        <v>856</v>
      </c>
      <c r="E3262" s="1001" t="n">
        <v>4201110340</v>
      </c>
      <c r="F3262" s="1001" t="n">
        <v>111034</v>
      </c>
      <c r="G3262" s="1001" t="s">
        <v>7497</v>
      </c>
      <c r="H3262" s="1128" t="n">
        <v>11134</v>
      </c>
      <c r="I3262" s="1068"/>
    </row>
    <row r="3263" customFormat="false" ht="12.75" hidden="false" customHeight="false" outlineLevel="0" collapsed="false">
      <c r="A3263" s="1001" t="n">
        <v>3261</v>
      </c>
      <c r="B3263" s="1001" t="s">
        <v>7498</v>
      </c>
      <c r="C3263" s="1001" t="s">
        <v>945</v>
      </c>
      <c r="D3263" s="1001" t="s">
        <v>852</v>
      </c>
      <c r="E3263" s="1001" t="n">
        <v>1030150750</v>
      </c>
      <c r="F3263" s="1001" t="n">
        <v>17081</v>
      </c>
      <c r="G3263" s="1001" t="s">
        <v>7499</v>
      </c>
      <c r="H3263" s="1128" t="n">
        <v>16439</v>
      </c>
      <c r="I3263" s="1068"/>
    </row>
    <row r="3264" customFormat="false" ht="12.75" hidden="false" customHeight="false" outlineLevel="0" collapsed="false">
      <c r="A3264" s="1001" t="n">
        <v>3262</v>
      </c>
      <c r="B3264" s="1001" t="s">
        <v>7500</v>
      </c>
      <c r="C3264" s="1001" t="s">
        <v>951</v>
      </c>
      <c r="D3264" s="1001" t="s">
        <v>852</v>
      </c>
      <c r="E3264" s="1001" t="n">
        <v>1030260510</v>
      </c>
      <c r="F3264" s="1001" t="n">
        <v>19052</v>
      </c>
      <c r="G3264" s="1001" t="s">
        <v>7501</v>
      </c>
      <c r="H3264" s="1128" t="n">
        <v>2610</v>
      </c>
      <c r="I3264" s="1068"/>
    </row>
    <row r="3265" customFormat="false" ht="12.75" hidden="false" customHeight="false" outlineLevel="0" collapsed="false">
      <c r="A3265" s="1001" t="n">
        <v>3263</v>
      </c>
      <c r="B3265" s="1001" t="s">
        <v>7502</v>
      </c>
      <c r="C3265" s="1001" t="s">
        <v>1269</v>
      </c>
      <c r="D3265" s="1001" t="s">
        <v>860</v>
      </c>
      <c r="E3265" s="1001" t="n">
        <v>1020040330</v>
      </c>
      <c r="F3265" s="1001" t="n">
        <v>7034</v>
      </c>
      <c r="G3265" s="1001" t="s">
        <v>7503</v>
      </c>
      <c r="H3265" s="1128" t="n">
        <v>1148</v>
      </c>
      <c r="I3265" s="1068"/>
    </row>
    <row r="3266" customFormat="false" ht="12.75" hidden="false" customHeight="false" outlineLevel="0" collapsed="false">
      <c r="A3266" s="1001" t="n">
        <v>3264</v>
      </c>
      <c r="B3266" s="1001" t="s">
        <v>7504</v>
      </c>
      <c r="C3266" s="1001" t="s">
        <v>945</v>
      </c>
      <c r="D3266" s="1001" t="s">
        <v>852</v>
      </c>
      <c r="E3266" s="1001" t="n">
        <v>1030150760</v>
      </c>
      <c r="F3266" s="1001" t="n">
        <v>17082</v>
      </c>
      <c r="G3266" s="1001" t="s">
        <v>7505</v>
      </c>
      <c r="H3266" s="1128" t="n">
        <v>1873</v>
      </c>
      <c r="I3266" s="1068"/>
    </row>
    <row r="3267" customFormat="false" ht="12.75" hidden="false" customHeight="false" outlineLevel="0" collapsed="false">
      <c r="A3267" s="1001" t="n">
        <v>3265</v>
      </c>
      <c r="B3267" s="1001" t="s">
        <v>7506</v>
      </c>
      <c r="C3267" s="1001" t="s">
        <v>1543</v>
      </c>
      <c r="D3267" s="662" t="s">
        <v>856</v>
      </c>
      <c r="E3267" s="1001" t="n">
        <v>4201110350</v>
      </c>
      <c r="F3267" s="1001" t="n">
        <v>111035</v>
      </c>
      <c r="G3267" s="1001" t="s">
        <v>7507</v>
      </c>
      <c r="H3267" s="1128" t="n">
        <v>25382</v>
      </c>
      <c r="I3267" s="1068"/>
    </row>
    <row r="3268" customFormat="false" ht="12.75" hidden="false" customHeight="false" outlineLevel="0" collapsed="false">
      <c r="A3268" s="1001" t="n">
        <v>3266</v>
      </c>
      <c r="B3268" s="1001" t="s">
        <v>7508</v>
      </c>
      <c r="C3268" s="1001" t="s">
        <v>908</v>
      </c>
      <c r="D3268" s="1001" t="s">
        <v>854</v>
      </c>
      <c r="E3268" s="1001" t="n">
        <v>1010271020</v>
      </c>
      <c r="F3268" s="1001" t="n">
        <v>4102</v>
      </c>
      <c r="G3268" s="1001" t="s">
        <v>7509</v>
      </c>
      <c r="H3268" s="1128" t="n">
        <v>67</v>
      </c>
      <c r="I3268" s="1068"/>
    </row>
    <row r="3269" customFormat="false" ht="12.75" hidden="false" customHeight="false" outlineLevel="0" collapsed="false">
      <c r="A3269" s="1001" t="n">
        <v>3267</v>
      </c>
      <c r="B3269" s="1001" t="s">
        <v>7510</v>
      </c>
      <c r="C3269" s="1001" t="s">
        <v>1625</v>
      </c>
      <c r="D3269" s="1001" t="s">
        <v>856</v>
      </c>
      <c r="E3269" s="1001" t="n">
        <v>4200530300</v>
      </c>
      <c r="F3269" s="1001" t="n">
        <v>91032</v>
      </c>
      <c r="G3269" s="1001" t="s">
        <v>7511</v>
      </c>
      <c r="H3269" s="1128" t="n">
        <v>2004</v>
      </c>
      <c r="I3269" s="1068"/>
    </row>
    <row r="3270" customFormat="false" ht="12.75" hidden="false" customHeight="false" outlineLevel="0" collapsed="false">
      <c r="A3270" s="1001" t="n">
        <v>3268</v>
      </c>
      <c r="B3270" s="1001" t="s">
        <v>7512</v>
      </c>
      <c r="C3270" s="1001" t="s">
        <v>1009</v>
      </c>
      <c r="D3270" s="1001" t="s">
        <v>861</v>
      </c>
      <c r="E3270" s="1001" t="n">
        <v>1050890390</v>
      </c>
      <c r="F3270" s="1001" t="n">
        <v>23039</v>
      </c>
      <c r="G3270" s="1001" t="s">
        <v>7513</v>
      </c>
      <c r="H3270" s="1128" t="n">
        <v>5156</v>
      </c>
      <c r="I3270" s="1068"/>
    </row>
    <row r="3271" customFormat="false" ht="12.75" hidden="false" customHeight="false" outlineLevel="0" collapsed="false">
      <c r="A3271" s="1001" t="n">
        <v>3269</v>
      </c>
      <c r="B3271" s="1001" t="s">
        <v>7514</v>
      </c>
      <c r="C3271" s="1001" t="s">
        <v>1024</v>
      </c>
      <c r="D3271" s="1001" t="s">
        <v>856</v>
      </c>
      <c r="E3271" s="1001" t="n">
        <v>4200730310</v>
      </c>
      <c r="F3271" s="1001" t="n">
        <v>90031</v>
      </c>
      <c r="G3271" s="1001" t="s">
        <v>7515</v>
      </c>
      <c r="H3271" s="1128" t="n">
        <v>763</v>
      </c>
      <c r="I3271" s="1068"/>
    </row>
    <row r="3272" customFormat="false" ht="12.75" hidden="false" customHeight="false" outlineLevel="0" collapsed="false">
      <c r="A3272" s="1001" t="n">
        <v>3270</v>
      </c>
      <c r="B3272" s="1001" t="s">
        <v>7516</v>
      </c>
      <c r="C3272" s="1001" t="s">
        <v>881</v>
      </c>
      <c r="D3272" s="1001" t="s">
        <v>852</v>
      </c>
      <c r="E3272" s="1001" t="n">
        <v>1030980390</v>
      </c>
      <c r="F3272" s="1001" t="n">
        <v>97039</v>
      </c>
      <c r="G3272" s="1001" t="s">
        <v>7517</v>
      </c>
      <c r="H3272" s="1128" t="n">
        <v>2480</v>
      </c>
      <c r="I3272" s="1068"/>
    </row>
    <row r="3273" customFormat="false" ht="12.75" hidden="false" customHeight="false" outlineLevel="0" collapsed="false">
      <c r="A3273" s="1001" t="n">
        <v>3271</v>
      </c>
      <c r="B3273" s="1001" t="s">
        <v>7518</v>
      </c>
      <c r="C3273" s="1001" t="s">
        <v>1110</v>
      </c>
      <c r="D3273" s="1001" t="s">
        <v>858</v>
      </c>
      <c r="E3273" s="1001" t="n">
        <v>1040830920</v>
      </c>
      <c r="F3273" s="1001" t="n">
        <v>22097</v>
      </c>
      <c r="G3273" s="1001" t="s">
        <v>7519</v>
      </c>
      <c r="H3273" s="1128" t="n">
        <v>1171</v>
      </c>
      <c r="I3273" s="1068"/>
    </row>
    <row r="3274" customFormat="false" ht="12.75" hidden="false" customHeight="false" outlineLevel="0" collapsed="false">
      <c r="A3274" s="1001" t="n">
        <v>3272</v>
      </c>
      <c r="B3274" s="1001" t="s">
        <v>7520</v>
      </c>
      <c r="C3274" s="1001" t="s">
        <v>1335</v>
      </c>
      <c r="D3274" s="1001" t="s">
        <v>849</v>
      </c>
      <c r="E3274" s="1001" t="n">
        <v>1080130320</v>
      </c>
      <c r="F3274" s="1001" t="n">
        <v>37032</v>
      </c>
      <c r="G3274" s="1001" t="s">
        <v>7521</v>
      </c>
      <c r="H3274" s="1128" t="n">
        <v>69551</v>
      </c>
      <c r="I3274" s="1068"/>
    </row>
    <row r="3275" customFormat="false" ht="12.75" hidden="false" customHeight="false" outlineLevel="0" collapsed="false">
      <c r="A3275" s="1001" t="n">
        <v>3273</v>
      </c>
      <c r="B3275" s="1001" t="s">
        <v>7522</v>
      </c>
      <c r="C3275" s="1001" t="s">
        <v>1103</v>
      </c>
      <c r="D3275" s="1001" t="s">
        <v>851</v>
      </c>
      <c r="E3275" s="1001" t="n">
        <v>1070370290</v>
      </c>
      <c r="F3275" s="1001" t="n">
        <v>8031</v>
      </c>
      <c r="G3275" s="1001" t="s">
        <v>7523</v>
      </c>
      <c r="H3275" s="1128" t="n">
        <v>41960</v>
      </c>
      <c r="I3275" s="1068"/>
    </row>
    <row r="3276" customFormat="false" ht="12.75" hidden="false" customHeight="false" outlineLevel="0" collapsed="false">
      <c r="A3276" s="1001" t="n">
        <v>3274</v>
      </c>
      <c r="B3276" s="1001" t="s">
        <v>7524</v>
      </c>
      <c r="C3276" s="1001" t="s">
        <v>1881</v>
      </c>
      <c r="D3276" s="1001" t="s">
        <v>458</v>
      </c>
      <c r="E3276" s="1001" t="n">
        <v>2090300220</v>
      </c>
      <c r="F3276" s="1001" t="n">
        <v>48022</v>
      </c>
      <c r="G3276" s="1001" t="s">
        <v>7525</v>
      </c>
      <c r="H3276" s="1128" t="n">
        <v>14477</v>
      </c>
      <c r="I3276" s="1068"/>
    </row>
    <row r="3277" customFormat="false" ht="12.75" hidden="false" customHeight="false" outlineLevel="0" collapsed="false">
      <c r="A3277" s="1001" t="n">
        <v>3275</v>
      </c>
      <c r="B3277" s="1001" t="s">
        <v>7526</v>
      </c>
      <c r="C3277" s="1001" t="s">
        <v>1055</v>
      </c>
      <c r="D3277" s="1001" t="s">
        <v>852</v>
      </c>
      <c r="E3277" s="1001" t="n">
        <v>1030860692</v>
      </c>
      <c r="F3277" s="1001" t="n">
        <v>12082</v>
      </c>
      <c r="G3277" s="1001" t="s">
        <v>7527</v>
      </c>
      <c r="H3277" s="1128" t="n">
        <v>1061</v>
      </c>
      <c r="I3277" s="1068"/>
    </row>
    <row r="3278" customFormat="false" ht="12.75" hidden="false" customHeight="false" outlineLevel="0" collapsed="false">
      <c r="A3278" s="1001" t="n">
        <v>3276</v>
      </c>
      <c r="B3278" s="1001" t="s">
        <v>7528</v>
      </c>
      <c r="C3278" s="1001" t="s">
        <v>1032</v>
      </c>
      <c r="D3278" s="1001" t="s">
        <v>854</v>
      </c>
      <c r="E3278" s="1001" t="n">
        <v>1010070580</v>
      </c>
      <c r="F3278" s="1001" t="n">
        <v>5058</v>
      </c>
      <c r="G3278" s="1001" t="s">
        <v>7529</v>
      </c>
      <c r="H3278" s="1128" t="n">
        <v>2028</v>
      </c>
      <c r="I3278" s="1068"/>
    </row>
    <row r="3279" customFormat="false" ht="12.75" hidden="false" customHeight="false" outlineLevel="0" collapsed="false">
      <c r="A3279" s="1001" t="n">
        <v>3277</v>
      </c>
      <c r="B3279" s="1001" t="s">
        <v>7530</v>
      </c>
      <c r="C3279" s="1001" t="s">
        <v>945</v>
      </c>
      <c r="D3279" s="1001" t="s">
        <v>852</v>
      </c>
      <c r="E3279" s="1001" t="n">
        <v>1030150770</v>
      </c>
      <c r="F3279" s="1001" t="n">
        <v>17083</v>
      </c>
      <c r="G3279" s="1001" t="s">
        <v>7531</v>
      </c>
      <c r="H3279" s="1128" t="n">
        <v>345</v>
      </c>
      <c r="I3279" s="1068"/>
    </row>
    <row r="3280" customFormat="false" ht="12.75" hidden="false" customHeight="false" outlineLevel="0" collapsed="false">
      <c r="A3280" s="1001" t="n">
        <v>3278</v>
      </c>
      <c r="B3280" s="1001" t="s">
        <v>7532</v>
      </c>
      <c r="C3280" s="1001" t="s">
        <v>1055</v>
      </c>
      <c r="D3280" s="1001" t="s">
        <v>852</v>
      </c>
      <c r="E3280" s="1001" t="n">
        <v>1030860700</v>
      </c>
      <c r="F3280" s="1001" t="n">
        <v>12083</v>
      </c>
      <c r="G3280" s="1001" t="s">
        <v>7533</v>
      </c>
      <c r="H3280" s="1128" t="n">
        <v>10278</v>
      </c>
      <c r="I3280" s="1068"/>
    </row>
    <row r="3281" customFormat="false" ht="12.75" hidden="false" customHeight="false" outlineLevel="0" collapsed="false">
      <c r="A3281" s="1001" t="n">
        <v>3279</v>
      </c>
      <c r="B3281" s="1001" t="s">
        <v>7534</v>
      </c>
      <c r="C3281" s="1001" t="s">
        <v>1035</v>
      </c>
      <c r="D3281" s="1001" t="s">
        <v>854</v>
      </c>
      <c r="E3281" s="1001" t="n">
        <v>1010811190</v>
      </c>
      <c r="F3281" s="1001" t="n">
        <v>1121</v>
      </c>
      <c r="G3281" s="1001" t="s">
        <v>7535</v>
      </c>
      <c r="H3281" s="1128" t="n">
        <v>42</v>
      </c>
      <c r="I3281" s="1068"/>
    </row>
    <row r="3282" customFormat="false" ht="12.75" hidden="false" customHeight="false" outlineLevel="0" collapsed="false">
      <c r="A3282" s="1001" t="n">
        <v>3280</v>
      </c>
      <c r="B3282" s="1001" t="s">
        <v>7536</v>
      </c>
      <c r="C3282" s="1001" t="s">
        <v>1474</v>
      </c>
      <c r="D3282" s="1001" t="s">
        <v>854</v>
      </c>
      <c r="E3282" s="1001" t="n">
        <v>1011020370</v>
      </c>
      <c r="F3282" s="1001" t="n">
        <v>103037</v>
      </c>
      <c r="G3282" s="1001" t="s">
        <v>7537</v>
      </c>
      <c r="H3282" s="1128" t="n">
        <v>100</v>
      </c>
      <c r="I3282" s="1068"/>
    </row>
    <row r="3283" customFormat="false" ht="12.75" hidden="false" customHeight="false" outlineLevel="0" collapsed="false">
      <c r="A3283" s="1001" t="n">
        <v>3281</v>
      </c>
      <c r="B3283" s="1001" t="s">
        <v>7538</v>
      </c>
      <c r="C3283" s="1001" t="s">
        <v>881</v>
      </c>
      <c r="D3283" s="1001" t="s">
        <v>852</v>
      </c>
      <c r="E3283" s="1001" t="n">
        <v>1030980400</v>
      </c>
      <c r="F3283" s="1001" t="n">
        <v>97040</v>
      </c>
      <c r="G3283" s="1001" t="s">
        <v>7539</v>
      </c>
      <c r="H3283" s="1128" t="n">
        <v>1919</v>
      </c>
      <c r="I3283" s="1068"/>
    </row>
    <row r="3284" customFormat="false" ht="12.75" hidden="false" customHeight="false" outlineLevel="0" collapsed="false">
      <c r="A3284" s="1001" t="n">
        <v>3282</v>
      </c>
      <c r="B3284" s="1001" t="s">
        <v>7540</v>
      </c>
      <c r="C3284" s="1001" t="s">
        <v>1269</v>
      </c>
      <c r="D3284" s="1001" t="s">
        <v>860</v>
      </c>
      <c r="E3284" s="1001" t="n">
        <v>1020040340</v>
      </c>
      <c r="F3284" s="1001" t="n">
        <v>7035</v>
      </c>
      <c r="G3284" s="1001" t="s">
        <v>7541</v>
      </c>
      <c r="H3284" s="1128" t="n">
        <v>642</v>
      </c>
      <c r="I3284" s="1068"/>
    </row>
    <row r="3285" customFormat="false" ht="12.75" hidden="false" customHeight="false" outlineLevel="0" collapsed="false">
      <c r="A3285" s="1001" t="n">
        <v>3283</v>
      </c>
      <c r="B3285" s="1001" t="s">
        <v>7542</v>
      </c>
      <c r="C3285" s="1001" t="s">
        <v>914</v>
      </c>
      <c r="D3285" s="1001" t="s">
        <v>468</v>
      </c>
      <c r="E3285" s="1001" t="n">
        <v>3130380480</v>
      </c>
      <c r="F3285" s="1001" t="n">
        <v>66048</v>
      </c>
      <c r="G3285" s="1001" t="s">
        <v>7543</v>
      </c>
      <c r="H3285" s="1128" t="n">
        <v>1973</v>
      </c>
      <c r="I3285" s="1068"/>
    </row>
    <row r="3286" customFormat="false" ht="12.75" hidden="false" customHeight="false" outlineLevel="0" collapsed="false">
      <c r="A3286" s="1001" t="n">
        <v>3284</v>
      </c>
      <c r="B3286" s="1001" t="s">
        <v>7544</v>
      </c>
      <c r="C3286" s="1001" t="s">
        <v>1159</v>
      </c>
      <c r="D3286" s="1001" t="s">
        <v>852</v>
      </c>
      <c r="E3286" s="1001" t="n">
        <v>1030241110</v>
      </c>
      <c r="F3286" s="1001" t="n">
        <v>13118</v>
      </c>
      <c r="G3286" s="1001" t="s">
        <v>7545</v>
      </c>
      <c r="H3286" s="1128" t="n">
        <v>9117</v>
      </c>
      <c r="I3286" s="1068"/>
    </row>
    <row r="3287" customFormat="false" ht="12.75" hidden="false" customHeight="false" outlineLevel="0" collapsed="false">
      <c r="A3287" s="1001" t="n">
        <v>3285</v>
      </c>
      <c r="B3287" s="1001" t="s">
        <v>7546</v>
      </c>
      <c r="C3287" s="1001" t="s">
        <v>1117</v>
      </c>
      <c r="D3287" s="1001" t="s">
        <v>852</v>
      </c>
      <c r="E3287" s="1001" t="n">
        <v>1030570740</v>
      </c>
      <c r="F3287" s="1001" t="n">
        <v>18077</v>
      </c>
      <c r="G3287" s="1001" t="s">
        <v>7547</v>
      </c>
      <c r="H3287" s="1128" t="n">
        <v>1452</v>
      </c>
      <c r="I3287" s="1068"/>
    </row>
    <row r="3288" customFormat="false" ht="12.75" hidden="false" customHeight="false" outlineLevel="0" collapsed="false">
      <c r="A3288" s="1001" t="n">
        <v>3286</v>
      </c>
      <c r="B3288" s="1001" t="s">
        <v>7548</v>
      </c>
      <c r="C3288" s="1001" t="s">
        <v>1035</v>
      </c>
      <c r="D3288" s="1001" t="s">
        <v>854</v>
      </c>
      <c r="E3288" s="1001" t="n">
        <v>1010811200</v>
      </c>
      <c r="F3288" s="1001" t="n">
        <v>1122</v>
      </c>
      <c r="G3288" s="1001" t="s">
        <v>7549</v>
      </c>
      <c r="H3288" s="1128" t="n">
        <v>697</v>
      </c>
      <c r="I3288" s="1068"/>
    </row>
    <row r="3289" customFormat="false" ht="12.75" hidden="false" customHeight="false" outlineLevel="0" collapsed="false">
      <c r="A3289" s="1001" t="n">
        <v>3287</v>
      </c>
      <c r="B3289" s="1001" t="s">
        <v>7550</v>
      </c>
      <c r="C3289" s="1001" t="s">
        <v>893</v>
      </c>
      <c r="D3289" s="1001" t="s">
        <v>852</v>
      </c>
      <c r="E3289" s="1001" t="n">
        <v>1030491120</v>
      </c>
      <c r="F3289" s="1001" t="n">
        <v>15113</v>
      </c>
      <c r="G3289" s="1001" t="s">
        <v>7551</v>
      </c>
      <c r="H3289" s="1128" t="n">
        <v>8487</v>
      </c>
      <c r="I3289" s="1068"/>
    </row>
    <row r="3290" customFormat="false" ht="12.75" hidden="false" customHeight="false" outlineLevel="0" collapsed="false">
      <c r="A3290" s="1001" t="n">
        <v>3288</v>
      </c>
      <c r="B3290" s="1001" t="s">
        <v>7552</v>
      </c>
      <c r="C3290" s="1001" t="s">
        <v>378</v>
      </c>
      <c r="D3290" s="1001" t="s">
        <v>854</v>
      </c>
      <c r="E3290" s="1001" t="n">
        <v>1010520790</v>
      </c>
      <c r="F3290" s="1001" t="n">
        <v>3082</v>
      </c>
      <c r="G3290" s="1001" t="s">
        <v>7553</v>
      </c>
      <c r="H3290" s="1128" t="n">
        <v>4308</v>
      </c>
      <c r="I3290" s="1068"/>
    </row>
    <row r="3291" customFormat="false" ht="12.75" hidden="false" customHeight="false" outlineLevel="0" collapsed="false">
      <c r="A3291" s="1001" t="n">
        <v>3289</v>
      </c>
      <c r="B3291" s="1001" t="s">
        <v>7554</v>
      </c>
      <c r="C3291" s="1001" t="s">
        <v>893</v>
      </c>
      <c r="D3291" s="1001" t="s">
        <v>852</v>
      </c>
      <c r="E3291" s="1001" t="n">
        <v>1030491130</v>
      </c>
      <c r="F3291" s="1001" t="n">
        <v>15114</v>
      </c>
      <c r="G3291" s="1001" t="s">
        <v>7555</v>
      </c>
      <c r="H3291" s="1128" t="n">
        <v>11245</v>
      </c>
      <c r="I3291" s="1068"/>
    </row>
    <row r="3292" customFormat="false" ht="12.75" hidden="false" customHeight="false" outlineLevel="0" collapsed="false">
      <c r="A3292" s="1001" t="n">
        <v>3290</v>
      </c>
      <c r="B3292" s="1001" t="s">
        <v>7556</v>
      </c>
      <c r="C3292" s="1001" t="s">
        <v>1625</v>
      </c>
      <c r="D3292" s="1001" t="s">
        <v>856</v>
      </c>
      <c r="E3292" s="1001" t="n">
        <v>4200530310</v>
      </c>
      <c r="F3292" s="1001" t="n">
        <v>91033</v>
      </c>
      <c r="G3292" s="1001" t="s">
        <v>7557</v>
      </c>
      <c r="H3292" s="1128" t="n">
        <v>2232</v>
      </c>
      <c r="I3292" s="1068"/>
    </row>
    <row r="3293" customFormat="false" ht="12.75" hidden="false" customHeight="false" outlineLevel="0" collapsed="false">
      <c r="A3293" s="1001" t="n">
        <v>3291</v>
      </c>
      <c r="B3293" s="1001" t="s">
        <v>7558</v>
      </c>
      <c r="C3293" s="1001" t="s">
        <v>945</v>
      </c>
      <c r="D3293" s="1001" t="s">
        <v>852</v>
      </c>
      <c r="E3293" s="1001" t="n">
        <v>1030150771</v>
      </c>
      <c r="F3293" s="1001" t="n">
        <v>17084</v>
      </c>
      <c r="G3293" s="1001" t="s">
        <v>7559</v>
      </c>
      <c r="H3293" s="1128" t="n">
        <v>136</v>
      </c>
      <c r="I3293" s="1068"/>
    </row>
    <row r="3294" customFormat="false" ht="12.75" hidden="false" customHeight="false" outlineLevel="0" collapsed="false">
      <c r="A3294" s="1001" t="n">
        <v>3292</v>
      </c>
      <c r="B3294" s="1001" t="s">
        <v>7560</v>
      </c>
      <c r="C3294" s="1001" t="s">
        <v>911</v>
      </c>
      <c r="D3294" s="1001" t="s">
        <v>846</v>
      </c>
      <c r="E3294" s="1001" t="n">
        <v>3170470130</v>
      </c>
      <c r="F3294" s="1001" t="n">
        <v>77013</v>
      </c>
      <c r="G3294" s="1001" t="s">
        <v>7561</v>
      </c>
      <c r="H3294" s="1128" t="n">
        <v>4441</v>
      </c>
      <c r="I3294" s="1068"/>
    </row>
    <row r="3295" customFormat="false" ht="12.75" hidden="false" customHeight="false" outlineLevel="0" collapsed="false">
      <c r="A3295" s="1001" t="n">
        <v>3293</v>
      </c>
      <c r="B3295" s="1001" t="s">
        <v>7562</v>
      </c>
      <c r="C3295" s="1001" t="s">
        <v>908</v>
      </c>
      <c r="D3295" s="1001" t="s">
        <v>854</v>
      </c>
      <c r="E3295" s="1001" t="n">
        <v>1010271030</v>
      </c>
      <c r="F3295" s="1001" t="n">
        <v>4103</v>
      </c>
      <c r="G3295" s="1001" t="s">
        <v>7563</v>
      </c>
      <c r="H3295" s="1128" t="n">
        <v>72</v>
      </c>
      <c r="I3295" s="1068"/>
    </row>
    <row r="3296" customFormat="false" ht="12.75" hidden="false" customHeight="false" outlineLevel="0" collapsed="false">
      <c r="A3296" s="1001" t="n">
        <v>3294</v>
      </c>
      <c r="B3296" s="1001" t="s">
        <v>7564</v>
      </c>
      <c r="C3296" s="1001" t="s">
        <v>1174</v>
      </c>
      <c r="D3296" s="1001" t="s">
        <v>847</v>
      </c>
      <c r="E3296" s="1001" t="n">
        <v>3180220610</v>
      </c>
      <c r="F3296" s="1001" t="n">
        <v>79063</v>
      </c>
      <c r="G3296" s="1001" t="s">
        <v>7565</v>
      </c>
      <c r="H3296" s="1128" t="n">
        <v>1491</v>
      </c>
      <c r="I3296" s="1068"/>
    </row>
    <row r="3297" customFormat="false" ht="12.75" hidden="false" customHeight="false" outlineLevel="0" collapsed="false">
      <c r="A3297" s="1001" t="n">
        <v>3295</v>
      </c>
      <c r="B3297" s="1001" t="s">
        <v>7566</v>
      </c>
      <c r="C3297" s="1001" t="s">
        <v>925</v>
      </c>
      <c r="D3297" s="1001" t="s">
        <v>848</v>
      </c>
      <c r="E3297" s="1001" t="n">
        <v>3150510370</v>
      </c>
      <c r="F3297" s="1001" t="n">
        <v>63037</v>
      </c>
      <c r="G3297" s="1001" t="s">
        <v>7567</v>
      </c>
      <c r="H3297" s="1128" t="n">
        <v>19542</v>
      </c>
      <c r="I3297" s="1068"/>
    </row>
    <row r="3298" customFormat="false" ht="12.75" hidden="false" customHeight="false" outlineLevel="0" collapsed="false">
      <c r="A3298" s="1001" t="n">
        <v>3296</v>
      </c>
      <c r="B3298" s="1001" t="s">
        <v>7568</v>
      </c>
      <c r="C3298" s="1001" t="s">
        <v>957</v>
      </c>
      <c r="D3298" s="1001" t="s">
        <v>464</v>
      </c>
      <c r="E3298" s="1001" t="n">
        <v>2120910300</v>
      </c>
      <c r="F3298" s="1001" t="n">
        <v>56031</v>
      </c>
      <c r="G3298" s="1001" t="s">
        <v>7569</v>
      </c>
      <c r="H3298" s="1128" t="n">
        <v>2188</v>
      </c>
      <c r="I3298" s="1068"/>
    </row>
    <row r="3299" customFormat="false" ht="12.75" hidden="false" customHeight="false" outlineLevel="0" collapsed="false">
      <c r="A3299" s="1001" t="n">
        <v>3297</v>
      </c>
      <c r="B3299" s="1001" t="s">
        <v>7570</v>
      </c>
      <c r="C3299" s="1001" t="s">
        <v>905</v>
      </c>
      <c r="D3299" s="1001" t="s">
        <v>855</v>
      </c>
      <c r="E3299" s="1001" t="n">
        <v>3160310240</v>
      </c>
      <c r="F3299" s="1001" t="n">
        <v>71025</v>
      </c>
      <c r="G3299" s="1001" t="s">
        <v>7571</v>
      </c>
      <c r="H3299" s="1128" t="n">
        <v>4155</v>
      </c>
      <c r="I3299" s="1068"/>
    </row>
    <row r="3300" customFormat="false" ht="12.75" hidden="false" customHeight="false" outlineLevel="0" collapsed="false">
      <c r="A3300" s="1001" t="n">
        <v>3298</v>
      </c>
      <c r="B3300" s="1001" t="s">
        <v>7572</v>
      </c>
      <c r="C3300" s="1001" t="s">
        <v>945</v>
      </c>
      <c r="D3300" s="1001" t="s">
        <v>852</v>
      </c>
      <c r="E3300" s="1001" t="n">
        <v>1030150780</v>
      </c>
      <c r="F3300" s="1001" t="n">
        <v>17085</v>
      </c>
      <c r="G3300" s="1001" t="s">
        <v>7573</v>
      </c>
      <c r="H3300" s="1128" t="n">
        <v>8924</v>
      </c>
      <c r="I3300" s="1068"/>
    </row>
    <row r="3301" customFormat="false" ht="12.75" hidden="false" customHeight="false" outlineLevel="0" collapsed="false">
      <c r="A3301" s="1001" t="n">
        <v>3299</v>
      </c>
      <c r="B3301" s="1001" t="s">
        <v>7574</v>
      </c>
      <c r="C3301" s="1001" t="s">
        <v>1110</v>
      </c>
      <c r="D3301" s="1001" t="s">
        <v>858</v>
      </c>
      <c r="E3301" s="1001" t="n">
        <v>1040830930</v>
      </c>
      <c r="F3301" s="1001" t="n">
        <v>22098</v>
      </c>
      <c r="G3301" s="1001" t="s">
        <v>7575</v>
      </c>
      <c r="H3301" s="1128" t="n">
        <v>2776</v>
      </c>
      <c r="I3301" s="1068"/>
    </row>
    <row r="3302" customFormat="false" ht="12.75" hidden="false" customHeight="false" outlineLevel="0" collapsed="false">
      <c r="A3302" s="1001" t="n">
        <v>3300</v>
      </c>
      <c r="B3302" s="1001" t="s">
        <v>7576</v>
      </c>
      <c r="C3302" s="1001" t="s">
        <v>974</v>
      </c>
      <c r="D3302" s="1001" t="s">
        <v>853</v>
      </c>
      <c r="E3302" s="1001" t="n">
        <v>3140940230</v>
      </c>
      <c r="F3302" s="1001" t="n">
        <v>94023</v>
      </c>
      <c r="G3302" s="1001" t="s">
        <v>7577</v>
      </c>
      <c r="H3302" s="1128" t="n">
        <v>20748</v>
      </c>
      <c r="I3302" s="1068"/>
    </row>
    <row r="3303" customFormat="false" ht="12.75" hidden="false" customHeight="false" outlineLevel="0" collapsed="false">
      <c r="A3303" s="1001" t="n">
        <v>3301</v>
      </c>
      <c r="B3303" s="1001" t="s">
        <v>7578</v>
      </c>
      <c r="C3303" s="1001" t="s">
        <v>1543</v>
      </c>
      <c r="D3303" s="662" t="s">
        <v>856</v>
      </c>
      <c r="E3303" s="1001" t="n">
        <v>4201110360</v>
      </c>
      <c r="F3303" s="1001" t="n">
        <v>111036</v>
      </c>
      <c r="G3303" s="1001" t="s">
        <v>7579</v>
      </c>
      <c r="H3303" s="1128" t="n">
        <v>2503</v>
      </c>
      <c r="I3303" s="1068"/>
    </row>
    <row r="3304" customFormat="false" ht="12.75" hidden="false" customHeight="false" outlineLevel="0" collapsed="false">
      <c r="A3304" s="1001" t="n">
        <v>3302</v>
      </c>
      <c r="B3304" s="1001" t="s">
        <v>7580</v>
      </c>
      <c r="C3304" s="1001" t="s">
        <v>1250</v>
      </c>
      <c r="D3304" s="1001" t="s">
        <v>857</v>
      </c>
      <c r="E3304" s="1001" t="n">
        <v>4190550400</v>
      </c>
      <c r="F3304" s="1001" t="n">
        <v>82042</v>
      </c>
      <c r="G3304" s="1001" t="s">
        <v>7581</v>
      </c>
      <c r="H3304" s="1128" t="n">
        <v>1334</v>
      </c>
      <c r="I3304" s="1068"/>
    </row>
    <row r="3305" customFormat="false" ht="12.75" hidden="false" customHeight="false" outlineLevel="0" collapsed="false">
      <c r="A3305" s="1001" t="n">
        <v>3303</v>
      </c>
      <c r="B3305" s="1001" t="s">
        <v>7582</v>
      </c>
      <c r="C3305" s="1001" t="s">
        <v>1032</v>
      </c>
      <c r="D3305" s="1001" t="s">
        <v>854</v>
      </c>
      <c r="E3305" s="1001" t="n">
        <v>1010070590</v>
      </c>
      <c r="F3305" s="1001" t="n">
        <v>5059</v>
      </c>
      <c r="G3305" s="1001" t="s">
        <v>7583</v>
      </c>
      <c r="H3305" s="1128" t="n">
        <v>1964</v>
      </c>
      <c r="I3305" s="1068"/>
    </row>
    <row r="3306" customFormat="false" ht="12.75" hidden="false" customHeight="false" outlineLevel="0" collapsed="false">
      <c r="A3306" s="1001" t="n">
        <v>3304</v>
      </c>
      <c r="B3306" s="1001" t="s">
        <v>7584</v>
      </c>
      <c r="C3306" s="1001" t="s">
        <v>1591</v>
      </c>
      <c r="D3306" s="1001" t="s">
        <v>851</v>
      </c>
      <c r="E3306" s="1001" t="n">
        <v>1070340270</v>
      </c>
      <c r="F3306" s="1001" t="n">
        <v>10027</v>
      </c>
      <c r="G3306" s="1001" t="s">
        <v>7585</v>
      </c>
      <c r="H3306" s="1128" t="n">
        <v>1392</v>
      </c>
      <c r="I3306" s="1068"/>
    </row>
    <row r="3307" customFormat="false" ht="12.75" hidden="false" customHeight="false" outlineLevel="0" collapsed="false">
      <c r="A3307" s="1001" t="n">
        <v>3305</v>
      </c>
      <c r="B3307" s="1001" t="s">
        <v>7586</v>
      </c>
      <c r="C3307" s="1001" t="s">
        <v>1556</v>
      </c>
      <c r="D3307" s="1001" t="s">
        <v>458</v>
      </c>
      <c r="E3307" s="1001" t="n">
        <v>2090360110</v>
      </c>
      <c r="F3307" s="1001" t="n">
        <v>53012</v>
      </c>
      <c r="G3307" s="1001" t="s">
        <v>7587</v>
      </c>
      <c r="H3307" s="1128" t="n">
        <v>1344</v>
      </c>
      <c r="I3307" s="1068"/>
    </row>
    <row r="3308" customFormat="false" ht="12.75" hidden="false" customHeight="false" outlineLevel="0" collapsed="false">
      <c r="A3308" s="1001" t="n">
        <v>3306</v>
      </c>
      <c r="B3308" s="1001" t="s">
        <v>7588</v>
      </c>
      <c r="C3308" s="1001" t="s">
        <v>1132</v>
      </c>
      <c r="D3308" s="1001" t="s">
        <v>468</v>
      </c>
      <c r="E3308" s="1001" t="n">
        <v>3130790250</v>
      </c>
      <c r="F3308" s="1001" t="n">
        <v>67026</v>
      </c>
      <c r="G3308" s="1001" t="s">
        <v>7589</v>
      </c>
      <c r="H3308" s="1128" t="n">
        <v>4472</v>
      </c>
      <c r="I3308" s="1068"/>
    </row>
    <row r="3309" customFormat="false" ht="12.75" hidden="false" customHeight="false" outlineLevel="0" collapsed="false">
      <c r="A3309" s="1001" t="n">
        <v>3307</v>
      </c>
      <c r="B3309" s="1001" t="s">
        <v>7590</v>
      </c>
      <c r="C3309" s="1001" t="s">
        <v>939</v>
      </c>
      <c r="D3309" s="1001" t="s">
        <v>464</v>
      </c>
      <c r="E3309" s="1001" t="n">
        <v>2120330430</v>
      </c>
      <c r="F3309" s="1001" t="n">
        <v>60043</v>
      </c>
      <c r="G3309" s="1001" t="s">
        <v>7591</v>
      </c>
      <c r="H3309" s="1128" t="n">
        <v>10854</v>
      </c>
      <c r="I3309" s="1068"/>
    </row>
    <row r="3310" customFormat="false" ht="12.75" hidden="false" customHeight="false" outlineLevel="0" collapsed="false">
      <c r="A3310" s="1001" t="n">
        <v>3308</v>
      </c>
      <c r="B3310" s="1001" t="s">
        <v>7592</v>
      </c>
      <c r="C3310" s="1001" t="s">
        <v>948</v>
      </c>
      <c r="D3310" s="1001" t="s">
        <v>462</v>
      </c>
      <c r="E3310" s="1001" t="n">
        <v>2110590210</v>
      </c>
      <c r="F3310" s="1001" t="n">
        <v>41021</v>
      </c>
      <c r="G3310" s="1001" t="s">
        <v>7593</v>
      </c>
      <c r="H3310" s="1128" t="n">
        <v>556</v>
      </c>
      <c r="I3310" s="1068"/>
    </row>
    <row r="3311" customFormat="false" ht="12.75" hidden="false" customHeight="false" outlineLevel="0" collapsed="false">
      <c r="A3311" s="1001" t="n">
        <v>3309</v>
      </c>
      <c r="B3311" s="1001" t="s">
        <v>7594</v>
      </c>
      <c r="C3311" s="1001" t="s">
        <v>1009</v>
      </c>
      <c r="D3311" s="1001" t="s">
        <v>861</v>
      </c>
      <c r="E3311" s="1001" t="n">
        <v>1050890400</v>
      </c>
      <c r="F3311" s="1001" t="n">
        <v>23040</v>
      </c>
      <c r="G3311" s="1001" t="s">
        <v>7595</v>
      </c>
      <c r="H3311" s="1128" t="n">
        <v>11528</v>
      </c>
      <c r="I3311" s="1068"/>
    </row>
    <row r="3312" customFormat="false" ht="12.75" hidden="false" customHeight="false" outlineLevel="0" collapsed="false">
      <c r="A3312" s="1001" t="n">
        <v>3310</v>
      </c>
      <c r="B3312" s="1001" t="s">
        <v>7596</v>
      </c>
      <c r="C3312" s="1001" t="s">
        <v>1250</v>
      </c>
      <c r="D3312" s="1001" t="s">
        <v>857</v>
      </c>
      <c r="E3312" s="1001" t="n">
        <v>4190550410</v>
      </c>
      <c r="F3312" s="1001" t="n">
        <v>82043</v>
      </c>
      <c r="G3312" s="1001" t="s">
        <v>7597</v>
      </c>
      <c r="H3312" s="1128" t="n">
        <v>7084</v>
      </c>
      <c r="I3312" s="1068"/>
    </row>
    <row r="3313" customFormat="false" ht="12.75" hidden="false" customHeight="false" outlineLevel="0" collapsed="false">
      <c r="A3313" s="1001" t="n">
        <v>3311</v>
      </c>
      <c r="B3313" s="1001" t="s">
        <v>7598</v>
      </c>
      <c r="C3313" s="1001" t="s">
        <v>2205</v>
      </c>
      <c r="D3313" s="1001" t="s">
        <v>847</v>
      </c>
      <c r="E3313" s="1001" t="n">
        <v>3180970130</v>
      </c>
      <c r="F3313" s="1001" t="n">
        <v>101013</v>
      </c>
      <c r="G3313" s="1001" t="s">
        <v>7599</v>
      </c>
      <c r="H3313" s="1128" t="n">
        <v>17281</v>
      </c>
      <c r="I3313" s="1068"/>
    </row>
    <row r="3314" customFormat="false" ht="12.75" hidden="false" customHeight="false" outlineLevel="0" collapsed="false">
      <c r="A3314" s="1001" t="n">
        <v>3312</v>
      </c>
      <c r="B3314" s="1001" t="s">
        <v>7600</v>
      </c>
      <c r="C3314" s="1001" t="s">
        <v>999</v>
      </c>
      <c r="D3314" s="1001" t="s">
        <v>852</v>
      </c>
      <c r="E3314" s="1001" t="n">
        <v>1030121160</v>
      </c>
      <c r="F3314" s="1001" t="n">
        <v>16121</v>
      </c>
      <c r="G3314" s="1001" t="s">
        <v>7601</v>
      </c>
      <c r="H3314" s="1128" t="n">
        <v>171</v>
      </c>
      <c r="I3314" s="1068"/>
    </row>
    <row r="3315" customFormat="false" ht="12.75" hidden="false" customHeight="false" outlineLevel="0" collapsed="false">
      <c r="A3315" s="1001" t="n">
        <v>3313</v>
      </c>
      <c r="B3315" s="1001" t="s">
        <v>7602</v>
      </c>
      <c r="C3315" s="1001" t="s">
        <v>951</v>
      </c>
      <c r="D3315" s="1001" t="s">
        <v>852</v>
      </c>
      <c r="E3315" s="1001" t="n">
        <v>1030260520</v>
      </c>
      <c r="F3315" s="1001" t="n">
        <v>19053</v>
      </c>
      <c r="G3315" s="1001" t="s">
        <v>7603</v>
      </c>
      <c r="H3315" s="1128" t="n">
        <v>1091</v>
      </c>
      <c r="I3315" s="1068"/>
    </row>
    <row r="3316" customFormat="false" ht="12.75" hidden="false" customHeight="false" outlineLevel="0" collapsed="false">
      <c r="A3316" s="1001" t="n">
        <v>3314</v>
      </c>
      <c r="B3316" s="1001" t="s">
        <v>7604</v>
      </c>
      <c r="C3316" s="1001" t="s">
        <v>1009</v>
      </c>
      <c r="D3316" s="1001" t="s">
        <v>861</v>
      </c>
      <c r="E3316" s="1001" t="n">
        <v>1050890410</v>
      </c>
      <c r="F3316" s="1001" t="n">
        <v>23041</v>
      </c>
      <c r="G3316" s="1001" t="s">
        <v>7605</v>
      </c>
      <c r="H3316" s="1128" t="n">
        <v>3230</v>
      </c>
      <c r="I3316" s="1068"/>
    </row>
    <row r="3317" customFormat="false" ht="12.75" hidden="false" customHeight="false" outlineLevel="0" collapsed="false">
      <c r="A3317" s="1001" t="n">
        <v>3315</v>
      </c>
      <c r="B3317" s="1001" t="s">
        <v>7606</v>
      </c>
      <c r="C3317" s="1001" t="s">
        <v>988</v>
      </c>
      <c r="D3317" s="1001" t="s">
        <v>854</v>
      </c>
      <c r="E3317" s="1001" t="n">
        <v>1010020850</v>
      </c>
      <c r="F3317" s="1001" t="n">
        <v>6087</v>
      </c>
      <c r="G3317" s="1001" t="s">
        <v>7607</v>
      </c>
      <c r="H3317" s="1128" t="n">
        <v>644</v>
      </c>
      <c r="I3317" s="1068"/>
    </row>
    <row r="3318" customFormat="false" ht="12.75" hidden="false" customHeight="false" outlineLevel="0" collapsed="false">
      <c r="A3318" s="1001" t="n">
        <v>3316</v>
      </c>
      <c r="B3318" s="1001" t="s">
        <v>7608</v>
      </c>
      <c r="C3318" s="1001" t="s">
        <v>1071</v>
      </c>
      <c r="D3318" s="1001" t="s">
        <v>861</v>
      </c>
      <c r="E3318" s="1001" t="n">
        <v>1050900480</v>
      </c>
      <c r="F3318" s="1001" t="n">
        <v>24048</v>
      </c>
      <c r="G3318" s="1001" t="s">
        <v>7609</v>
      </c>
      <c r="H3318" s="1128" t="n">
        <v>10268</v>
      </c>
      <c r="I3318" s="1068"/>
    </row>
    <row r="3319" customFormat="false" ht="12.75" hidden="false" customHeight="false" outlineLevel="0" collapsed="false">
      <c r="A3319" s="1001" t="n">
        <v>3317</v>
      </c>
      <c r="B3319" s="1001" t="s">
        <v>7610</v>
      </c>
      <c r="C3319" s="1001" t="s">
        <v>1035</v>
      </c>
      <c r="D3319" s="1001" t="s">
        <v>854</v>
      </c>
      <c r="E3319" s="1001" t="n">
        <v>1010811210</v>
      </c>
      <c r="F3319" s="1001" t="n">
        <v>1123</v>
      </c>
      <c r="G3319" s="1001" t="s">
        <v>7611</v>
      </c>
      <c r="H3319" s="1128" t="n">
        <v>375</v>
      </c>
      <c r="I3319" s="1068"/>
    </row>
    <row r="3320" customFormat="false" ht="12.75" hidden="false" customHeight="false" outlineLevel="0" collapsed="false">
      <c r="A3320" s="1001" t="n">
        <v>3318</v>
      </c>
      <c r="B3320" s="1001" t="s">
        <v>7612</v>
      </c>
      <c r="C3320" s="1001" t="s">
        <v>1103</v>
      </c>
      <c r="D3320" s="1001" t="s">
        <v>851</v>
      </c>
      <c r="E3320" s="1001" t="n">
        <v>1070370300</v>
      </c>
      <c r="F3320" s="1001" t="n">
        <v>8032</v>
      </c>
      <c r="G3320" s="1001" t="s">
        <v>7613</v>
      </c>
      <c r="H3320" s="1128" t="n">
        <v>677</v>
      </c>
      <c r="I3320" s="1068"/>
    </row>
    <row r="3321" customFormat="false" ht="12.75" hidden="false" customHeight="false" outlineLevel="0" collapsed="false">
      <c r="A3321" s="1001" t="n">
        <v>3319</v>
      </c>
      <c r="B3321" s="1001" t="s">
        <v>7614</v>
      </c>
      <c r="C3321" s="1001" t="s">
        <v>905</v>
      </c>
      <c r="D3321" s="1001" t="s">
        <v>855</v>
      </c>
      <c r="E3321" s="1001" t="n">
        <v>3160310250</v>
      </c>
      <c r="F3321" s="1001" t="n">
        <v>71026</v>
      </c>
      <c r="G3321" s="1001" t="s">
        <v>7615</v>
      </c>
      <c r="H3321" s="1128" t="n">
        <v>464</v>
      </c>
      <c r="I3321" s="1068"/>
    </row>
    <row r="3322" customFormat="false" ht="12.75" hidden="false" customHeight="false" outlineLevel="0" collapsed="false">
      <c r="A3322" s="1001" t="n">
        <v>3320</v>
      </c>
      <c r="B3322" s="1001" t="s">
        <v>7616</v>
      </c>
      <c r="C3322" s="1001" t="s">
        <v>945</v>
      </c>
      <c r="D3322" s="1001" t="s">
        <v>852</v>
      </c>
      <c r="E3322" s="1001" t="n">
        <v>1030150790</v>
      </c>
      <c r="F3322" s="1001" t="n">
        <v>17086</v>
      </c>
      <c r="G3322" s="1001" t="s">
        <v>7617</v>
      </c>
      <c r="H3322" s="1128" t="n">
        <v>4064</v>
      </c>
      <c r="I3322" s="1068"/>
    </row>
    <row r="3323" customFormat="false" ht="12.75" hidden="false" customHeight="false" outlineLevel="0" collapsed="false">
      <c r="A3323" s="1001" t="n">
        <v>3321</v>
      </c>
      <c r="B3323" s="1001" t="s">
        <v>7618</v>
      </c>
      <c r="C3323" s="1001" t="s">
        <v>922</v>
      </c>
      <c r="D3323" s="1001" t="s">
        <v>848</v>
      </c>
      <c r="E3323" s="1001" t="n">
        <v>3150720590</v>
      </c>
      <c r="F3323" s="1001" t="n">
        <v>65059</v>
      </c>
      <c r="G3323" s="1001" t="s">
        <v>7619</v>
      </c>
      <c r="H3323" s="1128" t="n">
        <v>988</v>
      </c>
      <c r="I3323" s="1068"/>
    </row>
    <row r="3324" customFormat="false" ht="12.75" hidden="false" customHeight="false" outlineLevel="0" collapsed="false">
      <c r="A3324" s="1001" t="n">
        <v>3322</v>
      </c>
      <c r="B3324" s="1001" t="s">
        <v>7620</v>
      </c>
      <c r="C3324" s="1001" t="s">
        <v>902</v>
      </c>
      <c r="D3324" s="1001" t="s">
        <v>857</v>
      </c>
      <c r="E3324" s="1001" t="n">
        <v>4190650050</v>
      </c>
      <c r="F3324" s="1001" t="n">
        <v>88005</v>
      </c>
      <c r="G3324" s="1001" t="s">
        <v>7621</v>
      </c>
      <c r="H3324" s="1128" t="n">
        <v>16187</v>
      </c>
      <c r="I3324" s="1068"/>
    </row>
    <row r="3325" customFormat="false" ht="12.75" hidden="false" customHeight="false" outlineLevel="0" collapsed="false">
      <c r="A3325" s="1001" t="n">
        <v>3323</v>
      </c>
      <c r="B3325" s="1001" t="s">
        <v>7622</v>
      </c>
      <c r="C3325" s="1001" t="s">
        <v>1055</v>
      </c>
      <c r="D3325" s="1001" t="s">
        <v>852</v>
      </c>
      <c r="E3325" s="1001" t="n">
        <v>1030860710</v>
      </c>
      <c r="F3325" s="1001" t="n">
        <v>12084</v>
      </c>
      <c r="G3325" s="1001" t="s">
        <v>7623</v>
      </c>
      <c r="H3325" s="1128" t="n">
        <v>5297</v>
      </c>
      <c r="I3325" s="1068"/>
    </row>
    <row r="3326" customFormat="false" ht="12.75" hidden="false" customHeight="false" outlineLevel="0" collapsed="false">
      <c r="A3326" s="1001" t="n">
        <v>3324</v>
      </c>
      <c r="B3326" s="1001" t="s">
        <v>7624</v>
      </c>
      <c r="C3326" s="1001" t="s">
        <v>1035</v>
      </c>
      <c r="D3326" s="1001" t="s">
        <v>854</v>
      </c>
      <c r="E3326" s="1001" t="n">
        <v>1010811220</v>
      </c>
      <c r="F3326" s="1001" t="n">
        <v>1124</v>
      </c>
      <c r="G3326" s="1001" t="s">
        <v>7625</v>
      </c>
      <c r="H3326" s="1128" t="n">
        <v>409</v>
      </c>
      <c r="I3326" s="1068"/>
    </row>
    <row r="3327" customFormat="false" ht="12.75" hidden="false" customHeight="false" outlineLevel="0" collapsed="false">
      <c r="A3327" s="1001" t="n">
        <v>3325</v>
      </c>
      <c r="B3327" s="1001" t="s">
        <v>7626</v>
      </c>
      <c r="C3327" s="1001" t="s">
        <v>1269</v>
      </c>
      <c r="D3327" s="1001" t="s">
        <v>860</v>
      </c>
      <c r="E3327" s="1001" t="n">
        <v>1020040350</v>
      </c>
      <c r="F3327" s="1001" t="n">
        <v>7036</v>
      </c>
      <c r="G3327" s="1001" t="s">
        <v>7627</v>
      </c>
      <c r="H3327" s="1128" t="n">
        <v>378</v>
      </c>
      <c r="I3327" s="1068"/>
    </row>
    <row r="3328" customFormat="false" ht="12.75" hidden="false" customHeight="false" outlineLevel="0" collapsed="false">
      <c r="A3328" s="1001" t="n">
        <v>3326</v>
      </c>
      <c r="B3328" s="1001" t="s">
        <v>7628</v>
      </c>
      <c r="C3328" s="1001" t="s">
        <v>999</v>
      </c>
      <c r="D3328" s="1001" t="s">
        <v>852</v>
      </c>
      <c r="E3328" s="1001" t="n">
        <v>1030121170</v>
      </c>
      <c r="F3328" s="1001" t="n">
        <v>16122</v>
      </c>
      <c r="G3328" s="1001" t="s">
        <v>7629</v>
      </c>
      <c r="H3328" s="1128" t="n">
        <v>622</v>
      </c>
      <c r="I3328" s="1068"/>
    </row>
    <row r="3329" customFormat="false" ht="12.75" hidden="false" customHeight="false" outlineLevel="0" collapsed="false">
      <c r="A3329" s="1001" t="n">
        <v>3327</v>
      </c>
      <c r="B3329" s="1001" t="s">
        <v>7630</v>
      </c>
      <c r="C3329" s="1001" t="s">
        <v>1269</v>
      </c>
      <c r="D3329" s="1001" t="s">
        <v>860</v>
      </c>
      <c r="E3329" s="1001" t="n">
        <v>1020040360</v>
      </c>
      <c r="F3329" s="1001" t="n">
        <v>7037</v>
      </c>
      <c r="G3329" s="1001" t="s">
        <v>7631</v>
      </c>
      <c r="H3329" s="1128" t="n">
        <v>1323</v>
      </c>
      <c r="I3329" s="1068"/>
    </row>
    <row r="3330" customFormat="false" ht="12.75" hidden="false" customHeight="false" outlineLevel="0" collapsed="false">
      <c r="A3330" s="1001" t="n">
        <v>3328</v>
      </c>
      <c r="B3330" s="1001" t="s">
        <v>7632</v>
      </c>
      <c r="C3330" s="1001" t="s">
        <v>1330</v>
      </c>
      <c r="D3330" s="1001" t="s">
        <v>861</v>
      </c>
      <c r="E3330" s="1001" t="n">
        <v>1050840340</v>
      </c>
      <c r="F3330" s="1001" t="n">
        <v>26035</v>
      </c>
      <c r="G3330" s="1001" t="s">
        <v>7633</v>
      </c>
      <c r="H3330" s="1128" t="n">
        <v>9088</v>
      </c>
      <c r="I3330" s="1068"/>
    </row>
    <row r="3331" customFormat="false" ht="12.75" hidden="false" customHeight="false" outlineLevel="0" collapsed="false">
      <c r="A3331" s="1001" t="n">
        <v>3329</v>
      </c>
      <c r="B3331" s="1001" t="s">
        <v>7634</v>
      </c>
      <c r="C3331" s="1001" t="s">
        <v>985</v>
      </c>
      <c r="D3331" s="1001" t="s">
        <v>857</v>
      </c>
      <c r="E3331" s="1001" t="n">
        <v>4190480350</v>
      </c>
      <c r="F3331" s="1001" t="n">
        <v>83036</v>
      </c>
      <c r="G3331" s="1001" t="s">
        <v>7635</v>
      </c>
      <c r="H3331" s="1128" t="n">
        <v>1495</v>
      </c>
      <c r="I3331" s="1068"/>
    </row>
    <row r="3332" customFormat="false" ht="12.75" hidden="false" customHeight="false" outlineLevel="0" collapsed="false">
      <c r="A3332" s="1001" t="n">
        <v>3330</v>
      </c>
      <c r="B3332" s="1001" t="s">
        <v>7636</v>
      </c>
      <c r="C3332" s="1001" t="s">
        <v>1518</v>
      </c>
      <c r="D3332" s="1001" t="s">
        <v>464</v>
      </c>
      <c r="E3332" s="1001" t="n">
        <v>2120400100</v>
      </c>
      <c r="F3332" s="1001" t="n">
        <v>59010</v>
      </c>
      <c r="G3332" s="1001" t="s">
        <v>7637</v>
      </c>
      <c r="H3332" s="1128" t="n">
        <v>10371</v>
      </c>
      <c r="I3332" s="1068"/>
    </row>
    <row r="3333" customFormat="false" ht="12.75" hidden="false" customHeight="false" outlineLevel="0" collapsed="false">
      <c r="A3333" s="1001" t="n">
        <v>3331</v>
      </c>
      <c r="B3333" s="1001" t="s">
        <v>7638</v>
      </c>
      <c r="C3333" s="1001" t="s">
        <v>1024</v>
      </c>
      <c r="D3333" s="1001" t="s">
        <v>856</v>
      </c>
      <c r="E3333" s="1001" t="n">
        <v>4200730320</v>
      </c>
      <c r="F3333" s="1001" t="n">
        <v>90032</v>
      </c>
      <c r="G3333" s="1001" t="s">
        <v>7639</v>
      </c>
      <c r="H3333" s="1128" t="n">
        <v>481</v>
      </c>
      <c r="I3333" s="1068"/>
    </row>
    <row r="3334" customFormat="false" ht="12.75" hidden="false" customHeight="false" outlineLevel="0" collapsed="false">
      <c r="A3334" s="1001" t="n">
        <v>3332</v>
      </c>
      <c r="B3334" s="1001" t="s">
        <v>7640</v>
      </c>
      <c r="C3334" s="1001" t="s">
        <v>1024</v>
      </c>
      <c r="D3334" s="1001" t="s">
        <v>856</v>
      </c>
      <c r="E3334" s="1001" t="n">
        <v>4200730330</v>
      </c>
      <c r="F3334" s="1001" t="n">
        <v>90033</v>
      </c>
      <c r="G3334" s="1001" t="s">
        <v>7641</v>
      </c>
      <c r="H3334" s="1128" t="n">
        <v>8097</v>
      </c>
      <c r="I3334" s="1068"/>
    </row>
    <row r="3335" customFormat="false" ht="12.75" hidden="false" customHeight="false" outlineLevel="0" collapsed="false">
      <c r="A3335" s="1001" t="n">
        <v>3333</v>
      </c>
      <c r="B3335" s="1001" t="s">
        <v>7642</v>
      </c>
      <c r="C3335" s="1001" t="s">
        <v>1035</v>
      </c>
      <c r="D3335" s="1001" t="s">
        <v>854</v>
      </c>
      <c r="E3335" s="1001" t="n">
        <v>1010811230</v>
      </c>
      <c r="F3335" s="1001" t="n">
        <v>1125</v>
      </c>
      <c r="G3335" s="1001" t="s">
        <v>7643</v>
      </c>
      <c r="H3335" s="1128" t="n">
        <v>22604</v>
      </c>
      <c r="I3335" s="1068"/>
    </row>
    <row r="3336" customFormat="false" ht="12.75" hidden="false" customHeight="false" outlineLevel="0" collapsed="false">
      <c r="A3336" s="1001" t="n">
        <v>3334</v>
      </c>
      <c r="B3336" s="1001" t="s">
        <v>7644</v>
      </c>
      <c r="C3336" s="1001" t="s">
        <v>951</v>
      </c>
      <c r="D3336" s="1001" t="s">
        <v>852</v>
      </c>
      <c r="E3336" s="1001" t="n">
        <v>1030260530</v>
      </c>
      <c r="F3336" s="1001" t="n">
        <v>19054</v>
      </c>
      <c r="G3336" s="1001" t="s">
        <v>7645</v>
      </c>
      <c r="H3336" s="1128" t="n">
        <v>1949</v>
      </c>
      <c r="I3336" s="1068"/>
    </row>
    <row r="3337" customFormat="false" ht="12.75" hidden="false" customHeight="false" outlineLevel="0" collapsed="false">
      <c r="A3337" s="1001" t="n">
        <v>3335</v>
      </c>
      <c r="B3337" s="1001" t="s">
        <v>7646</v>
      </c>
      <c r="C3337" s="1001" t="s">
        <v>1174</v>
      </c>
      <c r="D3337" s="1001" t="s">
        <v>847</v>
      </c>
      <c r="E3337" s="1001" t="n">
        <v>3180220630</v>
      </c>
      <c r="F3337" s="1001" t="n">
        <v>79065</v>
      </c>
      <c r="G3337" s="1001" t="s">
        <v>7647</v>
      </c>
      <c r="H3337" s="1128" t="n">
        <v>562</v>
      </c>
      <c r="I3337" s="1068"/>
    </row>
    <row r="3338" customFormat="false" ht="12.75" hidden="false" customHeight="false" outlineLevel="0" collapsed="false">
      <c r="A3338" s="1001" t="n">
        <v>3336</v>
      </c>
      <c r="B3338" s="1001" t="s">
        <v>7648</v>
      </c>
      <c r="C3338" s="1001" t="s">
        <v>971</v>
      </c>
      <c r="D3338" s="1001" t="s">
        <v>853</v>
      </c>
      <c r="E3338" s="1001" t="n">
        <v>3140190300</v>
      </c>
      <c r="F3338" s="1001" t="n">
        <v>70030</v>
      </c>
      <c r="G3338" s="1001" t="s">
        <v>7649</v>
      </c>
      <c r="H3338" s="1128" t="n">
        <v>1638</v>
      </c>
      <c r="I3338" s="1068"/>
    </row>
    <row r="3339" customFormat="false" ht="12.75" hidden="false" customHeight="false" outlineLevel="0" collapsed="false">
      <c r="A3339" s="1001" t="n">
        <v>3337</v>
      </c>
      <c r="B3339" s="1001" t="s">
        <v>7650</v>
      </c>
      <c r="C3339" s="1001" t="s">
        <v>1012</v>
      </c>
      <c r="D3339" s="1001" t="s">
        <v>464</v>
      </c>
      <c r="E3339" s="1001" t="n">
        <v>2120700480</v>
      </c>
      <c r="F3339" s="1001" t="n">
        <v>58048</v>
      </c>
      <c r="G3339" s="1001" t="s">
        <v>7651</v>
      </c>
      <c r="H3339" s="1128" t="n">
        <v>336</v>
      </c>
      <c r="I3339" s="1068"/>
    </row>
    <row r="3340" customFormat="false" ht="12.75" hidden="false" customHeight="false" outlineLevel="0" collapsed="false">
      <c r="A3340" s="1001" t="n">
        <v>3338</v>
      </c>
      <c r="B3340" s="1001" t="s">
        <v>7652</v>
      </c>
      <c r="C3340" s="1001" t="s">
        <v>1055</v>
      </c>
      <c r="D3340" s="1001" t="s">
        <v>852</v>
      </c>
      <c r="E3340" s="1001" t="n">
        <v>1030860720</v>
      </c>
      <c r="F3340" s="1001" t="n">
        <v>12085</v>
      </c>
      <c r="G3340" s="1001" t="s">
        <v>7653</v>
      </c>
      <c r="H3340" s="1128" t="n">
        <v>5273</v>
      </c>
      <c r="I3340" s="1068"/>
    </row>
    <row r="3341" customFormat="false" ht="12.75" hidden="false" customHeight="false" outlineLevel="0" collapsed="false">
      <c r="A3341" s="1001" t="n">
        <v>3339</v>
      </c>
      <c r="B3341" s="1001" t="s">
        <v>7654</v>
      </c>
      <c r="C3341" s="1001" t="s">
        <v>1625</v>
      </c>
      <c r="D3341" s="1001" t="s">
        <v>856</v>
      </c>
      <c r="E3341" s="1001" t="n">
        <v>4200530330</v>
      </c>
      <c r="F3341" s="1001" t="n">
        <v>91035</v>
      </c>
      <c r="G3341" s="1001" t="s">
        <v>7655</v>
      </c>
      <c r="H3341" s="1128" t="n">
        <v>3054</v>
      </c>
      <c r="I3341" s="1068"/>
    </row>
    <row r="3342" customFormat="false" ht="12.75" hidden="false" customHeight="false" outlineLevel="0" collapsed="false">
      <c r="A3342" s="1001" t="n">
        <v>3340</v>
      </c>
      <c r="B3342" s="1001" t="s">
        <v>7656</v>
      </c>
      <c r="C3342" s="1001" t="s">
        <v>1068</v>
      </c>
      <c r="D3342" s="1001" t="s">
        <v>462</v>
      </c>
      <c r="E3342" s="1001" t="n">
        <v>2110030210</v>
      </c>
      <c r="F3342" s="1001" t="n">
        <v>42021</v>
      </c>
      <c r="G3342" s="1001" t="s">
        <v>7657</v>
      </c>
      <c r="H3342" s="1128" t="n">
        <v>39217</v>
      </c>
      <c r="I3342" s="1068"/>
    </row>
    <row r="3343" customFormat="false" ht="12.75" hidden="false" customHeight="false" outlineLevel="0" collapsed="false">
      <c r="A3343" s="1001" t="n">
        <v>3341</v>
      </c>
      <c r="B3343" s="1001" t="s">
        <v>7658</v>
      </c>
      <c r="C3343" s="1001" t="s">
        <v>1453</v>
      </c>
      <c r="D3343" s="1001" t="s">
        <v>861</v>
      </c>
      <c r="E3343" s="1001" t="n">
        <v>1050870190</v>
      </c>
      <c r="F3343" s="1001" t="n">
        <v>27019</v>
      </c>
      <c r="G3343" s="1001" t="s">
        <v>7659</v>
      </c>
      <c r="H3343" s="1128" t="n">
        <v>26556</v>
      </c>
      <c r="I3343" s="1068"/>
    </row>
    <row r="3344" customFormat="false" ht="12.75" hidden="false" customHeight="false" outlineLevel="0" collapsed="false">
      <c r="A3344" s="1001" t="n">
        <v>3342</v>
      </c>
      <c r="B3344" s="1001" t="s">
        <v>7660</v>
      </c>
      <c r="C3344" s="1001" t="s">
        <v>1602</v>
      </c>
      <c r="D3344" s="1001" t="s">
        <v>849</v>
      </c>
      <c r="E3344" s="1001" t="n">
        <v>1080290100</v>
      </c>
      <c r="F3344" s="1001" t="n">
        <v>38010</v>
      </c>
      <c r="G3344" s="1001" t="s">
        <v>7661</v>
      </c>
      <c r="H3344" s="1128" t="n">
        <v>2638</v>
      </c>
      <c r="I3344" s="1068"/>
    </row>
    <row r="3345" customFormat="false" ht="12.75" hidden="false" customHeight="false" outlineLevel="0" collapsed="false">
      <c r="A3345" s="1001" t="n">
        <v>3343</v>
      </c>
      <c r="B3345" s="1001" t="s">
        <v>7662</v>
      </c>
      <c r="C3345" s="1001" t="s">
        <v>962</v>
      </c>
      <c r="D3345" s="1001" t="s">
        <v>847</v>
      </c>
      <c r="E3345" s="1001" t="n">
        <v>3181030170</v>
      </c>
      <c r="F3345" s="1001" t="n">
        <v>102017</v>
      </c>
      <c r="G3345" s="1001" t="s">
        <v>7663</v>
      </c>
      <c r="H3345" s="1128" t="n">
        <v>4502</v>
      </c>
      <c r="I3345" s="1068"/>
    </row>
    <row r="3346" customFormat="false" ht="12.75" hidden="false" customHeight="false" outlineLevel="0" collapsed="false">
      <c r="A3346" s="1001" t="n">
        <v>3344</v>
      </c>
      <c r="B3346" s="1001" t="s">
        <v>7664</v>
      </c>
      <c r="C3346" s="1001" t="s">
        <v>962</v>
      </c>
      <c r="D3346" s="1001" t="s">
        <v>847</v>
      </c>
      <c r="E3346" s="1001" t="n">
        <v>3181030180</v>
      </c>
      <c r="F3346" s="1001" t="n">
        <v>102018</v>
      </c>
      <c r="G3346" s="1001" t="s">
        <v>7665</v>
      </c>
      <c r="H3346" s="1128" t="n">
        <v>1671</v>
      </c>
      <c r="I3346" s="1068"/>
    </row>
    <row r="3347" customFormat="false" ht="12.75" hidden="false" customHeight="false" outlineLevel="0" collapsed="false">
      <c r="A3347" s="1001" t="n">
        <v>3345</v>
      </c>
      <c r="B3347" s="1001" t="s">
        <v>7666</v>
      </c>
      <c r="C3347" s="1001" t="s">
        <v>1063</v>
      </c>
      <c r="D3347" s="1001" t="s">
        <v>857</v>
      </c>
      <c r="E3347" s="1001" t="n">
        <v>4190010190</v>
      </c>
      <c r="F3347" s="1001" t="n">
        <v>84019</v>
      </c>
      <c r="G3347" s="1001" t="s">
        <v>7667</v>
      </c>
      <c r="H3347" s="1128" t="n">
        <v>1084</v>
      </c>
      <c r="I3347" s="1068"/>
    </row>
    <row r="3348" customFormat="false" ht="12.75" hidden="false" customHeight="false" outlineLevel="0" collapsed="false">
      <c r="A3348" s="1001" t="n">
        <v>3346</v>
      </c>
      <c r="B3348" s="1001" t="s">
        <v>7668</v>
      </c>
      <c r="C3348" s="1001" t="s">
        <v>1269</v>
      </c>
      <c r="D3348" s="1001" t="s">
        <v>860</v>
      </c>
      <c r="E3348" s="1001" t="n">
        <v>1020040370</v>
      </c>
      <c r="F3348" s="1001" t="n">
        <v>7038</v>
      </c>
      <c r="G3348" s="1001" t="s">
        <v>7669</v>
      </c>
      <c r="H3348" s="1128" t="n">
        <v>716</v>
      </c>
      <c r="I3348" s="1068"/>
    </row>
    <row r="3349" customFormat="false" ht="12.75" hidden="false" customHeight="false" outlineLevel="0" collapsed="false">
      <c r="A3349" s="1001" t="n">
        <v>3347</v>
      </c>
      <c r="B3349" s="1001" t="s">
        <v>7670</v>
      </c>
      <c r="C3349" s="1001" t="s">
        <v>914</v>
      </c>
      <c r="D3349" s="1001" t="s">
        <v>468</v>
      </c>
      <c r="E3349" s="1001" t="n">
        <v>3130380490</v>
      </c>
      <c r="F3349" s="1001" t="n">
        <v>66049</v>
      </c>
      <c r="G3349" s="1001" t="s">
        <v>7671</v>
      </c>
      <c r="H3349" s="1128" t="n">
        <v>69210</v>
      </c>
      <c r="I3349" s="1068"/>
    </row>
    <row r="3350" customFormat="false" ht="12.75" hidden="false" customHeight="false" outlineLevel="0" collapsed="false">
      <c r="A3350" s="1001" t="n">
        <v>3348</v>
      </c>
      <c r="B3350" s="1001" t="s">
        <v>7672</v>
      </c>
      <c r="C3350" s="1001" t="s">
        <v>1035</v>
      </c>
      <c r="D3350" s="1001" t="s">
        <v>854</v>
      </c>
      <c r="E3350" s="1001" t="n">
        <v>1010811240</v>
      </c>
      <c r="F3350" s="1001" t="n">
        <v>1126</v>
      </c>
      <c r="G3350" s="1001" t="s">
        <v>7673</v>
      </c>
      <c r="H3350" s="1128" t="n">
        <v>1773</v>
      </c>
      <c r="I3350" s="1068"/>
    </row>
    <row r="3351" customFormat="false" ht="12.75" hidden="false" customHeight="false" outlineLevel="0" collapsed="false">
      <c r="A3351" s="1001" t="n">
        <v>3349</v>
      </c>
      <c r="B3351" s="1001" t="s">
        <v>7674</v>
      </c>
      <c r="C3351" s="1001" t="s">
        <v>1035</v>
      </c>
      <c r="D3351" s="1001" t="s">
        <v>854</v>
      </c>
      <c r="E3351" s="1001" t="n">
        <v>1010811250</v>
      </c>
      <c r="F3351" s="1001" t="n">
        <v>1127</v>
      </c>
      <c r="G3351" s="1001" t="s">
        <v>7675</v>
      </c>
      <c r="H3351" s="1128" t="n">
        <v>8779</v>
      </c>
      <c r="I3351" s="1068"/>
    </row>
    <row r="3352" customFormat="false" ht="12.75" hidden="false" customHeight="false" outlineLevel="0" collapsed="false">
      <c r="A3352" s="1001" t="n">
        <v>3350</v>
      </c>
      <c r="B3352" s="1001" t="s">
        <v>7676</v>
      </c>
      <c r="C3352" s="1001" t="s">
        <v>1024</v>
      </c>
      <c r="D3352" s="1001" t="s">
        <v>856</v>
      </c>
      <c r="E3352" s="1001" t="n">
        <v>4200730350</v>
      </c>
      <c r="F3352" s="1001" t="n">
        <v>90035</v>
      </c>
      <c r="G3352" s="1001" t="s">
        <v>7677</v>
      </c>
      <c r="H3352" s="1128" t="n">
        <v>10687</v>
      </c>
      <c r="I3352" s="1068"/>
    </row>
    <row r="3353" customFormat="false" ht="12.75" hidden="false" customHeight="false" outlineLevel="0" collapsed="false">
      <c r="A3353" s="1001" t="n">
        <v>3351</v>
      </c>
      <c r="B3353" s="1001" t="s">
        <v>7678</v>
      </c>
      <c r="C3353" s="1001" t="s">
        <v>1269</v>
      </c>
      <c r="D3353" s="1001" t="s">
        <v>860</v>
      </c>
      <c r="E3353" s="1001" t="n">
        <v>1020040380</v>
      </c>
      <c r="F3353" s="1001" t="n">
        <v>7039</v>
      </c>
      <c r="G3353" s="1001" t="s">
        <v>7679</v>
      </c>
      <c r="H3353" s="1128" t="n">
        <v>108</v>
      </c>
      <c r="I3353" s="1068"/>
    </row>
    <row r="3354" customFormat="false" ht="12.75" hidden="false" customHeight="false" outlineLevel="0" collapsed="false">
      <c r="A3354" s="1001" t="n">
        <v>3352</v>
      </c>
      <c r="B3354" s="1001" t="s">
        <v>7680</v>
      </c>
      <c r="C3354" s="1001" t="s">
        <v>908</v>
      </c>
      <c r="D3354" s="1001" t="s">
        <v>854</v>
      </c>
      <c r="E3354" s="1001" t="n">
        <v>1010271050</v>
      </c>
      <c r="F3354" s="1001" t="n">
        <v>4105</v>
      </c>
      <c r="G3354" s="1001" t="s">
        <v>7681</v>
      </c>
      <c r="H3354" s="1128" t="n">
        <v>2675</v>
      </c>
      <c r="I3354" s="1068"/>
    </row>
    <row r="3355" customFormat="false" ht="12.75" hidden="false" customHeight="false" outlineLevel="0" collapsed="false">
      <c r="A3355" s="1001" t="n">
        <v>3353</v>
      </c>
      <c r="B3355" s="1001" t="s">
        <v>7682</v>
      </c>
      <c r="C3355" s="1001" t="s">
        <v>1269</v>
      </c>
      <c r="D3355" s="1001" t="s">
        <v>860</v>
      </c>
      <c r="E3355" s="1001" t="n">
        <v>1020040390</v>
      </c>
      <c r="F3355" s="1001" t="n">
        <v>7040</v>
      </c>
      <c r="G3355" s="1001" t="s">
        <v>7683</v>
      </c>
      <c r="H3355" s="1128" t="n">
        <v>2021</v>
      </c>
      <c r="I3355" s="1068"/>
    </row>
    <row r="3356" customFormat="false" ht="12.75" hidden="false" customHeight="false" outlineLevel="0" collapsed="false">
      <c r="A3356" s="1001" t="n">
        <v>3354</v>
      </c>
      <c r="B3356" s="1001" t="s">
        <v>7684</v>
      </c>
      <c r="C3356" s="1001" t="s">
        <v>1381</v>
      </c>
      <c r="D3356" s="1001" t="s">
        <v>851</v>
      </c>
      <c r="E3356" s="1001" t="n">
        <v>1070390150</v>
      </c>
      <c r="F3356" s="1001" t="n">
        <v>11015</v>
      </c>
      <c r="G3356" s="1001" t="s">
        <v>7685</v>
      </c>
      <c r="H3356" s="1128" t="n">
        <v>92169</v>
      </c>
      <c r="I3356" s="1068"/>
    </row>
    <row r="3357" customFormat="false" ht="12.75" hidden="false" customHeight="false" outlineLevel="0" collapsed="false">
      <c r="A3357" s="1001" t="n">
        <v>3355</v>
      </c>
      <c r="B3357" s="1001" t="s">
        <v>7686</v>
      </c>
      <c r="C3357" s="1001" t="s">
        <v>1269</v>
      </c>
      <c r="D3357" s="1001" t="s">
        <v>860</v>
      </c>
      <c r="E3357" s="1001" t="n">
        <v>1020040400</v>
      </c>
      <c r="F3357" s="1001" t="n">
        <v>7041</v>
      </c>
      <c r="G3357" s="1001" t="s">
        <v>7687</v>
      </c>
      <c r="H3357" s="1128" t="n">
        <v>816</v>
      </c>
      <c r="I3357" s="1068"/>
    </row>
    <row r="3358" customFormat="false" ht="12.75" hidden="false" customHeight="false" outlineLevel="0" collapsed="false">
      <c r="A3358" s="1001" t="n">
        <v>3356</v>
      </c>
      <c r="B3358" s="1001" t="s">
        <v>7688</v>
      </c>
      <c r="C3358" s="1001" t="s">
        <v>1050</v>
      </c>
      <c r="D3358" s="1001" t="s">
        <v>861</v>
      </c>
      <c r="E3358" s="1001" t="n">
        <v>1050100270</v>
      </c>
      <c r="F3358" s="1001" t="n">
        <v>25027</v>
      </c>
      <c r="G3358" s="1001" t="s">
        <v>7689</v>
      </c>
      <c r="H3358" s="1128" t="n">
        <v>1060</v>
      </c>
      <c r="I3358" s="1068"/>
    </row>
    <row r="3359" customFormat="false" ht="12.75" hidden="false" customHeight="false" outlineLevel="0" collapsed="false">
      <c r="A3359" s="1001" t="n">
        <v>3357</v>
      </c>
      <c r="B3359" s="1001" t="s">
        <v>7690</v>
      </c>
      <c r="C3359" s="1001" t="s">
        <v>1215</v>
      </c>
      <c r="D3359" s="1001" t="s">
        <v>858</v>
      </c>
      <c r="E3359" s="1001" t="n">
        <v>1040140401</v>
      </c>
      <c r="F3359" s="1001" t="n">
        <v>21117</v>
      </c>
      <c r="G3359" s="1001" t="s">
        <v>7691</v>
      </c>
      <c r="H3359" s="1128" t="n">
        <v>1402</v>
      </c>
      <c r="I3359" s="1068"/>
    </row>
    <row r="3360" customFormat="false" ht="12.75" hidden="false" customHeight="false" outlineLevel="0" collapsed="false">
      <c r="A3360" s="1001" t="n">
        <v>3358</v>
      </c>
      <c r="B3360" s="1001" t="s">
        <v>7692</v>
      </c>
      <c r="C3360" s="1001" t="s">
        <v>881</v>
      </c>
      <c r="D3360" s="1001" t="s">
        <v>852</v>
      </c>
      <c r="E3360" s="1001" t="n">
        <v>1030980415</v>
      </c>
      <c r="F3360" s="1001" t="n">
        <v>97092</v>
      </c>
      <c r="G3360" s="1001" t="s">
        <v>7693</v>
      </c>
      <c r="H3360" s="1128" t="n">
        <v>4670</v>
      </c>
      <c r="I3360" s="1068"/>
    </row>
    <row r="3361" customFormat="false" ht="12.75" hidden="false" customHeight="false" outlineLevel="0" collapsed="false">
      <c r="A3361" s="1001" t="n">
        <v>3359</v>
      </c>
      <c r="B3361" s="1001" t="s">
        <v>7694</v>
      </c>
      <c r="C3361" s="1001" t="s">
        <v>1012</v>
      </c>
      <c r="D3361" s="1001" t="s">
        <v>464</v>
      </c>
      <c r="E3361" s="1001" t="n">
        <v>2120700490</v>
      </c>
      <c r="F3361" s="1001" t="n">
        <v>58049</v>
      </c>
      <c r="G3361" s="1001" t="s">
        <v>7695</v>
      </c>
      <c r="H3361" s="1128" t="n">
        <v>6449</v>
      </c>
      <c r="I3361" s="1068"/>
    </row>
    <row r="3362" customFormat="false" ht="12.75" hidden="false" customHeight="false" outlineLevel="0" collapsed="false">
      <c r="A3362" s="1001" t="n">
        <v>3360</v>
      </c>
      <c r="B3362" s="1001" t="s">
        <v>7696</v>
      </c>
      <c r="C3362" s="1001" t="s">
        <v>917</v>
      </c>
      <c r="D3362" s="1001" t="s">
        <v>464</v>
      </c>
      <c r="E3362" s="1001" t="n">
        <v>2120690300</v>
      </c>
      <c r="F3362" s="1001" t="n">
        <v>57032</v>
      </c>
      <c r="G3362" s="1001" t="s">
        <v>7697</v>
      </c>
      <c r="H3362" s="1128" t="n">
        <v>372</v>
      </c>
      <c r="I3362" s="1068"/>
    </row>
    <row r="3363" customFormat="false" ht="12.75" hidden="false" customHeight="false" outlineLevel="0" collapsed="false">
      <c r="A3363" s="1001" t="n">
        <v>3361</v>
      </c>
      <c r="B3363" s="1001" t="s">
        <v>7698</v>
      </c>
      <c r="C3363" s="1001" t="s">
        <v>893</v>
      </c>
      <c r="D3363" s="1001" t="s">
        <v>852</v>
      </c>
      <c r="E3363" s="1001" t="n">
        <v>1030491140</v>
      </c>
      <c r="F3363" s="1001" t="n">
        <v>15115</v>
      </c>
      <c r="G3363" s="1001" t="s">
        <v>7699</v>
      </c>
      <c r="H3363" s="1128" t="n">
        <v>9060</v>
      </c>
      <c r="I3363" s="1068"/>
    </row>
    <row r="3364" customFormat="false" ht="12.75" hidden="false" customHeight="false" outlineLevel="0" collapsed="false">
      <c r="A3364" s="1001" t="n">
        <v>3362</v>
      </c>
      <c r="B3364" s="1001" t="s">
        <v>7700</v>
      </c>
      <c r="C3364" s="1001" t="s">
        <v>925</v>
      </c>
      <c r="D3364" s="1001" t="s">
        <v>848</v>
      </c>
      <c r="E3364" s="1001" t="n">
        <v>3150510380</v>
      </c>
      <c r="F3364" s="1001" t="n">
        <v>63038</v>
      </c>
      <c r="G3364" s="1001" t="s">
        <v>7701</v>
      </c>
      <c r="H3364" s="1128" t="n">
        <v>4642</v>
      </c>
      <c r="I3364" s="1068"/>
    </row>
    <row r="3365" customFormat="false" ht="12.75" hidden="false" customHeight="false" outlineLevel="0" collapsed="false">
      <c r="A3365" s="1001" t="n">
        <v>3363</v>
      </c>
      <c r="B3365" s="1001" t="s">
        <v>7702</v>
      </c>
      <c r="C3365" s="1001" t="s">
        <v>1087</v>
      </c>
      <c r="D3365" s="1001" t="s">
        <v>848</v>
      </c>
      <c r="E3365" s="1001" t="n">
        <v>3150080410</v>
      </c>
      <c r="F3365" s="1001" t="n">
        <v>64041</v>
      </c>
      <c r="G3365" s="1001" t="s">
        <v>7703</v>
      </c>
      <c r="H3365" s="1128" t="n">
        <v>2064</v>
      </c>
      <c r="I3365" s="1068"/>
    </row>
    <row r="3366" customFormat="false" ht="12.75" hidden="false" customHeight="false" outlineLevel="0" collapsed="false">
      <c r="A3366" s="1001" t="n">
        <v>3364</v>
      </c>
      <c r="B3366" s="1001" t="s">
        <v>7704</v>
      </c>
      <c r="C3366" s="1001" t="s">
        <v>1215</v>
      </c>
      <c r="D3366" s="1001" t="s">
        <v>858</v>
      </c>
      <c r="E3366" s="1001" t="n">
        <v>1040140340</v>
      </c>
      <c r="F3366" s="1001" t="n">
        <v>21037</v>
      </c>
      <c r="G3366" s="1001" t="s">
        <v>7705</v>
      </c>
      <c r="H3366" s="1128" t="n">
        <v>5202</v>
      </c>
      <c r="I3366" s="1068"/>
    </row>
    <row r="3367" customFormat="false" ht="12.75" hidden="false" customHeight="false" outlineLevel="0" collapsed="false">
      <c r="A3367" s="1001" t="n">
        <v>3365</v>
      </c>
      <c r="B3367" s="1001" t="s">
        <v>7706</v>
      </c>
      <c r="C3367" s="1001" t="s">
        <v>887</v>
      </c>
      <c r="D3367" s="1001" t="s">
        <v>856</v>
      </c>
      <c r="E3367" s="1001" t="n">
        <v>4200950246</v>
      </c>
      <c r="F3367" s="1001" t="n">
        <v>95082</v>
      </c>
      <c r="G3367" s="1001" t="s">
        <v>7707</v>
      </c>
      <c r="H3367" s="1128" t="n">
        <v>1685</v>
      </c>
      <c r="I3367" s="1068"/>
    </row>
    <row r="3368" customFormat="false" ht="12.75" hidden="false" customHeight="false" outlineLevel="0" collapsed="false">
      <c r="A3368" s="1001" t="n">
        <v>3366</v>
      </c>
      <c r="B3368" s="1001" t="s">
        <v>7708</v>
      </c>
      <c r="C3368" s="1001" t="s">
        <v>1012</v>
      </c>
      <c r="D3368" s="1001" t="s">
        <v>464</v>
      </c>
      <c r="E3368" s="1001" t="n">
        <v>2120700491</v>
      </c>
      <c r="F3368" s="1001" t="n">
        <v>58116</v>
      </c>
      <c r="G3368" s="1001" t="s">
        <v>7709</v>
      </c>
      <c r="H3368" s="1128" t="n">
        <v>40593</v>
      </c>
      <c r="I3368" s="1068"/>
    </row>
    <row r="3369" customFormat="false" ht="12.75" hidden="false" customHeight="false" outlineLevel="0" collapsed="false">
      <c r="A3369" s="1001" t="n">
        <v>3367</v>
      </c>
      <c r="B3369" s="1001" t="s">
        <v>7710</v>
      </c>
      <c r="C3369" s="1001" t="s">
        <v>1024</v>
      </c>
      <c r="D3369" s="1001" t="s">
        <v>856</v>
      </c>
      <c r="E3369" s="1001" t="n">
        <v>4200730340</v>
      </c>
      <c r="F3369" s="1001" t="n">
        <v>90034</v>
      </c>
      <c r="G3369" s="1001" t="s">
        <v>7711</v>
      </c>
      <c r="H3369" s="1128" t="n">
        <v>859</v>
      </c>
      <c r="I3369" s="1068"/>
    </row>
    <row r="3370" customFormat="false" ht="12.75" hidden="false" customHeight="false" outlineLevel="0" collapsed="false">
      <c r="A3370" s="1001" t="n">
        <v>3368</v>
      </c>
      <c r="B3370" s="1001" t="s">
        <v>7712</v>
      </c>
      <c r="C3370" s="1001" t="s">
        <v>1017</v>
      </c>
      <c r="D3370" s="1001" t="s">
        <v>847</v>
      </c>
      <c r="E3370" s="1001" t="n">
        <v>3180670410</v>
      </c>
      <c r="F3370" s="1001" t="n">
        <v>80041</v>
      </c>
      <c r="G3370" s="1001" t="s">
        <v>7713</v>
      </c>
      <c r="H3370" s="1128" t="n">
        <v>352</v>
      </c>
      <c r="I3370" s="1068"/>
    </row>
    <row r="3371" customFormat="false" ht="12.75" hidden="false" customHeight="false" outlineLevel="0" collapsed="false">
      <c r="A3371" s="1001" t="n">
        <v>3369</v>
      </c>
      <c r="B3371" s="1001" t="s">
        <v>7714</v>
      </c>
      <c r="C3371" s="1001" t="s">
        <v>1071</v>
      </c>
      <c r="D3371" s="1001" t="s">
        <v>861</v>
      </c>
      <c r="E3371" s="1001" t="n">
        <v>1050900490</v>
      </c>
      <c r="F3371" s="1001" t="n">
        <v>24049</v>
      </c>
      <c r="G3371" s="1001" t="s">
        <v>7715</v>
      </c>
      <c r="H3371" s="1128" t="n">
        <v>120</v>
      </c>
      <c r="I3371" s="1068"/>
    </row>
    <row r="3372" customFormat="false" ht="12.75" hidden="false" customHeight="false" outlineLevel="0" collapsed="false">
      <c r="A3372" s="1001" t="n">
        <v>3370</v>
      </c>
      <c r="B3372" s="1001" t="s">
        <v>7716</v>
      </c>
      <c r="C3372" s="1001" t="s">
        <v>1159</v>
      </c>
      <c r="D3372" s="1001" t="s">
        <v>852</v>
      </c>
      <c r="E3372" s="1001" t="n">
        <v>1030241120</v>
      </c>
      <c r="F3372" s="1001" t="n">
        <v>13119</v>
      </c>
      <c r="G3372" s="1001" t="s">
        <v>7717</v>
      </c>
      <c r="H3372" s="1128" t="n">
        <v>899</v>
      </c>
      <c r="I3372" s="1068"/>
    </row>
    <row r="3373" customFormat="false" ht="12.75" hidden="false" customHeight="false" outlineLevel="0" collapsed="false">
      <c r="A3373" s="1001" t="n">
        <v>3371</v>
      </c>
      <c r="B3373" s="1001" t="s">
        <v>7718</v>
      </c>
      <c r="C3373" s="1001" t="s">
        <v>908</v>
      </c>
      <c r="D3373" s="1001" t="s">
        <v>854</v>
      </c>
      <c r="E3373" s="1001" t="n">
        <v>1010271040</v>
      </c>
      <c r="F3373" s="1001" t="n">
        <v>4104</v>
      </c>
      <c r="G3373" s="1001" t="s">
        <v>7719</v>
      </c>
      <c r="H3373" s="1128" t="n">
        <v>1395</v>
      </c>
      <c r="I3373" s="1068"/>
    </row>
    <row r="3374" customFormat="false" ht="12.75" hidden="false" customHeight="false" outlineLevel="0" collapsed="false">
      <c r="A3374" s="1001" t="n">
        <v>3372</v>
      </c>
      <c r="B3374" s="1001" t="s">
        <v>7720</v>
      </c>
      <c r="C3374" s="1001" t="s">
        <v>942</v>
      </c>
      <c r="D3374" s="1001" t="s">
        <v>847</v>
      </c>
      <c r="E3374" s="1001" t="n">
        <v>3180250630</v>
      </c>
      <c r="F3374" s="1001" t="n">
        <v>78062</v>
      </c>
      <c r="G3374" s="1001" t="s">
        <v>7721</v>
      </c>
      <c r="H3374" s="1128" t="n">
        <v>2303</v>
      </c>
      <c r="I3374" s="1068"/>
    </row>
    <row r="3375" customFormat="false" ht="12.75" hidden="false" customHeight="false" outlineLevel="0" collapsed="false">
      <c r="A3375" s="1001" t="n">
        <v>3373</v>
      </c>
      <c r="B3375" s="1001" t="s">
        <v>7722</v>
      </c>
      <c r="C3375" s="1001" t="s">
        <v>899</v>
      </c>
      <c r="D3375" s="1001" t="s">
        <v>846</v>
      </c>
      <c r="E3375" s="1001" t="n">
        <v>3170640380</v>
      </c>
      <c r="F3375" s="1001" t="n">
        <v>76039</v>
      </c>
      <c r="G3375" s="1001" t="s">
        <v>7723</v>
      </c>
      <c r="H3375" s="1128" t="n">
        <v>5138</v>
      </c>
      <c r="I3375" s="1068"/>
    </row>
    <row r="3376" customFormat="false" ht="12.75" hidden="false" customHeight="false" outlineLevel="0" collapsed="false">
      <c r="A3376" s="1001" t="n">
        <v>3374</v>
      </c>
      <c r="B3376" s="1001" t="s">
        <v>7724</v>
      </c>
      <c r="C3376" s="1001" t="s">
        <v>1602</v>
      </c>
      <c r="D3376" s="1001" t="s">
        <v>849</v>
      </c>
      <c r="E3376" s="1001" t="n">
        <v>1080290110</v>
      </c>
      <c r="F3376" s="1001" t="n">
        <v>38011</v>
      </c>
      <c r="G3376" s="1001" t="s">
        <v>7725</v>
      </c>
      <c r="H3376" s="1128" t="n">
        <v>4730</v>
      </c>
      <c r="I3376" s="1068"/>
    </row>
    <row r="3377" customFormat="false" ht="12.75" hidden="false" customHeight="false" outlineLevel="0" collapsed="false">
      <c r="A3377" s="1001" t="n">
        <v>3375</v>
      </c>
      <c r="B3377" s="1001" t="s">
        <v>7726</v>
      </c>
      <c r="C3377" s="1001" t="s">
        <v>1215</v>
      </c>
      <c r="D3377" s="1001" t="s">
        <v>858</v>
      </c>
      <c r="E3377" s="1001" t="n">
        <v>1040140350</v>
      </c>
      <c r="F3377" s="1001" t="n">
        <v>21038</v>
      </c>
      <c r="G3377" s="1001" t="s">
        <v>7727</v>
      </c>
      <c r="H3377" s="1128" t="n">
        <v>5050</v>
      </c>
      <c r="I3377" s="1068"/>
    </row>
    <row r="3378" customFormat="false" ht="12.75" hidden="false" customHeight="false" outlineLevel="0" collapsed="false">
      <c r="A3378" s="1001" t="n">
        <v>3376</v>
      </c>
      <c r="B3378" s="1001" t="s">
        <v>7728</v>
      </c>
      <c r="C3378" s="1001" t="s">
        <v>1125</v>
      </c>
      <c r="D3378" s="1001" t="s">
        <v>851</v>
      </c>
      <c r="E3378" s="1001" t="n">
        <v>1070740330</v>
      </c>
      <c r="F3378" s="1001" t="n">
        <v>9033</v>
      </c>
      <c r="G3378" s="1001" t="s">
        <v>7729</v>
      </c>
      <c r="H3378" s="1128" t="n">
        <v>1696</v>
      </c>
      <c r="I3378" s="1068"/>
    </row>
    <row r="3379" customFormat="false" ht="12.75" hidden="false" customHeight="false" outlineLevel="0" collapsed="false">
      <c r="A3379" s="1001" t="n">
        <v>3377</v>
      </c>
      <c r="B3379" s="1001" t="s">
        <v>7730</v>
      </c>
      <c r="C3379" s="1001" t="s">
        <v>893</v>
      </c>
      <c r="D3379" s="1001" t="s">
        <v>852</v>
      </c>
      <c r="E3379" s="1001" t="n">
        <v>1030491150</v>
      </c>
      <c r="F3379" s="1001" t="n">
        <v>15116</v>
      </c>
      <c r="G3379" s="1001" t="s">
        <v>7731</v>
      </c>
      <c r="H3379" s="1128" t="n">
        <v>26126</v>
      </c>
      <c r="I3379" s="1068"/>
    </row>
    <row r="3380" customFormat="false" ht="12.75" hidden="false" customHeight="false" outlineLevel="0" collapsed="false">
      <c r="A3380" s="1001" t="n">
        <v>3378</v>
      </c>
      <c r="B3380" s="1001" t="s">
        <v>7732</v>
      </c>
      <c r="C3380" s="1001" t="s">
        <v>1159</v>
      </c>
      <c r="D3380" s="1001" t="s">
        <v>852</v>
      </c>
      <c r="E3380" s="1001" t="n">
        <v>1030241130</v>
      </c>
      <c r="F3380" s="1001" t="n">
        <v>13120</v>
      </c>
      <c r="G3380" s="1001" t="s">
        <v>7733</v>
      </c>
      <c r="H3380" s="1128" t="n">
        <v>544</v>
      </c>
      <c r="I3380" s="1068"/>
    </row>
    <row r="3381" customFormat="false" ht="12.75" hidden="false" customHeight="false" outlineLevel="0" collapsed="false">
      <c r="A3381" s="1001" t="n">
        <v>3379</v>
      </c>
      <c r="B3381" s="1001" t="s">
        <v>7734</v>
      </c>
      <c r="C3381" s="1001" t="s">
        <v>942</v>
      </c>
      <c r="D3381" s="1001" t="s">
        <v>847</v>
      </c>
      <c r="E3381" s="1001" t="n">
        <v>3180250640</v>
      </c>
      <c r="F3381" s="1001" t="n">
        <v>78063</v>
      </c>
      <c r="G3381" s="1001" t="s">
        <v>7735</v>
      </c>
      <c r="H3381" s="1128" t="n">
        <v>1737</v>
      </c>
      <c r="I3381" s="1068"/>
    </row>
    <row r="3382" customFormat="false" ht="12.75" hidden="false" customHeight="false" outlineLevel="0" collapsed="false">
      <c r="A3382" s="1001" t="n">
        <v>3380</v>
      </c>
      <c r="B3382" s="1001" t="s">
        <v>7736</v>
      </c>
      <c r="C3382" s="1001" t="s">
        <v>942</v>
      </c>
      <c r="D3382" s="1001" t="s">
        <v>847</v>
      </c>
      <c r="E3382" s="1001" t="n">
        <v>3180250650</v>
      </c>
      <c r="F3382" s="1001" t="n">
        <v>78064</v>
      </c>
      <c r="G3382" s="1001" t="s">
        <v>7737</v>
      </c>
      <c r="H3382" s="1128" t="n">
        <v>789</v>
      </c>
      <c r="I3382" s="1068"/>
    </row>
    <row r="3383" customFormat="false" ht="12.75" hidden="false" customHeight="false" outlineLevel="0" collapsed="false">
      <c r="A3383" s="1001" t="n">
        <v>3381</v>
      </c>
      <c r="B3383" s="1001" t="s">
        <v>7738</v>
      </c>
      <c r="C3383" s="1001" t="s">
        <v>1215</v>
      </c>
      <c r="D3383" s="1001" t="s">
        <v>858</v>
      </c>
      <c r="E3383" s="1001" t="n">
        <v>1040140360</v>
      </c>
      <c r="F3383" s="1001" t="n">
        <v>21039</v>
      </c>
      <c r="G3383" s="1001" t="s">
        <v>7739</v>
      </c>
      <c r="H3383" s="1128" t="n">
        <v>2743</v>
      </c>
      <c r="I3383" s="1068"/>
    </row>
    <row r="3384" customFormat="false" ht="12.75" hidden="false" customHeight="false" outlineLevel="0" collapsed="false">
      <c r="A3384" s="1001" t="n">
        <v>3382</v>
      </c>
      <c r="B3384" s="1001" t="s">
        <v>7740</v>
      </c>
      <c r="C3384" s="1001" t="s">
        <v>1215</v>
      </c>
      <c r="D3384" s="1001" t="s">
        <v>858</v>
      </c>
      <c r="E3384" s="1001" t="n">
        <v>1040140370</v>
      </c>
      <c r="F3384" s="1001" t="n">
        <v>21040</v>
      </c>
      <c r="G3384" s="1001" t="s">
        <v>7741</v>
      </c>
      <c r="H3384" s="1128" t="n">
        <v>18183</v>
      </c>
      <c r="I3384" s="1068"/>
    </row>
    <row r="3385" customFormat="false" ht="12.75" hidden="false" customHeight="false" outlineLevel="0" collapsed="false">
      <c r="A3385" s="1001" t="n">
        <v>3383</v>
      </c>
      <c r="B3385" s="1001" t="s">
        <v>7742</v>
      </c>
      <c r="C3385" s="1001" t="s">
        <v>2351</v>
      </c>
      <c r="D3385" s="1001" t="s">
        <v>458</v>
      </c>
      <c r="E3385" s="1001" t="n">
        <v>2090620160</v>
      </c>
      <c r="F3385" s="1001" t="n">
        <v>50016</v>
      </c>
      <c r="G3385" s="1001" t="s">
        <v>7743</v>
      </c>
      <c r="H3385" s="1128" t="n">
        <v>1282</v>
      </c>
      <c r="I3385" s="1068"/>
    </row>
    <row r="3386" customFormat="false" ht="12.75" hidden="false" customHeight="false" outlineLevel="0" collapsed="false">
      <c r="A3386" s="1001" t="n">
        <v>3384</v>
      </c>
      <c r="B3386" s="1001" t="s">
        <v>7744</v>
      </c>
      <c r="C3386" s="1001" t="s">
        <v>999</v>
      </c>
      <c r="D3386" s="1001" t="s">
        <v>852</v>
      </c>
      <c r="E3386" s="1001" t="n">
        <v>1030121180</v>
      </c>
      <c r="F3386" s="1001" t="n">
        <v>16123</v>
      </c>
      <c r="G3386" s="1001" t="s">
        <v>7745</v>
      </c>
      <c r="H3386" s="1128" t="n">
        <v>4119</v>
      </c>
      <c r="I3386" s="1068"/>
    </row>
    <row r="3387" customFormat="false" ht="12.75" hidden="false" customHeight="false" outlineLevel="0" collapsed="false">
      <c r="A3387" s="1001" t="n">
        <v>3385</v>
      </c>
      <c r="B3387" s="1001" t="s">
        <v>7746</v>
      </c>
      <c r="C3387" s="1001" t="s">
        <v>1325</v>
      </c>
      <c r="D3387" s="1001" t="s">
        <v>468</v>
      </c>
      <c r="E3387" s="1001" t="n">
        <v>3130230450</v>
      </c>
      <c r="F3387" s="1001" t="n">
        <v>69045</v>
      </c>
      <c r="G3387" s="1001" t="s">
        <v>7747</v>
      </c>
      <c r="H3387" s="1128" t="n">
        <v>1087</v>
      </c>
      <c r="I3387" s="1068"/>
    </row>
    <row r="3388" customFormat="false" ht="12.75" hidden="false" customHeight="false" outlineLevel="0" collapsed="false">
      <c r="A3388" s="1001" t="n">
        <v>3386</v>
      </c>
      <c r="B3388" s="1001" t="s">
        <v>7748</v>
      </c>
      <c r="C3388" s="1001" t="s">
        <v>2111</v>
      </c>
      <c r="D3388" s="1001" t="s">
        <v>849</v>
      </c>
      <c r="E3388" s="1001" t="n">
        <v>1080500180</v>
      </c>
      <c r="F3388" s="1001" t="n">
        <v>36018</v>
      </c>
      <c r="G3388" s="1001" t="s">
        <v>7749</v>
      </c>
      <c r="H3388" s="1128" t="n">
        <v>2667</v>
      </c>
      <c r="I3388" s="1068"/>
    </row>
    <row r="3389" customFormat="false" ht="12.75" hidden="false" customHeight="false" outlineLevel="0" collapsed="false">
      <c r="A3389" s="1001" t="n">
        <v>3387</v>
      </c>
      <c r="B3389" s="1001" t="s">
        <v>7750</v>
      </c>
      <c r="C3389" s="1001" t="s">
        <v>1159</v>
      </c>
      <c r="D3389" s="1001" t="s">
        <v>852</v>
      </c>
      <c r="E3389" s="1001" t="n">
        <v>1030241140</v>
      </c>
      <c r="F3389" s="1001" t="n">
        <v>13121</v>
      </c>
      <c r="G3389" s="1001" t="s">
        <v>7751</v>
      </c>
      <c r="H3389" s="1128" t="n">
        <v>2523</v>
      </c>
      <c r="I3389" s="1068"/>
    </row>
    <row r="3390" customFormat="false" ht="12.75" hidden="false" customHeight="false" outlineLevel="0" collapsed="false">
      <c r="A3390" s="1001" t="n">
        <v>3388</v>
      </c>
      <c r="B3390" s="1001" t="s">
        <v>7752</v>
      </c>
      <c r="C3390" s="1001" t="s">
        <v>1174</v>
      </c>
      <c r="D3390" s="1001" t="s">
        <v>847</v>
      </c>
      <c r="E3390" s="1001" t="n">
        <v>3180220641</v>
      </c>
      <c r="F3390" s="1001" t="n">
        <v>79160</v>
      </c>
      <c r="G3390" s="1001" t="s">
        <v>7753</v>
      </c>
      <c r="H3390" s="1128" t="n">
        <v>67413</v>
      </c>
      <c r="I3390" s="1068"/>
    </row>
    <row r="3391" customFormat="false" ht="12.75" hidden="false" customHeight="false" outlineLevel="0" collapsed="false">
      <c r="A3391" s="1001" t="n">
        <v>3389</v>
      </c>
      <c r="B3391" s="1001" t="s">
        <v>7754</v>
      </c>
      <c r="C3391" s="1001" t="s">
        <v>1050</v>
      </c>
      <c r="D3391" s="1001" t="s">
        <v>861</v>
      </c>
      <c r="E3391" s="1001" t="n">
        <v>1050100260</v>
      </c>
      <c r="F3391" s="1001" t="n">
        <v>25026</v>
      </c>
      <c r="G3391" s="1001" t="s">
        <v>7755</v>
      </c>
      <c r="H3391" s="1128" t="n">
        <v>2666</v>
      </c>
      <c r="I3391" s="1068"/>
    </row>
    <row r="3392" customFormat="false" ht="12.75" hidden="false" customHeight="false" outlineLevel="0" collapsed="false">
      <c r="A3392" s="1001" t="n">
        <v>3390</v>
      </c>
      <c r="B3392" s="1001" t="s">
        <v>7756</v>
      </c>
      <c r="C3392" s="1001" t="s">
        <v>1063</v>
      </c>
      <c r="D3392" s="1001" t="s">
        <v>857</v>
      </c>
      <c r="E3392" s="1001" t="n">
        <v>4190010200</v>
      </c>
      <c r="F3392" s="1001" t="n">
        <v>84020</v>
      </c>
      <c r="G3392" s="1001" t="s">
        <v>7757</v>
      </c>
      <c r="H3392" s="1128" t="n">
        <v>6462</v>
      </c>
      <c r="I3392" s="1068"/>
    </row>
    <row r="3393" customFormat="false" ht="12.75" hidden="false" customHeight="false" outlineLevel="0" collapsed="false">
      <c r="A3393" s="1001" t="n">
        <v>3391</v>
      </c>
      <c r="B3393" s="1001" t="s">
        <v>7758</v>
      </c>
      <c r="C3393" s="1001" t="s">
        <v>896</v>
      </c>
      <c r="D3393" s="1001" t="s">
        <v>458</v>
      </c>
      <c r="E3393" s="1001" t="n">
        <v>2090630050</v>
      </c>
      <c r="F3393" s="1001" t="n">
        <v>47005</v>
      </c>
      <c r="G3393" s="1001" t="s">
        <v>7759</v>
      </c>
      <c r="H3393" s="1128" t="n">
        <v>7398</v>
      </c>
      <c r="I3393" s="1068"/>
    </row>
    <row r="3394" customFormat="false" ht="12.75" hidden="false" customHeight="false" outlineLevel="0" collapsed="false">
      <c r="A3394" s="1001" t="n">
        <v>3392</v>
      </c>
      <c r="B3394" s="1001" t="s">
        <v>7760</v>
      </c>
      <c r="C3394" s="1001" t="s">
        <v>1120</v>
      </c>
      <c r="D3394" s="1001" t="s">
        <v>854</v>
      </c>
      <c r="E3394" s="1001" t="n">
        <v>1010880670</v>
      </c>
      <c r="F3394" s="1001" t="n">
        <v>2067</v>
      </c>
      <c r="G3394" s="1001" t="s">
        <v>7761</v>
      </c>
      <c r="H3394" s="1128" t="n">
        <v>506</v>
      </c>
      <c r="I3394" s="1068"/>
    </row>
    <row r="3395" customFormat="false" ht="12.75" hidden="false" customHeight="false" outlineLevel="0" collapsed="false">
      <c r="A3395" s="1001" t="n">
        <v>3393</v>
      </c>
      <c r="B3395" s="1001" t="s">
        <v>7762</v>
      </c>
      <c r="C3395" s="1001" t="s">
        <v>1215</v>
      </c>
      <c r="D3395" s="1001" t="s">
        <v>858</v>
      </c>
      <c r="E3395" s="1001" t="n">
        <v>1040140380</v>
      </c>
      <c r="F3395" s="1001" t="n">
        <v>21041</v>
      </c>
      <c r="G3395" s="1001" t="s">
        <v>7763</v>
      </c>
      <c r="H3395" s="1128" t="n">
        <v>12415</v>
      </c>
      <c r="I3395" s="1068"/>
    </row>
    <row r="3396" customFormat="false" ht="12.75" hidden="false" customHeight="false" outlineLevel="0" collapsed="false">
      <c r="A3396" s="1001" t="n">
        <v>3394</v>
      </c>
      <c r="B3396" s="1001" t="s">
        <v>7764</v>
      </c>
      <c r="C3396" s="1001" t="s">
        <v>1325</v>
      </c>
      <c r="D3396" s="1001" t="s">
        <v>468</v>
      </c>
      <c r="E3396" s="1001" t="n">
        <v>3130230460</v>
      </c>
      <c r="F3396" s="1001" t="n">
        <v>69046</v>
      </c>
      <c r="G3396" s="1001" t="s">
        <v>7765</v>
      </c>
      <c r="H3396" s="1128" t="n">
        <v>34201</v>
      </c>
      <c r="I3396" s="1068"/>
    </row>
    <row r="3397" customFormat="false" ht="12.75" hidden="false" customHeight="false" outlineLevel="0" collapsed="false">
      <c r="A3397" s="1001" t="n">
        <v>3395</v>
      </c>
      <c r="B3397" s="1001" t="s">
        <v>7766</v>
      </c>
      <c r="C3397" s="1001" t="s">
        <v>378</v>
      </c>
      <c r="D3397" s="1001" t="s">
        <v>854</v>
      </c>
      <c r="E3397" s="1001" t="n">
        <v>1010520800</v>
      </c>
      <c r="F3397" s="1001" t="n">
        <v>3083</v>
      </c>
      <c r="G3397" s="1001" t="s">
        <v>7767</v>
      </c>
      <c r="H3397" s="1128" t="n">
        <v>537</v>
      </c>
      <c r="I3397" s="1068"/>
    </row>
    <row r="3398" customFormat="false" ht="12.75" hidden="false" customHeight="false" outlineLevel="0" collapsed="false">
      <c r="A3398" s="1001" t="n">
        <v>3396</v>
      </c>
      <c r="B3398" s="1001" t="s">
        <v>7768</v>
      </c>
      <c r="C3398" s="1001" t="s">
        <v>1117</v>
      </c>
      <c r="D3398" s="1001" t="s">
        <v>852</v>
      </c>
      <c r="E3398" s="1001" t="n">
        <v>1030570750</v>
      </c>
      <c r="F3398" s="1001" t="n">
        <v>18078</v>
      </c>
      <c r="G3398" s="1001" t="s">
        <v>7769</v>
      </c>
      <c r="H3398" s="1128" t="n">
        <v>6446</v>
      </c>
      <c r="I3398" s="1068"/>
    </row>
    <row r="3399" customFormat="false" ht="12.75" hidden="false" customHeight="false" outlineLevel="0" collapsed="false">
      <c r="A3399" s="1001" t="n">
        <v>3397</v>
      </c>
      <c r="B3399" s="1001" t="s">
        <v>7770</v>
      </c>
      <c r="C3399" s="1001" t="s">
        <v>1154</v>
      </c>
      <c r="D3399" s="1001" t="s">
        <v>849</v>
      </c>
      <c r="E3399" s="1001" t="n">
        <v>1080560180</v>
      </c>
      <c r="F3399" s="1001" t="n">
        <v>34018</v>
      </c>
      <c r="G3399" s="1001" t="s">
        <v>7771</v>
      </c>
      <c r="H3399" s="1128" t="n">
        <v>10661</v>
      </c>
      <c r="I3399" s="1068"/>
    </row>
    <row r="3400" customFormat="false" ht="12.75" hidden="false" customHeight="false" outlineLevel="0" collapsed="false">
      <c r="A3400" s="1001" t="n">
        <v>3398</v>
      </c>
      <c r="B3400" s="1001" t="s">
        <v>7772</v>
      </c>
      <c r="C3400" s="1001" t="s">
        <v>1117</v>
      </c>
      <c r="D3400" s="1001" t="s">
        <v>852</v>
      </c>
      <c r="E3400" s="1001" t="n">
        <v>1030570760</v>
      </c>
      <c r="F3400" s="1001" t="n">
        <v>18079</v>
      </c>
      <c r="G3400" s="1001" t="s">
        <v>7773</v>
      </c>
      <c r="H3400" s="1128" t="n">
        <v>382</v>
      </c>
      <c r="I3400" s="1068"/>
    </row>
    <row r="3401" customFormat="false" ht="12.75" hidden="false" customHeight="false" outlineLevel="0" collapsed="false">
      <c r="A3401" s="1001" t="n">
        <v>3399</v>
      </c>
      <c r="B3401" s="1001" t="s">
        <v>7774</v>
      </c>
      <c r="C3401" s="1001" t="s">
        <v>1625</v>
      </c>
      <c r="D3401" s="1001" t="s">
        <v>856</v>
      </c>
      <c r="E3401" s="1001" t="n">
        <v>4200530350</v>
      </c>
      <c r="F3401" s="1001" t="n">
        <v>91037</v>
      </c>
      <c r="G3401" s="1001" t="s">
        <v>7775</v>
      </c>
      <c r="H3401" s="1128" t="n">
        <v>5091</v>
      </c>
      <c r="I3401" s="1068"/>
    </row>
    <row r="3402" customFormat="false" ht="12.75" hidden="false" customHeight="false" outlineLevel="0" collapsed="false">
      <c r="A3402" s="1001" t="n">
        <v>3400</v>
      </c>
      <c r="B3402" s="1001" t="s">
        <v>7776</v>
      </c>
      <c r="C3402" s="1001" t="s">
        <v>1012</v>
      </c>
      <c r="D3402" s="1001" t="s">
        <v>464</v>
      </c>
      <c r="E3402" s="1001" t="n">
        <v>2120700500</v>
      </c>
      <c r="F3402" s="1001" t="n">
        <v>58050</v>
      </c>
      <c r="G3402" s="1001" t="s">
        <v>7777</v>
      </c>
      <c r="H3402" s="1128" t="n">
        <v>12936</v>
      </c>
      <c r="I3402" s="1068"/>
    </row>
    <row r="3403" customFormat="false" ht="12.75" hidden="false" customHeight="false" outlineLevel="0" collapsed="false">
      <c r="A3403" s="1001" t="n">
        <v>3401</v>
      </c>
      <c r="B3403" s="1001" t="s">
        <v>7778</v>
      </c>
      <c r="C3403" s="1001" t="s">
        <v>1151</v>
      </c>
      <c r="D3403" s="1001" t="s">
        <v>852</v>
      </c>
      <c r="E3403" s="1001" t="n">
        <v>1030770360</v>
      </c>
      <c r="F3403" s="1001" t="n">
        <v>14036</v>
      </c>
      <c r="G3403" s="1001" t="s">
        <v>7779</v>
      </c>
      <c r="H3403" s="1128" t="n">
        <v>1256</v>
      </c>
      <c r="I3403" s="1068"/>
    </row>
    <row r="3404" customFormat="false" ht="12.75" hidden="false" customHeight="false" outlineLevel="0" collapsed="false">
      <c r="A3404" s="1001" t="n">
        <v>3402</v>
      </c>
      <c r="B3404" s="1001" t="s">
        <v>7780</v>
      </c>
      <c r="C3404" s="1001" t="s">
        <v>1035</v>
      </c>
      <c r="D3404" s="1001" t="s">
        <v>854</v>
      </c>
      <c r="E3404" s="1001" t="n">
        <v>1010811260</v>
      </c>
      <c r="F3404" s="1001" t="n">
        <v>1128</v>
      </c>
      <c r="G3404" s="1001" t="s">
        <v>7781</v>
      </c>
      <c r="H3404" s="1128" t="n">
        <v>4893</v>
      </c>
      <c r="I3404" s="1068"/>
    </row>
    <row r="3405" customFormat="false" ht="12.75" hidden="false" customHeight="false" outlineLevel="0" collapsed="false">
      <c r="A3405" s="1001" t="n">
        <v>3403</v>
      </c>
      <c r="B3405" s="1001" t="s">
        <v>7782</v>
      </c>
      <c r="C3405" s="1001" t="s">
        <v>1320</v>
      </c>
      <c r="D3405" s="1001" t="s">
        <v>462</v>
      </c>
      <c r="E3405" s="1001" t="n">
        <v>2111050090</v>
      </c>
      <c r="F3405" s="1001" t="n">
        <v>109009</v>
      </c>
      <c r="G3405" s="1001" t="s">
        <v>7783</v>
      </c>
      <c r="H3405" s="1128" t="n">
        <v>1159</v>
      </c>
      <c r="I3405" s="1068"/>
    </row>
    <row r="3406" customFormat="false" ht="12.75" hidden="false" customHeight="false" outlineLevel="0" collapsed="false">
      <c r="A3406" s="1001" t="n">
        <v>3404</v>
      </c>
      <c r="B3406" s="1001" t="s">
        <v>7784</v>
      </c>
      <c r="C3406" s="1001" t="s">
        <v>1087</v>
      </c>
      <c r="D3406" s="1001" t="s">
        <v>848</v>
      </c>
      <c r="E3406" s="1001" t="n">
        <v>3150080420</v>
      </c>
      <c r="F3406" s="1001" t="n">
        <v>64042</v>
      </c>
      <c r="G3406" s="1001" t="s">
        <v>7785</v>
      </c>
      <c r="H3406" s="1128" t="n">
        <v>1446</v>
      </c>
      <c r="I3406" s="1068"/>
    </row>
    <row r="3407" customFormat="false" ht="12.75" hidden="false" customHeight="false" outlineLevel="0" collapsed="false">
      <c r="A3407" s="1001" t="n">
        <v>3405</v>
      </c>
      <c r="B3407" s="1001" t="s">
        <v>7786</v>
      </c>
      <c r="C3407" s="1001" t="s">
        <v>942</v>
      </c>
      <c r="D3407" s="1001" t="s">
        <v>847</v>
      </c>
      <c r="E3407" s="1001" t="n">
        <v>3180250660</v>
      </c>
      <c r="F3407" s="1001" t="n">
        <v>78065</v>
      </c>
      <c r="G3407" s="1001" t="s">
        <v>7787</v>
      </c>
      <c r="H3407" s="1128" t="n">
        <v>884</v>
      </c>
      <c r="I3407" s="1068"/>
    </row>
    <row r="3408" customFormat="false" ht="12.75" hidden="false" customHeight="false" outlineLevel="0" collapsed="false">
      <c r="A3408" s="1001" t="n">
        <v>3406</v>
      </c>
      <c r="B3408" s="1001" t="s">
        <v>7788</v>
      </c>
      <c r="C3408" s="1001" t="s">
        <v>896</v>
      </c>
      <c r="D3408" s="1001" t="s">
        <v>458</v>
      </c>
      <c r="E3408" s="1001" t="n">
        <v>2090630060</v>
      </c>
      <c r="F3408" s="1001" t="n">
        <v>47006</v>
      </c>
      <c r="G3408" s="1001" t="s">
        <v>7789</v>
      </c>
      <c r="H3408" s="1128" t="n">
        <v>6312</v>
      </c>
      <c r="I3408" s="1068"/>
    </row>
    <row r="3409" customFormat="false" ht="12.75" hidden="false" customHeight="false" outlineLevel="0" collapsed="false">
      <c r="A3409" s="1001" t="n">
        <v>3407</v>
      </c>
      <c r="B3409" s="1001" t="s">
        <v>7790</v>
      </c>
      <c r="C3409" s="1001" t="s">
        <v>1117</v>
      </c>
      <c r="D3409" s="1001" t="s">
        <v>852</v>
      </c>
      <c r="E3409" s="1001" t="n">
        <v>1030570770</v>
      </c>
      <c r="F3409" s="1001" t="n">
        <v>18080</v>
      </c>
      <c r="G3409" s="1001" t="s">
        <v>7791</v>
      </c>
      <c r="H3409" s="1128" t="n">
        <v>1138</v>
      </c>
      <c r="I3409" s="1068"/>
    </row>
    <row r="3410" customFormat="false" ht="12.75" hidden="false" customHeight="false" outlineLevel="0" collapsed="false">
      <c r="A3410" s="1001" t="n">
        <v>3408</v>
      </c>
      <c r="B3410" s="1001" t="s">
        <v>7792</v>
      </c>
      <c r="C3410" s="1001" t="s">
        <v>1012</v>
      </c>
      <c r="D3410" s="1001" t="s">
        <v>464</v>
      </c>
      <c r="E3410" s="1001" t="n">
        <v>2120700501</v>
      </c>
      <c r="F3410" s="1001" t="n">
        <v>58115</v>
      </c>
      <c r="G3410" s="1001" t="s">
        <v>7793</v>
      </c>
      <c r="H3410" s="1128" t="n">
        <v>13200</v>
      </c>
      <c r="I3410" s="1068"/>
    </row>
    <row r="3411" customFormat="false" ht="12.75" hidden="false" customHeight="false" outlineLevel="0" collapsed="false">
      <c r="A3411" s="1001" t="n">
        <v>3409</v>
      </c>
      <c r="B3411" s="1001" t="s">
        <v>7794</v>
      </c>
      <c r="C3411" s="1001" t="s">
        <v>971</v>
      </c>
      <c r="D3411" s="1001" t="s">
        <v>853</v>
      </c>
      <c r="E3411" s="1001" t="n">
        <v>3140190310</v>
      </c>
      <c r="F3411" s="1001" t="n">
        <v>70031</v>
      </c>
      <c r="G3411" s="1001" t="s">
        <v>7795</v>
      </c>
      <c r="H3411" s="1128" t="n">
        <v>6409</v>
      </c>
      <c r="I3411" s="1068"/>
    </row>
    <row r="3412" customFormat="false" ht="12.75" hidden="false" customHeight="false" outlineLevel="0" collapsed="false">
      <c r="A3412" s="1001" t="n">
        <v>3410</v>
      </c>
      <c r="B3412" s="1001" t="s">
        <v>7796</v>
      </c>
      <c r="C3412" s="1001" t="s">
        <v>1543</v>
      </c>
      <c r="D3412" s="662" t="s">
        <v>856</v>
      </c>
      <c r="E3412" s="1001" t="n">
        <v>4201110370</v>
      </c>
      <c r="F3412" s="1001" t="n">
        <v>111037</v>
      </c>
      <c r="G3412" s="1001" t="s">
        <v>7797</v>
      </c>
      <c r="H3412" s="1128" t="n">
        <v>215</v>
      </c>
      <c r="I3412" s="1068"/>
    </row>
    <row r="3413" customFormat="false" ht="12.75" hidden="false" customHeight="false" outlineLevel="0" collapsed="false">
      <c r="A3413" s="1001" t="n">
        <v>3411</v>
      </c>
      <c r="B3413" s="1001" t="s">
        <v>7798</v>
      </c>
      <c r="C3413" s="1001" t="s">
        <v>1215</v>
      </c>
      <c r="D3413" s="1001" t="s">
        <v>858</v>
      </c>
      <c r="E3413" s="1001" t="n">
        <v>1040140390</v>
      </c>
      <c r="F3413" s="1001" t="n">
        <v>21042</v>
      </c>
      <c r="G3413" s="1001" t="s">
        <v>7799</v>
      </c>
      <c r="H3413" s="1128" t="n">
        <v>4078</v>
      </c>
      <c r="I3413" s="1068"/>
    </row>
    <row r="3414" customFormat="false" ht="12.75" hidden="false" customHeight="false" outlineLevel="0" collapsed="false">
      <c r="A3414" s="1001" t="n">
        <v>3412</v>
      </c>
      <c r="B3414" s="1001" t="s">
        <v>7800</v>
      </c>
      <c r="C3414" s="1001" t="s">
        <v>1250</v>
      </c>
      <c r="D3414" s="1001" t="s">
        <v>857</v>
      </c>
      <c r="E3414" s="1001" t="n">
        <v>4190550420</v>
      </c>
      <c r="F3414" s="1001" t="n">
        <v>82044</v>
      </c>
      <c r="G3414" s="1001" t="s">
        <v>7801</v>
      </c>
      <c r="H3414" s="1128" t="n">
        <v>3674</v>
      </c>
      <c r="I3414" s="1068"/>
    </row>
    <row r="3415" customFormat="false" ht="12.75" hidden="false" customHeight="false" outlineLevel="0" collapsed="false">
      <c r="A3415" s="1001" t="n">
        <v>3413</v>
      </c>
      <c r="B3415" s="1001" t="s">
        <v>7802</v>
      </c>
      <c r="C3415" s="1001" t="s">
        <v>1159</v>
      </c>
      <c r="D3415" s="1001" t="s">
        <v>852</v>
      </c>
      <c r="E3415" s="1001" t="n">
        <v>1030241160</v>
      </c>
      <c r="F3415" s="1001" t="n">
        <v>13123</v>
      </c>
      <c r="G3415" s="1001" t="s">
        <v>7803</v>
      </c>
      <c r="H3415" s="1128" t="n">
        <v>456</v>
      </c>
      <c r="I3415" s="1068"/>
    </row>
    <row r="3416" customFormat="false" ht="12.75" hidden="false" customHeight="false" outlineLevel="0" collapsed="false">
      <c r="A3416" s="1001" t="n">
        <v>3414</v>
      </c>
      <c r="B3416" s="1001" t="s">
        <v>7804</v>
      </c>
      <c r="C3416" s="1001" t="s">
        <v>1071</v>
      </c>
      <c r="D3416" s="1001" t="s">
        <v>861</v>
      </c>
      <c r="E3416" s="1001" t="n">
        <v>1050900500</v>
      </c>
      <c r="F3416" s="1001" t="n">
        <v>24050</v>
      </c>
      <c r="G3416" s="1001" t="s">
        <v>7805</v>
      </c>
      <c r="H3416" s="1128" t="n">
        <v>189</v>
      </c>
      <c r="I3416" s="1068"/>
    </row>
    <row r="3417" customFormat="false" ht="12.75" hidden="false" customHeight="false" outlineLevel="0" collapsed="false">
      <c r="A3417" s="1001" t="n">
        <v>3415</v>
      </c>
      <c r="B3417" s="1001" t="s">
        <v>7806</v>
      </c>
      <c r="C3417" s="1001" t="s">
        <v>1881</v>
      </c>
      <c r="D3417" s="1001" t="s">
        <v>458</v>
      </c>
      <c r="E3417" s="1001" t="n">
        <v>2090300240</v>
      </c>
      <c r="F3417" s="1001" t="n">
        <v>48024</v>
      </c>
      <c r="G3417" s="1001" t="s">
        <v>7807</v>
      </c>
      <c r="H3417" s="1128" t="n">
        <v>19674</v>
      </c>
      <c r="I3417" s="1068"/>
    </row>
    <row r="3418" customFormat="false" ht="12.75" hidden="false" customHeight="false" outlineLevel="0" collapsed="false">
      <c r="A3418" s="1001" t="n">
        <v>3416</v>
      </c>
      <c r="B3418" s="1001" t="s">
        <v>7808</v>
      </c>
      <c r="C3418" s="1001" t="s">
        <v>957</v>
      </c>
      <c r="D3418" s="1001" t="s">
        <v>464</v>
      </c>
      <c r="E3418" s="1001" t="n">
        <v>2120910310</v>
      </c>
      <c r="F3418" s="1001" t="n">
        <v>56032</v>
      </c>
      <c r="G3418" s="1001" t="s">
        <v>7809</v>
      </c>
      <c r="H3418" s="1128" t="n">
        <v>777</v>
      </c>
      <c r="I3418" s="1068"/>
    </row>
    <row r="3419" customFormat="false" ht="12.75" hidden="false" customHeight="false" outlineLevel="0" collapsed="false">
      <c r="A3419" s="1001" t="n">
        <v>3417</v>
      </c>
      <c r="B3419" s="1001" t="s">
        <v>7810</v>
      </c>
      <c r="C3419" s="1001" t="s">
        <v>1434</v>
      </c>
      <c r="D3419" s="1001" t="s">
        <v>458</v>
      </c>
      <c r="E3419" s="1001" t="n">
        <v>2090050191</v>
      </c>
      <c r="F3419" s="1001" t="n">
        <v>51042</v>
      </c>
      <c r="G3419" s="1001" t="s">
        <v>7811</v>
      </c>
      <c r="H3419" s="1128" t="n">
        <v>6447</v>
      </c>
      <c r="I3419" s="1068"/>
    </row>
    <row r="3420" customFormat="false" ht="12.75" hidden="false" customHeight="false" outlineLevel="0" collapsed="false">
      <c r="A3420" s="1001" t="n">
        <v>3418</v>
      </c>
      <c r="B3420" s="1001" t="s">
        <v>7812</v>
      </c>
      <c r="C3420" s="1001" t="s">
        <v>1796</v>
      </c>
      <c r="D3420" s="1001" t="s">
        <v>855</v>
      </c>
      <c r="E3420" s="1001" t="n">
        <v>3160780090</v>
      </c>
      <c r="F3420" s="1001" t="n">
        <v>73009</v>
      </c>
      <c r="G3420" s="1001" t="s">
        <v>7813</v>
      </c>
      <c r="H3420" s="1128" t="n">
        <v>14906</v>
      </c>
      <c r="I3420" s="1068"/>
    </row>
    <row r="3421" customFormat="false" ht="12.75" hidden="false" customHeight="false" outlineLevel="0" collapsed="false">
      <c r="A3421" s="1001" t="n">
        <v>3419</v>
      </c>
      <c r="B3421" s="1001" t="s">
        <v>7814</v>
      </c>
      <c r="C3421" s="1001" t="s">
        <v>2806</v>
      </c>
      <c r="D3421" s="1001" t="s">
        <v>855</v>
      </c>
      <c r="E3421" s="1001" t="n">
        <v>3160160090</v>
      </c>
      <c r="F3421" s="1001" t="n">
        <v>74009</v>
      </c>
      <c r="G3421" s="1001" t="s">
        <v>7815</v>
      </c>
      <c r="H3421" s="1128" t="n">
        <v>13660</v>
      </c>
      <c r="I3421" s="1068"/>
    </row>
    <row r="3422" customFormat="false" ht="12.75" hidden="false" customHeight="false" outlineLevel="0" collapsed="false">
      <c r="A3422" s="1001" t="n">
        <v>3420</v>
      </c>
      <c r="B3422" s="1001" t="s">
        <v>7816</v>
      </c>
      <c r="C3422" s="1001" t="s">
        <v>1518</v>
      </c>
      <c r="D3422" s="1001" t="s">
        <v>464</v>
      </c>
      <c r="E3422" s="1001" t="n">
        <v>2120400110</v>
      </c>
      <c r="F3422" s="1001" t="n">
        <v>59011</v>
      </c>
      <c r="G3422" s="1001" t="s">
        <v>7817</v>
      </c>
      <c r="H3422" s="1128" t="n">
        <v>127861</v>
      </c>
      <c r="I3422" s="1068"/>
    </row>
    <row r="3423" customFormat="false" ht="12.75" hidden="false" customHeight="false" outlineLevel="0" collapsed="false">
      <c r="A3423" s="1001" t="n">
        <v>3421</v>
      </c>
      <c r="B3423" s="1001" t="s">
        <v>7818</v>
      </c>
      <c r="C3423" s="1001" t="s">
        <v>1084</v>
      </c>
      <c r="D3423" s="1001" t="s">
        <v>850</v>
      </c>
      <c r="E3423" s="1001" t="n">
        <v>1060850460</v>
      </c>
      <c r="F3423" s="1001" t="n">
        <v>30046</v>
      </c>
      <c r="G3423" s="1001" t="s">
        <v>7819</v>
      </c>
      <c r="H3423" s="1128" t="n">
        <v>13201</v>
      </c>
      <c r="I3423" s="1068"/>
    </row>
    <row r="3424" customFormat="false" ht="12.75" hidden="false" customHeight="false" outlineLevel="0" collapsed="false">
      <c r="A3424" s="1001" t="n">
        <v>3422</v>
      </c>
      <c r="B3424" s="1001" t="s">
        <v>7820</v>
      </c>
      <c r="C3424" s="1001" t="s">
        <v>899</v>
      </c>
      <c r="D3424" s="1001" t="s">
        <v>846</v>
      </c>
      <c r="E3424" s="1001" t="n">
        <v>3170640390</v>
      </c>
      <c r="F3424" s="1001" t="n">
        <v>76040</v>
      </c>
      <c r="G3424" s="1001" t="s">
        <v>7821</v>
      </c>
      <c r="H3424" s="1128" t="n">
        <v>4129</v>
      </c>
      <c r="I3424" s="1068"/>
    </row>
    <row r="3425" customFormat="false" ht="12.75" hidden="false" customHeight="false" outlineLevel="0" collapsed="false">
      <c r="A3425" s="1001" t="n">
        <v>3423</v>
      </c>
      <c r="B3425" s="1001" t="s">
        <v>7822</v>
      </c>
      <c r="C3425" s="1001" t="s">
        <v>942</v>
      </c>
      <c r="D3425" s="1001" t="s">
        <v>847</v>
      </c>
      <c r="E3425" s="1001" t="n">
        <v>3180250670</v>
      </c>
      <c r="F3425" s="1001" t="n">
        <v>78066</v>
      </c>
      <c r="G3425" s="1001" t="s">
        <v>7823</v>
      </c>
      <c r="H3425" s="1128" t="n">
        <v>3774</v>
      </c>
      <c r="I3425" s="1068"/>
    </row>
    <row r="3426" customFormat="false" ht="12.75" hidden="false" customHeight="false" outlineLevel="0" collapsed="false">
      <c r="A3426" s="1001" t="n">
        <v>3424</v>
      </c>
      <c r="B3426" s="1001" t="s">
        <v>7824</v>
      </c>
      <c r="C3426" s="1001" t="s">
        <v>1084</v>
      </c>
      <c r="D3426" s="1001" t="s">
        <v>850</v>
      </c>
      <c r="E3426" s="1001" t="n">
        <v>1060850470</v>
      </c>
      <c r="F3426" s="1001" t="n">
        <v>30047</v>
      </c>
      <c r="G3426" s="1001" t="s">
        <v>7825</v>
      </c>
      <c r="H3426" s="1128" t="n">
        <v>663</v>
      </c>
      <c r="I3426" s="1068"/>
    </row>
    <row r="3427" customFormat="false" ht="12.75" hidden="false" customHeight="false" outlineLevel="0" collapsed="false">
      <c r="A3427" s="1001" t="n">
        <v>3425</v>
      </c>
      <c r="B3427" s="1001" t="s">
        <v>7826</v>
      </c>
      <c r="C3427" s="1001" t="s">
        <v>922</v>
      </c>
      <c r="D3427" s="1001" t="s">
        <v>848</v>
      </c>
      <c r="E3427" s="1001" t="n">
        <v>3150720600</v>
      </c>
      <c r="F3427" s="1001" t="n">
        <v>65060</v>
      </c>
      <c r="G3427" s="1001" t="s">
        <v>7827</v>
      </c>
      <c r="H3427" s="1128" t="n">
        <v>1225</v>
      </c>
      <c r="I3427" s="1068"/>
    </row>
    <row r="3428" customFormat="false" ht="12.75" hidden="false" customHeight="false" outlineLevel="0" collapsed="false">
      <c r="A3428" s="1001" t="n">
        <v>3426</v>
      </c>
      <c r="B3428" s="1001" t="s">
        <v>7828</v>
      </c>
      <c r="C3428" s="1001" t="s">
        <v>1017</v>
      </c>
      <c r="D3428" s="1001" t="s">
        <v>847</v>
      </c>
      <c r="E3428" s="1001" t="n">
        <v>3180670420</v>
      </c>
      <c r="F3428" s="1001" t="n">
        <v>80042</v>
      </c>
      <c r="G3428" s="1001" t="s">
        <v>7829</v>
      </c>
      <c r="H3428" s="1128" t="n">
        <v>4699</v>
      </c>
      <c r="I3428" s="1068"/>
    </row>
    <row r="3429" customFormat="false" ht="12.75" hidden="false" customHeight="false" outlineLevel="0" collapsed="false">
      <c r="A3429" s="1001" t="n">
        <v>3427</v>
      </c>
      <c r="B3429" s="1001" t="s">
        <v>7830</v>
      </c>
      <c r="C3429" s="1001" t="s">
        <v>1215</v>
      </c>
      <c r="D3429" s="1001" t="s">
        <v>858</v>
      </c>
      <c r="E3429" s="1001" t="n">
        <v>1040140400</v>
      </c>
      <c r="F3429" s="1001" t="n">
        <v>21043</v>
      </c>
      <c r="G3429" s="1001" t="s">
        <v>7831</v>
      </c>
      <c r="H3429" s="1128" t="n">
        <v>325</v>
      </c>
      <c r="I3429" s="1068"/>
    </row>
    <row r="3430" customFormat="false" ht="12.75" hidden="false" customHeight="false" outlineLevel="0" collapsed="false">
      <c r="A3430" s="1001" t="n">
        <v>3428</v>
      </c>
      <c r="B3430" s="1001" t="s">
        <v>7832</v>
      </c>
      <c r="C3430" s="1001" t="s">
        <v>899</v>
      </c>
      <c r="D3430" s="1001" t="s">
        <v>846</v>
      </c>
      <c r="E3430" s="1001" t="n">
        <v>3170640400</v>
      </c>
      <c r="F3430" s="1001" t="n">
        <v>76041</v>
      </c>
      <c r="G3430" s="1001" t="s">
        <v>7833</v>
      </c>
      <c r="H3430" s="1128" t="n">
        <v>1625</v>
      </c>
      <c r="I3430" s="1068"/>
    </row>
    <row r="3431" customFormat="false" ht="12.75" hidden="false" customHeight="false" outlineLevel="0" collapsed="false">
      <c r="A3431" s="1001" t="n">
        <v>3429</v>
      </c>
      <c r="B3431" s="1001" t="s">
        <v>7834</v>
      </c>
      <c r="C3431" s="1001" t="s">
        <v>899</v>
      </c>
      <c r="D3431" s="1001" t="s">
        <v>846</v>
      </c>
      <c r="E3431" s="1001" t="n">
        <v>3170640410</v>
      </c>
      <c r="F3431" s="1001" t="n">
        <v>76042</v>
      </c>
      <c r="G3431" s="1001" t="s">
        <v>7835</v>
      </c>
      <c r="H3431" s="1128" t="n">
        <v>12017</v>
      </c>
      <c r="I3431" s="1068"/>
    </row>
    <row r="3432" customFormat="false" ht="12.75" hidden="false" customHeight="false" outlineLevel="0" collapsed="false">
      <c r="A3432" s="1001" t="n">
        <v>3430</v>
      </c>
      <c r="B3432" s="1001" t="s">
        <v>7836</v>
      </c>
      <c r="C3432" s="1001" t="s">
        <v>1035</v>
      </c>
      <c r="D3432" s="1001" t="s">
        <v>854</v>
      </c>
      <c r="E3432" s="1001" t="n">
        <v>1010811270</v>
      </c>
      <c r="F3432" s="1001" t="n">
        <v>1129</v>
      </c>
      <c r="G3432" s="1001" t="s">
        <v>7837</v>
      </c>
      <c r="H3432" s="1128" t="n">
        <v>1401</v>
      </c>
      <c r="I3432" s="1068"/>
    </row>
    <row r="3433" customFormat="false" ht="12.75" hidden="false" customHeight="false" outlineLevel="0" collapsed="false">
      <c r="A3433" s="1001" t="n">
        <v>3431</v>
      </c>
      <c r="B3433" s="1001" t="s">
        <v>7838</v>
      </c>
      <c r="C3433" s="1001" t="s">
        <v>922</v>
      </c>
      <c r="D3433" s="1001" t="s">
        <v>848</v>
      </c>
      <c r="E3433" s="1001" t="n">
        <v>3150720610</v>
      </c>
      <c r="F3433" s="1001" t="n">
        <v>65061</v>
      </c>
      <c r="G3433" s="1001" t="s">
        <v>7839</v>
      </c>
      <c r="H3433" s="1128" t="n">
        <v>1309</v>
      </c>
      <c r="I3433" s="1068"/>
    </row>
    <row r="3434" customFormat="false" ht="12.75" hidden="false" customHeight="false" outlineLevel="0" collapsed="false">
      <c r="A3434" s="1001" t="n">
        <v>3432</v>
      </c>
      <c r="B3434" s="1001" t="s">
        <v>7840</v>
      </c>
      <c r="C3434" s="1001" t="s">
        <v>922</v>
      </c>
      <c r="D3434" s="1001" t="s">
        <v>848</v>
      </c>
      <c r="E3434" s="1001" t="n">
        <v>3150720620</v>
      </c>
      <c r="F3434" s="1001" t="n">
        <v>65062</v>
      </c>
      <c r="G3434" s="1001" t="s">
        <v>7841</v>
      </c>
      <c r="H3434" s="1128" t="n">
        <v>712</v>
      </c>
      <c r="I3434" s="1068"/>
    </row>
    <row r="3435" customFormat="false" ht="12.75" hidden="false" customHeight="false" outlineLevel="0" collapsed="false">
      <c r="A3435" s="1001" t="n">
        <v>3433</v>
      </c>
      <c r="B3435" s="1001" t="s">
        <v>7842</v>
      </c>
      <c r="C3435" s="1001" t="s">
        <v>1087</v>
      </c>
      <c r="D3435" s="1001" t="s">
        <v>848</v>
      </c>
      <c r="E3435" s="1001" t="n">
        <v>3150080430</v>
      </c>
      <c r="F3435" s="1001" t="n">
        <v>64043</v>
      </c>
      <c r="G3435" s="1001" t="s">
        <v>7843</v>
      </c>
      <c r="H3435" s="1128" t="n">
        <v>3330</v>
      </c>
      <c r="I3435" s="1068"/>
    </row>
    <row r="3436" customFormat="false" ht="12.75" hidden="false" customHeight="false" outlineLevel="0" collapsed="false">
      <c r="A3436" s="1001" t="n">
        <v>3434</v>
      </c>
      <c r="B3436" s="1001" t="s">
        <v>7844</v>
      </c>
      <c r="C3436" s="1001" t="s">
        <v>1591</v>
      </c>
      <c r="D3436" s="1001" t="s">
        <v>851</v>
      </c>
      <c r="E3436" s="1001" t="n">
        <v>1070340280</v>
      </c>
      <c r="F3436" s="1001" t="n">
        <v>10028</v>
      </c>
      <c r="G3436" s="1001" t="s">
        <v>7845</v>
      </c>
      <c r="H3436" s="1128" t="n">
        <v>12315</v>
      </c>
      <c r="I3436" s="1068"/>
    </row>
    <row r="3437" customFormat="false" ht="12.75" hidden="false" customHeight="false" outlineLevel="0" collapsed="false">
      <c r="A3437" s="1001" t="n">
        <v>3435</v>
      </c>
      <c r="B3437" s="1001" t="s">
        <v>7846</v>
      </c>
      <c r="C3437" s="1001" t="s">
        <v>1009</v>
      </c>
      <c r="D3437" s="1001" t="s">
        <v>861</v>
      </c>
      <c r="E3437" s="1001" t="n">
        <v>1050890420</v>
      </c>
      <c r="F3437" s="1001" t="n">
        <v>23042</v>
      </c>
      <c r="G3437" s="1001" t="s">
        <v>7847</v>
      </c>
      <c r="H3437" s="1128" t="n">
        <v>8546</v>
      </c>
      <c r="I3437" s="1068"/>
    </row>
    <row r="3438" customFormat="false" ht="12.75" hidden="false" customHeight="false" outlineLevel="0" collapsed="false">
      <c r="A3438" s="1001" t="n">
        <v>3436</v>
      </c>
      <c r="B3438" s="1001" t="s">
        <v>7848</v>
      </c>
      <c r="C3438" s="1001" t="s">
        <v>1110</v>
      </c>
      <c r="D3438" s="1001" t="s">
        <v>858</v>
      </c>
      <c r="E3438" s="1001" t="n">
        <v>1040830950</v>
      </c>
      <c r="F3438" s="1001" t="n">
        <v>22102</v>
      </c>
      <c r="G3438" s="1001" t="s">
        <v>7849</v>
      </c>
      <c r="H3438" s="1128" t="n">
        <v>1187</v>
      </c>
      <c r="I3438" s="1068"/>
    </row>
    <row r="3439" customFormat="false" ht="12.75" hidden="false" customHeight="false" outlineLevel="0" collapsed="false">
      <c r="A3439" s="1001" t="n">
        <v>3437</v>
      </c>
      <c r="B3439" s="1001" t="s">
        <v>7850</v>
      </c>
      <c r="C3439" s="1001" t="s">
        <v>899</v>
      </c>
      <c r="D3439" s="1001" t="s">
        <v>846</v>
      </c>
      <c r="E3439" s="1001" t="n">
        <v>3170640420</v>
      </c>
      <c r="F3439" s="1001" t="n">
        <v>76043</v>
      </c>
      <c r="G3439" s="1001" t="s">
        <v>7851</v>
      </c>
      <c r="H3439" s="1128" t="n">
        <v>13028</v>
      </c>
      <c r="I3439" s="1068"/>
    </row>
    <row r="3440" customFormat="false" ht="12.75" hidden="false" customHeight="false" outlineLevel="0" collapsed="false">
      <c r="A3440" s="1001" t="n">
        <v>3438</v>
      </c>
      <c r="B3440" s="1001" t="s">
        <v>7852</v>
      </c>
      <c r="C3440" s="1001" t="s">
        <v>1055</v>
      </c>
      <c r="D3440" s="1001" t="s">
        <v>852</v>
      </c>
      <c r="E3440" s="1001" t="n">
        <v>1030860730</v>
      </c>
      <c r="F3440" s="1001" t="n">
        <v>12086</v>
      </c>
      <c r="G3440" s="1001" t="s">
        <v>7853</v>
      </c>
      <c r="H3440" s="1128" t="n">
        <v>5631</v>
      </c>
      <c r="I3440" s="1068"/>
    </row>
    <row r="3441" customFormat="false" ht="12.75" hidden="false" customHeight="false" outlineLevel="0" collapsed="false">
      <c r="A3441" s="1001" t="n">
        <v>3439</v>
      </c>
      <c r="B3441" s="1001" t="s">
        <v>7854</v>
      </c>
      <c r="C3441" s="1001" t="s">
        <v>1055</v>
      </c>
      <c r="D3441" s="1001" t="s">
        <v>852</v>
      </c>
      <c r="E3441" s="1001" t="n">
        <v>1030860740</v>
      </c>
      <c r="F3441" s="1001" t="n">
        <v>12087</v>
      </c>
      <c r="G3441" s="1001" t="s">
        <v>7855</v>
      </c>
      <c r="H3441" s="1128" t="n">
        <v>8324</v>
      </c>
      <c r="I3441" s="1068"/>
    </row>
    <row r="3442" customFormat="false" ht="12.75" hidden="false" customHeight="false" outlineLevel="0" collapsed="false">
      <c r="A3442" s="1001" t="n">
        <v>3440</v>
      </c>
      <c r="B3442" s="1001" t="s">
        <v>7856</v>
      </c>
      <c r="C3442" s="1001" t="s">
        <v>945</v>
      </c>
      <c r="D3442" s="1001" t="s">
        <v>852</v>
      </c>
      <c r="E3442" s="1001" t="n">
        <v>1030150800</v>
      </c>
      <c r="F3442" s="1001" t="n">
        <v>17087</v>
      </c>
      <c r="G3442" s="1001" t="s">
        <v>7857</v>
      </c>
      <c r="H3442" s="1128" t="n">
        <v>486</v>
      </c>
      <c r="I3442" s="1068"/>
    </row>
    <row r="3443" customFormat="false" ht="12.75" hidden="false" customHeight="false" outlineLevel="0" collapsed="false">
      <c r="A3443" s="1001" t="n">
        <v>3441</v>
      </c>
      <c r="B3443" s="1001" t="s">
        <v>7858</v>
      </c>
      <c r="C3443" s="1001" t="s">
        <v>922</v>
      </c>
      <c r="D3443" s="1001" t="s">
        <v>848</v>
      </c>
      <c r="E3443" s="1001" t="n">
        <v>3150720630</v>
      </c>
      <c r="F3443" s="1001" t="n">
        <v>65063</v>
      </c>
      <c r="G3443" s="1001" t="s">
        <v>7859</v>
      </c>
      <c r="H3443" s="1128" t="n">
        <v>1338</v>
      </c>
      <c r="I3443" s="1068"/>
    </row>
    <row r="3444" customFormat="false" ht="12.75" hidden="false" customHeight="false" outlineLevel="0" collapsed="false">
      <c r="A3444" s="1001" t="n">
        <v>3442</v>
      </c>
      <c r="B3444" s="1001" t="s">
        <v>7860</v>
      </c>
      <c r="C3444" s="1001" t="s">
        <v>1110</v>
      </c>
      <c r="D3444" s="1001" t="s">
        <v>858</v>
      </c>
      <c r="E3444" s="1001" t="n">
        <v>1040830960</v>
      </c>
      <c r="F3444" s="1001" t="n">
        <v>22103</v>
      </c>
      <c r="G3444" s="1001" t="s">
        <v>7861</v>
      </c>
      <c r="H3444" s="1128" t="n">
        <v>9126</v>
      </c>
      <c r="I3444" s="1068"/>
    </row>
    <row r="3445" customFormat="false" ht="12.75" hidden="false" customHeight="false" outlineLevel="0" collapsed="false">
      <c r="A3445" s="1001" t="n">
        <v>3443</v>
      </c>
      <c r="B3445" s="1001" t="s">
        <v>7862</v>
      </c>
      <c r="C3445" s="1001" t="s">
        <v>1009</v>
      </c>
      <c r="D3445" s="1001" t="s">
        <v>861</v>
      </c>
      <c r="E3445" s="1001" t="n">
        <v>1050890430</v>
      </c>
      <c r="F3445" s="1001" t="n">
        <v>23043</v>
      </c>
      <c r="G3445" s="1001" t="s">
        <v>7863</v>
      </c>
      <c r="H3445" s="1128" t="n">
        <v>6849</v>
      </c>
      <c r="I3445" s="1068"/>
    </row>
    <row r="3446" customFormat="false" ht="12.75" hidden="false" customHeight="false" outlineLevel="0" collapsed="false">
      <c r="A3446" s="1001" t="n">
        <v>3444</v>
      </c>
      <c r="B3446" s="1001" t="s">
        <v>7864</v>
      </c>
      <c r="C3446" s="1001" t="s">
        <v>1058</v>
      </c>
      <c r="D3446" s="1001" t="s">
        <v>852</v>
      </c>
      <c r="E3446" s="1001" t="n">
        <v>1031040250</v>
      </c>
      <c r="F3446" s="1001" t="n">
        <v>108025</v>
      </c>
      <c r="G3446" s="1001" t="s">
        <v>7865</v>
      </c>
      <c r="H3446" s="1128" t="n">
        <v>7699</v>
      </c>
      <c r="I3446" s="1068"/>
    </row>
    <row r="3447" customFormat="false" ht="12.75" hidden="false" customHeight="false" outlineLevel="0" collapsed="false">
      <c r="A3447" s="1001" t="n">
        <v>3445</v>
      </c>
      <c r="B3447" s="1001" t="s">
        <v>7866</v>
      </c>
      <c r="C3447" s="1001" t="s">
        <v>1226</v>
      </c>
      <c r="D3447" s="1001" t="s">
        <v>855</v>
      </c>
      <c r="E3447" s="1001" t="n">
        <v>3160410340</v>
      </c>
      <c r="F3447" s="1001" t="n">
        <v>75035</v>
      </c>
      <c r="G3447" s="1001" t="s">
        <v>7867</v>
      </c>
      <c r="H3447" s="1128" t="n">
        <v>94783</v>
      </c>
      <c r="I3447" s="1068"/>
    </row>
    <row r="3448" customFormat="false" ht="12.75" hidden="false" customHeight="false" outlineLevel="0" collapsed="false">
      <c r="A3448" s="1001" t="n">
        <v>3446</v>
      </c>
      <c r="B3448" s="1001" t="s">
        <v>7868</v>
      </c>
      <c r="C3448" s="1001" t="s">
        <v>914</v>
      </c>
      <c r="D3448" s="1001" t="s">
        <v>468</v>
      </c>
      <c r="E3448" s="1001" t="n">
        <v>3130380500</v>
      </c>
      <c r="F3448" s="1001" t="n">
        <v>66050</v>
      </c>
      <c r="G3448" s="1001" t="s">
        <v>7869</v>
      </c>
      <c r="H3448" s="1128" t="n">
        <v>1543</v>
      </c>
      <c r="I3448" s="1068"/>
    </row>
    <row r="3449" customFormat="false" ht="12.75" hidden="false" customHeight="false" outlineLevel="0" collapsed="false">
      <c r="A3449" s="1001" t="n">
        <v>3447</v>
      </c>
      <c r="B3449" s="1001" t="s">
        <v>7870</v>
      </c>
      <c r="C3449" s="1001" t="s">
        <v>881</v>
      </c>
      <c r="D3449" s="1001" t="s">
        <v>852</v>
      </c>
      <c r="E3449" s="1001" t="n">
        <v>1030980420</v>
      </c>
      <c r="F3449" s="1001" t="n">
        <v>97042</v>
      </c>
      <c r="G3449" s="1001" t="s">
        <v>7871</v>
      </c>
      <c r="H3449" s="1128" t="n">
        <v>46831</v>
      </c>
      <c r="I3449" s="1068"/>
    </row>
    <row r="3450" customFormat="false" ht="12.75" hidden="false" customHeight="false" outlineLevel="0" collapsed="false">
      <c r="A3450" s="1001" t="n">
        <v>3448</v>
      </c>
      <c r="B3450" s="1001" t="s">
        <v>7872</v>
      </c>
      <c r="C3450" s="1001" t="s">
        <v>1110</v>
      </c>
      <c r="D3450" s="1001" t="s">
        <v>858</v>
      </c>
      <c r="E3450" s="1001" t="n">
        <v>1040830965</v>
      </c>
      <c r="F3450" s="1001" t="n">
        <v>22229</v>
      </c>
      <c r="G3450" s="1001" t="s">
        <v>7873</v>
      </c>
      <c r="H3450" s="1128" t="n">
        <v>5273</v>
      </c>
      <c r="I3450" s="1068"/>
    </row>
    <row r="3451" customFormat="false" ht="12.75" hidden="false" customHeight="false" outlineLevel="0" collapsed="false">
      <c r="A3451" s="1001" t="n">
        <v>3449</v>
      </c>
      <c r="B3451" s="1001" t="s">
        <v>7874</v>
      </c>
      <c r="C3451" s="1001" t="s">
        <v>999</v>
      </c>
      <c r="D3451" s="1001" t="s">
        <v>852</v>
      </c>
      <c r="E3451" s="1001" t="n">
        <v>1030121190</v>
      </c>
      <c r="F3451" s="1001" t="n">
        <v>16124</v>
      </c>
      <c r="G3451" s="1001" t="s">
        <v>7875</v>
      </c>
      <c r="H3451" s="1128" t="n">
        <v>4308</v>
      </c>
      <c r="I3451" s="1068"/>
    </row>
    <row r="3452" customFormat="false" ht="12.75" hidden="false" customHeight="false" outlineLevel="0" collapsed="false">
      <c r="A3452" s="1001" t="n">
        <v>3450</v>
      </c>
      <c r="B3452" s="1001" t="s">
        <v>7876</v>
      </c>
      <c r="C3452" s="1001" t="s">
        <v>1055</v>
      </c>
      <c r="D3452" s="1001" t="s">
        <v>852</v>
      </c>
      <c r="E3452" s="1001" t="n">
        <v>1030860750</v>
      </c>
      <c r="F3452" s="1001" t="n">
        <v>12088</v>
      </c>
      <c r="G3452" s="1001" t="s">
        <v>7877</v>
      </c>
      <c r="H3452" s="1128" t="n">
        <v>3618</v>
      </c>
      <c r="I3452" s="1068"/>
    </row>
    <row r="3453" customFormat="false" ht="12.75" hidden="false" customHeight="false" outlineLevel="0" collapsed="false">
      <c r="A3453" s="1001" t="n">
        <v>3451</v>
      </c>
      <c r="B3453" s="1001" t="s">
        <v>7878</v>
      </c>
      <c r="C3453" s="1001" t="s">
        <v>1009</v>
      </c>
      <c r="D3453" s="1001" t="s">
        <v>861</v>
      </c>
      <c r="E3453" s="1001" t="n">
        <v>1050890440</v>
      </c>
      <c r="F3453" s="1001" t="n">
        <v>23044</v>
      </c>
      <c r="G3453" s="1001" t="s">
        <v>7879</v>
      </c>
      <c r="H3453" s="1128" t="n">
        <v>25313</v>
      </c>
      <c r="I3453" s="1068"/>
    </row>
    <row r="3454" customFormat="false" ht="12.75" hidden="false" customHeight="false" outlineLevel="0" collapsed="false">
      <c r="A3454" s="1001" t="n">
        <v>3452</v>
      </c>
      <c r="B3454" s="1001" t="s">
        <v>7880</v>
      </c>
      <c r="C3454" s="1001" t="s">
        <v>893</v>
      </c>
      <c r="D3454" s="1001" t="s">
        <v>852</v>
      </c>
      <c r="E3454" s="1001" t="n">
        <v>1030491170</v>
      </c>
      <c r="F3454" s="1001" t="n">
        <v>15118</v>
      </c>
      <c r="G3454" s="1001" t="s">
        <v>7881</v>
      </c>
      <c r="H3454" s="1128" t="n">
        <v>59955</v>
      </c>
      <c r="I3454" s="1068"/>
    </row>
    <row r="3455" customFormat="false" ht="12.75" hidden="false" customHeight="false" outlineLevel="0" collapsed="false">
      <c r="A3455" s="1001" t="n">
        <v>3453</v>
      </c>
      <c r="B3455" s="1001" t="s">
        <v>7882</v>
      </c>
      <c r="C3455" s="1001" t="s">
        <v>875</v>
      </c>
      <c r="D3455" s="1001" t="s">
        <v>861</v>
      </c>
      <c r="E3455" s="1001" t="n">
        <v>1050540440</v>
      </c>
      <c r="F3455" s="1001" t="n">
        <v>28044</v>
      </c>
      <c r="G3455" s="1001" t="s">
        <v>7883</v>
      </c>
      <c r="H3455" s="1128" t="n">
        <v>9353</v>
      </c>
      <c r="I3455" s="1068"/>
    </row>
    <row r="3456" customFormat="false" ht="12.75" hidden="false" customHeight="false" outlineLevel="0" collapsed="false">
      <c r="A3456" s="1001" t="n">
        <v>3454</v>
      </c>
      <c r="B3456" s="1001" t="s">
        <v>7884</v>
      </c>
      <c r="C3456" s="1001" t="s">
        <v>1625</v>
      </c>
      <c r="D3456" s="1001" t="s">
        <v>856</v>
      </c>
      <c r="E3456" s="1001" t="n">
        <v>4200530360</v>
      </c>
      <c r="F3456" s="1001" t="n">
        <v>91038</v>
      </c>
      <c r="G3456" s="1001" t="s">
        <v>7885</v>
      </c>
      <c r="H3456" s="1128" t="n">
        <v>470</v>
      </c>
      <c r="I3456" s="1068"/>
    </row>
    <row r="3457" customFormat="false" ht="12.75" hidden="false" customHeight="false" outlineLevel="0" collapsed="false">
      <c r="A3457" s="1001" t="n">
        <v>3455</v>
      </c>
      <c r="B3457" s="1001" t="s">
        <v>7886</v>
      </c>
      <c r="C3457" s="1001" t="s">
        <v>1035</v>
      </c>
      <c r="D3457" s="1001" t="s">
        <v>854</v>
      </c>
      <c r="E3457" s="1001" t="n">
        <v>1010811280</v>
      </c>
      <c r="F3457" s="1001" t="n">
        <v>1130</v>
      </c>
      <c r="G3457" s="1001" t="s">
        <v>7887</v>
      </c>
      <c r="H3457" s="1128" t="n">
        <v>16321</v>
      </c>
      <c r="I3457" s="1068"/>
    </row>
    <row r="3458" customFormat="false" ht="12.75" hidden="false" customHeight="false" outlineLevel="0" collapsed="false">
      <c r="A3458" s="1001" t="n">
        <v>3456</v>
      </c>
      <c r="B3458" s="1001" t="s">
        <v>7888</v>
      </c>
      <c r="C3458" s="1001" t="s">
        <v>1591</v>
      </c>
      <c r="D3458" s="1001" t="s">
        <v>851</v>
      </c>
      <c r="E3458" s="1001" t="n">
        <v>1070340290</v>
      </c>
      <c r="F3458" s="1001" t="n">
        <v>10029</v>
      </c>
      <c r="G3458" s="1001" t="s">
        <v>7889</v>
      </c>
      <c r="H3458" s="1128" t="n">
        <v>2404</v>
      </c>
      <c r="I3458" s="1068"/>
    </row>
    <row r="3459" customFormat="false" ht="12.75" hidden="false" customHeight="false" outlineLevel="0" collapsed="false">
      <c r="A3459" s="1001" t="n">
        <v>3457</v>
      </c>
      <c r="B3459" s="1001" t="s">
        <v>7890</v>
      </c>
      <c r="C3459" s="1001" t="s">
        <v>1035</v>
      </c>
      <c r="D3459" s="1001" t="s">
        <v>854</v>
      </c>
      <c r="E3459" s="1001" t="n">
        <v>1010811290</v>
      </c>
      <c r="F3459" s="1001" t="n">
        <v>1131</v>
      </c>
      <c r="G3459" s="1001" t="s">
        <v>7891</v>
      </c>
      <c r="H3459" s="1128" t="n">
        <v>185</v>
      </c>
      <c r="I3459" s="1068"/>
    </row>
    <row r="3460" customFormat="false" ht="12.75" hidden="false" customHeight="false" outlineLevel="0" collapsed="false">
      <c r="A3460" s="1001" t="n">
        <v>3458</v>
      </c>
      <c r="B3460" s="1001" t="s">
        <v>7892</v>
      </c>
      <c r="C3460" s="1001" t="s">
        <v>1004</v>
      </c>
      <c r="D3460" s="1001" t="s">
        <v>861</v>
      </c>
      <c r="E3460" s="1001" t="n">
        <v>1050710290</v>
      </c>
      <c r="F3460" s="1001" t="n">
        <v>29029</v>
      </c>
      <c r="G3460" s="1001" t="s">
        <v>7893</v>
      </c>
      <c r="H3460" s="1128" t="n">
        <v>11457</v>
      </c>
      <c r="I3460" s="1068"/>
    </row>
    <row r="3461" customFormat="false" ht="12.75" hidden="false" customHeight="false" outlineLevel="0" collapsed="false">
      <c r="A3461" s="1001" t="n">
        <v>3459</v>
      </c>
      <c r="B3461" s="1001" t="s">
        <v>7894</v>
      </c>
      <c r="C3461" s="1001" t="s">
        <v>985</v>
      </c>
      <c r="D3461" s="1001" t="s">
        <v>857</v>
      </c>
      <c r="E3461" s="1001" t="n">
        <v>4190480360</v>
      </c>
      <c r="F3461" s="1001" t="n">
        <v>83037</v>
      </c>
      <c r="G3461" s="1001" t="s">
        <v>7895</v>
      </c>
      <c r="H3461" s="1128" t="n">
        <v>681</v>
      </c>
      <c r="I3461" s="1068"/>
    </row>
    <row r="3462" customFormat="false" ht="12.75" hidden="false" customHeight="false" outlineLevel="0" collapsed="false">
      <c r="A3462" s="1001" t="n">
        <v>3460</v>
      </c>
      <c r="B3462" s="1001" t="s">
        <v>7896</v>
      </c>
      <c r="C3462" s="1001" t="s">
        <v>999</v>
      </c>
      <c r="D3462" s="1001" t="s">
        <v>852</v>
      </c>
      <c r="E3462" s="1001" t="n">
        <v>1030121191</v>
      </c>
      <c r="F3462" s="1001" t="n">
        <v>16125</v>
      </c>
      <c r="G3462" s="1001" t="s">
        <v>7897</v>
      </c>
      <c r="H3462" s="1128" t="n">
        <v>554</v>
      </c>
      <c r="I3462" s="1068"/>
    </row>
    <row r="3463" customFormat="false" ht="12.75" hidden="false" customHeight="false" outlineLevel="0" collapsed="false">
      <c r="A3463" s="1001" t="n">
        <v>3461</v>
      </c>
      <c r="B3463" s="1001" t="s">
        <v>7898</v>
      </c>
      <c r="C3463" s="1001" t="s">
        <v>945</v>
      </c>
      <c r="D3463" s="1001" t="s">
        <v>852</v>
      </c>
      <c r="E3463" s="1001" t="n">
        <v>1030150810</v>
      </c>
      <c r="F3463" s="1001" t="n">
        <v>17088</v>
      </c>
      <c r="G3463" s="1001" t="s">
        <v>7899</v>
      </c>
      <c r="H3463" s="1128" t="n">
        <v>14243</v>
      </c>
      <c r="I3463" s="1068"/>
    </row>
    <row r="3464" customFormat="false" ht="12.75" hidden="false" customHeight="false" outlineLevel="0" collapsed="false">
      <c r="A3464" s="1001" t="n">
        <v>3462</v>
      </c>
      <c r="B3464" s="1001" t="s">
        <v>7900</v>
      </c>
      <c r="C3464" s="1001" t="s">
        <v>1518</v>
      </c>
      <c r="D3464" s="1001" t="s">
        <v>464</v>
      </c>
      <c r="E3464" s="1001" t="n">
        <v>2120400120</v>
      </c>
      <c r="F3464" s="1001" t="n">
        <v>59012</v>
      </c>
      <c r="G3464" s="1001" t="s">
        <v>7901</v>
      </c>
      <c r="H3464" s="1128" t="n">
        <v>4072</v>
      </c>
      <c r="I3464" s="1068"/>
    </row>
    <row r="3465" customFormat="false" ht="12.75" hidden="false" customHeight="false" outlineLevel="0" collapsed="false">
      <c r="A3465" s="1001" t="n">
        <v>3463</v>
      </c>
      <c r="B3465" s="1001" t="s">
        <v>7902</v>
      </c>
      <c r="C3465" s="1001" t="s">
        <v>1120</v>
      </c>
      <c r="D3465" s="1001" t="s">
        <v>854</v>
      </c>
      <c r="E3465" s="1001" t="n">
        <v>1010880680</v>
      </c>
      <c r="F3465" s="1001" t="n">
        <v>2068</v>
      </c>
      <c r="G3465" s="1001" t="s">
        <v>7903</v>
      </c>
      <c r="H3465" s="1128" t="n">
        <v>795</v>
      </c>
      <c r="I3465" s="1068"/>
    </row>
    <row r="3466" customFormat="false" ht="12.75" hidden="false" customHeight="false" outlineLevel="0" collapsed="false">
      <c r="A3466" s="1001" t="n">
        <v>3464</v>
      </c>
      <c r="B3466" s="1001" t="s">
        <v>7904</v>
      </c>
      <c r="C3466" s="1001" t="s">
        <v>1058</v>
      </c>
      <c r="D3466" s="1001" t="s">
        <v>852</v>
      </c>
      <c r="E3466" s="1001" t="n">
        <v>1031040255</v>
      </c>
      <c r="F3466" s="1001" t="n">
        <v>108054</v>
      </c>
      <c r="G3466" s="1001" t="s">
        <v>7905</v>
      </c>
      <c r="H3466" s="1128" t="n">
        <v>15802</v>
      </c>
      <c r="I3466" s="1068"/>
    </row>
    <row r="3467" customFormat="false" ht="12.75" hidden="false" customHeight="false" outlineLevel="0" collapsed="false">
      <c r="A3467" s="1001" t="n">
        <v>3465</v>
      </c>
      <c r="B3467" s="1001" t="s">
        <v>7906</v>
      </c>
      <c r="C3467" s="1001" t="s">
        <v>1325</v>
      </c>
      <c r="D3467" s="1001" t="s">
        <v>468</v>
      </c>
      <c r="E3467" s="1001" t="n">
        <v>3130230470</v>
      </c>
      <c r="F3467" s="1001" t="n">
        <v>69047</v>
      </c>
      <c r="G3467" s="1001" t="s">
        <v>7907</v>
      </c>
      <c r="H3467" s="1128" t="n">
        <v>649</v>
      </c>
      <c r="I3467" s="1068"/>
    </row>
    <row r="3468" customFormat="false" ht="12.75" hidden="false" customHeight="false" outlineLevel="0" collapsed="false">
      <c r="A3468" s="1001" t="n">
        <v>3466</v>
      </c>
      <c r="B3468" s="1001" t="s">
        <v>7908</v>
      </c>
      <c r="C3468" s="1001" t="s">
        <v>1766</v>
      </c>
      <c r="D3468" s="1001" t="s">
        <v>857</v>
      </c>
      <c r="E3468" s="1001" t="n">
        <v>4190760110</v>
      </c>
      <c r="F3468" s="1001" t="n">
        <v>89011</v>
      </c>
      <c r="G3468" s="1001" t="s">
        <v>7909</v>
      </c>
      <c r="H3468" s="1128" t="n">
        <v>21926</v>
      </c>
      <c r="I3468" s="1068"/>
    </row>
    <row r="3469" customFormat="false" ht="12.75" hidden="false" customHeight="false" outlineLevel="0" collapsed="false">
      <c r="A3469" s="1001" t="n">
        <v>3467</v>
      </c>
      <c r="B3469" s="1001" t="s">
        <v>7910</v>
      </c>
      <c r="C3469" s="1001" t="s">
        <v>917</v>
      </c>
      <c r="D3469" s="1001" t="s">
        <v>464</v>
      </c>
      <c r="E3469" s="1001" t="n">
        <v>2120690310</v>
      </c>
      <c r="F3469" s="1001" t="n">
        <v>57033</v>
      </c>
      <c r="G3469" s="1001" t="s">
        <v>7911</v>
      </c>
      <c r="H3469" s="1128" t="n">
        <v>2149</v>
      </c>
      <c r="I3469" s="1068"/>
    </row>
    <row r="3470" customFormat="false" ht="12.75" hidden="false" customHeight="false" outlineLevel="0" collapsed="false">
      <c r="A3470" s="1001" t="n">
        <v>3468</v>
      </c>
      <c r="B3470" s="1001" t="s">
        <v>7912</v>
      </c>
      <c r="C3470" s="1001" t="s">
        <v>1027</v>
      </c>
      <c r="D3470" s="1001" t="s">
        <v>857</v>
      </c>
      <c r="E3470" s="1001" t="n">
        <v>4190280110</v>
      </c>
      <c r="F3470" s="1001" t="n">
        <v>86011</v>
      </c>
      <c r="G3470" s="1001" t="s">
        <v>7913</v>
      </c>
      <c r="H3470" s="1128" t="n">
        <v>12513</v>
      </c>
      <c r="I3470" s="1068"/>
    </row>
    <row r="3471" customFormat="false" ht="12.75" hidden="false" customHeight="false" outlineLevel="0" collapsed="false">
      <c r="A3471" s="1001" t="n">
        <v>3469</v>
      </c>
      <c r="B3471" s="1001" t="s">
        <v>7914</v>
      </c>
      <c r="C3471" s="1001" t="s">
        <v>1796</v>
      </c>
      <c r="D3471" s="1001" t="s">
        <v>855</v>
      </c>
      <c r="E3471" s="1001" t="n">
        <v>3160780100</v>
      </c>
      <c r="F3471" s="1001" t="n">
        <v>73010</v>
      </c>
      <c r="G3471" s="1001" t="s">
        <v>7915</v>
      </c>
      <c r="H3471" s="1128" t="n">
        <v>8187</v>
      </c>
      <c r="I3471" s="1068"/>
    </row>
    <row r="3472" customFormat="false" ht="12.75" hidden="false" customHeight="false" outlineLevel="0" collapsed="false">
      <c r="A3472" s="1001" t="n">
        <v>3470</v>
      </c>
      <c r="B3472" s="1001" t="s">
        <v>7916</v>
      </c>
      <c r="C3472" s="1001" t="s">
        <v>1226</v>
      </c>
      <c r="D3472" s="1001" t="s">
        <v>855</v>
      </c>
      <c r="E3472" s="1001" t="n">
        <v>3160410350</v>
      </c>
      <c r="F3472" s="1001" t="n">
        <v>75036</v>
      </c>
      <c r="G3472" s="1001" t="s">
        <v>7917</v>
      </c>
      <c r="H3472" s="1128" t="n">
        <v>8688</v>
      </c>
      <c r="I3472" s="1068"/>
    </row>
    <row r="3473" customFormat="false" ht="12.75" hidden="false" customHeight="false" outlineLevel="0" collapsed="false">
      <c r="A3473" s="1001" t="n">
        <v>3471</v>
      </c>
      <c r="B3473" s="1001" t="s">
        <v>7918</v>
      </c>
      <c r="C3473" s="1001" t="s">
        <v>908</v>
      </c>
      <c r="D3473" s="1001" t="s">
        <v>854</v>
      </c>
      <c r="E3473" s="1001" t="n">
        <v>1010271060</v>
      </c>
      <c r="F3473" s="1001" t="n">
        <v>4106</v>
      </c>
      <c r="G3473" s="1001" t="s">
        <v>7919</v>
      </c>
      <c r="H3473" s="1128" t="n">
        <v>432</v>
      </c>
      <c r="I3473" s="1068"/>
    </row>
    <row r="3474" customFormat="false" ht="12.75" hidden="false" customHeight="false" outlineLevel="0" collapsed="false">
      <c r="A3474" s="1001" t="n">
        <v>3472</v>
      </c>
      <c r="B3474" s="1001" t="s">
        <v>7920</v>
      </c>
      <c r="C3474" s="1001" t="s">
        <v>908</v>
      </c>
      <c r="D3474" s="1001" t="s">
        <v>854</v>
      </c>
      <c r="E3474" s="1001" t="n">
        <v>1010271070</v>
      </c>
      <c r="F3474" s="1001" t="n">
        <v>4107</v>
      </c>
      <c r="G3474" s="1001" t="s">
        <v>7921</v>
      </c>
      <c r="H3474" s="1128" t="n">
        <v>752</v>
      </c>
      <c r="I3474" s="1068"/>
    </row>
    <row r="3475" customFormat="false" ht="12.75" hidden="false" customHeight="false" outlineLevel="0" collapsed="false">
      <c r="A3475" s="1001" t="n">
        <v>3473</v>
      </c>
      <c r="B3475" s="1001" t="s">
        <v>7922</v>
      </c>
      <c r="C3475" s="1001" t="s">
        <v>1250</v>
      </c>
      <c r="D3475" s="1001" t="s">
        <v>857</v>
      </c>
      <c r="E3475" s="1001" t="n">
        <v>4190550430</v>
      </c>
      <c r="F3475" s="1001" t="n">
        <v>82045</v>
      </c>
      <c r="G3475" s="1001" t="s">
        <v>7923</v>
      </c>
      <c r="H3475" s="1128" t="n">
        <v>6329</v>
      </c>
      <c r="I3475" s="1068"/>
    </row>
    <row r="3476" customFormat="false" ht="12.75" hidden="false" customHeight="false" outlineLevel="0" collapsed="false">
      <c r="A3476" s="1001" t="n">
        <v>3474</v>
      </c>
      <c r="B3476" s="1001" t="s">
        <v>7924</v>
      </c>
      <c r="C3476" s="1001" t="s">
        <v>1381</v>
      </c>
      <c r="D3476" s="1001" t="s">
        <v>851</v>
      </c>
      <c r="E3476" s="1001" t="n">
        <v>1070390160</v>
      </c>
      <c r="F3476" s="1001" t="n">
        <v>11016</v>
      </c>
      <c r="G3476" s="1001" t="s">
        <v>7925</v>
      </c>
      <c r="H3476" s="1128" t="n">
        <v>9497</v>
      </c>
      <c r="I3476" s="1068"/>
    </row>
    <row r="3477" customFormat="false" ht="12.75" hidden="false" customHeight="false" outlineLevel="0" collapsed="false">
      <c r="A3477" s="1001" t="n">
        <v>3475</v>
      </c>
      <c r="B3477" s="1001" t="s">
        <v>7926</v>
      </c>
      <c r="C3477" s="1001" t="s">
        <v>988</v>
      </c>
      <c r="D3477" s="1001" t="s">
        <v>854</v>
      </c>
      <c r="E3477" s="1001" t="n">
        <v>1010020860</v>
      </c>
      <c r="F3477" s="1001" t="n">
        <v>6088</v>
      </c>
      <c r="G3477" s="1001" t="s">
        <v>7927</v>
      </c>
      <c r="H3477" s="1128" t="n">
        <v>801</v>
      </c>
      <c r="I3477" s="1068"/>
    </row>
    <row r="3478" customFormat="false" ht="12.75" hidden="false" customHeight="false" outlineLevel="0" collapsed="false">
      <c r="A3478" s="1001" t="n">
        <v>3476</v>
      </c>
      <c r="B3478" s="1001" t="s">
        <v>7928</v>
      </c>
      <c r="C3478" s="1001" t="s">
        <v>378</v>
      </c>
      <c r="D3478" s="1001" t="s">
        <v>854</v>
      </c>
      <c r="E3478" s="1001" t="n">
        <v>1010520810</v>
      </c>
      <c r="F3478" s="1001" t="n">
        <v>3084</v>
      </c>
      <c r="G3478" s="1001" t="s">
        <v>7929</v>
      </c>
      <c r="H3478" s="1128" t="n">
        <v>2152</v>
      </c>
      <c r="I3478" s="1068"/>
    </row>
    <row r="3479" customFormat="false" ht="12.75" hidden="false" customHeight="false" outlineLevel="0" collapsed="false">
      <c r="A3479" s="1001" t="n">
        <v>3477</v>
      </c>
      <c r="B3479" s="1001" t="s">
        <v>7930</v>
      </c>
      <c r="C3479" s="1001" t="s">
        <v>908</v>
      </c>
      <c r="D3479" s="1001" t="s">
        <v>854</v>
      </c>
      <c r="E3479" s="1001" t="n">
        <v>1010271080</v>
      </c>
      <c r="F3479" s="1001" t="n">
        <v>4108</v>
      </c>
      <c r="G3479" s="1001" t="s">
        <v>7931</v>
      </c>
      <c r="H3479" s="1128" t="n">
        <v>788</v>
      </c>
      <c r="I3479" s="1068"/>
    </row>
    <row r="3480" customFormat="false" ht="12.75" hidden="false" customHeight="false" outlineLevel="0" collapsed="false">
      <c r="A3480" s="1001" t="n">
        <v>3478</v>
      </c>
      <c r="B3480" s="1001" t="s">
        <v>7932</v>
      </c>
      <c r="C3480" s="1001" t="s">
        <v>1154</v>
      </c>
      <c r="D3480" s="1001" t="s">
        <v>849</v>
      </c>
      <c r="E3480" s="1001" t="n">
        <v>1080560190</v>
      </c>
      <c r="F3480" s="1001" t="n">
        <v>34019</v>
      </c>
      <c r="G3480" s="1001" t="s">
        <v>7933</v>
      </c>
      <c r="H3480" s="1128" t="n">
        <v>5054</v>
      </c>
      <c r="I3480" s="1068"/>
    </row>
    <row r="3481" customFormat="false" ht="12.75" hidden="false" customHeight="false" outlineLevel="0" collapsed="false">
      <c r="A3481" s="1001" t="n">
        <v>3479</v>
      </c>
      <c r="B3481" s="1001" t="s">
        <v>7934</v>
      </c>
      <c r="C3481" s="1001" t="s">
        <v>905</v>
      </c>
      <c r="D3481" s="1001" t="s">
        <v>855</v>
      </c>
      <c r="E3481" s="1001" t="n">
        <v>3160310260</v>
      </c>
      <c r="F3481" s="1001" t="n">
        <v>71027</v>
      </c>
      <c r="G3481" s="1001" t="s">
        <v>7935</v>
      </c>
      <c r="H3481" s="1128" t="n">
        <v>6220</v>
      </c>
      <c r="I3481" s="1068"/>
    </row>
    <row r="3482" customFormat="false" ht="12.75" hidden="false" customHeight="false" outlineLevel="0" collapsed="false">
      <c r="A3482" s="1001" t="n">
        <v>3480</v>
      </c>
      <c r="B3482" s="1001" t="s">
        <v>7936</v>
      </c>
      <c r="C3482" s="1001" t="s">
        <v>1058</v>
      </c>
      <c r="D3482" s="1001" t="s">
        <v>852</v>
      </c>
      <c r="E3482" s="1001" t="n">
        <v>1031040260</v>
      </c>
      <c r="F3482" s="1001" t="n">
        <v>108026</v>
      </c>
      <c r="G3482" s="1001" t="s">
        <v>7937</v>
      </c>
      <c r="H3482" s="1128" t="n">
        <v>8419</v>
      </c>
      <c r="I3482" s="1068"/>
    </row>
    <row r="3483" customFormat="false" ht="12.75" hidden="false" customHeight="false" outlineLevel="0" collapsed="false">
      <c r="A3483" s="1001" t="n">
        <v>3481</v>
      </c>
      <c r="B3483" s="1001" t="s">
        <v>7938</v>
      </c>
      <c r="C3483" s="1001" t="s">
        <v>1035</v>
      </c>
      <c r="D3483" s="1001" t="s">
        <v>854</v>
      </c>
      <c r="E3483" s="1001" t="n">
        <v>1010811300</v>
      </c>
      <c r="F3483" s="1001" t="n">
        <v>1132</v>
      </c>
      <c r="G3483" s="1001" t="s">
        <v>7939</v>
      </c>
      <c r="H3483" s="1128" t="n">
        <v>1777</v>
      </c>
      <c r="I3483" s="1068"/>
    </row>
    <row r="3484" customFormat="false" ht="12.75" hidden="false" customHeight="false" outlineLevel="0" collapsed="false">
      <c r="A3484" s="1001" t="n">
        <v>3482</v>
      </c>
      <c r="B3484" s="1001" t="s">
        <v>7940</v>
      </c>
      <c r="C3484" s="1001" t="s">
        <v>1095</v>
      </c>
      <c r="D3484" s="1001" t="s">
        <v>854</v>
      </c>
      <c r="E3484" s="1001" t="n">
        <v>1010960291</v>
      </c>
      <c r="F3484" s="1001" t="n">
        <v>96085</v>
      </c>
      <c r="G3484" s="1001" t="s">
        <v>7941</v>
      </c>
      <c r="H3484" s="1128" t="n">
        <v>2634</v>
      </c>
      <c r="I3484" s="1068"/>
    </row>
    <row r="3485" customFormat="false" ht="12.75" hidden="false" customHeight="false" outlineLevel="0" collapsed="false">
      <c r="A3485" s="1001" t="n">
        <v>3483</v>
      </c>
      <c r="B3485" s="1001" t="s">
        <v>7942</v>
      </c>
      <c r="C3485" s="1001" t="s">
        <v>1084</v>
      </c>
      <c r="D3485" s="1001" t="s">
        <v>850</v>
      </c>
      <c r="E3485" s="1001" t="n">
        <v>1060850480</v>
      </c>
      <c r="F3485" s="1001" t="n">
        <v>30048</v>
      </c>
      <c r="G3485" s="1001" t="s">
        <v>7943</v>
      </c>
      <c r="H3485" s="1128" t="n">
        <v>3677</v>
      </c>
      <c r="I3485" s="1068"/>
    </row>
    <row r="3486" customFormat="false" ht="12.75" hidden="false" customHeight="false" outlineLevel="0" collapsed="false">
      <c r="A3486" s="1001" t="n">
        <v>3484</v>
      </c>
      <c r="B3486" s="1001" t="s">
        <v>7944</v>
      </c>
      <c r="C3486" s="1001" t="s">
        <v>1092</v>
      </c>
      <c r="D3486" s="1001" t="s">
        <v>848</v>
      </c>
      <c r="E3486" s="1001" t="n">
        <v>3150200440</v>
      </c>
      <c r="F3486" s="1001" t="n">
        <v>61044</v>
      </c>
      <c r="G3486" s="1001" t="s">
        <v>7945</v>
      </c>
      <c r="H3486" s="1128" t="n">
        <v>640</v>
      </c>
      <c r="I3486" s="1068"/>
    </row>
    <row r="3487" customFormat="false" ht="12.75" hidden="false" customHeight="false" outlineLevel="0" collapsed="false">
      <c r="A3487" s="1001" t="n">
        <v>3485</v>
      </c>
      <c r="B3487" s="1001" t="s">
        <v>7946</v>
      </c>
      <c r="C3487" s="1001" t="s">
        <v>985</v>
      </c>
      <c r="D3487" s="1001" t="s">
        <v>857</v>
      </c>
      <c r="E3487" s="1001" t="n">
        <v>4190480370</v>
      </c>
      <c r="F3487" s="1001" t="n">
        <v>83038</v>
      </c>
      <c r="G3487" s="1001" t="s">
        <v>7947</v>
      </c>
      <c r="H3487" s="1128" t="n">
        <v>2808</v>
      </c>
      <c r="I3487" s="1068"/>
    </row>
    <row r="3488" customFormat="false" ht="12.75" hidden="false" customHeight="false" outlineLevel="0" collapsed="false">
      <c r="A3488" s="1001" t="n">
        <v>3486</v>
      </c>
      <c r="B3488" s="1001" t="s">
        <v>7948</v>
      </c>
      <c r="C3488" s="1001" t="s">
        <v>925</v>
      </c>
      <c r="D3488" s="1001" t="s">
        <v>848</v>
      </c>
      <c r="E3488" s="1001" t="n">
        <v>3150510390</v>
      </c>
      <c r="F3488" s="1001" t="n">
        <v>63039</v>
      </c>
      <c r="G3488" s="1001" t="s">
        <v>7949</v>
      </c>
      <c r="H3488" s="1128" t="n">
        <v>6073</v>
      </c>
      <c r="I3488" s="1068"/>
    </row>
    <row r="3489" customFormat="false" ht="12.75" hidden="false" customHeight="false" outlineLevel="0" collapsed="false">
      <c r="A3489" s="1001" t="n">
        <v>3487</v>
      </c>
      <c r="B3489" s="1001" t="s">
        <v>7950</v>
      </c>
      <c r="C3489" s="1001" t="s">
        <v>890</v>
      </c>
      <c r="D3489" s="1001" t="s">
        <v>468</v>
      </c>
      <c r="E3489" s="1001" t="n">
        <v>3130600200</v>
      </c>
      <c r="F3489" s="1001" t="n">
        <v>68020</v>
      </c>
      <c r="G3489" s="1001" t="s">
        <v>7951</v>
      </c>
      <c r="H3489" s="1128" t="n">
        <v>2713</v>
      </c>
      <c r="I3489" s="1068"/>
    </row>
    <row r="3490" customFormat="false" ht="12.75" hidden="false" customHeight="false" outlineLevel="0" collapsed="false">
      <c r="A3490" s="1001" t="n">
        <v>3488</v>
      </c>
      <c r="B3490" s="1001" t="s">
        <v>7952</v>
      </c>
      <c r="C3490" s="1001" t="s">
        <v>1325</v>
      </c>
      <c r="D3490" s="1001" t="s">
        <v>468</v>
      </c>
      <c r="E3490" s="1001" t="n">
        <v>3130230480</v>
      </c>
      <c r="F3490" s="1001" t="n">
        <v>69048</v>
      </c>
      <c r="G3490" s="1001" t="s">
        <v>7953</v>
      </c>
      <c r="H3490" s="1128" t="n">
        <v>320</v>
      </c>
      <c r="I3490" s="1068"/>
    </row>
    <row r="3491" customFormat="false" ht="12.75" hidden="false" customHeight="false" outlineLevel="0" collapsed="false">
      <c r="A3491" s="1001" t="n">
        <v>3489</v>
      </c>
      <c r="B3491" s="1001" t="s">
        <v>7954</v>
      </c>
      <c r="C3491" s="1001" t="s">
        <v>1381</v>
      </c>
      <c r="D3491" s="1001" t="s">
        <v>851</v>
      </c>
      <c r="E3491" s="1001" t="n">
        <v>1070390170</v>
      </c>
      <c r="F3491" s="1001" t="n">
        <v>11017</v>
      </c>
      <c r="G3491" s="1001" t="s">
        <v>7955</v>
      </c>
      <c r="H3491" s="1128" t="n">
        <v>5218</v>
      </c>
      <c r="I3491" s="1068"/>
    </row>
    <row r="3492" customFormat="false" ht="12.75" hidden="false" customHeight="false" outlineLevel="0" collapsed="false">
      <c r="A3492" s="1001" t="n">
        <v>3490</v>
      </c>
      <c r="B3492" s="1001" t="s">
        <v>7956</v>
      </c>
      <c r="C3492" s="1001" t="s">
        <v>999</v>
      </c>
      <c r="D3492" s="1001" t="s">
        <v>852</v>
      </c>
      <c r="E3492" s="1001" t="n">
        <v>1030121200</v>
      </c>
      <c r="F3492" s="1001" t="n">
        <v>16126</v>
      </c>
      <c r="G3492" s="1001" t="s">
        <v>7957</v>
      </c>
      <c r="H3492" s="1128" t="n">
        <v>3720</v>
      </c>
      <c r="I3492" s="1068"/>
    </row>
    <row r="3493" customFormat="false" ht="12.75" hidden="false" customHeight="false" outlineLevel="0" collapsed="false">
      <c r="A3493" s="1001" t="n">
        <v>3491</v>
      </c>
      <c r="B3493" s="1001" t="s">
        <v>7958</v>
      </c>
      <c r="C3493" s="1001" t="s">
        <v>1226</v>
      </c>
      <c r="D3493" s="1001" t="s">
        <v>855</v>
      </c>
      <c r="E3493" s="1001" t="n">
        <v>3160410360</v>
      </c>
      <c r="F3493" s="1001" t="n">
        <v>75037</v>
      </c>
      <c r="G3493" s="1001" t="s">
        <v>7959</v>
      </c>
      <c r="H3493" s="1128" t="n">
        <v>13763</v>
      </c>
      <c r="I3493" s="1068"/>
    </row>
    <row r="3494" customFormat="false" ht="12.75" hidden="false" customHeight="false" outlineLevel="0" collapsed="false">
      <c r="A3494" s="1001" t="n">
        <v>3492</v>
      </c>
      <c r="B3494" s="1001" t="s">
        <v>7960</v>
      </c>
      <c r="C3494" s="1001" t="s">
        <v>908</v>
      </c>
      <c r="D3494" s="1001" t="s">
        <v>854</v>
      </c>
      <c r="E3494" s="1001" t="n">
        <v>1010271090</v>
      </c>
      <c r="F3494" s="1001" t="n">
        <v>4109</v>
      </c>
      <c r="G3494" s="1001" t="s">
        <v>7961</v>
      </c>
      <c r="H3494" s="1128" t="n">
        <v>204</v>
      </c>
      <c r="I3494" s="1068"/>
    </row>
    <row r="3495" customFormat="false" ht="12.75" hidden="false" customHeight="false" outlineLevel="0" collapsed="false">
      <c r="A3495" s="1001" t="n">
        <v>3493</v>
      </c>
      <c r="B3495" s="1001" t="s">
        <v>7962</v>
      </c>
      <c r="C3495" s="1001" t="s">
        <v>1110</v>
      </c>
      <c r="D3495" s="1001" t="s">
        <v>858</v>
      </c>
      <c r="E3495" s="1001" t="n">
        <v>1040830970</v>
      </c>
      <c r="F3495" s="1001" t="n">
        <v>22104</v>
      </c>
      <c r="G3495" s="1001" t="s">
        <v>7963</v>
      </c>
      <c r="H3495" s="1128" t="n">
        <v>8134</v>
      </c>
      <c r="I3495" s="1068"/>
    </row>
    <row r="3496" customFormat="false" ht="12.75" hidden="false" customHeight="false" outlineLevel="0" collapsed="false">
      <c r="A3496" s="1001" t="n">
        <v>3494</v>
      </c>
      <c r="B3496" s="1001" t="s">
        <v>7964</v>
      </c>
      <c r="C3496" s="1001" t="s">
        <v>1035</v>
      </c>
      <c r="D3496" s="1001" t="s">
        <v>854</v>
      </c>
      <c r="E3496" s="1001" t="n">
        <v>1010811310</v>
      </c>
      <c r="F3496" s="1001" t="n">
        <v>1133</v>
      </c>
      <c r="G3496" s="1001" t="s">
        <v>7965</v>
      </c>
      <c r="H3496" s="1128" t="n">
        <v>443</v>
      </c>
      <c r="I3496" s="1068"/>
    </row>
    <row r="3497" customFormat="false" ht="12.75" hidden="false" customHeight="false" outlineLevel="0" collapsed="false">
      <c r="A3497" s="1001" t="n">
        <v>3495</v>
      </c>
      <c r="B3497" s="1001" t="s">
        <v>7966</v>
      </c>
      <c r="C3497" s="1001" t="s">
        <v>1159</v>
      </c>
      <c r="D3497" s="1001" t="s">
        <v>852</v>
      </c>
      <c r="E3497" s="1001" t="n">
        <v>1030241190</v>
      </c>
      <c r="F3497" s="1001" t="n">
        <v>13126</v>
      </c>
      <c r="G3497" s="1001" t="s">
        <v>7967</v>
      </c>
      <c r="H3497" s="1128" t="n">
        <v>1962</v>
      </c>
      <c r="I3497" s="1068"/>
    </row>
    <row r="3498" customFormat="false" ht="12.75" hidden="false" customHeight="false" outlineLevel="0" collapsed="false">
      <c r="A3498" s="1001" t="n">
        <v>3496</v>
      </c>
      <c r="B3498" s="1001" t="s">
        <v>7968</v>
      </c>
      <c r="C3498" s="1001" t="s">
        <v>1092</v>
      </c>
      <c r="D3498" s="1001" t="s">
        <v>848</v>
      </c>
      <c r="E3498" s="1001" t="n">
        <v>3150200450</v>
      </c>
      <c r="F3498" s="1001" t="n">
        <v>61045</v>
      </c>
      <c r="G3498" s="1001" t="s">
        <v>7969</v>
      </c>
      <c r="H3498" s="1128" t="n">
        <v>1087</v>
      </c>
      <c r="I3498" s="1068"/>
    </row>
    <row r="3499" customFormat="false" ht="12.75" hidden="false" customHeight="false" outlineLevel="0" collapsed="false">
      <c r="A3499" s="1001" t="n">
        <v>3497</v>
      </c>
      <c r="B3499" s="1001" t="s">
        <v>7970</v>
      </c>
      <c r="C3499" s="1001" t="s">
        <v>985</v>
      </c>
      <c r="D3499" s="1001" t="s">
        <v>857</v>
      </c>
      <c r="E3499" s="1001" t="n">
        <v>4190480380</v>
      </c>
      <c r="F3499" s="1001" t="n">
        <v>83039</v>
      </c>
      <c r="G3499" s="1001" t="s">
        <v>7971</v>
      </c>
      <c r="H3499" s="1128" t="n">
        <v>1584</v>
      </c>
      <c r="I3499" s="1068"/>
    </row>
    <row r="3500" customFormat="false" ht="12.75" hidden="false" customHeight="false" outlineLevel="0" collapsed="false">
      <c r="A3500" s="1001" t="n">
        <v>3498</v>
      </c>
      <c r="B3500" s="1001" t="s">
        <v>7972</v>
      </c>
      <c r="C3500" s="1001" t="s">
        <v>1063</v>
      </c>
      <c r="D3500" s="1001" t="s">
        <v>857</v>
      </c>
      <c r="E3500" s="1001" t="n">
        <v>4190010210</v>
      </c>
      <c r="F3500" s="1001" t="n">
        <v>84021</v>
      </c>
      <c r="G3500" s="1001" t="s">
        <v>7973</v>
      </c>
      <c r="H3500" s="1128" t="n">
        <v>34619</v>
      </c>
      <c r="I3500" s="1068"/>
    </row>
    <row r="3501" customFormat="false" ht="12.75" hidden="false" customHeight="false" outlineLevel="0" collapsed="false">
      <c r="A3501" s="1001" t="n">
        <v>3499</v>
      </c>
      <c r="B3501" s="1001" t="s">
        <v>7974</v>
      </c>
      <c r="C3501" s="1001" t="s">
        <v>1771</v>
      </c>
      <c r="D3501" s="1001" t="s">
        <v>458</v>
      </c>
      <c r="E3501" s="1001" t="n">
        <v>2090460090</v>
      </c>
      <c r="F3501" s="1001" t="n">
        <v>45009</v>
      </c>
      <c r="G3501" s="1001" t="s">
        <v>7975</v>
      </c>
      <c r="H3501" s="1128" t="n">
        <v>4739</v>
      </c>
      <c r="I3501" s="1068"/>
    </row>
    <row r="3502" customFormat="false" ht="12.75" hidden="false" customHeight="false" outlineLevel="0" collapsed="false">
      <c r="A3502" s="1001" t="n">
        <v>3500</v>
      </c>
      <c r="B3502" s="1001" t="s">
        <v>7976</v>
      </c>
      <c r="C3502" s="1001" t="s">
        <v>1012</v>
      </c>
      <c r="D3502" s="1001" t="s">
        <v>464</v>
      </c>
      <c r="E3502" s="1001" t="n">
        <v>2120700510</v>
      </c>
      <c r="F3502" s="1001" t="n">
        <v>58051</v>
      </c>
      <c r="G3502" s="1001" t="s">
        <v>7977</v>
      </c>
      <c r="H3502" s="1128" t="n">
        <v>891</v>
      </c>
      <c r="I3502" s="1068"/>
    </row>
    <row r="3503" customFormat="false" ht="12.75" hidden="false" customHeight="false" outlineLevel="0" collapsed="false">
      <c r="A3503" s="1001" t="n">
        <v>3501</v>
      </c>
      <c r="B3503" s="1001" t="s">
        <v>7978</v>
      </c>
      <c r="C3503" s="1001" t="s">
        <v>928</v>
      </c>
      <c r="D3503" s="1001" t="s">
        <v>857</v>
      </c>
      <c r="E3503" s="1001" t="n">
        <v>4190210200</v>
      </c>
      <c r="F3503" s="1001" t="n">
        <v>87020</v>
      </c>
      <c r="G3503" s="1001" t="s">
        <v>7979</v>
      </c>
      <c r="H3503" s="1128" t="n">
        <v>2762</v>
      </c>
      <c r="I3503" s="1068"/>
    </row>
    <row r="3504" customFormat="false" ht="12.75" hidden="false" customHeight="false" outlineLevel="0" collapsed="false">
      <c r="A3504" s="1001" t="n">
        <v>3502</v>
      </c>
      <c r="B3504" s="1001" t="s">
        <v>7980</v>
      </c>
      <c r="C3504" s="1001" t="s">
        <v>881</v>
      </c>
      <c r="D3504" s="1001" t="s">
        <v>852</v>
      </c>
      <c r="E3504" s="1001" t="n">
        <v>1030980430</v>
      </c>
      <c r="F3504" s="1001" t="n">
        <v>97043</v>
      </c>
      <c r="G3504" s="1001" t="s">
        <v>7981</v>
      </c>
      <c r="H3504" s="1128" t="n">
        <v>2167</v>
      </c>
      <c r="I3504" s="1068"/>
    </row>
    <row r="3505" customFormat="false" ht="12.75" hidden="false" customHeight="false" outlineLevel="0" collapsed="false">
      <c r="A3505" s="1001" t="n">
        <v>3503</v>
      </c>
      <c r="B3505" s="1001" t="s">
        <v>7982</v>
      </c>
      <c r="C3505" s="1001" t="s">
        <v>1120</v>
      </c>
      <c r="D3505" s="1001" t="s">
        <v>854</v>
      </c>
      <c r="E3505" s="1001" t="n">
        <v>1010880700</v>
      </c>
      <c r="F3505" s="1001" t="n">
        <v>2070</v>
      </c>
      <c r="G3505" s="1001" t="s">
        <v>7983</v>
      </c>
      <c r="H3505" s="1128" t="n">
        <v>529</v>
      </c>
      <c r="I3505" s="1068"/>
    </row>
    <row r="3506" customFormat="false" ht="12.75" hidden="false" customHeight="false" outlineLevel="0" collapsed="false">
      <c r="A3506" s="1001" t="n">
        <v>3504</v>
      </c>
      <c r="B3506" s="1001" t="s">
        <v>7984</v>
      </c>
      <c r="C3506" s="1001" t="s">
        <v>1084</v>
      </c>
      <c r="D3506" s="1001" t="s">
        <v>850</v>
      </c>
      <c r="E3506" s="1001" t="n">
        <v>1060850490</v>
      </c>
      <c r="F3506" s="1001" t="n">
        <v>30049</v>
      </c>
      <c r="G3506" s="1001" t="s">
        <v>7985</v>
      </c>
      <c r="H3506" s="1128" t="n">
        <v>6833</v>
      </c>
      <c r="I3506" s="1068"/>
    </row>
    <row r="3507" customFormat="false" ht="12.75" hidden="false" customHeight="false" outlineLevel="0" collapsed="false">
      <c r="A3507" s="1001" t="n">
        <v>3505</v>
      </c>
      <c r="B3507" s="1001" t="s">
        <v>7986</v>
      </c>
      <c r="C3507" s="1001" t="s">
        <v>1269</v>
      </c>
      <c r="D3507" s="1001" t="s">
        <v>860</v>
      </c>
      <c r="E3507" s="1001" t="n">
        <v>1020040410</v>
      </c>
      <c r="F3507" s="1001" t="n">
        <v>7042</v>
      </c>
      <c r="G3507" s="1001" t="s">
        <v>7987</v>
      </c>
      <c r="H3507" s="1128" t="n">
        <v>432</v>
      </c>
      <c r="I3507" s="1068"/>
    </row>
    <row r="3508" customFormat="false" ht="12.75" hidden="false" customHeight="false" outlineLevel="0" collapsed="false">
      <c r="A3508" s="1001" t="n">
        <v>3506</v>
      </c>
      <c r="B3508" s="1001" t="s">
        <v>7988</v>
      </c>
      <c r="C3508" s="1001" t="s">
        <v>1050</v>
      </c>
      <c r="D3508" s="1001" t="s">
        <v>861</v>
      </c>
      <c r="E3508" s="1001" t="n">
        <v>1050100290</v>
      </c>
      <c r="F3508" s="1001" t="n">
        <v>25029</v>
      </c>
      <c r="G3508" s="1001" t="s">
        <v>7989</v>
      </c>
      <c r="H3508" s="1128" t="n">
        <v>5340</v>
      </c>
      <c r="I3508" s="1068"/>
    </row>
    <row r="3509" customFormat="false" ht="12.75" hidden="false" customHeight="false" outlineLevel="0" collapsed="false">
      <c r="A3509" s="1001" t="n">
        <v>3507</v>
      </c>
      <c r="B3509" s="1001" t="s">
        <v>7990</v>
      </c>
      <c r="C3509" s="1001" t="s">
        <v>1100</v>
      </c>
      <c r="D3509" s="1001" t="s">
        <v>848</v>
      </c>
      <c r="E3509" s="1001" t="n">
        <v>3150110370</v>
      </c>
      <c r="F3509" s="1001" t="n">
        <v>62038</v>
      </c>
      <c r="G3509" s="1001" t="s">
        <v>7991</v>
      </c>
      <c r="H3509" s="1128" t="n">
        <v>4151</v>
      </c>
      <c r="I3509" s="1068"/>
    </row>
    <row r="3510" customFormat="false" ht="12.75" hidden="false" customHeight="false" outlineLevel="0" collapsed="false">
      <c r="A3510" s="1001" t="n">
        <v>3508</v>
      </c>
      <c r="B3510" s="1001" t="s">
        <v>7992</v>
      </c>
      <c r="C3510" s="1001" t="s">
        <v>962</v>
      </c>
      <c r="D3510" s="1001" t="s">
        <v>847</v>
      </c>
      <c r="E3510" s="1001" t="n">
        <v>3181030190</v>
      </c>
      <c r="F3510" s="1001" t="n">
        <v>102019</v>
      </c>
      <c r="G3510" s="1001" t="s">
        <v>7993</v>
      </c>
      <c r="H3510" s="1128" t="n">
        <v>3267</v>
      </c>
      <c r="I3510" s="1068"/>
    </row>
    <row r="3511" customFormat="false" ht="12.75" hidden="false" customHeight="false" outlineLevel="0" collapsed="false">
      <c r="A3511" s="1001" t="n">
        <v>3509</v>
      </c>
      <c r="B3511" s="1001" t="s">
        <v>7994</v>
      </c>
      <c r="C3511" s="1001" t="s">
        <v>1058</v>
      </c>
      <c r="D3511" s="1001" t="s">
        <v>852</v>
      </c>
      <c r="E3511" s="1001" t="n">
        <v>1031040270</v>
      </c>
      <c r="F3511" s="1001" t="n">
        <v>108027</v>
      </c>
      <c r="G3511" s="1001" t="s">
        <v>7995</v>
      </c>
      <c r="H3511" s="1128" t="n">
        <v>34809</v>
      </c>
      <c r="I3511" s="1068"/>
    </row>
    <row r="3512" customFormat="false" ht="12.75" hidden="false" customHeight="false" outlineLevel="0" collapsed="false">
      <c r="A3512" s="1001" t="n">
        <v>3510</v>
      </c>
      <c r="B3512" s="1001" t="s">
        <v>7996</v>
      </c>
      <c r="C3512" s="1001" t="s">
        <v>875</v>
      </c>
      <c r="D3512" s="1001" t="s">
        <v>861</v>
      </c>
      <c r="E3512" s="1001" t="n">
        <v>1050540450</v>
      </c>
      <c r="F3512" s="1001" t="n">
        <v>28045</v>
      </c>
      <c r="G3512" s="1001" t="s">
        <v>7997</v>
      </c>
      <c r="H3512" s="1128" t="n">
        <v>8097</v>
      </c>
      <c r="I3512" s="1068"/>
    </row>
    <row r="3513" customFormat="false" ht="12.75" hidden="false" customHeight="false" outlineLevel="0" collapsed="false">
      <c r="A3513" s="1001" t="n">
        <v>3511</v>
      </c>
      <c r="B3513" s="1001" t="s">
        <v>7998</v>
      </c>
      <c r="C3513" s="1001" t="s">
        <v>1159</v>
      </c>
      <c r="D3513" s="1001" t="s">
        <v>852</v>
      </c>
      <c r="E3513" s="1001" t="n">
        <v>1030241220</v>
      </c>
      <c r="F3513" s="1001" t="n">
        <v>13128</v>
      </c>
      <c r="G3513" s="1001" t="s">
        <v>7999</v>
      </c>
      <c r="H3513" s="1128" t="n">
        <v>3864</v>
      </c>
      <c r="I3513" s="1068"/>
    </row>
    <row r="3514" customFormat="false" ht="12.75" hidden="false" customHeight="false" outlineLevel="0" collapsed="false">
      <c r="A3514" s="1001" t="n">
        <v>3512</v>
      </c>
      <c r="B3514" s="1001" t="s">
        <v>8000</v>
      </c>
      <c r="C3514" s="1001" t="s">
        <v>985</v>
      </c>
      <c r="D3514" s="1001" t="s">
        <v>857</v>
      </c>
      <c r="E3514" s="1001" t="n">
        <v>4190480390</v>
      </c>
      <c r="F3514" s="1001" t="n">
        <v>83040</v>
      </c>
      <c r="G3514" s="1001" t="s">
        <v>8001</v>
      </c>
      <c r="H3514" s="1128" t="n">
        <v>738</v>
      </c>
      <c r="I3514" s="1068"/>
    </row>
    <row r="3515" customFormat="false" ht="12.75" hidden="false" customHeight="false" outlineLevel="0" collapsed="false">
      <c r="A3515" s="1001" t="n">
        <v>3513</v>
      </c>
      <c r="B3515" s="1001" t="s">
        <v>8002</v>
      </c>
      <c r="C3515" s="1001" t="s">
        <v>908</v>
      </c>
      <c r="D3515" s="1001" t="s">
        <v>854</v>
      </c>
      <c r="E3515" s="1001" t="n">
        <v>1010271100</v>
      </c>
      <c r="F3515" s="1001" t="n">
        <v>4110</v>
      </c>
      <c r="G3515" s="1001" t="s">
        <v>8003</v>
      </c>
      <c r="H3515" s="1128" t="n">
        <v>1402</v>
      </c>
      <c r="I3515" s="1068"/>
    </row>
    <row r="3516" customFormat="false" ht="12.75" hidden="false" customHeight="false" outlineLevel="0" collapsed="false">
      <c r="A3516" s="1001" t="n">
        <v>3514</v>
      </c>
      <c r="B3516" s="1001" t="s">
        <v>8004</v>
      </c>
      <c r="C3516" s="1001" t="s">
        <v>945</v>
      </c>
      <c r="D3516" s="1001" t="s">
        <v>852</v>
      </c>
      <c r="E3516" s="1001" t="n">
        <v>1030150820</v>
      </c>
      <c r="F3516" s="1001" t="n">
        <v>17089</v>
      </c>
      <c r="G3516" s="1001" t="s">
        <v>8005</v>
      </c>
      <c r="H3516" s="1128" t="n">
        <v>1141</v>
      </c>
      <c r="I3516" s="1068"/>
    </row>
    <row r="3517" customFormat="false" ht="12.75" hidden="false" customHeight="false" outlineLevel="0" collapsed="false">
      <c r="A3517" s="1001" t="n">
        <v>3515</v>
      </c>
      <c r="B3517" s="1001" t="s">
        <v>8006</v>
      </c>
      <c r="C3517" s="1001" t="s">
        <v>971</v>
      </c>
      <c r="D3517" s="1001" t="s">
        <v>853</v>
      </c>
      <c r="E3517" s="1001" t="n">
        <v>3140190320</v>
      </c>
      <c r="F3517" s="1001" t="n">
        <v>70032</v>
      </c>
      <c r="G3517" s="1001" t="s">
        <v>8007</v>
      </c>
      <c r="H3517" s="1128" t="n">
        <v>699</v>
      </c>
      <c r="I3517" s="1068"/>
    </row>
    <row r="3518" customFormat="false" ht="12.75" hidden="false" customHeight="false" outlineLevel="0" collapsed="false">
      <c r="A3518" s="1001" t="n">
        <v>3516</v>
      </c>
      <c r="B3518" s="1001" t="s">
        <v>8008</v>
      </c>
      <c r="C3518" s="1001" t="s">
        <v>1117</v>
      </c>
      <c r="D3518" s="1001" t="s">
        <v>852</v>
      </c>
      <c r="E3518" s="1001" t="n">
        <v>1030570780</v>
      </c>
      <c r="F3518" s="1001" t="n">
        <v>18081</v>
      </c>
      <c r="G3518" s="1001" t="s">
        <v>8009</v>
      </c>
      <c r="H3518" s="1128" t="n">
        <v>2810</v>
      </c>
      <c r="I3518" s="1068"/>
    </row>
    <row r="3519" customFormat="false" ht="12.75" hidden="false" customHeight="false" outlineLevel="0" collapsed="false">
      <c r="A3519" s="1001" t="n">
        <v>3517</v>
      </c>
      <c r="B3519" s="1001" t="s">
        <v>8010</v>
      </c>
      <c r="C3519" s="1001" t="s">
        <v>928</v>
      </c>
      <c r="D3519" s="1001" t="s">
        <v>857</v>
      </c>
      <c r="E3519" s="1001" t="n">
        <v>4190210210</v>
      </c>
      <c r="F3519" s="1001" t="n">
        <v>87021</v>
      </c>
      <c r="G3519" s="1001" t="s">
        <v>8011</v>
      </c>
      <c r="H3519" s="1128" t="n">
        <v>4995</v>
      </c>
      <c r="I3519" s="1068"/>
    </row>
    <row r="3520" customFormat="false" ht="12.75" hidden="false" customHeight="false" outlineLevel="0" collapsed="false">
      <c r="A3520" s="1001" t="n">
        <v>3518</v>
      </c>
      <c r="B3520" s="1001" t="s">
        <v>8012</v>
      </c>
      <c r="C3520" s="1001" t="s">
        <v>1087</v>
      </c>
      <c r="D3520" s="1001" t="s">
        <v>848</v>
      </c>
      <c r="E3520" s="1001" t="n">
        <v>3150080440</v>
      </c>
      <c r="F3520" s="1001" t="n">
        <v>64044</v>
      </c>
      <c r="G3520" s="1001" t="s">
        <v>8013</v>
      </c>
      <c r="H3520" s="1128" t="n">
        <v>6016</v>
      </c>
      <c r="I3520" s="1068"/>
    </row>
    <row r="3521" customFormat="false" ht="12.75" hidden="false" customHeight="false" outlineLevel="0" collapsed="false">
      <c r="A3521" s="1001" t="n">
        <v>3519</v>
      </c>
      <c r="B3521" s="1001" t="s">
        <v>8014</v>
      </c>
      <c r="C3521" s="1001" t="s">
        <v>985</v>
      </c>
      <c r="D3521" s="1001" t="s">
        <v>857</v>
      </c>
      <c r="E3521" s="1001" t="n">
        <v>4190480400</v>
      </c>
      <c r="F3521" s="1001" t="n">
        <v>83041</v>
      </c>
      <c r="G3521" s="1001" t="s">
        <v>8015</v>
      </c>
      <c r="H3521" s="1128" t="n">
        <v>12508</v>
      </c>
      <c r="I3521" s="1068"/>
    </row>
    <row r="3522" customFormat="false" ht="12.75" hidden="false" customHeight="false" outlineLevel="0" collapsed="false">
      <c r="A3522" s="1001" t="n">
        <v>3520</v>
      </c>
      <c r="B3522" s="1001" t="s">
        <v>8016</v>
      </c>
      <c r="C3522" s="1001" t="s">
        <v>1159</v>
      </c>
      <c r="D3522" s="1001" t="s">
        <v>852</v>
      </c>
      <c r="E3522" s="1001" t="n">
        <v>1030241230</v>
      </c>
      <c r="F3522" s="1001" t="n">
        <v>13129</v>
      </c>
      <c r="G3522" s="1001" t="s">
        <v>8017</v>
      </c>
      <c r="H3522" s="1128" t="n">
        <v>5985</v>
      </c>
      <c r="I3522" s="1068"/>
    </row>
    <row r="3523" customFormat="false" ht="12.75" hidden="false" customHeight="false" outlineLevel="0" collapsed="false">
      <c r="A3523" s="1001" t="n">
        <v>3521</v>
      </c>
      <c r="B3523" s="1001" t="s">
        <v>8018</v>
      </c>
      <c r="C3523" s="1001" t="s">
        <v>1117</v>
      </c>
      <c r="D3523" s="1001" t="s">
        <v>852</v>
      </c>
      <c r="E3523" s="1001" t="n">
        <v>1030570790</v>
      </c>
      <c r="F3523" s="1001" t="n">
        <v>18082</v>
      </c>
      <c r="G3523" s="1001" t="s">
        <v>8019</v>
      </c>
      <c r="H3523" s="1128" t="n">
        <v>134</v>
      </c>
      <c r="I3523" s="1068"/>
    </row>
    <row r="3524" customFormat="false" ht="12.75" hidden="false" customHeight="false" outlineLevel="0" collapsed="false">
      <c r="A3524" s="1001" t="n">
        <v>3522</v>
      </c>
      <c r="B3524" s="1001" t="s">
        <v>8020</v>
      </c>
      <c r="C3524" s="1001" t="s">
        <v>893</v>
      </c>
      <c r="D3524" s="1001" t="s">
        <v>852</v>
      </c>
      <c r="E3524" s="1001" t="n">
        <v>1030491210</v>
      </c>
      <c r="F3524" s="1001" t="n">
        <v>15122</v>
      </c>
      <c r="G3524" s="1001" t="s">
        <v>8021</v>
      </c>
      <c r="H3524" s="1128" t="n">
        <v>4009</v>
      </c>
      <c r="I3524" s="1068"/>
    </row>
    <row r="3525" customFormat="false" ht="12.75" hidden="false" customHeight="false" outlineLevel="0" collapsed="false">
      <c r="A3525" s="1001" t="n">
        <v>3523</v>
      </c>
      <c r="B3525" s="1001" t="s">
        <v>8022</v>
      </c>
      <c r="C3525" s="1001" t="s">
        <v>1325</v>
      </c>
      <c r="D3525" s="1001" t="s">
        <v>468</v>
      </c>
      <c r="E3525" s="1001" t="n">
        <v>3130230490</v>
      </c>
      <c r="F3525" s="1001" t="n">
        <v>69049</v>
      </c>
      <c r="G3525" s="1001" t="s">
        <v>8023</v>
      </c>
      <c r="H3525" s="1128" t="n">
        <v>648</v>
      </c>
      <c r="I3525" s="1068"/>
    </row>
    <row r="3526" customFormat="false" ht="12.75" hidden="false" customHeight="false" outlineLevel="0" collapsed="false">
      <c r="A3526" s="1001" t="n">
        <v>3524</v>
      </c>
      <c r="B3526" s="1001" t="s">
        <v>8024</v>
      </c>
      <c r="C3526" s="1001" t="s">
        <v>1731</v>
      </c>
      <c r="D3526" s="1001" t="s">
        <v>859</v>
      </c>
      <c r="E3526" s="1001" t="n">
        <v>2100580250</v>
      </c>
      <c r="F3526" s="1001" t="n">
        <v>54025</v>
      </c>
      <c r="G3526" s="1001" t="s">
        <v>8025</v>
      </c>
      <c r="H3526" s="1128" t="n">
        <v>596</v>
      </c>
      <c r="I3526" s="1068"/>
    </row>
    <row r="3527" customFormat="false" ht="12.75" hidden="false" customHeight="false" outlineLevel="0" collapsed="false">
      <c r="A3527" s="1001" t="n">
        <v>3525</v>
      </c>
      <c r="B3527" s="1001" t="s">
        <v>8026</v>
      </c>
      <c r="C3527" s="1001" t="s">
        <v>908</v>
      </c>
      <c r="D3527" s="1001" t="s">
        <v>854</v>
      </c>
      <c r="E3527" s="1001" t="n">
        <v>1010271110</v>
      </c>
      <c r="F3527" s="1001" t="n">
        <v>4111</v>
      </c>
      <c r="G3527" s="1001" t="s">
        <v>8027</v>
      </c>
      <c r="H3527" s="1128" t="n">
        <v>191</v>
      </c>
      <c r="I3527" s="1068"/>
    </row>
    <row r="3528" customFormat="false" ht="12.75" hidden="false" customHeight="false" outlineLevel="0" collapsed="false">
      <c r="A3528" s="1001" t="n">
        <v>3526</v>
      </c>
      <c r="B3528" s="1001" t="s">
        <v>8028</v>
      </c>
      <c r="C3528" s="1001" t="s">
        <v>1058</v>
      </c>
      <c r="D3528" s="1001" t="s">
        <v>852</v>
      </c>
      <c r="E3528" s="1001" t="n">
        <v>1031040280</v>
      </c>
      <c r="F3528" s="1001" t="n">
        <v>108028</v>
      </c>
      <c r="G3528" s="1001" t="s">
        <v>8029</v>
      </c>
      <c r="H3528" s="1128" t="n">
        <v>46191</v>
      </c>
      <c r="I3528" s="1068"/>
    </row>
    <row r="3529" customFormat="false" ht="12.75" hidden="false" customHeight="false" outlineLevel="0" collapsed="false">
      <c r="A3529" s="1001" t="n">
        <v>3527</v>
      </c>
      <c r="B3529" s="1001" t="s">
        <v>8030</v>
      </c>
      <c r="C3529" s="1001" t="s">
        <v>925</v>
      </c>
      <c r="D3529" s="1001" t="s">
        <v>848</v>
      </c>
      <c r="E3529" s="1001" t="n">
        <v>3150510400</v>
      </c>
      <c r="F3529" s="1001" t="n">
        <v>63040</v>
      </c>
      <c r="G3529" s="1001" t="s">
        <v>8031</v>
      </c>
      <c r="H3529" s="1128" t="n">
        <v>1504</v>
      </c>
      <c r="I3529" s="1068"/>
    </row>
    <row r="3530" customFormat="false" ht="12.75" hidden="false" customHeight="false" outlineLevel="0" collapsed="false">
      <c r="A3530" s="1001" t="n">
        <v>3528</v>
      </c>
      <c r="B3530" s="1001" t="s">
        <v>8032</v>
      </c>
      <c r="C3530" s="1001" t="s">
        <v>1151</v>
      </c>
      <c r="D3530" s="1001" t="s">
        <v>852</v>
      </c>
      <c r="E3530" s="1001" t="n">
        <v>1030770370</v>
      </c>
      <c r="F3530" s="1001" t="n">
        <v>14037</v>
      </c>
      <c r="G3530" s="1001" t="s">
        <v>8033</v>
      </c>
      <c r="H3530" s="1128" t="n">
        <v>6811</v>
      </c>
      <c r="I3530" s="1068"/>
    </row>
    <row r="3531" customFormat="false" ht="12.75" hidden="false" customHeight="false" outlineLevel="0" collapsed="false">
      <c r="A3531" s="1001" t="n">
        <v>3529</v>
      </c>
      <c r="B3531" s="1001" t="s">
        <v>8034</v>
      </c>
      <c r="C3531" s="1001" t="s">
        <v>1050</v>
      </c>
      <c r="D3531" s="1001" t="s">
        <v>861</v>
      </c>
      <c r="E3531" s="1001" t="n">
        <v>1050100300</v>
      </c>
      <c r="F3531" s="1001" t="n">
        <v>25030</v>
      </c>
      <c r="G3531" s="1001" t="s">
        <v>8035</v>
      </c>
      <c r="H3531" s="1128" t="n">
        <v>1263</v>
      </c>
      <c r="I3531" s="1068"/>
    </row>
    <row r="3532" customFormat="false" ht="12.75" hidden="false" customHeight="false" outlineLevel="0" collapsed="false">
      <c r="A3532" s="1001" t="n">
        <v>3530</v>
      </c>
      <c r="B3532" s="1001" t="s">
        <v>8036</v>
      </c>
      <c r="C3532" s="1001" t="s">
        <v>1110</v>
      </c>
      <c r="D3532" s="1001" t="s">
        <v>858</v>
      </c>
      <c r="E3532" s="1001" t="n">
        <v>1040830990</v>
      </c>
      <c r="F3532" s="1001" t="n">
        <v>22106</v>
      </c>
      <c r="G3532" s="1001" t="s">
        <v>8037</v>
      </c>
      <c r="H3532" s="1128" t="n">
        <v>781</v>
      </c>
      <c r="I3532" s="1068"/>
    </row>
    <row r="3533" customFormat="false" ht="12.75" hidden="false" customHeight="false" outlineLevel="0" collapsed="false">
      <c r="A3533" s="1001" t="n">
        <v>3531</v>
      </c>
      <c r="B3533" s="1001" t="s">
        <v>8036</v>
      </c>
      <c r="C3533" s="1001" t="s">
        <v>1159</v>
      </c>
      <c r="D3533" s="1001" t="s">
        <v>852</v>
      </c>
      <c r="E3533" s="1001" t="n">
        <v>1030241240</v>
      </c>
      <c r="F3533" s="1001" t="n">
        <v>13130</v>
      </c>
      <c r="G3533" s="1001" t="s">
        <v>8038</v>
      </c>
      <c r="H3533" s="1128" t="n">
        <v>781</v>
      </c>
      <c r="I3533" s="1068"/>
    </row>
    <row r="3534" customFormat="false" ht="12.75" hidden="false" customHeight="false" outlineLevel="0" collapsed="false">
      <c r="A3534" s="1001" t="n">
        <v>3532</v>
      </c>
      <c r="B3534" s="1001" t="s">
        <v>8039</v>
      </c>
      <c r="C3534" s="1001" t="s">
        <v>2334</v>
      </c>
      <c r="D3534" s="1001" t="s">
        <v>458</v>
      </c>
      <c r="E3534" s="1001" t="n">
        <v>2090420090</v>
      </c>
      <c r="F3534" s="1001" t="n">
        <v>49009</v>
      </c>
      <c r="G3534" s="1001" t="s">
        <v>8040</v>
      </c>
      <c r="H3534" s="1128" t="n">
        <v>154483</v>
      </c>
      <c r="I3534" s="1068"/>
    </row>
    <row r="3535" customFormat="false" ht="12.75" hidden="false" customHeight="false" outlineLevel="0" collapsed="false">
      <c r="A3535" s="1001" t="n">
        <v>3533</v>
      </c>
      <c r="B3535" s="1001" t="s">
        <v>8041</v>
      </c>
      <c r="C3535" s="1001" t="s">
        <v>1120</v>
      </c>
      <c r="D3535" s="1001" t="s">
        <v>854</v>
      </c>
      <c r="E3535" s="1001" t="n">
        <v>1010880710</v>
      </c>
      <c r="F3535" s="1001" t="n">
        <v>2071</v>
      </c>
      <c r="G3535" s="1001" t="s">
        <v>8042</v>
      </c>
      <c r="H3535" s="1128" t="n">
        <v>4180</v>
      </c>
      <c r="I3535" s="1068"/>
    </row>
    <row r="3536" customFormat="false" ht="12.75" hidden="false" customHeight="false" outlineLevel="0" collapsed="false">
      <c r="A3536" s="1001" t="n">
        <v>3534</v>
      </c>
      <c r="B3536" s="1001" t="s">
        <v>8043</v>
      </c>
      <c r="C3536" s="1001" t="s">
        <v>878</v>
      </c>
      <c r="D3536" s="1001" t="s">
        <v>852</v>
      </c>
      <c r="E3536" s="1001" t="n">
        <v>1030990300</v>
      </c>
      <c r="F3536" s="1001" t="n">
        <v>98030</v>
      </c>
      <c r="G3536" s="1001" t="s">
        <v>8044</v>
      </c>
      <c r="H3536" s="1128" t="n">
        <v>2423</v>
      </c>
      <c r="I3536" s="1068"/>
    </row>
    <row r="3537" customFormat="false" ht="12.75" hidden="false" customHeight="false" outlineLevel="0" collapsed="false">
      <c r="A3537" s="1001" t="n">
        <v>3535</v>
      </c>
      <c r="B3537" s="1001" t="s">
        <v>8045</v>
      </c>
      <c r="C3537" s="1001" t="s">
        <v>1226</v>
      </c>
      <c r="D3537" s="1001" t="s">
        <v>855</v>
      </c>
      <c r="E3537" s="1001" t="n">
        <v>3160410370</v>
      </c>
      <c r="F3537" s="1001" t="n">
        <v>75038</v>
      </c>
      <c r="G3537" s="1001" t="s">
        <v>8046</v>
      </c>
      <c r="H3537" s="1128" t="n">
        <v>11840</v>
      </c>
      <c r="I3537" s="1068"/>
    </row>
    <row r="3538" customFormat="false" ht="12.75" hidden="false" customHeight="false" outlineLevel="0" collapsed="false">
      <c r="A3538" s="1001" t="n">
        <v>3536</v>
      </c>
      <c r="B3538" s="1001" t="s">
        <v>8047</v>
      </c>
      <c r="C3538" s="1001" t="s">
        <v>1796</v>
      </c>
      <c r="D3538" s="1001" t="s">
        <v>855</v>
      </c>
      <c r="E3538" s="1001" t="n">
        <v>3160780110</v>
      </c>
      <c r="F3538" s="1001" t="n">
        <v>73011</v>
      </c>
      <c r="G3538" s="1001" t="s">
        <v>8048</v>
      </c>
      <c r="H3538" s="1128" t="n">
        <v>9628</v>
      </c>
      <c r="I3538" s="1068"/>
    </row>
    <row r="3539" customFormat="false" ht="12.75" hidden="false" customHeight="false" outlineLevel="0" collapsed="false">
      <c r="A3539" s="1001" t="n">
        <v>3537</v>
      </c>
      <c r="B3539" s="1001" t="s">
        <v>8049</v>
      </c>
      <c r="C3539" s="1001" t="s">
        <v>1335</v>
      </c>
      <c r="D3539" s="1001" t="s">
        <v>849</v>
      </c>
      <c r="E3539" s="1001" t="n">
        <v>1080130330</v>
      </c>
      <c r="F3539" s="1001" t="n">
        <v>37033</v>
      </c>
      <c r="G3539" s="1001" t="s">
        <v>8050</v>
      </c>
      <c r="H3539" s="1128" t="n">
        <v>2172</v>
      </c>
      <c r="I3539" s="1068"/>
    </row>
    <row r="3540" customFormat="false" ht="12.75" hidden="false" customHeight="false" outlineLevel="0" collapsed="false">
      <c r="A3540" s="1001" t="n">
        <v>3538</v>
      </c>
      <c r="B3540" s="1001" t="s">
        <v>8051</v>
      </c>
      <c r="C3540" s="1001" t="s">
        <v>1125</v>
      </c>
      <c r="D3540" s="1001" t="s">
        <v>851</v>
      </c>
      <c r="E3540" s="1001" t="n">
        <v>1070740340</v>
      </c>
      <c r="F3540" s="1001" t="n">
        <v>9034</v>
      </c>
      <c r="G3540" s="1001" t="s">
        <v>8052</v>
      </c>
      <c r="H3540" s="1128" t="n">
        <v>10788</v>
      </c>
      <c r="I3540" s="1068"/>
    </row>
    <row r="3541" customFormat="false" ht="12.75" hidden="false" customHeight="false" outlineLevel="0" collapsed="false">
      <c r="A3541" s="1001" t="n">
        <v>3539</v>
      </c>
      <c r="B3541" s="1001" t="s">
        <v>8053</v>
      </c>
      <c r="C3541" s="1001" t="s">
        <v>1032</v>
      </c>
      <c r="D3541" s="1001" t="s">
        <v>854</v>
      </c>
      <c r="E3541" s="1001" t="n">
        <v>1010070600</v>
      </c>
      <c r="F3541" s="1001" t="n">
        <v>5060</v>
      </c>
      <c r="G3541" s="1001" t="s">
        <v>8054</v>
      </c>
      <c r="H3541" s="1128" t="n">
        <v>296</v>
      </c>
      <c r="I3541" s="1068"/>
    </row>
    <row r="3542" customFormat="false" ht="12.75" hidden="false" customHeight="false" outlineLevel="0" collapsed="false">
      <c r="A3542" s="1001" t="n">
        <v>3540</v>
      </c>
      <c r="B3542" s="1001" t="s">
        <v>8055</v>
      </c>
      <c r="C3542" s="1001" t="s">
        <v>1035</v>
      </c>
      <c r="D3542" s="1001" t="s">
        <v>854</v>
      </c>
      <c r="E3542" s="1001" t="n">
        <v>1010811320</v>
      </c>
      <c r="F3542" s="1001" t="n">
        <v>1134</v>
      </c>
      <c r="G3542" s="1001" t="s">
        <v>8056</v>
      </c>
      <c r="H3542" s="1128" t="n">
        <v>1339</v>
      </c>
      <c r="I3542" s="1068"/>
    </row>
    <row r="3543" customFormat="false" ht="12.75" hidden="false" customHeight="false" outlineLevel="0" collapsed="false">
      <c r="A3543" s="1001" t="n">
        <v>3541</v>
      </c>
      <c r="B3543" s="1001" t="s">
        <v>8057</v>
      </c>
      <c r="C3543" s="1001" t="s">
        <v>893</v>
      </c>
      <c r="D3543" s="1001" t="s">
        <v>852</v>
      </c>
      <c r="E3543" s="1001" t="n">
        <v>1030491240</v>
      </c>
      <c r="F3543" s="1001" t="n">
        <v>15125</v>
      </c>
      <c r="G3543" s="1001" t="s">
        <v>8058</v>
      </c>
      <c r="H3543" s="1128" t="n">
        <v>10264</v>
      </c>
      <c r="I3543" s="1068"/>
    </row>
    <row r="3544" customFormat="false" ht="12.75" hidden="false" customHeight="false" outlineLevel="0" collapsed="false">
      <c r="A3544" s="1001" t="n">
        <v>3542</v>
      </c>
      <c r="B3544" s="1001" t="s">
        <v>8059</v>
      </c>
      <c r="C3544" s="1001" t="s">
        <v>1159</v>
      </c>
      <c r="D3544" s="1001" t="s">
        <v>852</v>
      </c>
      <c r="E3544" s="1001" t="n">
        <v>1030241250</v>
      </c>
      <c r="F3544" s="1001" t="n">
        <v>13131</v>
      </c>
      <c r="G3544" s="1001" t="s">
        <v>8060</v>
      </c>
      <c r="H3544" s="1128" t="n">
        <v>4303</v>
      </c>
      <c r="I3544" s="1068"/>
    </row>
    <row r="3545" customFormat="false" ht="12.75" hidden="false" customHeight="false" outlineLevel="0" collapsed="false">
      <c r="A3545" s="1001" t="n">
        <v>3543</v>
      </c>
      <c r="B3545" s="1001" t="s">
        <v>8061</v>
      </c>
      <c r="C3545" s="1001" t="s">
        <v>999</v>
      </c>
      <c r="D3545" s="1001" t="s">
        <v>852</v>
      </c>
      <c r="E3545" s="1001" t="n">
        <v>1030121210</v>
      </c>
      <c r="F3545" s="1001" t="n">
        <v>16127</v>
      </c>
      <c r="G3545" s="1001" t="s">
        <v>8062</v>
      </c>
      <c r="H3545" s="1128" t="n">
        <v>823</v>
      </c>
      <c r="I3545" s="1068"/>
    </row>
    <row r="3546" customFormat="false" ht="12.75" hidden="false" customHeight="false" outlineLevel="0" collapsed="false">
      <c r="A3546" s="1001" t="n">
        <v>3544</v>
      </c>
      <c r="B3546" s="1001" t="s">
        <v>8063</v>
      </c>
      <c r="C3546" s="1001" t="s">
        <v>1625</v>
      </c>
      <c r="D3546" s="1001" t="s">
        <v>856</v>
      </c>
      <c r="E3546" s="1001" t="n">
        <v>4200530370</v>
      </c>
      <c r="F3546" s="1001" t="n">
        <v>91039</v>
      </c>
      <c r="G3546" s="1001" t="s">
        <v>8064</v>
      </c>
      <c r="H3546" s="1128" t="n">
        <v>1279</v>
      </c>
      <c r="I3546" s="1068"/>
    </row>
    <row r="3547" customFormat="false" ht="12.75" hidden="false" customHeight="false" outlineLevel="0" collapsed="false">
      <c r="A3547" s="1001" t="n">
        <v>3545</v>
      </c>
      <c r="B3547" s="1001" t="s">
        <v>8065</v>
      </c>
      <c r="C3547" s="1001" t="s">
        <v>977</v>
      </c>
      <c r="D3547" s="1001" t="s">
        <v>855</v>
      </c>
      <c r="E3547" s="1001" t="n">
        <v>3160090250</v>
      </c>
      <c r="F3547" s="1001" t="n">
        <v>72025</v>
      </c>
      <c r="G3547" s="1001" t="s">
        <v>8066</v>
      </c>
      <c r="H3547" s="1128" t="n">
        <v>13978</v>
      </c>
      <c r="I3547" s="1068"/>
    </row>
    <row r="3548" customFormat="false" ht="12.75" hidden="false" customHeight="false" outlineLevel="0" collapsed="false">
      <c r="A3548" s="1001" t="n">
        <v>3546</v>
      </c>
      <c r="B3548" s="1001" t="s">
        <v>8067</v>
      </c>
      <c r="C3548" s="1001" t="s">
        <v>1017</v>
      </c>
      <c r="D3548" s="1001" t="s">
        <v>847</v>
      </c>
      <c r="E3548" s="1001" t="n">
        <v>3180670430</v>
      </c>
      <c r="F3548" s="1001" t="n">
        <v>80043</v>
      </c>
      <c r="G3548" s="1001" t="s">
        <v>8068</v>
      </c>
      <c r="H3548" s="1128" t="n">
        <v>11922</v>
      </c>
      <c r="I3548" s="1068"/>
    </row>
    <row r="3549" customFormat="false" ht="12.75" hidden="false" customHeight="false" outlineLevel="0" collapsed="false">
      <c r="A3549" s="1001" t="n">
        <v>3547</v>
      </c>
      <c r="B3549" s="1001" t="s">
        <v>8069</v>
      </c>
      <c r="C3549" s="1001" t="s">
        <v>1625</v>
      </c>
      <c r="D3549" s="1001" t="s">
        <v>856</v>
      </c>
      <c r="E3549" s="1001" t="n">
        <v>4200530380</v>
      </c>
      <c r="F3549" s="1001" t="n">
        <v>91040</v>
      </c>
      <c r="G3549" s="1001" t="s">
        <v>8070</v>
      </c>
      <c r="H3549" s="1128" t="n">
        <v>508</v>
      </c>
      <c r="I3549" s="1068"/>
    </row>
    <row r="3550" customFormat="false" ht="12.75" hidden="false" customHeight="false" outlineLevel="0" collapsed="false">
      <c r="A3550" s="1001" t="n">
        <v>3548</v>
      </c>
      <c r="B3550" s="1001" t="s">
        <v>8071</v>
      </c>
      <c r="C3550" s="1001" t="s">
        <v>1625</v>
      </c>
      <c r="D3550" s="1001" t="s">
        <v>856</v>
      </c>
      <c r="E3550" s="1001" t="n">
        <v>4200530390</v>
      </c>
      <c r="F3550" s="1001" t="n">
        <v>91041</v>
      </c>
      <c r="G3550" s="1001" t="s">
        <v>8072</v>
      </c>
      <c r="H3550" s="1128" t="n">
        <v>1529</v>
      </c>
      <c r="I3550" s="1068"/>
    </row>
    <row r="3551" customFormat="false" ht="12.75" hidden="false" customHeight="false" outlineLevel="0" collapsed="false">
      <c r="A3551" s="1001" t="n">
        <v>3549</v>
      </c>
      <c r="B3551" s="1001" t="s">
        <v>8073</v>
      </c>
      <c r="C3551" s="1001" t="s">
        <v>878</v>
      </c>
      <c r="D3551" s="1001" t="s">
        <v>852</v>
      </c>
      <c r="E3551" s="1001" t="n">
        <v>1030990310</v>
      </c>
      <c r="F3551" s="1001" t="n">
        <v>98031</v>
      </c>
      <c r="G3551" s="1001" t="s">
        <v>8074</v>
      </c>
      <c r="H3551" s="1128" t="n">
        <v>44716</v>
      </c>
      <c r="I3551" s="1068"/>
    </row>
    <row r="3552" customFormat="false" ht="12.75" hidden="false" customHeight="false" outlineLevel="0" collapsed="false">
      <c r="A3552" s="1001" t="n">
        <v>3550</v>
      </c>
      <c r="B3552" s="1001" t="s">
        <v>8075</v>
      </c>
      <c r="C3552" s="1001" t="s">
        <v>878</v>
      </c>
      <c r="D3552" s="1001" t="s">
        <v>852</v>
      </c>
      <c r="E3552" s="1001" t="n">
        <v>1030990320</v>
      </c>
      <c r="F3552" s="1001" t="n">
        <v>98032</v>
      </c>
      <c r="G3552" s="1001" t="s">
        <v>8076</v>
      </c>
      <c r="H3552" s="1128" t="n">
        <v>7485</v>
      </c>
      <c r="I3552" s="1068"/>
    </row>
    <row r="3553" customFormat="false" ht="12.75" hidden="false" customHeight="false" outlineLevel="0" collapsed="false">
      <c r="A3553" s="1001" t="n">
        <v>3551</v>
      </c>
      <c r="B3553" s="1001" t="s">
        <v>8077</v>
      </c>
      <c r="C3553" s="1001" t="s">
        <v>1625</v>
      </c>
      <c r="D3553" s="1001" t="s">
        <v>856</v>
      </c>
      <c r="E3553" s="1001" t="n">
        <v>4200530391</v>
      </c>
      <c r="F3553" s="1001" t="n">
        <v>91104</v>
      </c>
      <c r="G3553" s="1001" t="s">
        <v>8078</v>
      </c>
      <c r="H3553" s="1128" t="n">
        <v>307</v>
      </c>
      <c r="I3553" s="1068"/>
    </row>
    <row r="3554" customFormat="false" ht="12.75" hidden="false" customHeight="false" outlineLevel="0" collapsed="false">
      <c r="A3554" s="1001" t="n">
        <v>3552</v>
      </c>
      <c r="B3554" s="1001" t="s">
        <v>8079</v>
      </c>
      <c r="C3554" s="1001" t="s">
        <v>945</v>
      </c>
      <c r="D3554" s="1001" t="s">
        <v>852</v>
      </c>
      <c r="E3554" s="1001" t="n">
        <v>1030150830</v>
      </c>
      <c r="F3554" s="1001" t="n">
        <v>17090</v>
      </c>
      <c r="G3554" s="1001" t="s">
        <v>8080</v>
      </c>
      <c r="H3554" s="1128" t="n">
        <v>1624</v>
      </c>
      <c r="I3554" s="1068"/>
    </row>
    <row r="3555" customFormat="false" ht="12.75" hidden="false" customHeight="false" outlineLevel="0" collapsed="false">
      <c r="A3555" s="1001" t="n">
        <v>3553</v>
      </c>
      <c r="B3555" s="1001" t="s">
        <v>8081</v>
      </c>
      <c r="C3555" s="1001" t="s">
        <v>945</v>
      </c>
      <c r="D3555" s="1001" t="s">
        <v>852</v>
      </c>
      <c r="E3555" s="1001" t="n">
        <v>1030150840</v>
      </c>
      <c r="F3555" s="1001" t="n">
        <v>17091</v>
      </c>
      <c r="G3555" s="1001" t="s">
        <v>8082</v>
      </c>
      <c r="H3555" s="1128" t="n">
        <v>3804</v>
      </c>
      <c r="I3555" s="1068"/>
    </row>
    <row r="3556" customFormat="false" ht="12.75" hidden="false" customHeight="false" outlineLevel="0" collapsed="false">
      <c r="A3556" s="1001" t="n">
        <v>3554</v>
      </c>
      <c r="B3556" s="1001" t="s">
        <v>8083</v>
      </c>
      <c r="C3556" s="1001" t="s">
        <v>1335</v>
      </c>
      <c r="D3556" s="1001" t="s">
        <v>849</v>
      </c>
      <c r="E3556" s="1001" t="n">
        <v>1080130340</v>
      </c>
      <c r="F3556" s="1001" t="n">
        <v>37034</v>
      </c>
      <c r="G3556" s="1001" t="s">
        <v>8084</v>
      </c>
      <c r="H3556" s="1128" t="n">
        <v>4369</v>
      </c>
      <c r="I3556" s="1068"/>
    </row>
    <row r="3557" customFormat="false" ht="12.75" hidden="false" customHeight="false" outlineLevel="0" collapsed="false">
      <c r="A3557" s="1001" t="n">
        <v>3555</v>
      </c>
      <c r="B3557" s="1001" t="s">
        <v>8085</v>
      </c>
      <c r="C3557" s="1001" t="s">
        <v>1024</v>
      </c>
      <c r="D3557" s="1001" t="s">
        <v>856</v>
      </c>
      <c r="E3557" s="1001" t="n">
        <v>4200730351</v>
      </c>
      <c r="F3557" s="1001" t="n">
        <v>90084</v>
      </c>
      <c r="G3557" s="1001" t="s">
        <v>8086</v>
      </c>
      <c r="H3557" s="1128" t="n">
        <v>3659</v>
      </c>
      <c r="I3557" s="1068"/>
    </row>
    <row r="3558" customFormat="false" ht="12.75" hidden="false" customHeight="false" outlineLevel="0" collapsed="false">
      <c r="A3558" s="1001" t="n">
        <v>3556</v>
      </c>
      <c r="B3558" s="1001" t="s">
        <v>8087</v>
      </c>
      <c r="C3558" s="1001" t="s">
        <v>881</v>
      </c>
      <c r="D3558" s="1001" t="s">
        <v>852</v>
      </c>
      <c r="E3558" s="1001" t="n">
        <v>1030980440</v>
      </c>
      <c r="F3558" s="1001" t="n">
        <v>97044</v>
      </c>
      <c r="G3558" s="1001" t="s">
        <v>8088</v>
      </c>
      <c r="H3558" s="1128" t="n">
        <v>5026</v>
      </c>
      <c r="I3558" s="1068"/>
    </row>
    <row r="3559" customFormat="false" ht="12.75" hidden="false" customHeight="false" outlineLevel="0" collapsed="false">
      <c r="A3559" s="1001" t="n">
        <v>3557</v>
      </c>
      <c r="B3559" s="1001" t="s">
        <v>8089</v>
      </c>
      <c r="C3559" s="1001" t="s">
        <v>1159</v>
      </c>
      <c r="D3559" s="1001" t="s">
        <v>852</v>
      </c>
      <c r="E3559" s="1001" t="n">
        <v>1030241270</v>
      </c>
      <c r="F3559" s="1001" t="n">
        <v>13133</v>
      </c>
      <c r="G3559" s="1001" t="s">
        <v>8090</v>
      </c>
      <c r="H3559" s="1128" t="n">
        <v>9944</v>
      </c>
      <c r="I3559" s="1068"/>
    </row>
    <row r="3560" customFormat="false" ht="12.75" hidden="false" customHeight="false" outlineLevel="0" collapsed="false">
      <c r="A3560" s="1001" t="n">
        <v>3558</v>
      </c>
      <c r="B3560" s="1001" t="s">
        <v>8091</v>
      </c>
      <c r="C3560" s="1001" t="s">
        <v>1035</v>
      </c>
      <c r="D3560" s="1001" t="s">
        <v>854</v>
      </c>
      <c r="E3560" s="1001" t="n">
        <v>1010811330</v>
      </c>
      <c r="F3560" s="1001" t="n">
        <v>1135</v>
      </c>
      <c r="G3560" s="1001" t="s">
        <v>8092</v>
      </c>
      <c r="H3560" s="1128" t="n">
        <v>1670</v>
      </c>
      <c r="I3560" s="1068"/>
    </row>
    <row r="3561" customFormat="false" ht="12.75" hidden="false" customHeight="false" outlineLevel="0" collapsed="false">
      <c r="A3561" s="1001" t="n">
        <v>3559</v>
      </c>
      <c r="B3561" s="1001" t="s">
        <v>8093</v>
      </c>
      <c r="C3561" s="1001" t="s">
        <v>1035</v>
      </c>
      <c r="D3561" s="1001" t="s">
        <v>854</v>
      </c>
      <c r="E3561" s="1001" t="n">
        <v>1010811340</v>
      </c>
      <c r="F3561" s="1001" t="n">
        <v>1136</v>
      </c>
      <c r="G3561" s="1001" t="s">
        <v>8094</v>
      </c>
      <c r="H3561" s="1128" t="n">
        <v>1090</v>
      </c>
      <c r="I3561" s="1068"/>
    </row>
    <row r="3562" customFormat="false" ht="12.75" hidden="false" customHeight="false" outlineLevel="0" collapsed="false">
      <c r="A3562" s="1001" t="n">
        <v>3560</v>
      </c>
      <c r="B3562" s="1001" t="s">
        <v>8095</v>
      </c>
      <c r="C3562" s="1001" t="s">
        <v>1117</v>
      </c>
      <c r="D3562" s="1001" t="s">
        <v>852</v>
      </c>
      <c r="E3562" s="1001" t="n">
        <v>1030570800</v>
      </c>
      <c r="F3562" s="1001" t="n">
        <v>18083</v>
      </c>
      <c r="G3562" s="1001" t="s">
        <v>8096</v>
      </c>
      <c r="H3562" s="1128" t="n">
        <v>2022</v>
      </c>
      <c r="I3562" s="1068"/>
    </row>
    <row r="3563" customFormat="false" ht="12.75" hidden="false" customHeight="false" outlineLevel="0" collapsed="false">
      <c r="A3563" s="1001" t="n">
        <v>3561</v>
      </c>
      <c r="B3563" s="1001" t="s">
        <v>8097</v>
      </c>
      <c r="C3563" s="1001" t="s">
        <v>1110</v>
      </c>
      <c r="D3563" s="1001" t="s">
        <v>858</v>
      </c>
      <c r="E3563" s="1001" t="n">
        <v>1040831010</v>
      </c>
      <c r="F3563" s="1001" t="n">
        <v>22108</v>
      </c>
      <c r="G3563" s="1001" t="s">
        <v>8098</v>
      </c>
      <c r="H3563" s="1128" t="n">
        <v>873</v>
      </c>
      <c r="I3563" s="1068"/>
    </row>
    <row r="3564" customFormat="false" ht="12.75" hidden="false" customHeight="false" outlineLevel="0" collapsed="false">
      <c r="A3564" s="1001" t="n">
        <v>3562</v>
      </c>
      <c r="B3564" s="1001" t="s">
        <v>8099</v>
      </c>
      <c r="C3564" s="1001" t="s">
        <v>1055</v>
      </c>
      <c r="D3564" s="1001" t="s">
        <v>852</v>
      </c>
      <c r="E3564" s="1001" t="n">
        <v>1030860760</v>
      </c>
      <c r="F3564" s="1001" t="n">
        <v>12089</v>
      </c>
      <c r="G3564" s="1001" t="s">
        <v>8100</v>
      </c>
      <c r="H3564" s="1128" t="n">
        <v>5033</v>
      </c>
      <c r="I3564" s="1068"/>
    </row>
    <row r="3565" customFormat="false" ht="12.75" hidden="false" customHeight="false" outlineLevel="0" collapsed="false">
      <c r="A3565" s="1001" t="n">
        <v>3563</v>
      </c>
      <c r="B3565" s="1001" t="s">
        <v>8101</v>
      </c>
      <c r="C3565" s="1001" t="s">
        <v>1055</v>
      </c>
      <c r="D3565" s="1001" t="s">
        <v>852</v>
      </c>
      <c r="E3565" s="1001" t="n">
        <v>1030860770</v>
      </c>
      <c r="F3565" s="1001" t="n">
        <v>12090</v>
      </c>
      <c r="G3565" s="1001" t="s">
        <v>8102</v>
      </c>
      <c r="H3565" s="1128" t="n">
        <v>11366</v>
      </c>
      <c r="I3565" s="1068"/>
    </row>
    <row r="3566" customFormat="false" ht="12.75" hidden="false" customHeight="false" outlineLevel="0" collapsed="false">
      <c r="A3566" s="1001" t="n">
        <v>3564</v>
      </c>
      <c r="B3566" s="1001" t="s">
        <v>8103</v>
      </c>
      <c r="C3566" s="1001" t="s">
        <v>945</v>
      </c>
      <c r="D3566" s="1001" t="s">
        <v>852</v>
      </c>
      <c r="E3566" s="1001" t="n">
        <v>1030150850</v>
      </c>
      <c r="F3566" s="1001" t="n">
        <v>17092</v>
      </c>
      <c r="G3566" s="1001" t="s">
        <v>8104</v>
      </c>
      <c r="H3566" s="1128" t="n">
        <v>16827</v>
      </c>
      <c r="I3566" s="1068"/>
    </row>
    <row r="3567" customFormat="false" ht="12.75" hidden="false" customHeight="false" outlineLevel="0" collapsed="false">
      <c r="A3567" s="1001" t="n">
        <v>3565</v>
      </c>
      <c r="B3567" s="1001" t="s">
        <v>8105</v>
      </c>
      <c r="C3567" s="1001" t="s">
        <v>1881</v>
      </c>
      <c r="D3567" s="1001" t="s">
        <v>458</v>
      </c>
      <c r="E3567" s="1001" t="n">
        <v>2090300250</v>
      </c>
      <c r="F3567" s="1001" t="n">
        <v>48025</v>
      </c>
      <c r="G3567" s="1001" t="s">
        <v>8106</v>
      </c>
      <c r="H3567" s="1128" t="n">
        <v>1824</v>
      </c>
      <c r="I3567" s="1068"/>
    </row>
    <row r="3568" customFormat="false" ht="12.75" hidden="false" customHeight="false" outlineLevel="0" collapsed="false">
      <c r="A3568" s="1001" t="n">
        <v>3566</v>
      </c>
      <c r="B3568" s="1001" t="s">
        <v>8107</v>
      </c>
      <c r="C3568" s="1001" t="s">
        <v>974</v>
      </c>
      <c r="D3568" s="1001" t="s">
        <v>853</v>
      </c>
      <c r="E3568" s="1001" t="n">
        <v>3140940240</v>
      </c>
      <c r="F3568" s="1001" t="n">
        <v>94024</v>
      </c>
      <c r="G3568" s="1001" t="s">
        <v>8108</v>
      </c>
      <c r="H3568" s="1128" t="n">
        <v>637</v>
      </c>
      <c r="I3568" s="1068"/>
    </row>
    <row r="3569" customFormat="false" ht="12.75" hidden="false" customHeight="false" outlineLevel="0" collapsed="false">
      <c r="A3569" s="1001" t="n">
        <v>3567</v>
      </c>
      <c r="B3569" s="1001" t="s">
        <v>8109</v>
      </c>
      <c r="C3569" s="1001" t="s">
        <v>1071</v>
      </c>
      <c r="D3569" s="1001" t="s">
        <v>861</v>
      </c>
      <c r="E3569" s="1001" t="n">
        <v>1050900510</v>
      </c>
      <c r="F3569" s="1001" t="n">
        <v>24051</v>
      </c>
      <c r="G3569" s="1001" t="s">
        <v>8110</v>
      </c>
      <c r="H3569" s="1128" t="n">
        <v>5523</v>
      </c>
      <c r="I3569" s="1068"/>
    </row>
    <row r="3570" customFormat="false" ht="12.75" hidden="false" customHeight="false" outlineLevel="0" collapsed="false">
      <c r="A3570" s="1001" t="n">
        <v>3568</v>
      </c>
      <c r="B3570" s="1001" t="s">
        <v>8111</v>
      </c>
      <c r="C3570" s="1001" t="s">
        <v>1050</v>
      </c>
      <c r="D3570" s="1001" t="s">
        <v>861</v>
      </c>
      <c r="E3570" s="1001" t="n">
        <v>1050100311</v>
      </c>
      <c r="F3570" s="1001" t="n">
        <v>25071</v>
      </c>
      <c r="G3570" s="1001" t="s">
        <v>8112</v>
      </c>
      <c r="H3570" s="1128" t="n">
        <v>5078</v>
      </c>
      <c r="I3570" s="1068"/>
    </row>
    <row r="3571" customFormat="false" ht="12.75" hidden="false" customHeight="false" outlineLevel="0" collapsed="false">
      <c r="A3571" s="1001" t="n">
        <v>3569</v>
      </c>
      <c r="B3571" s="1001" t="s">
        <v>8113</v>
      </c>
      <c r="C3571" s="1001" t="s">
        <v>945</v>
      </c>
      <c r="D3571" s="1001" t="s">
        <v>852</v>
      </c>
      <c r="E3571" s="1001" t="n">
        <v>1030150860</v>
      </c>
      <c r="F3571" s="1001" t="n">
        <v>17093</v>
      </c>
      <c r="G3571" s="1001" t="s">
        <v>8114</v>
      </c>
      <c r="H3571" s="1128" t="n">
        <v>560</v>
      </c>
      <c r="I3571" s="1068"/>
    </row>
    <row r="3572" customFormat="false" ht="12.75" hidden="false" customHeight="false" outlineLevel="0" collapsed="false">
      <c r="A3572" s="1001" t="n">
        <v>3570</v>
      </c>
      <c r="B3572" s="1001" t="s">
        <v>8115</v>
      </c>
      <c r="C3572" s="1001" t="s">
        <v>985</v>
      </c>
      <c r="D3572" s="1001" t="s">
        <v>857</v>
      </c>
      <c r="E3572" s="1001" t="n">
        <v>4190480410</v>
      </c>
      <c r="F3572" s="1001" t="n">
        <v>83042</v>
      </c>
      <c r="G3572" s="1001" t="s">
        <v>8116</v>
      </c>
      <c r="H3572" s="1128" t="n">
        <v>1350</v>
      </c>
      <c r="I3572" s="1068"/>
    </row>
    <row r="3573" customFormat="false" ht="12.75" hidden="false" customHeight="false" outlineLevel="0" collapsed="false">
      <c r="A3573" s="1001" t="n">
        <v>3571</v>
      </c>
      <c r="B3573" s="1001" t="s">
        <v>8117</v>
      </c>
      <c r="C3573" s="1001" t="s">
        <v>1884</v>
      </c>
      <c r="D3573" s="1001" t="s">
        <v>849</v>
      </c>
      <c r="E3573" s="1001" t="n">
        <v>1080320170</v>
      </c>
      <c r="F3573" s="1001" t="n">
        <v>40018</v>
      </c>
      <c r="G3573" s="1001" t="s">
        <v>8118</v>
      </c>
      <c r="H3573" s="1128" t="n">
        <v>7225</v>
      </c>
      <c r="I3573" s="1068"/>
    </row>
    <row r="3574" customFormat="false" ht="12.75" hidden="false" customHeight="false" outlineLevel="0" collapsed="false">
      <c r="A3574" s="1001" t="n">
        <v>3572</v>
      </c>
      <c r="B3574" s="1001" t="s">
        <v>8119</v>
      </c>
      <c r="C3574" s="1001" t="s">
        <v>942</v>
      </c>
      <c r="D3574" s="1001" t="s">
        <v>847</v>
      </c>
      <c r="E3574" s="1001" t="n">
        <v>3180250680</v>
      </c>
      <c r="F3574" s="1001" t="n">
        <v>78067</v>
      </c>
      <c r="G3574" s="1001" t="s">
        <v>8120</v>
      </c>
      <c r="H3574" s="1128" t="n">
        <v>2326</v>
      </c>
      <c r="I3574" s="1068"/>
    </row>
    <row r="3575" customFormat="false" ht="12.75" hidden="false" customHeight="false" outlineLevel="0" collapsed="false">
      <c r="A3575" s="1001" t="n">
        <v>3573</v>
      </c>
      <c r="B3575" s="1001" t="s">
        <v>8121</v>
      </c>
      <c r="C3575" s="1001" t="s">
        <v>942</v>
      </c>
      <c r="D3575" s="1001" t="s">
        <v>847</v>
      </c>
      <c r="E3575" s="1001" t="n">
        <v>3180250690</v>
      </c>
      <c r="F3575" s="1001" t="n">
        <v>78068</v>
      </c>
      <c r="G3575" s="1001" t="s">
        <v>8122</v>
      </c>
      <c r="H3575" s="1128" t="n">
        <v>2700</v>
      </c>
      <c r="I3575" s="1068"/>
    </row>
    <row r="3576" customFormat="false" ht="12.75" hidden="false" customHeight="false" outlineLevel="0" collapsed="false">
      <c r="A3576" s="1001" t="n">
        <v>3574</v>
      </c>
      <c r="B3576" s="1001" t="s">
        <v>8123</v>
      </c>
      <c r="C3576" s="1001" t="s">
        <v>1159</v>
      </c>
      <c r="D3576" s="1001" t="s">
        <v>852</v>
      </c>
      <c r="E3576" s="1001" t="n">
        <v>1030241280</v>
      </c>
      <c r="F3576" s="1001" t="n">
        <v>13134</v>
      </c>
      <c r="G3576" s="1001" t="s">
        <v>8124</v>
      </c>
      <c r="H3576" s="1128" t="n">
        <v>1947</v>
      </c>
      <c r="I3576" s="1068"/>
    </row>
    <row r="3577" customFormat="false" ht="12.75" hidden="false" customHeight="false" outlineLevel="0" collapsed="false">
      <c r="A3577" s="1001" t="n">
        <v>3575</v>
      </c>
      <c r="B3577" s="1001" t="s">
        <v>8125</v>
      </c>
      <c r="C3577" s="1001" t="s">
        <v>917</v>
      </c>
      <c r="D3577" s="1001" t="s">
        <v>464</v>
      </c>
      <c r="E3577" s="1001" t="n">
        <v>2120690320</v>
      </c>
      <c r="F3577" s="1001" t="n">
        <v>57034</v>
      </c>
      <c r="G3577" s="1001" t="s">
        <v>8126</v>
      </c>
      <c r="H3577" s="1128" t="n">
        <v>541</v>
      </c>
      <c r="I3577" s="1068"/>
    </row>
    <row r="3578" customFormat="false" ht="12.75" hidden="false" customHeight="false" outlineLevel="0" collapsed="false">
      <c r="A3578" s="1001" t="n">
        <v>3576</v>
      </c>
      <c r="B3578" s="1001" t="s">
        <v>8127</v>
      </c>
      <c r="C3578" s="1001" t="s">
        <v>1071</v>
      </c>
      <c r="D3578" s="1001" t="s">
        <v>861</v>
      </c>
      <c r="E3578" s="1001" t="n">
        <v>1050900520</v>
      </c>
      <c r="F3578" s="1001" t="n">
        <v>24052</v>
      </c>
      <c r="G3578" s="1001" t="s">
        <v>8128</v>
      </c>
      <c r="H3578" s="1128" t="n">
        <v>15746</v>
      </c>
      <c r="I3578" s="1068"/>
    </row>
    <row r="3579" customFormat="false" ht="12.75" hidden="false" customHeight="false" outlineLevel="0" collapsed="false">
      <c r="A3579" s="1001" t="n">
        <v>3577</v>
      </c>
      <c r="B3579" s="1001" t="s">
        <v>8129</v>
      </c>
      <c r="C3579" s="1001" t="s">
        <v>1035</v>
      </c>
      <c r="D3579" s="1001" t="s">
        <v>854</v>
      </c>
      <c r="E3579" s="1001" t="n">
        <v>1010811350</v>
      </c>
      <c r="F3579" s="1001" t="n">
        <v>1137</v>
      </c>
      <c r="G3579" s="1001" t="s">
        <v>8130</v>
      </c>
      <c r="H3579" s="1128" t="n">
        <v>1149</v>
      </c>
      <c r="I3579" s="1068"/>
    </row>
    <row r="3580" customFormat="false" ht="12.75" hidden="false" customHeight="false" outlineLevel="0" collapsed="false">
      <c r="A3580" s="1001" t="n">
        <v>3578</v>
      </c>
      <c r="B3580" s="1001" t="s">
        <v>8131</v>
      </c>
      <c r="C3580" s="1001" t="s">
        <v>875</v>
      </c>
      <c r="D3580" s="1001" t="s">
        <v>861</v>
      </c>
      <c r="E3580" s="1001" t="n">
        <v>1050540460</v>
      </c>
      <c r="F3580" s="1001" t="n">
        <v>28046</v>
      </c>
      <c r="G3580" s="1001" t="s">
        <v>8132</v>
      </c>
      <c r="H3580" s="1128" t="n">
        <v>7659</v>
      </c>
      <c r="I3580" s="1068"/>
    </row>
    <row r="3581" customFormat="false" ht="12.75" hidden="false" customHeight="false" outlineLevel="0" collapsed="false">
      <c r="A3581" s="1001" t="n">
        <v>3579</v>
      </c>
      <c r="B3581" s="1001" t="s">
        <v>8133</v>
      </c>
      <c r="C3581" s="1001" t="s">
        <v>1474</v>
      </c>
      <c r="D3581" s="1001" t="s">
        <v>854</v>
      </c>
      <c r="E3581" s="1001" t="n">
        <v>1011020380</v>
      </c>
      <c r="F3581" s="1001" t="n">
        <v>103038</v>
      </c>
      <c r="G3581" s="1001" t="s">
        <v>8134</v>
      </c>
      <c r="H3581" s="1128" t="n">
        <v>217</v>
      </c>
      <c r="I3581" s="1068"/>
    </row>
    <row r="3582" customFormat="false" ht="12.75" hidden="false" customHeight="false" outlineLevel="0" collapsed="false">
      <c r="A3582" s="1001" t="n">
        <v>3580</v>
      </c>
      <c r="B3582" s="1001" t="s">
        <v>8135</v>
      </c>
      <c r="C3582" s="1001" t="s">
        <v>1050</v>
      </c>
      <c r="D3582" s="1001" t="s">
        <v>861</v>
      </c>
      <c r="E3582" s="1001" t="n">
        <v>1050100320</v>
      </c>
      <c r="F3582" s="1001" t="n">
        <v>25032</v>
      </c>
      <c r="G3582" s="1001" t="s">
        <v>8136</v>
      </c>
      <c r="H3582" s="1128" t="n">
        <v>575</v>
      </c>
      <c r="I3582" s="1068"/>
    </row>
    <row r="3583" customFormat="false" ht="12.75" hidden="false" customHeight="false" outlineLevel="0" collapsed="false">
      <c r="A3583" s="1001" t="n">
        <v>3581</v>
      </c>
      <c r="B3583" s="1001" t="s">
        <v>8137</v>
      </c>
      <c r="C3583" s="1001" t="s">
        <v>1004</v>
      </c>
      <c r="D3583" s="1001" t="s">
        <v>861</v>
      </c>
      <c r="E3583" s="1001" t="n">
        <v>1050710300</v>
      </c>
      <c r="F3583" s="1001" t="n">
        <v>29030</v>
      </c>
      <c r="G3583" s="1001" t="s">
        <v>8138</v>
      </c>
      <c r="H3583" s="1128" t="n">
        <v>3275</v>
      </c>
      <c r="I3583" s="1068"/>
    </row>
    <row r="3584" customFormat="false" ht="12.75" hidden="false" customHeight="false" outlineLevel="0" collapsed="false">
      <c r="A3584" s="1001" t="n">
        <v>3582</v>
      </c>
      <c r="B3584" s="1001" t="s">
        <v>8139</v>
      </c>
      <c r="C3584" s="1001" t="s">
        <v>1068</v>
      </c>
      <c r="D3584" s="1001" t="s">
        <v>462</v>
      </c>
      <c r="E3584" s="1001" t="n">
        <v>2110030220</v>
      </c>
      <c r="F3584" s="1001" t="n">
        <v>42022</v>
      </c>
      <c r="G3584" s="1001" t="s">
        <v>8140</v>
      </c>
      <c r="H3584" s="1128" t="n">
        <v>12843</v>
      </c>
      <c r="I3584" s="1068"/>
    </row>
    <row r="3585" customFormat="false" ht="12.75" hidden="false" customHeight="false" outlineLevel="0" collapsed="false">
      <c r="A3585" s="1001" t="n">
        <v>3583</v>
      </c>
      <c r="B3585" s="1001" t="s">
        <v>8141</v>
      </c>
      <c r="C3585" s="1001" t="s">
        <v>890</v>
      </c>
      <c r="D3585" s="1001" t="s">
        <v>468</v>
      </c>
      <c r="E3585" s="1001" t="n">
        <v>3130600210</v>
      </c>
      <c r="F3585" s="1001" t="n">
        <v>68021</v>
      </c>
      <c r="G3585" s="1001" t="s">
        <v>8142</v>
      </c>
      <c r="H3585" s="1128" t="n">
        <v>7156</v>
      </c>
      <c r="I3585" s="1068"/>
    </row>
    <row r="3586" customFormat="false" ht="12.75" hidden="false" customHeight="false" outlineLevel="0" collapsed="false">
      <c r="A3586" s="1001" t="n">
        <v>3584</v>
      </c>
      <c r="B3586" s="1001" t="s">
        <v>8143</v>
      </c>
      <c r="C3586" s="1001" t="s">
        <v>1330</v>
      </c>
      <c r="D3586" s="1001" t="s">
        <v>861</v>
      </c>
      <c r="E3586" s="1001" t="n">
        <v>1050840350</v>
      </c>
      <c r="F3586" s="1001" t="n">
        <v>26036</v>
      </c>
      <c r="G3586" s="1001" t="s">
        <v>8144</v>
      </c>
      <c r="H3586" s="1128" t="n">
        <v>9313</v>
      </c>
      <c r="I3586" s="1068"/>
    </row>
    <row r="3587" customFormat="false" ht="12.75" hidden="false" customHeight="false" outlineLevel="0" collapsed="false">
      <c r="A3587" s="1001" t="n">
        <v>3585</v>
      </c>
      <c r="B3587" s="1001" t="s">
        <v>8145</v>
      </c>
      <c r="C3587" s="1001" t="s">
        <v>1434</v>
      </c>
      <c r="D3587" s="1001" t="s">
        <v>458</v>
      </c>
      <c r="E3587" s="1001" t="n">
        <v>2090050200</v>
      </c>
      <c r="F3587" s="1001" t="n">
        <v>51020</v>
      </c>
      <c r="G3587" s="1001" t="s">
        <v>8146</v>
      </c>
      <c r="H3587" s="1128" t="n">
        <v>5854</v>
      </c>
      <c r="I3587" s="1068"/>
    </row>
    <row r="3588" customFormat="false" ht="12.75" hidden="false" customHeight="false" outlineLevel="0" collapsed="false">
      <c r="A3588" s="1001" t="n">
        <v>3586</v>
      </c>
      <c r="B3588" s="1001" t="s">
        <v>8147</v>
      </c>
      <c r="C3588" s="1001" t="s">
        <v>1497</v>
      </c>
      <c r="D3588" s="1001" t="s">
        <v>462</v>
      </c>
      <c r="E3588" s="1001" t="n">
        <v>2110440220</v>
      </c>
      <c r="F3588" s="1001" t="n">
        <v>43022</v>
      </c>
      <c r="G3588" s="1001" t="s">
        <v>8148</v>
      </c>
      <c r="H3588" s="1128" t="n">
        <v>2181</v>
      </c>
      <c r="I3588" s="1068"/>
    </row>
    <row r="3589" customFormat="false" ht="12.75" hidden="false" customHeight="false" outlineLevel="0" collapsed="false">
      <c r="A3589" s="1001" t="n">
        <v>3587</v>
      </c>
      <c r="B3589" s="1001" t="s">
        <v>8149</v>
      </c>
      <c r="C3589" s="1001" t="s">
        <v>1591</v>
      </c>
      <c r="D3589" s="1001" t="s">
        <v>851</v>
      </c>
      <c r="E3589" s="1001" t="n">
        <v>1070340300</v>
      </c>
      <c r="F3589" s="1001" t="n">
        <v>10030</v>
      </c>
      <c r="G3589" s="1001" t="s">
        <v>8150</v>
      </c>
      <c r="H3589" s="1128" t="n">
        <v>412</v>
      </c>
      <c r="I3589" s="1068"/>
    </row>
    <row r="3590" customFormat="false" ht="12.75" hidden="false" customHeight="false" outlineLevel="0" collapsed="false">
      <c r="A3590" s="1001" t="n">
        <v>3588</v>
      </c>
      <c r="B3590" s="1001" t="s">
        <v>8151</v>
      </c>
      <c r="C3590" s="1001" t="s">
        <v>945</v>
      </c>
      <c r="D3590" s="1001" t="s">
        <v>852</v>
      </c>
      <c r="E3590" s="1001" t="n">
        <v>1030150870</v>
      </c>
      <c r="F3590" s="1001" t="n">
        <v>17094</v>
      </c>
      <c r="G3590" s="1001" t="s">
        <v>8152</v>
      </c>
      <c r="H3590" s="1128" t="n">
        <v>625</v>
      </c>
      <c r="I3590" s="1068"/>
    </row>
    <row r="3591" customFormat="false" ht="12.75" hidden="false" customHeight="false" outlineLevel="0" collapsed="false">
      <c r="A3591" s="1001" t="n">
        <v>3589</v>
      </c>
      <c r="B3591" s="1001" t="s">
        <v>8153</v>
      </c>
      <c r="C3591" s="1001" t="s">
        <v>1625</v>
      </c>
      <c r="D3591" s="1001" t="s">
        <v>856</v>
      </c>
      <c r="E3591" s="1001" t="n">
        <v>4200530400</v>
      </c>
      <c r="F3591" s="1001" t="n">
        <v>91042</v>
      </c>
      <c r="G3591" s="1001" t="s">
        <v>8154</v>
      </c>
      <c r="H3591" s="1128" t="n">
        <v>2116</v>
      </c>
      <c r="I3591" s="1068"/>
    </row>
    <row r="3592" customFormat="false" ht="12.75" hidden="false" customHeight="false" outlineLevel="0" collapsed="false">
      <c r="A3592" s="1001" t="n">
        <v>3590</v>
      </c>
      <c r="B3592" s="1001" t="s">
        <v>8155</v>
      </c>
      <c r="C3592" s="1001" t="s">
        <v>999</v>
      </c>
      <c r="D3592" s="1001" t="s">
        <v>852</v>
      </c>
      <c r="E3592" s="1001" t="n">
        <v>1030121220</v>
      </c>
      <c r="F3592" s="1001" t="n">
        <v>16128</v>
      </c>
      <c r="G3592" s="1001" t="s">
        <v>8156</v>
      </c>
      <c r="H3592" s="1128" t="n">
        <v>5001</v>
      </c>
      <c r="I3592" s="1068"/>
    </row>
    <row r="3593" customFormat="false" ht="12.75" hidden="false" customHeight="false" outlineLevel="0" collapsed="false">
      <c r="A3593" s="1001" t="n">
        <v>3591</v>
      </c>
      <c r="B3593" s="1001" t="s">
        <v>8157</v>
      </c>
      <c r="C3593" s="1001" t="s">
        <v>1151</v>
      </c>
      <c r="D3593" s="1001" t="s">
        <v>852</v>
      </c>
      <c r="E3593" s="1001" t="n">
        <v>1030770380</v>
      </c>
      <c r="F3593" s="1001" t="n">
        <v>14038</v>
      </c>
      <c r="G3593" s="1001" t="s">
        <v>8158</v>
      </c>
      <c r="H3593" s="1128" t="n">
        <v>627</v>
      </c>
      <c r="I3593" s="1068"/>
    </row>
    <row r="3594" customFormat="false" ht="12.75" hidden="false" customHeight="false" outlineLevel="0" collapsed="false">
      <c r="A3594" s="1001" t="n">
        <v>3592</v>
      </c>
      <c r="B3594" s="1001" t="s">
        <v>8159</v>
      </c>
      <c r="C3594" s="1001" t="s">
        <v>945</v>
      </c>
      <c r="D3594" s="1001" t="s">
        <v>852</v>
      </c>
      <c r="E3594" s="1001" t="n">
        <v>1030150880</v>
      </c>
      <c r="F3594" s="1001" t="n">
        <v>17095</v>
      </c>
      <c r="G3594" s="1001" t="s">
        <v>8160</v>
      </c>
      <c r="H3594" s="1128" t="n">
        <v>353</v>
      </c>
      <c r="I3594" s="1068"/>
    </row>
    <row r="3595" customFormat="false" ht="12.75" hidden="false" customHeight="false" outlineLevel="0" collapsed="false">
      <c r="A3595" s="1001" t="n">
        <v>3593</v>
      </c>
      <c r="B3595" s="1001" t="s">
        <v>8161</v>
      </c>
      <c r="C3595" s="1001" t="s">
        <v>1055</v>
      </c>
      <c r="D3595" s="1001" t="s">
        <v>852</v>
      </c>
      <c r="E3595" s="1001" t="n">
        <v>1030860780</v>
      </c>
      <c r="F3595" s="1001" t="n">
        <v>12091</v>
      </c>
      <c r="G3595" s="1001" t="s">
        <v>8162</v>
      </c>
      <c r="H3595" s="1128" t="n">
        <v>1203</v>
      </c>
      <c r="I3595" s="1068"/>
    </row>
    <row r="3596" customFormat="false" ht="12.75" hidden="false" customHeight="false" outlineLevel="0" collapsed="false">
      <c r="A3596" s="1001" t="n">
        <v>3594</v>
      </c>
      <c r="B3596" s="1001" t="s">
        <v>8163</v>
      </c>
      <c r="C3596" s="1001" t="s">
        <v>875</v>
      </c>
      <c r="D3596" s="1001" t="s">
        <v>861</v>
      </c>
      <c r="E3596" s="1001" t="n">
        <v>1050540470</v>
      </c>
      <c r="F3596" s="1001" t="n">
        <v>28047</v>
      </c>
      <c r="G3596" s="1001" t="s">
        <v>8164</v>
      </c>
      <c r="H3596" s="1128" t="n">
        <v>2981</v>
      </c>
      <c r="I3596" s="1068"/>
    </row>
    <row r="3597" customFormat="false" ht="12.75" hidden="false" customHeight="false" outlineLevel="0" collapsed="false">
      <c r="A3597" s="1001" t="n">
        <v>3595</v>
      </c>
      <c r="B3597" s="1001" t="s">
        <v>8165</v>
      </c>
      <c r="C3597" s="1001" t="s">
        <v>1050</v>
      </c>
      <c r="D3597" s="1001" t="s">
        <v>861</v>
      </c>
      <c r="E3597" s="1001" t="n">
        <v>1050100330</v>
      </c>
      <c r="F3597" s="1001" t="n">
        <v>25033</v>
      </c>
      <c r="G3597" s="1001" t="s">
        <v>8166</v>
      </c>
      <c r="H3597" s="1128" t="n">
        <v>1272</v>
      </c>
      <c r="I3597" s="1068"/>
    </row>
    <row r="3598" customFormat="false" ht="12.75" hidden="false" customHeight="false" outlineLevel="0" collapsed="false">
      <c r="A3598" s="1001" t="n">
        <v>3596</v>
      </c>
      <c r="B3598" s="1001" t="s">
        <v>8167</v>
      </c>
      <c r="C3598" s="1001" t="s">
        <v>1120</v>
      </c>
      <c r="D3598" s="1001" t="s">
        <v>854</v>
      </c>
      <c r="E3598" s="1001" t="n">
        <v>1010880720</v>
      </c>
      <c r="F3598" s="1001" t="n">
        <v>2072</v>
      </c>
      <c r="G3598" s="1001" t="s">
        <v>8168</v>
      </c>
      <c r="H3598" s="1128" t="n">
        <v>797</v>
      </c>
      <c r="I3598" s="1068"/>
    </row>
    <row r="3599" customFormat="false" ht="12.75" hidden="false" customHeight="false" outlineLevel="0" collapsed="false">
      <c r="A3599" s="1001" t="n">
        <v>3597</v>
      </c>
      <c r="B3599" s="1001" t="s">
        <v>8169</v>
      </c>
      <c r="C3599" s="1001" t="s">
        <v>988</v>
      </c>
      <c r="D3599" s="1001" t="s">
        <v>854</v>
      </c>
      <c r="E3599" s="1001" t="n">
        <v>1010020875</v>
      </c>
      <c r="F3599" s="1001" t="n">
        <v>6193</v>
      </c>
      <c r="G3599" s="1001" t="s">
        <v>8170</v>
      </c>
      <c r="H3599" s="1128" t="n">
        <v>1330</v>
      </c>
      <c r="I3599" s="1068"/>
    </row>
    <row r="3600" customFormat="false" ht="12.75" hidden="false" customHeight="false" outlineLevel="0" collapsed="false">
      <c r="A3600" s="1001" t="n">
        <v>3598</v>
      </c>
      <c r="B3600" s="1001" t="s">
        <v>8171</v>
      </c>
      <c r="C3600" s="1001" t="s">
        <v>957</v>
      </c>
      <c r="D3600" s="1001" t="s">
        <v>464</v>
      </c>
      <c r="E3600" s="1001" t="n">
        <v>2120910320</v>
      </c>
      <c r="F3600" s="1001" t="n">
        <v>56033</v>
      </c>
      <c r="G3600" s="1001" t="s">
        <v>8172</v>
      </c>
      <c r="H3600" s="1128" t="n">
        <v>888</v>
      </c>
      <c r="I3600" s="1068"/>
    </row>
    <row r="3601" customFormat="false" ht="12.75" hidden="false" customHeight="false" outlineLevel="0" collapsed="false">
      <c r="A3601" s="1001" t="n">
        <v>3599</v>
      </c>
      <c r="B3601" s="1001" t="s">
        <v>8173</v>
      </c>
      <c r="C3601" s="1001" t="s">
        <v>1344</v>
      </c>
      <c r="D3601" s="1001" t="s">
        <v>458</v>
      </c>
      <c r="E3601" s="1001" t="n">
        <v>2090430170</v>
      </c>
      <c r="F3601" s="1001" t="n">
        <v>46017</v>
      </c>
      <c r="G3601" s="1001" t="s">
        <v>8174</v>
      </c>
      <c r="H3601" s="1128" t="n">
        <v>89078</v>
      </c>
      <c r="I3601" s="1068"/>
    </row>
    <row r="3602" customFormat="false" ht="12.75" hidden="false" customHeight="false" outlineLevel="0" collapsed="false">
      <c r="A3602" s="1001" t="n">
        <v>3600</v>
      </c>
      <c r="B3602" s="1001" t="s">
        <v>8175</v>
      </c>
      <c r="C3602" s="1001" t="s">
        <v>1063</v>
      </c>
      <c r="D3602" s="1001" t="s">
        <v>857</v>
      </c>
      <c r="E3602" s="1001" t="n">
        <v>4190010220</v>
      </c>
      <c r="F3602" s="1001" t="n">
        <v>84022</v>
      </c>
      <c r="G3602" s="1001" t="s">
        <v>8176</v>
      </c>
      <c r="H3602" s="1128" t="n">
        <v>1733</v>
      </c>
      <c r="I3602" s="1068"/>
    </row>
    <row r="3603" customFormat="false" ht="12.75" hidden="false" customHeight="false" outlineLevel="0" collapsed="false">
      <c r="A3603" s="1001" t="n">
        <v>3601</v>
      </c>
      <c r="B3603" s="1001" t="s">
        <v>8177</v>
      </c>
      <c r="C3603" s="1001" t="s">
        <v>905</v>
      </c>
      <c r="D3603" s="1001" t="s">
        <v>855</v>
      </c>
      <c r="E3603" s="1001" t="n">
        <v>3160310270</v>
      </c>
      <c r="F3603" s="1001" t="n">
        <v>71028</v>
      </c>
      <c r="G3603" s="1001" t="s">
        <v>8178</v>
      </c>
      <c r="H3603" s="1128" t="n">
        <v>31458</v>
      </c>
      <c r="I3603" s="1068"/>
    </row>
    <row r="3604" customFormat="false" ht="12.75" hidden="false" customHeight="false" outlineLevel="0" collapsed="false">
      <c r="A3604" s="1001" t="n">
        <v>3602</v>
      </c>
      <c r="B3604" s="1001" t="s">
        <v>8179</v>
      </c>
      <c r="C3604" s="1001" t="s">
        <v>1434</v>
      </c>
      <c r="D3604" s="1001" t="s">
        <v>458</v>
      </c>
      <c r="E3604" s="1001" t="n">
        <v>2090050210</v>
      </c>
      <c r="F3604" s="1001" t="n">
        <v>51021</v>
      </c>
      <c r="G3604" s="1001" t="s">
        <v>8180</v>
      </c>
      <c r="H3604" s="1128" t="n">
        <v>3396</v>
      </c>
      <c r="I3604" s="1068"/>
    </row>
    <row r="3605" customFormat="false" ht="12.75" hidden="false" customHeight="false" outlineLevel="0" collapsed="false">
      <c r="A3605" s="1001" t="n">
        <v>3603</v>
      </c>
      <c r="B3605" s="1001" t="s">
        <v>8181</v>
      </c>
      <c r="C3605" s="1001" t="s">
        <v>1103</v>
      </c>
      <c r="D3605" s="1001" t="s">
        <v>851</v>
      </c>
      <c r="E3605" s="1001" t="n">
        <v>1070370301</v>
      </c>
      <c r="F3605" s="1001" t="n">
        <v>8033</v>
      </c>
      <c r="G3605" s="1001" t="s">
        <v>8182</v>
      </c>
      <c r="H3605" s="1128" t="n">
        <v>293</v>
      </c>
      <c r="I3605" s="1068"/>
    </row>
    <row r="3606" customFormat="false" ht="12.75" hidden="false" customHeight="false" outlineLevel="0" collapsed="false">
      <c r="A3606" s="1001" t="n">
        <v>3604</v>
      </c>
      <c r="B3606" s="1001" t="s">
        <v>8183</v>
      </c>
      <c r="C3606" s="1001" t="s">
        <v>971</v>
      </c>
      <c r="D3606" s="1001" t="s">
        <v>853</v>
      </c>
      <c r="E3606" s="1001" t="n">
        <v>3140190330</v>
      </c>
      <c r="F3606" s="1001" t="n">
        <v>70033</v>
      </c>
      <c r="G3606" s="1001" t="s">
        <v>8184</v>
      </c>
      <c r="H3606" s="1128" t="n">
        <v>630</v>
      </c>
      <c r="I3606" s="1068"/>
    </row>
    <row r="3607" customFormat="false" ht="12.75" hidden="false" customHeight="false" outlineLevel="0" collapsed="false">
      <c r="A3607" s="1001" t="n">
        <v>3605</v>
      </c>
      <c r="B3607" s="1001" t="s">
        <v>8185</v>
      </c>
      <c r="C3607" s="1001" t="s">
        <v>914</v>
      </c>
      <c r="D3607" s="1001" t="s">
        <v>468</v>
      </c>
      <c r="E3607" s="1001" t="n">
        <v>3130380510</v>
      </c>
      <c r="F3607" s="1001" t="n">
        <v>66051</v>
      </c>
      <c r="G3607" s="1001" t="s">
        <v>8186</v>
      </c>
      <c r="H3607" s="1128" t="n">
        <v>5996</v>
      </c>
      <c r="I3607" s="1068"/>
    </row>
    <row r="3608" customFormat="false" ht="12.75" hidden="false" customHeight="false" outlineLevel="0" collapsed="false">
      <c r="A3608" s="1001" t="n">
        <v>3606</v>
      </c>
      <c r="B3608" s="1001" t="s">
        <v>8187</v>
      </c>
      <c r="C3608" s="1001" t="s">
        <v>914</v>
      </c>
      <c r="D3608" s="1001" t="s">
        <v>468</v>
      </c>
      <c r="E3608" s="1001" t="n">
        <v>3130380520</v>
      </c>
      <c r="F3608" s="1001" t="n">
        <v>66052</v>
      </c>
      <c r="G3608" s="1001" t="s">
        <v>8188</v>
      </c>
      <c r="H3608" s="1128" t="n">
        <v>872</v>
      </c>
      <c r="I3608" s="1068"/>
    </row>
    <row r="3609" customFormat="false" ht="12.75" hidden="false" customHeight="false" outlineLevel="0" collapsed="false">
      <c r="A3609" s="1001" t="n">
        <v>3607</v>
      </c>
      <c r="B3609" s="1001" t="s">
        <v>8189</v>
      </c>
      <c r="C3609" s="1001" t="s">
        <v>681</v>
      </c>
      <c r="D3609" s="1001" t="s">
        <v>849</v>
      </c>
      <c r="E3609" s="1001" t="n">
        <v>1080610260</v>
      </c>
      <c r="F3609" s="1001" t="n">
        <v>33026</v>
      </c>
      <c r="G3609" s="1001" t="s">
        <v>8190</v>
      </c>
      <c r="H3609" s="1128" t="n">
        <v>3880</v>
      </c>
      <c r="I3609" s="1068"/>
    </row>
    <row r="3610" customFormat="false" ht="12.75" hidden="false" customHeight="false" outlineLevel="0" collapsed="false">
      <c r="A3610" s="1001" t="n">
        <v>3608</v>
      </c>
      <c r="B3610" s="1001" t="s">
        <v>8191</v>
      </c>
      <c r="C3610" s="1001" t="s">
        <v>968</v>
      </c>
      <c r="D3610" s="1001" t="s">
        <v>859</v>
      </c>
      <c r="E3610" s="1001" t="n">
        <v>2100800160</v>
      </c>
      <c r="F3610" s="1001" t="n">
        <v>55016</v>
      </c>
      <c r="G3610" s="1001" t="s">
        <v>8192</v>
      </c>
      <c r="H3610" s="1128" t="n">
        <v>1431</v>
      </c>
      <c r="I3610" s="1068"/>
    </row>
    <row r="3611" customFormat="false" ht="12.75" hidden="false" customHeight="false" outlineLevel="0" collapsed="false">
      <c r="A3611" s="1001" t="n">
        <v>3609</v>
      </c>
      <c r="B3611" s="1001" t="s">
        <v>8193</v>
      </c>
      <c r="C3611" s="1001" t="s">
        <v>1239</v>
      </c>
      <c r="D3611" s="1001" t="s">
        <v>849</v>
      </c>
      <c r="E3611" s="1001" t="n">
        <v>1080660120</v>
      </c>
      <c r="F3611" s="1001" t="n">
        <v>39012</v>
      </c>
      <c r="G3611" s="1001" t="s">
        <v>8194</v>
      </c>
      <c r="H3611" s="1128" t="n">
        <v>31919</v>
      </c>
      <c r="I3611" s="1068"/>
    </row>
    <row r="3612" customFormat="false" ht="12.75" hidden="false" customHeight="false" outlineLevel="0" collapsed="false">
      <c r="A3612" s="1001" t="n">
        <v>3610</v>
      </c>
      <c r="B3612" s="1001" t="s">
        <v>8195</v>
      </c>
      <c r="C3612" s="1001" t="s">
        <v>1071</v>
      </c>
      <c r="D3612" s="1001" t="s">
        <v>861</v>
      </c>
      <c r="E3612" s="1001" t="n">
        <v>1050900530</v>
      </c>
      <c r="F3612" s="1001" t="n">
        <v>24053</v>
      </c>
      <c r="G3612" s="1001" t="s">
        <v>8196</v>
      </c>
      <c r="H3612" s="1128" t="n">
        <v>3562</v>
      </c>
      <c r="I3612" s="1068"/>
    </row>
    <row r="3613" customFormat="false" ht="12.75" hidden="false" customHeight="false" outlineLevel="0" collapsed="false">
      <c r="A3613" s="1001" t="n">
        <v>3611</v>
      </c>
      <c r="B3613" s="1001" t="s">
        <v>8197</v>
      </c>
      <c r="C3613" s="1001" t="s">
        <v>1055</v>
      </c>
      <c r="D3613" s="1001" t="s">
        <v>852</v>
      </c>
      <c r="E3613" s="1001" t="n">
        <v>1030860790</v>
      </c>
      <c r="F3613" s="1001" t="n">
        <v>12092</v>
      </c>
      <c r="G3613" s="1001" t="s">
        <v>8198</v>
      </c>
      <c r="H3613" s="1128" t="n">
        <v>14128</v>
      </c>
      <c r="I3613" s="1068"/>
    </row>
    <row r="3614" customFormat="false" ht="12.75" hidden="false" customHeight="false" outlineLevel="0" collapsed="false">
      <c r="A3614" s="1001" t="n">
        <v>3612</v>
      </c>
      <c r="B3614" s="1001" t="s">
        <v>8199</v>
      </c>
      <c r="C3614" s="1001" t="s">
        <v>1159</v>
      </c>
      <c r="D3614" s="1001" t="s">
        <v>852</v>
      </c>
      <c r="E3614" s="1001" t="n">
        <v>1030241290</v>
      </c>
      <c r="F3614" s="1001" t="n">
        <v>13135</v>
      </c>
      <c r="G3614" s="1001" t="s">
        <v>8200</v>
      </c>
      <c r="H3614" s="1128" t="n">
        <v>2730</v>
      </c>
      <c r="I3614" s="1068"/>
    </row>
    <row r="3615" customFormat="false" ht="12.75" hidden="false" customHeight="false" outlineLevel="0" collapsed="false">
      <c r="A3615" s="1001" t="n">
        <v>3613</v>
      </c>
      <c r="B3615" s="1001" t="s">
        <v>8201</v>
      </c>
      <c r="C3615" s="1001" t="s">
        <v>1625</v>
      </c>
      <c r="D3615" s="1001" t="s">
        <v>856</v>
      </c>
      <c r="E3615" s="1001" t="n">
        <v>4200530410</v>
      </c>
      <c r="F3615" s="1001" t="n">
        <v>91043</v>
      </c>
      <c r="G3615" s="1001" t="s">
        <v>8202</v>
      </c>
      <c r="H3615" s="1128" t="n">
        <v>1266</v>
      </c>
      <c r="I3615" s="1068"/>
    </row>
    <row r="3616" customFormat="false" ht="12.75" hidden="false" customHeight="false" outlineLevel="0" collapsed="false">
      <c r="A3616" s="1001" t="n">
        <v>3614</v>
      </c>
      <c r="B3616" s="1001" t="s">
        <v>8203</v>
      </c>
      <c r="C3616" s="1001" t="s">
        <v>1591</v>
      </c>
      <c r="D3616" s="1001" t="s">
        <v>851</v>
      </c>
      <c r="E3616" s="1001" t="n">
        <v>1070340310</v>
      </c>
      <c r="F3616" s="1001" t="n">
        <v>10031</v>
      </c>
      <c r="G3616" s="1001" t="s">
        <v>8204</v>
      </c>
      <c r="H3616" s="1128" t="n">
        <v>1433</v>
      </c>
      <c r="I3616" s="1068"/>
    </row>
    <row r="3617" customFormat="false" ht="12.75" hidden="false" customHeight="false" outlineLevel="0" collapsed="false">
      <c r="A3617" s="1001" t="n">
        <v>3615</v>
      </c>
      <c r="B3617" s="1001" t="s">
        <v>8205</v>
      </c>
      <c r="C3617" s="1001" t="s">
        <v>945</v>
      </c>
      <c r="D3617" s="1001" t="s">
        <v>852</v>
      </c>
      <c r="E3617" s="1001" t="n">
        <v>1030150890</v>
      </c>
      <c r="F3617" s="1001" t="n">
        <v>17096</v>
      </c>
      <c r="G3617" s="1001" t="s">
        <v>8206</v>
      </c>
      <c r="H3617" s="1128" t="n">
        <v>21410</v>
      </c>
      <c r="I3617" s="1068"/>
    </row>
    <row r="3618" customFormat="false" ht="12.75" hidden="false" customHeight="false" outlineLevel="0" collapsed="false">
      <c r="A3618" s="1001" t="n">
        <v>3616</v>
      </c>
      <c r="B3618" s="1001" t="s">
        <v>8207</v>
      </c>
      <c r="C3618" s="1001" t="s">
        <v>1543</v>
      </c>
      <c r="D3618" s="662" t="s">
        <v>856</v>
      </c>
      <c r="E3618" s="1001" t="n">
        <v>4201110380</v>
      </c>
      <c r="F3618" s="1001" t="n">
        <v>111038</v>
      </c>
      <c r="G3618" s="1001" t="s">
        <v>8208</v>
      </c>
      <c r="H3618" s="1128" t="n">
        <v>1649</v>
      </c>
      <c r="I3618" s="1068"/>
    </row>
    <row r="3619" customFormat="false" ht="12.75" hidden="false" customHeight="false" outlineLevel="0" collapsed="false">
      <c r="A3619" s="1001" t="n">
        <v>3617</v>
      </c>
      <c r="B3619" s="1001" t="s">
        <v>8209</v>
      </c>
      <c r="C3619" s="1001" t="s">
        <v>948</v>
      </c>
      <c r="D3619" s="1001" t="s">
        <v>462</v>
      </c>
      <c r="E3619" s="1001" t="n">
        <v>2110590220</v>
      </c>
      <c r="F3619" s="1001" t="n">
        <v>41022</v>
      </c>
      <c r="G3619" s="1001" t="s">
        <v>8210</v>
      </c>
      <c r="H3619" s="1128" t="n">
        <v>1434</v>
      </c>
      <c r="I3619" s="1068"/>
    </row>
    <row r="3620" customFormat="false" ht="12.75" hidden="false" customHeight="false" outlineLevel="0" collapsed="false">
      <c r="A3620" s="1001" t="n">
        <v>3618</v>
      </c>
      <c r="B3620" s="1001" t="s">
        <v>8211</v>
      </c>
      <c r="C3620" s="1001" t="s">
        <v>1117</v>
      </c>
      <c r="D3620" s="1001" t="s">
        <v>852</v>
      </c>
      <c r="E3620" s="1001" t="n">
        <v>1030570810</v>
      </c>
      <c r="F3620" s="1001" t="n">
        <v>18084</v>
      </c>
      <c r="G3620" s="1001" t="s">
        <v>8212</v>
      </c>
      <c r="H3620" s="1128" t="n">
        <v>2457</v>
      </c>
      <c r="I3620" s="1068"/>
    </row>
    <row r="3621" customFormat="false" ht="12.75" hidden="false" customHeight="false" outlineLevel="0" collapsed="false">
      <c r="A3621" s="1001" t="n">
        <v>3619</v>
      </c>
      <c r="B3621" s="1001" t="s">
        <v>8213</v>
      </c>
      <c r="C3621" s="1001" t="s">
        <v>942</v>
      </c>
      <c r="D3621" s="1001" t="s">
        <v>847</v>
      </c>
      <c r="E3621" s="1001" t="n">
        <v>3180250700</v>
      </c>
      <c r="F3621" s="1001" t="n">
        <v>78069</v>
      </c>
      <c r="G3621" s="1001" t="s">
        <v>8214</v>
      </c>
      <c r="H3621" s="1128" t="n">
        <v>2227</v>
      </c>
      <c r="I3621" s="1068"/>
    </row>
    <row r="3622" customFormat="false" ht="12.75" hidden="false" customHeight="false" outlineLevel="0" collapsed="false">
      <c r="A3622" s="1001" t="n">
        <v>3620</v>
      </c>
      <c r="B3622" s="1001" t="s">
        <v>8215</v>
      </c>
      <c r="C3622" s="1001" t="s">
        <v>1381</v>
      </c>
      <c r="D3622" s="1001" t="s">
        <v>851</v>
      </c>
      <c r="E3622" s="1001" t="n">
        <v>1070390200</v>
      </c>
      <c r="F3622" s="1001" t="n">
        <v>11020</v>
      </c>
      <c r="G3622" s="1001" t="s">
        <v>8216</v>
      </c>
      <c r="H3622" s="1128" t="n">
        <v>8208</v>
      </c>
      <c r="I3622" s="1068"/>
    </row>
    <row r="3623" customFormat="false" ht="12.75" hidden="false" customHeight="false" outlineLevel="0" collapsed="false">
      <c r="A3623" s="1001" t="n">
        <v>3621</v>
      </c>
      <c r="B3623" s="1001" t="s">
        <v>8217</v>
      </c>
      <c r="C3623" s="1001" t="s">
        <v>1087</v>
      </c>
      <c r="D3623" s="1001" t="s">
        <v>848</v>
      </c>
      <c r="E3623" s="1001" t="n">
        <v>3150080450</v>
      </c>
      <c r="F3623" s="1001" t="n">
        <v>64045</v>
      </c>
      <c r="G3623" s="1001" t="s">
        <v>8218</v>
      </c>
      <c r="H3623" s="1128" t="n">
        <v>1097</v>
      </c>
      <c r="I3623" s="1068"/>
    </row>
    <row r="3624" customFormat="false" ht="12.75" hidden="false" customHeight="false" outlineLevel="0" collapsed="false">
      <c r="A3624" s="1001" t="n">
        <v>3622</v>
      </c>
      <c r="B3624" s="1001" t="s">
        <v>8219</v>
      </c>
      <c r="C3624" s="1001" t="s">
        <v>1024</v>
      </c>
      <c r="D3624" s="1001" t="s">
        <v>856</v>
      </c>
      <c r="E3624" s="1001" t="n">
        <v>4200730360</v>
      </c>
      <c r="F3624" s="1001" t="n">
        <v>90036</v>
      </c>
      <c r="G3624" s="1001" t="s">
        <v>8220</v>
      </c>
      <c r="H3624" s="1128" t="n">
        <v>1818</v>
      </c>
      <c r="I3624" s="1068"/>
    </row>
    <row r="3625" customFormat="false" ht="12.75" hidden="false" customHeight="false" outlineLevel="0" collapsed="false">
      <c r="A3625" s="1001" t="n">
        <v>3623</v>
      </c>
      <c r="B3625" s="1001" t="s">
        <v>8221</v>
      </c>
      <c r="C3625" s="1001" t="s">
        <v>971</v>
      </c>
      <c r="D3625" s="1001" t="s">
        <v>853</v>
      </c>
      <c r="E3625" s="1001" t="n">
        <v>3140190340</v>
      </c>
      <c r="F3625" s="1001" t="n">
        <v>70034</v>
      </c>
      <c r="G3625" s="1001" t="s">
        <v>8222</v>
      </c>
      <c r="H3625" s="1128" t="n">
        <v>415</v>
      </c>
      <c r="I3625" s="1068"/>
    </row>
    <row r="3626" customFormat="false" ht="12.75" hidden="false" customHeight="false" outlineLevel="0" collapsed="false">
      <c r="A3626" s="1001" t="n">
        <v>3624</v>
      </c>
      <c r="B3626" s="1001" t="s">
        <v>8223</v>
      </c>
      <c r="C3626" s="1001" t="s">
        <v>1159</v>
      </c>
      <c r="D3626" s="1001" t="s">
        <v>852</v>
      </c>
      <c r="E3626" s="1001" t="n">
        <v>1030241300</v>
      </c>
      <c r="F3626" s="1001" t="n">
        <v>13136</v>
      </c>
      <c r="G3626" s="1001" t="s">
        <v>8224</v>
      </c>
      <c r="H3626" s="1128" t="n">
        <v>5405</v>
      </c>
      <c r="I3626" s="1068"/>
    </row>
    <row r="3627" customFormat="false" ht="12.75" hidden="false" customHeight="false" outlineLevel="0" collapsed="false">
      <c r="A3627" s="1001" t="n">
        <v>3625</v>
      </c>
      <c r="B3627" s="1001" t="s">
        <v>8225</v>
      </c>
      <c r="C3627" s="1001" t="s">
        <v>1159</v>
      </c>
      <c r="D3627" s="1001" t="s">
        <v>852</v>
      </c>
      <c r="E3627" s="1001" t="n">
        <v>1030241310</v>
      </c>
      <c r="F3627" s="1001" t="n">
        <v>13137</v>
      </c>
      <c r="G3627" s="1001" t="s">
        <v>8226</v>
      </c>
      <c r="H3627" s="1128" t="n">
        <v>2553</v>
      </c>
      <c r="I3627" s="1068"/>
    </row>
    <row r="3628" customFormat="false" ht="12.75" hidden="false" customHeight="false" outlineLevel="0" collapsed="false">
      <c r="A3628" s="1001" t="n">
        <v>3626</v>
      </c>
      <c r="B3628" s="1001" t="s">
        <v>8227</v>
      </c>
      <c r="C3628" s="1001" t="s">
        <v>999</v>
      </c>
      <c r="D3628" s="1001" t="s">
        <v>852</v>
      </c>
      <c r="E3628" s="1001" t="n">
        <v>1030121230</v>
      </c>
      <c r="F3628" s="1001" t="n">
        <v>16129</v>
      </c>
      <c r="G3628" s="1001" t="s">
        <v>8228</v>
      </c>
      <c r="H3628" s="1128" t="n">
        <v>2811</v>
      </c>
      <c r="I3628" s="1068"/>
    </row>
    <row r="3629" customFormat="false" ht="12.75" hidden="false" customHeight="false" outlineLevel="0" collapsed="false">
      <c r="A3629" s="1001" t="n">
        <v>3627</v>
      </c>
      <c r="B3629" s="1001" t="s">
        <v>8229</v>
      </c>
      <c r="C3629" s="1001" t="s">
        <v>1024</v>
      </c>
      <c r="D3629" s="1001" t="s">
        <v>856</v>
      </c>
      <c r="E3629" s="1001" t="n">
        <v>4200730370</v>
      </c>
      <c r="F3629" s="1001" t="n">
        <v>90037</v>
      </c>
      <c r="G3629" s="1001" t="s">
        <v>8230</v>
      </c>
      <c r="H3629" s="1128" t="n">
        <v>2429</v>
      </c>
      <c r="I3629" s="1068"/>
    </row>
    <row r="3630" customFormat="false" ht="12.75" hidden="false" customHeight="false" outlineLevel="0" collapsed="false">
      <c r="A3630" s="1001" t="n">
        <v>3628</v>
      </c>
      <c r="B3630" s="1001" t="s">
        <v>8231</v>
      </c>
      <c r="C3630" s="1001" t="s">
        <v>1159</v>
      </c>
      <c r="D3630" s="1001" t="s">
        <v>852</v>
      </c>
      <c r="E3630" s="1001" t="n">
        <v>1030241320</v>
      </c>
      <c r="F3630" s="1001" t="n">
        <v>13138</v>
      </c>
      <c r="G3630" s="1001" t="s">
        <v>8232</v>
      </c>
      <c r="H3630" s="1128" t="n">
        <v>9708</v>
      </c>
      <c r="I3630" s="1068"/>
    </row>
    <row r="3631" customFormat="false" ht="12.75" hidden="false" customHeight="false" outlineLevel="0" collapsed="false">
      <c r="A3631" s="1001" t="n">
        <v>3629</v>
      </c>
      <c r="B3631" s="1001" t="s">
        <v>8233</v>
      </c>
      <c r="C3631" s="1001" t="s">
        <v>1092</v>
      </c>
      <c r="D3631" s="1001" t="s">
        <v>848</v>
      </c>
      <c r="E3631" s="1001" t="n">
        <v>3150200460</v>
      </c>
      <c r="F3631" s="1001" t="n">
        <v>61046</v>
      </c>
      <c r="G3631" s="1001" t="s">
        <v>8234</v>
      </c>
      <c r="H3631" s="1128" t="n">
        <v>15842</v>
      </c>
      <c r="I3631" s="1068"/>
    </row>
    <row r="3632" customFormat="false" ht="12.75" hidden="false" customHeight="false" outlineLevel="0" collapsed="false">
      <c r="A3632" s="1001" t="n">
        <v>3630</v>
      </c>
      <c r="B3632" s="1001" t="s">
        <v>8235</v>
      </c>
      <c r="C3632" s="1001" t="s">
        <v>1110</v>
      </c>
      <c r="D3632" s="1001" t="s">
        <v>858</v>
      </c>
      <c r="E3632" s="1001" t="n">
        <v>1040831020</v>
      </c>
      <c r="F3632" s="1001" t="n">
        <v>22109</v>
      </c>
      <c r="G3632" s="1001" t="s">
        <v>8236</v>
      </c>
      <c r="H3632" s="1128" t="n">
        <v>270</v>
      </c>
      <c r="I3632" s="1068"/>
    </row>
    <row r="3633" customFormat="false" ht="12.75" hidden="false" customHeight="false" outlineLevel="0" collapsed="false">
      <c r="A3633" s="1001" t="n">
        <v>3631</v>
      </c>
      <c r="B3633" s="1001" t="s">
        <v>8237</v>
      </c>
      <c r="C3633" s="1001" t="s">
        <v>1035</v>
      </c>
      <c r="D3633" s="1001" t="s">
        <v>854</v>
      </c>
      <c r="E3633" s="1001" t="n">
        <v>1010811370</v>
      </c>
      <c r="F3633" s="1001" t="n">
        <v>1139</v>
      </c>
      <c r="G3633" s="1001" t="s">
        <v>8238</v>
      </c>
      <c r="H3633" s="1128" t="n">
        <v>7162</v>
      </c>
      <c r="I3633" s="1068"/>
    </row>
    <row r="3634" customFormat="false" ht="12.75" hidden="false" customHeight="false" outlineLevel="0" collapsed="false">
      <c r="A3634" s="1001" t="n">
        <v>3632</v>
      </c>
      <c r="B3634" s="1001" t="s">
        <v>8239</v>
      </c>
      <c r="C3634" s="1001" t="s">
        <v>1035</v>
      </c>
      <c r="D3634" s="1001" t="s">
        <v>854</v>
      </c>
      <c r="E3634" s="1001" t="n">
        <v>1010811380</v>
      </c>
      <c r="F3634" s="1001" t="n">
        <v>1140</v>
      </c>
      <c r="G3634" s="1001" t="s">
        <v>8240</v>
      </c>
      <c r="H3634" s="1128" t="n">
        <v>480</v>
      </c>
      <c r="I3634" s="1068"/>
    </row>
    <row r="3635" customFormat="false" ht="12.75" hidden="false" customHeight="false" outlineLevel="0" collapsed="false">
      <c r="A3635" s="1001" t="n">
        <v>3633</v>
      </c>
      <c r="B3635" s="1001" t="s">
        <v>8241</v>
      </c>
      <c r="C3635" s="1001" t="s">
        <v>1084</v>
      </c>
      <c r="D3635" s="1001" t="s">
        <v>850</v>
      </c>
      <c r="E3635" s="1001" t="n">
        <v>1060850510</v>
      </c>
      <c r="F3635" s="1001" t="n">
        <v>30051</v>
      </c>
      <c r="G3635" s="1001" t="s">
        <v>8242</v>
      </c>
      <c r="H3635" s="1128" t="n">
        <v>585</v>
      </c>
      <c r="I3635" s="1068"/>
    </row>
    <row r="3636" customFormat="false" ht="12.75" hidden="false" customHeight="false" outlineLevel="0" collapsed="false">
      <c r="A3636" s="1001" t="n">
        <v>3634</v>
      </c>
      <c r="B3636" s="1001" t="s">
        <v>8243</v>
      </c>
      <c r="C3636" s="1001" t="s">
        <v>1004</v>
      </c>
      <c r="D3636" s="1001" t="s">
        <v>861</v>
      </c>
      <c r="E3636" s="1001" t="n">
        <v>1050710310</v>
      </c>
      <c r="F3636" s="1001" t="n">
        <v>29031</v>
      </c>
      <c r="G3636" s="1001" t="s">
        <v>8244</v>
      </c>
      <c r="H3636" s="1128" t="n">
        <v>3323</v>
      </c>
      <c r="I3636" s="1068"/>
    </row>
    <row r="3637" customFormat="false" ht="12.75" hidden="false" customHeight="false" outlineLevel="0" collapsed="false">
      <c r="A3637" s="1001" t="n">
        <v>3635</v>
      </c>
      <c r="B3637" s="1001" t="s">
        <v>8245</v>
      </c>
      <c r="C3637" s="1001" t="s">
        <v>1071</v>
      </c>
      <c r="D3637" s="1001" t="s">
        <v>861</v>
      </c>
      <c r="E3637" s="1001" t="n">
        <v>1050900541</v>
      </c>
      <c r="F3637" s="1001" t="n">
        <v>24127</v>
      </c>
      <c r="G3637" s="1001" t="s">
        <v>8246</v>
      </c>
      <c r="H3637" s="1128" t="n">
        <v>4553</v>
      </c>
      <c r="I3637" s="1068"/>
    </row>
    <row r="3638" customFormat="false" ht="12.75" hidden="false" customHeight="false" outlineLevel="0" collapsed="false">
      <c r="A3638" s="1001" t="n">
        <v>3636</v>
      </c>
      <c r="B3638" s="1001" t="s">
        <v>8247</v>
      </c>
      <c r="C3638" s="1001" t="s">
        <v>1035</v>
      </c>
      <c r="D3638" s="1001" t="s">
        <v>854</v>
      </c>
      <c r="E3638" s="1001" t="n">
        <v>1010811390</v>
      </c>
      <c r="F3638" s="1001" t="n">
        <v>1141</v>
      </c>
      <c r="G3638" s="1001" t="s">
        <v>8248</v>
      </c>
      <c r="H3638" s="1128" t="n">
        <v>541</v>
      </c>
      <c r="I3638" s="1068"/>
    </row>
    <row r="3639" customFormat="false" ht="12.75" hidden="false" customHeight="false" outlineLevel="0" collapsed="false">
      <c r="A3639" s="1001" t="n">
        <v>3637</v>
      </c>
      <c r="B3639" s="1001" t="s">
        <v>8249</v>
      </c>
      <c r="C3639" s="1001" t="s">
        <v>1215</v>
      </c>
      <c r="D3639" s="1001" t="s">
        <v>858</v>
      </c>
      <c r="E3639" s="1001" t="n">
        <v>1040140410</v>
      </c>
      <c r="F3639" s="1001" t="n">
        <v>21044</v>
      </c>
      <c r="G3639" s="1001" t="s">
        <v>8250</v>
      </c>
      <c r="H3639" s="1128" t="n">
        <v>1546</v>
      </c>
      <c r="I3639" s="1068"/>
    </row>
    <row r="3640" customFormat="false" ht="12.75" hidden="false" customHeight="false" outlineLevel="0" collapsed="false">
      <c r="A3640" s="1001" t="n">
        <v>3638</v>
      </c>
      <c r="B3640" s="1001" t="s">
        <v>8251</v>
      </c>
      <c r="C3640" s="1001" t="s">
        <v>922</v>
      </c>
      <c r="D3640" s="1001" t="s">
        <v>848</v>
      </c>
      <c r="E3640" s="1001" t="n">
        <v>3150720640</v>
      </c>
      <c r="F3640" s="1001" t="n">
        <v>65064</v>
      </c>
      <c r="G3640" s="1001" t="s">
        <v>8252</v>
      </c>
      <c r="H3640" s="1128" t="n">
        <v>994</v>
      </c>
      <c r="I3640" s="1068"/>
    </row>
    <row r="3641" customFormat="false" ht="12.75" hidden="false" customHeight="false" outlineLevel="0" collapsed="false">
      <c r="A3641" s="1001" t="n">
        <v>3639</v>
      </c>
      <c r="B3641" s="1001" t="s">
        <v>8253</v>
      </c>
      <c r="C3641" s="1001" t="s">
        <v>1055</v>
      </c>
      <c r="D3641" s="1001" t="s">
        <v>852</v>
      </c>
      <c r="E3641" s="1001" t="n">
        <v>1030860791</v>
      </c>
      <c r="F3641" s="1001" t="n">
        <v>12093</v>
      </c>
      <c r="G3641" s="1001" t="s">
        <v>8254</v>
      </c>
      <c r="H3641" s="1128" t="n">
        <v>1310</v>
      </c>
      <c r="I3641" s="1068"/>
    </row>
    <row r="3642" customFormat="false" ht="12.75" hidden="false" customHeight="false" outlineLevel="0" collapsed="false">
      <c r="A3642" s="1001" t="n">
        <v>3640</v>
      </c>
      <c r="B3642" s="1001" t="s">
        <v>8255</v>
      </c>
      <c r="C3642" s="1001" t="s">
        <v>999</v>
      </c>
      <c r="D3642" s="1001" t="s">
        <v>852</v>
      </c>
      <c r="E3642" s="1001" t="n">
        <v>1030121240</v>
      </c>
      <c r="F3642" s="1001" t="n">
        <v>16130</v>
      </c>
      <c r="G3642" s="1001" t="s">
        <v>8256</v>
      </c>
      <c r="H3642" s="1128" t="n">
        <v>881</v>
      </c>
      <c r="I3642" s="1068"/>
    </row>
    <row r="3643" customFormat="false" ht="12.75" hidden="false" customHeight="false" outlineLevel="0" collapsed="false">
      <c r="A3643" s="1001" t="n">
        <v>3641</v>
      </c>
      <c r="B3643" s="1001" t="s">
        <v>8257</v>
      </c>
      <c r="C3643" s="1001" t="s">
        <v>1187</v>
      </c>
      <c r="D3643" s="1001" t="s">
        <v>849</v>
      </c>
      <c r="E3643" s="1001" t="n">
        <v>1080680260</v>
      </c>
      <c r="F3643" s="1001" t="n">
        <v>35026</v>
      </c>
      <c r="G3643" s="1001" t="s">
        <v>8258</v>
      </c>
      <c r="H3643" s="1128" t="n">
        <v>8402</v>
      </c>
      <c r="I3643" s="1068"/>
    </row>
    <row r="3644" customFormat="false" ht="12.75" hidden="false" customHeight="false" outlineLevel="0" collapsed="false">
      <c r="A3644" s="1001" t="n">
        <v>3642</v>
      </c>
      <c r="B3644" s="1001" t="s">
        <v>8259</v>
      </c>
      <c r="C3644" s="1001" t="s">
        <v>942</v>
      </c>
      <c r="D3644" s="1001" t="s">
        <v>847</v>
      </c>
      <c r="E3644" s="1001" t="n">
        <v>3180250710</v>
      </c>
      <c r="F3644" s="1001" t="n">
        <v>78070</v>
      </c>
      <c r="G3644" s="1001" t="s">
        <v>8260</v>
      </c>
      <c r="H3644" s="1128" t="n">
        <v>8796</v>
      </c>
      <c r="I3644" s="1068"/>
    </row>
    <row r="3645" customFormat="false" ht="12.75" hidden="false" customHeight="false" outlineLevel="0" collapsed="false">
      <c r="A3645" s="1001" t="n">
        <v>3643</v>
      </c>
      <c r="B3645" s="1001" t="s">
        <v>8261</v>
      </c>
      <c r="C3645" s="1001" t="s">
        <v>1055</v>
      </c>
      <c r="D3645" s="1001" t="s">
        <v>852</v>
      </c>
      <c r="E3645" s="1001" t="n">
        <v>1030860801</v>
      </c>
      <c r="F3645" s="1001" t="n">
        <v>12142</v>
      </c>
      <c r="G3645" s="1001" t="s">
        <v>8262</v>
      </c>
      <c r="H3645" s="1128" t="n">
        <v>2403</v>
      </c>
      <c r="I3645" s="1068"/>
    </row>
    <row r="3646" customFormat="false" ht="12.75" hidden="false" customHeight="false" outlineLevel="0" collapsed="false">
      <c r="A3646" s="1001" t="n">
        <v>3644</v>
      </c>
      <c r="B3646" s="1001" t="s">
        <v>8263</v>
      </c>
      <c r="C3646" s="1001" t="s">
        <v>878</v>
      </c>
      <c r="D3646" s="1001" t="s">
        <v>852</v>
      </c>
      <c r="E3646" s="1001" t="n">
        <v>1030990330</v>
      </c>
      <c r="F3646" s="1001" t="n">
        <v>98033</v>
      </c>
      <c r="G3646" s="1001" t="s">
        <v>8264</v>
      </c>
      <c r="H3646" s="1128" t="n">
        <v>63</v>
      </c>
      <c r="I3646" s="1068"/>
    </row>
    <row r="3647" customFormat="false" ht="12.75" hidden="false" customHeight="false" outlineLevel="0" collapsed="false">
      <c r="A3647" s="1001" t="n">
        <v>3645</v>
      </c>
      <c r="B3647" s="1001" t="s">
        <v>8265</v>
      </c>
      <c r="C3647" s="1001" t="s">
        <v>974</v>
      </c>
      <c r="D3647" s="1001" t="s">
        <v>853</v>
      </c>
      <c r="E3647" s="1001" t="n">
        <v>3140940250</v>
      </c>
      <c r="F3647" s="1001" t="n">
        <v>94025</v>
      </c>
      <c r="G3647" s="1001" t="s">
        <v>8266</v>
      </c>
      <c r="H3647" s="1128" t="n">
        <v>1030</v>
      </c>
      <c r="I3647" s="1068"/>
    </row>
    <row r="3648" customFormat="false" ht="12.75" hidden="false" customHeight="false" outlineLevel="0" collapsed="false">
      <c r="A3648" s="1001" t="n">
        <v>3646</v>
      </c>
      <c r="B3648" s="1001" t="s">
        <v>8267</v>
      </c>
      <c r="C3648" s="1001" t="s">
        <v>971</v>
      </c>
      <c r="D3648" s="1001" t="s">
        <v>853</v>
      </c>
      <c r="E3648" s="1001" t="n">
        <v>3140190350</v>
      </c>
      <c r="F3648" s="1001" t="n">
        <v>70035</v>
      </c>
      <c r="G3648" s="1001" t="s">
        <v>8268</v>
      </c>
      <c r="H3648" s="1128" t="n">
        <v>490</v>
      </c>
      <c r="I3648" s="1068"/>
    </row>
    <row r="3649" customFormat="false" ht="12.75" hidden="false" customHeight="false" outlineLevel="0" collapsed="false">
      <c r="A3649" s="1001" t="n">
        <v>3647</v>
      </c>
      <c r="B3649" s="1001" t="s">
        <v>8269</v>
      </c>
      <c r="C3649" s="1001" t="s">
        <v>974</v>
      </c>
      <c r="D3649" s="1001" t="s">
        <v>853</v>
      </c>
      <c r="E3649" s="1001" t="n">
        <v>3140940260</v>
      </c>
      <c r="F3649" s="1001" t="n">
        <v>94026</v>
      </c>
      <c r="G3649" s="1001" t="s">
        <v>8270</v>
      </c>
      <c r="H3649" s="1128" t="n">
        <v>1655</v>
      </c>
      <c r="I3649" s="1068"/>
    </row>
    <row r="3650" customFormat="false" ht="12.75" hidden="false" customHeight="false" outlineLevel="0" collapsed="false">
      <c r="A3650" s="1001" t="n">
        <v>3648</v>
      </c>
      <c r="B3650" s="1001" t="s">
        <v>8271</v>
      </c>
      <c r="C3650" s="1001" t="s">
        <v>1035</v>
      </c>
      <c r="D3650" s="1001" t="s">
        <v>854</v>
      </c>
      <c r="E3650" s="1001" t="n">
        <v>1010811400</v>
      </c>
      <c r="F3650" s="1001" t="n">
        <v>1142</v>
      </c>
      <c r="G3650" s="1001" t="s">
        <v>8272</v>
      </c>
      <c r="H3650" s="1128" t="n">
        <v>1155</v>
      </c>
      <c r="I3650" s="1068"/>
    </row>
    <row r="3651" customFormat="false" ht="12.75" hidden="false" customHeight="false" outlineLevel="0" collapsed="false">
      <c r="A3651" s="1001" t="n">
        <v>3649</v>
      </c>
      <c r="B3651" s="1001" t="s">
        <v>8273</v>
      </c>
      <c r="C3651" s="1001" t="s">
        <v>1497</v>
      </c>
      <c r="D3651" s="1001" t="s">
        <v>462</v>
      </c>
      <c r="E3651" s="1001" t="n">
        <v>2110440230</v>
      </c>
      <c r="F3651" s="1001" t="n">
        <v>43023</v>
      </c>
      <c r="G3651" s="1001" t="s">
        <v>8274</v>
      </c>
      <c r="H3651" s="1128" t="n">
        <v>40503</v>
      </c>
      <c r="I3651" s="1068"/>
    </row>
    <row r="3652" customFormat="false" ht="12.75" hidden="false" customHeight="false" outlineLevel="0" collapsed="false">
      <c r="A3652" s="1001" t="n">
        <v>3650</v>
      </c>
      <c r="B3652" s="1001" t="s">
        <v>8275</v>
      </c>
      <c r="C3652" s="1001" t="s">
        <v>1092</v>
      </c>
      <c r="D3652" s="1001" t="s">
        <v>848</v>
      </c>
      <c r="E3652" s="1001" t="n">
        <v>3150200470</v>
      </c>
      <c r="F3652" s="1001" t="n">
        <v>61047</v>
      </c>
      <c r="G3652" s="1001" t="s">
        <v>8276</v>
      </c>
      <c r="H3652" s="1128" t="n">
        <v>10048</v>
      </c>
      <c r="I3652" s="1068"/>
    </row>
    <row r="3653" customFormat="false" ht="12.75" hidden="false" customHeight="false" outlineLevel="0" collapsed="false">
      <c r="A3653" s="1001" t="n">
        <v>3651</v>
      </c>
      <c r="B3653" s="1001" t="s">
        <v>8277</v>
      </c>
      <c r="C3653" s="1001" t="s">
        <v>948</v>
      </c>
      <c r="D3653" s="1001" t="s">
        <v>462</v>
      </c>
      <c r="E3653" s="1001" t="n">
        <v>2110590230</v>
      </c>
      <c r="F3653" s="1001" t="n">
        <v>41023</v>
      </c>
      <c r="G3653" s="1001" t="s">
        <v>8278</v>
      </c>
      <c r="H3653" s="1128" t="n">
        <v>1915</v>
      </c>
      <c r="I3653" s="1068"/>
    </row>
    <row r="3654" customFormat="false" ht="12.75" hidden="false" customHeight="false" outlineLevel="0" collapsed="false">
      <c r="A3654" s="1001" t="n">
        <v>3652</v>
      </c>
      <c r="B3654" s="1001" t="s">
        <v>8279</v>
      </c>
      <c r="C3654" s="1001" t="s">
        <v>1058</v>
      </c>
      <c r="D3654" s="1001" t="s">
        <v>852</v>
      </c>
      <c r="E3654" s="1001" t="n">
        <v>1031040290</v>
      </c>
      <c r="F3654" s="1001" t="n">
        <v>108029</v>
      </c>
      <c r="G3654" s="1001" t="s">
        <v>8280</v>
      </c>
      <c r="H3654" s="1128" t="n">
        <v>7449</v>
      </c>
      <c r="I3654" s="1068"/>
    </row>
    <row r="3655" customFormat="false" ht="12.75" hidden="false" customHeight="false" outlineLevel="0" collapsed="false">
      <c r="A3655" s="1001" t="n">
        <v>3653</v>
      </c>
      <c r="B3655" s="1001" t="s">
        <v>8281</v>
      </c>
      <c r="C3655" s="1001" t="s">
        <v>945</v>
      </c>
      <c r="D3655" s="1001" t="s">
        <v>852</v>
      </c>
      <c r="E3655" s="1001" t="n">
        <v>1030150900</v>
      </c>
      <c r="F3655" s="1001" t="n">
        <v>17097</v>
      </c>
      <c r="G3655" s="1001" t="s">
        <v>8282</v>
      </c>
      <c r="H3655" s="1128" t="n">
        <v>1483</v>
      </c>
      <c r="I3655" s="1068"/>
    </row>
    <row r="3656" customFormat="false" ht="12.75" hidden="false" customHeight="false" outlineLevel="0" collapsed="false">
      <c r="A3656" s="1001" t="n">
        <v>3654</v>
      </c>
      <c r="B3656" s="1001" t="s">
        <v>8283</v>
      </c>
      <c r="C3656" s="1001" t="s">
        <v>1625</v>
      </c>
      <c r="D3656" s="1001" t="s">
        <v>856</v>
      </c>
      <c r="E3656" s="1001" t="n">
        <v>4200530420</v>
      </c>
      <c r="F3656" s="1001" t="n">
        <v>91044</v>
      </c>
      <c r="G3656" s="1001" t="s">
        <v>8284</v>
      </c>
      <c r="H3656" s="1128" t="n">
        <v>9444</v>
      </c>
      <c r="I3656" s="1068"/>
    </row>
    <row r="3657" customFormat="false" ht="12.75" hidden="false" customHeight="false" outlineLevel="0" collapsed="false">
      <c r="A3657" s="1001" t="n">
        <v>3655</v>
      </c>
      <c r="B3657" s="1001" t="s">
        <v>8285</v>
      </c>
      <c r="C3657" s="1001" t="s">
        <v>908</v>
      </c>
      <c r="D3657" s="1001" t="s">
        <v>854</v>
      </c>
      <c r="E3657" s="1001" t="n">
        <v>1010271120</v>
      </c>
      <c r="F3657" s="1001" t="n">
        <v>4112</v>
      </c>
      <c r="G3657" s="1001" t="s">
        <v>8286</v>
      </c>
      <c r="H3657" s="1128" t="n">
        <v>43</v>
      </c>
      <c r="I3657" s="1068"/>
    </row>
    <row r="3658" customFormat="false" ht="12.75" hidden="false" customHeight="false" outlineLevel="0" collapsed="false">
      <c r="A3658" s="1001" t="n">
        <v>3656</v>
      </c>
      <c r="B3658" s="1001" t="s">
        <v>8287</v>
      </c>
      <c r="C3658" s="1001" t="s">
        <v>1474</v>
      </c>
      <c r="D3658" s="1001" t="s">
        <v>854</v>
      </c>
      <c r="E3658" s="1001" t="n">
        <v>1011020390</v>
      </c>
      <c r="F3658" s="1001" t="n">
        <v>103039</v>
      </c>
      <c r="G3658" s="1001" t="s">
        <v>8288</v>
      </c>
      <c r="H3658" s="1128" t="n">
        <v>526</v>
      </c>
      <c r="I3658" s="1068"/>
    </row>
    <row r="3659" customFormat="false" ht="12.75" hidden="false" customHeight="false" outlineLevel="0" collapsed="false">
      <c r="A3659" s="1001" t="n">
        <v>3657</v>
      </c>
      <c r="B3659" s="1001" t="s">
        <v>8289</v>
      </c>
      <c r="C3659" s="1001" t="s">
        <v>1092</v>
      </c>
      <c r="D3659" s="1001" t="s">
        <v>848</v>
      </c>
      <c r="E3659" s="1001" t="n">
        <v>3150200480</v>
      </c>
      <c r="F3659" s="1001" t="n">
        <v>61048</v>
      </c>
      <c r="G3659" s="1001" t="s">
        <v>8290</v>
      </c>
      <c r="H3659" s="1128" t="n">
        <v>37146</v>
      </c>
      <c r="I3659" s="1068"/>
    </row>
    <row r="3660" customFormat="false" ht="12.75" hidden="false" customHeight="false" outlineLevel="0" collapsed="false">
      <c r="A3660" s="1001" t="n">
        <v>3658</v>
      </c>
      <c r="B3660" s="1001" t="s">
        <v>8291</v>
      </c>
      <c r="C3660" s="1001" t="s">
        <v>1151</v>
      </c>
      <c r="D3660" s="1001" t="s">
        <v>852</v>
      </c>
      <c r="E3660" s="1001" t="n">
        <v>1030770381</v>
      </c>
      <c r="F3660" s="1001" t="n">
        <v>14035</v>
      </c>
      <c r="G3660" s="1001" t="s">
        <v>8292</v>
      </c>
      <c r="H3660" s="1128" t="n">
        <v>530</v>
      </c>
      <c r="I3660" s="1068"/>
    </row>
    <row r="3661" customFormat="false" ht="12.75" hidden="false" customHeight="false" outlineLevel="0" collapsed="false">
      <c r="A3661" s="1001" t="n">
        <v>3659</v>
      </c>
      <c r="B3661" s="1001" t="s">
        <v>8293</v>
      </c>
      <c r="C3661" s="1001" t="s">
        <v>951</v>
      </c>
      <c r="D3661" s="1001" t="s">
        <v>852</v>
      </c>
      <c r="E3661" s="1001" t="n">
        <v>1030260540</v>
      </c>
      <c r="F3661" s="1001" t="n">
        <v>19055</v>
      </c>
      <c r="G3661" s="1001" t="s">
        <v>8294</v>
      </c>
      <c r="H3661" s="1128" t="n">
        <v>2760</v>
      </c>
      <c r="I3661" s="1068"/>
    </row>
    <row r="3662" customFormat="false" ht="12.75" hidden="false" customHeight="false" outlineLevel="0" collapsed="false">
      <c r="A3662" s="1001" t="n">
        <v>3660</v>
      </c>
      <c r="B3662" s="1001" t="s">
        <v>8295</v>
      </c>
      <c r="C3662" s="1001" t="s">
        <v>999</v>
      </c>
      <c r="D3662" s="1001" t="s">
        <v>852</v>
      </c>
      <c r="E3662" s="1001" t="n">
        <v>1030121250</v>
      </c>
      <c r="F3662" s="1001" t="n">
        <v>16131</v>
      </c>
      <c r="G3662" s="1001" t="s">
        <v>8296</v>
      </c>
      <c r="H3662" s="1128" t="n">
        <v>4025</v>
      </c>
      <c r="I3662" s="1068"/>
    </row>
    <row r="3663" customFormat="false" ht="12.75" hidden="false" customHeight="false" outlineLevel="0" collapsed="false">
      <c r="A3663" s="1001" t="n">
        <v>3661</v>
      </c>
      <c r="B3663" s="1001" t="s">
        <v>8297</v>
      </c>
      <c r="C3663" s="1001" t="s">
        <v>1474</v>
      </c>
      <c r="D3663" s="1001" t="s">
        <v>854</v>
      </c>
      <c r="E3663" s="1001" t="n">
        <v>1011020400</v>
      </c>
      <c r="F3663" s="1001" t="n">
        <v>103040</v>
      </c>
      <c r="G3663" s="1001" t="s">
        <v>8298</v>
      </c>
      <c r="H3663" s="1128" t="n">
        <v>371</v>
      </c>
      <c r="I3663" s="1068"/>
    </row>
    <row r="3664" customFormat="false" ht="12.75" hidden="false" customHeight="false" outlineLevel="0" collapsed="false">
      <c r="A3664" s="1001" t="n">
        <v>3662</v>
      </c>
      <c r="B3664" s="1001" t="s">
        <v>8299</v>
      </c>
      <c r="C3664" s="1001" t="s">
        <v>1110</v>
      </c>
      <c r="D3664" s="1001" t="s">
        <v>858</v>
      </c>
      <c r="E3664" s="1001" t="n">
        <v>1040831031</v>
      </c>
      <c r="F3664" s="1001" t="n">
        <v>22243</v>
      </c>
      <c r="G3664" s="1001" t="s">
        <v>8300</v>
      </c>
      <c r="H3664" s="1128" t="n">
        <v>2963</v>
      </c>
      <c r="I3664" s="1068"/>
    </row>
    <row r="3665" customFormat="false" ht="12.75" hidden="false" customHeight="false" outlineLevel="0" collapsed="false">
      <c r="A3665" s="1001" t="n">
        <v>3663</v>
      </c>
      <c r="B3665" s="1001" t="s">
        <v>8301</v>
      </c>
      <c r="C3665" s="1001" t="s">
        <v>1518</v>
      </c>
      <c r="D3665" s="1001" t="s">
        <v>464</v>
      </c>
      <c r="E3665" s="1001" t="n">
        <v>2120400130</v>
      </c>
      <c r="F3665" s="1001" t="n">
        <v>59013</v>
      </c>
      <c r="G3665" s="1001" t="s">
        <v>8302</v>
      </c>
      <c r="H3665" s="1128" t="n">
        <v>2977</v>
      </c>
      <c r="I3665" s="1068"/>
    </row>
    <row r="3666" customFormat="false" ht="12.75" hidden="false" customHeight="false" outlineLevel="0" collapsed="false">
      <c r="A3666" s="1001" t="n">
        <v>3664</v>
      </c>
      <c r="B3666" s="1001" t="s">
        <v>8303</v>
      </c>
      <c r="C3666" s="1001" t="s">
        <v>971</v>
      </c>
      <c r="D3666" s="1001" t="s">
        <v>853</v>
      </c>
      <c r="E3666" s="1001" t="n">
        <v>3140190360</v>
      </c>
      <c r="F3666" s="1001" t="n">
        <v>70036</v>
      </c>
      <c r="G3666" s="1001" t="s">
        <v>8304</v>
      </c>
      <c r="H3666" s="1128" t="n">
        <v>1092</v>
      </c>
      <c r="I3666" s="1068"/>
    </row>
    <row r="3667" customFormat="false" ht="12.75" hidden="false" customHeight="false" outlineLevel="0" collapsed="false">
      <c r="A3667" s="1001" t="n">
        <v>3665</v>
      </c>
      <c r="B3667" s="1001" t="s">
        <v>8305</v>
      </c>
      <c r="C3667" s="1001" t="s">
        <v>945</v>
      </c>
      <c r="D3667" s="1001" t="s">
        <v>852</v>
      </c>
      <c r="E3667" s="1001" t="n">
        <v>1030150910</v>
      </c>
      <c r="F3667" s="1001" t="n">
        <v>17098</v>
      </c>
      <c r="G3667" s="1001" t="s">
        <v>8306</v>
      </c>
      <c r="H3667" s="1128" t="n">
        <v>107</v>
      </c>
      <c r="I3667" s="1068"/>
    </row>
    <row r="3668" customFormat="false" ht="12.75" hidden="false" customHeight="false" outlineLevel="0" collapsed="false">
      <c r="A3668" s="1001" t="n">
        <v>3666</v>
      </c>
      <c r="B3668" s="1001" t="s">
        <v>8307</v>
      </c>
      <c r="C3668" s="1001" t="s">
        <v>893</v>
      </c>
      <c r="D3668" s="1001" t="s">
        <v>852</v>
      </c>
      <c r="E3668" s="1001" t="n">
        <v>1030491290</v>
      </c>
      <c r="F3668" s="1001" t="n">
        <v>15130</v>
      </c>
      <c r="G3668" s="1001" t="s">
        <v>8308</v>
      </c>
      <c r="H3668" s="1128" t="n">
        <v>24130</v>
      </c>
      <c r="I3668" s="1068"/>
    </row>
    <row r="3669" customFormat="false" ht="12.75" hidden="false" customHeight="false" outlineLevel="0" collapsed="false">
      <c r="A3669" s="1001" t="n">
        <v>3667</v>
      </c>
      <c r="B3669" s="1001" t="s">
        <v>8309</v>
      </c>
      <c r="C3669" s="1001" t="s">
        <v>378</v>
      </c>
      <c r="D3669" s="1001" t="s">
        <v>854</v>
      </c>
      <c r="E3669" s="1001" t="n">
        <v>1010520840</v>
      </c>
      <c r="F3669" s="1001" t="n">
        <v>3088</v>
      </c>
      <c r="G3669" s="1001" t="s">
        <v>8310</v>
      </c>
      <c r="H3669" s="1128" t="n">
        <v>1609</v>
      </c>
      <c r="I3669" s="1068"/>
    </row>
    <row r="3670" customFormat="false" ht="12.75" hidden="false" customHeight="false" outlineLevel="0" collapsed="false">
      <c r="A3670" s="1001" t="n">
        <v>3668</v>
      </c>
      <c r="B3670" s="1001" t="s">
        <v>8311</v>
      </c>
      <c r="C3670" s="1001" t="s">
        <v>1117</v>
      </c>
      <c r="D3670" s="1001" t="s">
        <v>852</v>
      </c>
      <c r="E3670" s="1001" t="n">
        <v>1030570820</v>
      </c>
      <c r="F3670" s="1001" t="n">
        <v>18085</v>
      </c>
      <c r="G3670" s="1001" t="s">
        <v>8312</v>
      </c>
      <c r="H3670" s="1128" t="n">
        <v>1754</v>
      </c>
      <c r="I3670" s="1068"/>
    </row>
    <row r="3671" customFormat="false" ht="12.75" hidden="false" customHeight="false" outlineLevel="0" collapsed="false">
      <c r="A3671" s="1001" t="n">
        <v>3669</v>
      </c>
      <c r="B3671" s="1001" t="s">
        <v>8313</v>
      </c>
      <c r="C3671" s="1001" t="s">
        <v>1731</v>
      </c>
      <c r="D3671" s="1001" t="s">
        <v>859</v>
      </c>
      <c r="E3671" s="1001" t="n">
        <v>2100580260</v>
      </c>
      <c r="F3671" s="1001" t="n">
        <v>54026</v>
      </c>
      <c r="G3671" s="1001" t="s">
        <v>8314</v>
      </c>
      <c r="H3671" s="1128" t="n">
        <v>14602</v>
      </c>
      <c r="I3671" s="1068"/>
    </row>
    <row r="3672" customFormat="false" ht="12.75" hidden="false" customHeight="false" outlineLevel="0" collapsed="false">
      <c r="A3672" s="1001" t="n">
        <v>3670</v>
      </c>
      <c r="B3672" s="1001" t="s">
        <v>8315</v>
      </c>
      <c r="C3672" s="1001" t="s">
        <v>1174</v>
      </c>
      <c r="D3672" s="1001" t="s">
        <v>847</v>
      </c>
      <c r="E3672" s="1001" t="n">
        <v>3180220660</v>
      </c>
      <c r="F3672" s="1001" t="n">
        <v>79068</v>
      </c>
      <c r="G3672" s="1001" t="s">
        <v>8316</v>
      </c>
      <c r="H3672" s="1128" t="n">
        <v>1111</v>
      </c>
      <c r="I3672" s="1068"/>
    </row>
    <row r="3673" customFormat="false" ht="12.75" hidden="false" customHeight="false" outlineLevel="0" collapsed="false">
      <c r="A3673" s="1001" t="n">
        <v>3671</v>
      </c>
      <c r="B3673" s="1001" t="s">
        <v>8317</v>
      </c>
      <c r="C3673" s="1001" t="s">
        <v>908</v>
      </c>
      <c r="D3673" s="1001" t="s">
        <v>854</v>
      </c>
      <c r="E3673" s="1001" t="n">
        <v>1010271130</v>
      </c>
      <c r="F3673" s="1001" t="n">
        <v>4113</v>
      </c>
      <c r="G3673" s="1001" t="s">
        <v>8318</v>
      </c>
      <c r="H3673" s="1128" t="n">
        <v>2173</v>
      </c>
      <c r="I3673" s="1068"/>
    </row>
    <row r="3674" customFormat="false" ht="12.75" hidden="false" customHeight="false" outlineLevel="0" collapsed="false">
      <c r="A3674" s="1001" t="n">
        <v>3672</v>
      </c>
      <c r="B3674" s="1001" t="s">
        <v>8319</v>
      </c>
      <c r="C3674" s="1001" t="s">
        <v>908</v>
      </c>
      <c r="D3674" s="1001" t="s">
        <v>854</v>
      </c>
      <c r="E3674" s="1001" t="n">
        <v>1010271140</v>
      </c>
      <c r="F3674" s="1001" t="n">
        <v>4114</v>
      </c>
      <c r="G3674" s="1001" t="s">
        <v>8320</v>
      </c>
      <c r="H3674" s="1128" t="n">
        <v>2130</v>
      </c>
      <c r="I3674" s="1068"/>
    </row>
    <row r="3675" customFormat="false" ht="12.75" hidden="false" customHeight="false" outlineLevel="0" collapsed="false">
      <c r="A3675" s="1001" t="n">
        <v>3673</v>
      </c>
      <c r="B3675" s="1001" t="s">
        <v>8321</v>
      </c>
      <c r="C3675" s="1001" t="s">
        <v>914</v>
      </c>
      <c r="D3675" s="1001" t="s">
        <v>468</v>
      </c>
      <c r="E3675" s="1001" t="n">
        <v>3130380530</v>
      </c>
      <c r="F3675" s="1001" t="n">
        <v>66053</v>
      </c>
      <c r="G3675" s="1001" t="s">
        <v>8322</v>
      </c>
      <c r="H3675" s="1128" t="n">
        <v>3525</v>
      </c>
      <c r="I3675" s="1068"/>
    </row>
    <row r="3676" customFormat="false" ht="12.75" hidden="false" customHeight="false" outlineLevel="0" collapsed="false">
      <c r="A3676" s="1001" t="n">
        <v>3674</v>
      </c>
      <c r="B3676" s="1001" t="s">
        <v>8323</v>
      </c>
      <c r="C3676" s="1001" t="s">
        <v>1320</v>
      </c>
      <c r="D3676" s="1001" t="s">
        <v>462</v>
      </c>
      <c r="E3676" s="1001" t="n">
        <v>2111050100</v>
      </c>
      <c r="F3676" s="1001" t="n">
        <v>109010</v>
      </c>
      <c r="G3676" s="1001" t="s">
        <v>8324</v>
      </c>
      <c r="H3676" s="1128" t="n">
        <v>1432</v>
      </c>
      <c r="I3676" s="1068"/>
    </row>
    <row r="3677" customFormat="false" ht="12.75" hidden="false" customHeight="false" outlineLevel="0" collapsed="false">
      <c r="A3677" s="1001" t="n">
        <v>3675</v>
      </c>
      <c r="B3677" s="1001" t="s">
        <v>8325</v>
      </c>
      <c r="C3677" s="1001" t="s">
        <v>1556</v>
      </c>
      <c r="D3677" s="1001" t="s">
        <v>458</v>
      </c>
      <c r="E3677" s="1001" t="n">
        <v>2090360120</v>
      </c>
      <c r="F3677" s="1001" t="n">
        <v>53013</v>
      </c>
      <c r="G3677" s="1001" t="s">
        <v>8326</v>
      </c>
      <c r="H3677" s="1128" t="n">
        <v>3316</v>
      </c>
      <c r="I3677" s="1068"/>
    </row>
    <row r="3678" customFormat="false" ht="12.75" hidden="false" customHeight="false" outlineLevel="0" collapsed="false">
      <c r="A3678" s="1001" t="n">
        <v>3676</v>
      </c>
      <c r="B3678" s="1001" t="s">
        <v>8327</v>
      </c>
      <c r="C3678" s="1001" t="s">
        <v>1012</v>
      </c>
      <c r="D3678" s="1001" t="s">
        <v>464</v>
      </c>
      <c r="E3678" s="1001" t="n">
        <v>2120700511</v>
      </c>
      <c r="F3678" s="1001" t="n">
        <v>58052</v>
      </c>
      <c r="G3678" s="1001" t="s">
        <v>8328</v>
      </c>
      <c r="H3678" s="1128" t="n">
        <v>1415</v>
      </c>
      <c r="I3678" s="1068"/>
    </row>
    <row r="3679" customFormat="false" ht="12.75" hidden="false" customHeight="false" outlineLevel="0" collapsed="false">
      <c r="A3679" s="1001" t="n">
        <v>3677</v>
      </c>
      <c r="B3679" s="1001" t="s">
        <v>8329</v>
      </c>
      <c r="C3679" s="1001" t="s">
        <v>917</v>
      </c>
      <c r="D3679" s="1001" t="s">
        <v>464</v>
      </c>
      <c r="E3679" s="1001" t="n">
        <v>2120690330</v>
      </c>
      <c r="F3679" s="1001" t="n">
        <v>57035</v>
      </c>
      <c r="G3679" s="1001" t="s">
        <v>8330</v>
      </c>
      <c r="H3679" s="1128" t="n">
        <v>3483</v>
      </c>
      <c r="I3679" s="1068"/>
    </row>
    <row r="3680" customFormat="false" ht="12.75" hidden="false" customHeight="false" outlineLevel="0" collapsed="false">
      <c r="A3680" s="1001" t="n">
        <v>3678</v>
      </c>
      <c r="B3680" s="1001" t="s">
        <v>8331</v>
      </c>
      <c r="C3680" s="1001" t="s">
        <v>922</v>
      </c>
      <c r="D3680" s="1001" t="s">
        <v>848</v>
      </c>
      <c r="E3680" s="1001" t="n">
        <v>3150720650</v>
      </c>
      <c r="F3680" s="1001" t="n">
        <v>65065</v>
      </c>
      <c r="G3680" s="1001" t="s">
        <v>8332</v>
      </c>
      <c r="H3680" s="1128" t="n">
        <v>606</v>
      </c>
      <c r="I3680" s="1068"/>
    </row>
    <row r="3681" customFormat="false" ht="12.75" hidden="false" customHeight="false" outlineLevel="0" collapsed="false">
      <c r="A3681" s="1001" t="n">
        <v>3679</v>
      </c>
      <c r="B3681" s="1001" t="s">
        <v>8333</v>
      </c>
      <c r="C3681" s="1001" t="s">
        <v>1226</v>
      </c>
      <c r="D3681" s="1001" t="s">
        <v>855</v>
      </c>
      <c r="E3681" s="1001" t="n">
        <v>3160410380</v>
      </c>
      <c r="F3681" s="1001" t="n">
        <v>75039</v>
      </c>
      <c r="G3681" s="1001" t="s">
        <v>8334</v>
      </c>
      <c r="H3681" s="1128" t="n">
        <v>13619</v>
      </c>
      <c r="I3681" s="1068"/>
    </row>
    <row r="3682" customFormat="false" ht="12.75" hidden="false" customHeight="false" outlineLevel="0" collapsed="false">
      <c r="A3682" s="1001" t="n">
        <v>3680</v>
      </c>
      <c r="B3682" s="1001" t="s">
        <v>8335</v>
      </c>
      <c r="C3682" s="1001" t="s">
        <v>1125</v>
      </c>
      <c r="D3682" s="1001" t="s">
        <v>851</v>
      </c>
      <c r="E3682" s="1001" t="n">
        <v>1070740350</v>
      </c>
      <c r="F3682" s="1001" t="n">
        <v>9035</v>
      </c>
      <c r="G3682" s="1001" t="s">
        <v>8336</v>
      </c>
      <c r="H3682" s="1128" t="n">
        <v>933</v>
      </c>
      <c r="I3682" s="1068"/>
    </row>
    <row r="3683" customFormat="false" ht="12.75" hidden="false" customHeight="false" outlineLevel="0" collapsed="false">
      <c r="A3683" s="1001" t="n">
        <v>3681</v>
      </c>
      <c r="B3683" s="1001" t="s">
        <v>8337</v>
      </c>
      <c r="C3683" s="1001" t="s">
        <v>1035</v>
      </c>
      <c r="D3683" s="1001" t="s">
        <v>854</v>
      </c>
      <c r="E3683" s="1001" t="n">
        <v>1010811410</v>
      </c>
      <c r="F3683" s="1001" t="n">
        <v>1143</v>
      </c>
      <c r="G3683" s="1001" t="s">
        <v>8338</v>
      </c>
      <c r="H3683" s="1128" t="n">
        <v>419</v>
      </c>
      <c r="I3683" s="1068"/>
    </row>
    <row r="3684" customFormat="false" ht="12.75" hidden="false" customHeight="false" outlineLevel="0" collapsed="false">
      <c r="A3684" s="1001" t="n">
        <v>3682</v>
      </c>
      <c r="B3684" s="1001" t="s">
        <v>8339</v>
      </c>
      <c r="C3684" s="1001" t="s">
        <v>954</v>
      </c>
      <c r="D3684" s="1001" t="s">
        <v>852</v>
      </c>
      <c r="E3684" s="1001" t="n">
        <v>1030450290</v>
      </c>
      <c r="F3684" s="1001" t="n">
        <v>20029</v>
      </c>
      <c r="G3684" s="1001" t="s">
        <v>8340</v>
      </c>
      <c r="H3684" s="1128" t="n">
        <v>1428</v>
      </c>
      <c r="I3684" s="1068"/>
    </row>
    <row r="3685" customFormat="false" ht="12.75" hidden="false" customHeight="false" outlineLevel="0" collapsed="false">
      <c r="A3685" s="1001" t="n">
        <v>3683</v>
      </c>
      <c r="B3685" s="1001" t="s">
        <v>8341</v>
      </c>
      <c r="C3685" s="1001" t="s">
        <v>893</v>
      </c>
      <c r="D3685" s="1001" t="s">
        <v>852</v>
      </c>
      <c r="E3685" s="1001" t="n">
        <v>1030491300</v>
      </c>
      <c r="F3685" s="1001" t="n">
        <v>15131</v>
      </c>
      <c r="G3685" s="1001" t="s">
        <v>8342</v>
      </c>
      <c r="H3685" s="1128" t="n">
        <v>9336</v>
      </c>
      <c r="I3685" s="1068"/>
    </row>
    <row r="3686" customFormat="false" ht="12.75" hidden="false" customHeight="false" outlineLevel="0" collapsed="false">
      <c r="A3686" s="1001" t="n">
        <v>3684</v>
      </c>
      <c r="B3686" s="1001" t="s">
        <v>8343</v>
      </c>
      <c r="C3686" s="1001" t="s">
        <v>1095</v>
      </c>
      <c r="D3686" s="1001" t="s">
        <v>854</v>
      </c>
      <c r="E3686" s="1001" t="n">
        <v>1010960300</v>
      </c>
      <c r="F3686" s="1001" t="n">
        <v>96030</v>
      </c>
      <c r="G3686" s="1001" t="s">
        <v>8344</v>
      </c>
      <c r="H3686" s="1128" t="n">
        <v>366</v>
      </c>
      <c r="I3686" s="1068"/>
    </row>
    <row r="3687" customFormat="false" ht="12.75" hidden="false" customHeight="false" outlineLevel="0" collapsed="false">
      <c r="A3687" s="1001" t="n">
        <v>3685</v>
      </c>
      <c r="B3687" s="1001" t="s">
        <v>8345</v>
      </c>
      <c r="C3687" s="1001" t="s">
        <v>1084</v>
      </c>
      <c r="D3687" s="1001" t="s">
        <v>850</v>
      </c>
      <c r="E3687" s="1001" t="n">
        <v>1060850520</v>
      </c>
      <c r="F3687" s="1001" t="n">
        <v>30052</v>
      </c>
      <c r="G3687" s="1001" t="s">
        <v>8346</v>
      </c>
      <c r="H3687" s="1128" t="n">
        <v>2273</v>
      </c>
      <c r="I3687" s="1068"/>
    </row>
    <row r="3688" customFormat="false" ht="12.75" hidden="false" customHeight="false" outlineLevel="0" collapsed="false">
      <c r="A3688" s="1001" t="n">
        <v>3686</v>
      </c>
      <c r="B3688" s="1001" t="s">
        <v>8347</v>
      </c>
      <c r="C3688" s="1001" t="s">
        <v>887</v>
      </c>
      <c r="D3688" s="1001" t="s">
        <v>856</v>
      </c>
      <c r="E3688" s="1001" t="n">
        <v>4200950247</v>
      </c>
      <c r="F3688" s="1001" t="n">
        <v>95083</v>
      </c>
      <c r="G3688" s="1001" t="s">
        <v>8348</v>
      </c>
      <c r="H3688" s="1128" t="n">
        <v>604</v>
      </c>
      <c r="I3688" s="1068"/>
    </row>
    <row r="3689" customFormat="false" ht="12.75" hidden="false" customHeight="false" outlineLevel="0" collapsed="false">
      <c r="A3689" s="1001" t="n">
        <v>3687</v>
      </c>
      <c r="B3689" s="1001" t="s">
        <v>8349</v>
      </c>
      <c r="C3689" s="1001" t="s">
        <v>1215</v>
      </c>
      <c r="D3689" s="1001" t="s">
        <v>858</v>
      </c>
      <c r="E3689" s="1001" t="n">
        <v>1040140420</v>
      </c>
      <c r="F3689" s="1001" t="n">
        <v>21045</v>
      </c>
      <c r="G3689" s="1001" t="s">
        <v>8350</v>
      </c>
      <c r="H3689" s="1128" t="n">
        <v>1292</v>
      </c>
      <c r="I3689" s="1068"/>
    </row>
    <row r="3690" customFormat="false" ht="12.75" hidden="false" customHeight="false" outlineLevel="0" collapsed="false">
      <c r="A3690" s="1001" t="n">
        <v>3688</v>
      </c>
      <c r="B3690" s="1001" t="s">
        <v>8351</v>
      </c>
      <c r="C3690" s="1001" t="s">
        <v>1159</v>
      </c>
      <c r="D3690" s="1001" t="s">
        <v>852</v>
      </c>
      <c r="E3690" s="1001" t="n">
        <v>1030241330</v>
      </c>
      <c r="F3690" s="1001" t="n">
        <v>13139</v>
      </c>
      <c r="G3690" s="1001" t="s">
        <v>8352</v>
      </c>
      <c r="H3690" s="1128" t="n">
        <v>687</v>
      </c>
      <c r="I3690" s="1068"/>
    </row>
    <row r="3691" customFormat="false" ht="12.75" hidden="false" customHeight="false" outlineLevel="0" collapsed="false">
      <c r="A3691" s="1001" t="n">
        <v>3689</v>
      </c>
      <c r="B3691" s="1001" t="s">
        <v>8353</v>
      </c>
      <c r="C3691" s="1001" t="s">
        <v>1174</v>
      </c>
      <c r="D3691" s="1001" t="s">
        <v>847</v>
      </c>
      <c r="E3691" s="1001" t="n">
        <v>3180220670</v>
      </c>
      <c r="F3691" s="1001" t="n">
        <v>79069</v>
      </c>
      <c r="G3691" s="1001" t="s">
        <v>8354</v>
      </c>
      <c r="H3691" s="1128" t="n">
        <v>4428</v>
      </c>
      <c r="I3691" s="1068"/>
    </row>
    <row r="3692" customFormat="false" ht="12.75" hidden="false" customHeight="false" outlineLevel="0" collapsed="false">
      <c r="A3692" s="1001" t="n">
        <v>3690</v>
      </c>
      <c r="B3692" s="1001" t="s">
        <v>8355</v>
      </c>
      <c r="C3692" s="1001" t="s">
        <v>942</v>
      </c>
      <c r="D3692" s="1001" t="s">
        <v>847</v>
      </c>
      <c r="E3692" s="1001" t="n">
        <v>3180250720</v>
      </c>
      <c r="F3692" s="1001" t="n">
        <v>78071</v>
      </c>
      <c r="G3692" s="1001" t="s">
        <v>8356</v>
      </c>
      <c r="H3692" s="1128" t="n">
        <v>1139</v>
      </c>
      <c r="I3692" s="1068"/>
    </row>
    <row r="3693" customFormat="false" ht="12.75" hidden="false" customHeight="false" outlineLevel="0" collapsed="false">
      <c r="A3693" s="1001" t="n">
        <v>3691</v>
      </c>
      <c r="B3693" s="1001" t="s">
        <v>8357</v>
      </c>
      <c r="C3693" s="1001" t="s">
        <v>962</v>
      </c>
      <c r="D3693" s="1001" t="s">
        <v>847</v>
      </c>
      <c r="E3693" s="1001" t="n">
        <v>3181030200</v>
      </c>
      <c r="F3693" s="1001" t="n">
        <v>102020</v>
      </c>
      <c r="G3693" s="1001" t="s">
        <v>8358</v>
      </c>
      <c r="H3693" s="1128" t="n">
        <v>2056</v>
      </c>
      <c r="I3693" s="1068"/>
    </row>
    <row r="3694" customFormat="false" ht="12.75" hidden="false" customHeight="false" outlineLevel="0" collapsed="false">
      <c r="A3694" s="1001" t="n">
        <v>3692</v>
      </c>
      <c r="B3694" s="1001" t="s">
        <v>8359</v>
      </c>
      <c r="C3694" s="1001" t="s">
        <v>1068</v>
      </c>
      <c r="D3694" s="1001" t="s">
        <v>462</v>
      </c>
      <c r="E3694" s="1001" t="n">
        <v>2110030230</v>
      </c>
      <c r="F3694" s="1001" t="n">
        <v>42023</v>
      </c>
      <c r="G3694" s="1001" t="s">
        <v>8360</v>
      </c>
      <c r="H3694" s="1128" t="n">
        <v>6097</v>
      </c>
      <c r="I3694" s="1068"/>
    </row>
    <row r="3695" customFormat="false" ht="12.75" hidden="false" customHeight="false" outlineLevel="0" collapsed="false">
      <c r="A3695" s="1001" t="n">
        <v>3693</v>
      </c>
      <c r="B3695" s="1001" t="s">
        <v>8361</v>
      </c>
      <c r="C3695" s="1001" t="s">
        <v>2168</v>
      </c>
      <c r="D3695" s="1001" t="s">
        <v>849</v>
      </c>
      <c r="E3695" s="1001" t="n">
        <v>1081010045</v>
      </c>
      <c r="F3695" s="1001" t="n">
        <v>99022</v>
      </c>
      <c r="G3695" s="1001" t="s">
        <v>8362</v>
      </c>
      <c r="H3695" s="1128" t="n">
        <v>785</v>
      </c>
      <c r="I3695" s="1068"/>
    </row>
    <row r="3696" customFormat="false" ht="12.75" hidden="false" customHeight="false" outlineLevel="0" collapsed="false">
      <c r="A3696" s="1001" t="n">
        <v>3694</v>
      </c>
      <c r="B3696" s="1001" t="s">
        <v>8363</v>
      </c>
      <c r="C3696" s="1001" t="s">
        <v>922</v>
      </c>
      <c r="D3696" s="1001" t="s">
        <v>848</v>
      </c>
      <c r="E3696" s="1001" t="n">
        <v>3150720660</v>
      </c>
      <c r="F3696" s="1001" t="n">
        <v>65066</v>
      </c>
      <c r="G3696" s="1001" t="s">
        <v>8364</v>
      </c>
      <c r="H3696" s="1128" t="n">
        <v>5397</v>
      </c>
      <c r="I3696" s="1068"/>
    </row>
    <row r="3697" customFormat="false" ht="12.75" hidden="false" customHeight="false" outlineLevel="0" collapsed="false">
      <c r="A3697" s="1001" t="n">
        <v>3695</v>
      </c>
      <c r="B3697" s="1001" t="s">
        <v>8365</v>
      </c>
      <c r="C3697" s="1001" t="s">
        <v>878</v>
      </c>
      <c r="D3697" s="1001" t="s">
        <v>852</v>
      </c>
      <c r="E3697" s="1001" t="n">
        <v>1030990340</v>
      </c>
      <c r="F3697" s="1001" t="n">
        <v>98034</v>
      </c>
      <c r="G3697" s="1001" t="s">
        <v>8366</v>
      </c>
      <c r="H3697" s="1128" t="n">
        <v>1385</v>
      </c>
      <c r="I3697" s="1068"/>
    </row>
    <row r="3698" customFormat="false" ht="12.75" hidden="false" customHeight="false" outlineLevel="0" collapsed="false">
      <c r="A3698" s="1001" t="n">
        <v>3696</v>
      </c>
      <c r="B3698" s="1001" t="s">
        <v>8367</v>
      </c>
      <c r="C3698" s="1001" t="s">
        <v>945</v>
      </c>
      <c r="D3698" s="1001" t="s">
        <v>852</v>
      </c>
      <c r="E3698" s="1001" t="n">
        <v>1030150920</v>
      </c>
      <c r="F3698" s="1001" t="n">
        <v>17099</v>
      </c>
      <c r="G3698" s="1001" t="s">
        <v>8368</v>
      </c>
      <c r="H3698" s="1128" t="n">
        <v>3492</v>
      </c>
      <c r="I3698" s="1068"/>
    </row>
    <row r="3699" customFormat="false" ht="12.75" hidden="false" customHeight="false" outlineLevel="0" collapsed="false">
      <c r="A3699" s="1001" t="n">
        <v>3697</v>
      </c>
      <c r="B3699" s="1001" t="s">
        <v>8369</v>
      </c>
      <c r="C3699" s="1001" t="s">
        <v>1381</v>
      </c>
      <c r="D3699" s="1001" t="s">
        <v>851</v>
      </c>
      <c r="E3699" s="1001" t="n">
        <v>1070390180</v>
      </c>
      <c r="F3699" s="1001" t="n">
        <v>11018</v>
      </c>
      <c r="G3699" s="1001" t="s">
        <v>8370</v>
      </c>
      <c r="H3699" s="1128" t="n">
        <v>583</v>
      </c>
      <c r="I3699" s="1068"/>
    </row>
    <row r="3700" customFormat="false" ht="12.75" hidden="false" customHeight="false" outlineLevel="0" collapsed="false">
      <c r="A3700" s="1001" t="n">
        <v>3698</v>
      </c>
      <c r="B3700" s="1001" t="s">
        <v>8371</v>
      </c>
      <c r="C3700" s="1001" t="s">
        <v>1084</v>
      </c>
      <c r="D3700" s="1001" t="s">
        <v>850</v>
      </c>
      <c r="E3700" s="1001" t="n">
        <v>1060850530</v>
      </c>
      <c r="F3700" s="1001" t="n">
        <v>30053</v>
      </c>
      <c r="G3700" s="1001" t="s">
        <v>8372</v>
      </c>
      <c r="H3700" s="1128" t="n">
        <v>5834</v>
      </c>
      <c r="I3700" s="1068"/>
    </row>
    <row r="3701" customFormat="false" ht="12.75" hidden="false" customHeight="false" outlineLevel="0" collapsed="false">
      <c r="A3701" s="1001" t="n">
        <v>3699</v>
      </c>
      <c r="B3701" s="1001" t="s">
        <v>8373</v>
      </c>
      <c r="C3701" s="1001" t="s">
        <v>951</v>
      </c>
      <c r="D3701" s="1001" t="s">
        <v>852</v>
      </c>
      <c r="E3701" s="1001" t="n">
        <v>1030260550</v>
      </c>
      <c r="F3701" s="1001" t="n">
        <v>19056</v>
      </c>
      <c r="G3701" s="1001" t="s">
        <v>8374</v>
      </c>
      <c r="H3701" s="1128" t="n">
        <v>1719</v>
      </c>
      <c r="I3701" s="1068"/>
    </row>
    <row r="3702" customFormat="false" ht="12.75" hidden="false" customHeight="false" outlineLevel="0" collapsed="false">
      <c r="A3702" s="1001" t="n">
        <v>3700</v>
      </c>
      <c r="B3702" s="1001" t="s">
        <v>8375</v>
      </c>
      <c r="C3702" s="1001" t="s">
        <v>1335</v>
      </c>
      <c r="D3702" s="1001" t="s">
        <v>849</v>
      </c>
      <c r="E3702" s="1001" t="n">
        <v>1080130350</v>
      </c>
      <c r="F3702" s="1001" t="n">
        <v>37035</v>
      </c>
      <c r="G3702" s="1001" t="s">
        <v>8376</v>
      </c>
      <c r="H3702" s="1128" t="n">
        <v>9045</v>
      </c>
      <c r="I3702" s="1068"/>
    </row>
    <row r="3703" customFormat="false" ht="12.75" hidden="false" customHeight="false" outlineLevel="0" collapsed="false">
      <c r="A3703" s="1001" t="n">
        <v>3701</v>
      </c>
      <c r="B3703" s="1001" t="s">
        <v>8377</v>
      </c>
      <c r="C3703" s="1001" t="s">
        <v>1084</v>
      </c>
      <c r="D3703" s="1001" t="s">
        <v>850</v>
      </c>
      <c r="E3703" s="1001" t="n">
        <v>1060850540</v>
      </c>
      <c r="F3703" s="1001" t="n">
        <v>30054</v>
      </c>
      <c r="G3703" s="1001" t="s">
        <v>8378</v>
      </c>
      <c r="H3703" s="1128" t="n">
        <v>910</v>
      </c>
      <c r="I3703" s="1068"/>
    </row>
    <row r="3704" customFormat="false" ht="12.75" hidden="false" customHeight="false" outlineLevel="0" collapsed="false">
      <c r="A3704" s="1001" t="n">
        <v>3702</v>
      </c>
      <c r="B3704" s="1001" t="s">
        <v>8379</v>
      </c>
      <c r="C3704" s="1001" t="s">
        <v>1009</v>
      </c>
      <c r="D3704" s="1001" t="s">
        <v>861</v>
      </c>
      <c r="E3704" s="1001" t="n">
        <v>1050890450</v>
      </c>
      <c r="F3704" s="1001" t="n">
        <v>23045</v>
      </c>
      <c r="G3704" s="1001" t="s">
        <v>8380</v>
      </c>
      <c r="H3704" s="1128" t="n">
        <v>3596</v>
      </c>
      <c r="I3704" s="1068"/>
    </row>
    <row r="3705" customFormat="false" ht="12.75" hidden="false" customHeight="false" outlineLevel="0" collapsed="false">
      <c r="A3705" s="1001" t="n">
        <v>3703</v>
      </c>
      <c r="B3705" s="1001" t="s">
        <v>8381</v>
      </c>
      <c r="C3705" s="1001" t="s">
        <v>1110</v>
      </c>
      <c r="D3705" s="1001" t="s">
        <v>858</v>
      </c>
      <c r="E3705" s="1001" t="n">
        <v>1040831040</v>
      </c>
      <c r="F3705" s="1001" t="n">
        <v>22110</v>
      </c>
      <c r="G3705" s="1001" t="s">
        <v>8382</v>
      </c>
      <c r="H3705" s="1128" t="n">
        <v>2265</v>
      </c>
      <c r="I3705" s="1068"/>
    </row>
    <row r="3706" customFormat="false" ht="12.75" hidden="false" customHeight="false" outlineLevel="0" collapsed="false">
      <c r="A3706" s="1001" t="n">
        <v>3704</v>
      </c>
      <c r="B3706" s="1001" t="s">
        <v>8383</v>
      </c>
      <c r="C3706" s="1001" t="s">
        <v>945</v>
      </c>
      <c r="D3706" s="1001" t="s">
        <v>852</v>
      </c>
      <c r="E3706" s="1001" t="n">
        <v>1030150930</v>
      </c>
      <c r="F3706" s="1001" t="n">
        <v>17100</v>
      </c>
      <c r="G3706" s="1001" t="s">
        <v>8384</v>
      </c>
      <c r="H3706" s="1128" t="n">
        <v>1960</v>
      </c>
      <c r="I3706" s="1068"/>
    </row>
    <row r="3707" customFormat="false" ht="12.75" hidden="false" customHeight="false" outlineLevel="0" collapsed="false">
      <c r="A3707" s="1001" t="n">
        <v>3705</v>
      </c>
      <c r="B3707" s="1001" t="s">
        <v>8385</v>
      </c>
      <c r="C3707" s="1001" t="s">
        <v>878</v>
      </c>
      <c r="D3707" s="1001" t="s">
        <v>852</v>
      </c>
      <c r="E3707" s="1001" t="n">
        <v>1030990350</v>
      </c>
      <c r="F3707" s="1001" t="n">
        <v>98035</v>
      </c>
      <c r="G3707" s="1001" t="s">
        <v>8386</v>
      </c>
      <c r="H3707" s="1128" t="n">
        <v>3017</v>
      </c>
      <c r="I3707" s="1068"/>
    </row>
    <row r="3708" customFormat="false" ht="12.75" hidden="false" customHeight="false" outlineLevel="0" collapsed="false">
      <c r="A3708" s="1001" t="n">
        <v>3706</v>
      </c>
      <c r="B3708" s="1001" t="s">
        <v>8387</v>
      </c>
      <c r="C3708" s="1001" t="s">
        <v>1474</v>
      </c>
      <c r="D3708" s="1001" t="s">
        <v>854</v>
      </c>
      <c r="E3708" s="1001" t="n">
        <v>1011020410</v>
      </c>
      <c r="F3708" s="1001" t="n">
        <v>103041</v>
      </c>
      <c r="G3708" s="1001" t="s">
        <v>8388</v>
      </c>
      <c r="H3708" s="1128" t="n">
        <v>1360</v>
      </c>
      <c r="I3708" s="1068"/>
    </row>
    <row r="3709" customFormat="false" ht="12.75" hidden="false" customHeight="false" outlineLevel="0" collapsed="false">
      <c r="A3709" s="1001" t="n">
        <v>3707</v>
      </c>
      <c r="B3709" s="1001" t="s">
        <v>8389</v>
      </c>
      <c r="C3709" s="1001" t="s">
        <v>928</v>
      </c>
      <c r="D3709" s="1001" t="s">
        <v>857</v>
      </c>
      <c r="E3709" s="1001" t="n">
        <v>4190210220</v>
      </c>
      <c r="F3709" s="1001" t="n">
        <v>87022</v>
      </c>
      <c r="G3709" s="1001" t="s">
        <v>8390</v>
      </c>
      <c r="H3709" s="1128" t="n">
        <v>3598</v>
      </c>
      <c r="I3709" s="1068"/>
    </row>
    <row r="3710" customFormat="false" ht="12.75" hidden="false" customHeight="false" outlineLevel="0" collapsed="false">
      <c r="A3710" s="1001" t="n">
        <v>3708</v>
      </c>
      <c r="B3710" s="1001" t="s">
        <v>8391</v>
      </c>
      <c r="C3710" s="1001" t="s">
        <v>985</v>
      </c>
      <c r="D3710" s="1001" t="s">
        <v>857</v>
      </c>
      <c r="E3710" s="1001" t="n">
        <v>4190480420</v>
      </c>
      <c r="F3710" s="1001" t="n">
        <v>83043</v>
      </c>
      <c r="G3710" s="1001" t="s">
        <v>8392</v>
      </c>
      <c r="H3710" s="1128" t="n">
        <v>978</v>
      </c>
      <c r="I3710" s="1068"/>
    </row>
    <row r="3711" customFormat="false" ht="12.75" hidden="false" customHeight="false" outlineLevel="0" collapsed="false">
      <c r="A3711" s="1001" t="n">
        <v>3709</v>
      </c>
      <c r="B3711" s="1001" t="s">
        <v>8393</v>
      </c>
      <c r="C3711" s="1001" t="s">
        <v>881</v>
      </c>
      <c r="D3711" s="1001" t="s">
        <v>852</v>
      </c>
      <c r="E3711" s="1001" t="n">
        <v>1030980450</v>
      </c>
      <c r="F3711" s="1001" t="n">
        <v>97045</v>
      </c>
      <c r="G3711" s="1001" t="s">
        <v>8394</v>
      </c>
      <c r="H3711" s="1128" t="n">
        <v>4296</v>
      </c>
      <c r="I3711" s="1068"/>
    </row>
    <row r="3712" customFormat="false" ht="12.75" hidden="false" customHeight="false" outlineLevel="0" collapsed="false">
      <c r="A3712" s="1001" t="n">
        <v>3710</v>
      </c>
      <c r="B3712" s="1001" t="s">
        <v>8395</v>
      </c>
      <c r="C3712" s="1001" t="s">
        <v>942</v>
      </c>
      <c r="D3712" s="1001" t="s">
        <v>847</v>
      </c>
      <c r="E3712" s="1001" t="n">
        <v>3180250730</v>
      </c>
      <c r="F3712" s="1001" t="n">
        <v>78072</v>
      </c>
      <c r="G3712" s="1001" t="s">
        <v>8396</v>
      </c>
      <c r="H3712" s="1128" t="n">
        <v>747</v>
      </c>
      <c r="I3712" s="1068"/>
    </row>
    <row r="3713" customFormat="false" ht="12.75" hidden="false" customHeight="false" outlineLevel="0" collapsed="false">
      <c r="A3713" s="1001" t="n">
        <v>3711</v>
      </c>
      <c r="B3713" s="1001" t="s">
        <v>8397</v>
      </c>
      <c r="C3713" s="1001" t="s">
        <v>1125</v>
      </c>
      <c r="D3713" s="1001" t="s">
        <v>851</v>
      </c>
      <c r="E3713" s="1001" t="n">
        <v>1070740360</v>
      </c>
      <c r="F3713" s="1001" t="n">
        <v>9036</v>
      </c>
      <c r="G3713" s="1001" t="s">
        <v>8398</v>
      </c>
      <c r="H3713" s="1128" t="n">
        <v>1061</v>
      </c>
      <c r="I3713" s="1068"/>
    </row>
    <row r="3714" customFormat="false" ht="12.75" hidden="false" customHeight="false" outlineLevel="0" collapsed="false">
      <c r="A3714" s="1001" t="n">
        <v>3712</v>
      </c>
      <c r="B3714" s="1001" t="s">
        <v>8399</v>
      </c>
      <c r="C3714" s="1001" t="s">
        <v>1215</v>
      </c>
      <c r="D3714" s="1001" t="s">
        <v>858</v>
      </c>
      <c r="E3714" s="1001" t="n">
        <v>1040140430</v>
      </c>
      <c r="F3714" s="1001" t="n">
        <v>21046</v>
      </c>
      <c r="G3714" s="1001" t="s">
        <v>8400</v>
      </c>
      <c r="H3714" s="1128" t="n">
        <v>5233</v>
      </c>
      <c r="I3714" s="1068"/>
    </row>
    <row r="3715" customFormat="false" ht="12.75" hidden="false" customHeight="false" outlineLevel="0" collapsed="false">
      <c r="A3715" s="1001" t="n">
        <v>3713</v>
      </c>
      <c r="B3715" s="1001" t="s">
        <v>8401</v>
      </c>
      <c r="C3715" s="1001" t="s">
        <v>1055</v>
      </c>
      <c r="D3715" s="1001" t="s">
        <v>852</v>
      </c>
      <c r="E3715" s="1001" t="n">
        <v>1030860820</v>
      </c>
      <c r="F3715" s="1001" t="n">
        <v>12096</v>
      </c>
      <c r="G3715" s="1001" t="s">
        <v>8402</v>
      </c>
      <c r="H3715" s="1128" t="n">
        <v>16347</v>
      </c>
      <c r="I3715" s="1068"/>
    </row>
    <row r="3716" customFormat="false" ht="12.75" hidden="false" customHeight="false" outlineLevel="0" collapsed="false">
      <c r="A3716" s="1001" t="n">
        <v>3714</v>
      </c>
      <c r="B3716" s="1001" t="s">
        <v>8403</v>
      </c>
      <c r="C3716" s="1001" t="s">
        <v>1071</v>
      </c>
      <c r="D3716" s="1001" t="s">
        <v>861</v>
      </c>
      <c r="E3716" s="1001" t="n">
        <v>1050900550</v>
      </c>
      <c r="F3716" s="1001" t="n">
        <v>24055</v>
      </c>
      <c r="G3716" s="1001" t="s">
        <v>8404</v>
      </c>
      <c r="H3716" s="1128" t="n">
        <v>14682</v>
      </c>
      <c r="I3716" s="1068"/>
    </row>
    <row r="3717" customFormat="false" ht="12.75" hidden="false" customHeight="false" outlineLevel="0" collapsed="false">
      <c r="A3717" s="1001" t="n">
        <v>3715</v>
      </c>
      <c r="B3717" s="1001" t="s">
        <v>8405</v>
      </c>
      <c r="C3717" s="1001" t="s">
        <v>945</v>
      </c>
      <c r="D3717" s="1001" t="s">
        <v>852</v>
      </c>
      <c r="E3717" s="1001" t="n">
        <v>1030150940</v>
      </c>
      <c r="F3717" s="1001" t="n">
        <v>17101</v>
      </c>
      <c r="G3717" s="1001" t="s">
        <v>8406</v>
      </c>
      <c r="H3717" s="1128" t="n">
        <v>3030</v>
      </c>
      <c r="I3717" s="1068"/>
    </row>
    <row r="3718" customFormat="false" ht="12.75" hidden="false" customHeight="false" outlineLevel="0" collapsed="false">
      <c r="A3718" s="1001" t="n">
        <v>3716</v>
      </c>
      <c r="B3718" s="1001" t="s">
        <v>8407</v>
      </c>
      <c r="C3718" s="1001" t="s">
        <v>965</v>
      </c>
      <c r="D3718" s="1001" t="s">
        <v>462</v>
      </c>
      <c r="E3718" s="1001" t="n">
        <v>2110060270</v>
      </c>
      <c r="F3718" s="1001" t="n">
        <v>44027</v>
      </c>
      <c r="G3718" s="1001" t="s">
        <v>8408</v>
      </c>
      <c r="H3718" s="1128" t="n">
        <v>2259</v>
      </c>
      <c r="I3718" s="1068"/>
    </row>
    <row r="3719" customFormat="false" ht="12.75" hidden="false" customHeight="false" outlineLevel="0" collapsed="false">
      <c r="A3719" s="1001" t="n">
        <v>3717</v>
      </c>
      <c r="B3719" s="1001" t="s">
        <v>8409</v>
      </c>
      <c r="C3719" s="1001" t="s">
        <v>985</v>
      </c>
      <c r="D3719" s="1001" t="s">
        <v>857</v>
      </c>
      <c r="E3719" s="1001" t="n">
        <v>4190480430</v>
      </c>
      <c r="F3719" s="1001" t="n">
        <v>83044</v>
      </c>
      <c r="G3719" s="1001" t="s">
        <v>8410</v>
      </c>
      <c r="H3719" s="1128" t="n">
        <v>639</v>
      </c>
      <c r="I3719" s="1068"/>
    </row>
    <row r="3720" customFormat="false" ht="12.75" hidden="false" customHeight="false" outlineLevel="0" collapsed="false">
      <c r="A3720" s="1001" t="n">
        <v>3718</v>
      </c>
      <c r="B3720" s="1001" t="s">
        <v>8411</v>
      </c>
      <c r="C3720" s="1001" t="s">
        <v>988</v>
      </c>
      <c r="D3720" s="1001" t="s">
        <v>854</v>
      </c>
      <c r="E3720" s="1001" t="n">
        <v>1010020880</v>
      </c>
      <c r="F3720" s="1001" t="n">
        <v>6090</v>
      </c>
      <c r="G3720" s="1001" t="s">
        <v>8412</v>
      </c>
      <c r="H3720" s="1128" t="n">
        <v>79</v>
      </c>
      <c r="I3720" s="1068"/>
    </row>
    <row r="3721" customFormat="false" ht="12.75" hidden="false" customHeight="false" outlineLevel="0" collapsed="false">
      <c r="A3721" s="1001" t="n">
        <v>3719</v>
      </c>
      <c r="B3721" s="1001" t="s">
        <v>8413</v>
      </c>
      <c r="C3721" s="1001" t="s">
        <v>942</v>
      </c>
      <c r="D3721" s="1001" t="s">
        <v>847</v>
      </c>
      <c r="E3721" s="1001" t="n">
        <v>3180250740</v>
      </c>
      <c r="F3721" s="1001" t="n">
        <v>78073</v>
      </c>
      <c r="G3721" s="1001" t="s">
        <v>8414</v>
      </c>
      <c r="H3721" s="1128" t="n">
        <v>1661</v>
      </c>
      <c r="I3721" s="1068"/>
    </row>
    <row r="3722" customFormat="false" ht="12.75" hidden="false" customHeight="false" outlineLevel="0" collapsed="false">
      <c r="A3722" s="1001" t="n">
        <v>3720</v>
      </c>
      <c r="B3722" s="1001" t="s">
        <v>8415</v>
      </c>
      <c r="C3722" s="1001" t="s">
        <v>1017</v>
      </c>
      <c r="D3722" s="1001" t="s">
        <v>847</v>
      </c>
      <c r="E3722" s="1001" t="n">
        <v>3180670440</v>
      </c>
      <c r="F3722" s="1001" t="n">
        <v>80044</v>
      </c>
      <c r="G3722" s="1001" t="s">
        <v>8416</v>
      </c>
      <c r="H3722" s="1128" t="n">
        <v>2498</v>
      </c>
      <c r="I3722" s="1068"/>
    </row>
    <row r="3723" customFormat="false" ht="12.75" hidden="false" customHeight="false" outlineLevel="0" collapsed="false">
      <c r="A3723" s="1001" t="n">
        <v>3721</v>
      </c>
      <c r="B3723" s="1001" t="s">
        <v>8417</v>
      </c>
      <c r="C3723" s="1001" t="s">
        <v>1625</v>
      </c>
      <c r="D3723" s="1001" t="s">
        <v>856</v>
      </c>
      <c r="E3723" s="1001" t="n">
        <v>4200530440</v>
      </c>
      <c r="F3723" s="1001" t="n">
        <v>91046</v>
      </c>
      <c r="G3723" s="1001" t="s">
        <v>8418</v>
      </c>
      <c r="H3723" s="1128" t="n">
        <v>2426</v>
      </c>
      <c r="I3723" s="1068"/>
    </row>
    <row r="3724" customFormat="false" ht="12.75" hidden="false" customHeight="false" outlineLevel="0" collapsed="false">
      <c r="A3724" s="1001" t="n">
        <v>3722</v>
      </c>
      <c r="B3724" s="1001" t="s">
        <v>8419</v>
      </c>
      <c r="C3724" s="1001" t="s">
        <v>1556</v>
      </c>
      <c r="D3724" s="1001" t="s">
        <v>458</v>
      </c>
      <c r="E3724" s="1001" t="n">
        <v>2090360130</v>
      </c>
      <c r="F3724" s="1001" t="n">
        <v>53014</v>
      </c>
      <c r="G3724" s="1001" t="s">
        <v>8420</v>
      </c>
      <c r="H3724" s="1128" t="n">
        <v>7113</v>
      </c>
      <c r="I3724" s="1068"/>
    </row>
    <row r="3725" customFormat="false" ht="12.75" hidden="false" customHeight="false" outlineLevel="0" collapsed="false">
      <c r="A3725" s="1001" t="n">
        <v>3723</v>
      </c>
      <c r="B3725" s="1001" t="s">
        <v>8421</v>
      </c>
      <c r="C3725" s="1001" t="s">
        <v>985</v>
      </c>
      <c r="D3725" s="1001" t="s">
        <v>857</v>
      </c>
      <c r="E3725" s="1001" t="n">
        <v>4190480440</v>
      </c>
      <c r="F3725" s="1001" t="n">
        <v>83045</v>
      </c>
      <c r="G3725" s="1001" t="s">
        <v>8422</v>
      </c>
      <c r="H3725" s="1128" t="n">
        <v>531</v>
      </c>
      <c r="I3725" s="1068"/>
    </row>
    <row r="3726" customFormat="false" ht="12.75" hidden="false" customHeight="false" outlineLevel="0" collapsed="false">
      <c r="A3726" s="1001" t="n">
        <v>3724</v>
      </c>
      <c r="B3726" s="1001" t="s">
        <v>8423</v>
      </c>
      <c r="C3726" s="1001" t="s">
        <v>1543</v>
      </c>
      <c r="D3726" s="662" t="s">
        <v>856</v>
      </c>
      <c r="E3726" s="1001" t="n">
        <v>4201110390</v>
      </c>
      <c r="F3726" s="1001" t="n">
        <v>111039</v>
      </c>
      <c r="G3726" s="1001" t="s">
        <v>8424</v>
      </c>
      <c r="H3726" s="1128" t="n">
        <v>2028</v>
      </c>
      <c r="I3726" s="1068"/>
    </row>
    <row r="3727" customFormat="false" ht="12.75" hidden="false" customHeight="false" outlineLevel="0" collapsed="false">
      <c r="A3727" s="1001" t="n">
        <v>3725</v>
      </c>
      <c r="B3727" s="1001" t="s">
        <v>8425</v>
      </c>
      <c r="C3727" s="1001" t="s">
        <v>942</v>
      </c>
      <c r="D3727" s="1001" t="s">
        <v>847</v>
      </c>
      <c r="E3727" s="1001" t="n">
        <v>3180250750</v>
      </c>
      <c r="F3727" s="1001" t="n">
        <v>78074</v>
      </c>
      <c r="G3727" s="1001" t="s">
        <v>8426</v>
      </c>
      <c r="H3727" s="1128" t="n">
        <v>2455</v>
      </c>
      <c r="I3727" s="1068"/>
    </row>
    <row r="3728" customFormat="false" ht="12.75" hidden="false" customHeight="false" outlineLevel="0" collapsed="false">
      <c r="A3728" s="1001" t="n">
        <v>3726</v>
      </c>
      <c r="B3728" s="1001" t="s">
        <v>8427</v>
      </c>
      <c r="C3728" s="1001" t="s">
        <v>1012</v>
      </c>
      <c r="D3728" s="1001" t="s">
        <v>464</v>
      </c>
      <c r="E3728" s="1001" t="n">
        <v>2120700520</v>
      </c>
      <c r="F3728" s="1001" t="n">
        <v>58053</v>
      </c>
      <c r="G3728" s="1001" t="s">
        <v>8428</v>
      </c>
      <c r="H3728" s="1128" t="n">
        <v>906</v>
      </c>
      <c r="I3728" s="1068"/>
    </row>
    <row r="3729" customFormat="false" ht="12.75" hidden="false" customHeight="false" outlineLevel="0" collapsed="false">
      <c r="A3729" s="1001" t="n">
        <v>3727</v>
      </c>
      <c r="B3729" s="1001" t="s">
        <v>8429</v>
      </c>
      <c r="C3729" s="1001" t="s">
        <v>881</v>
      </c>
      <c r="D3729" s="1001" t="s">
        <v>852</v>
      </c>
      <c r="E3729" s="1001" t="n">
        <v>1030980460</v>
      </c>
      <c r="F3729" s="1001" t="n">
        <v>97046</v>
      </c>
      <c r="G3729" s="1001" t="s">
        <v>8430</v>
      </c>
      <c r="H3729" s="1128" t="n">
        <v>10014</v>
      </c>
      <c r="I3729" s="1068"/>
    </row>
    <row r="3730" customFormat="false" ht="12.75" hidden="false" customHeight="false" outlineLevel="0" collapsed="false">
      <c r="A3730" s="1001" t="n">
        <v>3728</v>
      </c>
      <c r="B3730" s="1001" t="s">
        <v>8431</v>
      </c>
      <c r="C3730" s="1001" t="s">
        <v>378</v>
      </c>
      <c r="D3730" s="1001" t="s">
        <v>854</v>
      </c>
      <c r="E3730" s="1001" t="n">
        <v>1010520851</v>
      </c>
      <c r="F3730" s="1001" t="n">
        <v>3090</v>
      </c>
      <c r="G3730" s="1001" t="s">
        <v>8432</v>
      </c>
      <c r="H3730" s="1128" t="n">
        <v>228</v>
      </c>
      <c r="I3730" s="1068"/>
    </row>
    <row r="3731" customFormat="false" ht="12.75" hidden="false" customHeight="false" outlineLevel="0" collapsed="false">
      <c r="A3731" s="1001" t="n">
        <v>3729</v>
      </c>
      <c r="B3731" s="1001" t="s">
        <v>8433</v>
      </c>
      <c r="C3731" s="1001" t="s">
        <v>1796</v>
      </c>
      <c r="D3731" s="1001" t="s">
        <v>855</v>
      </c>
      <c r="E3731" s="1001" t="n">
        <v>3160780120</v>
      </c>
      <c r="F3731" s="1001" t="n">
        <v>73012</v>
      </c>
      <c r="G3731" s="1001" t="s">
        <v>8434</v>
      </c>
      <c r="H3731" s="1128" t="n">
        <v>30117</v>
      </c>
      <c r="I3731" s="1068"/>
    </row>
    <row r="3732" customFormat="false" ht="12.75" hidden="false" customHeight="false" outlineLevel="0" collapsed="false">
      <c r="A3732" s="1001" t="n">
        <v>3730</v>
      </c>
      <c r="B3732" s="1001" t="s">
        <v>8435</v>
      </c>
      <c r="C3732" s="1001" t="s">
        <v>945</v>
      </c>
      <c r="D3732" s="1001" t="s">
        <v>852</v>
      </c>
      <c r="E3732" s="1001" t="n">
        <v>1030150950</v>
      </c>
      <c r="F3732" s="1001" t="n">
        <v>17102</v>
      </c>
      <c r="G3732" s="1001" t="s">
        <v>8436</v>
      </c>
      <c r="H3732" s="1128" t="n">
        <v>5415</v>
      </c>
      <c r="I3732" s="1068"/>
    </row>
    <row r="3733" customFormat="false" ht="12.75" hidden="false" customHeight="false" outlineLevel="0" collapsed="false">
      <c r="A3733" s="1001" t="n">
        <v>3731</v>
      </c>
      <c r="B3733" s="1001" t="s">
        <v>8437</v>
      </c>
      <c r="C3733" s="1001" t="s">
        <v>945</v>
      </c>
      <c r="D3733" s="1001" t="s">
        <v>852</v>
      </c>
      <c r="E3733" s="1001" t="n">
        <v>1030150960</v>
      </c>
      <c r="F3733" s="1001" t="n">
        <v>17103</v>
      </c>
      <c r="G3733" s="1001" t="s">
        <v>8438</v>
      </c>
      <c r="H3733" s="1128" t="n">
        <v>13163</v>
      </c>
      <c r="I3733" s="1068"/>
    </row>
    <row r="3734" customFormat="false" ht="12.75" hidden="false" customHeight="false" outlineLevel="0" collapsed="false">
      <c r="A3734" s="1001" t="n">
        <v>3732</v>
      </c>
      <c r="B3734" s="1001" t="s">
        <v>8439</v>
      </c>
      <c r="C3734" s="1001" t="s">
        <v>905</v>
      </c>
      <c r="D3734" s="1001" t="s">
        <v>855</v>
      </c>
      <c r="E3734" s="1001" t="n">
        <v>3160310280</v>
      </c>
      <c r="F3734" s="1001" t="n">
        <v>71029</v>
      </c>
      <c r="G3734" s="1001" t="s">
        <v>8440</v>
      </c>
      <c r="H3734" s="1128" t="n">
        <v>54342</v>
      </c>
      <c r="I3734" s="1068"/>
    </row>
    <row r="3735" customFormat="false" ht="12.75" hidden="false" customHeight="false" outlineLevel="0" collapsed="false">
      <c r="A3735" s="1001" t="n">
        <v>3733</v>
      </c>
      <c r="B3735" s="1001" t="s">
        <v>8441</v>
      </c>
      <c r="C3735" s="1001" t="s">
        <v>908</v>
      </c>
      <c r="D3735" s="1001" t="s">
        <v>854</v>
      </c>
      <c r="E3735" s="1001" t="n">
        <v>1010271150</v>
      </c>
      <c r="F3735" s="1001" t="n">
        <v>4115</v>
      </c>
      <c r="G3735" s="1001" t="s">
        <v>8442</v>
      </c>
      <c r="H3735" s="1128" t="n">
        <v>1253</v>
      </c>
      <c r="I3735" s="1068"/>
    </row>
    <row r="3736" customFormat="false" ht="12.75" hidden="false" customHeight="false" outlineLevel="0" collapsed="false">
      <c r="A3736" s="1001" t="n">
        <v>3734</v>
      </c>
      <c r="B3736" s="1001" t="s">
        <v>8443</v>
      </c>
      <c r="C3736" s="1001" t="s">
        <v>942</v>
      </c>
      <c r="D3736" s="1001" t="s">
        <v>847</v>
      </c>
      <c r="E3736" s="1001" t="n">
        <v>3180250760</v>
      </c>
      <c r="F3736" s="1001" t="n">
        <v>78075</v>
      </c>
      <c r="G3736" s="1001" t="s">
        <v>8444</v>
      </c>
      <c r="H3736" s="1128" t="n">
        <v>1885</v>
      </c>
      <c r="I3736" s="1068"/>
    </row>
    <row r="3737" customFormat="false" ht="12.75" hidden="false" customHeight="false" outlineLevel="0" collapsed="false">
      <c r="A3737" s="1001" t="n">
        <v>3735</v>
      </c>
      <c r="B3737" s="1001" t="s">
        <v>8445</v>
      </c>
      <c r="C3737" s="1001" t="s">
        <v>928</v>
      </c>
      <c r="D3737" s="1001" t="s">
        <v>857</v>
      </c>
      <c r="E3737" s="1001" t="n">
        <v>4190210221</v>
      </c>
      <c r="F3737" s="1001" t="n">
        <v>87057</v>
      </c>
      <c r="G3737" s="1001" t="s">
        <v>8446</v>
      </c>
      <c r="H3737" s="1128" t="n">
        <v>3768</v>
      </c>
      <c r="I3737" s="1068"/>
    </row>
    <row r="3738" customFormat="false" ht="12.75" hidden="false" customHeight="false" outlineLevel="0" collapsed="false">
      <c r="A3738" s="1001" t="n">
        <v>3736</v>
      </c>
      <c r="B3738" s="1001" t="s">
        <v>8447</v>
      </c>
      <c r="C3738" s="1001" t="s">
        <v>1418</v>
      </c>
      <c r="D3738" s="1001" t="s">
        <v>850</v>
      </c>
      <c r="E3738" s="1001" t="n">
        <v>1060930250</v>
      </c>
      <c r="F3738" s="1001" t="n">
        <v>93025</v>
      </c>
      <c r="G3738" s="1001" t="s">
        <v>8448</v>
      </c>
      <c r="H3738" s="1128" t="n">
        <v>11555</v>
      </c>
      <c r="I3738" s="1068"/>
    </row>
    <row r="3739" customFormat="false" ht="12.75" hidden="false" customHeight="false" outlineLevel="0" collapsed="false">
      <c r="A3739" s="1001" t="n">
        <v>3737</v>
      </c>
      <c r="B3739" s="1001" t="s">
        <v>8449</v>
      </c>
      <c r="C3739" s="1001" t="s">
        <v>1087</v>
      </c>
      <c r="D3739" s="1001" t="s">
        <v>848</v>
      </c>
      <c r="E3739" s="1001" t="n">
        <v>3150080460</v>
      </c>
      <c r="F3739" s="1001" t="n">
        <v>64046</v>
      </c>
      <c r="G3739" s="1001" t="s">
        <v>8450</v>
      </c>
      <c r="H3739" s="1128" t="n">
        <v>3051</v>
      </c>
      <c r="I3739" s="1068"/>
    </row>
    <row r="3740" customFormat="false" ht="12.75" hidden="false" customHeight="false" outlineLevel="0" collapsed="false">
      <c r="A3740" s="1001" t="n">
        <v>3738</v>
      </c>
      <c r="B3740" s="1001" t="s">
        <v>8451</v>
      </c>
      <c r="C3740" s="1001" t="s">
        <v>890</v>
      </c>
      <c r="D3740" s="1001" t="s">
        <v>468</v>
      </c>
      <c r="E3740" s="1001" t="n">
        <v>3130600220</v>
      </c>
      <c r="F3740" s="1001" t="n">
        <v>68022</v>
      </c>
      <c r="G3740" s="1001" t="s">
        <v>8452</v>
      </c>
      <c r="H3740" s="1128" t="n">
        <v>6771</v>
      </c>
      <c r="I3740" s="1068"/>
    </row>
    <row r="3741" customFormat="false" ht="12.75" hidden="false" customHeight="false" outlineLevel="0" collapsed="false">
      <c r="A3741" s="1001" t="n">
        <v>3739</v>
      </c>
      <c r="B3741" s="1001" t="s">
        <v>8453</v>
      </c>
      <c r="C3741" s="1001" t="s">
        <v>1330</v>
      </c>
      <c r="D3741" s="1001" t="s">
        <v>861</v>
      </c>
      <c r="E3741" s="1001" t="n">
        <v>1050840360</v>
      </c>
      <c r="F3741" s="1001" t="n">
        <v>26037</v>
      </c>
      <c r="G3741" s="1001" t="s">
        <v>8454</v>
      </c>
      <c r="H3741" s="1128" t="n">
        <v>4967</v>
      </c>
      <c r="I3741" s="1068"/>
    </row>
    <row r="3742" customFormat="false" ht="12.75" hidden="false" customHeight="false" outlineLevel="0" collapsed="false">
      <c r="A3742" s="1001" t="n">
        <v>3740</v>
      </c>
      <c r="B3742" s="1001" t="s">
        <v>8455</v>
      </c>
      <c r="C3742" s="1001" t="s">
        <v>908</v>
      </c>
      <c r="D3742" s="1001" t="s">
        <v>854</v>
      </c>
      <c r="E3742" s="1001" t="n">
        <v>1010271160</v>
      </c>
      <c r="F3742" s="1001" t="n">
        <v>4116</v>
      </c>
      <c r="G3742" s="1001" t="s">
        <v>8456</v>
      </c>
      <c r="H3742" s="1128" t="n">
        <v>3765</v>
      </c>
      <c r="I3742" s="1068"/>
    </row>
    <row r="3743" customFormat="false" ht="12.75" hidden="false" customHeight="false" outlineLevel="0" collapsed="false">
      <c r="A3743" s="1001" t="n">
        <v>3741</v>
      </c>
      <c r="B3743" s="1001" t="s">
        <v>8457</v>
      </c>
      <c r="C3743" s="1001" t="s">
        <v>1151</v>
      </c>
      <c r="D3743" s="1001" t="s">
        <v>852</v>
      </c>
      <c r="E3743" s="1001" t="n">
        <v>1030770390</v>
      </c>
      <c r="F3743" s="1001" t="n">
        <v>14039</v>
      </c>
      <c r="G3743" s="1001" t="s">
        <v>8458</v>
      </c>
      <c r="H3743" s="1128" t="n">
        <v>753</v>
      </c>
      <c r="I3743" s="1068"/>
    </row>
    <row r="3744" customFormat="false" ht="12.75" hidden="false" customHeight="false" outlineLevel="0" collapsed="false">
      <c r="A3744" s="1001" t="n">
        <v>3742</v>
      </c>
      <c r="B3744" s="1001" t="s">
        <v>8459</v>
      </c>
      <c r="C3744" s="1001" t="s">
        <v>954</v>
      </c>
      <c r="D3744" s="1001" t="s">
        <v>852</v>
      </c>
      <c r="E3744" s="1001" t="n">
        <v>1030450300</v>
      </c>
      <c r="F3744" s="1001" t="n">
        <v>20030</v>
      </c>
      <c r="G3744" s="1001" t="s">
        <v>8460</v>
      </c>
      <c r="H3744" s="1128" t="n">
        <v>48441</v>
      </c>
      <c r="I3744" s="1068"/>
    </row>
    <row r="3745" customFormat="false" ht="12.75" hidden="false" customHeight="false" outlineLevel="0" collapsed="false">
      <c r="A3745" s="1001" t="n">
        <v>3743</v>
      </c>
      <c r="B3745" s="1001" t="s">
        <v>8461</v>
      </c>
      <c r="C3745" s="1001" t="s">
        <v>1084</v>
      </c>
      <c r="D3745" s="1001" t="s">
        <v>850</v>
      </c>
      <c r="E3745" s="1001" t="n">
        <v>1060850550</v>
      </c>
      <c r="F3745" s="1001" t="n">
        <v>30055</v>
      </c>
      <c r="G3745" s="1001" t="s">
        <v>8462</v>
      </c>
      <c r="H3745" s="1128" t="n">
        <v>6238</v>
      </c>
      <c r="I3745" s="1068"/>
    </row>
    <row r="3746" customFormat="false" ht="12.75" hidden="false" customHeight="false" outlineLevel="0" collapsed="false">
      <c r="A3746" s="1001" t="n">
        <v>3744</v>
      </c>
      <c r="B3746" s="1001" t="s">
        <v>8463</v>
      </c>
      <c r="C3746" s="1001" t="s">
        <v>1012</v>
      </c>
      <c r="D3746" s="1001" t="s">
        <v>464</v>
      </c>
      <c r="E3746" s="1001" t="n">
        <v>2120700530</v>
      </c>
      <c r="F3746" s="1001" t="n">
        <v>58054</v>
      </c>
      <c r="G3746" s="1001" t="s">
        <v>8464</v>
      </c>
      <c r="H3746" s="1128" t="n">
        <v>7735</v>
      </c>
      <c r="I3746" s="1068"/>
    </row>
    <row r="3747" customFormat="false" ht="12.75" hidden="false" customHeight="false" outlineLevel="0" collapsed="false">
      <c r="A3747" s="1001" t="n">
        <v>3745</v>
      </c>
      <c r="B3747" s="1001" t="s">
        <v>8465</v>
      </c>
      <c r="C3747" s="1001" t="s">
        <v>999</v>
      </c>
      <c r="D3747" s="1001" t="s">
        <v>852</v>
      </c>
      <c r="E3747" s="1001" t="n">
        <v>1030121260</v>
      </c>
      <c r="F3747" s="1001" t="n">
        <v>16132</v>
      </c>
      <c r="G3747" s="1001" t="s">
        <v>8466</v>
      </c>
      <c r="H3747" s="1128" t="n">
        <v>6878</v>
      </c>
      <c r="I3747" s="1068"/>
    </row>
    <row r="3748" customFormat="false" ht="12.75" hidden="false" customHeight="false" outlineLevel="0" collapsed="false">
      <c r="A3748" s="1001" t="n">
        <v>3746</v>
      </c>
      <c r="B3748" s="1001" t="s">
        <v>8467</v>
      </c>
      <c r="C3748" s="1001" t="s">
        <v>1035</v>
      </c>
      <c r="D3748" s="1001" t="s">
        <v>854</v>
      </c>
      <c r="E3748" s="1001" t="n">
        <v>1010811415</v>
      </c>
      <c r="F3748" s="1001" t="n">
        <v>1316</v>
      </c>
      <c r="G3748" s="1001" t="s">
        <v>8468</v>
      </c>
      <c r="H3748" s="1128" t="n">
        <v>7369</v>
      </c>
      <c r="I3748" s="1068"/>
    </row>
    <row r="3749" customFormat="false" ht="12.75" hidden="false" customHeight="false" outlineLevel="0" collapsed="false">
      <c r="A3749" s="1001" t="n">
        <v>3747</v>
      </c>
      <c r="B3749" s="1001" t="s">
        <v>8469</v>
      </c>
      <c r="C3749" s="1001" t="s">
        <v>1024</v>
      </c>
      <c r="D3749" s="1001" t="s">
        <v>856</v>
      </c>
      <c r="E3749" s="1001" t="n">
        <v>4200730380</v>
      </c>
      <c r="F3749" s="1001" t="n">
        <v>90038</v>
      </c>
      <c r="G3749" s="1001" t="s">
        <v>8470</v>
      </c>
      <c r="H3749" s="1128" t="n">
        <v>526</v>
      </c>
      <c r="I3749" s="1068"/>
    </row>
    <row r="3750" customFormat="false" ht="12.75" hidden="false" customHeight="false" outlineLevel="0" collapsed="false">
      <c r="A3750" s="1001" t="n">
        <v>3748</v>
      </c>
      <c r="B3750" s="1001" t="s">
        <v>8471</v>
      </c>
      <c r="C3750" s="1001" t="s">
        <v>1728</v>
      </c>
      <c r="D3750" s="1001" t="s">
        <v>856</v>
      </c>
      <c r="E3750" s="1001" t="n">
        <v>4200170370</v>
      </c>
      <c r="F3750" s="1001" t="n">
        <v>92037</v>
      </c>
      <c r="G3750" s="1001" t="s">
        <v>8472</v>
      </c>
      <c r="H3750" s="1128" t="n">
        <v>7909</v>
      </c>
      <c r="I3750" s="1068"/>
    </row>
    <row r="3751" customFormat="false" ht="12.75" hidden="false" customHeight="false" outlineLevel="0" collapsed="false">
      <c r="A3751" s="1001" t="n">
        <v>3749</v>
      </c>
      <c r="B3751" s="1001" t="s">
        <v>8473</v>
      </c>
      <c r="C3751" s="1001" t="s">
        <v>2111</v>
      </c>
      <c r="D3751" s="1001" t="s">
        <v>849</v>
      </c>
      <c r="E3751" s="1001" t="n">
        <v>1080500190</v>
      </c>
      <c r="F3751" s="1001" t="n">
        <v>36019</v>
      </c>
      <c r="G3751" s="1001" t="s">
        <v>8474</v>
      </c>
      <c r="H3751" s="1128" t="n">
        <v>17270</v>
      </c>
      <c r="I3751" s="1068"/>
    </row>
    <row r="3752" customFormat="false" ht="12.75" hidden="false" customHeight="false" outlineLevel="0" collapsed="false">
      <c r="A3752" s="1001" t="n">
        <v>3750</v>
      </c>
      <c r="B3752" s="1001" t="s">
        <v>8475</v>
      </c>
      <c r="C3752" s="1001" t="s">
        <v>925</v>
      </c>
      <c r="D3752" s="1001" t="s">
        <v>848</v>
      </c>
      <c r="E3752" s="1001" t="n">
        <v>3150510410</v>
      </c>
      <c r="F3752" s="1001" t="n">
        <v>63041</v>
      </c>
      <c r="G3752" s="1001" t="s">
        <v>8476</v>
      </c>
      <c r="H3752" s="1128" t="n">
        <v>58042</v>
      </c>
      <c r="I3752" s="1068"/>
    </row>
    <row r="3753" customFormat="false" ht="12.75" hidden="false" customHeight="false" outlineLevel="0" collapsed="false">
      <c r="A3753" s="1001" t="n">
        <v>3751</v>
      </c>
      <c r="B3753" s="1001" t="s">
        <v>8477</v>
      </c>
      <c r="C3753" s="1001" t="s">
        <v>1009</v>
      </c>
      <c r="D3753" s="1001" t="s">
        <v>861</v>
      </c>
      <c r="E3753" s="1001" t="n">
        <v>1050890460</v>
      </c>
      <c r="F3753" s="1001" t="n">
        <v>23046</v>
      </c>
      <c r="G3753" s="1001" t="s">
        <v>8478</v>
      </c>
      <c r="H3753" s="1128" t="n">
        <v>3115</v>
      </c>
      <c r="I3753" s="1068"/>
    </row>
    <row r="3754" customFormat="false" ht="12.75" hidden="false" customHeight="false" outlineLevel="0" collapsed="false">
      <c r="A3754" s="1001" t="n">
        <v>3752</v>
      </c>
      <c r="B3754" s="1001" t="s">
        <v>8479</v>
      </c>
      <c r="C3754" s="1001" t="s">
        <v>1012</v>
      </c>
      <c r="D3754" s="1001" t="s">
        <v>464</v>
      </c>
      <c r="E3754" s="1001" t="n">
        <v>2120700540</v>
      </c>
      <c r="F3754" s="1001" t="n">
        <v>58055</v>
      </c>
      <c r="G3754" s="1001" t="s">
        <v>8480</v>
      </c>
      <c r="H3754" s="1128" t="n">
        <v>784</v>
      </c>
      <c r="I3754" s="1068"/>
    </row>
    <row r="3755" customFormat="false" ht="12.75" hidden="false" customHeight="false" outlineLevel="0" collapsed="false">
      <c r="A3755" s="1001" t="n">
        <v>3753</v>
      </c>
      <c r="B3755" s="1001" t="s">
        <v>8481</v>
      </c>
      <c r="C3755" s="1001" t="s">
        <v>1084</v>
      </c>
      <c r="D3755" s="1001" t="s">
        <v>850</v>
      </c>
      <c r="E3755" s="1001" t="n">
        <v>1060850560</v>
      </c>
      <c r="F3755" s="1001" t="n">
        <v>30056</v>
      </c>
      <c r="G3755" s="1001" t="s">
        <v>8482</v>
      </c>
      <c r="H3755" s="1128" t="n">
        <v>1756</v>
      </c>
      <c r="I3755" s="1068"/>
    </row>
    <row r="3756" customFormat="false" ht="12.75" hidden="false" customHeight="false" outlineLevel="0" collapsed="false">
      <c r="A3756" s="1001" t="n">
        <v>3754</v>
      </c>
      <c r="B3756" s="1001" t="s">
        <v>8483</v>
      </c>
      <c r="C3756" s="1001" t="s">
        <v>942</v>
      </c>
      <c r="D3756" s="1001" t="s">
        <v>847</v>
      </c>
      <c r="E3756" s="1001" t="n">
        <v>3180250770</v>
      </c>
      <c r="F3756" s="1001" t="n">
        <v>78076</v>
      </c>
      <c r="G3756" s="1001" t="s">
        <v>8484</v>
      </c>
      <c r="H3756" s="1128" t="n">
        <v>3333</v>
      </c>
      <c r="I3756" s="1068"/>
    </row>
    <row r="3757" customFormat="false" ht="12.75" hidden="false" customHeight="false" outlineLevel="0" collapsed="false">
      <c r="A3757" s="1001" t="n">
        <v>3755</v>
      </c>
      <c r="B3757" s="1001" t="s">
        <v>8485</v>
      </c>
      <c r="C3757" s="1001" t="s">
        <v>942</v>
      </c>
      <c r="D3757" s="1001" t="s">
        <v>847</v>
      </c>
      <c r="E3757" s="1001" t="n">
        <v>3180250780</v>
      </c>
      <c r="F3757" s="1001" t="n">
        <v>78077</v>
      </c>
      <c r="G3757" s="1001" t="s">
        <v>8486</v>
      </c>
      <c r="H3757" s="1128" t="n">
        <v>3063</v>
      </c>
      <c r="I3757" s="1068"/>
    </row>
    <row r="3758" customFormat="false" ht="12.75" hidden="false" customHeight="false" outlineLevel="0" collapsed="false">
      <c r="A3758" s="1001" t="n">
        <v>3756</v>
      </c>
      <c r="B3758" s="1001" t="s">
        <v>8487</v>
      </c>
      <c r="C3758" s="1001" t="s">
        <v>2111</v>
      </c>
      <c r="D3758" s="1001" t="s">
        <v>849</v>
      </c>
      <c r="E3758" s="1001" t="n">
        <v>1080500200</v>
      </c>
      <c r="F3758" s="1001" t="n">
        <v>36020</v>
      </c>
      <c r="G3758" s="1001" t="s">
        <v>8488</v>
      </c>
      <c r="H3758" s="1128" t="n">
        <v>5323</v>
      </c>
      <c r="I3758" s="1068"/>
    </row>
    <row r="3759" customFormat="false" ht="12.75" hidden="false" customHeight="false" outlineLevel="0" collapsed="false">
      <c r="A3759" s="1001" t="n">
        <v>3757</v>
      </c>
      <c r="B3759" s="1001" t="s">
        <v>8489</v>
      </c>
      <c r="C3759" s="1001" t="s">
        <v>378</v>
      </c>
      <c r="D3759" s="1001" t="s">
        <v>854</v>
      </c>
      <c r="E3759" s="1001" t="n">
        <v>1010520860</v>
      </c>
      <c r="F3759" s="1001" t="n">
        <v>3091</v>
      </c>
      <c r="G3759" s="1001" t="s">
        <v>8490</v>
      </c>
      <c r="H3759" s="1128" t="n">
        <v>1568</v>
      </c>
      <c r="I3759" s="1068"/>
    </row>
    <row r="3760" customFormat="false" ht="12.75" hidden="false" customHeight="false" outlineLevel="0" collapsed="false">
      <c r="A3760" s="1001" t="n">
        <v>3758</v>
      </c>
      <c r="B3760" s="1001" t="s">
        <v>8491</v>
      </c>
      <c r="C3760" s="1001" t="s">
        <v>1071</v>
      </c>
      <c r="D3760" s="1001" t="s">
        <v>861</v>
      </c>
      <c r="E3760" s="1001" t="n">
        <v>1050900560</v>
      </c>
      <c r="F3760" s="1001" t="n">
        <v>24056</v>
      </c>
      <c r="G3760" s="1001" t="s">
        <v>8492</v>
      </c>
      <c r="H3760" s="1128" t="n">
        <v>9351</v>
      </c>
      <c r="I3760" s="1068"/>
    </row>
    <row r="3761" customFormat="false" ht="12.75" hidden="false" customHeight="false" outlineLevel="0" collapsed="false">
      <c r="A3761" s="1001" t="n">
        <v>3759</v>
      </c>
      <c r="B3761" s="1001" t="s">
        <v>8493</v>
      </c>
      <c r="C3761" s="1001" t="s">
        <v>1032</v>
      </c>
      <c r="D3761" s="1001" t="s">
        <v>854</v>
      </c>
      <c r="E3761" s="1001" t="n">
        <v>1010070610</v>
      </c>
      <c r="F3761" s="1001" t="n">
        <v>5061</v>
      </c>
      <c r="G3761" s="1001" t="s">
        <v>8494</v>
      </c>
      <c r="H3761" s="1128" t="n">
        <v>230</v>
      </c>
      <c r="I3761" s="1068"/>
    </row>
    <row r="3762" customFormat="false" ht="12.75" hidden="false" customHeight="false" outlineLevel="0" collapsed="false">
      <c r="A3762" s="1001" t="n">
        <v>3760</v>
      </c>
      <c r="B3762" s="1001" t="s">
        <v>8495</v>
      </c>
      <c r="C3762" s="1001" t="s">
        <v>899</v>
      </c>
      <c r="D3762" s="1001" t="s">
        <v>846</v>
      </c>
      <c r="E3762" s="1001" t="n">
        <v>3170640430</v>
      </c>
      <c r="F3762" s="1001" t="n">
        <v>76044</v>
      </c>
      <c r="G3762" s="1001" t="s">
        <v>8496</v>
      </c>
      <c r="H3762" s="1128" t="n">
        <v>4817</v>
      </c>
      <c r="I3762" s="1068"/>
    </row>
    <row r="3763" customFormat="false" ht="12.75" hidden="false" customHeight="false" outlineLevel="0" collapsed="false">
      <c r="A3763" s="1001" t="n">
        <v>3761</v>
      </c>
      <c r="B3763" s="1001" t="s">
        <v>8497</v>
      </c>
      <c r="C3763" s="1001" t="s">
        <v>893</v>
      </c>
      <c r="D3763" s="1001" t="s">
        <v>852</v>
      </c>
      <c r="E3763" s="1001" t="n">
        <v>1030491330</v>
      </c>
      <c r="F3763" s="1001" t="n">
        <v>15134</v>
      </c>
      <c r="G3763" s="1001" t="s">
        <v>8498</v>
      </c>
      <c r="H3763" s="1128" t="n">
        <v>6186</v>
      </c>
      <c r="I3763" s="1068"/>
    </row>
    <row r="3764" customFormat="false" ht="12.75" hidden="false" customHeight="false" outlineLevel="0" collapsed="false">
      <c r="A3764" s="1001" t="n">
        <v>3762</v>
      </c>
      <c r="B3764" s="1001" t="s">
        <v>8499</v>
      </c>
      <c r="C3764" s="1001" t="s">
        <v>954</v>
      </c>
      <c r="D3764" s="1001" t="s">
        <v>852</v>
      </c>
      <c r="E3764" s="1001" t="n">
        <v>1030450310</v>
      </c>
      <c r="F3764" s="1001" t="n">
        <v>20031</v>
      </c>
      <c r="G3764" s="1001" t="s">
        <v>8500</v>
      </c>
      <c r="H3764" s="1128" t="n">
        <v>6363</v>
      </c>
      <c r="I3764" s="1068"/>
    </row>
    <row r="3765" customFormat="false" ht="12.75" hidden="false" customHeight="false" outlineLevel="0" collapsed="false">
      <c r="A3765" s="1001" t="n">
        <v>3763</v>
      </c>
      <c r="B3765" s="1001" t="s">
        <v>8501</v>
      </c>
      <c r="C3765" s="1001" t="s">
        <v>1174</v>
      </c>
      <c r="D3765" s="1001" t="s">
        <v>847</v>
      </c>
      <c r="E3765" s="1001" t="n">
        <v>3180220690</v>
      </c>
      <c r="F3765" s="1001" t="n">
        <v>79071</v>
      </c>
      <c r="G3765" s="1001" t="s">
        <v>8502</v>
      </c>
      <c r="H3765" s="1128" t="n">
        <v>395</v>
      </c>
      <c r="I3765" s="1068"/>
    </row>
    <row r="3766" customFormat="false" ht="12.75" hidden="false" customHeight="false" outlineLevel="0" collapsed="false">
      <c r="A3766" s="1001" t="n">
        <v>3764</v>
      </c>
      <c r="B3766" s="1001" t="s">
        <v>8503</v>
      </c>
      <c r="C3766" s="1001" t="s">
        <v>1012</v>
      </c>
      <c r="D3766" s="1001" t="s">
        <v>464</v>
      </c>
      <c r="E3766" s="1001" t="n">
        <v>2120700550</v>
      </c>
      <c r="F3766" s="1001" t="n">
        <v>58056</v>
      </c>
      <c r="G3766" s="1001" t="s">
        <v>8504</v>
      </c>
      <c r="H3766" s="1128" t="n">
        <v>7090</v>
      </c>
      <c r="I3766" s="1068"/>
    </row>
    <row r="3767" customFormat="false" ht="12.75" hidden="false" customHeight="false" outlineLevel="0" collapsed="false">
      <c r="A3767" s="1001" t="n">
        <v>3765</v>
      </c>
      <c r="B3767" s="1001" t="s">
        <v>8505</v>
      </c>
      <c r="C3767" s="1001" t="s">
        <v>1174</v>
      </c>
      <c r="D3767" s="1001" t="s">
        <v>847</v>
      </c>
      <c r="E3767" s="1001" t="n">
        <v>3180220700</v>
      </c>
      <c r="F3767" s="1001" t="n">
        <v>79072</v>
      </c>
      <c r="G3767" s="1001" t="s">
        <v>8506</v>
      </c>
      <c r="H3767" s="1128" t="n">
        <v>2182</v>
      </c>
      <c r="I3767" s="1068"/>
    </row>
    <row r="3768" customFormat="false" ht="12.75" hidden="false" customHeight="false" outlineLevel="0" collapsed="false">
      <c r="A3768" s="1001" t="n">
        <v>3766</v>
      </c>
      <c r="B3768" s="1001" t="s">
        <v>8507</v>
      </c>
      <c r="C3768" s="1001" t="s">
        <v>917</v>
      </c>
      <c r="D3768" s="1001" t="s">
        <v>464</v>
      </c>
      <c r="E3768" s="1001" t="n">
        <v>2120690340</v>
      </c>
      <c r="F3768" s="1001" t="n">
        <v>57036</v>
      </c>
      <c r="G3768" s="1001" t="s">
        <v>8508</v>
      </c>
      <c r="H3768" s="1128" t="n">
        <v>69</v>
      </c>
      <c r="I3768" s="1068"/>
    </row>
    <row r="3769" customFormat="false" ht="12.75" hidden="false" customHeight="false" outlineLevel="0" collapsed="false">
      <c r="A3769" s="1001" t="n">
        <v>3767</v>
      </c>
      <c r="B3769" s="1001" t="s">
        <v>8509</v>
      </c>
      <c r="C3769" s="1001" t="s">
        <v>945</v>
      </c>
      <c r="D3769" s="1001" t="s">
        <v>852</v>
      </c>
      <c r="E3769" s="1001" t="n">
        <v>1030150970</v>
      </c>
      <c r="F3769" s="1001" t="n">
        <v>17104</v>
      </c>
      <c r="G3769" s="1001" t="s">
        <v>8510</v>
      </c>
      <c r="H3769" s="1128" t="n">
        <v>4196</v>
      </c>
      <c r="I3769" s="1068"/>
    </row>
    <row r="3770" customFormat="false" ht="12.75" hidden="false" customHeight="false" outlineLevel="0" collapsed="false">
      <c r="A3770" s="1001" t="n">
        <v>3768</v>
      </c>
      <c r="B3770" s="1001" t="s">
        <v>8511</v>
      </c>
      <c r="C3770" s="1001" t="s">
        <v>1055</v>
      </c>
      <c r="D3770" s="1001" t="s">
        <v>852</v>
      </c>
      <c r="E3770" s="1001" t="n">
        <v>1030860821</v>
      </c>
      <c r="F3770" s="1001" t="n">
        <v>12097</v>
      </c>
      <c r="G3770" s="1001" t="s">
        <v>8512</v>
      </c>
      <c r="H3770" s="1128" t="n">
        <v>3512</v>
      </c>
      <c r="I3770" s="1068"/>
    </row>
    <row r="3771" customFormat="false" ht="12.75" hidden="false" customHeight="false" outlineLevel="0" collapsed="false">
      <c r="A3771" s="1001" t="n">
        <v>3769</v>
      </c>
      <c r="B3771" s="1001" t="s">
        <v>8513</v>
      </c>
      <c r="C3771" s="1001" t="s">
        <v>2334</v>
      </c>
      <c r="D3771" s="1001" t="s">
        <v>458</v>
      </c>
      <c r="E3771" s="1001" t="n">
        <v>2090420100</v>
      </c>
      <c r="F3771" s="1001" t="n">
        <v>49010</v>
      </c>
      <c r="G3771" s="1001" t="s">
        <v>8514</v>
      </c>
      <c r="H3771" s="1128" t="n">
        <v>2030</v>
      </c>
      <c r="I3771" s="1068"/>
    </row>
    <row r="3772" customFormat="false" ht="12.75" hidden="false" customHeight="false" outlineLevel="0" collapsed="false">
      <c r="A3772" s="1001" t="n">
        <v>3770</v>
      </c>
      <c r="B3772" s="1001" t="s">
        <v>8515</v>
      </c>
      <c r="C3772" s="1001" t="s">
        <v>2334</v>
      </c>
      <c r="D3772" s="1001" t="s">
        <v>458</v>
      </c>
      <c r="E3772" s="1001" t="n">
        <v>2090420110</v>
      </c>
      <c r="F3772" s="1001" t="n">
        <v>49011</v>
      </c>
      <c r="G3772" s="1001" t="s">
        <v>8516</v>
      </c>
      <c r="H3772" s="1128" t="n">
        <v>1876</v>
      </c>
      <c r="I3772" s="1068"/>
    </row>
    <row r="3773" customFormat="false" ht="12.75" hidden="false" customHeight="false" outlineLevel="0" collapsed="false">
      <c r="A3773" s="1001" t="n">
        <v>3771</v>
      </c>
      <c r="B3773" s="1001" t="s">
        <v>8517</v>
      </c>
      <c r="C3773" s="1001" t="s">
        <v>1092</v>
      </c>
      <c r="D3773" s="1001" t="s">
        <v>848</v>
      </c>
      <c r="E3773" s="1001" t="n">
        <v>3150200490</v>
      </c>
      <c r="F3773" s="1001" t="n">
        <v>61049</v>
      </c>
      <c r="G3773" s="1001" t="s">
        <v>8518</v>
      </c>
      <c r="H3773" s="1128" t="n">
        <v>38523</v>
      </c>
      <c r="I3773" s="1068"/>
    </row>
    <row r="3774" customFormat="false" ht="12.75" hidden="false" customHeight="false" outlineLevel="0" collapsed="false">
      <c r="A3774" s="1001" t="n">
        <v>3772</v>
      </c>
      <c r="B3774" s="1001" t="s">
        <v>8519</v>
      </c>
      <c r="C3774" s="1001" t="s">
        <v>1434</v>
      </c>
      <c r="D3774" s="1001" t="s">
        <v>458</v>
      </c>
      <c r="E3774" s="1001" t="n">
        <v>2090050220</v>
      </c>
      <c r="F3774" s="1001" t="n">
        <v>51022</v>
      </c>
      <c r="G3774" s="1001" t="s">
        <v>8520</v>
      </c>
      <c r="H3774" s="1128" t="n">
        <v>3458</v>
      </c>
      <c r="I3774" s="1068"/>
    </row>
    <row r="3775" customFormat="false" ht="12.75" hidden="false" customHeight="false" outlineLevel="0" collapsed="false">
      <c r="A3775" s="1001" t="n">
        <v>3773</v>
      </c>
      <c r="B3775" s="1001" t="s">
        <v>8521</v>
      </c>
      <c r="C3775" s="1001" t="s">
        <v>1117</v>
      </c>
      <c r="D3775" s="1001" t="s">
        <v>852</v>
      </c>
      <c r="E3775" s="1001" t="n">
        <v>1030570830</v>
      </c>
      <c r="F3775" s="1001" t="n">
        <v>18086</v>
      </c>
      <c r="G3775" s="1001" t="s">
        <v>8522</v>
      </c>
      <c r="H3775" s="1128" t="n">
        <v>2426</v>
      </c>
      <c r="I3775" s="1068"/>
    </row>
    <row r="3776" customFormat="false" ht="12.75" hidden="false" customHeight="false" outlineLevel="0" collapsed="false">
      <c r="A3776" s="1001" t="n">
        <v>3774</v>
      </c>
      <c r="B3776" s="1001" t="s">
        <v>8523</v>
      </c>
      <c r="C3776" s="1001" t="s">
        <v>1453</v>
      </c>
      <c r="D3776" s="1001" t="s">
        <v>861</v>
      </c>
      <c r="E3776" s="1001" t="n">
        <v>1050870200</v>
      </c>
      <c r="F3776" s="1001" t="n">
        <v>27020</v>
      </c>
      <c r="G3776" s="1001" t="s">
        <v>8524</v>
      </c>
      <c r="H3776" s="1128" t="n">
        <v>17558</v>
      </c>
      <c r="I3776" s="1068"/>
    </row>
    <row r="3777" customFormat="false" ht="12.75" hidden="false" customHeight="false" outlineLevel="0" collapsed="false">
      <c r="A3777" s="1001" t="n">
        <v>3775</v>
      </c>
      <c r="B3777" s="1001" t="s">
        <v>8525</v>
      </c>
      <c r="C3777" s="1001" t="s">
        <v>1215</v>
      </c>
      <c r="D3777" s="1001" t="s">
        <v>858</v>
      </c>
      <c r="E3777" s="1001" t="n">
        <v>1040140440</v>
      </c>
      <c r="F3777" s="1001" t="n">
        <v>21047</v>
      </c>
      <c r="G3777" s="1001" t="s">
        <v>8526</v>
      </c>
      <c r="H3777" s="1128" t="n">
        <v>3159</v>
      </c>
      <c r="I3777" s="1068"/>
    </row>
    <row r="3778" customFormat="false" ht="12.75" hidden="false" customHeight="false" outlineLevel="0" collapsed="false">
      <c r="A3778" s="1001" t="n">
        <v>3776</v>
      </c>
      <c r="B3778" s="1001" t="s">
        <v>8527</v>
      </c>
      <c r="C3778" s="1001" t="s">
        <v>908</v>
      </c>
      <c r="D3778" s="1001" t="s">
        <v>854</v>
      </c>
      <c r="E3778" s="1001" t="n">
        <v>1010271170</v>
      </c>
      <c r="F3778" s="1001" t="n">
        <v>4117</v>
      </c>
      <c r="G3778" s="1001" t="s">
        <v>8528</v>
      </c>
      <c r="H3778" s="1128" t="n">
        <v>3269</v>
      </c>
      <c r="I3778" s="1068"/>
    </row>
    <row r="3779" customFormat="false" ht="12.75" hidden="false" customHeight="false" outlineLevel="0" collapsed="false">
      <c r="A3779" s="1001" t="n">
        <v>3777</v>
      </c>
      <c r="B3779" s="1001" t="s">
        <v>8529</v>
      </c>
      <c r="C3779" s="1001" t="s">
        <v>1330</v>
      </c>
      <c r="D3779" s="1001" t="s">
        <v>861</v>
      </c>
      <c r="E3779" s="1001" t="n">
        <v>1050840370</v>
      </c>
      <c r="F3779" s="1001" t="n">
        <v>26038</v>
      </c>
      <c r="G3779" s="1001" t="s">
        <v>8530</v>
      </c>
      <c r="H3779" s="1128" t="n">
        <v>9548</v>
      </c>
      <c r="I3779" s="1068"/>
    </row>
    <row r="3780" customFormat="false" ht="12.75" hidden="false" customHeight="false" outlineLevel="0" collapsed="false">
      <c r="A3780" s="1001" t="n">
        <v>3778</v>
      </c>
      <c r="B3780" s="1001" t="s">
        <v>8531</v>
      </c>
      <c r="C3780" s="1001" t="s">
        <v>1035</v>
      </c>
      <c r="D3780" s="1001" t="s">
        <v>854</v>
      </c>
      <c r="E3780" s="1001" t="n">
        <v>1010811420</v>
      </c>
      <c r="F3780" s="1001" t="n">
        <v>1144</v>
      </c>
      <c r="G3780" s="1001" t="s">
        <v>8532</v>
      </c>
      <c r="H3780" s="1128" t="n">
        <v>1300</v>
      </c>
      <c r="I3780" s="1068"/>
    </row>
    <row r="3781" customFormat="false" ht="12.75" hidden="false" customHeight="false" outlineLevel="0" collapsed="false">
      <c r="A3781" s="1001" t="n">
        <v>3779</v>
      </c>
      <c r="B3781" s="1001" t="s">
        <v>8533</v>
      </c>
      <c r="C3781" s="1001" t="s">
        <v>1032</v>
      </c>
      <c r="D3781" s="1001" t="s">
        <v>854</v>
      </c>
      <c r="E3781" s="1001" t="n">
        <v>1010070620</v>
      </c>
      <c r="F3781" s="1001" t="n">
        <v>5062</v>
      </c>
      <c r="G3781" s="1001" t="s">
        <v>8534</v>
      </c>
      <c r="H3781" s="1128" t="n">
        <v>380</v>
      </c>
      <c r="I3781" s="1068"/>
    </row>
    <row r="3782" customFormat="false" ht="12.75" hidden="false" customHeight="false" outlineLevel="0" collapsed="false">
      <c r="A3782" s="1001" t="n">
        <v>3780</v>
      </c>
      <c r="B3782" s="1001" t="s">
        <v>8535</v>
      </c>
      <c r="C3782" s="1001" t="s">
        <v>908</v>
      </c>
      <c r="D3782" s="1001" t="s">
        <v>854</v>
      </c>
      <c r="E3782" s="1001" t="n">
        <v>1010271180</v>
      </c>
      <c r="F3782" s="1001" t="n">
        <v>4118</v>
      </c>
      <c r="G3782" s="1001" t="s">
        <v>8536</v>
      </c>
      <c r="H3782" s="1128" t="n">
        <v>1429</v>
      </c>
      <c r="I3782" s="1068"/>
    </row>
    <row r="3783" customFormat="false" ht="12.75" hidden="false" customHeight="false" outlineLevel="0" collapsed="false">
      <c r="A3783" s="1001" t="n">
        <v>3781</v>
      </c>
      <c r="B3783" s="1001" t="s">
        <v>8537</v>
      </c>
      <c r="C3783" s="1001" t="s">
        <v>1423</v>
      </c>
      <c r="D3783" s="1001" t="s">
        <v>855</v>
      </c>
      <c r="E3783" s="1001" t="n">
        <v>3161060050</v>
      </c>
      <c r="F3783" s="1001" t="n">
        <v>110005</v>
      </c>
      <c r="G3783" s="1001" t="s">
        <v>8538</v>
      </c>
      <c r="H3783" s="1128" t="n">
        <v>11262</v>
      </c>
      <c r="I3783" s="1068"/>
    </row>
    <row r="3784" customFormat="false" ht="12.75" hidden="false" customHeight="false" outlineLevel="0" collapsed="false">
      <c r="A3784" s="1001" t="n">
        <v>3782</v>
      </c>
      <c r="B3784" s="1001" t="s">
        <v>8539</v>
      </c>
      <c r="C3784" s="1001" t="s">
        <v>881</v>
      </c>
      <c r="D3784" s="1001" t="s">
        <v>852</v>
      </c>
      <c r="E3784" s="1001" t="n">
        <v>1030980470</v>
      </c>
      <c r="F3784" s="1001" t="n">
        <v>97047</v>
      </c>
      <c r="G3784" s="1001" t="s">
        <v>8540</v>
      </c>
      <c r="H3784" s="1128" t="n">
        <v>375</v>
      </c>
      <c r="I3784" s="1068"/>
    </row>
    <row r="3785" customFormat="false" ht="12.75" hidden="false" customHeight="false" outlineLevel="0" collapsed="false">
      <c r="A3785" s="1001" t="n">
        <v>3783</v>
      </c>
      <c r="B3785" s="1001" t="s">
        <v>8541</v>
      </c>
      <c r="C3785" s="1001" t="s">
        <v>954</v>
      </c>
      <c r="D3785" s="1001" t="s">
        <v>852</v>
      </c>
      <c r="E3785" s="1001" t="n">
        <v>1030450320</v>
      </c>
      <c r="F3785" s="1001" t="n">
        <v>20032</v>
      </c>
      <c r="G3785" s="1001" t="s">
        <v>8542</v>
      </c>
      <c r="H3785" s="1128" t="n">
        <v>804</v>
      </c>
      <c r="I3785" s="1068"/>
    </row>
    <row r="3786" customFormat="false" ht="12.75" hidden="false" customHeight="false" outlineLevel="0" collapsed="false">
      <c r="A3786" s="1001" t="n">
        <v>3784</v>
      </c>
      <c r="B3786" s="1001" t="s">
        <v>8543</v>
      </c>
      <c r="C3786" s="1001" t="s">
        <v>1159</v>
      </c>
      <c r="D3786" s="1001" t="s">
        <v>852</v>
      </c>
      <c r="E3786" s="1001" t="n">
        <v>1030241370</v>
      </c>
      <c r="F3786" s="1001" t="n">
        <v>13143</v>
      </c>
      <c r="G3786" s="1001" t="s">
        <v>8544</v>
      </c>
      <c r="H3786" s="1128" t="n">
        <v>25182</v>
      </c>
      <c r="I3786" s="1068"/>
    </row>
    <row r="3787" customFormat="false" ht="12.75" hidden="false" customHeight="false" outlineLevel="0" collapsed="false">
      <c r="A3787" s="1001" t="n">
        <v>3785</v>
      </c>
      <c r="B3787" s="1001" t="s">
        <v>8545</v>
      </c>
      <c r="C3787" s="1001" t="s">
        <v>3596</v>
      </c>
      <c r="D3787" s="1001" t="s">
        <v>850</v>
      </c>
      <c r="E3787" s="1001" t="n">
        <v>1060350100</v>
      </c>
      <c r="F3787" s="1001" t="n">
        <v>31010</v>
      </c>
      <c r="G3787" s="1001" t="s">
        <v>8546</v>
      </c>
      <c r="H3787" s="1128" t="n">
        <v>1464</v>
      </c>
      <c r="I3787" s="1068"/>
    </row>
    <row r="3788" customFormat="false" ht="12.75" hidden="false" customHeight="false" outlineLevel="0" collapsed="false">
      <c r="A3788" s="1001" t="n">
        <v>3786</v>
      </c>
      <c r="B3788" s="1001" t="s">
        <v>8547</v>
      </c>
      <c r="C3788" s="1001" t="s">
        <v>982</v>
      </c>
      <c r="D3788" s="1001" t="s">
        <v>857</v>
      </c>
      <c r="E3788" s="1001" t="n">
        <v>4190180080</v>
      </c>
      <c r="F3788" s="1001" t="n">
        <v>85008</v>
      </c>
      <c r="G3788" s="1001" t="s">
        <v>8548</v>
      </c>
      <c r="H3788" s="1128" t="n">
        <v>1642</v>
      </c>
      <c r="I3788" s="1068"/>
    </row>
    <row r="3789" customFormat="false" ht="12.75" hidden="false" customHeight="false" outlineLevel="0" collapsed="false">
      <c r="A3789" s="1001" t="n">
        <v>3787</v>
      </c>
      <c r="B3789" s="1001" t="s">
        <v>8549</v>
      </c>
      <c r="C3789" s="1001" t="s">
        <v>925</v>
      </c>
      <c r="D3789" s="1001" t="s">
        <v>848</v>
      </c>
      <c r="E3789" s="1001" t="n">
        <v>3150510420</v>
      </c>
      <c r="F3789" s="1001" t="n">
        <v>63042</v>
      </c>
      <c r="G3789" s="1001" t="s">
        <v>8550</v>
      </c>
      <c r="H3789" s="1128" t="n">
        <v>7832</v>
      </c>
      <c r="I3789" s="1068"/>
    </row>
    <row r="3790" customFormat="false" ht="12.75" hidden="false" customHeight="false" outlineLevel="0" collapsed="false">
      <c r="A3790" s="1001" t="n">
        <v>3788</v>
      </c>
      <c r="B3790" s="1001" t="s">
        <v>8551</v>
      </c>
      <c r="C3790" s="1001" t="s">
        <v>925</v>
      </c>
      <c r="D3790" s="1001" t="s">
        <v>848</v>
      </c>
      <c r="E3790" s="1001" t="n">
        <v>3150510430</v>
      </c>
      <c r="F3790" s="1001" t="n">
        <v>63043</v>
      </c>
      <c r="G3790" s="1001" t="s">
        <v>8552</v>
      </c>
      <c r="H3790" s="1128" t="n">
        <v>29166</v>
      </c>
      <c r="I3790" s="1068"/>
    </row>
    <row r="3791" customFormat="false" ht="12.75" hidden="false" customHeight="false" outlineLevel="0" collapsed="false">
      <c r="A3791" s="1001" t="n">
        <v>3789</v>
      </c>
      <c r="B3791" s="1001" t="s">
        <v>8553</v>
      </c>
      <c r="C3791" s="1001" t="s">
        <v>1017</v>
      </c>
      <c r="D3791" s="1001" t="s">
        <v>847</v>
      </c>
      <c r="E3791" s="1001" t="n">
        <v>3180670450</v>
      </c>
      <c r="F3791" s="1001" t="n">
        <v>80045</v>
      </c>
      <c r="G3791" s="1001" t="s">
        <v>8554</v>
      </c>
      <c r="H3791" s="1128" t="n">
        <v>6304</v>
      </c>
      <c r="I3791" s="1068"/>
    </row>
    <row r="3792" customFormat="false" ht="12.75" hidden="false" customHeight="false" outlineLevel="0" collapsed="false">
      <c r="A3792" s="1001" t="n">
        <v>3790</v>
      </c>
      <c r="B3792" s="1001" t="s">
        <v>8555</v>
      </c>
      <c r="C3792" s="1001" t="s">
        <v>1250</v>
      </c>
      <c r="D3792" s="1001" t="s">
        <v>857</v>
      </c>
      <c r="E3792" s="1001" t="n">
        <v>4190550440</v>
      </c>
      <c r="F3792" s="1001" t="n">
        <v>82046</v>
      </c>
      <c r="G3792" s="1001" t="s">
        <v>8556</v>
      </c>
      <c r="H3792" s="1128" t="n">
        <v>6214</v>
      </c>
      <c r="I3792" s="1068"/>
    </row>
    <row r="3793" customFormat="false" ht="12.75" hidden="false" customHeight="false" outlineLevel="0" collapsed="false">
      <c r="A3793" s="1001" t="n">
        <v>3791</v>
      </c>
      <c r="B3793" s="1001" t="s">
        <v>8557</v>
      </c>
      <c r="C3793" s="1001" t="s">
        <v>1012</v>
      </c>
      <c r="D3793" s="1001" t="s">
        <v>464</v>
      </c>
      <c r="E3793" s="1001" t="n">
        <v>2120700560</v>
      </c>
      <c r="F3793" s="1001" t="n">
        <v>58057</v>
      </c>
      <c r="G3793" s="1001" t="s">
        <v>8558</v>
      </c>
      <c r="H3793" s="1128" t="n">
        <v>46048</v>
      </c>
      <c r="I3793" s="1068"/>
    </row>
    <row r="3794" customFormat="false" ht="12.75" hidden="false" customHeight="false" outlineLevel="0" collapsed="false">
      <c r="A3794" s="1001" t="n">
        <v>3792</v>
      </c>
      <c r="B3794" s="1001" t="s">
        <v>8559</v>
      </c>
      <c r="C3794" s="1001" t="s">
        <v>1215</v>
      </c>
      <c r="D3794" s="1001" t="s">
        <v>858</v>
      </c>
      <c r="E3794" s="1001" t="n">
        <v>1040140450</v>
      </c>
      <c r="F3794" s="1001" t="n">
        <v>21048</v>
      </c>
      <c r="G3794" s="1001" t="s">
        <v>8560</v>
      </c>
      <c r="H3794" s="1128" t="n">
        <v>2838</v>
      </c>
      <c r="I3794" s="1068"/>
    </row>
    <row r="3795" customFormat="false" ht="12.75" hidden="false" customHeight="false" outlineLevel="0" collapsed="false">
      <c r="A3795" s="1001" t="n">
        <v>3793</v>
      </c>
      <c r="B3795" s="1001" t="s">
        <v>8561</v>
      </c>
      <c r="C3795" s="1001" t="s">
        <v>896</v>
      </c>
      <c r="D3795" s="1001" t="s">
        <v>458</v>
      </c>
      <c r="E3795" s="1001" t="n">
        <v>2090630070</v>
      </c>
      <c r="F3795" s="1001" t="n">
        <v>47007</v>
      </c>
      <c r="G3795" s="1001" t="s">
        <v>8562</v>
      </c>
      <c r="H3795" s="1128" t="n">
        <v>3149</v>
      </c>
      <c r="I3795" s="1068"/>
    </row>
    <row r="3796" customFormat="false" ht="12.75" hidden="false" customHeight="false" outlineLevel="0" collapsed="false">
      <c r="A3796" s="1001" t="n">
        <v>3794</v>
      </c>
      <c r="B3796" s="1001" t="s">
        <v>8563</v>
      </c>
      <c r="C3796" s="1001" t="s">
        <v>945</v>
      </c>
      <c r="D3796" s="1001" t="s">
        <v>852</v>
      </c>
      <c r="E3796" s="1001" t="n">
        <v>1030150971</v>
      </c>
      <c r="F3796" s="1001" t="n">
        <v>17105</v>
      </c>
      <c r="G3796" s="1001" t="s">
        <v>8564</v>
      </c>
      <c r="H3796" s="1128" t="n">
        <v>665</v>
      </c>
      <c r="I3796" s="1068"/>
    </row>
    <row r="3797" customFormat="false" ht="12.75" hidden="false" customHeight="false" outlineLevel="0" collapsed="false">
      <c r="A3797" s="1001" t="n">
        <v>3795</v>
      </c>
      <c r="B3797" s="1001" t="s">
        <v>8565</v>
      </c>
      <c r="C3797" s="1001" t="s">
        <v>954</v>
      </c>
      <c r="D3797" s="1001" t="s">
        <v>852</v>
      </c>
      <c r="E3797" s="1001" t="n">
        <v>1030450330</v>
      </c>
      <c r="F3797" s="1001" t="n">
        <v>20033</v>
      </c>
      <c r="G3797" s="1001" t="s">
        <v>8566</v>
      </c>
      <c r="H3797" s="1128" t="n">
        <v>7625</v>
      </c>
      <c r="I3797" s="1068"/>
    </row>
    <row r="3798" customFormat="false" ht="12.75" hidden="false" customHeight="false" outlineLevel="0" collapsed="false">
      <c r="A3798" s="1001" t="n">
        <v>3796</v>
      </c>
      <c r="B3798" s="1001" t="s">
        <v>8567</v>
      </c>
      <c r="C3798" s="1001" t="s">
        <v>908</v>
      </c>
      <c r="D3798" s="1001" t="s">
        <v>854</v>
      </c>
      <c r="E3798" s="1001" t="n">
        <v>1010271190</v>
      </c>
      <c r="F3798" s="1001" t="n">
        <v>4119</v>
      </c>
      <c r="G3798" s="1001" t="s">
        <v>8568</v>
      </c>
      <c r="H3798" s="1128" t="n">
        <v>54</v>
      </c>
      <c r="I3798" s="1068"/>
    </row>
    <row r="3799" customFormat="false" ht="12.75" hidden="false" customHeight="false" outlineLevel="0" collapsed="false">
      <c r="A3799" s="1001" t="n">
        <v>3797</v>
      </c>
      <c r="B3799" s="1001" t="s">
        <v>8569</v>
      </c>
      <c r="C3799" s="1001" t="s">
        <v>1055</v>
      </c>
      <c r="D3799" s="1001" t="s">
        <v>852</v>
      </c>
      <c r="E3799" s="1001" t="n">
        <v>1030860830</v>
      </c>
      <c r="F3799" s="1001" t="n">
        <v>12098</v>
      </c>
      <c r="G3799" s="1001" t="s">
        <v>8570</v>
      </c>
      <c r="H3799" s="1128" t="n">
        <v>8032</v>
      </c>
      <c r="I3799" s="1068"/>
    </row>
    <row r="3800" customFormat="false" ht="12.75" hidden="false" customHeight="false" outlineLevel="0" collapsed="false">
      <c r="A3800" s="1001" t="n">
        <v>3798</v>
      </c>
      <c r="B3800" s="1001" t="s">
        <v>8571</v>
      </c>
      <c r="C3800" s="1001" t="s">
        <v>945</v>
      </c>
      <c r="D3800" s="1001" t="s">
        <v>852</v>
      </c>
      <c r="E3800" s="1001" t="n">
        <v>1030150980</v>
      </c>
      <c r="F3800" s="1001" t="n">
        <v>17106</v>
      </c>
      <c r="G3800" s="1001" t="s">
        <v>8572</v>
      </c>
      <c r="H3800" s="1128" t="n">
        <v>3114</v>
      </c>
      <c r="I3800" s="1068"/>
    </row>
    <row r="3801" customFormat="false" ht="12.75" hidden="false" customHeight="false" outlineLevel="0" collapsed="false">
      <c r="A3801" s="1001" t="n">
        <v>3799</v>
      </c>
      <c r="B3801" s="1001" t="s">
        <v>8573</v>
      </c>
      <c r="C3801" s="1001" t="s">
        <v>1017</v>
      </c>
      <c r="D3801" s="1001" t="s">
        <v>847</v>
      </c>
      <c r="E3801" s="1001" t="n">
        <v>3180670460</v>
      </c>
      <c r="F3801" s="1001" t="n">
        <v>80046</v>
      </c>
      <c r="G3801" s="1001" t="s">
        <v>8574</v>
      </c>
      <c r="H3801" s="1128" t="n">
        <v>1385</v>
      </c>
      <c r="I3801" s="1068"/>
    </row>
    <row r="3802" customFormat="false" ht="12.75" hidden="false" customHeight="false" outlineLevel="0" collapsed="false">
      <c r="A3802" s="1001" t="n">
        <v>3800</v>
      </c>
      <c r="B3802" s="1001" t="s">
        <v>8575</v>
      </c>
      <c r="C3802" s="1001" t="s">
        <v>1071</v>
      </c>
      <c r="D3802" s="1001" t="s">
        <v>861</v>
      </c>
      <c r="E3802" s="1001" t="n">
        <v>1050900570</v>
      </c>
      <c r="F3802" s="1001" t="n">
        <v>24057</v>
      </c>
      <c r="G3802" s="1001" t="s">
        <v>8576</v>
      </c>
      <c r="H3802" s="1128" t="n">
        <v>13966</v>
      </c>
      <c r="I3802" s="1068"/>
    </row>
    <row r="3803" customFormat="false" ht="12.75" hidden="false" customHeight="false" outlineLevel="0" collapsed="false">
      <c r="A3803" s="1001" t="n">
        <v>3801</v>
      </c>
      <c r="B3803" s="1001" t="s">
        <v>8577</v>
      </c>
      <c r="C3803" s="1001" t="s">
        <v>1881</v>
      </c>
      <c r="D3803" s="1001" t="s">
        <v>458</v>
      </c>
      <c r="E3803" s="1001" t="n">
        <v>2090300260</v>
      </c>
      <c r="F3803" s="1001" t="n">
        <v>48026</v>
      </c>
      <c r="G3803" s="1001" t="s">
        <v>8578</v>
      </c>
      <c r="H3803" s="1128" t="n">
        <v>2891</v>
      </c>
      <c r="I3803" s="1068"/>
    </row>
    <row r="3804" customFormat="false" ht="12.75" hidden="false" customHeight="false" outlineLevel="0" collapsed="false">
      <c r="A3804" s="1001" t="n">
        <v>3802</v>
      </c>
      <c r="B3804" s="1001" t="s">
        <v>8579</v>
      </c>
      <c r="C3804" s="1001" t="s">
        <v>887</v>
      </c>
      <c r="D3804" s="1001" t="s">
        <v>856</v>
      </c>
      <c r="E3804" s="1001" t="n">
        <v>4200950250</v>
      </c>
      <c r="F3804" s="1001" t="n">
        <v>95025</v>
      </c>
      <c r="G3804" s="1001" t="s">
        <v>8580</v>
      </c>
      <c r="H3804" s="1128" t="n">
        <v>4643</v>
      </c>
      <c r="I3804" s="1068"/>
    </row>
    <row r="3805" customFormat="false" ht="12.75" hidden="false" customHeight="false" outlineLevel="0" collapsed="false">
      <c r="A3805" s="1001" t="n">
        <v>3803</v>
      </c>
      <c r="B3805" s="1001" t="s">
        <v>8581</v>
      </c>
      <c r="C3805" s="1001" t="s">
        <v>908</v>
      </c>
      <c r="D3805" s="1001" t="s">
        <v>854</v>
      </c>
      <c r="E3805" s="1001" t="n">
        <v>1010271200</v>
      </c>
      <c r="F3805" s="1001" t="n">
        <v>4120</v>
      </c>
      <c r="G3805" s="1001" t="s">
        <v>8582</v>
      </c>
      <c r="H3805" s="1128" t="n">
        <v>214</v>
      </c>
      <c r="I3805" s="1068"/>
    </row>
    <row r="3806" customFormat="false" ht="12.75" hidden="false" customHeight="false" outlineLevel="0" collapsed="false">
      <c r="A3806" s="1001" t="n">
        <v>3804</v>
      </c>
      <c r="B3806" s="1001" t="s">
        <v>8583</v>
      </c>
      <c r="C3806" s="1001" t="s">
        <v>1208</v>
      </c>
      <c r="D3806" s="1001" t="s">
        <v>857</v>
      </c>
      <c r="E3806" s="1001" t="n">
        <v>4190820120</v>
      </c>
      <c r="F3806" s="1001" t="n">
        <v>81011</v>
      </c>
      <c r="G3806" s="1001" t="s">
        <v>8584</v>
      </c>
      <c r="H3806" s="1128" t="n">
        <v>80474</v>
      </c>
      <c r="I3806" s="1068"/>
    </row>
    <row r="3807" customFormat="false" ht="12.75" hidden="false" customHeight="false" outlineLevel="0" collapsed="false">
      <c r="A3807" s="1001" t="n">
        <v>3805</v>
      </c>
      <c r="B3807" s="1001" t="s">
        <v>8585</v>
      </c>
      <c r="C3807" s="1001" t="s">
        <v>1731</v>
      </c>
      <c r="D3807" s="1001" t="s">
        <v>859</v>
      </c>
      <c r="E3807" s="1001" t="n">
        <v>2100580270</v>
      </c>
      <c r="F3807" s="1001" t="n">
        <v>54027</v>
      </c>
      <c r="G3807" s="1001" t="s">
        <v>8586</v>
      </c>
      <c r="H3807" s="1128" t="n">
        <v>18038</v>
      </c>
      <c r="I3807" s="1068"/>
    </row>
    <row r="3808" customFormat="false" ht="12.75" hidden="false" customHeight="false" outlineLevel="0" collapsed="false">
      <c r="A3808" s="1001" t="n">
        <v>3806</v>
      </c>
      <c r="B3808" s="1001" t="s">
        <v>8587</v>
      </c>
      <c r="C3808" s="1001" t="s">
        <v>899</v>
      </c>
      <c r="D3808" s="1001" t="s">
        <v>846</v>
      </c>
      <c r="E3808" s="1001" t="n">
        <v>3170640440</v>
      </c>
      <c r="F3808" s="1001" t="n">
        <v>76045</v>
      </c>
      <c r="G3808" s="1001" t="s">
        <v>8588</v>
      </c>
      <c r="H3808" s="1128" t="n">
        <v>3870</v>
      </c>
      <c r="I3808" s="1068"/>
    </row>
    <row r="3809" customFormat="false" ht="12.75" hidden="false" customHeight="false" outlineLevel="0" collapsed="false">
      <c r="A3809" s="1001" t="n">
        <v>3807</v>
      </c>
      <c r="B3809" s="1001" t="s">
        <v>8589</v>
      </c>
      <c r="C3809" s="1001" t="s">
        <v>899</v>
      </c>
      <c r="D3809" s="1001" t="s">
        <v>846</v>
      </c>
      <c r="E3809" s="1001" t="n">
        <v>3170640450</v>
      </c>
      <c r="F3809" s="1001" t="n">
        <v>76046</v>
      </c>
      <c r="G3809" s="1001" t="s">
        <v>8590</v>
      </c>
      <c r="H3809" s="1128" t="n">
        <v>5556</v>
      </c>
      <c r="I3809" s="1068"/>
    </row>
    <row r="3810" customFormat="false" ht="12.75" hidden="false" customHeight="false" outlineLevel="0" collapsed="false">
      <c r="A3810" s="1001" t="n">
        <v>3808</v>
      </c>
      <c r="B3810" s="1001" t="s">
        <v>8591</v>
      </c>
      <c r="C3810" s="1001" t="s">
        <v>957</v>
      </c>
      <c r="D3810" s="1001" t="s">
        <v>464</v>
      </c>
      <c r="E3810" s="1001" t="n">
        <v>2120910330</v>
      </c>
      <c r="F3810" s="1001" t="n">
        <v>56034</v>
      </c>
      <c r="G3810" s="1001" t="s">
        <v>8592</v>
      </c>
      <c r="H3810" s="1128" t="n">
        <v>3271</v>
      </c>
      <c r="I3810" s="1068"/>
    </row>
    <row r="3811" customFormat="false" ht="12.75" hidden="false" customHeight="false" outlineLevel="0" collapsed="false">
      <c r="A3811" s="1001" t="n">
        <v>3809</v>
      </c>
      <c r="B3811" s="1001" t="s">
        <v>8593</v>
      </c>
      <c r="C3811" s="1001" t="s">
        <v>1226</v>
      </c>
      <c r="D3811" s="1001" t="s">
        <v>855</v>
      </c>
      <c r="E3811" s="1001" t="n">
        <v>3160410390</v>
      </c>
      <c r="F3811" s="1001" t="n">
        <v>75040</v>
      </c>
      <c r="G3811" s="1001" t="s">
        <v>8594</v>
      </c>
      <c r="H3811" s="1128" t="n">
        <v>8620</v>
      </c>
      <c r="I3811" s="1068"/>
    </row>
    <row r="3812" customFormat="false" ht="12.75" hidden="false" customHeight="false" outlineLevel="0" collapsed="false">
      <c r="A3812" s="1001" t="n">
        <v>3810</v>
      </c>
      <c r="B3812" s="1001" t="s">
        <v>8595</v>
      </c>
      <c r="C3812" s="1001" t="s">
        <v>1453</v>
      </c>
      <c r="D3812" s="1001" t="s">
        <v>861</v>
      </c>
      <c r="E3812" s="1001" t="n">
        <v>1050870210</v>
      </c>
      <c r="F3812" s="1001" t="n">
        <v>27021</v>
      </c>
      <c r="G3812" s="1001" t="s">
        <v>8596</v>
      </c>
      <c r="H3812" s="1128" t="n">
        <v>21279</v>
      </c>
      <c r="I3812" s="1068"/>
    </row>
    <row r="3813" customFormat="false" ht="12.75" hidden="false" customHeight="false" outlineLevel="0" collapsed="false">
      <c r="A3813" s="1001" t="n">
        <v>3811</v>
      </c>
      <c r="B3813" s="1001" t="s">
        <v>8597</v>
      </c>
      <c r="C3813" s="1001" t="s">
        <v>1215</v>
      </c>
      <c r="D3813" s="1001" t="s">
        <v>858</v>
      </c>
      <c r="E3813" s="1001" t="n">
        <v>1040140460</v>
      </c>
      <c r="F3813" s="1001" t="n">
        <v>21049</v>
      </c>
      <c r="G3813" s="1001" t="s">
        <v>8598</v>
      </c>
      <c r="H3813" s="1128" t="n">
        <v>828</v>
      </c>
      <c r="I3813" s="1068"/>
    </row>
    <row r="3814" customFormat="false" ht="12.75" hidden="false" customHeight="false" outlineLevel="0" collapsed="false">
      <c r="A3814" s="1001" t="n">
        <v>3812</v>
      </c>
      <c r="B3814" s="1001" t="s">
        <v>8599</v>
      </c>
      <c r="C3814" s="1001" t="s">
        <v>1084</v>
      </c>
      <c r="D3814" s="1001" t="s">
        <v>850</v>
      </c>
      <c r="E3814" s="1001" t="n">
        <v>1060850570</v>
      </c>
      <c r="F3814" s="1001" t="n">
        <v>30057</v>
      </c>
      <c r="G3814" s="1001" t="s">
        <v>8600</v>
      </c>
      <c r="H3814" s="1128" t="n">
        <v>6847</v>
      </c>
      <c r="I3814" s="1068"/>
    </row>
    <row r="3815" customFormat="false" ht="12.75" hidden="false" customHeight="false" outlineLevel="0" collapsed="false">
      <c r="A3815" s="1001" t="n">
        <v>3813</v>
      </c>
      <c r="B3815" s="1001" t="s">
        <v>8601</v>
      </c>
      <c r="C3815" s="1001" t="s">
        <v>951</v>
      </c>
      <c r="D3815" s="1001" t="s">
        <v>852</v>
      </c>
      <c r="E3815" s="1001" t="n">
        <v>1030260560</v>
      </c>
      <c r="F3815" s="1001" t="n">
        <v>19057</v>
      </c>
      <c r="G3815" s="1001" t="s">
        <v>8602</v>
      </c>
      <c r="H3815" s="1128" t="n">
        <v>2045</v>
      </c>
      <c r="I3815" s="1068"/>
    </row>
    <row r="3816" customFormat="false" ht="12.75" hidden="false" customHeight="false" outlineLevel="0" collapsed="false">
      <c r="A3816" s="1001" t="n">
        <v>3814</v>
      </c>
      <c r="B3816" s="1001" t="s">
        <v>8603</v>
      </c>
      <c r="C3816" s="1001" t="s">
        <v>1226</v>
      </c>
      <c r="D3816" s="1001" t="s">
        <v>855</v>
      </c>
      <c r="E3816" s="1001" t="n">
        <v>3160410400</v>
      </c>
      <c r="F3816" s="1001" t="n">
        <v>75041</v>
      </c>
      <c r="G3816" s="1001" t="s">
        <v>8604</v>
      </c>
      <c r="H3816" s="1128" t="n">
        <v>1586</v>
      </c>
      <c r="I3816" s="1068"/>
    </row>
    <row r="3817" customFormat="false" ht="12.75" hidden="false" customHeight="false" outlineLevel="0" collapsed="false">
      <c r="A3817" s="1001" t="n">
        <v>3815</v>
      </c>
      <c r="B3817" s="1001" t="s">
        <v>8605</v>
      </c>
      <c r="C3817" s="1001" t="s">
        <v>1796</v>
      </c>
      <c r="D3817" s="1001" t="s">
        <v>855</v>
      </c>
      <c r="E3817" s="1001" t="n">
        <v>3160780130</v>
      </c>
      <c r="F3817" s="1001" t="n">
        <v>73013</v>
      </c>
      <c r="G3817" s="1001" t="s">
        <v>8606</v>
      </c>
      <c r="H3817" s="1128" t="n">
        <v>47301</v>
      </c>
      <c r="I3817" s="1068"/>
    </row>
    <row r="3818" customFormat="false" ht="12.75" hidden="false" customHeight="false" outlineLevel="0" collapsed="false">
      <c r="A3818" s="1001" t="n">
        <v>3816</v>
      </c>
      <c r="B3818" s="1001" t="s">
        <v>8607</v>
      </c>
      <c r="C3818" s="1001" t="s">
        <v>999</v>
      </c>
      <c r="D3818" s="1001" t="s">
        <v>852</v>
      </c>
      <c r="E3818" s="1001" t="n">
        <v>1030121280</v>
      </c>
      <c r="F3818" s="1001" t="n">
        <v>16133</v>
      </c>
      <c r="G3818" s="1001" t="s">
        <v>8608</v>
      </c>
      <c r="H3818" s="1128" t="n">
        <v>10733</v>
      </c>
      <c r="I3818" s="1068"/>
    </row>
    <row r="3819" customFormat="false" ht="12.75" hidden="false" customHeight="false" outlineLevel="0" collapsed="false">
      <c r="A3819" s="1001" t="n">
        <v>3817</v>
      </c>
      <c r="B3819" s="1001" t="s">
        <v>8609</v>
      </c>
      <c r="C3819" s="1001" t="s">
        <v>908</v>
      </c>
      <c r="D3819" s="1001" t="s">
        <v>854</v>
      </c>
      <c r="E3819" s="1001" t="n">
        <v>1010271210</v>
      </c>
      <c r="F3819" s="1001" t="n">
        <v>4121</v>
      </c>
      <c r="G3819" s="1001" t="s">
        <v>8610</v>
      </c>
      <c r="H3819" s="1128" t="n">
        <v>752</v>
      </c>
      <c r="I3819" s="1068"/>
    </row>
    <row r="3820" customFormat="false" ht="12.75" hidden="false" customHeight="false" outlineLevel="0" collapsed="false">
      <c r="A3820" s="1001" t="n">
        <v>3818</v>
      </c>
      <c r="B3820" s="1001" t="s">
        <v>8611</v>
      </c>
      <c r="C3820" s="1001" t="s">
        <v>1132</v>
      </c>
      <c r="D3820" s="1001" t="s">
        <v>468</v>
      </c>
      <c r="E3820" s="1001" t="n">
        <v>3130790251</v>
      </c>
      <c r="F3820" s="1001" t="n">
        <v>67047</v>
      </c>
      <c r="G3820" s="1001" t="s">
        <v>8612</v>
      </c>
      <c r="H3820" s="1128" t="n">
        <v>16219</v>
      </c>
      <c r="I3820" s="1068"/>
    </row>
    <row r="3821" customFormat="false" ht="12.75" hidden="false" customHeight="false" outlineLevel="0" collapsed="false">
      <c r="A3821" s="1001" t="n">
        <v>3819</v>
      </c>
      <c r="B3821" s="1001" t="s">
        <v>8613</v>
      </c>
      <c r="C3821" s="1001" t="s">
        <v>1174</v>
      </c>
      <c r="D3821" s="1001" t="s">
        <v>847</v>
      </c>
      <c r="E3821" s="1001" t="n">
        <v>3180220701</v>
      </c>
      <c r="F3821" s="1001" t="n">
        <v>79073</v>
      </c>
      <c r="G3821" s="1001" t="s">
        <v>8614</v>
      </c>
      <c r="H3821" s="1128" t="n">
        <v>854</v>
      </c>
      <c r="I3821" s="1068"/>
    </row>
    <row r="3822" customFormat="false" ht="12.75" hidden="false" customHeight="false" outlineLevel="0" collapsed="false">
      <c r="A3822" s="1001" t="n">
        <v>3820</v>
      </c>
      <c r="B3822" s="1001" t="s">
        <v>8615</v>
      </c>
      <c r="C3822" s="1001" t="s">
        <v>1174</v>
      </c>
      <c r="D3822" s="1001" t="s">
        <v>847</v>
      </c>
      <c r="E3822" s="1001" t="n">
        <v>3180220710</v>
      </c>
      <c r="F3822" s="1001" t="n">
        <v>79074</v>
      </c>
      <c r="G3822" s="1001" t="s">
        <v>8616</v>
      </c>
      <c r="H3822" s="1128" t="n">
        <v>980</v>
      </c>
      <c r="I3822" s="1068"/>
    </row>
    <row r="3823" customFormat="false" ht="12.75" hidden="false" customHeight="false" outlineLevel="0" collapsed="false">
      <c r="A3823" s="1001" t="n">
        <v>3821</v>
      </c>
      <c r="B3823" s="1001" t="s">
        <v>8617</v>
      </c>
      <c r="C3823" s="1001" t="s">
        <v>1024</v>
      </c>
      <c r="D3823" s="1001" t="s">
        <v>856</v>
      </c>
      <c r="E3823" s="1001" t="n">
        <v>4200730390</v>
      </c>
      <c r="F3823" s="1001" t="n">
        <v>90039</v>
      </c>
      <c r="G3823" s="1001" t="s">
        <v>8618</v>
      </c>
      <c r="H3823" s="1128" t="n">
        <v>470</v>
      </c>
      <c r="I3823" s="1068"/>
    </row>
    <row r="3824" customFormat="false" ht="12.75" hidden="false" customHeight="false" outlineLevel="0" collapsed="false">
      <c r="A3824" s="1001" t="n">
        <v>3822</v>
      </c>
      <c r="B3824" s="1001" t="s">
        <v>8619</v>
      </c>
      <c r="C3824" s="1001" t="s">
        <v>1017</v>
      </c>
      <c r="D3824" s="1001" t="s">
        <v>847</v>
      </c>
      <c r="E3824" s="1001" t="n">
        <v>3180670470</v>
      </c>
      <c r="F3824" s="1001" t="n">
        <v>80047</v>
      </c>
      <c r="G3824" s="1001" t="s">
        <v>8620</v>
      </c>
      <c r="H3824" s="1128" t="n">
        <v>503</v>
      </c>
      <c r="I3824" s="1068"/>
    </row>
    <row r="3825" customFormat="false" ht="12.75" hidden="false" customHeight="false" outlineLevel="0" collapsed="false">
      <c r="A3825" s="1001" t="n">
        <v>3823</v>
      </c>
      <c r="B3825" s="1001" t="s">
        <v>8621</v>
      </c>
      <c r="C3825" s="1001" t="s">
        <v>878</v>
      </c>
      <c r="D3825" s="1001" t="s">
        <v>852</v>
      </c>
      <c r="E3825" s="1001" t="n">
        <v>1030990360</v>
      </c>
      <c r="F3825" s="1001" t="n">
        <v>98036</v>
      </c>
      <c r="G3825" s="1001" t="s">
        <v>8622</v>
      </c>
      <c r="H3825" s="1128" t="n">
        <v>1769</v>
      </c>
      <c r="I3825" s="1068"/>
    </row>
    <row r="3826" customFormat="false" ht="12.75" hidden="false" customHeight="false" outlineLevel="0" collapsed="false">
      <c r="A3826" s="1001" t="n">
        <v>3824</v>
      </c>
      <c r="B3826" s="1001" t="s">
        <v>8623</v>
      </c>
      <c r="C3826" s="1001" t="s">
        <v>1796</v>
      </c>
      <c r="D3826" s="1001" t="s">
        <v>855</v>
      </c>
      <c r="E3826" s="1001" t="n">
        <v>3160780140</v>
      </c>
      <c r="F3826" s="1001" t="n">
        <v>73014</v>
      </c>
      <c r="G3826" s="1001" t="s">
        <v>8624</v>
      </c>
      <c r="H3826" s="1128" t="n">
        <v>5288</v>
      </c>
      <c r="I3826" s="1068"/>
    </row>
    <row r="3827" customFormat="false" ht="12.75" hidden="false" customHeight="false" outlineLevel="0" collapsed="false">
      <c r="A3827" s="1001" t="n">
        <v>3825</v>
      </c>
      <c r="B3827" s="1001" t="s">
        <v>8625</v>
      </c>
      <c r="C3827" s="1001" t="s">
        <v>1335</v>
      </c>
      <c r="D3827" s="1001" t="s">
        <v>849</v>
      </c>
      <c r="E3827" s="1001" t="n">
        <v>1080130360</v>
      </c>
      <c r="F3827" s="1001" t="n">
        <v>37036</v>
      </c>
      <c r="G3827" s="1001" t="s">
        <v>8626</v>
      </c>
      <c r="H3827" s="1128" t="n">
        <v>6806</v>
      </c>
      <c r="I3827" s="1068"/>
    </row>
    <row r="3828" customFormat="false" ht="12.75" hidden="false" customHeight="false" outlineLevel="0" collapsed="false">
      <c r="A3828" s="1001" t="n">
        <v>3826</v>
      </c>
      <c r="B3828" s="1001" t="s">
        <v>8627</v>
      </c>
      <c r="C3828" s="1001" t="s">
        <v>1117</v>
      </c>
      <c r="D3828" s="1001" t="s">
        <v>852</v>
      </c>
      <c r="E3828" s="1001" t="n">
        <v>1030570840</v>
      </c>
      <c r="F3828" s="1001" t="n">
        <v>18087</v>
      </c>
      <c r="G3828" s="1001" t="s">
        <v>8628</v>
      </c>
      <c r="H3828" s="1128" t="n">
        <v>1684</v>
      </c>
      <c r="I3828" s="1068"/>
    </row>
    <row r="3829" customFormat="false" ht="12.75" hidden="false" customHeight="false" outlineLevel="0" collapsed="false">
      <c r="A3829" s="1001" t="n">
        <v>3827</v>
      </c>
      <c r="B3829" s="1001" t="s">
        <v>8629</v>
      </c>
      <c r="C3829" s="1001" t="s">
        <v>1092</v>
      </c>
      <c r="D3829" s="1001" t="s">
        <v>848</v>
      </c>
      <c r="E3829" s="1001" t="n">
        <v>3150200500</v>
      </c>
      <c r="F3829" s="1001" t="n">
        <v>61050</v>
      </c>
      <c r="G3829" s="1001" t="s">
        <v>8630</v>
      </c>
      <c r="H3829" s="1128" t="n">
        <v>2013</v>
      </c>
      <c r="I3829" s="1068"/>
    </row>
    <row r="3830" customFormat="false" ht="12.75" hidden="false" customHeight="false" outlineLevel="0" collapsed="false">
      <c r="A3830" s="1001" t="n">
        <v>3828</v>
      </c>
      <c r="B3830" s="1001" t="s">
        <v>8631</v>
      </c>
      <c r="C3830" s="1001" t="s">
        <v>1087</v>
      </c>
      <c r="D3830" s="1001" t="s">
        <v>848</v>
      </c>
      <c r="E3830" s="1001" t="n">
        <v>3150080470</v>
      </c>
      <c r="F3830" s="1001" t="n">
        <v>64047</v>
      </c>
      <c r="G3830" s="1001" t="s">
        <v>8632</v>
      </c>
      <c r="H3830" s="1128" t="n">
        <v>1624</v>
      </c>
      <c r="I3830" s="1068"/>
    </row>
    <row r="3831" customFormat="false" ht="12.75" hidden="false" customHeight="false" outlineLevel="0" collapsed="false">
      <c r="A3831" s="1001" t="n">
        <v>3829</v>
      </c>
      <c r="B3831" s="1001" t="s">
        <v>8633</v>
      </c>
      <c r="C3831" s="1001" t="s">
        <v>942</v>
      </c>
      <c r="D3831" s="1001" t="s">
        <v>847</v>
      </c>
      <c r="E3831" s="1001" t="n">
        <v>3180250790</v>
      </c>
      <c r="F3831" s="1001" t="n">
        <v>78078</v>
      </c>
      <c r="G3831" s="1001" t="s">
        <v>8634</v>
      </c>
      <c r="H3831" s="1128" t="n">
        <v>964</v>
      </c>
      <c r="I3831" s="1068"/>
    </row>
    <row r="3832" customFormat="false" ht="12.75" hidden="false" customHeight="false" outlineLevel="0" collapsed="false">
      <c r="A3832" s="1001" t="n">
        <v>3830</v>
      </c>
      <c r="B3832" s="1001" t="s">
        <v>8635</v>
      </c>
      <c r="C3832" s="1001" t="s">
        <v>1055</v>
      </c>
      <c r="D3832" s="1001" t="s">
        <v>852</v>
      </c>
      <c r="E3832" s="1001" t="n">
        <v>1030860840</v>
      </c>
      <c r="F3832" s="1001" t="n">
        <v>12099</v>
      </c>
      <c r="G3832" s="1001" t="s">
        <v>8636</v>
      </c>
      <c r="H3832" s="1128" t="n">
        <v>310</v>
      </c>
      <c r="I3832" s="1068"/>
    </row>
    <row r="3833" customFormat="false" ht="12.75" hidden="false" customHeight="false" outlineLevel="0" collapsed="false">
      <c r="A3833" s="1001" t="n">
        <v>3831</v>
      </c>
      <c r="B3833" s="1001" t="s">
        <v>8637</v>
      </c>
      <c r="C3833" s="1001" t="s">
        <v>1543</v>
      </c>
      <c r="D3833" s="662" t="s">
        <v>856</v>
      </c>
      <c r="E3833" s="1001" t="n">
        <v>4201110400</v>
      </c>
      <c r="F3833" s="1001" t="n">
        <v>111040</v>
      </c>
      <c r="G3833" s="1001" t="s">
        <v>8638</v>
      </c>
      <c r="H3833" s="1128" t="n">
        <v>1227</v>
      </c>
      <c r="I3833" s="1068"/>
    </row>
    <row r="3834" customFormat="false" ht="12.75" hidden="false" customHeight="false" outlineLevel="0" collapsed="false">
      <c r="A3834" s="1001" t="n">
        <v>3832</v>
      </c>
      <c r="B3834" s="1001" t="s">
        <v>8639</v>
      </c>
      <c r="C3834" s="1001" t="s">
        <v>893</v>
      </c>
      <c r="D3834" s="1001" t="s">
        <v>852</v>
      </c>
      <c r="E3834" s="1001" t="n">
        <v>1030491350</v>
      </c>
      <c r="F3834" s="1001" t="n">
        <v>15136</v>
      </c>
      <c r="G3834" s="1001" t="s">
        <v>8640</v>
      </c>
      <c r="H3834" s="1128" t="n">
        <v>3671</v>
      </c>
      <c r="I3834" s="1068"/>
    </row>
    <row r="3835" customFormat="false" ht="12.75" hidden="false" customHeight="false" outlineLevel="0" collapsed="false">
      <c r="A3835" s="1001" t="n">
        <v>3833</v>
      </c>
      <c r="B3835" s="1001" t="s">
        <v>8641</v>
      </c>
      <c r="C3835" s="1001" t="s">
        <v>928</v>
      </c>
      <c r="D3835" s="1001" t="s">
        <v>857</v>
      </c>
      <c r="E3835" s="1001" t="n">
        <v>4190210230</v>
      </c>
      <c r="F3835" s="1001" t="n">
        <v>87023</v>
      </c>
      <c r="G3835" s="1001" t="s">
        <v>8642</v>
      </c>
      <c r="H3835" s="1128" t="n">
        <v>14287</v>
      </c>
      <c r="I3835" s="1068"/>
    </row>
    <row r="3836" customFormat="false" ht="12.75" hidden="false" customHeight="false" outlineLevel="0" collapsed="false">
      <c r="A3836" s="1001" t="n">
        <v>3834</v>
      </c>
      <c r="B3836" s="1001" t="s">
        <v>8643</v>
      </c>
      <c r="C3836" s="1001" t="s">
        <v>928</v>
      </c>
      <c r="D3836" s="1001" t="s">
        <v>857</v>
      </c>
      <c r="E3836" s="1001" t="n">
        <v>4190210240</v>
      </c>
      <c r="F3836" s="1001" t="n">
        <v>87024</v>
      </c>
      <c r="G3836" s="1001" t="s">
        <v>8644</v>
      </c>
      <c r="H3836" s="1128" t="n">
        <v>31998</v>
      </c>
      <c r="I3836" s="1068"/>
    </row>
    <row r="3837" customFormat="false" ht="12.75" hidden="false" customHeight="false" outlineLevel="0" collapsed="false">
      <c r="A3837" s="1001" t="n">
        <v>3835</v>
      </c>
      <c r="B3837" s="1001" t="s">
        <v>8645</v>
      </c>
      <c r="C3837" s="1001" t="s">
        <v>899</v>
      </c>
      <c r="D3837" s="1001" t="s">
        <v>846</v>
      </c>
      <c r="E3837" s="1001" t="n">
        <v>3170640460</v>
      </c>
      <c r="F3837" s="1001" t="n">
        <v>76047</v>
      </c>
      <c r="G3837" s="1001" t="s">
        <v>8646</v>
      </c>
      <c r="H3837" s="1128" t="n">
        <v>1506</v>
      </c>
      <c r="I3837" s="1068"/>
    </row>
    <row r="3838" customFormat="false" ht="12.75" hidden="false" customHeight="false" outlineLevel="0" collapsed="false">
      <c r="A3838" s="1001" t="n">
        <v>3836</v>
      </c>
      <c r="B3838" s="1001" t="s">
        <v>8647</v>
      </c>
      <c r="C3838" s="1001" t="s">
        <v>1055</v>
      </c>
      <c r="D3838" s="1001" t="s">
        <v>852</v>
      </c>
      <c r="E3838" s="1001" t="n">
        <v>1030860850</v>
      </c>
      <c r="F3838" s="1001" t="n">
        <v>12100</v>
      </c>
      <c r="G3838" s="1001" t="s">
        <v>8648</v>
      </c>
      <c r="H3838" s="1128" t="n">
        <v>303</v>
      </c>
      <c r="I3838" s="1068"/>
    </row>
    <row r="3839" customFormat="false" ht="12.75" hidden="false" customHeight="false" outlineLevel="0" collapsed="false">
      <c r="A3839" s="1001" t="n">
        <v>3837</v>
      </c>
      <c r="B3839" s="1001" t="s">
        <v>8649</v>
      </c>
      <c r="C3839" s="1001" t="s">
        <v>1330</v>
      </c>
      <c r="D3839" s="1001" t="s">
        <v>861</v>
      </c>
      <c r="E3839" s="1001" t="n">
        <v>1050840380</v>
      </c>
      <c r="F3839" s="1001" t="n">
        <v>26039</v>
      </c>
      <c r="G3839" s="1001" t="s">
        <v>8650</v>
      </c>
      <c r="H3839" s="1128" t="n">
        <v>5125</v>
      </c>
      <c r="I3839" s="1068"/>
    </row>
    <row r="3840" customFormat="false" ht="12.75" hidden="false" customHeight="false" outlineLevel="0" collapsed="false">
      <c r="A3840" s="1001" t="n">
        <v>3838</v>
      </c>
      <c r="B3840" s="1001" t="s">
        <v>8651</v>
      </c>
      <c r="C3840" s="1001" t="s">
        <v>1474</v>
      </c>
      <c r="D3840" s="1001" t="s">
        <v>854</v>
      </c>
      <c r="E3840" s="1001" t="n">
        <v>1011020420</v>
      </c>
      <c r="F3840" s="1001" t="n">
        <v>103042</v>
      </c>
      <c r="G3840" s="1001" t="s">
        <v>8652</v>
      </c>
      <c r="H3840" s="1128" t="n">
        <v>1476</v>
      </c>
      <c r="I3840" s="1068"/>
    </row>
    <row r="3841" customFormat="false" ht="12.75" hidden="false" customHeight="false" outlineLevel="0" collapsed="false">
      <c r="A3841" s="1001" t="n">
        <v>3839</v>
      </c>
      <c r="B3841" s="1001" t="s">
        <v>8653</v>
      </c>
      <c r="C3841" s="1001" t="s">
        <v>875</v>
      </c>
      <c r="D3841" s="1001" t="s">
        <v>861</v>
      </c>
      <c r="E3841" s="1001" t="n">
        <v>1050540480</v>
      </c>
      <c r="F3841" s="1001" t="n">
        <v>28048</v>
      </c>
      <c r="G3841" s="1001" t="s">
        <v>8654</v>
      </c>
      <c r="H3841" s="1128" t="n">
        <v>9092</v>
      </c>
      <c r="I3841" s="1068"/>
    </row>
    <row r="3842" customFormat="false" ht="12.75" hidden="false" customHeight="false" outlineLevel="0" collapsed="false">
      <c r="A3842" s="1001" t="n">
        <v>3840</v>
      </c>
      <c r="B3842" s="1001" t="s">
        <v>8655</v>
      </c>
      <c r="C3842" s="1001" t="s">
        <v>1330</v>
      </c>
      <c r="D3842" s="1001" t="s">
        <v>861</v>
      </c>
      <c r="E3842" s="1001" t="n">
        <v>1050840390</v>
      </c>
      <c r="F3842" s="1001" t="n">
        <v>26040</v>
      </c>
      <c r="G3842" s="1001" t="s">
        <v>8656</v>
      </c>
      <c r="H3842" s="1128" t="n">
        <v>9225</v>
      </c>
      <c r="I3842" s="1068"/>
    </row>
    <row r="3843" customFormat="false" ht="12.75" hidden="false" customHeight="false" outlineLevel="0" collapsed="false">
      <c r="A3843" s="1001" t="n">
        <v>3841</v>
      </c>
      <c r="B3843" s="1001" t="s">
        <v>8657</v>
      </c>
      <c r="C3843" s="1001" t="s">
        <v>875</v>
      </c>
      <c r="D3843" s="1001" t="s">
        <v>861</v>
      </c>
      <c r="E3843" s="1001" t="n">
        <v>1050540490</v>
      </c>
      <c r="F3843" s="1001" t="n">
        <v>28049</v>
      </c>
      <c r="G3843" s="1001" t="s">
        <v>8658</v>
      </c>
      <c r="H3843" s="1128" t="n">
        <v>1780</v>
      </c>
      <c r="I3843" s="1068"/>
    </row>
    <row r="3844" customFormat="false" ht="12.75" hidden="false" customHeight="false" outlineLevel="0" collapsed="false">
      <c r="A3844" s="1001" t="n">
        <v>3842</v>
      </c>
      <c r="B3844" s="1001" t="s">
        <v>8659</v>
      </c>
      <c r="C3844" s="1001" t="s">
        <v>1602</v>
      </c>
      <c r="D3844" s="1001" t="s">
        <v>849</v>
      </c>
      <c r="E3844" s="1001" t="n">
        <v>1080290111</v>
      </c>
      <c r="F3844" s="1001" t="n">
        <v>38012</v>
      </c>
      <c r="G3844" s="1001" t="s">
        <v>8660</v>
      </c>
      <c r="H3844" s="1128" t="n">
        <v>2291</v>
      </c>
      <c r="I3844" s="1068"/>
    </row>
    <row r="3845" customFormat="false" ht="12.75" hidden="false" customHeight="false" outlineLevel="0" collapsed="false">
      <c r="A3845" s="1001" t="n">
        <v>3843</v>
      </c>
      <c r="B3845" s="1001" t="s">
        <v>8661</v>
      </c>
      <c r="C3845" s="1001" t="s">
        <v>988</v>
      </c>
      <c r="D3845" s="1001" t="s">
        <v>854</v>
      </c>
      <c r="E3845" s="1001" t="n">
        <v>1010020890</v>
      </c>
      <c r="F3845" s="1001" t="n">
        <v>6091</v>
      </c>
      <c r="G3845" s="1001" t="s">
        <v>8662</v>
      </c>
      <c r="H3845" s="1128" t="n">
        <v>1278</v>
      </c>
      <c r="I3845" s="1068"/>
    </row>
    <row r="3846" customFormat="false" ht="12.75" hidden="false" customHeight="false" outlineLevel="0" collapsed="false">
      <c r="A3846" s="1001" t="n">
        <v>3844</v>
      </c>
      <c r="B3846" s="1001" t="s">
        <v>8663</v>
      </c>
      <c r="C3846" s="1001" t="s">
        <v>1159</v>
      </c>
      <c r="D3846" s="1001" t="s">
        <v>852</v>
      </c>
      <c r="E3846" s="1001" t="n">
        <v>1030241380</v>
      </c>
      <c r="F3846" s="1001" t="n">
        <v>13144</v>
      </c>
      <c r="G3846" s="1001" t="s">
        <v>8664</v>
      </c>
      <c r="H3846" s="1128" t="n">
        <v>3131</v>
      </c>
      <c r="I3846" s="1068"/>
    </row>
    <row r="3847" customFormat="false" ht="12.75" hidden="false" customHeight="false" outlineLevel="0" collapsed="false">
      <c r="A3847" s="1001" t="n">
        <v>3845</v>
      </c>
      <c r="B3847" s="1001" t="s">
        <v>8665</v>
      </c>
      <c r="C3847" s="1001" t="s">
        <v>1591</v>
      </c>
      <c r="D3847" s="1001" t="s">
        <v>851</v>
      </c>
      <c r="E3847" s="1001" t="n">
        <v>1070340320</v>
      </c>
      <c r="F3847" s="1001" t="n">
        <v>10032</v>
      </c>
      <c r="G3847" s="1001" t="s">
        <v>8666</v>
      </c>
      <c r="H3847" s="1128" t="n">
        <v>3443</v>
      </c>
      <c r="I3847" s="1068"/>
    </row>
    <row r="3848" customFormat="false" ht="12.75" hidden="false" customHeight="false" outlineLevel="0" collapsed="false">
      <c r="A3848" s="1001" t="n">
        <v>3846</v>
      </c>
      <c r="B3848" s="1001" t="s">
        <v>8667</v>
      </c>
      <c r="C3848" s="1001" t="s">
        <v>1771</v>
      </c>
      <c r="D3848" s="1001" t="s">
        <v>458</v>
      </c>
      <c r="E3848" s="1001" t="n">
        <v>2090460100</v>
      </c>
      <c r="F3848" s="1001" t="n">
        <v>45010</v>
      </c>
      <c r="G3848" s="1001" t="s">
        <v>8668</v>
      </c>
      <c r="H3848" s="1128" t="n">
        <v>66498</v>
      </c>
      <c r="I3848" s="1068"/>
    </row>
    <row r="3849" customFormat="false" ht="12.75" hidden="false" customHeight="false" outlineLevel="0" collapsed="false">
      <c r="A3849" s="1001" t="n">
        <v>3847</v>
      </c>
      <c r="B3849" s="1001" t="s">
        <v>8669</v>
      </c>
      <c r="C3849" s="1001" t="s">
        <v>914</v>
      </c>
      <c r="D3849" s="1001" t="s">
        <v>468</v>
      </c>
      <c r="E3849" s="1001" t="n">
        <v>3130380540</v>
      </c>
      <c r="F3849" s="1001" t="n">
        <v>66054</v>
      </c>
      <c r="G3849" s="1001" t="s">
        <v>8670</v>
      </c>
      <c r="H3849" s="1128" t="n">
        <v>1365</v>
      </c>
      <c r="I3849" s="1068"/>
    </row>
    <row r="3850" customFormat="false" ht="12.75" hidden="false" customHeight="false" outlineLevel="0" collapsed="false">
      <c r="A3850" s="1001" t="n">
        <v>3848</v>
      </c>
      <c r="B3850" s="1001" t="s">
        <v>8671</v>
      </c>
      <c r="C3850" s="1001" t="s">
        <v>925</v>
      </c>
      <c r="D3850" s="1001" t="s">
        <v>848</v>
      </c>
      <c r="E3850" s="1001" t="n">
        <v>3150510431</v>
      </c>
      <c r="F3850" s="1001" t="n">
        <v>63092</v>
      </c>
      <c r="G3850" s="1001" t="s">
        <v>8672</v>
      </c>
      <c r="H3850" s="1128" t="n">
        <v>5056</v>
      </c>
      <c r="I3850" s="1068"/>
    </row>
    <row r="3851" customFormat="false" ht="12.75" hidden="false" customHeight="false" outlineLevel="0" collapsed="false">
      <c r="A3851" s="1001" t="n">
        <v>3849</v>
      </c>
      <c r="B3851" s="1001" t="s">
        <v>8673</v>
      </c>
      <c r="C3851" s="1001" t="s">
        <v>896</v>
      </c>
      <c r="D3851" s="1001" t="s">
        <v>458</v>
      </c>
      <c r="E3851" s="1001" t="n">
        <v>2090630080</v>
      </c>
      <c r="F3851" s="1001" t="n">
        <v>47008</v>
      </c>
      <c r="G3851" s="1001" t="s">
        <v>8674</v>
      </c>
      <c r="H3851" s="1128" t="n">
        <v>7698</v>
      </c>
      <c r="I3851" s="1068"/>
    </row>
    <row r="3852" customFormat="false" ht="12.75" hidden="false" customHeight="false" outlineLevel="0" collapsed="false">
      <c r="A3852" s="1001" t="n">
        <v>3850</v>
      </c>
      <c r="B3852" s="1001" t="s">
        <v>8675</v>
      </c>
      <c r="C3852" s="1001" t="s">
        <v>1320</v>
      </c>
      <c r="D3852" s="1001" t="s">
        <v>462</v>
      </c>
      <c r="E3852" s="1001" t="n">
        <v>2111050110</v>
      </c>
      <c r="F3852" s="1001" t="n">
        <v>109011</v>
      </c>
      <c r="G3852" s="1001" t="s">
        <v>8676</v>
      </c>
      <c r="H3852" s="1128" t="n">
        <v>878</v>
      </c>
      <c r="I3852" s="1068"/>
    </row>
    <row r="3853" customFormat="false" ht="12.75" hidden="false" customHeight="false" outlineLevel="0" collapsed="false">
      <c r="A3853" s="1001" t="n">
        <v>3851</v>
      </c>
      <c r="B3853" s="1001" t="s">
        <v>8677</v>
      </c>
      <c r="C3853" s="1001" t="s">
        <v>1239</v>
      </c>
      <c r="D3853" s="1001" t="s">
        <v>849</v>
      </c>
      <c r="E3853" s="1001" t="n">
        <v>1080660130</v>
      </c>
      <c r="F3853" s="1001" t="n">
        <v>39013</v>
      </c>
      <c r="G3853" s="1001" t="s">
        <v>8678</v>
      </c>
      <c r="H3853" s="1128" t="n">
        <v>10590</v>
      </c>
      <c r="I3853" s="1068"/>
    </row>
    <row r="3854" customFormat="false" ht="12.75" hidden="false" customHeight="false" outlineLevel="0" collapsed="false">
      <c r="A3854" s="1001" t="n">
        <v>3852</v>
      </c>
      <c r="B3854" s="1001" t="s">
        <v>8679</v>
      </c>
      <c r="C3854" s="1001" t="s">
        <v>925</v>
      </c>
      <c r="D3854" s="1001" t="s">
        <v>848</v>
      </c>
      <c r="E3854" s="1001" t="n">
        <v>3150510440</v>
      </c>
      <c r="F3854" s="1001" t="n">
        <v>63044</v>
      </c>
      <c r="G3854" s="1001" t="s">
        <v>8680</v>
      </c>
      <c r="H3854" s="1128" t="n">
        <v>14146</v>
      </c>
      <c r="I3854" s="1068"/>
    </row>
    <row r="3855" customFormat="false" ht="12.75" hidden="false" customHeight="false" outlineLevel="0" collapsed="false">
      <c r="A3855" s="1001" t="n">
        <v>3853</v>
      </c>
      <c r="B3855" s="1001" t="s">
        <v>8681</v>
      </c>
      <c r="C3855" s="1001" t="s">
        <v>1556</v>
      </c>
      <c r="D3855" s="1001" t="s">
        <v>458</v>
      </c>
      <c r="E3855" s="1001" t="n">
        <v>2090360140</v>
      </c>
      <c r="F3855" s="1001" t="n">
        <v>53015</v>
      </c>
      <c r="G3855" s="1001" t="s">
        <v>8682</v>
      </c>
      <c r="H3855" s="1128" t="n">
        <v>8124</v>
      </c>
      <c r="I3855" s="1068"/>
    </row>
    <row r="3856" customFormat="false" ht="12.75" hidden="false" customHeight="false" outlineLevel="0" collapsed="false">
      <c r="A3856" s="1001" t="n">
        <v>3854</v>
      </c>
      <c r="B3856" s="1001" t="s">
        <v>8683</v>
      </c>
      <c r="C3856" s="1001" t="s">
        <v>1731</v>
      </c>
      <c r="D3856" s="1001" t="s">
        <v>859</v>
      </c>
      <c r="E3856" s="1001" t="n">
        <v>2100580280</v>
      </c>
      <c r="F3856" s="1001" t="n">
        <v>54028</v>
      </c>
      <c r="G3856" s="1001" t="s">
        <v>8684</v>
      </c>
      <c r="H3856" s="1128" t="n">
        <v>3641</v>
      </c>
      <c r="I3856" s="1068"/>
    </row>
    <row r="3857" customFormat="false" ht="12.75" hidden="false" customHeight="false" outlineLevel="0" collapsed="false">
      <c r="A3857" s="1001" t="n">
        <v>3855</v>
      </c>
      <c r="B3857" s="1001" t="s">
        <v>8685</v>
      </c>
      <c r="C3857" s="1001" t="s">
        <v>1796</v>
      </c>
      <c r="D3857" s="1001" t="s">
        <v>855</v>
      </c>
      <c r="E3857" s="1001" t="n">
        <v>3160780150</v>
      </c>
      <c r="F3857" s="1001" t="n">
        <v>73015</v>
      </c>
      <c r="G3857" s="1001" t="s">
        <v>8686</v>
      </c>
      <c r="H3857" s="1128" t="n">
        <v>32116</v>
      </c>
      <c r="I3857" s="1068"/>
    </row>
    <row r="3858" customFormat="false" ht="12.75" hidden="false" customHeight="false" outlineLevel="0" collapsed="false">
      <c r="A3858" s="1001" t="n">
        <v>3856</v>
      </c>
      <c r="B3858" s="1001" t="s">
        <v>8687</v>
      </c>
      <c r="C3858" s="1001" t="s">
        <v>878</v>
      </c>
      <c r="D3858" s="1001" t="s">
        <v>852</v>
      </c>
      <c r="E3858" s="1001" t="n">
        <v>1030990370</v>
      </c>
      <c r="F3858" s="1001" t="n">
        <v>98037</v>
      </c>
      <c r="G3858" s="1001" t="s">
        <v>8688</v>
      </c>
      <c r="H3858" s="1128" t="n">
        <v>4379</v>
      </c>
      <c r="I3858" s="1068"/>
    </row>
    <row r="3859" customFormat="false" ht="12.75" hidden="false" customHeight="false" outlineLevel="0" collapsed="false">
      <c r="A3859" s="1001" t="n">
        <v>3857</v>
      </c>
      <c r="B3859" s="1001" t="s">
        <v>8689</v>
      </c>
      <c r="C3859" s="1001" t="s">
        <v>875</v>
      </c>
      <c r="D3859" s="1001" t="s">
        <v>861</v>
      </c>
      <c r="E3859" s="1001" t="n">
        <v>1050540500</v>
      </c>
      <c r="F3859" s="1001" t="n">
        <v>28050</v>
      </c>
      <c r="G3859" s="1001" t="s">
        <v>8690</v>
      </c>
      <c r="H3859" s="1128" t="n">
        <v>6043</v>
      </c>
      <c r="I3859" s="1068"/>
    </row>
    <row r="3860" customFormat="false" ht="12.75" hidden="false" customHeight="false" outlineLevel="0" collapsed="false">
      <c r="A3860" s="1001" t="n">
        <v>3858</v>
      </c>
      <c r="B3860" s="1001" t="s">
        <v>8691</v>
      </c>
      <c r="C3860" s="1001" t="s">
        <v>1344</v>
      </c>
      <c r="D3860" s="1001" t="s">
        <v>458</v>
      </c>
      <c r="E3860" s="1001" t="n">
        <v>2090430180</v>
      </c>
      <c r="F3860" s="1001" t="n">
        <v>46018</v>
      </c>
      <c r="G3860" s="1001" t="s">
        <v>8692</v>
      </c>
      <c r="H3860" s="1128" t="n">
        <v>21823</v>
      </c>
      <c r="I3860" s="1068"/>
    </row>
    <row r="3861" customFormat="false" ht="12.75" hidden="false" customHeight="false" outlineLevel="0" collapsed="false">
      <c r="A3861" s="1001" t="n">
        <v>3859</v>
      </c>
      <c r="B3861" s="1001" t="s">
        <v>8693</v>
      </c>
      <c r="C3861" s="1001" t="s">
        <v>1095</v>
      </c>
      <c r="D3861" s="1001" t="s">
        <v>854</v>
      </c>
      <c r="E3861" s="1001" t="n">
        <v>1010960310</v>
      </c>
      <c r="F3861" s="1001" t="n">
        <v>96031</v>
      </c>
      <c r="G3861" s="1001" t="s">
        <v>8694</v>
      </c>
      <c r="H3861" s="1128" t="n">
        <v>569</v>
      </c>
      <c r="I3861" s="1068"/>
    </row>
    <row r="3862" customFormat="false" ht="12.75" hidden="false" customHeight="false" outlineLevel="0" collapsed="false">
      <c r="A3862" s="1001" t="n">
        <v>3860</v>
      </c>
      <c r="B3862" s="1001" t="s">
        <v>8695</v>
      </c>
      <c r="C3862" s="1001" t="s">
        <v>1035</v>
      </c>
      <c r="D3862" s="1001" t="s">
        <v>854</v>
      </c>
      <c r="E3862" s="1001" t="n">
        <v>1010811430</v>
      </c>
      <c r="F3862" s="1001" t="n">
        <v>1145</v>
      </c>
      <c r="G3862" s="1001" t="s">
        <v>8696</v>
      </c>
      <c r="H3862" s="1128" t="n">
        <v>57</v>
      </c>
      <c r="I3862" s="1068"/>
    </row>
    <row r="3863" customFormat="false" ht="12.75" hidden="false" customHeight="false" outlineLevel="0" collapsed="false">
      <c r="A3863" s="1001" t="n">
        <v>3861</v>
      </c>
      <c r="B3863" s="1001" t="s">
        <v>8697</v>
      </c>
      <c r="C3863" s="1001" t="s">
        <v>1095</v>
      </c>
      <c r="D3863" s="1001" t="s">
        <v>854</v>
      </c>
      <c r="E3863" s="1001" t="n">
        <v>1010960320</v>
      </c>
      <c r="F3863" s="1001" t="n">
        <v>96032</v>
      </c>
      <c r="G3863" s="1001" t="s">
        <v>8698</v>
      </c>
      <c r="H3863" s="1128" t="n">
        <v>1916</v>
      </c>
      <c r="I3863" s="1068"/>
    </row>
    <row r="3864" customFormat="false" ht="12.75" hidden="false" customHeight="false" outlineLevel="0" collapsed="false">
      <c r="A3864" s="1001" t="n">
        <v>3862</v>
      </c>
      <c r="B3864" s="1001" t="s">
        <v>8699</v>
      </c>
      <c r="C3864" s="1001" t="s">
        <v>965</v>
      </c>
      <c r="D3864" s="1001" t="s">
        <v>462</v>
      </c>
      <c r="E3864" s="1001" t="n">
        <v>2110060290</v>
      </c>
      <c r="F3864" s="1001" t="n">
        <v>44029</v>
      </c>
      <c r="G3864" s="1001" t="s">
        <v>8700</v>
      </c>
      <c r="H3864" s="1128" t="n">
        <v>1635</v>
      </c>
      <c r="I3864" s="1068"/>
    </row>
    <row r="3865" customFormat="false" ht="12.75" hidden="false" customHeight="false" outlineLevel="0" collapsed="false">
      <c r="A3865" s="1001" t="n">
        <v>3863</v>
      </c>
      <c r="B3865" s="1001" t="s">
        <v>8701</v>
      </c>
      <c r="C3865" s="1001" t="s">
        <v>1110</v>
      </c>
      <c r="D3865" s="1001" t="s">
        <v>858</v>
      </c>
      <c r="E3865" s="1001" t="n">
        <v>1040831060</v>
      </c>
      <c r="F3865" s="1001" t="n">
        <v>22112</v>
      </c>
      <c r="G3865" s="1001" t="s">
        <v>8702</v>
      </c>
      <c r="H3865" s="1128" t="n">
        <v>144</v>
      </c>
      <c r="I3865" s="1068"/>
    </row>
    <row r="3866" customFormat="false" ht="12.75" hidden="false" customHeight="false" outlineLevel="0" collapsed="false">
      <c r="A3866" s="1001" t="n">
        <v>3864</v>
      </c>
      <c r="B3866" s="1001" t="s">
        <v>8703</v>
      </c>
      <c r="C3866" s="1001" t="s">
        <v>1125</v>
      </c>
      <c r="D3866" s="1001" t="s">
        <v>851</v>
      </c>
      <c r="E3866" s="1001" t="n">
        <v>1070740370</v>
      </c>
      <c r="F3866" s="1001" t="n">
        <v>9037</v>
      </c>
      <c r="G3866" s="1001" t="s">
        <v>8704</v>
      </c>
      <c r="H3866" s="1128" t="n">
        <v>97</v>
      </c>
      <c r="I3866" s="1068"/>
    </row>
    <row r="3867" customFormat="false" ht="12.75" hidden="false" customHeight="false" outlineLevel="0" collapsed="false">
      <c r="A3867" s="1001" t="n">
        <v>3865</v>
      </c>
      <c r="B3867" s="1001" t="s">
        <v>8705</v>
      </c>
      <c r="C3867" s="1001" t="s">
        <v>378</v>
      </c>
      <c r="D3867" s="1001" t="s">
        <v>854</v>
      </c>
      <c r="E3867" s="1001" t="n">
        <v>1010520880</v>
      </c>
      <c r="F3867" s="1001" t="n">
        <v>3093</v>
      </c>
      <c r="G3867" s="1001" t="s">
        <v>8706</v>
      </c>
      <c r="H3867" s="1128" t="n">
        <v>1124</v>
      </c>
      <c r="I3867" s="1068"/>
    </row>
    <row r="3868" customFormat="false" ht="12.75" hidden="false" customHeight="false" outlineLevel="0" collapsed="false">
      <c r="A3868" s="1001" t="n">
        <v>3866</v>
      </c>
      <c r="B3868" s="1001" t="s">
        <v>8707</v>
      </c>
      <c r="C3868" s="1001" t="s">
        <v>1474</v>
      </c>
      <c r="D3868" s="1001" t="s">
        <v>854</v>
      </c>
      <c r="E3868" s="1001" t="n">
        <v>1011020430</v>
      </c>
      <c r="F3868" s="1001" t="n">
        <v>103043</v>
      </c>
      <c r="G3868" s="1001" t="s">
        <v>8708</v>
      </c>
      <c r="H3868" s="1128" t="n">
        <v>117</v>
      </c>
      <c r="I3868" s="1068"/>
    </row>
    <row r="3869" customFormat="false" ht="12.75" hidden="false" customHeight="false" outlineLevel="0" collapsed="false">
      <c r="A3869" s="1001" t="n">
        <v>3867</v>
      </c>
      <c r="B3869" s="1001" t="s">
        <v>8709</v>
      </c>
      <c r="C3869" s="1001" t="s">
        <v>887</v>
      </c>
      <c r="D3869" s="1001" t="s">
        <v>856</v>
      </c>
      <c r="E3869" s="1001" t="n">
        <v>4200950260</v>
      </c>
      <c r="F3869" s="1001" t="n">
        <v>95026</v>
      </c>
      <c r="G3869" s="1001" t="s">
        <v>8710</v>
      </c>
      <c r="H3869" s="1128" t="n">
        <v>1012</v>
      </c>
      <c r="I3869" s="1068"/>
    </row>
    <row r="3870" customFormat="false" ht="12.75" hidden="false" customHeight="false" outlineLevel="0" collapsed="false">
      <c r="A3870" s="1001" t="n">
        <v>3868</v>
      </c>
      <c r="B3870" s="1001" t="s">
        <v>8711</v>
      </c>
      <c r="C3870" s="1001" t="s">
        <v>1497</v>
      </c>
      <c r="D3870" s="1001" t="s">
        <v>462</v>
      </c>
      <c r="E3870" s="1001" t="n">
        <v>2110440240</v>
      </c>
      <c r="F3870" s="1001" t="n">
        <v>43024</v>
      </c>
      <c r="G3870" s="1001" t="s">
        <v>8712</v>
      </c>
      <c r="H3870" s="1128" t="n">
        <v>9290</v>
      </c>
      <c r="I3870" s="1068"/>
    </row>
    <row r="3871" customFormat="false" ht="12.75" hidden="false" customHeight="false" outlineLevel="0" collapsed="false">
      <c r="A3871" s="1001" t="n">
        <v>3869</v>
      </c>
      <c r="B3871" s="1001" t="s">
        <v>8713</v>
      </c>
      <c r="C3871" s="1001" t="s">
        <v>911</v>
      </c>
      <c r="D3871" s="1001" t="s">
        <v>846</v>
      </c>
      <c r="E3871" s="1001" t="n">
        <v>3170470140</v>
      </c>
      <c r="F3871" s="1001" t="n">
        <v>77014</v>
      </c>
      <c r="G3871" s="1001" t="s">
        <v>8714</v>
      </c>
      <c r="H3871" s="1128" t="n">
        <v>59748</v>
      </c>
      <c r="I3871" s="1068"/>
    </row>
    <row r="3872" customFormat="false" ht="12.75" hidden="false" customHeight="false" outlineLevel="0" collapsed="false">
      <c r="A3872" s="1001" t="n">
        <v>3870</v>
      </c>
      <c r="B3872" s="1001" t="s">
        <v>8715</v>
      </c>
      <c r="C3872" s="1001" t="s">
        <v>1035</v>
      </c>
      <c r="D3872" s="1001" t="s">
        <v>854</v>
      </c>
      <c r="E3872" s="1001" t="n">
        <v>1010811440</v>
      </c>
      <c r="F3872" s="1001" t="n">
        <v>1146</v>
      </c>
      <c r="G3872" s="1001" t="s">
        <v>8716</v>
      </c>
      <c r="H3872" s="1128" t="n">
        <v>3777</v>
      </c>
      <c r="I3872" s="1068"/>
    </row>
    <row r="3873" customFormat="false" ht="12.75" hidden="false" customHeight="false" outlineLevel="0" collapsed="false">
      <c r="A3873" s="1001" t="n">
        <v>3871</v>
      </c>
      <c r="B3873" s="1001" t="s">
        <v>8717</v>
      </c>
      <c r="C3873" s="1001" t="s">
        <v>1226</v>
      </c>
      <c r="D3873" s="1001" t="s">
        <v>855</v>
      </c>
      <c r="E3873" s="1001" t="n">
        <v>3160410410</v>
      </c>
      <c r="F3873" s="1001" t="n">
        <v>75042</v>
      </c>
      <c r="G3873" s="1001" t="s">
        <v>8718</v>
      </c>
      <c r="H3873" s="1128" t="n">
        <v>10993</v>
      </c>
      <c r="I3873" s="1068"/>
    </row>
    <row r="3874" customFormat="false" ht="12.75" hidden="false" customHeight="false" outlineLevel="0" collapsed="false">
      <c r="A3874" s="1001" t="n">
        <v>3872</v>
      </c>
      <c r="B3874" s="1001" t="s">
        <v>8719</v>
      </c>
      <c r="C3874" s="1001" t="s">
        <v>971</v>
      </c>
      <c r="D3874" s="1001" t="s">
        <v>853</v>
      </c>
      <c r="E3874" s="1001" t="n">
        <v>3140190370</v>
      </c>
      <c r="F3874" s="1001" t="n">
        <v>70037</v>
      </c>
      <c r="G3874" s="1001" t="s">
        <v>8720</v>
      </c>
      <c r="H3874" s="1128" t="n">
        <v>1056</v>
      </c>
      <c r="I3874" s="1068"/>
    </row>
    <row r="3875" customFormat="false" ht="12.75" hidden="false" customHeight="false" outlineLevel="0" collapsed="false">
      <c r="A3875" s="1001" t="n">
        <v>3873</v>
      </c>
      <c r="B3875" s="1001" t="s">
        <v>8721</v>
      </c>
      <c r="C3875" s="1001" t="s">
        <v>1035</v>
      </c>
      <c r="D3875" s="1001" t="s">
        <v>854</v>
      </c>
      <c r="E3875" s="1001" t="n">
        <v>1010811450</v>
      </c>
      <c r="F3875" s="1001" t="n">
        <v>1147</v>
      </c>
      <c r="G3875" s="1001" t="s">
        <v>8722</v>
      </c>
      <c r="H3875" s="1128" t="n">
        <v>658</v>
      </c>
      <c r="I3875" s="1068"/>
    </row>
    <row r="3876" customFormat="false" ht="12.75" hidden="false" customHeight="false" outlineLevel="0" collapsed="false">
      <c r="A3876" s="1001" t="n">
        <v>3874</v>
      </c>
      <c r="B3876" s="1001" t="s">
        <v>8723</v>
      </c>
      <c r="C3876" s="1001" t="s">
        <v>905</v>
      </c>
      <c r="D3876" s="1001" t="s">
        <v>855</v>
      </c>
      <c r="E3876" s="1001" t="n">
        <v>3160310291</v>
      </c>
      <c r="F3876" s="1001" t="n">
        <v>71031</v>
      </c>
      <c r="G3876" s="1001" t="s">
        <v>8724</v>
      </c>
      <c r="H3876" s="1128" t="n">
        <v>6031</v>
      </c>
      <c r="I3876" s="1068"/>
    </row>
    <row r="3877" customFormat="false" ht="12.75" hidden="false" customHeight="false" outlineLevel="0" collapsed="false">
      <c r="A3877" s="1001" t="n">
        <v>3875</v>
      </c>
      <c r="B3877" s="1001" t="s">
        <v>8725</v>
      </c>
      <c r="C3877" s="1001" t="s">
        <v>1208</v>
      </c>
      <c r="D3877" s="1001" t="s">
        <v>857</v>
      </c>
      <c r="E3877" s="1001" t="n">
        <v>4190820130</v>
      </c>
      <c r="F3877" s="1001" t="n">
        <v>81012</v>
      </c>
      <c r="G3877" s="1001" t="s">
        <v>8726</v>
      </c>
      <c r="H3877" s="1128" t="n">
        <v>50312</v>
      </c>
      <c r="I3877" s="1068"/>
    </row>
    <row r="3878" customFormat="false" ht="12.75" hidden="false" customHeight="false" outlineLevel="0" collapsed="false">
      <c r="A3878" s="1001" t="n">
        <v>3876</v>
      </c>
      <c r="B3878" s="1001" t="s">
        <v>8727</v>
      </c>
      <c r="C3878" s="1001" t="s">
        <v>945</v>
      </c>
      <c r="D3878" s="1001" t="s">
        <v>852</v>
      </c>
      <c r="E3878" s="1001" t="n">
        <v>1030150990</v>
      </c>
      <c r="F3878" s="1001" t="n">
        <v>17107</v>
      </c>
      <c r="G3878" s="1001" t="s">
        <v>8728</v>
      </c>
      <c r="H3878" s="1128" t="n">
        <v>12519</v>
      </c>
      <c r="I3878" s="1068"/>
    </row>
    <row r="3879" customFormat="false" ht="12.75" hidden="false" customHeight="false" outlineLevel="0" collapsed="false">
      <c r="A3879" s="1001" t="n">
        <v>3877</v>
      </c>
      <c r="B3879" s="1001" t="s">
        <v>8729</v>
      </c>
      <c r="C3879" s="1001" t="s">
        <v>1012</v>
      </c>
      <c r="D3879" s="1001" t="s">
        <v>464</v>
      </c>
      <c r="E3879" s="1001" t="n">
        <v>2120700570</v>
      </c>
      <c r="F3879" s="1001" t="n">
        <v>58058</v>
      </c>
      <c r="G3879" s="1001" t="s">
        <v>8730</v>
      </c>
      <c r="H3879" s="1128" t="n">
        <v>2969</v>
      </c>
      <c r="I3879" s="1068"/>
    </row>
    <row r="3880" customFormat="false" ht="12.75" hidden="false" customHeight="false" outlineLevel="0" collapsed="false">
      <c r="A3880" s="1001" t="n">
        <v>3878</v>
      </c>
      <c r="B3880" s="1001" t="s">
        <v>8731</v>
      </c>
      <c r="C3880" s="1001" t="s">
        <v>982</v>
      </c>
      <c r="D3880" s="1001" t="s">
        <v>857</v>
      </c>
      <c r="E3880" s="1001" t="n">
        <v>4190180090</v>
      </c>
      <c r="F3880" s="1001" t="n">
        <v>85009</v>
      </c>
      <c r="G3880" s="1001" t="s">
        <v>8732</v>
      </c>
      <c r="H3880" s="1128" t="n">
        <v>11086</v>
      </c>
      <c r="I3880" s="1068"/>
    </row>
    <row r="3881" customFormat="false" ht="12.75" hidden="false" customHeight="false" outlineLevel="0" collapsed="false">
      <c r="A3881" s="1001" t="n">
        <v>3879</v>
      </c>
      <c r="B3881" s="1001" t="s">
        <v>8733</v>
      </c>
      <c r="C3881" s="1001" t="s">
        <v>985</v>
      </c>
      <c r="D3881" s="1001" t="s">
        <v>857</v>
      </c>
      <c r="E3881" s="1001" t="n">
        <v>4190480450</v>
      </c>
      <c r="F3881" s="1001" t="n">
        <v>83046</v>
      </c>
      <c r="G3881" s="1001" t="s">
        <v>8734</v>
      </c>
      <c r="H3881" s="1128" t="n">
        <v>1400</v>
      </c>
      <c r="I3881" s="1068"/>
    </row>
    <row r="3882" customFormat="false" ht="12.75" hidden="false" customHeight="false" outlineLevel="0" collapsed="false">
      <c r="A3882" s="1001" t="n">
        <v>3880</v>
      </c>
      <c r="B3882" s="1001" t="s">
        <v>8735</v>
      </c>
      <c r="C3882" s="1001" t="s">
        <v>928</v>
      </c>
      <c r="D3882" s="1001" t="s">
        <v>857</v>
      </c>
      <c r="E3882" s="1001" t="n">
        <v>4190210241</v>
      </c>
      <c r="F3882" s="1001" t="n">
        <v>87056</v>
      </c>
      <c r="G3882" s="1001" t="s">
        <v>8736</v>
      </c>
      <c r="H3882" s="1128" t="n">
        <v>3955</v>
      </c>
      <c r="I3882" s="1068"/>
    </row>
    <row r="3883" customFormat="false" ht="12.75" hidden="false" customHeight="false" outlineLevel="0" collapsed="false">
      <c r="A3883" s="1001" t="n">
        <v>3881</v>
      </c>
      <c r="B3883" s="1001" t="s">
        <v>8737</v>
      </c>
      <c r="C3883" s="1001" t="s">
        <v>1035</v>
      </c>
      <c r="D3883" s="1001" t="s">
        <v>854</v>
      </c>
      <c r="E3883" s="1001" t="n">
        <v>1010811460</v>
      </c>
      <c r="F3883" s="1001" t="n">
        <v>1148</v>
      </c>
      <c r="G3883" s="1001" t="s">
        <v>8738</v>
      </c>
      <c r="H3883" s="1128" t="n">
        <v>4181</v>
      </c>
      <c r="I3883" s="1068"/>
    </row>
    <row r="3884" customFormat="false" ht="12.75" hidden="false" customHeight="false" outlineLevel="0" collapsed="false">
      <c r="A3884" s="1001" t="n">
        <v>3882</v>
      </c>
      <c r="B3884" s="1001" t="s">
        <v>8739</v>
      </c>
      <c r="C3884" s="1001" t="s">
        <v>1110</v>
      </c>
      <c r="D3884" s="1001" t="s">
        <v>858</v>
      </c>
      <c r="E3884" s="1001" t="n">
        <v>1040831070</v>
      </c>
      <c r="F3884" s="1001" t="n">
        <v>22113</v>
      </c>
      <c r="G3884" s="1001" t="s">
        <v>8740</v>
      </c>
      <c r="H3884" s="1128" t="n">
        <v>588</v>
      </c>
      <c r="I3884" s="1068"/>
    </row>
    <row r="3885" customFormat="false" ht="12.75" hidden="false" customHeight="false" outlineLevel="0" collapsed="false">
      <c r="A3885" s="1001" t="n">
        <v>3883</v>
      </c>
      <c r="B3885" s="1001" t="s">
        <v>8741</v>
      </c>
      <c r="C3885" s="1001" t="s">
        <v>1151</v>
      </c>
      <c r="D3885" s="1001" t="s">
        <v>852</v>
      </c>
      <c r="E3885" s="1001" t="n">
        <v>1030770400</v>
      </c>
      <c r="F3885" s="1001" t="n">
        <v>14040</v>
      </c>
      <c r="G3885" s="1001" t="s">
        <v>8742</v>
      </c>
      <c r="H3885" s="1128" t="n">
        <v>1028</v>
      </c>
      <c r="I3885" s="1068"/>
    </row>
    <row r="3886" customFormat="false" ht="12.75" hidden="false" customHeight="false" outlineLevel="0" collapsed="false">
      <c r="A3886" s="1001" t="n">
        <v>3884</v>
      </c>
      <c r="B3886" s="1001" t="s">
        <v>8743</v>
      </c>
      <c r="C3886" s="1001" t="s">
        <v>1035</v>
      </c>
      <c r="D3886" s="1001" t="s">
        <v>854</v>
      </c>
      <c r="E3886" s="1001" t="n">
        <v>1010811470</v>
      </c>
      <c r="F3886" s="1001" t="n">
        <v>1149</v>
      </c>
      <c r="G3886" s="1001" t="s">
        <v>8744</v>
      </c>
      <c r="H3886" s="1128" t="n">
        <v>805</v>
      </c>
      <c r="I3886" s="1068"/>
    </row>
    <row r="3887" customFormat="false" ht="12.75" hidden="false" customHeight="false" outlineLevel="0" collapsed="false">
      <c r="A3887" s="1001" t="n">
        <v>3885</v>
      </c>
      <c r="B3887" s="1001" t="s">
        <v>8745</v>
      </c>
      <c r="C3887" s="1001" t="s">
        <v>1625</v>
      </c>
      <c r="D3887" s="1001" t="s">
        <v>856</v>
      </c>
      <c r="E3887" s="1001" t="n">
        <v>4200530450</v>
      </c>
      <c r="F3887" s="1001" t="n">
        <v>91047</v>
      </c>
      <c r="G3887" s="1001" t="s">
        <v>8746</v>
      </c>
      <c r="H3887" s="1128" t="n">
        <v>1624</v>
      </c>
      <c r="I3887" s="1068"/>
    </row>
    <row r="3888" customFormat="false" ht="12.75" hidden="false" customHeight="false" outlineLevel="0" collapsed="false">
      <c r="A3888" s="1001" t="n">
        <v>3886</v>
      </c>
      <c r="B3888" s="1001" t="s">
        <v>8747</v>
      </c>
      <c r="C3888" s="1001" t="s">
        <v>1058</v>
      </c>
      <c r="D3888" s="1001" t="s">
        <v>852</v>
      </c>
      <c r="E3888" s="1001" t="n">
        <v>1031040300</v>
      </c>
      <c r="F3888" s="1001" t="n">
        <v>108030</v>
      </c>
      <c r="G3888" s="1001" t="s">
        <v>8748</v>
      </c>
      <c r="H3888" s="1128" t="n">
        <v>23350</v>
      </c>
      <c r="I3888" s="1068"/>
    </row>
    <row r="3889" customFormat="false" ht="12.75" hidden="false" customHeight="false" outlineLevel="0" collapsed="false">
      <c r="A3889" s="1001" t="n">
        <v>3887</v>
      </c>
      <c r="B3889" s="1001" t="s">
        <v>8749</v>
      </c>
      <c r="C3889" s="1001" t="s">
        <v>1117</v>
      </c>
      <c r="D3889" s="1001" t="s">
        <v>852</v>
      </c>
      <c r="E3889" s="1001" t="n">
        <v>1030570850</v>
      </c>
      <c r="F3889" s="1001" t="n">
        <v>18088</v>
      </c>
      <c r="G3889" s="1001" t="s">
        <v>8750</v>
      </c>
      <c r="H3889" s="1128" t="n">
        <v>6211</v>
      </c>
      <c r="I3889" s="1068"/>
    </row>
    <row r="3890" customFormat="false" ht="12.75" hidden="false" customHeight="false" outlineLevel="0" collapsed="false">
      <c r="A3890" s="1001" t="n">
        <v>3888</v>
      </c>
      <c r="B3890" s="1001" t="s">
        <v>8751</v>
      </c>
      <c r="C3890" s="1001" t="s">
        <v>3596</v>
      </c>
      <c r="D3890" s="1001" t="s">
        <v>850</v>
      </c>
      <c r="E3890" s="1001" t="n">
        <v>1060350101</v>
      </c>
      <c r="F3890" s="1001" t="n">
        <v>31011</v>
      </c>
      <c r="G3890" s="1001" t="s">
        <v>8752</v>
      </c>
      <c r="H3890" s="1128" t="n">
        <v>949</v>
      </c>
      <c r="I3890" s="1068"/>
    </row>
    <row r="3891" customFormat="false" ht="12.75" hidden="false" customHeight="false" outlineLevel="0" collapsed="false">
      <c r="A3891" s="1001" t="n">
        <v>3889</v>
      </c>
      <c r="B3891" s="1001" t="s">
        <v>8753</v>
      </c>
      <c r="C3891" s="1001" t="s">
        <v>1154</v>
      </c>
      <c r="D3891" s="1001" t="s">
        <v>849</v>
      </c>
      <c r="E3891" s="1001" t="n">
        <v>1080560200</v>
      </c>
      <c r="F3891" s="1001" t="n">
        <v>34020</v>
      </c>
      <c r="G3891" s="1001" t="s">
        <v>8754</v>
      </c>
      <c r="H3891" s="1128" t="n">
        <v>10693</v>
      </c>
      <c r="I3891" s="1068"/>
    </row>
    <row r="3892" customFormat="false" ht="12.75" hidden="false" customHeight="false" outlineLevel="0" collapsed="false">
      <c r="A3892" s="1001" t="n">
        <v>3890</v>
      </c>
      <c r="B3892" s="1001" t="s">
        <v>8755</v>
      </c>
      <c r="C3892" s="1001" t="s">
        <v>1335</v>
      </c>
      <c r="D3892" s="1001" t="s">
        <v>849</v>
      </c>
      <c r="E3892" s="1001" t="n">
        <v>1080130370</v>
      </c>
      <c r="F3892" s="1001" t="n">
        <v>37037</v>
      </c>
      <c r="G3892" s="1001" t="s">
        <v>8756</v>
      </c>
      <c r="H3892" s="1128" t="n">
        <v>16646</v>
      </c>
      <c r="I3892" s="1068"/>
    </row>
    <row r="3893" customFormat="false" ht="12.75" hidden="false" customHeight="false" outlineLevel="0" collapsed="false">
      <c r="A3893" s="1001" t="n">
        <v>3891</v>
      </c>
      <c r="B3893" s="1001" t="s">
        <v>8757</v>
      </c>
      <c r="C3893" s="1001" t="s">
        <v>893</v>
      </c>
      <c r="D3893" s="1001" t="s">
        <v>852</v>
      </c>
      <c r="E3893" s="1001" t="n">
        <v>1030491380</v>
      </c>
      <c r="F3893" s="1001" t="n">
        <v>15139</v>
      </c>
      <c r="G3893" s="1001" t="s">
        <v>8758</v>
      </c>
      <c r="H3893" s="1128" t="n">
        <v>12293</v>
      </c>
      <c r="I3893" s="1068"/>
    </row>
    <row r="3894" customFormat="false" ht="12.75" hidden="false" customHeight="false" outlineLevel="0" collapsed="false">
      <c r="A3894" s="1001" t="n">
        <v>3892</v>
      </c>
      <c r="B3894" s="1001" t="s">
        <v>8759</v>
      </c>
      <c r="C3894" s="1001" t="s">
        <v>999</v>
      </c>
      <c r="D3894" s="1001" t="s">
        <v>852</v>
      </c>
      <c r="E3894" s="1001" t="n">
        <v>1030121281</v>
      </c>
      <c r="F3894" s="1001" t="n">
        <v>16250</v>
      </c>
      <c r="G3894" s="1001" t="s">
        <v>8760</v>
      </c>
      <c r="H3894" s="1128" t="n">
        <v>2345</v>
      </c>
      <c r="I3894" s="1068"/>
    </row>
    <row r="3895" customFormat="false" ht="12.75" hidden="false" customHeight="false" outlineLevel="0" collapsed="false">
      <c r="A3895" s="1001" t="n">
        <v>3893</v>
      </c>
      <c r="B3895" s="1001" t="s">
        <v>8761</v>
      </c>
      <c r="C3895" s="1001" t="s">
        <v>954</v>
      </c>
      <c r="D3895" s="1001" t="s">
        <v>852</v>
      </c>
      <c r="E3895" s="1001" t="n">
        <v>1030450340</v>
      </c>
      <c r="F3895" s="1001" t="n">
        <v>20034</v>
      </c>
      <c r="G3895" s="1001" t="s">
        <v>8762</v>
      </c>
      <c r="H3895" s="1128" t="n">
        <v>4096</v>
      </c>
      <c r="I3895" s="1068"/>
    </row>
    <row r="3896" customFormat="false" ht="12.75" hidden="false" customHeight="false" outlineLevel="0" collapsed="false">
      <c r="A3896" s="1001" t="n">
        <v>3894</v>
      </c>
      <c r="B3896" s="1001" t="s">
        <v>8763</v>
      </c>
      <c r="C3896" s="1001" t="s">
        <v>2111</v>
      </c>
      <c r="D3896" s="1001" t="s">
        <v>849</v>
      </c>
      <c r="E3896" s="1001" t="n">
        <v>1080500210</v>
      </c>
      <c r="F3896" s="1001" t="n">
        <v>36021</v>
      </c>
      <c r="G3896" s="1001" t="s">
        <v>8764</v>
      </c>
      <c r="H3896" s="1128" t="n">
        <v>6352</v>
      </c>
      <c r="I3896" s="1068"/>
    </row>
    <row r="3897" customFormat="false" ht="12.75" hidden="false" customHeight="false" outlineLevel="0" collapsed="false">
      <c r="A3897" s="1001" t="n">
        <v>3895</v>
      </c>
      <c r="B3897" s="1001" t="s">
        <v>8765</v>
      </c>
      <c r="C3897" s="1001" t="s">
        <v>1330</v>
      </c>
      <c r="D3897" s="1001" t="s">
        <v>861</v>
      </c>
      <c r="E3897" s="1001" t="n">
        <v>1050840400</v>
      </c>
      <c r="F3897" s="1001" t="n">
        <v>26041</v>
      </c>
      <c r="G3897" s="1001" t="s">
        <v>8766</v>
      </c>
      <c r="H3897" s="1128" t="n">
        <v>2947</v>
      </c>
      <c r="I3897" s="1068"/>
    </row>
    <row r="3898" customFormat="false" ht="12.75" hidden="false" customHeight="false" outlineLevel="0" collapsed="false">
      <c r="A3898" s="1001" t="n">
        <v>3896</v>
      </c>
      <c r="B3898" s="1001" t="s">
        <v>8767</v>
      </c>
      <c r="C3898" s="1001" t="s">
        <v>1418</v>
      </c>
      <c r="D3898" s="1001" t="s">
        <v>850</v>
      </c>
      <c r="E3898" s="1001" t="n">
        <v>1060930260</v>
      </c>
      <c r="F3898" s="1001" t="n">
        <v>93026</v>
      </c>
      <c r="G3898" s="1001" t="s">
        <v>8768</v>
      </c>
      <c r="H3898" s="1128" t="n">
        <v>1504</v>
      </c>
      <c r="I3898" s="1068"/>
    </row>
    <row r="3899" customFormat="false" ht="12.75" hidden="false" customHeight="false" outlineLevel="0" collapsed="false">
      <c r="A3899" s="1001" t="n">
        <v>3897</v>
      </c>
      <c r="B3899" s="1001" t="s">
        <v>8769</v>
      </c>
      <c r="C3899" s="1001" t="s">
        <v>875</v>
      </c>
      <c r="D3899" s="1001" t="s">
        <v>861</v>
      </c>
      <c r="E3899" s="1001" t="n">
        <v>1050540520</v>
      </c>
      <c r="F3899" s="1001" t="n">
        <v>28052</v>
      </c>
      <c r="G3899" s="1001" t="s">
        <v>8770</v>
      </c>
      <c r="H3899" s="1128" t="n">
        <v>1819</v>
      </c>
      <c r="I3899" s="1068"/>
    </row>
    <row r="3900" customFormat="false" ht="12.75" hidden="false" customHeight="false" outlineLevel="0" collapsed="false">
      <c r="A3900" s="1001" t="n">
        <v>3898</v>
      </c>
      <c r="B3900" s="1001" t="s">
        <v>8771</v>
      </c>
      <c r="C3900" s="1001" t="s">
        <v>378</v>
      </c>
      <c r="D3900" s="1001" t="s">
        <v>854</v>
      </c>
      <c r="E3900" s="1001" t="n">
        <v>1010520890</v>
      </c>
      <c r="F3900" s="1001" t="n">
        <v>3095</v>
      </c>
      <c r="G3900" s="1001" t="s">
        <v>8772</v>
      </c>
      <c r="H3900" s="1128" t="n">
        <v>2372</v>
      </c>
      <c r="I3900" s="1068"/>
    </row>
    <row r="3901" customFormat="false" ht="12.75" hidden="false" customHeight="false" outlineLevel="0" collapsed="false">
      <c r="A3901" s="1001" t="n">
        <v>3899</v>
      </c>
      <c r="B3901" s="1001" t="s">
        <v>8773</v>
      </c>
      <c r="C3901" s="1001" t="s">
        <v>1004</v>
      </c>
      <c r="D3901" s="1001" t="s">
        <v>861</v>
      </c>
      <c r="E3901" s="1001" t="n">
        <v>1050710320</v>
      </c>
      <c r="F3901" s="1001" t="n">
        <v>29032</v>
      </c>
      <c r="G3901" s="1001" t="s">
        <v>8774</v>
      </c>
      <c r="H3901" s="1128" t="n">
        <v>1702</v>
      </c>
      <c r="I3901" s="1068"/>
    </row>
    <row r="3902" customFormat="false" ht="12.75" hidden="false" customHeight="false" outlineLevel="0" collapsed="false">
      <c r="A3902" s="1001" t="n">
        <v>3900</v>
      </c>
      <c r="B3902" s="1001" t="s">
        <v>8775</v>
      </c>
      <c r="C3902" s="1001" t="s">
        <v>988</v>
      </c>
      <c r="D3902" s="1001" t="s">
        <v>854</v>
      </c>
      <c r="E3902" s="1001" t="n">
        <v>1010020900</v>
      </c>
      <c r="F3902" s="1001" t="n">
        <v>6092</v>
      </c>
      <c r="G3902" s="1001" t="s">
        <v>8776</v>
      </c>
      <c r="H3902" s="1128" t="n">
        <v>1258</v>
      </c>
      <c r="I3902" s="1068"/>
    </row>
    <row r="3903" customFormat="false" ht="12.75" hidden="false" customHeight="false" outlineLevel="0" collapsed="false">
      <c r="A3903" s="1001" t="n">
        <v>3901</v>
      </c>
      <c r="B3903" s="1001" t="s">
        <v>8777</v>
      </c>
      <c r="C3903" s="1001" t="s">
        <v>1884</v>
      </c>
      <c r="D3903" s="1001" t="s">
        <v>849</v>
      </c>
      <c r="E3903" s="1001" t="n">
        <v>1080320180</v>
      </c>
      <c r="F3903" s="1001" t="n">
        <v>40019</v>
      </c>
      <c r="G3903" s="1001" t="s">
        <v>8778</v>
      </c>
      <c r="H3903" s="1128" t="n">
        <v>9881</v>
      </c>
      <c r="I3903" s="1068"/>
    </row>
    <row r="3904" customFormat="false" ht="12.75" hidden="false" customHeight="false" outlineLevel="0" collapsed="false">
      <c r="A3904" s="1001" t="n">
        <v>3902</v>
      </c>
      <c r="B3904" s="1001" t="s">
        <v>8779</v>
      </c>
      <c r="C3904" s="1001" t="s">
        <v>1591</v>
      </c>
      <c r="D3904" s="1001" t="s">
        <v>851</v>
      </c>
      <c r="E3904" s="1001" t="n">
        <v>1070340330</v>
      </c>
      <c r="F3904" s="1001" t="n">
        <v>10033</v>
      </c>
      <c r="G3904" s="1001" t="s">
        <v>8780</v>
      </c>
      <c r="H3904" s="1128" t="n">
        <v>2592</v>
      </c>
      <c r="I3904" s="1068"/>
    </row>
    <row r="3905" customFormat="false" ht="12.75" hidden="false" customHeight="false" outlineLevel="0" collapsed="false">
      <c r="A3905" s="1001" t="n">
        <v>3903</v>
      </c>
      <c r="B3905" s="1001" t="s">
        <v>8781</v>
      </c>
      <c r="C3905" s="1001" t="s">
        <v>893</v>
      </c>
      <c r="D3905" s="1001" t="s">
        <v>852</v>
      </c>
      <c r="E3905" s="1001" t="n">
        <v>1030491390</v>
      </c>
      <c r="F3905" s="1001" t="n">
        <v>15140</v>
      </c>
      <c r="G3905" s="1001" t="s">
        <v>8782</v>
      </c>
      <c r="H3905" s="1128" t="n">
        <v>17972</v>
      </c>
      <c r="I3905" s="1068"/>
    </row>
    <row r="3906" customFormat="false" ht="12.75" hidden="false" customHeight="false" outlineLevel="0" collapsed="false">
      <c r="A3906" s="1001" t="n">
        <v>3904</v>
      </c>
      <c r="B3906" s="1001" t="s">
        <v>8783</v>
      </c>
      <c r="C3906" s="1001" t="s">
        <v>1226</v>
      </c>
      <c r="D3906" s="1001" t="s">
        <v>855</v>
      </c>
      <c r="E3906" s="1001" t="n">
        <v>3160410420</v>
      </c>
      <c r="F3906" s="1001" t="n">
        <v>75043</v>
      </c>
      <c r="G3906" s="1001" t="s">
        <v>8784</v>
      </c>
      <c r="H3906" s="1128" t="n">
        <v>9996</v>
      </c>
      <c r="I3906" s="1068"/>
    </row>
    <row r="3907" customFormat="false" ht="12.75" hidden="false" customHeight="false" outlineLevel="0" collapsed="false">
      <c r="A3907" s="1001" t="n">
        <v>3905</v>
      </c>
      <c r="B3907" s="1001" t="s">
        <v>8785</v>
      </c>
      <c r="C3907" s="1001" t="s">
        <v>878</v>
      </c>
      <c r="D3907" s="1001" t="s">
        <v>852</v>
      </c>
      <c r="E3907" s="1001" t="n">
        <v>1030990380</v>
      </c>
      <c r="F3907" s="1001" t="n">
        <v>98038</v>
      </c>
      <c r="G3907" s="1001" t="s">
        <v>8786</v>
      </c>
      <c r="H3907" s="1128" t="n">
        <v>445</v>
      </c>
      <c r="I3907" s="1068"/>
    </row>
    <row r="3908" customFormat="false" ht="12.75" hidden="false" customHeight="false" outlineLevel="0" collapsed="false">
      <c r="A3908" s="1001" t="n">
        <v>3906</v>
      </c>
      <c r="B3908" s="1001" t="s">
        <v>8787</v>
      </c>
      <c r="C3908" s="1001" t="s">
        <v>899</v>
      </c>
      <c r="D3908" s="1001" t="s">
        <v>846</v>
      </c>
      <c r="E3908" s="1001" t="n">
        <v>3170640470</v>
      </c>
      <c r="F3908" s="1001" t="n">
        <v>76048</v>
      </c>
      <c r="G3908" s="1001" t="s">
        <v>8788</v>
      </c>
      <c r="H3908" s="1128" t="n">
        <v>17109</v>
      </c>
      <c r="I3908" s="1068"/>
    </row>
    <row r="3909" customFormat="false" ht="12.75" hidden="false" customHeight="false" outlineLevel="0" collapsed="false">
      <c r="A3909" s="1001" t="n">
        <v>3907</v>
      </c>
      <c r="B3909" s="1001" t="s">
        <v>8789</v>
      </c>
      <c r="C3909" s="1001" t="s">
        <v>1017</v>
      </c>
      <c r="D3909" s="1001" t="s">
        <v>847</v>
      </c>
      <c r="E3909" s="1001" t="n">
        <v>3180670480</v>
      </c>
      <c r="F3909" s="1001" t="n">
        <v>80048</v>
      </c>
      <c r="G3909" s="1001" t="s">
        <v>8790</v>
      </c>
      <c r="H3909" s="1128" t="n">
        <v>854</v>
      </c>
      <c r="I3909" s="1068"/>
    </row>
    <row r="3910" customFormat="false" ht="12.75" hidden="false" customHeight="false" outlineLevel="0" collapsed="false">
      <c r="A3910" s="1001" t="n">
        <v>3908</v>
      </c>
      <c r="B3910" s="1001" t="s">
        <v>8791</v>
      </c>
      <c r="C3910" s="1001" t="s">
        <v>1017</v>
      </c>
      <c r="D3910" s="1001" t="s">
        <v>847</v>
      </c>
      <c r="E3910" s="1001" t="n">
        <v>3180670490</v>
      </c>
      <c r="F3910" s="1001" t="n">
        <v>80049</v>
      </c>
      <c r="G3910" s="1001" t="s">
        <v>8792</v>
      </c>
      <c r="H3910" s="1128" t="n">
        <v>4889</v>
      </c>
      <c r="I3910" s="1068"/>
    </row>
    <row r="3911" customFormat="false" ht="12.75" hidden="false" customHeight="false" outlineLevel="0" collapsed="false">
      <c r="A3911" s="1001" t="n">
        <v>3909</v>
      </c>
      <c r="B3911" s="1001" t="s">
        <v>8793</v>
      </c>
      <c r="C3911" s="1001" t="s">
        <v>1766</v>
      </c>
      <c r="D3911" s="1001" t="s">
        <v>857</v>
      </c>
      <c r="E3911" s="1001" t="n">
        <v>4190760120</v>
      </c>
      <c r="F3911" s="1001" t="n">
        <v>89012</v>
      </c>
      <c r="G3911" s="1001" t="s">
        <v>8794</v>
      </c>
      <c r="H3911" s="1128" t="n">
        <v>13227</v>
      </c>
      <c r="I3911" s="1068"/>
    </row>
    <row r="3912" customFormat="false" ht="12.75" hidden="false" customHeight="false" outlineLevel="0" collapsed="false">
      <c r="A3912" s="1001" t="n">
        <v>3910</v>
      </c>
      <c r="B3912" s="1001" t="s">
        <v>8795</v>
      </c>
      <c r="C3912" s="1001" t="s">
        <v>2205</v>
      </c>
      <c r="D3912" s="1001" t="s">
        <v>847</v>
      </c>
      <c r="E3912" s="1001" t="n">
        <v>3180970140</v>
      </c>
      <c r="F3912" s="1001" t="n">
        <v>101014</v>
      </c>
      <c r="G3912" s="1001" t="s">
        <v>8796</v>
      </c>
      <c r="H3912" s="1128" t="n">
        <v>3274</v>
      </c>
      <c r="I3912" s="1068"/>
    </row>
    <row r="3913" customFormat="false" ht="12.75" hidden="false" customHeight="false" outlineLevel="0" collapsed="false">
      <c r="A3913" s="1001" t="n">
        <v>3911</v>
      </c>
      <c r="B3913" s="1001" t="s">
        <v>8797</v>
      </c>
      <c r="C3913" s="1001" t="s">
        <v>1226</v>
      </c>
      <c r="D3913" s="1001" t="s">
        <v>855</v>
      </c>
      <c r="E3913" s="1001" t="n">
        <v>3160410430</v>
      </c>
      <c r="F3913" s="1001" t="n">
        <v>75044</v>
      </c>
      <c r="G3913" s="1001" t="s">
        <v>8798</v>
      </c>
      <c r="H3913" s="1128" t="n">
        <v>6771</v>
      </c>
      <c r="I3913" s="1068"/>
    </row>
    <row r="3914" customFormat="false" ht="12.75" hidden="false" customHeight="false" outlineLevel="0" collapsed="false">
      <c r="A3914" s="1001" t="n">
        <v>3912</v>
      </c>
      <c r="B3914" s="1001" t="s">
        <v>8799</v>
      </c>
      <c r="C3914" s="1001" t="s">
        <v>925</v>
      </c>
      <c r="D3914" s="1001" t="s">
        <v>848</v>
      </c>
      <c r="E3914" s="1001" t="n">
        <v>3150510450</v>
      </c>
      <c r="F3914" s="1001" t="n">
        <v>63045</v>
      </c>
      <c r="G3914" s="1001" t="s">
        <v>8800</v>
      </c>
      <c r="H3914" s="1128" t="n">
        <v>36456</v>
      </c>
      <c r="I3914" s="1068"/>
    </row>
    <row r="3915" customFormat="false" ht="12.75" hidden="false" customHeight="false" outlineLevel="0" collapsed="false">
      <c r="A3915" s="1001" t="n">
        <v>3913</v>
      </c>
      <c r="B3915" s="1001" t="s">
        <v>8801</v>
      </c>
      <c r="C3915" s="1001" t="s">
        <v>1017</v>
      </c>
      <c r="D3915" s="1001" t="s">
        <v>847</v>
      </c>
      <c r="E3915" s="1001" t="n">
        <v>3180670500</v>
      </c>
      <c r="F3915" s="1001" t="n">
        <v>80050</v>
      </c>
      <c r="G3915" s="1001" t="s">
        <v>8802</v>
      </c>
      <c r="H3915" s="1128" t="n">
        <v>10577</v>
      </c>
      <c r="I3915" s="1068"/>
    </row>
    <row r="3916" customFormat="false" ht="12.75" hidden="false" customHeight="false" outlineLevel="0" collapsed="false">
      <c r="A3916" s="1001" t="n">
        <v>3914</v>
      </c>
      <c r="B3916" s="1001" t="s">
        <v>8803</v>
      </c>
      <c r="C3916" s="1001" t="s">
        <v>1087</v>
      </c>
      <c r="D3916" s="1001" t="s">
        <v>848</v>
      </c>
      <c r="E3916" s="1001" t="n">
        <v>3150080480</v>
      </c>
      <c r="F3916" s="1001" t="n">
        <v>64048</v>
      </c>
      <c r="G3916" s="1001" t="s">
        <v>8804</v>
      </c>
      <c r="H3916" s="1128" t="n">
        <v>1797</v>
      </c>
      <c r="I3916" s="1068"/>
    </row>
    <row r="3917" customFormat="false" ht="12.75" hidden="false" customHeight="false" outlineLevel="0" collapsed="false">
      <c r="A3917" s="1001" t="n">
        <v>3915</v>
      </c>
      <c r="B3917" s="1001" t="s">
        <v>8805</v>
      </c>
      <c r="C3917" s="1001" t="s">
        <v>1100</v>
      </c>
      <c r="D3917" s="1001" t="s">
        <v>848</v>
      </c>
      <c r="E3917" s="1001" t="n">
        <v>3150110380</v>
      </c>
      <c r="F3917" s="1001" t="n">
        <v>62039</v>
      </c>
      <c r="G3917" s="1001" t="s">
        <v>8806</v>
      </c>
      <c r="H3917" s="1128" t="n">
        <v>1712</v>
      </c>
      <c r="I3917" s="1068"/>
    </row>
    <row r="3918" customFormat="false" ht="12.75" hidden="false" customHeight="false" outlineLevel="0" collapsed="false">
      <c r="A3918" s="1001" t="n">
        <v>3916</v>
      </c>
      <c r="B3918" s="1001" t="s">
        <v>8807</v>
      </c>
      <c r="C3918" s="1001" t="s">
        <v>908</v>
      </c>
      <c r="D3918" s="1001" t="s">
        <v>854</v>
      </c>
      <c r="E3918" s="1001" t="n">
        <v>1010271220</v>
      </c>
      <c r="F3918" s="1001" t="n">
        <v>4122</v>
      </c>
      <c r="G3918" s="1001" t="s">
        <v>8808</v>
      </c>
      <c r="H3918" s="1128" t="n">
        <v>298</v>
      </c>
      <c r="I3918" s="1068"/>
    </row>
    <row r="3919" customFormat="false" ht="12.75" hidden="false" customHeight="false" outlineLevel="0" collapsed="false">
      <c r="A3919" s="1001" t="n">
        <v>3917</v>
      </c>
      <c r="B3919" s="1001" t="s">
        <v>8809</v>
      </c>
      <c r="C3919" s="1001" t="s">
        <v>1151</v>
      </c>
      <c r="D3919" s="1001" t="s">
        <v>852</v>
      </c>
      <c r="E3919" s="1001" t="n">
        <v>1030770410</v>
      </c>
      <c r="F3919" s="1001" t="n">
        <v>14041</v>
      </c>
      <c r="G3919" s="1001" t="s">
        <v>8810</v>
      </c>
      <c r="H3919" s="1128" t="n">
        <v>928</v>
      </c>
      <c r="I3919" s="1068"/>
    </row>
    <row r="3920" customFormat="false" ht="12.75" hidden="false" customHeight="false" outlineLevel="0" collapsed="false">
      <c r="A3920" s="1001" t="n">
        <v>3918</v>
      </c>
      <c r="B3920" s="1001" t="s">
        <v>8811</v>
      </c>
      <c r="C3920" s="1001" t="s">
        <v>1226</v>
      </c>
      <c r="D3920" s="1001" t="s">
        <v>855</v>
      </c>
      <c r="E3920" s="1001" t="n">
        <v>3160410440</v>
      </c>
      <c r="F3920" s="1001" t="n">
        <v>75045</v>
      </c>
      <c r="G3920" s="1001" t="s">
        <v>8812</v>
      </c>
      <c r="H3920" s="1128" t="n">
        <v>2126</v>
      </c>
      <c r="I3920" s="1068"/>
    </row>
    <row r="3921" customFormat="false" ht="12.75" hidden="false" customHeight="false" outlineLevel="0" collapsed="false">
      <c r="A3921" s="1001" t="n">
        <v>3919</v>
      </c>
      <c r="B3921" s="1001" t="s">
        <v>8813</v>
      </c>
      <c r="C3921" s="1001" t="s">
        <v>1215</v>
      </c>
      <c r="D3921" s="1001" t="s">
        <v>858</v>
      </c>
      <c r="E3921" s="1001" t="n">
        <v>1040140470</v>
      </c>
      <c r="F3921" s="1001" t="n">
        <v>21050</v>
      </c>
      <c r="G3921" s="1001" t="s">
        <v>8814</v>
      </c>
      <c r="H3921" s="1128" t="n">
        <v>1705</v>
      </c>
      <c r="I3921" s="1068"/>
    </row>
    <row r="3922" customFormat="false" ht="12.75" hidden="false" customHeight="false" outlineLevel="0" collapsed="false">
      <c r="A3922" s="1001" t="n">
        <v>3920</v>
      </c>
      <c r="B3922" s="1001" t="s">
        <v>8815</v>
      </c>
      <c r="C3922" s="1001" t="s">
        <v>893</v>
      </c>
      <c r="D3922" s="1001" t="s">
        <v>852</v>
      </c>
      <c r="E3922" s="1001" t="n">
        <v>1030491410</v>
      </c>
      <c r="F3922" s="1001" t="n">
        <v>15142</v>
      </c>
      <c r="G3922" s="1001" t="s">
        <v>8816</v>
      </c>
      <c r="H3922" s="1128" t="n">
        <v>18503</v>
      </c>
      <c r="I3922" s="1068"/>
    </row>
    <row r="3923" customFormat="false" ht="12.75" hidden="false" customHeight="false" outlineLevel="0" collapsed="false">
      <c r="A3923" s="1001" t="n">
        <v>3921</v>
      </c>
      <c r="B3923" s="1001" t="s">
        <v>8817</v>
      </c>
      <c r="C3923" s="1001" t="s">
        <v>1159</v>
      </c>
      <c r="D3923" s="1001" t="s">
        <v>852</v>
      </c>
      <c r="E3923" s="1001" t="n">
        <v>1030241390</v>
      </c>
      <c r="F3923" s="1001" t="n">
        <v>13145</v>
      </c>
      <c r="G3923" s="1001" t="s">
        <v>8818</v>
      </c>
      <c r="H3923" s="1128" t="n">
        <v>3035</v>
      </c>
      <c r="I3923" s="1068"/>
    </row>
    <row r="3924" customFormat="false" ht="12.75" hidden="false" customHeight="false" outlineLevel="0" collapsed="false">
      <c r="A3924" s="1001" t="n">
        <v>3922</v>
      </c>
      <c r="B3924" s="1001" t="s">
        <v>8819</v>
      </c>
      <c r="C3924" s="1001" t="s">
        <v>1117</v>
      </c>
      <c r="D3924" s="1001" t="s">
        <v>852</v>
      </c>
      <c r="E3924" s="1001" t="n">
        <v>1030570860</v>
      </c>
      <c r="F3924" s="1001" t="n">
        <v>18089</v>
      </c>
      <c r="G3924" s="1001" t="s">
        <v>8820</v>
      </c>
      <c r="H3924" s="1128" t="n">
        <v>352</v>
      </c>
      <c r="I3924" s="1068"/>
    </row>
    <row r="3925" customFormat="false" ht="12.75" hidden="false" customHeight="false" outlineLevel="0" collapsed="false">
      <c r="A3925" s="1001" t="n">
        <v>3923</v>
      </c>
      <c r="B3925" s="1001" t="s">
        <v>8821</v>
      </c>
      <c r="C3925" s="1001" t="s">
        <v>1103</v>
      </c>
      <c r="D3925" s="1001" t="s">
        <v>851</v>
      </c>
      <c r="E3925" s="1001" t="n">
        <v>1070370310</v>
      </c>
      <c r="F3925" s="1001" t="n">
        <v>8034</v>
      </c>
      <c r="G3925" s="1001" t="s">
        <v>8822</v>
      </c>
      <c r="H3925" s="1128" t="n">
        <v>162</v>
      </c>
      <c r="I3925" s="1068"/>
    </row>
    <row r="3926" customFormat="false" ht="12.75" hidden="false" customHeight="false" outlineLevel="0" collapsed="false">
      <c r="A3926" s="1001" t="n">
        <v>3924</v>
      </c>
      <c r="B3926" s="1001" t="s">
        <v>8823</v>
      </c>
      <c r="C3926" s="1001" t="s">
        <v>942</v>
      </c>
      <c r="D3926" s="1001" t="s">
        <v>847</v>
      </c>
      <c r="E3926" s="1001" t="n">
        <v>3180250800</v>
      </c>
      <c r="F3926" s="1001" t="n">
        <v>78079</v>
      </c>
      <c r="G3926" s="1001" t="s">
        <v>8824</v>
      </c>
      <c r="H3926" s="1128" t="n">
        <v>9208</v>
      </c>
      <c r="I3926" s="1068"/>
    </row>
    <row r="3927" customFormat="false" ht="12.75" hidden="false" customHeight="false" outlineLevel="0" collapsed="false">
      <c r="A3927" s="1001" t="n">
        <v>3925</v>
      </c>
      <c r="B3927" s="1001" t="s">
        <v>8825</v>
      </c>
      <c r="C3927" s="1001" t="s">
        <v>1063</v>
      </c>
      <c r="D3927" s="1001" t="s">
        <v>857</v>
      </c>
      <c r="E3927" s="1001" t="n">
        <v>4190010230</v>
      </c>
      <c r="F3927" s="1001" t="n">
        <v>84023</v>
      </c>
      <c r="G3927" s="1001" t="s">
        <v>8826</v>
      </c>
      <c r="H3927" s="1128" t="n">
        <v>11929</v>
      </c>
      <c r="I3927" s="1068"/>
    </row>
    <row r="3928" customFormat="false" ht="12.75" hidden="false" customHeight="false" outlineLevel="0" collapsed="false">
      <c r="A3928" s="1001" t="n">
        <v>3926</v>
      </c>
      <c r="B3928" s="1001" t="s">
        <v>8827</v>
      </c>
      <c r="C3928" s="1001" t="s">
        <v>1012</v>
      </c>
      <c r="D3928" s="1001" t="s">
        <v>464</v>
      </c>
      <c r="E3928" s="1001" t="n">
        <v>2120700580</v>
      </c>
      <c r="F3928" s="1001" t="n">
        <v>58059</v>
      </c>
      <c r="G3928" s="1001" t="s">
        <v>8828</v>
      </c>
      <c r="H3928" s="1128" t="n">
        <v>22643</v>
      </c>
      <c r="I3928" s="1068"/>
    </row>
    <row r="3929" customFormat="false" ht="12.75" hidden="false" customHeight="false" outlineLevel="0" collapsed="false">
      <c r="A3929" s="1001" t="n">
        <v>3927</v>
      </c>
      <c r="B3929" s="1001" t="s">
        <v>8829</v>
      </c>
      <c r="C3929" s="1001" t="s">
        <v>1453</v>
      </c>
      <c r="D3929" s="1001" t="s">
        <v>861</v>
      </c>
      <c r="E3929" s="1001" t="n">
        <v>1050870220</v>
      </c>
      <c r="F3929" s="1001" t="n">
        <v>27022</v>
      </c>
      <c r="G3929" s="1001" t="s">
        <v>8830</v>
      </c>
      <c r="H3929" s="1128" t="n">
        <v>6229</v>
      </c>
      <c r="I3929" s="1068"/>
    </row>
    <row r="3930" customFormat="false" ht="12.75" hidden="false" customHeight="false" outlineLevel="0" collapsed="false">
      <c r="A3930" s="1001" t="n">
        <v>3928</v>
      </c>
      <c r="B3930" s="1001" t="s">
        <v>8831</v>
      </c>
      <c r="C3930" s="1001" t="s">
        <v>988</v>
      </c>
      <c r="D3930" s="1001" t="s">
        <v>854</v>
      </c>
      <c r="E3930" s="1001" t="n">
        <v>1010020910</v>
      </c>
      <c r="F3930" s="1001" t="n">
        <v>6093</v>
      </c>
      <c r="G3930" s="1001" t="s">
        <v>8832</v>
      </c>
      <c r="H3930" s="1128" t="n">
        <v>185</v>
      </c>
      <c r="I3930" s="1068"/>
    </row>
    <row r="3931" customFormat="false" ht="12.75" hidden="false" customHeight="false" outlineLevel="0" collapsed="false">
      <c r="A3931" s="1001" t="n">
        <v>3929</v>
      </c>
      <c r="B3931" s="1001" t="s">
        <v>8833</v>
      </c>
      <c r="C3931" s="1001" t="s">
        <v>1215</v>
      </c>
      <c r="D3931" s="1001" t="s">
        <v>858</v>
      </c>
      <c r="E3931" s="1001" t="n">
        <v>1040140480</v>
      </c>
      <c r="F3931" s="1001" t="n">
        <v>21051</v>
      </c>
      <c r="G3931" s="1001" t="s">
        <v>8834</v>
      </c>
      <c r="H3931" s="1128" t="n">
        <v>40759</v>
      </c>
      <c r="I3931" s="1068"/>
    </row>
    <row r="3932" customFormat="false" ht="12.75" hidden="false" customHeight="false" outlineLevel="0" collapsed="false">
      <c r="A3932" s="1001" t="n">
        <v>3930</v>
      </c>
      <c r="B3932" s="1001" t="s">
        <v>8835</v>
      </c>
      <c r="C3932" s="1001" t="s">
        <v>881</v>
      </c>
      <c r="D3932" s="1001" t="s">
        <v>852</v>
      </c>
      <c r="E3932" s="1001" t="n">
        <v>1030980480</v>
      </c>
      <c r="F3932" s="1001" t="n">
        <v>97048</v>
      </c>
      <c r="G3932" s="1001" t="s">
        <v>8836</v>
      </c>
      <c r="H3932" s="1128" t="n">
        <v>14661</v>
      </c>
      <c r="I3932" s="1068"/>
    </row>
    <row r="3933" customFormat="false" ht="12.75" hidden="false" customHeight="false" outlineLevel="0" collapsed="false">
      <c r="A3933" s="1001" t="n">
        <v>3931</v>
      </c>
      <c r="B3933" s="1001" t="s">
        <v>8837</v>
      </c>
      <c r="C3933" s="1001" t="s">
        <v>1055</v>
      </c>
      <c r="D3933" s="1001" t="s">
        <v>852</v>
      </c>
      <c r="E3933" s="1001" t="n">
        <v>1030860860</v>
      </c>
      <c r="F3933" s="1001" t="n">
        <v>12101</v>
      </c>
      <c r="G3933" s="1001" t="s">
        <v>8838</v>
      </c>
      <c r="H3933" s="1128" t="n">
        <v>1797</v>
      </c>
      <c r="I3933" s="1068"/>
    </row>
    <row r="3934" customFormat="false" ht="12.75" hidden="false" customHeight="false" outlineLevel="0" collapsed="false">
      <c r="A3934" s="1001" t="n">
        <v>3932</v>
      </c>
      <c r="B3934" s="1001" t="s">
        <v>8839</v>
      </c>
      <c r="C3934" s="1001" t="s">
        <v>948</v>
      </c>
      <c r="D3934" s="1001" t="s">
        <v>462</v>
      </c>
      <c r="E3934" s="1001" t="n">
        <v>2110590250</v>
      </c>
      <c r="F3934" s="1001" t="n">
        <v>41025</v>
      </c>
      <c r="G3934" s="1001" t="s">
        <v>8840</v>
      </c>
      <c r="H3934" s="1128" t="n">
        <v>1317</v>
      </c>
      <c r="I3934" s="1068"/>
    </row>
    <row r="3935" customFormat="false" ht="12.75" hidden="false" customHeight="false" outlineLevel="0" collapsed="false">
      <c r="A3935" s="1001" t="n">
        <v>3933</v>
      </c>
      <c r="B3935" s="1001" t="s">
        <v>8841</v>
      </c>
      <c r="C3935" s="1001" t="s">
        <v>948</v>
      </c>
      <c r="D3935" s="1001" t="s">
        <v>462</v>
      </c>
      <c r="E3935" s="1001" t="n">
        <v>2110590260</v>
      </c>
      <c r="F3935" s="1001" t="n">
        <v>41026</v>
      </c>
      <c r="G3935" s="1001" t="s">
        <v>8842</v>
      </c>
      <c r="H3935" s="1128" t="n">
        <v>1005</v>
      </c>
      <c r="I3935" s="1068"/>
    </row>
    <row r="3936" customFormat="false" ht="12.75" hidden="false" customHeight="false" outlineLevel="0" collapsed="false">
      <c r="A3936" s="1001" t="n">
        <v>3934</v>
      </c>
      <c r="B3936" s="1001" t="s">
        <v>8843</v>
      </c>
      <c r="C3936" s="1001" t="s">
        <v>922</v>
      </c>
      <c r="D3936" s="1001" t="s">
        <v>848</v>
      </c>
      <c r="E3936" s="1001" t="n">
        <v>3150720670</v>
      </c>
      <c r="F3936" s="1001" t="n">
        <v>65067</v>
      </c>
      <c r="G3936" s="1001" t="s">
        <v>8844</v>
      </c>
      <c r="H3936" s="1128" t="n">
        <v>21679</v>
      </c>
      <c r="I3936" s="1068"/>
    </row>
    <row r="3937" customFormat="false" ht="12.75" hidden="false" customHeight="false" outlineLevel="0" collapsed="false">
      <c r="A3937" s="1001" t="n">
        <v>3935</v>
      </c>
      <c r="B3937" s="1001" t="s">
        <v>8845</v>
      </c>
      <c r="C3937" s="1001" t="s">
        <v>1884</v>
      </c>
      <c r="D3937" s="1001" t="s">
        <v>849</v>
      </c>
      <c r="E3937" s="1001" t="n">
        <v>1080320190</v>
      </c>
      <c r="F3937" s="1001" t="n">
        <v>40020</v>
      </c>
      <c r="G3937" s="1001" t="s">
        <v>8846</v>
      </c>
      <c r="H3937" s="1128" t="n">
        <v>6812</v>
      </c>
      <c r="I3937" s="1068"/>
    </row>
    <row r="3938" customFormat="false" ht="12.75" hidden="false" customHeight="false" outlineLevel="0" collapsed="false">
      <c r="A3938" s="1001" t="n">
        <v>3936</v>
      </c>
      <c r="B3938" s="1001" t="s">
        <v>8847</v>
      </c>
      <c r="C3938" s="1001" t="s">
        <v>1035</v>
      </c>
      <c r="D3938" s="1001" t="s">
        <v>854</v>
      </c>
      <c r="E3938" s="1001" t="n">
        <v>1010811480</v>
      </c>
      <c r="F3938" s="1001" t="n">
        <v>1150</v>
      </c>
      <c r="G3938" s="1001" t="s">
        <v>8848</v>
      </c>
      <c r="H3938" s="1128" t="n">
        <v>1291</v>
      </c>
      <c r="I3938" s="1068"/>
    </row>
    <row r="3939" customFormat="false" ht="12.75" hidden="false" customHeight="false" outlineLevel="0" collapsed="false">
      <c r="A3939" s="1001" t="n">
        <v>3937</v>
      </c>
      <c r="B3939" s="1001" t="s">
        <v>8849</v>
      </c>
      <c r="C3939" s="1001" t="s">
        <v>1087</v>
      </c>
      <c r="D3939" s="1001" t="s">
        <v>848</v>
      </c>
      <c r="E3939" s="1001" t="n">
        <v>3150080490</v>
      </c>
      <c r="F3939" s="1001" t="n">
        <v>64049</v>
      </c>
      <c r="G3939" s="1001" t="s">
        <v>8850</v>
      </c>
      <c r="H3939" s="1128" t="n">
        <v>11635</v>
      </c>
      <c r="I3939" s="1068"/>
    </row>
    <row r="3940" customFormat="false" ht="12.75" hidden="false" customHeight="false" outlineLevel="0" collapsed="false">
      <c r="A3940" s="1001" t="n">
        <v>3938</v>
      </c>
      <c r="B3940" s="1001" t="s">
        <v>8851</v>
      </c>
      <c r="C3940" s="1001" t="s">
        <v>1084</v>
      </c>
      <c r="D3940" s="1001" t="s">
        <v>850</v>
      </c>
      <c r="E3940" s="1001" t="n">
        <v>1060850580</v>
      </c>
      <c r="F3940" s="1001" t="n">
        <v>30058</v>
      </c>
      <c r="G3940" s="1001" t="s">
        <v>8852</v>
      </c>
      <c r="H3940" s="1128" t="n">
        <v>2530</v>
      </c>
      <c r="I3940" s="1068"/>
    </row>
    <row r="3941" customFormat="false" ht="12.75" hidden="false" customHeight="false" outlineLevel="0" collapsed="false">
      <c r="A3941" s="1001" t="n">
        <v>3939</v>
      </c>
      <c r="B3941" s="1001" t="s">
        <v>8853</v>
      </c>
      <c r="C3941" s="1001" t="s">
        <v>1068</v>
      </c>
      <c r="D3941" s="1001" t="s">
        <v>462</v>
      </c>
      <c r="E3941" s="1001" t="n">
        <v>2110030240</v>
      </c>
      <c r="F3941" s="1001" t="n">
        <v>42024</v>
      </c>
      <c r="G3941" s="1001" t="s">
        <v>8854</v>
      </c>
      <c r="H3941" s="1128" t="n">
        <v>1001</v>
      </c>
      <c r="I3941" s="1068"/>
    </row>
    <row r="3942" customFormat="false" ht="12.75" hidden="false" customHeight="false" outlineLevel="0" collapsed="false">
      <c r="A3942" s="1001" t="n">
        <v>3940</v>
      </c>
      <c r="B3942" s="1001" t="s">
        <v>8855</v>
      </c>
      <c r="C3942" s="1001" t="s">
        <v>1474</v>
      </c>
      <c r="D3942" s="1001" t="s">
        <v>854</v>
      </c>
      <c r="E3942" s="1001" t="n">
        <v>1011020440</v>
      </c>
      <c r="F3942" s="1001" t="n">
        <v>103044</v>
      </c>
      <c r="G3942" s="1001" t="s">
        <v>8856</v>
      </c>
      <c r="H3942" s="1128" t="n">
        <v>2156</v>
      </c>
      <c r="I3942" s="1068"/>
    </row>
    <row r="3943" customFormat="false" ht="12.75" hidden="false" customHeight="false" outlineLevel="0" collapsed="false">
      <c r="A3943" s="1001" t="n">
        <v>3941</v>
      </c>
      <c r="B3943" s="1001" t="s">
        <v>8857</v>
      </c>
      <c r="C3943" s="1001" t="s">
        <v>985</v>
      </c>
      <c r="D3943" s="1001" t="s">
        <v>857</v>
      </c>
      <c r="E3943" s="1001" t="n">
        <v>4190480460</v>
      </c>
      <c r="F3943" s="1001" t="n">
        <v>83047</v>
      </c>
      <c r="G3943" s="1001" t="s">
        <v>8858</v>
      </c>
      <c r="H3943" s="1128" t="n">
        <v>2322</v>
      </c>
      <c r="I3943" s="1068"/>
    </row>
    <row r="3944" customFormat="false" ht="12.75" hidden="false" customHeight="false" outlineLevel="0" collapsed="false">
      <c r="A3944" s="1001" t="n">
        <v>3942</v>
      </c>
      <c r="B3944" s="1001" t="s">
        <v>8859</v>
      </c>
      <c r="C3944" s="1001" t="s">
        <v>875</v>
      </c>
      <c r="D3944" s="1001" t="s">
        <v>861</v>
      </c>
      <c r="E3944" s="1001" t="n">
        <v>1050540530</v>
      </c>
      <c r="F3944" s="1001" t="n">
        <v>28053</v>
      </c>
      <c r="G3944" s="1001" t="s">
        <v>8860</v>
      </c>
      <c r="H3944" s="1128" t="n">
        <v>2522</v>
      </c>
      <c r="I3944" s="1068"/>
    </row>
    <row r="3945" customFormat="false" ht="12.75" hidden="false" customHeight="false" outlineLevel="0" collapsed="false">
      <c r="A3945" s="1001" t="n">
        <v>3943</v>
      </c>
      <c r="B3945" s="1001" t="s">
        <v>8861</v>
      </c>
      <c r="C3945" s="1001" t="s">
        <v>878</v>
      </c>
      <c r="D3945" s="1001" t="s">
        <v>852</v>
      </c>
      <c r="E3945" s="1001" t="n">
        <v>1030990390</v>
      </c>
      <c r="F3945" s="1001" t="n">
        <v>98039</v>
      </c>
      <c r="G3945" s="1001" t="s">
        <v>8862</v>
      </c>
      <c r="H3945" s="1128" t="n">
        <v>1726</v>
      </c>
      <c r="I3945" s="1068"/>
    </row>
    <row r="3946" customFormat="false" ht="12.75" hidden="false" customHeight="false" outlineLevel="0" collapsed="false">
      <c r="A3946" s="1001" t="n">
        <v>3944</v>
      </c>
      <c r="B3946" s="1001" t="s">
        <v>8863</v>
      </c>
      <c r="C3946" s="1001" t="s">
        <v>1159</v>
      </c>
      <c r="D3946" s="1001" t="s">
        <v>852</v>
      </c>
      <c r="E3946" s="1001" t="n">
        <v>1030241410</v>
      </c>
      <c r="F3946" s="1001" t="n">
        <v>13147</v>
      </c>
      <c r="G3946" s="1001" t="s">
        <v>8864</v>
      </c>
      <c r="H3946" s="1128" t="n">
        <v>4058</v>
      </c>
      <c r="I3946" s="1068"/>
    </row>
    <row r="3947" customFormat="false" ht="12.75" hidden="false" customHeight="false" outlineLevel="0" collapsed="false">
      <c r="A3947" s="1001" t="n">
        <v>3945</v>
      </c>
      <c r="B3947" s="1001" t="s">
        <v>8865</v>
      </c>
      <c r="C3947" s="1001" t="s">
        <v>2806</v>
      </c>
      <c r="D3947" s="1001" t="s">
        <v>855</v>
      </c>
      <c r="E3947" s="1001" t="n">
        <v>3160160100</v>
      </c>
      <c r="F3947" s="1001" t="n">
        <v>74010</v>
      </c>
      <c r="G3947" s="1001" t="s">
        <v>8866</v>
      </c>
      <c r="H3947" s="1128" t="n">
        <v>26114</v>
      </c>
      <c r="I3947" s="1068"/>
    </row>
    <row r="3948" customFormat="false" ht="12.75" hidden="false" customHeight="false" outlineLevel="0" collapsed="false">
      <c r="A3948" s="1001" t="n">
        <v>3946</v>
      </c>
      <c r="B3948" s="1001" t="s">
        <v>8867</v>
      </c>
      <c r="C3948" s="1001" t="s">
        <v>1151</v>
      </c>
      <c r="D3948" s="1001" t="s">
        <v>852</v>
      </c>
      <c r="E3948" s="1001" t="n">
        <v>1030770430</v>
      </c>
      <c r="F3948" s="1001" t="n">
        <v>14043</v>
      </c>
      <c r="G3948" s="1001" t="s">
        <v>8868</v>
      </c>
      <c r="H3948" s="1128" t="n">
        <v>1824</v>
      </c>
      <c r="I3948" s="1068"/>
    </row>
    <row r="3949" customFormat="false" ht="12.75" hidden="false" customHeight="false" outlineLevel="0" collapsed="false">
      <c r="A3949" s="1001" t="n">
        <v>3947</v>
      </c>
      <c r="B3949" s="1001" t="s">
        <v>8869</v>
      </c>
      <c r="C3949" s="1001" t="s">
        <v>1055</v>
      </c>
      <c r="D3949" s="1001" t="s">
        <v>852</v>
      </c>
      <c r="E3949" s="1001" t="n">
        <v>1030860861</v>
      </c>
      <c r="F3949" s="1001" t="n">
        <v>12102</v>
      </c>
      <c r="G3949" s="1001" t="s">
        <v>8870</v>
      </c>
      <c r="H3949" s="1128" t="n">
        <v>1656</v>
      </c>
      <c r="I3949" s="1068"/>
    </row>
    <row r="3950" customFormat="false" ht="12.75" hidden="false" customHeight="false" outlineLevel="0" collapsed="false">
      <c r="A3950" s="1001" t="n">
        <v>3948</v>
      </c>
      <c r="B3950" s="1001" t="s">
        <v>8871</v>
      </c>
      <c r="C3950" s="1001" t="s">
        <v>893</v>
      </c>
      <c r="D3950" s="1001" t="s">
        <v>852</v>
      </c>
      <c r="E3950" s="1001" t="n">
        <v>1030491430</v>
      </c>
      <c r="F3950" s="1001" t="n">
        <v>15144</v>
      </c>
      <c r="G3950" s="1001" t="s">
        <v>8872</v>
      </c>
      <c r="H3950" s="1128" t="n">
        <v>4191</v>
      </c>
      <c r="I3950" s="1068"/>
    </row>
    <row r="3951" customFormat="false" ht="12.75" hidden="false" customHeight="false" outlineLevel="0" collapsed="false">
      <c r="A3951" s="1001" t="n">
        <v>3949</v>
      </c>
      <c r="B3951" s="1001" t="s">
        <v>8873</v>
      </c>
      <c r="C3951" s="1001" t="s">
        <v>1602</v>
      </c>
      <c r="D3951" s="1001" t="s">
        <v>849</v>
      </c>
      <c r="E3951" s="1001" t="n">
        <v>1080290130</v>
      </c>
      <c r="F3951" s="1001" t="n">
        <v>38014</v>
      </c>
      <c r="G3951" s="1001" t="s">
        <v>8874</v>
      </c>
      <c r="H3951" s="1128" t="n">
        <v>6511</v>
      </c>
      <c r="I3951" s="1068"/>
    </row>
    <row r="3952" customFormat="false" ht="12.75" hidden="false" customHeight="false" outlineLevel="0" collapsed="false">
      <c r="A3952" s="1001" t="n">
        <v>3950</v>
      </c>
      <c r="B3952" s="1001" t="s">
        <v>8875</v>
      </c>
      <c r="C3952" s="1001" t="s">
        <v>2205</v>
      </c>
      <c r="D3952" s="1001" t="s">
        <v>847</v>
      </c>
      <c r="E3952" s="1001" t="n">
        <v>3180970150</v>
      </c>
      <c r="F3952" s="1001" t="n">
        <v>101015</v>
      </c>
      <c r="G3952" s="1001" t="s">
        <v>8876</v>
      </c>
      <c r="H3952" s="1128" t="n">
        <v>5908</v>
      </c>
      <c r="I3952" s="1068"/>
    </row>
    <row r="3953" customFormat="false" ht="12.75" hidden="false" customHeight="false" outlineLevel="0" collapsed="false">
      <c r="A3953" s="1001" t="n">
        <v>3951</v>
      </c>
      <c r="B3953" s="1001" t="s">
        <v>8877</v>
      </c>
      <c r="C3953" s="1001" t="s">
        <v>985</v>
      </c>
      <c r="D3953" s="1001" t="s">
        <v>857</v>
      </c>
      <c r="E3953" s="1001" t="n">
        <v>4190480470</v>
      </c>
      <c r="F3953" s="1001" t="n">
        <v>83048</v>
      </c>
      <c r="G3953" s="1001" t="s">
        <v>8878</v>
      </c>
      <c r="H3953" s="1128" t="n">
        <v>221246</v>
      </c>
      <c r="I3953" s="1068"/>
    </row>
    <row r="3954" customFormat="false" ht="12.75" hidden="false" customHeight="false" outlineLevel="0" collapsed="false">
      <c r="A3954" s="1001" t="n">
        <v>3952</v>
      </c>
      <c r="B3954" s="1001" t="s">
        <v>8879</v>
      </c>
      <c r="C3954" s="1001" t="s">
        <v>875</v>
      </c>
      <c r="D3954" s="1001" t="s">
        <v>861</v>
      </c>
      <c r="E3954" s="1001" t="n">
        <v>1050540540</v>
      </c>
      <c r="F3954" s="1001" t="n">
        <v>28054</v>
      </c>
      <c r="G3954" s="1001" t="s">
        <v>8880</v>
      </c>
      <c r="H3954" s="1128" t="n">
        <v>11655</v>
      </c>
      <c r="I3954" s="1068"/>
    </row>
    <row r="3955" customFormat="false" ht="12.75" hidden="false" customHeight="false" outlineLevel="0" collapsed="false">
      <c r="A3955" s="1001" t="n">
        <v>3953</v>
      </c>
      <c r="B3955" s="1001" t="s">
        <v>8881</v>
      </c>
      <c r="C3955" s="1001" t="s">
        <v>925</v>
      </c>
      <c r="D3955" s="1001" t="s">
        <v>848</v>
      </c>
      <c r="E3955" s="1001" t="n">
        <v>3150510460</v>
      </c>
      <c r="F3955" s="1001" t="n">
        <v>63046</v>
      </c>
      <c r="G3955" s="1001" t="s">
        <v>8882</v>
      </c>
      <c r="H3955" s="1128" t="n">
        <v>7862</v>
      </c>
      <c r="I3955" s="1068"/>
    </row>
    <row r="3956" customFormat="false" ht="12.75" hidden="false" customHeight="false" outlineLevel="0" collapsed="false">
      <c r="A3956" s="1001" t="n">
        <v>3954</v>
      </c>
      <c r="B3956" s="1001" t="s">
        <v>8883</v>
      </c>
      <c r="C3956" s="1001" t="s">
        <v>1058</v>
      </c>
      <c r="D3956" s="1001" t="s">
        <v>852</v>
      </c>
      <c r="E3956" s="1001" t="n">
        <v>1031040310</v>
      </c>
      <c r="F3956" s="1001" t="n">
        <v>108031</v>
      </c>
      <c r="G3956" s="1001" t="s">
        <v>8884</v>
      </c>
      <c r="H3956" s="1128" t="n">
        <v>4470</v>
      </c>
      <c r="I3956" s="1068"/>
    </row>
    <row r="3957" customFormat="false" ht="12.75" hidden="false" customHeight="false" outlineLevel="0" collapsed="false">
      <c r="A3957" s="1001" t="n">
        <v>3955</v>
      </c>
      <c r="B3957" s="1001" t="s">
        <v>8885</v>
      </c>
      <c r="C3957" s="1001" t="s">
        <v>1110</v>
      </c>
      <c r="D3957" s="1001" t="s">
        <v>858</v>
      </c>
      <c r="E3957" s="1001" t="n">
        <v>1040831080</v>
      </c>
      <c r="F3957" s="1001" t="n">
        <v>22114</v>
      </c>
      <c r="G3957" s="1001" t="s">
        <v>8886</v>
      </c>
      <c r="H3957" s="1128" t="n">
        <v>882</v>
      </c>
      <c r="I3957" s="1068"/>
    </row>
    <row r="3958" customFormat="false" ht="12.75" hidden="false" customHeight="false" outlineLevel="0" collapsed="false">
      <c r="A3958" s="1001" t="n">
        <v>3956</v>
      </c>
      <c r="B3958" s="1001" t="s">
        <v>8887</v>
      </c>
      <c r="C3958" s="1001" t="s">
        <v>1117</v>
      </c>
      <c r="D3958" s="1001" t="s">
        <v>852</v>
      </c>
      <c r="E3958" s="1001" t="n">
        <v>1030570870</v>
      </c>
      <c r="F3958" s="1001" t="n">
        <v>18090</v>
      </c>
      <c r="G3958" s="1001" t="s">
        <v>8888</v>
      </c>
      <c r="H3958" s="1128" t="n">
        <v>1051</v>
      </c>
      <c r="I3958" s="1068"/>
    </row>
    <row r="3959" customFormat="false" ht="12.75" hidden="false" customHeight="false" outlineLevel="0" collapsed="false">
      <c r="A3959" s="1001" t="n">
        <v>3957</v>
      </c>
      <c r="B3959" s="1001" t="s">
        <v>8889</v>
      </c>
      <c r="C3959" s="1001" t="s">
        <v>1095</v>
      </c>
      <c r="D3959" s="1001" t="s">
        <v>854</v>
      </c>
      <c r="E3959" s="1001" t="n">
        <v>1010960330</v>
      </c>
      <c r="F3959" s="1001" t="n">
        <v>96033</v>
      </c>
      <c r="G3959" s="1001" t="s">
        <v>8890</v>
      </c>
      <c r="H3959" s="1128" t="n">
        <v>495</v>
      </c>
      <c r="I3959" s="1068"/>
    </row>
    <row r="3960" customFormat="false" ht="12.75" hidden="false" customHeight="false" outlineLevel="0" collapsed="false">
      <c r="A3960" s="1001" t="n">
        <v>3958</v>
      </c>
      <c r="B3960" s="1001" t="s">
        <v>8891</v>
      </c>
      <c r="C3960" s="1001" t="s">
        <v>1117</v>
      </c>
      <c r="D3960" s="1001" t="s">
        <v>852</v>
      </c>
      <c r="E3960" s="1001" t="n">
        <v>1030570880</v>
      </c>
      <c r="F3960" s="1001" t="n">
        <v>18091</v>
      </c>
      <c r="G3960" s="1001" t="s">
        <v>8892</v>
      </c>
      <c r="H3960" s="1128" t="n">
        <v>467</v>
      </c>
      <c r="I3960" s="1068"/>
    </row>
    <row r="3961" customFormat="false" ht="12.75" hidden="false" customHeight="false" outlineLevel="0" collapsed="false">
      <c r="A3961" s="1001" t="n">
        <v>3959</v>
      </c>
      <c r="B3961" s="1001" t="s">
        <v>8893</v>
      </c>
      <c r="C3961" s="1001" t="s">
        <v>1009</v>
      </c>
      <c r="D3961" s="1001" t="s">
        <v>861</v>
      </c>
      <c r="E3961" s="1001" t="n">
        <v>1050890470</v>
      </c>
      <c r="F3961" s="1001" t="n">
        <v>23047</v>
      </c>
      <c r="G3961" s="1001" t="s">
        <v>8894</v>
      </c>
      <c r="H3961" s="1128" t="n">
        <v>2541</v>
      </c>
      <c r="I3961" s="1068"/>
    </row>
    <row r="3962" customFormat="false" ht="12.75" hidden="false" customHeight="false" outlineLevel="0" collapsed="false">
      <c r="A3962" s="1001" t="n">
        <v>3960</v>
      </c>
      <c r="B3962" s="1001" t="s">
        <v>8895</v>
      </c>
      <c r="C3962" s="1001" t="s">
        <v>1591</v>
      </c>
      <c r="D3962" s="1001" t="s">
        <v>851</v>
      </c>
      <c r="E3962" s="1001" t="n">
        <v>1070340340</v>
      </c>
      <c r="F3962" s="1001" t="n">
        <v>10034</v>
      </c>
      <c r="G3962" s="1001" t="s">
        <v>8896</v>
      </c>
      <c r="H3962" s="1128" t="n">
        <v>1483</v>
      </c>
      <c r="I3962" s="1068"/>
    </row>
    <row r="3963" customFormat="false" ht="12.75" hidden="false" customHeight="false" outlineLevel="0" collapsed="false">
      <c r="A3963" s="1001" t="n">
        <v>3961</v>
      </c>
      <c r="B3963" s="1001" t="s">
        <v>8897</v>
      </c>
      <c r="C3963" s="1001" t="s">
        <v>1117</v>
      </c>
      <c r="D3963" s="1001" t="s">
        <v>852</v>
      </c>
      <c r="E3963" s="1001" t="n">
        <v>1030570890</v>
      </c>
      <c r="F3963" s="1001" t="n">
        <v>18092</v>
      </c>
      <c r="G3963" s="1001" t="s">
        <v>8898</v>
      </c>
      <c r="H3963" s="1128" t="n">
        <v>1320</v>
      </c>
      <c r="I3963" s="1068"/>
    </row>
    <row r="3964" customFormat="false" ht="12.75" hidden="false" customHeight="false" outlineLevel="0" collapsed="false">
      <c r="A3964" s="1001" t="n">
        <v>3962</v>
      </c>
      <c r="B3964" s="1001" t="s">
        <v>8899</v>
      </c>
      <c r="C3964" s="1001" t="s">
        <v>1110</v>
      </c>
      <c r="D3964" s="1001" t="s">
        <v>858</v>
      </c>
      <c r="E3964" s="1001" t="n">
        <v>1040831090</v>
      </c>
      <c r="F3964" s="1001" t="n">
        <v>22115</v>
      </c>
      <c r="G3964" s="1001" t="s">
        <v>8900</v>
      </c>
      <c r="H3964" s="1128" t="n">
        <v>1596</v>
      </c>
      <c r="I3964" s="1068"/>
    </row>
    <row r="3965" customFormat="false" ht="12.75" hidden="false" customHeight="false" outlineLevel="0" collapsed="false">
      <c r="A3965" s="1001" t="n">
        <v>3963</v>
      </c>
      <c r="B3965" s="1001" t="s">
        <v>8901</v>
      </c>
      <c r="C3965" s="1001" t="s">
        <v>1035</v>
      </c>
      <c r="D3965" s="1001" t="s">
        <v>854</v>
      </c>
      <c r="E3965" s="1001" t="n">
        <v>1010811500</v>
      </c>
      <c r="F3965" s="1001" t="n">
        <v>1152</v>
      </c>
      <c r="G3965" s="1001" t="s">
        <v>8902</v>
      </c>
      <c r="H3965" s="1128" t="n">
        <v>736</v>
      </c>
      <c r="I3965" s="1068"/>
    </row>
    <row r="3966" customFormat="false" ht="12.75" hidden="false" customHeight="false" outlineLevel="0" collapsed="false">
      <c r="A3966" s="1001" t="n">
        <v>3964</v>
      </c>
      <c r="B3966" s="1001" t="s">
        <v>8903</v>
      </c>
      <c r="C3966" s="1001" t="s">
        <v>1110</v>
      </c>
      <c r="D3966" s="1001" t="s">
        <v>858</v>
      </c>
      <c r="E3966" s="1001" t="n">
        <v>1040831100</v>
      </c>
      <c r="F3966" s="1001" t="n">
        <v>22116</v>
      </c>
      <c r="G3966" s="1001" t="s">
        <v>8904</v>
      </c>
      <c r="H3966" s="1128" t="n">
        <v>5508</v>
      </c>
      <c r="I3966" s="1068"/>
    </row>
    <row r="3967" customFormat="false" ht="12.75" hidden="false" customHeight="false" outlineLevel="0" collapsed="false">
      <c r="A3967" s="1001" t="n">
        <v>3965</v>
      </c>
      <c r="B3967" s="1001" t="s">
        <v>8905</v>
      </c>
      <c r="C3967" s="1001" t="s">
        <v>1250</v>
      </c>
      <c r="D3967" s="1001" t="s">
        <v>857</v>
      </c>
      <c r="E3967" s="1001" t="n">
        <v>4190550450</v>
      </c>
      <c r="F3967" s="1001" t="n">
        <v>82047</v>
      </c>
      <c r="G3967" s="1001" t="s">
        <v>8906</v>
      </c>
      <c r="H3967" s="1128" t="n">
        <v>2682</v>
      </c>
      <c r="I3967" s="1068"/>
    </row>
    <row r="3968" customFormat="false" ht="12.75" hidden="false" customHeight="false" outlineLevel="0" collapsed="false">
      <c r="A3968" s="1001" t="n">
        <v>3966</v>
      </c>
      <c r="B3968" s="1001" t="s">
        <v>8907</v>
      </c>
      <c r="C3968" s="1001" t="s">
        <v>999</v>
      </c>
      <c r="D3968" s="1001" t="s">
        <v>852</v>
      </c>
      <c r="E3968" s="1001" t="n">
        <v>1030121290</v>
      </c>
      <c r="F3968" s="1001" t="n">
        <v>16134</v>
      </c>
      <c r="G3968" s="1001" t="s">
        <v>8908</v>
      </c>
      <c r="H3968" s="1128" t="n">
        <v>164</v>
      </c>
      <c r="I3968" s="1068"/>
    </row>
    <row r="3969" customFormat="false" ht="12.75" hidden="false" customHeight="false" outlineLevel="0" collapsed="false">
      <c r="A3969" s="1001" t="n">
        <v>3967</v>
      </c>
      <c r="B3969" s="1001" t="s">
        <v>8909</v>
      </c>
      <c r="C3969" s="1001" t="s">
        <v>1110</v>
      </c>
      <c r="D3969" s="1001" t="s">
        <v>858</v>
      </c>
      <c r="E3969" s="1001" t="n">
        <v>1040831110</v>
      </c>
      <c r="F3969" s="1001" t="n">
        <v>22117</v>
      </c>
      <c r="G3969" s="1001" t="s">
        <v>8910</v>
      </c>
      <c r="H3969" s="1128" t="n">
        <v>7445</v>
      </c>
      <c r="I3969" s="1068"/>
    </row>
    <row r="3970" customFormat="false" ht="12.75" hidden="false" customHeight="false" outlineLevel="0" collapsed="false">
      <c r="A3970" s="1001" t="n">
        <v>3968</v>
      </c>
      <c r="B3970" s="1001" t="s">
        <v>8911</v>
      </c>
      <c r="C3970" s="1001" t="s">
        <v>378</v>
      </c>
      <c r="D3970" s="1001" t="s">
        <v>854</v>
      </c>
      <c r="E3970" s="1001" t="n">
        <v>1010520910</v>
      </c>
      <c r="F3970" s="1001" t="n">
        <v>3097</v>
      </c>
      <c r="G3970" s="1001" t="s">
        <v>8912</v>
      </c>
      <c r="H3970" s="1128" t="n">
        <v>1203</v>
      </c>
      <c r="I3970" s="1068"/>
    </row>
    <row r="3971" customFormat="false" ht="12.75" hidden="false" customHeight="false" outlineLevel="0" collapsed="false">
      <c r="A3971" s="1001" t="n">
        <v>3969</v>
      </c>
      <c r="B3971" s="1001" t="s">
        <v>8913</v>
      </c>
      <c r="C3971" s="1001" t="s">
        <v>1095</v>
      </c>
      <c r="D3971" s="1001" t="s">
        <v>854</v>
      </c>
      <c r="E3971" s="1001" t="n">
        <v>1010960340</v>
      </c>
      <c r="F3971" s="1001" t="n">
        <v>96034</v>
      </c>
      <c r="G3971" s="1001" t="s">
        <v>8914</v>
      </c>
      <c r="H3971" s="1128" t="n">
        <v>548</v>
      </c>
      <c r="I3971" s="1068"/>
    </row>
    <row r="3972" customFormat="false" ht="12.75" hidden="false" customHeight="false" outlineLevel="0" collapsed="false">
      <c r="A3972" s="1001" t="n">
        <v>3970</v>
      </c>
      <c r="B3972" s="1001" t="s">
        <v>8915</v>
      </c>
      <c r="C3972" s="1001" t="s">
        <v>1330</v>
      </c>
      <c r="D3972" s="1001" t="s">
        <v>861</v>
      </c>
      <c r="E3972" s="1001" t="n">
        <v>1050840410</v>
      </c>
      <c r="F3972" s="1001" t="n">
        <v>26042</v>
      </c>
      <c r="G3972" s="1001" t="s">
        <v>8916</v>
      </c>
      <c r="H3972" s="1128" t="n">
        <v>3144</v>
      </c>
      <c r="I3972" s="1068"/>
    </row>
    <row r="3973" customFormat="false" ht="12.75" hidden="false" customHeight="false" outlineLevel="0" collapsed="false">
      <c r="A3973" s="1001" t="n">
        <v>3971</v>
      </c>
      <c r="B3973" s="1001" t="s">
        <v>8917</v>
      </c>
      <c r="C3973" s="1001" t="s">
        <v>378</v>
      </c>
      <c r="D3973" s="1001" t="s">
        <v>854</v>
      </c>
      <c r="E3973" s="1001" t="n">
        <v>1010520920</v>
      </c>
      <c r="F3973" s="1001" t="n">
        <v>3098</v>
      </c>
      <c r="G3973" s="1001" t="s">
        <v>8918</v>
      </c>
      <c r="H3973" s="1128" t="n">
        <v>811</v>
      </c>
      <c r="I3973" s="1068"/>
    </row>
    <row r="3974" customFormat="false" ht="12.75" hidden="false" customHeight="false" outlineLevel="0" collapsed="false">
      <c r="A3974" s="1001" t="n">
        <v>3972</v>
      </c>
      <c r="B3974" s="1001" t="s">
        <v>8919</v>
      </c>
      <c r="C3974" s="1001" t="s">
        <v>1474</v>
      </c>
      <c r="D3974" s="1001" t="s">
        <v>854</v>
      </c>
      <c r="E3974" s="1001" t="n">
        <v>1011020450</v>
      </c>
      <c r="F3974" s="1001" t="n">
        <v>103045</v>
      </c>
      <c r="G3974" s="1001" t="s">
        <v>8920</v>
      </c>
      <c r="H3974" s="1128" t="n">
        <v>368</v>
      </c>
      <c r="I3974" s="1068"/>
    </row>
    <row r="3975" customFormat="false" ht="12.75" hidden="false" customHeight="false" outlineLevel="0" collapsed="false">
      <c r="A3975" s="1001" t="n">
        <v>3973</v>
      </c>
      <c r="B3975" s="1001" t="s">
        <v>8921</v>
      </c>
      <c r="C3975" s="1001" t="s">
        <v>917</v>
      </c>
      <c r="D3975" s="1001" t="s">
        <v>464</v>
      </c>
      <c r="E3975" s="1001" t="n">
        <v>2120690350</v>
      </c>
      <c r="F3975" s="1001" t="n">
        <v>57037</v>
      </c>
      <c r="G3975" s="1001" t="s">
        <v>8922</v>
      </c>
      <c r="H3975" s="1128" t="n">
        <v>115</v>
      </c>
      <c r="I3975" s="1068"/>
    </row>
    <row r="3976" customFormat="false" ht="12.75" hidden="false" customHeight="false" outlineLevel="0" collapsed="false">
      <c r="A3976" s="1001" t="n">
        <v>3974</v>
      </c>
      <c r="B3976" s="1001" t="s">
        <v>8923</v>
      </c>
      <c r="C3976" s="1001" t="s">
        <v>1226</v>
      </c>
      <c r="D3976" s="1001" t="s">
        <v>855</v>
      </c>
      <c r="E3976" s="1001" t="n">
        <v>3160410450</v>
      </c>
      <c r="F3976" s="1001" t="n">
        <v>75046</v>
      </c>
      <c r="G3976" s="1001" t="s">
        <v>8924</v>
      </c>
      <c r="H3976" s="1128" t="n">
        <v>3296</v>
      </c>
      <c r="I3976" s="1068"/>
    </row>
    <row r="3977" customFormat="false" ht="12.75" hidden="false" customHeight="false" outlineLevel="0" collapsed="false">
      <c r="A3977" s="1001" t="n">
        <v>3975</v>
      </c>
      <c r="B3977" s="1001" t="s">
        <v>8925</v>
      </c>
      <c r="C3977" s="1001" t="s">
        <v>1325</v>
      </c>
      <c r="D3977" s="1001" t="s">
        <v>468</v>
      </c>
      <c r="E3977" s="1001" t="n">
        <v>3130230500</v>
      </c>
      <c r="F3977" s="1001" t="n">
        <v>69050</v>
      </c>
      <c r="G3977" s="1001" t="s">
        <v>8926</v>
      </c>
      <c r="H3977" s="1128" t="n">
        <v>4640</v>
      </c>
      <c r="I3977" s="1068"/>
    </row>
    <row r="3978" customFormat="false" ht="12.75" hidden="false" customHeight="false" outlineLevel="0" collapsed="false">
      <c r="A3978" s="1001" t="n">
        <v>3976</v>
      </c>
      <c r="B3978" s="1001" t="s">
        <v>8927</v>
      </c>
      <c r="C3978" s="1001" t="s">
        <v>1174</v>
      </c>
      <c r="D3978" s="1001" t="s">
        <v>847</v>
      </c>
      <c r="E3978" s="1001" t="n">
        <v>3180220740</v>
      </c>
      <c r="F3978" s="1001" t="n">
        <v>79077</v>
      </c>
      <c r="G3978" s="1001" t="s">
        <v>8928</v>
      </c>
      <c r="H3978" s="1128" t="n">
        <v>731</v>
      </c>
      <c r="I3978" s="1068"/>
    </row>
    <row r="3979" customFormat="false" ht="12.75" hidden="false" customHeight="false" outlineLevel="0" collapsed="false">
      <c r="A3979" s="1001" t="n">
        <v>3977</v>
      </c>
      <c r="B3979" s="1001" t="s">
        <v>8929</v>
      </c>
      <c r="C3979" s="1001" t="s">
        <v>911</v>
      </c>
      <c r="D3979" s="1001" t="s">
        <v>846</v>
      </c>
      <c r="E3979" s="1001" t="n">
        <v>3170470150</v>
      </c>
      <c r="F3979" s="1001" t="n">
        <v>77015</v>
      </c>
      <c r="G3979" s="1001" t="s">
        <v>8930</v>
      </c>
      <c r="H3979" s="1128" t="n">
        <v>2350</v>
      </c>
      <c r="I3979" s="1068"/>
    </row>
    <row r="3980" customFormat="false" ht="12.75" hidden="false" customHeight="false" outlineLevel="0" collapsed="false">
      <c r="A3980" s="1001" t="n">
        <v>3978</v>
      </c>
      <c r="B3980" s="1001" t="s">
        <v>8931</v>
      </c>
      <c r="C3980" s="1001" t="s">
        <v>1591</v>
      </c>
      <c r="D3980" s="1001" t="s">
        <v>851</v>
      </c>
      <c r="E3980" s="1001" t="n">
        <v>1070340350</v>
      </c>
      <c r="F3980" s="1001" t="n">
        <v>10035</v>
      </c>
      <c r="G3980" s="1001" t="s">
        <v>8932</v>
      </c>
      <c r="H3980" s="1128" t="n">
        <v>3495</v>
      </c>
      <c r="I3980" s="1068"/>
    </row>
    <row r="3981" customFormat="false" ht="12.75" hidden="false" customHeight="false" outlineLevel="0" collapsed="false">
      <c r="A3981" s="1001" t="n">
        <v>3979</v>
      </c>
      <c r="B3981" s="1001" t="s">
        <v>8933</v>
      </c>
      <c r="C3981" s="1001" t="s">
        <v>1092</v>
      </c>
      <c r="D3981" s="1001" t="s">
        <v>848</v>
      </c>
      <c r="E3981" s="1001" t="n">
        <v>3150200510</v>
      </c>
      <c r="F3981" s="1001" t="n">
        <v>61051</v>
      </c>
      <c r="G3981" s="1001" t="s">
        <v>8934</v>
      </c>
      <c r="H3981" s="1128" t="n">
        <v>2999</v>
      </c>
      <c r="I3981" s="1068"/>
    </row>
    <row r="3982" customFormat="false" ht="12.75" hidden="false" customHeight="false" outlineLevel="0" collapsed="false">
      <c r="A3982" s="1001" t="n">
        <v>3980</v>
      </c>
      <c r="B3982" s="1001" t="s">
        <v>8935</v>
      </c>
      <c r="C3982" s="1001" t="s">
        <v>893</v>
      </c>
      <c r="D3982" s="1001" t="s">
        <v>852</v>
      </c>
      <c r="E3982" s="1001" t="n">
        <v>1030491450</v>
      </c>
      <c r="F3982" s="1001" t="n">
        <v>15146</v>
      </c>
      <c r="G3982" s="1001" t="s">
        <v>8936</v>
      </c>
      <c r="H3982" s="1128" t="n">
        <v>1349930</v>
      </c>
      <c r="I3982" s="1068"/>
    </row>
    <row r="3983" customFormat="false" ht="12.75" hidden="false" customHeight="false" outlineLevel="0" collapsed="false">
      <c r="A3983" s="1001" t="n">
        <v>3981</v>
      </c>
      <c r="B3983" s="1001" t="s">
        <v>8937</v>
      </c>
      <c r="C3983" s="1001" t="s">
        <v>985</v>
      </c>
      <c r="D3983" s="1001" t="s">
        <v>857</v>
      </c>
      <c r="E3983" s="1001" t="n">
        <v>4190480480</v>
      </c>
      <c r="F3983" s="1001" t="n">
        <v>83049</v>
      </c>
      <c r="G3983" s="1001" t="s">
        <v>8938</v>
      </c>
      <c r="H3983" s="1128" t="n">
        <v>30397</v>
      </c>
      <c r="I3983" s="1068"/>
    </row>
    <row r="3984" customFormat="false" ht="12.75" hidden="false" customHeight="false" outlineLevel="0" collapsed="false">
      <c r="A3984" s="1001" t="n">
        <v>3982</v>
      </c>
      <c r="B3984" s="1001" t="s">
        <v>8939</v>
      </c>
      <c r="C3984" s="1001" t="s">
        <v>982</v>
      </c>
      <c r="D3984" s="1001" t="s">
        <v>857</v>
      </c>
      <c r="E3984" s="1001" t="n">
        <v>4190180100</v>
      </c>
      <c r="F3984" s="1001" t="n">
        <v>85010</v>
      </c>
      <c r="G3984" s="1001" t="s">
        <v>8940</v>
      </c>
      <c r="H3984" s="1128" t="n">
        <v>2731</v>
      </c>
      <c r="I3984" s="1068"/>
    </row>
    <row r="3985" customFormat="false" ht="12.75" hidden="false" customHeight="false" outlineLevel="0" collapsed="false">
      <c r="A3985" s="1001" t="n">
        <v>3983</v>
      </c>
      <c r="B3985" s="1001" t="s">
        <v>8941</v>
      </c>
      <c r="C3985" s="1001" t="s">
        <v>962</v>
      </c>
      <c r="D3985" s="1001" t="s">
        <v>847</v>
      </c>
      <c r="E3985" s="1001" t="n">
        <v>3181030210</v>
      </c>
      <c r="F3985" s="1001" t="n">
        <v>102021</v>
      </c>
      <c r="G3985" s="1001" t="s">
        <v>8942</v>
      </c>
      <c r="H3985" s="1128" t="n">
        <v>6415</v>
      </c>
      <c r="I3985" s="1068"/>
    </row>
    <row r="3986" customFormat="false" ht="12.75" hidden="false" customHeight="false" outlineLevel="0" collapsed="false">
      <c r="A3986" s="1001" t="n">
        <v>3984</v>
      </c>
      <c r="B3986" s="1001" t="s">
        <v>8943</v>
      </c>
      <c r="C3986" s="1001" t="s">
        <v>887</v>
      </c>
      <c r="D3986" s="1001" t="s">
        <v>856</v>
      </c>
      <c r="E3986" s="1001" t="n">
        <v>4200950270</v>
      </c>
      <c r="F3986" s="1001" t="n">
        <v>95027</v>
      </c>
      <c r="G3986" s="1001" t="s">
        <v>8944</v>
      </c>
      <c r="H3986" s="1128" t="n">
        <v>1433</v>
      </c>
      <c r="I3986" s="1068"/>
    </row>
    <row r="3987" customFormat="false" ht="12.75" hidden="false" customHeight="false" outlineLevel="0" collapsed="false">
      <c r="A3987" s="1001" t="n">
        <v>3985</v>
      </c>
      <c r="B3987" s="1001" t="s">
        <v>8945</v>
      </c>
      <c r="C3987" s="1001" t="s">
        <v>928</v>
      </c>
      <c r="D3987" s="1001" t="s">
        <v>857</v>
      </c>
      <c r="E3987" s="1001" t="n">
        <v>4190210250</v>
      </c>
      <c r="F3987" s="1001" t="n">
        <v>87025</v>
      </c>
      <c r="G3987" s="1001" t="s">
        <v>8946</v>
      </c>
      <c r="H3987" s="1128" t="n">
        <v>6796</v>
      </c>
      <c r="I3987" s="1068"/>
    </row>
    <row r="3988" customFormat="false" ht="12.75" hidden="false" customHeight="false" outlineLevel="0" collapsed="false">
      <c r="A3988" s="1001" t="n">
        <v>3986</v>
      </c>
      <c r="B3988" s="1001" t="s">
        <v>8947</v>
      </c>
      <c r="C3988" s="1001" t="s">
        <v>985</v>
      </c>
      <c r="D3988" s="1001" t="s">
        <v>857</v>
      </c>
      <c r="E3988" s="1001" t="n">
        <v>4190480490</v>
      </c>
      <c r="F3988" s="1001" t="n">
        <v>83050</v>
      </c>
      <c r="G3988" s="1001" t="s">
        <v>8948</v>
      </c>
      <c r="H3988" s="1128" t="n">
        <v>1174</v>
      </c>
      <c r="I3988" s="1068"/>
    </row>
    <row r="3989" customFormat="false" ht="12.75" hidden="false" customHeight="false" outlineLevel="0" collapsed="false">
      <c r="A3989" s="1001" t="n">
        <v>3987</v>
      </c>
      <c r="B3989" s="1001" t="s">
        <v>8949</v>
      </c>
      <c r="C3989" s="1001" t="s">
        <v>1125</v>
      </c>
      <c r="D3989" s="1001" t="s">
        <v>851</v>
      </c>
      <c r="E3989" s="1001" t="n">
        <v>1070740380</v>
      </c>
      <c r="F3989" s="1001" t="n">
        <v>9038</v>
      </c>
      <c r="G3989" s="1001" t="s">
        <v>8950</v>
      </c>
      <c r="H3989" s="1128" t="n">
        <v>3212</v>
      </c>
      <c r="I3989" s="1068"/>
    </row>
    <row r="3990" customFormat="false" ht="12.75" hidden="false" customHeight="false" outlineLevel="0" collapsed="false">
      <c r="A3990" s="1001" t="n">
        <v>3988</v>
      </c>
      <c r="B3990" s="1001" t="s">
        <v>8951</v>
      </c>
      <c r="C3990" s="1001" t="s">
        <v>928</v>
      </c>
      <c r="D3990" s="1001" t="s">
        <v>857</v>
      </c>
      <c r="E3990" s="1001" t="n">
        <v>4190210251</v>
      </c>
      <c r="F3990" s="1001" t="n">
        <v>87026</v>
      </c>
      <c r="G3990" s="1001" t="s">
        <v>8952</v>
      </c>
      <c r="H3990" s="1128" t="n">
        <v>1038</v>
      </c>
      <c r="I3990" s="1068"/>
    </row>
    <row r="3991" customFormat="false" ht="12.75" hidden="false" customHeight="false" outlineLevel="0" collapsed="false">
      <c r="A3991" s="1001" t="n">
        <v>3989</v>
      </c>
      <c r="B3991" s="1001" t="s">
        <v>8953</v>
      </c>
      <c r="C3991" s="1001" t="s">
        <v>945</v>
      </c>
      <c r="D3991" s="1001" t="s">
        <v>852</v>
      </c>
      <c r="E3991" s="1001" t="n">
        <v>1030151000</v>
      </c>
      <c r="F3991" s="1001" t="n">
        <v>17108</v>
      </c>
      <c r="G3991" s="1001" t="s">
        <v>8954</v>
      </c>
      <c r="H3991" s="1128" t="n">
        <v>1723</v>
      </c>
      <c r="I3991" s="1068"/>
    </row>
    <row r="3992" customFormat="false" ht="12.75" hidden="false" customHeight="false" outlineLevel="0" collapsed="false">
      <c r="A3992" s="1001" t="n">
        <v>3990</v>
      </c>
      <c r="B3992" s="1001" t="s">
        <v>8955</v>
      </c>
      <c r="C3992" s="1001" t="s">
        <v>928</v>
      </c>
      <c r="D3992" s="1001" t="s">
        <v>857</v>
      </c>
      <c r="E3992" s="1001" t="n">
        <v>4190210260</v>
      </c>
      <c r="F3992" s="1001" t="n">
        <v>87027</v>
      </c>
      <c r="G3992" s="1001" t="s">
        <v>8956</v>
      </c>
      <c r="H3992" s="1128" t="n">
        <v>4607</v>
      </c>
      <c r="I3992" s="1068"/>
    </row>
    <row r="3993" customFormat="false" ht="12.75" hidden="false" customHeight="false" outlineLevel="0" collapsed="false">
      <c r="A3993" s="1001" t="n">
        <v>3991</v>
      </c>
      <c r="B3993" s="1001" t="s">
        <v>8957</v>
      </c>
      <c r="C3993" s="1001" t="s">
        <v>1009</v>
      </c>
      <c r="D3993" s="1001" t="s">
        <v>861</v>
      </c>
      <c r="E3993" s="1001" t="n">
        <v>1050890480</v>
      </c>
      <c r="F3993" s="1001" t="n">
        <v>23048</v>
      </c>
      <c r="G3993" s="1001" t="s">
        <v>8958</v>
      </c>
      <c r="H3993" s="1128" t="n">
        <v>4534</v>
      </c>
      <c r="I3993" s="1068"/>
    </row>
    <row r="3994" customFormat="false" ht="12.75" hidden="false" customHeight="false" outlineLevel="0" collapsed="false">
      <c r="A3994" s="1001" t="n">
        <v>3992</v>
      </c>
      <c r="B3994" s="1001" t="s">
        <v>8959</v>
      </c>
      <c r="C3994" s="1001" t="s">
        <v>1335</v>
      </c>
      <c r="D3994" s="1001" t="s">
        <v>849</v>
      </c>
      <c r="E3994" s="1001" t="n">
        <v>1080130380</v>
      </c>
      <c r="F3994" s="1001" t="n">
        <v>37038</v>
      </c>
      <c r="G3994" s="1001" t="s">
        <v>8960</v>
      </c>
      <c r="H3994" s="1128" t="n">
        <v>8854</v>
      </c>
      <c r="I3994" s="1068"/>
    </row>
    <row r="3995" customFormat="false" ht="12.75" hidden="false" customHeight="false" outlineLevel="0" collapsed="false">
      <c r="A3995" s="1001" t="n">
        <v>3993</v>
      </c>
      <c r="B3995" s="1001" t="s">
        <v>8961</v>
      </c>
      <c r="C3995" s="1001" t="s">
        <v>1226</v>
      </c>
      <c r="D3995" s="1001" t="s">
        <v>855</v>
      </c>
      <c r="E3995" s="1001" t="n">
        <v>3160410460</v>
      </c>
      <c r="F3995" s="1001" t="n">
        <v>75047</v>
      </c>
      <c r="G3995" s="1001" t="s">
        <v>8962</v>
      </c>
      <c r="H3995" s="1128" t="n">
        <v>3500</v>
      </c>
      <c r="I3995" s="1068"/>
    </row>
    <row r="3996" customFormat="false" ht="12.75" hidden="false" customHeight="false" outlineLevel="0" collapsed="false">
      <c r="A3996" s="1001" t="n">
        <v>3994</v>
      </c>
      <c r="B3996" s="1001" t="s">
        <v>8963</v>
      </c>
      <c r="C3996" s="1001" t="s">
        <v>1423</v>
      </c>
      <c r="D3996" s="1001" t="s">
        <v>855</v>
      </c>
      <c r="E3996" s="1001" t="n">
        <v>3161060060</v>
      </c>
      <c r="F3996" s="1001" t="n">
        <v>110006</v>
      </c>
      <c r="G3996" s="1001" t="s">
        <v>8964</v>
      </c>
      <c r="H3996" s="1128" t="n">
        <v>8298</v>
      </c>
      <c r="I3996" s="1068"/>
    </row>
    <row r="3997" customFormat="false" ht="12.75" hidden="false" customHeight="false" outlineLevel="0" collapsed="false">
      <c r="A3997" s="1001" t="n">
        <v>3995</v>
      </c>
      <c r="B3997" s="1001" t="s">
        <v>8965</v>
      </c>
      <c r="C3997" s="1001" t="s">
        <v>922</v>
      </c>
      <c r="D3997" s="1001" t="s">
        <v>848</v>
      </c>
      <c r="E3997" s="1001" t="n">
        <v>3150720680</v>
      </c>
      <c r="F3997" s="1001" t="n">
        <v>65068</v>
      </c>
      <c r="G3997" s="1001" t="s">
        <v>8966</v>
      </c>
      <c r="H3997" s="1128" t="n">
        <v>2596</v>
      </c>
      <c r="I3997" s="1068"/>
    </row>
    <row r="3998" customFormat="false" ht="12.75" hidden="false" customHeight="false" outlineLevel="0" collapsed="false">
      <c r="A3998" s="1001" t="n">
        <v>3996</v>
      </c>
      <c r="B3998" s="1001" t="s">
        <v>8967</v>
      </c>
      <c r="C3998" s="1001" t="s">
        <v>1518</v>
      </c>
      <c r="D3998" s="1001" t="s">
        <v>464</v>
      </c>
      <c r="E3998" s="1001" t="n">
        <v>2120400140</v>
      </c>
      <c r="F3998" s="1001" t="n">
        <v>59014</v>
      </c>
      <c r="G3998" s="1001" t="s">
        <v>8968</v>
      </c>
      <c r="H3998" s="1128" t="n">
        <v>20215</v>
      </c>
      <c r="I3998" s="1068"/>
    </row>
    <row r="3999" customFormat="false" ht="12.75" hidden="false" customHeight="false" outlineLevel="0" collapsed="false">
      <c r="A3999" s="1001" t="n">
        <v>3997</v>
      </c>
      <c r="B3999" s="1001" t="s">
        <v>8969</v>
      </c>
      <c r="C3999" s="1001" t="s">
        <v>1344</v>
      </c>
      <c r="D3999" s="1001" t="s">
        <v>458</v>
      </c>
      <c r="E3999" s="1001" t="n">
        <v>2090430190</v>
      </c>
      <c r="F3999" s="1001" t="n">
        <v>46019</v>
      </c>
      <c r="G3999" s="1001" t="s">
        <v>8970</v>
      </c>
      <c r="H3999" s="1128" t="n">
        <v>1826</v>
      </c>
      <c r="I3999" s="1068"/>
    </row>
    <row r="4000" customFormat="false" ht="12.75" hidden="false" customHeight="false" outlineLevel="0" collapsed="false">
      <c r="A4000" s="1001" t="n">
        <v>3998</v>
      </c>
      <c r="B4000" s="1001" t="s">
        <v>8971</v>
      </c>
      <c r="C4000" s="1001" t="s">
        <v>1125</v>
      </c>
      <c r="D4000" s="1001" t="s">
        <v>851</v>
      </c>
      <c r="E4000" s="1001" t="n">
        <v>1070740390</v>
      </c>
      <c r="F4000" s="1001" t="n">
        <v>9039</v>
      </c>
      <c r="G4000" s="1001" t="s">
        <v>8972</v>
      </c>
      <c r="H4000" s="1128" t="n">
        <v>490</v>
      </c>
      <c r="I4000" s="1068"/>
    </row>
    <row r="4001" customFormat="false" ht="12.75" hidden="false" customHeight="false" outlineLevel="0" collapsed="false">
      <c r="A4001" s="1001" t="n">
        <v>3999</v>
      </c>
      <c r="B4001" s="1001" t="s">
        <v>8973</v>
      </c>
      <c r="C4001" s="1001" t="s">
        <v>1453</v>
      </c>
      <c r="D4001" s="1001" t="s">
        <v>861</v>
      </c>
      <c r="E4001" s="1001" t="n">
        <v>1050870230</v>
      </c>
      <c r="F4001" s="1001" t="n">
        <v>27023</v>
      </c>
      <c r="G4001" s="1001" t="s">
        <v>8974</v>
      </c>
      <c r="H4001" s="1128" t="n">
        <v>37576</v>
      </c>
      <c r="I4001" s="1068"/>
    </row>
    <row r="4002" customFormat="false" ht="12.75" hidden="false" customHeight="false" outlineLevel="0" collapsed="false">
      <c r="A4002" s="1001" t="n">
        <v>4000</v>
      </c>
      <c r="B4002" s="1001" t="s">
        <v>8975</v>
      </c>
      <c r="C4002" s="1001" t="s">
        <v>1087</v>
      </c>
      <c r="D4002" s="1001" t="s">
        <v>848</v>
      </c>
      <c r="E4002" s="1001" t="n">
        <v>3150080500</v>
      </c>
      <c r="F4002" s="1001" t="n">
        <v>64050</v>
      </c>
      <c r="G4002" s="1001" t="s">
        <v>8976</v>
      </c>
      <c r="H4002" s="1128" t="n">
        <v>6732</v>
      </c>
      <c r="I4002" s="1068"/>
    </row>
    <row r="4003" customFormat="false" ht="12.75" hidden="false" customHeight="false" outlineLevel="0" collapsed="false">
      <c r="A4003" s="1001" t="n">
        <v>4001</v>
      </c>
      <c r="B4003" s="1001" t="s">
        <v>8977</v>
      </c>
      <c r="C4003" s="1001" t="s">
        <v>928</v>
      </c>
      <c r="D4003" s="1001" t="s">
        <v>857</v>
      </c>
      <c r="E4003" s="1001" t="n">
        <v>4190210270</v>
      </c>
      <c r="F4003" s="1001" t="n">
        <v>87028</v>
      </c>
      <c r="G4003" s="1001" t="s">
        <v>8978</v>
      </c>
      <c r="H4003" s="1128" t="n">
        <v>4280</v>
      </c>
      <c r="I4003" s="1068"/>
    </row>
    <row r="4004" customFormat="false" ht="12.75" hidden="false" customHeight="false" outlineLevel="0" collapsed="false">
      <c r="A4004" s="1001" t="n">
        <v>4002</v>
      </c>
      <c r="B4004" s="1001" t="s">
        <v>8979</v>
      </c>
      <c r="C4004" s="1001" t="s">
        <v>988</v>
      </c>
      <c r="D4004" s="1001" t="s">
        <v>854</v>
      </c>
      <c r="E4004" s="1001" t="n">
        <v>1010020920</v>
      </c>
      <c r="F4004" s="1001" t="n">
        <v>6094</v>
      </c>
      <c r="G4004" s="1001" t="s">
        <v>8980</v>
      </c>
      <c r="H4004" s="1128" t="n">
        <v>1211</v>
      </c>
      <c r="I4004" s="1068"/>
    </row>
    <row r="4005" customFormat="false" ht="12.75" hidden="false" customHeight="false" outlineLevel="0" collapsed="false">
      <c r="A4005" s="1001" t="n">
        <v>4003</v>
      </c>
      <c r="B4005" s="1001" t="s">
        <v>8981</v>
      </c>
      <c r="C4005" s="1001" t="s">
        <v>971</v>
      </c>
      <c r="D4005" s="1001" t="s">
        <v>853</v>
      </c>
      <c r="E4005" s="1001" t="n">
        <v>3140190380</v>
      </c>
      <c r="F4005" s="1001" t="n">
        <v>70038</v>
      </c>
      <c r="G4005" s="1001" t="s">
        <v>8982</v>
      </c>
      <c r="H4005" s="1128" t="n">
        <v>2037</v>
      </c>
      <c r="I4005" s="1068"/>
    </row>
    <row r="4006" customFormat="false" ht="12.75" hidden="false" customHeight="false" outlineLevel="0" collapsed="false">
      <c r="A4006" s="1001" t="n">
        <v>4004</v>
      </c>
      <c r="B4006" s="1001" t="s">
        <v>8983</v>
      </c>
      <c r="C4006" s="1001" t="s">
        <v>1117</v>
      </c>
      <c r="D4006" s="1001" t="s">
        <v>852</v>
      </c>
      <c r="E4006" s="1001" t="n">
        <v>1030570900</v>
      </c>
      <c r="F4006" s="1001" t="n">
        <v>18093</v>
      </c>
      <c r="G4006" s="1001" t="s">
        <v>8984</v>
      </c>
      <c r="H4006" s="1128" t="n">
        <v>3677</v>
      </c>
      <c r="I4006" s="1068"/>
    </row>
    <row r="4007" customFormat="false" ht="12.75" hidden="false" customHeight="false" outlineLevel="0" collapsed="false">
      <c r="A4007" s="1001" t="n">
        <v>4005</v>
      </c>
      <c r="B4007" s="1001" t="s">
        <v>8985</v>
      </c>
      <c r="C4007" s="1001" t="s">
        <v>974</v>
      </c>
      <c r="D4007" s="1001" t="s">
        <v>853</v>
      </c>
      <c r="E4007" s="1001" t="n">
        <v>3140940270</v>
      </c>
      <c r="F4007" s="1001" t="n">
        <v>94027</v>
      </c>
      <c r="G4007" s="1001" t="s">
        <v>8986</v>
      </c>
      <c r="H4007" s="1128" t="n">
        <v>957</v>
      </c>
      <c r="I4007" s="1068"/>
    </row>
    <row r="4008" customFormat="false" ht="12.75" hidden="false" customHeight="false" outlineLevel="0" collapsed="false">
      <c r="A4008" s="1001" t="n">
        <v>4006</v>
      </c>
      <c r="B4008" s="1001" t="s">
        <v>8987</v>
      </c>
      <c r="C4008" s="1001" t="s">
        <v>2111</v>
      </c>
      <c r="D4008" s="1001" t="s">
        <v>849</v>
      </c>
      <c r="E4008" s="1001" t="n">
        <v>1080500220</v>
      </c>
      <c r="F4008" s="1001" t="n">
        <v>36022</v>
      </c>
      <c r="G4008" s="1001" t="s">
        <v>8988</v>
      </c>
      <c r="H4008" s="1128" t="n">
        <v>24135</v>
      </c>
      <c r="I4008" s="1068"/>
    </row>
    <row r="4009" customFormat="false" ht="12.75" hidden="false" customHeight="false" outlineLevel="0" collapsed="false">
      <c r="A4009" s="1001" t="n">
        <v>4007</v>
      </c>
      <c r="B4009" s="1001" t="s">
        <v>8989</v>
      </c>
      <c r="C4009" s="1001" t="s">
        <v>1453</v>
      </c>
      <c r="D4009" s="1001" t="s">
        <v>861</v>
      </c>
      <c r="E4009" s="1001" t="n">
        <v>1050870240</v>
      </c>
      <c r="F4009" s="1001" t="n">
        <v>27024</v>
      </c>
      <c r="G4009" s="1001" t="s">
        <v>8990</v>
      </c>
      <c r="H4009" s="1128" t="n">
        <v>27183</v>
      </c>
      <c r="I4009" s="1068"/>
    </row>
    <row r="4010" customFormat="false" ht="12.75" hidden="false" customHeight="false" outlineLevel="0" collapsed="false">
      <c r="A4010" s="1001" t="n">
        <v>4008</v>
      </c>
      <c r="B4010" s="1001" t="s">
        <v>8991</v>
      </c>
      <c r="C4010" s="1001" t="s">
        <v>985</v>
      </c>
      <c r="D4010" s="1001" t="s">
        <v>857</v>
      </c>
      <c r="E4010" s="1001" t="n">
        <v>4190480500</v>
      </c>
      <c r="F4010" s="1001" t="n">
        <v>83051</v>
      </c>
      <c r="G4010" s="1001" t="s">
        <v>8992</v>
      </c>
      <c r="H4010" s="1128" t="n">
        <v>906</v>
      </c>
      <c r="I4010" s="1068"/>
    </row>
    <row r="4011" customFormat="false" ht="12.75" hidden="false" customHeight="false" outlineLevel="0" collapsed="false">
      <c r="A4011" s="1001" t="n">
        <v>4009</v>
      </c>
      <c r="B4011" s="1001" t="s">
        <v>8993</v>
      </c>
      <c r="C4011" s="1001" t="s">
        <v>2168</v>
      </c>
      <c r="D4011" s="1001" t="s">
        <v>849</v>
      </c>
      <c r="E4011" s="1001" t="n">
        <v>1081010050</v>
      </c>
      <c r="F4011" s="1001" t="n">
        <v>99005</v>
      </c>
      <c r="G4011" s="1001" t="s">
        <v>8994</v>
      </c>
      <c r="H4011" s="1128" t="n">
        <v>13913</v>
      </c>
      <c r="I4011" s="1068"/>
    </row>
    <row r="4012" customFormat="false" ht="12.75" hidden="false" customHeight="false" outlineLevel="0" collapsed="false">
      <c r="A4012" s="1001" t="n">
        <v>4010</v>
      </c>
      <c r="B4012" s="1001" t="s">
        <v>8995</v>
      </c>
      <c r="C4012" s="1001" t="s">
        <v>999</v>
      </c>
      <c r="D4012" s="1001" t="s">
        <v>852</v>
      </c>
      <c r="E4012" s="1001" t="n">
        <v>1030121300</v>
      </c>
      <c r="F4012" s="1001" t="n">
        <v>16135</v>
      </c>
      <c r="G4012" s="1001" t="s">
        <v>8996</v>
      </c>
      <c r="H4012" s="1128" t="n">
        <v>2944</v>
      </c>
      <c r="I4012" s="1068"/>
    </row>
    <row r="4013" customFormat="false" ht="12.75" hidden="false" customHeight="false" outlineLevel="0" collapsed="false">
      <c r="A4013" s="1001" t="n">
        <v>4011</v>
      </c>
      <c r="B4013" s="1001" t="s">
        <v>8997</v>
      </c>
      <c r="C4013" s="1001" t="s">
        <v>1208</v>
      </c>
      <c r="D4013" s="1001" t="s">
        <v>857</v>
      </c>
      <c r="E4013" s="1001" t="n">
        <v>4190820135</v>
      </c>
      <c r="F4013" s="1001" t="n">
        <v>81025</v>
      </c>
      <c r="G4013" s="1001" t="s">
        <v>8998</v>
      </c>
      <c r="H4013" s="1128" t="n">
        <v>8415</v>
      </c>
      <c r="I4013" s="1068"/>
    </row>
    <row r="4014" customFormat="false" ht="12.75" hidden="false" customHeight="false" outlineLevel="0" collapsed="false">
      <c r="A4014" s="1001" t="n">
        <v>4012</v>
      </c>
      <c r="B4014" s="1001" t="s">
        <v>8999</v>
      </c>
      <c r="C4014" s="1001" t="s">
        <v>1250</v>
      </c>
      <c r="D4014" s="1001" t="s">
        <v>857</v>
      </c>
      <c r="E4014" s="1001" t="n">
        <v>4190550460</v>
      </c>
      <c r="F4014" s="1001" t="n">
        <v>82048</v>
      </c>
      <c r="G4014" s="1001" t="s">
        <v>9000</v>
      </c>
      <c r="H4014" s="1128" t="n">
        <v>28894</v>
      </c>
      <c r="I4014" s="1068"/>
    </row>
    <row r="4015" customFormat="false" ht="12.75" hidden="false" customHeight="false" outlineLevel="0" collapsed="false">
      <c r="A4015" s="1001" t="n">
        <v>4013</v>
      </c>
      <c r="B4015" s="1001" t="s">
        <v>9001</v>
      </c>
      <c r="C4015" s="1001" t="s">
        <v>1058</v>
      </c>
      <c r="D4015" s="1001" t="s">
        <v>852</v>
      </c>
      <c r="E4015" s="1001" t="n">
        <v>1031040320</v>
      </c>
      <c r="F4015" s="1001" t="n">
        <v>108032</v>
      </c>
      <c r="G4015" s="1001" t="s">
        <v>9002</v>
      </c>
      <c r="H4015" s="1128" t="n">
        <v>5664</v>
      </c>
      <c r="I4015" s="1068"/>
    </row>
    <row r="4016" customFormat="false" ht="12.75" hidden="false" customHeight="false" outlineLevel="0" collapsed="false">
      <c r="A4016" s="1001" t="n">
        <v>4014</v>
      </c>
      <c r="B4016" s="1001" t="s">
        <v>9003</v>
      </c>
      <c r="C4016" s="1001" t="s">
        <v>881</v>
      </c>
      <c r="D4016" s="1001" t="s">
        <v>852</v>
      </c>
      <c r="E4016" s="1001" t="n">
        <v>1030980490</v>
      </c>
      <c r="F4016" s="1001" t="n">
        <v>97049</v>
      </c>
      <c r="G4016" s="1001" t="s">
        <v>9004</v>
      </c>
      <c r="H4016" s="1128" t="n">
        <v>8767</v>
      </c>
      <c r="I4016" s="1068"/>
    </row>
    <row r="4017" customFormat="false" ht="12.75" hidden="false" customHeight="false" outlineLevel="0" collapsed="false">
      <c r="A4017" s="1001" t="n">
        <v>4015</v>
      </c>
      <c r="B4017" s="1001" t="s">
        <v>9005</v>
      </c>
      <c r="C4017" s="1001" t="s">
        <v>899</v>
      </c>
      <c r="D4017" s="1001" t="s">
        <v>846</v>
      </c>
      <c r="E4017" s="1001" t="n">
        <v>3170640480</v>
      </c>
      <c r="F4017" s="1001" t="n">
        <v>76049</v>
      </c>
      <c r="G4017" s="1001" t="s">
        <v>9006</v>
      </c>
      <c r="H4017" s="1128" t="n">
        <v>483</v>
      </c>
      <c r="I4017" s="1068"/>
    </row>
    <row r="4018" customFormat="false" ht="12.75" hidden="false" customHeight="false" outlineLevel="0" collapsed="false">
      <c r="A4018" s="1001" t="n">
        <v>4016</v>
      </c>
      <c r="B4018" s="1001" t="s">
        <v>9007</v>
      </c>
      <c r="C4018" s="1001" t="s">
        <v>928</v>
      </c>
      <c r="D4018" s="1001" t="s">
        <v>857</v>
      </c>
      <c r="E4018" s="1001" t="n">
        <v>4190210280</v>
      </c>
      <c r="F4018" s="1001" t="n">
        <v>87029</v>
      </c>
      <c r="G4018" s="1001" t="s">
        <v>9008</v>
      </c>
      <c r="H4018" s="1128" t="n">
        <v>49294</v>
      </c>
      <c r="I4018" s="1068"/>
    </row>
    <row r="4019" customFormat="false" ht="12.75" hidden="false" customHeight="false" outlineLevel="0" collapsed="false">
      <c r="A4019" s="1001" t="n">
        <v>4017</v>
      </c>
      <c r="B4019" s="1001" t="s">
        <v>9009</v>
      </c>
      <c r="C4019" s="1001" t="s">
        <v>985</v>
      </c>
      <c r="D4019" s="1001" t="s">
        <v>857</v>
      </c>
      <c r="E4019" s="1001" t="n">
        <v>4190480510</v>
      </c>
      <c r="F4019" s="1001" t="n">
        <v>83052</v>
      </c>
      <c r="G4019" s="1001" t="s">
        <v>9010</v>
      </c>
      <c r="H4019" s="1128" t="n">
        <v>4388</v>
      </c>
      <c r="I4019" s="1068"/>
    </row>
    <row r="4020" customFormat="false" ht="12.75" hidden="false" customHeight="false" outlineLevel="0" collapsed="false">
      <c r="A4020" s="1001" t="n">
        <v>4018</v>
      </c>
      <c r="B4020" s="1001" t="s">
        <v>9011</v>
      </c>
      <c r="C4020" s="1001" t="s">
        <v>1032</v>
      </c>
      <c r="D4020" s="1001" t="s">
        <v>854</v>
      </c>
      <c r="E4020" s="1001" t="n">
        <v>1010070630</v>
      </c>
      <c r="F4020" s="1001" t="n">
        <v>5063</v>
      </c>
      <c r="G4020" s="1001" t="s">
        <v>9012</v>
      </c>
      <c r="H4020" s="1128" t="n">
        <v>514</v>
      </c>
      <c r="I4020" s="1068"/>
    </row>
    <row r="4021" customFormat="false" ht="12.75" hidden="false" customHeight="false" outlineLevel="0" collapsed="false">
      <c r="A4021" s="1001" t="n">
        <v>4019</v>
      </c>
      <c r="B4021" s="1001" t="s">
        <v>9013</v>
      </c>
      <c r="C4021" s="1001" t="s">
        <v>1591</v>
      </c>
      <c r="D4021" s="1001" t="s">
        <v>851</v>
      </c>
      <c r="E4021" s="1001" t="n">
        <v>1070340360</v>
      </c>
      <c r="F4021" s="1001" t="n">
        <v>10036</v>
      </c>
      <c r="G4021" s="1001" t="s">
        <v>9014</v>
      </c>
      <c r="H4021" s="1128" t="n">
        <v>2437</v>
      </c>
      <c r="I4021" s="1068"/>
    </row>
    <row r="4022" customFormat="false" ht="12.75" hidden="false" customHeight="false" outlineLevel="0" collapsed="false">
      <c r="A4022" s="1001" t="n">
        <v>4020</v>
      </c>
      <c r="B4022" s="1001" t="s">
        <v>9015</v>
      </c>
      <c r="C4022" s="1001" t="s">
        <v>2111</v>
      </c>
      <c r="D4022" s="1001" t="s">
        <v>849</v>
      </c>
      <c r="E4022" s="1001" t="n">
        <v>1080500230</v>
      </c>
      <c r="F4022" s="1001" t="n">
        <v>36023</v>
      </c>
      <c r="G4022" s="1001" t="s">
        <v>9016</v>
      </c>
      <c r="H4022" s="1128" t="n">
        <v>184971</v>
      </c>
      <c r="I4022" s="1068"/>
    </row>
    <row r="4023" customFormat="false" ht="12.75" hidden="false" customHeight="false" outlineLevel="0" collapsed="false">
      <c r="A4023" s="1001" t="n">
        <v>4021</v>
      </c>
      <c r="B4023" s="1001" t="s">
        <v>9017</v>
      </c>
      <c r="C4023" s="1001" t="s">
        <v>902</v>
      </c>
      <c r="D4023" s="1001" t="s">
        <v>857</v>
      </c>
      <c r="E4023" s="1001" t="n">
        <v>4190650060</v>
      </c>
      <c r="F4023" s="1001" t="n">
        <v>88006</v>
      </c>
      <c r="G4023" s="1001" t="s">
        <v>9018</v>
      </c>
      <c r="H4023" s="1128" t="n">
        <v>53554</v>
      </c>
      <c r="I4023" s="1068"/>
    </row>
    <row r="4024" customFormat="false" ht="12.75" hidden="false" customHeight="false" outlineLevel="0" collapsed="false">
      <c r="A4024" s="1001" t="n">
        <v>4022</v>
      </c>
      <c r="B4024" s="1001" t="s">
        <v>9019</v>
      </c>
      <c r="C4024" s="1001" t="s">
        <v>1884</v>
      </c>
      <c r="D4024" s="1001" t="s">
        <v>849</v>
      </c>
      <c r="E4024" s="1001" t="n">
        <v>1080320210</v>
      </c>
      <c r="F4024" s="1001" t="n">
        <v>40022</v>
      </c>
      <c r="G4024" s="1001" t="s">
        <v>9020</v>
      </c>
      <c r="H4024" s="1128" t="n">
        <v>4326</v>
      </c>
      <c r="I4024" s="1068"/>
    </row>
    <row r="4025" customFormat="false" ht="12.75" hidden="false" customHeight="false" outlineLevel="0" collapsed="false">
      <c r="A4025" s="1001" t="n">
        <v>4023</v>
      </c>
      <c r="B4025" s="1001" t="s">
        <v>9021</v>
      </c>
      <c r="C4025" s="1001" t="s">
        <v>887</v>
      </c>
      <c r="D4025" s="1001" t="s">
        <v>856</v>
      </c>
      <c r="E4025" s="1001" t="n">
        <v>4200950276</v>
      </c>
      <c r="F4025" s="1001" t="n">
        <v>95084</v>
      </c>
      <c r="G4025" s="1001" t="s">
        <v>9022</v>
      </c>
      <c r="H4025" s="1128" t="n">
        <v>155</v>
      </c>
      <c r="I4025" s="1068"/>
    </row>
    <row r="4026" customFormat="false" ht="12.75" hidden="false" customHeight="false" outlineLevel="0" collapsed="false">
      <c r="A4026" s="1001" t="n">
        <v>4024</v>
      </c>
      <c r="B4026" s="1001" t="s">
        <v>9023</v>
      </c>
      <c r="C4026" s="1001" t="s">
        <v>977</v>
      </c>
      <c r="D4026" s="1001" t="s">
        <v>855</v>
      </c>
      <c r="E4026" s="1001" t="n">
        <v>3160090270</v>
      </c>
      <c r="F4026" s="1001" t="n">
        <v>72027</v>
      </c>
      <c r="G4026" s="1001" t="s">
        <v>9024</v>
      </c>
      <c r="H4026" s="1128" t="n">
        <v>36539</v>
      </c>
      <c r="I4026" s="1068"/>
    </row>
    <row r="4027" customFormat="false" ht="12.75" hidden="false" customHeight="false" outlineLevel="0" collapsed="false">
      <c r="A4027" s="1001" t="n">
        <v>4025</v>
      </c>
      <c r="B4027" s="1001" t="s">
        <v>9025</v>
      </c>
      <c r="C4027" s="1001" t="s">
        <v>1110</v>
      </c>
      <c r="D4027" s="1001" t="s">
        <v>858</v>
      </c>
      <c r="E4027" s="1001" t="n">
        <v>1040831120</v>
      </c>
      <c r="F4027" s="1001" t="n">
        <v>22118</v>
      </c>
      <c r="G4027" s="1001" t="s">
        <v>9026</v>
      </c>
      <c r="H4027" s="1128" t="n">
        <v>2589</v>
      </c>
      <c r="I4027" s="1068"/>
    </row>
    <row r="4028" customFormat="false" ht="12.75" hidden="false" customHeight="false" outlineLevel="0" collapsed="false">
      <c r="A4028" s="1001" t="n">
        <v>4026</v>
      </c>
      <c r="B4028" s="1001" t="s">
        <v>9027</v>
      </c>
      <c r="C4028" s="1001" t="s">
        <v>881</v>
      </c>
      <c r="D4028" s="1001" t="s">
        <v>852</v>
      </c>
      <c r="E4028" s="1001" t="n">
        <v>1030980500</v>
      </c>
      <c r="F4028" s="1001" t="n">
        <v>97050</v>
      </c>
      <c r="G4028" s="1001" t="s">
        <v>9028</v>
      </c>
      <c r="H4028" s="1128" t="n">
        <v>473</v>
      </c>
      <c r="I4028" s="1068"/>
    </row>
    <row r="4029" customFormat="false" ht="12.75" hidden="false" customHeight="false" outlineLevel="0" collapsed="false">
      <c r="A4029" s="1001" t="n">
        <v>4027</v>
      </c>
      <c r="B4029" s="1001" t="s">
        <v>9029</v>
      </c>
      <c r="C4029" s="1001" t="s">
        <v>1084</v>
      </c>
      <c r="D4029" s="1001" t="s">
        <v>850</v>
      </c>
      <c r="E4029" s="1001" t="n">
        <v>1060850590</v>
      </c>
      <c r="F4029" s="1001" t="n">
        <v>30059</v>
      </c>
      <c r="G4029" s="1001" t="s">
        <v>9030</v>
      </c>
      <c r="H4029" s="1128" t="n">
        <v>1621</v>
      </c>
      <c r="I4029" s="1068"/>
    </row>
    <row r="4030" customFormat="false" ht="12.75" hidden="false" customHeight="false" outlineLevel="0" collapsed="false">
      <c r="A4030" s="1001" t="n">
        <v>4028</v>
      </c>
      <c r="B4030" s="1001" t="s">
        <v>9031</v>
      </c>
      <c r="C4030" s="1001" t="s">
        <v>954</v>
      </c>
      <c r="D4030" s="1001" t="s">
        <v>852</v>
      </c>
      <c r="E4030" s="1001" t="n">
        <v>1030450350</v>
      </c>
      <c r="F4030" s="1001" t="n">
        <v>20035</v>
      </c>
      <c r="G4030" s="1001" t="s">
        <v>9032</v>
      </c>
      <c r="H4030" s="1128" t="n">
        <v>5353</v>
      </c>
      <c r="I4030" s="1068"/>
    </row>
    <row r="4031" customFormat="false" ht="12.75" hidden="false" customHeight="false" outlineLevel="0" collapsed="false">
      <c r="A4031" s="1001" t="n">
        <v>4029</v>
      </c>
      <c r="B4031" s="1001" t="s">
        <v>9033</v>
      </c>
      <c r="C4031" s="1001" t="s">
        <v>1497</v>
      </c>
      <c r="D4031" s="1001" t="s">
        <v>462</v>
      </c>
      <c r="E4031" s="1001" t="n">
        <v>2110440250</v>
      </c>
      <c r="F4031" s="1001" t="n">
        <v>43025</v>
      </c>
      <c r="G4031" s="1001" t="s">
        <v>9034</v>
      </c>
      <c r="H4031" s="1128" t="n">
        <v>4372</v>
      </c>
      <c r="I4031" s="1068"/>
    </row>
    <row r="4032" customFormat="false" ht="12.75" hidden="false" customHeight="false" outlineLevel="0" collapsed="false">
      <c r="A4032" s="1001" t="n">
        <v>4030</v>
      </c>
      <c r="B4032" s="1001" t="s">
        <v>9035</v>
      </c>
      <c r="C4032" s="1001" t="s">
        <v>1330</v>
      </c>
      <c r="D4032" s="1001" t="s">
        <v>861</v>
      </c>
      <c r="E4032" s="1001" t="n">
        <v>1050840420</v>
      </c>
      <c r="F4032" s="1001" t="n">
        <v>26043</v>
      </c>
      <c r="G4032" s="1001" t="s">
        <v>9036</v>
      </c>
      <c r="H4032" s="1128" t="n">
        <v>27626</v>
      </c>
      <c r="I4032" s="1068"/>
    </row>
    <row r="4033" customFormat="false" ht="12.75" hidden="false" customHeight="false" outlineLevel="0" collapsed="false">
      <c r="A4033" s="1001" t="n">
        <v>4031</v>
      </c>
      <c r="B4033" s="1001" t="s">
        <v>9037</v>
      </c>
      <c r="C4033" s="1001" t="s">
        <v>887</v>
      </c>
      <c r="D4033" s="1001" t="s">
        <v>856</v>
      </c>
      <c r="E4033" s="1001" t="n">
        <v>4200950280</v>
      </c>
      <c r="F4033" s="1001" t="n">
        <v>95028</v>
      </c>
      <c r="G4033" s="1001" t="s">
        <v>9038</v>
      </c>
      <c r="H4033" s="1128" t="n">
        <v>412</v>
      </c>
      <c r="I4033" s="1068"/>
    </row>
    <row r="4034" customFormat="false" ht="12.75" hidden="false" customHeight="false" outlineLevel="0" collapsed="false">
      <c r="A4034" s="1001" t="n">
        <v>4032</v>
      </c>
      <c r="B4034" s="1001" t="s">
        <v>9039</v>
      </c>
      <c r="C4034" s="1001" t="s">
        <v>887</v>
      </c>
      <c r="D4034" s="1001" t="s">
        <v>856</v>
      </c>
      <c r="E4034" s="1001" t="n">
        <v>4200950290</v>
      </c>
      <c r="F4034" s="1001" t="n">
        <v>95029</v>
      </c>
      <c r="G4034" s="1001" t="s">
        <v>9040</v>
      </c>
      <c r="H4034" s="1128" t="n">
        <v>3959</v>
      </c>
      <c r="I4034" s="1068"/>
    </row>
    <row r="4035" customFormat="false" ht="12.75" hidden="false" customHeight="false" outlineLevel="0" collapsed="false">
      <c r="A4035" s="1001" t="n">
        <v>4033</v>
      </c>
      <c r="B4035" s="1001" t="s">
        <v>9041</v>
      </c>
      <c r="C4035" s="1001" t="s">
        <v>1100</v>
      </c>
      <c r="D4035" s="1001" t="s">
        <v>848</v>
      </c>
      <c r="E4035" s="1001" t="n">
        <v>3150110390</v>
      </c>
      <c r="F4035" s="1001" t="n">
        <v>62040</v>
      </c>
      <c r="G4035" s="1001" t="s">
        <v>9042</v>
      </c>
      <c r="H4035" s="1128" t="n">
        <v>4052</v>
      </c>
      <c r="I4035" s="1068"/>
    </row>
    <row r="4036" customFormat="false" ht="12.75" hidden="false" customHeight="false" outlineLevel="0" collapsed="false">
      <c r="A4036" s="1001" t="n">
        <v>4034</v>
      </c>
      <c r="B4036" s="1001" t="s">
        <v>9043</v>
      </c>
      <c r="C4036" s="1001" t="s">
        <v>1084</v>
      </c>
      <c r="D4036" s="1001" t="s">
        <v>850</v>
      </c>
      <c r="E4036" s="1001" t="n">
        <v>1060850600</v>
      </c>
      <c r="F4036" s="1001" t="n">
        <v>30060</v>
      </c>
      <c r="G4036" s="1001" t="s">
        <v>9044</v>
      </c>
      <c r="H4036" s="1128" t="n">
        <v>1632</v>
      </c>
      <c r="I4036" s="1068"/>
    </row>
    <row r="4037" customFormat="false" ht="12.75" hidden="false" customHeight="false" outlineLevel="0" collapsed="false">
      <c r="A4037" s="1001" t="n">
        <v>4035</v>
      </c>
      <c r="B4037" s="1001" t="s">
        <v>9045</v>
      </c>
      <c r="C4037" s="1001" t="s">
        <v>999</v>
      </c>
      <c r="D4037" s="1001" t="s">
        <v>852</v>
      </c>
      <c r="E4037" s="1001" t="n">
        <v>1030121301</v>
      </c>
      <c r="F4037" s="1001" t="n">
        <v>16136</v>
      </c>
      <c r="G4037" s="1001" t="s">
        <v>9046</v>
      </c>
      <c r="H4037" s="1128" t="n">
        <v>195</v>
      </c>
      <c r="I4037" s="1068"/>
    </row>
    <row r="4038" customFormat="false" ht="12.75" hidden="false" customHeight="false" outlineLevel="0" collapsed="false">
      <c r="A4038" s="1001" t="n">
        <v>4036</v>
      </c>
      <c r="B4038" s="1001" t="s">
        <v>9047</v>
      </c>
      <c r="C4038" s="1001" t="s">
        <v>922</v>
      </c>
      <c r="D4038" s="1001" t="s">
        <v>848</v>
      </c>
      <c r="E4038" s="1001" t="n">
        <v>3150720690</v>
      </c>
      <c r="F4038" s="1001" t="n">
        <v>65069</v>
      </c>
      <c r="G4038" s="1001" t="s">
        <v>9048</v>
      </c>
      <c r="H4038" s="1128" t="n">
        <v>1802</v>
      </c>
      <c r="I4038" s="1068"/>
    </row>
    <row r="4039" customFormat="false" ht="12.75" hidden="false" customHeight="false" outlineLevel="0" collapsed="false">
      <c r="A4039" s="1001" t="n">
        <v>4037</v>
      </c>
      <c r="B4039" s="1001" t="s">
        <v>9049</v>
      </c>
      <c r="C4039" s="1001" t="s">
        <v>908</v>
      </c>
      <c r="D4039" s="1001" t="s">
        <v>854</v>
      </c>
      <c r="E4039" s="1001" t="n">
        <v>1010271230</v>
      </c>
      <c r="F4039" s="1001" t="n">
        <v>4123</v>
      </c>
      <c r="G4039" s="1001" t="s">
        <v>9050</v>
      </c>
      <c r="H4039" s="1128" t="n">
        <v>218</v>
      </c>
      <c r="I4039" s="1068"/>
    </row>
    <row r="4040" customFormat="false" ht="12.75" hidden="false" customHeight="false" outlineLevel="0" collapsed="false">
      <c r="A4040" s="1001" t="n">
        <v>4038</v>
      </c>
      <c r="B4040" s="1001" t="s">
        <v>9051</v>
      </c>
      <c r="C4040" s="1001" t="s">
        <v>985</v>
      </c>
      <c r="D4040" s="1001" t="s">
        <v>857</v>
      </c>
      <c r="E4040" s="1001" t="n">
        <v>4190480520</v>
      </c>
      <c r="F4040" s="1001" t="n">
        <v>83053</v>
      </c>
      <c r="G4040" s="1001" t="s">
        <v>9052</v>
      </c>
      <c r="H4040" s="1128" t="n">
        <v>685</v>
      </c>
      <c r="I4040" s="1068"/>
    </row>
    <row r="4041" customFormat="false" ht="12.75" hidden="false" customHeight="false" outlineLevel="0" collapsed="false">
      <c r="A4041" s="1001" t="n">
        <v>4039</v>
      </c>
      <c r="B4041" s="1001" t="s">
        <v>9053</v>
      </c>
      <c r="C4041" s="1001" t="s">
        <v>977</v>
      </c>
      <c r="D4041" s="1001" t="s">
        <v>855</v>
      </c>
      <c r="E4041" s="1001" t="n">
        <v>3160090280</v>
      </c>
      <c r="F4041" s="1001" t="n">
        <v>72028</v>
      </c>
      <c r="G4041" s="1001" t="s">
        <v>9054</v>
      </c>
      <c r="H4041" s="1128" t="n">
        <v>24625</v>
      </c>
      <c r="I4041" s="1068"/>
    </row>
    <row r="4042" customFormat="false" ht="12.75" hidden="false" customHeight="false" outlineLevel="0" collapsed="false">
      <c r="A4042" s="1001" t="n">
        <v>4040</v>
      </c>
      <c r="B4042" s="1001" t="s">
        <v>9055</v>
      </c>
      <c r="C4042" s="1001" t="s">
        <v>988</v>
      </c>
      <c r="D4042" s="1001" t="s">
        <v>854</v>
      </c>
      <c r="E4042" s="1001" t="n">
        <v>1010020930</v>
      </c>
      <c r="F4042" s="1001" t="n">
        <v>6095</v>
      </c>
      <c r="G4042" s="1001" t="s">
        <v>9056</v>
      </c>
      <c r="H4042" s="1128" t="n">
        <v>2013</v>
      </c>
      <c r="I4042" s="1068"/>
    </row>
    <row r="4043" customFormat="false" ht="12.75" hidden="false" customHeight="false" outlineLevel="0" collapsed="false">
      <c r="A4043" s="1001" t="n">
        <v>4041</v>
      </c>
      <c r="B4043" s="1001" t="s">
        <v>9057</v>
      </c>
      <c r="C4043" s="1001" t="s">
        <v>1344</v>
      </c>
      <c r="D4043" s="1001" t="s">
        <v>458</v>
      </c>
      <c r="E4043" s="1001" t="n">
        <v>2090430200</v>
      </c>
      <c r="F4043" s="1001" t="n">
        <v>46020</v>
      </c>
      <c r="G4043" s="1001" t="s">
        <v>9058</v>
      </c>
      <c r="H4043" s="1128" t="n">
        <v>1010</v>
      </c>
      <c r="I4043" s="1068"/>
    </row>
    <row r="4044" customFormat="false" ht="12.75" hidden="false" customHeight="false" outlineLevel="0" collapsed="false">
      <c r="A4044" s="1001" t="n">
        <v>4042</v>
      </c>
      <c r="B4044" s="1001" t="s">
        <v>9059</v>
      </c>
      <c r="C4044" s="1001" t="s">
        <v>977</v>
      </c>
      <c r="D4044" s="1001" t="s">
        <v>855</v>
      </c>
      <c r="E4044" s="1001" t="n">
        <v>3160090290</v>
      </c>
      <c r="F4044" s="1001" t="n">
        <v>72029</v>
      </c>
      <c r="G4044" s="1001" t="s">
        <v>9060</v>
      </c>
      <c r="H4044" s="1128" t="n">
        <v>57645</v>
      </c>
      <c r="I4044" s="1068"/>
    </row>
    <row r="4045" customFormat="false" ht="12.75" hidden="false" customHeight="false" outlineLevel="0" collapsed="false">
      <c r="A4045" s="1001" t="n">
        <v>4043</v>
      </c>
      <c r="B4045" s="1001" t="s">
        <v>9061</v>
      </c>
      <c r="C4045" s="1001" t="s">
        <v>914</v>
      </c>
      <c r="D4045" s="1001" t="s">
        <v>468</v>
      </c>
      <c r="E4045" s="1001" t="n">
        <v>3130380550</v>
      </c>
      <c r="F4045" s="1001" t="n">
        <v>66055</v>
      </c>
      <c r="G4045" s="1001" t="s">
        <v>9062</v>
      </c>
      <c r="H4045" s="1128" t="n">
        <v>354</v>
      </c>
      <c r="I4045" s="1068"/>
    </row>
    <row r="4046" customFormat="false" ht="12.75" hidden="false" customHeight="false" outlineLevel="0" collapsed="false">
      <c r="A4046" s="1001" t="n">
        <v>4044</v>
      </c>
      <c r="B4046" s="1001" t="s">
        <v>9063</v>
      </c>
      <c r="C4046" s="1001" t="s">
        <v>1100</v>
      </c>
      <c r="D4046" s="1001" t="s">
        <v>848</v>
      </c>
      <c r="E4046" s="1001" t="n">
        <v>3150110400</v>
      </c>
      <c r="F4046" s="1001" t="n">
        <v>62041</v>
      </c>
      <c r="G4046" s="1001" t="s">
        <v>9064</v>
      </c>
      <c r="H4046" s="1128" t="n">
        <v>1471</v>
      </c>
      <c r="I4046" s="1068"/>
    </row>
    <row r="4047" customFormat="false" ht="12.75" hidden="false" customHeight="false" outlineLevel="0" collapsed="false">
      <c r="A4047" s="1001" t="n">
        <v>4045</v>
      </c>
      <c r="B4047" s="1001" t="s">
        <v>9065</v>
      </c>
      <c r="C4047" s="1001" t="s">
        <v>1335</v>
      </c>
      <c r="D4047" s="1001" t="s">
        <v>849</v>
      </c>
      <c r="E4047" s="1001" t="n">
        <v>1080130390</v>
      </c>
      <c r="F4047" s="1001" t="n">
        <v>37039</v>
      </c>
      <c r="G4047" s="1001" t="s">
        <v>9066</v>
      </c>
      <c r="H4047" s="1128" t="n">
        <v>15630</v>
      </c>
      <c r="I4047" s="1068"/>
    </row>
    <row r="4048" customFormat="false" ht="12.75" hidden="false" customHeight="false" outlineLevel="0" collapsed="false">
      <c r="A4048" s="1001" t="n">
        <v>4046</v>
      </c>
      <c r="B4048" s="1001" t="s">
        <v>9067</v>
      </c>
      <c r="C4048" s="1001" t="s">
        <v>1103</v>
      </c>
      <c r="D4048" s="1001" t="s">
        <v>851</v>
      </c>
      <c r="E4048" s="1001" t="n">
        <v>1070370320</v>
      </c>
      <c r="F4048" s="1001" t="n">
        <v>8035</v>
      </c>
      <c r="G4048" s="1001" t="s">
        <v>9068</v>
      </c>
      <c r="H4048" s="1128" t="n">
        <v>622</v>
      </c>
      <c r="I4048" s="1068"/>
    </row>
    <row r="4049" customFormat="false" ht="12.75" hidden="false" customHeight="false" outlineLevel="0" collapsed="false">
      <c r="A4049" s="1001" t="n">
        <v>4047</v>
      </c>
      <c r="B4049" s="1001" t="s">
        <v>9069</v>
      </c>
      <c r="C4049" s="1001" t="s">
        <v>988</v>
      </c>
      <c r="D4049" s="1001" t="s">
        <v>854</v>
      </c>
      <c r="E4049" s="1001" t="n">
        <v>1010020940</v>
      </c>
      <c r="F4049" s="1001" t="n">
        <v>6096</v>
      </c>
      <c r="G4049" s="1001" t="s">
        <v>9070</v>
      </c>
      <c r="H4049" s="1128" t="n">
        <v>565</v>
      </c>
      <c r="I4049" s="1068"/>
    </row>
    <row r="4050" customFormat="false" ht="12.75" hidden="false" customHeight="false" outlineLevel="0" collapsed="false">
      <c r="A4050" s="1001" t="n">
        <v>4048</v>
      </c>
      <c r="B4050" s="1001" t="s">
        <v>9071</v>
      </c>
      <c r="C4050" s="1001" t="s">
        <v>971</v>
      </c>
      <c r="D4050" s="1001" t="s">
        <v>853</v>
      </c>
      <c r="E4050" s="1001" t="n">
        <v>3140190390</v>
      </c>
      <c r="F4050" s="1001" t="n">
        <v>70039</v>
      </c>
      <c r="G4050" s="1001" t="s">
        <v>9072</v>
      </c>
      <c r="H4050" s="1128" t="n">
        <v>158</v>
      </c>
      <c r="I4050" s="1068"/>
    </row>
    <row r="4051" customFormat="false" ht="12.75" hidden="false" customHeight="false" outlineLevel="0" collapsed="false">
      <c r="A4051" s="1001" t="n">
        <v>4049</v>
      </c>
      <c r="B4051" s="1001" t="s">
        <v>9073</v>
      </c>
      <c r="C4051" s="1001" t="s">
        <v>899</v>
      </c>
      <c r="D4051" s="1001" t="s">
        <v>846</v>
      </c>
      <c r="E4051" s="1001" t="n">
        <v>3170640490</v>
      </c>
      <c r="F4051" s="1001" t="n">
        <v>76050</v>
      </c>
      <c r="G4051" s="1001" t="s">
        <v>9074</v>
      </c>
      <c r="H4051" s="1128" t="n">
        <v>3631</v>
      </c>
      <c r="I4051" s="1068"/>
    </row>
    <row r="4052" customFormat="false" ht="12.75" hidden="false" customHeight="false" outlineLevel="0" collapsed="false">
      <c r="A4052" s="1001" t="n">
        <v>4050</v>
      </c>
      <c r="B4052" s="1001" t="s">
        <v>9075</v>
      </c>
      <c r="C4052" s="1001" t="s">
        <v>1120</v>
      </c>
      <c r="D4052" s="1001" t="s">
        <v>854</v>
      </c>
      <c r="E4052" s="1001" t="n">
        <v>1010880770</v>
      </c>
      <c r="F4052" s="1001" t="n">
        <v>2078</v>
      </c>
      <c r="G4052" s="1001" t="s">
        <v>9076</v>
      </c>
      <c r="H4052" s="1128" t="n">
        <v>93</v>
      </c>
      <c r="I4052" s="1068"/>
    </row>
    <row r="4053" customFormat="false" ht="12.75" hidden="false" customHeight="false" outlineLevel="0" collapsed="false">
      <c r="A4053" s="1001" t="n">
        <v>4051</v>
      </c>
      <c r="B4053" s="1001" t="s">
        <v>9077</v>
      </c>
      <c r="C4053" s="1001" t="s">
        <v>1017</v>
      </c>
      <c r="D4053" s="1001" t="s">
        <v>847</v>
      </c>
      <c r="E4053" s="1001" t="n">
        <v>3180670510</v>
      </c>
      <c r="F4053" s="1001" t="n">
        <v>80051</v>
      </c>
      <c r="G4053" s="1001" t="s">
        <v>9078</v>
      </c>
      <c r="H4053" s="1128" t="n">
        <v>2262</v>
      </c>
      <c r="I4053" s="1068"/>
    </row>
    <row r="4054" customFormat="false" ht="12.75" hidden="false" customHeight="false" outlineLevel="0" collapsed="false">
      <c r="A4054" s="1001" t="n">
        <v>4052</v>
      </c>
      <c r="B4054" s="1001" t="s">
        <v>9079</v>
      </c>
      <c r="C4054" s="1001" t="s">
        <v>881</v>
      </c>
      <c r="D4054" s="1001" t="s">
        <v>852</v>
      </c>
      <c r="E4054" s="1001" t="n">
        <v>1030980510</v>
      </c>
      <c r="F4054" s="1001" t="n">
        <v>97051</v>
      </c>
      <c r="G4054" s="1001" t="s">
        <v>9080</v>
      </c>
      <c r="H4054" s="1128" t="n">
        <v>3534</v>
      </c>
      <c r="I4054" s="1068"/>
    </row>
    <row r="4055" customFormat="false" ht="12.75" hidden="false" customHeight="false" outlineLevel="0" collapsed="false">
      <c r="A4055" s="1001" t="n">
        <v>4053</v>
      </c>
      <c r="B4055" s="1001" t="s">
        <v>9081</v>
      </c>
      <c r="C4055" s="1001" t="s">
        <v>1159</v>
      </c>
      <c r="D4055" s="1001" t="s">
        <v>852</v>
      </c>
      <c r="E4055" s="1001" t="n">
        <v>1030241460</v>
      </c>
      <c r="F4055" s="1001" t="n">
        <v>13152</v>
      </c>
      <c r="G4055" s="1001" t="s">
        <v>9082</v>
      </c>
      <c r="H4055" s="1128" t="n">
        <v>1544</v>
      </c>
      <c r="I4055" s="1068"/>
    </row>
    <row r="4056" customFormat="false" ht="12.75" hidden="false" customHeight="false" outlineLevel="0" collapsed="false">
      <c r="A4056" s="1001" t="n">
        <v>4054</v>
      </c>
      <c r="B4056" s="1001" t="s">
        <v>9083</v>
      </c>
      <c r="C4056" s="1001" t="s">
        <v>1110</v>
      </c>
      <c r="D4056" s="1001" t="s">
        <v>858</v>
      </c>
      <c r="E4056" s="1001" t="n">
        <v>1040831140</v>
      </c>
      <c r="F4056" s="1001" t="n">
        <v>22120</v>
      </c>
      <c r="G4056" s="1001" t="s">
        <v>9084</v>
      </c>
      <c r="H4056" s="1128" t="n">
        <v>1097</v>
      </c>
      <c r="I4056" s="1068"/>
    </row>
    <row r="4057" customFormat="false" ht="12.75" hidden="false" customHeight="false" outlineLevel="0" collapsed="false">
      <c r="A4057" s="1001" t="n">
        <v>4055</v>
      </c>
      <c r="B4057" s="1001" t="s">
        <v>9085</v>
      </c>
      <c r="C4057" s="1001" t="s">
        <v>1032</v>
      </c>
      <c r="D4057" s="1001" t="s">
        <v>854</v>
      </c>
      <c r="E4057" s="1001" t="n">
        <v>1010070640</v>
      </c>
      <c r="F4057" s="1001" t="n">
        <v>5064</v>
      </c>
      <c r="G4057" s="1001" t="s">
        <v>9086</v>
      </c>
      <c r="H4057" s="1128" t="n">
        <v>193</v>
      </c>
      <c r="I4057" s="1068"/>
    </row>
    <row r="4058" customFormat="false" ht="12.75" hidden="false" customHeight="false" outlineLevel="0" collapsed="false">
      <c r="A4058" s="1001" t="n">
        <v>4056</v>
      </c>
      <c r="B4058" s="1001" t="s">
        <v>9087</v>
      </c>
      <c r="C4058" s="1001" t="s">
        <v>908</v>
      </c>
      <c r="D4058" s="1001" t="s">
        <v>854</v>
      </c>
      <c r="E4058" s="1001" t="n">
        <v>1010271240</v>
      </c>
      <c r="F4058" s="1001" t="n">
        <v>4124</v>
      </c>
      <c r="G4058" s="1001" t="s">
        <v>9088</v>
      </c>
      <c r="H4058" s="1128" t="n">
        <v>250</v>
      </c>
      <c r="I4058" s="1068"/>
    </row>
    <row r="4059" customFormat="false" ht="12.75" hidden="false" customHeight="false" outlineLevel="0" collapsed="false">
      <c r="A4059" s="1001" t="n">
        <v>4057</v>
      </c>
      <c r="B4059" s="1001" t="s">
        <v>9089</v>
      </c>
      <c r="C4059" s="1001" t="s">
        <v>948</v>
      </c>
      <c r="D4059" s="1001" t="s">
        <v>462</v>
      </c>
      <c r="E4059" s="1001" t="n">
        <v>2110590270</v>
      </c>
      <c r="F4059" s="1001" t="n">
        <v>41027</v>
      </c>
      <c r="G4059" s="1001" t="s">
        <v>9090</v>
      </c>
      <c r="H4059" s="1128" t="n">
        <v>2063</v>
      </c>
      <c r="I4059" s="1068"/>
    </row>
    <row r="4060" customFormat="false" ht="12.75" hidden="false" customHeight="false" outlineLevel="0" collapsed="false">
      <c r="A4060" s="1001" t="n">
        <v>4058</v>
      </c>
      <c r="B4060" s="1001" t="s">
        <v>9091</v>
      </c>
      <c r="C4060" s="1001" t="s">
        <v>1032</v>
      </c>
      <c r="D4060" s="1001" t="s">
        <v>854</v>
      </c>
      <c r="E4060" s="1001" t="n">
        <v>1010070650</v>
      </c>
      <c r="F4060" s="1001" t="n">
        <v>5065</v>
      </c>
      <c r="G4060" s="1001" t="s">
        <v>9092</v>
      </c>
      <c r="H4060" s="1128" t="n">
        <v>986</v>
      </c>
      <c r="I4060" s="1068"/>
    </row>
    <row r="4061" customFormat="false" ht="12.75" hidden="false" customHeight="false" outlineLevel="0" collapsed="false">
      <c r="A4061" s="1001" t="n">
        <v>4059</v>
      </c>
      <c r="B4061" s="1001" t="s">
        <v>9093</v>
      </c>
      <c r="C4061" s="1001" t="s">
        <v>908</v>
      </c>
      <c r="D4061" s="1001" t="s">
        <v>854</v>
      </c>
      <c r="E4061" s="1001" t="n">
        <v>1010271250</v>
      </c>
      <c r="F4061" s="1001" t="n">
        <v>4125</v>
      </c>
      <c r="G4061" s="1001" t="s">
        <v>9094</v>
      </c>
      <c r="H4061" s="1128" t="n">
        <v>617</v>
      </c>
      <c r="I4061" s="1068"/>
    </row>
    <row r="4062" customFormat="false" ht="12.75" hidden="false" customHeight="false" outlineLevel="0" collapsed="false">
      <c r="A4062" s="1001" t="n">
        <v>4060</v>
      </c>
      <c r="B4062" s="1001" t="s">
        <v>9095</v>
      </c>
      <c r="C4062" s="1001" t="s">
        <v>1035</v>
      </c>
      <c r="D4062" s="1001" t="s">
        <v>854</v>
      </c>
      <c r="E4062" s="1001" t="n">
        <v>1010811510</v>
      </c>
      <c r="F4062" s="1001" t="n">
        <v>1153</v>
      </c>
      <c r="G4062" s="1001" t="s">
        <v>9096</v>
      </c>
      <c r="H4062" s="1128" t="n">
        <v>387</v>
      </c>
      <c r="I4062" s="1068"/>
    </row>
    <row r="4063" customFormat="false" ht="12.75" hidden="false" customHeight="false" outlineLevel="0" collapsed="false">
      <c r="A4063" s="1001" t="n">
        <v>4061</v>
      </c>
      <c r="B4063" s="1001" t="s">
        <v>9097</v>
      </c>
      <c r="C4063" s="1001" t="s">
        <v>988</v>
      </c>
      <c r="D4063" s="1001" t="s">
        <v>854</v>
      </c>
      <c r="E4063" s="1001" t="n">
        <v>1010020950</v>
      </c>
      <c r="F4063" s="1001" t="n">
        <v>6097</v>
      </c>
      <c r="G4063" s="1001" t="s">
        <v>9098</v>
      </c>
      <c r="H4063" s="1128" t="n">
        <v>925</v>
      </c>
      <c r="I4063" s="1068"/>
    </row>
    <row r="4064" customFormat="false" ht="12.75" hidden="false" customHeight="false" outlineLevel="0" collapsed="false">
      <c r="A4064" s="1001" t="n">
        <v>4062</v>
      </c>
      <c r="B4064" s="1001" t="s">
        <v>9099</v>
      </c>
      <c r="C4064" s="1001" t="s">
        <v>1032</v>
      </c>
      <c r="D4064" s="1001" t="s">
        <v>854</v>
      </c>
      <c r="E4064" s="1001" t="n">
        <v>1010070660</v>
      </c>
      <c r="F4064" s="1001" t="n">
        <v>5066</v>
      </c>
      <c r="G4064" s="1001" t="s">
        <v>9100</v>
      </c>
      <c r="H4064" s="1128" t="n">
        <v>2109</v>
      </c>
      <c r="I4064" s="1068"/>
    </row>
    <row r="4065" customFormat="false" ht="12.75" hidden="false" customHeight="false" outlineLevel="0" collapsed="false">
      <c r="A4065" s="1001" t="n">
        <v>4063</v>
      </c>
      <c r="B4065" s="1001" t="s">
        <v>9101</v>
      </c>
      <c r="C4065" s="1001" t="s">
        <v>378</v>
      </c>
      <c r="D4065" s="1001" t="s">
        <v>854</v>
      </c>
      <c r="E4065" s="1001" t="n">
        <v>1010520940</v>
      </c>
      <c r="F4065" s="1001" t="n">
        <v>3100</v>
      </c>
      <c r="G4065" s="1001" t="s">
        <v>9102</v>
      </c>
      <c r="H4065" s="1128" t="n">
        <v>2393</v>
      </c>
      <c r="I4065" s="1068"/>
    </row>
    <row r="4066" customFormat="false" ht="12.75" hidden="false" customHeight="false" outlineLevel="0" collapsed="false">
      <c r="A4066" s="1001" t="n">
        <v>4064</v>
      </c>
      <c r="B4066" s="1001" t="s">
        <v>9103</v>
      </c>
      <c r="C4066" s="1001" t="s">
        <v>1035</v>
      </c>
      <c r="D4066" s="1001" t="s">
        <v>854</v>
      </c>
      <c r="E4066" s="1001" t="n">
        <v>1010811520</v>
      </c>
      <c r="F4066" s="1001" t="n">
        <v>1154</v>
      </c>
      <c r="G4066" s="1001" t="s">
        <v>9104</v>
      </c>
      <c r="H4066" s="1128" t="n">
        <v>642</v>
      </c>
      <c r="I4066" s="1068"/>
    </row>
    <row r="4067" customFormat="false" ht="12.75" hidden="false" customHeight="false" outlineLevel="0" collapsed="false">
      <c r="A4067" s="1001" t="n">
        <v>4065</v>
      </c>
      <c r="B4067" s="1001" t="s">
        <v>9105</v>
      </c>
      <c r="C4067" s="1001" t="s">
        <v>917</v>
      </c>
      <c r="D4067" s="1001" t="s">
        <v>464</v>
      </c>
      <c r="E4067" s="1001" t="n">
        <v>2120690360</v>
      </c>
      <c r="F4067" s="1001" t="n">
        <v>57038</v>
      </c>
      <c r="G4067" s="1001" t="s">
        <v>9106</v>
      </c>
      <c r="H4067" s="1128" t="n">
        <v>504</v>
      </c>
      <c r="I4067" s="1068"/>
    </row>
    <row r="4068" customFormat="false" ht="12.75" hidden="false" customHeight="false" outlineLevel="0" collapsed="false">
      <c r="A4068" s="1001" t="n">
        <v>4066</v>
      </c>
      <c r="B4068" s="1001" t="s">
        <v>9107</v>
      </c>
      <c r="C4068" s="1001" t="s">
        <v>988</v>
      </c>
      <c r="D4068" s="1001" t="s">
        <v>854</v>
      </c>
      <c r="E4068" s="1001" t="n">
        <v>1010020960</v>
      </c>
      <c r="F4068" s="1001" t="n">
        <v>6098</v>
      </c>
      <c r="G4068" s="1001" t="s">
        <v>9108</v>
      </c>
      <c r="H4068" s="1128" t="n">
        <v>195</v>
      </c>
      <c r="I4068" s="1068"/>
    </row>
    <row r="4069" customFormat="false" ht="12.75" hidden="false" customHeight="false" outlineLevel="0" collapsed="false">
      <c r="A4069" s="1001" t="n">
        <v>4067</v>
      </c>
      <c r="B4069" s="1001" t="s">
        <v>9109</v>
      </c>
      <c r="C4069" s="1001" t="s">
        <v>971</v>
      </c>
      <c r="D4069" s="1001" t="s">
        <v>853</v>
      </c>
      <c r="E4069" s="1001" t="n">
        <v>3140190400</v>
      </c>
      <c r="F4069" s="1001" t="n">
        <v>70040</v>
      </c>
      <c r="G4069" s="1001" t="s">
        <v>9110</v>
      </c>
      <c r="H4069" s="1128" t="n">
        <v>479</v>
      </c>
      <c r="I4069" s="1068"/>
    </row>
    <row r="4070" customFormat="false" ht="12.75" hidden="false" customHeight="false" outlineLevel="0" collapsed="false">
      <c r="A4070" s="1001" t="n">
        <v>4068</v>
      </c>
      <c r="B4070" s="1001" t="s">
        <v>9111</v>
      </c>
      <c r="C4070" s="1001" t="s">
        <v>1032</v>
      </c>
      <c r="D4070" s="1001" t="s">
        <v>854</v>
      </c>
      <c r="E4070" s="1001" t="n">
        <v>1010070670</v>
      </c>
      <c r="F4070" s="1001" t="n">
        <v>5067</v>
      </c>
      <c r="G4070" s="1001" t="s">
        <v>9112</v>
      </c>
      <c r="H4070" s="1128" t="n">
        <v>984</v>
      </c>
      <c r="I4070" s="1068"/>
    </row>
    <row r="4071" customFormat="false" ht="12.75" hidden="false" customHeight="false" outlineLevel="0" collapsed="false">
      <c r="A4071" s="1001" t="n">
        <v>4069</v>
      </c>
      <c r="B4071" s="1001" t="s">
        <v>9113</v>
      </c>
      <c r="C4071" s="1001" t="s">
        <v>1017</v>
      </c>
      <c r="D4071" s="1001" t="s">
        <v>847</v>
      </c>
      <c r="E4071" s="1001" t="n">
        <v>3180670520</v>
      </c>
      <c r="F4071" s="1001" t="n">
        <v>80052</v>
      </c>
      <c r="G4071" s="1001" t="s">
        <v>9114</v>
      </c>
      <c r="H4071" s="1128" t="n">
        <v>3311</v>
      </c>
      <c r="I4071" s="1068"/>
    </row>
    <row r="4072" customFormat="false" ht="12.75" hidden="false" customHeight="false" outlineLevel="0" collapsed="false">
      <c r="A4072" s="1001" t="n">
        <v>4070</v>
      </c>
      <c r="B4072" s="1001" t="s">
        <v>9115</v>
      </c>
      <c r="C4072" s="1001" t="s">
        <v>1032</v>
      </c>
      <c r="D4072" s="1001" t="s">
        <v>854</v>
      </c>
      <c r="E4072" s="1001" t="n">
        <v>1010070680</v>
      </c>
      <c r="F4072" s="1001" t="n">
        <v>5068</v>
      </c>
      <c r="G4072" s="1001" t="s">
        <v>9116</v>
      </c>
      <c r="H4072" s="1128" t="n">
        <v>872</v>
      </c>
      <c r="I4072" s="1068"/>
    </row>
    <row r="4073" customFormat="false" ht="12.75" hidden="false" customHeight="false" outlineLevel="0" collapsed="false">
      <c r="A4073" s="1001" t="n">
        <v>4071</v>
      </c>
      <c r="B4073" s="1001" t="s">
        <v>9117</v>
      </c>
      <c r="C4073" s="1001" t="s">
        <v>1035</v>
      </c>
      <c r="D4073" s="1001" t="s">
        <v>854</v>
      </c>
      <c r="E4073" s="1001" t="n">
        <v>1010811530</v>
      </c>
      <c r="F4073" s="1001" t="n">
        <v>1155</v>
      </c>
      <c r="G4073" s="1001" t="s">
        <v>9118</v>
      </c>
      <c r="H4073" s="1128" t="n">
        <v>328</v>
      </c>
      <c r="I4073" s="1068"/>
    </row>
    <row r="4074" customFormat="false" ht="12.75" hidden="false" customHeight="false" outlineLevel="0" collapsed="false">
      <c r="A4074" s="1001" t="n">
        <v>4072</v>
      </c>
      <c r="B4074" s="1001" t="s">
        <v>9119</v>
      </c>
      <c r="C4074" s="1001" t="s">
        <v>908</v>
      </c>
      <c r="D4074" s="1001" t="s">
        <v>854</v>
      </c>
      <c r="E4074" s="1001" t="n">
        <v>1010271260</v>
      </c>
      <c r="F4074" s="1001" t="n">
        <v>4126</v>
      </c>
      <c r="G4074" s="1001" t="s">
        <v>9120</v>
      </c>
      <c r="H4074" s="1128" t="n">
        <v>1259</v>
      </c>
      <c r="I4074" s="1068"/>
    </row>
    <row r="4075" customFormat="false" ht="12.75" hidden="false" customHeight="false" outlineLevel="0" collapsed="false">
      <c r="A4075" s="1001" t="n">
        <v>4073</v>
      </c>
      <c r="B4075" s="1001" t="s">
        <v>9121</v>
      </c>
      <c r="C4075" s="1001" t="s">
        <v>908</v>
      </c>
      <c r="D4075" s="1001" t="s">
        <v>854</v>
      </c>
      <c r="E4075" s="1001" t="n">
        <v>1010271270</v>
      </c>
      <c r="F4075" s="1001" t="n">
        <v>4127</v>
      </c>
      <c r="G4075" s="1001" t="s">
        <v>9122</v>
      </c>
      <c r="H4075" s="1128" t="n">
        <v>80</v>
      </c>
      <c r="I4075" s="1068"/>
    </row>
    <row r="4076" customFormat="false" ht="12.75" hidden="false" customHeight="false" outlineLevel="0" collapsed="false">
      <c r="A4076" s="1001" t="n">
        <v>4074</v>
      </c>
      <c r="B4076" s="1001" t="s">
        <v>9123</v>
      </c>
      <c r="C4076" s="1001" t="s">
        <v>999</v>
      </c>
      <c r="D4076" s="1001" t="s">
        <v>852</v>
      </c>
      <c r="E4076" s="1001" t="n">
        <v>1030121310</v>
      </c>
      <c r="F4076" s="1001" t="n">
        <v>16137</v>
      </c>
      <c r="G4076" s="1001" t="s">
        <v>9124</v>
      </c>
      <c r="H4076" s="1128" t="n">
        <v>1141</v>
      </c>
      <c r="I4076" s="1068"/>
    </row>
    <row r="4077" customFormat="false" ht="12.75" hidden="false" customHeight="false" outlineLevel="0" collapsed="false">
      <c r="A4077" s="1001" t="n">
        <v>4075</v>
      </c>
      <c r="B4077" s="1001" t="s">
        <v>9125</v>
      </c>
      <c r="C4077" s="1001" t="s">
        <v>908</v>
      </c>
      <c r="D4077" s="1001" t="s">
        <v>854</v>
      </c>
      <c r="E4077" s="1001" t="n">
        <v>1010271280</v>
      </c>
      <c r="F4077" s="1001" t="n">
        <v>4128</v>
      </c>
      <c r="G4077" s="1001" t="s">
        <v>9126</v>
      </c>
      <c r="H4077" s="1128" t="n">
        <v>1335</v>
      </c>
      <c r="I4077" s="1068"/>
    </row>
    <row r="4078" customFormat="false" ht="12.75" hidden="false" customHeight="false" outlineLevel="0" collapsed="false">
      <c r="A4078" s="1001" t="n">
        <v>4076</v>
      </c>
      <c r="B4078" s="1001" t="s">
        <v>9127</v>
      </c>
      <c r="C4078" s="1001" t="s">
        <v>1330</v>
      </c>
      <c r="D4078" s="1001" t="s">
        <v>861</v>
      </c>
      <c r="E4078" s="1001" t="n">
        <v>1050840430</v>
      </c>
      <c r="F4078" s="1001" t="n">
        <v>26044</v>
      </c>
      <c r="G4078" s="1001" t="s">
        <v>9128</v>
      </c>
      <c r="H4078" s="1128" t="n">
        <v>4429</v>
      </c>
      <c r="I4078" s="1068"/>
    </row>
    <row r="4079" customFormat="false" ht="12.75" hidden="false" customHeight="false" outlineLevel="0" collapsed="false">
      <c r="A4079" s="1001" t="n">
        <v>4077</v>
      </c>
      <c r="B4079" s="1001" t="s">
        <v>9129</v>
      </c>
      <c r="C4079" s="1001" t="s">
        <v>1543</v>
      </c>
      <c r="D4079" s="662" t="s">
        <v>856</v>
      </c>
      <c r="E4079" s="1001" t="n">
        <v>4201110410</v>
      </c>
      <c r="F4079" s="1001" t="n">
        <v>111041</v>
      </c>
      <c r="G4079" s="1001" t="s">
        <v>9130</v>
      </c>
      <c r="H4079" s="1128" t="n">
        <v>4469</v>
      </c>
      <c r="I4079" s="1068"/>
    </row>
    <row r="4080" customFormat="false" ht="12.75" hidden="false" customHeight="false" outlineLevel="0" collapsed="false">
      <c r="A4080" s="1001" t="n">
        <v>4078</v>
      </c>
      <c r="B4080" s="1001" t="s">
        <v>9131</v>
      </c>
      <c r="C4080" s="1001" t="s">
        <v>1035</v>
      </c>
      <c r="D4080" s="1001" t="s">
        <v>854</v>
      </c>
      <c r="E4080" s="1001" t="n">
        <v>1010811540</v>
      </c>
      <c r="F4080" s="1001" t="n">
        <v>1156</v>
      </c>
      <c r="G4080" s="1001" t="s">
        <v>9132</v>
      </c>
      <c r="H4080" s="1128" t="n">
        <v>56193</v>
      </c>
      <c r="I4080" s="1068"/>
    </row>
    <row r="4081" customFormat="false" ht="12.75" hidden="false" customHeight="false" outlineLevel="0" collapsed="false">
      <c r="A4081" s="1001" t="n">
        <v>4079</v>
      </c>
      <c r="B4081" s="1001" t="s">
        <v>9133</v>
      </c>
      <c r="C4081" s="1001" t="s">
        <v>1032</v>
      </c>
      <c r="D4081" s="1001" t="s">
        <v>854</v>
      </c>
      <c r="E4081" s="1001" t="n">
        <v>1010070690</v>
      </c>
      <c r="F4081" s="1001" t="n">
        <v>5069</v>
      </c>
      <c r="G4081" s="1001" t="s">
        <v>9134</v>
      </c>
      <c r="H4081" s="1128" t="n">
        <v>2745</v>
      </c>
      <c r="I4081" s="1068"/>
    </row>
    <row r="4082" customFormat="false" ht="12.75" hidden="false" customHeight="false" outlineLevel="0" collapsed="false">
      <c r="A4082" s="1001" t="n">
        <v>4080</v>
      </c>
      <c r="B4082" s="1001" t="s">
        <v>9135</v>
      </c>
      <c r="C4082" s="1001" t="s">
        <v>1035</v>
      </c>
      <c r="D4082" s="1001" t="s">
        <v>854</v>
      </c>
      <c r="E4082" s="1001" t="n">
        <v>1010811550</v>
      </c>
      <c r="F4082" s="1001" t="n">
        <v>1157</v>
      </c>
      <c r="G4082" s="1001" t="s">
        <v>9136</v>
      </c>
      <c r="H4082" s="1128" t="n">
        <v>41</v>
      </c>
      <c r="I4082" s="1068"/>
    </row>
    <row r="4083" customFormat="false" ht="12.75" hidden="false" customHeight="false" outlineLevel="0" collapsed="false">
      <c r="A4083" s="1001" t="n">
        <v>4081</v>
      </c>
      <c r="B4083" s="1001" t="s">
        <v>9137</v>
      </c>
      <c r="C4083" s="1001" t="s">
        <v>988</v>
      </c>
      <c r="D4083" s="1001" t="s">
        <v>854</v>
      </c>
      <c r="E4083" s="1001" t="n">
        <v>1010020970</v>
      </c>
      <c r="F4083" s="1001" t="n">
        <v>6099</v>
      </c>
      <c r="G4083" s="1001" t="s">
        <v>9138</v>
      </c>
      <c r="H4083" s="1128" t="n">
        <v>196</v>
      </c>
      <c r="I4083" s="1068"/>
    </row>
    <row r="4084" customFormat="false" ht="12.75" hidden="false" customHeight="false" outlineLevel="0" collapsed="false">
      <c r="A4084" s="1001" t="n">
        <v>4082</v>
      </c>
      <c r="B4084" s="1001" t="s">
        <v>9139</v>
      </c>
      <c r="C4084" s="1001" t="s">
        <v>908</v>
      </c>
      <c r="D4084" s="1001" t="s">
        <v>854</v>
      </c>
      <c r="E4084" s="1001" t="n">
        <v>1010271290</v>
      </c>
      <c r="F4084" s="1001" t="n">
        <v>4129</v>
      </c>
      <c r="G4084" s="1001" t="s">
        <v>9140</v>
      </c>
      <c r="H4084" s="1128" t="n">
        <v>585</v>
      </c>
      <c r="I4084" s="1068"/>
    </row>
    <row r="4085" customFormat="false" ht="12.75" hidden="false" customHeight="false" outlineLevel="0" collapsed="false">
      <c r="A4085" s="1001" t="n">
        <v>4083</v>
      </c>
      <c r="B4085" s="1001" t="s">
        <v>9141</v>
      </c>
      <c r="C4085" s="1001" t="s">
        <v>1154</v>
      </c>
      <c r="D4085" s="1001" t="s">
        <v>849</v>
      </c>
      <c r="E4085" s="1001" t="n">
        <v>1080560220</v>
      </c>
      <c r="F4085" s="1001" t="n">
        <v>34022</v>
      </c>
      <c r="G4085" s="1001" t="s">
        <v>9142</v>
      </c>
      <c r="H4085" s="1128" t="n">
        <v>837</v>
      </c>
      <c r="I4085" s="1068"/>
    </row>
    <row r="4086" customFormat="false" ht="12.75" hidden="false" customHeight="false" outlineLevel="0" collapsed="false">
      <c r="A4086" s="1001" t="n">
        <v>4084</v>
      </c>
      <c r="B4086" s="1001" t="s">
        <v>9143</v>
      </c>
      <c r="C4086" s="1001" t="s">
        <v>1120</v>
      </c>
      <c r="D4086" s="1001" t="s">
        <v>854</v>
      </c>
      <c r="E4086" s="1001" t="n">
        <v>1010880780</v>
      </c>
      <c r="F4086" s="1001" t="n">
        <v>2079</v>
      </c>
      <c r="G4086" s="1001" t="s">
        <v>9144</v>
      </c>
      <c r="H4086" s="1128" t="n">
        <v>1376</v>
      </c>
      <c r="I4086" s="1068"/>
    </row>
    <row r="4087" customFormat="false" ht="12.75" hidden="false" customHeight="false" outlineLevel="0" collapsed="false">
      <c r="A4087" s="1001" t="n">
        <v>4085</v>
      </c>
      <c r="B4087" s="1001" t="s">
        <v>9145</v>
      </c>
      <c r="C4087" s="1001" t="s">
        <v>1032</v>
      </c>
      <c r="D4087" s="1001" t="s">
        <v>854</v>
      </c>
      <c r="E4087" s="1001" t="n">
        <v>1010070700</v>
      </c>
      <c r="F4087" s="1001" t="n">
        <v>5070</v>
      </c>
      <c r="G4087" s="1001" t="s">
        <v>9146</v>
      </c>
      <c r="H4087" s="1128" t="n">
        <v>883</v>
      </c>
      <c r="I4087" s="1068"/>
    </row>
    <row r="4088" customFormat="false" ht="12.75" hidden="false" customHeight="false" outlineLevel="0" collapsed="false">
      <c r="A4088" s="1001" t="n">
        <v>4086</v>
      </c>
      <c r="B4088" s="1001" t="s">
        <v>9147</v>
      </c>
      <c r="C4088" s="1001" t="s">
        <v>2168</v>
      </c>
      <c r="D4088" s="1001" t="s">
        <v>849</v>
      </c>
      <c r="E4088" s="1001" t="n">
        <v>1081010060</v>
      </c>
      <c r="F4088" s="1001" t="n">
        <v>99006</v>
      </c>
      <c r="G4088" s="1001" t="s">
        <v>9148</v>
      </c>
      <c r="H4088" s="1128" t="n">
        <v>1319</v>
      </c>
      <c r="I4088" s="1068"/>
    </row>
    <row r="4089" customFormat="false" ht="12.75" hidden="false" customHeight="false" outlineLevel="0" collapsed="false">
      <c r="A4089" s="1001" t="n">
        <v>4087</v>
      </c>
      <c r="B4089" s="1001" t="s">
        <v>9149</v>
      </c>
      <c r="C4089" s="1001" t="s">
        <v>948</v>
      </c>
      <c r="D4089" s="1001" t="s">
        <v>462</v>
      </c>
      <c r="E4089" s="1001" t="n">
        <v>2110590280</v>
      </c>
      <c r="F4089" s="1001" t="n">
        <v>41028</v>
      </c>
      <c r="G4089" s="1001" t="s">
        <v>9150</v>
      </c>
      <c r="H4089" s="1128" t="n">
        <v>3658</v>
      </c>
      <c r="I4089" s="1068"/>
    </row>
    <row r="4090" customFormat="false" ht="12.75" hidden="false" customHeight="false" outlineLevel="0" collapsed="false">
      <c r="A4090" s="1001" t="n">
        <v>4088</v>
      </c>
      <c r="B4090" s="1001" t="s">
        <v>9151</v>
      </c>
      <c r="C4090" s="1001" t="s">
        <v>948</v>
      </c>
      <c r="D4090" s="1001" t="s">
        <v>462</v>
      </c>
      <c r="E4090" s="1001" t="n">
        <v>2110590290</v>
      </c>
      <c r="F4090" s="1001" t="n">
        <v>41029</v>
      </c>
      <c r="G4090" s="1001" t="s">
        <v>9152</v>
      </c>
      <c r="H4090" s="1128" t="n">
        <v>14338</v>
      </c>
      <c r="I4090" s="1068"/>
    </row>
    <row r="4091" customFormat="false" ht="12.75" hidden="false" customHeight="false" outlineLevel="0" collapsed="false">
      <c r="A4091" s="1001" t="n">
        <v>4089</v>
      </c>
      <c r="B4091" s="1001" t="s">
        <v>9153</v>
      </c>
      <c r="C4091" s="1001" t="s">
        <v>908</v>
      </c>
      <c r="D4091" s="1001" t="s">
        <v>854</v>
      </c>
      <c r="E4091" s="1001" t="n">
        <v>1010271300</v>
      </c>
      <c r="F4091" s="1001" t="n">
        <v>4130</v>
      </c>
      <c r="G4091" s="1001" t="s">
        <v>9154</v>
      </c>
      <c r="H4091" s="1128" t="n">
        <v>22015</v>
      </c>
      <c r="I4091" s="1068"/>
    </row>
    <row r="4092" customFormat="false" ht="12.75" hidden="false" customHeight="false" outlineLevel="0" collapsed="false">
      <c r="A4092" s="1001" t="n">
        <v>4090</v>
      </c>
      <c r="B4092" s="1001" t="s">
        <v>9155</v>
      </c>
      <c r="C4092" s="1001" t="s">
        <v>1092</v>
      </c>
      <c r="D4092" s="1001" t="s">
        <v>848</v>
      </c>
      <c r="E4092" s="1001" t="n">
        <v>3150200520</v>
      </c>
      <c r="F4092" s="1001" t="n">
        <v>61052</v>
      </c>
      <c r="G4092" s="1001" t="s">
        <v>9156</v>
      </c>
      <c r="H4092" s="1128" t="n">
        <v>28474</v>
      </c>
      <c r="I4092" s="1068"/>
    </row>
    <row r="4093" customFormat="false" ht="12.75" hidden="false" customHeight="false" outlineLevel="0" collapsed="false">
      <c r="A4093" s="1001" t="n">
        <v>4091</v>
      </c>
      <c r="B4093" s="1001" t="s">
        <v>9157</v>
      </c>
      <c r="C4093" s="1001" t="s">
        <v>1591</v>
      </c>
      <c r="D4093" s="1001" t="s">
        <v>851</v>
      </c>
      <c r="E4093" s="1001" t="n">
        <v>1070340370</v>
      </c>
      <c r="F4093" s="1001" t="n">
        <v>10037</v>
      </c>
      <c r="G4093" s="1001" t="s">
        <v>9158</v>
      </c>
      <c r="H4093" s="1128" t="n">
        <v>2589</v>
      </c>
      <c r="I4093" s="1068"/>
    </row>
    <row r="4094" customFormat="false" ht="12.75" hidden="false" customHeight="false" outlineLevel="0" collapsed="false">
      <c r="A4094" s="1001" t="n">
        <v>4092</v>
      </c>
      <c r="B4094" s="1001" t="s">
        <v>9159</v>
      </c>
      <c r="C4094" s="1001" t="s">
        <v>908</v>
      </c>
      <c r="D4094" s="1001" t="s">
        <v>854</v>
      </c>
      <c r="E4094" s="1001" t="n">
        <v>1010271310</v>
      </c>
      <c r="F4094" s="1001" t="n">
        <v>4131</v>
      </c>
      <c r="G4094" s="1001" t="s">
        <v>9160</v>
      </c>
      <c r="H4094" s="1128" t="n">
        <v>595</v>
      </c>
      <c r="I4094" s="1068"/>
    </row>
    <row r="4095" customFormat="false" ht="12.75" hidden="false" customHeight="false" outlineLevel="0" collapsed="false">
      <c r="A4095" s="1001" t="n">
        <v>4093</v>
      </c>
      <c r="B4095" s="1001" t="s">
        <v>9161</v>
      </c>
      <c r="C4095" s="1001" t="s">
        <v>3596</v>
      </c>
      <c r="D4095" s="1001" t="s">
        <v>850</v>
      </c>
      <c r="E4095" s="1001" t="n">
        <v>1060350110</v>
      </c>
      <c r="F4095" s="1001" t="n">
        <v>31012</v>
      </c>
      <c r="G4095" s="1001" t="s">
        <v>9162</v>
      </c>
      <c r="H4095" s="1128" t="n">
        <v>29072</v>
      </c>
      <c r="I4095" s="1068"/>
    </row>
    <row r="4096" customFormat="false" ht="12.75" hidden="false" customHeight="false" outlineLevel="0" collapsed="false">
      <c r="A4096" s="1001" t="n">
        <v>4094</v>
      </c>
      <c r="B4096" s="1001" t="s">
        <v>9163</v>
      </c>
      <c r="C4096" s="1001" t="s">
        <v>908</v>
      </c>
      <c r="D4096" s="1001" t="s">
        <v>854</v>
      </c>
      <c r="E4096" s="1001" t="n">
        <v>1010271320</v>
      </c>
      <c r="F4096" s="1001" t="n">
        <v>4132</v>
      </c>
      <c r="G4096" s="1001" t="s">
        <v>9164</v>
      </c>
      <c r="H4096" s="1128" t="n">
        <v>1954</v>
      </c>
      <c r="I4096" s="1068"/>
    </row>
    <row r="4097" customFormat="false" ht="12.75" hidden="false" customHeight="false" outlineLevel="0" collapsed="false">
      <c r="A4097" s="1001" t="n">
        <v>4095</v>
      </c>
      <c r="B4097" s="1001" t="s">
        <v>9165</v>
      </c>
      <c r="C4097" s="1001" t="s">
        <v>985</v>
      </c>
      <c r="D4097" s="1001" t="s">
        <v>857</v>
      </c>
      <c r="E4097" s="1001" t="n">
        <v>4190480530</v>
      </c>
      <c r="F4097" s="1001" t="n">
        <v>83054</v>
      </c>
      <c r="G4097" s="1001" t="s">
        <v>9166</v>
      </c>
      <c r="H4097" s="1128" t="n">
        <v>2547</v>
      </c>
      <c r="I4097" s="1068"/>
    </row>
    <row r="4098" customFormat="false" ht="12.75" hidden="false" customHeight="false" outlineLevel="0" collapsed="false">
      <c r="A4098" s="1001" t="n">
        <v>4096</v>
      </c>
      <c r="B4098" s="1001" t="s">
        <v>9167</v>
      </c>
      <c r="C4098" s="1001" t="s">
        <v>1330</v>
      </c>
      <c r="D4098" s="1001" t="s">
        <v>861</v>
      </c>
      <c r="E4098" s="1001" t="n">
        <v>1050840440</v>
      </c>
      <c r="F4098" s="1001" t="n">
        <v>26045</v>
      </c>
      <c r="G4098" s="1001" t="s">
        <v>9168</v>
      </c>
      <c r="H4098" s="1128" t="n">
        <v>1315</v>
      </c>
      <c r="I4098" s="1068"/>
    </row>
    <row r="4099" customFormat="false" ht="12.75" hidden="false" customHeight="false" outlineLevel="0" collapsed="false">
      <c r="A4099" s="1001" t="n">
        <v>4097</v>
      </c>
      <c r="B4099" s="1001" t="s">
        <v>9169</v>
      </c>
      <c r="C4099" s="1001" t="s">
        <v>1032</v>
      </c>
      <c r="D4099" s="1001" t="s">
        <v>854</v>
      </c>
      <c r="E4099" s="1001" t="n">
        <v>1010070710</v>
      </c>
      <c r="F4099" s="1001" t="n">
        <v>5071</v>
      </c>
      <c r="G4099" s="1001" t="s">
        <v>9170</v>
      </c>
      <c r="H4099" s="1128" t="n">
        <v>863</v>
      </c>
      <c r="I4099" s="1068"/>
    </row>
    <row r="4100" customFormat="false" ht="12.75" hidden="false" customHeight="false" outlineLevel="0" collapsed="false">
      <c r="A4100" s="1001" t="n">
        <v>4098</v>
      </c>
      <c r="B4100" s="1001" t="s">
        <v>9171</v>
      </c>
      <c r="C4100" s="1001" t="s">
        <v>1335</v>
      </c>
      <c r="D4100" s="1001" t="s">
        <v>849</v>
      </c>
      <c r="E4100" s="1001" t="n">
        <v>1080130400</v>
      </c>
      <c r="F4100" s="1001" t="n">
        <v>37040</v>
      </c>
      <c r="G4100" s="1001" t="s">
        <v>9172</v>
      </c>
      <c r="H4100" s="1128" t="n">
        <v>3751</v>
      </c>
      <c r="I4100" s="1068"/>
    </row>
    <row r="4101" customFormat="false" ht="12.75" hidden="false" customHeight="false" outlineLevel="0" collapsed="false">
      <c r="A4101" s="1001" t="n">
        <v>4099</v>
      </c>
      <c r="B4101" s="1001" t="s">
        <v>9173</v>
      </c>
      <c r="C4101" s="1001" t="s">
        <v>962</v>
      </c>
      <c r="D4101" s="1001" t="s">
        <v>847</v>
      </c>
      <c r="E4101" s="1001" t="n">
        <v>3181030220</v>
      </c>
      <c r="F4101" s="1001" t="n">
        <v>102022</v>
      </c>
      <c r="G4101" s="1001" t="s">
        <v>9174</v>
      </c>
      <c r="H4101" s="1128" t="n">
        <v>650</v>
      </c>
      <c r="I4101" s="1068"/>
    </row>
    <row r="4102" customFormat="false" ht="12.75" hidden="false" customHeight="false" outlineLevel="0" collapsed="false">
      <c r="A4102" s="1001" t="n">
        <v>4100</v>
      </c>
      <c r="B4102" s="1001" t="s">
        <v>9175</v>
      </c>
      <c r="C4102" s="1001" t="s">
        <v>988</v>
      </c>
      <c r="D4102" s="1001" t="s">
        <v>854</v>
      </c>
      <c r="E4102" s="1001" t="n">
        <v>1010020980</v>
      </c>
      <c r="F4102" s="1001" t="n">
        <v>6100</v>
      </c>
      <c r="G4102" s="1001" t="s">
        <v>9176</v>
      </c>
      <c r="H4102" s="1128" t="n">
        <v>154</v>
      </c>
      <c r="I4102" s="1068"/>
    </row>
    <row r="4103" customFormat="false" ht="12.75" hidden="false" customHeight="false" outlineLevel="0" collapsed="false">
      <c r="A4103" s="1001" t="n">
        <v>4101</v>
      </c>
      <c r="B4103" s="1001" t="s">
        <v>9177</v>
      </c>
      <c r="C4103" s="1001" t="s">
        <v>985</v>
      </c>
      <c r="D4103" s="1001" t="s">
        <v>857</v>
      </c>
      <c r="E4103" s="1001" t="n">
        <v>4190480540</v>
      </c>
      <c r="F4103" s="1001" t="n">
        <v>83055</v>
      </c>
      <c r="G4103" s="1001" t="s">
        <v>9178</v>
      </c>
      <c r="H4103" s="1128" t="n">
        <v>537</v>
      </c>
      <c r="I4103" s="1068"/>
    </row>
    <row r="4104" customFormat="false" ht="12.75" hidden="false" customHeight="false" outlineLevel="0" collapsed="false">
      <c r="A4104" s="1001" t="n">
        <v>4102</v>
      </c>
      <c r="B4104" s="1001" t="s">
        <v>9179</v>
      </c>
      <c r="C4104" s="1001" t="s">
        <v>1095</v>
      </c>
      <c r="D4104" s="1001" t="s">
        <v>854</v>
      </c>
      <c r="E4104" s="1001" t="n">
        <v>1010960350</v>
      </c>
      <c r="F4104" s="1001" t="n">
        <v>96035</v>
      </c>
      <c r="G4104" s="1001" t="s">
        <v>9180</v>
      </c>
      <c r="H4104" s="1128" t="n">
        <v>3667</v>
      </c>
      <c r="I4104" s="1068"/>
    </row>
    <row r="4105" customFormat="false" ht="12.75" hidden="false" customHeight="false" outlineLevel="0" collapsed="false">
      <c r="A4105" s="1001" t="n">
        <v>4103</v>
      </c>
      <c r="B4105" s="1001" t="s">
        <v>9181</v>
      </c>
      <c r="C4105" s="1001" t="s">
        <v>942</v>
      </c>
      <c r="D4105" s="1001" t="s">
        <v>847</v>
      </c>
      <c r="E4105" s="1001" t="n">
        <v>3180250810</v>
      </c>
      <c r="F4105" s="1001" t="n">
        <v>78080</v>
      </c>
      <c r="G4105" s="1001" t="s">
        <v>9182</v>
      </c>
      <c r="H4105" s="1128" t="n">
        <v>1479</v>
      </c>
      <c r="I4105" s="1068"/>
    </row>
    <row r="4106" customFormat="false" ht="12.75" hidden="false" customHeight="false" outlineLevel="0" collapsed="false">
      <c r="A4106" s="1001" t="n">
        <v>4104</v>
      </c>
      <c r="B4106" s="1001" t="s">
        <v>9183</v>
      </c>
      <c r="C4106" s="1001" t="s">
        <v>1215</v>
      </c>
      <c r="D4106" s="1001" t="s">
        <v>858</v>
      </c>
      <c r="E4106" s="1001" t="n">
        <v>1040140490</v>
      </c>
      <c r="F4106" s="1001" t="n">
        <v>21052</v>
      </c>
      <c r="G4106" s="1001" t="s">
        <v>9184</v>
      </c>
      <c r="H4106" s="1128" t="n">
        <v>2880</v>
      </c>
      <c r="I4106" s="1068"/>
    </row>
    <row r="4107" customFormat="false" ht="12.75" hidden="false" customHeight="false" outlineLevel="0" collapsed="false">
      <c r="A4107" s="1001" t="n">
        <v>4105</v>
      </c>
      <c r="B4107" s="1001" t="s">
        <v>9185</v>
      </c>
      <c r="C4107" s="1001" t="s">
        <v>1159</v>
      </c>
      <c r="D4107" s="1001" t="s">
        <v>852</v>
      </c>
      <c r="E4107" s="1001" t="n">
        <v>1030241470</v>
      </c>
      <c r="F4107" s="1001" t="n">
        <v>13153</v>
      </c>
      <c r="G4107" s="1001" t="s">
        <v>9186</v>
      </c>
      <c r="H4107" s="1128" t="n">
        <v>2367</v>
      </c>
      <c r="I4107" s="1068"/>
    </row>
    <row r="4108" customFormat="false" ht="12.75" hidden="false" customHeight="false" outlineLevel="0" collapsed="false">
      <c r="A4108" s="1001" t="n">
        <v>4106</v>
      </c>
      <c r="B4108" s="1001" t="s">
        <v>9187</v>
      </c>
      <c r="C4108" s="1001" t="s">
        <v>945</v>
      </c>
      <c r="D4108" s="1001" t="s">
        <v>852</v>
      </c>
      <c r="E4108" s="1001" t="n">
        <v>1030151010</v>
      </c>
      <c r="F4108" s="1001" t="n">
        <v>17109</v>
      </c>
      <c r="G4108" s="1001" t="s">
        <v>9188</v>
      </c>
      <c r="H4108" s="1128" t="n">
        <v>2603</v>
      </c>
      <c r="I4108" s="1068"/>
    </row>
    <row r="4109" customFormat="false" ht="12.75" hidden="false" customHeight="false" outlineLevel="0" collapsed="false">
      <c r="A4109" s="1001" t="n">
        <v>4107</v>
      </c>
      <c r="B4109" s="1001" t="s">
        <v>9189</v>
      </c>
      <c r="C4109" s="1001" t="s">
        <v>988</v>
      </c>
      <c r="D4109" s="1001" t="s">
        <v>854</v>
      </c>
      <c r="E4109" s="1001" t="n">
        <v>1010020990</v>
      </c>
      <c r="F4109" s="1001" t="n">
        <v>6101</v>
      </c>
      <c r="G4109" s="1001" t="s">
        <v>9190</v>
      </c>
      <c r="H4109" s="1128" t="n">
        <v>553</v>
      </c>
      <c r="I4109" s="1068"/>
    </row>
    <row r="4110" customFormat="false" ht="12.75" hidden="false" customHeight="false" outlineLevel="0" collapsed="false">
      <c r="A4110" s="1001" t="n">
        <v>4108</v>
      </c>
      <c r="B4110" s="1001" t="s">
        <v>9191</v>
      </c>
      <c r="C4110" s="1001" t="s">
        <v>945</v>
      </c>
      <c r="D4110" s="1001" t="s">
        <v>852</v>
      </c>
      <c r="E4110" s="1001" t="n">
        <v>1030151020</v>
      </c>
      <c r="F4110" s="1001" t="n">
        <v>17110</v>
      </c>
      <c r="G4110" s="1001" t="s">
        <v>9192</v>
      </c>
      <c r="H4110" s="1128" t="n">
        <v>515</v>
      </c>
      <c r="I4110" s="1068"/>
    </row>
    <row r="4111" customFormat="false" ht="12.75" hidden="false" customHeight="false" outlineLevel="0" collapsed="false">
      <c r="A4111" s="1001" t="n">
        <v>4109</v>
      </c>
      <c r="B4111" s="1001" t="s">
        <v>9193</v>
      </c>
      <c r="C4111" s="1001" t="s">
        <v>977</v>
      </c>
      <c r="D4111" s="1001" t="s">
        <v>855</v>
      </c>
      <c r="E4111" s="1001" t="n">
        <v>3160090300</v>
      </c>
      <c r="F4111" s="1001" t="n">
        <v>72030</v>
      </c>
      <c r="G4111" s="1001" t="s">
        <v>9194</v>
      </c>
      <c r="H4111" s="1128" t="n">
        <v>48078</v>
      </c>
      <c r="I4111" s="1068"/>
    </row>
    <row r="4112" customFormat="false" ht="12.75" hidden="false" customHeight="false" outlineLevel="0" collapsed="false">
      <c r="A4112" s="1001" t="n">
        <v>4110</v>
      </c>
      <c r="B4112" s="1001" t="s">
        <v>9195</v>
      </c>
      <c r="C4112" s="1001" t="s">
        <v>1250</v>
      </c>
      <c r="D4112" s="1001" t="s">
        <v>857</v>
      </c>
      <c r="E4112" s="1001" t="n">
        <v>4190550470</v>
      </c>
      <c r="F4112" s="1001" t="n">
        <v>82049</v>
      </c>
      <c r="G4112" s="1001" t="s">
        <v>9196</v>
      </c>
      <c r="H4112" s="1128" t="n">
        <v>38665</v>
      </c>
      <c r="I4112" s="1068"/>
    </row>
    <row r="4113" customFormat="false" ht="12.75" hidden="false" customHeight="false" outlineLevel="0" collapsed="false">
      <c r="A4113" s="1001" t="n">
        <v>4111</v>
      </c>
      <c r="B4113" s="1001" t="s">
        <v>9197</v>
      </c>
      <c r="C4113" s="1001" t="s">
        <v>6114</v>
      </c>
      <c r="D4113" s="1001" t="s">
        <v>850</v>
      </c>
      <c r="E4113" s="1001" t="n">
        <v>1060920020</v>
      </c>
      <c r="F4113" s="1001" t="n">
        <v>32002</v>
      </c>
      <c r="G4113" s="1001" t="s">
        <v>9198</v>
      </c>
      <c r="H4113" s="1128" t="n">
        <v>857</v>
      </c>
      <c r="I4113" s="1068"/>
    </row>
    <row r="4114" customFormat="false" ht="12.75" hidden="false" customHeight="false" outlineLevel="0" collapsed="false">
      <c r="A4114" s="1001" t="n">
        <v>4112</v>
      </c>
      <c r="B4114" s="1001" t="s">
        <v>9199</v>
      </c>
      <c r="C4114" s="1001" t="s">
        <v>1320</v>
      </c>
      <c r="D4114" s="1001" t="s">
        <v>462</v>
      </c>
      <c r="E4114" s="1001" t="n">
        <v>2111050120</v>
      </c>
      <c r="F4114" s="1001" t="n">
        <v>109012</v>
      </c>
      <c r="G4114" s="1001" t="s">
        <v>9200</v>
      </c>
      <c r="H4114" s="1128" t="n">
        <v>621</v>
      </c>
      <c r="I4114" s="1068"/>
    </row>
    <row r="4115" customFormat="false" ht="12.75" hidden="false" customHeight="false" outlineLevel="0" collapsed="false">
      <c r="A4115" s="1001" t="n">
        <v>4113</v>
      </c>
      <c r="B4115" s="1001" t="s">
        <v>9201</v>
      </c>
      <c r="C4115" s="1001" t="s">
        <v>965</v>
      </c>
      <c r="D4115" s="1001" t="s">
        <v>462</v>
      </c>
      <c r="E4115" s="1001" t="n">
        <v>2110060310</v>
      </c>
      <c r="F4115" s="1001" t="n">
        <v>44031</v>
      </c>
      <c r="G4115" s="1001" t="s">
        <v>9202</v>
      </c>
      <c r="H4115" s="1128" t="n">
        <v>4449</v>
      </c>
      <c r="I4115" s="1068"/>
    </row>
    <row r="4116" customFormat="false" ht="12.75" hidden="false" customHeight="false" outlineLevel="0" collapsed="false">
      <c r="A4116" s="1001" t="n">
        <v>4114</v>
      </c>
      <c r="B4116" s="1001" t="s">
        <v>9203</v>
      </c>
      <c r="C4116" s="1001" t="s">
        <v>1068</v>
      </c>
      <c r="D4116" s="1001" t="s">
        <v>462</v>
      </c>
      <c r="E4116" s="1001" t="n">
        <v>2110030250</v>
      </c>
      <c r="F4116" s="1001" t="n">
        <v>42025</v>
      </c>
      <c r="G4116" s="1001" t="s">
        <v>9204</v>
      </c>
      <c r="H4116" s="1128" t="n">
        <v>3310</v>
      </c>
      <c r="I4116" s="1068"/>
    </row>
    <row r="4117" customFormat="false" ht="12.75" hidden="false" customHeight="false" outlineLevel="0" collapsed="false">
      <c r="A4117" s="1001" t="n">
        <v>4115</v>
      </c>
      <c r="B4117" s="1001" t="s">
        <v>9205</v>
      </c>
      <c r="C4117" s="1001" t="s">
        <v>875</v>
      </c>
      <c r="D4117" s="1001" t="s">
        <v>861</v>
      </c>
      <c r="E4117" s="1001" t="n">
        <v>1050540550</v>
      </c>
      <c r="F4117" s="1001" t="n">
        <v>28055</v>
      </c>
      <c r="G4117" s="1001" t="s">
        <v>9206</v>
      </c>
      <c r="H4117" s="1128" t="n">
        <v>17242</v>
      </c>
      <c r="I4117" s="1068"/>
    </row>
    <row r="4118" customFormat="false" ht="12.75" hidden="false" customHeight="false" outlineLevel="0" collapsed="false">
      <c r="A4118" s="1001" t="n">
        <v>4116</v>
      </c>
      <c r="B4118" s="1001" t="s">
        <v>9207</v>
      </c>
      <c r="C4118" s="1001" t="s">
        <v>1728</v>
      </c>
      <c r="D4118" s="1001" t="s">
        <v>856</v>
      </c>
      <c r="E4118" s="1001" t="n">
        <v>4200170381</v>
      </c>
      <c r="F4118" s="1001" t="n">
        <v>92109</v>
      </c>
      <c r="G4118" s="1001" t="s">
        <v>9208</v>
      </c>
      <c r="H4118" s="1128" t="n">
        <v>19118</v>
      </c>
      <c r="I4118" s="1068"/>
    </row>
    <row r="4119" customFormat="false" ht="12.75" hidden="false" customHeight="false" outlineLevel="0" collapsed="false">
      <c r="A4119" s="1001" t="n">
        <v>4117</v>
      </c>
      <c r="B4119" s="1001" t="s">
        <v>9209</v>
      </c>
      <c r="C4119" s="1001" t="s">
        <v>896</v>
      </c>
      <c r="D4119" s="1001" t="s">
        <v>458</v>
      </c>
      <c r="E4119" s="1001" t="n">
        <v>2090630090</v>
      </c>
      <c r="F4119" s="1001" t="n">
        <v>47009</v>
      </c>
      <c r="G4119" s="1001" t="s">
        <v>9210</v>
      </c>
      <c r="H4119" s="1128" t="n">
        <v>20821</v>
      </c>
      <c r="I4119" s="1068"/>
    </row>
    <row r="4120" customFormat="false" ht="12.75" hidden="false" customHeight="false" outlineLevel="0" collapsed="false">
      <c r="A4120" s="1001" t="n">
        <v>4118</v>
      </c>
      <c r="B4120" s="1001" t="s">
        <v>9211</v>
      </c>
      <c r="C4120" s="1001" t="s">
        <v>908</v>
      </c>
      <c r="D4120" s="1001" t="s">
        <v>854</v>
      </c>
      <c r="E4120" s="1001" t="n">
        <v>1010271330</v>
      </c>
      <c r="F4120" s="1001" t="n">
        <v>4133</v>
      </c>
      <c r="G4120" s="1001" t="s">
        <v>9212</v>
      </c>
      <c r="H4120" s="1128" t="n">
        <v>4684</v>
      </c>
      <c r="I4120" s="1068"/>
    </row>
    <row r="4121" customFormat="false" ht="12.75" hidden="false" customHeight="false" outlineLevel="0" collapsed="false">
      <c r="A4121" s="1001" t="n">
        <v>4119</v>
      </c>
      <c r="B4121" s="1001" t="s">
        <v>9213</v>
      </c>
      <c r="C4121" s="1001" t="s">
        <v>1032</v>
      </c>
      <c r="D4121" s="1001" t="s">
        <v>854</v>
      </c>
      <c r="E4121" s="1001" t="n">
        <v>1010070720</v>
      </c>
      <c r="F4121" s="1001" t="n">
        <v>5072</v>
      </c>
      <c r="G4121" s="1001" t="s">
        <v>9214</v>
      </c>
      <c r="H4121" s="1128" t="n">
        <v>311</v>
      </c>
      <c r="I4121" s="1068"/>
    </row>
    <row r="4122" customFormat="false" ht="12.75" hidden="false" customHeight="false" outlineLevel="0" collapsed="false">
      <c r="A4122" s="1001" t="n">
        <v>4120</v>
      </c>
      <c r="B4122" s="1001" t="s">
        <v>9215</v>
      </c>
      <c r="C4122" s="1001" t="s">
        <v>988</v>
      </c>
      <c r="D4122" s="1001" t="s">
        <v>854</v>
      </c>
      <c r="E4122" s="1001" t="n">
        <v>1010021000</v>
      </c>
      <c r="F4122" s="1001" t="n">
        <v>6102</v>
      </c>
      <c r="G4122" s="1001" t="s">
        <v>9216</v>
      </c>
      <c r="H4122" s="1128" t="n">
        <v>251</v>
      </c>
      <c r="I4122" s="1068"/>
    </row>
    <row r="4123" customFormat="false" ht="12.75" hidden="false" customHeight="false" outlineLevel="0" collapsed="false">
      <c r="A4123" s="1001" t="n">
        <v>4121</v>
      </c>
      <c r="B4123" s="1001" t="s">
        <v>9217</v>
      </c>
      <c r="C4123" s="1001" t="s">
        <v>1032</v>
      </c>
      <c r="D4123" s="1001" t="s">
        <v>854</v>
      </c>
      <c r="E4123" s="1001" t="n">
        <v>1010070730</v>
      </c>
      <c r="F4123" s="1001" t="n">
        <v>5073</v>
      </c>
      <c r="G4123" s="1001" t="s">
        <v>9218</v>
      </c>
      <c r="H4123" s="1128" t="n">
        <v>927</v>
      </c>
      <c r="I4123" s="1068"/>
    </row>
    <row r="4124" customFormat="false" ht="12.75" hidden="false" customHeight="false" outlineLevel="0" collapsed="false">
      <c r="A4124" s="1001" t="n">
        <v>4122</v>
      </c>
      <c r="B4124" s="1001" t="s">
        <v>9219</v>
      </c>
      <c r="C4124" s="1001" t="s">
        <v>971</v>
      </c>
      <c r="D4124" s="1001" t="s">
        <v>853</v>
      </c>
      <c r="E4124" s="1001" t="n">
        <v>3140190410</v>
      </c>
      <c r="F4124" s="1001" t="n">
        <v>70041</v>
      </c>
      <c r="G4124" s="1001" t="s">
        <v>9220</v>
      </c>
      <c r="H4124" s="1128" t="n">
        <v>1008</v>
      </c>
      <c r="I4124" s="1068"/>
    </row>
    <row r="4125" customFormat="false" ht="12.75" hidden="false" customHeight="false" outlineLevel="0" collapsed="false">
      <c r="A4125" s="1001" t="n">
        <v>4123</v>
      </c>
      <c r="B4125" s="1001" t="s">
        <v>9221</v>
      </c>
      <c r="C4125" s="1001" t="s">
        <v>1151</v>
      </c>
      <c r="D4125" s="1001" t="s">
        <v>852</v>
      </c>
      <c r="E4125" s="1001" t="n">
        <v>1030770440</v>
      </c>
      <c r="F4125" s="1001" t="n">
        <v>14044</v>
      </c>
      <c r="G4125" s="1001" t="s">
        <v>9222</v>
      </c>
      <c r="H4125" s="1128" t="n">
        <v>2963</v>
      </c>
      <c r="I4125" s="1068"/>
    </row>
    <row r="4126" customFormat="false" ht="12.75" hidden="false" customHeight="false" outlineLevel="0" collapsed="false">
      <c r="A4126" s="1001" t="n">
        <v>4124</v>
      </c>
      <c r="B4126" s="1001" t="s">
        <v>9223</v>
      </c>
      <c r="C4126" s="1001" t="s">
        <v>1215</v>
      </c>
      <c r="D4126" s="1001" t="s">
        <v>858</v>
      </c>
      <c r="E4126" s="1001" t="n">
        <v>1040140500</v>
      </c>
      <c r="F4126" s="1001" t="n">
        <v>21053</v>
      </c>
      <c r="G4126" s="1001" t="s">
        <v>9224</v>
      </c>
      <c r="H4126" s="1128" t="n">
        <v>1690</v>
      </c>
      <c r="I4126" s="1068"/>
    </row>
    <row r="4127" customFormat="false" ht="12.75" hidden="false" customHeight="false" outlineLevel="0" collapsed="false">
      <c r="A4127" s="1001" t="n">
        <v>4125</v>
      </c>
      <c r="B4127" s="1001" t="s">
        <v>9225</v>
      </c>
      <c r="C4127" s="1001" t="s">
        <v>875</v>
      </c>
      <c r="D4127" s="1001" t="s">
        <v>861</v>
      </c>
      <c r="E4127" s="1001" t="n">
        <v>1050540560</v>
      </c>
      <c r="F4127" s="1001" t="n">
        <v>28056</v>
      </c>
      <c r="G4127" s="1001" t="s">
        <v>9226</v>
      </c>
      <c r="H4127" s="1128" t="n">
        <v>8898</v>
      </c>
      <c r="I4127" s="1068"/>
    </row>
    <row r="4128" customFormat="false" ht="12.75" hidden="false" customHeight="false" outlineLevel="0" collapsed="false">
      <c r="A4128" s="1001" t="n">
        <v>4126</v>
      </c>
      <c r="B4128" s="1001" t="s">
        <v>9227</v>
      </c>
      <c r="C4128" s="1001" t="s">
        <v>985</v>
      </c>
      <c r="D4128" s="1001" t="s">
        <v>857</v>
      </c>
      <c r="E4128" s="1001" t="n">
        <v>4190480550</v>
      </c>
      <c r="F4128" s="1001" t="n">
        <v>83056</v>
      </c>
      <c r="G4128" s="1001" t="s">
        <v>9228</v>
      </c>
      <c r="H4128" s="1128" t="n">
        <v>1419</v>
      </c>
      <c r="I4128" s="1068"/>
    </row>
    <row r="4129" customFormat="false" ht="12.75" hidden="false" customHeight="false" outlineLevel="0" collapsed="false">
      <c r="A4129" s="1001" t="n">
        <v>4127</v>
      </c>
      <c r="B4129" s="1001" t="s">
        <v>9229</v>
      </c>
      <c r="C4129" s="1001" t="s">
        <v>1087</v>
      </c>
      <c r="D4129" s="1001" t="s">
        <v>848</v>
      </c>
      <c r="E4129" s="1001" t="n">
        <v>3150080510</v>
      </c>
      <c r="F4129" s="1001" t="n">
        <v>64051</v>
      </c>
      <c r="G4129" s="1001" t="s">
        <v>9230</v>
      </c>
      <c r="H4129" s="1128" t="n">
        <v>350</v>
      </c>
      <c r="I4129" s="1068"/>
    </row>
    <row r="4130" customFormat="false" ht="12.75" hidden="false" customHeight="false" outlineLevel="0" collapsed="false">
      <c r="A4130" s="1001" t="n">
        <v>4128</v>
      </c>
      <c r="B4130" s="1001" t="s">
        <v>9231</v>
      </c>
      <c r="C4130" s="1001" t="s">
        <v>1881</v>
      </c>
      <c r="D4130" s="1001" t="s">
        <v>458</v>
      </c>
      <c r="E4130" s="1001" t="n">
        <v>2090300270</v>
      </c>
      <c r="F4130" s="1001" t="n">
        <v>48027</v>
      </c>
      <c r="G4130" s="1001" t="s">
        <v>9232</v>
      </c>
      <c r="H4130" s="1128" t="n">
        <v>3499</v>
      </c>
      <c r="I4130" s="1068"/>
    </row>
    <row r="4131" customFormat="false" ht="12.75" hidden="false" customHeight="false" outlineLevel="0" collapsed="false">
      <c r="A4131" s="1001" t="n">
        <v>4129</v>
      </c>
      <c r="B4131" s="1001" t="s">
        <v>9233</v>
      </c>
      <c r="C4131" s="1001" t="s">
        <v>985</v>
      </c>
      <c r="D4131" s="1001" t="s">
        <v>857</v>
      </c>
      <c r="E4131" s="1001" t="n">
        <v>4190480560</v>
      </c>
      <c r="F4131" s="1001" t="n">
        <v>83057</v>
      </c>
      <c r="G4131" s="1001" t="s">
        <v>9234</v>
      </c>
      <c r="H4131" s="1128" t="n">
        <v>2021</v>
      </c>
      <c r="I4131" s="1068"/>
    </row>
    <row r="4132" customFormat="false" ht="12.75" hidden="false" customHeight="false" outlineLevel="0" collapsed="false">
      <c r="A4132" s="1001" t="n">
        <v>4130</v>
      </c>
      <c r="B4132" s="1001" t="s">
        <v>9235</v>
      </c>
      <c r="C4132" s="1001" t="s">
        <v>911</v>
      </c>
      <c r="D4132" s="1001" t="s">
        <v>846</v>
      </c>
      <c r="E4132" s="1001" t="n">
        <v>3170470160</v>
      </c>
      <c r="F4132" s="1001" t="n">
        <v>77016</v>
      </c>
      <c r="G4132" s="1001" t="s">
        <v>9236</v>
      </c>
      <c r="H4132" s="1128" t="n">
        <v>6796</v>
      </c>
      <c r="I4132" s="1068"/>
    </row>
    <row r="4133" customFormat="false" ht="12.75" hidden="false" customHeight="false" outlineLevel="0" collapsed="false">
      <c r="A4133" s="1001" t="n">
        <v>4131</v>
      </c>
      <c r="B4133" s="1001" t="s">
        <v>9237</v>
      </c>
      <c r="C4133" s="1001" t="s">
        <v>884</v>
      </c>
      <c r="D4133" s="1001" t="s">
        <v>458</v>
      </c>
      <c r="E4133" s="1001" t="n">
        <v>2090750141</v>
      </c>
      <c r="F4133" s="1001" t="n">
        <v>52037</v>
      </c>
      <c r="G4133" s="1001" t="s">
        <v>9238</v>
      </c>
      <c r="H4133" s="1128" t="n">
        <v>5676</v>
      </c>
      <c r="I4133" s="1068"/>
    </row>
    <row r="4134" customFormat="false" ht="12.75" hidden="false" customHeight="false" outlineLevel="0" collapsed="false">
      <c r="A4134" s="1001" t="n">
        <v>4132</v>
      </c>
      <c r="B4134" s="1001" t="s">
        <v>9239</v>
      </c>
      <c r="C4134" s="1001" t="s">
        <v>988</v>
      </c>
      <c r="D4134" s="1001" t="s">
        <v>854</v>
      </c>
      <c r="E4134" s="1001" t="n">
        <v>1010021010</v>
      </c>
      <c r="F4134" s="1001" t="n">
        <v>6103</v>
      </c>
      <c r="G4134" s="1001" t="s">
        <v>9240</v>
      </c>
      <c r="H4134" s="1128" t="n">
        <v>232</v>
      </c>
      <c r="I4134" s="1068"/>
    </row>
    <row r="4135" customFormat="false" ht="12.75" hidden="false" customHeight="false" outlineLevel="0" collapsed="false">
      <c r="A4135" s="1001" t="n">
        <v>4133</v>
      </c>
      <c r="B4135" s="1001" t="s">
        <v>9241</v>
      </c>
      <c r="C4135" s="1001" t="s">
        <v>988</v>
      </c>
      <c r="D4135" s="1001" t="s">
        <v>854</v>
      </c>
      <c r="E4135" s="1001" t="n">
        <v>1010021020</v>
      </c>
      <c r="F4135" s="1001" t="n">
        <v>6104</v>
      </c>
      <c r="G4135" s="1001" t="s">
        <v>9242</v>
      </c>
      <c r="H4135" s="1128" t="n">
        <v>608</v>
      </c>
      <c r="I4135" s="1068"/>
    </row>
    <row r="4136" customFormat="false" ht="12.75" hidden="false" customHeight="false" outlineLevel="0" collapsed="false">
      <c r="A4136" s="1001" t="n">
        <v>4134</v>
      </c>
      <c r="B4136" s="1001" t="s">
        <v>9243</v>
      </c>
      <c r="C4136" s="1001" t="s">
        <v>908</v>
      </c>
      <c r="D4136" s="1001" t="s">
        <v>854</v>
      </c>
      <c r="E4136" s="1001" t="n">
        <v>1010271340</v>
      </c>
      <c r="F4136" s="1001" t="n">
        <v>4134</v>
      </c>
      <c r="G4136" s="1001" t="s">
        <v>9244</v>
      </c>
      <c r="H4136" s="1128" t="n">
        <v>530</v>
      </c>
      <c r="I4136" s="1068"/>
    </row>
    <row r="4137" customFormat="false" ht="12.75" hidden="false" customHeight="false" outlineLevel="0" collapsed="false">
      <c r="A4137" s="1001" t="n">
        <v>4135</v>
      </c>
      <c r="B4137" s="1001" t="s">
        <v>9245</v>
      </c>
      <c r="C4137" s="1001" t="s">
        <v>908</v>
      </c>
      <c r="D4137" s="1001" t="s">
        <v>854</v>
      </c>
      <c r="E4137" s="1001" t="n">
        <v>1010271350</v>
      </c>
      <c r="F4137" s="1001" t="n">
        <v>4135</v>
      </c>
      <c r="G4137" s="1001" t="s">
        <v>9246</v>
      </c>
      <c r="H4137" s="1128" t="n">
        <v>862</v>
      </c>
      <c r="I4137" s="1068"/>
    </row>
    <row r="4138" customFormat="false" ht="12.75" hidden="false" customHeight="false" outlineLevel="0" collapsed="false">
      <c r="A4138" s="1001" t="n">
        <v>4136</v>
      </c>
      <c r="B4138" s="1001" t="s">
        <v>9247</v>
      </c>
      <c r="C4138" s="1001" t="s">
        <v>1032</v>
      </c>
      <c r="D4138" s="1001" t="s">
        <v>854</v>
      </c>
      <c r="E4138" s="1001" t="n">
        <v>1010070740</v>
      </c>
      <c r="F4138" s="1001" t="n">
        <v>5074</v>
      </c>
      <c r="G4138" s="1001" t="s">
        <v>9248</v>
      </c>
      <c r="H4138" s="1128" t="n">
        <v>699</v>
      </c>
      <c r="I4138" s="1068"/>
    </row>
    <row r="4139" customFormat="false" ht="12.75" hidden="false" customHeight="false" outlineLevel="0" collapsed="false">
      <c r="A4139" s="1001" t="n">
        <v>4137</v>
      </c>
      <c r="B4139" s="1001" t="s">
        <v>9249</v>
      </c>
      <c r="C4139" s="1001" t="s">
        <v>1035</v>
      </c>
      <c r="D4139" s="1001" t="s">
        <v>854</v>
      </c>
      <c r="E4139" s="1001" t="n">
        <v>1010811560</v>
      </c>
      <c r="F4139" s="1001" t="n">
        <v>1158</v>
      </c>
      <c r="G4139" s="1001" t="s">
        <v>9250</v>
      </c>
      <c r="H4139" s="1128" t="n">
        <v>736</v>
      </c>
      <c r="I4139" s="1068"/>
    </row>
    <row r="4140" customFormat="false" ht="12.75" hidden="false" customHeight="false" outlineLevel="0" collapsed="false">
      <c r="A4140" s="1001" t="n">
        <v>4138</v>
      </c>
      <c r="B4140" s="1001" t="s">
        <v>9251</v>
      </c>
      <c r="C4140" s="1001" t="s">
        <v>896</v>
      </c>
      <c r="D4140" s="1001" t="s">
        <v>458</v>
      </c>
      <c r="E4140" s="1001" t="n">
        <v>2090630100</v>
      </c>
      <c r="F4140" s="1001" t="n">
        <v>47010</v>
      </c>
      <c r="G4140" s="1001" t="s">
        <v>9252</v>
      </c>
      <c r="H4140" s="1128" t="n">
        <v>10608</v>
      </c>
      <c r="I4140" s="1068"/>
    </row>
    <row r="4141" customFormat="false" ht="12.75" hidden="false" customHeight="false" outlineLevel="0" collapsed="false">
      <c r="A4141" s="1001" t="n">
        <v>4139</v>
      </c>
      <c r="B4141" s="1001" t="s">
        <v>9253</v>
      </c>
      <c r="C4141" s="1001" t="s">
        <v>1035</v>
      </c>
      <c r="D4141" s="1001" t="s">
        <v>854</v>
      </c>
      <c r="E4141" s="1001" t="n">
        <v>1010811570</v>
      </c>
      <c r="F4141" s="1001" t="n">
        <v>1159</v>
      </c>
      <c r="G4141" s="1001" t="s">
        <v>9254</v>
      </c>
      <c r="H4141" s="1128" t="n">
        <v>970</v>
      </c>
      <c r="I4141" s="1068"/>
    </row>
    <row r="4142" customFormat="false" ht="12.75" hidden="false" customHeight="false" outlineLevel="0" collapsed="false">
      <c r="A4142" s="1001" t="n">
        <v>4140</v>
      </c>
      <c r="B4142" s="1001" t="s">
        <v>9255</v>
      </c>
      <c r="C4142" s="1001" t="s">
        <v>1063</v>
      </c>
      <c r="D4142" s="1001" t="s">
        <v>857</v>
      </c>
      <c r="E4142" s="1001" t="n">
        <v>4190010240</v>
      </c>
      <c r="F4142" s="1001" t="n">
        <v>84024</v>
      </c>
      <c r="G4142" s="1001" t="s">
        <v>9256</v>
      </c>
      <c r="H4142" s="1128" t="n">
        <v>2394</v>
      </c>
      <c r="I4142" s="1068"/>
    </row>
    <row r="4143" customFormat="false" ht="12.75" hidden="false" customHeight="false" outlineLevel="0" collapsed="false">
      <c r="A4143" s="1001" t="n">
        <v>4141</v>
      </c>
      <c r="B4143" s="1001" t="s">
        <v>9257</v>
      </c>
      <c r="C4143" s="1001" t="s">
        <v>1103</v>
      </c>
      <c r="D4143" s="1001" t="s">
        <v>851</v>
      </c>
      <c r="E4143" s="1001" t="n">
        <v>1070370325</v>
      </c>
      <c r="F4143" s="1001" t="n">
        <v>8068</v>
      </c>
      <c r="G4143" s="1001" t="s">
        <v>9258</v>
      </c>
      <c r="H4143" s="1128" t="n">
        <v>502</v>
      </c>
      <c r="I4143" s="1068"/>
    </row>
    <row r="4144" customFormat="false" ht="12.75" hidden="false" customHeight="false" outlineLevel="0" collapsed="false">
      <c r="A4144" s="1001" t="n">
        <v>4142</v>
      </c>
      <c r="B4144" s="1001" t="s">
        <v>9259</v>
      </c>
      <c r="C4144" s="1001" t="s">
        <v>965</v>
      </c>
      <c r="D4144" s="1001" t="s">
        <v>462</v>
      </c>
      <c r="E4144" s="1001" t="n">
        <v>2110060320</v>
      </c>
      <c r="F4144" s="1001" t="n">
        <v>44032</v>
      </c>
      <c r="G4144" s="1001" t="s">
        <v>9260</v>
      </c>
      <c r="H4144" s="1128" t="n">
        <v>1939</v>
      </c>
      <c r="I4144" s="1068"/>
    </row>
    <row r="4145" customFormat="false" ht="12.75" hidden="false" customHeight="false" outlineLevel="0" collapsed="false">
      <c r="A4145" s="1001" t="n">
        <v>4143</v>
      </c>
      <c r="B4145" s="1001" t="s">
        <v>9261</v>
      </c>
      <c r="C4145" s="1001" t="s">
        <v>957</v>
      </c>
      <c r="D4145" s="1001" t="s">
        <v>464</v>
      </c>
      <c r="E4145" s="1001" t="n">
        <v>2120910340</v>
      </c>
      <c r="F4145" s="1001" t="n">
        <v>56035</v>
      </c>
      <c r="G4145" s="1001" t="s">
        <v>9262</v>
      </c>
      <c r="H4145" s="1128" t="n">
        <v>8795</v>
      </c>
      <c r="I4145" s="1068"/>
    </row>
    <row r="4146" customFormat="false" ht="12.75" hidden="false" customHeight="false" outlineLevel="0" collapsed="false">
      <c r="A4146" s="1001" t="n">
        <v>4144</v>
      </c>
      <c r="B4146" s="1001" t="s">
        <v>9263</v>
      </c>
      <c r="C4146" s="1001" t="s">
        <v>1035</v>
      </c>
      <c r="D4146" s="1001" t="s">
        <v>854</v>
      </c>
      <c r="E4146" s="1001" t="n">
        <v>1010811580</v>
      </c>
      <c r="F4146" s="1001" t="n">
        <v>1160</v>
      </c>
      <c r="G4146" s="1001" t="s">
        <v>9264</v>
      </c>
      <c r="H4146" s="1128" t="n">
        <v>3304</v>
      </c>
      <c r="I4146" s="1068"/>
    </row>
    <row r="4147" customFormat="false" ht="12.75" hidden="false" customHeight="false" outlineLevel="0" collapsed="false">
      <c r="A4147" s="1001" t="n">
        <v>4145</v>
      </c>
      <c r="B4147" s="1001" t="s">
        <v>9265</v>
      </c>
      <c r="C4147" s="1001" t="s">
        <v>1117</v>
      </c>
      <c r="D4147" s="1001" t="s">
        <v>852</v>
      </c>
      <c r="E4147" s="1001" t="n">
        <v>1030570910</v>
      </c>
      <c r="F4147" s="1001" t="n">
        <v>18094</v>
      </c>
      <c r="G4147" s="1001" t="s">
        <v>9266</v>
      </c>
      <c r="H4147" s="1128" t="n">
        <v>860</v>
      </c>
      <c r="I4147" s="1068"/>
    </row>
    <row r="4148" customFormat="false" ht="12.75" hidden="false" customHeight="false" outlineLevel="0" collapsed="false">
      <c r="A4148" s="1001" t="n">
        <v>4146</v>
      </c>
      <c r="B4148" s="1001" t="s">
        <v>9267</v>
      </c>
      <c r="C4148" s="1001" t="s">
        <v>942</v>
      </c>
      <c r="D4148" s="1001" t="s">
        <v>847</v>
      </c>
      <c r="E4148" s="1001" t="n">
        <v>3180250820</v>
      </c>
      <c r="F4148" s="1001" t="n">
        <v>78081</v>
      </c>
      <c r="G4148" s="1001" t="s">
        <v>9268</v>
      </c>
      <c r="H4148" s="1128" t="n">
        <v>20159</v>
      </c>
      <c r="I4148" s="1068"/>
    </row>
    <row r="4149" customFormat="false" ht="12.75" hidden="false" customHeight="false" outlineLevel="0" collapsed="false">
      <c r="A4149" s="1001" t="n">
        <v>4147</v>
      </c>
      <c r="B4149" s="1001" t="s">
        <v>9269</v>
      </c>
      <c r="C4149" s="1001" t="s">
        <v>1035</v>
      </c>
      <c r="D4149" s="1001" t="s">
        <v>854</v>
      </c>
      <c r="E4149" s="1001" t="n">
        <v>1010811590</v>
      </c>
      <c r="F4149" s="1001" t="n">
        <v>1161</v>
      </c>
      <c r="G4149" s="1001" t="s">
        <v>9270</v>
      </c>
      <c r="H4149" s="1128" t="n">
        <v>5118</v>
      </c>
      <c r="I4149" s="1068"/>
    </row>
    <row r="4150" customFormat="false" ht="12.75" hidden="false" customHeight="false" outlineLevel="0" collapsed="false">
      <c r="A4150" s="1001" t="n">
        <v>4148</v>
      </c>
      <c r="B4150" s="1001" t="s">
        <v>9271</v>
      </c>
      <c r="C4150" s="1001" t="s">
        <v>878</v>
      </c>
      <c r="D4150" s="1001" t="s">
        <v>852</v>
      </c>
      <c r="E4150" s="1001" t="n">
        <v>1030990400</v>
      </c>
      <c r="F4150" s="1001" t="n">
        <v>98040</v>
      </c>
      <c r="G4150" s="1001" t="s">
        <v>9272</v>
      </c>
      <c r="H4150" s="1128" t="n">
        <v>2234</v>
      </c>
      <c r="I4150" s="1068"/>
    </row>
    <row r="4151" customFormat="false" ht="12.75" hidden="false" customHeight="false" outlineLevel="0" collapsed="false">
      <c r="A4151" s="1001" t="n">
        <v>4149</v>
      </c>
      <c r="B4151" s="1001" t="s">
        <v>9273</v>
      </c>
      <c r="C4151" s="1001" t="s">
        <v>908</v>
      </c>
      <c r="D4151" s="1001" t="s">
        <v>854</v>
      </c>
      <c r="E4151" s="1001" t="n">
        <v>1010271360</v>
      </c>
      <c r="F4151" s="1001" t="n">
        <v>4136</v>
      </c>
      <c r="G4151" s="1001" t="s">
        <v>9274</v>
      </c>
      <c r="H4151" s="1128" t="n">
        <v>714</v>
      </c>
      <c r="I4151" s="1068"/>
    </row>
    <row r="4152" customFormat="false" ht="12.75" hidden="false" customHeight="false" outlineLevel="0" collapsed="false">
      <c r="A4152" s="1001" t="n">
        <v>4150</v>
      </c>
      <c r="B4152" s="1001" t="s">
        <v>9275</v>
      </c>
      <c r="C4152" s="1001" t="s">
        <v>922</v>
      </c>
      <c r="D4152" s="1001" t="s">
        <v>848</v>
      </c>
      <c r="E4152" s="1001" t="n">
        <v>3150720700</v>
      </c>
      <c r="F4152" s="1001" t="n">
        <v>65070</v>
      </c>
      <c r="G4152" s="1001" t="s">
        <v>9276</v>
      </c>
      <c r="H4152" s="1128" t="n">
        <v>1731</v>
      </c>
      <c r="I4152" s="1068"/>
    </row>
    <row r="4153" customFormat="false" ht="12.75" hidden="false" customHeight="false" outlineLevel="0" collapsed="false">
      <c r="A4153" s="1001" t="n">
        <v>4151</v>
      </c>
      <c r="B4153" s="1001" t="s">
        <v>9277</v>
      </c>
      <c r="C4153" s="1001" t="s">
        <v>1159</v>
      </c>
      <c r="D4153" s="1001" t="s">
        <v>852</v>
      </c>
      <c r="E4153" s="1001" t="n">
        <v>1030241480</v>
      </c>
      <c r="F4153" s="1001" t="n">
        <v>13154</v>
      </c>
      <c r="G4153" s="1001" t="s">
        <v>9278</v>
      </c>
      <c r="H4153" s="1128" t="n">
        <v>5340</v>
      </c>
      <c r="I4153" s="1068"/>
    </row>
    <row r="4154" customFormat="false" ht="12.75" hidden="false" customHeight="false" outlineLevel="0" collapsed="false">
      <c r="A4154" s="1001" t="n">
        <v>4152</v>
      </c>
      <c r="B4154" s="1001" t="s">
        <v>9279</v>
      </c>
      <c r="C4154" s="1001" t="s">
        <v>1320</v>
      </c>
      <c r="D4154" s="1001" t="s">
        <v>462</v>
      </c>
      <c r="E4154" s="1001" t="n">
        <v>2111050130</v>
      </c>
      <c r="F4154" s="1001" t="n">
        <v>109013</v>
      </c>
      <c r="G4154" s="1001" t="s">
        <v>9280</v>
      </c>
      <c r="H4154" s="1128" t="n">
        <v>1584</v>
      </c>
      <c r="I4154" s="1068"/>
    </row>
    <row r="4155" customFormat="false" ht="12.75" hidden="false" customHeight="false" outlineLevel="0" collapsed="false">
      <c r="A4155" s="1001" t="n">
        <v>4153</v>
      </c>
      <c r="B4155" s="1001" t="s">
        <v>9281</v>
      </c>
      <c r="C4155" s="1001" t="s">
        <v>974</v>
      </c>
      <c r="D4155" s="1001" t="s">
        <v>853</v>
      </c>
      <c r="E4155" s="1001" t="n">
        <v>3140940280</v>
      </c>
      <c r="F4155" s="1001" t="n">
        <v>94028</v>
      </c>
      <c r="G4155" s="1001" t="s">
        <v>9282</v>
      </c>
      <c r="H4155" s="1128" t="n">
        <v>2303</v>
      </c>
      <c r="I4155" s="1068"/>
    </row>
    <row r="4156" customFormat="false" ht="12.75" hidden="false" customHeight="false" outlineLevel="0" collapsed="false">
      <c r="A4156" s="1001" t="n">
        <v>4154</v>
      </c>
      <c r="B4156" s="1001" t="s">
        <v>9283</v>
      </c>
      <c r="C4156" s="1001" t="s">
        <v>917</v>
      </c>
      <c r="D4156" s="1001" t="s">
        <v>464</v>
      </c>
      <c r="E4156" s="1001" t="n">
        <v>2120690370</v>
      </c>
      <c r="F4156" s="1001" t="n">
        <v>57039</v>
      </c>
      <c r="G4156" s="1001" t="s">
        <v>9284</v>
      </c>
      <c r="H4156" s="1128" t="n">
        <v>404</v>
      </c>
      <c r="I4156" s="1068"/>
    </row>
    <row r="4157" customFormat="false" ht="12.75" hidden="false" customHeight="false" outlineLevel="0" collapsed="false">
      <c r="A4157" s="1001" t="n">
        <v>4155</v>
      </c>
      <c r="B4157" s="1001" t="s">
        <v>9285</v>
      </c>
      <c r="C4157" s="1001" t="s">
        <v>1174</v>
      </c>
      <c r="D4157" s="1001" t="s">
        <v>847</v>
      </c>
      <c r="E4157" s="1001" t="n">
        <v>3180220770</v>
      </c>
      <c r="F4157" s="1001" t="n">
        <v>79080</v>
      </c>
      <c r="G4157" s="1001" t="s">
        <v>9286</v>
      </c>
      <c r="H4157" s="1128" t="n">
        <v>1771</v>
      </c>
      <c r="I4157" s="1068"/>
    </row>
    <row r="4158" customFormat="false" ht="12.75" hidden="false" customHeight="false" outlineLevel="0" collapsed="false">
      <c r="A4158" s="1001" t="n">
        <v>4156</v>
      </c>
      <c r="B4158" s="1001" t="s">
        <v>9287</v>
      </c>
      <c r="C4158" s="1001" t="s">
        <v>1325</v>
      </c>
      <c r="D4158" s="1001" t="s">
        <v>468</v>
      </c>
      <c r="E4158" s="1001" t="n">
        <v>3130230510</v>
      </c>
      <c r="F4158" s="1001" t="n">
        <v>69051</v>
      </c>
      <c r="G4158" s="1001" t="s">
        <v>9288</v>
      </c>
      <c r="H4158" s="1128" t="n">
        <v>859</v>
      </c>
      <c r="I4158" s="1068"/>
    </row>
    <row r="4159" customFormat="false" ht="12.75" hidden="false" customHeight="false" outlineLevel="0" collapsed="false">
      <c r="A4159" s="1001" t="n">
        <v>4157</v>
      </c>
      <c r="B4159" s="1001" t="s">
        <v>9289</v>
      </c>
      <c r="C4159" s="1001" t="s">
        <v>1556</v>
      </c>
      <c r="D4159" s="1001" t="s">
        <v>458</v>
      </c>
      <c r="E4159" s="1001" t="n">
        <v>2090360150</v>
      </c>
      <c r="F4159" s="1001" t="n">
        <v>53016</v>
      </c>
      <c r="G4159" s="1001" t="s">
        <v>9290</v>
      </c>
      <c r="H4159" s="1128" t="n">
        <v>12040</v>
      </c>
      <c r="I4159" s="1068"/>
    </row>
    <row r="4160" customFormat="false" ht="12.75" hidden="false" customHeight="false" outlineLevel="0" collapsed="false">
      <c r="A4160" s="1001" t="n">
        <v>4158</v>
      </c>
      <c r="B4160" s="1001" t="s">
        <v>9291</v>
      </c>
      <c r="C4160" s="1001" t="s">
        <v>1731</v>
      </c>
      <c r="D4160" s="1001" t="s">
        <v>859</v>
      </c>
      <c r="E4160" s="1001" t="n">
        <v>2100580290</v>
      </c>
      <c r="F4160" s="1001" t="n">
        <v>54029</v>
      </c>
      <c r="G4160" s="1001" t="s">
        <v>9292</v>
      </c>
      <c r="H4160" s="1128" t="n">
        <v>1450</v>
      </c>
      <c r="I4160" s="1068"/>
    </row>
    <row r="4161" customFormat="false" ht="12.75" hidden="false" customHeight="false" outlineLevel="0" collapsed="false">
      <c r="A4161" s="1001" t="n">
        <v>4159</v>
      </c>
      <c r="B4161" s="1001" t="s">
        <v>9293</v>
      </c>
      <c r="C4161" s="1001" t="s">
        <v>1497</v>
      </c>
      <c r="D4161" s="1001" t="s">
        <v>462</v>
      </c>
      <c r="E4161" s="1001" t="n">
        <v>2110440270</v>
      </c>
      <c r="F4161" s="1001" t="n">
        <v>43027</v>
      </c>
      <c r="G4161" s="1001" t="s">
        <v>9294</v>
      </c>
      <c r="H4161" s="1128" t="n">
        <v>104</v>
      </c>
      <c r="I4161" s="1068"/>
    </row>
    <row r="4162" customFormat="false" ht="12.75" hidden="false" customHeight="false" outlineLevel="0" collapsed="false">
      <c r="A4162" s="1001" t="n">
        <v>4160</v>
      </c>
      <c r="B4162" s="1001" t="s">
        <v>9295</v>
      </c>
      <c r="C4162" s="1001" t="s">
        <v>948</v>
      </c>
      <c r="D4162" s="1001" t="s">
        <v>462</v>
      </c>
      <c r="E4162" s="1001" t="n">
        <v>2110590310</v>
      </c>
      <c r="F4162" s="1001" t="n">
        <v>41031</v>
      </c>
      <c r="G4162" s="1001" t="s">
        <v>9296</v>
      </c>
      <c r="H4162" s="1128" t="n">
        <v>620</v>
      </c>
      <c r="I4162" s="1068"/>
    </row>
    <row r="4163" customFormat="false" ht="12.75" hidden="false" customHeight="false" outlineLevel="0" collapsed="false">
      <c r="A4163" s="1001" t="n">
        <v>4161</v>
      </c>
      <c r="B4163" s="1001" t="s">
        <v>9297</v>
      </c>
      <c r="C4163" s="1001" t="s">
        <v>1012</v>
      </c>
      <c r="D4163" s="1001" t="s">
        <v>464</v>
      </c>
      <c r="E4163" s="1001" t="n">
        <v>2120700590</v>
      </c>
      <c r="F4163" s="1001" t="n">
        <v>58060</v>
      </c>
      <c r="G4163" s="1001" t="s">
        <v>9298</v>
      </c>
      <c r="H4163" s="1128" t="n">
        <v>11899</v>
      </c>
      <c r="I4163" s="1068"/>
    </row>
    <row r="4164" customFormat="false" ht="12.75" hidden="false" customHeight="false" outlineLevel="0" collapsed="false">
      <c r="A4164" s="1001" t="n">
        <v>4162</v>
      </c>
      <c r="B4164" s="1001" t="s">
        <v>9299</v>
      </c>
      <c r="C4164" s="1001" t="s">
        <v>951</v>
      </c>
      <c r="D4164" s="1001" t="s">
        <v>852</v>
      </c>
      <c r="E4164" s="1001" t="n">
        <v>1030260570</v>
      </c>
      <c r="F4164" s="1001" t="n">
        <v>19058</v>
      </c>
      <c r="G4164" s="1001" t="s">
        <v>9300</v>
      </c>
      <c r="H4164" s="1128" t="n">
        <v>2241</v>
      </c>
      <c r="I4164" s="1068"/>
    </row>
    <row r="4165" customFormat="false" ht="12.75" hidden="false" customHeight="false" outlineLevel="0" collapsed="false">
      <c r="A4165" s="1001" t="n">
        <v>4163</v>
      </c>
      <c r="B4165" s="1001" t="s">
        <v>9301</v>
      </c>
      <c r="C4165" s="1001" t="s">
        <v>1071</v>
      </c>
      <c r="D4165" s="1001" t="s">
        <v>861</v>
      </c>
      <c r="E4165" s="1001" t="n">
        <v>1050900630</v>
      </c>
      <c r="F4165" s="1001" t="n">
        <v>24063</v>
      </c>
      <c r="G4165" s="1001" t="s">
        <v>9302</v>
      </c>
      <c r="H4165" s="1128" t="n">
        <v>2797</v>
      </c>
      <c r="I4165" s="1068"/>
    </row>
    <row r="4166" customFormat="false" ht="12.75" hidden="false" customHeight="false" outlineLevel="0" collapsed="false">
      <c r="A4166" s="1001" t="n">
        <v>4164</v>
      </c>
      <c r="B4166" s="1001" t="s">
        <v>9303</v>
      </c>
      <c r="C4166" s="1001" t="s">
        <v>925</v>
      </c>
      <c r="D4166" s="1001" t="s">
        <v>848</v>
      </c>
      <c r="E4166" s="1001" t="n">
        <v>3150510470</v>
      </c>
      <c r="F4166" s="1001" t="n">
        <v>63047</v>
      </c>
      <c r="G4166" s="1001" t="s">
        <v>9304</v>
      </c>
      <c r="H4166" s="1128" t="n">
        <v>11929</v>
      </c>
      <c r="I4166" s="1068"/>
    </row>
    <row r="4167" customFormat="false" ht="12.75" hidden="false" customHeight="false" outlineLevel="0" collapsed="false">
      <c r="A4167" s="1001" t="n">
        <v>4165</v>
      </c>
      <c r="B4167" s="1001" t="s">
        <v>9305</v>
      </c>
      <c r="C4167" s="1001" t="s">
        <v>1320</v>
      </c>
      <c r="D4167" s="1001" t="s">
        <v>462</v>
      </c>
      <c r="E4167" s="1001" t="n">
        <v>2111050160</v>
      </c>
      <c r="F4167" s="1001" t="n">
        <v>109016</v>
      </c>
      <c r="G4167" s="1001" t="s">
        <v>9306</v>
      </c>
      <c r="H4167" s="1128" t="n">
        <v>738</v>
      </c>
      <c r="I4167" s="1068"/>
    </row>
    <row r="4168" customFormat="false" ht="12.75" hidden="false" customHeight="false" outlineLevel="0" collapsed="false">
      <c r="A4168" s="1001" t="n">
        <v>4166</v>
      </c>
      <c r="B4168" s="1001" t="s">
        <v>9307</v>
      </c>
      <c r="C4168" s="1001" t="s">
        <v>948</v>
      </c>
      <c r="D4168" s="1001" t="s">
        <v>462</v>
      </c>
      <c r="E4168" s="1001" t="n">
        <v>2110590350</v>
      </c>
      <c r="F4168" s="1001" t="n">
        <v>41035</v>
      </c>
      <c r="G4168" s="1001" t="s">
        <v>9308</v>
      </c>
      <c r="H4168" s="1128" t="n">
        <v>1066</v>
      </c>
      <c r="I4168" s="1068"/>
    </row>
    <row r="4169" customFormat="false" ht="12.75" hidden="false" customHeight="false" outlineLevel="0" collapsed="false">
      <c r="A4169" s="1001" t="n">
        <v>4167</v>
      </c>
      <c r="B4169" s="1001" t="s">
        <v>9309</v>
      </c>
      <c r="C4169" s="1001" t="s">
        <v>945</v>
      </c>
      <c r="D4169" s="1001" t="s">
        <v>852</v>
      </c>
      <c r="E4169" s="1001" t="n">
        <v>1030151030</v>
      </c>
      <c r="F4169" s="1001" t="n">
        <v>17111</v>
      </c>
      <c r="G4169" s="1001" t="s">
        <v>9310</v>
      </c>
      <c r="H4169" s="1128" t="n">
        <v>1628</v>
      </c>
      <c r="I4169" s="1068"/>
    </row>
    <row r="4170" customFormat="false" ht="12.75" hidden="false" customHeight="false" outlineLevel="0" collapsed="false">
      <c r="A4170" s="1001" t="n">
        <v>4168</v>
      </c>
      <c r="B4170" s="1001" t="s">
        <v>9311</v>
      </c>
      <c r="C4170" s="1001" t="s">
        <v>881</v>
      </c>
      <c r="D4170" s="1001" t="s">
        <v>852</v>
      </c>
      <c r="E4170" s="1001" t="n">
        <v>1030980520</v>
      </c>
      <c r="F4170" s="1001" t="n">
        <v>97052</v>
      </c>
      <c r="G4170" s="1001" t="s">
        <v>9312</v>
      </c>
      <c r="H4170" s="1128" t="n">
        <v>1868</v>
      </c>
      <c r="I4170" s="1068"/>
    </row>
    <row r="4171" customFormat="false" ht="12.75" hidden="false" customHeight="false" outlineLevel="0" collapsed="false">
      <c r="A4171" s="1001" t="n">
        <v>4169</v>
      </c>
      <c r="B4171" s="1001" t="s">
        <v>9313</v>
      </c>
      <c r="C4171" s="1001" t="s">
        <v>948</v>
      </c>
      <c r="D4171" s="1001" t="s">
        <v>462</v>
      </c>
      <c r="E4171" s="1001" t="n">
        <v>2110590380</v>
      </c>
      <c r="F4171" s="1001" t="n">
        <v>41038</v>
      </c>
      <c r="G4171" s="1001" t="s">
        <v>9314</v>
      </c>
      <c r="H4171" s="1128" t="n">
        <v>2752</v>
      </c>
      <c r="I4171" s="1068"/>
    </row>
    <row r="4172" customFormat="false" ht="12.75" hidden="false" customHeight="false" outlineLevel="0" collapsed="false">
      <c r="A4172" s="1001" t="n">
        <v>4170</v>
      </c>
      <c r="B4172" s="1001" t="s">
        <v>9315</v>
      </c>
      <c r="C4172" s="1001" t="s">
        <v>1012</v>
      </c>
      <c r="D4172" s="1001" t="s">
        <v>464</v>
      </c>
      <c r="E4172" s="1001" t="n">
        <v>2120700630</v>
      </c>
      <c r="F4172" s="1001" t="n">
        <v>58064</v>
      </c>
      <c r="G4172" s="1001" t="s">
        <v>9316</v>
      </c>
      <c r="H4172" s="1128" t="n">
        <v>8584</v>
      </c>
      <c r="I4172" s="1068"/>
    </row>
    <row r="4173" customFormat="false" ht="12.75" hidden="false" customHeight="false" outlineLevel="0" collapsed="false">
      <c r="A4173" s="1001" t="n">
        <v>4171</v>
      </c>
      <c r="B4173" s="1001" t="s">
        <v>9317</v>
      </c>
      <c r="C4173" s="1001" t="s">
        <v>1320</v>
      </c>
      <c r="D4173" s="1001" t="s">
        <v>462</v>
      </c>
      <c r="E4173" s="1001" t="n">
        <v>2111050210</v>
      </c>
      <c r="F4173" s="1001" t="n">
        <v>109021</v>
      </c>
      <c r="G4173" s="1001" t="s">
        <v>9318</v>
      </c>
      <c r="H4173" s="1128" t="n">
        <v>324</v>
      </c>
      <c r="I4173" s="1068"/>
    </row>
    <row r="4174" customFormat="false" ht="12.75" hidden="false" customHeight="false" outlineLevel="0" collapsed="false">
      <c r="A4174" s="1001" t="n">
        <v>4172</v>
      </c>
      <c r="B4174" s="1001" t="s">
        <v>9319</v>
      </c>
      <c r="C4174" s="1001" t="s">
        <v>1068</v>
      </c>
      <c r="D4174" s="1001" t="s">
        <v>462</v>
      </c>
      <c r="E4174" s="1001" t="n">
        <v>2110030290</v>
      </c>
      <c r="F4174" s="1001" t="n">
        <v>42029</v>
      </c>
      <c r="G4174" s="1001" t="s">
        <v>9320</v>
      </c>
      <c r="H4174" s="1128" t="n">
        <v>3018</v>
      </c>
      <c r="I4174" s="1068"/>
    </row>
    <row r="4175" customFormat="false" ht="12.75" hidden="false" customHeight="false" outlineLevel="0" collapsed="false">
      <c r="A4175" s="1001" t="n">
        <v>4173</v>
      </c>
      <c r="B4175" s="1001" t="s">
        <v>9321</v>
      </c>
      <c r="C4175" s="1001" t="s">
        <v>957</v>
      </c>
      <c r="D4175" s="1001" t="s">
        <v>464</v>
      </c>
      <c r="E4175" s="1001" t="n">
        <v>2120910360</v>
      </c>
      <c r="F4175" s="1001" t="n">
        <v>56037</v>
      </c>
      <c r="G4175" s="1001" t="s">
        <v>9322</v>
      </c>
      <c r="H4175" s="1128" t="n">
        <v>1915</v>
      </c>
      <c r="I4175" s="1068"/>
    </row>
    <row r="4176" customFormat="false" ht="12.75" hidden="false" customHeight="false" outlineLevel="0" collapsed="false">
      <c r="A4176" s="1001" t="n">
        <v>4174</v>
      </c>
      <c r="B4176" s="1001" t="s">
        <v>9323</v>
      </c>
      <c r="C4176" s="1001" t="s">
        <v>1518</v>
      </c>
      <c r="D4176" s="1001" t="s">
        <v>464</v>
      </c>
      <c r="E4176" s="1001" t="n">
        <v>2120400150</v>
      </c>
      <c r="F4176" s="1001" t="n">
        <v>59015</v>
      </c>
      <c r="G4176" s="1001" t="s">
        <v>9324</v>
      </c>
      <c r="H4176" s="1128" t="n">
        <v>6104</v>
      </c>
      <c r="I4176" s="1068"/>
    </row>
    <row r="4177" customFormat="false" ht="12.75" hidden="false" customHeight="false" outlineLevel="0" collapsed="false">
      <c r="A4177" s="1001" t="n">
        <v>4175</v>
      </c>
      <c r="B4177" s="1001" t="s">
        <v>9325</v>
      </c>
      <c r="C4177" s="1001" t="s">
        <v>922</v>
      </c>
      <c r="D4177" s="1001" t="s">
        <v>848</v>
      </c>
      <c r="E4177" s="1001" t="n">
        <v>3150720750</v>
      </c>
      <c r="F4177" s="1001" t="n">
        <v>65075</v>
      </c>
      <c r="G4177" s="1001" t="s">
        <v>9326</v>
      </c>
      <c r="H4177" s="1128" t="n">
        <v>1436</v>
      </c>
      <c r="I4177" s="1068"/>
    </row>
    <row r="4178" customFormat="false" ht="12.75" hidden="false" customHeight="false" outlineLevel="0" collapsed="false">
      <c r="A4178" s="1001" t="n">
        <v>4176</v>
      </c>
      <c r="B4178" s="1001" t="s">
        <v>9327</v>
      </c>
      <c r="C4178" s="1001" t="s">
        <v>939</v>
      </c>
      <c r="D4178" s="1001" t="s">
        <v>464</v>
      </c>
      <c r="E4178" s="1001" t="n">
        <v>2120330440</v>
      </c>
      <c r="F4178" s="1001" t="n">
        <v>60044</v>
      </c>
      <c r="G4178" s="1001" t="s">
        <v>9328</v>
      </c>
      <c r="H4178" s="1128" t="n">
        <v>12139</v>
      </c>
      <c r="I4178" s="1068"/>
    </row>
    <row r="4179" customFormat="false" ht="12.75" hidden="false" customHeight="false" outlineLevel="0" collapsed="false">
      <c r="A4179" s="1001" t="n">
        <v>4177</v>
      </c>
      <c r="B4179" s="1001" t="s">
        <v>9329</v>
      </c>
      <c r="C4179" s="1001" t="s">
        <v>917</v>
      </c>
      <c r="D4179" s="1001" t="s">
        <v>464</v>
      </c>
      <c r="E4179" s="1001" t="n">
        <v>2120690410</v>
      </c>
      <c r="F4179" s="1001" t="n">
        <v>57043</v>
      </c>
      <c r="G4179" s="1001" t="s">
        <v>9330</v>
      </c>
      <c r="H4179" s="1128" t="n">
        <v>655</v>
      </c>
      <c r="I4179" s="1068"/>
    </row>
    <row r="4180" customFormat="false" ht="12.75" hidden="false" customHeight="false" outlineLevel="0" collapsed="false">
      <c r="A4180" s="1001" t="n">
        <v>4178</v>
      </c>
      <c r="B4180" s="1001" t="s">
        <v>9331</v>
      </c>
      <c r="C4180" s="1001" t="s">
        <v>1497</v>
      </c>
      <c r="D4180" s="1001" t="s">
        <v>462</v>
      </c>
      <c r="E4180" s="1001" t="n">
        <v>2110440310</v>
      </c>
      <c r="F4180" s="1001" t="n">
        <v>43031</v>
      </c>
      <c r="G4180" s="1001" t="s">
        <v>9332</v>
      </c>
      <c r="H4180" s="1128" t="n">
        <v>7530</v>
      </c>
      <c r="I4180" s="1068"/>
    </row>
    <row r="4181" customFormat="false" ht="12.75" hidden="false" customHeight="false" outlineLevel="0" collapsed="false">
      <c r="A4181" s="1001" t="n">
        <v>4179</v>
      </c>
      <c r="B4181" s="1001" t="s">
        <v>9333</v>
      </c>
      <c r="C4181" s="1001" t="s">
        <v>1497</v>
      </c>
      <c r="D4181" s="1001" t="s">
        <v>462</v>
      </c>
      <c r="E4181" s="1001" t="n">
        <v>2110440320</v>
      </c>
      <c r="F4181" s="1001" t="n">
        <v>43032</v>
      </c>
      <c r="G4181" s="1001" t="s">
        <v>9334</v>
      </c>
      <c r="H4181" s="1128" t="n">
        <v>709</v>
      </c>
      <c r="I4181" s="1068"/>
    </row>
    <row r="4182" customFormat="false" ht="12.75" hidden="false" customHeight="false" outlineLevel="0" collapsed="false">
      <c r="A4182" s="1001" t="n">
        <v>4180</v>
      </c>
      <c r="B4182" s="1001" t="s">
        <v>9335</v>
      </c>
      <c r="C4182" s="1001" t="s">
        <v>1320</v>
      </c>
      <c r="D4182" s="1001" t="s">
        <v>462</v>
      </c>
      <c r="E4182" s="1001" t="n">
        <v>2111050230</v>
      </c>
      <c r="F4182" s="1001" t="n">
        <v>109023</v>
      </c>
      <c r="G4182" s="1001" t="s">
        <v>9336</v>
      </c>
      <c r="H4182" s="1128" t="n">
        <v>2293</v>
      </c>
      <c r="I4182" s="1068"/>
    </row>
    <row r="4183" customFormat="false" ht="12.75" hidden="false" customHeight="false" outlineLevel="0" collapsed="false">
      <c r="A4183" s="1001" t="n">
        <v>4181</v>
      </c>
      <c r="B4183" s="1001" t="s">
        <v>9337</v>
      </c>
      <c r="C4183" s="1001" t="s">
        <v>1335</v>
      </c>
      <c r="D4183" s="1001" t="s">
        <v>849</v>
      </c>
      <c r="E4183" s="1001" t="n">
        <v>1080130420</v>
      </c>
      <c r="F4183" s="1001" t="n">
        <v>37042</v>
      </c>
      <c r="G4183" s="1001" t="s">
        <v>9338</v>
      </c>
      <c r="H4183" s="1128" t="n">
        <v>10764</v>
      </c>
      <c r="I4183" s="1068"/>
    </row>
    <row r="4184" customFormat="false" ht="12.75" hidden="false" customHeight="false" outlineLevel="0" collapsed="false">
      <c r="A4184" s="1001" t="n">
        <v>4182</v>
      </c>
      <c r="B4184" s="1001" t="s">
        <v>9339</v>
      </c>
      <c r="C4184" s="1001" t="s">
        <v>1434</v>
      </c>
      <c r="D4184" s="1001" t="s">
        <v>458</v>
      </c>
      <c r="E4184" s="1001" t="n">
        <v>2090050250</v>
      </c>
      <c r="F4184" s="1001" t="n">
        <v>51025</v>
      </c>
      <c r="G4184" s="1001" t="s">
        <v>9340</v>
      </c>
      <c r="H4184" s="1128" t="n">
        <v>8615</v>
      </c>
      <c r="I4184" s="1068"/>
    </row>
    <row r="4185" customFormat="false" ht="12.75" hidden="false" customHeight="false" outlineLevel="0" collapsed="false">
      <c r="A4185" s="1001" t="n">
        <v>4183</v>
      </c>
      <c r="B4185" s="1001" t="s">
        <v>9341</v>
      </c>
      <c r="C4185" s="1001" t="s">
        <v>1068</v>
      </c>
      <c r="D4185" s="1001" t="s">
        <v>462</v>
      </c>
      <c r="E4185" s="1001" t="n">
        <v>2110030300</v>
      </c>
      <c r="F4185" s="1001" t="n">
        <v>42030</v>
      </c>
      <c r="G4185" s="1001" t="s">
        <v>9342</v>
      </c>
      <c r="H4185" s="1128" t="n">
        <v>6728</v>
      </c>
      <c r="I4185" s="1068"/>
    </row>
    <row r="4186" customFormat="false" ht="12.75" hidden="false" customHeight="false" outlineLevel="0" collapsed="false">
      <c r="A4186" s="1001" t="n">
        <v>4184</v>
      </c>
      <c r="B4186" s="1001" t="s">
        <v>9343</v>
      </c>
      <c r="C4186" s="1001" t="s">
        <v>905</v>
      </c>
      <c r="D4186" s="1001" t="s">
        <v>855</v>
      </c>
      <c r="E4186" s="1001" t="n">
        <v>3160310310</v>
      </c>
      <c r="F4186" s="1001" t="n">
        <v>71033</v>
      </c>
      <c r="G4186" s="1001" t="s">
        <v>9344</v>
      </c>
      <c r="H4186" s="1128" t="n">
        <v>11508</v>
      </c>
      <c r="I4186" s="1068"/>
    </row>
    <row r="4187" customFormat="false" ht="12.75" hidden="false" customHeight="false" outlineLevel="0" collapsed="false">
      <c r="A4187" s="1001" t="n">
        <v>4185</v>
      </c>
      <c r="B4187" s="1001" t="s">
        <v>9345</v>
      </c>
      <c r="C4187" s="1001" t="s">
        <v>1731</v>
      </c>
      <c r="D4187" s="1001" t="s">
        <v>859</v>
      </c>
      <c r="E4187" s="1001" t="n">
        <v>2100580320</v>
      </c>
      <c r="F4187" s="1001" t="n">
        <v>54032</v>
      </c>
      <c r="G4187" s="1001" t="s">
        <v>9346</v>
      </c>
      <c r="H4187" s="1128" t="n">
        <v>1112</v>
      </c>
      <c r="I4187" s="1068"/>
    </row>
    <row r="4188" customFormat="false" ht="12.75" hidden="false" customHeight="false" outlineLevel="0" collapsed="false">
      <c r="A4188" s="1001" t="n">
        <v>4186</v>
      </c>
      <c r="B4188" s="1001" t="s">
        <v>9347</v>
      </c>
      <c r="C4188" s="1001" t="s">
        <v>1320</v>
      </c>
      <c r="D4188" s="1001" t="s">
        <v>462</v>
      </c>
      <c r="E4188" s="1001" t="n">
        <v>2111050240</v>
      </c>
      <c r="F4188" s="1001" t="n">
        <v>109024</v>
      </c>
      <c r="G4188" s="1001" t="s">
        <v>9348</v>
      </c>
      <c r="H4188" s="1128" t="n">
        <v>7887</v>
      </c>
      <c r="I4188" s="1068"/>
    </row>
    <row r="4189" customFormat="false" ht="12.75" hidden="false" customHeight="false" outlineLevel="0" collapsed="false">
      <c r="A4189" s="1001" t="n">
        <v>4187</v>
      </c>
      <c r="B4189" s="1001" t="s">
        <v>9349</v>
      </c>
      <c r="C4189" s="1001" t="s">
        <v>1320</v>
      </c>
      <c r="D4189" s="1001" t="s">
        <v>462</v>
      </c>
      <c r="E4189" s="1001" t="n">
        <v>2111050250</v>
      </c>
      <c r="F4189" s="1001" t="n">
        <v>109025</v>
      </c>
      <c r="G4189" s="1001" t="s">
        <v>9350</v>
      </c>
      <c r="H4189" s="1128" t="n">
        <v>400</v>
      </c>
      <c r="I4189" s="1068"/>
    </row>
    <row r="4190" customFormat="false" ht="12.75" hidden="false" customHeight="false" outlineLevel="0" collapsed="false">
      <c r="A4190" s="1001" t="n">
        <v>4188</v>
      </c>
      <c r="B4190" s="1001" t="s">
        <v>9351</v>
      </c>
      <c r="C4190" s="1001" t="s">
        <v>1320</v>
      </c>
      <c r="D4190" s="1001" t="s">
        <v>462</v>
      </c>
      <c r="E4190" s="1001" t="n">
        <v>2111050260</v>
      </c>
      <c r="F4190" s="1001" t="n">
        <v>109026</v>
      </c>
      <c r="G4190" s="1001" t="s">
        <v>9352</v>
      </c>
      <c r="H4190" s="1128" t="n">
        <v>683</v>
      </c>
      <c r="I4190" s="1068"/>
    </row>
    <row r="4191" customFormat="false" ht="12.75" hidden="false" customHeight="false" outlineLevel="0" collapsed="false">
      <c r="A4191" s="1001" t="n">
        <v>4189</v>
      </c>
      <c r="B4191" s="1001" t="s">
        <v>9353</v>
      </c>
      <c r="C4191" s="1001" t="s">
        <v>1117</v>
      </c>
      <c r="D4191" s="1001" t="s">
        <v>852</v>
      </c>
      <c r="E4191" s="1001" t="n">
        <v>1030570920</v>
      </c>
      <c r="F4191" s="1001" t="n">
        <v>18095</v>
      </c>
      <c r="G4191" s="1001" t="s">
        <v>9354</v>
      </c>
      <c r="H4191" s="1128" t="n">
        <v>1467</v>
      </c>
      <c r="I4191" s="1068"/>
    </row>
    <row r="4192" customFormat="false" ht="12.75" hidden="false" customHeight="false" outlineLevel="0" collapsed="false">
      <c r="A4192" s="1001" t="n">
        <v>4190</v>
      </c>
      <c r="B4192" s="1001" t="s">
        <v>9355</v>
      </c>
      <c r="C4192" s="1001" t="s">
        <v>890</v>
      </c>
      <c r="D4192" s="1001" t="s">
        <v>468</v>
      </c>
      <c r="E4192" s="1001" t="n">
        <v>3130600230</v>
      </c>
      <c r="F4192" s="1001" t="n">
        <v>68023</v>
      </c>
      <c r="G4192" s="1001" t="s">
        <v>9356</v>
      </c>
      <c r="H4192" s="1128" t="n">
        <v>883</v>
      </c>
      <c r="I4192" s="1068"/>
    </row>
    <row r="4193" customFormat="false" ht="12.75" hidden="false" customHeight="false" outlineLevel="0" collapsed="false">
      <c r="A4193" s="1001" t="n">
        <v>4191</v>
      </c>
      <c r="B4193" s="1001" t="s">
        <v>9357</v>
      </c>
      <c r="C4193" s="1001" t="s">
        <v>1017</v>
      </c>
      <c r="D4193" s="1001" t="s">
        <v>847</v>
      </c>
      <c r="E4193" s="1001" t="n">
        <v>3180670530</v>
      </c>
      <c r="F4193" s="1001" t="n">
        <v>80053</v>
      </c>
      <c r="G4193" s="1001" t="s">
        <v>9358</v>
      </c>
      <c r="H4193" s="1128" t="n">
        <v>5721</v>
      </c>
      <c r="I4193" s="1068"/>
    </row>
    <row r="4194" customFormat="false" ht="12.75" hidden="false" customHeight="false" outlineLevel="0" collapsed="false">
      <c r="A4194" s="1001" t="n">
        <v>4192</v>
      </c>
      <c r="B4194" s="1001" t="s">
        <v>9359</v>
      </c>
      <c r="C4194" s="1001" t="s">
        <v>1325</v>
      </c>
      <c r="D4194" s="1001" t="s">
        <v>468</v>
      </c>
      <c r="E4194" s="1001" t="n">
        <v>3130230511</v>
      </c>
      <c r="F4194" s="1001" t="n">
        <v>69009</v>
      </c>
      <c r="G4194" s="1001" t="s">
        <v>9360</v>
      </c>
      <c r="H4194" s="1128" t="n">
        <v>74</v>
      </c>
      <c r="I4194" s="1068"/>
    </row>
    <row r="4195" customFormat="false" ht="12.75" hidden="false" customHeight="false" outlineLevel="0" collapsed="false">
      <c r="A4195" s="1001" t="n">
        <v>4193</v>
      </c>
      <c r="B4195" s="1001" t="s">
        <v>9361</v>
      </c>
      <c r="C4195" s="1001" t="s">
        <v>1071</v>
      </c>
      <c r="D4195" s="1001" t="s">
        <v>861</v>
      </c>
      <c r="E4195" s="1001" t="n">
        <v>1050900600</v>
      </c>
      <c r="F4195" s="1001" t="n">
        <v>24060</v>
      </c>
      <c r="G4195" s="1001" t="s">
        <v>9362</v>
      </c>
      <c r="H4195" s="1128" t="n">
        <v>6319</v>
      </c>
      <c r="I4195" s="1068"/>
    </row>
    <row r="4196" customFormat="false" ht="12.75" hidden="false" customHeight="false" outlineLevel="0" collapsed="false">
      <c r="A4196" s="1001" t="n">
        <v>4194</v>
      </c>
      <c r="B4196" s="1001" t="s">
        <v>9363</v>
      </c>
      <c r="C4196" s="1001" t="s">
        <v>1330</v>
      </c>
      <c r="D4196" s="1001" t="s">
        <v>861</v>
      </c>
      <c r="E4196" s="1001" t="n">
        <v>1050840450</v>
      </c>
      <c r="F4196" s="1001" t="n">
        <v>26046</v>
      </c>
      <c r="G4196" s="1001" t="s">
        <v>9364</v>
      </c>
      <c r="H4196" s="1128" t="n">
        <v>31062</v>
      </c>
      <c r="I4196" s="1068"/>
    </row>
    <row r="4197" customFormat="false" ht="12.75" hidden="false" customHeight="false" outlineLevel="0" collapsed="false">
      <c r="A4197" s="1001" t="n">
        <v>4195</v>
      </c>
      <c r="B4197" s="1001" t="s">
        <v>9365</v>
      </c>
      <c r="C4197" s="1001" t="s">
        <v>1591</v>
      </c>
      <c r="D4197" s="1001" t="s">
        <v>851</v>
      </c>
      <c r="E4197" s="1001" t="n">
        <v>1070340380</v>
      </c>
      <c r="F4197" s="1001" t="n">
        <v>10038</v>
      </c>
      <c r="G4197" s="1001" t="s">
        <v>9366</v>
      </c>
      <c r="H4197" s="1128" t="n">
        <v>207</v>
      </c>
      <c r="I4197" s="1068"/>
    </row>
    <row r="4198" customFormat="false" ht="12.75" hidden="false" customHeight="false" outlineLevel="0" collapsed="false">
      <c r="A4198" s="1001" t="n">
        <v>4196</v>
      </c>
      <c r="B4198" s="1001" t="s">
        <v>9367</v>
      </c>
      <c r="C4198" s="1001" t="s">
        <v>917</v>
      </c>
      <c r="D4198" s="1001" t="s">
        <v>464</v>
      </c>
      <c r="E4198" s="1001" t="n">
        <v>2120690380</v>
      </c>
      <c r="F4198" s="1001" t="n">
        <v>57040</v>
      </c>
      <c r="G4198" s="1001" t="s">
        <v>9368</v>
      </c>
      <c r="H4198" s="1128" t="n">
        <v>835</v>
      </c>
      <c r="I4198" s="1068"/>
    </row>
    <row r="4199" customFormat="false" ht="12.75" hidden="false" customHeight="false" outlineLevel="0" collapsed="false">
      <c r="A4199" s="1001" t="n">
        <v>4197</v>
      </c>
      <c r="B4199" s="1001" t="s">
        <v>9369</v>
      </c>
      <c r="C4199" s="1001" t="s">
        <v>948</v>
      </c>
      <c r="D4199" s="1001" t="s">
        <v>462</v>
      </c>
      <c r="E4199" s="1001" t="n">
        <v>2110590300</v>
      </c>
      <c r="F4199" s="1001" t="n">
        <v>41030</v>
      </c>
      <c r="G4199" s="1001" t="s">
        <v>9370</v>
      </c>
      <c r="H4199" s="1128" t="n">
        <v>2698</v>
      </c>
      <c r="I4199" s="1068"/>
    </row>
    <row r="4200" customFormat="false" ht="12.75" hidden="false" customHeight="false" outlineLevel="0" collapsed="false">
      <c r="A4200" s="1001" t="n">
        <v>4198</v>
      </c>
      <c r="B4200" s="1001" t="s">
        <v>9371</v>
      </c>
      <c r="C4200" s="1001" t="s">
        <v>1087</v>
      </c>
      <c r="D4200" s="1001" t="s">
        <v>848</v>
      </c>
      <c r="E4200" s="1001" t="n">
        <v>3150080520</v>
      </c>
      <c r="F4200" s="1001" t="n">
        <v>64052</v>
      </c>
      <c r="G4200" s="1001" t="s">
        <v>9372</v>
      </c>
      <c r="H4200" s="1128" t="n">
        <v>3380</v>
      </c>
      <c r="I4200" s="1068"/>
    </row>
    <row r="4201" customFormat="false" ht="12.75" hidden="false" customHeight="false" outlineLevel="0" collapsed="false">
      <c r="A4201" s="1001" t="n">
        <v>4199</v>
      </c>
      <c r="B4201" s="1001" t="s">
        <v>9373</v>
      </c>
      <c r="C4201" s="1001" t="s">
        <v>1117</v>
      </c>
      <c r="D4201" s="1001" t="s">
        <v>852</v>
      </c>
      <c r="E4201" s="1001" t="n">
        <v>1030570930</v>
      </c>
      <c r="F4201" s="1001" t="n">
        <v>18096</v>
      </c>
      <c r="G4201" s="1001" t="s">
        <v>9374</v>
      </c>
      <c r="H4201" s="1128" t="n">
        <v>516</v>
      </c>
      <c r="I4201" s="1068"/>
    </row>
    <row r="4202" customFormat="false" ht="12.75" hidden="false" customHeight="false" outlineLevel="0" collapsed="false">
      <c r="A4202" s="1001" t="n">
        <v>4200</v>
      </c>
      <c r="B4202" s="1001" t="s">
        <v>9375</v>
      </c>
      <c r="C4202" s="1001" t="s">
        <v>1344</v>
      </c>
      <c r="D4202" s="1001" t="s">
        <v>458</v>
      </c>
      <c r="E4202" s="1001" t="n">
        <v>2090430210</v>
      </c>
      <c r="F4202" s="1001" t="n">
        <v>46021</v>
      </c>
      <c r="G4202" s="1001" t="s">
        <v>9376</v>
      </c>
      <c r="H4202" s="1128" t="n">
        <v>4366</v>
      </c>
      <c r="I4202" s="1068"/>
    </row>
    <row r="4203" customFormat="false" ht="12.75" hidden="false" customHeight="false" outlineLevel="0" collapsed="false">
      <c r="A4203" s="1001" t="n">
        <v>4201</v>
      </c>
      <c r="B4203" s="1001" t="s">
        <v>9377</v>
      </c>
      <c r="C4203" s="1001" t="s">
        <v>1068</v>
      </c>
      <c r="D4203" s="1001" t="s">
        <v>462</v>
      </c>
      <c r="E4203" s="1001" t="n">
        <v>2110030260</v>
      </c>
      <c r="F4203" s="1001" t="n">
        <v>42026</v>
      </c>
      <c r="G4203" s="1001" t="s">
        <v>9378</v>
      </c>
      <c r="H4203" s="1128" t="n">
        <v>1860</v>
      </c>
      <c r="I4203" s="1068"/>
    </row>
    <row r="4204" customFormat="false" ht="12.75" hidden="false" customHeight="false" outlineLevel="0" collapsed="false">
      <c r="A4204" s="1001" t="n">
        <v>4202</v>
      </c>
      <c r="B4204" s="1001" t="s">
        <v>9379</v>
      </c>
      <c r="C4204" s="1001" t="s">
        <v>1497</v>
      </c>
      <c r="D4204" s="1001" t="s">
        <v>462</v>
      </c>
      <c r="E4204" s="1001" t="n">
        <v>2110440260</v>
      </c>
      <c r="F4204" s="1001" t="n">
        <v>43026</v>
      </c>
      <c r="G4204" s="1001" t="s">
        <v>9380</v>
      </c>
      <c r="H4204" s="1128" t="n">
        <v>6878</v>
      </c>
      <c r="I4204" s="1068"/>
    </row>
    <row r="4205" customFormat="false" ht="12.75" hidden="false" customHeight="false" outlineLevel="0" collapsed="false">
      <c r="A4205" s="1001" t="n">
        <v>4203</v>
      </c>
      <c r="B4205" s="1001" t="s">
        <v>9381</v>
      </c>
      <c r="C4205" s="1001" t="s">
        <v>988</v>
      </c>
      <c r="D4205" s="1001" t="s">
        <v>854</v>
      </c>
      <c r="E4205" s="1001" t="n">
        <v>1010021021</v>
      </c>
      <c r="F4205" s="1001" t="n">
        <v>6105</v>
      </c>
      <c r="G4205" s="1001" t="s">
        <v>9382</v>
      </c>
      <c r="H4205" s="1128" t="n">
        <v>290</v>
      </c>
      <c r="I4205" s="1068"/>
    </row>
    <row r="4206" customFormat="false" ht="12.75" hidden="false" customHeight="false" outlineLevel="0" collapsed="false">
      <c r="A4206" s="1001" t="n">
        <v>4204</v>
      </c>
      <c r="B4206" s="1001" t="s">
        <v>9383</v>
      </c>
      <c r="C4206" s="1001" t="s">
        <v>968</v>
      </c>
      <c r="D4206" s="1001" t="s">
        <v>859</v>
      </c>
      <c r="E4206" s="1001" t="n">
        <v>2100800170</v>
      </c>
      <c r="F4206" s="1001" t="n">
        <v>55017</v>
      </c>
      <c r="G4206" s="1001" t="s">
        <v>9384</v>
      </c>
      <c r="H4206" s="1128" t="n">
        <v>4820</v>
      </c>
      <c r="I4206" s="1068"/>
    </row>
    <row r="4207" customFormat="false" ht="12.75" hidden="false" customHeight="false" outlineLevel="0" collapsed="false">
      <c r="A4207" s="1001" t="n">
        <v>4205</v>
      </c>
      <c r="B4207" s="1001" t="s">
        <v>9385</v>
      </c>
      <c r="C4207" s="1001" t="s">
        <v>2351</v>
      </c>
      <c r="D4207" s="1001" t="s">
        <v>458</v>
      </c>
      <c r="E4207" s="1001" t="n">
        <v>2090620190</v>
      </c>
      <c r="F4207" s="1001" t="n">
        <v>50019</v>
      </c>
      <c r="G4207" s="1001" t="s">
        <v>9386</v>
      </c>
      <c r="H4207" s="1128" t="n">
        <v>1669</v>
      </c>
      <c r="I4207" s="1068"/>
    </row>
    <row r="4208" customFormat="false" ht="12.75" hidden="false" customHeight="false" outlineLevel="0" collapsed="false">
      <c r="A4208" s="1001" t="n">
        <v>4206</v>
      </c>
      <c r="B4208" s="1001" t="s">
        <v>9387</v>
      </c>
      <c r="C4208" s="1001" t="s">
        <v>896</v>
      </c>
      <c r="D4208" s="1001" t="s">
        <v>458</v>
      </c>
      <c r="E4208" s="1001" t="n">
        <v>2090630110</v>
      </c>
      <c r="F4208" s="1001" t="n">
        <v>47011</v>
      </c>
      <c r="G4208" s="1001" t="s">
        <v>9388</v>
      </c>
      <c r="H4208" s="1128" t="n">
        <v>20468</v>
      </c>
      <c r="I4208" s="1068"/>
    </row>
    <row r="4209" customFormat="false" ht="12.75" hidden="false" customHeight="false" outlineLevel="0" collapsed="false">
      <c r="A4209" s="1001" t="n">
        <v>4207</v>
      </c>
      <c r="B4209" s="1001" t="s">
        <v>9389</v>
      </c>
      <c r="C4209" s="1001" t="s">
        <v>1009</v>
      </c>
      <c r="D4209" s="1001" t="s">
        <v>861</v>
      </c>
      <c r="E4209" s="1001" t="n">
        <v>1050890490</v>
      </c>
      <c r="F4209" s="1001" t="n">
        <v>23049</v>
      </c>
      <c r="G4209" s="1001" t="s">
        <v>9390</v>
      </c>
      <c r="H4209" s="1128" t="n">
        <v>4218</v>
      </c>
      <c r="I4209" s="1068"/>
    </row>
    <row r="4210" customFormat="false" ht="12.75" hidden="false" customHeight="false" outlineLevel="0" collapsed="false">
      <c r="A4210" s="1001" t="n">
        <v>4208</v>
      </c>
      <c r="B4210" s="1001" t="s">
        <v>9391</v>
      </c>
      <c r="C4210" s="1001" t="s">
        <v>968</v>
      </c>
      <c r="D4210" s="1001" t="s">
        <v>859</v>
      </c>
      <c r="E4210" s="1001" t="n">
        <v>2100800180</v>
      </c>
      <c r="F4210" s="1001" t="n">
        <v>55018</v>
      </c>
      <c r="G4210" s="1001" t="s">
        <v>9392</v>
      </c>
      <c r="H4210" s="1128" t="n">
        <v>1559</v>
      </c>
      <c r="I4210" s="1068"/>
    </row>
    <row r="4211" customFormat="false" ht="12.75" hidden="false" customHeight="false" outlineLevel="0" collapsed="false">
      <c r="A4211" s="1001" t="n">
        <v>4209</v>
      </c>
      <c r="B4211" s="1001" t="s">
        <v>9393</v>
      </c>
      <c r="C4211" s="1001" t="s">
        <v>1187</v>
      </c>
      <c r="D4211" s="1001" t="s">
        <v>849</v>
      </c>
      <c r="E4211" s="1001" t="n">
        <v>1080680270</v>
      </c>
      <c r="F4211" s="1001" t="n">
        <v>35027</v>
      </c>
      <c r="G4211" s="1001" t="s">
        <v>9394</v>
      </c>
      <c r="H4211" s="1128" t="n">
        <v>10384</v>
      </c>
      <c r="I4211" s="1068"/>
    </row>
    <row r="4212" customFormat="false" ht="12.75" hidden="false" customHeight="false" outlineLevel="0" collapsed="false">
      <c r="A4212" s="1001" t="n">
        <v>4210</v>
      </c>
      <c r="B4212" s="1001" t="s">
        <v>9395</v>
      </c>
      <c r="C4212" s="1001" t="s">
        <v>1071</v>
      </c>
      <c r="D4212" s="1001" t="s">
        <v>861</v>
      </c>
      <c r="E4212" s="1001" t="n">
        <v>1050900610</v>
      </c>
      <c r="F4212" s="1001" t="n">
        <v>24061</v>
      </c>
      <c r="G4212" s="1001" t="s">
        <v>9396</v>
      </c>
      <c r="H4212" s="1128" t="n">
        <v>23216</v>
      </c>
      <c r="I4212" s="1068"/>
    </row>
    <row r="4213" customFormat="false" ht="12.75" hidden="false" customHeight="false" outlineLevel="0" collapsed="false">
      <c r="A4213" s="1001" t="n">
        <v>4211</v>
      </c>
      <c r="B4213" s="1001" t="s">
        <v>9397</v>
      </c>
      <c r="C4213" s="1001" t="s">
        <v>1071</v>
      </c>
      <c r="D4213" s="1001" t="s">
        <v>861</v>
      </c>
      <c r="E4213" s="1001" t="n">
        <v>1050900620</v>
      </c>
      <c r="F4213" s="1001" t="n">
        <v>24062</v>
      </c>
      <c r="G4213" s="1001" t="s">
        <v>9398</v>
      </c>
      <c r="H4213" s="1128" t="n">
        <v>4907</v>
      </c>
      <c r="I4213" s="1068"/>
    </row>
    <row r="4214" customFormat="false" ht="12.75" hidden="false" customHeight="false" outlineLevel="0" collapsed="false">
      <c r="A4214" s="1001" t="n">
        <v>4212</v>
      </c>
      <c r="B4214" s="1001" t="s">
        <v>9399</v>
      </c>
      <c r="C4214" s="1001" t="s">
        <v>988</v>
      </c>
      <c r="D4214" s="1001" t="s">
        <v>854</v>
      </c>
      <c r="E4214" s="1001" t="n">
        <v>1010021030</v>
      </c>
      <c r="F4214" s="1001" t="n">
        <v>6106</v>
      </c>
      <c r="G4214" s="1001" t="s">
        <v>9400</v>
      </c>
      <c r="H4214" s="1128" t="n">
        <v>501</v>
      </c>
      <c r="I4214" s="1068"/>
    </row>
    <row r="4215" customFormat="false" ht="12.75" hidden="false" customHeight="false" outlineLevel="0" collapsed="false">
      <c r="A4215" s="1001" t="n">
        <v>4213</v>
      </c>
      <c r="B4215" s="1001" t="s">
        <v>9401</v>
      </c>
      <c r="C4215" s="1001" t="s">
        <v>1032</v>
      </c>
      <c r="D4215" s="1001" t="s">
        <v>854</v>
      </c>
      <c r="E4215" s="1001" t="n">
        <v>1010070750</v>
      </c>
      <c r="F4215" s="1001" t="n">
        <v>5075</v>
      </c>
      <c r="G4215" s="1001" t="s">
        <v>9402</v>
      </c>
      <c r="H4215" s="1128" t="n">
        <v>1206</v>
      </c>
      <c r="I4215" s="1068"/>
    </row>
    <row r="4216" customFormat="false" ht="12.75" hidden="false" customHeight="false" outlineLevel="0" collapsed="false">
      <c r="A4216" s="1001" t="n">
        <v>4214</v>
      </c>
      <c r="B4216" s="1001" t="s">
        <v>9403</v>
      </c>
      <c r="C4216" s="1001" t="s">
        <v>1154</v>
      </c>
      <c r="D4216" s="1001" t="s">
        <v>849</v>
      </c>
      <c r="E4216" s="1001" t="n">
        <v>1080560230</v>
      </c>
      <c r="F4216" s="1001" t="n">
        <v>34023</v>
      </c>
      <c r="G4216" s="1001" t="s">
        <v>9404</v>
      </c>
      <c r="H4216" s="1128" t="n">
        <v>11154</v>
      </c>
      <c r="I4216" s="1068"/>
    </row>
    <row r="4217" customFormat="false" ht="12.75" hidden="false" customHeight="false" outlineLevel="0" collapsed="false">
      <c r="A4217" s="1001" t="n">
        <v>4215</v>
      </c>
      <c r="B4217" s="1001" t="s">
        <v>9405</v>
      </c>
      <c r="C4217" s="1001" t="s">
        <v>971</v>
      </c>
      <c r="D4217" s="1001" t="s">
        <v>853</v>
      </c>
      <c r="E4217" s="1001" t="n">
        <v>3140190420</v>
      </c>
      <c r="F4217" s="1001" t="n">
        <v>70042</v>
      </c>
      <c r="G4217" s="1001" t="s">
        <v>9406</v>
      </c>
      <c r="H4217" s="1128" t="n">
        <v>1204</v>
      </c>
      <c r="I4217" s="1068"/>
    </row>
    <row r="4218" customFormat="false" ht="12.75" hidden="false" customHeight="false" outlineLevel="0" collapsed="false">
      <c r="A4218" s="1001" t="n">
        <v>4216</v>
      </c>
      <c r="B4218" s="1001" t="s">
        <v>9407</v>
      </c>
      <c r="C4218" s="1001" t="s">
        <v>2168</v>
      </c>
      <c r="D4218" s="1001" t="s">
        <v>849</v>
      </c>
      <c r="E4218" s="1001" t="n">
        <v>1081010072</v>
      </c>
      <c r="F4218" s="1001" t="n">
        <v>99030</v>
      </c>
      <c r="G4218" s="1001" t="s">
        <v>9408</v>
      </c>
      <c r="H4218" s="1128" t="n">
        <v>1035</v>
      </c>
      <c r="I4218" s="1068"/>
    </row>
    <row r="4219" customFormat="false" ht="12.75" hidden="false" customHeight="false" outlineLevel="0" collapsed="false">
      <c r="A4219" s="1001" t="n">
        <v>4217</v>
      </c>
      <c r="B4219" s="1001" t="s">
        <v>9409</v>
      </c>
      <c r="C4219" s="1001" t="s">
        <v>922</v>
      </c>
      <c r="D4219" s="1001" t="s">
        <v>848</v>
      </c>
      <c r="E4219" s="1001" t="n">
        <v>3150720710</v>
      </c>
      <c r="F4219" s="1001" t="n">
        <v>65071</v>
      </c>
      <c r="G4219" s="1001" t="s">
        <v>9410</v>
      </c>
      <c r="H4219" s="1128" t="n">
        <v>2553</v>
      </c>
      <c r="I4219" s="1068"/>
    </row>
    <row r="4220" customFormat="false" ht="12.75" hidden="false" customHeight="false" outlineLevel="0" collapsed="false">
      <c r="A4220" s="1001" t="n">
        <v>4218</v>
      </c>
      <c r="B4220" s="1001" t="s">
        <v>9411</v>
      </c>
      <c r="C4220" s="1001" t="s">
        <v>922</v>
      </c>
      <c r="D4220" s="1001" t="s">
        <v>848</v>
      </c>
      <c r="E4220" s="1001" t="n">
        <v>3150720720</v>
      </c>
      <c r="F4220" s="1001" t="n">
        <v>65072</v>
      </c>
      <c r="G4220" s="1001" t="s">
        <v>9412</v>
      </c>
      <c r="H4220" s="1128" t="n">
        <v>11108</v>
      </c>
      <c r="I4220" s="1068"/>
    </row>
    <row r="4221" customFormat="false" ht="12.75" hidden="false" customHeight="false" outlineLevel="0" collapsed="false">
      <c r="A4221" s="1001" t="n">
        <v>4219</v>
      </c>
      <c r="B4221" s="1001" t="s">
        <v>9413</v>
      </c>
      <c r="C4221" s="1001" t="s">
        <v>922</v>
      </c>
      <c r="D4221" s="1001" t="s">
        <v>848</v>
      </c>
      <c r="E4221" s="1001" t="n">
        <v>3150720730</v>
      </c>
      <c r="F4221" s="1001" t="n">
        <v>65073</v>
      </c>
      <c r="G4221" s="1001" t="s">
        <v>9414</v>
      </c>
      <c r="H4221" s="1128" t="n">
        <v>12318</v>
      </c>
      <c r="I4221" s="1068"/>
    </row>
    <row r="4222" customFormat="false" ht="12.75" hidden="false" customHeight="false" outlineLevel="0" collapsed="false">
      <c r="A4222" s="1001" t="n">
        <v>4220</v>
      </c>
      <c r="B4222" s="1001" t="s">
        <v>9415</v>
      </c>
      <c r="C4222" s="1001" t="s">
        <v>1497</v>
      </c>
      <c r="D4222" s="1001" t="s">
        <v>462</v>
      </c>
      <c r="E4222" s="1001" t="n">
        <v>2110440280</v>
      </c>
      <c r="F4222" s="1001" t="n">
        <v>43028</v>
      </c>
      <c r="G4222" s="1001" t="s">
        <v>9416</v>
      </c>
      <c r="H4222" s="1128" t="n">
        <v>7303</v>
      </c>
      <c r="I4222" s="1068"/>
    </row>
    <row r="4223" customFormat="false" ht="12.75" hidden="false" customHeight="false" outlineLevel="0" collapsed="false">
      <c r="A4223" s="1001" t="n">
        <v>4221</v>
      </c>
      <c r="B4223" s="1001" t="s">
        <v>9417</v>
      </c>
      <c r="C4223" s="1001" t="s">
        <v>1474</v>
      </c>
      <c r="D4223" s="1001" t="s">
        <v>854</v>
      </c>
      <c r="E4223" s="1001" t="n">
        <v>1011020460</v>
      </c>
      <c r="F4223" s="1001" t="n">
        <v>103046</v>
      </c>
      <c r="G4223" s="1001" t="s">
        <v>9418</v>
      </c>
      <c r="H4223" s="1128" t="n">
        <v>1273</v>
      </c>
      <c r="I4223" s="1068"/>
    </row>
    <row r="4224" customFormat="false" ht="12.75" hidden="false" customHeight="false" outlineLevel="0" collapsed="false">
      <c r="A4224" s="1001" t="n">
        <v>4222</v>
      </c>
      <c r="B4224" s="1001" t="s">
        <v>9419</v>
      </c>
      <c r="C4224" s="1001" t="s">
        <v>2111</v>
      </c>
      <c r="D4224" s="1001" t="s">
        <v>849</v>
      </c>
      <c r="E4224" s="1001" t="n">
        <v>1080500240</v>
      </c>
      <c r="F4224" s="1001" t="n">
        <v>36024</v>
      </c>
      <c r="G4224" s="1001" t="s">
        <v>9420</v>
      </c>
      <c r="H4224" s="1128" t="n">
        <v>919</v>
      </c>
      <c r="I4224" s="1068"/>
    </row>
    <row r="4225" customFormat="false" ht="12.75" hidden="false" customHeight="false" outlineLevel="0" collapsed="false">
      <c r="A4225" s="1001" t="n">
        <v>4223</v>
      </c>
      <c r="B4225" s="1001" t="s">
        <v>9421</v>
      </c>
      <c r="C4225" s="1001" t="s">
        <v>965</v>
      </c>
      <c r="D4225" s="1001" t="s">
        <v>462</v>
      </c>
      <c r="E4225" s="1001" t="n">
        <v>2110060340</v>
      </c>
      <c r="F4225" s="1001" t="n">
        <v>44034</v>
      </c>
      <c r="G4225" s="1001" t="s">
        <v>9422</v>
      </c>
      <c r="H4225" s="1128" t="n">
        <v>472</v>
      </c>
      <c r="I4225" s="1068"/>
    </row>
    <row r="4226" customFormat="false" ht="12.75" hidden="false" customHeight="false" outlineLevel="0" collapsed="false">
      <c r="A4226" s="1001" t="n">
        <v>4224</v>
      </c>
      <c r="B4226" s="1001" t="s">
        <v>9423</v>
      </c>
      <c r="C4226" s="1001" t="s">
        <v>982</v>
      </c>
      <c r="D4226" s="1001" t="s">
        <v>857</v>
      </c>
      <c r="E4226" s="1001" t="n">
        <v>4190180110</v>
      </c>
      <c r="F4226" s="1001" t="n">
        <v>85011</v>
      </c>
      <c r="G4226" s="1001" t="s">
        <v>9424</v>
      </c>
      <c r="H4226" s="1128" t="n">
        <v>1419</v>
      </c>
      <c r="I4226" s="1068"/>
    </row>
    <row r="4227" customFormat="false" ht="12.75" hidden="false" customHeight="false" outlineLevel="0" collapsed="false">
      <c r="A4227" s="1001" t="n">
        <v>4225</v>
      </c>
      <c r="B4227" s="1001" t="s">
        <v>9425</v>
      </c>
      <c r="C4227" s="1001" t="s">
        <v>1087</v>
      </c>
      <c r="D4227" s="1001" t="s">
        <v>848</v>
      </c>
      <c r="E4227" s="1001" t="n">
        <v>3150080530</v>
      </c>
      <c r="F4227" s="1001" t="n">
        <v>64053</v>
      </c>
      <c r="G4227" s="1001" t="s">
        <v>9426</v>
      </c>
      <c r="H4227" s="1128" t="n">
        <v>3141</v>
      </c>
      <c r="I4227" s="1068"/>
    </row>
    <row r="4228" customFormat="false" ht="12.75" hidden="false" customHeight="false" outlineLevel="0" collapsed="false">
      <c r="A4228" s="1001" t="n">
        <v>4226</v>
      </c>
      <c r="B4228" s="1001" t="s">
        <v>9427</v>
      </c>
      <c r="C4228" s="1001" t="s">
        <v>1731</v>
      </c>
      <c r="D4228" s="1001" t="s">
        <v>859</v>
      </c>
      <c r="E4228" s="1001" t="n">
        <v>2100580300</v>
      </c>
      <c r="F4228" s="1001" t="n">
        <v>54030</v>
      </c>
      <c r="G4228" s="1001" t="s">
        <v>9428</v>
      </c>
      <c r="H4228" s="1128" t="n">
        <v>5421</v>
      </c>
      <c r="I4228" s="1068"/>
    </row>
    <row r="4229" customFormat="false" ht="12.75" hidden="false" customHeight="false" outlineLevel="0" collapsed="false">
      <c r="A4229" s="1001" t="n">
        <v>4227</v>
      </c>
      <c r="B4229" s="1001" t="s">
        <v>9429</v>
      </c>
      <c r="C4229" s="1001" t="s">
        <v>1320</v>
      </c>
      <c r="D4229" s="1001" t="s">
        <v>462</v>
      </c>
      <c r="E4229" s="1001" t="n">
        <v>2111050140</v>
      </c>
      <c r="F4229" s="1001" t="n">
        <v>109014</v>
      </c>
      <c r="G4229" s="1001" t="s">
        <v>9430</v>
      </c>
      <c r="H4229" s="1128" t="n">
        <v>375</v>
      </c>
      <c r="I4229" s="1068"/>
    </row>
    <row r="4230" customFormat="false" ht="12.75" hidden="false" customHeight="false" outlineLevel="0" collapsed="false">
      <c r="A4230" s="1001" t="n">
        <v>4228</v>
      </c>
      <c r="B4230" s="1001" t="s">
        <v>9431</v>
      </c>
      <c r="C4230" s="1001" t="s">
        <v>1100</v>
      </c>
      <c r="D4230" s="1001" t="s">
        <v>848</v>
      </c>
      <c r="E4230" s="1001" t="n">
        <v>3150110410</v>
      </c>
      <c r="F4230" s="1001" t="n">
        <v>62042</v>
      </c>
      <c r="G4230" s="1001" t="s">
        <v>9432</v>
      </c>
      <c r="H4230" s="1128" t="n">
        <v>1335</v>
      </c>
      <c r="I4230" s="1068"/>
    </row>
    <row r="4231" customFormat="false" ht="12.75" hidden="false" customHeight="false" outlineLevel="0" collapsed="false">
      <c r="A4231" s="1001" t="n">
        <v>4229</v>
      </c>
      <c r="B4231" s="1001" t="s">
        <v>9433</v>
      </c>
      <c r="C4231" s="1001" t="s">
        <v>971</v>
      </c>
      <c r="D4231" s="1001" t="s">
        <v>853</v>
      </c>
      <c r="E4231" s="1001" t="n">
        <v>3140190430</v>
      </c>
      <c r="F4231" s="1001" t="n">
        <v>70043</v>
      </c>
      <c r="G4231" s="1001" t="s">
        <v>9434</v>
      </c>
      <c r="H4231" s="1128" t="n">
        <v>1399</v>
      </c>
      <c r="I4231" s="1068"/>
    </row>
    <row r="4232" customFormat="false" ht="12.75" hidden="false" customHeight="false" outlineLevel="0" collapsed="false">
      <c r="A4232" s="1001" t="n">
        <v>4230</v>
      </c>
      <c r="B4232" s="1001" t="s">
        <v>9435</v>
      </c>
      <c r="C4232" s="1001" t="s">
        <v>1497</v>
      </c>
      <c r="D4232" s="1001" t="s">
        <v>462</v>
      </c>
      <c r="E4232" s="1001" t="n">
        <v>2110440290</v>
      </c>
      <c r="F4232" s="1001" t="n">
        <v>43029</v>
      </c>
      <c r="G4232" s="1001" t="s">
        <v>9436</v>
      </c>
      <c r="H4232" s="1128" t="n">
        <v>3302</v>
      </c>
      <c r="I4232" s="1068"/>
    </row>
    <row r="4233" customFormat="false" ht="12.75" hidden="false" customHeight="false" outlineLevel="0" collapsed="false">
      <c r="A4233" s="1001" t="n">
        <v>4231</v>
      </c>
      <c r="B4233" s="1001" t="s">
        <v>9437</v>
      </c>
      <c r="C4233" s="1001" t="s">
        <v>948</v>
      </c>
      <c r="D4233" s="1001" t="s">
        <v>462</v>
      </c>
      <c r="E4233" s="1001" t="n">
        <v>2110590340</v>
      </c>
      <c r="F4233" s="1001" t="n">
        <v>41034</v>
      </c>
      <c r="G4233" s="1001" t="s">
        <v>9438</v>
      </c>
      <c r="H4233" s="1128" t="n">
        <v>2509</v>
      </c>
      <c r="I4233" s="1068"/>
    </row>
    <row r="4234" customFormat="false" ht="12.75" hidden="false" customHeight="false" outlineLevel="0" collapsed="false">
      <c r="A4234" s="1001" t="n">
        <v>4232</v>
      </c>
      <c r="B4234" s="1001" t="s">
        <v>9439</v>
      </c>
      <c r="C4234" s="1001" t="s">
        <v>1325</v>
      </c>
      <c r="D4234" s="1001" t="s">
        <v>468</v>
      </c>
      <c r="E4234" s="1001" t="n">
        <v>3130230520</v>
      </c>
      <c r="F4234" s="1001" t="n">
        <v>69052</v>
      </c>
      <c r="G4234" s="1001" t="s">
        <v>9440</v>
      </c>
      <c r="H4234" s="1128" t="n">
        <v>111</v>
      </c>
      <c r="I4234" s="1068"/>
    </row>
    <row r="4235" customFormat="false" ht="12.75" hidden="false" customHeight="false" outlineLevel="0" collapsed="false">
      <c r="A4235" s="1001" t="n">
        <v>4233</v>
      </c>
      <c r="B4235" s="1001" t="s">
        <v>9441</v>
      </c>
      <c r="C4235" s="1001" t="s">
        <v>957</v>
      </c>
      <c r="D4235" s="1001" t="s">
        <v>464</v>
      </c>
      <c r="E4235" s="1001" t="n">
        <v>2120910350</v>
      </c>
      <c r="F4235" s="1001" t="n">
        <v>56036</v>
      </c>
      <c r="G4235" s="1001" t="s">
        <v>9442</v>
      </c>
      <c r="H4235" s="1128" t="n">
        <v>13020</v>
      </c>
      <c r="I4235" s="1068"/>
    </row>
    <row r="4236" customFormat="false" ht="12.75" hidden="false" customHeight="false" outlineLevel="0" collapsed="false">
      <c r="A4236" s="1001" t="n">
        <v>4234</v>
      </c>
      <c r="B4236" s="1001" t="s">
        <v>9443</v>
      </c>
      <c r="C4236" s="1001" t="s">
        <v>1132</v>
      </c>
      <c r="D4236" s="1001" t="s">
        <v>468</v>
      </c>
      <c r="E4236" s="1001" t="n">
        <v>3130790260</v>
      </c>
      <c r="F4236" s="1001" t="n">
        <v>67027</v>
      </c>
      <c r="G4236" s="1001" t="s">
        <v>9444</v>
      </c>
      <c r="H4236" s="1128" t="n">
        <v>967</v>
      </c>
      <c r="I4236" s="1068"/>
    </row>
    <row r="4237" customFormat="false" ht="12.75" hidden="false" customHeight="false" outlineLevel="0" collapsed="false">
      <c r="A4237" s="1001" t="n">
        <v>4235</v>
      </c>
      <c r="B4237" s="1001" t="s">
        <v>9445</v>
      </c>
      <c r="C4237" s="1001" t="s">
        <v>2168</v>
      </c>
      <c r="D4237" s="1001" t="s">
        <v>849</v>
      </c>
      <c r="E4237" s="1001" t="n">
        <v>1081010080</v>
      </c>
      <c r="F4237" s="1001" t="n">
        <v>99008</v>
      </c>
      <c r="G4237" s="1001" t="s">
        <v>9446</v>
      </c>
      <c r="H4237" s="1128" t="n">
        <v>2237</v>
      </c>
      <c r="I4237" s="1068"/>
    </row>
    <row r="4238" customFormat="false" ht="12.75" hidden="false" customHeight="false" outlineLevel="0" collapsed="false">
      <c r="A4238" s="1001" t="n">
        <v>4236</v>
      </c>
      <c r="B4238" s="1001" t="s">
        <v>9447</v>
      </c>
      <c r="C4238" s="1001" t="s">
        <v>965</v>
      </c>
      <c r="D4238" s="1001" t="s">
        <v>462</v>
      </c>
      <c r="E4238" s="1001" t="n">
        <v>2110060360</v>
      </c>
      <c r="F4238" s="1001" t="n">
        <v>44036</v>
      </c>
      <c r="G4238" s="1001" t="s">
        <v>9448</v>
      </c>
      <c r="H4238" s="1128" t="n">
        <v>1980</v>
      </c>
      <c r="I4238" s="1068"/>
    </row>
    <row r="4239" customFormat="false" ht="12.75" hidden="false" customHeight="false" outlineLevel="0" collapsed="false">
      <c r="A4239" s="1001" t="n">
        <v>4237</v>
      </c>
      <c r="B4239" s="1001" t="s">
        <v>9449</v>
      </c>
      <c r="C4239" s="1001" t="s">
        <v>2111</v>
      </c>
      <c r="D4239" s="1001" t="s">
        <v>849</v>
      </c>
      <c r="E4239" s="1001" t="n">
        <v>1080500250</v>
      </c>
      <c r="F4239" s="1001" t="n">
        <v>36025</v>
      </c>
      <c r="G4239" s="1001" t="s">
        <v>9450</v>
      </c>
      <c r="H4239" s="1128" t="n">
        <v>2085</v>
      </c>
      <c r="I4239" s="1068"/>
    </row>
    <row r="4240" customFormat="false" ht="12.75" hidden="false" customHeight="false" outlineLevel="0" collapsed="false">
      <c r="A4240" s="1001" t="n">
        <v>4238</v>
      </c>
      <c r="B4240" s="1001" t="s">
        <v>9451</v>
      </c>
      <c r="C4240" s="1001" t="s">
        <v>1012</v>
      </c>
      <c r="D4240" s="1001" t="s">
        <v>464</v>
      </c>
      <c r="E4240" s="1001" t="n">
        <v>2120700600</v>
      </c>
      <c r="F4240" s="1001" t="n">
        <v>58061</v>
      </c>
      <c r="G4240" s="1001" t="s">
        <v>9452</v>
      </c>
      <c r="H4240" s="1128" t="n">
        <v>1195</v>
      </c>
      <c r="I4240" s="1068"/>
    </row>
    <row r="4241" customFormat="false" ht="12.75" hidden="false" customHeight="false" outlineLevel="0" collapsed="false">
      <c r="A4241" s="1001" t="n">
        <v>4239</v>
      </c>
      <c r="B4241" s="1001" t="s">
        <v>9453</v>
      </c>
      <c r="C4241" s="1001" t="s">
        <v>922</v>
      </c>
      <c r="D4241" s="1001" t="s">
        <v>848</v>
      </c>
      <c r="E4241" s="1001" t="n">
        <v>3150720740</v>
      </c>
      <c r="F4241" s="1001" t="n">
        <v>65074</v>
      </c>
      <c r="G4241" s="1001" t="s">
        <v>9454</v>
      </c>
      <c r="H4241" s="1128" t="n">
        <v>539</v>
      </c>
      <c r="I4241" s="1068"/>
    </row>
    <row r="4242" customFormat="false" ht="12.75" hidden="false" customHeight="false" outlineLevel="0" collapsed="false">
      <c r="A4242" s="1001" t="n">
        <v>4240</v>
      </c>
      <c r="B4242" s="1001" t="s">
        <v>9455</v>
      </c>
      <c r="C4242" s="1001" t="s">
        <v>1009</v>
      </c>
      <c r="D4242" s="1001" t="s">
        <v>861</v>
      </c>
      <c r="E4242" s="1001" t="n">
        <v>1050890500</v>
      </c>
      <c r="F4242" s="1001" t="n">
        <v>23050</v>
      </c>
      <c r="G4242" s="1001" t="s">
        <v>9456</v>
      </c>
      <c r="H4242" s="1128" t="n">
        <v>9006</v>
      </c>
      <c r="I4242" s="1068"/>
    </row>
    <row r="4243" customFormat="false" ht="12.75" hidden="false" customHeight="false" outlineLevel="0" collapsed="false">
      <c r="A4243" s="1001" t="n">
        <v>4241</v>
      </c>
      <c r="B4243" s="1001" t="s">
        <v>9457</v>
      </c>
      <c r="C4243" s="1001" t="s">
        <v>1087</v>
      </c>
      <c r="D4243" s="1001" t="s">
        <v>848</v>
      </c>
      <c r="E4243" s="1001" t="n">
        <v>3150080540</v>
      </c>
      <c r="F4243" s="1001" t="n">
        <v>64054</v>
      </c>
      <c r="G4243" s="1001" t="s">
        <v>9458</v>
      </c>
      <c r="H4243" s="1128" t="n">
        <v>11428</v>
      </c>
      <c r="I4243" s="1068"/>
    </row>
    <row r="4244" customFormat="false" ht="12.75" hidden="false" customHeight="false" outlineLevel="0" collapsed="false">
      <c r="A4244" s="1001" t="n">
        <v>4242</v>
      </c>
      <c r="B4244" s="1001" t="s">
        <v>9459</v>
      </c>
      <c r="C4244" s="1001" t="s">
        <v>1320</v>
      </c>
      <c r="D4244" s="1001" t="s">
        <v>462</v>
      </c>
      <c r="E4244" s="1001" t="n">
        <v>2111050150</v>
      </c>
      <c r="F4244" s="1001" t="n">
        <v>109015</v>
      </c>
      <c r="G4244" s="1001" t="s">
        <v>9460</v>
      </c>
      <c r="H4244" s="1128" t="n">
        <v>1077</v>
      </c>
      <c r="I4244" s="1068"/>
    </row>
    <row r="4245" customFormat="false" ht="12.75" hidden="false" customHeight="false" outlineLevel="0" collapsed="false">
      <c r="A4245" s="1001" t="n">
        <v>4243</v>
      </c>
      <c r="B4245" s="1001" t="s">
        <v>9461</v>
      </c>
      <c r="C4245" s="1001" t="s">
        <v>968</v>
      </c>
      <c r="D4245" s="1001" t="s">
        <v>859</v>
      </c>
      <c r="E4245" s="1001" t="n">
        <v>2100800190</v>
      </c>
      <c r="F4245" s="1001" t="n">
        <v>55019</v>
      </c>
      <c r="G4245" s="1001" t="s">
        <v>9462</v>
      </c>
      <c r="H4245" s="1128" t="n">
        <v>1263</v>
      </c>
      <c r="I4245" s="1068"/>
    </row>
    <row r="4246" customFormat="false" ht="12.75" hidden="false" customHeight="false" outlineLevel="0" collapsed="false">
      <c r="A4246" s="1001" t="n">
        <v>4244</v>
      </c>
      <c r="B4246" s="1001" t="s">
        <v>9463</v>
      </c>
      <c r="C4246" s="1001" t="s">
        <v>1087</v>
      </c>
      <c r="D4246" s="1001" t="s">
        <v>848</v>
      </c>
      <c r="E4246" s="1001" t="n">
        <v>3150080550</v>
      </c>
      <c r="F4246" s="1001" t="n">
        <v>64055</v>
      </c>
      <c r="G4246" s="1001" t="s">
        <v>9464</v>
      </c>
      <c r="H4246" s="1128" t="n">
        <v>2134</v>
      </c>
      <c r="I4246" s="1068"/>
    </row>
    <row r="4247" customFormat="false" ht="12.75" hidden="false" customHeight="false" outlineLevel="0" collapsed="false">
      <c r="A4247" s="1001" t="n">
        <v>4245</v>
      </c>
      <c r="B4247" s="1001" t="s">
        <v>9465</v>
      </c>
      <c r="C4247" s="1001" t="s">
        <v>1087</v>
      </c>
      <c r="D4247" s="1001" t="s">
        <v>848</v>
      </c>
      <c r="E4247" s="1001" t="n">
        <v>3150080560</v>
      </c>
      <c r="F4247" s="1001" t="n">
        <v>64056</v>
      </c>
      <c r="G4247" s="1001" t="s">
        <v>9466</v>
      </c>
      <c r="H4247" s="1128" t="n">
        <v>1212</v>
      </c>
      <c r="I4247" s="1068"/>
    </row>
    <row r="4248" customFormat="false" ht="12.75" hidden="false" customHeight="false" outlineLevel="0" collapsed="false">
      <c r="A4248" s="1001" t="n">
        <v>4246</v>
      </c>
      <c r="B4248" s="1001" t="s">
        <v>9467</v>
      </c>
      <c r="C4248" s="1001" t="s">
        <v>968</v>
      </c>
      <c r="D4248" s="1001" t="s">
        <v>859</v>
      </c>
      <c r="E4248" s="1001" t="n">
        <v>2100800200</v>
      </c>
      <c r="F4248" s="1001" t="n">
        <v>55020</v>
      </c>
      <c r="G4248" s="1001" t="s">
        <v>9468</v>
      </c>
      <c r="H4248" s="1128" t="n">
        <v>1120</v>
      </c>
      <c r="I4248" s="1068"/>
    </row>
    <row r="4249" customFormat="false" ht="12.75" hidden="false" customHeight="false" outlineLevel="0" collapsed="false">
      <c r="A4249" s="1001" t="n">
        <v>4247</v>
      </c>
      <c r="B4249" s="1001" t="s">
        <v>9469</v>
      </c>
      <c r="C4249" s="1001" t="s">
        <v>1071</v>
      </c>
      <c r="D4249" s="1001" t="s">
        <v>861</v>
      </c>
      <c r="E4249" s="1001" t="n">
        <v>1050900640</v>
      </c>
      <c r="F4249" s="1001" t="n">
        <v>24064</v>
      </c>
      <c r="G4249" s="1001" t="s">
        <v>9470</v>
      </c>
      <c r="H4249" s="1128" t="n">
        <v>3376</v>
      </c>
      <c r="I4249" s="1068"/>
    </row>
    <row r="4250" customFormat="false" ht="12.75" hidden="false" customHeight="false" outlineLevel="0" collapsed="false">
      <c r="A4250" s="1001" t="n">
        <v>4248</v>
      </c>
      <c r="B4250" s="1001" t="s">
        <v>9471</v>
      </c>
      <c r="C4250" s="1001" t="s">
        <v>1071</v>
      </c>
      <c r="D4250" s="1001" t="s">
        <v>861</v>
      </c>
      <c r="E4250" s="1001" t="n">
        <v>1050900650</v>
      </c>
      <c r="F4250" s="1001" t="n">
        <v>24065</v>
      </c>
      <c r="G4250" s="1001" t="s">
        <v>9472</v>
      </c>
      <c r="H4250" s="1128" t="n">
        <v>1785</v>
      </c>
      <c r="I4250" s="1068"/>
    </row>
    <row r="4251" customFormat="false" ht="12.75" hidden="false" customHeight="false" outlineLevel="0" collapsed="false">
      <c r="A4251" s="1001" t="n">
        <v>4249</v>
      </c>
      <c r="B4251" s="1001" t="s">
        <v>9473</v>
      </c>
      <c r="C4251" s="1001" t="s">
        <v>965</v>
      </c>
      <c r="D4251" s="1001" t="s">
        <v>462</v>
      </c>
      <c r="E4251" s="1001" t="n">
        <v>2110060380</v>
      </c>
      <c r="F4251" s="1001" t="n">
        <v>44038</v>
      </c>
      <c r="G4251" s="1001" t="s">
        <v>9474</v>
      </c>
      <c r="H4251" s="1128" t="n">
        <v>448</v>
      </c>
      <c r="I4251" s="1068"/>
    </row>
    <row r="4252" customFormat="false" ht="12.75" hidden="false" customHeight="false" outlineLevel="0" collapsed="false">
      <c r="A4252" s="1001" t="n">
        <v>4250</v>
      </c>
      <c r="B4252" s="1001" t="s">
        <v>9475</v>
      </c>
      <c r="C4252" s="1001" t="s">
        <v>988</v>
      </c>
      <c r="D4252" s="1001" t="s">
        <v>854</v>
      </c>
      <c r="E4252" s="1001" t="n">
        <v>1010021040</v>
      </c>
      <c r="F4252" s="1001" t="n">
        <v>6107</v>
      </c>
      <c r="G4252" s="1001" t="s">
        <v>9476</v>
      </c>
      <c r="H4252" s="1128" t="n">
        <v>284</v>
      </c>
      <c r="I4252" s="1068"/>
    </row>
    <row r="4253" customFormat="false" ht="12.75" hidden="false" customHeight="false" outlineLevel="0" collapsed="false">
      <c r="A4253" s="1001" t="n">
        <v>4251</v>
      </c>
      <c r="B4253" s="1001" t="s">
        <v>9477</v>
      </c>
      <c r="C4253" s="1001" t="s">
        <v>942</v>
      </c>
      <c r="D4253" s="1001" t="s">
        <v>847</v>
      </c>
      <c r="E4253" s="1001" t="n">
        <v>3180250830</v>
      </c>
      <c r="F4253" s="1001" t="n">
        <v>78082</v>
      </c>
      <c r="G4253" s="1001" t="s">
        <v>9478</v>
      </c>
      <c r="H4253" s="1128" t="n">
        <v>1595</v>
      </c>
      <c r="I4253" s="1068"/>
    </row>
    <row r="4254" customFormat="false" ht="12.75" hidden="false" customHeight="false" outlineLevel="0" collapsed="false">
      <c r="A4254" s="1001" t="n">
        <v>4252</v>
      </c>
      <c r="B4254" s="1001" t="s">
        <v>9479</v>
      </c>
      <c r="C4254" s="1001" t="s">
        <v>1320</v>
      </c>
      <c r="D4254" s="1001" t="s">
        <v>462</v>
      </c>
      <c r="E4254" s="1001" t="n">
        <v>2111050170</v>
      </c>
      <c r="F4254" s="1001" t="n">
        <v>109017</v>
      </c>
      <c r="G4254" s="1001" t="s">
        <v>9480</v>
      </c>
      <c r="H4254" s="1128" t="n">
        <v>6407</v>
      </c>
      <c r="I4254" s="1068"/>
    </row>
    <row r="4255" customFormat="false" ht="12.75" hidden="false" customHeight="false" outlineLevel="0" collapsed="false">
      <c r="A4255" s="1001" t="n">
        <v>4253</v>
      </c>
      <c r="B4255" s="1001" t="s">
        <v>9481</v>
      </c>
      <c r="C4255" s="1001" t="s">
        <v>1320</v>
      </c>
      <c r="D4255" s="1001" t="s">
        <v>462</v>
      </c>
      <c r="E4255" s="1001" t="n">
        <v>2111050180</v>
      </c>
      <c r="F4255" s="1001" t="n">
        <v>109018</v>
      </c>
      <c r="G4255" s="1001" t="s">
        <v>9482</v>
      </c>
      <c r="H4255" s="1128" t="n">
        <v>12497</v>
      </c>
      <c r="I4255" s="1068"/>
    </row>
    <row r="4256" customFormat="false" ht="12.75" hidden="false" customHeight="false" outlineLevel="0" collapsed="false">
      <c r="A4256" s="1001" t="n">
        <v>4254</v>
      </c>
      <c r="B4256" s="1001" t="s">
        <v>9483</v>
      </c>
      <c r="C4256" s="1001" t="s">
        <v>2168</v>
      </c>
      <c r="D4256" s="1001" t="s">
        <v>849</v>
      </c>
      <c r="E4256" s="1001" t="n">
        <v>1081010090</v>
      </c>
      <c r="F4256" s="1001" t="n">
        <v>99009</v>
      </c>
      <c r="G4256" s="1001" t="s">
        <v>9484</v>
      </c>
      <c r="H4256" s="1128" t="n">
        <v>991</v>
      </c>
      <c r="I4256" s="1068"/>
    </row>
    <row r="4257" customFormat="false" ht="12.75" hidden="false" customHeight="false" outlineLevel="0" collapsed="false">
      <c r="A4257" s="1001" t="n">
        <v>4255</v>
      </c>
      <c r="B4257" s="1001" t="s">
        <v>9485</v>
      </c>
      <c r="C4257" s="1001" t="s">
        <v>1055</v>
      </c>
      <c r="D4257" s="1001" t="s">
        <v>852</v>
      </c>
      <c r="E4257" s="1001" t="n">
        <v>1030860870</v>
      </c>
      <c r="F4257" s="1001" t="n">
        <v>12103</v>
      </c>
      <c r="G4257" s="1001" t="s">
        <v>9486</v>
      </c>
      <c r="H4257" s="1128" t="n">
        <v>1491</v>
      </c>
      <c r="I4257" s="1068"/>
    </row>
    <row r="4258" customFormat="false" ht="12.75" hidden="false" customHeight="false" outlineLevel="0" collapsed="false">
      <c r="A4258" s="1001" t="n">
        <v>4256</v>
      </c>
      <c r="B4258" s="1001" t="s">
        <v>9487</v>
      </c>
      <c r="C4258" s="1001" t="s">
        <v>1032</v>
      </c>
      <c r="D4258" s="1001" t="s">
        <v>854</v>
      </c>
      <c r="E4258" s="1001" t="n">
        <v>1010070760</v>
      </c>
      <c r="F4258" s="1001" t="n">
        <v>5076</v>
      </c>
      <c r="G4258" s="1001" t="s">
        <v>9488</v>
      </c>
      <c r="H4258" s="1128" t="n">
        <v>2290</v>
      </c>
      <c r="I4258" s="1068"/>
    </row>
    <row r="4259" customFormat="false" ht="12.75" hidden="false" customHeight="false" outlineLevel="0" collapsed="false">
      <c r="A4259" s="1001" t="n">
        <v>4257</v>
      </c>
      <c r="B4259" s="1001" t="s">
        <v>9489</v>
      </c>
      <c r="C4259" s="1001" t="s">
        <v>1103</v>
      </c>
      <c r="D4259" s="1001" t="s">
        <v>851</v>
      </c>
      <c r="E4259" s="1001" t="n">
        <v>1070370340</v>
      </c>
      <c r="F4259" s="1001" t="n">
        <v>8037</v>
      </c>
      <c r="G4259" s="1001" t="s">
        <v>9490</v>
      </c>
      <c r="H4259" s="1128" t="n">
        <v>120</v>
      </c>
      <c r="I4259" s="1068"/>
    </row>
    <row r="4260" customFormat="false" ht="12.75" hidden="false" customHeight="false" outlineLevel="0" collapsed="false">
      <c r="A4260" s="1001" t="n">
        <v>4258</v>
      </c>
      <c r="B4260" s="1001" t="s">
        <v>9491</v>
      </c>
      <c r="C4260" s="1001" t="s">
        <v>875</v>
      </c>
      <c r="D4260" s="1001" t="s">
        <v>861</v>
      </c>
      <c r="E4260" s="1001" t="n">
        <v>1050540570</v>
      </c>
      <c r="F4260" s="1001" t="n">
        <v>28057</v>
      </c>
      <c r="G4260" s="1001" t="s">
        <v>9492</v>
      </c>
      <c r="H4260" s="1128" t="n">
        <v>11362</v>
      </c>
      <c r="I4260" s="1068"/>
    </row>
    <row r="4261" customFormat="false" ht="12.75" hidden="false" customHeight="false" outlineLevel="0" collapsed="false">
      <c r="A4261" s="1001" t="n">
        <v>4259</v>
      </c>
      <c r="B4261" s="1001" t="s">
        <v>9493</v>
      </c>
      <c r="C4261" s="1001" t="s">
        <v>1796</v>
      </c>
      <c r="D4261" s="1001" t="s">
        <v>855</v>
      </c>
      <c r="E4261" s="1001" t="n">
        <v>3160780160</v>
      </c>
      <c r="F4261" s="1001" t="n">
        <v>73016</v>
      </c>
      <c r="G4261" s="1001" t="s">
        <v>9494</v>
      </c>
      <c r="H4261" s="1128" t="n">
        <v>5377</v>
      </c>
      <c r="I4261" s="1068"/>
    </row>
    <row r="4262" customFormat="false" ht="12.75" hidden="false" customHeight="false" outlineLevel="0" collapsed="false">
      <c r="A4262" s="1001" t="n">
        <v>4260</v>
      </c>
      <c r="B4262" s="1001" t="s">
        <v>9495</v>
      </c>
      <c r="C4262" s="1001" t="s">
        <v>948</v>
      </c>
      <c r="D4262" s="1001" t="s">
        <v>462</v>
      </c>
      <c r="E4262" s="1001" t="n">
        <v>2110590360</v>
      </c>
      <c r="F4262" s="1001" t="n">
        <v>41036</v>
      </c>
      <c r="G4262" s="1001" t="s">
        <v>9496</v>
      </c>
      <c r="H4262" s="1128" t="n">
        <v>7006</v>
      </c>
      <c r="I4262" s="1068"/>
    </row>
    <row r="4263" customFormat="false" ht="12.75" hidden="false" customHeight="false" outlineLevel="0" collapsed="false">
      <c r="A4263" s="1001" t="n">
        <v>4261</v>
      </c>
      <c r="B4263" s="1001" t="s">
        <v>9497</v>
      </c>
      <c r="C4263" s="1001" t="s">
        <v>1012</v>
      </c>
      <c r="D4263" s="1001" t="s">
        <v>464</v>
      </c>
      <c r="E4263" s="1001" t="n">
        <v>2120700610</v>
      </c>
      <c r="F4263" s="1001" t="n">
        <v>58062</v>
      </c>
      <c r="G4263" s="1001" t="s">
        <v>9498</v>
      </c>
      <c r="H4263" s="1128" t="n">
        <v>2066</v>
      </c>
      <c r="I4263" s="1068"/>
    </row>
    <row r="4264" customFormat="false" ht="12.75" hidden="false" customHeight="false" outlineLevel="0" collapsed="false">
      <c r="A4264" s="1001" t="n">
        <v>4262</v>
      </c>
      <c r="B4264" s="1001" t="s">
        <v>9499</v>
      </c>
      <c r="C4264" s="1001" t="s">
        <v>1325</v>
      </c>
      <c r="D4264" s="1001" t="s">
        <v>468</v>
      </c>
      <c r="E4264" s="1001" t="n">
        <v>3130230530</v>
      </c>
      <c r="F4264" s="1001" t="n">
        <v>69053</v>
      </c>
      <c r="G4264" s="1001" t="s">
        <v>9500</v>
      </c>
      <c r="H4264" s="1128" t="n">
        <v>77</v>
      </c>
      <c r="I4264" s="1068"/>
    </row>
    <row r="4265" customFormat="false" ht="12.75" hidden="false" customHeight="false" outlineLevel="0" collapsed="false">
      <c r="A4265" s="1001" t="n">
        <v>4263</v>
      </c>
      <c r="B4265" s="1001" t="s">
        <v>9501</v>
      </c>
      <c r="C4265" s="1001" t="s">
        <v>968</v>
      </c>
      <c r="D4265" s="1001" t="s">
        <v>859</v>
      </c>
      <c r="E4265" s="1001" t="n">
        <v>2100800210</v>
      </c>
      <c r="F4265" s="1001" t="n">
        <v>55021</v>
      </c>
      <c r="G4265" s="1001" t="s">
        <v>9502</v>
      </c>
      <c r="H4265" s="1128" t="n">
        <v>1369</v>
      </c>
      <c r="I4265" s="1068"/>
    </row>
    <row r="4266" customFormat="false" ht="12.75" hidden="false" customHeight="false" outlineLevel="0" collapsed="false">
      <c r="A4266" s="1001" t="n">
        <v>4264</v>
      </c>
      <c r="B4266" s="1001" t="s">
        <v>9503</v>
      </c>
      <c r="C4266" s="1001" t="s">
        <v>1320</v>
      </c>
      <c r="D4266" s="1001" t="s">
        <v>462</v>
      </c>
      <c r="E4266" s="1001" t="n">
        <v>2111050190</v>
      </c>
      <c r="F4266" s="1001" t="n">
        <v>109019</v>
      </c>
      <c r="G4266" s="1001" t="s">
        <v>9504</v>
      </c>
      <c r="H4266" s="1128" t="n">
        <v>357</v>
      </c>
      <c r="I4266" s="1068"/>
    </row>
    <row r="4267" customFormat="false" ht="12.75" hidden="false" customHeight="false" outlineLevel="0" collapsed="false">
      <c r="A4267" s="1001" t="n">
        <v>4265</v>
      </c>
      <c r="B4267" s="1001" t="s">
        <v>9505</v>
      </c>
      <c r="C4267" s="1001" t="s">
        <v>905</v>
      </c>
      <c r="D4267" s="1001" t="s">
        <v>855</v>
      </c>
      <c r="E4267" s="1001" t="n">
        <v>3160310300</v>
      </c>
      <c r="F4267" s="1001" t="n">
        <v>71032</v>
      </c>
      <c r="G4267" s="1001" t="s">
        <v>9506</v>
      </c>
      <c r="H4267" s="1128" t="n">
        <v>959</v>
      </c>
      <c r="I4267" s="1068"/>
    </row>
    <row r="4268" customFormat="false" ht="12.75" hidden="false" customHeight="false" outlineLevel="0" collapsed="false">
      <c r="A4268" s="1001" t="n">
        <v>4266</v>
      </c>
      <c r="B4268" s="1001" t="s">
        <v>9507</v>
      </c>
      <c r="C4268" s="1001" t="s">
        <v>1731</v>
      </c>
      <c r="D4268" s="1001" t="s">
        <v>859</v>
      </c>
      <c r="E4268" s="1001" t="n">
        <v>2100580310</v>
      </c>
      <c r="F4268" s="1001" t="n">
        <v>54031</v>
      </c>
      <c r="G4268" s="1001" t="s">
        <v>9508</v>
      </c>
      <c r="H4268" s="1128" t="n">
        <v>567</v>
      </c>
      <c r="I4268" s="1068"/>
    </row>
    <row r="4269" customFormat="false" ht="12.75" hidden="false" customHeight="false" outlineLevel="0" collapsed="false">
      <c r="A4269" s="1001" t="n">
        <v>4267</v>
      </c>
      <c r="B4269" s="1001" t="s">
        <v>9509</v>
      </c>
      <c r="C4269" s="1001" t="s">
        <v>1024</v>
      </c>
      <c r="D4269" s="1001" t="s">
        <v>856</v>
      </c>
      <c r="E4269" s="1001" t="n">
        <v>4200730400</v>
      </c>
      <c r="F4269" s="1001" t="n">
        <v>90040</v>
      </c>
      <c r="G4269" s="1001" t="s">
        <v>9510</v>
      </c>
      <c r="H4269" s="1128" t="n">
        <v>111</v>
      </c>
      <c r="I4269" s="1068"/>
    </row>
    <row r="4270" customFormat="false" ht="12.75" hidden="false" customHeight="false" outlineLevel="0" collapsed="false">
      <c r="A4270" s="1001" t="n">
        <v>4268</v>
      </c>
      <c r="B4270" s="1001" t="s">
        <v>9511</v>
      </c>
      <c r="C4270" s="1001" t="s">
        <v>917</v>
      </c>
      <c r="D4270" s="1001" t="s">
        <v>464</v>
      </c>
      <c r="E4270" s="1001" t="n">
        <v>2120690390</v>
      </c>
      <c r="F4270" s="1001" t="n">
        <v>57041</v>
      </c>
      <c r="G4270" s="1001" t="s">
        <v>9512</v>
      </c>
      <c r="H4270" s="1128" t="n">
        <v>1197</v>
      </c>
      <c r="I4270" s="1068"/>
    </row>
    <row r="4271" customFormat="false" ht="12.75" hidden="false" customHeight="false" outlineLevel="0" collapsed="false">
      <c r="A4271" s="1001" t="n">
        <v>4269</v>
      </c>
      <c r="B4271" s="1001" t="s">
        <v>9513</v>
      </c>
      <c r="C4271" s="1001" t="s">
        <v>1250</v>
      </c>
      <c r="D4271" s="1001" t="s">
        <v>857</v>
      </c>
      <c r="E4271" s="1001" t="n">
        <v>4190550480</v>
      </c>
      <c r="F4271" s="1001" t="n">
        <v>82050</v>
      </c>
      <c r="G4271" s="1001" t="s">
        <v>9514</v>
      </c>
      <c r="H4271" s="1128" t="n">
        <v>5857</v>
      </c>
      <c r="I4271" s="1068"/>
    </row>
    <row r="4272" customFormat="false" ht="12.75" hidden="false" customHeight="false" outlineLevel="0" collapsed="false">
      <c r="A4272" s="1001" t="n">
        <v>4270</v>
      </c>
      <c r="B4272" s="1001" t="s">
        <v>9515</v>
      </c>
      <c r="C4272" s="1001" t="s">
        <v>1012</v>
      </c>
      <c r="D4272" s="1001" t="s">
        <v>464</v>
      </c>
      <c r="E4272" s="1001" t="n">
        <v>2120700620</v>
      </c>
      <c r="F4272" s="1001" t="n">
        <v>58063</v>
      </c>
      <c r="G4272" s="1001" t="s">
        <v>9516</v>
      </c>
      <c r="H4272" s="1128" t="n">
        <v>5140</v>
      </c>
      <c r="I4272" s="1068"/>
    </row>
    <row r="4273" customFormat="false" ht="12.75" hidden="false" customHeight="false" outlineLevel="0" collapsed="false">
      <c r="A4273" s="1001" t="n">
        <v>4271</v>
      </c>
      <c r="B4273" s="1001" t="s">
        <v>9517</v>
      </c>
      <c r="C4273" s="1001" t="s">
        <v>1087</v>
      </c>
      <c r="D4273" s="1001" t="s">
        <v>848</v>
      </c>
      <c r="E4273" s="1001" t="n">
        <v>3150080570</v>
      </c>
      <c r="F4273" s="1001" t="n">
        <v>64057</v>
      </c>
      <c r="G4273" s="1001" t="s">
        <v>9518</v>
      </c>
      <c r="H4273" s="1128" t="n">
        <v>7367</v>
      </c>
      <c r="I4273" s="1068"/>
    </row>
    <row r="4274" customFormat="false" ht="12.75" hidden="false" customHeight="false" outlineLevel="0" collapsed="false">
      <c r="A4274" s="1001" t="n">
        <v>4272</v>
      </c>
      <c r="B4274" s="1001" t="s">
        <v>9519</v>
      </c>
      <c r="C4274" s="1001" t="s">
        <v>999</v>
      </c>
      <c r="D4274" s="1001" t="s">
        <v>852</v>
      </c>
      <c r="E4274" s="1001" t="n">
        <v>1030121311</v>
      </c>
      <c r="F4274" s="1001" t="n">
        <v>16139</v>
      </c>
      <c r="G4274" s="1001" t="s">
        <v>9520</v>
      </c>
      <c r="H4274" s="1128" t="n">
        <v>3176</v>
      </c>
      <c r="I4274" s="1068"/>
    </row>
    <row r="4275" customFormat="false" ht="12.75" hidden="false" customHeight="false" outlineLevel="0" collapsed="false">
      <c r="A4275" s="1001" t="n">
        <v>4273</v>
      </c>
      <c r="B4275" s="1001" t="s">
        <v>9521</v>
      </c>
      <c r="C4275" s="1001" t="s">
        <v>971</v>
      </c>
      <c r="D4275" s="1001" t="s">
        <v>853</v>
      </c>
      <c r="E4275" s="1001" t="n">
        <v>3140190440</v>
      </c>
      <c r="F4275" s="1001" t="n">
        <v>70044</v>
      </c>
      <c r="G4275" s="1001" t="s">
        <v>9522</v>
      </c>
      <c r="H4275" s="1128" t="n">
        <v>315</v>
      </c>
      <c r="I4275" s="1068"/>
    </row>
    <row r="4276" customFormat="false" ht="12.75" hidden="false" customHeight="false" outlineLevel="0" collapsed="false">
      <c r="A4276" s="1001" t="n">
        <v>4274</v>
      </c>
      <c r="B4276" s="1001" t="s">
        <v>9523</v>
      </c>
      <c r="C4276" s="1001" t="s">
        <v>1320</v>
      </c>
      <c r="D4276" s="1001" t="s">
        <v>462</v>
      </c>
      <c r="E4276" s="1001" t="n">
        <v>2111050200</v>
      </c>
      <c r="F4276" s="1001" t="n">
        <v>109020</v>
      </c>
      <c r="G4276" s="1001" t="s">
        <v>9524</v>
      </c>
      <c r="H4276" s="1128" t="n">
        <v>713</v>
      </c>
      <c r="I4276" s="1068"/>
    </row>
    <row r="4277" customFormat="false" ht="12.75" hidden="false" customHeight="false" outlineLevel="0" collapsed="false">
      <c r="A4277" s="1001" t="n">
        <v>4275</v>
      </c>
      <c r="B4277" s="1001" t="s">
        <v>9525</v>
      </c>
      <c r="C4277" s="1001" t="s">
        <v>908</v>
      </c>
      <c r="D4277" s="1001" t="s">
        <v>854</v>
      </c>
      <c r="E4277" s="1001" t="n">
        <v>1010271370</v>
      </c>
      <c r="F4277" s="1001" t="n">
        <v>4137</v>
      </c>
      <c r="G4277" s="1001" t="s">
        <v>9526</v>
      </c>
      <c r="H4277" s="1128" t="n">
        <v>480</v>
      </c>
      <c r="I4277" s="1068"/>
    </row>
    <row r="4278" customFormat="false" ht="12.75" hidden="false" customHeight="false" outlineLevel="0" collapsed="false">
      <c r="A4278" s="1001" t="n">
        <v>4276</v>
      </c>
      <c r="B4278" s="1001" t="s">
        <v>9527</v>
      </c>
      <c r="C4278" s="1001" t="s">
        <v>1881</v>
      </c>
      <c r="D4278" s="1001" t="s">
        <v>458</v>
      </c>
      <c r="E4278" s="1001" t="n">
        <v>2090300280</v>
      </c>
      <c r="F4278" s="1001" t="n">
        <v>48028</v>
      </c>
      <c r="G4278" s="1001" t="s">
        <v>9528</v>
      </c>
      <c r="H4278" s="1128" t="n">
        <v>14226</v>
      </c>
      <c r="I4278" s="1068"/>
    </row>
    <row r="4279" customFormat="false" ht="12.75" hidden="false" customHeight="false" outlineLevel="0" collapsed="false">
      <c r="A4279" s="1001" t="n">
        <v>4277</v>
      </c>
      <c r="B4279" s="1001" t="s">
        <v>9529</v>
      </c>
      <c r="C4279" s="1001" t="s">
        <v>1497</v>
      </c>
      <c r="D4279" s="1001" t="s">
        <v>462</v>
      </c>
      <c r="E4279" s="1001" t="n">
        <v>2110440300</v>
      </c>
      <c r="F4279" s="1001" t="n">
        <v>43030</v>
      </c>
      <c r="G4279" s="1001" t="s">
        <v>9530</v>
      </c>
      <c r="H4279" s="1128" t="n">
        <v>3392</v>
      </c>
      <c r="I4279" s="1068"/>
    </row>
    <row r="4280" customFormat="false" ht="12.75" hidden="false" customHeight="false" outlineLevel="0" collapsed="false">
      <c r="A4280" s="1001" t="n">
        <v>4278</v>
      </c>
      <c r="B4280" s="1001" t="s">
        <v>9531</v>
      </c>
      <c r="C4280" s="1001" t="s">
        <v>1250</v>
      </c>
      <c r="D4280" s="1001" t="s">
        <v>857</v>
      </c>
      <c r="E4280" s="1001" t="n">
        <v>4190550490</v>
      </c>
      <c r="F4280" s="1001" t="n">
        <v>82051</v>
      </c>
      <c r="G4280" s="1001" t="s">
        <v>9532</v>
      </c>
      <c r="H4280" s="1128" t="n">
        <v>2990</v>
      </c>
      <c r="I4280" s="1068"/>
    </row>
    <row r="4281" customFormat="false" ht="12.75" hidden="false" customHeight="false" outlineLevel="0" collapsed="false">
      <c r="A4281" s="1001" t="n">
        <v>4279</v>
      </c>
      <c r="B4281" s="1001" t="s">
        <v>9533</v>
      </c>
      <c r="C4281" s="1001" t="s">
        <v>1032</v>
      </c>
      <c r="D4281" s="1001" t="s">
        <v>854</v>
      </c>
      <c r="E4281" s="1001" t="n">
        <v>1010070770</v>
      </c>
      <c r="F4281" s="1001" t="n">
        <v>5077</v>
      </c>
      <c r="G4281" s="1001" t="s">
        <v>9534</v>
      </c>
      <c r="H4281" s="1128" t="n">
        <v>1053</v>
      </c>
      <c r="I4281" s="1068"/>
    </row>
    <row r="4282" customFormat="false" ht="12.75" hidden="false" customHeight="false" outlineLevel="0" collapsed="false">
      <c r="A4282" s="1001" t="n">
        <v>4280</v>
      </c>
      <c r="B4282" s="1001" t="s">
        <v>9535</v>
      </c>
      <c r="C4282" s="1001" t="s">
        <v>908</v>
      </c>
      <c r="D4282" s="1001" t="s">
        <v>854</v>
      </c>
      <c r="E4282" s="1001" t="n">
        <v>1010271380</v>
      </c>
      <c r="F4282" s="1001" t="n">
        <v>4138</v>
      </c>
      <c r="G4282" s="1001" t="s">
        <v>9536</v>
      </c>
      <c r="H4282" s="1128" t="n">
        <v>214</v>
      </c>
      <c r="I4282" s="1068"/>
    </row>
    <row r="4283" customFormat="false" ht="12.75" hidden="false" customHeight="false" outlineLevel="0" collapsed="false">
      <c r="A4283" s="1001" t="n">
        <v>4281</v>
      </c>
      <c r="B4283" s="1001" t="s">
        <v>9537</v>
      </c>
      <c r="C4283" s="1001" t="s">
        <v>1087</v>
      </c>
      <c r="D4283" s="1001" t="s">
        <v>848</v>
      </c>
      <c r="E4283" s="1001" t="n">
        <v>3150080580</v>
      </c>
      <c r="F4283" s="1001" t="n">
        <v>64058</v>
      </c>
      <c r="G4283" s="1001" t="s">
        <v>9538</v>
      </c>
      <c r="H4283" s="1128" t="n">
        <v>2636</v>
      </c>
      <c r="I4283" s="1068"/>
    </row>
    <row r="4284" customFormat="false" ht="12.75" hidden="false" customHeight="false" outlineLevel="0" collapsed="false">
      <c r="A4284" s="1001" t="n">
        <v>4282</v>
      </c>
      <c r="B4284" s="1001" t="s">
        <v>9539</v>
      </c>
      <c r="C4284" s="1001" t="s">
        <v>1068</v>
      </c>
      <c r="D4284" s="1001" t="s">
        <v>462</v>
      </c>
      <c r="E4284" s="1001" t="n">
        <v>2110030270</v>
      </c>
      <c r="F4284" s="1001" t="n">
        <v>42027</v>
      </c>
      <c r="G4284" s="1001" t="s">
        <v>9540</v>
      </c>
      <c r="H4284" s="1128" t="n">
        <v>9754</v>
      </c>
      <c r="I4284" s="1068"/>
    </row>
    <row r="4285" customFormat="false" ht="12.75" hidden="false" customHeight="false" outlineLevel="0" collapsed="false">
      <c r="A4285" s="1001" t="n">
        <v>4283</v>
      </c>
      <c r="B4285" s="1001" t="s">
        <v>9541</v>
      </c>
      <c r="C4285" s="1001" t="s">
        <v>988</v>
      </c>
      <c r="D4285" s="1001" t="s">
        <v>854</v>
      </c>
      <c r="E4285" s="1001" t="n">
        <v>1010021050</v>
      </c>
      <c r="F4285" s="1001" t="n">
        <v>6108</v>
      </c>
      <c r="G4285" s="1001" t="s">
        <v>9542</v>
      </c>
      <c r="H4285" s="1128" t="n">
        <v>311</v>
      </c>
      <c r="I4285" s="1068"/>
    </row>
    <row r="4286" customFormat="false" ht="12.75" hidden="false" customHeight="false" outlineLevel="0" collapsed="false">
      <c r="A4286" s="1001" t="n">
        <v>4284</v>
      </c>
      <c r="B4286" s="1001" t="s">
        <v>9543</v>
      </c>
      <c r="C4286" s="1001" t="s">
        <v>1796</v>
      </c>
      <c r="D4286" s="1001" t="s">
        <v>855</v>
      </c>
      <c r="E4286" s="1001" t="n">
        <v>3160780170</v>
      </c>
      <c r="F4286" s="1001" t="n">
        <v>73017</v>
      </c>
      <c r="G4286" s="1001" t="s">
        <v>9544</v>
      </c>
      <c r="H4286" s="1128" t="n">
        <v>3608</v>
      </c>
      <c r="I4286" s="1068"/>
    </row>
    <row r="4287" customFormat="false" ht="12.75" hidden="false" customHeight="false" outlineLevel="0" collapsed="false">
      <c r="A4287" s="1001" t="n">
        <v>4285</v>
      </c>
      <c r="B4287" s="1001" t="s">
        <v>9545</v>
      </c>
      <c r="C4287" s="1001" t="s">
        <v>1159</v>
      </c>
      <c r="D4287" s="1001" t="s">
        <v>852</v>
      </c>
      <c r="E4287" s="1001" t="n">
        <v>1030241490</v>
      </c>
      <c r="F4287" s="1001" t="n">
        <v>13155</v>
      </c>
      <c r="G4287" s="1001" t="s">
        <v>9546</v>
      </c>
      <c r="H4287" s="1128" t="n">
        <v>220</v>
      </c>
      <c r="I4287" s="1068"/>
    </row>
    <row r="4288" customFormat="false" ht="12.75" hidden="false" customHeight="false" outlineLevel="0" collapsed="false">
      <c r="A4288" s="1001" t="n">
        <v>4286</v>
      </c>
      <c r="B4288" s="1001" t="s">
        <v>9547</v>
      </c>
      <c r="C4288" s="1001" t="s">
        <v>1434</v>
      </c>
      <c r="D4288" s="1001" t="s">
        <v>458</v>
      </c>
      <c r="E4288" s="1001" t="n">
        <v>2090050230</v>
      </c>
      <c r="F4288" s="1001" t="n">
        <v>51023</v>
      </c>
      <c r="G4288" s="1001" t="s">
        <v>9548</v>
      </c>
      <c r="H4288" s="1128" t="n">
        <v>523</v>
      </c>
      <c r="I4288" s="1068"/>
    </row>
    <row r="4289" customFormat="false" ht="12.75" hidden="false" customHeight="false" outlineLevel="0" collapsed="false">
      <c r="A4289" s="1001" t="n">
        <v>4287</v>
      </c>
      <c r="B4289" s="1001" t="s">
        <v>9549</v>
      </c>
      <c r="C4289" s="1001" t="s">
        <v>1087</v>
      </c>
      <c r="D4289" s="1001" t="s">
        <v>848</v>
      </c>
      <c r="E4289" s="1001" t="n">
        <v>3150080590</v>
      </c>
      <c r="F4289" s="1001" t="n">
        <v>64059</v>
      </c>
      <c r="G4289" s="1001" t="s">
        <v>9550</v>
      </c>
      <c r="H4289" s="1128" t="n">
        <v>5067</v>
      </c>
      <c r="I4289" s="1068"/>
    </row>
    <row r="4290" customFormat="false" ht="12.75" hidden="false" customHeight="false" outlineLevel="0" collapsed="false">
      <c r="A4290" s="1001" t="n">
        <v>4288</v>
      </c>
      <c r="B4290" s="1001" t="s">
        <v>9551</v>
      </c>
      <c r="C4290" s="1001" t="s">
        <v>899</v>
      </c>
      <c r="D4290" s="1001" t="s">
        <v>846</v>
      </c>
      <c r="E4290" s="1001" t="n">
        <v>3170640500</v>
      </c>
      <c r="F4290" s="1001" t="n">
        <v>76051</v>
      </c>
      <c r="G4290" s="1001" t="s">
        <v>9552</v>
      </c>
      <c r="H4290" s="1128" t="n">
        <v>1402</v>
      </c>
      <c r="I4290" s="1068"/>
    </row>
    <row r="4291" customFormat="false" ht="12.75" hidden="false" customHeight="false" outlineLevel="0" collapsed="false">
      <c r="A4291" s="1001" t="n">
        <v>4289</v>
      </c>
      <c r="B4291" s="1001" t="s">
        <v>9553</v>
      </c>
      <c r="C4291" s="1001" t="s">
        <v>971</v>
      </c>
      <c r="D4291" s="1001" t="s">
        <v>853</v>
      </c>
      <c r="E4291" s="1001" t="n">
        <v>3140190450</v>
      </c>
      <c r="F4291" s="1001" t="n">
        <v>70045</v>
      </c>
      <c r="G4291" s="1001" t="s">
        <v>9554</v>
      </c>
      <c r="H4291" s="1128" t="n">
        <v>299</v>
      </c>
      <c r="I4291" s="1068"/>
    </row>
    <row r="4292" customFormat="false" ht="12.75" hidden="false" customHeight="false" outlineLevel="0" collapsed="false">
      <c r="A4292" s="1001" t="n">
        <v>4290</v>
      </c>
      <c r="B4292" s="1001" t="s">
        <v>9555</v>
      </c>
      <c r="C4292" s="1001" t="s">
        <v>965</v>
      </c>
      <c r="D4292" s="1001" t="s">
        <v>462</v>
      </c>
      <c r="E4292" s="1001" t="n">
        <v>2110060440</v>
      </c>
      <c r="F4292" s="1001" t="n">
        <v>44044</v>
      </c>
      <c r="G4292" s="1001" t="s">
        <v>9556</v>
      </c>
      <c r="H4292" s="1128" t="n">
        <v>528</v>
      </c>
      <c r="I4292" s="1068"/>
    </row>
    <row r="4293" customFormat="false" ht="12.75" hidden="false" customHeight="false" outlineLevel="0" collapsed="false">
      <c r="A4293" s="1001" t="n">
        <v>4291</v>
      </c>
      <c r="B4293" s="1001" t="s">
        <v>9557</v>
      </c>
      <c r="C4293" s="1001" t="s">
        <v>3453</v>
      </c>
      <c r="D4293" s="1001" t="s">
        <v>458</v>
      </c>
      <c r="E4293" s="1001" t="n">
        <v>2091000030</v>
      </c>
      <c r="F4293" s="1001" t="n">
        <v>100003</v>
      </c>
      <c r="G4293" s="1001" t="s">
        <v>9558</v>
      </c>
      <c r="H4293" s="1128" t="n">
        <v>19100</v>
      </c>
      <c r="I4293" s="1068"/>
    </row>
    <row r="4294" customFormat="false" ht="12.75" hidden="false" customHeight="false" outlineLevel="0" collapsed="false">
      <c r="A4294" s="1001" t="n">
        <v>4292</v>
      </c>
      <c r="B4294" s="1001" t="s">
        <v>9559</v>
      </c>
      <c r="C4294" s="1001" t="s">
        <v>899</v>
      </c>
      <c r="D4294" s="1001" t="s">
        <v>846</v>
      </c>
      <c r="E4294" s="1001" t="n">
        <v>3170640510</v>
      </c>
      <c r="F4294" s="1001" t="n">
        <v>76052</v>
      </c>
      <c r="G4294" s="1001" t="s">
        <v>9560</v>
      </c>
      <c r="H4294" s="1128" t="n">
        <v>1120</v>
      </c>
      <c r="I4294" s="1068"/>
    </row>
    <row r="4295" customFormat="false" ht="12.75" hidden="false" customHeight="false" outlineLevel="0" collapsed="false">
      <c r="A4295" s="1001" t="n">
        <v>4293</v>
      </c>
      <c r="B4295" s="1001" t="s">
        <v>9561</v>
      </c>
      <c r="C4295" s="1001" t="s">
        <v>1084</v>
      </c>
      <c r="D4295" s="1001" t="s">
        <v>850</v>
      </c>
      <c r="E4295" s="1001" t="n">
        <v>1060850610</v>
      </c>
      <c r="F4295" s="1001" t="n">
        <v>30061</v>
      </c>
      <c r="G4295" s="1001" t="s">
        <v>9562</v>
      </c>
      <c r="H4295" s="1128" t="n">
        <v>483</v>
      </c>
      <c r="I4295" s="1068"/>
    </row>
    <row r="4296" customFormat="false" ht="12.75" hidden="false" customHeight="false" outlineLevel="0" collapsed="false">
      <c r="A4296" s="1001" t="n">
        <v>4294</v>
      </c>
      <c r="B4296" s="1001" t="s">
        <v>9563</v>
      </c>
      <c r="C4296" s="1001" t="s">
        <v>971</v>
      </c>
      <c r="D4296" s="1001" t="s">
        <v>853</v>
      </c>
      <c r="E4296" s="1001" t="n">
        <v>3140190460</v>
      </c>
      <c r="F4296" s="1001" t="n">
        <v>70046</v>
      </c>
      <c r="G4296" s="1001" t="s">
        <v>9564</v>
      </c>
      <c r="H4296" s="1128" t="n">
        <v>6191</v>
      </c>
      <c r="I4296" s="1068"/>
    </row>
    <row r="4297" customFormat="false" ht="12.75" hidden="false" customHeight="false" outlineLevel="0" collapsed="false">
      <c r="A4297" s="1001" t="n">
        <v>4295</v>
      </c>
      <c r="B4297" s="1001" t="s">
        <v>9565</v>
      </c>
      <c r="C4297" s="1001" t="s">
        <v>917</v>
      </c>
      <c r="D4297" s="1001" t="s">
        <v>464</v>
      </c>
      <c r="E4297" s="1001" t="n">
        <v>2120690400</v>
      </c>
      <c r="F4297" s="1001" t="n">
        <v>57042</v>
      </c>
      <c r="G4297" s="1001" t="s">
        <v>9566</v>
      </c>
      <c r="H4297" s="1128" t="n">
        <v>280</v>
      </c>
      <c r="I4297" s="1068"/>
    </row>
    <row r="4298" customFormat="false" ht="12.75" hidden="false" customHeight="false" outlineLevel="0" collapsed="false">
      <c r="A4298" s="1001" t="n">
        <v>4296</v>
      </c>
      <c r="B4298" s="1001" t="s">
        <v>9567</v>
      </c>
      <c r="C4298" s="1001" t="s">
        <v>974</v>
      </c>
      <c r="D4298" s="1001" t="s">
        <v>853</v>
      </c>
      <c r="E4298" s="1001" t="n">
        <v>3140940290</v>
      </c>
      <c r="F4298" s="1001" t="n">
        <v>94029</v>
      </c>
      <c r="G4298" s="1001" t="s">
        <v>9568</v>
      </c>
      <c r="H4298" s="1128" t="n">
        <v>503</v>
      </c>
      <c r="I4298" s="1068"/>
    </row>
    <row r="4299" customFormat="false" ht="12.75" hidden="false" customHeight="false" outlineLevel="0" collapsed="false">
      <c r="A4299" s="1001" t="n">
        <v>4297</v>
      </c>
      <c r="B4299" s="1001" t="s">
        <v>9569</v>
      </c>
      <c r="C4299" s="1001" t="s">
        <v>1325</v>
      </c>
      <c r="D4299" s="1001" t="s">
        <v>468</v>
      </c>
      <c r="E4299" s="1001" t="n">
        <v>3130230540</v>
      </c>
      <c r="F4299" s="1001" t="n">
        <v>69054</v>
      </c>
      <c r="G4299" s="1001" t="s">
        <v>9570</v>
      </c>
      <c r="H4299" s="1128" t="n">
        <v>604</v>
      </c>
      <c r="I4299" s="1068"/>
    </row>
    <row r="4300" customFormat="false" ht="12.75" hidden="false" customHeight="false" outlineLevel="0" collapsed="false">
      <c r="A4300" s="1001" t="n">
        <v>4298</v>
      </c>
      <c r="B4300" s="1001" t="s">
        <v>9571</v>
      </c>
      <c r="C4300" s="1001" t="s">
        <v>1325</v>
      </c>
      <c r="D4300" s="1001" t="s">
        <v>468</v>
      </c>
      <c r="E4300" s="1001" t="n">
        <v>3130230550</v>
      </c>
      <c r="F4300" s="1001" t="n">
        <v>69055</v>
      </c>
      <c r="G4300" s="1001" t="s">
        <v>9572</v>
      </c>
      <c r="H4300" s="1128" t="n">
        <v>2348</v>
      </c>
      <c r="I4300" s="1068"/>
    </row>
    <row r="4301" customFormat="false" ht="12.75" hidden="false" customHeight="false" outlineLevel="0" collapsed="false">
      <c r="A4301" s="1001" t="n">
        <v>4299</v>
      </c>
      <c r="B4301" s="1001" t="s">
        <v>9573</v>
      </c>
      <c r="C4301" s="1001" t="s">
        <v>1174</v>
      </c>
      <c r="D4301" s="1001" t="s">
        <v>847</v>
      </c>
      <c r="E4301" s="1001" t="n">
        <v>3180220780</v>
      </c>
      <c r="F4301" s="1001" t="n">
        <v>79081</v>
      </c>
      <c r="G4301" s="1001" t="s">
        <v>9574</v>
      </c>
      <c r="H4301" s="1128" t="n">
        <v>5614</v>
      </c>
      <c r="I4301" s="1068"/>
    </row>
    <row r="4302" customFormat="false" ht="12.75" hidden="false" customHeight="false" outlineLevel="0" collapsed="false">
      <c r="A4302" s="1001" t="n">
        <v>4300</v>
      </c>
      <c r="B4302" s="1001" t="s">
        <v>9575</v>
      </c>
      <c r="C4302" s="1001" t="s">
        <v>1796</v>
      </c>
      <c r="D4302" s="1001" t="s">
        <v>855</v>
      </c>
      <c r="E4302" s="1001" t="n">
        <v>3160780180</v>
      </c>
      <c r="F4302" s="1001" t="n">
        <v>73018</v>
      </c>
      <c r="G4302" s="1001" t="s">
        <v>9576</v>
      </c>
      <c r="H4302" s="1128" t="n">
        <v>2315</v>
      </c>
      <c r="I4302" s="1068"/>
    </row>
    <row r="4303" customFormat="false" ht="12.75" hidden="false" customHeight="false" outlineLevel="0" collapsed="false">
      <c r="A4303" s="1001" t="n">
        <v>4301</v>
      </c>
      <c r="B4303" s="1001" t="s">
        <v>9577</v>
      </c>
      <c r="C4303" s="1001" t="s">
        <v>965</v>
      </c>
      <c r="D4303" s="1001" t="s">
        <v>462</v>
      </c>
      <c r="E4303" s="1001" t="n">
        <v>2110060450</v>
      </c>
      <c r="F4303" s="1001" t="n">
        <v>44045</v>
      </c>
      <c r="G4303" s="1001" t="s">
        <v>9578</v>
      </c>
      <c r="H4303" s="1128" t="n">
        <v>12869</v>
      </c>
      <c r="I4303" s="1068"/>
    </row>
    <row r="4304" customFormat="false" ht="12.75" hidden="false" customHeight="false" outlineLevel="0" collapsed="false">
      <c r="A4304" s="1001" t="n">
        <v>4302</v>
      </c>
      <c r="B4304" s="1001" t="s">
        <v>9579</v>
      </c>
      <c r="C4304" s="1001" t="s">
        <v>884</v>
      </c>
      <c r="D4304" s="1001" t="s">
        <v>458</v>
      </c>
      <c r="E4304" s="1001" t="n">
        <v>2090750150</v>
      </c>
      <c r="F4304" s="1001" t="n">
        <v>52015</v>
      </c>
      <c r="G4304" s="1001" t="s">
        <v>9580</v>
      </c>
      <c r="H4304" s="1128" t="n">
        <v>13386</v>
      </c>
      <c r="I4304" s="1068"/>
    </row>
    <row r="4305" customFormat="false" ht="12.75" hidden="false" customHeight="false" outlineLevel="0" collapsed="false">
      <c r="A4305" s="1001" t="n">
        <v>4303</v>
      </c>
      <c r="B4305" s="1001" t="s">
        <v>9581</v>
      </c>
      <c r="C4305" s="1001" t="s">
        <v>1434</v>
      </c>
      <c r="D4305" s="1001" t="s">
        <v>458</v>
      </c>
      <c r="E4305" s="1001" t="n">
        <v>2090050240</v>
      </c>
      <c r="F4305" s="1001" t="n">
        <v>51024</v>
      </c>
      <c r="G4305" s="1001" t="s">
        <v>9582</v>
      </c>
      <c r="H4305" s="1128" t="n">
        <v>1708</v>
      </c>
      <c r="I4305" s="1068"/>
    </row>
    <row r="4306" customFormat="false" ht="12.75" hidden="false" customHeight="false" outlineLevel="0" collapsed="false">
      <c r="A4306" s="1001" t="n">
        <v>4304</v>
      </c>
      <c r="B4306" s="1001" t="s">
        <v>9583</v>
      </c>
      <c r="C4306" s="1001" t="s">
        <v>914</v>
      </c>
      <c r="D4306" s="1001" t="s">
        <v>468</v>
      </c>
      <c r="E4306" s="1001" t="n">
        <v>3130380560</v>
      </c>
      <c r="F4306" s="1001" t="n">
        <v>66056</v>
      </c>
      <c r="G4306" s="1001" t="s">
        <v>9584</v>
      </c>
      <c r="H4306" s="1128" t="n">
        <v>2200</v>
      </c>
      <c r="I4306" s="1068"/>
    </row>
    <row r="4307" customFormat="false" ht="12.75" hidden="false" customHeight="false" outlineLevel="0" collapsed="false">
      <c r="A4307" s="1001" t="n">
        <v>4305</v>
      </c>
      <c r="B4307" s="1001" t="s">
        <v>9585</v>
      </c>
      <c r="C4307" s="1001" t="s">
        <v>1418</v>
      </c>
      <c r="D4307" s="1001" t="s">
        <v>850</v>
      </c>
      <c r="E4307" s="1001" t="n">
        <v>1060930270</v>
      </c>
      <c r="F4307" s="1001" t="n">
        <v>93027</v>
      </c>
      <c r="G4307" s="1001" t="s">
        <v>9586</v>
      </c>
      <c r="H4307" s="1128" t="n">
        <v>4267</v>
      </c>
      <c r="I4307" s="1068"/>
    </row>
    <row r="4308" customFormat="false" ht="12.75" hidden="false" customHeight="false" outlineLevel="0" collapsed="false">
      <c r="A4308" s="1001" t="n">
        <v>4306</v>
      </c>
      <c r="B4308" s="1001" t="s">
        <v>9587</v>
      </c>
      <c r="C4308" s="1001" t="s">
        <v>1335</v>
      </c>
      <c r="D4308" s="1001" t="s">
        <v>849</v>
      </c>
      <c r="E4308" s="1001" t="n">
        <v>1080130410</v>
      </c>
      <c r="F4308" s="1001" t="n">
        <v>37041</v>
      </c>
      <c r="G4308" s="1001" t="s">
        <v>9588</v>
      </c>
      <c r="H4308" s="1128" t="n">
        <v>6161</v>
      </c>
      <c r="I4308" s="1068"/>
    </row>
    <row r="4309" customFormat="false" ht="12.75" hidden="false" customHeight="false" outlineLevel="0" collapsed="false">
      <c r="A4309" s="1001" t="n">
        <v>4307</v>
      </c>
      <c r="B4309" s="1001" t="s">
        <v>9589</v>
      </c>
      <c r="C4309" s="1001" t="s">
        <v>884</v>
      </c>
      <c r="D4309" s="1001" t="s">
        <v>458</v>
      </c>
      <c r="E4309" s="1001" t="n">
        <v>2090750160</v>
      </c>
      <c r="F4309" s="1001" t="n">
        <v>52016</v>
      </c>
      <c r="G4309" s="1001" t="s">
        <v>9590</v>
      </c>
      <c r="H4309" s="1128" t="n">
        <v>9993</v>
      </c>
      <c r="I4309" s="1068"/>
    </row>
    <row r="4310" customFormat="false" ht="12.75" hidden="false" customHeight="false" outlineLevel="0" collapsed="false">
      <c r="A4310" s="1001" t="n">
        <v>4308</v>
      </c>
      <c r="B4310" s="1001" t="s">
        <v>9591</v>
      </c>
      <c r="C4310" s="1001" t="s">
        <v>974</v>
      </c>
      <c r="D4310" s="1001" t="s">
        <v>853</v>
      </c>
      <c r="E4310" s="1001" t="n">
        <v>3140940300</v>
      </c>
      <c r="F4310" s="1001" t="n">
        <v>94030</v>
      </c>
      <c r="G4310" s="1001" t="s">
        <v>9592</v>
      </c>
      <c r="H4310" s="1128" t="n">
        <v>2037</v>
      </c>
      <c r="I4310" s="1068"/>
    </row>
    <row r="4311" customFormat="false" ht="12.75" hidden="false" customHeight="false" outlineLevel="0" collapsed="false">
      <c r="A4311" s="1001" t="n">
        <v>4309</v>
      </c>
      <c r="B4311" s="1001" t="s">
        <v>9593</v>
      </c>
      <c r="C4311" s="1001" t="s">
        <v>884</v>
      </c>
      <c r="D4311" s="1001" t="s">
        <v>458</v>
      </c>
      <c r="E4311" s="1001" t="n">
        <v>2090750170</v>
      </c>
      <c r="F4311" s="1001" t="n">
        <v>52017</v>
      </c>
      <c r="G4311" s="1001" t="s">
        <v>9594</v>
      </c>
      <c r="H4311" s="1128" t="n">
        <v>8984</v>
      </c>
      <c r="I4311" s="1068"/>
    </row>
    <row r="4312" customFormat="false" ht="12.75" hidden="false" customHeight="false" outlineLevel="0" collapsed="false">
      <c r="A4312" s="1001" t="n">
        <v>4310</v>
      </c>
      <c r="B4312" s="1001" t="s">
        <v>9595</v>
      </c>
      <c r="C4312" s="1001" t="s">
        <v>1226</v>
      </c>
      <c r="D4312" s="1001" t="s">
        <v>855</v>
      </c>
      <c r="E4312" s="1001" t="n">
        <v>3160410470</v>
      </c>
      <c r="F4312" s="1001" t="n">
        <v>75048</v>
      </c>
      <c r="G4312" s="1001" t="s">
        <v>9596</v>
      </c>
      <c r="H4312" s="1128" t="n">
        <v>13425</v>
      </c>
      <c r="I4312" s="1068"/>
    </row>
    <row r="4313" customFormat="false" ht="12.75" hidden="false" customHeight="false" outlineLevel="0" collapsed="false">
      <c r="A4313" s="1001" t="n">
        <v>4311</v>
      </c>
      <c r="B4313" s="1001" t="s">
        <v>9597</v>
      </c>
      <c r="C4313" s="1001" t="s">
        <v>957</v>
      </c>
      <c r="D4313" s="1001" t="s">
        <v>464</v>
      </c>
      <c r="E4313" s="1001" t="n">
        <v>2120910370</v>
      </c>
      <c r="F4313" s="1001" t="n">
        <v>56038</v>
      </c>
      <c r="G4313" s="1001" t="s">
        <v>9598</v>
      </c>
      <c r="H4313" s="1128" t="n">
        <v>4775</v>
      </c>
      <c r="I4313" s="1068"/>
    </row>
    <row r="4314" customFormat="false" ht="12.75" hidden="false" customHeight="false" outlineLevel="0" collapsed="false">
      <c r="A4314" s="1001" t="n">
        <v>4312</v>
      </c>
      <c r="B4314" s="1001" t="s">
        <v>9599</v>
      </c>
      <c r="C4314" s="1001" t="s">
        <v>1381</v>
      </c>
      <c r="D4314" s="1001" t="s">
        <v>851</v>
      </c>
      <c r="E4314" s="1001" t="n">
        <v>1070390190</v>
      </c>
      <c r="F4314" s="1001" t="n">
        <v>11019</v>
      </c>
      <c r="G4314" s="1001" t="s">
        <v>9600</v>
      </c>
      <c r="H4314" s="1128" t="n">
        <v>1371</v>
      </c>
      <c r="I4314" s="1068"/>
    </row>
    <row r="4315" customFormat="false" ht="12.75" hidden="false" customHeight="false" outlineLevel="0" collapsed="false">
      <c r="A4315" s="1001" t="n">
        <v>4313</v>
      </c>
      <c r="B4315" s="1001" t="s">
        <v>9601</v>
      </c>
      <c r="C4315" s="1001" t="s">
        <v>902</v>
      </c>
      <c r="D4315" s="1001" t="s">
        <v>857</v>
      </c>
      <c r="E4315" s="1001" t="n">
        <v>4190650070</v>
      </c>
      <c r="F4315" s="1001" t="n">
        <v>88007</v>
      </c>
      <c r="G4315" s="1001" t="s">
        <v>9602</v>
      </c>
      <c r="H4315" s="1128" t="n">
        <v>2821</v>
      </c>
      <c r="I4315" s="1068"/>
    </row>
    <row r="4316" customFormat="false" ht="12.75" hidden="false" customHeight="false" outlineLevel="0" collapsed="false">
      <c r="A4316" s="1001" t="n">
        <v>4314</v>
      </c>
      <c r="B4316" s="1001" t="s">
        <v>9603</v>
      </c>
      <c r="C4316" s="1001" t="s">
        <v>962</v>
      </c>
      <c r="D4316" s="1001" t="s">
        <v>847</v>
      </c>
      <c r="E4316" s="1001" t="n">
        <v>3181030230</v>
      </c>
      <c r="F4316" s="1001" t="n">
        <v>102023</v>
      </c>
      <c r="G4316" s="1001" t="s">
        <v>9604</v>
      </c>
      <c r="H4316" s="1128" t="n">
        <v>1548</v>
      </c>
      <c r="I4316" s="1068"/>
    </row>
    <row r="4317" customFormat="false" ht="12.75" hidden="false" customHeight="false" outlineLevel="0" collapsed="false">
      <c r="A4317" s="1001" t="n">
        <v>4315</v>
      </c>
      <c r="B4317" s="1001" t="s">
        <v>9605</v>
      </c>
      <c r="C4317" s="1001" t="s">
        <v>908</v>
      </c>
      <c r="D4317" s="1001" t="s">
        <v>854</v>
      </c>
      <c r="E4317" s="1001" t="n">
        <v>1010271390</v>
      </c>
      <c r="F4317" s="1001" t="n">
        <v>4139</v>
      </c>
      <c r="G4317" s="1001" t="s">
        <v>9606</v>
      </c>
      <c r="H4317" s="1128" t="n">
        <v>514</v>
      </c>
      <c r="I4317" s="1068"/>
    </row>
    <row r="4318" customFormat="false" ht="12.75" hidden="false" customHeight="false" outlineLevel="0" collapsed="false">
      <c r="A4318" s="1001" t="n">
        <v>4316</v>
      </c>
      <c r="B4318" s="1001" t="s">
        <v>9607</v>
      </c>
      <c r="C4318" s="1001" t="s">
        <v>1012</v>
      </c>
      <c r="D4318" s="1001" t="s">
        <v>464</v>
      </c>
      <c r="E4318" s="1001" t="n">
        <v>2120700640</v>
      </c>
      <c r="F4318" s="1001" t="n">
        <v>58065</v>
      </c>
      <c r="G4318" s="1001" t="s">
        <v>9608</v>
      </c>
      <c r="H4318" s="1128" t="n">
        <v>41060</v>
      </c>
      <c r="I4318" s="1068"/>
    </row>
    <row r="4319" customFormat="false" ht="12.75" hidden="false" customHeight="false" outlineLevel="0" collapsed="false">
      <c r="A4319" s="1001" t="n">
        <v>4317</v>
      </c>
      <c r="B4319" s="1001" t="s">
        <v>9609</v>
      </c>
      <c r="C4319" s="1001" t="s">
        <v>1556</v>
      </c>
      <c r="D4319" s="1001" t="s">
        <v>458</v>
      </c>
      <c r="E4319" s="1001" t="n">
        <v>2090360151</v>
      </c>
      <c r="F4319" s="1001" t="n">
        <v>53027</v>
      </c>
      <c r="G4319" s="1001" t="s">
        <v>9610</v>
      </c>
      <c r="H4319" s="1128" t="n">
        <v>1283</v>
      </c>
      <c r="I4319" s="1068"/>
    </row>
    <row r="4320" customFormat="false" ht="12.75" hidden="false" customHeight="false" outlineLevel="0" collapsed="false">
      <c r="A4320" s="1001" t="n">
        <v>4318</v>
      </c>
      <c r="B4320" s="1001" t="s">
        <v>9611</v>
      </c>
      <c r="C4320" s="1001" t="s">
        <v>1320</v>
      </c>
      <c r="D4320" s="1001" t="s">
        <v>462</v>
      </c>
      <c r="E4320" s="1001" t="n">
        <v>2111050220</v>
      </c>
      <c r="F4320" s="1001" t="n">
        <v>109022</v>
      </c>
      <c r="G4320" s="1001" t="s">
        <v>9612</v>
      </c>
      <c r="H4320" s="1128" t="n">
        <v>2041</v>
      </c>
      <c r="I4320" s="1068"/>
    </row>
    <row r="4321" customFormat="false" ht="12.75" hidden="false" customHeight="false" outlineLevel="0" collapsed="false">
      <c r="A4321" s="1001" t="n">
        <v>4319</v>
      </c>
      <c r="B4321" s="1001" t="s">
        <v>9613</v>
      </c>
      <c r="C4321" s="1001" t="s">
        <v>1226</v>
      </c>
      <c r="D4321" s="1001" t="s">
        <v>855</v>
      </c>
      <c r="E4321" s="1001" t="n">
        <v>3160410480</v>
      </c>
      <c r="F4321" s="1001" t="n">
        <v>75049</v>
      </c>
      <c r="G4321" s="1001" t="s">
        <v>9614</v>
      </c>
      <c r="H4321" s="1128" t="n">
        <v>2599</v>
      </c>
      <c r="I4321" s="1068"/>
    </row>
    <row r="4322" customFormat="false" ht="12.75" hidden="false" customHeight="false" outlineLevel="0" collapsed="false">
      <c r="A4322" s="1001" t="n">
        <v>4320</v>
      </c>
      <c r="B4322" s="1001" t="s">
        <v>9615</v>
      </c>
      <c r="C4322" s="1001" t="s">
        <v>922</v>
      </c>
      <c r="D4322" s="1001" t="s">
        <v>848</v>
      </c>
      <c r="E4322" s="1001" t="n">
        <v>3150720760</v>
      </c>
      <c r="F4322" s="1001" t="n">
        <v>65076</v>
      </c>
      <c r="G4322" s="1001" t="s">
        <v>9616</v>
      </c>
      <c r="H4322" s="1128" t="n">
        <v>6275</v>
      </c>
      <c r="I4322" s="1068"/>
    </row>
    <row r="4323" customFormat="false" ht="12.75" hidden="false" customHeight="false" outlineLevel="0" collapsed="false">
      <c r="A4323" s="1001" t="n">
        <v>4321</v>
      </c>
      <c r="B4323" s="1001" t="s">
        <v>9617</v>
      </c>
      <c r="C4323" s="1001" t="s">
        <v>1100</v>
      </c>
      <c r="D4323" s="1001" t="s">
        <v>848</v>
      </c>
      <c r="E4323" s="1001" t="n">
        <v>3150110420</v>
      </c>
      <c r="F4323" s="1001" t="n">
        <v>62043</v>
      </c>
      <c r="G4323" s="1001" t="s">
        <v>9618</v>
      </c>
      <c r="H4323" s="1128" t="n">
        <v>13001</v>
      </c>
      <c r="I4323" s="1068"/>
    </row>
    <row r="4324" customFormat="false" ht="12.75" hidden="false" customHeight="false" outlineLevel="0" collapsed="false">
      <c r="A4324" s="1001" t="n">
        <v>4322</v>
      </c>
      <c r="B4324" s="1001" t="s">
        <v>9619</v>
      </c>
      <c r="C4324" s="1001" t="s">
        <v>911</v>
      </c>
      <c r="D4324" s="1001" t="s">
        <v>846</v>
      </c>
      <c r="E4324" s="1001" t="n">
        <v>3170470170</v>
      </c>
      <c r="F4324" s="1001" t="n">
        <v>77017</v>
      </c>
      <c r="G4324" s="1001" t="s">
        <v>9620</v>
      </c>
      <c r="H4324" s="1128" t="n">
        <v>9247</v>
      </c>
      <c r="I4324" s="1068"/>
    </row>
    <row r="4325" customFormat="false" ht="12.75" hidden="false" customHeight="false" outlineLevel="0" collapsed="false">
      <c r="A4325" s="1001" t="n">
        <v>4323</v>
      </c>
      <c r="B4325" s="1001" t="s">
        <v>9621</v>
      </c>
      <c r="C4325" s="1001" t="s">
        <v>1117</v>
      </c>
      <c r="D4325" s="1001" t="s">
        <v>852</v>
      </c>
      <c r="E4325" s="1001" t="n">
        <v>1030570940</v>
      </c>
      <c r="F4325" s="1001" t="n">
        <v>18097</v>
      </c>
      <c r="G4325" s="1001" t="s">
        <v>9622</v>
      </c>
      <c r="H4325" s="1128" t="n">
        <v>416</v>
      </c>
      <c r="I4325" s="1068"/>
    </row>
    <row r="4326" customFormat="false" ht="12.75" hidden="false" customHeight="false" outlineLevel="0" collapsed="false">
      <c r="A4326" s="1001" t="n">
        <v>4324</v>
      </c>
      <c r="B4326" s="1001" t="s">
        <v>9623</v>
      </c>
      <c r="C4326" s="1001" t="s">
        <v>1474</v>
      </c>
      <c r="D4326" s="1001" t="s">
        <v>854</v>
      </c>
      <c r="E4326" s="1001" t="n">
        <v>1011020470</v>
      </c>
      <c r="F4326" s="1001" t="n">
        <v>103047</v>
      </c>
      <c r="G4326" s="1001" t="s">
        <v>9624</v>
      </c>
      <c r="H4326" s="1128" t="n">
        <v>380</v>
      </c>
      <c r="I4326" s="1068"/>
    </row>
    <row r="4327" customFormat="false" ht="12.75" hidden="false" customHeight="false" outlineLevel="0" collapsed="false">
      <c r="A4327" s="1001" t="n">
        <v>4325</v>
      </c>
      <c r="B4327" s="1001" t="s">
        <v>9625</v>
      </c>
      <c r="C4327" s="1001" t="s">
        <v>2351</v>
      </c>
      <c r="D4327" s="1001" t="s">
        <v>458</v>
      </c>
      <c r="E4327" s="1001" t="n">
        <v>2090620200</v>
      </c>
      <c r="F4327" s="1001" t="n">
        <v>50020</v>
      </c>
      <c r="G4327" s="1001" t="s">
        <v>9626</v>
      </c>
      <c r="H4327" s="1128" t="n">
        <v>2167</v>
      </c>
      <c r="I4327" s="1068"/>
    </row>
    <row r="4328" customFormat="false" ht="12.75" hidden="false" customHeight="false" outlineLevel="0" collapsed="false">
      <c r="A4328" s="1001" t="n">
        <v>4326</v>
      </c>
      <c r="B4328" s="1001" t="s">
        <v>9627</v>
      </c>
      <c r="C4328" s="1001" t="s">
        <v>2168</v>
      </c>
      <c r="D4328" s="1001" t="s">
        <v>849</v>
      </c>
      <c r="E4328" s="1001" t="n">
        <v>1081010101</v>
      </c>
      <c r="F4328" s="1001" t="n">
        <v>99029</v>
      </c>
      <c r="G4328" s="1001" t="s">
        <v>9628</v>
      </c>
      <c r="H4328" s="1128" t="n">
        <v>6782</v>
      </c>
      <c r="I4328" s="1068"/>
    </row>
    <row r="4329" customFormat="false" ht="12.75" hidden="false" customHeight="false" outlineLevel="0" collapsed="false">
      <c r="A4329" s="1001" t="n">
        <v>4327</v>
      </c>
      <c r="B4329" s="1001" t="s">
        <v>9629</v>
      </c>
      <c r="C4329" s="1001" t="s">
        <v>2111</v>
      </c>
      <c r="D4329" s="1001" t="s">
        <v>849</v>
      </c>
      <c r="E4329" s="1001" t="n">
        <v>1080500260</v>
      </c>
      <c r="F4329" s="1001" t="n">
        <v>36026</v>
      </c>
      <c r="G4329" s="1001" t="s">
        <v>9630</v>
      </c>
      <c r="H4329" s="1128" t="n">
        <v>3222</v>
      </c>
      <c r="I4329" s="1068"/>
    </row>
    <row r="4330" customFormat="false" ht="12.75" hidden="false" customHeight="false" outlineLevel="0" collapsed="false">
      <c r="A4330" s="1001" t="n">
        <v>4328</v>
      </c>
      <c r="B4330" s="1001" t="s">
        <v>9631</v>
      </c>
      <c r="C4330" s="1001" t="s">
        <v>1117</v>
      </c>
      <c r="D4330" s="1001" t="s">
        <v>852</v>
      </c>
      <c r="E4330" s="1001" t="n">
        <v>1030570950</v>
      </c>
      <c r="F4330" s="1001" t="n">
        <v>18098</v>
      </c>
      <c r="G4330" s="1001" t="s">
        <v>9632</v>
      </c>
      <c r="H4330" s="1128" t="n">
        <v>263</v>
      </c>
      <c r="I4330" s="1068"/>
    </row>
    <row r="4331" customFormat="false" ht="12.75" hidden="false" customHeight="false" outlineLevel="0" collapsed="false">
      <c r="A4331" s="1001" t="n">
        <v>4329</v>
      </c>
      <c r="B4331" s="1001" t="s">
        <v>9633</v>
      </c>
      <c r="C4331" s="1001" t="s">
        <v>890</v>
      </c>
      <c r="D4331" s="1001" t="s">
        <v>468</v>
      </c>
      <c r="E4331" s="1001" t="n">
        <v>3130600240</v>
      </c>
      <c r="F4331" s="1001" t="n">
        <v>68024</v>
      </c>
      <c r="G4331" s="1001" t="s">
        <v>9634</v>
      </c>
      <c r="H4331" s="1128" t="n">
        <v>53402</v>
      </c>
      <c r="I4331" s="1068"/>
    </row>
    <row r="4332" customFormat="false" ht="12.75" hidden="false" customHeight="false" outlineLevel="0" collapsed="false">
      <c r="A4332" s="1001" t="n">
        <v>4330</v>
      </c>
      <c r="B4332" s="1001" t="s">
        <v>9635</v>
      </c>
      <c r="C4332" s="1001" t="s">
        <v>1881</v>
      </c>
      <c r="D4332" s="1001" t="s">
        <v>458</v>
      </c>
      <c r="E4332" s="1001" t="n">
        <v>2090300300</v>
      </c>
      <c r="F4332" s="1001" t="n">
        <v>48030</v>
      </c>
      <c r="G4332" s="1001" t="s">
        <v>9636</v>
      </c>
      <c r="H4332" s="1128" t="n">
        <v>13236</v>
      </c>
      <c r="I4332" s="1068"/>
    </row>
    <row r="4333" customFormat="false" ht="12.75" hidden="false" customHeight="false" outlineLevel="0" collapsed="false">
      <c r="A4333" s="1001" t="n">
        <v>4331</v>
      </c>
      <c r="B4333" s="1001" t="s">
        <v>9637</v>
      </c>
      <c r="C4333" s="1001" t="s">
        <v>1035</v>
      </c>
      <c r="D4333" s="1001" t="s">
        <v>854</v>
      </c>
      <c r="E4333" s="1001" t="n">
        <v>1010811600</v>
      </c>
      <c r="F4333" s="1001" t="n">
        <v>1162</v>
      </c>
      <c r="G4333" s="1001" t="s">
        <v>9638</v>
      </c>
      <c r="H4333" s="1128" t="n">
        <v>858</v>
      </c>
      <c r="I4333" s="1068"/>
    </row>
    <row r="4334" customFormat="false" ht="12.75" hidden="false" customHeight="false" outlineLevel="0" collapsed="false">
      <c r="A4334" s="1001" t="n">
        <v>4332</v>
      </c>
      <c r="B4334" s="1001" t="s">
        <v>9639</v>
      </c>
      <c r="C4334" s="1001" t="s">
        <v>908</v>
      </c>
      <c r="D4334" s="1001" t="s">
        <v>854</v>
      </c>
      <c r="E4334" s="1001" t="n">
        <v>1010271400</v>
      </c>
      <c r="F4334" s="1001" t="n">
        <v>4140</v>
      </c>
      <c r="G4334" s="1001" t="s">
        <v>9640</v>
      </c>
      <c r="H4334" s="1128" t="n">
        <v>1634</v>
      </c>
      <c r="I4334" s="1068"/>
    </row>
    <row r="4335" customFormat="false" ht="12.75" hidden="false" customHeight="false" outlineLevel="0" collapsed="false">
      <c r="A4335" s="1001" t="n">
        <v>4333</v>
      </c>
      <c r="B4335" s="1001" t="s">
        <v>9641</v>
      </c>
      <c r="C4335" s="1001" t="s">
        <v>1063</v>
      </c>
      <c r="D4335" s="1001" t="s">
        <v>857</v>
      </c>
      <c r="E4335" s="1001" t="n">
        <v>4190010250</v>
      </c>
      <c r="F4335" s="1001" t="n">
        <v>84025</v>
      </c>
      <c r="G4335" s="1001" t="s">
        <v>9642</v>
      </c>
      <c r="H4335" s="1128" t="n">
        <v>2743</v>
      </c>
      <c r="I4335" s="1068"/>
    </row>
    <row r="4336" customFormat="false" ht="12.75" hidden="false" customHeight="false" outlineLevel="0" collapsed="false">
      <c r="A4336" s="1001" t="n">
        <v>4334</v>
      </c>
      <c r="B4336" s="1001" t="s">
        <v>9643</v>
      </c>
      <c r="C4336" s="1001" t="s">
        <v>1434</v>
      </c>
      <c r="D4336" s="1001" t="s">
        <v>458</v>
      </c>
      <c r="E4336" s="1001" t="n">
        <v>2090050260</v>
      </c>
      <c r="F4336" s="1001" t="n">
        <v>51026</v>
      </c>
      <c r="G4336" s="1001" t="s">
        <v>9644</v>
      </c>
      <c r="H4336" s="1128" t="n">
        <v>24047</v>
      </c>
      <c r="I4336" s="1068"/>
    </row>
    <row r="4337" customFormat="false" ht="12.75" hidden="false" customHeight="false" outlineLevel="0" collapsed="false">
      <c r="A4337" s="1001" t="n">
        <v>4335</v>
      </c>
      <c r="B4337" s="1001" t="s">
        <v>9645</v>
      </c>
      <c r="C4337" s="1001" t="s">
        <v>881</v>
      </c>
      <c r="D4337" s="1001" t="s">
        <v>852</v>
      </c>
      <c r="E4337" s="1001" t="n">
        <v>1030980530</v>
      </c>
      <c r="F4337" s="1001" t="n">
        <v>97053</v>
      </c>
      <c r="G4337" s="1001" t="s">
        <v>9646</v>
      </c>
      <c r="H4337" s="1128" t="n">
        <v>2677</v>
      </c>
      <c r="I4337" s="1068"/>
    </row>
    <row r="4338" customFormat="false" ht="12.75" hidden="false" customHeight="false" outlineLevel="0" collapsed="false">
      <c r="A4338" s="1001" t="n">
        <v>4336</v>
      </c>
      <c r="B4338" s="1001" t="s">
        <v>9647</v>
      </c>
      <c r="C4338" s="1001" t="s">
        <v>1087</v>
      </c>
      <c r="D4338" s="1001" t="s">
        <v>848</v>
      </c>
      <c r="E4338" s="1001" t="n">
        <v>3150080600</v>
      </c>
      <c r="F4338" s="1001" t="n">
        <v>64060</v>
      </c>
      <c r="G4338" s="1001" t="s">
        <v>9648</v>
      </c>
      <c r="H4338" s="1128" t="n">
        <v>714</v>
      </c>
      <c r="I4338" s="1068"/>
    </row>
    <row r="4339" customFormat="false" ht="12.75" hidden="false" customHeight="false" outlineLevel="0" collapsed="false">
      <c r="A4339" s="1001" t="n">
        <v>4337</v>
      </c>
      <c r="B4339" s="1001" t="s">
        <v>9649</v>
      </c>
      <c r="C4339" s="1001" t="s">
        <v>2351</v>
      </c>
      <c r="D4339" s="1001" t="s">
        <v>458</v>
      </c>
      <c r="E4339" s="1001" t="n">
        <v>2090620210</v>
      </c>
      <c r="F4339" s="1001" t="n">
        <v>50021</v>
      </c>
      <c r="G4339" s="1001" t="s">
        <v>9650</v>
      </c>
      <c r="H4339" s="1128" t="n">
        <v>753</v>
      </c>
      <c r="I4339" s="1068"/>
    </row>
    <row r="4340" customFormat="false" ht="12.75" hidden="false" customHeight="false" outlineLevel="0" collapsed="false">
      <c r="A4340" s="1001" t="n">
        <v>4338</v>
      </c>
      <c r="B4340" s="1001" t="s">
        <v>9651</v>
      </c>
      <c r="C4340" s="1001" t="s">
        <v>1071</v>
      </c>
      <c r="D4340" s="1001" t="s">
        <v>861</v>
      </c>
      <c r="E4340" s="1001" t="n">
        <v>1050900660</v>
      </c>
      <c r="F4340" s="1001" t="n">
        <v>24066</v>
      </c>
      <c r="G4340" s="1001" t="s">
        <v>9652</v>
      </c>
      <c r="H4340" s="1128" t="n">
        <v>2801</v>
      </c>
      <c r="I4340" s="1068"/>
    </row>
    <row r="4341" customFormat="false" ht="12.75" hidden="false" customHeight="false" outlineLevel="0" collapsed="false">
      <c r="A4341" s="1001" t="n">
        <v>4339</v>
      </c>
      <c r="B4341" s="1001" t="s">
        <v>9653</v>
      </c>
      <c r="C4341" s="1001" t="s">
        <v>908</v>
      </c>
      <c r="D4341" s="1001" t="s">
        <v>854</v>
      </c>
      <c r="E4341" s="1001" t="n">
        <v>1010271410</v>
      </c>
      <c r="F4341" s="1001" t="n">
        <v>4141</v>
      </c>
      <c r="G4341" s="1001" t="s">
        <v>9654</v>
      </c>
      <c r="H4341" s="1128" t="n">
        <v>225</v>
      </c>
      <c r="I4341" s="1068"/>
    </row>
    <row r="4342" customFormat="false" ht="12.75" hidden="false" customHeight="false" outlineLevel="0" collapsed="false">
      <c r="A4342" s="1001" t="n">
        <v>4340</v>
      </c>
      <c r="B4342" s="1001" t="s">
        <v>9655</v>
      </c>
      <c r="C4342" s="1001" t="s">
        <v>1024</v>
      </c>
      <c r="D4342" s="1001" t="s">
        <v>856</v>
      </c>
      <c r="E4342" s="1001" t="n">
        <v>4200730410</v>
      </c>
      <c r="F4342" s="1001" t="n">
        <v>90041</v>
      </c>
      <c r="G4342" s="1001" t="s">
        <v>9656</v>
      </c>
      <c r="H4342" s="1128" t="n">
        <v>2348</v>
      </c>
      <c r="I4342" s="1068"/>
    </row>
    <row r="4343" customFormat="false" ht="12.75" hidden="false" customHeight="false" outlineLevel="0" collapsed="false">
      <c r="A4343" s="1001" t="n">
        <v>4341</v>
      </c>
      <c r="B4343" s="1001" t="s">
        <v>9657</v>
      </c>
      <c r="C4343" s="1001" t="s">
        <v>1884</v>
      </c>
      <c r="D4343" s="1001" t="s">
        <v>849</v>
      </c>
      <c r="E4343" s="1001" t="n">
        <v>1080320270</v>
      </c>
      <c r="F4343" s="1001" t="n">
        <v>40028</v>
      </c>
      <c r="G4343" s="1001" t="s">
        <v>9658</v>
      </c>
      <c r="H4343" s="1128" t="n">
        <v>1683</v>
      </c>
      <c r="I4343" s="1068"/>
    </row>
    <row r="4344" customFormat="false" ht="12.75" hidden="false" customHeight="false" outlineLevel="0" collapsed="false">
      <c r="A4344" s="1001" t="n">
        <v>4342</v>
      </c>
      <c r="B4344" s="1001" t="s">
        <v>9659</v>
      </c>
      <c r="C4344" s="1001" t="s">
        <v>945</v>
      </c>
      <c r="D4344" s="1001" t="s">
        <v>852</v>
      </c>
      <c r="E4344" s="1001" t="n">
        <v>1030151040</v>
      </c>
      <c r="F4344" s="1001" t="n">
        <v>17112</v>
      </c>
      <c r="G4344" s="1001" t="s">
        <v>9660</v>
      </c>
      <c r="H4344" s="1128" t="n">
        <v>4568</v>
      </c>
      <c r="I4344" s="1068"/>
    </row>
    <row r="4345" customFormat="false" ht="12.75" hidden="false" customHeight="false" outlineLevel="0" collapsed="false">
      <c r="A4345" s="1001" t="n">
        <v>4343</v>
      </c>
      <c r="B4345" s="1001" t="s">
        <v>9661</v>
      </c>
      <c r="C4345" s="1001" t="s">
        <v>681</v>
      </c>
      <c r="D4345" s="1001" t="s">
        <v>849</v>
      </c>
      <c r="E4345" s="1001" t="n">
        <v>1080610270</v>
      </c>
      <c r="F4345" s="1001" t="n">
        <v>33027</v>
      </c>
      <c r="G4345" s="1001" t="s">
        <v>9662</v>
      </c>
      <c r="H4345" s="1128" t="n">
        <v>5106</v>
      </c>
      <c r="I4345" s="1068"/>
    </row>
    <row r="4346" customFormat="false" ht="12.75" hidden="false" customHeight="false" outlineLevel="0" collapsed="false">
      <c r="A4346" s="1001" t="n">
        <v>4344</v>
      </c>
      <c r="B4346" s="1001" t="s">
        <v>9663</v>
      </c>
      <c r="C4346" s="1001" t="s">
        <v>1117</v>
      </c>
      <c r="D4346" s="1001" t="s">
        <v>852</v>
      </c>
      <c r="E4346" s="1001" t="n">
        <v>1030570960</v>
      </c>
      <c r="F4346" s="1001" t="n">
        <v>18099</v>
      </c>
      <c r="G4346" s="1001" t="s">
        <v>9664</v>
      </c>
      <c r="H4346" s="1128" t="n">
        <v>631</v>
      </c>
      <c r="I4346" s="1068"/>
    </row>
    <row r="4347" customFormat="false" ht="12.75" hidden="false" customHeight="false" outlineLevel="0" collapsed="false">
      <c r="A4347" s="1001" t="n">
        <v>4345</v>
      </c>
      <c r="B4347" s="1001" t="s">
        <v>9665</v>
      </c>
      <c r="C4347" s="1001" t="s">
        <v>881</v>
      </c>
      <c r="D4347" s="1001" t="s">
        <v>852</v>
      </c>
      <c r="E4347" s="1001" t="n">
        <v>1030980540</v>
      </c>
      <c r="F4347" s="1001" t="n">
        <v>97054</v>
      </c>
      <c r="G4347" s="1001" t="s">
        <v>9666</v>
      </c>
      <c r="H4347" s="1128" t="n">
        <v>4153</v>
      </c>
      <c r="I4347" s="1068"/>
    </row>
    <row r="4348" customFormat="false" ht="12.75" hidden="false" customHeight="false" outlineLevel="0" collapsed="false">
      <c r="A4348" s="1001" t="n">
        <v>4346</v>
      </c>
      <c r="B4348" s="1001" t="s">
        <v>9667</v>
      </c>
      <c r="C4348" s="1001" t="s">
        <v>1071</v>
      </c>
      <c r="D4348" s="1001" t="s">
        <v>861</v>
      </c>
      <c r="E4348" s="1001" t="n">
        <v>1050900670</v>
      </c>
      <c r="F4348" s="1001" t="n">
        <v>24067</v>
      </c>
      <c r="G4348" s="1001" t="s">
        <v>9668</v>
      </c>
      <c r="H4348" s="1128" t="n">
        <v>8983</v>
      </c>
      <c r="I4348" s="1068"/>
    </row>
    <row r="4349" customFormat="false" ht="12.75" hidden="false" customHeight="false" outlineLevel="0" collapsed="false">
      <c r="A4349" s="1001" t="n">
        <v>4347</v>
      </c>
      <c r="B4349" s="1001" t="s">
        <v>9669</v>
      </c>
      <c r="C4349" s="1001" t="s">
        <v>908</v>
      </c>
      <c r="D4349" s="1001" t="s">
        <v>854</v>
      </c>
      <c r="E4349" s="1001" t="n">
        <v>1010271420</v>
      </c>
      <c r="F4349" s="1001" t="n">
        <v>4142</v>
      </c>
      <c r="G4349" s="1001" t="s">
        <v>9670</v>
      </c>
      <c r="H4349" s="1128" t="n">
        <v>2351</v>
      </c>
      <c r="I4349" s="1068"/>
    </row>
    <row r="4350" customFormat="false" ht="12.75" hidden="false" customHeight="false" outlineLevel="0" collapsed="false">
      <c r="A4350" s="1001" t="n">
        <v>4348</v>
      </c>
      <c r="B4350" s="1001" t="s">
        <v>9671</v>
      </c>
      <c r="C4350" s="1001" t="s">
        <v>945</v>
      </c>
      <c r="D4350" s="1001" t="s">
        <v>852</v>
      </c>
      <c r="E4350" s="1001" t="n">
        <v>1030151050</v>
      </c>
      <c r="F4350" s="1001" t="n">
        <v>17113</v>
      </c>
      <c r="G4350" s="1001" t="s">
        <v>9672</v>
      </c>
      <c r="H4350" s="1128" t="n">
        <v>26088</v>
      </c>
      <c r="I4350" s="1068"/>
    </row>
    <row r="4351" customFormat="false" ht="12.75" hidden="false" customHeight="false" outlineLevel="0" collapsed="false">
      <c r="A4351" s="1001" t="n">
        <v>4349</v>
      </c>
      <c r="B4351" s="1001" t="s">
        <v>9673</v>
      </c>
      <c r="C4351" s="1001" t="s">
        <v>884</v>
      </c>
      <c r="D4351" s="1001" t="s">
        <v>458</v>
      </c>
      <c r="E4351" s="1001" t="n">
        <v>2090750180</v>
      </c>
      <c r="F4351" s="1001" t="n">
        <v>52018</v>
      </c>
      <c r="G4351" s="1001" t="s">
        <v>9674</v>
      </c>
      <c r="H4351" s="1128" t="n">
        <v>1534</v>
      </c>
      <c r="I4351" s="1068"/>
    </row>
    <row r="4352" customFormat="false" ht="12.75" hidden="false" customHeight="false" outlineLevel="0" collapsed="false">
      <c r="A4352" s="1001" t="n">
        <v>4350</v>
      </c>
      <c r="B4352" s="1001" t="s">
        <v>9675</v>
      </c>
      <c r="C4352" s="1001" t="s">
        <v>1556</v>
      </c>
      <c r="D4352" s="1001" t="s">
        <v>458</v>
      </c>
      <c r="E4352" s="1001" t="n">
        <v>2090360160</v>
      </c>
      <c r="F4352" s="1001" t="n">
        <v>53017</v>
      </c>
      <c r="G4352" s="1001" t="s">
        <v>9676</v>
      </c>
      <c r="H4352" s="1128" t="n">
        <v>1173</v>
      </c>
      <c r="I4352" s="1068"/>
    </row>
    <row r="4353" customFormat="false" ht="12.75" hidden="false" customHeight="false" outlineLevel="0" collapsed="false">
      <c r="A4353" s="1001" t="n">
        <v>4351</v>
      </c>
      <c r="B4353" s="1001" t="s">
        <v>9677</v>
      </c>
      <c r="C4353" s="1001" t="s">
        <v>1032</v>
      </c>
      <c r="D4353" s="1001" t="s">
        <v>854</v>
      </c>
      <c r="E4353" s="1001" t="n">
        <v>1010070781</v>
      </c>
      <c r="F4353" s="1001" t="n">
        <v>5121</v>
      </c>
      <c r="G4353" s="1001" t="s">
        <v>9678</v>
      </c>
      <c r="H4353" s="1128" t="n">
        <v>1516</v>
      </c>
      <c r="I4353" s="1068"/>
    </row>
    <row r="4354" customFormat="false" ht="12.75" hidden="false" customHeight="false" outlineLevel="0" collapsed="false">
      <c r="A4354" s="1001" t="n">
        <v>4352</v>
      </c>
      <c r="B4354" s="1001" t="s">
        <v>9679</v>
      </c>
      <c r="C4354" s="1001" t="s">
        <v>1771</v>
      </c>
      <c r="D4354" s="1001" t="s">
        <v>458</v>
      </c>
      <c r="E4354" s="1001" t="n">
        <v>2090460110</v>
      </c>
      <c r="F4354" s="1001" t="n">
        <v>45011</v>
      </c>
      <c r="G4354" s="1001" t="s">
        <v>9680</v>
      </c>
      <c r="H4354" s="1128" t="n">
        <v>10122</v>
      </c>
      <c r="I4354" s="1068"/>
    </row>
    <row r="4355" customFormat="false" ht="12.75" hidden="false" customHeight="false" outlineLevel="0" collapsed="false">
      <c r="A4355" s="1001" t="n">
        <v>4353</v>
      </c>
      <c r="B4355" s="1001" t="s">
        <v>9681</v>
      </c>
      <c r="C4355" s="1001" t="s">
        <v>945</v>
      </c>
      <c r="D4355" s="1001" t="s">
        <v>852</v>
      </c>
      <c r="E4355" s="1001" t="n">
        <v>1030151051</v>
      </c>
      <c r="F4355" s="1001" t="n">
        <v>17114</v>
      </c>
      <c r="G4355" s="1001" t="s">
        <v>9682</v>
      </c>
      <c r="H4355" s="1128" t="n">
        <v>5064</v>
      </c>
      <c r="I4355" s="1068"/>
    </row>
    <row r="4356" customFormat="false" ht="12.75" hidden="false" customHeight="false" outlineLevel="0" collapsed="false">
      <c r="A4356" s="1001" t="n">
        <v>4354</v>
      </c>
      <c r="B4356" s="1001" t="s">
        <v>9683</v>
      </c>
      <c r="C4356" s="1001" t="s">
        <v>1269</v>
      </c>
      <c r="D4356" s="1001" t="s">
        <v>860</v>
      </c>
      <c r="E4356" s="1001" t="n">
        <v>1020040420</v>
      </c>
      <c r="F4356" s="1001" t="n">
        <v>7043</v>
      </c>
      <c r="G4356" s="1001" t="s">
        <v>9684</v>
      </c>
      <c r="H4356" s="1128" t="n">
        <v>1766</v>
      </c>
      <c r="I4356" s="1068"/>
    </row>
    <row r="4357" customFormat="false" ht="12.75" hidden="false" customHeight="false" outlineLevel="0" collapsed="false">
      <c r="A4357" s="1001" t="n">
        <v>4355</v>
      </c>
      <c r="B4357" s="1001" t="s">
        <v>9685</v>
      </c>
      <c r="C4357" s="1001" t="s">
        <v>951</v>
      </c>
      <c r="D4357" s="1001" t="s">
        <v>852</v>
      </c>
      <c r="E4357" s="1001" t="n">
        <v>1030260580</v>
      </c>
      <c r="F4357" s="1001" t="n">
        <v>19059</v>
      </c>
      <c r="G4357" s="1001" t="s">
        <v>9686</v>
      </c>
      <c r="H4357" s="1128" t="n">
        <v>2441</v>
      </c>
      <c r="I4357" s="1068"/>
    </row>
    <row r="4358" customFormat="false" ht="12.75" hidden="false" customHeight="false" outlineLevel="0" collapsed="false">
      <c r="A4358" s="1001" t="n">
        <v>4356</v>
      </c>
      <c r="B4358" s="1001" t="s">
        <v>9687</v>
      </c>
      <c r="C4358" s="1001" t="s">
        <v>1591</v>
      </c>
      <c r="D4358" s="1001" t="s">
        <v>851</v>
      </c>
      <c r="E4358" s="1001" t="n">
        <v>1070340390</v>
      </c>
      <c r="F4358" s="1001" t="n">
        <v>10039</v>
      </c>
      <c r="G4358" s="1001" t="s">
        <v>9688</v>
      </c>
      <c r="H4358" s="1128" t="n">
        <v>2008</v>
      </c>
      <c r="I4358" s="1068"/>
    </row>
    <row r="4359" customFormat="false" ht="12.75" hidden="false" customHeight="false" outlineLevel="0" collapsed="false">
      <c r="A4359" s="1001" t="n">
        <v>4357</v>
      </c>
      <c r="B4359" s="1001" t="s">
        <v>9689</v>
      </c>
      <c r="C4359" s="1001" t="s">
        <v>1731</v>
      </c>
      <c r="D4359" s="1001" t="s">
        <v>859</v>
      </c>
      <c r="E4359" s="1001" t="n">
        <v>2100580330</v>
      </c>
      <c r="F4359" s="1001" t="n">
        <v>54033</v>
      </c>
      <c r="G4359" s="1001" t="s">
        <v>9690</v>
      </c>
      <c r="H4359" s="1128" t="n">
        <v>1579</v>
      </c>
      <c r="I4359" s="1068"/>
    </row>
    <row r="4360" customFormat="false" ht="12.75" hidden="false" customHeight="false" outlineLevel="0" collapsed="false">
      <c r="A4360" s="1001" t="n">
        <v>4358</v>
      </c>
      <c r="B4360" s="1001" t="s">
        <v>9691</v>
      </c>
      <c r="C4360" s="1001" t="s">
        <v>917</v>
      </c>
      <c r="D4360" s="1001" t="s">
        <v>464</v>
      </c>
      <c r="E4360" s="1001" t="n">
        <v>2120690420</v>
      </c>
      <c r="F4360" s="1001" t="n">
        <v>57044</v>
      </c>
      <c r="G4360" s="1001" t="s">
        <v>9692</v>
      </c>
      <c r="H4360" s="1128" t="n">
        <v>4103</v>
      </c>
      <c r="I4360" s="1068"/>
    </row>
    <row r="4361" customFormat="false" ht="12.75" hidden="false" customHeight="false" outlineLevel="0" collapsed="false">
      <c r="A4361" s="1001" t="n">
        <v>4359</v>
      </c>
      <c r="B4361" s="1001" t="s">
        <v>9693</v>
      </c>
      <c r="C4361" s="1001" t="s">
        <v>2351</v>
      </c>
      <c r="D4361" s="1001" t="s">
        <v>458</v>
      </c>
      <c r="E4361" s="1001" t="n">
        <v>2090620220</v>
      </c>
      <c r="F4361" s="1001" t="n">
        <v>50022</v>
      </c>
      <c r="G4361" s="1001" t="s">
        <v>9694</v>
      </c>
      <c r="H4361" s="1128" t="n">
        <v>11109</v>
      </c>
      <c r="I4361" s="1068"/>
    </row>
    <row r="4362" customFormat="false" ht="12.75" hidden="false" customHeight="false" outlineLevel="0" collapsed="false">
      <c r="A4362" s="1001" t="n">
        <v>4360</v>
      </c>
      <c r="B4362" s="1001" t="s">
        <v>9695</v>
      </c>
      <c r="C4362" s="1001" t="s">
        <v>1159</v>
      </c>
      <c r="D4362" s="1001" t="s">
        <v>852</v>
      </c>
      <c r="E4362" s="1001" t="n">
        <v>1030241510</v>
      </c>
      <c r="F4362" s="1001" t="n">
        <v>13157</v>
      </c>
      <c r="G4362" s="1001" t="s">
        <v>9696</v>
      </c>
      <c r="H4362" s="1128" t="n">
        <v>2516</v>
      </c>
      <c r="I4362" s="1068"/>
    </row>
    <row r="4363" customFormat="false" ht="12.75" hidden="false" customHeight="false" outlineLevel="0" collapsed="false">
      <c r="A4363" s="1001" t="n">
        <v>4361</v>
      </c>
      <c r="B4363" s="1001" t="s">
        <v>9697</v>
      </c>
      <c r="C4363" s="1001" t="s">
        <v>1132</v>
      </c>
      <c r="D4363" s="1001" t="s">
        <v>468</v>
      </c>
      <c r="E4363" s="1001" t="n">
        <v>3130790270</v>
      </c>
      <c r="F4363" s="1001" t="n">
        <v>67028</v>
      </c>
      <c r="G4363" s="1001" t="s">
        <v>9698</v>
      </c>
      <c r="H4363" s="1128" t="n">
        <v>7528</v>
      </c>
      <c r="I4363" s="1068"/>
    </row>
    <row r="4364" customFormat="false" ht="12.75" hidden="false" customHeight="false" outlineLevel="0" collapsed="false">
      <c r="A4364" s="1001" t="n">
        <v>4362</v>
      </c>
      <c r="B4364" s="1001" t="s">
        <v>9699</v>
      </c>
      <c r="C4364" s="1001" t="s">
        <v>971</v>
      </c>
      <c r="D4364" s="1001" t="s">
        <v>853</v>
      </c>
      <c r="E4364" s="1001" t="n">
        <v>3140190470</v>
      </c>
      <c r="F4364" s="1001" t="n">
        <v>70047</v>
      </c>
      <c r="G4364" s="1001" t="s">
        <v>9700</v>
      </c>
      <c r="H4364" s="1128" t="n">
        <v>366</v>
      </c>
      <c r="I4364" s="1068"/>
    </row>
    <row r="4365" customFormat="false" ht="12.75" hidden="false" customHeight="false" outlineLevel="0" collapsed="false">
      <c r="A4365" s="1001" t="n">
        <v>4363</v>
      </c>
      <c r="B4365" s="1001" t="s">
        <v>9701</v>
      </c>
      <c r="C4365" s="1001" t="s">
        <v>1012</v>
      </c>
      <c r="D4365" s="1001" t="s">
        <v>464</v>
      </c>
      <c r="E4365" s="1001" t="n">
        <v>2120700650</v>
      </c>
      <c r="F4365" s="1001" t="n">
        <v>58066</v>
      </c>
      <c r="G4365" s="1001" t="s">
        <v>9702</v>
      </c>
      <c r="H4365" s="1128" t="n">
        <v>1939</v>
      </c>
      <c r="I4365" s="1068"/>
    </row>
    <row r="4366" customFormat="false" ht="12.75" hidden="false" customHeight="false" outlineLevel="0" collapsed="false">
      <c r="A4366" s="1001" t="n">
        <v>4364</v>
      </c>
      <c r="B4366" s="1001" t="s">
        <v>9703</v>
      </c>
      <c r="C4366" s="1001" t="s">
        <v>1087</v>
      </c>
      <c r="D4366" s="1001" t="s">
        <v>848</v>
      </c>
      <c r="E4366" s="1001" t="n">
        <v>3150080605</v>
      </c>
      <c r="F4366" s="1001" t="n">
        <v>64121</v>
      </c>
      <c r="G4366" s="1001" t="s">
        <v>9704</v>
      </c>
      <c r="H4366" s="1128" t="n">
        <v>19396</v>
      </c>
      <c r="I4366" s="1068"/>
    </row>
    <row r="4367" customFormat="false" ht="12.75" hidden="false" customHeight="false" outlineLevel="0" collapsed="false">
      <c r="A4367" s="1001" t="n">
        <v>4365</v>
      </c>
      <c r="B4367" s="1001" t="s">
        <v>9705</v>
      </c>
      <c r="C4367" s="1001" t="s">
        <v>1071</v>
      </c>
      <c r="D4367" s="1001" t="s">
        <v>861</v>
      </c>
      <c r="E4367" s="1001" t="n">
        <v>1050900680</v>
      </c>
      <c r="F4367" s="1001" t="n">
        <v>24068</v>
      </c>
      <c r="G4367" s="1001" t="s">
        <v>9706</v>
      </c>
      <c r="H4367" s="1128" t="n">
        <v>3031</v>
      </c>
      <c r="I4367" s="1068"/>
    </row>
    <row r="4368" customFormat="false" ht="12.75" hidden="false" customHeight="false" outlineLevel="0" collapsed="false">
      <c r="A4368" s="1001" t="n">
        <v>4366</v>
      </c>
      <c r="B4368" s="1001" t="s">
        <v>9707</v>
      </c>
      <c r="C4368" s="1001" t="s">
        <v>1320</v>
      </c>
      <c r="D4368" s="1001" t="s">
        <v>462</v>
      </c>
      <c r="E4368" s="1001" t="n">
        <v>2111050270</v>
      </c>
      <c r="F4368" s="1001" t="n">
        <v>109027</v>
      </c>
      <c r="G4368" s="1001" t="s">
        <v>9708</v>
      </c>
      <c r="H4368" s="1128" t="n">
        <v>878</v>
      </c>
      <c r="I4368" s="1068"/>
    </row>
    <row r="4369" customFormat="false" ht="12.75" hidden="false" customHeight="false" outlineLevel="0" collapsed="false">
      <c r="A4369" s="1001" t="n">
        <v>4367</v>
      </c>
      <c r="B4369" s="1001" t="s">
        <v>9709</v>
      </c>
      <c r="C4369" s="1001" t="s">
        <v>887</v>
      </c>
      <c r="D4369" s="1001" t="s">
        <v>856</v>
      </c>
      <c r="E4369" s="1001" t="n">
        <v>4200950296</v>
      </c>
      <c r="F4369" s="1001" t="n">
        <v>95085</v>
      </c>
      <c r="G4369" s="1001" t="s">
        <v>9710</v>
      </c>
      <c r="H4369" s="1128" t="n">
        <v>440</v>
      </c>
      <c r="I4369" s="1068"/>
    </row>
    <row r="4370" customFormat="false" ht="12.75" hidden="false" customHeight="false" outlineLevel="0" collapsed="false">
      <c r="A4370" s="1001" t="n">
        <v>4368</v>
      </c>
      <c r="B4370" s="1001" t="s">
        <v>9711</v>
      </c>
      <c r="C4370" s="1001" t="s">
        <v>1117</v>
      </c>
      <c r="D4370" s="1001" t="s">
        <v>852</v>
      </c>
      <c r="E4370" s="1001" t="n">
        <v>1030570970</v>
      </c>
      <c r="F4370" s="1001" t="n">
        <v>18100</v>
      </c>
      <c r="G4370" s="1001" t="s">
        <v>9712</v>
      </c>
      <c r="H4370" s="1128" t="n">
        <v>1618</v>
      </c>
      <c r="I4370" s="1068"/>
    </row>
    <row r="4371" customFormat="false" ht="12.75" hidden="false" customHeight="false" outlineLevel="0" collapsed="false">
      <c r="A4371" s="1001" t="n">
        <v>4369</v>
      </c>
      <c r="B4371" s="1001" t="s">
        <v>9713</v>
      </c>
      <c r="C4371" s="1001" t="s">
        <v>1055</v>
      </c>
      <c r="D4371" s="1001" t="s">
        <v>852</v>
      </c>
      <c r="E4371" s="1001" t="n">
        <v>1030860880</v>
      </c>
      <c r="F4371" s="1001" t="n">
        <v>12104</v>
      </c>
      <c r="G4371" s="1001" t="s">
        <v>9714</v>
      </c>
      <c r="H4371" s="1128" t="n">
        <v>1939</v>
      </c>
      <c r="I4371" s="1068"/>
    </row>
    <row r="4372" customFormat="false" ht="12.75" hidden="false" customHeight="false" outlineLevel="0" collapsed="false">
      <c r="A4372" s="1001" t="n">
        <v>4370</v>
      </c>
      <c r="B4372" s="1001" t="s">
        <v>9715</v>
      </c>
      <c r="C4372" s="1001" t="s">
        <v>1058</v>
      </c>
      <c r="D4372" s="1001" t="s">
        <v>852</v>
      </c>
      <c r="E4372" s="1001" t="n">
        <v>1031040330</v>
      </c>
      <c r="F4372" s="1001" t="n">
        <v>108033</v>
      </c>
      <c r="G4372" s="1001" t="s">
        <v>9716</v>
      </c>
      <c r="H4372" s="1128" t="n">
        <v>121984</v>
      </c>
      <c r="I4372" s="1068"/>
    </row>
    <row r="4373" customFormat="false" ht="12.75" hidden="false" customHeight="false" outlineLevel="0" collapsed="false">
      <c r="A4373" s="1001" t="n">
        <v>4371</v>
      </c>
      <c r="B4373" s="1001" t="s">
        <v>9717</v>
      </c>
      <c r="C4373" s="1001" t="s">
        <v>954</v>
      </c>
      <c r="D4373" s="1001" t="s">
        <v>852</v>
      </c>
      <c r="E4373" s="1001" t="n">
        <v>1030450360</v>
      </c>
      <c r="F4373" s="1001" t="n">
        <v>20036</v>
      </c>
      <c r="G4373" s="1001" t="s">
        <v>9718</v>
      </c>
      <c r="H4373" s="1128" t="n">
        <v>4859</v>
      </c>
      <c r="I4373" s="1068"/>
    </row>
    <row r="4374" customFormat="false" ht="12.75" hidden="false" customHeight="false" outlineLevel="0" collapsed="false">
      <c r="A4374" s="1001" t="n">
        <v>4372</v>
      </c>
      <c r="B4374" s="1001" t="s">
        <v>9719</v>
      </c>
      <c r="C4374" s="1001" t="s">
        <v>1335</v>
      </c>
      <c r="D4374" s="1001" t="s">
        <v>849</v>
      </c>
      <c r="E4374" s="1001" t="n">
        <v>1080130440</v>
      </c>
      <c r="F4374" s="1001" t="n">
        <v>37044</v>
      </c>
      <c r="G4374" s="1001" t="s">
        <v>9720</v>
      </c>
      <c r="H4374" s="1128" t="n">
        <v>6358</v>
      </c>
      <c r="I4374" s="1068"/>
    </row>
    <row r="4375" customFormat="false" ht="12.75" hidden="false" customHeight="false" outlineLevel="0" collapsed="false">
      <c r="A4375" s="1001" t="n">
        <v>4373</v>
      </c>
      <c r="B4375" s="1001" t="s">
        <v>9721</v>
      </c>
      <c r="C4375" s="1001" t="s">
        <v>942</v>
      </c>
      <c r="D4375" s="1001" t="s">
        <v>847</v>
      </c>
      <c r="E4375" s="1001" t="n">
        <v>3180250840</v>
      </c>
      <c r="F4375" s="1001" t="n">
        <v>78083</v>
      </c>
      <c r="G4375" s="1001" t="s">
        <v>9722</v>
      </c>
      <c r="H4375" s="1128" t="n">
        <v>3944</v>
      </c>
      <c r="I4375" s="1068"/>
    </row>
    <row r="4376" customFormat="false" ht="12.75" hidden="false" customHeight="false" outlineLevel="0" collapsed="false">
      <c r="A4376" s="1001" t="n">
        <v>4374</v>
      </c>
      <c r="B4376" s="1001" t="s">
        <v>9723</v>
      </c>
      <c r="C4376" s="1001" t="s">
        <v>988</v>
      </c>
      <c r="D4376" s="1001" t="s">
        <v>854</v>
      </c>
      <c r="E4376" s="1001" t="n">
        <v>1010021060</v>
      </c>
      <c r="F4376" s="1001" t="n">
        <v>6109</v>
      </c>
      <c r="G4376" s="1001" t="s">
        <v>9724</v>
      </c>
      <c r="H4376" s="1128" t="n">
        <v>1319</v>
      </c>
      <c r="I4376" s="1068"/>
    </row>
    <row r="4377" customFormat="false" ht="12.75" hidden="false" customHeight="false" outlineLevel="0" collapsed="false">
      <c r="A4377" s="1001" t="n">
        <v>4375</v>
      </c>
      <c r="B4377" s="1001" t="s">
        <v>9725</v>
      </c>
      <c r="C4377" s="1001" t="s">
        <v>1032</v>
      </c>
      <c r="D4377" s="1001" t="s">
        <v>854</v>
      </c>
      <c r="E4377" s="1001" t="n">
        <v>1010070792</v>
      </c>
      <c r="F4377" s="1001" t="n">
        <v>5122</v>
      </c>
      <c r="G4377" s="1001" t="s">
        <v>9726</v>
      </c>
      <c r="H4377" s="1128" t="n">
        <v>397</v>
      </c>
      <c r="I4377" s="1068"/>
    </row>
    <row r="4378" customFormat="false" ht="12.75" hidden="false" customHeight="false" outlineLevel="0" collapsed="false">
      <c r="A4378" s="1001" t="n">
        <v>4376</v>
      </c>
      <c r="B4378" s="1001" t="s">
        <v>9727</v>
      </c>
      <c r="C4378" s="1001" t="s">
        <v>3596</v>
      </c>
      <c r="D4378" s="1001" t="s">
        <v>850</v>
      </c>
      <c r="E4378" s="1001" t="n">
        <v>1060350111</v>
      </c>
      <c r="F4378" s="1001" t="n">
        <v>31013</v>
      </c>
      <c r="G4378" s="1001" t="s">
        <v>9728</v>
      </c>
      <c r="H4378" s="1128" t="n">
        <v>695</v>
      </c>
      <c r="I4378" s="1068"/>
    </row>
    <row r="4379" customFormat="false" ht="12.75" hidden="false" customHeight="false" outlineLevel="0" collapsed="false">
      <c r="A4379" s="1001" t="n">
        <v>4377</v>
      </c>
      <c r="B4379" s="1001" t="s">
        <v>9729</v>
      </c>
      <c r="C4379" s="1001" t="s">
        <v>1055</v>
      </c>
      <c r="D4379" s="1001" t="s">
        <v>852</v>
      </c>
      <c r="E4379" s="1001" t="n">
        <v>1030860890</v>
      </c>
      <c r="F4379" s="1001" t="n">
        <v>12105</v>
      </c>
      <c r="G4379" s="1001" t="s">
        <v>9730</v>
      </c>
      <c r="H4379" s="1128" t="n">
        <v>4278</v>
      </c>
      <c r="I4379" s="1068"/>
    </row>
    <row r="4380" customFormat="false" ht="12.75" hidden="false" customHeight="false" outlineLevel="0" collapsed="false">
      <c r="A4380" s="1001" t="n">
        <v>4378</v>
      </c>
      <c r="B4380" s="1001" t="s">
        <v>9731</v>
      </c>
      <c r="C4380" s="1001" t="s">
        <v>1151</v>
      </c>
      <c r="D4380" s="1001" t="s">
        <v>852</v>
      </c>
      <c r="E4380" s="1001" t="n">
        <v>1030770450</v>
      </c>
      <c r="F4380" s="1001" t="n">
        <v>14045</v>
      </c>
      <c r="G4380" s="1001" t="s">
        <v>9732</v>
      </c>
      <c r="H4380" s="1128" t="n">
        <v>12227</v>
      </c>
      <c r="I4380" s="1068"/>
    </row>
    <row r="4381" customFormat="false" ht="12.75" hidden="false" customHeight="false" outlineLevel="0" collapsed="false">
      <c r="A4381" s="1001" t="n">
        <v>4379</v>
      </c>
      <c r="B4381" s="1001" t="s">
        <v>9733</v>
      </c>
      <c r="C4381" s="1001" t="s">
        <v>988</v>
      </c>
      <c r="D4381" s="1001" t="s">
        <v>854</v>
      </c>
      <c r="E4381" s="1001" t="n">
        <v>1010021070</v>
      </c>
      <c r="F4381" s="1001" t="n">
        <v>6110</v>
      </c>
      <c r="G4381" s="1001" t="s">
        <v>9734</v>
      </c>
      <c r="H4381" s="1128" t="n">
        <v>389</v>
      </c>
      <c r="I4381" s="1068"/>
    </row>
    <row r="4382" customFormat="false" ht="12.75" hidden="false" customHeight="false" outlineLevel="0" collapsed="false">
      <c r="A4382" s="1001" t="n">
        <v>4380</v>
      </c>
      <c r="B4382" s="1001" t="s">
        <v>9735</v>
      </c>
      <c r="C4382" s="1001" t="s">
        <v>1226</v>
      </c>
      <c r="D4382" s="1001" t="s">
        <v>855</v>
      </c>
      <c r="E4382" s="1001" t="n">
        <v>3160410490</v>
      </c>
      <c r="F4382" s="1001" t="n">
        <v>75050</v>
      </c>
      <c r="G4382" s="1001" t="s">
        <v>9736</v>
      </c>
      <c r="H4382" s="1128" t="n">
        <v>3049</v>
      </c>
      <c r="I4382" s="1068"/>
    </row>
    <row r="4383" customFormat="false" ht="12.75" hidden="false" customHeight="false" outlineLevel="0" collapsed="false">
      <c r="A4383" s="1001" t="n">
        <v>4381</v>
      </c>
      <c r="B4383" s="1001" t="s">
        <v>9737</v>
      </c>
      <c r="C4383" s="1001" t="s">
        <v>2168</v>
      </c>
      <c r="D4383" s="1001" t="s">
        <v>849</v>
      </c>
      <c r="E4383" s="1001" t="n">
        <v>1081010110</v>
      </c>
      <c r="F4383" s="1001" t="n">
        <v>99011</v>
      </c>
      <c r="G4383" s="1001" t="s">
        <v>9738</v>
      </c>
      <c r="H4383" s="1128" t="n">
        <v>7139</v>
      </c>
      <c r="I4383" s="1068"/>
    </row>
    <row r="4384" customFormat="false" ht="12.75" hidden="false" customHeight="false" outlineLevel="0" collapsed="false">
      <c r="A4384" s="1001" t="n">
        <v>4382</v>
      </c>
      <c r="B4384" s="1001" t="s">
        <v>9739</v>
      </c>
      <c r="C4384" s="1001" t="s">
        <v>1100</v>
      </c>
      <c r="D4384" s="1001" t="s">
        <v>848</v>
      </c>
      <c r="E4384" s="1001" t="n">
        <v>3150110430</v>
      </c>
      <c r="F4384" s="1001" t="n">
        <v>62044</v>
      </c>
      <c r="G4384" s="1001" t="s">
        <v>9740</v>
      </c>
      <c r="H4384" s="1128" t="n">
        <v>4548</v>
      </c>
      <c r="I4384" s="1068"/>
    </row>
    <row r="4385" customFormat="false" ht="12.75" hidden="false" customHeight="false" outlineLevel="0" collapsed="false">
      <c r="A4385" s="1001" t="n">
        <v>4383</v>
      </c>
      <c r="B4385" s="1001" t="s">
        <v>9741</v>
      </c>
      <c r="C4385" s="1001" t="s">
        <v>1335</v>
      </c>
      <c r="D4385" s="1001" t="s">
        <v>849</v>
      </c>
      <c r="E4385" s="1001" t="n">
        <v>1080130450</v>
      </c>
      <c r="F4385" s="1001" t="n">
        <v>37045</v>
      </c>
      <c r="G4385" s="1001" t="s">
        <v>9742</v>
      </c>
      <c r="H4385" s="1128" t="n">
        <v>4591</v>
      </c>
      <c r="I4385" s="1068"/>
    </row>
    <row r="4386" customFormat="false" ht="12.75" hidden="false" customHeight="false" outlineLevel="0" collapsed="false">
      <c r="A4386" s="1001" t="n">
        <v>4384</v>
      </c>
      <c r="B4386" s="1001" t="s">
        <v>9743</v>
      </c>
      <c r="C4386" s="1001" t="s">
        <v>999</v>
      </c>
      <c r="D4386" s="1001" t="s">
        <v>852</v>
      </c>
      <c r="E4386" s="1001" t="n">
        <v>1030121330</v>
      </c>
      <c r="F4386" s="1001" t="n">
        <v>16140</v>
      </c>
      <c r="G4386" s="1001" t="s">
        <v>9744</v>
      </c>
      <c r="H4386" s="1128" t="n">
        <v>2488</v>
      </c>
      <c r="I4386" s="1068"/>
    </row>
    <row r="4387" customFormat="false" ht="12.75" hidden="false" customHeight="false" outlineLevel="0" collapsed="false">
      <c r="A4387" s="1001" t="n">
        <v>4385</v>
      </c>
      <c r="B4387" s="1001" t="s">
        <v>9745</v>
      </c>
      <c r="C4387" s="1001" t="s">
        <v>1024</v>
      </c>
      <c r="D4387" s="1001" t="s">
        <v>856</v>
      </c>
      <c r="E4387" s="1001" t="n">
        <v>4200730420</v>
      </c>
      <c r="F4387" s="1001" t="n">
        <v>90042</v>
      </c>
      <c r="G4387" s="1001" t="s">
        <v>9746</v>
      </c>
      <c r="H4387" s="1128" t="n">
        <v>1758</v>
      </c>
      <c r="I4387" s="1068"/>
    </row>
    <row r="4388" customFormat="false" ht="12.75" hidden="false" customHeight="false" outlineLevel="0" collapsed="false">
      <c r="A4388" s="1001" t="n">
        <v>4386</v>
      </c>
      <c r="B4388" s="1001" t="s">
        <v>9747</v>
      </c>
      <c r="C4388" s="1001" t="s">
        <v>1320</v>
      </c>
      <c r="D4388" s="1001" t="s">
        <v>462</v>
      </c>
      <c r="E4388" s="1001" t="n">
        <v>2111050280</v>
      </c>
      <c r="F4388" s="1001" t="n">
        <v>109028</v>
      </c>
      <c r="G4388" s="1001" t="s">
        <v>9748</v>
      </c>
      <c r="H4388" s="1128" t="n">
        <v>524</v>
      </c>
      <c r="I4388" s="1068"/>
    </row>
    <row r="4389" customFormat="false" ht="12.75" hidden="false" customHeight="false" outlineLevel="0" collapsed="false">
      <c r="A4389" s="1001" t="n">
        <v>4387</v>
      </c>
      <c r="B4389" s="1001" t="s">
        <v>9749</v>
      </c>
      <c r="C4389" s="1001" t="s">
        <v>908</v>
      </c>
      <c r="D4389" s="1001" t="s">
        <v>854</v>
      </c>
      <c r="E4389" s="1001" t="n">
        <v>1010271430</v>
      </c>
      <c r="F4389" s="1001" t="n">
        <v>4143</v>
      </c>
      <c r="G4389" s="1001" t="s">
        <v>9750</v>
      </c>
      <c r="H4389" s="1128" t="n">
        <v>4078</v>
      </c>
      <c r="I4389" s="1068"/>
    </row>
    <row r="4390" customFormat="false" ht="12.75" hidden="false" customHeight="false" outlineLevel="0" collapsed="false">
      <c r="A4390" s="1001" t="n">
        <v>4388</v>
      </c>
      <c r="B4390" s="1001" t="s">
        <v>9751</v>
      </c>
      <c r="C4390" s="1001" t="s">
        <v>681</v>
      </c>
      <c r="D4390" s="1001" t="s">
        <v>849</v>
      </c>
      <c r="E4390" s="1001" t="n">
        <v>1080610280</v>
      </c>
      <c r="F4390" s="1001" t="n">
        <v>33028</v>
      </c>
      <c r="G4390" s="1001" t="s">
        <v>9752</v>
      </c>
      <c r="H4390" s="1128" t="n">
        <v>888</v>
      </c>
      <c r="I4390" s="1068"/>
    </row>
    <row r="4391" customFormat="false" ht="12.75" hidden="false" customHeight="false" outlineLevel="0" collapsed="false">
      <c r="A4391" s="1001" t="n">
        <v>4389</v>
      </c>
      <c r="B4391" s="1001" t="s">
        <v>9753</v>
      </c>
      <c r="C4391" s="1001" t="s">
        <v>1330</v>
      </c>
      <c r="D4391" s="1001" t="s">
        <v>861</v>
      </c>
      <c r="E4391" s="1001" t="n">
        <v>1050840460</v>
      </c>
      <c r="F4391" s="1001" t="n">
        <v>26047</v>
      </c>
      <c r="G4391" s="1001" t="s">
        <v>9754</v>
      </c>
      <c r="H4391" s="1128" t="n">
        <v>4428</v>
      </c>
      <c r="I4391" s="1068"/>
    </row>
    <row r="4392" customFormat="false" ht="12.75" hidden="false" customHeight="false" outlineLevel="0" collapsed="false">
      <c r="A4392" s="1001" t="n">
        <v>4390</v>
      </c>
      <c r="B4392" s="1001" t="s">
        <v>9755</v>
      </c>
      <c r="C4392" s="1001" t="s">
        <v>1269</v>
      </c>
      <c r="D4392" s="1001" t="s">
        <v>860</v>
      </c>
      <c r="E4392" s="1001" t="n">
        <v>1020040430</v>
      </c>
      <c r="F4392" s="1001" t="n">
        <v>7044</v>
      </c>
      <c r="G4392" s="1001" t="s">
        <v>9756</v>
      </c>
      <c r="H4392" s="1128" t="n">
        <v>2058</v>
      </c>
      <c r="I4392" s="1068"/>
    </row>
    <row r="4393" customFormat="false" ht="12.75" hidden="false" customHeight="false" outlineLevel="0" collapsed="false">
      <c r="A4393" s="1001" t="n">
        <v>4391</v>
      </c>
      <c r="B4393" s="1001" t="s">
        <v>9757</v>
      </c>
      <c r="C4393" s="1001" t="s">
        <v>887</v>
      </c>
      <c r="D4393" s="1001" t="s">
        <v>856</v>
      </c>
      <c r="E4393" s="1001" t="n">
        <v>4200950300</v>
      </c>
      <c r="F4393" s="1001" t="n">
        <v>95030</v>
      </c>
      <c r="G4393" s="1001" t="s">
        <v>9758</v>
      </c>
      <c r="H4393" s="1128" t="n">
        <v>661</v>
      </c>
      <c r="I4393" s="1068"/>
    </row>
    <row r="4394" customFormat="false" ht="12.75" hidden="false" customHeight="false" outlineLevel="0" collapsed="false">
      <c r="A4394" s="1001" t="n">
        <v>4392</v>
      </c>
      <c r="B4394" s="1001" t="s">
        <v>9759</v>
      </c>
      <c r="C4394" s="1001" t="s">
        <v>1110</v>
      </c>
      <c r="D4394" s="1001" t="s">
        <v>858</v>
      </c>
      <c r="E4394" s="1001" t="n">
        <v>1040831160</v>
      </c>
      <c r="F4394" s="1001" t="n">
        <v>22123</v>
      </c>
      <c r="G4394" s="1001" t="s">
        <v>9760</v>
      </c>
      <c r="H4394" s="1128" t="n">
        <v>10048</v>
      </c>
      <c r="I4394" s="1068"/>
    </row>
    <row r="4395" customFormat="false" ht="12.75" hidden="false" customHeight="false" outlineLevel="0" collapsed="false">
      <c r="A4395" s="1001" t="n">
        <v>4393</v>
      </c>
      <c r="B4395" s="1001" t="s">
        <v>9761</v>
      </c>
      <c r="C4395" s="1001" t="s">
        <v>1330</v>
      </c>
      <c r="D4395" s="1001" t="s">
        <v>861</v>
      </c>
      <c r="E4395" s="1001" t="n">
        <v>1050840470</v>
      </c>
      <c r="F4395" s="1001" t="n">
        <v>26048</v>
      </c>
      <c r="G4395" s="1001" t="s">
        <v>9762</v>
      </c>
      <c r="H4395" s="1128" t="n">
        <v>2783</v>
      </c>
      <c r="I4395" s="1068"/>
    </row>
    <row r="4396" customFormat="false" ht="12.75" hidden="false" customHeight="false" outlineLevel="0" collapsed="false">
      <c r="A4396" s="1001" t="n">
        <v>4394</v>
      </c>
      <c r="B4396" s="1001" t="s">
        <v>9763</v>
      </c>
      <c r="C4396" s="1001" t="s">
        <v>1012</v>
      </c>
      <c r="D4396" s="1001" t="s">
        <v>464</v>
      </c>
      <c r="E4396" s="1001" t="n">
        <v>2120700660</v>
      </c>
      <c r="F4396" s="1001" t="n">
        <v>58067</v>
      </c>
      <c r="G4396" s="1001" t="s">
        <v>9764</v>
      </c>
      <c r="H4396" s="1128" t="n">
        <v>2469</v>
      </c>
      <c r="I4396" s="1068"/>
    </row>
    <row r="4397" customFormat="false" ht="12.75" hidden="false" customHeight="false" outlineLevel="0" collapsed="false">
      <c r="A4397" s="1001" t="n">
        <v>4395</v>
      </c>
      <c r="B4397" s="1001" t="s">
        <v>9765</v>
      </c>
      <c r="C4397" s="1001" t="s">
        <v>922</v>
      </c>
      <c r="D4397" s="1001" t="s">
        <v>848</v>
      </c>
      <c r="E4397" s="1001" t="n">
        <v>3150720770</v>
      </c>
      <c r="F4397" s="1001" t="n">
        <v>65077</v>
      </c>
      <c r="G4397" s="1001" t="s">
        <v>9766</v>
      </c>
      <c r="H4397" s="1128" t="n">
        <v>610</v>
      </c>
      <c r="I4397" s="1068"/>
    </row>
    <row r="4398" customFormat="false" ht="12.75" hidden="false" customHeight="false" outlineLevel="0" collapsed="false">
      <c r="A4398" s="1001" t="n">
        <v>4396</v>
      </c>
      <c r="B4398" s="1001" t="s">
        <v>9767</v>
      </c>
      <c r="C4398" s="1001" t="s">
        <v>893</v>
      </c>
      <c r="D4398" s="1001" t="s">
        <v>852</v>
      </c>
      <c r="E4398" s="1001" t="n">
        <v>1030491490</v>
      </c>
      <c r="F4398" s="1001" t="n">
        <v>15150</v>
      </c>
      <c r="G4398" s="1001" t="s">
        <v>9768</v>
      </c>
      <c r="H4398" s="1128" t="n">
        <v>1024</v>
      </c>
      <c r="I4398" s="1068"/>
    </row>
    <row r="4399" customFormat="false" ht="12.75" hidden="false" customHeight="false" outlineLevel="0" collapsed="false">
      <c r="A4399" s="1001" t="n">
        <v>4397</v>
      </c>
      <c r="B4399" s="1001" t="s">
        <v>9769</v>
      </c>
      <c r="C4399" s="1001" t="s">
        <v>914</v>
      </c>
      <c r="D4399" s="1001" t="s">
        <v>468</v>
      </c>
      <c r="E4399" s="1001" t="n">
        <v>3130380570</v>
      </c>
      <c r="F4399" s="1001" t="n">
        <v>66057</v>
      </c>
      <c r="G4399" s="1001" t="s">
        <v>9770</v>
      </c>
      <c r="H4399" s="1128" t="n">
        <v>1316</v>
      </c>
      <c r="I4399" s="1068"/>
    </row>
    <row r="4400" customFormat="false" ht="12.75" hidden="false" customHeight="false" outlineLevel="0" collapsed="false">
      <c r="A4400" s="1001" t="n">
        <v>4398</v>
      </c>
      <c r="B4400" s="1001" t="s">
        <v>9771</v>
      </c>
      <c r="C4400" s="1001" t="s">
        <v>1035</v>
      </c>
      <c r="D4400" s="1001" t="s">
        <v>854</v>
      </c>
      <c r="E4400" s="1001" t="n">
        <v>1010811610</v>
      </c>
      <c r="F4400" s="1001" t="n">
        <v>1163</v>
      </c>
      <c r="G4400" s="1001" t="s">
        <v>9772</v>
      </c>
      <c r="H4400" s="1128" t="n">
        <v>853</v>
      </c>
      <c r="I4400" s="1068"/>
    </row>
    <row r="4401" customFormat="false" ht="12.75" hidden="false" customHeight="false" outlineLevel="0" collapsed="false">
      <c r="A4401" s="1001" t="n">
        <v>4399</v>
      </c>
      <c r="B4401" s="1001" t="s">
        <v>9773</v>
      </c>
      <c r="C4401" s="1001" t="s">
        <v>1012</v>
      </c>
      <c r="D4401" s="1001" t="s">
        <v>464</v>
      </c>
      <c r="E4401" s="1001" t="n">
        <v>2120700670</v>
      </c>
      <c r="F4401" s="1001" t="n">
        <v>58068</v>
      </c>
      <c r="G4401" s="1001" t="s">
        <v>9774</v>
      </c>
      <c r="H4401" s="1128" t="n">
        <v>8488</v>
      </c>
      <c r="I4401" s="1068"/>
    </row>
    <row r="4402" customFormat="false" ht="12.75" hidden="false" customHeight="false" outlineLevel="0" collapsed="false">
      <c r="A4402" s="1001" t="n">
        <v>4400</v>
      </c>
      <c r="B4402" s="1001" t="s">
        <v>9775</v>
      </c>
      <c r="C4402" s="1001" t="s">
        <v>942</v>
      </c>
      <c r="D4402" s="1001" t="s">
        <v>847</v>
      </c>
      <c r="E4402" s="1001" t="n">
        <v>3180250850</v>
      </c>
      <c r="F4402" s="1001" t="n">
        <v>78084</v>
      </c>
      <c r="G4402" s="1001" t="s">
        <v>9776</v>
      </c>
      <c r="H4402" s="1128" t="n">
        <v>2671</v>
      </c>
      <c r="I4402" s="1068"/>
    </row>
    <row r="4403" customFormat="false" ht="12.75" hidden="false" customHeight="false" outlineLevel="0" collapsed="false">
      <c r="A4403" s="1001" t="n">
        <v>4401</v>
      </c>
      <c r="B4403" s="1001" t="s">
        <v>9777</v>
      </c>
      <c r="C4403" s="1001" t="s">
        <v>1055</v>
      </c>
      <c r="D4403" s="1001" t="s">
        <v>852</v>
      </c>
      <c r="E4403" s="1001" t="n">
        <v>1030860900</v>
      </c>
      <c r="F4403" s="1001" t="n">
        <v>12106</v>
      </c>
      <c r="G4403" s="1001" t="s">
        <v>9778</v>
      </c>
      <c r="H4403" s="1128" t="n">
        <v>4926</v>
      </c>
      <c r="I4403" s="1068"/>
    </row>
    <row r="4404" customFormat="false" ht="12.75" hidden="false" customHeight="false" outlineLevel="0" collapsed="false">
      <c r="A4404" s="1001" t="n">
        <v>4402</v>
      </c>
      <c r="B4404" s="1001" t="s">
        <v>9779</v>
      </c>
      <c r="C4404" s="1001" t="s">
        <v>988</v>
      </c>
      <c r="D4404" s="1001" t="s">
        <v>854</v>
      </c>
      <c r="E4404" s="1001" t="n">
        <v>1010021080</v>
      </c>
      <c r="F4404" s="1001" t="n">
        <v>6111</v>
      </c>
      <c r="G4404" s="1001" t="s">
        <v>9780</v>
      </c>
      <c r="H4404" s="1128" t="n">
        <v>710</v>
      </c>
      <c r="I4404" s="1068"/>
    </row>
    <row r="4405" customFormat="false" ht="12.75" hidden="false" customHeight="false" outlineLevel="0" collapsed="false">
      <c r="A4405" s="1001" t="n">
        <v>4403</v>
      </c>
      <c r="B4405" s="1001" t="s">
        <v>9781</v>
      </c>
      <c r="C4405" s="1001" t="s">
        <v>999</v>
      </c>
      <c r="D4405" s="1001" t="s">
        <v>852</v>
      </c>
      <c r="E4405" s="1001" t="n">
        <v>1030121340</v>
      </c>
      <c r="F4405" s="1001" t="n">
        <v>16141</v>
      </c>
      <c r="G4405" s="1001" t="s">
        <v>9782</v>
      </c>
      <c r="H4405" s="1128" t="n">
        <v>2914</v>
      </c>
      <c r="I4405" s="1068"/>
    </row>
    <row r="4406" customFormat="false" ht="12.75" hidden="false" customHeight="false" outlineLevel="0" collapsed="false">
      <c r="A4406" s="1001" t="n">
        <v>4404</v>
      </c>
      <c r="B4406" s="1001" t="s">
        <v>9783</v>
      </c>
      <c r="C4406" s="1001" t="s">
        <v>1117</v>
      </c>
      <c r="D4406" s="1001" t="s">
        <v>852</v>
      </c>
      <c r="E4406" s="1001" t="n">
        <v>1030570980</v>
      </c>
      <c r="F4406" s="1001" t="n">
        <v>18101</v>
      </c>
      <c r="G4406" s="1001" t="s">
        <v>9784</v>
      </c>
      <c r="H4406" s="1128" t="n">
        <v>590</v>
      </c>
      <c r="I4406" s="1068"/>
    </row>
    <row r="4407" customFormat="false" ht="12.75" hidden="false" customHeight="false" outlineLevel="0" collapsed="false">
      <c r="A4407" s="1001" t="n">
        <v>4405</v>
      </c>
      <c r="B4407" s="1001" t="s">
        <v>9785</v>
      </c>
      <c r="C4407" s="1001" t="s">
        <v>939</v>
      </c>
      <c r="D4407" s="1001" t="s">
        <v>464</v>
      </c>
      <c r="E4407" s="1001" t="n">
        <v>2120330450</v>
      </c>
      <c r="F4407" s="1001" t="n">
        <v>60045</v>
      </c>
      <c r="G4407" s="1001" t="s">
        <v>9786</v>
      </c>
      <c r="H4407" s="1128" t="n">
        <v>3182</v>
      </c>
      <c r="I4407" s="1068"/>
    </row>
    <row r="4408" customFormat="false" ht="12.75" hidden="false" customHeight="false" outlineLevel="0" collapsed="false">
      <c r="A4408" s="1001" t="n">
        <v>4406</v>
      </c>
      <c r="B4408" s="1001" t="s">
        <v>9787</v>
      </c>
      <c r="C4408" s="1001" t="s">
        <v>908</v>
      </c>
      <c r="D4408" s="1001" t="s">
        <v>854</v>
      </c>
      <c r="E4408" s="1001" t="n">
        <v>1010271440</v>
      </c>
      <c r="F4408" s="1001" t="n">
        <v>4144</v>
      </c>
      <c r="G4408" s="1001" t="s">
        <v>9788</v>
      </c>
      <c r="H4408" s="1128" t="n">
        <v>2000</v>
      </c>
      <c r="I4408" s="1068"/>
    </row>
    <row r="4409" customFormat="false" ht="12.75" hidden="false" customHeight="false" outlineLevel="0" collapsed="false">
      <c r="A4409" s="1001" t="n">
        <v>4407</v>
      </c>
      <c r="B4409" s="1001" t="s">
        <v>9789</v>
      </c>
      <c r="C4409" s="1001" t="s">
        <v>1087</v>
      </c>
      <c r="D4409" s="1001" t="s">
        <v>848</v>
      </c>
      <c r="E4409" s="1001" t="n">
        <v>3150080630</v>
      </c>
      <c r="F4409" s="1001" t="n">
        <v>64063</v>
      </c>
      <c r="G4409" s="1001" t="s">
        <v>9790</v>
      </c>
      <c r="H4409" s="1128" t="n">
        <v>1133</v>
      </c>
      <c r="I4409" s="1068"/>
    </row>
    <row r="4410" customFormat="false" ht="12.75" hidden="false" customHeight="false" outlineLevel="0" collapsed="false">
      <c r="A4410" s="1001" t="n">
        <v>4408</v>
      </c>
      <c r="B4410" s="1001" t="s">
        <v>9791</v>
      </c>
      <c r="C4410" s="1001" t="s">
        <v>1068</v>
      </c>
      <c r="D4410" s="1001" t="s">
        <v>462</v>
      </c>
      <c r="E4410" s="1001" t="n">
        <v>2110030310</v>
      </c>
      <c r="F4410" s="1001" t="n">
        <v>42031</v>
      </c>
      <c r="G4410" s="1001" t="s">
        <v>9792</v>
      </c>
      <c r="H4410" s="1128" t="n">
        <v>1803</v>
      </c>
      <c r="I4410" s="1068"/>
    </row>
    <row r="4411" customFormat="false" ht="12.75" hidden="false" customHeight="false" outlineLevel="0" collapsed="false">
      <c r="A4411" s="1001" t="n">
        <v>4409</v>
      </c>
      <c r="B4411" s="1001" t="s">
        <v>9793</v>
      </c>
      <c r="C4411" s="1001" t="s">
        <v>1132</v>
      </c>
      <c r="D4411" s="1001" t="s">
        <v>468</v>
      </c>
      <c r="E4411" s="1001" t="n">
        <v>3130790280</v>
      </c>
      <c r="F4411" s="1001" t="n">
        <v>67029</v>
      </c>
      <c r="G4411" s="1001" t="s">
        <v>9794</v>
      </c>
      <c r="H4411" s="1128" t="n">
        <v>3560</v>
      </c>
      <c r="I4411" s="1068"/>
    </row>
    <row r="4412" customFormat="false" ht="12.75" hidden="false" customHeight="false" outlineLevel="0" collapsed="false">
      <c r="A4412" s="1001" t="n">
        <v>4410</v>
      </c>
      <c r="B4412" s="1001" t="s">
        <v>9795</v>
      </c>
      <c r="C4412" s="1001" t="s">
        <v>917</v>
      </c>
      <c r="D4412" s="1001" t="s">
        <v>464</v>
      </c>
      <c r="E4412" s="1001" t="n">
        <v>2120690430</v>
      </c>
      <c r="F4412" s="1001" t="n">
        <v>57045</v>
      </c>
      <c r="G4412" s="1001" t="s">
        <v>9796</v>
      </c>
      <c r="H4412" s="1128" t="n">
        <v>328</v>
      </c>
      <c r="I4412" s="1068"/>
    </row>
    <row r="4413" customFormat="false" ht="12.75" hidden="false" customHeight="false" outlineLevel="0" collapsed="false">
      <c r="A4413" s="1001" t="n">
        <v>4411</v>
      </c>
      <c r="B4413" s="1001" t="s">
        <v>9797</v>
      </c>
      <c r="C4413" s="1001" t="s">
        <v>971</v>
      </c>
      <c r="D4413" s="1001" t="s">
        <v>853</v>
      </c>
      <c r="E4413" s="1001" t="n">
        <v>3140190480</v>
      </c>
      <c r="F4413" s="1001" t="n">
        <v>70048</v>
      </c>
      <c r="G4413" s="1001" t="s">
        <v>9798</v>
      </c>
      <c r="H4413" s="1128" t="n">
        <v>533</v>
      </c>
      <c r="I4413" s="1068"/>
    </row>
    <row r="4414" customFormat="false" ht="12.75" hidden="false" customHeight="false" outlineLevel="0" collapsed="false">
      <c r="A4414" s="1001" t="n">
        <v>4412</v>
      </c>
      <c r="B4414" s="1001" t="s">
        <v>9799</v>
      </c>
      <c r="C4414" s="1001" t="s">
        <v>1497</v>
      </c>
      <c r="D4414" s="1001" t="s">
        <v>462</v>
      </c>
      <c r="E4414" s="1001" t="n">
        <v>2110440330</v>
      </c>
      <c r="F4414" s="1001" t="n">
        <v>43033</v>
      </c>
      <c r="G4414" s="1001" t="s">
        <v>9800</v>
      </c>
      <c r="H4414" s="1128" t="n">
        <v>9882</v>
      </c>
      <c r="I4414" s="1068"/>
    </row>
    <row r="4415" customFormat="false" ht="12.75" hidden="false" customHeight="false" outlineLevel="0" collapsed="false">
      <c r="A4415" s="1001" t="n">
        <v>4413</v>
      </c>
      <c r="B4415" s="1001" t="s">
        <v>9801</v>
      </c>
      <c r="C4415" s="1001" t="s">
        <v>1418</v>
      </c>
      <c r="D4415" s="1001" t="s">
        <v>850</v>
      </c>
      <c r="E4415" s="1001" t="n">
        <v>1060930280</v>
      </c>
      <c r="F4415" s="1001" t="n">
        <v>93028</v>
      </c>
      <c r="G4415" s="1001" t="s">
        <v>9802</v>
      </c>
      <c r="H4415" s="1128" t="n">
        <v>2680</v>
      </c>
      <c r="I4415" s="1068"/>
    </row>
    <row r="4416" customFormat="false" ht="12.75" hidden="false" customHeight="false" outlineLevel="0" collapsed="false">
      <c r="A4416" s="1001" t="n">
        <v>4414</v>
      </c>
      <c r="B4416" s="1001" t="s">
        <v>9803</v>
      </c>
      <c r="C4416" s="1001" t="s">
        <v>988</v>
      </c>
      <c r="D4416" s="1001" t="s">
        <v>854</v>
      </c>
      <c r="E4416" s="1001" t="n">
        <v>1010021090</v>
      </c>
      <c r="F4416" s="1001" t="n">
        <v>6112</v>
      </c>
      <c r="G4416" s="1001" t="s">
        <v>9804</v>
      </c>
      <c r="H4416" s="1128" t="n">
        <v>606</v>
      </c>
      <c r="I4416" s="1068"/>
    </row>
    <row r="4417" customFormat="false" ht="12.75" hidden="false" customHeight="false" outlineLevel="0" collapsed="false">
      <c r="A4417" s="1001" t="n">
        <v>4415</v>
      </c>
      <c r="B4417" s="1001" t="s">
        <v>9805</v>
      </c>
      <c r="C4417" s="1001" t="s">
        <v>1117</v>
      </c>
      <c r="D4417" s="1001" t="s">
        <v>852</v>
      </c>
      <c r="E4417" s="1001" t="n">
        <v>1030570990</v>
      </c>
      <c r="F4417" s="1001" t="n">
        <v>18102</v>
      </c>
      <c r="G4417" s="1001" t="s">
        <v>9806</v>
      </c>
      <c r="H4417" s="1128" t="n">
        <v>15300</v>
      </c>
      <c r="I4417" s="1068"/>
    </row>
    <row r="4418" customFormat="false" ht="12.75" hidden="false" customHeight="false" outlineLevel="0" collapsed="false">
      <c r="A4418" s="1001" t="n">
        <v>4416</v>
      </c>
      <c r="B4418" s="1001" t="s">
        <v>9807</v>
      </c>
      <c r="C4418" s="1001" t="s">
        <v>1084</v>
      </c>
      <c r="D4418" s="1001" t="s">
        <v>850</v>
      </c>
      <c r="E4418" s="1001" t="n">
        <v>1060850620</v>
      </c>
      <c r="F4418" s="1001" t="n">
        <v>30062</v>
      </c>
      <c r="G4418" s="1001" t="s">
        <v>9808</v>
      </c>
      <c r="H4418" s="1128" t="n">
        <v>4814</v>
      </c>
      <c r="I4418" s="1068"/>
    </row>
    <row r="4419" customFormat="false" ht="12.75" hidden="false" customHeight="false" outlineLevel="0" collapsed="false">
      <c r="A4419" s="1001" t="n">
        <v>4417</v>
      </c>
      <c r="B4419" s="1001" t="s">
        <v>9809</v>
      </c>
      <c r="C4419" s="1001" t="s">
        <v>881</v>
      </c>
      <c r="D4419" s="1001" t="s">
        <v>852</v>
      </c>
      <c r="E4419" s="1001" t="n">
        <v>1030980550</v>
      </c>
      <c r="F4419" s="1001" t="n">
        <v>97055</v>
      </c>
      <c r="G4419" s="1001" t="s">
        <v>9810</v>
      </c>
      <c r="H4419" s="1128" t="n">
        <v>31</v>
      </c>
      <c r="I4419" s="1068"/>
    </row>
    <row r="4420" customFormat="false" ht="12.75" hidden="false" customHeight="false" outlineLevel="0" collapsed="false">
      <c r="A4420" s="1001" t="n">
        <v>4418</v>
      </c>
      <c r="B4420" s="1001" t="s">
        <v>9811</v>
      </c>
      <c r="C4420" s="1001" t="s">
        <v>1084</v>
      </c>
      <c r="D4420" s="1001" t="s">
        <v>850</v>
      </c>
      <c r="E4420" s="1001" t="n">
        <v>1060850630</v>
      </c>
      <c r="F4420" s="1001" t="n">
        <v>30063</v>
      </c>
      <c r="G4420" s="1001" t="s">
        <v>9812</v>
      </c>
      <c r="H4420" s="1128" t="n">
        <v>2452</v>
      </c>
      <c r="I4420" s="1068"/>
    </row>
    <row r="4421" customFormat="false" ht="12.75" hidden="false" customHeight="false" outlineLevel="0" collapsed="false">
      <c r="A4421" s="1001" t="n">
        <v>4419</v>
      </c>
      <c r="B4421" s="1001" t="s">
        <v>9813</v>
      </c>
      <c r="C4421" s="1001" t="s">
        <v>951</v>
      </c>
      <c r="D4421" s="1001" t="s">
        <v>852</v>
      </c>
      <c r="E4421" s="1001" t="n">
        <v>1030260590</v>
      </c>
      <c r="F4421" s="1001" t="n">
        <v>19060</v>
      </c>
      <c r="G4421" s="1001" t="s">
        <v>9814</v>
      </c>
      <c r="H4421" s="1128" t="n">
        <v>714</v>
      </c>
      <c r="I4421" s="1068"/>
    </row>
    <row r="4422" customFormat="false" ht="12.75" hidden="false" customHeight="false" outlineLevel="0" collapsed="false">
      <c r="A4422" s="1001" t="n">
        <v>4420</v>
      </c>
      <c r="B4422" s="1001" t="s">
        <v>9815</v>
      </c>
      <c r="C4422" s="1001" t="s">
        <v>1087</v>
      </c>
      <c r="D4422" s="1001" t="s">
        <v>848</v>
      </c>
      <c r="E4422" s="1001" t="n">
        <v>3150080631</v>
      </c>
      <c r="F4422" s="1001" t="n">
        <v>64064</v>
      </c>
      <c r="G4422" s="1001" t="s">
        <v>9816</v>
      </c>
      <c r="H4422" s="1128" t="n">
        <v>1553</v>
      </c>
      <c r="I4422" s="1068"/>
    </row>
    <row r="4423" customFormat="false" ht="12.75" hidden="false" customHeight="false" outlineLevel="0" collapsed="false">
      <c r="A4423" s="1001" t="n">
        <v>4421</v>
      </c>
      <c r="B4423" s="1001" t="s">
        <v>9817</v>
      </c>
      <c r="C4423" s="1001" t="s">
        <v>1132</v>
      </c>
      <c r="D4423" s="1001" t="s">
        <v>468</v>
      </c>
      <c r="E4423" s="1001" t="n">
        <v>3130790290</v>
      </c>
      <c r="F4423" s="1001" t="n">
        <v>67030</v>
      </c>
      <c r="G4423" s="1001" t="s">
        <v>9818</v>
      </c>
      <c r="H4423" s="1128" t="n">
        <v>9088</v>
      </c>
      <c r="I4423" s="1068"/>
    </row>
    <row r="4424" customFormat="false" ht="12.75" hidden="false" customHeight="false" outlineLevel="0" collapsed="false">
      <c r="A4424" s="1001" t="n">
        <v>4422</v>
      </c>
      <c r="B4424" s="1001" t="s">
        <v>9819</v>
      </c>
      <c r="C4424" s="1001" t="s">
        <v>890</v>
      </c>
      <c r="D4424" s="1001" t="s">
        <v>468</v>
      </c>
      <c r="E4424" s="1001" t="n">
        <v>3130600250</v>
      </c>
      <c r="F4424" s="1001" t="n">
        <v>68025</v>
      </c>
      <c r="G4424" s="1001" t="s">
        <v>9820</v>
      </c>
      <c r="H4424" s="1128" t="n">
        <v>3092</v>
      </c>
      <c r="I4424" s="1068"/>
    </row>
    <row r="4425" customFormat="false" ht="12.75" hidden="false" customHeight="false" outlineLevel="0" collapsed="false">
      <c r="A4425" s="1001" t="n">
        <v>4423</v>
      </c>
      <c r="B4425" s="1001" t="s">
        <v>9821</v>
      </c>
      <c r="C4425" s="1001" t="s">
        <v>1215</v>
      </c>
      <c r="D4425" s="1001" t="s">
        <v>858</v>
      </c>
      <c r="E4425" s="1001" t="n">
        <v>1040140510</v>
      </c>
      <c r="F4425" s="1001" t="n">
        <v>21054</v>
      </c>
      <c r="G4425" s="1001" t="s">
        <v>9822</v>
      </c>
      <c r="H4425" s="1128" t="n">
        <v>2046</v>
      </c>
      <c r="I4425" s="1068"/>
    </row>
    <row r="4426" customFormat="false" ht="12.75" hidden="false" customHeight="false" outlineLevel="0" collapsed="false">
      <c r="A4426" s="1001" t="n">
        <v>4424</v>
      </c>
      <c r="B4426" s="1001" t="s">
        <v>9823</v>
      </c>
      <c r="C4426" s="1001" t="s">
        <v>3596</v>
      </c>
      <c r="D4426" s="1001" t="s">
        <v>850</v>
      </c>
      <c r="E4426" s="1001" t="n">
        <v>1060350112</v>
      </c>
      <c r="F4426" s="1001" t="n">
        <v>31014</v>
      </c>
      <c r="G4426" s="1001" t="s">
        <v>9824</v>
      </c>
      <c r="H4426" s="1128" t="n">
        <v>1522</v>
      </c>
      <c r="I4426" s="1068"/>
    </row>
    <row r="4427" customFormat="false" ht="12.75" hidden="false" customHeight="false" outlineLevel="0" collapsed="false">
      <c r="A4427" s="1001" t="n">
        <v>4425</v>
      </c>
      <c r="B4427" s="1001" t="s">
        <v>9825</v>
      </c>
      <c r="C4427" s="1001" t="s">
        <v>951</v>
      </c>
      <c r="D4427" s="1001" t="s">
        <v>852</v>
      </c>
      <c r="E4427" s="1001" t="n">
        <v>1030260600</v>
      </c>
      <c r="F4427" s="1001" t="n">
        <v>19061</v>
      </c>
      <c r="G4427" s="1001" t="s">
        <v>9826</v>
      </c>
      <c r="H4427" s="1128" t="n">
        <v>796</v>
      </c>
      <c r="I4427" s="1068"/>
    </row>
    <row r="4428" customFormat="false" ht="12.75" hidden="false" customHeight="false" outlineLevel="0" collapsed="false">
      <c r="A4428" s="1001" t="n">
        <v>4426</v>
      </c>
      <c r="B4428" s="1001" t="s">
        <v>9827</v>
      </c>
      <c r="C4428" s="1001" t="s">
        <v>985</v>
      </c>
      <c r="D4428" s="1001" t="s">
        <v>857</v>
      </c>
      <c r="E4428" s="1001" t="n">
        <v>4190480570</v>
      </c>
      <c r="F4428" s="1001" t="n">
        <v>83058</v>
      </c>
      <c r="G4428" s="1001" t="s">
        <v>9828</v>
      </c>
      <c r="H4428" s="1128" t="n">
        <v>811</v>
      </c>
      <c r="I4428" s="1068"/>
    </row>
    <row r="4429" customFormat="false" ht="12.75" hidden="false" customHeight="false" outlineLevel="0" collapsed="false">
      <c r="A4429" s="1001" t="n">
        <v>4427</v>
      </c>
      <c r="B4429" s="1001" t="s">
        <v>9829</v>
      </c>
      <c r="C4429" s="1001" t="s">
        <v>985</v>
      </c>
      <c r="D4429" s="1001" t="s">
        <v>857</v>
      </c>
      <c r="E4429" s="1001" t="n">
        <v>4190480580</v>
      </c>
      <c r="F4429" s="1001" t="n">
        <v>83059</v>
      </c>
      <c r="G4429" s="1001" t="s">
        <v>9830</v>
      </c>
      <c r="H4429" s="1128" t="n">
        <v>672</v>
      </c>
      <c r="I4429" s="1068"/>
    </row>
    <row r="4430" customFormat="false" ht="12.75" hidden="false" customHeight="false" outlineLevel="0" collapsed="false">
      <c r="A4430" s="1001" t="n">
        <v>4428</v>
      </c>
      <c r="B4430" s="1001" t="s">
        <v>9831</v>
      </c>
      <c r="C4430" s="1001" t="s">
        <v>1120</v>
      </c>
      <c r="D4430" s="1001" t="s">
        <v>854</v>
      </c>
      <c r="E4430" s="1001" t="n">
        <v>1010880810</v>
      </c>
      <c r="F4430" s="1001" t="n">
        <v>2082</v>
      </c>
      <c r="G4430" s="1001" t="s">
        <v>9832</v>
      </c>
      <c r="H4430" s="1128" t="n">
        <v>741</v>
      </c>
      <c r="I4430" s="1068"/>
    </row>
    <row r="4431" customFormat="false" ht="12.75" hidden="false" customHeight="false" outlineLevel="0" collapsed="false">
      <c r="A4431" s="1001" t="n">
        <v>4429</v>
      </c>
      <c r="B4431" s="1001" t="s">
        <v>9833</v>
      </c>
      <c r="C4431" s="1001" t="s">
        <v>1330</v>
      </c>
      <c r="D4431" s="1001" t="s">
        <v>861</v>
      </c>
      <c r="E4431" s="1001" t="n">
        <v>1050840480</v>
      </c>
      <c r="F4431" s="1001" t="n">
        <v>26049</v>
      </c>
      <c r="G4431" s="1001" t="s">
        <v>9834</v>
      </c>
      <c r="H4431" s="1128" t="n">
        <v>10661</v>
      </c>
      <c r="I4431" s="1068"/>
    </row>
    <row r="4432" customFormat="false" ht="12.75" hidden="false" customHeight="false" outlineLevel="0" collapsed="false">
      <c r="A4432" s="1001" t="n">
        <v>4430</v>
      </c>
      <c r="B4432" s="1001" t="s">
        <v>9835</v>
      </c>
      <c r="C4432" s="1001" t="s">
        <v>905</v>
      </c>
      <c r="D4432" s="1001" t="s">
        <v>855</v>
      </c>
      <c r="E4432" s="1001" t="n">
        <v>3160310320</v>
      </c>
      <c r="F4432" s="1001" t="n">
        <v>71034</v>
      </c>
      <c r="G4432" s="1001" t="s">
        <v>9836</v>
      </c>
      <c r="H4432" s="1128" t="n">
        <v>655</v>
      </c>
      <c r="I4432" s="1068"/>
    </row>
    <row r="4433" customFormat="false" ht="12.75" hidden="false" customHeight="false" outlineLevel="0" collapsed="false">
      <c r="A4433" s="1001" t="n">
        <v>4431</v>
      </c>
      <c r="B4433" s="1001" t="s">
        <v>9837</v>
      </c>
      <c r="C4433" s="1001" t="s">
        <v>1017</v>
      </c>
      <c r="D4433" s="1001" t="s">
        <v>847</v>
      </c>
      <c r="E4433" s="1001" t="n">
        <v>3180670540</v>
      </c>
      <c r="F4433" s="1001" t="n">
        <v>80054</v>
      </c>
      <c r="G4433" s="1001" t="s">
        <v>9838</v>
      </c>
      <c r="H4433" s="1128" t="n">
        <v>5672</v>
      </c>
      <c r="I4433" s="1068"/>
    </row>
    <row r="4434" customFormat="false" ht="12.75" hidden="false" customHeight="false" outlineLevel="0" collapsed="false">
      <c r="A4434" s="1001" t="n">
        <v>4432</v>
      </c>
      <c r="B4434" s="1001" t="s">
        <v>9839</v>
      </c>
      <c r="C4434" s="1001" t="s">
        <v>928</v>
      </c>
      <c r="D4434" s="1001" t="s">
        <v>857</v>
      </c>
      <c r="E4434" s="1001" t="n">
        <v>4190210290</v>
      </c>
      <c r="F4434" s="1001" t="n">
        <v>87030</v>
      </c>
      <c r="G4434" s="1001" t="s">
        <v>9840</v>
      </c>
      <c r="H4434" s="1128" t="n">
        <v>12054</v>
      </c>
      <c r="I4434" s="1068"/>
    </row>
    <row r="4435" customFormat="false" ht="12.75" hidden="false" customHeight="false" outlineLevel="0" collapsed="false">
      <c r="A4435" s="1001" t="n">
        <v>4433</v>
      </c>
      <c r="B4435" s="1001" t="s">
        <v>9841</v>
      </c>
      <c r="C4435" s="1001" t="s">
        <v>1174</v>
      </c>
      <c r="D4435" s="1001" t="s">
        <v>847</v>
      </c>
      <c r="E4435" s="1001" t="n">
        <v>3180220800</v>
      </c>
      <c r="F4435" s="1001" t="n">
        <v>79083</v>
      </c>
      <c r="G4435" s="1001" t="s">
        <v>9842</v>
      </c>
      <c r="H4435" s="1128" t="n">
        <v>789</v>
      </c>
      <c r="I4435" s="1068"/>
    </row>
    <row r="4436" customFormat="false" ht="12.75" hidden="false" customHeight="false" outlineLevel="0" collapsed="false">
      <c r="A4436" s="1001" t="n">
        <v>4434</v>
      </c>
      <c r="B4436" s="1001" t="s">
        <v>9843</v>
      </c>
      <c r="C4436" s="1001" t="s">
        <v>893</v>
      </c>
      <c r="D4436" s="1001" t="s">
        <v>852</v>
      </c>
      <c r="E4436" s="1001" t="n">
        <v>1030491500</v>
      </c>
      <c r="F4436" s="1001" t="n">
        <v>15151</v>
      </c>
      <c r="G4436" s="1001" t="s">
        <v>9844</v>
      </c>
      <c r="H4436" s="1128" t="n">
        <v>8120</v>
      </c>
      <c r="I4436" s="1068"/>
    </row>
    <row r="4437" customFormat="false" ht="12.75" hidden="false" customHeight="false" outlineLevel="0" collapsed="false">
      <c r="A4437" s="1001" t="n">
        <v>4435</v>
      </c>
      <c r="B4437" s="1001" t="s">
        <v>9845</v>
      </c>
      <c r="C4437" s="1001" t="s">
        <v>942</v>
      </c>
      <c r="D4437" s="1001" t="s">
        <v>847</v>
      </c>
      <c r="E4437" s="1001" t="n">
        <v>3180250860</v>
      </c>
      <c r="F4437" s="1001" t="n">
        <v>78085</v>
      </c>
      <c r="G4437" s="1001" t="s">
        <v>9846</v>
      </c>
      <c r="H4437" s="1128" t="n">
        <v>1094</v>
      </c>
      <c r="I4437" s="1068"/>
    </row>
    <row r="4438" customFormat="false" ht="12.75" hidden="false" customHeight="false" outlineLevel="0" collapsed="false">
      <c r="A4438" s="1001" t="n">
        <v>4436</v>
      </c>
      <c r="B4438" s="1001" t="s">
        <v>9847</v>
      </c>
      <c r="C4438" s="1001" t="s">
        <v>1095</v>
      </c>
      <c r="D4438" s="1001" t="s">
        <v>854</v>
      </c>
      <c r="E4438" s="1001" t="n">
        <v>1010960370</v>
      </c>
      <c r="F4438" s="1001" t="n">
        <v>96037</v>
      </c>
      <c r="G4438" s="1001" t="s">
        <v>9848</v>
      </c>
      <c r="H4438" s="1128" t="n">
        <v>1332</v>
      </c>
      <c r="I4438" s="1068"/>
    </row>
    <row r="4439" customFormat="false" ht="12.75" hidden="false" customHeight="false" outlineLevel="0" collapsed="false">
      <c r="A4439" s="1001" t="n">
        <v>4437</v>
      </c>
      <c r="B4439" s="1001" t="s">
        <v>9849</v>
      </c>
      <c r="C4439" s="1001" t="s">
        <v>954</v>
      </c>
      <c r="D4439" s="1001" t="s">
        <v>852</v>
      </c>
      <c r="E4439" s="1001" t="n">
        <v>1030450370</v>
      </c>
      <c r="F4439" s="1001" t="n">
        <v>20037</v>
      </c>
      <c r="G4439" s="1001" t="s">
        <v>9850</v>
      </c>
      <c r="H4439" s="1128" t="n">
        <v>2458</v>
      </c>
      <c r="I4439" s="1068"/>
    </row>
    <row r="4440" customFormat="false" ht="12.75" hidden="false" customHeight="false" outlineLevel="0" collapsed="false">
      <c r="A4440" s="1001" t="n">
        <v>4438</v>
      </c>
      <c r="B4440" s="1001" t="s">
        <v>9851</v>
      </c>
      <c r="C4440" s="1001" t="s">
        <v>1796</v>
      </c>
      <c r="D4440" s="1001" t="s">
        <v>855</v>
      </c>
      <c r="E4440" s="1001" t="n">
        <v>3160780190</v>
      </c>
      <c r="F4440" s="1001" t="n">
        <v>73019</v>
      </c>
      <c r="G4440" s="1001" t="s">
        <v>9852</v>
      </c>
      <c r="H4440" s="1128" t="n">
        <v>15419</v>
      </c>
      <c r="I4440" s="1068"/>
    </row>
    <row r="4441" customFormat="false" ht="12.75" hidden="false" customHeight="false" outlineLevel="0" collapsed="false">
      <c r="A4441" s="1001" t="n">
        <v>4439</v>
      </c>
      <c r="B4441" s="1001" t="s">
        <v>9853</v>
      </c>
      <c r="C4441" s="1001" t="s">
        <v>1325</v>
      </c>
      <c r="D4441" s="1001" t="s">
        <v>468</v>
      </c>
      <c r="E4441" s="1001" t="n">
        <v>3130230560</v>
      </c>
      <c r="F4441" s="1001" t="n">
        <v>69056</v>
      </c>
      <c r="G4441" s="1001" t="s">
        <v>9854</v>
      </c>
      <c r="H4441" s="1128" t="n">
        <v>2426</v>
      </c>
      <c r="I4441" s="1068"/>
    </row>
    <row r="4442" customFormat="false" ht="12.75" hidden="false" customHeight="false" outlineLevel="0" collapsed="false">
      <c r="A4442" s="1001" t="n">
        <v>4440</v>
      </c>
      <c r="B4442" s="1001" t="s">
        <v>9855</v>
      </c>
      <c r="C4442" s="1001" t="s">
        <v>999</v>
      </c>
      <c r="D4442" s="1001" t="s">
        <v>852</v>
      </c>
      <c r="E4442" s="1001" t="n">
        <v>1030121350</v>
      </c>
      <c r="F4442" s="1001" t="n">
        <v>16142</v>
      </c>
      <c r="G4442" s="1001" t="s">
        <v>9856</v>
      </c>
      <c r="H4442" s="1128" t="n">
        <v>4349</v>
      </c>
      <c r="I4442" s="1068"/>
    </row>
    <row r="4443" customFormat="false" ht="12.75" hidden="false" customHeight="false" outlineLevel="0" collapsed="false">
      <c r="A4443" s="1001" t="n">
        <v>4441</v>
      </c>
      <c r="B4443" s="1001" t="s">
        <v>9857</v>
      </c>
      <c r="C4443" s="1001" t="s">
        <v>1159</v>
      </c>
      <c r="D4443" s="1001" t="s">
        <v>852</v>
      </c>
      <c r="E4443" s="1001" t="n">
        <v>1030241521</v>
      </c>
      <c r="F4443" s="1001" t="n">
        <v>13159</v>
      </c>
      <c r="G4443" s="1001" t="s">
        <v>9858</v>
      </c>
      <c r="H4443" s="1128" t="n">
        <v>8677</v>
      </c>
      <c r="I4443" s="1068"/>
    </row>
    <row r="4444" customFormat="false" ht="12.75" hidden="false" customHeight="false" outlineLevel="0" collapsed="false">
      <c r="A4444" s="1001" t="n">
        <v>4442</v>
      </c>
      <c r="B4444" s="1001" t="s">
        <v>9859</v>
      </c>
      <c r="C4444" s="1001" t="s">
        <v>1009</v>
      </c>
      <c r="D4444" s="1001" t="s">
        <v>861</v>
      </c>
      <c r="E4444" s="1001" t="n">
        <v>1050890510</v>
      </c>
      <c r="F4444" s="1001" t="n">
        <v>23051</v>
      </c>
      <c r="G4444" s="1001" t="s">
        <v>9860</v>
      </c>
      <c r="H4444" s="1128" t="n">
        <v>8045</v>
      </c>
      <c r="I4444" s="1068"/>
    </row>
    <row r="4445" customFormat="false" ht="12.75" hidden="false" customHeight="false" outlineLevel="0" collapsed="false">
      <c r="A4445" s="1001" t="n">
        <v>4443</v>
      </c>
      <c r="B4445" s="1001" t="s">
        <v>9861</v>
      </c>
      <c r="C4445" s="1001" t="s">
        <v>999</v>
      </c>
      <c r="D4445" s="1001" t="s">
        <v>852</v>
      </c>
      <c r="E4445" s="1001" t="n">
        <v>1030121360</v>
      </c>
      <c r="F4445" s="1001" t="n">
        <v>16143</v>
      </c>
      <c r="G4445" s="1001" t="s">
        <v>9862</v>
      </c>
      <c r="H4445" s="1128" t="n">
        <v>7311</v>
      </c>
      <c r="I4445" s="1068"/>
    </row>
    <row r="4446" customFormat="false" ht="12.75" hidden="false" customHeight="false" outlineLevel="0" collapsed="false">
      <c r="A4446" s="1001" t="n">
        <v>4444</v>
      </c>
      <c r="B4446" s="1001" t="s">
        <v>9863</v>
      </c>
      <c r="C4446" s="1001" t="s">
        <v>1497</v>
      </c>
      <c r="D4446" s="1001" t="s">
        <v>462</v>
      </c>
      <c r="E4446" s="1001" t="n">
        <v>2110440340</v>
      </c>
      <c r="F4446" s="1001" t="n">
        <v>43034</v>
      </c>
      <c r="G4446" s="1001" t="s">
        <v>9864</v>
      </c>
      <c r="H4446" s="1128" t="n">
        <v>823</v>
      </c>
      <c r="I4446" s="1068"/>
    </row>
    <row r="4447" customFormat="false" ht="12.75" hidden="false" customHeight="false" outlineLevel="0" collapsed="false">
      <c r="A4447" s="1001" t="n">
        <v>4445</v>
      </c>
      <c r="B4447" s="1001" t="s">
        <v>9865</v>
      </c>
      <c r="C4447" s="1001" t="s">
        <v>6114</v>
      </c>
      <c r="D4447" s="1001" t="s">
        <v>850</v>
      </c>
      <c r="E4447" s="1001" t="n">
        <v>1060920030</v>
      </c>
      <c r="F4447" s="1001" t="n">
        <v>32003</v>
      </c>
      <c r="G4447" s="1001" t="s">
        <v>9866</v>
      </c>
      <c r="H4447" s="1128" t="n">
        <v>12916</v>
      </c>
      <c r="I4447" s="1068"/>
    </row>
    <row r="4448" customFormat="false" ht="12.75" hidden="false" customHeight="false" outlineLevel="0" collapsed="false">
      <c r="A4448" s="1001" t="n">
        <v>4446</v>
      </c>
      <c r="B4448" s="1001" t="s">
        <v>9867</v>
      </c>
      <c r="C4448" s="1001" t="s">
        <v>1058</v>
      </c>
      <c r="D4448" s="1001" t="s">
        <v>852</v>
      </c>
      <c r="E4448" s="1001" t="n">
        <v>1031040340</v>
      </c>
      <c r="F4448" s="1001" t="n">
        <v>108034</v>
      </c>
      <c r="G4448" s="1001" t="s">
        <v>9868</v>
      </c>
      <c r="H4448" s="1128" t="n">
        <v>23513</v>
      </c>
      <c r="I4448" s="1068"/>
    </row>
    <row r="4449" customFormat="false" ht="12.75" hidden="false" customHeight="false" outlineLevel="0" collapsed="false">
      <c r="A4449" s="1001" t="n">
        <v>4447</v>
      </c>
      <c r="B4449" s="1001" t="s">
        <v>9869</v>
      </c>
      <c r="C4449" s="1001" t="s">
        <v>1087</v>
      </c>
      <c r="D4449" s="1001" t="s">
        <v>848</v>
      </c>
      <c r="E4449" s="1001" t="n">
        <v>3150080640</v>
      </c>
      <c r="F4449" s="1001" t="n">
        <v>64065</v>
      </c>
      <c r="G4449" s="1001" t="s">
        <v>9870</v>
      </c>
      <c r="H4449" s="1128" t="n">
        <v>5145</v>
      </c>
      <c r="I4449" s="1068"/>
    </row>
    <row r="4450" customFormat="false" ht="12.75" hidden="false" customHeight="false" outlineLevel="0" collapsed="false">
      <c r="A4450" s="1001" t="n">
        <v>4448</v>
      </c>
      <c r="B4450" s="1001" t="s">
        <v>9871</v>
      </c>
      <c r="C4450" s="1001" t="s">
        <v>925</v>
      </c>
      <c r="D4450" s="1001" t="s">
        <v>848</v>
      </c>
      <c r="E4450" s="1001" t="n">
        <v>3150510480</v>
      </c>
      <c r="F4450" s="1001" t="n">
        <v>63048</v>
      </c>
      <c r="G4450" s="1001" t="s">
        <v>9872</v>
      </c>
      <c r="H4450" s="1128" t="n">
        <v>34578</v>
      </c>
      <c r="I4450" s="1068"/>
    </row>
    <row r="4451" customFormat="false" ht="12.75" hidden="false" customHeight="false" outlineLevel="0" collapsed="false">
      <c r="A4451" s="1001" t="n">
        <v>4449</v>
      </c>
      <c r="B4451" s="1001" t="s">
        <v>9873</v>
      </c>
      <c r="C4451" s="1001" t="s">
        <v>878</v>
      </c>
      <c r="D4451" s="1001" t="s">
        <v>852</v>
      </c>
      <c r="E4451" s="1001" t="n">
        <v>1030990410</v>
      </c>
      <c r="F4451" s="1001" t="n">
        <v>98041</v>
      </c>
      <c r="G4451" s="1001" t="s">
        <v>9874</v>
      </c>
      <c r="H4451" s="1128" t="n">
        <v>5834</v>
      </c>
      <c r="I4451" s="1068"/>
    </row>
    <row r="4452" customFormat="false" ht="12.75" hidden="false" customHeight="false" outlineLevel="0" collapsed="false">
      <c r="A4452" s="1001" t="n">
        <v>4450</v>
      </c>
      <c r="B4452" s="1001" t="s">
        <v>9875</v>
      </c>
      <c r="C4452" s="1001" t="s">
        <v>1771</v>
      </c>
      <c r="D4452" s="1001" t="s">
        <v>458</v>
      </c>
      <c r="E4452" s="1001" t="n">
        <v>2090460120</v>
      </c>
      <c r="F4452" s="1001" t="n">
        <v>45012</v>
      </c>
      <c r="G4452" s="1001" t="s">
        <v>9876</v>
      </c>
      <c r="H4452" s="1128" t="n">
        <v>2288</v>
      </c>
      <c r="I4452" s="1068"/>
    </row>
    <row r="4453" customFormat="false" ht="12.75" hidden="false" customHeight="false" outlineLevel="0" collapsed="false">
      <c r="A4453" s="1001" t="n">
        <v>4451</v>
      </c>
      <c r="B4453" s="1001" t="s">
        <v>9877</v>
      </c>
      <c r="C4453" s="1001" t="s">
        <v>945</v>
      </c>
      <c r="D4453" s="1001" t="s">
        <v>852</v>
      </c>
      <c r="E4453" s="1001" t="n">
        <v>1030151060</v>
      </c>
      <c r="F4453" s="1001" t="n">
        <v>17115</v>
      </c>
      <c r="G4453" s="1001" t="s">
        <v>9878</v>
      </c>
      <c r="H4453" s="1128" t="n">
        <v>774</v>
      </c>
      <c r="I4453" s="1068"/>
    </row>
    <row r="4454" customFormat="false" ht="12.75" hidden="false" customHeight="false" outlineLevel="0" collapsed="false">
      <c r="A4454" s="1001" t="n">
        <v>4452</v>
      </c>
      <c r="B4454" s="1001" t="s">
        <v>9879</v>
      </c>
      <c r="C4454" s="1001" t="s">
        <v>1543</v>
      </c>
      <c r="D4454" s="662" t="s">
        <v>856</v>
      </c>
      <c r="E4454" s="1001" t="n">
        <v>4201110420</v>
      </c>
      <c r="F4454" s="1001" t="n">
        <v>111042</v>
      </c>
      <c r="G4454" s="1001" t="s">
        <v>9880</v>
      </c>
      <c r="H4454" s="1128" t="n">
        <v>5171</v>
      </c>
      <c r="I4454" s="1068"/>
    </row>
    <row r="4455" customFormat="false" ht="12.75" hidden="false" customHeight="false" outlineLevel="0" collapsed="false">
      <c r="A4455" s="1001" t="n">
        <v>4453</v>
      </c>
      <c r="B4455" s="1001" t="s">
        <v>9881</v>
      </c>
      <c r="C4455" s="1001" t="s">
        <v>908</v>
      </c>
      <c r="D4455" s="1001" t="s">
        <v>854</v>
      </c>
      <c r="E4455" s="1001" t="n">
        <v>1010271450</v>
      </c>
      <c r="F4455" s="1001" t="n">
        <v>4145</v>
      </c>
      <c r="G4455" s="1001" t="s">
        <v>9882</v>
      </c>
      <c r="H4455" s="1128" t="n">
        <v>830</v>
      </c>
      <c r="I4455" s="1068"/>
    </row>
    <row r="4456" customFormat="false" ht="12.75" hidden="false" customHeight="false" outlineLevel="0" collapsed="false">
      <c r="A4456" s="1001" t="n">
        <v>4454</v>
      </c>
      <c r="B4456" s="1001" t="s">
        <v>9883</v>
      </c>
      <c r="C4456" s="1001" t="s">
        <v>908</v>
      </c>
      <c r="D4456" s="1001" t="s">
        <v>854</v>
      </c>
      <c r="E4456" s="1001" t="n">
        <v>1010271460</v>
      </c>
      <c r="F4456" s="1001" t="n">
        <v>4146</v>
      </c>
      <c r="G4456" s="1001" t="s">
        <v>9884</v>
      </c>
      <c r="H4456" s="1128" t="n">
        <v>937</v>
      </c>
      <c r="I4456" s="1068"/>
    </row>
    <row r="4457" customFormat="false" ht="12.75" hidden="false" customHeight="false" outlineLevel="0" collapsed="false">
      <c r="A4457" s="1001" t="n">
        <v>4455</v>
      </c>
      <c r="B4457" s="1001" t="s">
        <v>9885</v>
      </c>
      <c r="C4457" s="1001" t="s">
        <v>1125</v>
      </c>
      <c r="D4457" s="1001" t="s">
        <v>851</v>
      </c>
      <c r="E4457" s="1001" t="n">
        <v>1070740400</v>
      </c>
      <c r="F4457" s="1001" t="n">
        <v>9040</v>
      </c>
      <c r="G4457" s="1001" t="s">
        <v>9886</v>
      </c>
      <c r="H4457" s="1128" t="n">
        <v>773</v>
      </c>
      <c r="I4457" s="1068"/>
    </row>
    <row r="4458" customFormat="false" ht="12.75" hidden="false" customHeight="false" outlineLevel="0" collapsed="false">
      <c r="A4458" s="1001" t="n">
        <v>4456</v>
      </c>
      <c r="B4458" s="1001" t="s">
        <v>9887</v>
      </c>
      <c r="C4458" s="1001" t="s">
        <v>988</v>
      </c>
      <c r="D4458" s="1001" t="s">
        <v>854</v>
      </c>
      <c r="E4458" s="1001" t="n">
        <v>1010021100</v>
      </c>
      <c r="F4458" s="1001" t="n">
        <v>6113</v>
      </c>
      <c r="G4458" s="1001" t="s">
        <v>9888</v>
      </c>
      <c r="H4458" s="1128" t="n">
        <v>1291</v>
      </c>
      <c r="I4458" s="1068"/>
    </row>
    <row r="4459" customFormat="false" ht="12.75" hidden="false" customHeight="false" outlineLevel="0" collapsed="false">
      <c r="A4459" s="1001" t="n">
        <v>4457</v>
      </c>
      <c r="B4459" s="1001" t="s">
        <v>9889</v>
      </c>
      <c r="C4459" s="1001" t="s">
        <v>884</v>
      </c>
      <c r="D4459" s="1001" t="s">
        <v>458</v>
      </c>
      <c r="E4459" s="1001" t="n">
        <v>2090750190</v>
      </c>
      <c r="F4459" s="1001" t="n">
        <v>52019</v>
      </c>
      <c r="G4459" s="1001" t="s">
        <v>9890</v>
      </c>
      <c r="H4459" s="1128" t="n">
        <v>2408</v>
      </c>
      <c r="I4459" s="1068"/>
    </row>
    <row r="4460" customFormat="false" ht="12.75" hidden="false" customHeight="false" outlineLevel="0" collapsed="false">
      <c r="A4460" s="1001" t="n">
        <v>4458</v>
      </c>
      <c r="B4460" s="1001" t="s">
        <v>9891</v>
      </c>
      <c r="C4460" s="1001" t="s">
        <v>1226</v>
      </c>
      <c r="D4460" s="1001" t="s">
        <v>855</v>
      </c>
      <c r="E4460" s="1001" t="n">
        <v>3160410500</v>
      </c>
      <c r="F4460" s="1001" t="n">
        <v>75051</v>
      </c>
      <c r="G4460" s="1001" t="s">
        <v>9892</v>
      </c>
      <c r="H4460" s="1128" t="n">
        <v>4765</v>
      </c>
      <c r="I4460" s="1068"/>
    </row>
    <row r="4461" customFormat="false" ht="12.75" hidden="false" customHeight="false" outlineLevel="0" collapsed="false">
      <c r="A4461" s="1001" t="n">
        <v>4459</v>
      </c>
      <c r="B4461" s="1001" t="s">
        <v>9893</v>
      </c>
      <c r="C4461" s="1001" t="s">
        <v>899</v>
      </c>
      <c r="D4461" s="1001" t="s">
        <v>846</v>
      </c>
      <c r="E4461" s="1001" t="n">
        <v>3170640520</v>
      </c>
      <c r="F4461" s="1001" t="n">
        <v>76053</v>
      </c>
      <c r="G4461" s="1001" t="s">
        <v>9894</v>
      </c>
      <c r="H4461" s="1128" t="n">
        <v>4960</v>
      </c>
      <c r="I4461" s="1068"/>
    </row>
    <row r="4462" customFormat="false" ht="12.75" hidden="false" customHeight="false" outlineLevel="0" collapsed="false">
      <c r="A4462" s="1001" t="n">
        <v>4460</v>
      </c>
      <c r="B4462" s="1001" t="s">
        <v>9895</v>
      </c>
      <c r="C4462" s="1001" t="s">
        <v>1024</v>
      </c>
      <c r="D4462" s="1001" t="s">
        <v>856</v>
      </c>
      <c r="E4462" s="1001" t="n">
        <v>4200730430</v>
      </c>
      <c r="F4462" s="1001" t="n">
        <v>90043</v>
      </c>
      <c r="G4462" s="1001" t="s">
        <v>9896</v>
      </c>
      <c r="H4462" s="1128" t="n">
        <v>830</v>
      </c>
      <c r="I4462" s="1068"/>
    </row>
    <row r="4463" customFormat="false" ht="12.75" hidden="false" customHeight="false" outlineLevel="0" collapsed="false">
      <c r="A4463" s="1001" t="n">
        <v>4461</v>
      </c>
      <c r="B4463" s="1001" t="s">
        <v>9897</v>
      </c>
      <c r="C4463" s="1001" t="s">
        <v>945</v>
      </c>
      <c r="D4463" s="1001" t="s">
        <v>852</v>
      </c>
      <c r="E4463" s="1001" t="n">
        <v>1030151070</v>
      </c>
      <c r="F4463" s="1001" t="n">
        <v>17116</v>
      </c>
      <c r="G4463" s="1001" t="s">
        <v>9898</v>
      </c>
      <c r="H4463" s="1128" t="n">
        <v>2680</v>
      </c>
      <c r="I4463" s="1068"/>
    </row>
    <row r="4464" customFormat="false" ht="12.75" hidden="false" customHeight="false" outlineLevel="0" collapsed="false">
      <c r="A4464" s="1001" t="n">
        <v>4462</v>
      </c>
      <c r="B4464" s="1001" t="s">
        <v>9899</v>
      </c>
      <c r="C4464" s="1001" t="s">
        <v>1543</v>
      </c>
      <c r="D4464" s="662" t="s">
        <v>856</v>
      </c>
      <c r="E4464" s="1001" t="n">
        <v>4201110430</v>
      </c>
      <c r="F4464" s="1001" t="n">
        <v>111043</v>
      </c>
      <c r="G4464" s="1001" t="s">
        <v>9900</v>
      </c>
      <c r="H4464" s="1128" t="n">
        <v>1512</v>
      </c>
      <c r="I4464" s="1068"/>
    </row>
    <row r="4465" customFormat="false" ht="12.75" hidden="false" customHeight="false" outlineLevel="0" collapsed="false">
      <c r="A4465" s="1001" t="n">
        <v>4463</v>
      </c>
      <c r="B4465" s="1001" t="s">
        <v>9901</v>
      </c>
      <c r="C4465" s="1001" t="s">
        <v>1453</v>
      </c>
      <c r="D4465" s="1001" t="s">
        <v>861</v>
      </c>
      <c r="E4465" s="1001" t="n">
        <v>1050870250</v>
      </c>
      <c r="F4465" s="1001" t="n">
        <v>27025</v>
      </c>
      <c r="G4465" s="1001" t="s">
        <v>9902</v>
      </c>
      <c r="H4465" s="1128" t="n">
        <v>11326</v>
      </c>
      <c r="I4465" s="1068"/>
    </row>
    <row r="4466" customFormat="false" ht="12.75" hidden="false" customHeight="false" outlineLevel="0" collapsed="false">
      <c r="A4466" s="1001" t="n">
        <v>4464</v>
      </c>
      <c r="B4466" s="1001" t="s">
        <v>9903</v>
      </c>
      <c r="C4466" s="1001" t="s">
        <v>1159</v>
      </c>
      <c r="D4466" s="1001" t="s">
        <v>852</v>
      </c>
      <c r="E4466" s="1001" t="n">
        <v>1030241530</v>
      </c>
      <c r="F4466" s="1001" t="n">
        <v>13160</v>
      </c>
      <c r="G4466" s="1001" t="s">
        <v>9904</v>
      </c>
      <c r="H4466" s="1128" t="n">
        <v>934</v>
      </c>
      <c r="I4466" s="1068"/>
    </row>
    <row r="4467" customFormat="false" ht="12.75" hidden="false" customHeight="false" outlineLevel="0" collapsed="false">
      <c r="A4467" s="1001" t="n">
        <v>4465</v>
      </c>
      <c r="B4467" s="1001" t="s">
        <v>9905</v>
      </c>
      <c r="C4467" s="1001" t="s">
        <v>1071</v>
      </c>
      <c r="D4467" s="1001" t="s">
        <v>861</v>
      </c>
      <c r="E4467" s="1001" t="n">
        <v>1050900700</v>
      </c>
      <c r="F4467" s="1001" t="n">
        <v>24070</v>
      </c>
      <c r="G4467" s="1001" t="s">
        <v>9906</v>
      </c>
      <c r="H4467" s="1128" t="n">
        <v>7634</v>
      </c>
      <c r="I4467" s="1068"/>
    </row>
    <row r="4468" customFormat="false" ht="12.75" hidden="false" customHeight="false" outlineLevel="0" collapsed="false">
      <c r="A4468" s="1001" t="n">
        <v>4466</v>
      </c>
      <c r="B4468" s="1001" t="s">
        <v>9907</v>
      </c>
      <c r="C4468" s="1001" t="s">
        <v>982</v>
      </c>
      <c r="D4468" s="1001" t="s">
        <v>857</v>
      </c>
      <c r="E4468" s="1001" t="n">
        <v>4190180120</v>
      </c>
      <c r="F4468" s="1001" t="n">
        <v>85012</v>
      </c>
      <c r="G4468" s="1001" t="s">
        <v>9908</v>
      </c>
      <c r="H4468" s="1128" t="n">
        <v>10011</v>
      </c>
      <c r="I4468" s="1068"/>
    </row>
    <row r="4469" customFormat="false" ht="12.75" hidden="false" customHeight="false" outlineLevel="0" collapsed="false">
      <c r="A4469" s="1001" t="n">
        <v>4467</v>
      </c>
      <c r="B4469" s="1001" t="s">
        <v>9909</v>
      </c>
      <c r="C4469" s="1001" t="s">
        <v>1084</v>
      </c>
      <c r="D4469" s="1001" t="s">
        <v>850</v>
      </c>
      <c r="E4469" s="1001" t="n">
        <v>1060850640</v>
      </c>
      <c r="F4469" s="1001" t="n">
        <v>30064</v>
      </c>
      <c r="G4469" s="1001" t="s">
        <v>9910</v>
      </c>
      <c r="H4469" s="1128" t="n">
        <v>2360</v>
      </c>
      <c r="I4469" s="1068"/>
    </row>
    <row r="4470" customFormat="false" ht="12.75" hidden="false" customHeight="false" outlineLevel="0" collapsed="false">
      <c r="A4470" s="1001" t="n">
        <v>4468</v>
      </c>
      <c r="B4470" s="1001" t="s">
        <v>9911</v>
      </c>
      <c r="C4470" s="1001" t="s">
        <v>1095</v>
      </c>
      <c r="D4470" s="1001" t="s">
        <v>854</v>
      </c>
      <c r="E4470" s="1001" t="n">
        <v>1010960380</v>
      </c>
      <c r="F4470" s="1001" t="n">
        <v>96038</v>
      </c>
      <c r="G4470" s="1001" t="s">
        <v>9912</v>
      </c>
      <c r="H4470" s="1128" t="n">
        <v>578</v>
      </c>
      <c r="I4470" s="1068"/>
    </row>
    <row r="4471" customFormat="false" ht="12.75" hidden="false" customHeight="false" outlineLevel="0" collapsed="false">
      <c r="A4471" s="1001" t="n">
        <v>4469</v>
      </c>
      <c r="B4471" s="1001" t="s">
        <v>9913</v>
      </c>
      <c r="C4471" s="1001" t="s">
        <v>1110</v>
      </c>
      <c r="D4471" s="1001" t="s">
        <v>858</v>
      </c>
      <c r="E4471" s="1001" t="n">
        <v>1040831161</v>
      </c>
      <c r="F4471" s="1001" t="n">
        <v>22124</v>
      </c>
      <c r="G4471" s="1001" t="s">
        <v>9914</v>
      </c>
      <c r="H4471" s="1128" t="n">
        <v>2822</v>
      </c>
      <c r="I4471" s="1068"/>
    </row>
    <row r="4472" customFormat="false" ht="12.75" hidden="false" customHeight="false" outlineLevel="0" collapsed="false">
      <c r="A4472" s="1001" t="n">
        <v>4470</v>
      </c>
      <c r="B4472" s="1001" t="s">
        <v>9915</v>
      </c>
      <c r="C4472" s="1001" t="s">
        <v>1215</v>
      </c>
      <c r="D4472" s="1001" t="s">
        <v>858</v>
      </c>
      <c r="E4472" s="1001" t="n">
        <v>1040140520</v>
      </c>
      <c r="F4472" s="1001" t="n">
        <v>21055</v>
      </c>
      <c r="G4472" s="1001" t="s">
        <v>9916</v>
      </c>
      <c r="H4472" s="1128" t="n">
        <v>2075</v>
      </c>
      <c r="I4472" s="1068"/>
    </row>
    <row r="4473" customFormat="false" ht="12.75" hidden="false" customHeight="false" outlineLevel="0" collapsed="false">
      <c r="A4473" s="1001" t="n">
        <v>4471</v>
      </c>
      <c r="B4473" s="1001" t="s">
        <v>9917</v>
      </c>
      <c r="C4473" s="1001" t="s">
        <v>1071</v>
      </c>
      <c r="D4473" s="1001" t="s">
        <v>861</v>
      </c>
      <c r="E4473" s="1001" t="n">
        <v>1050900710</v>
      </c>
      <c r="F4473" s="1001" t="n">
        <v>24071</v>
      </c>
      <c r="G4473" s="1001" t="s">
        <v>9918</v>
      </c>
      <c r="H4473" s="1128" t="n">
        <v>3105</v>
      </c>
      <c r="I4473" s="1068"/>
    </row>
    <row r="4474" customFormat="false" ht="12.75" hidden="false" customHeight="false" outlineLevel="0" collapsed="false">
      <c r="A4474" s="1001" t="n">
        <v>4472</v>
      </c>
      <c r="B4474" s="1001" t="s">
        <v>9919</v>
      </c>
      <c r="C4474" s="1001" t="s">
        <v>925</v>
      </c>
      <c r="D4474" s="1001" t="s">
        <v>848</v>
      </c>
      <c r="E4474" s="1001" t="n">
        <v>3150510490</v>
      </c>
      <c r="F4474" s="1001" t="n">
        <v>63049</v>
      </c>
      <c r="G4474" s="1001" t="s">
        <v>9920</v>
      </c>
      <c r="H4474" s="1128" t="n">
        <v>921142</v>
      </c>
      <c r="I4474" s="1068"/>
    </row>
    <row r="4475" customFormat="false" ht="12.75" hidden="false" customHeight="false" outlineLevel="0" collapsed="false">
      <c r="A4475" s="1001" t="n">
        <v>4473</v>
      </c>
      <c r="B4475" s="1001" t="s">
        <v>9921</v>
      </c>
      <c r="C4475" s="1001" t="s">
        <v>887</v>
      </c>
      <c r="D4475" s="1001" t="s">
        <v>856</v>
      </c>
      <c r="E4475" s="1001" t="n">
        <v>4200950310</v>
      </c>
      <c r="F4475" s="1001" t="n">
        <v>95031</v>
      </c>
      <c r="G4475" s="1001" t="s">
        <v>9922</v>
      </c>
      <c r="H4475" s="1128" t="n">
        <v>1692</v>
      </c>
      <c r="I4475" s="1068"/>
    </row>
    <row r="4476" customFormat="false" ht="12.75" hidden="false" customHeight="false" outlineLevel="0" collapsed="false">
      <c r="A4476" s="1001" t="n">
        <v>4474</v>
      </c>
      <c r="B4476" s="1001" t="s">
        <v>9923</v>
      </c>
      <c r="C4476" s="1001" t="s">
        <v>1543</v>
      </c>
      <c r="D4476" s="662" t="s">
        <v>856</v>
      </c>
      <c r="E4476" s="1001" t="n">
        <v>4201110440</v>
      </c>
      <c r="F4476" s="1001" t="n">
        <v>111044</v>
      </c>
      <c r="G4476" s="1001" t="s">
        <v>9924</v>
      </c>
      <c r="H4476" s="1128" t="n">
        <v>3105</v>
      </c>
      <c r="I4476" s="1068"/>
    </row>
    <row r="4477" customFormat="false" ht="12.75" hidden="false" customHeight="false" outlineLevel="0" collapsed="false">
      <c r="A4477" s="1001" t="n">
        <v>4475</v>
      </c>
      <c r="B4477" s="1001" t="s">
        <v>9925</v>
      </c>
      <c r="C4477" s="1001" t="s">
        <v>1226</v>
      </c>
      <c r="D4477" s="1001" t="s">
        <v>855</v>
      </c>
      <c r="E4477" s="1001" t="n">
        <v>3160410510</v>
      </c>
      <c r="F4477" s="1001" t="n">
        <v>75052</v>
      </c>
      <c r="G4477" s="1001" t="s">
        <v>9926</v>
      </c>
      <c r="H4477" s="1128" t="n">
        <v>30790</v>
      </c>
      <c r="I4477" s="1068"/>
    </row>
    <row r="4478" customFormat="false" ht="12.75" hidden="false" customHeight="false" outlineLevel="0" collapsed="false">
      <c r="A4478" s="1001" t="n">
        <v>4476</v>
      </c>
      <c r="B4478" s="1001" t="s">
        <v>9927</v>
      </c>
      <c r="C4478" s="1001" t="s">
        <v>962</v>
      </c>
      <c r="D4478" s="1001" t="s">
        <v>847</v>
      </c>
      <c r="E4478" s="1001" t="n">
        <v>3181030240</v>
      </c>
      <c r="F4478" s="1001" t="n">
        <v>102024</v>
      </c>
      <c r="G4478" s="1001" t="s">
        <v>9928</v>
      </c>
      <c r="H4478" s="1128" t="n">
        <v>1115</v>
      </c>
      <c r="I4478" s="1068"/>
    </row>
    <row r="4479" customFormat="false" ht="12.75" hidden="false" customHeight="false" outlineLevel="0" collapsed="false">
      <c r="A4479" s="1001" t="n">
        <v>4477</v>
      </c>
      <c r="B4479" s="1001" t="s">
        <v>9929</v>
      </c>
      <c r="C4479" s="1001" t="s">
        <v>968</v>
      </c>
      <c r="D4479" s="1001" t="s">
        <v>859</v>
      </c>
      <c r="E4479" s="1001" t="n">
        <v>2100800220</v>
      </c>
      <c r="F4479" s="1001" t="n">
        <v>55022</v>
      </c>
      <c r="G4479" s="1001" t="s">
        <v>9930</v>
      </c>
      <c r="H4479" s="1128" t="n">
        <v>18258</v>
      </c>
      <c r="I4479" s="1068"/>
    </row>
    <row r="4480" customFormat="false" ht="12.75" hidden="false" customHeight="false" outlineLevel="0" collapsed="false">
      <c r="A4480" s="1001" t="n">
        <v>4478</v>
      </c>
      <c r="B4480" s="1001" t="s">
        <v>9931</v>
      </c>
      <c r="C4480" s="1001" t="s">
        <v>1063</v>
      </c>
      <c r="D4480" s="1001" t="s">
        <v>857</v>
      </c>
      <c r="E4480" s="1001" t="n">
        <v>4190010260</v>
      </c>
      <c r="F4480" s="1001" t="n">
        <v>84026</v>
      </c>
      <c r="G4480" s="1001" t="s">
        <v>9932</v>
      </c>
      <c r="H4480" s="1128" t="n">
        <v>7051</v>
      </c>
      <c r="I4480" s="1068"/>
    </row>
    <row r="4481" customFormat="false" ht="12.75" hidden="false" customHeight="false" outlineLevel="0" collapsed="false">
      <c r="A4481" s="1001" t="n">
        <v>4479</v>
      </c>
      <c r="B4481" s="1001" t="s">
        <v>9933</v>
      </c>
      <c r="C4481" s="1001" t="s">
        <v>908</v>
      </c>
      <c r="D4481" s="1001" t="s">
        <v>854</v>
      </c>
      <c r="E4481" s="1001" t="n">
        <v>1010271470</v>
      </c>
      <c r="F4481" s="1001" t="n">
        <v>4147</v>
      </c>
      <c r="G4481" s="1001" t="s">
        <v>9934</v>
      </c>
      <c r="H4481" s="1128" t="n">
        <v>3493</v>
      </c>
      <c r="I4481" s="1068"/>
    </row>
    <row r="4482" customFormat="false" ht="12.75" hidden="false" customHeight="false" outlineLevel="0" collapsed="false">
      <c r="A4482" s="1001" t="n">
        <v>4480</v>
      </c>
      <c r="B4482" s="1001" t="s">
        <v>9935</v>
      </c>
      <c r="C4482" s="1001" t="s">
        <v>1125</v>
      </c>
      <c r="D4482" s="1001" t="s">
        <v>851</v>
      </c>
      <c r="E4482" s="1001" t="n">
        <v>1070740410</v>
      </c>
      <c r="F4482" s="1001" t="n">
        <v>9041</v>
      </c>
      <c r="G4482" s="1001" t="s">
        <v>9936</v>
      </c>
      <c r="H4482" s="1128" t="n">
        <v>174</v>
      </c>
      <c r="I4482" s="1068"/>
    </row>
    <row r="4483" customFormat="false" ht="12.75" hidden="false" customHeight="false" outlineLevel="0" collapsed="false">
      <c r="A4483" s="1001" t="n">
        <v>4481</v>
      </c>
      <c r="B4483" s="1001" t="s">
        <v>9937</v>
      </c>
      <c r="C4483" s="1001" t="s">
        <v>985</v>
      </c>
      <c r="D4483" s="1001" t="s">
        <v>857</v>
      </c>
      <c r="E4483" s="1001" t="n">
        <v>4190480590</v>
      </c>
      <c r="F4483" s="1001" t="n">
        <v>83060</v>
      </c>
      <c r="G4483" s="1001" t="s">
        <v>9938</v>
      </c>
      <c r="H4483" s="1128" t="n">
        <v>3513</v>
      </c>
      <c r="I4483" s="1068"/>
    </row>
    <row r="4484" customFormat="false" ht="12.75" hidden="false" customHeight="false" outlineLevel="0" collapsed="false">
      <c r="A4484" s="1001" t="n">
        <v>4482</v>
      </c>
      <c r="B4484" s="1001" t="s">
        <v>9939</v>
      </c>
      <c r="C4484" s="1001" t="s">
        <v>1215</v>
      </c>
      <c r="D4484" s="1001" t="s">
        <v>858</v>
      </c>
      <c r="E4484" s="1001" t="n">
        <v>1040140530</v>
      </c>
      <c r="F4484" s="1001" t="n">
        <v>21056</v>
      </c>
      <c r="G4484" s="1001" t="s">
        <v>9940</v>
      </c>
      <c r="H4484" s="1128" t="n">
        <v>6015</v>
      </c>
      <c r="I4484" s="1068"/>
    </row>
    <row r="4485" customFormat="false" ht="12.75" hidden="false" customHeight="false" outlineLevel="0" collapsed="false">
      <c r="A4485" s="1001" t="n">
        <v>4483</v>
      </c>
      <c r="B4485" s="1001" t="s">
        <v>9941</v>
      </c>
      <c r="C4485" s="1001" t="s">
        <v>945</v>
      </c>
      <c r="D4485" s="1001" t="s">
        <v>852</v>
      </c>
      <c r="E4485" s="1001" t="n">
        <v>1030151080</v>
      </c>
      <c r="F4485" s="1001" t="n">
        <v>17117</v>
      </c>
      <c r="G4485" s="1001" t="s">
        <v>9942</v>
      </c>
      <c r="H4485" s="1128" t="n">
        <v>10640</v>
      </c>
      <c r="I4485" s="1068"/>
    </row>
    <row r="4486" customFormat="false" ht="12.75" hidden="false" customHeight="false" outlineLevel="0" collapsed="false">
      <c r="A4486" s="1001" t="n">
        <v>4484</v>
      </c>
      <c r="B4486" s="1001" t="s">
        <v>9943</v>
      </c>
      <c r="C4486" s="1001" t="s">
        <v>914</v>
      </c>
      <c r="D4486" s="1001" t="s">
        <v>468</v>
      </c>
      <c r="E4486" s="1001" t="n">
        <v>3130380580</v>
      </c>
      <c r="F4486" s="1001" t="n">
        <v>66058</v>
      </c>
      <c r="G4486" s="1001" t="s">
        <v>9944</v>
      </c>
      <c r="H4486" s="1128" t="n">
        <v>499</v>
      </c>
      <c r="I4486" s="1068"/>
    </row>
    <row r="4487" customFormat="false" ht="12.75" hidden="false" customHeight="false" outlineLevel="0" collapsed="false">
      <c r="A4487" s="1001" t="n">
        <v>4485</v>
      </c>
      <c r="B4487" s="1001" t="s">
        <v>9945</v>
      </c>
      <c r="C4487" s="1001" t="s">
        <v>1215</v>
      </c>
      <c r="D4487" s="1001" t="s">
        <v>858</v>
      </c>
      <c r="E4487" s="1001" t="n">
        <v>1040140540</v>
      </c>
      <c r="F4487" s="1001" t="n">
        <v>21057</v>
      </c>
      <c r="G4487" s="1001" t="s">
        <v>9946</v>
      </c>
      <c r="H4487" s="1128" t="n">
        <v>3281</v>
      </c>
      <c r="I4487" s="1068"/>
    </row>
    <row r="4488" customFormat="false" ht="12.75" hidden="false" customHeight="false" outlineLevel="0" collapsed="false">
      <c r="A4488" s="1001" t="n">
        <v>4486</v>
      </c>
      <c r="B4488" s="1001" t="s">
        <v>9947</v>
      </c>
      <c r="C4488" s="1001" t="s">
        <v>1012</v>
      </c>
      <c r="D4488" s="1001" t="s">
        <v>464</v>
      </c>
      <c r="E4488" s="1001" t="n">
        <v>2120700680</v>
      </c>
      <c r="F4488" s="1001" t="n">
        <v>58069</v>
      </c>
      <c r="G4488" s="1001" t="s">
        <v>9948</v>
      </c>
      <c r="H4488" s="1128" t="n">
        <v>1367</v>
      </c>
      <c r="I4488" s="1068"/>
    </row>
    <row r="4489" customFormat="false" ht="12.75" hidden="false" customHeight="false" outlineLevel="0" collapsed="false">
      <c r="A4489" s="1001" t="n">
        <v>4487</v>
      </c>
      <c r="B4489" s="1001" t="s">
        <v>9949</v>
      </c>
      <c r="C4489" s="1001" t="s">
        <v>1591</v>
      </c>
      <c r="D4489" s="1001" t="s">
        <v>851</v>
      </c>
      <c r="E4489" s="1001" t="n">
        <v>1070340400</v>
      </c>
      <c r="F4489" s="1001" t="n">
        <v>10040</v>
      </c>
      <c r="G4489" s="1001" t="s">
        <v>9950</v>
      </c>
      <c r="H4489" s="1128" t="n">
        <v>2130</v>
      </c>
      <c r="I4489" s="1068"/>
    </row>
    <row r="4490" customFormat="false" ht="12.75" hidden="false" customHeight="false" outlineLevel="0" collapsed="false">
      <c r="A4490" s="1001" t="n">
        <v>4488</v>
      </c>
      <c r="B4490" s="1001" t="s">
        <v>9951</v>
      </c>
      <c r="C4490" s="1001" t="s">
        <v>378</v>
      </c>
      <c r="D4490" s="1001" t="s">
        <v>854</v>
      </c>
      <c r="E4490" s="1001" t="n">
        <v>1010520970</v>
      </c>
      <c r="F4490" s="1001" t="n">
        <v>3103</v>
      </c>
      <c r="G4490" s="1001" t="s">
        <v>9952</v>
      </c>
      <c r="H4490" s="1128" t="n">
        <v>1788</v>
      </c>
      <c r="I4490" s="1068"/>
    </row>
    <row r="4491" customFormat="false" ht="12.75" hidden="false" customHeight="false" outlineLevel="0" collapsed="false">
      <c r="A4491" s="1001" t="n">
        <v>4489</v>
      </c>
      <c r="B4491" s="1001" t="s">
        <v>9953</v>
      </c>
      <c r="C4491" s="1001" t="s">
        <v>1009</v>
      </c>
      <c r="D4491" s="1001" t="s">
        <v>861</v>
      </c>
      <c r="E4491" s="1001" t="n">
        <v>1050890520</v>
      </c>
      <c r="F4491" s="1001" t="n">
        <v>23052</v>
      </c>
      <c r="G4491" s="1001" t="s">
        <v>9954</v>
      </c>
      <c r="H4491" s="1128" t="n">
        <v>16651</v>
      </c>
      <c r="I4491" s="1068"/>
    </row>
    <row r="4492" customFormat="false" ht="12.75" hidden="false" customHeight="false" outlineLevel="0" collapsed="false">
      <c r="A4492" s="1001" t="n">
        <v>4490</v>
      </c>
      <c r="B4492" s="1001" t="s">
        <v>9955</v>
      </c>
      <c r="C4492" s="1001" t="s">
        <v>1591</v>
      </c>
      <c r="D4492" s="1001" t="s">
        <v>851</v>
      </c>
      <c r="E4492" s="1001" t="n">
        <v>1070340410</v>
      </c>
      <c r="F4492" s="1001" t="n">
        <v>10041</v>
      </c>
      <c r="G4492" s="1001" t="s">
        <v>9956</v>
      </c>
      <c r="H4492" s="1128" t="n">
        <v>843</v>
      </c>
      <c r="I4492" s="1068"/>
    </row>
    <row r="4493" customFormat="false" ht="12.75" hidden="false" customHeight="false" outlineLevel="0" collapsed="false">
      <c r="A4493" s="1001" t="n">
        <v>4491</v>
      </c>
      <c r="B4493" s="1001" t="s">
        <v>9957</v>
      </c>
      <c r="C4493" s="1001" t="s">
        <v>908</v>
      </c>
      <c r="D4493" s="1001" t="s">
        <v>854</v>
      </c>
      <c r="E4493" s="1001" t="n">
        <v>1010271480</v>
      </c>
      <c r="F4493" s="1001" t="n">
        <v>4148</v>
      </c>
      <c r="G4493" s="1001" t="s">
        <v>9958</v>
      </c>
      <c r="H4493" s="1128" t="n">
        <v>3328</v>
      </c>
      <c r="I4493" s="1068"/>
    </row>
    <row r="4494" customFormat="false" ht="12.75" hidden="false" customHeight="false" outlineLevel="0" collapsed="false">
      <c r="A4494" s="1001" t="n">
        <v>4492</v>
      </c>
      <c r="B4494" s="1001" t="s">
        <v>9959</v>
      </c>
      <c r="C4494" s="1001" t="s">
        <v>999</v>
      </c>
      <c r="D4494" s="1001" t="s">
        <v>852</v>
      </c>
      <c r="E4494" s="1001" t="n">
        <v>1030121370</v>
      </c>
      <c r="F4494" s="1001" t="n">
        <v>16144</v>
      </c>
      <c r="G4494" s="1001" t="s">
        <v>9960</v>
      </c>
      <c r="H4494" s="1128" t="n">
        <v>11222</v>
      </c>
      <c r="I4494" s="1068"/>
    </row>
    <row r="4495" customFormat="false" ht="12.75" hidden="false" customHeight="false" outlineLevel="0" collapsed="false">
      <c r="A4495" s="1001" t="n">
        <v>4493</v>
      </c>
      <c r="B4495" s="1001" t="s">
        <v>9961</v>
      </c>
      <c r="C4495" s="1001" t="s">
        <v>1012</v>
      </c>
      <c r="D4495" s="1001" t="s">
        <v>464</v>
      </c>
      <c r="E4495" s="1001" t="n">
        <v>2120700690</v>
      </c>
      <c r="F4495" s="1001" t="n">
        <v>58070</v>
      </c>
      <c r="G4495" s="1001" t="s">
        <v>9962</v>
      </c>
      <c r="H4495" s="1128" t="n">
        <v>1890</v>
      </c>
      <c r="I4495" s="1068"/>
    </row>
    <row r="4496" customFormat="false" ht="12.75" hidden="false" customHeight="false" outlineLevel="0" collapsed="false">
      <c r="A4496" s="1001" t="n">
        <v>4494</v>
      </c>
      <c r="B4496" s="1001" t="s">
        <v>9963</v>
      </c>
      <c r="C4496" s="1001" t="s">
        <v>899</v>
      </c>
      <c r="D4496" s="1001" t="s">
        <v>846</v>
      </c>
      <c r="E4496" s="1001" t="n">
        <v>3170640530</v>
      </c>
      <c r="F4496" s="1001" t="n">
        <v>76054</v>
      </c>
      <c r="G4496" s="1001" t="s">
        <v>9964</v>
      </c>
      <c r="H4496" s="1128" t="n">
        <v>1404</v>
      </c>
      <c r="I4496" s="1068"/>
    </row>
    <row r="4497" customFormat="false" ht="12.75" hidden="false" customHeight="false" outlineLevel="0" collapsed="false">
      <c r="A4497" s="1001" t="n">
        <v>4495</v>
      </c>
      <c r="B4497" s="1001" t="s">
        <v>9965</v>
      </c>
      <c r="C4497" s="1001" t="s">
        <v>887</v>
      </c>
      <c r="D4497" s="1001" t="s">
        <v>856</v>
      </c>
      <c r="E4497" s="1001" t="n">
        <v>4200950320</v>
      </c>
      <c r="F4497" s="1001" t="n">
        <v>95032</v>
      </c>
      <c r="G4497" s="1001" t="s">
        <v>9966</v>
      </c>
      <c r="H4497" s="1128" t="n">
        <v>622</v>
      </c>
      <c r="I4497" s="1068"/>
    </row>
    <row r="4498" customFormat="false" ht="12.75" hidden="false" customHeight="false" outlineLevel="0" collapsed="false">
      <c r="A4498" s="1001" t="n">
        <v>4496</v>
      </c>
      <c r="B4498" s="1001" t="s">
        <v>9967</v>
      </c>
      <c r="C4498" s="1001" t="s">
        <v>957</v>
      </c>
      <c r="D4498" s="1001" t="s">
        <v>464</v>
      </c>
      <c r="E4498" s="1001" t="n">
        <v>2120910380</v>
      </c>
      <c r="F4498" s="1001" t="n">
        <v>56039</v>
      </c>
      <c r="G4498" s="1001" t="s">
        <v>9968</v>
      </c>
      <c r="H4498" s="1128" t="n">
        <v>9318</v>
      </c>
      <c r="I4498" s="1068"/>
    </row>
    <row r="4499" customFormat="false" ht="12.75" hidden="false" customHeight="false" outlineLevel="0" collapsed="false">
      <c r="A4499" s="1001" t="n">
        <v>4497</v>
      </c>
      <c r="B4499" s="1001" t="s">
        <v>9969</v>
      </c>
      <c r="C4499" s="1001" t="s">
        <v>1132</v>
      </c>
      <c r="D4499" s="1001" t="s">
        <v>468</v>
      </c>
      <c r="E4499" s="1001" t="n">
        <v>3130790300</v>
      </c>
      <c r="F4499" s="1001" t="n">
        <v>67031</v>
      </c>
      <c r="G4499" s="1001" t="s">
        <v>9970</v>
      </c>
      <c r="H4499" s="1128" t="n">
        <v>5274</v>
      </c>
      <c r="I4499" s="1068"/>
    </row>
    <row r="4500" customFormat="false" ht="12.75" hidden="false" customHeight="false" outlineLevel="0" collapsed="false">
      <c r="A4500" s="1001" t="n">
        <v>4498</v>
      </c>
      <c r="B4500" s="1001" t="s">
        <v>9971</v>
      </c>
      <c r="C4500" s="1001" t="s">
        <v>1012</v>
      </c>
      <c r="D4500" s="1001" t="s">
        <v>464</v>
      </c>
      <c r="E4500" s="1001" t="n">
        <v>2120700700</v>
      </c>
      <c r="F4500" s="1001" t="n">
        <v>58071</v>
      </c>
      <c r="G4500" s="1001" t="s">
        <v>9972</v>
      </c>
      <c r="H4500" s="1128" t="n">
        <v>1897</v>
      </c>
      <c r="I4500" s="1068"/>
    </row>
    <row r="4501" customFormat="false" ht="12.75" hidden="false" customHeight="false" outlineLevel="0" collapsed="false">
      <c r="A4501" s="1001" t="n">
        <v>4499</v>
      </c>
      <c r="B4501" s="1001" t="s">
        <v>9973</v>
      </c>
      <c r="C4501" s="1001" t="s">
        <v>1330</v>
      </c>
      <c r="D4501" s="1001" t="s">
        <v>861</v>
      </c>
      <c r="E4501" s="1001" t="n">
        <v>1050840490</v>
      </c>
      <c r="F4501" s="1001" t="n">
        <v>26050</v>
      </c>
      <c r="G4501" s="1001" t="s">
        <v>9974</v>
      </c>
      <c r="H4501" s="1128" t="n">
        <v>6543</v>
      </c>
      <c r="I4501" s="1068"/>
    </row>
    <row r="4502" customFormat="false" ht="12.75" hidden="false" customHeight="false" outlineLevel="0" collapsed="false">
      <c r="A4502" s="1001" t="n">
        <v>4500</v>
      </c>
      <c r="B4502" s="1001" t="s">
        <v>9975</v>
      </c>
      <c r="C4502" s="1001" t="s">
        <v>893</v>
      </c>
      <c r="D4502" s="1001" t="s">
        <v>852</v>
      </c>
      <c r="E4502" s="1001" t="n">
        <v>1030491530</v>
      </c>
      <c r="F4502" s="1001" t="n">
        <v>15154</v>
      </c>
      <c r="G4502" s="1001" t="s">
        <v>9976</v>
      </c>
      <c r="H4502" s="1128" t="n">
        <v>16928</v>
      </c>
      <c r="I4502" s="1068"/>
    </row>
    <row r="4503" customFormat="false" ht="12.75" hidden="false" customHeight="false" outlineLevel="0" collapsed="false">
      <c r="A4503" s="1001" t="n">
        <v>4501</v>
      </c>
      <c r="B4503" s="1001" t="s">
        <v>9977</v>
      </c>
      <c r="C4503" s="1001" t="s">
        <v>917</v>
      </c>
      <c r="D4503" s="1001" t="s">
        <v>464</v>
      </c>
      <c r="E4503" s="1001" t="n">
        <v>2120690440</v>
      </c>
      <c r="F4503" s="1001" t="n">
        <v>57046</v>
      </c>
      <c r="G4503" s="1001" t="s">
        <v>9978</v>
      </c>
      <c r="H4503" s="1128" t="n">
        <v>191</v>
      </c>
      <c r="I4503" s="1068"/>
    </row>
    <row r="4504" customFormat="false" ht="12.75" hidden="false" customHeight="false" outlineLevel="0" collapsed="false">
      <c r="A4504" s="1001" t="n">
        <v>4502</v>
      </c>
      <c r="B4504" s="1001" t="s">
        <v>9979</v>
      </c>
      <c r="C4504" s="1001" t="s">
        <v>1159</v>
      </c>
      <c r="D4504" s="1001" t="s">
        <v>852</v>
      </c>
      <c r="E4504" s="1001" t="n">
        <v>1030241540</v>
      </c>
      <c r="F4504" s="1001" t="n">
        <v>13161</v>
      </c>
      <c r="G4504" s="1001" t="s">
        <v>9980</v>
      </c>
      <c r="H4504" s="1128" t="n">
        <v>1163</v>
      </c>
      <c r="I4504" s="1068"/>
    </row>
    <row r="4505" customFormat="false" ht="12.75" hidden="false" customHeight="false" outlineLevel="0" collapsed="false">
      <c r="A4505" s="1001" t="n">
        <v>4503</v>
      </c>
      <c r="B4505" s="1001" t="s">
        <v>9981</v>
      </c>
      <c r="C4505" s="1001" t="s">
        <v>1095</v>
      </c>
      <c r="D4505" s="1001" t="s">
        <v>854</v>
      </c>
      <c r="E4505" s="1001" t="n">
        <v>1010960390</v>
      </c>
      <c r="F4505" s="1001" t="n">
        <v>96039</v>
      </c>
      <c r="G4505" s="1001" t="s">
        <v>9982</v>
      </c>
      <c r="H4505" s="1128" t="n">
        <v>939</v>
      </c>
      <c r="I4505" s="1068"/>
    </row>
    <row r="4506" customFormat="false" ht="12.75" hidden="false" customHeight="false" outlineLevel="0" collapsed="false">
      <c r="A4506" s="1001" t="n">
        <v>4504</v>
      </c>
      <c r="B4506" s="1001" t="s">
        <v>9983</v>
      </c>
      <c r="C4506" s="1001" t="s">
        <v>1012</v>
      </c>
      <c r="D4506" s="1001" t="s">
        <v>464</v>
      </c>
      <c r="E4506" s="1001" t="n">
        <v>2120700710</v>
      </c>
      <c r="F4506" s="1001" t="n">
        <v>58072</v>
      </c>
      <c r="G4506" s="1001" t="s">
        <v>9984</v>
      </c>
      <c r="H4506" s="1128" t="n">
        <v>48159</v>
      </c>
      <c r="I4506" s="1068"/>
    </row>
    <row r="4507" customFormat="false" ht="12.75" hidden="false" customHeight="false" outlineLevel="0" collapsed="false">
      <c r="A4507" s="1001" t="n">
        <v>4505</v>
      </c>
      <c r="B4507" s="1001" t="s">
        <v>9985</v>
      </c>
      <c r="C4507" s="1001" t="s">
        <v>1226</v>
      </c>
      <c r="D4507" s="1001" t="s">
        <v>855</v>
      </c>
      <c r="E4507" s="1001" t="n">
        <v>3160410520</v>
      </c>
      <c r="F4507" s="1001" t="n">
        <v>75053</v>
      </c>
      <c r="G4507" s="1001" t="s">
        <v>9986</v>
      </c>
      <c r="H4507" s="1128" t="n">
        <v>4954</v>
      </c>
      <c r="I4507" s="1068"/>
    </row>
    <row r="4508" customFormat="false" ht="12.75" hidden="false" customHeight="false" outlineLevel="0" collapsed="false">
      <c r="A4508" s="1001" t="n">
        <v>4506</v>
      </c>
      <c r="B4508" s="1001" t="s">
        <v>9987</v>
      </c>
      <c r="C4508" s="1001" t="s">
        <v>1154</v>
      </c>
      <c r="D4508" s="1001" t="s">
        <v>849</v>
      </c>
      <c r="E4508" s="1001" t="n">
        <v>1080560240</v>
      </c>
      <c r="F4508" s="1001" t="n">
        <v>34024</v>
      </c>
      <c r="G4508" s="1001" t="s">
        <v>9988</v>
      </c>
      <c r="H4508" s="1128" t="n">
        <v>3428</v>
      </c>
      <c r="I4508" s="1068"/>
    </row>
    <row r="4509" customFormat="false" ht="12.75" hidden="false" customHeight="false" outlineLevel="0" collapsed="false">
      <c r="A4509" s="1001" t="n">
        <v>4507</v>
      </c>
      <c r="B4509" s="1001" t="s">
        <v>9989</v>
      </c>
      <c r="C4509" s="1001" t="s">
        <v>908</v>
      </c>
      <c r="D4509" s="1001" t="s">
        <v>854</v>
      </c>
      <c r="E4509" s="1001" t="n">
        <v>1010271490</v>
      </c>
      <c r="F4509" s="1001" t="n">
        <v>4149</v>
      </c>
      <c r="G4509" s="1001" t="s">
        <v>9990</v>
      </c>
      <c r="H4509" s="1128" t="n">
        <v>367</v>
      </c>
      <c r="I4509" s="1068"/>
    </row>
    <row r="4510" customFormat="false" ht="12.75" hidden="false" customHeight="false" outlineLevel="0" collapsed="false">
      <c r="A4510" s="1001" t="n">
        <v>4508</v>
      </c>
      <c r="B4510" s="1001" t="s">
        <v>9991</v>
      </c>
      <c r="C4510" s="1001" t="s">
        <v>945</v>
      </c>
      <c r="D4510" s="1001" t="s">
        <v>852</v>
      </c>
      <c r="E4510" s="1001" t="n">
        <v>1030151090</v>
      </c>
      <c r="F4510" s="1001" t="n">
        <v>17118</v>
      </c>
      <c r="G4510" s="1001" t="s">
        <v>9992</v>
      </c>
      <c r="H4510" s="1128" t="n">
        <v>1968</v>
      </c>
      <c r="I4510" s="1068"/>
    </row>
    <row r="4511" customFormat="false" ht="12.75" hidden="false" customHeight="false" outlineLevel="0" collapsed="false">
      <c r="A4511" s="1001" t="n">
        <v>4509</v>
      </c>
      <c r="B4511" s="1001" t="s">
        <v>9993</v>
      </c>
      <c r="C4511" s="1001" t="s">
        <v>378</v>
      </c>
      <c r="D4511" s="1001" t="s">
        <v>854</v>
      </c>
      <c r="E4511" s="1001" t="n">
        <v>1010520980</v>
      </c>
      <c r="F4511" s="1001" t="n">
        <v>3104</v>
      </c>
      <c r="G4511" s="1001" t="s">
        <v>9994</v>
      </c>
      <c r="H4511" s="1128" t="n">
        <v>825</v>
      </c>
      <c r="I4511" s="1068"/>
    </row>
    <row r="4512" customFormat="false" ht="12.75" hidden="false" customHeight="false" outlineLevel="0" collapsed="false">
      <c r="A4512" s="1001" t="n">
        <v>4510</v>
      </c>
      <c r="B4512" s="1001" t="s">
        <v>9995</v>
      </c>
      <c r="C4512" s="1001" t="s">
        <v>881</v>
      </c>
      <c r="D4512" s="1001" t="s">
        <v>852</v>
      </c>
      <c r="E4512" s="1001" t="n">
        <v>1030980560</v>
      </c>
      <c r="F4512" s="1001" t="n">
        <v>97056</v>
      </c>
      <c r="G4512" s="1001" t="s">
        <v>9996</v>
      </c>
      <c r="H4512" s="1128" t="n">
        <v>3600</v>
      </c>
      <c r="I4512" s="1068"/>
    </row>
    <row r="4513" customFormat="false" ht="12.75" hidden="false" customHeight="false" outlineLevel="0" collapsed="false">
      <c r="A4513" s="1001" t="n">
        <v>4511</v>
      </c>
      <c r="B4513" s="1001" t="s">
        <v>9997</v>
      </c>
      <c r="C4513" s="1001" t="s">
        <v>1035</v>
      </c>
      <c r="D4513" s="1001" t="s">
        <v>854</v>
      </c>
      <c r="E4513" s="1001" t="n">
        <v>1010811620</v>
      </c>
      <c r="F4513" s="1001" t="n">
        <v>1164</v>
      </c>
      <c r="G4513" s="1001" t="s">
        <v>9998</v>
      </c>
      <c r="H4513" s="1128" t="n">
        <v>46458</v>
      </c>
      <c r="I4513" s="1068"/>
    </row>
    <row r="4514" customFormat="false" ht="12.75" hidden="false" customHeight="false" outlineLevel="0" collapsed="false">
      <c r="A4514" s="1001" t="n">
        <v>4512</v>
      </c>
      <c r="B4514" s="1001" t="s">
        <v>9999</v>
      </c>
      <c r="C4514" s="1001" t="s">
        <v>928</v>
      </c>
      <c r="D4514" s="1001" t="s">
        <v>857</v>
      </c>
      <c r="E4514" s="1001" t="n">
        <v>4190210300</v>
      </c>
      <c r="F4514" s="1001" t="n">
        <v>87031</v>
      </c>
      <c r="G4514" s="1001" t="s">
        <v>10000</v>
      </c>
      <c r="H4514" s="1128" t="n">
        <v>7596</v>
      </c>
      <c r="I4514" s="1068"/>
    </row>
    <row r="4515" customFormat="false" ht="12.75" hidden="false" customHeight="false" outlineLevel="0" collapsed="false">
      <c r="A4515" s="1001" t="n">
        <v>4513</v>
      </c>
      <c r="B4515" s="1001" t="s">
        <v>10001</v>
      </c>
      <c r="C4515" s="1001" t="s">
        <v>1117</v>
      </c>
      <c r="D4515" s="1001" t="s">
        <v>852</v>
      </c>
      <c r="E4515" s="1001" t="n">
        <v>1030571000</v>
      </c>
      <c r="F4515" s="1001" t="n">
        <v>18103</v>
      </c>
      <c r="G4515" s="1001" t="s">
        <v>10002</v>
      </c>
      <c r="H4515" s="1128" t="n">
        <v>277</v>
      </c>
      <c r="I4515" s="1068"/>
    </row>
    <row r="4516" customFormat="false" ht="12.75" hidden="false" customHeight="false" outlineLevel="0" collapsed="false">
      <c r="A4516" s="1001" t="n">
        <v>4514</v>
      </c>
      <c r="B4516" s="1001" t="s">
        <v>10003</v>
      </c>
      <c r="C4516" s="1001" t="s">
        <v>1027</v>
      </c>
      <c r="D4516" s="1001" t="s">
        <v>857</v>
      </c>
      <c r="E4516" s="1001" t="n">
        <v>4190280120</v>
      </c>
      <c r="F4516" s="1001" t="n">
        <v>86012</v>
      </c>
      <c r="G4516" s="1001" t="s">
        <v>10004</v>
      </c>
      <c r="H4516" s="1128" t="n">
        <v>12877</v>
      </c>
      <c r="I4516" s="1068"/>
    </row>
    <row r="4517" customFormat="false" ht="12.75" hidden="false" customHeight="false" outlineLevel="0" collapsed="false">
      <c r="A4517" s="1001" t="n">
        <v>4515</v>
      </c>
      <c r="B4517" s="1001" t="s">
        <v>10005</v>
      </c>
      <c r="C4517" s="1001" t="s">
        <v>962</v>
      </c>
      <c r="D4517" s="1001" t="s">
        <v>847</v>
      </c>
      <c r="E4517" s="1001" t="n">
        <v>3181030250</v>
      </c>
      <c r="F4517" s="1001" t="n">
        <v>102025</v>
      </c>
      <c r="G4517" s="1001" t="s">
        <v>10006</v>
      </c>
      <c r="H4517" s="1128" t="n">
        <v>5835</v>
      </c>
      <c r="I4517" s="1068"/>
    </row>
    <row r="4518" customFormat="false" ht="12.75" hidden="false" customHeight="false" outlineLevel="0" collapsed="false">
      <c r="A4518" s="1001" t="n">
        <v>4516</v>
      </c>
      <c r="B4518" s="1001" t="s">
        <v>10007</v>
      </c>
      <c r="C4518" s="1001" t="s">
        <v>908</v>
      </c>
      <c r="D4518" s="1001" t="s">
        <v>854</v>
      </c>
      <c r="E4518" s="1001" t="n">
        <v>1010271500</v>
      </c>
      <c r="F4518" s="1001" t="n">
        <v>4150</v>
      </c>
      <c r="G4518" s="1001" t="s">
        <v>10008</v>
      </c>
      <c r="H4518" s="1128" t="n">
        <v>347</v>
      </c>
      <c r="I4518" s="1068"/>
    </row>
    <row r="4519" customFormat="false" ht="12.75" hidden="false" customHeight="false" outlineLevel="0" collapsed="false">
      <c r="A4519" s="1001" t="n">
        <v>4517</v>
      </c>
      <c r="B4519" s="1001" t="s">
        <v>10009</v>
      </c>
      <c r="C4519" s="1001" t="s">
        <v>908</v>
      </c>
      <c r="D4519" s="1001" t="s">
        <v>854</v>
      </c>
      <c r="E4519" s="1001" t="n">
        <v>1010271510</v>
      </c>
      <c r="F4519" s="1001" t="n">
        <v>4151</v>
      </c>
      <c r="G4519" s="1001" t="s">
        <v>10010</v>
      </c>
      <c r="H4519" s="1128" t="n">
        <v>956</v>
      </c>
      <c r="I4519" s="1068"/>
    </row>
    <row r="4520" customFormat="false" ht="12.75" hidden="false" customHeight="false" outlineLevel="0" collapsed="false">
      <c r="A4520" s="1001" t="n">
        <v>4518</v>
      </c>
      <c r="B4520" s="1001" t="s">
        <v>10011</v>
      </c>
      <c r="C4520" s="1001" t="s">
        <v>1084</v>
      </c>
      <c r="D4520" s="1001" t="s">
        <v>850</v>
      </c>
      <c r="E4520" s="1001" t="n">
        <v>1060850650</v>
      </c>
      <c r="F4520" s="1001" t="n">
        <v>30065</v>
      </c>
      <c r="G4520" s="1001" t="s">
        <v>10012</v>
      </c>
      <c r="H4520" s="1128" t="n">
        <v>2558</v>
      </c>
      <c r="I4520" s="1068"/>
    </row>
    <row r="4521" customFormat="false" ht="12.75" hidden="false" customHeight="false" outlineLevel="0" collapsed="false">
      <c r="A4521" s="1001" t="n">
        <v>4519</v>
      </c>
      <c r="B4521" s="1001" t="s">
        <v>10013</v>
      </c>
      <c r="C4521" s="1001" t="s">
        <v>982</v>
      </c>
      <c r="D4521" s="1001" t="s">
        <v>857</v>
      </c>
      <c r="E4521" s="1001" t="n">
        <v>4190180130</v>
      </c>
      <c r="F4521" s="1001" t="n">
        <v>85013</v>
      </c>
      <c r="G4521" s="1001" t="s">
        <v>10014</v>
      </c>
      <c r="H4521" s="1128" t="n">
        <v>25179</v>
      </c>
      <c r="I4521" s="1068"/>
    </row>
    <row r="4522" customFormat="false" ht="12.75" hidden="false" customHeight="false" outlineLevel="0" collapsed="false">
      <c r="A4522" s="1001" t="n">
        <v>4520</v>
      </c>
      <c r="B4522" s="1001" t="s">
        <v>10015</v>
      </c>
      <c r="C4522" s="1001" t="s">
        <v>1027</v>
      </c>
      <c r="D4522" s="1001" t="s">
        <v>857</v>
      </c>
      <c r="E4522" s="1001" t="n">
        <v>4190280130</v>
      </c>
      <c r="F4522" s="1001" t="n">
        <v>86013</v>
      </c>
      <c r="G4522" s="1001" t="s">
        <v>10016</v>
      </c>
      <c r="H4522" s="1128" t="n">
        <v>2861</v>
      </c>
      <c r="I4522" s="1068"/>
    </row>
    <row r="4523" customFormat="false" ht="12.75" hidden="false" customHeight="false" outlineLevel="0" collapsed="false">
      <c r="A4523" s="1001" t="n">
        <v>4521</v>
      </c>
      <c r="B4523" s="1001" t="s">
        <v>10017</v>
      </c>
      <c r="C4523" s="1001" t="s">
        <v>985</v>
      </c>
      <c r="D4523" s="1001" t="s">
        <v>857</v>
      </c>
      <c r="E4523" s="1001" t="n">
        <v>4190480600</v>
      </c>
      <c r="F4523" s="1001" t="n">
        <v>83061</v>
      </c>
      <c r="G4523" s="1001" t="s">
        <v>10018</v>
      </c>
      <c r="H4523" s="1128" t="n">
        <v>3543</v>
      </c>
      <c r="I4523" s="1068"/>
    </row>
    <row r="4524" customFormat="false" ht="12.75" hidden="false" customHeight="false" outlineLevel="0" collapsed="false">
      <c r="A4524" s="1001" t="n">
        <v>4522</v>
      </c>
      <c r="B4524" s="1001" t="s">
        <v>10019</v>
      </c>
      <c r="C4524" s="1001" t="s">
        <v>1032</v>
      </c>
      <c r="D4524" s="1001" t="s">
        <v>854</v>
      </c>
      <c r="E4524" s="1001" t="n">
        <v>1010070800</v>
      </c>
      <c r="F4524" s="1001" t="n">
        <v>5080</v>
      </c>
      <c r="G4524" s="1001" t="s">
        <v>10020</v>
      </c>
      <c r="H4524" s="1128" t="n">
        <v>10094</v>
      </c>
      <c r="I4524" s="1068"/>
    </row>
    <row r="4525" customFormat="false" ht="12.75" hidden="false" customHeight="false" outlineLevel="0" collapsed="false">
      <c r="A4525" s="1001" t="n">
        <v>4523</v>
      </c>
      <c r="B4525" s="1001" t="s">
        <v>10021</v>
      </c>
      <c r="C4525" s="1001" t="s">
        <v>1453</v>
      </c>
      <c r="D4525" s="1001" t="s">
        <v>861</v>
      </c>
      <c r="E4525" s="1001" t="n">
        <v>1050870260</v>
      </c>
      <c r="F4525" s="1001" t="n">
        <v>27026</v>
      </c>
      <c r="G4525" s="1001" t="s">
        <v>10022</v>
      </c>
      <c r="H4525" s="1128" t="n">
        <v>16128</v>
      </c>
      <c r="I4525" s="1068"/>
    </row>
    <row r="4526" customFormat="false" ht="12.75" hidden="false" customHeight="false" outlineLevel="0" collapsed="false">
      <c r="A4526" s="1001" t="n">
        <v>4524</v>
      </c>
      <c r="B4526" s="1001" t="s">
        <v>10023</v>
      </c>
      <c r="C4526" s="1001" t="s">
        <v>1035</v>
      </c>
      <c r="D4526" s="1001" t="s">
        <v>854</v>
      </c>
      <c r="E4526" s="1001" t="n">
        <v>1010811630</v>
      </c>
      <c r="F4526" s="1001" t="n">
        <v>1165</v>
      </c>
      <c r="G4526" s="1001" t="s">
        <v>10024</v>
      </c>
      <c r="H4526" s="1128" t="n">
        <v>107</v>
      </c>
      <c r="I4526" s="1068"/>
    </row>
    <row r="4527" customFormat="false" ht="12.75" hidden="false" customHeight="false" outlineLevel="0" collapsed="false">
      <c r="A4527" s="1001" t="n">
        <v>4525</v>
      </c>
      <c r="B4527" s="1001" t="s">
        <v>10025</v>
      </c>
      <c r="C4527" s="1001" t="s">
        <v>942</v>
      </c>
      <c r="D4527" s="1001" t="s">
        <v>847</v>
      </c>
      <c r="E4527" s="1001" t="n">
        <v>3180250870</v>
      </c>
      <c r="F4527" s="1001" t="n">
        <v>78086</v>
      </c>
      <c r="G4527" s="1001" t="s">
        <v>10026</v>
      </c>
      <c r="H4527" s="1128" t="n">
        <v>325</v>
      </c>
      <c r="I4527" s="1068"/>
    </row>
    <row r="4528" customFormat="false" ht="12.75" hidden="false" customHeight="false" outlineLevel="0" collapsed="false">
      <c r="A4528" s="1001" t="n">
        <v>4526</v>
      </c>
      <c r="B4528" s="1001" t="s">
        <v>10027</v>
      </c>
      <c r="C4528" s="1001" t="s">
        <v>890</v>
      </c>
      <c r="D4528" s="1001" t="s">
        <v>468</v>
      </c>
      <c r="E4528" s="1001" t="n">
        <v>3130600260</v>
      </c>
      <c r="F4528" s="1001" t="n">
        <v>68026</v>
      </c>
      <c r="G4528" s="1001" t="s">
        <v>10028</v>
      </c>
      <c r="H4528" s="1128" t="n">
        <v>1725</v>
      </c>
      <c r="I4528" s="1068"/>
    </row>
    <row r="4529" customFormat="false" ht="12.75" hidden="false" customHeight="false" outlineLevel="0" collapsed="false">
      <c r="A4529" s="1001" t="n">
        <v>4527</v>
      </c>
      <c r="B4529" s="1001" t="s">
        <v>10029</v>
      </c>
      <c r="C4529" s="1001" t="s">
        <v>922</v>
      </c>
      <c r="D4529" s="1001" t="s">
        <v>848</v>
      </c>
      <c r="E4529" s="1001" t="n">
        <v>3150720780</v>
      </c>
      <c r="F4529" s="1001" t="n">
        <v>65078</v>
      </c>
      <c r="G4529" s="1001" t="s">
        <v>10030</v>
      </c>
      <c r="H4529" s="1128" t="n">
        <v>44331</v>
      </c>
      <c r="I4529" s="1068"/>
    </row>
    <row r="4530" customFormat="false" ht="12.75" hidden="false" customHeight="false" outlineLevel="0" collapsed="false">
      <c r="A4530" s="1001" t="n">
        <v>4528</v>
      </c>
      <c r="B4530" s="1001" t="s">
        <v>10031</v>
      </c>
      <c r="C4530" s="1001" t="s">
        <v>922</v>
      </c>
      <c r="D4530" s="1001" t="s">
        <v>848</v>
      </c>
      <c r="E4530" s="1001" t="n">
        <v>3150720790</v>
      </c>
      <c r="F4530" s="1001" t="n">
        <v>65079</v>
      </c>
      <c r="G4530" s="1001" t="s">
        <v>10032</v>
      </c>
      <c r="H4530" s="1128" t="n">
        <v>23842</v>
      </c>
      <c r="I4530" s="1068"/>
    </row>
    <row r="4531" customFormat="false" ht="12.75" hidden="false" customHeight="false" outlineLevel="0" collapsed="false">
      <c r="A4531" s="1001" t="n">
        <v>4529</v>
      </c>
      <c r="B4531" s="1001" t="s">
        <v>10033</v>
      </c>
      <c r="C4531" s="1001" t="s">
        <v>1174</v>
      </c>
      <c r="D4531" s="1001" t="s">
        <v>847</v>
      </c>
      <c r="E4531" s="1001" t="n">
        <v>3180220840</v>
      </c>
      <c r="F4531" s="1001" t="n">
        <v>79087</v>
      </c>
      <c r="G4531" s="1001" t="s">
        <v>10034</v>
      </c>
      <c r="H4531" s="1128" t="n">
        <v>4719</v>
      </c>
      <c r="I4531" s="1068"/>
    </row>
    <row r="4532" customFormat="false" ht="12.75" hidden="false" customHeight="false" outlineLevel="0" collapsed="false">
      <c r="A4532" s="1001" t="n">
        <v>4530</v>
      </c>
      <c r="B4532" s="1001" t="s">
        <v>10035</v>
      </c>
      <c r="C4532" s="1001" t="s">
        <v>1731</v>
      </c>
      <c r="D4532" s="1001" t="s">
        <v>859</v>
      </c>
      <c r="E4532" s="1001" t="n">
        <v>2100580340</v>
      </c>
      <c r="F4532" s="1001" t="n">
        <v>54034</v>
      </c>
      <c r="G4532" s="1001" t="s">
        <v>10036</v>
      </c>
      <c r="H4532" s="1128" t="n">
        <v>5584</v>
      </c>
      <c r="I4532" s="1068"/>
    </row>
    <row r="4533" customFormat="false" ht="12.75" hidden="false" customHeight="false" outlineLevel="0" collapsed="false">
      <c r="A4533" s="1001" t="n">
        <v>4531</v>
      </c>
      <c r="B4533" s="1001" t="s">
        <v>10037</v>
      </c>
      <c r="C4533" s="1001" t="s">
        <v>1154</v>
      </c>
      <c r="D4533" s="1001" t="s">
        <v>849</v>
      </c>
      <c r="E4533" s="1001" t="n">
        <v>1080560250</v>
      </c>
      <c r="F4533" s="1001" t="n">
        <v>34025</v>
      </c>
      <c r="G4533" s="1001" t="s">
        <v>10038</v>
      </c>
      <c r="H4533" s="1128" t="n">
        <v>13115</v>
      </c>
      <c r="I4533" s="1068"/>
    </row>
    <row r="4534" customFormat="false" ht="12.75" hidden="false" customHeight="false" outlineLevel="0" collapsed="false">
      <c r="A4534" s="1001" t="n">
        <v>4532</v>
      </c>
      <c r="B4534" s="1001" t="s">
        <v>10039</v>
      </c>
      <c r="C4534" s="1001" t="s">
        <v>977</v>
      </c>
      <c r="D4534" s="1001" t="s">
        <v>855</v>
      </c>
      <c r="E4534" s="1001" t="n">
        <v>3160090310</v>
      </c>
      <c r="F4534" s="1001" t="n">
        <v>72031</v>
      </c>
      <c r="G4534" s="1001" t="s">
        <v>10040</v>
      </c>
      <c r="H4534" s="1128" t="n">
        <v>18444</v>
      </c>
      <c r="I4534" s="1068"/>
    </row>
    <row r="4535" customFormat="false" ht="12.75" hidden="false" customHeight="false" outlineLevel="0" collapsed="false">
      <c r="A4535" s="1001" t="n">
        <v>4533</v>
      </c>
      <c r="B4535" s="1001" t="s">
        <v>10041</v>
      </c>
      <c r="C4535" s="1001" t="s">
        <v>1226</v>
      </c>
      <c r="D4535" s="1001" t="s">
        <v>855</v>
      </c>
      <c r="E4535" s="1001" t="n">
        <v>3160410530</v>
      </c>
      <c r="F4535" s="1001" t="n">
        <v>75054</v>
      </c>
      <c r="G4535" s="1001" t="s">
        <v>10042</v>
      </c>
      <c r="H4535" s="1128" t="n">
        <v>2159</v>
      </c>
      <c r="I4535" s="1068"/>
    </row>
    <row r="4536" customFormat="false" ht="12.75" hidden="false" customHeight="false" outlineLevel="0" collapsed="false">
      <c r="A4536" s="1001" t="n">
        <v>4534</v>
      </c>
      <c r="B4536" s="1001" t="s">
        <v>10043</v>
      </c>
      <c r="C4536" s="1001" t="s">
        <v>899</v>
      </c>
      <c r="D4536" s="1001" t="s">
        <v>846</v>
      </c>
      <c r="E4536" s="1001" t="n">
        <v>3170640540</v>
      </c>
      <c r="F4536" s="1001" t="n">
        <v>76055</v>
      </c>
      <c r="G4536" s="1001" t="s">
        <v>10044</v>
      </c>
      <c r="H4536" s="1128" t="n">
        <v>766</v>
      </c>
      <c r="I4536" s="1068"/>
    </row>
    <row r="4537" customFormat="false" ht="12.75" hidden="false" customHeight="false" outlineLevel="0" collapsed="false">
      <c r="A4537" s="1001" t="n">
        <v>4535</v>
      </c>
      <c r="B4537" s="1001" t="s">
        <v>10045</v>
      </c>
      <c r="C4537" s="1001" t="s">
        <v>1009</v>
      </c>
      <c r="D4537" s="1001" t="s">
        <v>861</v>
      </c>
      <c r="E4537" s="1001" t="n">
        <v>1050890530</v>
      </c>
      <c r="F4537" s="1001" t="n">
        <v>23053</v>
      </c>
      <c r="G4537" s="1001" t="s">
        <v>10046</v>
      </c>
      <c r="H4537" s="1128" t="n">
        <v>8343</v>
      </c>
      <c r="I4537" s="1068"/>
    </row>
    <row r="4538" customFormat="false" ht="12.75" hidden="false" customHeight="false" outlineLevel="0" collapsed="false">
      <c r="A4538" s="1001" t="n">
        <v>4536</v>
      </c>
      <c r="B4538" s="1001" t="s">
        <v>10047</v>
      </c>
      <c r="C4538" s="1001" t="s">
        <v>1110</v>
      </c>
      <c r="D4538" s="1001" t="s">
        <v>858</v>
      </c>
      <c r="E4538" s="1001" t="n">
        <v>1040831181</v>
      </c>
      <c r="F4538" s="1001" t="n">
        <v>22127</v>
      </c>
      <c r="G4538" s="1001" t="s">
        <v>10048</v>
      </c>
      <c r="H4538" s="1128" t="n">
        <v>2055</v>
      </c>
      <c r="I4538" s="1068"/>
    </row>
    <row r="4539" customFormat="false" ht="12.75" hidden="false" customHeight="false" outlineLevel="0" collapsed="false">
      <c r="A4539" s="1001" t="n">
        <v>4537</v>
      </c>
      <c r="B4539" s="1001" t="s">
        <v>10049</v>
      </c>
      <c r="C4539" s="1001" t="s">
        <v>1009</v>
      </c>
      <c r="D4539" s="1001" t="s">
        <v>861</v>
      </c>
      <c r="E4539" s="1001" t="n">
        <v>1050890540</v>
      </c>
      <c r="F4539" s="1001" t="n">
        <v>23054</v>
      </c>
      <c r="G4539" s="1001" t="s">
        <v>10050</v>
      </c>
      <c r="H4539" s="1128" t="n">
        <v>3835</v>
      </c>
      <c r="I4539" s="1068"/>
    </row>
    <row r="4540" customFormat="false" ht="12.75" hidden="false" customHeight="false" outlineLevel="0" collapsed="false">
      <c r="A4540" s="1001" t="n">
        <v>4538</v>
      </c>
      <c r="B4540" s="1001" t="s">
        <v>10051</v>
      </c>
      <c r="C4540" s="1001" t="s">
        <v>1071</v>
      </c>
      <c r="D4540" s="1001" t="s">
        <v>861</v>
      </c>
      <c r="E4540" s="1001" t="n">
        <v>1050900720</v>
      </c>
      <c r="F4540" s="1001" t="n">
        <v>24072</v>
      </c>
      <c r="G4540" s="1001" t="s">
        <v>10052</v>
      </c>
      <c r="H4540" s="1128" t="n">
        <v>1219</v>
      </c>
      <c r="I4540" s="1068"/>
    </row>
    <row r="4541" customFormat="false" ht="12.75" hidden="false" customHeight="false" outlineLevel="0" collapsed="false">
      <c r="A4541" s="1001" t="n">
        <v>4539</v>
      </c>
      <c r="B4541" s="1001" t="s">
        <v>10053</v>
      </c>
      <c r="C4541" s="1001" t="s">
        <v>977</v>
      </c>
      <c r="D4541" s="1001" t="s">
        <v>855</v>
      </c>
      <c r="E4541" s="1001" t="n">
        <v>3160090320</v>
      </c>
      <c r="F4541" s="1001" t="n">
        <v>72032</v>
      </c>
      <c r="G4541" s="1001" t="s">
        <v>10054</v>
      </c>
      <c r="H4541" s="1128" t="n">
        <v>26016</v>
      </c>
      <c r="I4541" s="1068"/>
    </row>
    <row r="4542" customFormat="false" ht="12.75" hidden="false" customHeight="false" outlineLevel="0" collapsed="false">
      <c r="A4542" s="1001" t="n">
        <v>4540</v>
      </c>
      <c r="B4542" s="1001" t="s">
        <v>10055</v>
      </c>
      <c r="C4542" s="1001" t="s">
        <v>925</v>
      </c>
      <c r="D4542" s="1001" t="s">
        <v>848</v>
      </c>
      <c r="E4542" s="1001" t="n">
        <v>3150510500</v>
      </c>
      <c r="F4542" s="1001" t="n">
        <v>63050</v>
      </c>
      <c r="G4542" s="1001" t="s">
        <v>10056</v>
      </c>
      <c r="H4542" s="1128" t="n">
        <v>33619</v>
      </c>
      <c r="I4542" s="1068"/>
    </row>
    <row r="4543" customFormat="false" ht="12.75" hidden="false" customHeight="false" outlineLevel="0" collapsed="false">
      <c r="A4543" s="1001" t="n">
        <v>4541</v>
      </c>
      <c r="B4543" s="1001" t="s">
        <v>10057</v>
      </c>
      <c r="C4543" s="1001" t="s">
        <v>1035</v>
      </c>
      <c r="D4543" s="1001" t="s">
        <v>854</v>
      </c>
      <c r="E4543" s="1001" t="n">
        <v>1010811640</v>
      </c>
      <c r="F4543" s="1001" t="n">
        <v>1166</v>
      </c>
      <c r="G4543" s="1001" t="s">
        <v>10058</v>
      </c>
      <c r="H4543" s="1128" t="n">
        <v>6803</v>
      </c>
      <c r="I4543" s="1068"/>
    </row>
    <row r="4544" customFormat="false" ht="12.75" hidden="false" customHeight="false" outlineLevel="0" collapsed="false">
      <c r="A4544" s="1001" t="n">
        <v>4542</v>
      </c>
      <c r="B4544" s="1001" t="s">
        <v>10059</v>
      </c>
      <c r="C4544" s="1001" t="s">
        <v>1125</v>
      </c>
      <c r="D4544" s="1001" t="s">
        <v>851</v>
      </c>
      <c r="E4544" s="1001" t="n">
        <v>1070740420</v>
      </c>
      <c r="F4544" s="1001" t="n">
        <v>9042</v>
      </c>
      <c r="G4544" s="1001" t="s">
        <v>10060</v>
      </c>
      <c r="H4544" s="1128" t="n">
        <v>2442</v>
      </c>
      <c r="I4544" s="1068"/>
    </row>
    <row r="4545" customFormat="false" ht="12.75" hidden="false" customHeight="false" outlineLevel="0" collapsed="false">
      <c r="A4545" s="1001" t="n">
        <v>4543</v>
      </c>
      <c r="B4545" s="1001" t="s">
        <v>10061</v>
      </c>
      <c r="C4545" s="1001" t="s">
        <v>1035</v>
      </c>
      <c r="D4545" s="1001" t="s">
        <v>854</v>
      </c>
      <c r="E4545" s="1001" t="n">
        <v>1010811641</v>
      </c>
      <c r="F4545" s="1001" t="n">
        <v>1167</v>
      </c>
      <c r="G4545" s="1001" t="s">
        <v>10062</v>
      </c>
      <c r="H4545" s="1128" t="n">
        <v>283</v>
      </c>
      <c r="I4545" s="1068"/>
    </row>
    <row r="4546" customFormat="false" ht="12.75" hidden="false" customHeight="false" outlineLevel="0" collapsed="false">
      <c r="A4546" s="1001" t="n">
        <v>4544</v>
      </c>
      <c r="B4546" s="1001" t="s">
        <v>10063</v>
      </c>
      <c r="C4546" s="1001" t="s">
        <v>1110</v>
      </c>
      <c r="D4546" s="1001" t="s">
        <v>858</v>
      </c>
      <c r="E4546" s="1001" t="n">
        <v>1040831190</v>
      </c>
      <c r="F4546" s="1001" t="n">
        <v>22128</v>
      </c>
      <c r="G4546" s="1001" t="s">
        <v>10064</v>
      </c>
      <c r="H4546" s="1128" t="n">
        <v>1302</v>
      </c>
      <c r="I4546" s="1068"/>
    </row>
    <row r="4547" customFormat="false" ht="12.75" hidden="false" customHeight="false" outlineLevel="0" collapsed="false">
      <c r="A4547" s="1001" t="n">
        <v>4545</v>
      </c>
      <c r="B4547" s="1001" t="s">
        <v>10065</v>
      </c>
      <c r="C4547" s="1001" t="s">
        <v>2111</v>
      </c>
      <c r="D4547" s="1001" t="s">
        <v>849</v>
      </c>
      <c r="E4547" s="1001" t="n">
        <v>1080500270</v>
      </c>
      <c r="F4547" s="1001" t="n">
        <v>36027</v>
      </c>
      <c r="G4547" s="1001" t="s">
        <v>10066</v>
      </c>
      <c r="H4547" s="1128" t="n">
        <v>16022</v>
      </c>
      <c r="I4547" s="1068"/>
    </row>
    <row r="4548" customFormat="false" ht="12.75" hidden="false" customHeight="false" outlineLevel="0" collapsed="false">
      <c r="A4548" s="1001" t="n">
        <v>4546</v>
      </c>
      <c r="B4548" s="1001" t="s">
        <v>10067</v>
      </c>
      <c r="C4548" s="1001" t="s">
        <v>1035</v>
      </c>
      <c r="D4548" s="1001" t="s">
        <v>854</v>
      </c>
      <c r="E4548" s="1001" t="n">
        <v>1010811650</v>
      </c>
      <c r="F4548" s="1001" t="n">
        <v>1168</v>
      </c>
      <c r="G4548" s="1001" t="s">
        <v>10068</v>
      </c>
      <c r="H4548" s="1128" t="n">
        <v>7830</v>
      </c>
      <c r="I4548" s="1068"/>
    </row>
    <row r="4549" customFormat="false" ht="12.75" hidden="false" customHeight="false" outlineLevel="0" collapsed="false">
      <c r="A4549" s="1001" t="n">
        <v>4547</v>
      </c>
      <c r="B4549" s="1001" t="s">
        <v>10069</v>
      </c>
      <c r="C4549" s="1001" t="s">
        <v>1474</v>
      </c>
      <c r="D4549" s="1001" t="s">
        <v>854</v>
      </c>
      <c r="E4549" s="1001" t="n">
        <v>1011020480</v>
      </c>
      <c r="F4549" s="1001" t="n">
        <v>103048</v>
      </c>
      <c r="G4549" s="1001" t="s">
        <v>10070</v>
      </c>
      <c r="H4549" s="1128" t="n">
        <v>844</v>
      </c>
      <c r="I4549" s="1068"/>
    </row>
    <row r="4550" customFormat="false" ht="12.75" hidden="false" customHeight="false" outlineLevel="0" collapsed="false">
      <c r="A4550" s="1001" t="n">
        <v>4548</v>
      </c>
      <c r="B4550" s="1001" t="s">
        <v>10071</v>
      </c>
      <c r="C4550" s="1001" t="s">
        <v>1625</v>
      </c>
      <c r="D4550" s="1001" t="s">
        <v>856</v>
      </c>
      <c r="E4550" s="1001" t="n">
        <v>4200530480</v>
      </c>
      <c r="F4550" s="1001" t="n">
        <v>91050</v>
      </c>
      <c r="G4550" s="1001" t="s">
        <v>10072</v>
      </c>
      <c r="H4550" s="1128" t="n">
        <v>286</v>
      </c>
      <c r="I4550" s="1068"/>
    </row>
    <row r="4551" customFormat="false" ht="12.75" hidden="false" customHeight="false" outlineLevel="0" collapsed="false">
      <c r="A4551" s="1001" t="n">
        <v>4549</v>
      </c>
      <c r="B4551" s="1001" t="s">
        <v>10073</v>
      </c>
      <c r="C4551" s="1001" t="s">
        <v>887</v>
      </c>
      <c r="D4551" s="1001" t="s">
        <v>856</v>
      </c>
      <c r="E4551" s="1001" t="n">
        <v>4200950330</v>
      </c>
      <c r="F4551" s="1001" t="n">
        <v>95033</v>
      </c>
      <c r="G4551" s="1001" t="s">
        <v>10074</v>
      </c>
      <c r="H4551" s="1128" t="n">
        <v>1141</v>
      </c>
      <c r="I4551" s="1068"/>
    </row>
    <row r="4552" customFormat="false" ht="12.75" hidden="false" customHeight="false" outlineLevel="0" collapsed="false">
      <c r="A4552" s="1001" t="n">
        <v>4550</v>
      </c>
      <c r="B4552" s="1001" t="s">
        <v>10075</v>
      </c>
      <c r="C4552" s="1001" t="s">
        <v>1731</v>
      </c>
      <c r="D4552" s="1001" t="s">
        <v>859</v>
      </c>
      <c r="E4552" s="1001" t="n">
        <v>2100580350</v>
      </c>
      <c r="F4552" s="1001" t="n">
        <v>54035</v>
      </c>
      <c r="G4552" s="1001" t="s">
        <v>10076</v>
      </c>
      <c r="H4552" s="1128" t="n">
        <v>4556</v>
      </c>
      <c r="I4552" s="1068"/>
    </row>
    <row r="4553" customFormat="false" ht="12.75" hidden="false" customHeight="false" outlineLevel="0" collapsed="false">
      <c r="A4553" s="1001" t="n">
        <v>4551</v>
      </c>
      <c r="B4553" s="1001" t="s">
        <v>10077</v>
      </c>
      <c r="C4553" s="1001" t="s">
        <v>1518</v>
      </c>
      <c r="D4553" s="1001" t="s">
        <v>464</v>
      </c>
      <c r="E4553" s="1001" t="n">
        <v>2120400160</v>
      </c>
      <c r="F4553" s="1001" t="n">
        <v>59016</v>
      </c>
      <c r="G4553" s="1001" t="s">
        <v>10078</v>
      </c>
      <c r="H4553" s="1128" t="n">
        <v>3675</v>
      </c>
      <c r="I4553" s="1068"/>
    </row>
    <row r="4554" customFormat="false" ht="12.75" hidden="false" customHeight="false" outlineLevel="0" collapsed="false">
      <c r="A4554" s="1001" t="n">
        <v>4552</v>
      </c>
      <c r="B4554" s="1001" t="s">
        <v>10079</v>
      </c>
      <c r="C4554" s="1001" t="s">
        <v>893</v>
      </c>
      <c r="D4554" s="1001" t="s">
        <v>852</v>
      </c>
      <c r="E4554" s="1001" t="n">
        <v>1030491540</v>
      </c>
      <c r="F4554" s="1001" t="n">
        <v>15155</v>
      </c>
      <c r="G4554" s="1001" t="s">
        <v>10080</v>
      </c>
      <c r="H4554" s="1128" t="n">
        <v>636</v>
      </c>
      <c r="I4554" s="1068"/>
    </row>
    <row r="4555" customFormat="false" ht="12.75" hidden="false" customHeight="false" outlineLevel="0" collapsed="false">
      <c r="A4555" s="1001" t="n">
        <v>4553</v>
      </c>
      <c r="B4555" s="1001" t="s">
        <v>10081</v>
      </c>
      <c r="C4555" s="1001" t="s">
        <v>1132</v>
      </c>
      <c r="D4555" s="1001" t="s">
        <v>468</v>
      </c>
      <c r="E4555" s="1001" t="n">
        <v>3130790310</v>
      </c>
      <c r="F4555" s="1001" t="n">
        <v>67032</v>
      </c>
      <c r="G4555" s="1001" t="s">
        <v>10082</v>
      </c>
      <c r="H4555" s="1128" t="n">
        <v>6387</v>
      </c>
      <c r="I4555" s="1068"/>
    </row>
    <row r="4556" customFormat="false" ht="12.75" hidden="false" customHeight="false" outlineLevel="0" collapsed="false">
      <c r="A4556" s="1001" t="n">
        <v>4554</v>
      </c>
      <c r="B4556" s="1001" t="s">
        <v>10083</v>
      </c>
      <c r="C4556" s="1001" t="s">
        <v>1766</v>
      </c>
      <c r="D4556" s="1001" t="s">
        <v>857</v>
      </c>
      <c r="E4556" s="1001" t="n">
        <v>4190760130</v>
      </c>
      <c r="F4556" s="1001" t="n">
        <v>89013</v>
      </c>
      <c r="G4556" s="1001" t="s">
        <v>10084</v>
      </c>
      <c r="H4556" s="1128" t="n">
        <v>23905</v>
      </c>
      <c r="I4556" s="1068"/>
    </row>
    <row r="4557" customFormat="false" ht="12.75" hidden="false" customHeight="false" outlineLevel="0" collapsed="false">
      <c r="A4557" s="1001" t="n">
        <v>4555</v>
      </c>
      <c r="B4557" s="1001" t="s">
        <v>10085</v>
      </c>
      <c r="C4557" s="1001" t="s">
        <v>1215</v>
      </c>
      <c r="D4557" s="1001" t="s">
        <v>858</v>
      </c>
      <c r="E4557" s="1001" t="n">
        <v>1040140550</v>
      </c>
      <c r="F4557" s="1001" t="n">
        <v>21058</v>
      </c>
      <c r="G4557" s="1001" t="s">
        <v>10086</v>
      </c>
      <c r="H4557" s="1128" t="n">
        <v>2023</v>
      </c>
      <c r="I4557" s="1068"/>
    </row>
    <row r="4558" customFormat="false" ht="12.75" hidden="false" customHeight="false" outlineLevel="0" collapsed="false">
      <c r="A4558" s="1001" t="n">
        <v>4556</v>
      </c>
      <c r="B4558" s="1001" t="s">
        <v>10087</v>
      </c>
      <c r="C4558" s="1001" t="s">
        <v>1058</v>
      </c>
      <c r="D4558" s="1001" t="s">
        <v>852</v>
      </c>
      <c r="E4558" s="1001" t="n">
        <v>1031040350</v>
      </c>
      <c r="F4558" s="1001" t="n">
        <v>108035</v>
      </c>
      <c r="G4558" s="1001" t="s">
        <v>10088</v>
      </c>
      <c r="H4558" s="1128" t="n">
        <v>23070</v>
      </c>
      <c r="I4558" s="1068"/>
    </row>
    <row r="4559" customFormat="false" ht="12.75" hidden="false" customHeight="false" outlineLevel="0" collapsed="false">
      <c r="A4559" s="1001" t="n">
        <v>4557</v>
      </c>
      <c r="B4559" s="1001" t="s">
        <v>10089</v>
      </c>
      <c r="C4559" s="1001" t="s">
        <v>1215</v>
      </c>
      <c r="D4559" s="1001" t="s">
        <v>858</v>
      </c>
      <c r="E4559" s="1001" t="n">
        <v>1040140560</v>
      </c>
      <c r="F4559" s="1001" t="n">
        <v>21059</v>
      </c>
      <c r="G4559" s="1001" t="s">
        <v>10090</v>
      </c>
      <c r="H4559" s="1128" t="n">
        <v>4016</v>
      </c>
      <c r="I4559" s="1068"/>
    </row>
    <row r="4560" customFormat="false" ht="12.75" hidden="false" customHeight="false" outlineLevel="0" collapsed="false">
      <c r="A4560" s="1001" t="n">
        <v>4558</v>
      </c>
      <c r="B4560" s="1001" t="s">
        <v>10091</v>
      </c>
      <c r="C4560" s="1001" t="s">
        <v>911</v>
      </c>
      <c r="D4560" s="1001" t="s">
        <v>846</v>
      </c>
      <c r="E4560" s="1001" t="n">
        <v>3170470180</v>
      </c>
      <c r="F4560" s="1001" t="n">
        <v>77018</v>
      </c>
      <c r="G4560" s="1001" t="s">
        <v>10092</v>
      </c>
      <c r="H4560" s="1128" t="n">
        <v>6708</v>
      </c>
      <c r="I4560" s="1068"/>
    </row>
    <row r="4561" customFormat="false" ht="12.75" hidden="false" customHeight="false" outlineLevel="0" collapsed="false">
      <c r="A4561" s="1001" t="n">
        <v>4559</v>
      </c>
      <c r="B4561" s="1001" t="s">
        <v>10093</v>
      </c>
      <c r="C4561" s="1001" t="s">
        <v>2168</v>
      </c>
      <c r="D4561" s="1001" t="s">
        <v>849</v>
      </c>
      <c r="E4561" s="1001" t="n">
        <v>1081010115</v>
      </c>
      <c r="F4561" s="1001" t="n">
        <v>99023</v>
      </c>
      <c r="G4561" s="1001" t="s">
        <v>10094</v>
      </c>
      <c r="H4561" s="1128" t="n">
        <v>6962</v>
      </c>
      <c r="I4561" s="1068"/>
    </row>
    <row r="4562" customFormat="false" ht="12.75" hidden="false" customHeight="false" outlineLevel="0" collapsed="false">
      <c r="A4562" s="1001" t="n">
        <v>4560</v>
      </c>
      <c r="B4562" s="1001" t="s">
        <v>10095</v>
      </c>
      <c r="C4562" s="1001" t="s">
        <v>1110</v>
      </c>
      <c r="D4562" s="1001" t="s">
        <v>858</v>
      </c>
      <c r="E4562" s="1001" t="n">
        <v>1040831200</v>
      </c>
      <c r="F4562" s="1001" t="n">
        <v>22129</v>
      </c>
      <c r="G4562" s="1001" t="s">
        <v>10096</v>
      </c>
      <c r="H4562" s="1128" t="n">
        <v>1101</v>
      </c>
      <c r="I4562" s="1068"/>
    </row>
    <row r="4563" customFormat="false" ht="12.75" hidden="false" customHeight="false" outlineLevel="0" collapsed="false">
      <c r="A4563" s="1001" t="n">
        <v>4561</v>
      </c>
      <c r="B4563" s="1001" t="s">
        <v>10097</v>
      </c>
      <c r="C4563" s="1001" t="s">
        <v>1035</v>
      </c>
      <c r="D4563" s="1001" t="s">
        <v>854</v>
      </c>
      <c r="E4563" s="1001" t="n">
        <v>1010811660</v>
      </c>
      <c r="F4563" s="1001" t="n">
        <v>1169</v>
      </c>
      <c r="G4563" s="1001" t="s">
        <v>10098</v>
      </c>
      <c r="H4563" s="1128" t="n">
        <v>516</v>
      </c>
      <c r="I4563" s="1068"/>
    </row>
    <row r="4564" customFormat="false" ht="12.75" hidden="false" customHeight="false" outlineLevel="0" collapsed="false">
      <c r="A4564" s="1001" t="n">
        <v>4562</v>
      </c>
      <c r="B4564" s="1001" t="s">
        <v>10099</v>
      </c>
      <c r="C4564" s="1001" t="s">
        <v>378</v>
      </c>
      <c r="D4564" s="1001" t="s">
        <v>854</v>
      </c>
      <c r="E4564" s="1001" t="n">
        <v>1010521000</v>
      </c>
      <c r="F4564" s="1001" t="n">
        <v>3106</v>
      </c>
      <c r="G4564" s="1001" t="s">
        <v>10100</v>
      </c>
      <c r="H4564" s="1128" t="n">
        <v>101367</v>
      </c>
      <c r="I4564" s="1068"/>
    </row>
    <row r="4565" customFormat="false" ht="12.75" hidden="false" customHeight="false" outlineLevel="0" collapsed="false">
      <c r="A4565" s="1001" t="n">
        <v>4563</v>
      </c>
      <c r="B4565" s="1001" t="s">
        <v>10101</v>
      </c>
      <c r="C4565" s="1001" t="s">
        <v>985</v>
      </c>
      <c r="D4565" s="1001" t="s">
        <v>857</v>
      </c>
      <c r="E4565" s="1001" t="n">
        <v>4190480610</v>
      </c>
      <c r="F4565" s="1001" t="n">
        <v>83062</v>
      </c>
      <c r="G4565" s="1001" t="s">
        <v>10102</v>
      </c>
      <c r="H4565" s="1128" t="n">
        <v>1186</v>
      </c>
      <c r="I4565" s="1068"/>
    </row>
    <row r="4566" customFormat="false" ht="12.75" hidden="false" customHeight="false" outlineLevel="0" collapsed="false">
      <c r="A4566" s="1001" t="n">
        <v>4564</v>
      </c>
      <c r="B4566" s="1001" t="s">
        <v>10103</v>
      </c>
      <c r="C4566" s="1001" t="s">
        <v>1151</v>
      </c>
      <c r="D4566" s="1001" t="s">
        <v>852</v>
      </c>
      <c r="E4566" s="1001" t="n">
        <v>1030770460</v>
      </c>
      <c r="F4566" s="1001" t="n">
        <v>14046</v>
      </c>
      <c r="G4566" s="1001" t="s">
        <v>10104</v>
      </c>
      <c r="H4566" s="1128" t="n">
        <v>1883</v>
      </c>
      <c r="I4566" s="1068"/>
    </row>
    <row r="4567" customFormat="false" ht="12.75" hidden="false" customHeight="false" outlineLevel="0" collapsed="false">
      <c r="A4567" s="1001" t="n">
        <v>4565</v>
      </c>
      <c r="B4567" s="1001" t="s">
        <v>10105</v>
      </c>
      <c r="C4567" s="1001" t="s">
        <v>893</v>
      </c>
      <c r="D4567" s="1001" t="s">
        <v>852</v>
      </c>
      <c r="E4567" s="1001" t="n">
        <v>1030491560</v>
      </c>
      <c r="F4567" s="1001" t="n">
        <v>15157</v>
      </c>
      <c r="G4567" s="1001" t="s">
        <v>10106</v>
      </c>
      <c r="H4567" s="1128" t="n">
        <v>19877</v>
      </c>
      <c r="I4567" s="1068"/>
    </row>
    <row r="4568" customFormat="false" ht="12.75" hidden="false" customHeight="false" outlineLevel="0" collapsed="false">
      <c r="A4568" s="1001" t="n">
        <v>4566</v>
      </c>
      <c r="B4568" s="1001" t="s">
        <v>10107</v>
      </c>
      <c r="C4568" s="1001" t="s">
        <v>1071</v>
      </c>
      <c r="D4568" s="1001" t="s">
        <v>861</v>
      </c>
      <c r="E4568" s="1001" t="n">
        <v>1050900730</v>
      </c>
      <c r="F4568" s="1001" t="n">
        <v>24073</v>
      </c>
      <c r="G4568" s="1001" t="s">
        <v>10108</v>
      </c>
      <c r="H4568" s="1128" t="n">
        <v>4894</v>
      </c>
      <c r="I4568" s="1068"/>
    </row>
    <row r="4569" customFormat="false" ht="12.75" hidden="false" customHeight="false" outlineLevel="0" collapsed="false">
      <c r="A4569" s="1001" t="n">
        <v>4567</v>
      </c>
      <c r="B4569" s="1001" t="s">
        <v>10109</v>
      </c>
      <c r="C4569" s="1001" t="s">
        <v>1159</v>
      </c>
      <c r="D4569" s="1001" t="s">
        <v>852</v>
      </c>
      <c r="E4569" s="1001" t="n">
        <v>1030241560</v>
      </c>
      <c r="F4569" s="1001" t="n">
        <v>13163</v>
      </c>
      <c r="G4569" s="1001" t="s">
        <v>10110</v>
      </c>
      <c r="H4569" s="1128" t="n">
        <v>2880</v>
      </c>
      <c r="I4569" s="1068"/>
    </row>
    <row r="4570" customFormat="false" ht="12.75" hidden="false" customHeight="false" outlineLevel="0" collapsed="false">
      <c r="A4570" s="1001" t="n">
        <v>4568</v>
      </c>
      <c r="B4570" s="1001" t="s">
        <v>10111</v>
      </c>
      <c r="C4570" s="1001" t="s">
        <v>1110</v>
      </c>
      <c r="D4570" s="1001" t="s">
        <v>858</v>
      </c>
      <c r="E4570" s="1001" t="n">
        <v>1040831196</v>
      </c>
      <c r="F4570" s="1001" t="n">
        <v>22253</v>
      </c>
      <c r="G4570" s="1001" t="s">
        <v>10112</v>
      </c>
      <c r="H4570" s="1128" t="n">
        <v>3581</v>
      </c>
      <c r="I4570" s="1068"/>
    </row>
    <row r="4571" customFormat="false" ht="12.75" hidden="false" customHeight="false" outlineLevel="0" collapsed="false">
      <c r="A4571" s="1001" t="n">
        <v>4569</v>
      </c>
      <c r="B4571" s="1001" t="s">
        <v>10113</v>
      </c>
      <c r="C4571" s="1001" t="s">
        <v>1187</v>
      </c>
      <c r="D4571" s="1001" t="s">
        <v>849</v>
      </c>
      <c r="E4571" s="1001" t="n">
        <v>1080680280</v>
      </c>
      <c r="F4571" s="1001" t="n">
        <v>35028</v>
      </c>
      <c r="G4571" s="1001" t="s">
        <v>10114</v>
      </c>
      <c r="H4571" s="1128" t="n">
        <v>13337</v>
      </c>
      <c r="I4571" s="1068"/>
    </row>
    <row r="4572" customFormat="false" ht="12.75" hidden="false" customHeight="false" outlineLevel="0" collapsed="false">
      <c r="A4572" s="1001" t="n">
        <v>4570</v>
      </c>
      <c r="B4572" s="1001" t="s">
        <v>10115</v>
      </c>
      <c r="C4572" s="1001" t="s">
        <v>908</v>
      </c>
      <c r="D4572" s="1001" t="s">
        <v>854</v>
      </c>
      <c r="E4572" s="1001" t="n">
        <v>1010271520</v>
      </c>
      <c r="F4572" s="1001" t="n">
        <v>4152</v>
      </c>
      <c r="G4572" s="1001" t="s">
        <v>10116</v>
      </c>
      <c r="H4572" s="1128" t="n">
        <v>960</v>
      </c>
      <c r="I4572" s="1068"/>
    </row>
    <row r="4573" customFormat="false" ht="12.75" hidden="false" customHeight="false" outlineLevel="0" collapsed="false">
      <c r="A4573" s="1001" t="n">
        <v>4571</v>
      </c>
      <c r="B4573" s="1001" t="s">
        <v>10117</v>
      </c>
      <c r="C4573" s="1001" t="s">
        <v>1453</v>
      </c>
      <c r="D4573" s="1001" t="s">
        <v>861</v>
      </c>
      <c r="E4573" s="1001" t="n">
        <v>1050870270</v>
      </c>
      <c r="F4573" s="1001" t="n">
        <v>27027</v>
      </c>
      <c r="G4573" s="1001" t="s">
        <v>10118</v>
      </c>
      <c r="H4573" s="1128" t="n">
        <v>6952</v>
      </c>
      <c r="I4573" s="1068"/>
    </row>
    <row r="4574" customFormat="false" ht="12.75" hidden="false" customHeight="false" outlineLevel="0" collapsed="false">
      <c r="A4574" s="1001" t="n">
        <v>4572</v>
      </c>
      <c r="B4574" s="1001" t="s">
        <v>10119</v>
      </c>
      <c r="C4574" s="1001" t="s">
        <v>875</v>
      </c>
      <c r="D4574" s="1001" t="s">
        <v>861</v>
      </c>
      <c r="E4574" s="1001" t="n">
        <v>1050540580</v>
      </c>
      <c r="F4574" s="1001" t="n">
        <v>28058</v>
      </c>
      <c r="G4574" s="1001" t="s">
        <v>10120</v>
      </c>
      <c r="H4574" s="1128" t="n">
        <v>11524</v>
      </c>
      <c r="I4574" s="1068"/>
    </row>
    <row r="4575" customFormat="false" ht="12.75" hidden="false" customHeight="false" outlineLevel="0" collapsed="false">
      <c r="A4575" s="1001" t="n">
        <v>4573</v>
      </c>
      <c r="B4575" s="1001" t="s">
        <v>10121</v>
      </c>
      <c r="C4575" s="1001" t="s">
        <v>1071</v>
      </c>
      <c r="D4575" s="1001" t="s">
        <v>861</v>
      </c>
      <c r="E4575" s="1001" t="n">
        <v>1050900740</v>
      </c>
      <c r="F4575" s="1001" t="n">
        <v>24074</v>
      </c>
      <c r="G4575" s="1001" t="s">
        <v>10122</v>
      </c>
      <c r="H4575" s="1128" t="n">
        <v>8929</v>
      </c>
      <c r="I4575" s="1068"/>
    </row>
    <row r="4576" customFormat="false" ht="12.75" hidden="false" customHeight="false" outlineLevel="0" collapsed="false">
      <c r="A4576" s="1001" t="n">
        <v>4574</v>
      </c>
      <c r="B4576" s="1001" t="s">
        <v>10123</v>
      </c>
      <c r="C4576" s="1001" t="s">
        <v>2111</v>
      </c>
      <c r="D4576" s="1001" t="s">
        <v>849</v>
      </c>
      <c r="E4576" s="1001" t="n">
        <v>1080500280</v>
      </c>
      <c r="F4576" s="1001" t="n">
        <v>36028</v>
      </c>
      <c r="G4576" s="1001" t="s">
        <v>10124</v>
      </c>
      <c r="H4576" s="1128" t="n">
        <v>10001</v>
      </c>
      <c r="I4576" s="1068"/>
    </row>
    <row r="4577" customFormat="false" ht="12.75" hidden="false" customHeight="false" outlineLevel="0" collapsed="false">
      <c r="A4577" s="1001" t="n">
        <v>4575</v>
      </c>
      <c r="B4577" s="1001" t="s">
        <v>10125</v>
      </c>
      <c r="C4577" s="1001" t="s">
        <v>988</v>
      </c>
      <c r="D4577" s="1001" t="s">
        <v>854</v>
      </c>
      <c r="E4577" s="1001" t="n">
        <v>1010021110</v>
      </c>
      <c r="F4577" s="1001" t="n">
        <v>6114</v>
      </c>
      <c r="G4577" s="1001" t="s">
        <v>10126</v>
      </c>
      <c r="H4577" s="1128" t="n">
        <v>27449</v>
      </c>
      <c r="I4577" s="1068"/>
    </row>
    <row r="4578" customFormat="false" ht="12.75" hidden="false" customHeight="false" outlineLevel="0" collapsed="false">
      <c r="A4578" s="1001" t="n">
        <v>4576</v>
      </c>
      <c r="B4578" s="1001" t="s">
        <v>10127</v>
      </c>
      <c r="C4578" s="1001" t="s">
        <v>922</v>
      </c>
      <c r="D4578" s="1001" t="s">
        <v>848</v>
      </c>
      <c r="E4578" s="1001" t="n">
        <v>3150720800</v>
      </c>
      <c r="F4578" s="1001" t="n">
        <v>65080</v>
      </c>
      <c r="G4578" s="1001" t="s">
        <v>10128</v>
      </c>
      <c r="H4578" s="1128" t="n">
        <v>2312</v>
      </c>
      <c r="I4578" s="1068"/>
    </row>
    <row r="4579" customFormat="false" ht="12.75" hidden="false" customHeight="false" outlineLevel="0" collapsed="false">
      <c r="A4579" s="1001" t="n">
        <v>4577</v>
      </c>
      <c r="B4579" s="1001" t="s">
        <v>10129</v>
      </c>
      <c r="C4579" s="1001" t="s">
        <v>893</v>
      </c>
      <c r="D4579" s="1001" t="s">
        <v>852</v>
      </c>
      <c r="E4579" s="1001" t="n">
        <v>1030491570</v>
      </c>
      <c r="F4579" s="1001" t="n">
        <v>15158</v>
      </c>
      <c r="G4579" s="1001" t="s">
        <v>10130</v>
      </c>
      <c r="H4579" s="1128" t="n">
        <v>4528</v>
      </c>
      <c r="I4579" s="1068"/>
    </row>
    <row r="4580" customFormat="false" ht="12.75" hidden="false" customHeight="false" outlineLevel="0" collapsed="false">
      <c r="A4580" s="1001" t="n">
        <v>4578</v>
      </c>
      <c r="B4580" s="1001" t="s">
        <v>10131</v>
      </c>
      <c r="C4580" s="1001" t="s">
        <v>1226</v>
      </c>
      <c r="D4580" s="1001" t="s">
        <v>855</v>
      </c>
      <c r="E4580" s="1001" t="n">
        <v>3160410540</v>
      </c>
      <c r="F4580" s="1001" t="n">
        <v>75055</v>
      </c>
      <c r="G4580" s="1001" t="s">
        <v>10132</v>
      </c>
      <c r="H4580" s="1128" t="n">
        <v>7639</v>
      </c>
      <c r="I4580" s="1068"/>
    </row>
    <row r="4581" customFormat="false" ht="12.75" hidden="false" customHeight="false" outlineLevel="0" collapsed="false">
      <c r="A4581" s="1001" t="n">
        <v>4579</v>
      </c>
      <c r="B4581" s="1001" t="s">
        <v>10133</v>
      </c>
      <c r="C4581" s="1001" t="s">
        <v>908</v>
      </c>
      <c r="D4581" s="1001" t="s">
        <v>854</v>
      </c>
      <c r="E4581" s="1001" t="n">
        <v>1010271530</v>
      </c>
      <c r="F4581" s="1001" t="n">
        <v>4153</v>
      </c>
      <c r="G4581" s="1001" t="s">
        <v>10134</v>
      </c>
      <c r="H4581" s="1128" t="n">
        <v>393</v>
      </c>
      <c r="I4581" s="1068"/>
    </row>
    <row r="4582" customFormat="false" ht="12.75" hidden="false" customHeight="false" outlineLevel="0" collapsed="false">
      <c r="A4582" s="1001" t="n">
        <v>4580</v>
      </c>
      <c r="B4582" s="1001" t="s">
        <v>10135</v>
      </c>
      <c r="C4582" s="1001" t="s">
        <v>1024</v>
      </c>
      <c r="D4582" s="1001" t="s">
        <v>856</v>
      </c>
      <c r="E4582" s="1001" t="n">
        <v>4200730440</v>
      </c>
      <c r="F4582" s="1001" t="n">
        <v>90044</v>
      </c>
      <c r="G4582" s="1001" t="s">
        <v>10136</v>
      </c>
      <c r="H4582" s="1128" t="n">
        <v>763</v>
      </c>
      <c r="I4582" s="1068"/>
    </row>
    <row r="4583" customFormat="false" ht="12.75" hidden="false" customHeight="false" outlineLevel="0" collapsed="false">
      <c r="A4583" s="1001" t="n">
        <v>4581</v>
      </c>
      <c r="B4583" s="1001" t="s">
        <v>10137</v>
      </c>
      <c r="C4583" s="1001" t="s">
        <v>887</v>
      </c>
      <c r="D4583" s="1001" t="s">
        <v>856</v>
      </c>
      <c r="E4583" s="1001" t="n">
        <v>4200950340</v>
      </c>
      <c r="F4583" s="1001" t="n">
        <v>95034</v>
      </c>
      <c r="G4583" s="1001" t="s">
        <v>10138</v>
      </c>
      <c r="H4583" s="1128" t="n">
        <v>441</v>
      </c>
      <c r="I4583" s="1068"/>
    </row>
    <row r="4584" customFormat="false" ht="12.75" hidden="false" customHeight="false" outlineLevel="0" collapsed="false">
      <c r="A4584" s="1001" t="n">
        <v>4582</v>
      </c>
      <c r="B4584" s="1001" t="s">
        <v>10139</v>
      </c>
      <c r="C4584" s="1001" t="s">
        <v>1024</v>
      </c>
      <c r="D4584" s="1001" t="s">
        <v>856</v>
      </c>
      <c r="E4584" s="1001" t="n">
        <v>4200730450</v>
      </c>
      <c r="F4584" s="1001" t="n">
        <v>90045</v>
      </c>
      <c r="G4584" s="1001" t="s">
        <v>10140</v>
      </c>
      <c r="H4584" s="1128" t="n">
        <v>1293</v>
      </c>
      <c r="I4584" s="1068"/>
    </row>
    <row r="4585" customFormat="false" ht="12.75" hidden="false" customHeight="false" outlineLevel="0" collapsed="false">
      <c r="A4585" s="1001" t="n">
        <v>4583</v>
      </c>
      <c r="B4585" s="1001" t="s">
        <v>10141</v>
      </c>
      <c r="C4585" s="1001" t="s">
        <v>1024</v>
      </c>
      <c r="D4585" s="1001" t="s">
        <v>856</v>
      </c>
      <c r="E4585" s="1001" t="n">
        <v>4200730460</v>
      </c>
      <c r="F4585" s="1001" t="n">
        <v>90046</v>
      </c>
      <c r="G4585" s="1001" t="s">
        <v>10142</v>
      </c>
      <c r="H4585" s="1128" t="n">
        <v>2648</v>
      </c>
      <c r="I4585" s="1068"/>
    </row>
    <row r="4586" customFormat="false" ht="12.75" hidden="false" customHeight="false" outlineLevel="0" collapsed="false">
      <c r="A4586" s="1001" t="n">
        <v>4584</v>
      </c>
      <c r="B4586" s="1001" t="s">
        <v>10143</v>
      </c>
      <c r="C4586" s="1001" t="s">
        <v>1068</v>
      </c>
      <c r="D4586" s="1001" t="s">
        <v>462</v>
      </c>
      <c r="E4586" s="1001" t="n">
        <v>2110030320</v>
      </c>
      <c r="F4586" s="1001" t="n">
        <v>42032</v>
      </c>
      <c r="G4586" s="1001" t="s">
        <v>10144</v>
      </c>
      <c r="H4586" s="1128" t="n">
        <v>3757</v>
      </c>
      <c r="I4586" s="1068"/>
    </row>
    <row r="4587" customFormat="false" ht="12.75" hidden="false" customHeight="false" outlineLevel="0" collapsed="false">
      <c r="A4587" s="1001" t="n">
        <v>4585</v>
      </c>
      <c r="B4587" s="1001" t="s">
        <v>10145</v>
      </c>
      <c r="C4587" s="1001" t="s">
        <v>1625</v>
      </c>
      <c r="D4587" s="1001" t="s">
        <v>856</v>
      </c>
      <c r="E4587" s="1001" t="n">
        <v>4200530490</v>
      </c>
      <c r="F4587" s="1001" t="n">
        <v>91051</v>
      </c>
      <c r="G4587" s="1001" t="s">
        <v>10146</v>
      </c>
      <c r="H4587" s="1128" t="n">
        <v>34183</v>
      </c>
      <c r="I4587" s="1068"/>
    </row>
    <row r="4588" customFormat="false" ht="12.75" hidden="false" customHeight="false" outlineLevel="0" collapsed="false">
      <c r="A4588" s="1001" t="n">
        <v>4586</v>
      </c>
      <c r="B4588" s="1001" t="s">
        <v>10147</v>
      </c>
      <c r="C4588" s="1001" t="s">
        <v>887</v>
      </c>
      <c r="D4588" s="1001" t="s">
        <v>856</v>
      </c>
      <c r="E4588" s="1001" t="n">
        <v>4200950350</v>
      </c>
      <c r="F4588" s="1001" t="n">
        <v>95035</v>
      </c>
      <c r="G4588" s="1001" t="s">
        <v>10148</v>
      </c>
      <c r="H4588" s="1128" t="n">
        <v>1692</v>
      </c>
      <c r="I4588" s="1068"/>
    </row>
    <row r="4589" customFormat="false" ht="12.75" hidden="false" customHeight="false" outlineLevel="0" collapsed="false">
      <c r="A4589" s="1001" t="n">
        <v>4587</v>
      </c>
      <c r="B4589" s="1001" t="s">
        <v>10149</v>
      </c>
      <c r="C4589" s="1001" t="s">
        <v>1543</v>
      </c>
      <c r="D4589" s="662" t="s">
        <v>856</v>
      </c>
      <c r="E4589" s="1001" t="n">
        <v>4201110450</v>
      </c>
      <c r="F4589" s="1001" t="n">
        <v>111045</v>
      </c>
      <c r="G4589" s="1001" t="s">
        <v>10150</v>
      </c>
      <c r="H4589" s="1128" t="n">
        <v>842</v>
      </c>
      <c r="I4589" s="1068"/>
    </row>
    <row r="4590" customFormat="false" ht="12.75" hidden="false" customHeight="false" outlineLevel="0" collapsed="false">
      <c r="A4590" s="1001" t="n">
        <v>4588</v>
      </c>
      <c r="B4590" s="1001" t="s">
        <v>10151</v>
      </c>
      <c r="C4590" s="1001" t="s">
        <v>1543</v>
      </c>
      <c r="D4590" s="662" t="s">
        <v>856</v>
      </c>
      <c r="E4590" s="1001" t="n">
        <v>4201110460</v>
      </c>
      <c r="F4590" s="1001" t="n">
        <v>111046</v>
      </c>
      <c r="G4590" s="1001" t="s">
        <v>10152</v>
      </c>
      <c r="H4590" s="1128" t="n">
        <v>1178</v>
      </c>
      <c r="I4590" s="1068"/>
    </row>
    <row r="4591" customFormat="false" ht="12.75" hidden="false" customHeight="false" outlineLevel="0" collapsed="false">
      <c r="A4591" s="1001" t="n">
        <v>4589</v>
      </c>
      <c r="B4591" s="1001" t="s">
        <v>10153</v>
      </c>
      <c r="C4591" s="1001" t="s">
        <v>1543</v>
      </c>
      <c r="D4591" s="662" t="s">
        <v>856</v>
      </c>
      <c r="E4591" s="1001" t="n">
        <v>4201110470</v>
      </c>
      <c r="F4591" s="1001" t="n">
        <v>111047</v>
      </c>
      <c r="G4591" s="1001" t="s">
        <v>10154</v>
      </c>
      <c r="H4591" s="1128" t="n">
        <v>2339</v>
      </c>
      <c r="I4591" s="1068"/>
    </row>
    <row r="4592" customFormat="false" ht="12.75" hidden="false" customHeight="false" outlineLevel="0" collapsed="false">
      <c r="A4592" s="1001" t="n">
        <v>4590</v>
      </c>
      <c r="B4592" s="1001" t="s">
        <v>10155</v>
      </c>
      <c r="C4592" s="1001" t="s">
        <v>887</v>
      </c>
      <c r="D4592" s="1001" t="s">
        <v>856</v>
      </c>
      <c r="E4592" s="1001" t="n">
        <v>4200950360</v>
      </c>
      <c r="F4592" s="1001" t="n">
        <v>95036</v>
      </c>
      <c r="G4592" s="1001" t="s">
        <v>10156</v>
      </c>
      <c r="H4592" s="1128" t="n">
        <v>320</v>
      </c>
      <c r="I4592" s="1068"/>
    </row>
    <row r="4593" customFormat="false" ht="12.75" hidden="false" customHeight="false" outlineLevel="0" collapsed="false">
      <c r="A4593" s="1001" t="n">
        <v>4591</v>
      </c>
      <c r="B4593" s="1001" t="s">
        <v>10157</v>
      </c>
      <c r="C4593" s="1001" t="s">
        <v>1543</v>
      </c>
      <c r="D4593" s="662" t="s">
        <v>856</v>
      </c>
      <c r="E4593" s="1001" t="n">
        <v>4201110480</v>
      </c>
      <c r="F4593" s="1001" t="n">
        <v>111048</v>
      </c>
      <c r="G4593" s="1001" t="s">
        <v>10158</v>
      </c>
      <c r="H4593" s="1128" t="n">
        <v>2034</v>
      </c>
      <c r="I4593" s="1068"/>
    </row>
    <row r="4594" customFormat="false" ht="12.75" hidden="false" customHeight="false" outlineLevel="0" collapsed="false">
      <c r="A4594" s="1001" t="n">
        <v>4592</v>
      </c>
      <c r="B4594" s="1001" t="s">
        <v>10159</v>
      </c>
      <c r="C4594" s="1001" t="s">
        <v>1269</v>
      </c>
      <c r="D4594" s="1001" t="s">
        <v>860</v>
      </c>
      <c r="E4594" s="1001" t="n">
        <v>1020040440</v>
      </c>
      <c r="F4594" s="1001" t="n">
        <v>7045</v>
      </c>
      <c r="G4594" s="1001" t="s">
        <v>10160</v>
      </c>
      <c r="H4594" s="1128" t="n">
        <v>2988</v>
      </c>
      <c r="I4594" s="1068"/>
    </row>
    <row r="4595" customFormat="false" ht="12.75" hidden="false" customHeight="false" outlineLevel="0" collapsed="false">
      <c r="A4595" s="1001" t="n">
        <v>4593</v>
      </c>
      <c r="B4595" s="1001" t="s">
        <v>10161</v>
      </c>
      <c r="C4595" s="1001" t="s">
        <v>1087</v>
      </c>
      <c r="D4595" s="1001" t="s">
        <v>848</v>
      </c>
      <c r="E4595" s="1001" t="n">
        <v>3150080650</v>
      </c>
      <c r="F4595" s="1001" t="n">
        <v>64066</v>
      </c>
      <c r="G4595" s="1001" t="s">
        <v>10162</v>
      </c>
      <c r="H4595" s="1128" t="n">
        <v>3918</v>
      </c>
      <c r="I4595" s="1068"/>
    </row>
    <row r="4596" customFormat="false" ht="12.75" hidden="false" customHeight="false" outlineLevel="0" collapsed="false">
      <c r="A4596" s="1001" t="n">
        <v>4594</v>
      </c>
      <c r="B4596" s="1001" t="s">
        <v>10163</v>
      </c>
      <c r="C4596" s="1001" t="s">
        <v>945</v>
      </c>
      <c r="D4596" s="1001" t="s">
        <v>852</v>
      </c>
      <c r="E4596" s="1001" t="n">
        <v>1030151100</v>
      </c>
      <c r="F4596" s="1001" t="n">
        <v>17119</v>
      </c>
      <c r="G4596" s="1001" t="s">
        <v>10164</v>
      </c>
      <c r="H4596" s="1128" t="n">
        <v>3865</v>
      </c>
      <c r="I4596" s="1068"/>
    </row>
    <row r="4597" customFormat="false" ht="12.75" hidden="false" customHeight="false" outlineLevel="0" collapsed="false">
      <c r="A4597" s="1001" t="n">
        <v>4595</v>
      </c>
      <c r="B4597" s="1001" t="s">
        <v>10165</v>
      </c>
      <c r="C4597" s="1001" t="s">
        <v>945</v>
      </c>
      <c r="D4597" s="1001" t="s">
        <v>852</v>
      </c>
      <c r="E4597" s="1001" t="n">
        <v>1030151110</v>
      </c>
      <c r="F4597" s="1001" t="n">
        <v>17120</v>
      </c>
      <c r="G4597" s="1001" t="s">
        <v>10166</v>
      </c>
      <c r="H4597" s="1128" t="n">
        <v>4695</v>
      </c>
      <c r="I4597" s="1068"/>
    </row>
    <row r="4598" customFormat="false" ht="12.75" hidden="false" customHeight="false" outlineLevel="0" collapsed="false">
      <c r="A4598" s="1001" t="n">
        <v>4596</v>
      </c>
      <c r="B4598" s="1001" t="s">
        <v>10167</v>
      </c>
      <c r="C4598" s="1001" t="s">
        <v>1543</v>
      </c>
      <c r="D4598" s="662" t="s">
        <v>856</v>
      </c>
      <c r="E4598" s="1001" t="n">
        <v>4201110490</v>
      </c>
      <c r="F4598" s="1001" t="n">
        <v>111049</v>
      </c>
      <c r="G4598" s="1001" t="s">
        <v>10168</v>
      </c>
      <c r="H4598" s="1128" t="n">
        <v>1455</v>
      </c>
      <c r="I4598" s="1068"/>
    </row>
    <row r="4599" customFormat="false" ht="12.75" hidden="false" customHeight="false" outlineLevel="0" collapsed="false">
      <c r="A4599" s="1001" t="n">
        <v>4597</v>
      </c>
      <c r="B4599" s="1001" t="s">
        <v>10169</v>
      </c>
      <c r="C4599" s="1001" t="s">
        <v>1095</v>
      </c>
      <c r="D4599" s="1001" t="s">
        <v>854</v>
      </c>
      <c r="E4599" s="1001" t="n">
        <v>1010960400</v>
      </c>
      <c r="F4599" s="1001" t="n">
        <v>96040</v>
      </c>
      <c r="G4599" s="1001" t="s">
        <v>10170</v>
      </c>
      <c r="H4599" s="1128" t="n">
        <v>3753</v>
      </c>
      <c r="I4599" s="1068"/>
    </row>
    <row r="4600" customFormat="false" ht="12.75" hidden="false" customHeight="false" outlineLevel="0" collapsed="false">
      <c r="A4600" s="1001" t="n">
        <v>4598</v>
      </c>
      <c r="B4600" s="1001" t="s">
        <v>10171</v>
      </c>
      <c r="C4600" s="1001" t="s">
        <v>1095</v>
      </c>
      <c r="D4600" s="1001" t="s">
        <v>854</v>
      </c>
      <c r="E4600" s="1001" t="n">
        <v>1010960410</v>
      </c>
      <c r="F4600" s="1001" t="n">
        <v>96041</v>
      </c>
      <c r="G4600" s="1001" t="s">
        <v>10172</v>
      </c>
      <c r="H4600" s="1128" t="n">
        <v>2638</v>
      </c>
      <c r="I4600" s="1068"/>
    </row>
    <row r="4601" customFormat="false" ht="12.75" hidden="false" customHeight="false" outlineLevel="0" collapsed="false">
      <c r="A4601" s="1001" t="n">
        <v>4599</v>
      </c>
      <c r="B4601" s="1001" t="s">
        <v>10173</v>
      </c>
      <c r="C4601" s="1001" t="s">
        <v>1004</v>
      </c>
      <c r="D4601" s="1001" t="s">
        <v>861</v>
      </c>
      <c r="E4601" s="1001" t="n">
        <v>1050710330</v>
      </c>
      <c r="F4601" s="1001" t="n">
        <v>29033</v>
      </c>
      <c r="G4601" s="1001" t="s">
        <v>10174</v>
      </c>
      <c r="H4601" s="1128" t="n">
        <v>12002</v>
      </c>
      <c r="I4601" s="1068"/>
    </row>
    <row r="4602" customFormat="false" ht="12.75" hidden="false" customHeight="false" outlineLevel="0" collapsed="false">
      <c r="A4602" s="1001" t="n">
        <v>4600</v>
      </c>
      <c r="B4602" s="1001" t="s">
        <v>10175</v>
      </c>
      <c r="C4602" s="1001" t="s">
        <v>988</v>
      </c>
      <c r="D4602" s="1001" t="s">
        <v>854</v>
      </c>
      <c r="E4602" s="1001" t="n">
        <v>1010021120</v>
      </c>
      <c r="F4602" s="1001" t="n">
        <v>6115</v>
      </c>
      <c r="G4602" s="1001" t="s">
        <v>10176</v>
      </c>
      <c r="H4602" s="1128" t="n">
        <v>1242</v>
      </c>
      <c r="I4602" s="1068"/>
    </row>
    <row r="4603" customFormat="false" ht="12.75" hidden="false" customHeight="false" outlineLevel="0" collapsed="false">
      <c r="A4603" s="1001" t="n">
        <v>4601</v>
      </c>
      <c r="B4603" s="1001" t="s">
        <v>10177</v>
      </c>
      <c r="C4603" s="1001" t="s">
        <v>914</v>
      </c>
      <c r="D4603" s="1001" t="s">
        <v>468</v>
      </c>
      <c r="E4603" s="1001" t="n">
        <v>3130380590</v>
      </c>
      <c r="F4603" s="1001" t="n">
        <v>66059</v>
      </c>
      <c r="G4603" s="1001" t="s">
        <v>10178</v>
      </c>
      <c r="H4603" s="1128" t="n">
        <v>1099</v>
      </c>
      <c r="I4603" s="1068"/>
    </row>
    <row r="4604" customFormat="false" ht="12.75" hidden="false" customHeight="false" outlineLevel="0" collapsed="false">
      <c r="A4604" s="1001" t="n">
        <v>4602</v>
      </c>
      <c r="B4604" s="1001" t="s">
        <v>10179</v>
      </c>
      <c r="C4604" s="1001" t="s">
        <v>988</v>
      </c>
      <c r="D4604" s="1001" t="s">
        <v>854</v>
      </c>
      <c r="E4604" s="1001" t="n">
        <v>1010021130</v>
      </c>
      <c r="F4604" s="1001" t="n">
        <v>6116</v>
      </c>
      <c r="G4604" s="1001" t="s">
        <v>10180</v>
      </c>
      <c r="H4604" s="1128" t="n">
        <v>407</v>
      </c>
      <c r="I4604" s="1068"/>
    </row>
    <row r="4605" customFormat="false" ht="12.75" hidden="false" customHeight="false" outlineLevel="0" collapsed="false">
      <c r="A4605" s="1001" t="n">
        <v>4603</v>
      </c>
      <c r="B4605" s="1001" t="s">
        <v>10181</v>
      </c>
      <c r="C4605" s="1001" t="s">
        <v>988</v>
      </c>
      <c r="D4605" s="1001" t="s">
        <v>854</v>
      </c>
      <c r="E4605" s="1001" t="n">
        <v>1010021140</v>
      </c>
      <c r="F4605" s="1001" t="n">
        <v>6117</v>
      </c>
      <c r="G4605" s="1001" t="s">
        <v>10182</v>
      </c>
      <c r="H4605" s="1128" t="n">
        <v>239</v>
      </c>
      <c r="I4605" s="1068"/>
    </row>
    <row r="4606" customFormat="false" ht="12.75" hidden="false" customHeight="false" outlineLevel="0" collapsed="false">
      <c r="A4606" s="1001" t="n">
        <v>4604</v>
      </c>
      <c r="B4606" s="1001" t="s">
        <v>10183</v>
      </c>
      <c r="C4606" s="1001" t="s">
        <v>1330</v>
      </c>
      <c r="D4606" s="1001" t="s">
        <v>861</v>
      </c>
      <c r="E4606" s="1001" t="n">
        <v>1050840500</v>
      </c>
      <c r="F4606" s="1001" t="n">
        <v>26051</v>
      </c>
      <c r="G4606" s="1001" t="s">
        <v>10184</v>
      </c>
      <c r="H4606" s="1128" t="n">
        <v>20042</v>
      </c>
      <c r="I4606" s="1068"/>
    </row>
    <row r="4607" customFormat="false" ht="12.75" hidden="false" customHeight="false" outlineLevel="0" collapsed="false">
      <c r="A4607" s="1001" t="n">
        <v>4605</v>
      </c>
      <c r="B4607" s="1001" t="s">
        <v>10185</v>
      </c>
      <c r="C4607" s="1001" t="s">
        <v>945</v>
      </c>
      <c r="D4607" s="1001" t="s">
        <v>852</v>
      </c>
      <c r="E4607" s="1001" t="n">
        <v>1030151120</v>
      </c>
      <c r="F4607" s="1001" t="n">
        <v>17121</v>
      </c>
      <c r="G4607" s="1001" t="s">
        <v>10186</v>
      </c>
      <c r="H4607" s="1128" t="n">
        <v>1927</v>
      </c>
      <c r="I4607" s="1068"/>
    </row>
    <row r="4608" customFormat="false" ht="12.75" hidden="false" customHeight="false" outlineLevel="0" collapsed="false">
      <c r="A4608" s="1001" t="n">
        <v>4606</v>
      </c>
      <c r="B4608" s="1001" t="s">
        <v>10187</v>
      </c>
      <c r="C4608" s="1001" t="s">
        <v>914</v>
      </c>
      <c r="D4608" s="1001" t="s">
        <v>468</v>
      </c>
      <c r="E4608" s="1001" t="n">
        <v>3130380600</v>
      </c>
      <c r="F4608" s="1001" t="n">
        <v>66060</v>
      </c>
      <c r="G4608" s="1001" t="s">
        <v>10188</v>
      </c>
      <c r="H4608" s="1128" t="n">
        <v>428</v>
      </c>
      <c r="I4608" s="1068"/>
    </row>
    <row r="4609" customFormat="false" ht="12.75" hidden="false" customHeight="false" outlineLevel="0" collapsed="false">
      <c r="A4609" s="1001" t="n">
        <v>4607</v>
      </c>
      <c r="B4609" s="1001" t="s">
        <v>10189</v>
      </c>
      <c r="C4609" s="1001" t="s">
        <v>1068</v>
      </c>
      <c r="D4609" s="1001" t="s">
        <v>462</v>
      </c>
      <c r="E4609" s="1001" t="n">
        <v>2110030330</v>
      </c>
      <c r="F4609" s="1001" t="n">
        <v>42033</v>
      </c>
      <c r="G4609" s="1001" t="s">
        <v>10190</v>
      </c>
      <c r="H4609" s="1128" t="n">
        <v>2037</v>
      </c>
      <c r="I4609" s="1068"/>
    </row>
    <row r="4610" customFormat="false" ht="12.75" hidden="false" customHeight="false" outlineLevel="0" collapsed="false">
      <c r="A4610" s="1001" t="n">
        <v>4608</v>
      </c>
      <c r="B4610" s="1001" t="s">
        <v>10191</v>
      </c>
      <c r="C4610" s="1001" t="s">
        <v>951</v>
      </c>
      <c r="D4610" s="1001" t="s">
        <v>852</v>
      </c>
      <c r="E4610" s="1001" t="n">
        <v>1030260610</v>
      </c>
      <c r="F4610" s="1001" t="n">
        <v>19062</v>
      </c>
      <c r="G4610" s="1001" t="s">
        <v>10192</v>
      </c>
      <c r="H4610" s="1128" t="n">
        <v>5927</v>
      </c>
      <c r="I4610" s="1068"/>
    </row>
    <row r="4611" customFormat="false" ht="12.75" hidden="false" customHeight="false" outlineLevel="0" collapsed="false">
      <c r="A4611" s="1001" t="n">
        <v>4609</v>
      </c>
      <c r="B4611" s="1001" t="s">
        <v>10193</v>
      </c>
      <c r="C4611" s="1001" t="s">
        <v>965</v>
      </c>
      <c r="D4611" s="1001" t="s">
        <v>462</v>
      </c>
      <c r="E4611" s="1001" t="n">
        <v>2110060540</v>
      </c>
      <c r="F4611" s="1001" t="n">
        <v>44054</v>
      </c>
      <c r="G4611" s="1001" t="s">
        <v>10194</v>
      </c>
      <c r="H4611" s="1128" t="n">
        <v>4702</v>
      </c>
      <c r="I4611" s="1068"/>
    </row>
    <row r="4612" customFormat="false" ht="12.75" hidden="false" customHeight="false" outlineLevel="0" collapsed="false">
      <c r="A4612" s="1001" t="n">
        <v>4610</v>
      </c>
      <c r="B4612" s="1001" t="s">
        <v>10195</v>
      </c>
      <c r="C4612" s="1001" t="s">
        <v>945</v>
      </c>
      <c r="D4612" s="1001" t="s">
        <v>852</v>
      </c>
      <c r="E4612" s="1001" t="n">
        <v>1030151130</v>
      </c>
      <c r="F4612" s="1001" t="n">
        <v>17122</v>
      </c>
      <c r="G4612" s="1001" t="s">
        <v>10196</v>
      </c>
      <c r="H4612" s="1128" t="n">
        <v>4117</v>
      </c>
      <c r="I4612" s="1068"/>
    </row>
    <row r="4613" customFormat="false" ht="12.75" hidden="false" customHeight="false" outlineLevel="0" collapsed="false">
      <c r="A4613" s="1001" t="n">
        <v>4611</v>
      </c>
      <c r="B4613" s="1001" t="s">
        <v>10197</v>
      </c>
      <c r="C4613" s="1001" t="s">
        <v>1474</v>
      </c>
      <c r="D4613" s="1001" t="s">
        <v>854</v>
      </c>
      <c r="E4613" s="1001" t="n">
        <v>1011020490</v>
      </c>
      <c r="F4613" s="1001" t="n">
        <v>103049</v>
      </c>
      <c r="G4613" s="1001" t="s">
        <v>10198</v>
      </c>
      <c r="H4613" s="1128" t="n">
        <v>854</v>
      </c>
      <c r="I4613" s="1068"/>
    </row>
    <row r="4614" customFormat="false" ht="12.75" hidden="false" customHeight="false" outlineLevel="0" collapsed="false">
      <c r="A4614" s="1001" t="n">
        <v>4612</v>
      </c>
      <c r="B4614" s="1001" t="s">
        <v>10199</v>
      </c>
      <c r="C4614" s="1001" t="s">
        <v>1055</v>
      </c>
      <c r="D4614" s="1001" t="s">
        <v>852</v>
      </c>
      <c r="E4614" s="1001" t="n">
        <v>1030860910</v>
      </c>
      <c r="F4614" s="1001" t="n">
        <v>12107</v>
      </c>
      <c r="G4614" s="1001" t="s">
        <v>10200</v>
      </c>
      <c r="H4614" s="1128" t="n">
        <v>4319</v>
      </c>
      <c r="I4614" s="1068"/>
    </row>
    <row r="4615" customFormat="false" ht="12.75" hidden="false" customHeight="false" outlineLevel="0" collapsed="false">
      <c r="A4615" s="1001" t="n">
        <v>4613</v>
      </c>
      <c r="B4615" s="1001" t="s">
        <v>10201</v>
      </c>
      <c r="C4615" s="1001" t="s">
        <v>881</v>
      </c>
      <c r="D4615" s="1001" t="s">
        <v>852</v>
      </c>
      <c r="E4615" s="1001" t="n">
        <v>1030980570</v>
      </c>
      <c r="F4615" s="1001" t="n">
        <v>97057</v>
      </c>
      <c r="G4615" s="1001" t="s">
        <v>10202</v>
      </c>
      <c r="H4615" s="1128" t="n">
        <v>9043</v>
      </c>
      <c r="I4615" s="1068"/>
    </row>
    <row r="4616" customFormat="false" ht="12.75" hidden="false" customHeight="false" outlineLevel="0" collapsed="false">
      <c r="A4616" s="1001" t="n">
        <v>4614</v>
      </c>
      <c r="B4616" s="1001" t="s">
        <v>10203</v>
      </c>
      <c r="C4616" s="1001" t="s">
        <v>1035</v>
      </c>
      <c r="D4616" s="1001" t="s">
        <v>854</v>
      </c>
      <c r="E4616" s="1001" t="n">
        <v>1010811670</v>
      </c>
      <c r="F4616" s="1001" t="n">
        <v>1170</v>
      </c>
      <c r="G4616" s="1001" t="s">
        <v>10204</v>
      </c>
      <c r="H4616" s="1128" t="n">
        <v>1455</v>
      </c>
      <c r="I4616" s="1068"/>
    </row>
    <row r="4617" customFormat="false" ht="12.75" hidden="false" customHeight="false" outlineLevel="0" collapsed="false">
      <c r="A4617" s="1001" t="n">
        <v>4615</v>
      </c>
      <c r="B4617" s="1001" t="s">
        <v>10205</v>
      </c>
      <c r="C4617" s="1001" t="s">
        <v>922</v>
      </c>
      <c r="D4617" s="1001" t="s">
        <v>848</v>
      </c>
      <c r="E4617" s="1001" t="n">
        <v>3150720810</v>
      </c>
      <c r="F4617" s="1001" t="n">
        <v>65081</v>
      </c>
      <c r="G4617" s="1001" t="s">
        <v>10206</v>
      </c>
      <c r="H4617" s="1128" t="n">
        <v>2263</v>
      </c>
      <c r="I4617" s="1068"/>
    </row>
    <row r="4618" customFormat="false" ht="12.75" hidden="false" customHeight="false" outlineLevel="0" collapsed="false">
      <c r="A4618" s="1001" t="n">
        <v>4616</v>
      </c>
      <c r="B4618" s="1001" t="s">
        <v>10207</v>
      </c>
      <c r="C4618" s="1001" t="s">
        <v>1024</v>
      </c>
      <c r="D4618" s="1001" t="s">
        <v>856</v>
      </c>
      <c r="E4618" s="1001" t="n">
        <v>4200730470</v>
      </c>
      <c r="F4618" s="1001" t="n">
        <v>90047</v>
      </c>
      <c r="G4618" s="1001" t="s">
        <v>10208</v>
      </c>
      <c r="H4618" s="1128" t="n">
        <v>60711</v>
      </c>
      <c r="I4618" s="1068"/>
    </row>
    <row r="4619" customFormat="false" ht="12.75" hidden="false" customHeight="false" outlineLevel="0" collapsed="false">
      <c r="A4619" s="1001" t="n">
        <v>4617</v>
      </c>
      <c r="B4619" s="1001" t="s">
        <v>10209</v>
      </c>
      <c r="C4619" s="1001" t="s">
        <v>1120</v>
      </c>
      <c r="D4619" s="1001" t="s">
        <v>854</v>
      </c>
      <c r="E4619" s="1001" t="n">
        <v>1010880870</v>
      </c>
      <c r="F4619" s="1001" t="n">
        <v>2088</v>
      </c>
      <c r="G4619" s="1001" t="s">
        <v>10210</v>
      </c>
      <c r="H4619" s="1128" t="n">
        <v>787</v>
      </c>
      <c r="I4619" s="1068"/>
    </row>
    <row r="4620" customFormat="false" ht="12.75" hidden="false" customHeight="false" outlineLevel="0" collapsed="false">
      <c r="A4620" s="1001" t="n">
        <v>4618</v>
      </c>
      <c r="B4620" s="1001" t="s">
        <v>10211</v>
      </c>
      <c r="C4620" s="1001" t="s">
        <v>1120</v>
      </c>
      <c r="D4620" s="1001" t="s">
        <v>854</v>
      </c>
      <c r="E4620" s="1001" t="n">
        <v>1010880880</v>
      </c>
      <c r="F4620" s="1001" t="n">
        <v>2089</v>
      </c>
      <c r="G4620" s="1001" t="s">
        <v>10212</v>
      </c>
      <c r="H4620" s="1128" t="n">
        <v>217</v>
      </c>
      <c r="I4620" s="1068"/>
    </row>
    <row r="4621" customFormat="false" ht="12.75" hidden="false" customHeight="false" outlineLevel="0" collapsed="false">
      <c r="A4621" s="1001" t="n">
        <v>4619</v>
      </c>
      <c r="B4621" s="1001" t="s">
        <v>10213</v>
      </c>
      <c r="C4621" s="1001" t="s">
        <v>378</v>
      </c>
      <c r="D4621" s="1001" t="s">
        <v>854</v>
      </c>
      <c r="E4621" s="1001" t="n">
        <v>1010521020</v>
      </c>
      <c r="F4621" s="1001" t="n">
        <v>3108</v>
      </c>
      <c r="G4621" s="1001" t="s">
        <v>10214</v>
      </c>
      <c r="H4621" s="1128" t="n">
        <v>14204</v>
      </c>
      <c r="I4621" s="1068"/>
    </row>
    <row r="4622" customFormat="false" ht="12.75" hidden="false" customHeight="false" outlineLevel="0" collapsed="false">
      <c r="A4622" s="1001" t="n">
        <v>4620</v>
      </c>
      <c r="B4622" s="1001" t="s">
        <v>10215</v>
      </c>
      <c r="C4622" s="1001" t="s">
        <v>378</v>
      </c>
      <c r="D4622" s="1001" t="s">
        <v>854</v>
      </c>
      <c r="E4622" s="1001" t="n">
        <v>1010521030</v>
      </c>
      <c r="F4622" s="1001" t="n">
        <v>3109</v>
      </c>
      <c r="G4622" s="1001" t="s">
        <v>10216</v>
      </c>
      <c r="H4622" s="1128" t="n">
        <v>2203</v>
      </c>
      <c r="I4622" s="1068"/>
    </row>
    <row r="4623" customFormat="false" ht="12.75" hidden="false" customHeight="false" outlineLevel="0" collapsed="false">
      <c r="A4623" s="1001" t="n">
        <v>4621</v>
      </c>
      <c r="B4623" s="1001" t="s">
        <v>10217</v>
      </c>
      <c r="C4623" s="1001" t="s">
        <v>1117</v>
      </c>
      <c r="D4623" s="1001" t="s">
        <v>852</v>
      </c>
      <c r="E4623" s="1001" t="n">
        <v>1030571010</v>
      </c>
      <c r="F4623" s="1001" t="n">
        <v>18104</v>
      </c>
      <c r="G4623" s="1001" t="s">
        <v>10218</v>
      </c>
      <c r="H4623" s="1128" t="n">
        <v>723</v>
      </c>
      <c r="I4623" s="1068"/>
    </row>
    <row r="4624" customFormat="false" ht="12.75" hidden="false" customHeight="false" outlineLevel="0" collapsed="false">
      <c r="A4624" s="1001" t="n">
        <v>4622</v>
      </c>
      <c r="B4624" s="1001" t="s">
        <v>10219</v>
      </c>
      <c r="C4624" s="1001" t="s">
        <v>1012</v>
      </c>
      <c r="D4624" s="1001" t="s">
        <v>464</v>
      </c>
      <c r="E4624" s="1001" t="n">
        <v>2120700720</v>
      </c>
      <c r="F4624" s="1001" t="n">
        <v>58073</v>
      </c>
      <c r="G4624" s="1001" t="s">
        <v>10220</v>
      </c>
      <c r="H4624" s="1128" t="n">
        <v>6404</v>
      </c>
      <c r="I4624" s="1068"/>
    </row>
    <row r="4625" customFormat="false" ht="12.75" hidden="false" customHeight="false" outlineLevel="0" collapsed="false">
      <c r="A4625" s="1001" t="n">
        <v>4623</v>
      </c>
      <c r="B4625" s="1001" t="s">
        <v>10221</v>
      </c>
      <c r="C4625" s="1001" t="s">
        <v>922</v>
      </c>
      <c r="D4625" s="1001" t="s">
        <v>848</v>
      </c>
      <c r="E4625" s="1001" t="n">
        <v>3150720820</v>
      </c>
      <c r="F4625" s="1001" t="n">
        <v>65082</v>
      </c>
      <c r="G4625" s="1001" t="s">
        <v>10222</v>
      </c>
      <c r="H4625" s="1128" t="n">
        <v>6536</v>
      </c>
      <c r="I4625" s="1068"/>
    </row>
    <row r="4626" customFormat="false" ht="12.75" hidden="false" customHeight="false" outlineLevel="0" collapsed="false">
      <c r="A4626" s="1001" t="n">
        <v>4624</v>
      </c>
      <c r="B4626" s="1001" t="s">
        <v>10223</v>
      </c>
      <c r="C4626" s="1001" t="s">
        <v>1159</v>
      </c>
      <c r="D4626" s="1001" t="s">
        <v>852</v>
      </c>
      <c r="E4626" s="1001" t="n">
        <v>1030241590</v>
      </c>
      <c r="F4626" s="1001" t="n">
        <v>13165</v>
      </c>
      <c r="G4626" s="1001" t="s">
        <v>10224</v>
      </c>
      <c r="H4626" s="1128" t="n">
        <v>11780</v>
      </c>
      <c r="I4626" s="1068"/>
    </row>
    <row r="4627" customFormat="false" ht="12.75" hidden="false" customHeight="false" outlineLevel="0" collapsed="false">
      <c r="A4627" s="1001" t="n">
        <v>4625</v>
      </c>
      <c r="B4627" s="1001" t="s">
        <v>10225</v>
      </c>
      <c r="C4627" s="1001" t="s">
        <v>881</v>
      </c>
      <c r="D4627" s="1001" t="s">
        <v>852</v>
      </c>
      <c r="E4627" s="1001" t="n">
        <v>1030980580</v>
      </c>
      <c r="F4627" s="1001" t="n">
        <v>97058</v>
      </c>
      <c r="G4627" s="1001" t="s">
        <v>10226</v>
      </c>
      <c r="H4627" s="1128" t="n">
        <v>6346</v>
      </c>
      <c r="I4627" s="1068"/>
    </row>
    <row r="4628" customFormat="false" ht="12.75" hidden="false" customHeight="false" outlineLevel="0" collapsed="false">
      <c r="A4628" s="1001" t="n">
        <v>4626</v>
      </c>
      <c r="B4628" s="1001" t="s">
        <v>10227</v>
      </c>
      <c r="C4628" s="1001" t="s">
        <v>1055</v>
      </c>
      <c r="D4628" s="1001" t="s">
        <v>852</v>
      </c>
      <c r="E4628" s="1001" t="n">
        <v>1030860920</v>
      </c>
      <c r="F4628" s="1001" t="n">
        <v>12108</v>
      </c>
      <c r="G4628" s="1001" t="s">
        <v>10228</v>
      </c>
      <c r="H4628" s="1128" t="n">
        <v>12599</v>
      </c>
      <c r="I4628" s="1068"/>
    </row>
    <row r="4629" customFormat="false" ht="12.75" hidden="false" customHeight="false" outlineLevel="0" collapsed="false">
      <c r="A4629" s="1001" t="n">
        <v>4627</v>
      </c>
      <c r="B4629" s="1001" t="s">
        <v>10229</v>
      </c>
      <c r="C4629" s="1001" t="s">
        <v>881</v>
      </c>
      <c r="D4629" s="1001" t="s">
        <v>852</v>
      </c>
      <c r="E4629" s="1001" t="n">
        <v>1030980590</v>
      </c>
      <c r="F4629" s="1001" t="n">
        <v>97059</v>
      </c>
      <c r="G4629" s="1001" t="s">
        <v>10230</v>
      </c>
      <c r="H4629" s="1128" t="n">
        <v>6938</v>
      </c>
      <c r="I4629" s="1068"/>
    </row>
    <row r="4630" customFormat="false" ht="12.75" hidden="false" customHeight="false" outlineLevel="0" collapsed="false">
      <c r="A4630" s="1001" t="n">
        <v>4628</v>
      </c>
      <c r="B4630" s="1001" t="s">
        <v>10231</v>
      </c>
      <c r="C4630" s="1001" t="s">
        <v>1625</v>
      </c>
      <c r="D4630" s="1001" t="s">
        <v>856</v>
      </c>
      <c r="E4630" s="1001" t="n">
        <v>4200530530</v>
      </c>
      <c r="F4630" s="1001" t="n">
        <v>91055</v>
      </c>
      <c r="G4630" s="1001" t="s">
        <v>10232</v>
      </c>
      <c r="H4630" s="1128" t="n">
        <v>6657</v>
      </c>
      <c r="I4630" s="1068"/>
    </row>
    <row r="4631" customFormat="false" ht="12.75" hidden="false" customHeight="false" outlineLevel="0" collapsed="false">
      <c r="A4631" s="1001" t="n">
        <v>4629</v>
      </c>
      <c r="B4631" s="1001" t="s">
        <v>10233</v>
      </c>
      <c r="C4631" s="1001" t="s">
        <v>1117</v>
      </c>
      <c r="D4631" s="1001" t="s">
        <v>852</v>
      </c>
      <c r="E4631" s="1001" t="n">
        <v>1030571020</v>
      </c>
      <c r="F4631" s="1001" t="n">
        <v>18105</v>
      </c>
      <c r="G4631" s="1001" t="s">
        <v>10234</v>
      </c>
      <c r="H4631" s="1128" t="n">
        <v>170</v>
      </c>
      <c r="I4631" s="1068"/>
    </row>
    <row r="4632" customFormat="false" ht="12.75" hidden="false" customHeight="false" outlineLevel="0" collapsed="false">
      <c r="A4632" s="1001" t="n">
        <v>4630</v>
      </c>
      <c r="B4632" s="1001" t="s">
        <v>10235</v>
      </c>
      <c r="C4632" s="1001" t="s">
        <v>1174</v>
      </c>
      <c r="D4632" s="1001" t="s">
        <v>847</v>
      </c>
      <c r="E4632" s="1001" t="n">
        <v>3180220850</v>
      </c>
      <c r="F4632" s="1001" t="n">
        <v>79088</v>
      </c>
      <c r="G4632" s="1001" t="s">
        <v>10236</v>
      </c>
      <c r="H4632" s="1128" t="n">
        <v>482</v>
      </c>
      <c r="I4632" s="1068"/>
    </row>
    <row r="4633" customFormat="false" ht="12.75" hidden="false" customHeight="false" outlineLevel="0" collapsed="false">
      <c r="A4633" s="1001" t="n">
        <v>4631</v>
      </c>
      <c r="B4633" s="1001" t="s">
        <v>10237</v>
      </c>
      <c r="C4633" s="1001" t="s">
        <v>985</v>
      </c>
      <c r="D4633" s="1001" t="s">
        <v>857</v>
      </c>
      <c r="E4633" s="1001" t="n">
        <v>4190480620</v>
      </c>
      <c r="F4633" s="1001" t="n">
        <v>83063</v>
      </c>
      <c r="G4633" s="1001" t="s">
        <v>10238</v>
      </c>
      <c r="H4633" s="1128" t="n">
        <v>2048</v>
      </c>
      <c r="I4633" s="1068"/>
    </row>
    <row r="4634" customFormat="false" ht="12.75" hidden="false" customHeight="false" outlineLevel="0" collapsed="false">
      <c r="A4634" s="1001" t="n">
        <v>4632</v>
      </c>
      <c r="B4634" s="1001" t="s">
        <v>10239</v>
      </c>
      <c r="C4634" s="1001" t="s">
        <v>922</v>
      </c>
      <c r="D4634" s="1001" t="s">
        <v>848</v>
      </c>
      <c r="E4634" s="1001" t="n">
        <v>3150720830</v>
      </c>
      <c r="F4634" s="1001" t="n">
        <v>65083</v>
      </c>
      <c r="G4634" s="1001" t="s">
        <v>10240</v>
      </c>
      <c r="H4634" s="1128" t="n">
        <v>3650</v>
      </c>
      <c r="I4634" s="1068"/>
    </row>
    <row r="4635" customFormat="false" ht="12.75" hidden="false" customHeight="false" outlineLevel="0" collapsed="false">
      <c r="A4635" s="1001" t="n">
        <v>4633</v>
      </c>
      <c r="B4635" s="1001" t="s">
        <v>10241</v>
      </c>
      <c r="C4635" s="1001" t="s">
        <v>881</v>
      </c>
      <c r="D4635" s="1001" t="s">
        <v>852</v>
      </c>
      <c r="E4635" s="1001" t="n">
        <v>1030980600</v>
      </c>
      <c r="F4635" s="1001" t="n">
        <v>97060</v>
      </c>
      <c r="G4635" s="1001" t="s">
        <v>10242</v>
      </c>
      <c r="H4635" s="1128" t="n">
        <v>1199</v>
      </c>
      <c r="I4635" s="1068"/>
    </row>
    <row r="4636" customFormat="false" ht="12.75" hidden="false" customHeight="false" outlineLevel="0" collapsed="false">
      <c r="A4636" s="1001" t="n">
        <v>4634</v>
      </c>
      <c r="B4636" s="1001" t="s">
        <v>10243</v>
      </c>
      <c r="C4636" s="1001" t="s">
        <v>911</v>
      </c>
      <c r="D4636" s="1001" t="s">
        <v>846</v>
      </c>
      <c r="E4636" s="1001" t="n">
        <v>3170470190</v>
      </c>
      <c r="F4636" s="1001" t="n">
        <v>77019</v>
      </c>
      <c r="G4636" s="1001" t="s">
        <v>10244</v>
      </c>
      <c r="H4636" s="1128" t="n">
        <v>366</v>
      </c>
      <c r="I4636" s="1068"/>
    </row>
    <row r="4637" customFormat="false" ht="12.75" hidden="false" customHeight="false" outlineLevel="0" collapsed="false">
      <c r="A4637" s="1001" t="n">
        <v>4635</v>
      </c>
      <c r="B4637" s="1001" t="s">
        <v>10245</v>
      </c>
      <c r="C4637" s="1001" t="s">
        <v>1103</v>
      </c>
      <c r="D4637" s="1001" t="s">
        <v>851</v>
      </c>
      <c r="E4637" s="1001" t="n">
        <v>1070370350</v>
      </c>
      <c r="F4637" s="1001" t="n">
        <v>8038</v>
      </c>
      <c r="G4637" s="1001" t="s">
        <v>10246</v>
      </c>
      <c r="H4637" s="1128" t="n">
        <v>201</v>
      </c>
      <c r="I4637" s="1068"/>
    </row>
    <row r="4638" customFormat="false" ht="12.75" hidden="false" customHeight="false" outlineLevel="0" collapsed="false">
      <c r="A4638" s="1001" t="n">
        <v>4636</v>
      </c>
      <c r="B4638" s="1001" t="s">
        <v>10247</v>
      </c>
      <c r="C4638" s="1001" t="s">
        <v>988</v>
      </c>
      <c r="D4638" s="1001" t="s">
        <v>854</v>
      </c>
      <c r="E4638" s="1001" t="n">
        <v>1010021150</v>
      </c>
      <c r="F4638" s="1001" t="n">
        <v>6118</v>
      </c>
      <c r="G4638" s="1001" t="s">
        <v>10248</v>
      </c>
      <c r="H4638" s="1128" t="n">
        <v>114</v>
      </c>
      <c r="I4638" s="1068"/>
    </row>
    <row r="4639" customFormat="false" ht="12.75" hidden="false" customHeight="false" outlineLevel="0" collapsed="false">
      <c r="A4639" s="1001" t="n">
        <v>4637</v>
      </c>
      <c r="B4639" s="1001" t="s">
        <v>10249</v>
      </c>
      <c r="C4639" s="1001" t="s">
        <v>887</v>
      </c>
      <c r="D4639" s="1001" t="s">
        <v>856</v>
      </c>
      <c r="E4639" s="1001" t="n">
        <v>4200950370</v>
      </c>
      <c r="F4639" s="1001" t="n">
        <v>95037</v>
      </c>
      <c r="G4639" s="1001" t="s">
        <v>10250</v>
      </c>
      <c r="H4639" s="1128" t="n">
        <v>1144</v>
      </c>
      <c r="I4639" s="1068"/>
    </row>
    <row r="4640" customFormat="false" ht="12.75" hidden="false" customHeight="false" outlineLevel="0" collapsed="false">
      <c r="A4640" s="1001" t="n">
        <v>4638</v>
      </c>
      <c r="B4640" s="1001" t="s">
        <v>10251</v>
      </c>
      <c r="C4640" s="1001" t="s">
        <v>1625</v>
      </c>
      <c r="D4640" s="1001" t="s">
        <v>856</v>
      </c>
      <c r="E4640" s="1001" t="n">
        <v>4200530540</v>
      </c>
      <c r="F4640" s="1001" t="n">
        <v>91056</v>
      </c>
      <c r="G4640" s="1001" t="s">
        <v>10252</v>
      </c>
      <c r="H4640" s="1128" t="n">
        <v>1202</v>
      </c>
      <c r="I4640" s="1068"/>
    </row>
    <row r="4641" customFormat="false" ht="12.75" hidden="false" customHeight="false" outlineLevel="0" collapsed="false">
      <c r="A4641" s="1001" t="n">
        <v>4639</v>
      </c>
      <c r="B4641" s="1001" t="s">
        <v>10253</v>
      </c>
      <c r="C4641" s="1001" t="s">
        <v>1269</v>
      </c>
      <c r="D4641" s="1001" t="s">
        <v>860</v>
      </c>
      <c r="E4641" s="1001" t="n">
        <v>1020040450</v>
      </c>
      <c r="F4641" s="1001" t="n">
        <v>7046</v>
      </c>
      <c r="G4641" s="1001" t="s">
        <v>10254</v>
      </c>
      <c r="H4641" s="1128" t="n">
        <v>158</v>
      </c>
      <c r="I4641" s="1068"/>
    </row>
    <row r="4642" customFormat="false" ht="12.75" hidden="false" customHeight="false" outlineLevel="0" collapsed="false">
      <c r="A4642" s="1001" t="n">
        <v>4640</v>
      </c>
      <c r="B4642" s="1001" t="s">
        <v>10255</v>
      </c>
      <c r="C4642" s="1001" t="s">
        <v>1024</v>
      </c>
      <c r="D4642" s="1001" t="s">
        <v>856</v>
      </c>
      <c r="E4642" s="1001" t="n">
        <v>4200730480</v>
      </c>
      <c r="F4642" s="1001" t="n">
        <v>90048</v>
      </c>
      <c r="G4642" s="1001" t="s">
        <v>10256</v>
      </c>
      <c r="H4642" s="1128" t="n">
        <v>4134</v>
      </c>
      <c r="I4642" s="1068"/>
    </row>
    <row r="4643" customFormat="false" ht="12.75" hidden="false" customHeight="false" outlineLevel="0" collapsed="false">
      <c r="A4643" s="1001" t="n">
        <v>4641</v>
      </c>
      <c r="B4643" s="1001" t="s">
        <v>10257</v>
      </c>
      <c r="C4643" s="1001" t="s">
        <v>951</v>
      </c>
      <c r="D4643" s="1001" t="s">
        <v>852</v>
      </c>
      <c r="E4643" s="1001" t="n">
        <v>1030260620</v>
      </c>
      <c r="F4643" s="1001" t="n">
        <v>19063</v>
      </c>
      <c r="G4643" s="1001" t="s">
        <v>10258</v>
      </c>
      <c r="H4643" s="1128" t="n">
        <v>905</v>
      </c>
      <c r="I4643" s="1068"/>
    </row>
    <row r="4644" customFormat="false" ht="12.75" hidden="false" customHeight="false" outlineLevel="0" collapsed="false">
      <c r="A4644" s="1001" t="n">
        <v>4642</v>
      </c>
      <c r="B4644" s="1001" t="s">
        <v>10259</v>
      </c>
      <c r="C4644" s="1001" t="s">
        <v>999</v>
      </c>
      <c r="D4644" s="1001" t="s">
        <v>852</v>
      </c>
      <c r="E4644" s="1001" t="n">
        <v>1030121390</v>
      </c>
      <c r="F4644" s="1001" t="n">
        <v>16145</v>
      </c>
      <c r="G4644" s="1001" t="s">
        <v>10260</v>
      </c>
      <c r="H4644" s="1128" t="n">
        <v>486</v>
      </c>
      <c r="I4644" s="1068"/>
    </row>
    <row r="4645" customFormat="false" ht="12.75" hidden="false" customHeight="false" outlineLevel="0" collapsed="false">
      <c r="A4645" s="1001" t="n">
        <v>4643</v>
      </c>
      <c r="B4645" s="1001" t="s">
        <v>10261</v>
      </c>
      <c r="C4645" s="1001" t="s">
        <v>1032</v>
      </c>
      <c r="D4645" s="1001" t="s">
        <v>854</v>
      </c>
      <c r="E4645" s="1001" t="n">
        <v>1010070810</v>
      </c>
      <c r="F4645" s="1001" t="n">
        <v>5081</v>
      </c>
      <c r="G4645" s="1001" t="s">
        <v>10262</v>
      </c>
      <c r="H4645" s="1128" t="n">
        <v>70</v>
      </c>
      <c r="I4645" s="1068"/>
    </row>
    <row r="4646" customFormat="false" ht="12.75" hidden="false" customHeight="false" outlineLevel="0" collapsed="false">
      <c r="A4646" s="1001" t="n">
        <v>4644</v>
      </c>
      <c r="B4646" s="1001" t="s">
        <v>10263</v>
      </c>
      <c r="C4646" s="1001" t="s">
        <v>999</v>
      </c>
      <c r="D4646" s="1001" t="s">
        <v>852</v>
      </c>
      <c r="E4646" s="1001" t="n">
        <v>1030121400</v>
      </c>
      <c r="F4646" s="1001" t="n">
        <v>16146</v>
      </c>
      <c r="G4646" s="1001" t="s">
        <v>10264</v>
      </c>
      <c r="H4646" s="1128" t="n">
        <v>980</v>
      </c>
      <c r="I4646" s="1068"/>
    </row>
    <row r="4647" customFormat="false" ht="12.75" hidden="false" customHeight="false" outlineLevel="0" collapsed="false">
      <c r="A4647" s="1001" t="n">
        <v>4645</v>
      </c>
      <c r="B4647" s="1001" t="s">
        <v>10265</v>
      </c>
      <c r="C4647" s="1001" t="s">
        <v>999</v>
      </c>
      <c r="D4647" s="1001" t="s">
        <v>852</v>
      </c>
      <c r="E4647" s="1001" t="n">
        <v>1030121401</v>
      </c>
      <c r="F4647" s="1001" t="n">
        <v>16147</v>
      </c>
      <c r="G4647" s="1001" t="s">
        <v>10266</v>
      </c>
      <c r="H4647" s="1128" t="n">
        <v>144</v>
      </c>
      <c r="I4647" s="1068"/>
    </row>
    <row r="4648" customFormat="false" ht="12.75" hidden="false" customHeight="false" outlineLevel="0" collapsed="false">
      <c r="A4648" s="1001" t="n">
        <v>4646</v>
      </c>
      <c r="B4648" s="1001" t="s">
        <v>10267</v>
      </c>
      <c r="C4648" s="1001" t="s">
        <v>1159</v>
      </c>
      <c r="D4648" s="1001" t="s">
        <v>852</v>
      </c>
      <c r="E4648" s="1001" t="n">
        <v>1030241620</v>
      </c>
      <c r="F4648" s="1001" t="n">
        <v>13169</v>
      </c>
      <c r="G4648" s="1001" t="s">
        <v>10268</v>
      </c>
      <c r="H4648" s="1128" t="n">
        <v>2373</v>
      </c>
      <c r="I4648" s="1068"/>
    </row>
    <row r="4649" customFormat="false" ht="12.75" hidden="false" customHeight="false" outlineLevel="0" collapsed="false">
      <c r="A4649" s="1001" t="n">
        <v>4647</v>
      </c>
      <c r="B4649" s="1001" t="s">
        <v>10269</v>
      </c>
      <c r="C4649" s="1001" t="s">
        <v>1625</v>
      </c>
      <c r="D4649" s="1001" t="s">
        <v>856</v>
      </c>
      <c r="E4649" s="1001" t="n">
        <v>4200530550</v>
      </c>
      <c r="F4649" s="1001" t="n">
        <v>91057</v>
      </c>
      <c r="G4649" s="1001" t="s">
        <v>10270</v>
      </c>
      <c r="H4649" s="1128" t="n">
        <v>774</v>
      </c>
      <c r="I4649" s="1068"/>
    </row>
    <row r="4650" customFormat="false" ht="12.75" hidden="false" customHeight="false" outlineLevel="0" collapsed="false">
      <c r="A4650" s="1001" t="n">
        <v>4648</v>
      </c>
      <c r="B4650" s="1001" t="s">
        <v>10271</v>
      </c>
      <c r="C4650" s="1001" t="s">
        <v>945</v>
      </c>
      <c r="D4650" s="1001" t="s">
        <v>852</v>
      </c>
      <c r="E4650" s="1001" t="n">
        <v>1030151140</v>
      </c>
      <c r="F4650" s="1001" t="n">
        <v>17123</v>
      </c>
      <c r="G4650" s="1001" t="s">
        <v>10272</v>
      </c>
      <c r="H4650" s="1128" t="n">
        <v>3152</v>
      </c>
      <c r="I4650" s="1068"/>
    </row>
    <row r="4651" customFormat="false" ht="12.75" hidden="false" customHeight="false" outlineLevel="0" collapsed="false">
      <c r="A4651" s="1001" t="n">
        <v>4649</v>
      </c>
      <c r="B4651" s="1001" t="s">
        <v>10273</v>
      </c>
      <c r="C4651" s="1001" t="s">
        <v>1474</v>
      </c>
      <c r="D4651" s="1001" t="s">
        <v>854</v>
      </c>
      <c r="E4651" s="1001" t="n">
        <v>1011020500</v>
      </c>
      <c r="F4651" s="1001" t="n">
        <v>103050</v>
      </c>
      <c r="G4651" s="1001" t="s">
        <v>10274</v>
      </c>
      <c r="H4651" s="1128" t="n">
        <v>14503</v>
      </c>
      <c r="I4651" s="1068"/>
    </row>
    <row r="4652" customFormat="false" ht="12.75" hidden="false" customHeight="false" outlineLevel="0" collapsed="false">
      <c r="A4652" s="1001" t="n">
        <v>4650</v>
      </c>
      <c r="B4652" s="1001" t="s">
        <v>10275</v>
      </c>
      <c r="C4652" s="1001" t="s">
        <v>922</v>
      </c>
      <c r="D4652" s="1001" t="s">
        <v>848</v>
      </c>
      <c r="E4652" s="1001" t="n">
        <v>3150720840</v>
      </c>
      <c r="F4652" s="1001" t="n">
        <v>65084</v>
      </c>
      <c r="G4652" s="1001" t="s">
        <v>10276</v>
      </c>
      <c r="H4652" s="1128" t="n">
        <v>1632</v>
      </c>
      <c r="I4652" s="1068"/>
    </row>
    <row r="4653" customFormat="false" ht="12.75" hidden="false" customHeight="false" outlineLevel="0" collapsed="false">
      <c r="A4653" s="1001" t="n">
        <v>4651</v>
      </c>
      <c r="B4653" s="1001" t="s">
        <v>10277</v>
      </c>
      <c r="C4653" s="1001" t="s">
        <v>1625</v>
      </c>
      <c r="D4653" s="1001" t="s">
        <v>856</v>
      </c>
      <c r="E4653" s="1001" t="n">
        <v>4200530560</v>
      </c>
      <c r="F4653" s="1001" t="n">
        <v>91058</v>
      </c>
      <c r="G4653" s="1001" t="s">
        <v>10278</v>
      </c>
      <c r="H4653" s="1128" t="n">
        <v>373</v>
      </c>
      <c r="I4653" s="1068"/>
    </row>
    <row r="4654" customFormat="false" ht="12.75" hidden="false" customHeight="false" outlineLevel="0" collapsed="false">
      <c r="A4654" s="1001" t="n">
        <v>4652</v>
      </c>
      <c r="B4654" s="1001" t="s">
        <v>10279</v>
      </c>
      <c r="C4654" s="1001" t="s">
        <v>957</v>
      </c>
      <c r="D4654" s="1001" t="s">
        <v>464</v>
      </c>
      <c r="E4654" s="1001" t="n">
        <v>2120910390</v>
      </c>
      <c r="F4654" s="1001" t="n">
        <v>56040</v>
      </c>
      <c r="G4654" s="1001" t="s">
        <v>10280</v>
      </c>
      <c r="H4654" s="1128" t="n">
        <v>912</v>
      </c>
      <c r="I4654" s="1068"/>
    </row>
    <row r="4655" customFormat="false" ht="12.75" hidden="false" customHeight="false" outlineLevel="0" collapsed="false">
      <c r="A4655" s="1001" t="n">
        <v>4653</v>
      </c>
      <c r="B4655" s="1001" t="s">
        <v>10281</v>
      </c>
      <c r="C4655" s="1001" t="s">
        <v>908</v>
      </c>
      <c r="D4655" s="1001" t="s">
        <v>854</v>
      </c>
      <c r="E4655" s="1001" t="n">
        <v>1010271540</v>
      </c>
      <c r="F4655" s="1001" t="n">
        <v>4154</v>
      </c>
      <c r="G4655" s="1001" t="s">
        <v>10282</v>
      </c>
      <c r="H4655" s="1128" t="n">
        <v>87</v>
      </c>
      <c r="I4655" s="1068"/>
    </row>
    <row r="4656" customFormat="false" ht="12.75" hidden="false" customHeight="false" outlineLevel="0" collapsed="false">
      <c r="A4656" s="1001" t="n">
        <v>4654</v>
      </c>
      <c r="B4656" s="1001" t="s">
        <v>10283</v>
      </c>
      <c r="C4656" s="1001" t="s">
        <v>999</v>
      </c>
      <c r="D4656" s="1001" t="s">
        <v>852</v>
      </c>
      <c r="E4656" s="1001" t="n">
        <v>1030121410</v>
      </c>
      <c r="F4656" s="1001" t="n">
        <v>16148</v>
      </c>
      <c r="G4656" s="1001" t="s">
        <v>10284</v>
      </c>
      <c r="H4656" s="1128" t="n">
        <v>571</v>
      </c>
      <c r="I4656" s="1068"/>
    </row>
    <row r="4657" customFormat="false" ht="12.75" hidden="false" customHeight="false" outlineLevel="0" collapsed="false">
      <c r="A4657" s="1001" t="n">
        <v>4655</v>
      </c>
      <c r="B4657" s="1001" t="s">
        <v>10285</v>
      </c>
      <c r="C4657" s="1001" t="s">
        <v>1625</v>
      </c>
      <c r="D4657" s="1001" t="s">
        <v>856</v>
      </c>
      <c r="E4657" s="1001" t="n">
        <v>4200530570</v>
      </c>
      <c r="F4657" s="1001" t="n">
        <v>91059</v>
      </c>
      <c r="G4657" s="1001" t="s">
        <v>10286</v>
      </c>
      <c r="H4657" s="1128" t="n">
        <v>697</v>
      </c>
      <c r="I4657" s="1068"/>
    </row>
    <row r="4658" customFormat="false" ht="12.75" hidden="false" customHeight="false" outlineLevel="0" collapsed="false">
      <c r="A4658" s="1001" t="n">
        <v>4656</v>
      </c>
      <c r="B4658" s="1001" t="s">
        <v>10287</v>
      </c>
      <c r="C4658" s="1001" t="s">
        <v>1625</v>
      </c>
      <c r="D4658" s="1001" t="s">
        <v>856</v>
      </c>
      <c r="E4658" s="1001" t="n">
        <v>4200530580</v>
      </c>
      <c r="F4658" s="1001" t="n">
        <v>91060</v>
      </c>
      <c r="G4658" s="1001" t="s">
        <v>10288</v>
      </c>
      <c r="H4658" s="1128" t="n">
        <v>873</v>
      </c>
      <c r="I4658" s="1068"/>
    </row>
    <row r="4659" customFormat="false" ht="12.75" hidden="false" customHeight="false" outlineLevel="0" collapsed="false">
      <c r="A4659" s="1001" t="n">
        <v>4657</v>
      </c>
      <c r="B4659" s="1001" t="s">
        <v>10289</v>
      </c>
      <c r="C4659" s="1001" t="s">
        <v>945</v>
      </c>
      <c r="D4659" s="1001" t="s">
        <v>852</v>
      </c>
      <c r="E4659" s="1001" t="n">
        <v>1030151150</v>
      </c>
      <c r="F4659" s="1001" t="n">
        <v>17124</v>
      </c>
      <c r="G4659" s="1001" t="s">
        <v>10290</v>
      </c>
      <c r="H4659" s="1128" t="n">
        <v>965</v>
      </c>
      <c r="I4659" s="1068"/>
    </row>
    <row r="4660" customFormat="false" ht="12.75" hidden="false" customHeight="false" outlineLevel="0" collapsed="false">
      <c r="A4660" s="1001" t="n">
        <v>4658</v>
      </c>
      <c r="B4660" s="1001" t="s">
        <v>10291</v>
      </c>
      <c r="C4660" s="1001" t="s">
        <v>999</v>
      </c>
      <c r="D4660" s="1001" t="s">
        <v>852</v>
      </c>
      <c r="E4660" s="1001" t="n">
        <v>1030121411</v>
      </c>
      <c r="F4660" s="1001" t="n">
        <v>16149</v>
      </c>
      <c r="G4660" s="1001" t="s">
        <v>10292</v>
      </c>
      <c r="H4660" s="1128" t="n">
        <v>920</v>
      </c>
      <c r="I4660" s="1068"/>
    </row>
    <row r="4661" customFormat="false" ht="12.75" hidden="false" customHeight="false" outlineLevel="0" collapsed="false">
      <c r="A4661" s="1001" t="n">
        <v>4659</v>
      </c>
      <c r="B4661" s="1001" t="s">
        <v>10293</v>
      </c>
      <c r="C4661" s="1001" t="s">
        <v>1125</v>
      </c>
      <c r="D4661" s="1001" t="s">
        <v>851</v>
      </c>
      <c r="E4661" s="1001" t="n">
        <v>1070740430</v>
      </c>
      <c r="F4661" s="1001" t="n">
        <v>9043</v>
      </c>
      <c r="G4661" s="1001" t="s">
        <v>10294</v>
      </c>
      <c r="H4661" s="1128" t="n">
        <v>219</v>
      </c>
      <c r="I4661" s="1068"/>
    </row>
    <row r="4662" customFormat="false" ht="12.75" hidden="false" customHeight="false" outlineLevel="0" collapsed="false">
      <c r="A4662" s="1001" t="n">
        <v>4660</v>
      </c>
      <c r="B4662" s="1001" t="s">
        <v>10295</v>
      </c>
      <c r="C4662" s="1001" t="s">
        <v>893</v>
      </c>
      <c r="D4662" s="1001" t="s">
        <v>852</v>
      </c>
      <c r="E4662" s="1001" t="n">
        <v>1030491580</v>
      </c>
      <c r="F4662" s="1001" t="n">
        <v>15159</v>
      </c>
      <c r="G4662" s="1001" t="s">
        <v>10296</v>
      </c>
      <c r="H4662" s="1128" t="n">
        <v>14152</v>
      </c>
      <c r="I4662" s="1068"/>
    </row>
    <row r="4663" customFormat="false" ht="12.75" hidden="false" customHeight="false" outlineLevel="0" collapsed="false">
      <c r="A4663" s="1001" t="n">
        <v>4661</v>
      </c>
      <c r="B4663" s="1001" t="s">
        <v>10297</v>
      </c>
      <c r="C4663" s="1001" t="s">
        <v>914</v>
      </c>
      <c r="D4663" s="1001" t="s">
        <v>468</v>
      </c>
      <c r="E4663" s="1001" t="n">
        <v>3130380610</v>
      </c>
      <c r="F4663" s="1001" t="n">
        <v>66061</v>
      </c>
      <c r="G4663" s="1001" t="s">
        <v>10298</v>
      </c>
      <c r="H4663" s="1128" t="n">
        <v>374</v>
      </c>
      <c r="I4663" s="1068"/>
    </row>
    <row r="4664" customFormat="false" ht="12.75" hidden="false" customHeight="false" outlineLevel="0" collapsed="false">
      <c r="A4664" s="1001" t="n">
        <v>4662</v>
      </c>
      <c r="B4664" s="1001" t="s">
        <v>10299</v>
      </c>
      <c r="C4664" s="1001" t="s">
        <v>1009</v>
      </c>
      <c r="D4664" s="1001" t="s">
        <v>861</v>
      </c>
      <c r="E4664" s="1001" t="n">
        <v>1050890550</v>
      </c>
      <c r="F4664" s="1001" t="n">
        <v>23055</v>
      </c>
      <c r="G4664" s="1001" t="s">
        <v>10300</v>
      </c>
      <c r="H4664" s="1128" t="n">
        <v>10202</v>
      </c>
      <c r="I4664" s="1068"/>
    </row>
    <row r="4665" customFormat="false" ht="12.75" hidden="false" customHeight="false" outlineLevel="0" collapsed="false">
      <c r="A4665" s="1001" t="n">
        <v>4663</v>
      </c>
      <c r="B4665" s="1001" t="s">
        <v>10301</v>
      </c>
      <c r="C4665" s="1001" t="s">
        <v>899</v>
      </c>
      <c r="D4665" s="1001" t="s">
        <v>846</v>
      </c>
      <c r="E4665" s="1001" t="n">
        <v>3170640550</v>
      </c>
      <c r="F4665" s="1001" t="n">
        <v>76056</v>
      </c>
      <c r="G4665" s="1001" t="s">
        <v>10302</v>
      </c>
      <c r="H4665" s="1128" t="n">
        <v>3616</v>
      </c>
      <c r="I4665" s="1068"/>
    </row>
    <row r="4666" customFormat="false" ht="12.75" hidden="false" customHeight="false" outlineLevel="0" collapsed="false">
      <c r="A4666" s="1001" t="n">
        <v>4664</v>
      </c>
      <c r="B4666" s="1001" t="s">
        <v>10303</v>
      </c>
      <c r="C4666" s="1001" t="s">
        <v>1017</v>
      </c>
      <c r="D4666" s="1001" t="s">
        <v>847</v>
      </c>
      <c r="E4666" s="1001" t="n">
        <v>3180670550</v>
      </c>
      <c r="F4666" s="1001" t="n">
        <v>80055</v>
      </c>
      <c r="G4666" s="1001" t="s">
        <v>10304</v>
      </c>
      <c r="H4666" s="1128" t="n">
        <v>4859</v>
      </c>
      <c r="I4666" s="1068"/>
    </row>
    <row r="4667" customFormat="false" ht="12.75" hidden="false" customHeight="false" outlineLevel="0" collapsed="false">
      <c r="A4667" s="1001" t="n">
        <v>4665</v>
      </c>
      <c r="B4667" s="1001" t="s">
        <v>10305</v>
      </c>
      <c r="C4667" s="1001" t="s">
        <v>1215</v>
      </c>
      <c r="D4667" s="1001" t="s">
        <v>858</v>
      </c>
      <c r="E4667" s="1001" t="n">
        <v>1040140570</v>
      </c>
      <c r="F4667" s="1001" t="n">
        <v>21060</v>
      </c>
      <c r="G4667" s="1001" t="s">
        <v>10306</v>
      </c>
      <c r="H4667" s="1128" t="n">
        <v>3859</v>
      </c>
      <c r="I4667" s="1068"/>
    </row>
    <row r="4668" customFormat="false" ht="12.75" hidden="false" customHeight="false" outlineLevel="0" collapsed="false">
      <c r="A4668" s="1001" t="n">
        <v>4666</v>
      </c>
      <c r="B4668" s="1001" t="s">
        <v>10307</v>
      </c>
      <c r="C4668" s="1001" t="s">
        <v>1625</v>
      </c>
      <c r="D4668" s="1001" t="s">
        <v>856</v>
      </c>
      <c r="E4668" s="1001" t="n">
        <v>4200530590</v>
      </c>
      <c r="F4668" s="1001" t="n">
        <v>91061</v>
      </c>
      <c r="G4668" s="1001" t="s">
        <v>10308</v>
      </c>
      <c r="H4668" s="1128" t="n">
        <v>2723</v>
      </c>
      <c r="I4668" s="1068"/>
    </row>
    <row r="4669" customFormat="false" ht="12.75" hidden="false" customHeight="false" outlineLevel="0" collapsed="false">
      <c r="A4669" s="1001" t="n">
        <v>4667</v>
      </c>
      <c r="B4669" s="1001" t="s">
        <v>10309</v>
      </c>
      <c r="C4669" s="1001" t="s">
        <v>971</v>
      </c>
      <c r="D4669" s="1001" t="s">
        <v>853</v>
      </c>
      <c r="E4669" s="1001" t="n">
        <v>3140190490</v>
      </c>
      <c r="F4669" s="1001" t="n">
        <v>70049</v>
      </c>
      <c r="G4669" s="1001" t="s">
        <v>10310</v>
      </c>
      <c r="H4669" s="1128" t="n">
        <v>1625</v>
      </c>
      <c r="I4669" s="1068"/>
    </row>
    <row r="4670" customFormat="false" ht="12.75" hidden="false" customHeight="false" outlineLevel="0" collapsed="false">
      <c r="A4670" s="1001" t="n">
        <v>4668</v>
      </c>
      <c r="B4670" s="1001" t="s">
        <v>10311</v>
      </c>
      <c r="C4670" s="1001" t="s">
        <v>1035</v>
      </c>
      <c r="D4670" s="1001" t="s">
        <v>854</v>
      </c>
      <c r="E4670" s="1001" t="n">
        <v>1010811680</v>
      </c>
      <c r="F4670" s="1001" t="n">
        <v>1171</v>
      </c>
      <c r="G4670" s="1001" t="s">
        <v>10312</v>
      </c>
      <c r="H4670" s="1128" t="n">
        <v>23044</v>
      </c>
      <c r="I4670" s="1068"/>
    </row>
    <row r="4671" customFormat="false" ht="12.75" hidden="false" customHeight="false" outlineLevel="0" collapsed="false">
      <c r="A4671" s="1001" t="n">
        <v>4669</v>
      </c>
      <c r="B4671" s="1001" t="s">
        <v>10313</v>
      </c>
      <c r="C4671" s="1001" t="s">
        <v>1556</v>
      </c>
      <c r="D4671" s="1001" t="s">
        <v>458</v>
      </c>
      <c r="E4671" s="1001" t="n">
        <v>2090360170</v>
      </c>
      <c r="F4671" s="1001" t="n">
        <v>53018</v>
      </c>
      <c r="G4671" s="1001" t="s">
        <v>10314</v>
      </c>
      <c r="H4671" s="1128" t="n">
        <v>14352</v>
      </c>
      <c r="I4671" s="1068"/>
    </row>
    <row r="4672" customFormat="false" ht="12.75" hidden="false" customHeight="false" outlineLevel="0" collapsed="false">
      <c r="A4672" s="1001" t="n">
        <v>4670</v>
      </c>
      <c r="B4672" s="1001" t="s">
        <v>10315</v>
      </c>
      <c r="C4672" s="1001" t="s">
        <v>2351</v>
      </c>
      <c r="D4672" s="1001" t="s">
        <v>458</v>
      </c>
      <c r="E4672" s="1001" t="n">
        <v>2090620221</v>
      </c>
      <c r="F4672" s="1001" t="n">
        <v>50023</v>
      </c>
      <c r="G4672" s="1001" t="s">
        <v>10316</v>
      </c>
      <c r="H4672" s="1128" t="n">
        <v>633</v>
      </c>
      <c r="I4672" s="1068"/>
    </row>
    <row r="4673" customFormat="false" ht="12.75" hidden="false" customHeight="false" outlineLevel="0" collapsed="false">
      <c r="A4673" s="1001" t="n">
        <v>4671</v>
      </c>
      <c r="B4673" s="1001" t="s">
        <v>10317</v>
      </c>
      <c r="C4673" s="1001" t="s">
        <v>1125</v>
      </c>
      <c r="D4673" s="1001" t="s">
        <v>851</v>
      </c>
      <c r="E4673" s="1001" t="n">
        <v>1070740440</v>
      </c>
      <c r="F4673" s="1001" t="n">
        <v>9044</v>
      </c>
      <c r="G4673" s="1001" t="s">
        <v>10318</v>
      </c>
      <c r="H4673" s="1128" t="n">
        <v>919</v>
      </c>
      <c r="I4673" s="1068"/>
    </row>
    <row r="4674" customFormat="false" ht="12.75" hidden="false" customHeight="false" outlineLevel="0" collapsed="false">
      <c r="A4674" s="1001" t="n">
        <v>4672</v>
      </c>
      <c r="B4674" s="1001" t="s">
        <v>10319</v>
      </c>
      <c r="C4674" s="1001" t="s">
        <v>905</v>
      </c>
      <c r="D4674" s="1001" t="s">
        <v>855</v>
      </c>
      <c r="E4674" s="1001" t="n">
        <v>3160310321</v>
      </c>
      <c r="F4674" s="1001" t="n">
        <v>71063</v>
      </c>
      <c r="G4674" s="1001" t="s">
        <v>10320</v>
      </c>
      <c r="H4674" s="1128" t="n">
        <v>2820</v>
      </c>
      <c r="I4674" s="1068"/>
    </row>
    <row r="4675" customFormat="false" ht="12.75" hidden="false" customHeight="false" outlineLevel="0" collapsed="false">
      <c r="A4675" s="1001" t="n">
        <v>4673</v>
      </c>
      <c r="B4675" s="1001" t="s">
        <v>10321</v>
      </c>
      <c r="C4675" s="1001" t="s">
        <v>1591</v>
      </c>
      <c r="D4675" s="1001" t="s">
        <v>851</v>
      </c>
      <c r="E4675" s="1001" t="n">
        <v>1070340420</v>
      </c>
      <c r="F4675" s="1001" t="n">
        <v>10042</v>
      </c>
      <c r="G4675" s="1001" t="s">
        <v>10322</v>
      </c>
      <c r="H4675" s="1128" t="n">
        <v>503</v>
      </c>
      <c r="I4675" s="1068"/>
    </row>
    <row r="4676" customFormat="false" ht="12.75" hidden="false" customHeight="false" outlineLevel="0" collapsed="false">
      <c r="A4676" s="1001" t="n">
        <v>4674</v>
      </c>
      <c r="B4676" s="1001" t="s">
        <v>10323</v>
      </c>
      <c r="C4676" s="1001" t="s">
        <v>1071</v>
      </c>
      <c r="D4676" s="1001" t="s">
        <v>861</v>
      </c>
      <c r="E4676" s="1001" t="n">
        <v>1050900750</v>
      </c>
      <c r="F4676" s="1001" t="n">
        <v>24075</v>
      </c>
      <c r="G4676" s="1001" t="s">
        <v>10324</v>
      </c>
      <c r="H4676" s="1128" t="n">
        <v>3012</v>
      </c>
      <c r="I4676" s="1068"/>
    </row>
    <row r="4677" customFormat="false" ht="12.75" hidden="false" customHeight="false" outlineLevel="0" collapsed="false">
      <c r="A4677" s="1001" t="n">
        <v>4675</v>
      </c>
      <c r="B4677" s="1001" t="s">
        <v>10325</v>
      </c>
      <c r="C4677" s="1001" t="s">
        <v>1625</v>
      </c>
      <c r="D4677" s="1001" t="s">
        <v>856</v>
      </c>
      <c r="E4677" s="1001" t="n">
        <v>4200530600</v>
      </c>
      <c r="F4677" s="1001" t="n">
        <v>91062</v>
      </c>
      <c r="G4677" s="1001" t="s">
        <v>10326</v>
      </c>
      <c r="H4677" s="1128" t="n">
        <v>3971</v>
      </c>
      <c r="I4677" s="1068"/>
    </row>
    <row r="4678" customFormat="false" ht="12.75" hidden="false" customHeight="false" outlineLevel="0" collapsed="false">
      <c r="A4678" s="1001" t="n">
        <v>4676</v>
      </c>
      <c r="B4678" s="1001" t="s">
        <v>10327</v>
      </c>
      <c r="C4678" s="1001" t="s">
        <v>2806</v>
      </c>
      <c r="D4678" s="1001" t="s">
        <v>855</v>
      </c>
      <c r="E4678" s="1001" t="n">
        <v>3160160110</v>
      </c>
      <c r="F4678" s="1001" t="n">
        <v>74011</v>
      </c>
      <c r="G4678" s="1001" t="s">
        <v>10328</v>
      </c>
      <c r="H4678" s="1128" t="n">
        <v>14569</v>
      </c>
      <c r="I4678" s="1068"/>
    </row>
    <row r="4679" customFormat="false" ht="12.75" hidden="false" customHeight="false" outlineLevel="0" collapsed="false">
      <c r="A4679" s="1001" t="n">
        <v>4677</v>
      </c>
      <c r="B4679" s="1001" t="s">
        <v>10329</v>
      </c>
      <c r="C4679" s="1001" t="s">
        <v>914</v>
      </c>
      <c r="D4679" s="1001" t="s">
        <v>468</v>
      </c>
      <c r="E4679" s="1001" t="n">
        <v>3130380620</v>
      </c>
      <c r="F4679" s="1001" t="n">
        <v>66062</v>
      </c>
      <c r="G4679" s="1001" t="s">
        <v>10330</v>
      </c>
      <c r="H4679" s="1128" t="n">
        <v>1251</v>
      </c>
      <c r="I4679" s="1068"/>
    </row>
    <row r="4680" customFormat="false" ht="12.75" hidden="false" customHeight="false" outlineLevel="0" collapsed="false">
      <c r="A4680" s="1001" t="n">
        <v>4678</v>
      </c>
      <c r="B4680" s="1001" t="s">
        <v>10331</v>
      </c>
      <c r="C4680" s="1001" t="s">
        <v>1055</v>
      </c>
      <c r="D4680" s="1001" t="s">
        <v>852</v>
      </c>
      <c r="E4680" s="1001" t="n">
        <v>1030860930</v>
      </c>
      <c r="F4680" s="1001" t="n">
        <v>12109</v>
      </c>
      <c r="G4680" s="1001" t="s">
        <v>10332</v>
      </c>
      <c r="H4680" s="1128" t="n">
        <v>7939</v>
      </c>
      <c r="I4680" s="1068"/>
    </row>
    <row r="4681" customFormat="false" ht="12.75" hidden="false" customHeight="false" outlineLevel="0" collapsed="false">
      <c r="A4681" s="1001" t="n">
        <v>4679</v>
      </c>
      <c r="B4681" s="1001" t="s">
        <v>10333</v>
      </c>
      <c r="C4681" s="1001" t="s">
        <v>1055</v>
      </c>
      <c r="D4681" s="1001" t="s">
        <v>852</v>
      </c>
      <c r="E4681" s="1001" t="n">
        <v>1030860931</v>
      </c>
      <c r="F4681" s="1001" t="n">
        <v>12110</v>
      </c>
      <c r="G4681" s="1001" t="s">
        <v>10334</v>
      </c>
      <c r="H4681" s="1128" t="n">
        <v>819</v>
      </c>
      <c r="I4681" s="1068"/>
    </row>
    <row r="4682" customFormat="false" ht="12.75" hidden="false" customHeight="false" outlineLevel="0" collapsed="false">
      <c r="A4682" s="1001" t="n">
        <v>4680</v>
      </c>
      <c r="B4682" s="1001" t="s">
        <v>10335</v>
      </c>
      <c r="C4682" s="1001" t="s">
        <v>999</v>
      </c>
      <c r="D4682" s="1001" t="s">
        <v>852</v>
      </c>
      <c r="E4682" s="1001" t="n">
        <v>1030121420</v>
      </c>
      <c r="F4682" s="1001" t="n">
        <v>16150</v>
      </c>
      <c r="G4682" s="1001" t="s">
        <v>10336</v>
      </c>
      <c r="H4682" s="1128" t="n">
        <v>1667</v>
      </c>
      <c r="I4682" s="1068"/>
    </row>
    <row r="4683" customFormat="false" ht="12.75" hidden="false" customHeight="false" outlineLevel="0" collapsed="false">
      <c r="A4683" s="1001" t="n">
        <v>4681</v>
      </c>
      <c r="B4683" s="1001" t="s">
        <v>10337</v>
      </c>
      <c r="C4683" s="1001" t="s">
        <v>1035</v>
      </c>
      <c r="D4683" s="1001" t="s">
        <v>854</v>
      </c>
      <c r="E4683" s="1001" t="n">
        <v>1010811690</v>
      </c>
      <c r="F4683" s="1001" t="n">
        <v>1172</v>
      </c>
      <c r="G4683" s="1001" t="s">
        <v>10338</v>
      </c>
      <c r="H4683" s="1128" t="n">
        <v>756</v>
      </c>
      <c r="I4683" s="1068"/>
    </row>
    <row r="4684" customFormat="false" ht="12.75" hidden="false" customHeight="false" outlineLevel="0" collapsed="false">
      <c r="A4684" s="1001" t="n">
        <v>4682</v>
      </c>
      <c r="B4684" s="1001" t="s">
        <v>10339</v>
      </c>
      <c r="C4684" s="1001" t="s">
        <v>878</v>
      </c>
      <c r="D4684" s="1001" t="s">
        <v>852</v>
      </c>
      <c r="E4684" s="1001" t="n">
        <v>1030990420</v>
      </c>
      <c r="F4684" s="1001" t="n">
        <v>98042</v>
      </c>
      <c r="G4684" s="1001" t="s">
        <v>10340</v>
      </c>
      <c r="H4684" s="1128" t="n">
        <v>2004</v>
      </c>
      <c r="I4684" s="1068"/>
    </row>
    <row r="4685" customFormat="false" ht="12.75" hidden="false" customHeight="false" outlineLevel="0" collapsed="false">
      <c r="A4685" s="1001" t="n">
        <v>4683</v>
      </c>
      <c r="B4685" s="1001" t="s">
        <v>10341</v>
      </c>
      <c r="C4685" s="1001" t="s">
        <v>942</v>
      </c>
      <c r="D4685" s="1001" t="s">
        <v>847</v>
      </c>
      <c r="E4685" s="1001" t="n">
        <v>3180250880</v>
      </c>
      <c r="F4685" s="1001" t="n">
        <v>78087</v>
      </c>
      <c r="G4685" s="1001" t="s">
        <v>10342</v>
      </c>
      <c r="H4685" s="1128" t="n">
        <v>1885</v>
      </c>
      <c r="I4685" s="1068"/>
    </row>
    <row r="4686" customFormat="false" ht="12.75" hidden="false" customHeight="false" outlineLevel="0" collapsed="false">
      <c r="A4686" s="1001" t="n">
        <v>4684</v>
      </c>
      <c r="B4686" s="1001" t="s">
        <v>10343</v>
      </c>
      <c r="C4686" s="1001" t="s">
        <v>957</v>
      </c>
      <c r="D4686" s="1001" t="s">
        <v>464</v>
      </c>
      <c r="E4686" s="1001" t="n">
        <v>2120910400</v>
      </c>
      <c r="F4686" s="1001" t="n">
        <v>56041</v>
      </c>
      <c r="G4686" s="1001" t="s">
        <v>10344</v>
      </c>
      <c r="H4686" s="1128" t="n">
        <v>3728</v>
      </c>
      <c r="I4686" s="1068"/>
    </row>
    <row r="4687" customFormat="false" ht="12.75" hidden="false" customHeight="false" outlineLevel="0" collapsed="false">
      <c r="A4687" s="1001" t="n">
        <v>4685</v>
      </c>
      <c r="B4687" s="1001" t="s">
        <v>10345</v>
      </c>
      <c r="C4687" s="1001" t="s">
        <v>887</v>
      </c>
      <c r="D4687" s="1001" t="s">
        <v>856</v>
      </c>
      <c r="E4687" s="1001" t="n">
        <v>4200950380</v>
      </c>
      <c r="F4687" s="1001" t="n">
        <v>95038</v>
      </c>
      <c r="G4687" s="1001" t="s">
        <v>10346</v>
      </c>
      <c r="H4687" s="1128" t="n">
        <v>30653</v>
      </c>
      <c r="I4687" s="1068"/>
    </row>
    <row r="4688" customFormat="false" ht="12.75" hidden="false" customHeight="false" outlineLevel="0" collapsed="false">
      <c r="A4688" s="1001" t="n">
        <v>4686</v>
      </c>
      <c r="B4688" s="1001" t="s">
        <v>10347</v>
      </c>
      <c r="C4688" s="1001" t="s">
        <v>908</v>
      </c>
      <c r="D4688" s="1001" t="s">
        <v>854</v>
      </c>
      <c r="E4688" s="1001" t="n">
        <v>1010271550</v>
      </c>
      <c r="F4688" s="1001" t="n">
        <v>4155</v>
      </c>
      <c r="G4688" s="1001" t="s">
        <v>10348</v>
      </c>
      <c r="H4688" s="1128" t="n">
        <v>1477</v>
      </c>
      <c r="I4688" s="1068"/>
    </row>
    <row r="4689" customFormat="false" ht="12.75" hidden="false" customHeight="false" outlineLevel="0" collapsed="false">
      <c r="A4689" s="1001" t="n">
        <v>4687</v>
      </c>
      <c r="B4689" s="1001" t="s">
        <v>10349</v>
      </c>
      <c r="C4689" s="1001" t="s">
        <v>1330</v>
      </c>
      <c r="D4689" s="1001" t="s">
        <v>861</v>
      </c>
      <c r="E4689" s="1001" t="n">
        <v>1050840510</v>
      </c>
      <c r="F4689" s="1001" t="n">
        <v>26052</v>
      </c>
      <c r="G4689" s="1001" t="s">
        <v>10350</v>
      </c>
      <c r="H4689" s="1128" t="n">
        <v>4515</v>
      </c>
      <c r="I4689" s="1068"/>
    </row>
    <row r="4690" customFormat="false" ht="12.75" hidden="false" customHeight="false" outlineLevel="0" collapsed="false">
      <c r="A4690" s="1001" t="n">
        <v>4688</v>
      </c>
      <c r="B4690" s="1001" t="s">
        <v>10351</v>
      </c>
      <c r="C4690" s="1001" t="s">
        <v>1058</v>
      </c>
      <c r="D4690" s="1001" t="s">
        <v>852</v>
      </c>
      <c r="E4690" s="1001" t="n">
        <v>1031040360</v>
      </c>
      <c r="F4690" s="1001" t="n">
        <v>108036</v>
      </c>
      <c r="G4690" s="1001" t="s">
        <v>10352</v>
      </c>
      <c r="H4690" s="1128" t="n">
        <v>5255</v>
      </c>
      <c r="I4690" s="1068"/>
    </row>
    <row r="4691" customFormat="false" ht="12.75" hidden="false" customHeight="false" outlineLevel="0" collapsed="false">
      <c r="A4691" s="1001" t="n">
        <v>4689</v>
      </c>
      <c r="B4691" s="1001" t="s">
        <v>10353</v>
      </c>
      <c r="C4691" s="1001" t="s">
        <v>1474</v>
      </c>
      <c r="D4691" s="1001" t="s">
        <v>854</v>
      </c>
      <c r="E4691" s="1001" t="n">
        <v>1011020510</v>
      </c>
      <c r="F4691" s="1001" t="n">
        <v>103051</v>
      </c>
      <c r="G4691" s="1001" t="s">
        <v>10354</v>
      </c>
      <c r="H4691" s="1128" t="n">
        <v>3354</v>
      </c>
      <c r="I4691" s="1068"/>
    </row>
    <row r="4692" customFormat="false" ht="12.75" hidden="false" customHeight="false" outlineLevel="0" collapsed="false">
      <c r="A4692" s="1001" t="n">
        <v>4690</v>
      </c>
      <c r="B4692" s="1001" t="s">
        <v>10355</v>
      </c>
      <c r="C4692" s="1001" t="s">
        <v>999</v>
      </c>
      <c r="D4692" s="1001" t="s">
        <v>852</v>
      </c>
      <c r="E4692" s="1001" t="n">
        <v>1030121430</v>
      </c>
      <c r="F4692" s="1001" t="n">
        <v>16151</v>
      </c>
      <c r="G4692" s="1001" t="s">
        <v>10356</v>
      </c>
      <c r="H4692" s="1128" t="n">
        <v>145</v>
      </c>
      <c r="I4692" s="1068"/>
    </row>
    <row r="4693" customFormat="false" ht="12.75" hidden="false" customHeight="false" outlineLevel="0" collapsed="false">
      <c r="A4693" s="1001" t="n">
        <v>4691</v>
      </c>
      <c r="B4693" s="1001" t="s">
        <v>10357</v>
      </c>
      <c r="C4693" s="1001" t="s">
        <v>1625</v>
      </c>
      <c r="D4693" s="1001" t="s">
        <v>856</v>
      </c>
      <c r="E4693" s="1001" t="n">
        <v>4200530610</v>
      </c>
      <c r="F4693" s="1001" t="n">
        <v>91063</v>
      </c>
      <c r="G4693" s="1001" t="s">
        <v>10358</v>
      </c>
      <c r="H4693" s="1128" t="n">
        <v>6833</v>
      </c>
      <c r="I4693" s="1068"/>
    </row>
    <row r="4694" customFormat="false" ht="12.75" hidden="false" customHeight="false" outlineLevel="0" collapsed="false">
      <c r="A4694" s="1001" t="n">
        <v>4692</v>
      </c>
      <c r="B4694" s="1001" t="s">
        <v>10359</v>
      </c>
      <c r="C4694" s="1001" t="s">
        <v>1625</v>
      </c>
      <c r="D4694" s="1001" t="s">
        <v>856</v>
      </c>
      <c r="E4694" s="1001" t="n">
        <v>4200530620</v>
      </c>
      <c r="F4694" s="1001" t="n">
        <v>91064</v>
      </c>
      <c r="G4694" s="1001" t="s">
        <v>10360</v>
      </c>
      <c r="H4694" s="1128" t="n">
        <v>1905</v>
      </c>
      <c r="I4694" s="1068"/>
    </row>
    <row r="4695" customFormat="false" ht="12.75" hidden="false" customHeight="false" outlineLevel="0" collapsed="false">
      <c r="A4695" s="1001" t="n">
        <v>4693</v>
      </c>
      <c r="B4695" s="1001" t="s">
        <v>10361</v>
      </c>
      <c r="C4695" s="1001" t="s">
        <v>922</v>
      </c>
      <c r="D4695" s="1001" t="s">
        <v>848</v>
      </c>
      <c r="E4695" s="1001" t="n">
        <v>3150720850</v>
      </c>
      <c r="F4695" s="1001" t="n">
        <v>65085</v>
      </c>
      <c r="G4695" s="1001" t="s">
        <v>10362</v>
      </c>
      <c r="H4695" s="1128" t="n">
        <v>993</v>
      </c>
      <c r="I4695" s="1068"/>
    </row>
    <row r="4696" customFormat="false" ht="12.75" hidden="false" customHeight="false" outlineLevel="0" collapsed="false">
      <c r="A4696" s="1001" t="n">
        <v>4694</v>
      </c>
      <c r="B4696" s="1001" t="s">
        <v>10363</v>
      </c>
      <c r="C4696" s="1001" t="s">
        <v>1543</v>
      </c>
      <c r="D4696" s="662" t="s">
        <v>856</v>
      </c>
      <c r="E4696" s="1001" t="n">
        <v>4201110500</v>
      </c>
      <c r="F4696" s="1001" t="n">
        <v>111050</v>
      </c>
      <c r="G4696" s="1001" t="s">
        <v>10364</v>
      </c>
      <c r="H4696" s="1128" t="n">
        <v>2017</v>
      </c>
      <c r="I4696" s="1068"/>
    </row>
    <row r="4697" customFormat="false" ht="12.75" hidden="false" customHeight="false" outlineLevel="0" collapsed="false">
      <c r="A4697" s="1001" t="n">
        <v>4695</v>
      </c>
      <c r="B4697" s="1001" t="s">
        <v>10365</v>
      </c>
      <c r="C4697" s="1001" t="s">
        <v>1330</v>
      </c>
      <c r="D4697" s="1001" t="s">
        <v>861</v>
      </c>
      <c r="E4697" s="1001" t="n">
        <v>1050840520</v>
      </c>
      <c r="F4697" s="1001" t="n">
        <v>26053</v>
      </c>
      <c r="G4697" s="1001" t="s">
        <v>10366</v>
      </c>
      <c r="H4697" s="1128" t="n">
        <v>3850</v>
      </c>
      <c r="I4697" s="1068"/>
    </row>
    <row r="4698" customFormat="false" ht="12.75" hidden="false" customHeight="false" outlineLevel="0" collapsed="false">
      <c r="A4698" s="1001" t="n">
        <v>4696</v>
      </c>
      <c r="B4698" s="1001" t="s">
        <v>10367</v>
      </c>
      <c r="C4698" s="1001" t="s">
        <v>988</v>
      </c>
      <c r="D4698" s="1001" t="s">
        <v>854</v>
      </c>
      <c r="E4698" s="1001" t="n">
        <v>1010021160</v>
      </c>
      <c r="F4698" s="1001" t="n">
        <v>6119</v>
      </c>
      <c r="G4698" s="1001" t="s">
        <v>10368</v>
      </c>
      <c r="H4698" s="1128" t="n">
        <v>400</v>
      </c>
      <c r="I4698" s="1068"/>
    </row>
    <row r="4699" customFormat="false" ht="12.75" hidden="false" customHeight="false" outlineLevel="0" collapsed="false">
      <c r="A4699" s="1001" t="n">
        <v>4697</v>
      </c>
      <c r="B4699" s="1001" t="s">
        <v>10369</v>
      </c>
      <c r="C4699" s="1001" t="s">
        <v>905</v>
      </c>
      <c r="D4699" s="1001" t="s">
        <v>855</v>
      </c>
      <c r="E4699" s="1001" t="n">
        <v>3160310330</v>
      </c>
      <c r="F4699" s="1001" t="n">
        <v>71035</v>
      </c>
      <c r="G4699" s="1001" t="s">
        <v>10370</v>
      </c>
      <c r="H4699" s="1128" t="n">
        <v>2521</v>
      </c>
      <c r="I4699" s="1068"/>
    </row>
    <row r="4700" customFormat="false" ht="12.75" hidden="false" customHeight="false" outlineLevel="0" collapsed="false">
      <c r="A4700" s="1001" t="n">
        <v>4698</v>
      </c>
      <c r="B4700" s="1001" t="s">
        <v>10371</v>
      </c>
      <c r="C4700" s="1001" t="s">
        <v>1159</v>
      </c>
      <c r="D4700" s="1001" t="s">
        <v>852</v>
      </c>
      <c r="E4700" s="1001" t="n">
        <v>1030241630</v>
      </c>
      <c r="F4700" s="1001" t="n">
        <v>13170</v>
      </c>
      <c r="G4700" s="1001" t="s">
        <v>10372</v>
      </c>
      <c r="H4700" s="1128" t="n">
        <v>2649</v>
      </c>
      <c r="I4700" s="1068"/>
    </row>
    <row r="4701" customFormat="false" ht="12.75" hidden="false" customHeight="false" outlineLevel="0" collapsed="false">
      <c r="A4701" s="1001" t="n">
        <v>4699</v>
      </c>
      <c r="B4701" s="1001" t="s">
        <v>10373</v>
      </c>
      <c r="C4701" s="1001" t="s">
        <v>1325</v>
      </c>
      <c r="D4701" s="1001" t="s">
        <v>468</v>
      </c>
      <c r="E4701" s="1001" t="n">
        <v>3130230570</v>
      </c>
      <c r="F4701" s="1001" t="n">
        <v>69057</v>
      </c>
      <c r="G4701" s="1001" t="s">
        <v>10374</v>
      </c>
      <c r="H4701" s="1128" t="n">
        <v>3653</v>
      </c>
      <c r="I4701" s="1068"/>
    </row>
    <row r="4702" customFormat="false" ht="12.75" hidden="false" customHeight="false" outlineLevel="0" collapsed="false">
      <c r="A4702" s="1001" t="n">
        <v>4700</v>
      </c>
      <c r="B4702" s="1001" t="s">
        <v>10375</v>
      </c>
      <c r="C4702" s="1001" t="s">
        <v>942</v>
      </c>
      <c r="D4702" s="1001" t="s">
        <v>847</v>
      </c>
      <c r="E4702" s="1001" t="n">
        <v>3180250890</v>
      </c>
      <c r="F4702" s="1001" t="n">
        <v>78088</v>
      </c>
      <c r="G4702" s="1001" t="s">
        <v>10376</v>
      </c>
      <c r="H4702" s="1128" t="n">
        <v>1140</v>
      </c>
      <c r="I4702" s="1068"/>
    </row>
    <row r="4703" customFormat="false" ht="12.75" hidden="false" customHeight="false" outlineLevel="0" collapsed="false">
      <c r="A4703" s="1001" t="n">
        <v>4701</v>
      </c>
      <c r="B4703" s="1001" t="s">
        <v>10377</v>
      </c>
      <c r="C4703" s="1001" t="s">
        <v>1092</v>
      </c>
      <c r="D4703" s="1001" t="s">
        <v>848</v>
      </c>
      <c r="E4703" s="1001" t="n">
        <v>3150200530</v>
      </c>
      <c r="F4703" s="1001" t="n">
        <v>61053</v>
      </c>
      <c r="G4703" s="1001" t="s">
        <v>10378</v>
      </c>
      <c r="H4703" s="1128" t="n">
        <v>27118</v>
      </c>
      <c r="I4703" s="1068"/>
    </row>
    <row r="4704" customFormat="false" ht="12.75" hidden="false" customHeight="false" outlineLevel="0" collapsed="false">
      <c r="A4704" s="1001" t="n">
        <v>4702</v>
      </c>
      <c r="B4704" s="1001" t="s">
        <v>10379</v>
      </c>
      <c r="C4704" s="1001" t="s">
        <v>905</v>
      </c>
      <c r="D4704" s="1001" t="s">
        <v>855</v>
      </c>
      <c r="E4704" s="1001" t="n">
        <v>3160310340</v>
      </c>
      <c r="F4704" s="1001" t="n">
        <v>71036</v>
      </c>
      <c r="G4704" s="1001" t="s">
        <v>10380</v>
      </c>
      <c r="H4704" s="1128" t="n">
        <v>16869</v>
      </c>
      <c r="I4704" s="1068"/>
    </row>
    <row r="4705" customFormat="false" ht="12.75" hidden="false" customHeight="false" outlineLevel="0" collapsed="false">
      <c r="A4705" s="1001" t="n">
        <v>4703</v>
      </c>
      <c r="B4705" s="1001" t="s">
        <v>10381</v>
      </c>
      <c r="C4705" s="1001" t="s">
        <v>378</v>
      </c>
      <c r="D4705" s="1001" t="s">
        <v>854</v>
      </c>
      <c r="E4705" s="1001" t="n">
        <v>1010521060</v>
      </c>
      <c r="F4705" s="1001" t="n">
        <v>3112</v>
      </c>
      <c r="G4705" s="1001" t="s">
        <v>10382</v>
      </c>
      <c r="H4705" s="1128" t="n">
        <v>1131</v>
      </c>
      <c r="I4705" s="1068"/>
    </row>
    <row r="4706" customFormat="false" ht="12.75" hidden="false" customHeight="false" outlineLevel="0" collapsed="false">
      <c r="A4706" s="1001" t="n">
        <v>4704</v>
      </c>
      <c r="B4706" s="1001" t="s">
        <v>10383</v>
      </c>
      <c r="C4706" s="1001" t="s">
        <v>1543</v>
      </c>
      <c r="D4706" s="662" t="s">
        <v>856</v>
      </c>
      <c r="E4706" s="1001" t="n">
        <v>4201110510</v>
      </c>
      <c r="F4706" s="1001" t="n">
        <v>111051</v>
      </c>
      <c r="G4706" s="1001" t="s">
        <v>10384</v>
      </c>
      <c r="H4706" s="1128" t="n">
        <v>883</v>
      </c>
      <c r="I4706" s="1068"/>
    </row>
    <row r="4707" customFormat="false" ht="12.75" hidden="false" customHeight="false" outlineLevel="0" collapsed="false">
      <c r="A4707" s="1001" t="n">
        <v>4705</v>
      </c>
      <c r="B4707" s="1001" t="s">
        <v>10385</v>
      </c>
      <c r="C4707" s="1001" t="s">
        <v>957</v>
      </c>
      <c r="D4707" s="1001" t="s">
        <v>464</v>
      </c>
      <c r="E4707" s="1001" t="n">
        <v>2120910410</v>
      </c>
      <c r="F4707" s="1001" t="n">
        <v>56042</v>
      </c>
      <c r="G4707" s="1001" t="s">
        <v>10386</v>
      </c>
      <c r="H4707" s="1128" t="n">
        <v>9055</v>
      </c>
      <c r="I4707" s="1068"/>
    </row>
    <row r="4708" customFormat="false" ht="12.75" hidden="false" customHeight="false" outlineLevel="0" collapsed="false">
      <c r="A4708" s="1001" t="n">
        <v>4706</v>
      </c>
      <c r="B4708" s="1001" t="s">
        <v>10387</v>
      </c>
      <c r="C4708" s="1001" t="s">
        <v>1226</v>
      </c>
      <c r="D4708" s="1001" t="s">
        <v>855</v>
      </c>
      <c r="E4708" s="1001" t="n">
        <v>3160410550</v>
      </c>
      <c r="F4708" s="1001" t="n">
        <v>75056</v>
      </c>
      <c r="G4708" s="1001" t="s">
        <v>10388</v>
      </c>
      <c r="H4708" s="1128" t="n">
        <v>2234</v>
      </c>
      <c r="I4708" s="1068"/>
    </row>
    <row r="4709" customFormat="false" ht="12.75" hidden="false" customHeight="false" outlineLevel="0" collapsed="false">
      <c r="A4709" s="1001" t="n">
        <v>4707</v>
      </c>
      <c r="B4709" s="1001" t="s">
        <v>10389</v>
      </c>
      <c r="C4709" s="1001" t="s">
        <v>1320</v>
      </c>
      <c r="D4709" s="1001" t="s">
        <v>462</v>
      </c>
      <c r="E4709" s="1001" t="n">
        <v>2111050290</v>
      </c>
      <c r="F4709" s="1001" t="n">
        <v>109029</v>
      </c>
      <c r="G4709" s="1001" t="s">
        <v>10390</v>
      </c>
      <c r="H4709" s="1128" t="n">
        <v>745</v>
      </c>
      <c r="I4709" s="1068"/>
    </row>
    <row r="4710" customFormat="false" ht="12.75" hidden="false" customHeight="false" outlineLevel="0" collapsed="false">
      <c r="A4710" s="1001" t="n">
        <v>4708</v>
      </c>
      <c r="B4710" s="1001" t="s">
        <v>10391</v>
      </c>
      <c r="C4710" s="1001" t="s">
        <v>1434</v>
      </c>
      <c r="D4710" s="1001" t="s">
        <v>458</v>
      </c>
      <c r="E4710" s="1001" t="n">
        <v>2090050270</v>
      </c>
      <c r="F4710" s="1001" t="n">
        <v>51027</v>
      </c>
      <c r="G4710" s="1001" t="s">
        <v>10392</v>
      </c>
      <c r="H4710" s="1128" t="n">
        <v>852</v>
      </c>
      <c r="I4710" s="1068"/>
    </row>
    <row r="4711" customFormat="false" ht="12.75" hidden="false" customHeight="false" outlineLevel="0" collapsed="false">
      <c r="A4711" s="1001" t="n">
        <v>4709</v>
      </c>
      <c r="B4711" s="1001" t="s">
        <v>10393</v>
      </c>
      <c r="C4711" s="1001" t="s">
        <v>1215</v>
      </c>
      <c r="D4711" s="1001" t="s">
        <v>858</v>
      </c>
      <c r="E4711" s="1001" t="n">
        <v>1040140580</v>
      </c>
      <c r="F4711" s="1001" t="n">
        <v>21061</v>
      </c>
      <c r="G4711" s="1001" t="s">
        <v>10394</v>
      </c>
      <c r="H4711" s="1128" t="n">
        <v>4833</v>
      </c>
      <c r="I4711" s="1068"/>
    </row>
    <row r="4712" customFormat="false" ht="12.75" hidden="false" customHeight="false" outlineLevel="0" collapsed="false">
      <c r="A4712" s="1001" t="n">
        <v>4710</v>
      </c>
      <c r="B4712" s="1001" t="s">
        <v>10395</v>
      </c>
      <c r="C4712" s="1001" t="s">
        <v>1325</v>
      </c>
      <c r="D4712" s="1001" t="s">
        <v>468</v>
      </c>
      <c r="E4712" s="1001" t="n">
        <v>3130230580</v>
      </c>
      <c r="F4712" s="1001" t="n">
        <v>69058</v>
      </c>
      <c r="G4712" s="1001" t="s">
        <v>10396</v>
      </c>
      <c r="H4712" s="1128" t="n">
        <v>22305</v>
      </c>
      <c r="I4712" s="1068"/>
    </row>
    <row r="4713" customFormat="false" ht="12.75" hidden="false" customHeight="false" outlineLevel="0" collapsed="false">
      <c r="A4713" s="1001" t="n">
        <v>4711</v>
      </c>
      <c r="B4713" s="1001" t="s">
        <v>10397</v>
      </c>
      <c r="C4713" s="1001" t="s">
        <v>914</v>
      </c>
      <c r="D4713" s="1001" t="s">
        <v>468</v>
      </c>
      <c r="E4713" s="1001" t="n">
        <v>3130380630</v>
      </c>
      <c r="F4713" s="1001" t="n">
        <v>66063</v>
      </c>
      <c r="G4713" s="1001" t="s">
        <v>10398</v>
      </c>
      <c r="H4713" s="1128" t="n">
        <v>434</v>
      </c>
      <c r="I4713" s="1068"/>
    </row>
    <row r="4714" customFormat="false" ht="12.75" hidden="false" customHeight="false" outlineLevel="0" collapsed="false">
      <c r="A4714" s="1001" t="n">
        <v>4712</v>
      </c>
      <c r="B4714" s="1001" t="s">
        <v>10399</v>
      </c>
      <c r="C4714" s="1001" t="s">
        <v>1125</v>
      </c>
      <c r="D4714" s="1001" t="s">
        <v>851</v>
      </c>
      <c r="E4714" s="1001" t="n">
        <v>1070740450</v>
      </c>
      <c r="F4714" s="1001" t="n">
        <v>9045</v>
      </c>
      <c r="G4714" s="1001" t="s">
        <v>10400</v>
      </c>
      <c r="H4714" s="1128" t="n">
        <v>1599</v>
      </c>
      <c r="I4714" s="1068"/>
    </row>
    <row r="4715" customFormat="false" ht="12.75" hidden="false" customHeight="false" outlineLevel="0" collapsed="false">
      <c r="A4715" s="1001" t="n">
        <v>4713</v>
      </c>
      <c r="B4715" s="1001" t="s">
        <v>10401</v>
      </c>
      <c r="C4715" s="1001" t="s">
        <v>914</v>
      </c>
      <c r="D4715" s="1001" t="s">
        <v>468</v>
      </c>
      <c r="E4715" s="1001" t="n">
        <v>3130380640</v>
      </c>
      <c r="F4715" s="1001" t="n">
        <v>66064</v>
      </c>
      <c r="G4715" s="1001" t="s">
        <v>10402</v>
      </c>
      <c r="H4715" s="1128" t="n">
        <v>1774</v>
      </c>
      <c r="I4715" s="1068"/>
    </row>
    <row r="4716" customFormat="false" ht="12.75" hidden="false" customHeight="false" outlineLevel="0" collapsed="false">
      <c r="A4716" s="1001" t="n">
        <v>4714</v>
      </c>
      <c r="B4716" s="1001" t="s">
        <v>10403</v>
      </c>
      <c r="C4716" s="1001" t="s">
        <v>1625</v>
      </c>
      <c r="D4716" s="1001" t="s">
        <v>856</v>
      </c>
      <c r="E4716" s="1001" t="n">
        <v>4200530640</v>
      </c>
      <c r="F4716" s="1001" t="n">
        <v>91066</v>
      </c>
      <c r="G4716" s="1001" t="s">
        <v>10404</v>
      </c>
      <c r="H4716" s="1128" t="n">
        <v>1049</v>
      </c>
      <c r="I4716" s="1068"/>
    </row>
    <row r="4717" customFormat="false" ht="12.75" hidden="false" customHeight="false" outlineLevel="0" collapsed="false">
      <c r="A4717" s="1001" t="n">
        <v>4715</v>
      </c>
      <c r="B4717" s="1001" t="s">
        <v>10405</v>
      </c>
      <c r="C4717" s="1001" t="s">
        <v>1625</v>
      </c>
      <c r="D4717" s="1001" t="s">
        <v>856</v>
      </c>
      <c r="E4717" s="1001" t="n">
        <v>4200530650</v>
      </c>
      <c r="F4717" s="1001" t="n">
        <v>91067</v>
      </c>
      <c r="G4717" s="1001" t="s">
        <v>10406</v>
      </c>
      <c r="H4717" s="1128" t="n">
        <v>2177</v>
      </c>
      <c r="I4717" s="1068"/>
    </row>
    <row r="4718" customFormat="false" ht="12.75" hidden="false" customHeight="false" outlineLevel="0" collapsed="false">
      <c r="A4718" s="1001" t="n">
        <v>4716</v>
      </c>
      <c r="B4718" s="1001" t="s">
        <v>10407</v>
      </c>
      <c r="C4718" s="1001" t="s">
        <v>968</v>
      </c>
      <c r="D4718" s="1001" t="s">
        <v>859</v>
      </c>
      <c r="E4718" s="1001" t="n">
        <v>2100800230</v>
      </c>
      <c r="F4718" s="1001" t="n">
        <v>55023</v>
      </c>
      <c r="G4718" s="1001" t="s">
        <v>10408</v>
      </c>
      <c r="H4718" s="1128" t="n">
        <v>19689</v>
      </c>
      <c r="I4718" s="1068"/>
    </row>
    <row r="4719" customFormat="false" ht="12.75" hidden="false" customHeight="false" outlineLevel="0" collapsed="false">
      <c r="A4719" s="1001" t="n">
        <v>4717</v>
      </c>
      <c r="B4719" s="1001" t="s">
        <v>10409</v>
      </c>
      <c r="C4719" s="1001" t="s">
        <v>917</v>
      </c>
      <c r="D4719" s="1001" t="s">
        <v>464</v>
      </c>
      <c r="E4719" s="1001" t="n">
        <v>2120690450</v>
      </c>
      <c r="F4719" s="1001" t="n">
        <v>57047</v>
      </c>
      <c r="G4719" s="1001" t="s">
        <v>10410</v>
      </c>
      <c r="H4719" s="1128" t="n">
        <v>398</v>
      </c>
      <c r="I4719" s="1068"/>
    </row>
    <row r="4720" customFormat="false" ht="12.75" hidden="false" customHeight="false" outlineLevel="0" collapsed="false">
      <c r="A4720" s="1001" t="n">
        <v>4718</v>
      </c>
      <c r="B4720" s="1001" t="s">
        <v>10411</v>
      </c>
      <c r="C4720" s="1001" t="s">
        <v>945</v>
      </c>
      <c r="D4720" s="1001" t="s">
        <v>852</v>
      </c>
      <c r="E4720" s="1001" t="n">
        <v>1030151160</v>
      </c>
      <c r="F4720" s="1001" t="n">
        <v>17125</v>
      </c>
      <c r="G4720" s="1001" t="s">
        <v>10412</v>
      </c>
      <c r="H4720" s="1128" t="n">
        <v>12372</v>
      </c>
      <c r="I4720" s="1068"/>
    </row>
    <row r="4721" customFormat="false" ht="12.75" hidden="false" customHeight="false" outlineLevel="0" collapsed="false">
      <c r="A4721" s="1001" t="n">
        <v>4719</v>
      </c>
      <c r="B4721" s="1001" t="s">
        <v>10413</v>
      </c>
      <c r="C4721" s="1001" t="s">
        <v>945</v>
      </c>
      <c r="D4721" s="1001" t="s">
        <v>852</v>
      </c>
      <c r="E4721" s="1001" t="n">
        <v>1030151170</v>
      </c>
      <c r="F4721" s="1001" t="n">
        <v>17126</v>
      </c>
      <c r="G4721" s="1001" t="s">
        <v>10414</v>
      </c>
      <c r="H4721" s="1128" t="n">
        <v>2430</v>
      </c>
      <c r="I4721" s="1068"/>
    </row>
    <row r="4722" customFormat="false" ht="12.75" hidden="false" customHeight="false" outlineLevel="0" collapsed="false">
      <c r="A4722" s="1001" t="n">
        <v>4720</v>
      </c>
      <c r="B4722" s="1001" t="s">
        <v>10415</v>
      </c>
      <c r="C4722" s="1001" t="s">
        <v>1035</v>
      </c>
      <c r="D4722" s="1001" t="s">
        <v>854</v>
      </c>
      <c r="E4722" s="1001" t="n">
        <v>1010811700</v>
      </c>
      <c r="F4722" s="1001" t="n">
        <v>1173</v>
      </c>
      <c r="G4722" s="1001" t="s">
        <v>10416</v>
      </c>
      <c r="H4722" s="1128" t="n">
        <v>1153</v>
      </c>
      <c r="I4722" s="1068"/>
    </row>
    <row r="4723" customFormat="false" ht="12.75" hidden="false" customHeight="false" outlineLevel="0" collapsed="false">
      <c r="A4723" s="1001" t="n">
        <v>4721</v>
      </c>
      <c r="B4723" s="1001" t="s">
        <v>10417</v>
      </c>
      <c r="C4723" s="1001" t="s">
        <v>1035</v>
      </c>
      <c r="D4723" s="1001" t="s">
        <v>854</v>
      </c>
      <c r="E4723" s="1001" t="n">
        <v>1010811710</v>
      </c>
      <c r="F4723" s="1001" t="n">
        <v>1174</v>
      </c>
      <c r="G4723" s="1001" t="s">
        <v>10418</v>
      </c>
      <c r="H4723" s="1128" t="n">
        <v>936</v>
      </c>
      <c r="I4723" s="1068"/>
    </row>
    <row r="4724" customFormat="false" ht="12.75" hidden="false" customHeight="false" outlineLevel="0" collapsed="false">
      <c r="A4724" s="1001" t="n">
        <v>4722</v>
      </c>
      <c r="B4724" s="1001" t="s">
        <v>10419</v>
      </c>
      <c r="C4724" s="1001" t="s">
        <v>1024</v>
      </c>
      <c r="D4724" s="1001" t="s">
        <v>856</v>
      </c>
      <c r="E4724" s="1001" t="n">
        <v>4200730490</v>
      </c>
      <c r="F4724" s="1001" t="n">
        <v>90049</v>
      </c>
      <c r="G4724" s="1001" t="s">
        <v>10420</v>
      </c>
      <c r="H4724" s="1128" t="n">
        <v>3051</v>
      </c>
      <c r="I4724" s="1068"/>
    </row>
    <row r="4725" customFormat="false" ht="12.75" hidden="false" customHeight="false" outlineLevel="0" collapsed="false">
      <c r="A4725" s="1001" t="n">
        <v>4723</v>
      </c>
      <c r="B4725" s="1001" t="s">
        <v>10421</v>
      </c>
      <c r="C4725" s="1001" t="s">
        <v>1625</v>
      </c>
      <c r="D4725" s="1001" t="s">
        <v>856</v>
      </c>
      <c r="E4725" s="1001" t="n">
        <v>4200530660</v>
      </c>
      <c r="F4725" s="1001" t="n">
        <v>91068</v>
      </c>
      <c r="G4725" s="1001" t="s">
        <v>10422</v>
      </c>
      <c r="H4725" s="1128" t="n">
        <v>219</v>
      </c>
      <c r="I4725" s="1068"/>
    </row>
    <row r="4726" customFormat="false" ht="12.75" hidden="false" customHeight="false" outlineLevel="0" collapsed="false">
      <c r="A4726" s="1001" t="n">
        <v>4724</v>
      </c>
      <c r="B4726" s="1001" t="s">
        <v>10423</v>
      </c>
      <c r="C4726" s="1001" t="s">
        <v>1125</v>
      </c>
      <c r="D4726" s="1001" t="s">
        <v>851</v>
      </c>
      <c r="E4726" s="1001" t="n">
        <v>1070740460</v>
      </c>
      <c r="F4726" s="1001" t="n">
        <v>9046</v>
      </c>
      <c r="G4726" s="1001" t="s">
        <v>10424</v>
      </c>
      <c r="H4726" s="1128" t="n">
        <v>443</v>
      </c>
      <c r="I4726" s="1068"/>
    </row>
    <row r="4727" customFormat="false" ht="12.75" hidden="false" customHeight="false" outlineLevel="0" collapsed="false">
      <c r="A4727" s="1001" t="n">
        <v>4725</v>
      </c>
      <c r="B4727" s="1001" t="s">
        <v>10425</v>
      </c>
      <c r="C4727" s="1001" t="s">
        <v>1024</v>
      </c>
      <c r="D4727" s="1001" t="s">
        <v>856</v>
      </c>
      <c r="E4727" s="1001" t="n">
        <v>4200730500</v>
      </c>
      <c r="F4727" s="1001" t="n">
        <v>90050</v>
      </c>
      <c r="G4727" s="1001" t="s">
        <v>10426</v>
      </c>
      <c r="H4727" s="1128" t="n">
        <v>2834</v>
      </c>
      <c r="I4727" s="1068"/>
    </row>
    <row r="4728" customFormat="false" ht="12.75" hidden="false" customHeight="false" outlineLevel="0" collapsed="false">
      <c r="A4728" s="1001" t="n">
        <v>4726</v>
      </c>
      <c r="B4728" s="1001" t="s">
        <v>10427</v>
      </c>
      <c r="C4728" s="1001" t="s">
        <v>1068</v>
      </c>
      <c r="D4728" s="1001" t="s">
        <v>462</v>
      </c>
      <c r="E4728" s="1001" t="n">
        <v>2110030340</v>
      </c>
      <c r="F4728" s="1001" t="n">
        <v>42034</v>
      </c>
      <c r="G4728" s="1001" t="s">
        <v>10428</v>
      </c>
      <c r="H4728" s="1128" t="n">
        <v>34792</v>
      </c>
      <c r="I4728" s="1068"/>
    </row>
    <row r="4729" customFormat="false" ht="12.75" hidden="false" customHeight="false" outlineLevel="0" collapsed="false">
      <c r="A4729" s="1001" t="n">
        <v>4727</v>
      </c>
      <c r="B4729" s="1001" t="s">
        <v>10429</v>
      </c>
      <c r="C4729" s="1001" t="s">
        <v>1625</v>
      </c>
      <c r="D4729" s="1001" t="s">
        <v>856</v>
      </c>
      <c r="E4729" s="1001" t="n">
        <v>4200530670</v>
      </c>
      <c r="F4729" s="1001" t="n">
        <v>91069</v>
      </c>
      <c r="G4729" s="1001" t="s">
        <v>10430</v>
      </c>
      <c r="H4729" s="1128" t="n">
        <v>727</v>
      </c>
      <c r="I4729" s="1068"/>
    </row>
    <row r="4730" customFormat="false" ht="12.75" hidden="false" customHeight="false" outlineLevel="0" collapsed="false">
      <c r="A4730" s="1001" t="n">
        <v>4728</v>
      </c>
      <c r="B4730" s="1001" t="s">
        <v>10431</v>
      </c>
      <c r="C4730" s="1001" t="s">
        <v>999</v>
      </c>
      <c r="D4730" s="1001" t="s">
        <v>852</v>
      </c>
      <c r="E4730" s="1001" t="n">
        <v>1030121440</v>
      </c>
      <c r="F4730" s="1001" t="n">
        <v>16152</v>
      </c>
      <c r="G4730" s="1001" t="s">
        <v>10432</v>
      </c>
      <c r="H4730" s="1128" t="n">
        <v>5211</v>
      </c>
      <c r="I4730" s="1068"/>
    </row>
    <row r="4731" customFormat="false" ht="12.75" hidden="false" customHeight="false" outlineLevel="0" collapsed="false">
      <c r="A4731" s="1001" t="n">
        <v>4729</v>
      </c>
      <c r="B4731" s="1001" t="s">
        <v>10433</v>
      </c>
      <c r="C4731" s="1001" t="s">
        <v>999</v>
      </c>
      <c r="D4731" s="1001" t="s">
        <v>852</v>
      </c>
      <c r="E4731" s="1001" t="n">
        <v>1030121450</v>
      </c>
      <c r="F4731" s="1001" t="n">
        <v>16153</v>
      </c>
      <c r="G4731" s="1001" t="s">
        <v>10434</v>
      </c>
      <c r="H4731" s="1128" t="n">
        <v>12487</v>
      </c>
      <c r="I4731" s="1068"/>
    </row>
    <row r="4732" customFormat="false" ht="12.75" hidden="false" customHeight="false" outlineLevel="0" collapsed="false">
      <c r="A4732" s="1001" t="n">
        <v>4730</v>
      </c>
      <c r="B4732" s="1001" t="s">
        <v>10435</v>
      </c>
      <c r="C4732" s="1001" t="s">
        <v>881</v>
      </c>
      <c r="D4732" s="1001" t="s">
        <v>852</v>
      </c>
      <c r="E4732" s="1001" t="n">
        <v>1030980610</v>
      </c>
      <c r="F4732" s="1001" t="n">
        <v>97061</v>
      </c>
      <c r="G4732" s="1001" t="s">
        <v>10436</v>
      </c>
      <c r="H4732" s="1128" t="n">
        <v>4742</v>
      </c>
      <c r="I4732" s="1068"/>
    </row>
    <row r="4733" customFormat="false" ht="12.75" hidden="false" customHeight="false" outlineLevel="0" collapsed="false">
      <c r="A4733" s="1001" t="n">
        <v>4731</v>
      </c>
      <c r="B4733" s="1001" t="s">
        <v>10437</v>
      </c>
      <c r="C4733" s="1001" t="s">
        <v>1084</v>
      </c>
      <c r="D4733" s="1001" t="s">
        <v>850</v>
      </c>
      <c r="E4733" s="1001" t="n">
        <v>1060850660</v>
      </c>
      <c r="F4733" s="1001" t="n">
        <v>30066</v>
      </c>
      <c r="G4733" s="1001" t="s">
        <v>10438</v>
      </c>
      <c r="H4733" s="1128" t="n">
        <v>2826</v>
      </c>
      <c r="I4733" s="1068"/>
    </row>
    <row r="4734" customFormat="false" ht="12.75" hidden="false" customHeight="false" outlineLevel="0" collapsed="false">
      <c r="A4734" s="1001" t="n">
        <v>4732</v>
      </c>
      <c r="B4734" s="1001" t="s">
        <v>10439</v>
      </c>
      <c r="C4734" s="1001" t="s">
        <v>1103</v>
      </c>
      <c r="D4734" s="1001" t="s">
        <v>851</v>
      </c>
      <c r="E4734" s="1001" t="n">
        <v>1070370360</v>
      </c>
      <c r="F4734" s="1001" t="n">
        <v>8039</v>
      </c>
      <c r="G4734" s="1001" t="s">
        <v>10440</v>
      </c>
      <c r="H4734" s="1128" t="n">
        <v>3168</v>
      </c>
      <c r="I4734" s="1068"/>
    </row>
    <row r="4735" customFormat="false" ht="12.75" hidden="false" customHeight="false" outlineLevel="0" collapsed="false">
      <c r="A4735" s="1001" t="n">
        <v>4733</v>
      </c>
      <c r="B4735" s="1001" t="s">
        <v>10441</v>
      </c>
      <c r="C4735" s="1001" t="s">
        <v>1110</v>
      </c>
      <c r="D4735" s="1001" t="s">
        <v>858</v>
      </c>
      <c r="E4735" s="1001" t="n">
        <v>1040831201</v>
      </c>
      <c r="F4735" s="1001" t="n">
        <v>22130</v>
      </c>
      <c r="G4735" s="1001" t="s">
        <v>10442</v>
      </c>
      <c r="H4735" s="1128" t="n">
        <v>785</v>
      </c>
      <c r="I4735" s="1068"/>
    </row>
    <row r="4736" customFormat="false" ht="12.75" hidden="false" customHeight="false" outlineLevel="0" collapsed="false">
      <c r="A4736" s="1001" t="n">
        <v>4734</v>
      </c>
      <c r="B4736" s="1001" t="s">
        <v>10443</v>
      </c>
      <c r="C4736" s="1001" t="s">
        <v>1087</v>
      </c>
      <c r="D4736" s="1001" t="s">
        <v>848</v>
      </c>
      <c r="E4736" s="1001" t="n">
        <v>3150080660</v>
      </c>
      <c r="F4736" s="1001" t="n">
        <v>64067</v>
      </c>
      <c r="G4736" s="1001" t="s">
        <v>10444</v>
      </c>
      <c r="H4736" s="1128" t="n">
        <v>2063</v>
      </c>
      <c r="I4736" s="1068"/>
    </row>
    <row r="4737" customFormat="false" ht="12.75" hidden="false" customHeight="false" outlineLevel="0" collapsed="false">
      <c r="A4737" s="1001" t="n">
        <v>4735</v>
      </c>
      <c r="B4737" s="1001" t="s">
        <v>10445</v>
      </c>
      <c r="C4737" s="1001" t="s">
        <v>875</v>
      </c>
      <c r="D4737" s="1001" t="s">
        <v>861</v>
      </c>
      <c r="E4737" s="1001" t="n">
        <v>1050540590</v>
      </c>
      <c r="F4737" s="1001" t="n">
        <v>28059</v>
      </c>
      <c r="G4737" s="1001" t="s">
        <v>10446</v>
      </c>
      <c r="H4737" s="1128" t="n">
        <v>5543</v>
      </c>
      <c r="I4737" s="1068"/>
    </row>
    <row r="4738" customFormat="false" ht="12.75" hidden="false" customHeight="false" outlineLevel="0" collapsed="false">
      <c r="A4738" s="1001" t="n">
        <v>4736</v>
      </c>
      <c r="B4738" s="1001" t="s">
        <v>10447</v>
      </c>
      <c r="C4738" s="1001" t="s">
        <v>878</v>
      </c>
      <c r="D4738" s="1001" t="s">
        <v>852</v>
      </c>
      <c r="E4738" s="1001" t="n">
        <v>1030990430</v>
      </c>
      <c r="F4738" s="1001" t="n">
        <v>98043</v>
      </c>
      <c r="G4738" s="1001" t="s">
        <v>10448</v>
      </c>
      <c r="H4738" s="1128" t="n">
        <v>1953</v>
      </c>
      <c r="I4738" s="1068"/>
    </row>
    <row r="4739" customFormat="false" ht="12.75" hidden="false" customHeight="false" outlineLevel="0" collapsed="false">
      <c r="A4739" s="1001" t="n">
        <v>4737</v>
      </c>
      <c r="B4739" s="1001" t="s">
        <v>10449</v>
      </c>
      <c r="C4739" s="1001" t="s">
        <v>1050</v>
      </c>
      <c r="D4739" s="1001" t="s">
        <v>861</v>
      </c>
      <c r="E4739" s="1001" t="n">
        <v>1050100350</v>
      </c>
      <c r="F4739" s="1001" t="n">
        <v>25035</v>
      </c>
      <c r="G4739" s="1001" t="s">
        <v>10450</v>
      </c>
      <c r="H4739" s="1128" t="n">
        <v>267</v>
      </c>
      <c r="I4739" s="1068"/>
    </row>
    <row r="4740" customFormat="false" ht="12.75" hidden="false" customHeight="false" outlineLevel="0" collapsed="false">
      <c r="A4740" s="1001" t="n">
        <v>4738</v>
      </c>
      <c r="B4740" s="1001" t="s">
        <v>10451</v>
      </c>
      <c r="C4740" s="1001" t="s">
        <v>945</v>
      </c>
      <c r="D4740" s="1001" t="s">
        <v>852</v>
      </c>
      <c r="E4740" s="1001" t="n">
        <v>1030151180</v>
      </c>
      <c r="F4740" s="1001" t="n">
        <v>17127</v>
      </c>
      <c r="G4740" s="1001" t="s">
        <v>10452</v>
      </c>
      <c r="H4740" s="1128" t="n">
        <v>14663</v>
      </c>
      <c r="I4740" s="1068"/>
    </row>
    <row r="4741" customFormat="false" ht="12.75" hidden="false" customHeight="false" outlineLevel="0" collapsed="false">
      <c r="A4741" s="1001" t="n">
        <v>4739</v>
      </c>
      <c r="B4741" s="1001" t="s">
        <v>10453</v>
      </c>
      <c r="C4741" s="1001" t="s">
        <v>878</v>
      </c>
      <c r="D4741" s="1001" t="s">
        <v>852</v>
      </c>
      <c r="E4741" s="1001" t="n">
        <v>1030990440</v>
      </c>
      <c r="F4741" s="1001" t="n">
        <v>98044</v>
      </c>
      <c r="G4741" s="1001" t="s">
        <v>10454</v>
      </c>
      <c r="H4741" s="1128" t="n">
        <v>1415</v>
      </c>
      <c r="I4741" s="1068"/>
    </row>
    <row r="4742" customFormat="false" ht="12.75" hidden="false" customHeight="false" outlineLevel="0" collapsed="false">
      <c r="A4742" s="1001" t="n">
        <v>4740</v>
      </c>
      <c r="B4742" s="1001" t="s">
        <v>10455</v>
      </c>
      <c r="C4742" s="1001" t="s">
        <v>1110</v>
      </c>
      <c r="D4742" s="1001" t="s">
        <v>858</v>
      </c>
      <c r="E4742" s="1001" t="n">
        <v>1040831210</v>
      </c>
      <c r="F4742" s="1001" t="n">
        <v>22131</v>
      </c>
      <c r="G4742" s="1001" t="s">
        <v>10456</v>
      </c>
      <c r="H4742" s="1128" t="n">
        <v>822</v>
      </c>
      <c r="I4742" s="1068"/>
    </row>
    <row r="4743" customFormat="false" ht="12.75" hidden="false" customHeight="false" outlineLevel="0" collapsed="false">
      <c r="A4743" s="1001" t="n">
        <v>4741</v>
      </c>
      <c r="B4743" s="1001" t="s">
        <v>10457</v>
      </c>
      <c r="C4743" s="1001" t="s">
        <v>1024</v>
      </c>
      <c r="D4743" s="1001" t="s">
        <v>856</v>
      </c>
      <c r="E4743" s="1001" t="n">
        <v>4200730510</v>
      </c>
      <c r="F4743" s="1001" t="n">
        <v>90051</v>
      </c>
      <c r="G4743" s="1001" t="s">
        <v>10458</v>
      </c>
      <c r="H4743" s="1128" t="n">
        <v>5513</v>
      </c>
      <c r="I4743" s="1068"/>
    </row>
    <row r="4744" customFormat="false" ht="12.75" hidden="false" customHeight="false" outlineLevel="0" collapsed="false">
      <c r="A4744" s="1001" t="n">
        <v>4742</v>
      </c>
      <c r="B4744" s="1001" t="s">
        <v>10459</v>
      </c>
      <c r="C4744" s="1001" t="s">
        <v>945</v>
      </c>
      <c r="D4744" s="1001" t="s">
        <v>852</v>
      </c>
      <c r="E4744" s="1001" t="n">
        <v>1030151190</v>
      </c>
      <c r="F4744" s="1001" t="n">
        <v>17128</v>
      </c>
      <c r="G4744" s="1001" t="s">
        <v>10460</v>
      </c>
      <c r="H4744" s="1128" t="n">
        <v>1452</v>
      </c>
      <c r="I4744" s="1068"/>
    </row>
    <row r="4745" customFormat="false" ht="12.75" hidden="false" customHeight="false" outlineLevel="0" collapsed="false">
      <c r="A4745" s="1001" t="n">
        <v>4743</v>
      </c>
      <c r="B4745" s="1001" t="s">
        <v>10461</v>
      </c>
      <c r="C4745" s="1001" t="s">
        <v>893</v>
      </c>
      <c r="D4745" s="1001" t="s">
        <v>852</v>
      </c>
      <c r="E4745" s="1001" t="n">
        <v>1030491630</v>
      </c>
      <c r="F4745" s="1001" t="n">
        <v>15164</v>
      </c>
      <c r="G4745" s="1001" t="s">
        <v>10462</v>
      </c>
      <c r="H4745" s="1128" t="n">
        <v>4343</v>
      </c>
      <c r="I4745" s="1068"/>
    </row>
    <row r="4746" customFormat="false" ht="12.75" hidden="false" customHeight="false" outlineLevel="0" collapsed="false">
      <c r="A4746" s="1001" t="n">
        <v>4744</v>
      </c>
      <c r="B4746" s="1001" t="s">
        <v>10463</v>
      </c>
      <c r="C4746" s="1001" t="s">
        <v>908</v>
      </c>
      <c r="D4746" s="1001" t="s">
        <v>854</v>
      </c>
      <c r="E4746" s="1001" t="n">
        <v>1010271560</v>
      </c>
      <c r="F4746" s="1001" t="n">
        <v>4156</v>
      </c>
      <c r="G4746" s="1001" t="s">
        <v>10464</v>
      </c>
      <c r="H4746" s="1128" t="n">
        <v>85</v>
      </c>
      <c r="I4746" s="1068"/>
    </row>
    <row r="4747" customFormat="false" ht="12.75" hidden="false" customHeight="false" outlineLevel="0" collapsed="false">
      <c r="A4747" s="1001" t="n">
        <v>4745</v>
      </c>
      <c r="B4747" s="1001" t="s">
        <v>10465</v>
      </c>
      <c r="C4747" s="1001" t="s">
        <v>1602</v>
      </c>
      <c r="D4747" s="1001" t="s">
        <v>849</v>
      </c>
      <c r="E4747" s="1001" t="n">
        <v>1080290150</v>
      </c>
      <c r="F4747" s="1001" t="n">
        <v>38017</v>
      </c>
      <c r="G4747" s="1001" t="s">
        <v>10466</v>
      </c>
      <c r="H4747" s="1128" t="n">
        <v>5719</v>
      </c>
      <c r="I4747" s="1068"/>
    </row>
    <row r="4748" customFormat="false" ht="12.75" hidden="false" customHeight="false" outlineLevel="0" collapsed="false">
      <c r="A4748" s="1001" t="n">
        <v>4746</v>
      </c>
      <c r="B4748" s="1001" t="s">
        <v>10467</v>
      </c>
      <c r="C4748" s="1001" t="s">
        <v>951</v>
      </c>
      <c r="D4748" s="1001" t="s">
        <v>852</v>
      </c>
      <c r="E4748" s="1001" t="n">
        <v>1030260630</v>
      </c>
      <c r="F4748" s="1001" t="n">
        <v>19064</v>
      </c>
      <c r="G4748" s="1001" t="s">
        <v>10468</v>
      </c>
      <c r="H4748" s="1128" t="n">
        <v>2699</v>
      </c>
      <c r="I4748" s="1068"/>
    </row>
    <row r="4749" customFormat="false" ht="12.75" hidden="false" customHeight="false" outlineLevel="0" collapsed="false">
      <c r="A4749" s="1001" t="n">
        <v>4747</v>
      </c>
      <c r="B4749" s="1001" t="s">
        <v>10469</v>
      </c>
      <c r="C4749" s="1001" t="s">
        <v>954</v>
      </c>
      <c r="D4749" s="1001" t="s">
        <v>852</v>
      </c>
      <c r="E4749" s="1001" t="n">
        <v>1030450380</v>
      </c>
      <c r="F4749" s="1001" t="n">
        <v>20038</v>
      </c>
      <c r="G4749" s="1001" t="s">
        <v>10470</v>
      </c>
      <c r="H4749" s="1128" t="n">
        <v>6583</v>
      </c>
      <c r="I4749" s="1068"/>
    </row>
    <row r="4750" customFormat="false" ht="12.75" hidden="false" customHeight="false" outlineLevel="0" collapsed="false">
      <c r="A4750" s="1001" t="n">
        <v>4748</v>
      </c>
      <c r="B4750" s="1001" t="s">
        <v>10471</v>
      </c>
      <c r="C4750" s="1001" t="s">
        <v>1068</v>
      </c>
      <c r="D4750" s="1001" t="s">
        <v>462</v>
      </c>
      <c r="E4750" s="1001" t="n">
        <v>2110030350</v>
      </c>
      <c r="F4750" s="1001" t="n">
        <v>42035</v>
      </c>
      <c r="G4750" s="1001" t="s">
        <v>10472</v>
      </c>
      <c r="H4750" s="1128" t="n">
        <v>6398</v>
      </c>
      <c r="I4750" s="1068"/>
    </row>
    <row r="4751" customFormat="false" ht="12.75" hidden="false" customHeight="false" outlineLevel="0" collapsed="false">
      <c r="A4751" s="1001" t="n">
        <v>4749</v>
      </c>
      <c r="B4751" s="1001" t="s">
        <v>10473</v>
      </c>
      <c r="C4751" s="1001" t="s">
        <v>1068</v>
      </c>
      <c r="D4751" s="1001" t="s">
        <v>462</v>
      </c>
      <c r="E4751" s="1001" t="n">
        <v>2110030360</v>
      </c>
      <c r="F4751" s="1001" t="n">
        <v>42036</v>
      </c>
      <c r="G4751" s="1001" t="s">
        <v>10474</v>
      </c>
      <c r="H4751" s="1128" t="n">
        <v>3141</v>
      </c>
      <c r="I4751" s="1068"/>
    </row>
    <row r="4752" customFormat="false" ht="12.75" hidden="false" customHeight="false" outlineLevel="0" collapsed="false">
      <c r="A4752" s="1001" t="n">
        <v>4750</v>
      </c>
      <c r="B4752" s="1001" t="s">
        <v>10475</v>
      </c>
      <c r="C4752" s="1001" t="s">
        <v>2806</v>
      </c>
      <c r="D4752" s="1001" t="s">
        <v>855</v>
      </c>
      <c r="E4752" s="1001" t="n">
        <v>3160160120</v>
      </c>
      <c r="F4752" s="1001" t="n">
        <v>74012</v>
      </c>
      <c r="G4752" s="1001" t="s">
        <v>10476</v>
      </c>
      <c r="H4752" s="1128" t="n">
        <v>30302</v>
      </c>
      <c r="I4752" s="1068"/>
    </row>
    <row r="4753" customFormat="false" ht="12.75" hidden="false" customHeight="false" outlineLevel="0" collapsed="false">
      <c r="A4753" s="1001" t="n">
        <v>4751</v>
      </c>
      <c r="B4753" s="1001" t="s">
        <v>10477</v>
      </c>
      <c r="C4753" s="1001" t="s">
        <v>1226</v>
      </c>
      <c r="D4753" s="1001" t="s">
        <v>855</v>
      </c>
      <c r="E4753" s="1001" t="n">
        <v>3160410560</v>
      </c>
      <c r="F4753" s="1001" t="n">
        <v>75057</v>
      </c>
      <c r="G4753" s="1001" t="s">
        <v>10478</v>
      </c>
      <c r="H4753" s="1128" t="n">
        <v>5715</v>
      </c>
      <c r="I4753" s="1068"/>
    </row>
    <row r="4754" customFormat="false" ht="12.75" hidden="false" customHeight="false" outlineLevel="0" collapsed="false">
      <c r="A4754" s="1001" t="n">
        <v>4752</v>
      </c>
      <c r="B4754" s="1001" t="s">
        <v>10479</v>
      </c>
      <c r="C4754" s="1001" t="s">
        <v>968</v>
      </c>
      <c r="D4754" s="1001" t="s">
        <v>859</v>
      </c>
      <c r="E4754" s="1001" t="n">
        <v>2100800240</v>
      </c>
      <c r="F4754" s="1001" t="n">
        <v>55024</v>
      </c>
      <c r="G4754" s="1001" t="s">
        <v>10480</v>
      </c>
      <c r="H4754" s="1128" t="n">
        <v>1724</v>
      </c>
      <c r="I4754" s="1068"/>
    </row>
    <row r="4755" customFormat="false" ht="12.75" hidden="false" customHeight="false" outlineLevel="0" collapsed="false">
      <c r="A4755" s="1001" t="n">
        <v>4753</v>
      </c>
      <c r="B4755" s="1001" t="s">
        <v>10481</v>
      </c>
      <c r="C4755" s="1001" t="s">
        <v>1625</v>
      </c>
      <c r="D4755" s="1001" t="s">
        <v>856</v>
      </c>
      <c r="E4755" s="1001" t="n">
        <v>4200530680</v>
      </c>
      <c r="F4755" s="1001" t="n">
        <v>91070</v>
      </c>
      <c r="G4755" s="1001" t="s">
        <v>10482</v>
      </c>
      <c r="H4755" s="1128" t="n">
        <v>2199</v>
      </c>
      <c r="I4755" s="1068"/>
    </row>
    <row r="4756" customFormat="false" ht="12.75" hidden="false" customHeight="false" outlineLevel="0" collapsed="false">
      <c r="A4756" s="1001" t="n">
        <v>4754</v>
      </c>
      <c r="B4756" s="1001" t="s">
        <v>10483</v>
      </c>
      <c r="C4756" s="1001" t="s">
        <v>922</v>
      </c>
      <c r="D4756" s="1001" t="s">
        <v>848</v>
      </c>
      <c r="E4756" s="1001" t="n">
        <v>3150720860</v>
      </c>
      <c r="F4756" s="1001" t="n">
        <v>65086</v>
      </c>
      <c r="G4756" s="1001" t="s">
        <v>10484</v>
      </c>
      <c r="H4756" s="1128" t="n">
        <v>631</v>
      </c>
      <c r="I4756" s="1068"/>
    </row>
    <row r="4757" customFormat="false" ht="12.75" hidden="false" customHeight="false" outlineLevel="0" collapsed="false">
      <c r="A4757" s="1001" t="n">
        <v>4755</v>
      </c>
      <c r="B4757" s="1001" t="s">
        <v>10485</v>
      </c>
      <c r="C4757" s="1001" t="s">
        <v>925</v>
      </c>
      <c r="D4757" s="1001" t="s">
        <v>848</v>
      </c>
      <c r="E4757" s="1001" t="n">
        <v>3150510510</v>
      </c>
      <c r="F4757" s="1001" t="n">
        <v>63051</v>
      </c>
      <c r="G4757" s="1001" t="s">
        <v>10486</v>
      </c>
      <c r="H4757" s="1128" t="n">
        <v>23064</v>
      </c>
      <c r="I4757" s="1068"/>
    </row>
    <row r="4758" customFormat="false" ht="12.75" hidden="false" customHeight="false" outlineLevel="0" collapsed="false">
      <c r="A4758" s="1001" t="n">
        <v>4756</v>
      </c>
      <c r="B4758" s="1001" t="s">
        <v>10487</v>
      </c>
      <c r="C4758" s="1001" t="s">
        <v>988</v>
      </c>
      <c r="D4758" s="1001" t="s">
        <v>854</v>
      </c>
      <c r="E4758" s="1001" t="n">
        <v>1010021170</v>
      </c>
      <c r="F4758" s="1001" t="n">
        <v>6120</v>
      </c>
      <c r="G4758" s="1001" t="s">
        <v>10488</v>
      </c>
      <c r="H4758" s="1128" t="n">
        <v>594</v>
      </c>
      <c r="I4758" s="1068"/>
    </row>
    <row r="4759" customFormat="false" ht="12.75" hidden="false" customHeight="false" outlineLevel="0" collapsed="false">
      <c r="A4759" s="1001" t="n">
        <v>4757</v>
      </c>
      <c r="B4759" s="1001" t="s">
        <v>10489</v>
      </c>
      <c r="C4759" s="1001" t="s">
        <v>1117</v>
      </c>
      <c r="D4759" s="1001" t="s">
        <v>852</v>
      </c>
      <c r="E4759" s="1001" t="n">
        <v>1030571030</v>
      </c>
      <c r="F4759" s="1001" t="n">
        <v>18106</v>
      </c>
      <c r="G4759" s="1001" t="s">
        <v>10490</v>
      </c>
      <c r="H4759" s="1128" t="n">
        <v>1073</v>
      </c>
      <c r="I4759" s="1068"/>
    </row>
    <row r="4760" customFormat="false" ht="12.75" hidden="false" customHeight="false" outlineLevel="0" collapsed="false">
      <c r="A4760" s="1001" t="n">
        <v>4758</v>
      </c>
      <c r="B4760" s="1001" t="s">
        <v>10491</v>
      </c>
      <c r="C4760" s="1001" t="s">
        <v>681</v>
      </c>
      <c r="D4760" s="1001" t="s">
        <v>849</v>
      </c>
      <c r="E4760" s="1001" t="n">
        <v>1080610300</v>
      </c>
      <c r="F4760" s="1001" t="n">
        <v>33030</v>
      </c>
      <c r="G4760" s="1001" t="s">
        <v>10492</v>
      </c>
      <c r="H4760" s="1128" t="n">
        <v>444</v>
      </c>
      <c r="I4760" s="1068"/>
    </row>
    <row r="4761" customFormat="false" ht="12.75" hidden="false" customHeight="false" outlineLevel="0" collapsed="false">
      <c r="A4761" s="1001" t="n">
        <v>4759</v>
      </c>
      <c r="B4761" s="1001" t="s">
        <v>10493</v>
      </c>
      <c r="C4761" s="1001" t="s">
        <v>1035</v>
      </c>
      <c r="D4761" s="1001" t="s">
        <v>854</v>
      </c>
      <c r="E4761" s="1001" t="n">
        <v>1010811711</v>
      </c>
      <c r="F4761" s="1001" t="n">
        <v>1175</v>
      </c>
      <c r="G4761" s="1001" t="s">
        <v>10494</v>
      </c>
      <c r="H4761" s="1128" t="n">
        <v>3293</v>
      </c>
      <c r="I4761" s="1068"/>
    </row>
    <row r="4762" customFormat="false" ht="12.75" hidden="false" customHeight="false" outlineLevel="0" collapsed="false">
      <c r="A4762" s="1001" t="n">
        <v>4760</v>
      </c>
      <c r="B4762" s="1001" t="s">
        <v>10495</v>
      </c>
      <c r="C4762" s="1001" t="s">
        <v>988</v>
      </c>
      <c r="D4762" s="1001" t="s">
        <v>854</v>
      </c>
      <c r="E4762" s="1001" t="n">
        <v>1010021180</v>
      </c>
      <c r="F4762" s="1001" t="n">
        <v>6121</v>
      </c>
      <c r="G4762" s="1001" t="s">
        <v>10496</v>
      </c>
      <c r="H4762" s="1128" t="n">
        <v>10873</v>
      </c>
      <c r="I4762" s="1068"/>
    </row>
    <row r="4763" customFormat="false" ht="12.75" hidden="false" customHeight="false" outlineLevel="0" collapsed="false">
      <c r="A4763" s="1001" t="n">
        <v>4761</v>
      </c>
      <c r="B4763" s="1001" t="s">
        <v>10497</v>
      </c>
      <c r="C4763" s="1001" t="s">
        <v>1084</v>
      </c>
      <c r="D4763" s="1001" t="s">
        <v>850</v>
      </c>
      <c r="E4763" s="1001" t="n">
        <v>1060850670</v>
      </c>
      <c r="F4763" s="1001" t="n">
        <v>30067</v>
      </c>
      <c r="G4763" s="1001" t="s">
        <v>10498</v>
      </c>
      <c r="H4763" s="1128" t="n">
        <v>1752</v>
      </c>
      <c r="I4763" s="1068"/>
    </row>
    <row r="4764" customFormat="false" ht="12.75" hidden="false" customHeight="false" outlineLevel="0" collapsed="false">
      <c r="A4764" s="1001" t="n">
        <v>4762</v>
      </c>
      <c r="B4764" s="1001" t="s">
        <v>10499</v>
      </c>
      <c r="C4764" s="1001" t="s">
        <v>988</v>
      </c>
      <c r="D4764" s="1001" t="s">
        <v>854</v>
      </c>
      <c r="E4764" s="1001" t="n">
        <v>1010021190</v>
      </c>
      <c r="F4764" s="1001" t="n">
        <v>6122</v>
      </c>
      <c r="G4764" s="1001" t="s">
        <v>10500</v>
      </c>
      <c r="H4764" s="1128" t="n">
        <v>1196</v>
      </c>
      <c r="I4764" s="1068"/>
    </row>
    <row r="4765" customFormat="false" ht="12.75" hidden="false" customHeight="false" outlineLevel="0" collapsed="false">
      <c r="A4765" s="1001" t="n">
        <v>4763</v>
      </c>
      <c r="B4765" s="1001" t="s">
        <v>10501</v>
      </c>
      <c r="C4765" s="1001" t="s">
        <v>914</v>
      </c>
      <c r="D4765" s="1001" t="s">
        <v>468</v>
      </c>
      <c r="E4765" s="1001" t="n">
        <v>3130380650</v>
      </c>
      <c r="F4765" s="1001" t="n">
        <v>66065</v>
      </c>
      <c r="G4765" s="1001" t="s">
        <v>10502</v>
      </c>
      <c r="H4765" s="1128" t="n">
        <v>1158</v>
      </c>
      <c r="I4765" s="1068"/>
    </row>
    <row r="4766" customFormat="false" ht="12.75" hidden="false" customHeight="false" outlineLevel="0" collapsed="false">
      <c r="A4766" s="1001" t="n">
        <v>4764</v>
      </c>
      <c r="B4766" s="1001" t="s">
        <v>10503</v>
      </c>
      <c r="C4766" s="1001" t="s">
        <v>1625</v>
      </c>
      <c r="D4766" s="1001" t="s">
        <v>856</v>
      </c>
      <c r="E4766" s="1001" t="n">
        <v>4200530690</v>
      </c>
      <c r="F4766" s="1001" t="n">
        <v>91071</v>
      </c>
      <c r="G4766" s="1001" t="s">
        <v>10504</v>
      </c>
      <c r="H4766" s="1128" t="n">
        <v>1536</v>
      </c>
      <c r="I4766" s="1068"/>
    </row>
    <row r="4767" customFormat="false" ht="12.75" hidden="false" customHeight="false" outlineLevel="0" collapsed="false">
      <c r="A4767" s="1001" t="n">
        <v>4765</v>
      </c>
      <c r="B4767" s="1001" t="s">
        <v>10505</v>
      </c>
      <c r="C4767" s="1001" t="s">
        <v>1269</v>
      </c>
      <c r="D4767" s="1001" t="s">
        <v>860</v>
      </c>
      <c r="E4767" s="1001" t="n">
        <v>1020040460</v>
      </c>
      <c r="F4767" s="1001" t="n">
        <v>7047</v>
      </c>
      <c r="G4767" s="1001" t="s">
        <v>10506</v>
      </c>
      <c r="H4767" s="1128" t="n">
        <v>209</v>
      </c>
      <c r="I4767" s="1068"/>
    </row>
    <row r="4768" customFormat="false" ht="12.75" hidden="false" customHeight="false" outlineLevel="0" collapsed="false">
      <c r="A4768" s="1001" t="n">
        <v>4766</v>
      </c>
      <c r="B4768" s="1001" t="s">
        <v>10507</v>
      </c>
      <c r="C4768" s="1001" t="s">
        <v>1035</v>
      </c>
      <c r="D4768" s="1001" t="s">
        <v>854</v>
      </c>
      <c r="E4768" s="1001" t="n">
        <v>1010811720</v>
      </c>
      <c r="F4768" s="1001" t="n">
        <v>1176</v>
      </c>
      <c r="G4768" s="1001" t="s">
        <v>10508</v>
      </c>
      <c r="H4768" s="1128" t="n">
        <v>1176</v>
      </c>
      <c r="I4768" s="1068"/>
    </row>
    <row r="4769" customFormat="false" ht="12.75" hidden="false" customHeight="false" outlineLevel="0" collapsed="false">
      <c r="A4769" s="1001" t="n">
        <v>4767</v>
      </c>
      <c r="B4769" s="1001" t="s">
        <v>10509</v>
      </c>
      <c r="C4769" s="1001" t="s">
        <v>1024</v>
      </c>
      <c r="D4769" s="1001" t="s">
        <v>856</v>
      </c>
      <c r="E4769" s="1001" t="n">
        <v>4200730520</v>
      </c>
      <c r="F4769" s="1001" t="n">
        <v>90052</v>
      </c>
      <c r="G4769" s="1001" t="s">
        <v>10510</v>
      </c>
      <c r="H4769" s="1128" t="n">
        <v>9935</v>
      </c>
      <c r="I4769" s="1068"/>
    </row>
    <row r="4770" customFormat="false" ht="12.75" hidden="false" customHeight="false" outlineLevel="0" collapsed="false">
      <c r="A4770" s="1001" t="n">
        <v>4768</v>
      </c>
      <c r="B4770" s="1001" t="s">
        <v>10511</v>
      </c>
      <c r="C4770" s="1001" t="s">
        <v>1335</v>
      </c>
      <c r="D4770" s="1001" t="s">
        <v>849</v>
      </c>
      <c r="E4770" s="1001" t="n">
        <v>1080130460</v>
      </c>
      <c r="F4770" s="1001" t="n">
        <v>37046</v>
      </c>
      <c r="G4770" s="1001" t="s">
        <v>10512</v>
      </c>
      <c r="H4770" s="1128" t="n">
        <v>13922</v>
      </c>
      <c r="I4770" s="1068"/>
    </row>
    <row r="4771" customFormat="false" ht="12.75" hidden="false" customHeight="false" outlineLevel="0" collapsed="false">
      <c r="A4771" s="1001" t="n">
        <v>4769</v>
      </c>
      <c r="B4771" s="1001" t="s">
        <v>10513</v>
      </c>
      <c r="C4771" s="1001" t="s">
        <v>988</v>
      </c>
      <c r="D4771" s="1001" t="s">
        <v>854</v>
      </c>
      <c r="E4771" s="1001" t="n">
        <v>1010021200</v>
      </c>
      <c r="F4771" s="1001" t="n">
        <v>6123</v>
      </c>
      <c r="G4771" s="1001" t="s">
        <v>10514</v>
      </c>
      <c r="H4771" s="1128" t="n">
        <v>1366</v>
      </c>
      <c r="I4771" s="1068"/>
    </row>
    <row r="4772" customFormat="false" ht="12.75" hidden="false" customHeight="false" outlineLevel="0" collapsed="false">
      <c r="A4772" s="1001" t="n">
        <v>4770</v>
      </c>
      <c r="B4772" s="1001" t="s">
        <v>10515</v>
      </c>
      <c r="C4772" s="1001" t="s">
        <v>893</v>
      </c>
      <c r="D4772" s="1001" t="s">
        <v>852</v>
      </c>
      <c r="E4772" s="1001" t="n">
        <v>1030491640</v>
      </c>
      <c r="F4772" s="1001" t="n">
        <v>15165</v>
      </c>
      <c r="G4772" s="1001" t="s">
        <v>10516</v>
      </c>
      <c r="H4772" s="1128" t="n">
        <v>1405</v>
      </c>
      <c r="I4772" s="1068"/>
    </row>
    <row r="4773" customFormat="false" ht="12.75" hidden="false" customHeight="false" outlineLevel="0" collapsed="false">
      <c r="A4773" s="1001" t="n">
        <v>4771</v>
      </c>
      <c r="B4773" s="1001" t="s">
        <v>10517</v>
      </c>
      <c r="C4773" s="1001" t="s">
        <v>1543</v>
      </c>
      <c r="D4773" s="662" t="s">
        <v>856</v>
      </c>
      <c r="E4773" s="1001" t="n">
        <v>4201110520</v>
      </c>
      <c r="F4773" s="1001" t="n">
        <v>111052</v>
      </c>
      <c r="G4773" s="1001" t="s">
        <v>10518</v>
      </c>
      <c r="H4773" s="1128" t="n">
        <v>2540</v>
      </c>
      <c r="I4773" s="1068"/>
    </row>
    <row r="4774" customFormat="false" ht="12.75" hidden="false" customHeight="false" outlineLevel="0" collapsed="false">
      <c r="A4774" s="1001" t="n">
        <v>4772</v>
      </c>
      <c r="B4774" s="1001" t="s">
        <v>10519</v>
      </c>
      <c r="C4774" s="1001" t="s">
        <v>985</v>
      </c>
      <c r="D4774" s="1001" t="s">
        <v>857</v>
      </c>
      <c r="E4774" s="1001" t="n">
        <v>4190480630</v>
      </c>
      <c r="F4774" s="1001" t="n">
        <v>83064</v>
      </c>
      <c r="G4774" s="1001" t="s">
        <v>10520</v>
      </c>
      <c r="H4774" s="1128" t="n">
        <v>6011</v>
      </c>
      <c r="I4774" s="1068"/>
    </row>
    <row r="4775" customFormat="false" ht="12.75" hidden="false" customHeight="false" outlineLevel="0" collapsed="false">
      <c r="A4775" s="1001" t="n">
        <v>4773</v>
      </c>
      <c r="B4775" s="1001" t="s">
        <v>10521</v>
      </c>
      <c r="C4775" s="1001" t="s">
        <v>1208</v>
      </c>
      <c r="D4775" s="1001" t="s">
        <v>857</v>
      </c>
      <c r="E4775" s="1001" t="n">
        <v>4190820140</v>
      </c>
      <c r="F4775" s="1001" t="n">
        <v>81013</v>
      </c>
      <c r="G4775" s="1001" t="s">
        <v>10522</v>
      </c>
      <c r="H4775" s="1128" t="n">
        <v>10896</v>
      </c>
      <c r="I4775" s="1068"/>
    </row>
    <row r="4776" customFormat="false" ht="12.75" hidden="false" customHeight="false" outlineLevel="0" collapsed="false">
      <c r="A4776" s="1001" t="n">
        <v>4774</v>
      </c>
      <c r="B4776" s="1001" t="s">
        <v>10523</v>
      </c>
      <c r="C4776" s="1001" t="s">
        <v>914</v>
      </c>
      <c r="D4776" s="1001" t="s">
        <v>468</v>
      </c>
      <c r="E4776" s="1001" t="n">
        <v>3130380660</v>
      </c>
      <c r="F4776" s="1001" t="n">
        <v>66066</v>
      </c>
      <c r="G4776" s="1001" t="s">
        <v>10524</v>
      </c>
      <c r="H4776" s="1128" t="n">
        <v>1105</v>
      </c>
      <c r="I4776" s="1068"/>
    </row>
    <row r="4777" customFormat="false" ht="12.75" hidden="false" customHeight="false" outlineLevel="0" collapsed="false">
      <c r="A4777" s="1001" t="n">
        <v>4775</v>
      </c>
      <c r="B4777" s="1001" t="s">
        <v>10525</v>
      </c>
      <c r="C4777" s="1001" t="s">
        <v>1766</v>
      </c>
      <c r="D4777" s="1001" t="s">
        <v>857</v>
      </c>
      <c r="E4777" s="1001" t="n">
        <v>4190760140</v>
      </c>
      <c r="F4777" s="1001" t="n">
        <v>89014</v>
      </c>
      <c r="G4777" s="1001" t="s">
        <v>10526</v>
      </c>
      <c r="H4777" s="1128" t="n">
        <v>21678</v>
      </c>
      <c r="I4777" s="1068"/>
    </row>
    <row r="4778" customFormat="false" ht="12.75" hidden="false" customHeight="false" outlineLevel="0" collapsed="false">
      <c r="A4778" s="1001" t="n">
        <v>4776</v>
      </c>
      <c r="B4778" s="1001" t="s">
        <v>10527</v>
      </c>
      <c r="C4778" s="1001" t="s">
        <v>1731</v>
      </c>
      <c r="D4778" s="1001" t="s">
        <v>859</v>
      </c>
      <c r="E4778" s="1001" t="n">
        <v>2100580360</v>
      </c>
      <c r="F4778" s="1001" t="n">
        <v>54036</v>
      </c>
      <c r="G4778" s="1001" t="s">
        <v>10528</v>
      </c>
      <c r="H4778" s="1128" t="n">
        <v>952</v>
      </c>
      <c r="I4778" s="1068"/>
    </row>
    <row r="4779" customFormat="false" ht="12.75" hidden="false" customHeight="false" outlineLevel="0" collapsed="false">
      <c r="A4779" s="1001" t="n">
        <v>4777</v>
      </c>
      <c r="B4779" s="1001" t="s">
        <v>10529</v>
      </c>
      <c r="C4779" s="1001" t="s">
        <v>945</v>
      </c>
      <c r="D4779" s="1001" t="s">
        <v>852</v>
      </c>
      <c r="E4779" s="1001" t="n">
        <v>1030151200</v>
      </c>
      <c r="F4779" s="1001" t="n">
        <v>17129</v>
      </c>
      <c r="G4779" s="1001" t="s">
        <v>10530</v>
      </c>
      <c r="H4779" s="1128" t="n">
        <v>4773</v>
      </c>
      <c r="I4779" s="1068"/>
    </row>
    <row r="4780" customFormat="false" ht="12.75" hidden="false" customHeight="false" outlineLevel="0" collapsed="false">
      <c r="A4780" s="1001" t="n">
        <v>4778</v>
      </c>
      <c r="B4780" s="1001" t="s">
        <v>10531</v>
      </c>
      <c r="C4780" s="1001" t="s">
        <v>988</v>
      </c>
      <c r="D4780" s="1001" t="s">
        <v>854</v>
      </c>
      <c r="E4780" s="1001" t="n">
        <v>1010021210</v>
      </c>
      <c r="F4780" s="1001" t="n">
        <v>6124</v>
      </c>
      <c r="G4780" s="1001" t="s">
        <v>10532</v>
      </c>
      <c r="H4780" s="1128" t="n">
        <v>198</v>
      </c>
      <c r="I4780" s="1068"/>
    </row>
    <row r="4781" customFormat="false" ht="12.75" hidden="false" customHeight="false" outlineLevel="0" collapsed="false">
      <c r="A4781" s="1001" t="n">
        <v>4779</v>
      </c>
      <c r="B4781" s="1001" t="s">
        <v>10533</v>
      </c>
      <c r="C4781" s="1001" t="s">
        <v>881</v>
      </c>
      <c r="D4781" s="1001" t="s">
        <v>852</v>
      </c>
      <c r="E4781" s="1001" t="n">
        <v>1030980620</v>
      </c>
      <c r="F4781" s="1001" t="n">
        <v>97062</v>
      </c>
      <c r="G4781" s="1001" t="s">
        <v>10534</v>
      </c>
      <c r="H4781" s="1128" t="n">
        <v>3846</v>
      </c>
      <c r="I4781" s="1068"/>
    </row>
    <row r="4782" customFormat="false" ht="12.75" hidden="false" customHeight="false" outlineLevel="0" collapsed="false">
      <c r="A4782" s="1001" t="n">
        <v>4780</v>
      </c>
      <c r="B4782" s="1001" t="s">
        <v>10535</v>
      </c>
      <c r="C4782" s="1001" t="s">
        <v>893</v>
      </c>
      <c r="D4782" s="1001" t="s">
        <v>852</v>
      </c>
      <c r="E4782" s="1001" t="n">
        <v>1030491650</v>
      </c>
      <c r="F4782" s="1001" t="n">
        <v>15166</v>
      </c>
      <c r="G4782" s="1001" t="s">
        <v>10536</v>
      </c>
      <c r="H4782" s="1128" t="n">
        <v>47090</v>
      </c>
      <c r="I4782" s="1068"/>
    </row>
    <row r="4783" customFormat="false" ht="12.75" hidden="false" customHeight="false" outlineLevel="0" collapsed="false">
      <c r="A4783" s="1001" t="n">
        <v>4781</v>
      </c>
      <c r="B4783" s="1001" t="s">
        <v>10537</v>
      </c>
      <c r="C4783" s="1001" t="s">
        <v>945</v>
      </c>
      <c r="D4783" s="1001" t="s">
        <v>852</v>
      </c>
      <c r="E4783" s="1001" t="n">
        <v>1030151210</v>
      </c>
      <c r="F4783" s="1001" t="n">
        <v>17130</v>
      </c>
      <c r="G4783" s="1001" t="s">
        <v>10538</v>
      </c>
      <c r="H4783" s="1128" t="n">
        <v>3637</v>
      </c>
      <c r="I4783" s="1068"/>
    </row>
    <row r="4784" customFormat="false" ht="12.75" hidden="false" customHeight="false" outlineLevel="0" collapsed="false">
      <c r="A4784" s="1001" t="n">
        <v>4782</v>
      </c>
      <c r="B4784" s="1001" t="s">
        <v>10539</v>
      </c>
      <c r="C4784" s="1001" t="s">
        <v>951</v>
      </c>
      <c r="D4784" s="1001" t="s">
        <v>852</v>
      </c>
      <c r="E4784" s="1001" t="n">
        <v>1030260640</v>
      </c>
      <c r="F4784" s="1001" t="n">
        <v>19065</v>
      </c>
      <c r="G4784" s="1001" t="s">
        <v>10540</v>
      </c>
      <c r="H4784" s="1128" t="n">
        <v>1345</v>
      </c>
      <c r="I4784" s="1068"/>
    </row>
    <row r="4785" customFormat="false" ht="12.75" hidden="false" customHeight="false" outlineLevel="0" collapsed="false">
      <c r="A4785" s="1001" t="n">
        <v>4783</v>
      </c>
      <c r="B4785" s="1001" t="s">
        <v>10541</v>
      </c>
      <c r="C4785" s="1001" t="s">
        <v>875</v>
      </c>
      <c r="D4785" s="1001" t="s">
        <v>861</v>
      </c>
      <c r="E4785" s="1001" t="n">
        <v>1050540600</v>
      </c>
      <c r="F4785" s="1001" t="n">
        <v>28060</v>
      </c>
      <c r="G4785" s="1001" t="s">
        <v>10542</v>
      </c>
      <c r="H4785" s="1128" t="n">
        <v>206651</v>
      </c>
      <c r="I4785" s="1068"/>
    </row>
    <row r="4786" customFormat="false" ht="12.75" hidden="false" customHeight="false" outlineLevel="0" collapsed="false">
      <c r="A4786" s="1001" t="n">
        <v>4784</v>
      </c>
      <c r="B4786" s="1001" t="s">
        <v>10543</v>
      </c>
      <c r="C4786" s="1001" t="s">
        <v>1024</v>
      </c>
      <c r="D4786" s="1001" t="s">
        <v>856</v>
      </c>
      <c r="E4786" s="1001" t="n">
        <v>4200730530</v>
      </c>
      <c r="F4786" s="1001" t="n">
        <v>90053</v>
      </c>
      <c r="G4786" s="1001" t="s">
        <v>10544</v>
      </c>
      <c r="H4786" s="1128" t="n">
        <v>605</v>
      </c>
      <c r="I4786" s="1068"/>
    </row>
    <row r="4787" customFormat="false" ht="12.75" hidden="false" customHeight="false" outlineLevel="0" collapsed="false">
      <c r="A4787" s="1001" t="n">
        <v>4785</v>
      </c>
      <c r="B4787" s="1001" t="s">
        <v>10545</v>
      </c>
      <c r="C4787" s="1001" t="s">
        <v>1024</v>
      </c>
      <c r="D4787" s="1001" t="s">
        <v>856</v>
      </c>
      <c r="E4787" s="1001" t="n">
        <v>4200730532</v>
      </c>
      <c r="F4787" s="1001" t="n">
        <v>90090</v>
      </c>
      <c r="G4787" s="1001" t="s">
        <v>10546</v>
      </c>
      <c r="H4787" s="1128" t="n">
        <v>2055</v>
      </c>
      <c r="I4787" s="1068"/>
    </row>
    <row r="4788" customFormat="false" ht="12.75" hidden="false" customHeight="false" outlineLevel="0" collapsed="false">
      <c r="A4788" s="1001" t="n">
        <v>4786</v>
      </c>
      <c r="B4788" s="1001" t="s">
        <v>10547</v>
      </c>
      <c r="C4788" s="1001" t="s">
        <v>922</v>
      </c>
      <c r="D4788" s="1001" t="s">
        <v>848</v>
      </c>
      <c r="E4788" s="1001" t="n">
        <v>3150720870</v>
      </c>
      <c r="F4788" s="1001" t="n">
        <v>65087</v>
      </c>
      <c r="G4788" s="1001" t="s">
        <v>10548</v>
      </c>
      <c r="H4788" s="1128" t="n">
        <v>4936</v>
      </c>
      <c r="I4788" s="1068"/>
    </row>
    <row r="4789" customFormat="false" ht="12.75" hidden="false" customHeight="false" outlineLevel="0" collapsed="false">
      <c r="A4789" s="1001" t="n">
        <v>4787</v>
      </c>
      <c r="B4789" s="1001" t="s">
        <v>10549</v>
      </c>
      <c r="C4789" s="1001" t="s">
        <v>1100</v>
      </c>
      <c r="D4789" s="1001" t="s">
        <v>848</v>
      </c>
      <c r="E4789" s="1001" t="n">
        <v>3150110440</v>
      </c>
      <c r="F4789" s="1001" t="n">
        <v>62045</v>
      </c>
      <c r="G4789" s="1001" t="s">
        <v>10550</v>
      </c>
      <c r="H4789" s="1128" t="n">
        <v>3651</v>
      </c>
      <c r="I4789" s="1068"/>
    </row>
    <row r="4790" customFormat="false" ht="12.75" hidden="false" customHeight="false" outlineLevel="0" collapsed="false">
      <c r="A4790" s="1001" t="n">
        <v>4788</v>
      </c>
      <c r="B4790" s="1001" t="s">
        <v>10551</v>
      </c>
      <c r="C4790" s="1001" t="s">
        <v>908</v>
      </c>
      <c r="D4790" s="1001" t="s">
        <v>854</v>
      </c>
      <c r="E4790" s="1001" t="n">
        <v>1010271570</v>
      </c>
      <c r="F4790" s="1001" t="n">
        <v>4157</v>
      </c>
      <c r="G4790" s="1001" t="s">
        <v>10552</v>
      </c>
      <c r="H4790" s="1128" t="n">
        <v>2637</v>
      </c>
      <c r="I4790" s="1068"/>
    </row>
    <row r="4791" customFormat="false" ht="12.75" hidden="false" customHeight="false" outlineLevel="0" collapsed="false">
      <c r="A4791" s="1001" t="n">
        <v>4789</v>
      </c>
      <c r="B4791" s="1001" t="s">
        <v>10553</v>
      </c>
      <c r="C4791" s="1001" t="s">
        <v>1330</v>
      </c>
      <c r="D4791" s="1001" t="s">
        <v>861</v>
      </c>
      <c r="E4791" s="1001" t="n">
        <v>1050840540</v>
      </c>
      <c r="F4791" s="1001" t="n">
        <v>26055</v>
      </c>
      <c r="G4791" s="1001" t="s">
        <v>10554</v>
      </c>
      <c r="H4791" s="1128" t="n">
        <v>22012</v>
      </c>
      <c r="I4791" s="1068"/>
    </row>
    <row r="4792" customFormat="false" ht="12.75" hidden="false" customHeight="false" outlineLevel="0" collapsed="false">
      <c r="A4792" s="1001" t="n">
        <v>4790</v>
      </c>
      <c r="B4792" s="1001" t="s">
        <v>10555</v>
      </c>
      <c r="C4792" s="1001" t="s">
        <v>922</v>
      </c>
      <c r="D4792" s="1001" t="s">
        <v>848</v>
      </c>
      <c r="E4792" s="1001" t="n">
        <v>3150720880</v>
      </c>
      <c r="F4792" s="1001" t="n">
        <v>65088</v>
      </c>
      <c r="G4792" s="1001" t="s">
        <v>10556</v>
      </c>
      <c r="H4792" s="1128" t="n">
        <v>34472</v>
      </c>
      <c r="I4792" s="1068"/>
    </row>
    <row r="4793" customFormat="false" ht="12.75" hidden="false" customHeight="false" outlineLevel="0" collapsed="false">
      <c r="A4793" s="1001" t="n">
        <v>4791</v>
      </c>
      <c r="B4793" s="1001" t="s">
        <v>10557</v>
      </c>
      <c r="C4793" s="1001" t="s">
        <v>917</v>
      </c>
      <c r="D4793" s="1001" t="s">
        <v>464</v>
      </c>
      <c r="E4793" s="1001" t="n">
        <v>2120690460</v>
      </c>
      <c r="F4793" s="1001" t="n">
        <v>57048</v>
      </c>
      <c r="G4793" s="1001" t="s">
        <v>10558</v>
      </c>
      <c r="H4793" s="1128" t="n">
        <v>148</v>
      </c>
      <c r="I4793" s="1068"/>
    </row>
    <row r="4794" customFormat="false" ht="12.75" hidden="false" customHeight="false" outlineLevel="0" collapsed="false">
      <c r="A4794" s="1001" t="n">
        <v>4792</v>
      </c>
      <c r="B4794" s="1001" t="s">
        <v>10559</v>
      </c>
      <c r="C4794" s="1001" t="s">
        <v>999</v>
      </c>
      <c r="D4794" s="1001" t="s">
        <v>852</v>
      </c>
      <c r="E4794" s="1001" t="n">
        <v>1030121460</v>
      </c>
      <c r="F4794" s="1001" t="n">
        <v>16154</v>
      </c>
      <c r="G4794" s="1001" t="s">
        <v>10560</v>
      </c>
      <c r="H4794" s="1128" t="n">
        <v>2098</v>
      </c>
      <c r="I4794" s="1068"/>
    </row>
    <row r="4795" customFormat="false" ht="12.75" hidden="false" customHeight="false" outlineLevel="0" collapsed="false">
      <c r="A4795" s="1001" t="n">
        <v>4793</v>
      </c>
      <c r="B4795" s="1001" t="s">
        <v>10561</v>
      </c>
      <c r="C4795" s="1001" t="s">
        <v>985</v>
      </c>
      <c r="D4795" s="1001" t="s">
        <v>857</v>
      </c>
      <c r="E4795" s="1001" t="n">
        <v>4190480640</v>
      </c>
      <c r="F4795" s="1001" t="n">
        <v>83065</v>
      </c>
      <c r="G4795" s="1001" t="s">
        <v>10562</v>
      </c>
      <c r="H4795" s="1128" t="n">
        <v>1135</v>
      </c>
      <c r="I4795" s="1068"/>
    </row>
    <row r="4796" customFormat="false" ht="12.75" hidden="false" customHeight="false" outlineLevel="0" collapsed="false">
      <c r="A4796" s="1001" t="n">
        <v>4794</v>
      </c>
      <c r="B4796" s="1001" t="s">
        <v>10563</v>
      </c>
      <c r="C4796" s="1001" t="s">
        <v>1325</v>
      </c>
      <c r="D4796" s="1001" t="s">
        <v>468</v>
      </c>
      <c r="E4796" s="1001" t="n">
        <v>3130230590</v>
      </c>
      <c r="F4796" s="1001" t="n">
        <v>69059</v>
      </c>
      <c r="G4796" s="1001" t="s">
        <v>10564</v>
      </c>
      <c r="H4796" s="1128" t="n">
        <v>4154</v>
      </c>
      <c r="I4796" s="1068"/>
    </row>
    <row r="4797" customFormat="false" ht="12.75" hidden="false" customHeight="false" outlineLevel="0" collapsed="false">
      <c r="A4797" s="1001" t="n">
        <v>4795</v>
      </c>
      <c r="B4797" s="1001" t="s">
        <v>10565</v>
      </c>
      <c r="C4797" s="1001" t="s">
        <v>1084</v>
      </c>
      <c r="D4797" s="1001" t="s">
        <v>850</v>
      </c>
      <c r="E4797" s="1001" t="n">
        <v>1060850680</v>
      </c>
      <c r="F4797" s="1001" t="n">
        <v>30068</v>
      </c>
      <c r="G4797" s="1001" t="s">
        <v>10566</v>
      </c>
      <c r="H4797" s="1128" t="n">
        <v>5112</v>
      </c>
      <c r="I4797" s="1068"/>
    </row>
    <row r="4798" customFormat="false" ht="12.75" hidden="false" customHeight="false" outlineLevel="0" collapsed="false">
      <c r="A4798" s="1001" t="n">
        <v>4796</v>
      </c>
      <c r="B4798" s="1001" t="s">
        <v>10567</v>
      </c>
      <c r="C4798" s="1001" t="s">
        <v>908</v>
      </c>
      <c r="D4798" s="1001" t="s">
        <v>854</v>
      </c>
      <c r="E4798" s="1001" t="n">
        <v>1010271580</v>
      </c>
      <c r="F4798" s="1001" t="n">
        <v>4158</v>
      </c>
      <c r="G4798" s="1001" t="s">
        <v>10568</v>
      </c>
      <c r="H4798" s="1128" t="n">
        <v>584</v>
      </c>
      <c r="I4798" s="1068"/>
    </row>
    <row r="4799" customFormat="false" ht="12.75" hidden="false" customHeight="false" outlineLevel="0" collapsed="false">
      <c r="A4799" s="1001" t="n">
        <v>4797</v>
      </c>
      <c r="B4799" s="1001" t="s">
        <v>10569</v>
      </c>
      <c r="C4799" s="1001" t="s">
        <v>881</v>
      </c>
      <c r="D4799" s="1001" t="s">
        <v>852</v>
      </c>
      <c r="E4799" s="1001" t="n">
        <v>1030980630</v>
      </c>
      <c r="F4799" s="1001" t="n">
        <v>97063</v>
      </c>
      <c r="G4799" s="1001" t="s">
        <v>10570</v>
      </c>
      <c r="H4799" s="1128" t="n">
        <v>328</v>
      </c>
      <c r="I4799" s="1068"/>
    </row>
    <row r="4800" customFormat="false" ht="12.75" hidden="false" customHeight="false" outlineLevel="0" collapsed="false">
      <c r="A4800" s="1001" t="n">
        <v>4798</v>
      </c>
      <c r="B4800" s="1001" t="s">
        <v>10571</v>
      </c>
      <c r="C4800" s="1001" t="s">
        <v>1087</v>
      </c>
      <c r="D4800" s="1001" t="s">
        <v>848</v>
      </c>
      <c r="E4800" s="1001" t="n">
        <v>3150080670</v>
      </c>
      <c r="F4800" s="1001" t="n">
        <v>64068</v>
      </c>
      <c r="G4800" s="1001" t="s">
        <v>10572</v>
      </c>
      <c r="H4800" s="1128" t="n">
        <v>1741</v>
      </c>
      <c r="I4800" s="1068"/>
    </row>
    <row r="4801" customFormat="false" ht="12.75" hidden="false" customHeight="false" outlineLevel="0" collapsed="false">
      <c r="A4801" s="1001" t="n">
        <v>4799</v>
      </c>
      <c r="B4801" s="1001" t="s">
        <v>10573</v>
      </c>
      <c r="C4801" s="1001" t="s">
        <v>1100</v>
      </c>
      <c r="D4801" s="1001" t="s">
        <v>848</v>
      </c>
      <c r="E4801" s="1001" t="n">
        <v>3150110450</v>
      </c>
      <c r="F4801" s="1001" t="n">
        <v>62046</v>
      </c>
      <c r="G4801" s="1001" t="s">
        <v>10574</v>
      </c>
      <c r="H4801" s="1128" t="n">
        <v>2304</v>
      </c>
      <c r="I4801" s="1068"/>
    </row>
    <row r="4802" customFormat="false" ht="12.75" hidden="false" customHeight="false" outlineLevel="0" collapsed="false">
      <c r="A4802" s="1001" t="n">
        <v>4800</v>
      </c>
      <c r="B4802" s="1001" t="s">
        <v>10575</v>
      </c>
      <c r="C4802" s="1001" t="s">
        <v>945</v>
      </c>
      <c r="D4802" s="1001" t="s">
        <v>852</v>
      </c>
      <c r="E4802" s="1001" t="n">
        <v>1030151220</v>
      </c>
      <c r="F4802" s="1001" t="n">
        <v>17131</v>
      </c>
      <c r="G4802" s="1001" t="s">
        <v>10576</v>
      </c>
      <c r="H4802" s="1128" t="n">
        <v>176</v>
      </c>
      <c r="I4802" s="1068"/>
    </row>
    <row r="4803" customFormat="false" ht="12.75" hidden="false" customHeight="false" outlineLevel="0" collapsed="false">
      <c r="A4803" s="1001" t="n">
        <v>4801</v>
      </c>
      <c r="B4803" s="1001" t="s">
        <v>10577</v>
      </c>
      <c r="C4803" s="1001" t="s">
        <v>945</v>
      </c>
      <c r="D4803" s="1001" t="s">
        <v>852</v>
      </c>
      <c r="E4803" s="1001" t="n">
        <v>1030151230</v>
      </c>
      <c r="F4803" s="1001" t="n">
        <v>17132</v>
      </c>
      <c r="G4803" s="1001" t="s">
        <v>10578</v>
      </c>
      <c r="H4803" s="1128" t="n">
        <v>2170</v>
      </c>
      <c r="I4803" s="1068"/>
    </row>
    <row r="4804" customFormat="false" ht="12.75" hidden="false" customHeight="false" outlineLevel="0" collapsed="false">
      <c r="A4804" s="1001" t="n">
        <v>4802</v>
      </c>
      <c r="B4804" s="1001" t="s">
        <v>10579</v>
      </c>
      <c r="C4804" s="1001" t="s">
        <v>999</v>
      </c>
      <c r="D4804" s="1001" t="s">
        <v>852</v>
      </c>
      <c r="E4804" s="1001" t="n">
        <v>1030121470</v>
      </c>
      <c r="F4804" s="1001" t="n">
        <v>16155</v>
      </c>
      <c r="G4804" s="1001" t="s">
        <v>10580</v>
      </c>
      <c r="H4804" s="1128" t="n">
        <v>3976</v>
      </c>
      <c r="I4804" s="1068"/>
    </row>
    <row r="4805" customFormat="false" ht="12.75" hidden="false" customHeight="false" outlineLevel="0" collapsed="false">
      <c r="A4805" s="1001" t="n">
        <v>4803</v>
      </c>
      <c r="B4805" s="1001" t="s">
        <v>10581</v>
      </c>
      <c r="C4805" s="1001" t="s">
        <v>2111</v>
      </c>
      <c r="D4805" s="1001" t="s">
        <v>849</v>
      </c>
      <c r="E4805" s="1001" t="n">
        <v>1080500281</v>
      </c>
      <c r="F4805" s="1001" t="n">
        <v>36029</v>
      </c>
      <c r="G4805" s="1001" t="s">
        <v>10582</v>
      </c>
      <c r="H4805" s="1128" t="n">
        <v>2059</v>
      </c>
      <c r="I4805" s="1068"/>
    </row>
    <row r="4806" customFormat="false" ht="12.75" hidden="false" customHeight="false" outlineLevel="0" collapsed="false">
      <c r="A4806" s="1001" t="n">
        <v>4804</v>
      </c>
      <c r="B4806" s="1001" t="s">
        <v>10583</v>
      </c>
      <c r="C4806" s="1001" t="s">
        <v>1796</v>
      </c>
      <c r="D4806" s="1001" t="s">
        <v>855</v>
      </c>
      <c r="E4806" s="1001" t="n">
        <v>3160780200</v>
      </c>
      <c r="F4806" s="1001" t="n">
        <v>73020</v>
      </c>
      <c r="G4806" s="1001" t="s">
        <v>10584</v>
      </c>
      <c r="H4806" s="1128" t="n">
        <v>7627</v>
      </c>
      <c r="I4806" s="1068"/>
    </row>
    <row r="4807" customFormat="false" ht="12.75" hidden="false" customHeight="false" outlineLevel="0" collapsed="false">
      <c r="A4807" s="1001" t="n">
        <v>4805</v>
      </c>
      <c r="B4807" s="1001" t="s">
        <v>10585</v>
      </c>
      <c r="C4807" s="1001" t="s">
        <v>1796</v>
      </c>
      <c r="D4807" s="1001" t="s">
        <v>855</v>
      </c>
      <c r="E4807" s="1001" t="n">
        <v>3160780210</v>
      </c>
      <c r="F4807" s="1001" t="n">
        <v>73021</v>
      </c>
      <c r="G4807" s="1001" t="s">
        <v>10586</v>
      </c>
      <c r="H4807" s="1128" t="n">
        <v>15788</v>
      </c>
      <c r="I4807" s="1068"/>
    </row>
    <row r="4808" customFormat="false" ht="12.75" hidden="false" customHeight="false" outlineLevel="0" collapsed="false">
      <c r="A4808" s="1001" t="n">
        <v>4806</v>
      </c>
      <c r="B4808" s="1001" t="s">
        <v>10587</v>
      </c>
      <c r="C4808" s="1001" t="s">
        <v>928</v>
      </c>
      <c r="D4808" s="1001" t="s">
        <v>857</v>
      </c>
      <c r="E4808" s="1001" t="n">
        <v>4190210310</v>
      </c>
      <c r="F4808" s="1001" t="n">
        <v>87032</v>
      </c>
      <c r="G4808" s="1001" t="s">
        <v>10588</v>
      </c>
      <c r="H4808" s="1128" t="n">
        <v>15802</v>
      </c>
      <c r="I4808" s="1068"/>
    </row>
    <row r="4809" customFormat="false" ht="12.75" hidden="false" customHeight="false" outlineLevel="0" collapsed="false">
      <c r="A4809" s="1001" t="n">
        <v>4807</v>
      </c>
      <c r="B4809" s="1001" t="s">
        <v>10589</v>
      </c>
      <c r="C4809" s="1001" t="s">
        <v>2351</v>
      </c>
      <c r="D4809" s="1001" t="s">
        <v>458</v>
      </c>
      <c r="E4809" s="1001" t="n">
        <v>2090620230</v>
      </c>
      <c r="F4809" s="1001" t="n">
        <v>50024</v>
      </c>
      <c r="G4809" s="1001" t="s">
        <v>10590</v>
      </c>
      <c r="H4809" s="1128" t="n">
        <v>4535</v>
      </c>
      <c r="I4809" s="1068"/>
    </row>
    <row r="4810" customFormat="false" ht="12.75" hidden="false" customHeight="false" outlineLevel="0" collapsed="false">
      <c r="A4810" s="1001" t="n">
        <v>4808</v>
      </c>
      <c r="B4810" s="1001" t="s">
        <v>10591</v>
      </c>
      <c r="C4810" s="1001" t="s">
        <v>1154</v>
      </c>
      <c r="D4810" s="1001" t="s">
        <v>849</v>
      </c>
      <c r="E4810" s="1001" t="n">
        <v>1080560260</v>
      </c>
      <c r="F4810" s="1001" t="n">
        <v>34026</v>
      </c>
      <c r="G4810" s="1001" t="s">
        <v>10592</v>
      </c>
      <c r="H4810" s="1128" t="n">
        <v>1051</v>
      </c>
      <c r="I4810" s="1068"/>
    </row>
    <row r="4811" customFormat="false" ht="12.75" hidden="false" customHeight="false" outlineLevel="0" collapsed="false">
      <c r="A4811" s="1001" t="n">
        <v>4809</v>
      </c>
      <c r="B4811" s="1001" t="s">
        <v>10593</v>
      </c>
      <c r="C4811" s="1001" t="s">
        <v>971</v>
      </c>
      <c r="D4811" s="1001" t="s">
        <v>853</v>
      </c>
      <c r="E4811" s="1001" t="n">
        <v>3140190500</v>
      </c>
      <c r="F4811" s="1001" t="n">
        <v>70050</v>
      </c>
      <c r="G4811" s="1001" t="s">
        <v>10594</v>
      </c>
      <c r="H4811" s="1128" t="n">
        <v>1575</v>
      </c>
      <c r="I4811" s="1068"/>
    </row>
    <row r="4812" customFormat="false" ht="12.75" hidden="false" customHeight="false" outlineLevel="0" collapsed="false">
      <c r="A4812" s="1001" t="n">
        <v>4810</v>
      </c>
      <c r="B4812" s="1001" t="s">
        <v>10595</v>
      </c>
      <c r="C4812" s="1001" t="s">
        <v>1024</v>
      </c>
      <c r="D4812" s="1001" t="s">
        <v>856</v>
      </c>
      <c r="E4812" s="1001" t="n">
        <v>4200730531</v>
      </c>
      <c r="F4812" s="1001" t="n">
        <v>90054</v>
      </c>
      <c r="G4812" s="1001" t="s">
        <v>10596</v>
      </c>
      <c r="H4812" s="1128" t="n">
        <v>4106</v>
      </c>
      <c r="I4812" s="1068"/>
    </row>
    <row r="4813" customFormat="false" ht="12.75" hidden="false" customHeight="false" outlineLevel="0" collapsed="false">
      <c r="A4813" s="1001" t="n">
        <v>4811</v>
      </c>
      <c r="B4813" s="1001" t="s">
        <v>10597</v>
      </c>
      <c r="C4813" s="1001" t="s">
        <v>999</v>
      </c>
      <c r="D4813" s="1001" t="s">
        <v>852</v>
      </c>
      <c r="E4813" s="1001" t="n">
        <v>1030121480</v>
      </c>
      <c r="F4813" s="1001" t="n">
        <v>16156</v>
      </c>
      <c r="G4813" s="1001" t="s">
        <v>10598</v>
      </c>
      <c r="H4813" s="1128" t="n">
        <v>4492</v>
      </c>
      <c r="I4813" s="1068"/>
    </row>
    <row r="4814" customFormat="false" ht="12.75" hidden="false" customHeight="false" outlineLevel="0" collapsed="false">
      <c r="A4814" s="1001" t="n">
        <v>4812</v>
      </c>
      <c r="B4814" s="1001" t="s">
        <v>10599</v>
      </c>
      <c r="C4814" s="1001" t="s">
        <v>1250</v>
      </c>
      <c r="D4814" s="1001" t="s">
        <v>857</v>
      </c>
      <c r="E4814" s="1001" t="n">
        <v>4190550500</v>
      </c>
      <c r="F4814" s="1001" t="n">
        <v>82052</v>
      </c>
      <c r="G4814" s="1001" t="s">
        <v>10600</v>
      </c>
      <c r="H4814" s="1128" t="n">
        <v>1849</v>
      </c>
      <c r="I4814" s="1068"/>
    </row>
    <row r="4815" customFormat="false" ht="12.75" hidden="false" customHeight="false" outlineLevel="0" collapsed="false">
      <c r="A4815" s="1001" t="n">
        <v>4813</v>
      </c>
      <c r="B4815" s="1001" t="s">
        <v>10601</v>
      </c>
      <c r="C4815" s="1001" t="s">
        <v>1035</v>
      </c>
      <c r="D4815" s="1001" t="s">
        <v>854</v>
      </c>
      <c r="E4815" s="1001" t="n">
        <v>1010811730</v>
      </c>
      <c r="F4815" s="1001" t="n">
        <v>1177</v>
      </c>
      <c r="G4815" s="1001" t="s">
        <v>10602</v>
      </c>
      <c r="H4815" s="1128" t="n">
        <v>839</v>
      </c>
      <c r="I4815" s="1068"/>
    </row>
    <row r="4816" customFormat="false" ht="12.75" hidden="false" customHeight="false" outlineLevel="0" collapsed="false">
      <c r="A4816" s="1001" t="n">
        <v>4814</v>
      </c>
      <c r="B4816" s="1001" t="s">
        <v>10603</v>
      </c>
      <c r="C4816" s="1001" t="s">
        <v>951</v>
      </c>
      <c r="D4816" s="1001" t="s">
        <v>852</v>
      </c>
      <c r="E4816" s="1001" t="n">
        <v>1030260650</v>
      </c>
      <c r="F4816" s="1001" t="n">
        <v>19066</v>
      </c>
      <c r="G4816" s="1001" t="s">
        <v>10604</v>
      </c>
      <c r="H4816" s="1128" t="n">
        <v>3777</v>
      </c>
      <c r="I4816" s="1068"/>
    </row>
    <row r="4817" customFormat="false" ht="12.75" hidden="false" customHeight="false" outlineLevel="0" collapsed="false">
      <c r="A4817" s="1001" t="n">
        <v>4815</v>
      </c>
      <c r="B4817" s="1001" t="s">
        <v>10605</v>
      </c>
      <c r="C4817" s="1001" t="s">
        <v>899</v>
      </c>
      <c r="D4817" s="1001" t="s">
        <v>846</v>
      </c>
      <c r="E4817" s="1001" t="n">
        <v>3170640560</v>
      </c>
      <c r="F4817" s="1001" t="n">
        <v>76057</v>
      </c>
      <c r="G4817" s="1001" t="s">
        <v>10606</v>
      </c>
      <c r="H4817" s="1128" t="n">
        <v>4511</v>
      </c>
      <c r="I4817" s="1068"/>
    </row>
    <row r="4818" customFormat="false" ht="12.75" hidden="false" customHeight="false" outlineLevel="0" collapsed="false">
      <c r="A4818" s="1001" t="n">
        <v>4816</v>
      </c>
      <c r="B4818" s="1001" t="s">
        <v>10607</v>
      </c>
      <c r="C4818" s="1001" t="s">
        <v>1766</v>
      </c>
      <c r="D4818" s="1001" t="s">
        <v>857</v>
      </c>
      <c r="E4818" s="1001" t="n">
        <v>4190760150</v>
      </c>
      <c r="F4818" s="1001" t="n">
        <v>89015</v>
      </c>
      <c r="G4818" s="1001" t="s">
        <v>10608</v>
      </c>
      <c r="H4818" s="1128" t="n">
        <v>8233</v>
      </c>
      <c r="I4818" s="1068"/>
    </row>
    <row r="4819" customFormat="false" ht="12.75" hidden="false" customHeight="false" outlineLevel="0" collapsed="false">
      <c r="A4819" s="1001" t="n">
        <v>4817</v>
      </c>
      <c r="B4819" s="1001" t="s">
        <v>10609</v>
      </c>
      <c r="C4819" s="1001" t="s">
        <v>1084</v>
      </c>
      <c r="D4819" s="1001" t="s">
        <v>850</v>
      </c>
      <c r="E4819" s="1001" t="n">
        <v>1060850690</v>
      </c>
      <c r="F4819" s="1001" t="n">
        <v>30069</v>
      </c>
      <c r="G4819" s="1001" t="s">
        <v>10610</v>
      </c>
      <c r="H4819" s="1128" t="n">
        <v>2891</v>
      </c>
      <c r="I4819" s="1068"/>
    </row>
    <row r="4820" customFormat="false" ht="12.75" hidden="false" customHeight="false" outlineLevel="0" collapsed="false">
      <c r="A4820" s="1001" t="n">
        <v>4818</v>
      </c>
      <c r="B4820" s="1001" t="s">
        <v>10611</v>
      </c>
      <c r="C4820" s="1001" t="s">
        <v>945</v>
      </c>
      <c r="D4820" s="1001" t="s">
        <v>852</v>
      </c>
      <c r="E4820" s="1001" t="n">
        <v>1030151240</v>
      </c>
      <c r="F4820" s="1001" t="n">
        <v>17133</v>
      </c>
      <c r="G4820" s="1001" t="s">
        <v>10612</v>
      </c>
      <c r="H4820" s="1128" t="n">
        <v>19937</v>
      </c>
      <c r="I4820" s="1068"/>
    </row>
    <row r="4821" customFormat="false" ht="12.75" hidden="false" customHeight="false" outlineLevel="0" collapsed="false">
      <c r="A4821" s="1001" t="n">
        <v>4819</v>
      </c>
      <c r="B4821" s="1001" t="s">
        <v>10613</v>
      </c>
      <c r="C4821" s="1001" t="s">
        <v>1120</v>
      </c>
      <c r="D4821" s="1001" t="s">
        <v>854</v>
      </c>
      <c r="E4821" s="1001" t="n">
        <v>1010880890</v>
      </c>
      <c r="F4821" s="1001" t="n">
        <v>2090</v>
      </c>
      <c r="G4821" s="1001" t="s">
        <v>10614</v>
      </c>
      <c r="H4821" s="1128" t="n">
        <v>1105</v>
      </c>
      <c r="I4821" s="1068"/>
    </row>
    <row r="4822" customFormat="false" ht="12.75" hidden="false" customHeight="false" outlineLevel="0" collapsed="false">
      <c r="A4822" s="1001" t="n">
        <v>4820</v>
      </c>
      <c r="B4822" s="1001" t="s">
        <v>10615</v>
      </c>
      <c r="C4822" s="1001" t="s">
        <v>1881</v>
      </c>
      <c r="D4822" s="1001" t="s">
        <v>458</v>
      </c>
      <c r="E4822" s="1001" t="n">
        <v>2090300310</v>
      </c>
      <c r="F4822" s="1001" t="n">
        <v>48031</v>
      </c>
      <c r="G4822" s="1001" t="s">
        <v>10616</v>
      </c>
      <c r="H4822" s="1128" t="n">
        <v>1111</v>
      </c>
      <c r="I4822" s="1068"/>
    </row>
    <row r="4823" customFormat="false" ht="12.75" hidden="false" customHeight="false" outlineLevel="0" collapsed="false">
      <c r="A4823" s="1001" t="n">
        <v>4821</v>
      </c>
      <c r="B4823" s="1001" t="s">
        <v>10617</v>
      </c>
      <c r="C4823" s="1001" t="s">
        <v>1325</v>
      </c>
      <c r="D4823" s="1001" t="s">
        <v>468</v>
      </c>
      <c r="E4823" s="1001" t="n">
        <v>3130230600</v>
      </c>
      <c r="F4823" s="1001" t="n">
        <v>69060</v>
      </c>
      <c r="G4823" s="1001" t="s">
        <v>10618</v>
      </c>
      <c r="H4823" s="1128" t="n">
        <v>1251</v>
      </c>
      <c r="I4823" s="1068"/>
    </row>
    <row r="4824" customFormat="false" ht="12.75" hidden="false" customHeight="false" outlineLevel="0" collapsed="false">
      <c r="A4824" s="1001" t="n">
        <v>4822</v>
      </c>
      <c r="B4824" s="1001" t="s">
        <v>10619</v>
      </c>
      <c r="C4824" s="1001" t="s">
        <v>1174</v>
      </c>
      <c r="D4824" s="1001" t="s">
        <v>847</v>
      </c>
      <c r="E4824" s="1001" t="n">
        <v>3180220860</v>
      </c>
      <c r="F4824" s="1001" t="n">
        <v>79089</v>
      </c>
      <c r="G4824" s="1001" t="s">
        <v>10620</v>
      </c>
      <c r="H4824" s="1128" t="n">
        <v>1075</v>
      </c>
      <c r="I4824" s="1068"/>
    </row>
    <row r="4825" customFormat="false" ht="12.75" hidden="false" customHeight="false" outlineLevel="0" collapsed="false">
      <c r="A4825" s="1001" t="n">
        <v>4823</v>
      </c>
      <c r="B4825" s="1001" t="s">
        <v>10621</v>
      </c>
      <c r="C4825" s="1001" t="s">
        <v>1250</v>
      </c>
      <c r="D4825" s="1001" t="s">
        <v>857</v>
      </c>
      <c r="E4825" s="1001" t="n">
        <v>4190550510</v>
      </c>
      <c r="F4825" s="1001" t="n">
        <v>82053</v>
      </c>
      <c r="G4825" s="1001" t="s">
        <v>10622</v>
      </c>
      <c r="H4825" s="1128" t="n">
        <v>635439</v>
      </c>
      <c r="I4825" s="1068"/>
    </row>
    <row r="4826" customFormat="false" ht="12.75" hidden="false" customHeight="false" outlineLevel="0" collapsed="false">
      <c r="A4826" s="1001" t="n">
        <v>4824</v>
      </c>
      <c r="B4826" s="1001" t="s">
        <v>10623</v>
      </c>
      <c r="C4826" s="1001" t="s">
        <v>1012</v>
      </c>
      <c r="D4826" s="1001" t="s">
        <v>464</v>
      </c>
      <c r="E4826" s="1001" t="n">
        <v>2120700730</v>
      </c>
      <c r="F4826" s="1001" t="n">
        <v>58074</v>
      </c>
      <c r="G4826" s="1001" t="s">
        <v>10624</v>
      </c>
      <c r="H4826" s="1128" t="n">
        <v>22082</v>
      </c>
      <c r="I4826" s="1068"/>
    </row>
    <row r="4827" customFormat="false" ht="12.75" hidden="false" customHeight="false" outlineLevel="0" collapsed="false">
      <c r="A4827" s="1001" t="n">
        <v>4825</v>
      </c>
      <c r="B4827" s="1001" t="s">
        <v>10625</v>
      </c>
      <c r="C4827" s="1001" t="s">
        <v>1117</v>
      </c>
      <c r="D4827" s="1001" t="s">
        <v>852</v>
      </c>
      <c r="E4827" s="1001" t="n">
        <v>1030571040</v>
      </c>
      <c r="F4827" s="1001" t="n">
        <v>18107</v>
      </c>
      <c r="G4827" s="1001" t="s">
        <v>10626</v>
      </c>
      <c r="H4827" s="1128" t="n">
        <v>1785</v>
      </c>
      <c r="I4827" s="1068"/>
    </row>
    <row r="4828" customFormat="false" ht="12.75" hidden="false" customHeight="false" outlineLevel="0" collapsed="false">
      <c r="A4828" s="1001" t="n">
        <v>4826</v>
      </c>
      <c r="B4828" s="1001" t="s">
        <v>10627</v>
      </c>
      <c r="C4828" s="1001" t="s">
        <v>939</v>
      </c>
      <c r="D4828" s="1001" t="s">
        <v>464</v>
      </c>
      <c r="E4828" s="1001" t="n">
        <v>2120330460</v>
      </c>
      <c r="F4828" s="1001" t="n">
        <v>60046</v>
      </c>
      <c r="G4828" s="1001" t="s">
        <v>10628</v>
      </c>
      <c r="H4828" s="1128" t="n">
        <v>7951</v>
      </c>
      <c r="I4828" s="1068"/>
    </row>
    <row r="4829" customFormat="false" ht="12.75" hidden="false" customHeight="false" outlineLevel="0" collapsed="false">
      <c r="A4829" s="1001" t="n">
        <v>4827</v>
      </c>
      <c r="B4829" s="1001" t="s">
        <v>10629</v>
      </c>
      <c r="C4829" s="1001" t="s">
        <v>1017</v>
      </c>
      <c r="D4829" s="1001" t="s">
        <v>847</v>
      </c>
      <c r="E4829" s="1001" t="n">
        <v>3180670560</v>
      </c>
      <c r="F4829" s="1001" t="n">
        <v>80056</v>
      </c>
      <c r="G4829" s="1001" t="s">
        <v>10630</v>
      </c>
      <c r="H4829" s="1128" t="n">
        <v>1993</v>
      </c>
      <c r="I4829" s="1068"/>
    </row>
    <row r="4830" customFormat="false" ht="12.75" hidden="false" customHeight="false" outlineLevel="0" collapsed="false">
      <c r="A4830" s="1001" t="n">
        <v>4828</v>
      </c>
      <c r="B4830" s="1001" t="s">
        <v>10631</v>
      </c>
      <c r="C4830" s="1001" t="s">
        <v>2205</v>
      </c>
      <c r="D4830" s="1001" t="s">
        <v>847</v>
      </c>
      <c r="E4830" s="1001" t="n">
        <v>3180970160</v>
      </c>
      <c r="F4830" s="1001" t="n">
        <v>101016</v>
      </c>
      <c r="G4830" s="1001" t="s">
        <v>10632</v>
      </c>
      <c r="H4830" s="1128" t="n">
        <v>1019</v>
      </c>
      <c r="I4830" s="1068"/>
    </row>
    <row r="4831" customFormat="false" ht="12.75" hidden="false" customHeight="false" outlineLevel="0" collapsed="false">
      <c r="A4831" s="1001" t="n">
        <v>4829</v>
      </c>
      <c r="B4831" s="1001" t="s">
        <v>10633</v>
      </c>
      <c r="C4831" s="1001" t="s">
        <v>1474</v>
      </c>
      <c r="D4831" s="1001" t="s">
        <v>854</v>
      </c>
      <c r="E4831" s="1001" t="n">
        <v>1011020520</v>
      </c>
      <c r="F4831" s="1001" t="n">
        <v>103052</v>
      </c>
      <c r="G4831" s="1001" t="s">
        <v>10634</v>
      </c>
      <c r="H4831" s="1128" t="n">
        <v>1102</v>
      </c>
      <c r="I4831" s="1068"/>
    </row>
    <row r="4832" customFormat="false" ht="12.75" hidden="false" customHeight="false" outlineLevel="0" collapsed="false">
      <c r="A4832" s="1001" t="n">
        <v>4830</v>
      </c>
      <c r="B4832" s="1001" t="s">
        <v>10635</v>
      </c>
      <c r="C4832" s="1001" t="s">
        <v>1125</v>
      </c>
      <c r="D4832" s="1001" t="s">
        <v>851</v>
      </c>
      <c r="E4832" s="1001" t="n">
        <v>1070740470</v>
      </c>
      <c r="F4832" s="1001" t="n">
        <v>9047</v>
      </c>
      <c r="G4832" s="1001" t="s">
        <v>10636</v>
      </c>
      <c r="H4832" s="1128" t="n">
        <v>900</v>
      </c>
      <c r="I4832" s="1068"/>
    </row>
    <row r="4833" customFormat="false" ht="12.75" hidden="false" customHeight="false" outlineLevel="0" collapsed="false">
      <c r="A4833" s="1001" t="n">
        <v>4831</v>
      </c>
      <c r="B4833" s="1001" t="s">
        <v>10637</v>
      </c>
      <c r="C4833" s="1001" t="s">
        <v>925</v>
      </c>
      <c r="D4833" s="1001" t="s">
        <v>848</v>
      </c>
      <c r="E4833" s="1001" t="n">
        <v>3150510520</v>
      </c>
      <c r="F4833" s="1001" t="n">
        <v>63052</v>
      </c>
      <c r="G4833" s="1001" t="s">
        <v>10638</v>
      </c>
      <c r="H4833" s="1128" t="n">
        <v>16223</v>
      </c>
      <c r="I4833" s="1068"/>
    </row>
    <row r="4834" customFormat="false" ht="12.75" hidden="false" customHeight="false" outlineLevel="0" collapsed="false">
      <c r="A4834" s="1001" t="n">
        <v>4832</v>
      </c>
      <c r="B4834" s="1001" t="s">
        <v>10639</v>
      </c>
      <c r="C4834" s="1001" t="s">
        <v>1063</v>
      </c>
      <c r="D4834" s="1001" t="s">
        <v>857</v>
      </c>
      <c r="E4834" s="1001" t="n">
        <v>4190010270</v>
      </c>
      <c r="F4834" s="1001" t="n">
        <v>84027</v>
      </c>
      <c r="G4834" s="1001" t="s">
        <v>10640</v>
      </c>
      <c r="H4834" s="1128" t="n">
        <v>21509</v>
      </c>
      <c r="I4834" s="1068"/>
    </row>
    <row r="4835" customFormat="false" ht="12.75" hidden="false" customHeight="false" outlineLevel="0" collapsed="false">
      <c r="A4835" s="1001" t="n">
        <v>4833</v>
      </c>
      <c r="B4835" s="1001" t="s">
        <v>10641</v>
      </c>
      <c r="C4835" s="1001" t="s">
        <v>1084</v>
      </c>
      <c r="D4835" s="1001" t="s">
        <v>850</v>
      </c>
      <c r="E4835" s="1001" t="n">
        <v>1060850700</v>
      </c>
      <c r="F4835" s="1001" t="n">
        <v>30070</v>
      </c>
      <c r="G4835" s="1001" t="s">
        <v>10642</v>
      </c>
      <c r="H4835" s="1128" t="n">
        <v>5288</v>
      </c>
      <c r="I4835" s="1068"/>
    </row>
    <row r="4836" customFormat="false" ht="12.75" hidden="false" customHeight="false" outlineLevel="0" collapsed="false">
      <c r="A4836" s="1001" t="n">
        <v>4834</v>
      </c>
      <c r="B4836" s="1001" t="s">
        <v>10643</v>
      </c>
      <c r="C4836" s="1001" t="s">
        <v>1226</v>
      </c>
      <c r="D4836" s="1001" t="s">
        <v>855</v>
      </c>
      <c r="E4836" s="1001" t="n">
        <v>3160410570</v>
      </c>
      <c r="F4836" s="1001" t="n">
        <v>75058</v>
      </c>
      <c r="G4836" s="1001" t="s">
        <v>10644</v>
      </c>
      <c r="H4836" s="1128" t="n">
        <v>1403</v>
      </c>
      <c r="I4836" s="1068"/>
    </row>
    <row r="4837" customFormat="false" ht="12.75" hidden="false" customHeight="false" outlineLevel="0" collapsed="false">
      <c r="A4837" s="1001" t="n">
        <v>4835</v>
      </c>
      <c r="B4837" s="1001" t="s">
        <v>10645</v>
      </c>
      <c r="C4837" s="1001" t="s">
        <v>887</v>
      </c>
      <c r="D4837" s="1001" t="s">
        <v>856</v>
      </c>
      <c r="E4837" s="1001" t="n">
        <v>4200950390</v>
      </c>
      <c r="F4837" s="1001" t="n">
        <v>95039</v>
      </c>
      <c r="G4837" s="1001" t="s">
        <v>10646</v>
      </c>
      <c r="H4837" s="1128" t="n">
        <v>1475</v>
      </c>
      <c r="I4837" s="1068"/>
    </row>
    <row r="4838" customFormat="false" ht="12.75" hidden="false" customHeight="false" outlineLevel="0" collapsed="false">
      <c r="A4838" s="1001" t="n">
        <v>4836</v>
      </c>
      <c r="B4838" s="1001" t="s">
        <v>10647</v>
      </c>
      <c r="C4838" s="1001" t="s">
        <v>1017</v>
      </c>
      <c r="D4838" s="1001" t="s">
        <v>847</v>
      </c>
      <c r="E4838" s="1001" t="n">
        <v>3180670570</v>
      </c>
      <c r="F4838" s="1001" t="n">
        <v>80057</v>
      </c>
      <c r="G4838" s="1001" t="s">
        <v>10648</v>
      </c>
      <c r="H4838" s="1128" t="n">
        <v>17868</v>
      </c>
      <c r="I4838" s="1068"/>
    </row>
    <row r="4839" customFormat="false" ht="12.75" hidden="false" customHeight="false" outlineLevel="0" collapsed="false">
      <c r="A4839" s="1001" t="n">
        <v>4837</v>
      </c>
      <c r="B4839" s="1001" t="s">
        <v>10649</v>
      </c>
      <c r="C4839" s="1001" t="s">
        <v>965</v>
      </c>
      <c r="D4839" s="1001" t="s">
        <v>462</v>
      </c>
      <c r="E4839" s="1001" t="n">
        <v>2110060560</v>
      </c>
      <c r="F4839" s="1001" t="n">
        <v>44056</v>
      </c>
      <c r="G4839" s="1001" t="s">
        <v>10650</v>
      </c>
      <c r="H4839" s="1128" t="n">
        <v>163</v>
      </c>
      <c r="I4839" s="1068"/>
    </row>
    <row r="4840" customFormat="false" ht="12.75" hidden="false" customHeight="false" outlineLevel="0" collapsed="false">
      <c r="A4840" s="1001" t="n">
        <v>4838</v>
      </c>
      <c r="B4840" s="1001" t="s">
        <v>10651</v>
      </c>
      <c r="C4840" s="1001" t="s">
        <v>1325</v>
      </c>
      <c r="D4840" s="1001" t="s">
        <v>468</v>
      </c>
      <c r="E4840" s="1001" t="n">
        <v>3130230610</v>
      </c>
      <c r="F4840" s="1001" t="n">
        <v>69061</v>
      </c>
      <c r="G4840" s="1001" t="s">
        <v>10652</v>
      </c>
      <c r="H4840" s="1128" t="n">
        <v>804</v>
      </c>
      <c r="I4840" s="1068"/>
    </row>
    <row r="4841" customFormat="false" ht="12.75" hidden="false" customHeight="false" outlineLevel="0" collapsed="false">
      <c r="A4841" s="1001" t="n">
        <v>4839</v>
      </c>
      <c r="B4841" s="1001" t="s">
        <v>10653</v>
      </c>
      <c r="C4841" s="1001" t="s">
        <v>977</v>
      </c>
      <c r="D4841" s="1001" t="s">
        <v>855</v>
      </c>
      <c r="E4841" s="1001" t="n">
        <v>3160090330</v>
      </c>
      <c r="F4841" s="1001" t="n">
        <v>72033</v>
      </c>
      <c r="G4841" s="1001" t="s">
        <v>10654</v>
      </c>
      <c r="H4841" s="1128" t="n">
        <v>20761</v>
      </c>
      <c r="I4841" s="1068"/>
    </row>
    <row r="4842" customFormat="false" ht="12.75" hidden="false" customHeight="false" outlineLevel="0" collapsed="false">
      <c r="A4842" s="1001" t="n">
        <v>4840</v>
      </c>
      <c r="B4842" s="1001" t="s">
        <v>10655</v>
      </c>
      <c r="C4842" s="1001" t="s">
        <v>1012</v>
      </c>
      <c r="D4842" s="1001" t="s">
        <v>464</v>
      </c>
      <c r="E4842" s="1001" t="n">
        <v>2120700740</v>
      </c>
      <c r="F4842" s="1001" t="n">
        <v>58075</v>
      </c>
      <c r="G4842" s="1001" t="s">
        <v>10656</v>
      </c>
      <c r="H4842" s="1128" t="n">
        <v>12882</v>
      </c>
      <c r="I4842" s="1068"/>
    </row>
    <row r="4843" customFormat="false" ht="12.75" hidden="false" customHeight="false" outlineLevel="0" collapsed="false">
      <c r="A4843" s="1001" t="n">
        <v>4841</v>
      </c>
      <c r="B4843" s="1001" t="s">
        <v>10657</v>
      </c>
      <c r="C4843" s="1001" t="s">
        <v>1325</v>
      </c>
      <c r="D4843" s="1001" t="s">
        <v>468</v>
      </c>
      <c r="E4843" s="1001" t="n">
        <v>3130230620</v>
      </c>
      <c r="F4843" s="1001" t="n">
        <v>69062</v>
      </c>
      <c r="G4843" s="1001" t="s">
        <v>10658</v>
      </c>
      <c r="H4843" s="1128" t="n">
        <v>961</v>
      </c>
      <c r="I4843" s="1068"/>
    </row>
    <row r="4844" customFormat="false" ht="12.75" hidden="false" customHeight="false" outlineLevel="0" collapsed="false">
      <c r="A4844" s="1001" t="n">
        <v>4842</v>
      </c>
      <c r="B4844" s="1001" t="s">
        <v>10659</v>
      </c>
      <c r="C4844" s="1001" t="s">
        <v>922</v>
      </c>
      <c r="D4844" s="1001" t="s">
        <v>848</v>
      </c>
      <c r="E4844" s="1001" t="n">
        <v>3150720890</v>
      </c>
      <c r="F4844" s="1001" t="n">
        <v>65089</v>
      </c>
      <c r="G4844" s="1001" t="s">
        <v>10660</v>
      </c>
      <c r="H4844" s="1128" t="n">
        <v>3754</v>
      </c>
      <c r="I4844" s="1068"/>
    </row>
    <row r="4845" customFormat="false" ht="12.75" hidden="false" customHeight="false" outlineLevel="0" collapsed="false">
      <c r="A4845" s="1001" t="n">
        <v>4843</v>
      </c>
      <c r="B4845" s="1001" t="s">
        <v>10661</v>
      </c>
      <c r="C4845" s="1001" t="s">
        <v>999</v>
      </c>
      <c r="D4845" s="1001" t="s">
        <v>852</v>
      </c>
      <c r="E4845" s="1001" t="n">
        <v>1030121490</v>
      </c>
      <c r="F4845" s="1001" t="n">
        <v>16157</v>
      </c>
      <c r="G4845" s="1001" t="s">
        <v>10662</v>
      </c>
      <c r="H4845" s="1128" t="n">
        <v>5747</v>
      </c>
      <c r="I4845" s="1068"/>
    </row>
    <row r="4846" customFormat="false" ht="12.75" hidden="false" customHeight="false" outlineLevel="0" collapsed="false">
      <c r="A4846" s="1001" t="n">
        <v>4844</v>
      </c>
      <c r="B4846" s="1001" t="s">
        <v>10663</v>
      </c>
      <c r="C4846" s="1001" t="s">
        <v>1009</v>
      </c>
      <c r="D4846" s="1001" t="s">
        <v>861</v>
      </c>
      <c r="E4846" s="1001" t="n">
        <v>1050890551</v>
      </c>
      <c r="F4846" s="1001" t="n">
        <v>23056</v>
      </c>
      <c r="G4846" s="1001" t="s">
        <v>10664</v>
      </c>
      <c r="H4846" s="1128" t="n">
        <v>1216</v>
      </c>
      <c r="I4846" s="1068"/>
    </row>
    <row r="4847" customFormat="false" ht="12.75" hidden="false" customHeight="false" outlineLevel="0" collapsed="false">
      <c r="A4847" s="1001" t="n">
        <v>4845</v>
      </c>
      <c r="B4847" s="1001" t="s">
        <v>10665</v>
      </c>
      <c r="C4847" s="1001" t="s">
        <v>1110</v>
      </c>
      <c r="D4847" s="1001" t="s">
        <v>858</v>
      </c>
      <c r="E4847" s="1001" t="n">
        <v>1040831230</v>
      </c>
      <c r="F4847" s="1001" t="n">
        <v>22133</v>
      </c>
      <c r="G4847" s="1001" t="s">
        <v>10666</v>
      </c>
      <c r="H4847" s="1128" t="n">
        <v>167</v>
      </c>
      <c r="I4847" s="1068"/>
    </row>
    <row r="4848" customFormat="false" ht="12.75" hidden="false" customHeight="false" outlineLevel="0" collapsed="false">
      <c r="A4848" s="1001" t="n">
        <v>4846</v>
      </c>
      <c r="B4848" s="1001" t="s">
        <v>10667</v>
      </c>
      <c r="C4848" s="1001" t="s">
        <v>942</v>
      </c>
      <c r="D4848" s="1001" t="s">
        <v>847</v>
      </c>
      <c r="E4848" s="1001" t="n">
        <v>3180250900</v>
      </c>
      <c r="F4848" s="1001" t="n">
        <v>78089</v>
      </c>
      <c r="G4848" s="1001" t="s">
        <v>10668</v>
      </c>
      <c r="H4848" s="1128" t="n">
        <v>1014</v>
      </c>
      <c r="I4848" s="1068"/>
    </row>
    <row r="4849" customFormat="false" ht="12.75" hidden="false" customHeight="false" outlineLevel="0" collapsed="false">
      <c r="A4849" s="1001" t="n">
        <v>4847</v>
      </c>
      <c r="B4849" s="1001" t="s">
        <v>10669</v>
      </c>
      <c r="C4849" s="1001" t="s">
        <v>1084</v>
      </c>
      <c r="D4849" s="1001" t="s">
        <v>850</v>
      </c>
      <c r="E4849" s="1001" t="n">
        <v>1060850710</v>
      </c>
      <c r="F4849" s="1001" t="n">
        <v>30071</v>
      </c>
      <c r="G4849" s="1001" t="s">
        <v>10670</v>
      </c>
      <c r="H4849" s="1128" t="n">
        <v>1995</v>
      </c>
      <c r="I4849" s="1068"/>
    </row>
    <row r="4850" customFormat="false" ht="12.75" hidden="false" customHeight="false" outlineLevel="0" collapsed="false">
      <c r="A4850" s="1001" t="n">
        <v>4848</v>
      </c>
      <c r="B4850" s="1001" t="s">
        <v>10671</v>
      </c>
      <c r="C4850" s="1001" t="s">
        <v>908</v>
      </c>
      <c r="D4850" s="1001" t="s">
        <v>854</v>
      </c>
      <c r="E4850" s="1001" t="n">
        <v>1010271590</v>
      </c>
      <c r="F4850" s="1001" t="n">
        <v>4159</v>
      </c>
      <c r="G4850" s="1001" t="s">
        <v>10672</v>
      </c>
      <c r="H4850" s="1128" t="n">
        <v>270</v>
      </c>
      <c r="I4850" s="1068"/>
    </row>
    <row r="4851" customFormat="false" ht="12.75" hidden="false" customHeight="false" outlineLevel="0" collapsed="false">
      <c r="A4851" s="1001" t="n">
        <v>4849</v>
      </c>
      <c r="B4851" s="1001" t="s">
        <v>10673</v>
      </c>
      <c r="C4851" s="1001" t="s">
        <v>1035</v>
      </c>
      <c r="D4851" s="1001" t="s">
        <v>854</v>
      </c>
      <c r="E4851" s="1001" t="n">
        <v>1010811740</v>
      </c>
      <c r="F4851" s="1001" t="n">
        <v>1178</v>
      </c>
      <c r="G4851" s="1001" t="s">
        <v>10674</v>
      </c>
      <c r="H4851" s="1128" t="n">
        <v>1992</v>
      </c>
      <c r="I4851" s="1068"/>
    </row>
    <row r="4852" customFormat="false" ht="12.75" hidden="false" customHeight="false" outlineLevel="0" collapsed="false">
      <c r="A4852" s="1001" t="n">
        <v>4850</v>
      </c>
      <c r="B4852" s="1001" t="s">
        <v>10675</v>
      </c>
      <c r="C4852" s="1001" t="s">
        <v>1117</v>
      </c>
      <c r="D4852" s="1001" t="s">
        <v>852</v>
      </c>
      <c r="E4852" s="1001" t="n">
        <v>1030571050</v>
      </c>
      <c r="F4852" s="1001" t="n">
        <v>18108</v>
      </c>
      <c r="G4852" s="1001" t="s">
        <v>10676</v>
      </c>
      <c r="H4852" s="1128" t="n">
        <v>315</v>
      </c>
      <c r="I4852" s="1068"/>
    </row>
    <row r="4853" customFormat="false" ht="12.75" hidden="false" customHeight="false" outlineLevel="0" collapsed="false">
      <c r="A4853" s="1001" t="n">
        <v>4851</v>
      </c>
      <c r="B4853" s="1001" t="s">
        <v>10677</v>
      </c>
      <c r="C4853" s="1001" t="s">
        <v>1110</v>
      </c>
      <c r="D4853" s="1001" t="s">
        <v>858</v>
      </c>
      <c r="E4853" s="1001" t="n">
        <v>1040831240</v>
      </c>
      <c r="F4853" s="1001" t="n">
        <v>22134</v>
      </c>
      <c r="G4853" s="1001" t="s">
        <v>10678</v>
      </c>
      <c r="H4853" s="1128" t="n">
        <v>809</v>
      </c>
      <c r="I4853" s="1068"/>
    </row>
    <row r="4854" customFormat="false" ht="12.75" hidden="false" customHeight="false" outlineLevel="0" collapsed="false">
      <c r="A4854" s="1001" t="n">
        <v>4852</v>
      </c>
      <c r="B4854" s="1001" t="s">
        <v>10679</v>
      </c>
      <c r="C4854" s="1001" t="s">
        <v>951</v>
      </c>
      <c r="D4854" s="1001" t="s">
        <v>852</v>
      </c>
      <c r="E4854" s="1001" t="n">
        <v>1030260660</v>
      </c>
      <c r="F4854" s="1001" t="n">
        <v>19067</v>
      </c>
      <c r="G4854" s="1001" t="s">
        <v>10680</v>
      </c>
      <c r="H4854" s="1128" t="n">
        <v>8908</v>
      </c>
      <c r="I4854" s="1068"/>
    </row>
    <row r="4855" customFormat="false" ht="12.75" hidden="false" customHeight="false" outlineLevel="0" collapsed="false">
      <c r="A4855" s="1001" t="n">
        <v>4853</v>
      </c>
      <c r="B4855" s="1001" t="s">
        <v>10681</v>
      </c>
      <c r="C4855" s="1001" t="s">
        <v>942</v>
      </c>
      <c r="D4855" s="1001" t="s">
        <v>847</v>
      </c>
      <c r="E4855" s="1001" t="n">
        <v>3180250910</v>
      </c>
      <c r="F4855" s="1001" t="n">
        <v>78090</v>
      </c>
      <c r="G4855" s="1001" t="s">
        <v>10682</v>
      </c>
      <c r="H4855" s="1128" t="n">
        <v>316</v>
      </c>
      <c r="I4855" s="1068"/>
    </row>
    <row r="4856" customFormat="false" ht="12.75" hidden="false" customHeight="false" outlineLevel="0" collapsed="false">
      <c r="A4856" s="1001" t="n">
        <v>4854</v>
      </c>
      <c r="B4856" s="1001" t="s">
        <v>10683</v>
      </c>
      <c r="C4856" s="1001" t="s">
        <v>1731</v>
      </c>
      <c r="D4856" s="1001" t="s">
        <v>859</v>
      </c>
      <c r="E4856" s="1001" t="n">
        <v>2100580370</v>
      </c>
      <c r="F4856" s="1001" t="n">
        <v>54037</v>
      </c>
      <c r="G4856" s="1001" t="s">
        <v>10684</v>
      </c>
      <c r="H4856" s="1128" t="n">
        <v>5332</v>
      </c>
      <c r="I4856" s="1068"/>
    </row>
    <row r="4857" customFormat="false" ht="12.75" hidden="false" customHeight="false" outlineLevel="0" collapsed="false">
      <c r="A4857" s="1001" t="n">
        <v>4855</v>
      </c>
      <c r="B4857" s="1001" t="s">
        <v>10685</v>
      </c>
      <c r="C4857" s="1001" t="s">
        <v>1100</v>
      </c>
      <c r="D4857" s="1001" t="s">
        <v>848</v>
      </c>
      <c r="E4857" s="1001" t="n">
        <v>3150110460</v>
      </c>
      <c r="F4857" s="1001" t="n">
        <v>62047</v>
      </c>
      <c r="G4857" s="1001" t="s">
        <v>10686</v>
      </c>
      <c r="H4857" s="1128" t="n">
        <v>1989</v>
      </c>
      <c r="I4857" s="1068"/>
    </row>
    <row r="4858" customFormat="false" ht="12.75" hidden="false" customHeight="false" outlineLevel="0" collapsed="false">
      <c r="A4858" s="1001" t="n">
        <v>4856</v>
      </c>
      <c r="B4858" s="1001" t="s">
        <v>10687</v>
      </c>
      <c r="C4858" s="1001" t="s">
        <v>905</v>
      </c>
      <c r="D4858" s="1001" t="s">
        <v>855</v>
      </c>
      <c r="E4858" s="1001" t="n">
        <v>3160310350</v>
      </c>
      <c r="F4858" s="1001" t="n">
        <v>71037</v>
      </c>
      <c r="G4858" s="1001" t="s">
        <v>10688</v>
      </c>
      <c r="H4858" s="1128" t="n">
        <v>714</v>
      </c>
      <c r="I4858" s="1068"/>
    </row>
    <row r="4859" customFormat="false" ht="12.75" hidden="false" customHeight="false" outlineLevel="0" collapsed="false">
      <c r="A4859" s="1001" t="n">
        <v>4857</v>
      </c>
      <c r="B4859" s="1001" t="s">
        <v>10689</v>
      </c>
      <c r="C4859" s="1001" t="s">
        <v>1208</v>
      </c>
      <c r="D4859" s="1001" t="s">
        <v>857</v>
      </c>
      <c r="E4859" s="1001" t="n">
        <v>4190820150</v>
      </c>
      <c r="F4859" s="1001" t="n">
        <v>81014</v>
      </c>
      <c r="G4859" s="1001" t="s">
        <v>10690</v>
      </c>
      <c r="H4859" s="1128" t="n">
        <v>7407</v>
      </c>
      <c r="I4859" s="1068"/>
    </row>
    <row r="4860" customFormat="false" ht="12.75" hidden="false" customHeight="false" outlineLevel="0" collapsed="false">
      <c r="A4860" s="1001" t="n">
        <v>4858</v>
      </c>
      <c r="B4860" s="1001" t="s">
        <v>10691</v>
      </c>
      <c r="C4860" s="1001" t="s">
        <v>893</v>
      </c>
      <c r="D4860" s="1001" t="s">
        <v>852</v>
      </c>
      <c r="E4860" s="1001" t="n">
        <v>1030491660</v>
      </c>
      <c r="F4860" s="1001" t="n">
        <v>15167</v>
      </c>
      <c r="G4860" s="1001" t="s">
        <v>10692</v>
      </c>
      <c r="H4860" s="1128" t="n">
        <v>5796</v>
      </c>
      <c r="I4860" s="1068"/>
    </row>
    <row r="4861" customFormat="false" ht="12.75" hidden="false" customHeight="false" outlineLevel="0" collapsed="false">
      <c r="A4861" s="1001" t="n">
        <v>4859</v>
      </c>
      <c r="B4861" s="1001" t="s">
        <v>10693</v>
      </c>
      <c r="C4861" s="1001" t="s">
        <v>942</v>
      </c>
      <c r="D4861" s="1001" t="s">
        <v>847</v>
      </c>
      <c r="E4861" s="1001" t="n">
        <v>3180250920</v>
      </c>
      <c r="F4861" s="1001" t="n">
        <v>78091</v>
      </c>
      <c r="G4861" s="1001" t="s">
        <v>10694</v>
      </c>
      <c r="H4861" s="1128" t="n">
        <v>14827</v>
      </c>
      <c r="I4861" s="1068"/>
    </row>
    <row r="4862" customFormat="false" ht="12.75" hidden="false" customHeight="false" outlineLevel="0" collapsed="false">
      <c r="A4862" s="1001" t="n">
        <v>4860</v>
      </c>
      <c r="B4862" s="1001" t="s">
        <v>10695</v>
      </c>
      <c r="C4862" s="1001" t="s">
        <v>1100</v>
      </c>
      <c r="D4862" s="1001" t="s">
        <v>848</v>
      </c>
      <c r="E4862" s="1001" t="n">
        <v>3150110470</v>
      </c>
      <c r="F4862" s="1001" t="n">
        <v>62048</v>
      </c>
      <c r="G4862" s="1001" t="s">
        <v>10696</v>
      </c>
      <c r="H4862" s="1128" t="n">
        <v>2007</v>
      </c>
      <c r="I4862" s="1068"/>
    </row>
    <row r="4863" customFormat="false" ht="12.75" hidden="false" customHeight="false" outlineLevel="0" collapsed="false">
      <c r="A4863" s="1001" t="n">
        <v>4861</v>
      </c>
      <c r="B4863" s="1001" t="s">
        <v>10697</v>
      </c>
      <c r="C4863" s="1001" t="s">
        <v>942</v>
      </c>
      <c r="D4863" s="1001" t="s">
        <v>847</v>
      </c>
      <c r="E4863" s="1001" t="n">
        <v>3180250930</v>
      </c>
      <c r="F4863" s="1001" t="n">
        <v>78092</v>
      </c>
      <c r="G4863" s="1001" t="s">
        <v>10698</v>
      </c>
      <c r="H4863" s="1128" t="n">
        <v>634</v>
      </c>
      <c r="I4863" s="1068"/>
    </row>
    <row r="4864" customFormat="false" ht="12.75" hidden="false" customHeight="false" outlineLevel="0" collapsed="false">
      <c r="A4864" s="1001" t="n">
        <v>4862</v>
      </c>
      <c r="B4864" s="1001" t="s">
        <v>10699</v>
      </c>
      <c r="C4864" s="1001" t="s">
        <v>1004</v>
      </c>
      <c r="D4864" s="1001" t="s">
        <v>861</v>
      </c>
      <c r="E4864" s="1001" t="n">
        <v>1050710340</v>
      </c>
      <c r="F4864" s="1001" t="n">
        <v>29034</v>
      </c>
      <c r="G4864" s="1001" t="s">
        <v>10700</v>
      </c>
      <c r="H4864" s="1128" t="n">
        <v>1355</v>
      </c>
      <c r="I4864" s="1068"/>
    </row>
    <row r="4865" customFormat="false" ht="12.75" hidden="false" customHeight="false" outlineLevel="0" collapsed="false">
      <c r="A4865" s="1001" t="n">
        <v>4863</v>
      </c>
      <c r="B4865" s="1001" t="s">
        <v>10701</v>
      </c>
      <c r="C4865" s="1001" t="s">
        <v>893</v>
      </c>
      <c r="D4865" s="1001" t="s">
        <v>852</v>
      </c>
      <c r="E4865" s="1001" t="n">
        <v>1030491670</v>
      </c>
      <c r="F4865" s="1001" t="n">
        <v>15168</v>
      </c>
      <c r="G4865" s="1001" t="s">
        <v>10702</v>
      </c>
      <c r="H4865" s="1128" t="n">
        <v>27859</v>
      </c>
      <c r="I4865" s="1068"/>
    </row>
    <row r="4866" customFormat="false" ht="12.75" hidden="false" customHeight="false" outlineLevel="0" collapsed="false">
      <c r="A4866" s="1001" t="n">
        <v>4864</v>
      </c>
      <c r="B4866" s="1001" t="s">
        <v>10703</v>
      </c>
      <c r="C4866" s="1001" t="s">
        <v>1226</v>
      </c>
      <c r="D4866" s="1001" t="s">
        <v>855</v>
      </c>
      <c r="E4866" s="1001" t="n">
        <v>3160410580</v>
      </c>
      <c r="F4866" s="1001" t="n">
        <v>75059</v>
      </c>
      <c r="G4866" s="1001" t="s">
        <v>10704</v>
      </c>
      <c r="H4866" s="1128" t="n">
        <v>8741</v>
      </c>
      <c r="I4866" s="1068"/>
    </row>
    <row r="4867" customFormat="false" ht="12.75" hidden="false" customHeight="false" outlineLevel="0" collapsed="false">
      <c r="A4867" s="1001" t="n">
        <v>4865</v>
      </c>
      <c r="B4867" s="1001" t="s">
        <v>10705</v>
      </c>
      <c r="C4867" s="1001" t="s">
        <v>945</v>
      </c>
      <c r="D4867" s="1001" t="s">
        <v>852</v>
      </c>
      <c r="E4867" s="1001" t="n">
        <v>1030151250</v>
      </c>
      <c r="F4867" s="1001" t="n">
        <v>17134</v>
      </c>
      <c r="G4867" s="1001" t="s">
        <v>10706</v>
      </c>
      <c r="H4867" s="1128" t="n">
        <v>4884</v>
      </c>
      <c r="I4867" s="1068"/>
    </row>
    <row r="4868" customFormat="false" ht="12.75" hidden="false" customHeight="false" outlineLevel="0" collapsed="false">
      <c r="A4868" s="1001" t="n">
        <v>4866</v>
      </c>
      <c r="B4868" s="1001" t="s">
        <v>10707</v>
      </c>
      <c r="C4868" s="1001" t="s">
        <v>1215</v>
      </c>
      <c r="D4868" s="1001" t="s">
        <v>858</v>
      </c>
      <c r="E4868" s="1001" t="n">
        <v>1040140590</v>
      </c>
      <c r="F4868" s="1001" t="n">
        <v>21062</v>
      </c>
      <c r="G4868" s="1001" t="s">
        <v>10708</v>
      </c>
      <c r="H4868" s="1128" t="n">
        <v>3887</v>
      </c>
      <c r="I4868" s="1068"/>
    </row>
    <row r="4869" customFormat="false" ht="12.75" hidden="false" customHeight="false" outlineLevel="0" collapsed="false">
      <c r="A4869" s="1001" t="n">
        <v>4867</v>
      </c>
      <c r="B4869" s="1001" t="s">
        <v>10709</v>
      </c>
      <c r="C4869" s="1001" t="s">
        <v>1035</v>
      </c>
      <c r="D4869" s="1001" t="s">
        <v>854</v>
      </c>
      <c r="E4869" s="1001" t="n">
        <v>1010811750</v>
      </c>
      <c r="F4869" s="1001" t="n">
        <v>1179</v>
      </c>
      <c r="G4869" s="1001" t="s">
        <v>10710</v>
      </c>
      <c r="H4869" s="1128" t="n">
        <v>412</v>
      </c>
      <c r="I4869" s="1068"/>
    </row>
    <row r="4870" customFormat="false" ht="12.75" hidden="false" customHeight="false" outlineLevel="0" collapsed="false">
      <c r="A4870" s="1001" t="n">
        <v>4868</v>
      </c>
      <c r="B4870" s="1001" t="s">
        <v>10711</v>
      </c>
      <c r="C4870" s="1001" t="s">
        <v>942</v>
      </c>
      <c r="D4870" s="1001" t="s">
        <v>847</v>
      </c>
      <c r="E4870" s="1001" t="n">
        <v>3180250940</v>
      </c>
      <c r="F4870" s="1001" t="n">
        <v>78093</v>
      </c>
      <c r="G4870" s="1001" t="s">
        <v>10712</v>
      </c>
      <c r="H4870" s="1128" t="n">
        <v>2031</v>
      </c>
      <c r="I4870" s="1068"/>
    </row>
    <row r="4871" customFormat="false" ht="12.75" hidden="false" customHeight="false" outlineLevel="0" collapsed="false">
      <c r="A4871" s="1001" t="n">
        <v>4869</v>
      </c>
      <c r="B4871" s="1001" t="s">
        <v>10713</v>
      </c>
      <c r="C4871" s="1001" t="s">
        <v>1092</v>
      </c>
      <c r="D4871" s="1001" t="s">
        <v>848</v>
      </c>
      <c r="E4871" s="1001" t="n">
        <v>3150200540</v>
      </c>
      <c r="F4871" s="1001" t="n">
        <v>61054</v>
      </c>
      <c r="G4871" s="1001" t="s">
        <v>10714</v>
      </c>
      <c r="H4871" s="1128" t="n">
        <v>12192</v>
      </c>
      <c r="I4871" s="1068"/>
    </row>
    <row r="4872" customFormat="false" ht="12.75" hidden="false" customHeight="false" outlineLevel="0" collapsed="false">
      <c r="A4872" s="1001" t="n">
        <v>4870</v>
      </c>
      <c r="B4872" s="1001" t="s">
        <v>10715</v>
      </c>
      <c r="C4872" s="1001" t="s">
        <v>988</v>
      </c>
      <c r="D4872" s="1001" t="s">
        <v>854</v>
      </c>
      <c r="E4872" s="1001" t="n">
        <v>1010021220</v>
      </c>
      <c r="F4872" s="1001" t="n">
        <v>6125</v>
      </c>
      <c r="G4872" s="1001" t="s">
        <v>10716</v>
      </c>
      <c r="H4872" s="1128" t="n">
        <v>517</v>
      </c>
      <c r="I4872" s="1068"/>
    </row>
    <row r="4873" customFormat="false" ht="12.75" hidden="false" customHeight="false" outlineLevel="0" collapsed="false">
      <c r="A4873" s="1001" t="n">
        <v>4871</v>
      </c>
      <c r="B4873" s="1001" t="s">
        <v>10717</v>
      </c>
      <c r="C4873" s="1001" t="s">
        <v>962</v>
      </c>
      <c r="D4873" s="1001" t="s">
        <v>847</v>
      </c>
      <c r="E4873" s="1001" t="n">
        <v>3181030260</v>
      </c>
      <c r="F4873" s="1001" t="n">
        <v>102026</v>
      </c>
      <c r="G4873" s="1001" t="s">
        <v>10718</v>
      </c>
      <c r="H4873" s="1128" t="n">
        <v>1261</v>
      </c>
      <c r="I4873" s="1068"/>
    </row>
    <row r="4874" customFormat="false" ht="12.75" hidden="false" customHeight="false" outlineLevel="0" collapsed="false">
      <c r="A4874" s="1001" t="n">
        <v>4872</v>
      </c>
      <c r="B4874" s="1001" t="s">
        <v>10719</v>
      </c>
      <c r="C4874" s="1001" t="s">
        <v>881</v>
      </c>
      <c r="D4874" s="1001" t="s">
        <v>852</v>
      </c>
      <c r="E4874" s="1001" t="n">
        <v>1030980640</v>
      </c>
      <c r="F4874" s="1001" t="n">
        <v>97064</v>
      </c>
      <c r="G4874" s="1001" t="s">
        <v>10720</v>
      </c>
      <c r="H4874" s="1128" t="n">
        <v>136</v>
      </c>
      <c r="I4874" s="1068"/>
    </row>
    <row r="4875" customFormat="false" ht="12.75" hidden="false" customHeight="false" outlineLevel="0" collapsed="false">
      <c r="A4875" s="1001" t="n">
        <v>4873</v>
      </c>
      <c r="B4875" s="1001" t="s">
        <v>10721</v>
      </c>
      <c r="C4875" s="1001" t="s">
        <v>1154</v>
      </c>
      <c r="D4875" s="1001" t="s">
        <v>849</v>
      </c>
      <c r="E4875" s="1001" t="n">
        <v>1080560270</v>
      </c>
      <c r="F4875" s="1001" t="n">
        <v>34027</v>
      </c>
      <c r="G4875" s="1001" t="s">
        <v>10722</v>
      </c>
      <c r="H4875" s="1128" t="n">
        <v>195436</v>
      </c>
      <c r="I4875" s="1068"/>
    </row>
    <row r="4876" customFormat="false" ht="12.75" hidden="false" customHeight="false" outlineLevel="0" collapsed="false">
      <c r="A4876" s="1001" t="n">
        <v>4874</v>
      </c>
      <c r="B4876" s="1001" t="s">
        <v>10723</v>
      </c>
      <c r="C4876" s="1001" t="s">
        <v>988</v>
      </c>
      <c r="D4876" s="1001" t="s">
        <v>854</v>
      </c>
      <c r="E4876" s="1001" t="n">
        <v>1010021230</v>
      </c>
      <c r="F4876" s="1001" t="n">
        <v>6126</v>
      </c>
      <c r="G4876" s="1001" t="s">
        <v>10724</v>
      </c>
      <c r="H4876" s="1128" t="n">
        <v>614</v>
      </c>
      <c r="I4876" s="1068"/>
    </row>
    <row r="4877" customFormat="false" ht="12.75" hidden="false" customHeight="false" outlineLevel="0" collapsed="false">
      <c r="A4877" s="1001" t="n">
        <v>4875</v>
      </c>
      <c r="B4877" s="1001" t="s">
        <v>10725</v>
      </c>
      <c r="C4877" s="1001" t="s">
        <v>908</v>
      </c>
      <c r="D4877" s="1001" t="s">
        <v>854</v>
      </c>
      <c r="E4877" s="1001" t="n">
        <v>1010271600</v>
      </c>
      <c r="F4877" s="1001" t="n">
        <v>4160</v>
      </c>
      <c r="G4877" s="1001" t="s">
        <v>10726</v>
      </c>
      <c r="H4877" s="1128" t="n">
        <v>195</v>
      </c>
      <c r="I4877" s="1068"/>
    </row>
    <row r="4878" customFormat="false" ht="12.75" hidden="false" customHeight="false" outlineLevel="0" collapsed="false">
      <c r="A4878" s="1001" t="n">
        <v>4876</v>
      </c>
      <c r="B4878" s="1001" t="s">
        <v>10727</v>
      </c>
      <c r="C4878" s="1001" t="s">
        <v>1087</v>
      </c>
      <c r="D4878" s="1001" t="s">
        <v>848</v>
      </c>
      <c r="E4878" s="1001" t="n">
        <v>3150080680</v>
      </c>
      <c r="F4878" s="1001" t="n">
        <v>64069</v>
      </c>
      <c r="G4878" s="1001" t="s">
        <v>10728</v>
      </c>
      <c r="H4878" s="1128" t="n">
        <v>638</v>
      </c>
      <c r="I4878" s="1068"/>
    </row>
    <row r="4879" customFormat="false" ht="12.75" hidden="false" customHeight="false" outlineLevel="0" collapsed="false">
      <c r="A4879" s="1001" t="n">
        <v>4877</v>
      </c>
      <c r="B4879" s="1001" t="s">
        <v>10729</v>
      </c>
      <c r="C4879" s="1001" t="s">
        <v>1117</v>
      </c>
      <c r="D4879" s="1001" t="s">
        <v>852</v>
      </c>
      <c r="E4879" s="1001" t="n">
        <v>1030571060</v>
      </c>
      <c r="F4879" s="1001" t="n">
        <v>18109</v>
      </c>
      <c r="G4879" s="1001" t="s">
        <v>10730</v>
      </c>
      <c r="H4879" s="1128" t="n">
        <v>1849</v>
      </c>
      <c r="I4879" s="1068"/>
    </row>
    <row r="4880" customFormat="false" ht="12.75" hidden="false" customHeight="false" outlineLevel="0" collapsed="false">
      <c r="A4880" s="1001" t="n">
        <v>4878</v>
      </c>
      <c r="B4880" s="1001" t="s">
        <v>10731</v>
      </c>
      <c r="C4880" s="1001" t="s">
        <v>968</v>
      </c>
      <c r="D4880" s="1001" t="s">
        <v>859</v>
      </c>
      <c r="E4880" s="1001" t="n">
        <v>2100800250</v>
      </c>
      <c r="F4880" s="1001" t="n">
        <v>55025</v>
      </c>
      <c r="G4880" s="1001" t="s">
        <v>10732</v>
      </c>
      <c r="H4880" s="1128" t="n">
        <v>485</v>
      </c>
      <c r="I4880" s="1068"/>
    </row>
    <row r="4881" customFormat="false" ht="12.75" hidden="false" customHeight="false" outlineLevel="0" collapsed="false">
      <c r="A4881" s="1001" t="n">
        <v>4879</v>
      </c>
      <c r="B4881" s="1001" t="s">
        <v>10733</v>
      </c>
      <c r="C4881" s="1001" t="s">
        <v>999</v>
      </c>
      <c r="D4881" s="1001" t="s">
        <v>852</v>
      </c>
      <c r="E4881" s="1001" t="n">
        <v>1030121500</v>
      </c>
      <c r="F4881" s="1001" t="n">
        <v>16158</v>
      </c>
      <c r="G4881" s="1001" t="s">
        <v>10734</v>
      </c>
      <c r="H4881" s="1128" t="n">
        <v>2698</v>
      </c>
      <c r="I4881" s="1068"/>
    </row>
    <row r="4882" customFormat="false" ht="12.75" hidden="false" customHeight="false" outlineLevel="0" collapsed="false">
      <c r="A4882" s="1001" t="n">
        <v>4880</v>
      </c>
      <c r="B4882" s="1001" t="s">
        <v>10735</v>
      </c>
      <c r="C4882" s="1001" t="s">
        <v>1208</v>
      </c>
      <c r="D4882" s="1001" t="s">
        <v>857</v>
      </c>
      <c r="E4882" s="1001" t="n">
        <v>4190820160</v>
      </c>
      <c r="F4882" s="1001" t="n">
        <v>81015</v>
      </c>
      <c r="G4882" s="1001" t="s">
        <v>10736</v>
      </c>
      <c r="H4882" s="1128" t="n">
        <v>9932</v>
      </c>
      <c r="I4882" s="1068"/>
    </row>
    <row r="4883" customFormat="false" ht="12.75" hidden="false" customHeight="false" outlineLevel="0" collapsed="false">
      <c r="A4883" s="1001" t="n">
        <v>4881</v>
      </c>
      <c r="B4883" s="1001" t="s">
        <v>10737</v>
      </c>
      <c r="C4883" s="1001" t="s">
        <v>1250</v>
      </c>
      <c r="D4883" s="1001" t="s">
        <v>857</v>
      </c>
      <c r="E4883" s="1001" t="n">
        <v>4190550520</v>
      </c>
      <c r="F4883" s="1001" t="n">
        <v>82054</v>
      </c>
      <c r="G4883" s="1001" t="s">
        <v>10738</v>
      </c>
      <c r="H4883" s="1128" t="n">
        <v>30844</v>
      </c>
      <c r="I4883" s="1068"/>
    </row>
    <row r="4884" customFormat="false" ht="12.75" hidden="false" customHeight="false" outlineLevel="0" collapsed="false">
      <c r="A4884" s="1001" t="n">
        <v>4882</v>
      </c>
      <c r="B4884" s="1001" t="s">
        <v>10739</v>
      </c>
      <c r="C4884" s="1001" t="s">
        <v>378</v>
      </c>
      <c r="D4884" s="1001" t="s">
        <v>854</v>
      </c>
      <c r="E4884" s="1001" t="n">
        <v>1010521080</v>
      </c>
      <c r="F4884" s="1001" t="n">
        <v>3114</v>
      </c>
      <c r="G4884" s="1001" t="s">
        <v>10740</v>
      </c>
      <c r="H4884" s="1128" t="n">
        <v>2143</v>
      </c>
      <c r="I4884" s="1068"/>
    </row>
    <row r="4885" customFormat="false" ht="12.75" hidden="false" customHeight="false" outlineLevel="0" collapsed="false">
      <c r="A4885" s="1001" t="n">
        <v>4883</v>
      </c>
      <c r="B4885" s="1001" t="s">
        <v>10741</v>
      </c>
      <c r="C4885" s="1001" t="s">
        <v>999</v>
      </c>
      <c r="D4885" s="1001" t="s">
        <v>852</v>
      </c>
      <c r="E4885" s="1001" t="n">
        <v>1030121510</v>
      </c>
      <c r="F4885" s="1001" t="n">
        <v>16159</v>
      </c>
      <c r="G4885" s="1001" t="s">
        <v>10742</v>
      </c>
      <c r="H4885" s="1128" t="n">
        <v>345</v>
      </c>
      <c r="I4885" s="1068"/>
    </row>
    <row r="4886" customFormat="false" ht="12.75" hidden="false" customHeight="false" outlineLevel="0" collapsed="false">
      <c r="A4886" s="1001" t="n">
        <v>4884</v>
      </c>
      <c r="B4886" s="1001" t="s">
        <v>10743</v>
      </c>
      <c r="C4886" s="1001" t="s">
        <v>1084</v>
      </c>
      <c r="D4886" s="1001" t="s">
        <v>850</v>
      </c>
      <c r="E4886" s="1001" t="n">
        <v>1060850720</v>
      </c>
      <c r="F4886" s="1001" t="n">
        <v>30072</v>
      </c>
      <c r="G4886" s="1001" t="s">
        <v>10744</v>
      </c>
      <c r="H4886" s="1128" t="n">
        <v>9265</v>
      </c>
      <c r="I4886" s="1068"/>
    </row>
    <row r="4887" customFormat="false" ht="12.75" hidden="false" customHeight="false" outlineLevel="0" collapsed="false">
      <c r="A4887" s="1001" t="n">
        <v>4885</v>
      </c>
      <c r="B4887" s="1001" t="s">
        <v>10745</v>
      </c>
      <c r="C4887" s="1001" t="s">
        <v>1418</v>
      </c>
      <c r="D4887" s="1001" t="s">
        <v>850</v>
      </c>
      <c r="E4887" s="1001" t="n">
        <v>1060930290</v>
      </c>
      <c r="F4887" s="1001" t="n">
        <v>93029</v>
      </c>
      <c r="G4887" s="1001" t="s">
        <v>10746</v>
      </c>
      <c r="H4887" s="1128" t="n">
        <v>7760</v>
      </c>
      <c r="I4887" s="1068"/>
    </row>
    <row r="4888" customFormat="false" ht="12.75" hidden="false" customHeight="false" outlineLevel="0" collapsed="false">
      <c r="A4888" s="1001" t="n">
        <v>4886</v>
      </c>
      <c r="B4888" s="1001" t="s">
        <v>10747</v>
      </c>
      <c r="C4888" s="1001" t="s">
        <v>945</v>
      </c>
      <c r="D4888" s="1001" t="s">
        <v>852</v>
      </c>
      <c r="E4888" s="1001" t="n">
        <v>1030151260</v>
      </c>
      <c r="F4888" s="1001" t="n">
        <v>17135</v>
      </c>
      <c r="G4888" s="1001" t="s">
        <v>10748</v>
      </c>
      <c r="H4888" s="1128" t="n">
        <v>579</v>
      </c>
      <c r="I4888" s="1068"/>
    </row>
    <row r="4889" customFormat="false" ht="12.75" hidden="false" customHeight="false" outlineLevel="0" collapsed="false">
      <c r="A4889" s="1001" t="n">
        <v>4887</v>
      </c>
      <c r="B4889" s="1001" t="s">
        <v>10749</v>
      </c>
      <c r="C4889" s="1001" t="s">
        <v>1032</v>
      </c>
      <c r="D4889" s="1001" t="s">
        <v>854</v>
      </c>
      <c r="E4889" s="1001" t="n">
        <v>1010070820</v>
      </c>
      <c r="F4889" s="1001" t="n">
        <v>5082</v>
      </c>
      <c r="G4889" s="1001" t="s">
        <v>10750</v>
      </c>
      <c r="H4889" s="1128" t="n">
        <v>432</v>
      </c>
      <c r="I4889" s="1068"/>
    </row>
    <row r="4890" customFormat="false" ht="12.75" hidden="false" customHeight="false" outlineLevel="0" collapsed="false">
      <c r="A4890" s="1001" t="n">
        <v>4888</v>
      </c>
      <c r="B4890" s="1001" t="s">
        <v>10751</v>
      </c>
      <c r="C4890" s="1001" t="s">
        <v>1731</v>
      </c>
      <c r="D4890" s="1001" t="s">
        <v>859</v>
      </c>
      <c r="E4890" s="1001" t="n">
        <v>2100580380</v>
      </c>
      <c r="F4890" s="1001" t="n">
        <v>54038</v>
      </c>
      <c r="G4890" s="1001" t="s">
        <v>10752</v>
      </c>
      <c r="H4890" s="1128" t="n">
        <v>5662</v>
      </c>
      <c r="I4890" s="1068"/>
    </row>
    <row r="4891" customFormat="false" ht="12.75" hidden="false" customHeight="false" outlineLevel="0" collapsed="false">
      <c r="A4891" s="1001" t="n">
        <v>4889</v>
      </c>
      <c r="B4891" s="1001" t="s">
        <v>10753</v>
      </c>
      <c r="C4891" s="1001" t="s">
        <v>945</v>
      </c>
      <c r="D4891" s="1001" t="s">
        <v>852</v>
      </c>
      <c r="E4891" s="1001" t="n">
        <v>1030151270</v>
      </c>
      <c r="F4891" s="1001" t="n">
        <v>17136</v>
      </c>
      <c r="G4891" s="1001" t="s">
        <v>10754</v>
      </c>
      <c r="H4891" s="1128" t="n">
        <v>6914</v>
      </c>
      <c r="I4891" s="1068"/>
    </row>
    <row r="4892" customFormat="false" ht="12.75" hidden="false" customHeight="false" outlineLevel="0" collapsed="false">
      <c r="A4892" s="1001" t="n">
        <v>4890</v>
      </c>
      <c r="B4892" s="1001" t="s">
        <v>10755</v>
      </c>
      <c r="C4892" s="1001" t="s">
        <v>939</v>
      </c>
      <c r="D4892" s="1001" t="s">
        <v>464</v>
      </c>
      <c r="E4892" s="1001" t="n">
        <v>2120330470</v>
      </c>
      <c r="F4892" s="1001" t="n">
        <v>60047</v>
      </c>
      <c r="G4892" s="1001" t="s">
        <v>10756</v>
      </c>
      <c r="H4892" s="1128" t="n">
        <v>1284</v>
      </c>
      <c r="I4892" s="1068"/>
    </row>
    <row r="4893" customFormat="false" ht="12.75" hidden="false" customHeight="false" outlineLevel="0" collapsed="false">
      <c r="A4893" s="1001" t="n">
        <v>4891</v>
      </c>
      <c r="B4893" s="1001" t="s">
        <v>10757</v>
      </c>
      <c r="C4893" s="1001" t="s">
        <v>1092</v>
      </c>
      <c r="D4893" s="1001" t="s">
        <v>848</v>
      </c>
      <c r="E4893" s="1001" t="n">
        <v>3150200550</v>
      </c>
      <c r="F4893" s="1001" t="n">
        <v>61055</v>
      </c>
      <c r="G4893" s="1001" t="s">
        <v>10758</v>
      </c>
      <c r="H4893" s="1128" t="n">
        <v>2899</v>
      </c>
      <c r="I4893" s="1068"/>
    </row>
    <row r="4894" customFormat="false" ht="12.75" hidden="false" customHeight="false" outlineLevel="0" collapsed="false">
      <c r="A4894" s="1001" t="n">
        <v>4892</v>
      </c>
      <c r="B4894" s="1001" t="s">
        <v>10759</v>
      </c>
      <c r="C4894" s="1001" t="s">
        <v>1009</v>
      </c>
      <c r="D4894" s="1001" t="s">
        <v>861</v>
      </c>
      <c r="E4894" s="1001" t="n">
        <v>1050890560</v>
      </c>
      <c r="F4894" s="1001" t="n">
        <v>23057</v>
      </c>
      <c r="G4894" s="1001" t="s">
        <v>10760</v>
      </c>
      <c r="H4894" s="1128" t="n">
        <v>3088</v>
      </c>
      <c r="I4894" s="1068"/>
    </row>
    <row r="4895" customFormat="false" ht="12.75" hidden="false" customHeight="false" outlineLevel="0" collapsed="false">
      <c r="A4895" s="1001" t="n">
        <v>4893</v>
      </c>
      <c r="B4895" s="1001" t="s">
        <v>10761</v>
      </c>
      <c r="C4895" s="1001" t="s">
        <v>988</v>
      </c>
      <c r="D4895" s="1001" t="s">
        <v>854</v>
      </c>
      <c r="E4895" s="1001" t="n">
        <v>1010021240</v>
      </c>
      <c r="F4895" s="1001" t="n">
        <v>6127</v>
      </c>
      <c r="G4895" s="1001" t="s">
        <v>10762</v>
      </c>
      <c r="H4895" s="1128" t="n">
        <v>1286</v>
      </c>
      <c r="I4895" s="1068"/>
    </row>
    <row r="4896" customFormat="false" ht="12.75" hidden="false" customHeight="false" outlineLevel="0" collapsed="false">
      <c r="A4896" s="1001" t="n">
        <v>4894</v>
      </c>
      <c r="B4896" s="1001" t="s">
        <v>10763</v>
      </c>
      <c r="C4896" s="1001" t="s">
        <v>881</v>
      </c>
      <c r="D4896" s="1001" t="s">
        <v>852</v>
      </c>
      <c r="E4896" s="1001" t="n">
        <v>1030980650</v>
      </c>
      <c r="F4896" s="1001" t="n">
        <v>97065</v>
      </c>
      <c r="G4896" s="1001" t="s">
        <v>10764</v>
      </c>
      <c r="H4896" s="1128" t="n">
        <v>1933</v>
      </c>
      <c r="I4896" s="1068"/>
    </row>
    <row r="4897" customFormat="false" ht="12.75" hidden="false" customHeight="false" outlineLevel="0" collapsed="false">
      <c r="A4897" s="1001" t="n">
        <v>4895</v>
      </c>
      <c r="B4897" s="1001" t="s">
        <v>10765</v>
      </c>
      <c r="C4897" s="1001" t="s">
        <v>899</v>
      </c>
      <c r="D4897" s="1001" t="s">
        <v>846</v>
      </c>
      <c r="E4897" s="1001" t="n">
        <v>3170640561</v>
      </c>
      <c r="F4897" s="1001" t="n">
        <v>76100</v>
      </c>
      <c r="G4897" s="1001" t="s">
        <v>10766</v>
      </c>
      <c r="H4897" s="1128" t="n">
        <v>3069</v>
      </c>
      <c r="I4897" s="1068"/>
    </row>
    <row r="4898" customFormat="false" ht="12.75" hidden="false" customHeight="false" outlineLevel="0" collapsed="false">
      <c r="A4898" s="1001" t="n">
        <v>4896</v>
      </c>
      <c r="B4898" s="1001" t="s">
        <v>10767</v>
      </c>
      <c r="C4898" s="1001" t="s">
        <v>942</v>
      </c>
      <c r="D4898" s="1001" t="s">
        <v>847</v>
      </c>
      <c r="E4898" s="1001" t="n">
        <v>3180250950</v>
      </c>
      <c r="F4898" s="1001" t="n">
        <v>78094</v>
      </c>
      <c r="G4898" s="1001" t="s">
        <v>10768</v>
      </c>
      <c r="H4898" s="1128" t="n">
        <v>1350</v>
      </c>
      <c r="I4898" s="1068"/>
    </row>
    <row r="4899" customFormat="false" ht="12.75" hidden="false" customHeight="false" outlineLevel="0" collapsed="false">
      <c r="A4899" s="1001" t="n">
        <v>4897</v>
      </c>
      <c r="B4899" s="1001" t="s">
        <v>10769</v>
      </c>
      <c r="C4899" s="1001" t="s">
        <v>928</v>
      </c>
      <c r="D4899" s="1001" t="s">
        <v>857</v>
      </c>
      <c r="E4899" s="1001" t="n">
        <v>4190210320</v>
      </c>
      <c r="F4899" s="1001" t="n">
        <v>87033</v>
      </c>
      <c r="G4899" s="1001" t="s">
        <v>10770</v>
      </c>
      <c r="H4899" s="1128" t="n">
        <v>45539</v>
      </c>
      <c r="I4899" s="1068"/>
    </row>
    <row r="4900" customFormat="false" ht="12.75" hidden="false" customHeight="false" outlineLevel="0" collapsed="false">
      <c r="A4900" s="1001" t="n">
        <v>4898</v>
      </c>
      <c r="B4900" s="1001" t="s">
        <v>10771</v>
      </c>
      <c r="C4900" s="1001" t="s">
        <v>1087</v>
      </c>
      <c r="D4900" s="1001" t="s">
        <v>848</v>
      </c>
      <c r="E4900" s="1001" t="n">
        <v>3150080690</v>
      </c>
      <c r="F4900" s="1001" t="n">
        <v>64070</v>
      </c>
      <c r="G4900" s="1001" t="s">
        <v>10772</v>
      </c>
      <c r="H4900" s="1128" t="n">
        <v>2158</v>
      </c>
      <c r="I4900" s="1068"/>
    </row>
    <row r="4901" customFormat="false" ht="12.75" hidden="false" customHeight="false" outlineLevel="0" collapsed="false">
      <c r="A4901" s="1001" t="n">
        <v>4899</v>
      </c>
      <c r="B4901" s="1001" t="s">
        <v>10773</v>
      </c>
      <c r="C4901" s="1001" t="s">
        <v>939</v>
      </c>
      <c r="D4901" s="1001" t="s">
        <v>464</v>
      </c>
      <c r="E4901" s="1001" t="n">
        <v>2120330480</v>
      </c>
      <c r="F4901" s="1001" t="n">
        <v>60048</v>
      </c>
      <c r="G4901" s="1001" t="s">
        <v>10774</v>
      </c>
      <c r="H4901" s="1128" t="n">
        <v>3071</v>
      </c>
      <c r="I4901" s="1068"/>
    </row>
    <row r="4902" customFormat="false" ht="12.75" hidden="false" customHeight="false" outlineLevel="0" collapsed="false">
      <c r="A4902" s="1001" t="n">
        <v>4900</v>
      </c>
      <c r="B4902" s="1001" t="s">
        <v>10775</v>
      </c>
      <c r="C4902" s="1001" t="s">
        <v>1024</v>
      </c>
      <c r="D4902" s="1001" t="s">
        <v>856</v>
      </c>
      <c r="E4902" s="1001" t="n">
        <v>4200730540</v>
      </c>
      <c r="F4902" s="1001" t="n">
        <v>90055</v>
      </c>
      <c r="G4902" s="1001" t="s">
        <v>10776</v>
      </c>
      <c r="H4902" s="1128" t="n">
        <v>2892</v>
      </c>
      <c r="I4902" s="1068"/>
    </row>
    <row r="4903" customFormat="false" ht="12.75" hidden="false" customHeight="false" outlineLevel="0" collapsed="false">
      <c r="A4903" s="1001" t="n">
        <v>4901</v>
      </c>
      <c r="B4903" s="1001" t="s">
        <v>10777</v>
      </c>
      <c r="C4903" s="1001" t="s">
        <v>985</v>
      </c>
      <c r="D4903" s="1001" t="s">
        <v>857</v>
      </c>
      <c r="E4903" s="1001" t="n">
        <v>4190480650</v>
      </c>
      <c r="F4903" s="1001" t="n">
        <v>83066</v>
      </c>
      <c r="G4903" s="1001" t="s">
        <v>10778</v>
      </c>
      <c r="H4903" s="1128" t="n">
        <v>12802</v>
      </c>
      <c r="I4903" s="1068"/>
    </row>
    <row r="4904" customFormat="false" ht="12.75" hidden="false" customHeight="false" outlineLevel="0" collapsed="false">
      <c r="A4904" s="1001" t="n">
        <v>4902</v>
      </c>
      <c r="B4904" s="1001" t="s">
        <v>10779</v>
      </c>
      <c r="C4904" s="1001" t="s">
        <v>1226</v>
      </c>
      <c r="D4904" s="1001" t="s">
        <v>855</v>
      </c>
      <c r="E4904" s="1001" t="n">
        <v>3160410590</v>
      </c>
      <c r="F4904" s="1001" t="n">
        <v>75060</v>
      </c>
      <c r="G4904" s="1001" t="s">
        <v>10780</v>
      </c>
      <c r="H4904" s="1128" t="n">
        <v>1688</v>
      </c>
      <c r="I4904" s="1068"/>
    </row>
    <row r="4905" customFormat="false" ht="12.75" hidden="false" customHeight="false" outlineLevel="0" collapsed="false">
      <c r="A4905" s="1001" t="n">
        <v>4903</v>
      </c>
      <c r="B4905" s="1001" t="s">
        <v>10781</v>
      </c>
      <c r="C4905" s="1001" t="s">
        <v>887</v>
      </c>
      <c r="D4905" s="1001" t="s">
        <v>856</v>
      </c>
      <c r="E4905" s="1001" t="n">
        <v>4200950400</v>
      </c>
      <c r="F4905" s="1001" t="n">
        <v>95040</v>
      </c>
      <c r="G4905" s="1001" t="s">
        <v>10782</v>
      </c>
      <c r="H4905" s="1128" t="n">
        <v>276</v>
      </c>
      <c r="I4905" s="1068"/>
    </row>
    <row r="4906" customFormat="false" ht="12.75" hidden="false" customHeight="false" outlineLevel="0" collapsed="false">
      <c r="A4906" s="1001" t="n">
        <v>4904</v>
      </c>
      <c r="B4906" s="1001" t="s">
        <v>10783</v>
      </c>
      <c r="C4906" s="1001" t="s">
        <v>1084</v>
      </c>
      <c r="D4906" s="1001" t="s">
        <v>850</v>
      </c>
      <c r="E4906" s="1001" t="n">
        <v>1060850730</v>
      </c>
      <c r="F4906" s="1001" t="n">
        <v>30073</v>
      </c>
      <c r="G4906" s="1001" t="s">
        <v>10784</v>
      </c>
      <c r="H4906" s="1128" t="n">
        <v>2373</v>
      </c>
      <c r="I4906" s="1068"/>
    </row>
    <row r="4907" customFormat="false" ht="12.75" hidden="false" customHeight="false" outlineLevel="0" collapsed="false">
      <c r="A4907" s="1001" t="n">
        <v>4905</v>
      </c>
      <c r="B4907" s="1001" t="s">
        <v>10785</v>
      </c>
      <c r="C4907" s="1001" t="s">
        <v>1543</v>
      </c>
      <c r="D4907" s="662" t="s">
        <v>856</v>
      </c>
      <c r="E4907" s="1001" t="n">
        <v>4201110530</v>
      </c>
      <c r="F4907" s="1001" t="n">
        <v>111053</v>
      </c>
      <c r="G4907" s="1001" t="s">
        <v>10786</v>
      </c>
      <c r="H4907" s="1128" t="n">
        <v>564</v>
      </c>
      <c r="I4907" s="1068"/>
    </row>
    <row r="4908" customFormat="false" ht="12.75" hidden="false" customHeight="false" outlineLevel="0" collapsed="false">
      <c r="A4908" s="1001" t="n">
        <v>4906</v>
      </c>
      <c r="B4908" s="1001" t="s">
        <v>10787</v>
      </c>
      <c r="C4908" s="1001" t="s">
        <v>887</v>
      </c>
      <c r="D4908" s="1001" t="s">
        <v>856</v>
      </c>
      <c r="E4908" s="1001" t="n">
        <v>4200950410</v>
      </c>
      <c r="F4908" s="1001" t="n">
        <v>95041</v>
      </c>
      <c r="G4908" s="1001" t="s">
        <v>10788</v>
      </c>
      <c r="H4908" s="1128" t="n">
        <v>2096</v>
      </c>
      <c r="I4908" s="1068"/>
    </row>
    <row r="4909" customFormat="false" ht="12.75" hidden="false" customHeight="false" outlineLevel="0" collapsed="false">
      <c r="A4909" s="1001" t="n">
        <v>4907</v>
      </c>
      <c r="B4909" s="1001" t="s">
        <v>10789</v>
      </c>
      <c r="C4909" s="1001" t="s">
        <v>893</v>
      </c>
      <c r="D4909" s="1001" t="s">
        <v>852</v>
      </c>
      <c r="E4909" s="1001" t="n">
        <v>1030491680</v>
      </c>
      <c r="F4909" s="1001" t="n">
        <v>15169</v>
      </c>
      <c r="G4909" s="1001" t="s">
        <v>10790</v>
      </c>
      <c r="H4909" s="1128" t="n">
        <v>11108</v>
      </c>
      <c r="I4909" s="1068"/>
    </row>
    <row r="4910" customFormat="false" ht="12.75" hidden="false" customHeight="false" outlineLevel="0" collapsed="false">
      <c r="A4910" s="1001" t="n">
        <v>4908</v>
      </c>
      <c r="B4910" s="1001" t="s">
        <v>10791</v>
      </c>
      <c r="C4910" s="1001" t="s">
        <v>1100</v>
      </c>
      <c r="D4910" s="1001" t="s">
        <v>848</v>
      </c>
      <c r="E4910" s="1001" t="n">
        <v>3150110480</v>
      </c>
      <c r="F4910" s="1001" t="n">
        <v>62049</v>
      </c>
      <c r="G4910" s="1001" t="s">
        <v>10792</v>
      </c>
      <c r="H4910" s="1128" t="n">
        <v>1432</v>
      </c>
      <c r="I4910" s="1068"/>
    </row>
    <row r="4911" customFormat="false" ht="12.75" hidden="false" customHeight="false" outlineLevel="0" collapsed="false">
      <c r="A4911" s="1001" t="n">
        <v>4909</v>
      </c>
      <c r="B4911" s="1001" t="s">
        <v>10793</v>
      </c>
      <c r="C4911" s="1001" t="s">
        <v>1035</v>
      </c>
      <c r="D4911" s="1001" t="s">
        <v>854</v>
      </c>
      <c r="E4911" s="1001" t="n">
        <v>1010811760</v>
      </c>
      <c r="F4911" s="1001" t="n">
        <v>1180</v>
      </c>
      <c r="G4911" s="1001" t="s">
        <v>10794</v>
      </c>
      <c r="H4911" s="1128" t="n">
        <v>1148</v>
      </c>
      <c r="I4911" s="1068"/>
    </row>
    <row r="4912" customFormat="false" ht="12.75" hidden="false" customHeight="false" outlineLevel="0" collapsed="false">
      <c r="A4912" s="1001" t="n">
        <v>4910</v>
      </c>
      <c r="B4912" s="1001" t="s">
        <v>10795</v>
      </c>
      <c r="C4912" s="1001" t="s">
        <v>1117</v>
      </c>
      <c r="D4912" s="1001" t="s">
        <v>852</v>
      </c>
      <c r="E4912" s="1001" t="n">
        <v>1030571070</v>
      </c>
      <c r="F4912" s="1001" t="n">
        <v>18110</v>
      </c>
      <c r="G4912" s="1001" t="s">
        <v>10796</v>
      </c>
      <c r="H4912" s="1128" t="n">
        <v>70380</v>
      </c>
      <c r="I4912" s="1068"/>
    </row>
    <row r="4913" customFormat="false" ht="12.75" hidden="false" customHeight="false" outlineLevel="0" collapsed="false">
      <c r="A4913" s="1001" t="n">
        <v>4911</v>
      </c>
      <c r="B4913" s="1001" t="s">
        <v>10797</v>
      </c>
      <c r="C4913" s="1001" t="s">
        <v>1084</v>
      </c>
      <c r="D4913" s="1001" t="s">
        <v>850</v>
      </c>
      <c r="E4913" s="1001" t="n">
        <v>1060850740</v>
      </c>
      <c r="F4913" s="1001" t="n">
        <v>30074</v>
      </c>
      <c r="G4913" s="1001" t="s">
        <v>10798</v>
      </c>
      <c r="H4913" s="1128" t="n">
        <v>5514</v>
      </c>
      <c r="I4913" s="1068"/>
    </row>
    <row r="4914" customFormat="false" ht="12.75" hidden="false" customHeight="false" outlineLevel="0" collapsed="false">
      <c r="A4914" s="1001" t="n">
        <v>4912</v>
      </c>
      <c r="B4914" s="1001" t="s">
        <v>10799</v>
      </c>
      <c r="C4914" s="1001" t="s">
        <v>1035</v>
      </c>
      <c r="D4914" s="1001" t="s">
        <v>854</v>
      </c>
      <c r="E4914" s="1001" t="n">
        <v>1010811770</v>
      </c>
      <c r="F4914" s="1001" t="n">
        <v>1181</v>
      </c>
      <c r="G4914" s="1001" t="s">
        <v>10800</v>
      </c>
      <c r="H4914" s="1128" t="n">
        <v>3635</v>
      </c>
      <c r="I4914" s="1068"/>
    </row>
    <row r="4915" customFormat="false" ht="12.75" hidden="false" customHeight="false" outlineLevel="0" collapsed="false">
      <c r="A4915" s="1001" t="n">
        <v>4913</v>
      </c>
      <c r="B4915" s="1001" t="s">
        <v>10801</v>
      </c>
      <c r="C4915" s="1001" t="s">
        <v>945</v>
      </c>
      <c r="D4915" s="1001" t="s">
        <v>852</v>
      </c>
      <c r="E4915" s="1001" t="n">
        <v>1030151280</v>
      </c>
      <c r="F4915" s="1001" t="n">
        <v>17137</v>
      </c>
      <c r="G4915" s="1001" t="s">
        <v>10802</v>
      </c>
      <c r="H4915" s="1128" t="n">
        <v>2706</v>
      </c>
      <c r="I4915" s="1068"/>
    </row>
    <row r="4916" customFormat="false" ht="12.75" hidden="false" customHeight="false" outlineLevel="0" collapsed="false">
      <c r="A4916" s="1001" t="n">
        <v>4914</v>
      </c>
      <c r="B4916" s="1001" t="s">
        <v>10803</v>
      </c>
      <c r="C4916" s="1001" t="s">
        <v>2111</v>
      </c>
      <c r="D4916" s="1001" t="s">
        <v>849</v>
      </c>
      <c r="E4916" s="1001" t="n">
        <v>1080500290</v>
      </c>
      <c r="F4916" s="1001" t="n">
        <v>36030</v>
      </c>
      <c r="G4916" s="1001" t="s">
        <v>10804</v>
      </c>
      <c r="H4916" s="1128" t="n">
        <v>18042</v>
      </c>
      <c r="I4916" s="1068"/>
    </row>
    <row r="4917" customFormat="false" ht="12.75" hidden="false" customHeight="false" outlineLevel="0" collapsed="false">
      <c r="A4917" s="1001" t="n">
        <v>4915</v>
      </c>
      <c r="B4917" s="1001" t="s">
        <v>10805</v>
      </c>
      <c r="C4917" s="1001" t="s">
        <v>1017</v>
      </c>
      <c r="D4917" s="1001" t="s">
        <v>847</v>
      </c>
      <c r="E4917" s="1001" t="n">
        <v>3180670580</v>
      </c>
      <c r="F4917" s="1001" t="n">
        <v>80058</v>
      </c>
      <c r="G4917" s="1001" t="s">
        <v>10806</v>
      </c>
      <c r="H4917" s="1128" t="n">
        <v>498</v>
      </c>
      <c r="I4917" s="1068"/>
    </row>
    <row r="4918" customFormat="false" ht="12.75" hidden="false" customHeight="false" outlineLevel="0" collapsed="false">
      <c r="A4918" s="1001" t="n">
        <v>4916</v>
      </c>
      <c r="B4918" s="1001" t="s">
        <v>10807</v>
      </c>
      <c r="C4918" s="1001" t="s">
        <v>2351</v>
      </c>
      <c r="D4918" s="1001" t="s">
        <v>458</v>
      </c>
      <c r="E4918" s="1001" t="n">
        <v>2090620240</v>
      </c>
      <c r="F4918" s="1001" t="n">
        <v>50025</v>
      </c>
      <c r="G4918" s="1001" t="s">
        <v>10808</v>
      </c>
      <c r="H4918" s="1128" t="n">
        <v>4666</v>
      </c>
      <c r="I4918" s="1068"/>
    </row>
    <row r="4919" customFormat="false" ht="12.75" hidden="false" customHeight="false" outlineLevel="0" collapsed="false">
      <c r="A4919" s="1001" t="n">
        <v>4917</v>
      </c>
      <c r="B4919" s="1001" t="s">
        <v>10809</v>
      </c>
      <c r="C4919" s="1001" t="s">
        <v>988</v>
      </c>
      <c r="D4919" s="1001" t="s">
        <v>854</v>
      </c>
      <c r="E4919" s="1001" t="n">
        <v>1010021250</v>
      </c>
      <c r="F4919" s="1001" t="n">
        <v>6128</v>
      </c>
      <c r="G4919" s="1001" t="s">
        <v>10810</v>
      </c>
      <c r="H4919" s="1128" t="n">
        <v>1166</v>
      </c>
      <c r="I4919" s="1068"/>
    </row>
    <row r="4920" customFormat="false" ht="12.75" hidden="false" customHeight="false" outlineLevel="0" collapsed="false">
      <c r="A4920" s="1001" t="n">
        <v>4918</v>
      </c>
      <c r="B4920" s="1001" t="s">
        <v>10811</v>
      </c>
      <c r="C4920" s="1001" t="s">
        <v>1035</v>
      </c>
      <c r="D4920" s="1001" t="s">
        <v>854</v>
      </c>
      <c r="E4920" s="1001" t="n">
        <v>1010811790</v>
      </c>
      <c r="F4920" s="1001" t="n">
        <v>1183</v>
      </c>
      <c r="G4920" s="1001" t="s">
        <v>10812</v>
      </c>
      <c r="H4920" s="1128" t="n">
        <v>4046</v>
      </c>
      <c r="I4920" s="1068"/>
    </row>
    <row r="4921" customFormat="false" ht="12.75" hidden="false" customHeight="false" outlineLevel="0" collapsed="false">
      <c r="A4921" s="1001" t="n">
        <v>4919</v>
      </c>
      <c r="B4921" s="1001" t="s">
        <v>10813</v>
      </c>
      <c r="C4921" s="1001" t="s">
        <v>928</v>
      </c>
      <c r="D4921" s="1001" t="s">
        <v>857</v>
      </c>
      <c r="E4921" s="1001" t="n">
        <v>4190210330</v>
      </c>
      <c r="F4921" s="1001" t="n">
        <v>87034</v>
      </c>
      <c r="G4921" s="1001" t="s">
        <v>10814</v>
      </c>
      <c r="H4921" s="1128" t="n">
        <v>14915</v>
      </c>
      <c r="I4921" s="1068"/>
    </row>
    <row r="4922" customFormat="false" ht="12.75" hidden="false" customHeight="false" outlineLevel="0" collapsed="false">
      <c r="A4922" s="1001" t="n">
        <v>4920</v>
      </c>
      <c r="B4922" s="1001" t="s">
        <v>10815</v>
      </c>
      <c r="C4922" s="1001" t="s">
        <v>1320</v>
      </c>
      <c r="D4922" s="1001" t="s">
        <v>462</v>
      </c>
      <c r="E4922" s="1001" t="n">
        <v>2111050300</v>
      </c>
      <c r="F4922" s="1001" t="n">
        <v>109030</v>
      </c>
      <c r="G4922" s="1001" t="s">
        <v>10816</v>
      </c>
      <c r="H4922" s="1128" t="n">
        <v>2811</v>
      </c>
      <c r="I4922" s="1068"/>
    </row>
    <row r="4923" customFormat="false" ht="12.75" hidden="false" customHeight="false" outlineLevel="0" collapsed="false">
      <c r="A4923" s="1001" t="n">
        <v>4921</v>
      </c>
      <c r="B4923" s="1001" t="s">
        <v>10817</v>
      </c>
      <c r="C4923" s="1001" t="s">
        <v>1050</v>
      </c>
      <c r="D4923" s="1001" t="s">
        <v>861</v>
      </c>
      <c r="E4923" s="1001" t="n">
        <v>1050100360</v>
      </c>
      <c r="F4923" s="1001" t="n">
        <v>25036</v>
      </c>
      <c r="G4923" s="1001" t="s">
        <v>10818</v>
      </c>
      <c r="H4923" s="1128" t="n">
        <v>4328</v>
      </c>
      <c r="I4923" s="1068"/>
    </row>
    <row r="4924" customFormat="false" ht="12.75" hidden="false" customHeight="false" outlineLevel="0" collapsed="false">
      <c r="A4924" s="1001" t="n">
        <v>4922</v>
      </c>
      <c r="B4924" s="1001" t="s">
        <v>10819</v>
      </c>
      <c r="C4924" s="1001" t="s">
        <v>1071</v>
      </c>
      <c r="D4924" s="1001" t="s">
        <v>861</v>
      </c>
      <c r="E4924" s="1001" t="n">
        <v>1050900760</v>
      </c>
      <c r="F4924" s="1001" t="n">
        <v>24076</v>
      </c>
      <c r="G4924" s="1001" t="s">
        <v>10820</v>
      </c>
      <c r="H4924" s="1128" t="n">
        <v>700</v>
      </c>
      <c r="I4924" s="1068"/>
    </row>
    <row r="4925" customFormat="false" ht="12.75" hidden="false" customHeight="false" outlineLevel="0" collapsed="false">
      <c r="A4925" s="1001" t="n">
        <v>4923</v>
      </c>
      <c r="B4925" s="1001" t="s">
        <v>10821</v>
      </c>
      <c r="C4925" s="1001" t="s">
        <v>1330</v>
      </c>
      <c r="D4925" s="1001" t="s">
        <v>861</v>
      </c>
      <c r="E4925" s="1001" t="n">
        <v>1050840550</v>
      </c>
      <c r="F4925" s="1001" t="n">
        <v>26056</v>
      </c>
      <c r="G4925" s="1001" t="s">
        <v>10822</v>
      </c>
      <c r="H4925" s="1128" t="n">
        <v>7280</v>
      </c>
      <c r="I4925" s="1068"/>
    </row>
    <row r="4926" customFormat="false" ht="12.75" hidden="false" customHeight="false" outlineLevel="0" collapsed="false">
      <c r="A4926" s="1001" t="n">
        <v>4924</v>
      </c>
      <c r="B4926" s="1001" t="s">
        <v>10823</v>
      </c>
      <c r="C4926" s="1001" t="s">
        <v>1151</v>
      </c>
      <c r="D4926" s="1001" t="s">
        <v>852</v>
      </c>
      <c r="E4926" s="1001" t="n">
        <v>1030770470</v>
      </c>
      <c r="F4926" s="1001" t="n">
        <v>14047</v>
      </c>
      <c r="G4926" s="1001" t="s">
        <v>10824</v>
      </c>
      <c r="H4926" s="1128" t="n">
        <v>35</v>
      </c>
      <c r="I4926" s="1068"/>
    </row>
    <row r="4927" customFormat="false" ht="12.75" hidden="false" customHeight="false" outlineLevel="0" collapsed="false">
      <c r="A4927" s="1001" t="n">
        <v>4925</v>
      </c>
      <c r="B4927" s="1001" t="s">
        <v>10825</v>
      </c>
      <c r="C4927" s="1001" t="s">
        <v>942</v>
      </c>
      <c r="D4927" s="1001" t="s">
        <v>847</v>
      </c>
      <c r="E4927" s="1001" t="n">
        <v>3180250970</v>
      </c>
      <c r="F4927" s="1001" t="n">
        <v>78096</v>
      </c>
      <c r="G4927" s="1001" t="s">
        <v>10826</v>
      </c>
      <c r="H4927" s="1128" t="n">
        <v>744</v>
      </c>
      <c r="I4927" s="1068"/>
    </row>
    <row r="4928" customFormat="false" ht="12.75" hidden="false" customHeight="false" outlineLevel="0" collapsed="false">
      <c r="A4928" s="1001" t="n">
        <v>4926</v>
      </c>
      <c r="B4928" s="1001" t="s">
        <v>10827</v>
      </c>
      <c r="C4928" s="1001" t="s">
        <v>999</v>
      </c>
      <c r="D4928" s="1001" t="s">
        <v>852</v>
      </c>
      <c r="E4928" s="1001" t="n">
        <v>1030121520</v>
      </c>
      <c r="F4928" s="1001" t="n">
        <v>16160</v>
      </c>
      <c r="G4928" s="1001" t="s">
        <v>10828</v>
      </c>
      <c r="H4928" s="1128" t="n">
        <v>5883</v>
      </c>
      <c r="I4928" s="1068"/>
    </row>
    <row r="4929" customFormat="false" ht="12.75" hidden="false" customHeight="false" outlineLevel="0" collapsed="false">
      <c r="A4929" s="1001" t="n">
        <v>4927</v>
      </c>
      <c r="B4929" s="1001" t="s">
        <v>10829</v>
      </c>
      <c r="C4929" s="1001" t="s">
        <v>1159</v>
      </c>
      <c r="D4929" s="1001" t="s">
        <v>852</v>
      </c>
      <c r="E4929" s="1001" t="n">
        <v>1030241700</v>
      </c>
      <c r="F4929" s="1001" t="n">
        <v>13178</v>
      </c>
      <c r="G4929" s="1001" t="s">
        <v>10830</v>
      </c>
      <c r="H4929" s="1128" t="n">
        <v>189</v>
      </c>
      <c r="I4929" s="1068"/>
    </row>
    <row r="4930" customFormat="false" ht="12.75" hidden="false" customHeight="false" outlineLevel="0" collapsed="false">
      <c r="A4930" s="1001" t="n">
        <v>4928</v>
      </c>
      <c r="B4930" s="1001" t="s">
        <v>10829</v>
      </c>
      <c r="C4930" s="1001" t="s">
        <v>948</v>
      </c>
      <c r="D4930" s="1001" t="s">
        <v>462</v>
      </c>
      <c r="E4930" s="1001" t="n">
        <v>2110590410</v>
      </c>
      <c r="F4930" s="1001" t="n">
        <v>41041</v>
      </c>
      <c r="G4930" s="1001" t="s">
        <v>10831</v>
      </c>
      <c r="H4930" s="1128" t="n">
        <v>189</v>
      </c>
      <c r="I4930" s="1068"/>
    </row>
    <row r="4931" customFormat="false" ht="12.75" hidden="false" customHeight="false" outlineLevel="0" collapsed="false">
      <c r="A4931" s="1001" t="n">
        <v>4929</v>
      </c>
      <c r="B4931" s="1001" t="s">
        <v>10832</v>
      </c>
      <c r="C4931" s="1001" t="s">
        <v>954</v>
      </c>
      <c r="D4931" s="1001" t="s">
        <v>852</v>
      </c>
      <c r="E4931" s="1001" t="n">
        <v>1030450390</v>
      </c>
      <c r="F4931" s="1001" t="n">
        <v>20039</v>
      </c>
      <c r="G4931" s="1001" t="s">
        <v>10833</v>
      </c>
      <c r="H4931" s="1128" t="n">
        <v>6888</v>
      </c>
      <c r="I4931" s="1068"/>
    </row>
    <row r="4932" customFormat="false" ht="12.75" hidden="false" customHeight="false" outlineLevel="0" collapsed="false">
      <c r="A4932" s="1001" t="n">
        <v>4930</v>
      </c>
      <c r="B4932" s="1001" t="s">
        <v>10834</v>
      </c>
      <c r="C4932" s="1001" t="s">
        <v>999</v>
      </c>
      <c r="D4932" s="1001" t="s">
        <v>852</v>
      </c>
      <c r="E4932" s="1001" t="n">
        <v>1030121530</v>
      </c>
      <c r="F4932" s="1001" t="n">
        <v>16161</v>
      </c>
      <c r="G4932" s="1001" t="s">
        <v>10835</v>
      </c>
      <c r="H4932" s="1128" t="n">
        <v>1720</v>
      </c>
      <c r="I4932" s="1068"/>
    </row>
    <row r="4933" customFormat="false" ht="12.75" hidden="false" customHeight="false" outlineLevel="0" collapsed="false">
      <c r="A4933" s="1001" t="n">
        <v>4931</v>
      </c>
      <c r="B4933" s="1001" t="s">
        <v>10836</v>
      </c>
      <c r="C4933" s="1001" t="s">
        <v>1110</v>
      </c>
      <c r="D4933" s="1001" t="s">
        <v>858</v>
      </c>
      <c r="E4933" s="1001" t="n">
        <v>1040831260</v>
      </c>
      <c r="F4933" s="1001" t="n">
        <v>22136</v>
      </c>
      <c r="G4933" s="1001" t="s">
        <v>10837</v>
      </c>
      <c r="H4933" s="1128" t="n">
        <v>1820</v>
      </c>
      <c r="I4933" s="1068"/>
    </row>
    <row r="4934" customFormat="false" ht="12.75" hidden="false" customHeight="false" outlineLevel="0" collapsed="false">
      <c r="A4934" s="1001" t="n">
        <v>4932</v>
      </c>
      <c r="B4934" s="1001" t="s">
        <v>10838</v>
      </c>
      <c r="C4934" s="1001" t="s">
        <v>1881</v>
      </c>
      <c r="D4934" s="1001" t="s">
        <v>458</v>
      </c>
      <c r="E4934" s="1001" t="n">
        <v>2090300320</v>
      </c>
      <c r="F4934" s="1001" t="n">
        <v>48032</v>
      </c>
      <c r="G4934" s="1001" t="s">
        <v>10839</v>
      </c>
      <c r="H4934" s="1128" t="n">
        <v>7760</v>
      </c>
      <c r="I4934" s="1068"/>
    </row>
    <row r="4935" customFormat="false" ht="12.75" hidden="false" customHeight="false" outlineLevel="0" collapsed="false">
      <c r="A4935" s="1001" t="n">
        <v>4933</v>
      </c>
      <c r="B4935" s="1001" t="s">
        <v>10840</v>
      </c>
      <c r="C4935" s="1001" t="s">
        <v>378</v>
      </c>
      <c r="D4935" s="1001" t="s">
        <v>854</v>
      </c>
      <c r="E4935" s="1001" t="n">
        <v>1010521090</v>
      </c>
      <c r="F4935" s="1001" t="n">
        <v>3115</v>
      </c>
      <c r="G4935" s="1001" t="s">
        <v>10841</v>
      </c>
      <c r="H4935" s="1128" t="n">
        <v>894</v>
      </c>
      <c r="I4935" s="1068"/>
    </row>
    <row r="4936" customFormat="false" ht="12.75" hidden="false" customHeight="false" outlineLevel="0" collapsed="false">
      <c r="A4936" s="1001" t="n">
        <v>4934</v>
      </c>
      <c r="B4936" s="1001" t="s">
        <v>10842</v>
      </c>
      <c r="C4936" s="1001" t="s">
        <v>1154</v>
      </c>
      <c r="D4936" s="1001" t="s">
        <v>849</v>
      </c>
      <c r="E4936" s="1001" t="n">
        <v>1080560280</v>
      </c>
      <c r="F4936" s="1001" t="n">
        <v>34028</v>
      </c>
      <c r="G4936" s="1001" t="s">
        <v>10843</v>
      </c>
      <c r="H4936" s="1128" t="n">
        <v>962</v>
      </c>
      <c r="I4936" s="1068"/>
    </row>
    <row r="4937" customFormat="false" ht="12.75" hidden="false" customHeight="false" outlineLevel="0" collapsed="false">
      <c r="A4937" s="1001" t="n">
        <v>4935</v>
      </c>
      <c r="B4937" s="1001" t="s">
        <v>10844</v>
      </c>
      <c r="C4937" s="1001" t="s">
        <v>922</v>
      </c>
      <c r="D4937" s="1001" t="s">
        <v>848</v>
      </c>
      <c r="E4937" s="1001" t="n">
        <v>3150720900</v>
      </c>
      <c r="F4937" s="1001" t="n">
        <v>65090</v>
      </c>
      <c r="G4937" s="1001" t="s">
        <v>10845</v>
      </c>
      <c r="H4937" s="1128" t="n">
        <v>10951</v>
      </c>
      <c r="I4937" s="1068"/>
    </row>
    <row r="4938" customFormat="false" ht="12.75" hidden="false" customHeight="false" outlineLevel="0" collapsed="false">
      <c r="A4938" s="1001" t="n">
        <v>4936</v>
      </c>
      <c r="B4938" s="1001" t="s">
        <v>10846</v>
      </c>
      <c r="C4938" s="1001" t="s">
        <v>1110</v>
      </c>
      <c r="D4938" s="1001" t="s">
        <v>858</v>
      </c>
      <c r="E4938" s="1001" t="n">
        <v>1040831261</v>
      </c>
      <c r="F4938" s="1001" t="n">
        <v>22137</v>
      </c>
      <c r="G4938" s="1001" t="s">
        <v>10847</v>
      </c>
      <c r="H4938" s="1128" t="n">
        <v>772</v>
      </c>
      <c r="I4938" s="1068"/>
    </row>
    <row r="4939" customFormat="false" ht="12.75" hidden="false" customHeight="false" outlineLevel="0" collapsed="false">
      <c r="A4939" s="1001" t="n">
        <v>4937</v>
      </c>
      <c r="B4939" s="1001" t="s">
        <v>10848</v>
      </c>
      <c r="C4939" s="1001" t="s">
        <v>1110</v>
      </c>
      <c r="D4939" s="1001" t="s">
        <v>858</v>
      </c>
      <c r="E4939" s="1001" t="n">
        <v>1040831270</v>
      </c>
      <c r="F4939" s="1001" t="n">
        <v>22138</v>
      </c>
      <c r="G4939" s="1001" t="s">
        <v>10849</v>
      </c>
      <c r="H4939" s="1128" t="n">
        <v>396</v>
      </c>
      <c r="I4939" s="1068"/>
    </row>
    <row r="4940" customFormat="false" ht="12.75" hidden="false" customHeight="false" outlineLevel="0" collapsed="false">
      <c r="A4940" s="1001" t="n">
        <v>4938</v>
      </c>
      <c r="B4940" s="1001" t="s">
        <v>10850</v>
      </c>
      <c r="C4940" s="1001" t="s">
        <v>1032</v>
      </c>
      <c r="D4940" s="1001" t="s">
        <v>854</v>
      </c>
      <c r="E4940" s="1001" t="n">
        <v>1010070830</v>
      </c>
      <c r="F4940" s="1001" t="n">
        <v>5083</v>
      </c>
      <c r="G4940" s="1001" t="s">
        <v>10851</v>
      </c>
      <c r="H4940" s="1128" t="n">
        <v>445</v>
      </c>
      <c r="I4940" s="1068"/>
    </row>
    <row r="4941" customFormat="false" ht="12.75" hidden="false" customHeight="false" outlineLevel="0" collapsed="false">
      <c r="A4941" s="1001" t="n">
        <v>4939</v>
      </c>
      <c r="B4941" s="1001" t="s">
        <v>10852</v>
      </c>
      <c r="C4941" s="1001" t="s">
        <v>968</v>
      </c>
      <c r="D4941" s="1001" t="s">
        <v>859</v>
      </c>
      <c r="E4941" s="1001" t="n">
        <v>2100800260</v>
      </c>
      <c r="F4941" s="1001" t="n">
        <v>55026</v>
      </c>
      <c r="G4941" s="1001" t="s">
        <v>10853</v>
      </c>
      <c r="H4941" s="1128" t="n">
        <v>1029</v>
      </c>
      <c r="I4941" s="1068"/>
    </row>
    <row r="4942" customFormat="false" ht="12.75" hidden="false" customHeight="false" outlineLevel="0" collapsed="false">
      <c r="A4942" s="1001" t="n">
        <v>4940</v>
      </c>
      <c r="B4942" s="1001" t="s">
        <v>10854</v>
      </c>
      <c r="C4942" s="1001" t="s">
        <v>1497</v>
      </c>
      <c r="D4942" s="1001" t="s">
        <v>462</v>
      </c>
      <c r="E4942" s="1001" t="n">
        <v>2110440350</v>
      </c>
      <c r="F4942" s="1001" t="n">
        <v>43035</v>
      </c>
      <c r="G4942" s="1001" t="s">
        <v>10855</v>
      </c>
      <c r="H4942" s="1128" t="n">
        <v>971</v>
      </c>
      <c r="I4942" s="1068"/>
    </row>
    <row r="4943" customFormat="false" ht="12.75" hidden="false" customHeight="false" outlineLevel="0" collapsed="false">
      <c r="A4943" s="1001" t="n">
        <v>4941</v>
      </c>
      <c r="B4943" s="1001" t="s">
        <v>10856</v>
      </c>
      <c r="C4943" s="1001" t="s">
        <v>1132</v>
      </c>
      <c r="D4943" s="1001" t="s">
        <v>468</v>
      </c>
      <c r="E4943" s="1001" t="n">
        <v>3130790320</v>
      </c>
      <c r="F4943" s="1001" t="n">
        <v>67033</v>
      </c>
      <c r="G4943" s="1001" t="s">
        <v>10857</v>
      </c>
      <c r="H4943" s="1128" t="n">
        <v>1635</v>
      </c>
      <c r="I4943" s="1068"/>
    </row>
    <row r="4944" customFormat="false" ht="12.75" hidden="false" customHeight="false" outlineLevel="0" collapsed="false">
      <c r="A4944" s="1001" t="n">
        <v>4942</v>
      </c>
      <c r="B4944" s="1001" t="s">
        <v>10858</v>
      </c>
      <c r="C4944" s="1001" t="s">
        <v>2168</v>
      </c>
      <c r="D4944" s="1001" t="s">
        <v>849</v>
      </c>
      <c r="E4944" s="1001" t="n">
        <v>1081010116</v>
      </c>
      <c r="F4944" s="1001" t="n">
        <v>99024</v>
      </c>
      <c r="G4944" s="1001" t="s">
        <v>10859</v>
      </c>
      <c r="H4944" s="1128" t="n">
        <v>2629</v>
      </c>
      <c r="I4944" s="1068"/>
    </row>
    <row r="4945" customFormat="false" ht="12.75" hidden="false" customHeight="false" outlineLevel="0" collapsed="false">
      <c r="A4945" s="1001" t="n">
        <v>4943</v>
      </c>
      <c r="B4945" s="1001" t="s">
        <v>10860</v>
      </c>
      <c r="C4945" s="1001" t="s">
        <v>1325</v>
      </c>
      <c r="D4945" s="1001" t="s">
        <v>468</v>
      </c>
      <c r="E4945" s="1001" t="n">
        <v>3130230630</v>
      </c>
      <c r="F4945" s="1001" t="n">
        <v>69063</v>
      </c>
      <c r="G4945" s="1001" t="s">
        <v>10861</v>
      </c>
      <c r="H4945" s="1128" t="n">
        <v>218</v>
      </c>
      <c r="I4945" s="1068"/>
    </row>
    <row r="4946" customFormat="false" ht="12.75" hidden="false" customHeight="false" outlineLevel="0" collapsed="false">
      <c r="A4946" s="1001" t="n">
        <v>4944</v>
      </c>
      <c r="B4946" s="1001" t="s">
        <v>10862</v>
      </c>
      <c r="C4946" s="1001" t="s">
        <v>1325</v>
      </c>
      <c r="D4946" s="1001" t="s">
        <v>468</v>
      </c>
      <c r="E4946" s="1001" t="n">
        <v>3130230640</v>
      </c>
      <c r="F4946" s="1001" t="n">
        <v>69064</v>
      </c>
      <c r="G4946" s="1001" t="s">
        <v>10863</v>
      </c>
      <c r="H4946" s="1128" t="n">
        <v>425</v>
      </c>
      <c r="I4946" s="1068"/>
    </row>
    <row r="4947" customFormat="false" ht="12.75" hidden="false" customHeight="false" outlineLevel="0" collapsed="false">
      <c r="A4947" s="1001" t="n">
        <v>4945</v>
      </c>
      <c r="B4947" s="1001" t="s">
        <v>10864</v>
      </c>
      <c r="C4947" s="1001" t="s">
        <v>890</v>
      </c>
      <c r="D4947" s="1001" t="s">
        <v>468</v>
      </c>
      <c r="E4947" s="1001" t="n">
        <v>3130600270</v>
      </c>
      <c r="F4947" s="1001" t="n">
        <v>68027</v>
      </c>
      <c r="G4947" s="1001" t="s">
        <v>10865</v>
      </c>
      <c r="H4947" s="1128" t="n">
        <v>11368</v>
      </c>
      <c r="I4947" s="1068"/>
    </row>
    <row r="4948" customFormat="false" ht="12.75" hidden="false" customHeight="false" outlineLevel="0" collapsed="false">
      <c r="A4948" s="1001" t="n">
        <v>4946</v>
      </c>
      <c r="B4948" s="1001" t="s">
        <v>10866</v>
      </c>
      <c r="C4948" s="1001" t="s">
        <v>1174</v>
      </c>
      <c r="D4948" s="1001" t="s">
        <v>847</v>
      </c>
      <c r="E4948" s="1001" t="n">
        <v>3180220890</v>
      </c>
      <c r="F4948" s="1001" t="n">
        <v>79092</v>
      </c>
      <c r="G4948" s="1001" t="s">
        <v>10867</v>
      </c>
      <c r="H4948" s="1128" t="n">
        <v>1934</v>
      </c>
      <c r="I4948" s="1068"/>
    </row>
    <row r="4949" customFormat="false" ht="12.75" hidden="false" customHeight="false" outlineLevel="0" collapsed="false">
      <c r="A4949" s="1001" t="n">
        <v>4947</v>
      </c>
      <c r="B4949" s="1001" t="s">
        <v>10868</v>
      </c>
      <c r="C4949" s="1001" t="s">
        <v>1325</v>
      </c>
      <c r="D4949" s="1001" t="s">
        <v>468</v>
      </c>
      <c r="E4949" s="1001" t="n">
        <v>3130230650</v>
      </c>
      <c r="F4949" s="1001" t="n">
        <v>69065</v>
      </c>
      <c r="G4949" s="1001" t="s">
        <v>10869</v>
      </c>
      <c r="H4949" s="1128" t="n">
        <v>1518</v>
      </c>
      <c r="I4949" s="1068"/>
    </row>
    <row r="4950" customFormat="false" ht="12.75" hidden="false" customHeight="false" outlineLevel="0" collapsed="false">
      <c r="A4950" s="1001" t="n">
        <v>4948</v>
      </c>
      <c r="B4950" s="1001" t="s">
        <v>10870</v>
      </c>
      <c r="C4950" s="1001" t="s">
        <v>1050</v>
      </c>
      <c r="D4950" s="1001" t="s">
        <v>861</v>
      </c>
      <c r="E4950" s="1001" t="n">
        <v>1050100370</v>
      </c>
      <c r="F4950" s="1001" t="n">
        <v>25037</v>
      </c>
      <c r="G4950" s="1001" t="s">
        <v>10871</v>
      </c>
      <c r="H4950" s="1128" t="n">
        <v>373</v>
      </c>
      <c r="I4950" s="1068"/>
    </row>
    <row r="4951" customFormat="false" ht="12.75" hidden="false" customHeight="false" outlineLevel="0" collapsed="false">
      <c r="A4951" s="1001" t="n">
        <v>4949</v>
      </c>
      <c r="B4951" s="1001" t="s">
        <v>10872</v>
      </c>
      <c r="C4951" s="1001" t="s">
        <v>1215</v>
      </c>
      <c r="D4951" s="1001" t="s">
        <v>858</v>
      </c>
      <c r="E4951" s="1001" t="n">
        <v>1040140600</v>
      </c>
      <c r="F4951" s="1001" t="n">
        <v>21063</v>
      </c>
      <c r="G4951" s="1001" t="s">
        <v>10873</v>
      </c>
      <c r="H4951" s="1128" t="n">
        <v>1656</v>
      </c>
      <c r="I4951" s="1068"/>
    </row>
    <row r="4952" customFormat="false" ht="12.75" hidden="false" customHeight="false" outlineLevel="0" collapsed="false">
      <c r="A4952" s="1001" t="n">
        <v>4950</v>
      </c>
      <c r="B4952" s="1001" t="s">
        <v>10874</v>
      </c>
      <c r="C4952" s="1001" t="s">
        <v>1012</v>
      </c>
      <c r="D4952" s="1001" t="s">
        <v>464</v>
      </c>
      <c r="E4952" s="1001" t="n">
        <v>2120700750</v>
      </c>
      <c r="F4952" s="1001" t="n">
        <v>58076</v>
      </c>
      <c r="G4952" s="1001" t="s">
        <v>10875</v>
      </c>
      <c r="H4952" s="1128" t="n">
        <v>215</v>
      </c>
      <c r="I4952" s="1068"/>
    </row>
    <row r="4953" customFormat="false" ht="12.75" hidden="false" customHeight="false" outlineLevel="0" collapsed="false">
      <c r="A4953" s="1001" t="n">
        <v>4951</v>
      </c>
      <c r="B4953" s="1001" t="s">
        <v>10876</v>
      </c>
      <c r="C4953" s="1001" t="s">
        <v>1625</v>
      </c>
      <c r="D4953" s="1001" t="s">
        <v>856</v>
      </c>
      <c r="E4953" s="1001" t="n">
        <v>4200530700</v>
      </c>
      <c r="F4953" s="1001" t="n">
        <v>91072</v>
      </c>
      <c r="G4953" s="1001" t="s">
        <v>10877</v>
      </c>
      <c r="H4953" s="1128" t="n">
        <v>1763</v>
      </c>
      <c r="I4953" s="1068"/>
    </row>
    <row r="4954" customFormat="false" ht="12.75" hidden="false" customHeight="false" outlineLevel="0" collapsed="false">
      <c r="A4954" s="1001" t="n">
        <v>4952</v>
      </c>
      <c r="B4954" s="1001" t="s">
        <v>10878</v>
      </c>
      <c r="C4954" s="1001" t="s">
        <v>1543</v>
      </c>
      <c r="D4954" s="662" t="s">
        <v>856</v>
      </c>
      <c r="E4954" s="1001" t="n">
        <v>4201110540</v>
      </c>
      <c r="F4954" s="1001" t="n">
        <v>111054</v>
      </c>
      <c r="G4954" s="1001" t="s">
        <v>10879</v>
      </c>
      <c r="H4954" s="1128" t="n">
        <v>1326</v>
      </c>
      <c r="I4954" s="1068"/>
    </row>
    <row r="4955" customFormat="false" ht="12.75" hidden="false" customHeight="false" outlineLevel="0" collapsed="false">
      <c r="A4955" s="1001" t="n">
        <v>4953</v>
      </c>
      <c r="B4955" s="1001" t="s">
        <v>10880</v>
      </c>
      <c r="C4955" s="1001" t="s">
        <v>922</v>
      </c>
      <c r="D4955" s="1001" t="s">
        <v>848</v>
      </c>
      <c r="E4955" s="1001" t="n">
        <v>3150720910</v>
      </c>
      <c r="F4955" s="1001" t="n">
        <v>65091</v>
      </c>
      <c r="G4955" s="1001" t="s">
        <v>10881</v>
      </c>
      <c r="H4955" s="1128" t="n">
        <v>1758</v>
      </c>
      <c r="I4955" s="1068"/>
    </row>
    <row r="4956" customFormat="false" ht="12.75" hidden="false" customHeight="false" outlineLevel="0" collapsed="false">
      <c r="A4956" s="1001" t="n">
        <v>4954</v>
      </c>
      <c r="B4956" s="1001" t="s">
        <v>10882</v>
      </c>
      <c r="C4956" s="1001" t="s">
        <v>914</v>
      </c>
      <c r="D4956" s="1001" t="s">
        <v>468</v>
      </c>
      <c r="E4956" s="1001" t="n">
        <v>3130380670</v>
      </c>
      <c r="F4956" s="1001" t="n">
        <v>66067</v>
      </c>
      <c r="G4956" s="1001" t="s">
        <v>10883</v>
      </c>
      <c r="H4956" s="1128" t="n">
        <v>638</v>
      </c>
      <c r="I4956" s="1068"/>
    </row>
    <row r="4957" customFormat="false" ht="12.75" hidden="false" customHeight="false" outlineLevel="0" collapsed="false">
      <c r="A4957" s="1001" t="n">
        <v>4955</v>
      </c>
      <c r="B4957" s="1001" t="s">
        <v>10884</v>
      </c>
      <c r="C4957" s="1001" t="s">
        <v>1024</v>
      </c>
      <c r="D4957" s="1001" t="s">
        <v>856</v>
      </c>
      <c r="E4957" s="1001" t="n">
        <v>4200730550</v>
      </c>
      <c r="F4957" s="1001" t="n">
        <v>90056</v>
      </c>
      <c r="G4957" s="1001" t="s">
        <v>10885</v>
      </c>
      <c r="H4957" s="1128" t="n">
        <v>2272</v>
      </c>
      <c r="I4957" s="1068"/>
    </row>
    <row r="4958" customFormat="false" ht="12.75" hidden="false" customHeight="false" outlineLevel="0" collapsed="false">
      <c r="A4958" s="1001" t="n">
        <v>4956</v>
      </c>
      <c r="B4958" s="1001" t="s">
        <v>10886</v>
      </c>
      <c r="C4958" s="1001" t="s">
        <v>1110</v>
      </c>
      <c r="D4958" s="1001" t="s">
        <v>858</v>
      </c>
      <c r="E4958" s="1001" t="n">
        <v>1040831280</v>
      </c>
      <c r="F4958" s="1001" t="n">
        <v>22139</v>
      </c>
      <c r="G4958" s="1001" t="s">
        <v>10887</v>
      </c>
      <c r="H4958" s="1128" t="n">
        <v>21483</v>
      </c>
      <c r="I4958" s="1068"/>
    </row>
    <row r="4959" customFormat="false" ht="12.75" hidden="false" customHeight="false" outlineLevel="0" collapsed="false">
      <c r="A4959" s="1001" t="n">
        <v>4957</v>
      </c>
      <c r="B4959" s="1001" t="s">
        <v>10888</v>
      </c>
      <c r="C4959" s="1001" t="s">
        <v>948</v>
      </c>
      <c r="D4959" s="1001" t="s">
        <v>462</v>
      </c>
      <c r="E4959" s="1001" t="n">
        <v>2110590430</v>
      </c>
      <c r="F4959" s="1001" t="n">
        <v>41043</v>
      </c>
      <c r="G4959" s="1001" t="s">
        <v>10889</v>
      </c>
      <c r="H4959" s="1128" t="n">
        <v>5830</v>
      </c>
      <c r="I4959" s="1068"/>
    </row>
    <row r="4960" customFormat="false" ht="12.75" hidden="false" customHeight="false" outlineLevel="0" collapsed="false">
      <c r="A4960" s="1001" t="n">
        <v>4958</v>
      </c>
      <c r="B4960" s="1001" t="s">
        <v>10890</v>
      </c>
      <c r="C4960" s="1001" t="s">
        <v>1103</v>
      </c>
      <c r="D4960" s="1001" t="s">
        <v>851</v>
      </c>
      <c r="E4960" s="1001" t="n">
        <v>1070370370</v>
      </c>
      <c r="F4960" s="1001" t="n">
        <v>8040</v>
      </c>
      <c r="G4960" s="1001" t="s">
        <v>10891</v>
      </c>
      <c r="H4960" s="1128" t="n">
        <v>845</v>
      </c>
      <c r="I4960" s="1068"/>
    </row>
    <row r="4961" customFormat="false" ht="12.75" hidden="false" customHeight="false" outlineLevel="0" collapsed="false">
      <c r="A4961" s="1001" t="n">
        <v>4959</v>
      </c>
      <c r="B4961" s="1001" t="s">
        <v>10892</v>
      </c>
      <c r="C4961" s="1001" t="s">
        <v>922</v>
      </c>
      <c r="D4961" s="1001" t="s">
        <v>848</v>
      </c>
      <c r="E4961" s="1001" t="n">
        <v>3150720920</v>
      </c>
      <c r="F4961" s="1001" t="n">
        <v>65092</v>
      </c>
      <c r="G4961" s="1001" t="s">
        <v>10893</v>
      </c>
      <c r="H4961" s="1128" t="n">
        <v>829</v>
      </c>
      <c r="I4961" s="1068"/>
    </row>
    <row r="4962" customFormat="false" ht="12.75" hidden="false" customHeight="false" outlineLevel="0" collapsed="false">
      <c r="A4962" s="1001" t="n">
        <v>4960</v>
      </c>
      <c r="B4962" s="1001" t="s">
        <v>10894</v>
      </c>
      <c r="C4962" s="1001" t="s">
        <v>881</v>
      </c>
      <c r="D4962" s="1001" t="s">
        <v>852</v>
      </c>
      <c r="E4962" s="1001" t="n">
        <v>1030980670</v>
      </c>
      <c r="F4962" s="1001" t="n">
        <v>97067</v>
      </c>
      <c r="G4962" s="1001" t="s">
        <v>10895</v>
      </c>
      <c r="H4962" s="1128" t="n">
        <v>864</v>
      </c>
      <c r="I4962" s="1068"/>
    </row>
    <row r="4963" customFormat="false" ht="12.75" hidden="false" customHeight="false" outlineLevel="0" collapsed="false">
      <c r="A4963" s="1001" t="n">
        <v>4961</v>
      </c>
      <c r="B4963" s="1001" t="s">
        <v>10896</v>
      </c>
      <c r="C4963" s="1001" t="s">
        <v>908</v>
      </c>
      <c r="D4963" s="1001" t="s">
        <v>854</v>
      </c>
      <c r="E4963" s="1001" t="n">
        <v>1010271610</v>
      </c>
      <c r="F4963" s="1001" t="n">
        <v>4161</v>
      </c>
      <c r="G4963" s="1001" t="s">
        <v>10897</v>
      </c>
      <c r="H4963" s="1128" t="n">
        <v>260</v>
      </c>
      <c r="I4963" s="1068"/>
    </row>
    <row r="4964" customFormat="false" ht="12.75" hidden="false" customHeight="false" outlineLevel="0" collapsed="false">
      <c r="A4964" s="1001" t="n">
        <v>4962</v>
      </c>
      <c r="B4964" s="1001" t="s">
        <v>10898</v>
      </c>
      <c r="C4964" s="1001" t="s">
        <v>908</v>
      </c>
      <c r="D4964" s="1001" t="s">
        <v>854</v>
      </c>
      <c r="E4964" s="1001" t="n">
        <v>1010271620</v>
      </c>
      <c r="F4964" s="1001" t="n">
        <v>4162</v>
      </c>
      <c r="G4964" s="1001" t="s">
        <v>10899</v>
      </c>
      <c r="H4964" s="1128" t="n">
        <v>108</v>
      </c>
      <c r="I4964" s="1068"/>
    </row>
    <row r="4965" customFormat="false" ht="12.75" hidden="false" customHeight="false" outlineLevel="0" collapsed="false">
      <c r="A4965" s="1001" t="n">
        <v>4963</v>
      </c>
      <c r="B4965" s="1001" t="s">
        <v>10900</v>
      </c>
      <c r="C4965" s="1001" t="s">
        <v>1269</v>
      </c>
      <c r="D4965" s="1001" t="s">
        <v>860</v>
      </c>
      <c r="E4965" s="1001" t="n">
        <v>1020040470</v>
      </c>
      <c r="F4965" s="1001" t="n">
        <v>7048</v>
      </c>
      <c r="G4965" s="1001" t="s">
        <v>10901</v>
      </c>
      <c r="H4965" s="1128" t="n">
        <v>458</v>
      </c>
      <c r="I4965" s="1068"/>
    </row>
    <row r="4966" customFormat="false" ht="12.75" hidden="false" customHeight="false" outlineLevel="0" collapsed="false">
      <c r="A4966" s="1001" t="n">
        <v>4964</v>
      </c>
      <c r="B4966" s="1001" t="s">
        <v>10902</v>
      </c>
      <c r="C4966" s="1001" t="s">
        <v>875</v>
      </c>
      <c r="D4966" s="1001" t="s">
        <v>861</v>
      </c>
      <c r="E4966" s="1001" t="n">
        <v>1050540610</v>
      </c>
      <c r="F4966" s="1001" t="n">
        <v>28061</v>
      </c>
      <c r="G4966" s="1001" t="s">
        <v>10903</v>
      </c>
      <c r="H4966" s="1128" t="n">
        <v>3766</v>
      </c>
      <c r="I4966" s="1068"/>
    </row>
    <row r="4967" customFormat="false" ht="12.75" hidden="false" customHeight="false" outlineLevel="0" collapsed="false">
      <c r="A4967" s="1001" t="n">
        <v>4965</v>
      </c>
      <c r="B4967" s="1001" t="s">
        <v>10904</v>
      </c>
      <c r="C4967" s="1001" t="s">
        <v>893</v>
      </c>
      <c r="D4967" s="1001" t="s">
        <v>852</v>
      </c>
      <c r="E4967" s="1001" t="n">
        <v>1030491690</v>
      </c>
      <c r="F4967" s="1001" t="n">
        <v>15170</v>
      </c>
      <c r="G4967" s="1001" t="s">
        <v>10905</v>
      </c>
      <c r="H4967" s="1128" t="n">
        <v>11477</v>
      </c>
      <c r="I4967" s="1068"/>
    </row>
    <row r="4968" customFormat="false" ht="12.75" hidden="false" customHeight="false" outlineLevel="0" collapsed="false">
      <c r="A4968" s="1001" t="n">
        <v>4966</v>
      </c>
      <c r="B4968" s="1001" t="s">
        <v>10906</v>
      </c>
      <c r="C4968" s="1001" t="s">
        <v>1035</v>
      </c>
      <c r="D4968" s="1001" t="s">
        <v>854</v>
      </c>
      <c r="E4968" s="1001" t="n">
        <v>1010811800</v>
      </c>
      <c r="F4968" s="1001" t="n">
        <v>1184</v>
      </c>
      <c r="G4968" s="1001" t="s">
        <v>10907</v>
      </c>
      <c r="H4968" s="1128" t="n">
        <v>3094</v>
      </c>
      <c r="I4968" s="1068"/>
    </row>
    <row r="4969" customFormat="false" ht="12.75" hidden="false" customHeight="false" outlineLevel="0" collapsed="false">
      <c r="A4969" s="1001" t="n">
        <v>4967</v>
      </c>
      <c r="B4969" s="1001" t="s">
        <v>10908</v>
      </c>
      <c r="C4969" s="1001" t="s">
        <v>1035</v>
      </c>
      <c r="D4969" s="1001" t="s">
        <v>854</v>
      </c>
      <c r="E4969" s="1001" t="n">
        <v>1010811810</v>
      </c>
      <c r="F4969" s="1001" t="n">
        <v>1185</v>
      </c>
      <c r="G4969" s="1001" t="s">
        <v>10909</v>
      </c>
      <c r="H4969" s="1128" t="n">
        <v>525</v>
      </c>
      <c r="I4969" s="1068"/>
    </row>
    <row r="4970" customFormat="false" ht="12.75" hidden="false" customHeight="false" outlineLevel="0" collapsed="false">
      <c r="A4970" s="1001" t="n">
        <v>4968</v>
      </c>
      <c r="B4970" s="1001" t="s">
        <v>10910</v>
      </c>
      <c r="C4970" s="1001" t="s">
        <v>1035</v>
      </c>
      <c r="D4970" s="1001" t="s">
        <v>854</v>
      </c>
      <c r="E4970" s="1001" t="n">
        <v>1010811820</v>
      </c>
      <c r="F4970" s="1001" t="n">
        <v>1186</v>
      </c>
      <c r="G4970" s="1001" t="s">
        <v>10911</v>
      </c>
      <c r="H4970" s="1128" t="n">
        <v>583</v>
      </c>
      <c r="I4970" s="1068"/>
    </row>
    <row r="4971" customFormat="false" ht="12.75" hidden="false" customHeight="false" outlineLevel="0" collapsed="false">
      <c r="A4971" s="1001" t="n">
        <v>4969</v>
      </c>
      <c r="B4971" s="1001" t="s">
        <v>10912</v>
      </c>
      <c r="C4971" s="1001" t="s">
        <v>951</v>
      </c>
      <c r="D4971" s="1001" t="s">
        <v>852</v>
      </c>
      <c r="E4971" s="1001" t="n">
        <v>1030260670</v>
      </c>
      <c r="F4971" s="1001" t="n">
        <v>19068</v>
      </c>
      <c r="G4971" s="1001" t="s">
        <v>10913</v>
      </c>
      <c r="H4971" s="1128" t="n">
        <v>3279</v>
      </c>
      <c r="I4971" s="1068"/>
    </row>
    <row r="4972" customFormat="false" ht="12.75" hidden="false" customHeight="false" outlineLevel="0" collapsed="false">
      <c r="A4972" s="1001" t="n">
        <v>4970</v>
      </c>
      <c r="B4972" s="1001" t="s">
        <v>10914</v>
      </c>
      <c r="C4972" s="1001" t="s">
        <v>1120</v>
      </c>
      <c r="D4972" s="1001" t="s">
        <v>854</v>
      </c>
      <c r="E4972" s="1001" t="n">
        <v>1010880900</v>
      </c>
      <c r="F4972" s="1001" t="n">
        <v>2091</v>
      </c>
      <c r="G4972" s="1001" t="s">
        <v>10915</v>
      </c>
      <c r="H4972" s="1128" t="n">
        <v>305</v>
      </c>
      <c r="I4972" s="1068"/>
    </row>
    <row r="4973" customFormat="false" ht="12.75" hidden="false" customHeight="false" outlineLevel="0" collapsed="false">
      <c r="A4973" s="1001" t="n">
        <v>4971</v>
      </c>
      <c r="B4973" s="1001" t="s">
        <v>10916</v>
      </c>
      <c r="C4973" s="1001" t="s">
        <v>945</v>
      </c>
      <c r="D4973" s="1001" t="s">
        <v>852</v>
      </c>
      <c r="E4973" s="1001" t="n">
        <v>1030151300</v>
      </c>
      <c r="F4973" s="1001" t="n">
        <v>17139</v>
      </c>
      <c r="G4973" s="1001" t="s">
        <v>10917</v>
      </c>
      <c r="H4973" s="1128" t="n">
        <v>557</v>
      </c>
      <c r="I4973" s="1068"/>
    </row>
    <row r="4974" customFormat="false" ht="12.75" hidden="false" customHeight="false" outlineLevel="0" collapsed="false">
      <c r="A4974" s="1001" t="n">
        <v>4972</v>
      </c>
      <c r="B4974" s="1001" t="s">
        <v>10918</v>
      </c>
      <c r="C4974" s="1001" t="s">
        <v>945</v>
      </c>
      <c r="D4974" s="1001" t="s">
        <v>852</v>
      </c>
      <c r="E4974" s="1001" t="n">
        <v>1030151310</v>
      </c>
      <c r="F4974" s="1001" t="n">
        <v>17140</v>
      </c>
      <c r="G4974" s="1001" t="s">
        <v>10919</v>
      </c>
      <c r="H4974" s="1128" t="n">
        <v>576</v>
      </c>
      <c r="I4974" s="1068"/>
    </row>
    <row r="4975" customFormat="false" ht="12.75" hidden="false" customHeight="false" outlineLevel="0" collapsed="false">
      <c r="A4975" s="1001" t="n">
        <v>4973</v>
      </c>
      <c r="B4975" s="1001" t="s">
        <v>10920</v>
      </c>
      <c r="C4975" s="1001" t="s">
        <v>922</v>
      </c>
      <c r="D4975" s="1001" t="s">
        <v>848</v>
      </c>
      <c r="E4975" s="1001" t="n">
        <v>3150720930</v>
      </c>
      <c r="F4975" s="1001" t="n">
        <v>65093</v>
      </c>
      <c r="G4975" s="1001" t="s">
        <v>10921</v>
      </c>
      <c r="H4975" s="1128" t="n">
        <v>652</v>
      </c>
      <c r="I4975" s="1068"/>
    </row>
    <row r="4976" customFormat="false" ht="12.75" hidden="false" customHeight="false" outlineLevel="0" collapsed="false">
      <c r="A4976" s="1001" t="n">
        <v>4974</v>
      </c>
      <c r="B4976" s="1001" t="s">
        <v>10922</v>
      </c>
      <c r="C4976" s="1001" t="s">
        <v>1035</v>
      </c>
      <c r="D4976" s="1001" t="s">
        <v>854</v>
      </c>
      <c r="E4976" s="1001" t="n">
        <v>1010811830</v>
      </c>
      <c r="F4976" s="1001" t="n">
        <v>1187</v>
      </c>
      <c r="G4976" s="1001" t="s">
        <v>10923</v>
      </c>
      <c r="H4976" s="1128" t="n">
        <v>752</v>
      </c>
      <c r="I4976" s="1068"/>
    </row>
    <row r="4977" customFormat="false" ht="12.75" hidden="false" customHeight="false" outlineLevel="0" collapsed="false">
      <c r="A4977" s="1001" t="n">
        <v>4975</v>
      </c>
      <c r="B4977" s="1001" t="s">
        <v>10924</v>
      </c>
      <c r="C4977" s="1001" t="s">
        <v>1731</v>
      </c>
      <c r="D4977" s="1001" t="s">
        <v>859</v>
      </c>
      <c r="E4977" s="1001" t="n">
        <v>2100580390</v>
      </c>
      <c r="F4977" s="1001" t="n">
        <v>54039</v>
      </c>
      <c r="G4977" s="1001" t="s">
        <v>10925</v>
      </c>
      <c r="H4977" s="1128" t="n">
        <v>162362</v>
      </c>
      <c r="I4977" s="1068"/>
    </row>
    <row r="4978" customFormat="false" ht="12.75" hidden="false" customHeight="false" outlineLevel="0" collapsed="false">
      <c r="A4978" s="1001" t="n">
        <v>4976</v>
      </c>
      <c r="B4978" s="1001" t="s">
        <v>10926</v>
      </c>
      <c r="C4978" s="1001" t="s">
        <v>948</v>
      </c>
      <c r="D4978" s="1001" t="s">
        <v>462</v>
      </c>
      <c r="E4978" s="1001" t="n">
        <v>2110590440</v>
      </c>
      <c r="F4978" s="1001" t="n">
        <v>41044</v>
      </c>
      <c r="G4978" s="1001" t="s">
        <v>10927</v>
      </c>
      <c r="H4978" s="1128" t="n">
        <v>95670</v>
      </c>
      <c r="I4978" s="1068"/>
    </row>
    <row r="4979" customFormat="false" ht="12.75" hidden="false" customHeight="false" outlineLevel="0" collapsed="false">
      <c r="A4979" s="1001" t="n">
        <v>4977</v>
      </c>
      <c r="B4979" s="1001" t="s">
        <v>10928</v>
      </c>
      <c r="C4979" s="1001" t="s">
        <v>1344</v>
      </c>
      <c r="D4979" s="1001" t="s">
        <v>458</v>
      </c>
      <c r="E4979" s="1001" t="n">
        <v>2090430220</v>
      </c>
      <c r="F4979" s="1001" t="n">
        <v>46022</v>
      </c>
      <c r="G4979" s="1001" t="s">
        <v>10929</v>
      </c>
      <c r="H4979" s="1128" t="n">
        <v>3306</v>
      </c>
      <c r="I4979" s="1068"/>
    </row>
    <row r="4980" customFormat="false" ht="12.75" hidden="false" customHeight="false" outlineLevel="0" collapsed="false">
      <c r="A4980" s="1001" t="n">
        <v>4978</v>
      </c>
      <c r="B4980" s="1001" t="s">
        <v>10930</v>
      </c>
      <c r="C4980" s="1001" t="s">
        <v>1009</v>
      </c>
      <c r="D4980" s="1001" t="s">
        <v>861</v>
      </c>
      <c r="E4980" s="1001" t="n">
        <v>1050890570</v>
      </c>
      <c r="F4980" s="1001" t="n">
        <v>23058</v>
      </c>
      <c r="G4980" s="1001" t="s">
        <v>10931</v>
      </c>
      <c r="H4980" s="1128" t="n">
        <v>17426</v>
      </c>
      <c r="I4980" s="1068"/>
    </row>
    <row r="4981" customFormat="false" ht="12.75" hidden="false" customHeight="false" outlineLevel="0" collapsed="false">
      <c r="A4981" s="1001" t="n">
        <v>4979</v>
      </c>
      <c r="B4981" s="1001" t="s">
        <v>10932</v>
      </c>
      <c r="C4981" s="1001" t="s">
        <v>890</v>
      </c>
      <c r="D4981" s="1001" t="s">
        <v>468</v>
      </c>
      <c r="E4981" s="1001" t="n">
        <v>3130600280</v>
      </c>
      <c r="F4981" s="1001" t="n">
        <v>68028</v>
      </c>
      <c r="G4981" s="1001" t="s">
        <v>10933</v>
      </c>
      <c r="H4981" s="1128" t="n">
        <v>118992</v>
      </c>
      <c r="I4981" s="1068"/>
    </row>
    <row r="4982" customFormat="false" ht="12.75" hidden="false" customHeight="false" outlineLevel="0" collapsed="false">
      <c r="A4982" s="1001" t="n">
        <v>4980</v>
      </c>
      <c r="B4982" s="1001" t="s">
        <v>10934</v>
      </c>
      <c r="C4982" s="1001" t="s">
        <v>951</v>
      </c>
      <c r="D4982" s="1001" t="s">
        <v>852</v>
      </c>
      <c r="E4982" s="1001" t="n">
        <v>1030260680</v>
      </c>
      <c r="F4982" s="1001" t="n">
        <v>19069</v>
      </c>
      <c r="G4982" s="1001" t="s">
        <v>10935</v>
      </c>
      <c r="H4982" s="1128" t="n">
        <v>1516</v>
      </c>
      <c r="I4982" s="1068"/>
    </row>
    <row r="4983" customFormat="false" ht="12.75" hidden="false" customHeight="false" outlineLevel="0" collapsed="false">
      <c r="A4983" s="1001" t="n">
        <v>4981</v>
      </c>
      <c r="B4983" s="1001" t="s">
        <v>10936</v>
      </c>
      <c r="C4983" s="1001" t="s">
        <v>914</v>
      </c>
      <c r="D4983" s="1001" t="s">
        <v>468</v>
      </c>
      <c r="E4983" s="1001" t="n">
        <v>3130380680</v>
      </c>
      <c r="F4983" s="1001" t="n">
        <v>66068</v>
      </c>
      <c r="G4983" s="1001" t="s">
        <v>10937</v>
      </c>
      <c r="H4983" s="1128" t="n">
        <v>2076</v>
      </c>
      <c r="I4983" s="1068"/>
    </row>
    <row r="4984" customFormat="false" ht="12.75" hidden="false" customHeight="false" outlineLevel="0" collapsed="false">
      <c r="A4984" s="1001" t="n">
        <v>4982</v>
      </c>
      <c r="B4984" s="1001" t="s">
        <v>10938</v>
      </c>
      <c r="C4984" s="1001" t="s">
        <v>881</v>
      </c>
      <c r="D4984" s="1001" t="s">
        <v>852</v>
      </c>
      <c r="E4984" s="1001" t="n">
        <v>1030980680</v>
      </c>
      <c r="F4984" s="1001" t="n">
        <v>97068</v>
      </c>
      <c r="G4984" s="1001" t="s">
        <v>10939</v>
      </c>
      <c r="H4984" s="1128" t="n">
        <v>2149</v>
      </c>
      <c r="I4984" s="1068"/>
    </row>
    <row r="4985" customFormat="false" ht="12.75" hidden="false" customHeight="false" outlineLevel="0" collapsed="false">
      <c r="A4985" s="1001" t="n">
        <v>4983</v>
      </c>
      <c r="B4985" s="1001" t="s">
        <v>10940</v>
      </c>
      <c r="C4985" s="1001" t="s">
        <v>974</v>
      </c>
      <c r="D4985" s="1001" t="s">
        <v>853</v>
      </c>
      <c r="E4985" s="1001" t="n">
        <v>3140940310</v>
      </c>
      <c r="F4985" s="1001" t="n">
        <v>94031</v>
      </c>
      <c r="G4985" s="1001" t="s">
        <v>10941</v>
      </c>
      <c r="H4985" s="1128" t="n">
        <v>1517</v>
      </c>
      <c r="I4985" s="1068"/>
    </row>
    <row r="4986" customFormat="false" ht="12.75" hidden="false" customHeight="false" outlineLevel="0" collapsed="false">
      <c r="A4986" s="1001" t="n">
        <v>4984</v>
      </c>
      <c r="B4986" s="1001" t="s">
        <v>10942</v>
      </c>
      <c r="C4986" s="1001" t="s">
        <v>905</v>
      </c>
      <c r="D4986" s="1001" t="s">
        <v>855</v>
      </c>
      <c r="E4986" s="1001" t="n">
        <v>3160310360</v>
      </c>
      <c r="F4986" s="1001" t="n">
        <v>71038</v>
      </c>
      <c r="G4986" s="1001" t="s">
        <v>10943</v>
      </c>
      <c r="H4986" s="1128" t="n">
        <v>4305</v>
      </c>
      <c r="I4986" s="1068"/>
    </row>
    <row r="4987" customFormat="false" ht="12.75" hidden="false" customHeight="false" outlineLevel="0" collapsed="false">
      <c r="A4987" s="1001" t="n">
        <v>4985</v>
      </c>
      <c r="B4987" s="1001" t="s">
        <v>10944</v>
      </c>
      <c r="C4987" s="1001" t="s">
        <v>893</v>
      </c>
      <c r="D4987" s="1001" t="s">
        <v>852</v>
      </c>
      <c r="E4987" s="1001" t="n">
        <v>1030491700</v>
      </c>
      <c r="F4987" s="1001" t="n">
        <v>15171</v>
      </c>
      <c r="G4987" s="1001" t="s">
        <v>10945</v>
      </c>
      <c r="H4987" s="1128" t="n">
        <v>24084</v>
      </c>
      <c r="I4987" s="1068"/>
    </row>
    <row r="4988" customFormat="false" ht="12.75" hidden="false" customHeight="false" outlineLevel="0" collapsed="false">
      <c r="A4988" s="1001" t="n">
        <v>4986</v>
      </c>
      <c r="B4988" s="1001" t="s">
        <v>10946</v>
      </c>
      <c r="C4988" s="1001" t="s">
        <v>1009</v>
      </c>
      <c r="D4988" s="1001" t="s">
        <v>861</v>
      </c>
      <c r="E4988" s="1001" t="n">
        <v>1050890580</v>
      </c>
      <c r="F4988" s="1001" t="n">
        <v>23059</v>
      </c>
      <c r="G4988" s="1001" t="s">
        <v>10947</v>
      </c>
      <c r="H4988" s="1128" t="n">
        <v>10911</v>
      </c>
      <c r="I4988" s="1068"/>
    </row>
    <row r="4989" customFormat="false" ht="12.75" hidden="false" customHeight="false" outlineLevel="0" collapsed="false">
      <c r="A4989" s="1001" t="n">
        <v>4987</v>
      </c>
      <c r="B4989" s="1001" t="s">
        <v>10948</v>
      </c>
      <c r="C4989" s="1001" t="s">
        <v>896</v>
      </c>
      <c r="D4989" s="1001" t="s">
        <v>458</v>
      </c>
      <c r="E4989" s="1001" t="n">
        <v>2090630120</v>
      </c>
      <c r="F4989" s="1001" t="n">
        <v>47012</v>
      </c>
      <c r="G4989" s="1001" t="s">
        <v>10949</v>
      </c>
      <c r="H4989" s="1128" t="n">
        <v>19223</v>
      </c>
      <c r="I4989" s="1068"/>
    </row>
    <row r="4990" customFormat="false" ht="12.75" hidden="false" customHeight="false" outlineLevel="0" collapsed="false">
      <c r="A4990" s="1001" t="n">
        <v>4988</v>
      </c>
      <c r="B4990" s="1001" t="s">
        <v>10950</v>
      </c>
      <c r="C4990" s="1001" t="s">
        <v>914</v>
      </c>
      <c r="D4990" s="1001" t="s">
        <v>468</v>
      </c>
      <c r="E4990" s="1001" t="n">
        <v>3130380690</v>
      </c>
      <c r="F4990" s="1001" t="n">
        <v>66069</v>
      </c>
      <c r="G4990" s="1001" t="s">
        <v>10951</v>
      </c>
      <c r="H4990" s="1128" t="n">
        <v>3762</v>
      </c>
      <c r="I4990" s="1068"/>
    </row>
    <row r="4991" customFormat="false" ht="12.75" hidden="false" customHeight="false" outlineLevel="0" collapsed="false">
      <c r="A4991" s="1001" t="n">
        <v>4989</v>
      </c>
      <c r="B4991" s="1001" t="s">
        <v>10952</v>
      </c>
      <c r="C4991" s="1001" t="s">
        <v>1100</v>
      </c>
      <c r="D4991" s="1001" t="s">
        <v>848</v>
      </c>
      <c r="E4991" s="1001" t="n">
        <v>3150110490</v>
      </c>
      <c r="F4991" s="1001" t="n">
        <v>62050</v>
      </c>
      <c r="G4991" s="1001" t="s">
        <v>10953</v>
      </c>
      <c r="H4991" s="1128" t="n">
        <v>1869</v>
      </c>
      <c r="I4991" s="1068"/>
    </row>
    <row r="4992" customFormat="false" ht="12.75" hidden="false" customHeight="false" outlineLevel="0" collapsed="false">
      <c r="A4992" s="1001" t="n">
        <v>4990</v>
      </c>
      <c r="B4992" s="1001" t="s">
        <v>10954</v>
      </c>
      <c r="C4992" s="1001" t="s">
        <v>914</v>
      </c>
      <c r="D4992" s="1001" t="s">
        <v>468</v>
      </c>
      <c r="E4992" s="1001" t="n">
        <v>3130380700</v>
      </c>
      <c r="F4992" s="1001" t="n">
        <v>66070</v>
      </c>
      <c r="G4992" s="1001" t="s">
        <v>10955</v>
      </c>
      <c r="H4992" s="1128" t="n">
        <v>1091</v>
      </c>
      <c r="I4992" s="1068"/>
    </row>
    <row r="4993" customFormat="false" ht="12.75" hidden="false" customHeight="false" outlineLevel="0" collapsed="false">
      <c r="A4993" s="1001" t="n">
        <v>4991</v>
      </c>
      <c r="B4993" s="1001" t="s">
        <v>10956</v>
      </c>
      <c r="C4993" s="1001" t="s">
        <v>974</v>
      </c>
      <c r="D4993" s="1001" t="s">
        <v>853</v>
      </c>
      <c r="E4993" s="1001" t="n">
        <v>3140940320</v>
      </c>
      <c r="F4993" s="1001" t="n">
        <v>94032</v>
      </c>
      <c r="G4993" s="1001" t="s">
        <v>10957</v>
      </c>
      <c r="H4993" s="1128" t="n">
        <v>810</v>
      </c>
      <c r="I4993" s="1068"/>
    </row>
    <row r="4994" customFormat="false" ht="12.75" hidden="false" customHeight="false" outlineLevel="0" collapsed="false">
      <c r="A4994" s="1001" t="n">
        <v>4992</v>
      </c>
      <c r="B4994" s="1001" t="s">
        <v>10958</v>
      </c>
      <c r="C4994" s="1001" t="s">
        <v>899</v>
      </c>
      <c r="D4994" s="1001" t="s">
        <v>846</v>
      </c>
      <c r="E4994" s="1001" t="n">
        <v>3170640570</v>
      </c>
      <c r="F4994" s="1001" t="n">
        <v>76058</v>
      </c>
      <c r="G4994" s="1001" t="s">
        <v>10959</v>
      </c>
      <c r="H4994" s="1128" t="n">
        <v>1702</v>
      </c>
      <c r="I4994" s="1068"/>
    </row>
    <row r="4995" customFormat="false" ht="12.75" hidden="false" customHeight="false" outlineLevel="0" collapsed="false">
      <c r="A4995" s="1001" t="n">
        <v>4993</v>
      </c>
      <c r="B4995" s="1001" t="s">
        <v>10960</v>
      </c>
      <c r="C4995" s="1001" t="s">
        <v>974</v>
      </c>
      <c r="D4995" s="1001" t="s">
        <v>853</v>
      </c>
      <c r="E4995" s="1001" t="n">
        <v>3140940330</v>
      </c>
      <c r="F4995" s="1001" t="n">
        <v>94033</v>
      </c>
      <c r="G4995" s="1001" t="s">
        <v>10961</v>
      </c>
      <c r="H4995" s="1128" t="n">
        <v>233</v>
      </c>
      <c r="I4995" s="1068"/>
    </row>
    <row r="4996" customFormat="false" ht="12.75" hidden="false" customHeight="false" outlineLevel="0" collapsed="false">
      <c r="A4996" s="1001" t="n">
        <v>4994</v>
      </c>
      <c r="B4996" s="1001" t="s">
        <v>10962</v>
      </c>
      <c r="C4996" s="1001" t="s">
        <v>917</v>
      </c>
      <c r="D4996" s="1001" t="s">
        <v>464</v>
      </c>
      <c r="E4996" s="1001" t="n">
        <v>2120690470</v>
      </c>
      <c r="F4996" s="1001" t="n">
        <v>57049</v>
      </c>
      <c r="G4996" s="1001" t="s">
        <v>10963</v>
      </c>
      <c r="H4996" s="1128" t="n">
        <v>1928</v>
      </c>
      <c r="I4996" s="1068"/>
    </row>
    <row r="4997" customFormat="false" ht="12.75" hidden="false" customHeight="false" outlineLevel="0" collapsed="false">
      <c r="A4997" s="1001" t="n">
        <v>4995</v>
      </c>
      <c r="B4997" s="1001" t="s">
        <v>10964</v>
      </c>
      <c r="C4997" s="1001" t="s">
        <v>890</v>
      </c>
      <c r="D4997" s="1001" t="s">
        <v>468</v>
      </c>
      <c r="E4997" s="1001" t="n">
        <v>3130600290</v>
      </c>
      <c r="F4997" s="1001" t="n">
        <v>68029</v>
      </c>
      <c r="G4997" s="1001" t="s">
        <v>10965</v>
      </c>
      <c r="H4997" s="1128" t="n">
        <v>471</v>
      </c>
      <c r="I4997" s="1068"/>
    </row>
    <row r="4998" customFormat="false" ht="12.75" hidden="false" customHeight="false" outlineLevel="0" collapsed="false">
      <c r="A4998" s="1001" t="n">
        <v>4996</v>
      </c>
      <c r="B4998" s="1001" t="s">
        <v>10966</v>
      </c>
      <c r="C4998" s="1001" t="s">
        <v>939</v>
      </c>
      <c r="D4998" s="1001" t="s">
        <v>464</v>
      </c>
      <c r="E4998" s="1001" t="n">
        <v>2120330490</v>
      </c>
      <c r="F4998" s="1001" t="n">
        <v>60049</v>
      </c>
      <c r="G4998" s="1001" t="s">
        <v>10967</v>
      </c>
      <c r="H4998" s="1128" t="n">
        <v>1462</v>
      </c>
      <c r="I4998" s="1068"/>
    </row>
    <row r="4999" customFormat="false" ht="12.75" hidden="false" customHeight="false" outlineLevel="0" collapsed="false">
      <c r="A4999" s="1001" t="n">
        <v>4997</v>
      </c>
      <c r="B4999" s="1001" t="s">
        <v>10968</v>
      </c>
      <c r="C4999" s="1001" t="s">
        <v>893</v>
      </c>
      <c r="D4999" s="1001" t="s">
        <v>852</v>
      </c>
      <c r="E4999" s="1001" t="n">
        <v>1030491710</v>
      </c>
      <c r="F4999" s="1001" t="n">
        <v>15172</v>
      </c>
      <c r="G4999" s="1001" t="s">
        <v>10969</v>
      </c>
      <c r="H4999" s="1128" t="n">
        <v>8983</v>
      </c>
      <c r="I4999" s="1068"/>
    </row>
    <row r="5000" customFormat="false" ht="12.75" hidden="false" customHeight="false" outlineLevel="0" collapsed="false">
      <c r="A5000" s="1001" t="n">
        <v>4998</v>
      </c>
      <c r="B5000" s="1001" t="s">
        <v>10970</v>
      </c>
      <c r="C5000" s="1001" t="s">
        <v>951</v>
      </c>
      <c r="D5000" s="1001" t="s">
        <v>852</v>
      </c>
      <c r="E5000" s="1001" t="n">
        <v>1030260690</v>
      </c>
      <c r="F5000" s="1001" t="n">
        <v>19070</v>
      </c>
      <c r="G5000" s="1001" t="s">
        <v>10971</v>
      </c>
      <c r="H5000" s="1128" t="n">
        <v>573</v>
      </c>
      <c r="I5000" s="1068"/>
    </row>
    <row r="5001" customFormat="false" ht="12.75" hidden="false" customHeight="false" outlineLevel="0" collapsed="false">
      <c r="A5001" s="1001" t="n">
        <v>4999</v>
      </c>
      <c r="B5001" s="1001" t="s">
        <v>10972</v>
      </c>
      <c r="C5001" s="1001" t="s">
        <v>1035</v>
      </c>
      <c r="D5001" s="1001" t="s">
        <v>854</v>
      </c>
      <c r="E5001" s="1001" t="n">
        <v>1010811840</v>
      </c>
      <c r="F5001" s="1001" t="n">
        <v>1188</v>
      </c>
      <c r="G5001" s="1001" t="s">
        <v>10973</v>
      </c>
      <c r="H5001" s="1128" t="n">
        <v>608</v>
      </c>
      <c r="I5001" s="1068"/>
    </row>
    <row r="5002" customFormat="false" ht="12.75" hidden="false" customHeight="false" outlineLevel="0" collapsed="false">
      <c r="A5002" s="1001" t="n">
        <v>5000</v>
      </c>
      <c r="B5002" s="1001" t="s">
        <v>10974</v>
      </c>
      <c r="C5002" s="1001" t="s">
        <v>971</v>
      </c>
      <c r="D5002" s="1001" t="s">
        <v>853</v>
      </c>
      <c r="E5002" s="1001" t="n">
        <v>3140190510</v>
      </c>
      <c r="F5002" s="1001" t="n">
        <v>70051</v>
      </c>
      <c r="G5002" s="1001" t="s">
        <v>10975</v>
      </c>
      <c r="H5002" s="1128" t="n">
        <v>3494</v>
      </c>
      <c r="I5002" s="1068"/>
    </row>
    <row r="5003" customFormat="false" ht="12.75" hidden="false" customHeight="false" outlineLevel="0" collapsed="false">
      <c r="A5003" s="1001" t="n">
        <v>5001</v>
      </c>
      <c r="B5003" s="1001" t="s">
        <v>10976</v>
      </c>
      <c r="C5003" s="1001" t="s">
        <v>2205</v>
      </c>
      <c r="D5003" s="1001" t="s">
        <v>847</v>
      </c>
      <c r="E5003" s="1001" t="n">
        <v>3180970170</v>
      </c>
      <c r="F5003" s="1001" t="n">
        <v>101017</v>
      </c>
      <c r="G5003" s="1001" t="s">
        <v>10977</v>
      </c>
      <c r="H5003" s="1128" t="n">
        <v>8714</v>
      </c>
      <c r="I5003" s="1068"/>
    </row>
    <row r="5004" customFormat="false" ht="12.75" hidden="false" customHeight="false" outlineLevel="0" collapsed="false">
      <c r="A5004" s="1001" t="n">
        <v>5002</v>
      </c>
      <c r="B5004" s="1001" t="s">
        <v>10978</v>
      </c>
      <c r="C5004" s="1001" t="s">
        <v>922</v>
      </c>
      <c r="D5004" s="1001" t="s">
        <v>848</v>
      </c>
      <c r="E5004" s="1001" t="n">
        <v>3150720940</v>
      </c>
      <c r="F5004" s="1001" t="n">
        <v>65094</v>
      </c>
      <c r="G5004" s="1001" t="s">
        <v>10979</v>
      </c>
      <c r="H5004" s="1128" t="n">
        <v>1037</v>
      </c>
      <c r="I5004" s="1068"/>
    </row>
    <row r="5005" customFormat="false" ht="12.75" hidden="false" customHeight="false" outlineLevel="0" collapsed="false">
      <c r="A5005" s="1001" t="n">
        <v>5003</v>
      </c>
      <c r="B5005" s="1001" t="s">
        <v>10980</v>
      </c>
      <c r="C5005" s="1001" t="s">
        <v>1250</v>
      </c>
      <c r="D5005" s="1001" t="s">
        <v>857</v>
      </c>
      <c r="E5005" s="1001" t="n">
        <v>4190550530</v>
      </c>
      <c r="F5005" s="1001" t="n">
        <v>82055</v>
      </c>
      <c r="G5005" s="1001" t="s">
        <v>10981</v>
      </c>
      <c r="H5005" s="1128" t="n">
        <v>2992</v>
      </c>
      <c r="I5005" s="1068"/>
    </row>
    <row r="5006" customFormat="false" ht="12.75" hidden="false" customHeight="false" outlineLevel="0" collapsed="false">
      <c r="A5006" s="1001" t="n">
        <v>5004</v>
      </c>
      <c r="B5006" s="1001" t="s">
        <v>10982</v>
      </c>
      <c r="C5006" s="1001" t="s">
        <v>1250</v>
      </c>
      <c r="D5006" s="1001" t="s">
        <v>857</v>
      </c>
      <c r="E5006" s="1001" t="n">
        <v>4190550540</v>
      </c>
      <c r="F5006" s="1001" t="n">
        <v>82056</v>
      </c>
      <c r="G5006" s="1001" t="s">
        <v>10983</v>
      </c>
      <c r="H5006" s="1128" t="n">
        <v>2492</v>
      </c>
      <c r="I5006" s="1068"/>
    </row>
    <row r="5007" customFormat="false" ht="12.75" hidden="false" customHeight="false" outlineLevel="0" collapsed="false">
      <c r="A5007" s="1001" t="n">
        <v>5005</v>
      </c>
      <c r="B5007" s="1001" t="s">
        <v>10984</v>
      </c>
      <c r="C5007" s="1001" t="s">
        <v>917</v>
      </c>
      <c r="D5007" s="1001" t="s">
        <v>464</v>
      </c>
      <c r="E5007" s="1001" t="n">
        <v>2120690480</v>
      </c>
      <c r="F5007" s="1001" t="n">
        <v>57050</v>
      </c>
      <c r="G5007" s="1001" t="s">
        <v>10985</v>
      </c>
      <c r="H5007" s="1128" t="n">
        <v>1036</v>
      </c>
      <c r="I5007" s="1068"/>
    </row>
    <row r="5008" customFormat="false" ht="12.75" hidden="false" customHeight="false" outlineLevel="0" collapsed="false">
      <c r="A5008" s="1001" t="n">
        <v>5006</v>
      </c>
      <c r="B5008" s="1001" t="s">
        <v>10986</v>
      </c>
      <c r="C5008" s="1001" t="s">
        <v>971</v>
      </c>
      <c r="D5008" s="1001" t="s">
        <v>853</v>
      </c>
      <c r="E5008" s="1001" t="n">
        <v>3140190520</v>
      </c>
      <c r="F5008" s="1001" t="n">
        <v>70052</v>
      </c>
      <c r="G5008" s="1001" t="s">
        <v>10987</v>
      </c>
      <c r="H5008" s="1128" t="n">
        <v>1044</v>
      </c>
      <c r="I5008" s="1068"/>
    </row>
    <row r="5009" customFormat="false" ht="12.75" hidden="false" customHeight="false" outlineLevel="0" collapsed="false">
      <c r="A5009" s="1001" t="n">
        <v>5007</v>
      </c>
      <c r="B5009" s="1001" t="s">
        <v>10988</v>
      </c>
      <c r="C5009" s="1001" t="s">
        <v>948</v>
      </c>
      <c r="D5009" s="1001" t="s">
        <v>462</v>
      </c>
      <c r="E5009" s="1001" t="n">
        <v>2110590450</v>
      </c>
      <c r="F5009" s="1001" t="n">
        <v>41045</v>
      </c>
      <c r="G5009" s="1001" t="s">
        <v>10989</v>
      </c>
      <c r="H5009" s="1128" t="n">
        <v>2726</v>
      </c>
      <c r="I5009" s="1068"/>
    </row>
    <row r="5010" customFormat="false" ht="12.75" hidden="false" customHeight="false" outlineLevel="0" collapsed="false">
      <c r="A5010" s="1001" t="n">
        <v>5008</v>
      </c>
      <c r="B5010" s="1001" t="s">
        <v>10990</v>
      </c>
      <c r="C5010" s="1001" t="s">
        <v>1497</v>
      </c>
      <c r="D5010" s="1001" t="s">
        <v>462</v>
      </c>
      <c r="E5010" s="1001" t="n">
        <v>2110440360</v>
      </c>
      <c r="F5010" s="1001" t="n">
        <v>43036</v>
      </c>
      <c r="G5010" s="1001" t="s">
        <v>10991</v>
      </c>
      <c r="H5010" s="1128" t="n">
        <v>1843</v>
      </c>
      <c r="I5010" s="1068"/>
    </row>
    <row r="5011" customFormat="false" ht="12.75" hidden="false" customHeight="false" outlineLevel="0" collapsed="false">
      <c r="A5011" s="1001" t="n">
        <v>5009</v>
      </c>
      <c r="B5011" s="1001" t="s">
        <v>10992</v>
      </c>
      <c r="C5011" s="1001" t="s">
        <v>1320</v>
      </c>
      <c r="D5011" s="1001" t="s">
        <v>462</v>
      </c>
      <c r="E5011" s="1001" t="n">
        <v>2111050310</v>
      </c>
      <c r="F5011" s="1001" t="n">
        <v>109031</v>
      </c>
      <c r="G5011" s="1001" t="s">
        <v>10993</v>
      </c>
      <c r="H5011" s="1128" t="n">
        <v>2156</v>
      </c>
      <c r="I5011" s="1068"/>
    </row>
    <row r="5012" customFormat="false" ht="12.75" hidden="false" customHeight="false" outlineLevel="0" collapsed="false">
      <c r="A5012" s="1001" t="n">
        <v>5010</v>
      </c>
      <c r="B5012" s="1001" t="s">
        <v>10994</v>
      </c>
      <c r="C5012" s="1001" t="s">
        <v>1174</v>
      </c>
      <c r="D5012" s="1001" t="s">
        <v>847</v>
      </c>
      <c r="E5012" s="1001" t="n">
        <v>3180220910</v>
      </c>
      <c r="F5012" s="1001" t="n">
        <v>79094</v>
      </c>
      <c r="G5012" s="1001" t="s">
        <v>10995</v>
      </c>
      <c r="H5012" s="1128" t="n">
        <v>1028</v>
      </c>
      <c r="I5012" s="1068"/>
    </row>
    <row r="5013" customFormat="false" ht="12.75" hidden="false" customHeight="false" outlineLevel="0" collapsed="false">
      <c r="A5013" s="1001" t="n">
        <v>5011</v>
      </c>
      <c r="B5013" s="1001" t="s">
        <v>10996</v>
      </c>
      <c r="C5013" s="1001" t="s">
        <v>1174</v>
      </c>
      <c r="D5013" s="1001" t="s">
        <v>847</v>
      </c>
      <c r="E5013" s="1001" t="n">
        <v>3180220920</v>
      </c>
      <c r="F5013" s="1001" t="n">
        <v>79095</v>
      </c>
      <c r="G5013" s="1001" t="s">
        <v>10997</v>
      </c>
      <c r="H5013" s="1128" t="n">
        <v>2404</v>
      </c>
      <c r="I5013" s="1068"/>
    </row>
    <row r="5014" customFormat="false" ht="12.75" hidden="false" customHeight="false" outlineLevel="0" collapsed="false">
      <c r="A5014" s="1001" t="n">
        <v>5012</v>
      </c>
      <c r="B5014" s="1001" t="s">
        <v>10998</v>
      </c>
      <c r="C5014" s="1001" t="s">
        <v>1208</v>
      </c>
      <c r="D5014" s="1001" t="s">
        <v>857</v>
      </c>
      <c r="E5014" s="1001" t="n">
        <v>4190820161</v>
      </c>
      <c r="F5014" s="1001" t="n">
        <v>81024</v>
      </c>
      <c r="G5014" s="1001" t="s">
        <v>10999</v>
      </c>
      <c r="H5014" s="1128" t="n">
        <v>7962</v>
      </c>
      <c r="I5014" s="1068"/>
    </row>
    <row r="5015" customFormat="false" ht="12.75" hidden="false" customHeight="false" outlineLevel="0" collapsed="false">
      <c r="A5015" s="1001" t="n">
        <v>5013</v>
      </c>
      <c r="B5015" s="1001" t="s">
        <v>11000</v>
      </c>
      <c r="C5015" s="1001" t="s">
        <v>1087</v>
      </c>
      <c r="D5015" s="1001" t="s">
        <v>848</v>
      </c>
      <c r="E5015" s="1001" t="n">
        <v>3150080700</v>
      </c>
      <c r="F5015" s="1001" t="n">
        <v>64071</v>
      </c>
      <c r="G5015" s="1001" t="s">
        <v>11001</v>
      </c>
      <c r="H5015" s="1128" t="n">
        <v>298</v>
      </c>
      <c r="I5015" s="1068"/>
    </row>
    <row r="5016" customFormat="false" ht="12.75" hidden="false" customHeight="false" outlineLevel="0" collapsed="false">
      <c r="A5016" s="1001" t="n">
        <v>5014</v>
      </c>
      <c r="B5016" s="1001" t="s">
        <v>11002</v>
      </c>
      <c r="C5016" s="1001" t="s">
        <v>378</v>
      </c>
      <c r="D5016" s="1001" t="s">
        <v>854</v>
      </c>
      <c r="E5016" s="1001" t="n">
        <v>1010521100</v>
      </c>
      <c r="F5016" s="1001" t="n">
        <v>3116</v>
      </c>
      <c r="G5016" s="1001" t="s">
        <v>11003</v>
      </c>
      <c r="H5016" s="1128" t="n">
        <v>1341</v>
      </c>
      <c r="I5016" s="1068"/>
    </row>
    <row r="5017" customFormat="false" ht="12.75" hidden="false" customHeight="false" outlineLevel="0" collapsed="false">
      <c r="A5017" s="1001" t="n">
        <v>5015</v>
      </c>
      <c r="B5017" s="1001" t="s">
        <v>11004</v>
      </c>
      <c r="C5017" s="1001" t="s">
        <v>1095</v>
      </c>
      <c r="D5017" s="1001" t="s">
        <v>854</v>
      </c>
      <c r="E5017" s="1001" t="n">
        <v>1010960420</v>
      </c>
      <c r="F5017" s="1001" t="n">
        <v>96042</v>
      </c>
      <c r="G5017" s="1001" t="s">
        <v>11005</v>
      </c>
      <c r="H5017" s="1128" t="n">
        <v>1470</v>
      </c>
      <c r="I5017" s="1068"/>
    </row>
    <row r="5018" customFormat="false" ht="12.75" hidden="false" customHeight="false" outlineLevel="0" collapsed="false">
      <c r="A5018" s="1001" t="n">
        <v>5016</v>
      </c>
      <c r="B5018" s="1001" t="s">
        <v>11006</v>
      </c>
      <c r="C5018" s="1001" t="s">
        <v>985</v>
      </c>
      <c r="D5018" s="1001" t="s">
        <v>857</v>
      </c>
      <c r="E5018" s="1001" t="n">
        <v>4190480660</v>
      </c>
      <c r="F5018" s="1001" t="n">
        <v>83067</v>
      </c>
      <c r="G5018" s="1001" t="s">
        <v>11007</v>
      </c>
      <c r="H5018" s="1128" t="n">
        <v>1235</v>
      </c>
      <c r="I5018" s="1068"/>
    </row>
    <row r="5019" customFormat="false" ht="12.75" hidden="false" customHeight="false" outlineLevel="0" collapsed="false">
      <c r="A5019" s="1001" t="n">
        <v>5017</v>
      </c>
      <c r="B5019" s="1001" t="s">
        <v>11008</v>
      </c>
      <c r="C5019" s="1001" t="s">
        <v>974</v>
      </c>
      <c r="D5019" s="1001" t="s">
        <v>853</v>
      </c>
      <c r="E5019" s="1001" t="n">
        <v>3140940340</v>
      </c>
      <c r="F5019" s="1001" t="n">
        <v>94034</v>
      </c>
      <c r="G5019" s="1001" t="s">
        <v>11009</v>
      </c>
      <c r="H5019" s="1128" t="n">
        <v>449</v>
      </c>
      <c r="I5019" s="1068"/>
    </row>
    <row r="5020" customFormat="false" ht="12.75" hidden="false" customHeight="false" outlineLevel="0" collapsed="false">
      <c r="A5020" s="1001" t="n">
        <v>5018</v>
      </c>
      <c r="B5020" s="1001" t="s">
        <v>11010</v>
      </c>
      <c r="C5020" s="1001" t="s">
        <v>914</v>
      </c>
      <c r="D5020" s="1001" t="s">
        <v>468</v>
      </c>
      <c r="E5020" s="1001" t="n">
        <v>3130380710</v>
      </c>
      <c r="F5020" s="1001" t="n">
        <v>66071</v>
      </c>
      <c r="G5020" s="1001" t="s">
        <v>11011</v>
      </c>
      <c r="H5020" s="1128" t="n">
        <v>1324</v>
      </c>
      <c r="I5020" s="1068"/>
    </row>
    <row r="5021" customFormat="false" ht="12.75" hidden="false" customHeight="false" outlineLevel="0" collapsed="false">
      <c r="A5021" s="1001" t="n">
        <v>5019</v>
      </c>
      <c r="B5021" s="1001" t="s">
        <v>11012</v>
      </c>
      <c r="C5021" s="1001" t="s">
        <v>1004</v>
      </c>
      <c r="D5021" s="1001" t="s">
        <v>861</v>
      </c>
      <c r="E5021" s="1001" t="n">
        <v>1050710350</v>
      </c>
      <c r="F5021" s="1001" t="n">
        <v>29035</v>
      </c>
      <c r="G5021" s="1001" t="s">
        <v>11013</v>
      </c>
      <c r="H5021" s="1128" t="n">
        <v>1483</v>
      </c>
      <c r="I5021" s="1068"/>
    </row>
    <row r="5022" customFormat="false" ht="12.75" hidden="false" customHeight="false" outlineLevel="0" collapsed="false">
      <c r="A5022" s="1001" t="n">
        <v>5020</v>
      </c>
      <c r="B5022" s="1001" t="s">
        <v>11014</v>
      </c>
      <c r="C5022" s="1001" t="s">
        <v>908</v>
      </c>
      <c r="D5022" s="1001" t="s">
        <v>854</v>
      </c>
      <c r="E5022" s="1001" t="n">
        <v>1010271630</v>
      </c>
      <c r="F5022" s="1001" t="n">
        <v>4163</v>
      </c>
      <c r="G5022" s="1001" t="s">
        <v>11015</v>
      </c>
      <c r="H5022" s="1128" t="n">
        <v>5494</v>
      </c>
      <c r="I5022" s="1068"/>
    </row>
    <row r="5023" customFormat="false" ht="12.75" hidden="false" customHeight="false" outlineLevel="0" collapsed="false">
      <c r="A5023" s="1001" t="n">
        <v>5021</v>
      </c>
      <c r="B5023" s="1001" t="s">
        <v>11016</v>
      </c>
      <c r="C5023" s="1001" t="s">
        <v>1120</v>
      </c>
      <c r="D5023" s="1001" t="s">
        <v>854</v>
      </c>
      <c r="E5023" s="1001" t="n">
        <v>1010880920</v>
      </c>
      <c r="F5023" s="1001" t="n">
        <v>2093</v>
      </c>
      <c r="G5023" s="1001" t="s">
        <v>11017</v>
      </c>
      <c r="H5023" s="1128" t="n">
        <v>1271</v>
      </c>
      <c r="I5023" s="1068"/>
    </row>
    <row r="5024" customFormat="false" ht="12.75" hidden="false" customHeight="false" outlineLevel="0" collapsed="false">
      <c r="A5024" s="1001" t="n">
        <v>5022</v>
      </c>
      <c r="B5024" s="1001" t="s">
        <v>11018</v>
      </c>
      <c r="C5024" s="1001" t="s">
        <v>945</v>
      </c>
      <c r="D5024" s="1001" t="s">
        <v>852</v>
      </c>
      <c r="E5024" s="1001" t="n">
        <v>1030151320</v>
      </c>
      <c r="F5024" s="1001" t="n">
        <v>17141</v>
      </c>
      <c r="G5024" s="1001" t="s">
        <v>11019</v>
      </c>
      <c r="H5024" s="1128" t="n">
        <v>1448</v>
      </c>
      <c r="I5024" s="1068"/>
    </row>
    <row r="5025" customFormat="false" ht="12.75" hidden="false" customHeight="false" outlineLevel="0" collapsed="false">
      <c r="A5025" s="1001" t="n">
        <v>5023</v>
      </c>
      <c r="B5025" s="1001" t="s">
        <v>11020</v>
      </c>
      <c r="C5025" s="1001" t="s">
        <v>908</v>
      </c>
      <c r="D5025" s="1001" t="s">
        <v>854</v>
      </c>
      <c r="E5025" s="1001" t="n">
        <v>1010271640</v>
      </c>
      <c r="F5025" s="1001" t="n">
        <v>4164</v>
      </c>
      <c r="G5025" s="1001" t="s">
        <v>11021</v>
      </c>
      <c r="H5025" s="1128" t="n">
        <v>310</v>
      </c>
      <c r="I5025" s="1068"/>
    </row>
    <row r="5026" customFormat="false" ht="12.75" hidden="false" customHeight="false" outlineLevel="0" collapsed="false">
      <c r="A5026" s="1001" t="n">
        <v>5024</v>
      </c>
      <c r="B5026" s="1001" t="s">
        <v>685</v>
      </c>
      <c r="C5026" s="1001" t="s">
        <v>681</v>
      </c>
      <c r="D5026" s="1001" t="s">
        <v>849</v>
      </c>
      <c r="E5026" s="1001" t="n">
        <v>1080610320</v>
      </c>
      <c r="F5026" s="1001" t="n">
        <v>33032</v>
      </c>
      <c r="G5026" s="1001" t="s">
        <v>684</v>
      </c>
      <c r="H5026" s="1128" t="n">
        <v>102364</v>
      </c>
      <c r="I5026" s="1068"/>
    </row>
    <row r="5027" customFormat="false" ht="12.75" hidden="false" customHeight="false" outlineLevel="0" collapsed="false">
      <c r="A5027" s="1001" t="n">
        <v>5025</v>
      </c>
      <c r="B5027" s="1001" t="s">
        <v>11022</v>
      </c>
      <c r="C5027" s="1001" t="s">
        <v>875</v>
      </c>
      <c r="D5027" s="1001" t="s">
        <v>861</v>
      </c>
      <c r="E5027" s="1001" t="n">
        <v>1050540620</v>
      </c>
      <c r="F5027" s="1001" t="n">
        <v>28062</v>
      </c>
      <c r="G5027" s="1001" t="s">
        <v>11023</v>
      </c>
      <c r="H5027" s="1128" t="n">
        <v>1231</v>
      </c>
      <c r="I5027" s="1068"/>
    </row>
    <row r="5028" customFormat="false" ht="12.75" hidden="false" customHeight="false" outlineLevel="0" collapsed="false">
      <c r="A5028" s="1001" t="n">
        <v>5026</v>
      </c>
      <c r="B5028" s="1001" t="s">
        <v>11024</v>
      </c>
      <c r="C5028" s="1001" t="s">
        <v>951</v>
      </c>
      <c r="D5028" s="1001" t="s">
        <v>852</v>
      </c>
      <c r="E5028" s="1001" t="n">
        <v>1030260695</v>
      </c>
      <c r="F5028" s="1001" t="n">
        <v>19116</v>
      </c>
      <c r="G5028" s="1001" t="s">
        <v>11025</v>
      </c>
      <c r="H5028" s="1128" t="n">
        <v>3967</v>
      </c>
      <c r="I5028" s="1068"/>
    </row>
    <row r="5029" customFormat="false" ht="12.75" hidden="false" customHeight="false" outlineLevel="0" collapsed="false">
      <c r="A5029" s="1001" t="n">
        <v>5027</v>
      </c>
      <c r="B5029" s="1001" t="s">
        <v>11026</v>
      </c>
      <c r="C5029" s="1001" t="s">
        <v>922</v>
      </c>
      <c r="D5029" s="1001" t="s">
        <v>848</v>
      </c>
      <c r="E5029" s="1001" t="n">
        <v>3150720950</v>
      </c>
      <c r="F5029" s="1001" t="n">
        <v>65095</v>
      </c>
      <c r="G5029" s="1001" t="s">
        <v>11027</v>
      </c>
      <c r="H5029" s="1128" t="n">
        <v>1180</v>
      </c>
      <c r="I5029" s="1068"/>
    </row>
    <row r="5030" customFormat="false" ht="12.75" hidden="false" customHeight="false" outlineLevel="0" collapsed="false">
      <c r="A5030" s="1001" t="n">
        <v>5028</v>
      </c>
      <c r="B5030" s="1001" t="s">
        <v>11028</v>
      </c>
      <c r="C5030" s="1001" t="s">
        <v>945</v>
      </c>
      <c r="D5030" s="1001" t="s">
        <v>852</v>
      </c>
      <c r="E5030" s="1001" t="n">
        <v>1030151330</v>
      </c>
      <c r="F5030" s="1001" t="n">
        <v>17142</v>
      </c>
      <c r="G5030" s="1001" t="s">
        <v>11029</v>
      </c>
      <c r="H5030" s="1128" t="n">
        <v>4733</v>
      </c>
      <c r="I5030" s="1068"/>
    </row>
    <row r="5031" customFormat="false" ht="12.75" hidden="false" customHeight="false" outlineLevel="0" collapsed="false">
      <c r="A5031" s="1001" t="n">
        <v>5029</v>
      </c>
      <c r="B5031" s="1001" t="s">
        <v>11030</v>
      </c>
      <c r="C5031" s="1001" t="s">
        <v>1125</v>
      </c>
      <c r="D5031" s="1001" t="s">
        <v>851</v>
      </c>
      <c r="E5031" s="1001" t="n">
        <v>1070740480</v>
      </c>
      <c r="F5031" s="1001" t="n">
        <v>9048</v>
      </c>
      <c r="G5031" s="1001" t="s">
        <v>11031</v>
      </c>
      <c r="H5031" s="1128" t="n">
        <v>760</v>
      </c>
      <c r="I5031" s="1068"/>
    </row>
    <row r="5032" customFormat="false" ht="12.75" hidden="false" customHeight="false" outlineLevel="0" collapsed="false">
      <c r="A5032" s="1001" t="n">
        <v>5030</v>
      </c>
      <c r="B5032" s="1001" t="s">
        <v>11032</v>
      </c>
      <c r="C5032" s="1001" t="s">
        <v>1250</v>
      </c>
      <c r="D5032" s="1001" t="s">
        <v>857</v>
      </c>
      <c r="E5032" s="1001" t="n">
        <v>4190550550</v>
      </c>
      <c r="F5032" s="1001" t="n">
        <v>82057</v>
      </c>
      <c r="G5032" s="1001" t="s">
        <v>11033</v>
      </c>
      <c r="H5032" s="1128" t="n">
        <v>5703</v>
      </c>
      <c r="I5032" s="1068"/>
    </row>
    <row r="5033" customFormat="false" ht="12.75" hidden="false" customHeight="false" outlineLevel="0" collapsed="false">
      <c r="A5033" s="1001" t="n">
        <v>5031</v>
      </c>
      <c r="B5033" s="1001" t="s">
        <v>11034</v>
      </c>
      <c r="C5033" s="1001" t="s">
        <v>1092</v>
      </c>
      <c r="D5033" s="1001" t="s">
        <v>848</v>
      </c>
      <c r="E5033" s="1001" t="n">
        <v>3150200560</v>
      </c>
      <c r="F5033" s="1001" t="n">
        <v>61056</v>
      </c>
      <c r="G5033" s="1001" t="s">
        <v>11035</v>
      </c>
      <c r="H5033" s="1128" t="n">
        <v>2095</v>
      </c>
      <c r="I5033" s="1068"/>
    </row>
    <row r="5034" customFormat="false" ht="12.75" hidden="false" customHeight="false" outlineLevel="0" collapsed="false">
      <c r="A5034" s="1001" t="n">
        <v>5032</v>
      </c>
      <c r="B5034" s="1001" t="s">
        <v>11036</v>
      </c>
      <c r="C5034" s="1001" t="s">
        <v>884</v>
      </c>
      <c r="D5034" s="1001" t="s">
        <v>458</v>
      </c>
      <c r="E5034" s="1001" t="n">
        <v>2090750200</v>
      </c>
      <c r="F5034" s="1001" t="n">
        <v>52020</v>
      </c>
      <c r="G5034" s="1001" t="s">
        <v>11037</v>
      </c>
      <c r="H5034" s="1128" t="n">
        <v>3968</v>
      </c>
      <c r="I5034" s="1068"/>
    </row>
    <row r="5035" customFormat="false" ht="12.75" hidden="false" customHeight="false" outlineLevel="0" collapsed="false">
      <c r="A5035" s="1001" t="n">
        <v>5033</v>
      </c>
      <c r="B5035" s="1001" t="s">
        <v>11038</v>
      </c>
      <c r="C5035" s="1001" t="s">
        <v>945</v>
      </c>
      <c r="D5035" s="1001" t="s">
        <v>852</v>
      </c>
      <c r="E5035" s="1001" t="n">
        <v>1030151331</v>
      </c>
      <c r="F5035" s="1001" t="n">
        <v>17206</v>
      </c>
      <c r="G5035" s="1001" t="s">
        <v>11039</v>
      </c>
      <c r="H5035" s="1128" t="n">
        <v>4742</v>
      </c>
      <c r="I5035" s="1068"/>
    </row>
    <row r="5036" customFormat="false" ht="12.75" hidden="false" customHeight="false" outlineLevel="0" collapsed="false">
      <c r="A5036" s="1001" t="n">
        <v>5034</v>
      </c>
      <c r="B5036" s="1001" t="s">
        <v>11040</v>
      </c>
      <c r="C5036" s="1001" t="s">
        <v>948</v>
      </c>
      <c r="D5036" s="1001" t="s">
        <v>462</v>
      </c>
      <c r="E5036" s="1001" t="n">
        <v>2110590470</v>
      </c>
      <c r="F5036" s="1001" t="n">
        <v>41047</v>
      </c>
      <c r="G5036" s="1001" t="s">
        <v>11041</v>
      </c>
      <c r="H5036" s="1128" t="n">
        <v>2061</v>
      </c>
      <c r="I5036" s="1068"/>
    </row>
    <row r="5037" customFormat="false" ht="12.75" hidden="false" customHeight="false" outlineLevel="0" collapsed="false">
      <c r="A5037" s="1001" t="n">
        <v>5035</v>
      </c>
      <c r="B5037" s="1001" t="s">
        <v>11042</v>
      </c>
      <c r="C5037" s="1001" t="s">
        <v>942</v>
      </c>
      <c r="D5037" s="1001" t="s">
        <v>847</v>
      </c>
      <c r="E5037" s="1001" t="n">
        <v>3180250980</v>
      </c>
      <c r="F5037" s="1001" t="n">
        <v>78097</v>
      </c>
      <c r="G5037" s="1001" t="s">
        <v>11043</v>
      </c>
      <c r="H5037" s="1128" t="n">
        <v>1378</v>
      </c>
      <c r="I5037" s="1068"/>
    </row>
    <row r="5038" customFormat="false" ht="12.75" hidden="false" customHeight="false" outlineLevel="0" collapsed="false">
      <c r="A5038" s="1001" t="n">
        <v>5036</v>
      </c>
      <c r="B5038" s="1001" t="s">
        <v>11044</v>
      </c>
      <c r="C5038" s="1001" t="s">
        <v>890</v>
      </c>
      <c r="D5038" s="1001" t="s">
        <v>468</v>
      </c>
      <c r="E5038" s="1001" t="n">
        <v>3130600300</v>
      </c>
      <c r="F5038" s="1001" t="n">
        <v>68030</v>
      </c>
      <c r="G5038" s="1001" t="s">
        <v>11045</v>
      </c>
      <c r="H5038" s="1128" t="n">
        <v>8524</v>
      </c>
      <c r="I5038" s="1068"/>
    </row>
    <row r="5039" customFormat="false" ht="12.75" hidden="false" customHeight="false" outlineLevel="0" collapsed="false">
      <c r="A5039" s="1001" t="n">
        <v>5037</v>
      </c>
      <c r="B5039" s="1001" t="s">
        <v>11046</v>
      </c>
      <c r="C5039" s="1001" t="s">
        <v>1159</v>
      </c>
      <c r="D5039" s="1001" t="s">
        <v>852</v>
      </c>
      <c r="E5039" s="1001" t="n">
        <v>1030241720</v>
      </c>
      <c r="F5039" s="1001" t="n">
        <v>13183</v>
      </c>
      <c r="G5039" s="1001" t="s">
        <v>11047</v>
      </c>
      <c r="H5039" s="1128" t="n">
        <v>1047</v>
      </c>
      <c r="I5039" s="1068"/>
    </row>
    <row r="5040" customFormat="false" ht="12.75" hidden="false" customHeight="false" outlineLevel="0" collapsed="false">
      <c r="A5040" s="1001" t="n">
        <v>5038</v>
      </c>
      <c r="B5040" s="1001" t="s">
        <v>11048</v>
      </c>
      <c r="C5040" s="1001" t="s">
        <v>681</v>
      </c>
      <c r="D5040" s="1001" t="s">
        <v>849</v>
      </c>
      <c r="E5040" s="1001" t="n">
        <v>1080610330</v>
      </c>
      <c r="F5040" s="1001" t="n">
        <v>33033</v>
      </c>
      <c r="G5040" s="1001" t="s">
        <v>11049</v>
      </c>
      <c r="H5040" s="1128" t="n">
        <v>2183</v>
      </c>
      <c r="I5040" s="1068"/>
    </row>
    <row r="5041" customFormat="false" ht="12.75" hidden="false" customHeight="false" outlineLevel="0" collapsed="false">
      <c r="A5041" s="1001" t="n">
        <v>5039</v>
      </c>
      <c r="B5041" s="1001" t="s">
        <v>11050</v>
      </c>
      <c r="C5041" s="1001" t="s">
        <v>951</v>
      </c>
      <c r="D5041" s="1001" t="s">
        <v>852</v>
      </c>
      <c r="E5041" s="1001" t="n">
        <v>1030260701</v>
      </c>
      <c r="F5041" s="1001" t="n">
        <v>19072</v>
      </c>
      <c r="G5041" s="1001" t="s">
        <v>11051</v>
      </c>
      <c r="H5041" s="1128" t="n">
        <v>2528</v>
      </c>
      <c r="I5041" s="1068"/>
    </row>
    <row r="5042" customFormat="false" ht="12.75" hidden="false" customHeight="false" outlineLevel="0" collapsed="false">
      <c r="A5042" s="1001" t="n">
        <v>5040</v>
      </c>
      <c r="B5042" s="1001" t="s">
        <v>11052</v>
      </c>
      <c r="C5042" s="1001" t="s">
        <v>1035</v>
      </c>
      <c r="D5042" s="1001" t="s">
        <v>854</v>
      </c>
      <c r="E5042" s="1001" t="n">
        <v>1010811850</v>
      </c>
      <c r="F5042" s="1001" t="n">
        <v>1189</v>
      </c>
      <c r="G5042" s="1001" t="s">
        <v>11053</v>
      </c>
      <c r="H5042" s="1128" t="n">
        <v>15449</v>
      </c>
      <c r="I5042" s="1068"/>
    </row>
    <row r="5043" customFormat="false" ht="12.75" hidden="false" customHeight="false" outlineLevel="0" collapsed="false">
      <c r="A5043" s="1001" t="n">
        <v>5041</v>
      </c>
      <c r="B5043" s="1001" t="s">
        <v>11054</v>
      </c>
      <c r="C5043" s="1001" t="s">
        <v>1071</v>
      </c>
      <c r="D5043" s="1001" t="s">
        <v>861</v>
      </c>
      <c r="E5043" s="1001" t="n">
        <v>1050900770</v>
      </c>
      <c r="F5043" s="1001" t="n">
        <v>24077</v>
      </c>
      <c r="G5043" s="1001" t="s">
        <v>11055</v>
      </c>
      <c r="H5043" s="1128" t="n">
        <v>2163</v>
      </c>
      <c r="I5043" s="1068"/>
    </row>
    <row r="5044" customFormat="false" ht="12.75" hidden="false" customHeight="false" outlineLevel="0" collapsed="false">
      <c r="A5044" s="1001" t="n">
        <v>5042</v>
      </c>
      <c r="B5044" s="1001" t="s">
        <v>11056</v>
      </c>
      <c r="C5044" s="1001" t="s">
        <v>908</v>
      </c>
      <c r="D5044" s="1001" t="s">
        <v>854</v>
      </c>
      <c r="E5044" s="1001" t="n">
        <v>1010271650</v>
      </c>
      <c r="F5044" s="1001" t="n">
        <v>4165</v>
      </c>
      <c r="G5044" s="1001" t="s">
        <v>11057</v>
      </c>
      <c r="H5044" s="1128" t="n">
        <v>2100</v>
      </c>
      <c r="I5044" s="1068"/>
    </row>
    <row r="5045" customFormat="false" ht="12.75" hidden="false" customHeight="false" outlineLevel="0" collapsed="false">
      <c r="A5045" s="1001" t="n">
        <v>5043</v>
      </c>
      <c r="B5045" s="1001" t="s">
        <v>11058</v>
      </c>
      <c r="C5045" s="1001" t="s">
        <v>999</v>
      </c>
      <c r="D5045" s="1001" t="s">
        <v>852</v>
      </c>
      <c r="E5045" s="1001" t="n">
        <v>1030121540</v>
      </c>
      <c r="F5045" s="1001" t="n">
        <v>16162</v>
      </c>
      <c r="G5045" s="1001" t="s">
        <v>11059</v>
      </c>
      <c r="H5045" s="1128" t="n">
        <v>1436</v>
      </c>
      <c r="I5045" s="1068"/>
    </row>
    <row r="5046" customFormat="false" ht="12.75" hidden="false" customHeight="false" outlineLevel="0" collapsed="false">
      <c r="A5046" s="1001" t="n">
        <v>5044</v>
      </c>
      <c r="B5046" s="1001" t="s">
        <v>11060</v>
      </c>
      <c r="C5046" s="1001" t="s">
        <v>1453</v>
      </c>
      <c r="D5046" s="1001" t="s">
        <v>861</v>
      </c>
      <c r="E5046" s="1001" t="n">
        <v>1050870280</v>
      </c>
      <c r="F5046" s="1001" t="n">
        <v>27028</v>
      </c>
      <c r="G5046" s="1001" t="s">
        <v>11061</v>
      </c>
      <c r="H5046" s="1128" t="n">
        <v>12237</v>
      </c>
      <c r="I5046" s="1068"/>
    </row>
    <row r="5047" customFormat="false" ht="12.75" hidden="false" customHeight="false" outlineLevel="0" collapsed="false">
      <c r="A5047" s="1001" t="n">
        <v>5045</v>
      </c>
      <c r="B5047" s="1001" t="s">
        <v>11062</v>
      </c>
      <c r="C5047" s="1001" t="s">
        <v>925</v>
      </c>
      <c r="D5047" s="1001" t="s">
        <v>848</v>
      </c>
      <c r="E5047" s="1001" t="n">
        <v>3150510530</v>
      </c>
      <c r="F5047" s="1001" t="n">
        <v>63053</v>
      </c>
      <c r="G5047" s="1001" t="s">
        <v>11063</v>
      </c>
      <c r="H5047" s="1128" t="n">
        <v>12486</v>
      </c>
      <c r="I5047" s="1068"/>
    </row>
    <row r="5048" customFormat="false" ht="12.75" hidden="false" customHeight="false" outlineLevel="0" collapsed="false">
      <c r="A5048" s="1001" t="n">
        <v>5046</v>
      </c>
      <c r="B5048" s="1001" t="s">
        <v>11064</v>
      </c>
      <c r="C5048" s="1001" t="s">
        <v>1174</v>
      </c>
      <c r="D5048" s="1001" t="s">
        <v>847</v>
      </c>
      <c r="E5048" s="1001" t="n">
        <v>3180220930</v>
      </c>
      <c r="F5048" s="1001" t="n">
        <v>79096</v>
      </c>
      <c r="G5048" s="1001" t="s">
        <v>11065</v>
      </c>
      <c r="H5048" s="1128" t="n">
        <v>2539</v>
      </c>
      <c r="I5048" s="1068"/>
    </row>
    <row r="5049" customFormat="false" ht="12.75" hidden="false" customHeight="false" outlineLevel="0" collapsed="false">
      <c r="A5049" s="1001" t="n">
        <v>5047</v>
      </c>
      <c r="B5049" s="1001" t="s">
        <v>11066</v>
      </c>
      <c r="C5049" s="1001" t="s">
        <v>1335</v>
      </c>
      <c r="D5049" s="1001" t="s">
        <v>849</v>
      </c>
      <c r="E5049" s="1001" t="n">
        <v>1080130470</v>
      </c>
      <c r="F5049" s="1001" t="n">
        <v>37047</v>
      </c>
      <c r="G5049" s="1001" t="s">
        <v>11067</v>
      </c>
      <c r="H5049" s="1128" t="n">
        <v>17586</v>
      </c>
      <c r="I5049" s="1068"/>
    </row>
    <row r="5050" customFormat="false" ht="12.75" hidden="false" customHeight="false" outlineLevel="0" collapsed="false">
      <c r="A5050" s="1001" t="n">
        <v>5048</v>
      </c>
      <c r="B5050" s="1001" t="s">
        <v>11068</v>
      </c>
      <c r="C5050" s="1001" t="s">
        <v>957</v>
      </c>
      <c r="D5050" s="1001" t="s">
        <v>464</v>
      </c>
      <c r="E5050" s="1001" t="n">
        <v>2120910420</v>
      </c>
      <c r="F5050" s="1001" t="n">
        <v>56043</v>
      </c>
      <c r="G5050" s="1001" t="s">
        <v>11069</v>
      </c>
      <c r="H5050" s="1128" t="n">
        <v>1886</v>
      </c>
      <c r="I5050" s="1068"/>
    </row>
    <row r="5051" customFormat="false" ht="12.75" hidden="false" customHeight="false" outlineLevel="0" collapsed="false">
      <c r="A5051" s="1001" t="n">
        <v>5049</v>
      </c>
      <c r="B5051" s="1001" t="s">
        <v>11070</v>
      </c>
      <c r="C5051" s="1001" t="s">
        <v>1151</v>
      </c>
      <c r="D5051" s="1001" t="s">
        <v>852</v>
      </c>
      <c r="E5051" s="1001" t="n">
        <v>1030770480</v>
      </c>
      <c r="F5051" s="1001" t="n">
        <v>14048</v>
      </c>
      <c r="G5051" s="1001" t="s">
        <v>11071</v>
      </c>
      <c r="H5051" s="1128" t="n">
        <v>1415</v>
      </c>
      <c r="I5051" s="1068"/>
    </row>
    <row r="5052" customFormat="false" ht="12.75" hidden="false" customHeight="false" outlineLevel="0" collapsed="false">
      <c r="A5052" s="1001" t="n">
        <v>5050</v>
      </c>
      <c r="B5052" s="1001" t="s">
        <v>11072</v>
      </c>
      <c r="C5052" s="1001" t="s">
        <v>999</v>
      </c>
      <c r="D5052" s="1001" t="s">
        <v>852</v>
      </c>
      <c r="E5052" s="1001" t="n">
        <v>1030121542</v>
      </c>
      <c r="F5052" s="1001" t="n">
        <v>16163</v>
      </c>
      <c r="G5052" s="1001" t="s">
        <v>11073</v>
      </c>
      <c r="H5052" s="1128" t="n">
        <v>1006</v>
      </c>
      <c r="I5052" s="1068"/>
    </row>
    <row r="5053" customFormat="false" ht="12.75" hidden="false" customHeight="false" outlineLevel="0" collapsed="false">
      <c r="A5053" s="1001" t="n">
        <v>5051</v>
      </c>
      <c r="B5053" s="1001" t="s">
        <v>11074</v>
      </c>
      <c r="C5053" s="1001" t="s">
        <v>908</v>
      </c>
      <c r="D5053" s="1001" t="s">
        <v>854</v>
      </c>
      <c r="E5053" s="1001" t="n">
        <v>1010271660</v>
      </c>
      <c r="F5053" s="1001" t="n">
        <v>4166</v>
      </c>
      <c r="G5053" s="1001" t="s">
        <v>11075</v>
      </c>
      <c r="H5053" s="1128" t="n">
        <v>2696</v>
      </c>
      <c r="I5053" s="1068"/>
    </row>
    <row r="5054" customFormat="false" ht="12.75" hidden="false" customHeight="false" outlineLevel="0" collapsed="false">
      <c r="A5054" s="1001" t="n">
        <v>5052</v>
      </c>
      <c r="B5054" s="1001" t="s">
        <v>11076</v>
      </c>
      <c r="C5054" s="1001" t="s">
        <v>1151</v>
      </c>
      <c r="D5054" s="1001" t="s">
        <v>852</v>
      </c>
      <c r="E5054" s="1001" t="n">
        <v>1030770490</v>
      </c>
      <c r="F5054" s="1001" t="n">
        <v>14049</v>
      </c>
      <c r="G5054" s="1001" t="s">
        <v>11077</v>
      </c>
      <c r="H5054" s="1128" t="n">
        <v>2073</v>
      </c>
      <c r="I5054" s="1068"/>
    </row>
    <row r="5055" customFormat="false" ht="12.75" hidden="false" customHeight="false" outlineLevel="0" collapsed="false">
      <c r="A5055" s="1001" t="n">
        <v>5053</v>
      </c>
      <c r="B5055" s="1001" t="s">
        <v>11078</v>
      </c>
      <c r="C5055" s="1001" t="s">
        <v>1095</v>
      </c>
      <c r="D5055" s="1001" t="s">
        <v>854</v>
      </c>
      <c r="E5055" s="1001" t="n">
        <v>1010960430</v>
      </c>
      <c r="F5055" s="1001" t="n">
        <v>96043</v>
      </c>
      <c r="G5055" s="1001" t="s">
        <v>11079</v>
      </c>
      <c r="H5055" s="1128" t="n">
        <v>478</v>
      </c>
      <c r="I5055" s="1068"/>
    </row>
    <row r="5056" customFormat="false" ht="12.75" hidden="false" customHeight="false" outlineLevel="0" collapsed="false">
      <c r="A5056" s="1001" t="n">
        <v>5054</v>
      </c>
      <c r="B5056" s="1001" t="s">
        <v>11080</v>
      </c>
      <c r="C5056" s="1001" t="s">
        <v>1344</v>
      </c>
      <c r="D5056" s="1001" t="s">
        <v>458</v>
      </c>
      <c r="E5056" s="1001" t="n">
        <v>2090430230</v>
      </c>
      <c r="F5056" s="1001" t="n">
        <v>46023</v>
      </c>
      <c r="G5056" s="1001" t="s">
        <v>11081</v>
      </c>
      <c r="H5056" s="1128" t="n">
        <v>2144</v>
      </c>
      <c r="I5056" s="1068"/>
    </row>
    <row r="5057" customFormat="false" ht="12.75" hidden="false" customHeight="false" outlineLevel="0" collapsed="false">
      <c r="A5057" s="1001" t="n">
        <v>5055</v>
      </c>
      <c r="B5057" s="1001" t="s">
        <v>11082</v>
      </c>
      <c r="C5057" s="1001" t="s">
        <v>1027</v>
      </c>
      <c r="D5057" s="1001" t="s">
        <v>857</v>
      </c>
      <c r="E5057" s="1001" t="n">
        <v>4190280140</v>
      </c>
      <c r="F5057" s="1001" t="n">
        <v>86014</v>
      </c>
      <c r="G5057" s="1001" t="s">
        <v>11083</v>
      </c>
      <c r="H5057" s="1128" t="n">
        <v>20733</v>
      </c>
      <c r="I5057" s="1068"/>
    </row>
    <row r="5058" customFormat="false" ht="12.75" hidden="false" customHeight="false" outlineLevel="0" collapsed="false">
      <c r="A5058" s="1001" t="n">
        <v>5056</v>
      </c>
      <c r="B5058" s="1001" t="s">
        <v>11084</v>
      </c>
      <c r="C5058" s="1001" t="s">
        <v>999</v>
      </c>
      <c r="D5058" s="1001" t="s">
        <v>852</v>
      </c>
      <c r="E5058" s="1001" t="n">
        <v>1030121541</v>
      </c>
      <c r="F5058" s="1001" t="n">
        <v>16164</v>
      </c>
      <c r="G5058" s="1001" t="s">
        <v>11085</v>
      </c>
      <c r="H5058" s="1128" t="n">
        <v>1195</v>
      </c>
      <c r="I5058" s="1068"/>
    </row>
    <row r="5059" customFormat="false" ht="12.75" hidden="false" customHeight="false" outlineLevel="0" collapsed="false">
      <c r="A5059" s="1001" t="n">
        <v>5057</v>
      </c>
      <c r="B5059" s="1001" t="s">
        <v>11086</v>
      </c>
      <c r="C5059" s="1001" t="s">
        <v>999</v>
      </c>
      <c r="D5059" s="1001" t="s">
        <v>852</v>
      </c>
      <c r="E5059" s="1001" t="n">
        <v>1030121550</v>
      </c>
      <c r="F5059" s="1001" t="n">
        <v>16165</v>
      </c>
      <c r="G5059" s="1001" t="s">
        <v>11087</v>
      </c>
      <c r="H5059" s="1128" t="n">
        <v>389</v>
      </c>
      <c r="I5059" s="1068"/>
    </row>
    <row r="5060" customFormat="false" ht="12.75" hidden="false" customHeight="false" outlineLevel="0" collapsed="false">
      <c r="A5060" s="1001" t="n">
        <v>5058</v>
      </c>
      <c r="B5060" s="1001" t="s">
        <v>11088</v>
      </c>
      <c r="C5060" s="1001" t="s">
        <v>875</v>
      </c>
      <c r="D5060" s="1001" t="s">
        <v>861</v>
      </c>
      <c r="E5060" s="1001" t="n">
        <v>1050540630</v>
      </c>
      <c r="F5060" s="1001" t="n">
        <v>28063</v>
      </c>
      <c r="G5060" s="1001" t="s">
        <v>11089</v>
      </c>
      <c r="H5060" s="1128" t="n">
        <v>11093</v>
      </c>
      <c r="I5060" s="1068"/>
    </row>
    <row r="5061" customFormat="false" ht="12.75" hidden="false" customHeight="false" outlineLevel="0" collapsed="false">
      <c r="A5061" s="1001" t="n">
        <v>5059</v>
      </c>
      <c r="B5061" s="1001" t="s">
        <v>11090</v>
      </c>
      <c r="C5061" s="1001" t="s">
        <v>999</v>
      </c>
      <c r="D5061" s="1001" t="s">
        <v>852</v>
      </c>
      <c r="E5061" s="1001" t="n">
        <v>1030121560</v>
      </c>
      <c r="F5061" s="1001" t="n">
        <v>16166</v>
      </c>
      <c r="G5061" s="1001" t="s">
        <v>11091</v>
      </c>
      <c r="H5061" s="1128" t="n">
        <v>87</v>
      </c>
      <c r="I5061" s="1068"/>
    </row>
    <row r="5062" customFormat="false" ht="12.75" hidden="false" customHeight="false" outlineLevel="0" collapsed="false">
      <c r="A5062" s="1001" t="n">
        <v>5060</v>
      </c>
      <c r="B5062" s="1001" t="s">
        <v>11092</v>
      </c>
      <c r="C5062" s="1001" t="s">
        <v>890</v>
      </c>
      <c r="D5062" s="1001" t="s">
        <v>468</v>
      </c>
      <c r="E5062" s="1001" t="n">
        <v>3130600310</v>
      </c>
      <c r="F5062" s="1001" t="n">
        <v>68031</v>
      </c>
      <c r="G5062" s="1001" t="s">
        <v>11093</v>
      </c>
      <c r="H5062" s="1128" t="n">
        <v>1287</v>
      </c>
      <c r="I5062" s="1068"/>
    </row>
    <row r="5063" customFormat="false" ht="12.75" hidden="false" customHeight="false" outlineLevel="0" collapsed="false">
      <c r="A5063" s="1001" t="n">
        <v>5061</v>
      </c>
      <c r="B5063" s="1001" t="s">
        <v>11094</v>
      </c>
      <c r="C5063" s="1001" t="s">
        <v>899</v>
      </c>
      <c r="D5063" s="1001" t="s">
        <v>846</v>
      </c>
      <c r="E5063" s="1001" t="n">
        <v>3170640580</v>
      </c>
      <c r="F5063" s="1001" t="n">
        <v>76059</v>
      </c>
      <c r="G5063" s="1001" t="s">
        <v>11095</v>
      </c>
      <c r="H5063" s="1128" t="n">
        <v>5664</v>
      </c>
      <c r="I5063" s="1068"/>
    </row>
    <row r="5064" customFormat="false" ht="12.75" hidden="false" customHeight="false" outlineLevel="0" collapsed="false">
      <c r="A5064" s="1001" t="n">
        <v>5062</v>
      </c>
      <c r="B5064" s="1001" t="s">
        <v>11096</v>
      </c>
      <c r="C5064" s="1001" t="s">
        <v>939</v>
      </c>
      <c r="D5064" s="1001" t="s">
        <v>464</v>
      </c>
      <c r="E5064" s="1001" t="n">
        <v>2120330500</v>
      </c>
      <c r="F5064" s="1001" t="n">
        <v>60050</v>
      </c>
      <c r="G5064" s="1001" t="s">
        <v>11097</v>
      </c>
      <c r="H5064" s="1128" t="n">
        <v>1130</v>
      </c>
      <c r="I5064" s="1068"/>
    </row>
    <row r="5065" customFormat="false" ht="12.75" hidden="false" customHeight="false" outlineLevel="0" collapsed="false">
      <c r="A5065" s="1001" t="n">
        <v>5063</v>
      </c>
      <c r="B5065" s="1001" t="s">
        <v>11098</v>
      </c>
      <c r="C5065" s="1001" t="s">
        <v>939</v>
      </c>
      <c r="D5065" s="1001" t="s">
        <v>464</v>
      </c>
      <c r="E5065" s="1001" t="n">
        <v>2120330510</v>
      </c>
      <c r="F5065" s="1001" t="n">
        <v>60051</v>
      </c>
      <c r="G5065" s="1001" t="s">
        <v>11099</v>
      </c>
      <c r="H5065" s="1128" t="n">
        <v>2650</v>
      </c>
      <c r="I5065" s="1068"/>
    </row>
    <row r="5066" customFormat="false" ht="12.75" hidden="false" customHeight="false" outlineLevel="0" collapsed="false">
      <c r="A5066" s="1001" t="n">
        <v>5064</v>
      </c>
      <c r="B5066" s="1001" t="s">
        <v>11100</v>
      </c>
      <c r="C5066" s="1001" t="s">
        <v>1032</v>
      </c>
      <c r="D5066" s="1001" t="s">
        <v>854</v>
      </c>
      <c r="E5066" s="1001" t="n">
        <v>1010070840</v>
      </c>
      <c r="F5066" s="1001" t="n">
        <v>5084</v>
      </c>
      <c r="G5066" s="1001" t="s">
        <v>11101</v>
      </c>
      <c r="H5066" s="1128" t="n">
        <v>522</v>
      </c>
      <c r="I5066" s="1068"/>
    </row>
    <row r="5067" customFormat="false" ht="12.75" hidden="false" customHeight="false" outlineLevel="0" collapsed="false">
      <c r="A5067" s="1001" t="n">
        <v>5065</v>
      </c>
      <c r="B5067" s="1001" t="s">
        <v>11102</v>
      </c>
      <c r="C5067" s="1001" t="s">
        <v>1095</v>
      </c>
      <c r="D5067" s="1001" t="s">
        <v>854</v>
      </c>
      <c r="E5067" s="1001" t="n">
        <v>1010960440</v>
      </c>
      <c r="F5067" s="1001" t="n">
        <v>96044</v>
      </c>
      <c r="G5067" s="1001" t="s">
        <v>11103</v>
      </c>
      <c r="H5067" s="1128" t="n">
        <v>174</v>
      </c>
      <c r="I5067" s="1068"/>
    </row>
    <row r="5068" customFormat="false" ht="12.75" hidden="false" customHeight="false" outlineLevel="0" collapsed="false">
      <c r="A5068" s="1001" t="n">
        <v>5066</v>
      </c>
      <c r="B5068" s="1001" t="s">
        <v>11104</v>
      </c>
      <c r="C5068" s="1001" t="s">
        <v>928</v>
      </c>
      <c r="D5068" s="1001" t="s">
        <v>857</v>
      </c>
      <c r="E5068" s="1001" t="n">
        <v>4190210340</v>
      </c>
      <c r="F5068" s="1001" t="n">
        <v>87035</v>
      </c>
      <c r="G5068" s="1001" t="s">
        <v>11105</v>
      </c>
      <c r="H5068" s="1128" t="n">
        <v>3926</v>
      </c>
      <c r="I5068" s="1068"/>
    </row>
    <row r="5069" customFormat="false" ht="12.75" hidden="false" customHeight="false" outlineLevel="0" collapsed="false">
      <c r="A5069" s="1001" t="n">
        <v>5067</v>
      </c>
      <c r="B5069" s="1001" t="s">
        <v>11106</v>
      </c>
      <c r="C5069" s="1001" t="s">
        <v>1092</v>
      </c>
      <c r="D5069" s="1001" t="s">
        <v>848</v>
      </c>
      <c r="E5069" s="1001" t="n">
        <v>3150200570</v>
      </c>
      <c r="F5069" s="1001" t="n">
        <v>61057</v>
      </c>
      <c r="G5069" s="1001" t="s">
        <v>11107</v>
      </c>
      <c r="H5069" s="1128" t="n">
        <v>10308</v>
      </c>
      <c r="I5069" s="1068"/>
    </row>
    <row r="5070" customFormat="false" ht="12.75" hidden="false" customHeight="false" outlineLevel="0" collapsed="false">
      <c r="A5070" s="1001" t="n">
        <v>5068</v>
      </c>
      <c r="B5070" s="1001" t="s">
        <v>11108</v>
      </c>
      <c r="C5070" s="1001" t="s">
        <v>939</v>
      </c>
      <c r="D5070" s="1001" t="s">
        <v>464</v>
      </c>
      <c r="E5070" s="1001" t="n">
        <v>2120330520</v>
      </c>
      <c r="F5070" s="1001" t="n">
        <v>60052</v>
      </c>
      <c r="G5070" s="1001" t="s">
        <v>11109</v>
      </c>
      <c r="H5070" s="1128" t="n">
        <v>6310</v>
      </c>
      <c r="I5070" s="1068"/>
    </row>
    <row r="5071" customFormat="false" ht="12.75" hidden="false" customHeight="false" outlineLevel="0" collapsed="false">
      <c r="A5071" s="1001" t="n">
        <v>5069</v>
      </c>
      <c r="B5071" s="1001" t="s">
        <v>11110</v>
      </c>
      <c r="C5071" s="1001" t="s">
        <v>1474</v>
      </c>
      <c r="D5071" s="1001" t="s">
        <v>854</v>
      </c>
      <c r="E5071" s="1001" t="n">
        <v>1011020530</v>
      </c>
      <c r="F5071" s="1001" t="n">
        <v>103053</v>
      </c>
      <c r="G5071" s="1001" t="s">
        <v>11111</v>
      </c>
      <c r="H5071" s="1128" t="n">
        <v>1465</v>
      </c>
      <c r="I5071" s="1068"/>
    </row>
    <row r="5072" customFormat="false" ht="12.75" hidden="false" customHeight="false" outlineLevel="0" collapsed="false">
      <c r="A5072" s="1001" t="n">
        <v>5070</v>
      </c>
      <c r="B5072" s="1001" t="s">
        <v>11112</v>
      </c>
      <c r="C5072" s="1001" t="s">
        <v>1731</v>
      </c>
      <c r="D5072" s="1001" t="s">
        <v>859</v>
      </c>
      <c r="E5072" s="1001" t="n">
        <v>2100580400</v>
      </c>
      <c r="F5072" s="1001" t="n">
        <v>54040</v>
      </c>
      <c r="G5072" s="1001" t="s">
        <v>11113</v>
      </c>
      <c r="H5072" s="1128" t="n">
        <v>3389</v>
      </c>
      <c r="I5072" s="1068"/>
    </row>
    <row r="5073" customFormat="false" ht="12.75" hidden="false" customHeight="false" outlineLevel="0" collapsed="false">
      <c r="A5073" s="1001" t="n">
        <v>5071</v>
      </c>
      <c r="B5073" s="1001" t="s">
        <v>11114</v>
      </c>
      <c r="C5073" s="1001" t="s">
        <v>884</v>
      </c>
      <c r="D5073" s="1001" t="s">
        <v>458</v>
      </c>
      <c r="E5073" s="1001" t="n">
        <v>2090750210</v>
      </c>
      <c r="F5073" s="1001" t="n">
        <v>52021</v>
      </c>
      <c r="G5073" s="1001" t="s">
        <v>11115</v>
      </c>
      <c r="H5073" s="1128" t="n">
        <v>2007</v>
      </c>
      <c r="I5073" s="1068"/>
    </row>
    <row r="5074" customFormat="false" ht="12.75" hidden="false" customHeight="false" outlineLevel="0" collapsed="false">
      <c r="A5074" s="1001" t="n">
        <v>5072</v>
      </c>
      <c r="B5074" s="1001" t="s">
        <v>11116</v>
      </c>
      <c r="C5074" s="1001" t="s">
        <v>951</v>
      </c>
      <c r="D5074" s="1001" t="s">
        <v>852</v>
      </c>
      <c r="E5074" s="1001" t="n">
        <v>1030260710</v>
      </c>
      <c r="F5074" s="1001" t="n">
        <v>19073</v>
      </c>
      <c r="G5074" s="1001" t="s">
        <v>11117</v>
      </c>
      <c r="H5074" s="1128" t="n">
        <v>1120</v>
      </c>
      <c r="I5074" s="1068"/>
    </row>
    <row r="5075" customFormat="false" ht="12.75" hidden="false" customHeight="false" outlineLevel="0" collapsed="false">
      <c r="A5075" s="1001" t="n">
        <v>5073</v>
      </c>
      <c r="B5075" s="1001" t="s">
        <v>11118</v>
      </c>
      <c r="C5075" s="1001" t="s">
        <v>1117</v>
      </c>
      <c r="D5075" s="1001" t="s">
        <v>852</v>
      </c>
      <c r="E5075" s="1001" t="n">
        <v>1030571080</v>
      </c>
      <c r="F5075" s="1001" t="n">
        <v>18111</v>
      </c>
      <c r="G5075" s="1001" t="s">
        <v>11119</v>
      </c>
      <c r="H5075" s="1128" t="n">
        <v>755</v>
      </c>
      <c r="I5075" s="1068"/>
    </row>
    <row r="5076" customFormat="false" ht="12.75" hidden="false" customHeight="false" outlineLevel="0" collapsed="false">
      <c r="A5076" s="1001" t="n">
        <v>5074</v>
      </c>
      <c r="B5076" s="1001" t="s">
        <v>11120</v>
      </c>
      <c r="C5076" s="1001" t="s">
        <v>1125</v>
      </c>
      <c r="D5076" s="1001" t="s">
        <v>851</v>
      </c>
      <c r="E5076" s="1001" t="n">
        <v>1070740490</v>
      </c>
      <c r="F5076" s="1001" t="n">
        <v>9049</v>
      </c>
      <c r="G5076" s="1001" t="s">
        <v>11121</v>
      </c>
      <c r="H5076" s="1128" t="n">
        <v>8326</v>
      </c>
      <c r="I5076" s="1068"/>
    </row>
    <row r="5077" customFormat="false" ht="12.75" hidden="false" customHeight="false" outlineLevel="0" collapsed="false">
      <c r="A5077" s="1001" t="n">
        <v>5075</v>
      </c>
      <c r="B5077" s="1001" t="s">
        <v>11122</v>
      </c>
      <c r="C5077" s="1001" t="s">
        <v>988</v>
      </c>
      <c r="D5077" s="1001" t="s">
        <v>854</v>
      </c>
      <c r="E5077" s="1001" t="n">
        <v>1010021260</v>
      </c>
      <c r="F5077" s="1001" t="n">
        <v>6129</v>
      </c>
      <c r="G5077" s="1001" t="s">
        <v>11123</v>
      </c>
      <c r="H5077" s="1128" t="n">
        <v>867</v>
      </c>
      <c r="I5077" s="1068"/>
    </row>
    <row r="5078" customFormat="false" ht="12.75" hidden="false" customHeight="false" outlineLevel="0" collapsed="false">
      <c r="A5078" s="1001" t="n">
        <v>5076</v>
      </c>
      <c r="B5078" s="1001" t="s">
        <v>11124</v>
      </c>
      <c r="C5078" s="1001" t="s">
        <v>974</v>
      </c>
      <c r="D5078" s="1001" t="s">
        <v>853</v>
      </c>
      <c r="E5078" s="1001" t="n">
        <v>3140940350</v>
      </c>
      <c r="F5078" s="1001" t="n">
        <v>94035</v>
      </c>
      <c r="G5078" s="1001" t="s">
        <v>11125</v>
      </c>
      <c r="H5078" s="1128" t="n">
        <v>635</v>
      </c>
      <c r="I5078" s="1068"/>
    </row>
    <row r="5079" customFormat="false" ht="12.75" hidden="false" customHeight="false" outlineLevel="0" collapsed="false">
      <c r="A5079" s="1001" t="n">
        <v>5077</v>
      </c>
      <c r="B5079" s="1001" t="s">
        <v>11126</v>
      </c>
      <c r="C5079" s="1001" t="s">
        <v>1103</v>
      </c>
      <c r="D5079" s="1001" t="s">
        <v>851</v>
      </c>
      <c r="E5079" s="1001" t="n">
        <v>1070370380</v>
      </c>
      <c r="F5079" s="1001" t="n">
        <v>8041</v>
      </c>
      <c r="G5079" s="1001" t="s">
        <v>11127</v>
      </c>
      <c r="H5079" s="1128" t="n">
        <v>453</v>
      </c>
      <c r="I5079" s="1068"/>
    </row>
    <row r="5080" customFormat="false" ht="12.75" hidden="false" customHeight="false" outlineLevel="0" collapsed="false">
      <c r="A5080" s="1001" t="n">
        <v>5078</v>
      </c>
      <c r="B5080" s="1001" t="s">
        <v>11128</v>
      </c>
      <c r="C5080" s="1001" t="s">
        <v>1132</v>
      </c>
      <c r="D5080" s="1001" t="s">
        <v>468</v>
      </c>
      <c r="E5080" s="1001" t="n">
        <v>3130790330</v>
      </c>
      <c r="F5080" s="1001" t="n">
        <v>67034</v>
      </c>
      <c r="G5080" s="1001" t="s">
        <v>11129</v>
      </c>
      <c r="H5080" s="1128" t="n">
        <v>222</v>
      </c>
      <c r="I5080" s="1068"/>
    </row>
    <row r="5081" customFormat="false" ht="12.75" hidden="false" customHeight="false" outlineLevel="0" collapsed="false">
      <c r="A5081" s="1001" t="n">
        <v>5079</v>
      </c>
      <c r="B5081" s="1001" t="s">
        <v>11130</v>
      </c>
      <c r="C5081" s="1001" t="s">
        <v>971</v>
      </c>
      <c r="D5081" s="1001" t="s">
        <v>853</v>
      </c>
      <c r="E5081" s="1001" t="n">
        <v>3140190530</v>
      </c>
      <c r="F5081" s="1001" t="n">
        <v>70053</v>
      </c>
      <c r="G5081" s="1001" t="s">
        <v>11131</v>
      </c>
      <c r="H5081" s="1128" t="n">
        <v>1249</v>
      </c>
      <c r="I5081" s="1068"/>
    </row>
    <row r="5082" customFormat="false" ht="12.75" hidden="false" customHeight="false" outlineLevel="0" collapsed="false">
      <c r="A5082" s="1001" t="n">
        <v>5080</v>
      </c>
      <c r="B5082" s="1001" t="s">
        <v>11132</v>
      </c>
      <c r="C5082" s="1001" t="s">
        <v>971</v>
      </c>
      <c r="D5082" s="1001" t="s">
        <v>853</v>
      </c>
      <c r="E5082" s="1001" t="n">
        <v>3140190540</v>
      </c>
      <c r="F5082" s="1001" t="n">
        <v>70054</v>
      </c>
      <c r="G5082" s="1001" t="s">
        <v>11133</v>
      </c>
      <c r="H5082" s="1128" t="n">
        <v>207</v>
      </c>
      <c r="I5082" s="1068"/>
    </row>
    <row r="5083" customFormat="false" ht="12.75" hidden="false" customHeight="false" outlineLevel="0" collapsed="false">
      <c r="A5083" s="1001" t="n">
        <v>5081</v>
      </c>
      <c r="B5083" s="1001" t="s">
        <v>11134</v>
      </c>
      <c r="C5083" s="1001" t="s">
        <v>1087</v>
      </c>
      <c r="D5083" s="1001" t="s">
        <v>848</v>
      </c>
      <c r="E5083" s="1001" t="n">
        <v>3150080710</v>
      </c>
      <c r="F5083" s="1001" t="n">
        <v>64072</v>
      </c>
      <c r="G5083" s="1001" t="s">
        <v>11135</v>
      </c>
      <c r="H5083" s="1128" t="n">
        <v>1965</v>
      </c>
      <c r="I5083" s="1068"/>
    </row>
    <row r="5084" customFormat="false" ht="12.75" hidden="false" customHeight="false" outlineLevel="0" collapsed="false">
      <c r="A5084" s="1001" t="n">
        <v>5082</v>
      </c>
      <c r="B5084" s="1001" t="s">
        <v>11136</v>
      </c>
      <c r="C5084" s="1001" t="s">
        <v>1325</v>
      </c>
      <c r="D5084" s="1001" t="s">
        <v>468</v>
      </c>
      <c r="E5084" s="1001" t="n">
        <v>3130230651</v>
      </c>
      <c r="F5084" s="1001" t="n">
        <v>69103</v>
      </c>
      <c r="G5084" s="1001" t="s">
        <v>11137</v>
      </c>
      <c r="H5084" s="1128" t="n">
        <v>130</v>
      </c>
      <c r="I5084" s="1068"/>
    </row>
    <row r="5085" customFormat="false" ht="12.75" hidden="false" customHeight="false" outlineLevel="0" collapsed="false">
      <c r="A5085" s="1001" t="n">
        <v>5083</v>
      </c>
      <c r="B5085" s="1001" t="s">
        <v>11138</v>
      </c>
      <c r="C5085" s="1001" t="s">
        <v>942</v>
      </c>
      <c r="D5085" s="1001" t="s">
        <v>847</v>
      </c>
      <c r="E5085" s="1001" t="n">
        <v>3180250990</v>
      </c>
      <c r="F5085" s="1001" t="n">
        <v>78098</v>
      </c>
      <c r="G5085" s="1001" t="s">
        <v>11139</v>
      </c>
      <c r="H5085" s="1128" t="n">
        <v>1166</v>
      </c>
      <c r="I5085" s="1068"/>
    </row>
    <row r="5086" customFormat="false" ht="12.75" hidden="false" customHeight="false" outlineLevel="0" collapsed="false">
      <c r="A5086" s="1001" t="n">
        <v>5084</v>
      </c>
      <c r="B5086" s="1001" t="s">
        <v>11140</v>
      </c>
      <c r="C5086" s="1001" t="s">
        <v>899</v>
      </c>
      <c r="D5086" s="1001" t="s">
        <v>846</v>
      </c>
      <c r="E5086" s="1001" t="n">
        <v>3170640590</v>
      </c>
      <c r="F5086" s="1001" t="n">
        <v>76060</v>
      </c>
      <c r="G5086" s="1001" t="s">
        <v>11141</v>
      </c>
      <c r="H5086" s="1128" t="n">
        <v>3863</v>
      </c>
      <c r="I5086" s="1068"/>
    </row>
    <row r="5087" customFormat="false" ht="12.75" hidden="false" customHeight="false" outlineLevel="0" collapsed="false">
      <c r="A5087" s="1001" t="n">
        <v>5085</v>
      </c>
      <c r="B5087" s="1001" t="s">
        <v>11142</v>
      </c>
      <c r="C5087" s="1001" t="s">
        <v>1731</v>
      </c>
      <c r="D5087" s="1001" t="s">
        <v>859</v>
      </c>
      <c r="E5087" s="1001" t="n">
        <v>2100580410</v>
      </c>
      <c r="F5087" s="1001" t="n">
        <v>54041</v>
      </c>
      <c r="G5087" s="1001" t="s">
        <v>11143</v>
      </c>
      <c r="H5087" s="1128" t="n">
        <v>1990</v>
      </c>
      <c r="I5087" s="1068"/>
    </row>
    <row r="5088" customFormat="false" ht="12.75" hidden="false" customHeight="false" outlineLevel="0" collapsed="false">
      <c r="A5088" s="1001" t="n">
        <v>5086</v>
      </c>
      <c r="B5088" s="1001" t="s">
        <v>11144</v>
      </c>
      <c r="C5088" s="1001" t="s">
        <v>1092</v>
      </c>
      <c r="D5088" s="1001" t="s">
        <v>848</v>
      </c>
      <c r="E5088" s="1001" t="n">
        <v>3150200580</v>
      </c>
      <c r="F5088" s="1001" t="n">
        <v>61058</v>
      </c>
      <c r="G5088" s="1001" t="s">
        <v>11145</v>
      </c>
      <c r="H5088" s="1128" t="n">
        <v>4515</v>
      </c>
      <c r="I5088" s="1068"/>
    </row>
    <row r="5089" customFormat="false" ht="12.75" hidden="false" customHeight="false" outlineLevel="0" collapsed="false">
      <c r="A5089" s="1001" t="n">
        <v>5087</v>
      </c>
      <c r="B5089" s="1001" t="s">
        <v>11146</v>
      </c>
      <c r="C5089" s="1001" t="s">
        <v>905</v>
      </c>
      <c r="D5089" s="1001" t="s">
        <v>855</v>
      </c>
      <c r="E5089" s="1001" t="n">
        <v>3160310370</v>
      </c>
      <c r="F5089" s="1001" t="n">
        <v>71039</v>
      </c>
      <c r="G5089" s="1001" t="s">
        <v>11147</v>
      </c>
      <c r="H5089" s="1128" t="n">
        <v>2511</v>
      </c>
      <c r="I5089" s="1068"/>
    </row>
    <row r="5090" customFormat="false" ht="12.75" hidden="false" customHeight="false" outlineLevel="0" collapsed="false">
      <c r="A5090" s="1001" t="n">
        <v>5088</v>
      </c>
      <c r="B5090" s="1001" t="s">
        <v>11148</v>
      </c>
      <c r="C5090" s="1001" t="s">
        <v>890</v>
      </c>
      <c r="D5090" s="1001" t="s">
        <v>468</v>
      </c>
      <c r="E5090" s="1001" t="n">
        <v>3130600320</v>
      </c>
      <c r="F5090" s="1001" t="n">
        <v>68032</v>
      </c>
      <c r="G5090" s="1001" t="s">
        <v>11149</v>
      </c>
      <c r="H5090" s="1128" t="n">
        <v>435</v>
      </c>
      <c r="I5090" s="1068"/>
    </row>
    <row r="5091" customFormat="false" ht="12.75" hidden="false" customHeight="false" outlineLevel="0" collapsed="false">
      <c r="A5091" s="1001" t="n">
        <v>5089</v>
      </c>
      <c r="B5091" s="1001" t="s">
        <v>11150</v>
      </c>
      <c r="C5091" s="1001" t="s">
        <v>942</v>
      </c>
      <c r="D5091" s="1001" t="s">
        <v>847</v>
      </c>
      <c r="E5091" s="1001" t="n">
        <v>3180251000</v>
      </c>
      <c r="F5091" s="1001" t="n">
        <v>78099</v>
      </c>
      <c r="G5091" s="1001" t="s">
        <v>11151</v>
      </c>
      <c r="H5091" s="1128" t="n">
        <v>1021</v>
      </c>
      <c r="I5091" s="1068"/>
    </row>
    <row r="5092" customFormat="false" ht="12.75" hidden="false" customHeight="false" outlineLevel="0" collapsed="false">
      <c r="A5092" s="1001" t="n">
        <v>5090</v>
      </c>
      <c r="B5092" s="1001" t="s">
        <v>11152</v>
      </c>
      <c r="C5092" s="1001" t="s">
        <v>899</v>
      </c>
      <c r="D5092" s="1001" t="s">
        <v>846</v>
      </c>
      <c r="E5092" s="1001" t="n">
        <v>3170640600</v>
      </c>
      <c r="F5092" s="1001" t="n">
        <v>76061</v>
      </c>
      <c r="G5092" s="1001" t="s">
        <v>11153</v>
      </c>
      <c r="H5092" s="1128" t="n">
        <v>924</v>
      </c>
      <c r="I5092" s="1068"/>
    </row>
    <row r="5093" customFormat="false" ht="12.75" hidden="false" customHeight="false" outlineLevel="0" collapsed="false">
      <c r="A5093" s="1001" t="n">
        <v>5091</v>
      </c>
      <c r="B5093" s="1001" t="s">
        <v>11154</v>
      </c>
      <c r="C5093" s="1001" t="s">
        <v>1027</v>
      </c>
      <c r="D5093" s="1001" t="s">
        <v>857</v>
      </c>
      <c r="E5093" s="1001" t="n">
        <v>4190280150</v>
      </c>
      <c r="F5093" s="1001" t="n">
        <v>86015</v>
      </c>
      <c r="G5093" s="1001" t="s">
        <v>11155</v>
      </c>
      <c r="H5093" s="1128" t="n">
        <v>6387</v>
      </c>
      <c r="I5093" s="1068"/>
    </row>
    <row r="5094" customFormat="false" ht="12.75" hidden="false" customHeight="false" outlineLevel="0" collapsed="false">
      <c r="A5094" s="1001" t="n">
        <v>5092</v>
      </c>
      <c r="B5094" s="1001" t="s">
        <v>11156</v>
      </c>
      <c r="C5094" s="1001" t="s">
        <v>908</v>
      </c>
      <c r="D5094" s="1001" t="s">
        <v>854</v>
      </c>
      <c r="E5094" s="1001" t="n">
        <v>1010271670</v>
      </c>
      <c r="F5094" s="1001" t="n">
        <v>4167</v>
      </c>
      <c r="G5094" s="1001" t="s">
        <v>11157</v>
      </c>
      <c r="H5094" s="1128" t="n">
        <v>73</v>
      </c>
      <c r="I5094" s="1068"/>
    </row>
    <row r="5095" customFormat="false" ht="12.75" hidden="false" customHeight="false" outlineLevel="0" collapsed="false">
      <c r="A5095" s="1001" t="n">
        <v>5093</v>
      </c>
      <c r="B5095" s="1001" t="s">
        <v>11158</v>
      </c>
      <c r="C5095" s="1001" t="s">
        <v>1100</v>
      </c>
      <c r="D5095" s="1001" t="s">
        <v>848</v>
      </c>
      <c r="E5095" s="1001" t="n">
        <v>3150110500</v>
      </c>
      <c r="F5095" s="1001" t="n">
        <v>62051</v>
      </c>
      <c r="G5095" s="1001" t="s">
        <v>11159</v>
      </c>
      <c r="H5095" s="1128" t="n">
        <v>512</v>
      </c>
      <c r="I5095" s="1068"/>
    </row>
    <row r="5096" customFormat="false" ht="12.75" hidden="false" customHeight="false" outlineLevel="0" collapsed="false">
      <c r="A5096" s="1001" t="n">
        <v>5094</v>
      </c>
      <c r="B5096" s="1001" t="s">
        <v>11160</v>
      </c>
      <c r="C5096" s="1001" t="s">
        <v>948</v>
      </c>
      <c r="D5096" s="1001" t="s">
        <v>462</v>
      </c>
      <c r="E5096" s="1001" t="n">
        <v>2110590480</v>
      </c>
      <c r="F5096" s="1001" t="n">
        <v>41048</v>
      </c>
      <c r="G5096" s="1001" t="s">
        <v>11161</v>
      </c>
      <c r="H5096" s="1128" t="n">
        <v>602</v>
      </c>
      <c r="I5096" s="1068"/>
    </row>
    <row r="5097" customFormat="false" ht="12.75" hidden="false" customHeight="false" outlineLevel="0" collapsed="false">
      <c r="A5097" s="1001" t="n">
        <v>5095</v>
      </c>
      <c r="B5097" s="1001" t="s">
        <v>11162</v>
      </c>
      <c r="C5097" s="1001" t="s">
        <v>1344</v>
      </c>
      <c r="D5097" s="1001" t="s">
        <v>458</v>
      </c>
      <c r="E5097" s="1001" t="n">
        <v>2090430240</v>
      </c>
      <c r="F5097" s="1001" t="n">
        <v>46024</v>
      </c>
      <c r="G5097" s="1001" t="s">
        <v>11163</v>
      </c>
      <c r="H5097" s="1128" t="n">
        <v>23066</v>
      </c>
      <c r="I5097" s="1068"/>
    </row>
    <row r="5098" customFormat="false" ht="12.75" hidden="false" customHeight="false" outlineLevel="0" collapsed="false">
      <c r="A5098" s="1001" t="n">
        <v>5096</v>
      </c>
      <c r="B5098" s="1001" t="s">
        <v>11164</v>
      </c>
      <c r="C5098" s="1001" t="s">
        <v>1087</v>
      </c>
      <c r="D5098" s="1001" t="s">
        <v>848</v>
      </c>
      <c r="E5098" s="1001" t="n">
        <v>3150080720</v>
      </c>
      <c r="F5098" s="1001" t="n">
        <v>64073</v>
      </c>
      <c r="G5098" s="1001" t="s">
        <v>11165</v>
      </c>
      <c r="H5098" s="1128" t="n">
        <v>1455</v>
      </c>
      <c r="I5098" s="1068"/>
    </row>
    <row r="5099" customFormat="false" ht="12.75" hidden="false" customHeight="false" outlineLevel="0" collapsed="false">
      <c r="A5099" s="1001" t="n">
        <v>5097</v>
      </c>
      <c r="B5099" s="1001" t="s">
        <v>11166</v>
      </c>
      <c r="C5099" s="1001" t="s">
        <v>1092</v>
      </c>
      <c r="D5099" s="1001" t="s">
        <v>848</v>
      </c>
      <c r="E5099" s="1001" t="n">
        <v>3150200590</v>
      </c>
      <c r="F5099" s="1001" t="n">
        <v>61059</v>
      </c>
      <c r="G5099" s="1001" t="s">
        <v>11167</v>
      </c>
      <c r="H5099" s="1128" t="n">
        <v>2833</v>
      </c>
      <c r="I5099" s="1068"/>
    </row>
    <row r="5100" customFormat="false" ht="12.75" hidden="false" customHeight="false" outlineLevel="0" collapsed="false">
      <c r="A5100" s="1001" t="n">
        <v>5098</v>
      </c>
      <c r="B5100" s="1001" t="s">
        <v>11168</v>
      </c>
      <c r="C5100" s="1001" t="s">
        <v>1100</v>
      </c>
      <c r="D5100" s="1001" t="s">
        <v>848</v>
      </c>
      <c r="E5100" s="1001" t="n">
        <v>3150110510</v>
      </c>
      <c r="F5100" s="1001" t="n">
        <v>62052</v>
      </c>
      <c r="G5100" s="1001" t="s">
        <v>11169</v>
      </c>
      <c r="H5100" s="1128" t="n">
        <v>2897</v>
      </c>
      <c r="I5100" s="1068"/>
    </row>
    <row r="5101" customFormat="false" ht="12.75" hidden="false" customHeight="false" outlineLevel="0" collapsed="false">
      <c r="A5101" s="1001" t="n">
        <v>5099</v>
      </c>
      <c r="B5101" s="1001" t="s">
        <v>11170</v>
      </c>
      <c r="C5101" s="1001" t="s">
        <v>896</v>
      </c>
      <c r="D5101" s="1001" t="s">
        <v>458</v>
      </c>
      <c r="E5101" s="1001" t="n">
        <v>2090630130</v>
      </c>
      <c r="F5101" s="1001" t="n">
        <v>47013</v>
      </c>
      <c r="G5101" s="1001" t="s">
        <v>11171</v>
      </c>
      <c r="H5101" s="1128" t="n">
        <v>9120</v>
      </c>
      <c r="I5101" s="1068"/>
    </row>
    <row r="5102" customFormat="false" ht="12.75" hidden="false" customHeight="false" outlineLevel="0" collapsed="false">
      <c r="A5102" s="1001" t="n">
        <v>5100</v>
      </c>
      <c r="B5102" s="1001" t="s">
        <v>11172</v>
      </c>
      <c r="C5102" s="1001" t="s">
        <v>1117</v>
      </c>
      <c r="D5102" s="1001" t="s">
        <v>852</v>
      </c>
      <c r="E5102" s="1001" t="n">
        <v>1030571090</v>
      </c>
      <c r="F5102" s="1001" t="n">
        <v>18112</v>
      </c>
      <c r="G5102" s="1001" t="s">
        <v>11173</v>
      </c>
      <c r="H5102" s="1128" t="n">
        <v>836</v>
      </c>
      <c r="I5102" s="1068"/>
    </row>
    <row r="5103" customFormat="false" ht="12.75" hidden="false" customHeight="false" outlineLevel="0" collapsed="false">
      <c r="A5103" s="1001" t="n">
        <v>5101</v>
      </c>
      <c r="B5103" s="1001" t="s">
        <v>11174</v>
      </c>
      <c r="C5103" s="1001" t="s">
        <v>951</v>
      </c>
      <c r="D5103" s="1001" t="s">
        <v>852</v>
      </c>
      <c r="E5103" s="1001" t="n">
        <v>1030260720</v>
      </c>
      <c r="F5103" s="1001" t="n">
        <v>19074</v>
      </c>
      <c r="G5103" s="1001" t="s">
        <v>11175</v>
      </c>
      <c r="H5103" s="1128" t="n">
        <v>1233</v>
      </c>
      <c r="I5103" s="1068"/>
    </row>
    <row r="5104" customFormat="false" ht="12.75" hidden="false" customHeight="false" outlineLevel="0" collapsed="false">
      <c r="A5104" s="1001" t="n">
        <v>5102</v>
      </c>
      <c r="B5104" s="1001" t="s">
        <v>11176</v>
      </c>
      <c r="C5104" s="1001" t="s">
        <v>1117</v>
      </c>
      <c r="D5104" s="1001" t="s">
        <v>852</v>
      </c>
      <c r="E5104" s="1001" t="n">
        <v>1030571100</v>
      </c>
      <c r="F5104" s="1001" t="n">
        <v>18113</v>
      </c>
      <c r="G5104" s="1001" t="s">
        <v>11177</v>
      </c>
      <c r="H5104" s="1128" t="n">
        <v>1761</v>
      </c>
      <c r="I5104" s="1068"/>
    </row>
    <row r="5105" customFormat="false" ht="12.75" hidden="false" customHeight="false" outlineLevel="0" collapsed="false">
      <c r="A5105" s="1001" t="n">
        <v>5103</v>
      </c>
      <c r="B5105" s="1001" t="s">
        <v>11178</v>
      </c>
      <c r="C5105" s="1001" t="s">
        <v>1330</v>
      </c>
      <c r="D5105" s="1001" t="s">
        <v>861</v>
      </c>
      <c r="E5105" s="1001" t="n">
        <v>1050840555</v>
      </c>
      <c r="F5105" s="1001" t="n">
        <v>26096</v>
      </c>
      <c r="G5105" s="1001" t="s">
        <v>11179</v>
      </c>
      <c r="H5105" s="1128" t="n">
        <v>6592</v>
      </c>
      <c r="I5105" s="1068"/>
    </row>
    <row r="5106" customFormat="false" ht="12.75" hidden="false" customHeight="false" outlineLevel="0" collapsed="false">
      <c r="A5106" s="1001" t="n">
        <v>5104</v>
      </c>
      <c r="B5106" s="1001" t="s">
        <v>11180</v>
      </c>
      <c r="C5106" s="1001" t="s">
        <v>1110</v>
      </c>
      <c r="D5106" s="1001" t="s">
        <v>858</v>
      </c>
      <c r="E5106" s="1001" t="n">
        <v>1040831295</v>
      </c>
      <c r="F5106" s="1001" t="n">
        <v>22234</v>
      </c>
      <c r="G5106" s="1001" t="s">
        <v>11181</v>
      </c>
      <c r="H5106" s="1128" t="n">
        <v>1428</v>
      </c>
      <c r="I5106" s="1068"/>
    </row>
    <row r="5107" customFormat="false" ht="12.75" hidden="false" customHeight="false" outlineLevel="0" collapsed="false">
      <c r="A5107" s="1001" t="n">
        <v>5105</v>
      </c>
      <c r="B5107" s="1001" t="s">
        <v>11182</v>
      </c>
      <c r="C5107" s="1001" t="s">
        <v>1050</v>
      </c>
      <c r="D5107" s="1001" t="s">
        <v>861</v>
      </c>
      <c r="E5107" s="1001" t="n">
        <v>1050100390</v>
      </c>
      <c r="F5107" s="1001" t="n">
        <v>25039</v>
      </c>
      <c r="G5107" s="1001" t="s">
        <v>11183</v>
      </c>
      <c r="H5107" s="1128" t="n">
        <v>3681</v>
      </c>
      <c r="I5107" s="1068"/>
    </row>
    <row r="5108" customFormat="false" ht="12.75" hidden="false" customHeight="false" outlineLevel="0" collapsed="false">
      <c r="A5108" s="1001" t="n">
        <v>5106</v>
      </c>
      <c r="B5108" s="1001" t="s">
        <v>11184</v>
      </c>
      <c r="C5108" s="1001" t="s">
        <v>1335</v>
      </c>
      <c r="D5108" s="1001" t="s">
        <v>849</v>
      </c>
      <c r="E5108" s="1001" t="n">
        <v>1080130480</v>
      </c>
      <c r="F5108" s="1001" t="n">
        <v>37048</v>
      </c>
      <c r="G5108" s="1001" t="s">
        <v>11185</v>
      </c>
      <c r="H5108" s="1128" t="n">
        <v>7153</v>
      </c>
      <c r="I5108" s="1068"/>
    </row>
    <row r="5109" customFormat="false" ht="12.75" hidden="false" customHeight="false" outlineLevel="0" collapsed="false">
      <c r="A5109" s="1001" t="n">
        <v>5107</v>
      </c>
      <c r="B5109" s="1001" t="s">
        <v>11186</v>
      </c>
      <c r="C5109" s="1001" t="s">
        <v>1330</v>
      </c>
      <c r="D5109" s="1001" t="s">
        <v>861</v>
      </c>
      <c r="E5109" s="1001" t="n">
        <v>1050840560</v>
      </c>
      <c r="F5109" s="1001" t="n">
        <v>26057</v>
      </c>
      <c r="G5109" s="1001" t="s">
        <v>11187</v>
      </c>
      <c r="H5109" s="1128" t="n">
        <v>11680</v>
      </c>
      <c r="I5109" s="1068"/>
    </row>
    <row r="5110" customFormat="false" ht="12.75" hidden="false" customHeight="false" outlineLevel="0" collapsed="false">
      <c r="A5110" s="1001" t="n">
        <v>5108</v>
      </c>
      <c r="B5110" s="1001" t="s">
        <v>11188</v>
      </c>
      <c r="C5110" s="1001" t="s">
        <v>1103</v>
      </c>
      <c r="D5110" s="1001" t="s">
        <v>851</v>
      </c>
      <c r="E5110" s="1001" t="n">
        <v>1070370390</v>
      </c>
      <c r="F5110" s="1001" t="n">
        <v>8042</v>
      </c>
      <c r="G5110" s="1001" t="s">
        <v>11189</v>
      </c>
      <c r="H5110" s="1128" t="n">
        <v>1322</v>
      </c>
      <c r="I5110" s="1068"/>
    </row>
    <row r="5111" customFormat="false" ht="12.75" hidden="false" customHeight="false" outlineLevel="0" collapsed="false">
      <c r="A5111" s="1001" t="n">
        <v>5109</v>
      </c>
      <c r="B5111" s="1001" t="s">
        <v>11190</v>
      </c>
      <c r="C5111" s="1001" t="s">
        <v>893</v>
      </c>
      <c r="D5111" s="1001" t="s">
        <v>852</v>
      </c>
      <c r="E5111" s="1001" t="n">
        <v>1030491720</v>
      </c>
      <c r="F5111" s="1001" t="n">
        <v>15173</v>
      </c>
      <c r="G5111" s="1001" t="s">
        <v>11191</v>
      </c>
      <c r="H5111" s="1128" t="n">
        <v>15671</v>
      </c>
      <c r="I5111" s="1068"/>
    </row>
    <row r="5112" customFormat="false" ht="12.75" hidden="false" customHeight="false" outlineLevel="0" collapsed="false">
      <c r="A5112" s="1001" t="n">
        <v>5110</v>
      </c>
      <c r="B5112" s="1001" t="s">
        <v>11192</v>
      </c>
      <c r="C5112" s="1001" t="s">
        <v>878</v>
      </c>
      <c r="D5112" s="1001" t="s">
        <v>852</v>
      </c>
      <c r="E5112" s="1001" t="n">
        <v>1030990450</v>
      </c>
      <c r="F5112" s="1001" t="n">
        <v>98045</v>
      </c>
      <c r="G5112" s="1001" t="s">
        <v>11193</v>
      </c>
      <c r="H5112" s="1128" t="n">
        <v>1757</v>
      </c>
      <c r="I5112" s="1068"/>
    </row>
    <row r="5113" customFormat="false" ht="12.75" hidden="false" customHeight="false" outlineLevel="0" collapsed="false">
      <c r="A5113" s="1001" t="n">
        <v>5111</v>
      </c>
      <c r="B5113" s="1001" t="s">
        <v>11194</v>
      </c>
      <c r="C5113" s="1001" t="s">
        <v>1344</v>
      </c>
      <c r="D5113" s="1001" t="s">
        <v>458</v>
      </c>
      <c r="E5113" s="1001" t="n">
        <v>2090430250</v>
      </c>
      <c r="F5113" s="1001" t="n">
        <v>46025</v>
      </c>
      <c r="G5113" s="1001" t="s">
        <v>11195</v>
      </c>
      <c r="H5113" s="1128" t="n">
        <v>2263</v>
      </c>
      <c r="I5113" s="1068"/>
    </row>
    <row r="5114" customFormat="false" ht="12.75" hidden="false" customHeight="false" outlineLevel="0" collapsed="false">
      <c r="A5114" s="1001" t="n">
        <v>5112</v>
      </c>
      <c r="B5114" s="1001" t="s">
        <v>11196</v>
      </c>
      <c r="C5114" s="1001" t="s">
        <v>1591</v>
      </c>
      <c r="D5114" s="1001" t="s">
        <v>851</v>
      </c>
      <c r="E5114" s="1001" t="n">
        <v>1070340430</v>
      </c>
      <c r="F5114" s="1001" t="n">
        <v>10043</v>
      </c>
      <c r="G5114" s="1001" t="s">
        <v>11197</v>
      </c>
      <c r="H5114" s="1128" t="n">
        <v>2429</v>
      </c>
      <c r="I5114" s="1068"/>
    </row>
    <row r="5115" customFormat="false" ht="12.75" hidden="false" customHeight="false" outlineLevel="0" collapsed="false">
      <c r="A5115" s="1001" t="n">
        <v>5113</v>
      </c>
      <c r="B5115" s="1001" t="s">
        <v>11198</v>
      </c>
      <c r="C5115" s="1001" t="s">
        <v>1117</v>
      </c>
      <c r="D5115" s="1001" t="s">
        <v>852</v>
      </c>
      <c r="E5115" s="1001" t="n">
        <v>1030571110</v>
      </c>
      <c r="F5115" s="1001" t="n">
        <v>18114</v>
      </c>
      <c r="G5115" s="1001" t="s">
        <v>11199</v>
      </c>
      <c r="H5115" s="1128" t="n">
        <v>2568</v>
      </c>
      <c r="I5115" s="1068"/>
    </row>
    <row r="5116" customFormat="false" ht="12.75" hidden="false" customHeight="false" outlineLevel="0" collapsed="false">
      <c r="A5116" s="1001" t="n">
        <v>5114</v>
      </c>
      <c r="B5116" s="1001" t="s">
        <v>11200</v>
      </c>
      <c r="C5116" s="1001" t="s">
        <v>951</v>
      </c>
      <c r="D5116" s="1001" t="s">
        <v>852</v>
      </c>
      <c r="E5116" s="1001" t="n">
        <v>1030260730</v>
      </c>
      <c r="F5116" s="1001" t="n">
        <v>19075</v>
      </c>
      <c r="G5116" s="1001" t="s">
        <v>11201</v>
      </c>
      <c r="H5116" s="1128" t="n">
        <v>1585</v>
      </c>
      <c r="I5116" s="1068"/>
    </row>
    <row r="5117" customFormat="false" ht="12.75" hidden="false" customHeight="false" outlineLevel="0" collapsed="false">
      <c r="A5117" s="1001" t="n">
        <v>5115</v>
      </c>
      <c r="B5117" s="1001" t="s">
        <v>11202</v>
      </c>
      <c r="C5117" s="1001" t="s">
        <v>1434</v>
      </c>
      <c r="D5117" s="1001" t="s">
        <v>458</v>
      </c>
      <c r="E5117" s="1001" t="n">
        <v>2090050300</v>
      </c>
      <c r="F5117" s="1001" t="n">
        <v>51030</v>
      </c>
      <c r="G5117" s="1001" t="s">
        <v>11203</v>
      </c>
      <c r="H5117" s="1128" t="n">
        <v>2994</v>
      </c>
      <c r="I5117" s="1068"/>
    </row>
    <row r="5118" customFormat="false" ht="12.75" hidden="false" customHeight="false" outlineLevel="0" collapsed="false">
      <c r="A5118" s="1001" t="n">
        <v>5116</v>
      </c>
      <c r="B5118" s="1001" t="s">
        <v>11204</v>
      </c>
      <c r="C5118" s="1001" t="s">
        <v>1110</v>
      </c>
      <c r="D5118" s="1001" t="s">
        <v>858</v>
      </c>
      <c r="E5118" s="1001" t="n">
        <v>1040831310</v>
      </c>
      <c r="F5118" s="1001" t="n">
        <v>22142</v>
      </c>
      <c r="G5118" s="1001" t="s">
        <v>11205</v>
      </c>
      <c r="H5118" s="1128" t="n">
        <v>652</v>
      </c>
      <c r="I5118" s="1068"/>
    </row>
    <row r="5119" customFormat="false" ht="12.75" hidden="false" customHeight="false" outlineLevel="0" collapsed="false">
      <c r="A5119" s="1001" t="n">
        <v>5117</v>
      </c>
      <c r="B5119" s="1001" t="s">
        <v>11206</v>
      </c>
      <c r="C5119" s="1001" t="s">
        <v>1497</v>
      </c>
      <c r="D5119" s="1001" t="s">
        <v>462</v>
      </c>
      <c r="E5119" s="1001" t="n">
        <v>2110440380</v>
      </c>
      <c r="F5119" s="1001" t="n">
        <v>43038</v>
      </c>
      <c r="G5119" s="1001" t="s">
        <v>11207</v>
      </c>
      <c r="H5119" s="1128" t="n">
        <v>1268</v>
      </c>
      <c r="I5119" s="1068"/>
    </row>
    <row r="5120" customFormat="false" ht="12.75" hidden="false" customHeight="false" outlineLevel="0" collapsed="false">
      <c r="A5120" s="1001" t="n">
        <v>5118</v>
      </c>
      <c r="B5120" s="1001" t="s">
        <v>11208</v>
      </c>
      <c r="C5120" s="1001" t="s">
        <v>1474</v>
      </c>
      <c r="D5120" s="1001" t="s">
        <v>854</v>
      </c>
      <c r="E5120" s="1001" t="n">
        <v>1011020540</v>
      </c>
      <c r="F5120" s="1001" t="n">
        <v>103054</v>
      </c>
      <c r="G5120" s="1001" t="s">
        <v>11209</v>
      </c>
      <c r="H5120" s="1128" t="n">
        <v>2453</v>
      </c>
      <c r="I5120" s="1068"/>
    </row>
    <row r="5121" customFormat="false" ht="12.75" hidden="false" customHeight="false" outlineLevel="0" collapsed="false">
      <c r="A5121" s="1001" t="n">
        <v>5119</v>
      </c>
      <c r="B5121" s="1001" t="s">
        <v>11210</v>
      </c>
      <c r="C5121" s="1001" t="s">
        <v>2111</v>
      </c>
      <c r="D5121" s="1001" t="s">
        <v>849</v>
      </c>
      <c r="E5121" s="1001" t="n">
        <v>1080500300</v>
      </c>
      <c r="F5121" s="1001" t="n">
        <v>36031</v>
      </c>
      <c r="G5121" s="1001" t="s">
        <v>11211</v>
      </c>
      <c r="H5121" s="1128" t="n">
        <v>2142</v>
      </c>
      <c r="I5121" s="1068"/>
    </row>
    <row r="5122" customFormat="false" ht="12.75" hidden="false" customHeight="false" outlineLevel="0" collapsed="false">
      <c r="A5122" s="1001" t="n">
        <v>5120</v>
      </c>
      <c r="B5122" s="1001" t="s">
        <v>11212</v>
      </c>
      <c r="C5122" s="1001" t="s">
        <v>939</v>
      </c>
      <c r="D5122" s="1001" t="s">
        <v>464</v>
      </c>
      <c r="E5122" s="1001" t="n">
        <v>2120330530</v>
      </c>
      <c r="F5122" s="1001" t="n">
        <v>60053</v>
      </c>
      <c r="G5122" s="1001" t="s">
        <v>11213</v>
      </c>
      <c r="H5122" s="1128" t="n">
        <v>4382</v>
      </c>
      <c r="I5122" s="1068"/>
    </row>
    <row r="5123" customFormat="false" ht="12.75" hidden="false" customHeight="false" outlineLevel="0" collapsed="false">
      <c r="A5123" s="1001" t="n">
        <v>5121</v>
      </c>
      <c r="B5123" s="1001" t="s">
        <v>11214</v>
      </c>
      <c r="C5123" s="1001" t="s">
        <v>1103</v>
      </c>
      <c r="D5123" s="1001" t="s">
        <v>851</v>
      </c>
      <c r="E5123" s="1001" t="n">
        <v>1070370400</v>
      </c>
      <c r="F5123" s="1001" t="n">
        <v>8043</v>
      </c>
      <c r="G5123" s="1001" t="s">
        <v>11215</v>
      </c>
      <c r="H5123" s="1128" t="n">
        <v>763</v>
      </c>
      <c r="I5123" s="1068"/>
    </row>
    <row r="5124" customFormat="false" ht="12.75" hidden="false" customHeight="false" outlineLevel="0" collapsed="false">
      <c r="A5124" s="1001" t="n">
        <v>5122</v>
      </c>
      <c r="B5124" s="1001" t="s">
        <v>11216</v>
      </c>
      <c r="C5124" s="1001" t="s">
        <v>939</v>
      </c>
      <c r="D5124" s="1001" t="s">
        <v>464</v>
      </c>
      <c r="E5124" s="1001" t="n">
        <v>2120330540</v>
      </c>
      <c r="F5124" s="1001" t="n">
        <v>60054</v>
      </c>
      <c r="G5124" s="1001" t="s">
        <v>11217</v>
      </c>
      <c r="H5124" s="1128" t="n">
        <v>2447</v>
      </c>
      <c r="I5124" s="1068"/>
    </row>
    <row r="5125" customFormat="false" ht="12.75" hidden="false" customHeight="false" outlineLevel="0" collapsed="false">
      <c r="A5125" s="1001" t="n">
        <v>5123</v>
      </c>
      <c r="B5125" s="1001" t="s">
        <v>11218</v>
      </c>
      <c r="C5125" s="1001" t="s">
        <v>1092</v>
      </c>
      <c r="D5125" s="1001" t="s">
        <v>848</v>
      </c>
      <c r="E5125" s="1001" t="n">
        <v>3150200600</v>
      </c>
      <c r="F5125" s="1001" t="n">
        <v>61060</v>
      </c>
      <c r="G5125" s="1001" t="s">
        <v>11219</v>
      </c>
      <c r="H5125" s="1128" t="n">
        <v>5761</v>
      </c>
      <c r="I5125" s="1068"/>
    </row>
    <row r="5126" customFormat="false" ht="12.75" hidden="false" customHeight="false" outlineLevel="0" collapsed="false">
      <c r="A5126" s="1001" t="n">
        <v>5124</v>
      </c>
      <c r="B5126" s="1001" t="s">
        <v>11220</v>
      </c>
      <c r="C5126" s="1001" t="s">
        <v>899</v>
      </c>
      <c r="D5126" s="1001" t="s">
        <v>846</v>
      </c>
      <c r="E5126" s="1001" t="n">
        <v>3170640610</v>
      </c>
      <c r="F5126" s="1001" t="n">
        <v>76062</v>
      </c>
      <c r="G5126" s="1001" t="s">
        <v>11221</v>
      </c>
      <c r="H5126" s="1128" t="n">
        <v>6783</v>
      </c>
      <c r="I5126" s="1068"/>
    </row>
    <row r="5127" customFormat="false" ht="12.75" hidden="false" customHeight="false" outlineLevel="0" collapsed="false">
      <c r="A5127" s="1001" t="n">
        <v>5125</v>
      </c>
      <c r="B5127" s="1001" t="s">
        <v>11222</v>
      </c>
      <c r="C5127" s="1001" t="s">
        <v>1381</v>
      </c>
      <c r="D5127" s="1001" t="s">
        <v>851</v>
      </c>
      <c r="E5127" s="1001" t="n">
        <v>1070390210</v>
      </c>
      <c r="F5127" s="1001" t="n">
        <v>11021</v>
      </c>
      <c r="G5127" s="1001" t="s">
        <v>11223</v>
      </c>
      <c r="H5127" s="1128" t="n">
        <v>519</v>
      </c>
      <c r="I5127" s="1068"/>
    </row>
    <row r="5128" customFormat="false" ht="12.75" hidden="false" customHeight="false" outlineLevel="0" collapsed="false">
      <c r="A5128" s="1001" t="n">
        <v>5126</v>
      </c>
      <c r="B5128" s="1001" t="s">
        <v>11224</v>
      </c>
      <c r="C5128" s="1001" t="s">
        <v>1159</v>
      </c>
      <c r="D5128" s="1001" t="s">
        <v>852</v>
      </c>
      <c r="E5128" s="1001" t="n">
        <v>1030241730</v>
      </c>
      <c r="F5128" s="1001" t="n">
        <v>13184</v>
      </c>
      <c r="G5128" s="1001" t="s">
        <v>11225</v>
      </c>
      <c r="H5128" s="1128" t="n">
        <v>248</v>
      </c>
      <c r="I5128" s="1068"/>
    </row>
    <row r="5129" customFormat="false" ht="12.75" hidden="false" customHeight="false" outlineLevel="0" collapsed="false">
      <c r="A5129" s="1001" t="n">
        <v>5127</v>
      </c>
      <c r="B5129" s="1001" t="s">
        <v>11226</v>
      </c>
      <c r="C5129" s="1001" t="s">
        <v>1120</v>
      </c>
      <c r="D5129" s="1001" t="s">
        <v>854</v>
      </c>
      <c r="E5129" s="1001" t="n">
        <v>1010880950</v>
      </c>
      <c r="F5129" s="1001" t="n">
        <v>2096</v>
      </c>
      <c r="G5129" s="1001" t="s">
        <v>11227</v>
      </c>
      <c r="H5129" s="1128" t="n">
        <v>144</v>
      </c>
      <c r="I5129" s="1068"/>
    </row>
    <row r="5130" customFormat="false" ht="12.75" hidden="false" customHeight="false" outlineLevel="0" collapsed="false">
      <c r="A5130" s="1001" t="n">
        <v>5128</v>
      </c>
      <c r="B5130" s="1001" t="s">
        <v>11228</v>
      </c>
      <c r="C5130" s="1001" t="s">
        <v>1543</v>
      </c>
      <c r="D5130" s="662" t="s">
        <v>856</v>
      </c>
      <c r="E5130" s="1001" t="n">
        <v>4201110550</v>
      </c>
      <c r="F5130" s="1001" t="n">
        <v>111055</v>
      </c>
      <c r="G5130" s="1001" t="s">
        <v>11229</v>
      </c>
      <c r="H5130" s="1128" t="n">
        <v>1131</v>
      </c>
      <c r="I5130" s="1068"/>
    </row>
    <row r="5131" customFormat="false" ht="12.75" hidden="false" customHeight="false" outlineLevel="0" collapsed="false">
      <c r="A5131" s="1001" t="n">
        <v>5129</v>
      </c>
      <c r="B5131" s="1001" t="s">
        <v>11230</v>
      </c>
      <c r="C5131" s="1001" t="s">
        <v>925</v>
      </c>
      <c r="D5131" s="1001" t="s">
        <v>848</v>
      </c>
      <c r="E5131" s="1001" t="n">
        <v>3150510540</v>
      </c>
      <c r="F5131" s="1001" t="n">
        <v>63054</v>
      </c>
      <c r="G5131" s="1001" t="s">
        <v>11231</v>
      </c>
      <c r="H5131" s="1128" t="n">
        <v>5868</v>
      </c>
      <c r="I5131" s="1068"/>
    </row>
    <row r="5132" customFormat="false" ht="12.75" hidden="false" customHeight="false" outlineLevel="0" collapsed="false">
      <c r="A5132" s="1001" t="n">
        <v>5130</v>
      </c>
      <c r="B5132" s="1001" t="s">
        <v>11232</v>
      </c>
      <c r="C5132" s="1001" t="s">
        <v>1117</v>
      </c>
      <c r="D5132" s="1001" t="s">
        <v>852</v>
      </c>
      <c r="E5132" s="1001" t="n">
        <v>1030571120</v>
      </c>
      <c r="F5132" s="1001" t="n">
        <v>18115</v>
      </c>
      <c r="G5132" s="1001" t="s">
        <v>11233</v>
      </c>
      <c r="H5132" s="1128" t="n">
        <v>1688</v>
      </c>
      <c r="I5132" s="1068"/>
    </row>
    <row r="5133" customFormat="false" ht="12.75" hidden="false" customHeight="false" outlineLevel="0" collapsed="false">
      <c r="A5133" s="1001" t="n">
        <v>5131</v>
      </c>
      <c r="B5133" s="1001" t="s">
        <v>11234</v>
      </c>
      <c r="C5133" s="1001" t="s">
        <v>1035</v>
      </c>
      <c r="D5133" s="1001" t="s">
        <v>854</v>
      </c>
      <c r="E5133" s="1001" t="n">
        <v>1010811860</v>
      </c>
      <c r="F5133" s="1001" t="n">
        <v>1190</v>
      </c>
      <c r="G5133" s="1001" t="s">
        <v>11235</v>
      </c>
      <c r="H5133" s="1128" t="n">
        <v>2853</v>
      </c>
      <c r="I5133" s="1068"/>
    </row>
    <row r="5134" customFormat="false" ht="12.75" hidden="false" customHeight="false" outlineLevel="0" collapsed="false">
      <c r="A5134" s="1001" t="n">
        <v>5132</v>
      </c>
      <c r="B5134" s="1001" t="s">
        <v>11236</v>
      </c>
      <c r="C5134" s="1001" t="s">
        <v>1004</v>
      </c>
      <c r="D5134" s="1001" t="s">
        <v>861</v>
      </c>
      <c r="E5134" s="1001" t="n">
        <v>1050710360</v>
      </c>
      <c r="F5134" s="1001" t="n">
        <v>29036</v>
      </c>
      <c r="G5134" s="1001" t="s">
        <v>11237</v>
      </c>
      <c r="H5134" s="1128" t="n">
        <v>1095</v>
      </c>
      <c r="I5134" s="1068"/>
    </row>
    <row r="5135" customFormat="false" ht="12.75" hidden="false" customHeight="false" outlineLevel="0" collapsed="false">
      <c r="A5135" s="1001" t="n">
        <v>5133</v>
      </c>
      <c r="B5135" s="1001" t="s">
        <v>11238</v>
      </c>
      <c r="C5135" s="1001" t="s">
        <v>1035</v>
      </c>
      <c r="D5135" s="1001" t="s">
        <v>854</v>
      </c>
      <c r="E5135" s="1001" t="n">
        <v>1010811870</v>
      </c>
      <c r="F5135" s="1001" t="n">
        <v>1191</v>
      </c>
      <c r="G5135" s="1001" t="s">
        <v>11239</v>
      </c>
      <c r="H5135" s="1128" t="n">
        <v>35440</v>
      </c>
      <c r="I5135" s="1068"/>
    </row>
    <row r="5136" customFormat="false" ht="12.75" hidden="false" customHeight="false" outlineLevel="0" collapsed="false">
      <c r="A5136" s="1001" t="n">
        <v>5134</v>
      </c>
      <c r="B5136" s="1001" t="s">
        <v>11240</v>
      </c>
      <c r="C5136" s="1001" t="s">
        <v>1132</v>
      </c>
      <c r="D5136" s="1001" t="s">
        <v>468</v>
      </c>
      <c r="E5136" s="1001" t="n">
        <v>3130790340</v>
      </c>
      <c r="F5136" s="1001" t="n">
        <v>67035</v>
      </c>
      <c r="G5136" s="1001" t="s">
        <v>11241</v>
      </c>
      <c r="H5136" s="1128" t="n">
        <v>14538</v>
      </c>
      <c r="I5136" s="1068"/>
    </row>
    <row r="5137" customFormat="false" ht="12.75" hidden="false" customHeight="false" outlineLevel="0" collapsed="false">
      <c r="A5137" s="1001" t="n">
        <v>5135</v>
      </c>
      <c r="B5137" s="1001" t="s">
        <v>11242</v>
      </c>
      <c r="C5137" s="1001" t="s">
        <v>1032</v>
      </c>
      <c r="D5137" s="1001" t="s">
        <v>854</v>
      </c>
      <c r="E5137" s="1001" t="n">
        <v>1010070850</v>
      </c>
      <c r="F5137" s="1001" t="n">
        <v>5085</v>
      </c>
      <c r="G5137" s="1001" t="s">
        <v>11243</v>
      </c>
      <c r="H5137" s="1128" t="n">
        <v>205</v>
      </c>
      <c r="I5137" s="1068"/>
    </row>
    <row r="5138" customFormat="false" ht="12.75" hidden="false" customHeight="false" outlineLevel="0" collapsed="false">
      <c r="A5138" s="1001" t="n">
        <v>5136</v>
      </c>
      <c r="B5138" s="1001" t="s">
        <v>11244</v>
      </c>
      <c r="C5138" s="1001" t="s">
        <v>1035</v>
      </c>
      <c r="D5138" s="1001" t="s">
        <v>854</v>
      </c>
      <c r="E5138" s="1001" t="n">
        <v>1010811880</v>
      </c>
      <c r="F5138" s="1001" t="n">
        <v>1192</v>
      </c>
      <c r="G5138" s="1001" t="s">
        <v>11245</v>
      </c>
      <c r="H5138" s="1128" t="n">
        <v>8333</v>
      </c>
      <c r="I5138" s="1068"/>
    </row>
    <row r="5139" customFormat="false" ht="12.75" hidden="false" customHeight="false" outlineLevel="0" collapsed="false">
      <c r="A5139" s="1001" t="n">
        <v>5137</v>
      </c>
      <c r="B5139" s="1001" t="s">
        <v>11246</v>
      </c>
      <c r="C5139" s="1001" t="s">
        <v>1418</v>
      </c>
      <c r="D5139" s="1001" t="s">
        <v>850</v>
      </c>
      <c r="E5139" s="1001" t="n">
        <v>1060930300</v>
      </c>
      <c r="F5139" s="1001" t="n">
        <v>93030</v>
      </c>
      <c r="G5139" s="1001" t="s">
        <v>11247</v>
      </c>
      <c r="H5139" s="1128" t="n">
        <v>1498</v>
      </c>
      <c r="I5139" s="1068"/>
    </row>
    <row r="5140" customFormat="false" ht="12.75" hidden="false" customHeight="false" outlineLevel="0" collapsed="false">
      <c r="A5140" s="1001" t="n">
        <v>5138</v>
      </c>
      <c r="B5140" s="1001" t="s">
        <v>11248</v>
      </c>
      <c r="C5140" s="1001" t="s">
        <v>1110</v>
      </c>
      <c r="D5140" s="1001" t="s">
        <v>858</v>
      </c>
      <c r="E5140" s="1001" t="n">
        <v>1040831320</v>
      </c>
      <c r="F5140" s="1001" t="n">
        <v>22143</v>
      </c>
      <c r="G5140" s="1001" t="s">
        <v>11249</v>
      </c>
      <c r="H5140" s="1128" t="n">
        <v>3061</v>
      </c>
      <c r="I5140" s="1068"/>
    </row>
    <row r="5141" customFormat="false" ht="12.75" hidden="false" customHeight="false" outlineLevel="0" collapsed="false">
      <c r="A5141" s="1001" t="n">
        <v>5139</v>
      </c>
      <c r="B5141" s="1001" t="s">
        <v>11250</v>
      </c>
      <c r="C5141" s="1001" t="s">
        <v>948</v>
      </c>
      <c r="D5141" s="1001" t="s">
        <v>462</v>
      </c>
      <c r="E5141" s="1001" t="n">
        <v>2110590490</v>
      </c>
      <c r="F5141" s="1001" t="n">
        <v>41049</v>
      </c>
      <c r="G5141" s="1001" t="s">
        <v>11251</v>
      </c>
      <c r="H5141" s="1128" t="n">
        <v>1798</v>
      </c>
      <c r="I5141" s="1068"/>
    </row>
    <row r="5142" customFormat="false" ht="12.75" hidden="false" customHeight="false" outlineLevel="0" collapsed="false">
      <c r="A5142" s="1001" t="n">
        <v>5140</v>
      </c>
      <c r="B5142" s="1001" t="s">
        <v>11252</v>
      </c>
      <c r="C5142" s="1001" t="s">
        <v>908</v>
      </c>
      <c r="D5142" s="1001" t="s">
        <v>854</v>
      </c>
      <c r="E5142" s="1001" t="n">
        <v>1010271680</v>
      </c>
      <c r="F5142" s="1001" t="n">
        <v>4168</v>
      </c>
      <c r="G5142" s="1001" t="s">
        <v>11253</v>
      </c>
      <c r="H5142" s="1128" t="n">
        <v>1403</v>
      </c>
      <c r="I5142" s="1068"/>
    </row>
    <row r="5143" customFormat="false" ht="12.75" hidden="false" customHeight="false" outlineLevel="0" collapsed="false">
      <c r="A5143" s="1001" t="n">
        <v>5141</v>
      </c>
      <c r="B5143" s="1001" t="s">
        <v>11254</v>
      </c>
      <c r="C5143" s="1001" t="s">
        <v>1035</v>
      </c>
      <c r="D5143" s="1001" t="s">
        <v>854</v>
      </c>
      <c r="E5143" s="1001" t="n">
        <v>1010811890</v>
      </c>
      <c r="F5143" s="1001" t="n">
        <v>1193</v>
      </c>
      <c r="G5143" s="1001" t="s">
        <v>11255</v>
      </c>
      <c r="H5143" s="1128" t="n">
        <v>3818</v>
      </c>
      <c r="I5143" s="1068"/>
    </row>
    <row r="5144" customFormat="false" ht="12.75" hidden="false" customHeight="false" outlineLevel="0" collapsed="false">
      <c r="A5144" s="1001" t="n">
        <v>5142</v>
      </c>
      <c r="B5144" s="1001" t="s">
        <v>11256</v>
      </c>
      <c r="C5144" s="1001" t="s">
        <v>1120</v>
      </c>
      <c r="D5144" s="1001" t="s">
        <v>854</v>
      </c>
      <c r="E5144" s="1001" t="n">
        <v>1010880960</v>
      </c>
      <c r="F5144" s="1001" t="n">
        <v>2097</v>
      </c>
      <c r="G5144" s="1001" t="s">
        <v>11257</v>
      </c>
      <c r="H5144" s="1128" t="n">
        <v>188</v>
      </c>
      <c r="I5144" s="1068"/>
    </row>
    <row r="5145" customFormat="false" ht="12.75" hidden="false" customHeight="false" outlineLevel="0" collapsed="false">
      <c r="A5145" s="1001" t="n">
        <v>5143</v>
      </c>
      <c r="B5145" s="1001" t="s">
        <v>11258</v>
      </c>
      <c r="C5145" s="1001" t="s">
        <v>893</v>
      </c>
      <c r="D5145" s="1001" t="s">
        <v>852</v>
      </c>
      <c r="E5145" s="1001" t="n">
        <v>1030491740</v>
      </c>
      <c r="F5145" s="1001" t="n">
        <v>15175</v>
      </c>
      <c r="G5145" s="1001" t="s">
        <v>11259</v>
      </c>
      <c r="H5145" s="1128" t="n">
        <v>36202</v>
      </c>
      <c r="I5145" s="1068"/>
    </row>
    <row r="5146" customFormat="false" ht="12.75" hidden="false" customHeight="false" outlineLevel="0" collapsed="false">
      <c r="A5146" s="1001" t="n">
        <v>5144</v>
      </c>
      <c r="B5146" s="1001" t="s">
        <v>11260</v>
      </c>
      <c r="C5146" s="1001" t="s">
        <v>2334</v>
      </c>
      <c r="D5146" s="1001" t="s">
        <v>458</v>
      </c>
      <c r="E5146" s="1001" t="n">
        <v>2090420120</v>
      </c>
      <c r="F5146" s="1001" t="n">
        <v>49012</v>
      </c>
      <c r="G5146" s="1001" t="s">
        <v>11261</v>
      </c>
      <c r="H5146" s="1128" t="n">
        <v>32304</v>
      </c>
      <c r="I5146" s="1068"/>
    </row>
    <row r="5147" customFormat="false" ht="12.75" hidden="false" customHeight="false" outlineLevel="0" collapsed="false">
      <c r="A5147" s="1001" t="n">
        <v>5145</v>
      </c>
      <c r="B5147" s="1001" t="s">
        <v>11262</v>
      </c>
      <c r="C5147" s="1001" t="s">
        <v>875</v>
      </c>
      <c r="D5147" s="1001" t="s">
        <v>861</v>
      </c>
      <c r="E5147" s="1001" t="n">
        <v>1050540640</v>
      </c>
      <c r="F5147" s="1001" t="n">
        <v>28064</v>
      </c>
      <c r="G5147" s="1001" t="s">
        <v>11263</v>
      </c>
      <c r="H5147" s="1128" t="n">
        <v>9480</v>
      </c>
      <c r="I5147" s="1068"/>
    </row>
    <row r="5148" customFormat="false" ht="12.75" hidden="false" customHeight="false" outlineLevel="0" collapsed="false">
      <c r="A5148" s="1001" t="n">
        <v>5146</v>
      </c>
      <c r="B5148" s="1001" t="s">
        <v>11264</v>
      </c>
      <c r="C5148" s="1001" t="s">
        <v>1497</v>
      </c>
      <c r="D5148" s="1001" t="s">
        <v>462</v>
      </c>
      <c r="E5148" s="1001" t="n">
        <v>2110440390</v>
      </c>
      <c r="F5148" s="1001" t="n">
        <v>43039</v>
      </c>
      <c r="G5148" s="1001" t="s">
        <v>11265</v>
      </c>
      <c r="H5148" s="1128" t="n">
        <v>992</v>
      </c>
      <c r="I5148" s="1068"/>
    </row>
    <row r="5149" customFormat="false" ht="12.75" hidden="false" customHeight="false" outlineLevel="0" collapsed="false">
      <c r="A5149" s="1001" t="n">
        <v>5147</v>
      </c>
      <c r="B5149" s="1001" t="s">
        <v>11266</v>
      </c>
      <c r="C5149" s="1001" t="s">
        <v>1035</v>
      </c>
      <c r="D5149" s="1001" t="s">
        <v>854</v>
      </c>
      <c r="E5149" s="1001" t="n">
        <v>1010811900</v>
      </c>
      <c r="F5149" s="1001" t="n">
        <v>1194</v>
      </c>
      <c r="G5149" s="1001" t="s">
        <v>11267</v>
      </c>
      <c r="H5149" s="1128" t="n">
        <v>18087</v>
      </c>
      <c r="I5149" s="1068"/>
    </row>
    <row r="5150" customFormat="false" ht="12.75" hidden="false" customHeight="false" outlineLevel="0" collapsed="false">
      <c r="A5150" s="1001" t="n">
        <v>5148</v>
      </c>
      <c r="B5150" s="1001" t="s">
        <v>11268</v>
      </c>
      <c r="C5150" s="1001" t="s">
        <v>1032</v>
      </c>
      <c r="D5150" s="1001" t="s">
        <v>854</v>
      </c>
      <c r="E5150" s="1001" t="n">
        <v>1010070860</v>
      </c>
      <c r="F5150" s="1001" t="n">
        <v>5086</v>
      </c>
      <c r="G5150" s="1001" t="s">
        <v>11269</v>
      </c>
      <c r="H5150" s="1128" t="n">
        <v>581</v>
      </c>
      <c r="I5150" s="1068"/>
    </row>
    <row r="5151" customFormat="false" ht="12.75" hidden="false" customHeight="false" outlineLevel="0" collapsed="false">
      <c r="A5151" s="1001" t="n">
        <v>5149</v>
      </c>
      <c r="B5151" s="1001" t="s">
        <v>11270</v>
      </c>
      <c r="C5151" s="1001" t="s">
        <v>875</v>
      </c>
      <c r="D5151" s="1001" t="s">
        <v>861</v>
      </c>
      <c r="E5151" s="1001" t="n">
        <v>1050540650</v>
      </c>
      <c r="F5151" s="1001" t="n">
        <v>28065</v>
      </c>
      <c r="G5151" s="1001" t="s">
        <v>11271</v>
      </c>
      <c r="H5151" s="1128" t="n">
        <v>20138</v>
      </c>
      <c r="I5151" s="1068"/>
    </row>
    <row r="5152" customFormat="false" ht="12.75" hidden="false" customHeight="false" outlineLevel="0" collapsed="false">
      <c r="A5152" s="1001" t="n">
        <v>5150</v>
      </c>
      <c r="B5152" s="1001" t="s">
        <v>11272</v>
      </c>
      <c r="C5152" s="1001" t="s">
        <v>1071</v>
      </c>
      <c r="D5152" s="1001" t="s">
        <v>861</v>
      </c>
      <c r="E5152" s="1001" t="n">
        <v>1050900780</v>
      </c>
      <c r="F5152" s="1001" t="n">
        <v>24078</v>
      </c>
      <c r="G5152" s="1001" t="s">
        <v>11273</v>
      </c>
      <c r="H5152" s="1128" t="n">
        <v>8160</v>
      </c>
      <c r="I5152" s="1068"/>
    </row>
    <row r="5153" customFormat="false" ht="12.75" hidden="false" customHeight="false" outlineLevel="0" collapsed="false">
      <c r="A5153" s="1001" t="n">
        <v>5151</v>
      </c>
      <c r="B5153" s="1001" t="s">
        <v>11274</v>
      </c>
      <c r="C5153" s="1001" t="s">
        <v>681</v>
      </c>
      <c r="D5153" s="1001" t="s">
        <v>849</v>
      </c>
      <c r="E5153" s="1001" t="n">
        <v>1080610340</v>
      </c>
      <c r="F5153" s="1001" t="n">
        <v>33034</v>
      </c>
      <c r="G5153" s="1001" t="s">
        <v>11275</v>
      </c>
      <c r="H5153" s="1128" t="n">
        <v>580</v>
      </c>
      <c r="I5153" s="1068"/>
    </row>
    <row r="5154" customFormat="false" ht="12.75" hidden="false" customHeight="false" outlineLevel="0" collapsed="false">
      <c r="A5154" s="1001" t="n">
        <v>5152</v>
      </c>
      <c r="B5154" s="1001" t="s">
        <v>11276</v>
      </c>
      <c r="C5154" s="1001" t="s">
        <v>908</v>
      </c>
      <c r="D5154" s="1001" t="s">
        <v>854</v>
      </c>
      <c r="E5154" s="1001" t="n">
        <v>1010271690</v>
      </c>
      <c r="F5154" s="1001" t="n">
        <v>4169</v>
      </c>
      <c r="G5154" s="1001" t="s">
        <v>11277</v>
      </c>
      <c r="H5154" s="1128" t="n">
        <v>984</v>
      </c>
      <c r="I5154" s="1068"/>
    </row>
    <row r="5155" customFormat="false" ht="12.75" hidden="false" customHeight="false" outlineLevel="0" collapsed="false">
      <c r="A5155" s="1001" t="n">
        <v>5153</v>
      </c>
      <c r="B5155" s="1001" t="s">
        <v>11278</v>
      </c>
      <c r="C5155" s="1001" t="s">
        <v>985</v>
      </c>
      <c r="D5155" s="1001" t="s">
        <v>857</v>
      </c>
      <c r="E5155" s="1001" t="n">
        <v>4190480670</v>
      </c>
      <c r="F5155" s="1001" t="n">
        <v>83068</v>
      </c>
      <c r="G5155" s="1001" t="s">
        <v>11279</v>
      </c>
      <c r="H5155" s="1128" t="n">
        <v>3798</v>
      </c>
      <c r="I5155" s="1068"/>
    </row>
    <row r="5156" customFormat="false" ht="12.75" hidden="false" customHeight="false" outlineLevel="0" collapsed="false">
      <c r="A5156" s="1001" t="n">
        <v>5154</v>
      </c>
      <c r="B5156" s="1001" t="s">
        <v>11280</v>
      </c>
      <c r="C5156" s="1001" t="s">
        <v>2351</v>
      </c>
      <c r="D5156" s="1001" t="s">
        <v>458</v>
      </c>
      <c r="E5156" s="1001" t="n">
        <v>2090620250</v>
      </c>
      <c r="F5156" s="1001" t="n">
        <v>50026</v>
      </c>
      <c r="G5156" s="1001" t="s">
        <v>11281</v>
      </c>
      <c r="H5156" s="1128" t="n">
        <v>89002</v>
      </c>
      <c r="I5156" s="1068"/>
    </row>
    <row r="5157" customFormat="false" ht="12.75" hidden="false" customHeight="false" outlineLevel="0" collapsed="false">
      <c r="A5157" s="1001" t="n">
        <v>5155</v>
      </c>
      <c r="B5157" s="1001" t="s">
        <v>11282</v>
      </c>
      <c r="C5157" s="1001" t="s">
        <v>378</v>
      </c>
      <c r="D5157" s="1001" t="s">
        <v>854</v>
      </c>
      <c r="E5157" s="1001" t="n">
        <v>1010521130</v>
      </c>
      <c r="F5157" s="1001" t="n">
        <v>3119</v>
      </c>
      <c r="G5157" s="1001" t="s">
        <v>11283</v>
      </c>
      <c r="H5157" s="1128" t="n">
        <v>779</v>
      </c>
      <c r="I5157" s="1068"/>
    </row>
    <row r="5158" customFormat="false" ht="12.75" hidden="false" customHeight="false" outlineLevel="0" collapsed="false">
      <c r="A5158" s="1001" t="n">
        <v>5156</v>
      </c>
      <c r="B5158" s="1001" t="s">
        <v>11284</v>
      </c>
      <c r="C5158" s="1001" t="s">
        <v>1035</v>
      </c>
      <c r="D5158" s="1001" t="s">
        <v>854</v>
      </c>
      <c r="E5158" s="1001" t="n">
        <v>1010811910</v>
      </c>
      <c r="F5158" s="1001" t="n">
        <v>1195</v>
      </c>
      <c r="G5158" s="1001" t="s">
        <v>11285</v>
      </c>
      <c r="H5158" s="1128" t="n">
        <v>3319</v>
      </c>
      <c r="I5158" s="1068"/>
    </row>
    <row r="5159" customFormat="false" ht="12.75" hidden="false" customHeight="false" outlineLevel="0" collapsed="false">
      <c r="A5159" s="1001" t="n">
        <v>5157</v>
      </c>
      <c r="B5159" s="1001" t="s">
        <v>11286</v>
      </c>
      <c r="C5159" s="1001" t="s">
        <v>1543</v>
      </c>
      <c r="D5159" s="662" t="s">
        <v>856</v>
      </c>
      <c r="E5159" s="1001" t="n">
        <v>4201110560</v>
      </c>
      <c r="F5159" s="1001" t="n">
        <v>111056</v>
      </c>
      <c r="G5159" s="1001" t="s">
        <v>11287</v>
      </c>
      <c r="H5159" s="1128" t="n">
        <v>816</v>
      </c>
      <c r="I5159" s="1068"/>
    </row>
    <row r="5160" customFormat="false" ht="12.75" hidden="false" customHeight="false" outlineLevel="0" collapsed="false">
      <c r="A5160" s="1001" t="n">
        <v>5158</v>
      </c>
      <c r="B5160" s="1001" t="s">
        <v>11288</v>
      </c>
      <c r="C5160" s="1001" t="s">
        <v>922</v>
      </c>
      <c r="D5160" s="1001" t="s">
        <v>848</v>
      </c>
      <c r="E5160" s="1001" t="n">
        <v>3150720960</v>
      </c>
      <c r="F5160" s="1001" t="n">
        <v>65096</v>
      </c>
      <c r="G5160" s="1001" t="s">
        <v>11289</v>
      </c>
      <c r="H5160" s="1128" t="n">
        <v>2447</v>
      </c>
      <c r="I5160" s="1068"/>
    </row>
    <row r="5161" customFormat="false" ht="12.75" hidden="false" customHeight="false" outlineLevel="0" collapsed="false">
      <c r="A5161" s="1001" t="n">
        <v>5159</v>
      </c>
      <c r="B5161" s="1001" t="s">
        <v>11290</v>
      </c>
      <c r="C5161" s="1001" t="s">
        <v>945</v>
      </c>
      <c r="D5161" s="1001" t="s">
        <v>852</v>
      </c>
      <c r="E5161" s="1001" t="n">
        <v>1030151340</v>
      </c>
      <c r="F5161" s="1001" t="n">
        <v>17143</v>
      </c>
      <c r="G5161" s="1001" t="s">
        <v>11291</v>
      </c>
      <c r="H5161" s="1128" t="n">
        <v>7803</v>
      </c>
      <c r="I5161" s="1068"/>
    </row>
    <row r="5162" customFormat="false" ht="12.75" hidden="false" customHeight="false" outlineLevel="0" collapsed="false">
      <c r="A5162" s="1001" t="n">
        <v>5160</v>
      </c>
      <c r="B5162" s="1001" t="s">
        <v>11292</v>
      </c>
      <c r="C5162" s="1001" t="s">
        <v>1012</v>
      </c>
      <c r="D5162" s="1001" t="s">
        <v>464</v>
      </c>
      <c r="E5162" s="1001" t="n">
        <v>2120700760</v>
      </c>
      <c r="F5162" s="1001" t="n">
        <v>58077</v>
      </c>
      <c r="G5162" s="1001" t="s">
        <v>11293</v>
      </c>
      <c r="H5162" s="1128" t="n">
        <v>741</v>
      </c>
      <c r="I5162" s="1068"/>
    </row>
    <row r="5163" customFormat="false" ht="12.75" hidden="false" customHeight="false" outlineLevel="0" collapsed="false">
      <c r="A5163" s="1001" t="n">
        <v>5161</v>
      </c>
      <c r="B5163" s="1001" t="s">
        <v>11294</v>
      </c>
      <c r="C5163" s="1001" t="s">
        <v>911</v>
      </c>
      <c r="D5163" s="1001" t="s">
        <v>846</v>
      </c>
      <c r="E5163" s="1001" t="n">
        <v>3170470200</v>
      </c>
      <c r="F5163" s="1001" t="n">
        <v>77020</v>
      </c>
      <c r="G5163" s="1001" t="s">
        <v>11295</v>
      </c>
      <c r="H5163" s="1128" t="n">
        <v>16836</v>
      </c>
      <c r="I5163" s="1068"/>
    </row>
    <row r="5164" customFormat="false" ht="12.75" hidden="false" customHeight="false" outlineLevel="0" collapsed="false">
      <c r="A5164" s="1001" t="n">
        <v>5162</v>
      </c>
      <c r="B5164" s="1001" t="s">
        <v>11296</v>
      </c>
      <c r="C5164" s="1001" t="s">
        <v>896</v>
      </c>
      <c r="D5164" s="1001" t="s">
        <v>458</v>
      </c>
      <c r="E5164" s="1001" t="n">
        <v>2090630140</v>
      </c>
      <c r="F5164" s="1001" t="n">
        <v>47014</v>
      </c>
      <c r="G5164" s="1001" t="s">
        <v>11297</v>
      </c>
      <c r="H5164" s="1128" t="n">
        <v>89493</v>
      </c>
      <c r="I5164" s="1068"/>
    </row>
    <row r="5165" customFormat="false" ht="12.75" hidden="false" customHeight="false" outlineLevel="0" collapsed="false">
      <c r="A5165" s="1001" t="n">
        <v>5163</v>
      </c>
      <c r="B5165" s="1001" t="s">
        <v>11298</v>
      </c>
      <c r="C5165" s="1001" t="s">
        <v>1556</v>
      </c>
      <c r="D5165" s="1001" t="s">
        <v>458</v>
      </c>
      <c r="E5165" s="1001" t="n">
        <v>2090360180</v>
      </c>
      <c r="F5165" s="1001" t="n">
        <v>53019</v>
      </c>
      <c r="G5165" s="1001" t="s">
        <v>11299</v>
      </c>
      <c r="H5165" s="1128" t="n">
        <v>3608</v>
      </c>
      <c r="I5165" s="1068"/>
    </row>
    <row r="5166" customFormat="false" ht="12.75" hidden="false" customHeight="false" outlineLevel="0" collapsed="false">
      <c r="A5166" s="1001" t="n">
        <v>5164</v>
      </c>
      <c r="B5166" s="1001" t="s">
        <v>11300</v>
      </c>
      <c r="C5166" s="1001" t="s">
        <v>954</v>
      </c>
      <c r="D5166" s="1001" t="s">
        <v>852</v>
      </c>
      <c r="E5166" s="1001" t="n">
        <v>1030450410</v>
      </c>
      <c r="F5166" s="1001" t="n">
        <v>20041</v>
      </c>
      <c r="G5166" s="1001" t="s">
        <v>11301</v>
      </c>
      <c r="H5166" s="1128" t="n">
        <v>1711</v>
      </c>
      <c r="I5166" s="1068"/>
    </row>
    <row r="5167" customFormat="false" ht="12.75" hidden="false" customHeight="false" outlineLevel="0" collapsed="false">
      <c r="A5167" s="1001" t="n">
        <v>5165</v>
      </c>
      <c r="B5167" s="1001" t="s">
        <v>11302</v>
      </c>
      <c r="C5167" s="1001" t="s">
        <v>1151</v>
      </c>
      <c r="D5167" s="1001" t="s">
        <v>852</v>
      </c>
      <c r="E5167" s="1001" t="n">
        <v>1030770500</v>
      </c>
      <c r="F5167" s="1001" t="n">
        <v>14050</v>
      </c>
      <c r="G5167" s="1001" t="s">
        <v>11303</v>
      </c>
      <c r="H5167" s="1128" t="n">
        <v>1901</v>
      </c>
      <c r="I5167" s="1068"/>
    </row>
    <row r="5168" customFormat="false" ht="12.75" hidden="false" customHeight="false" outlineLevel="0" collapsed="false">
      <c r="A5168" s="1001" t="n">
        <v>5166</v>
      </c>
      <c r="B5168" s="1001" t="s">
        <v>11304</v>
      </c>
      <c r="C5168" s="1001" t="s">
        <v>1035</v>
      </c>
      <c r="D5168" s="1001" t="s">
        <v>854</v>
      </c>
      <c r="E5168" s="1001" t="n">
        <v>1010811920</v>
      </c>
      <c r="F5168" s="1001" t="n">
        <v>1196</v>
      </c>
      <c r="G5168" s="1001" t="s">
        <v>11305</v>
      </c>
      <c r="H5168" s="1128" t="n">
        <v>1302</v>
      </c>
      <c r="I5168" s="1068"/>
    </row>
    <row r="5169" customFormat="false" ht="12.75" hidden="false" customHeight="false" outlineLevel="0" collapsed="false">
      <c r="A5169" s="1001" t="n">
        <v>5167</v>
      </c>
      <c r="B5169" s="1001" t="s">
        <v>11306</v>
      </c>
      <c r="C5169" s="1001" t="s">
        <v>1117</v>
      </c>
      <c r="D5169" s="1001" t="s">
        <v>852</v>
      </c>
      <c r="E5169" s="1001" t="n">
        <v>1030571130</v>
      </c>
      <c r="F5169" s="1001" t="n">
        <v>18116</v>
      </c>
      <c r="G5169" s="1001" t="s">
        <v>11307</v>
      </c>
      <c r="H5169" s="1128" t="n">
        <v>691</v>
      </c>
      <c r="I5169" s="1068"/>
    </row>
    <row r="5170" customFormat="false" ht="12.75" hidden="false" customHeight="false" outlineLevel="0" collapsed="false">
      <c r="A5170" s="1001" t="n">
        <v>5168</v>
      </c>
      <c r="B5170" s="1001" t="s">
        <v>11308</v>
      </c>
      <c r="C5170" s="1001" t="s">
        <v>951</v>
      </c>
      <c r="D5170" s="1001" t="s">
        <v>852</v>
      </c>
      <c r="E5170" s="1001" t="n">
        <v>1030260740</v>
      </c>
      <c r="F5170" s="1001" t="n">
        <v>19076</v>
      </c>
      <c r="G5170" s="1001" t="s">
        <v>11309</v>
      </c>
      <c r="H5170" s="1128" t="n">
        <v>6273</v>
      </c>
      <c r="I5170" s="1068"/>
    </row>
    <row r="5171" customFormat="false" ht="12.75" hidden="false" customHeight="false" outlineLevel="0" collapsed="false">
      <c r="A5171" s="1001" t="n">
        <v>5169</v>
      </c>
      <c r="B5171" s="1001" t="s">
        <v>11310</v>
      </c>
      <c r="C5171" s="1001" t="s">
        <v>962</v>
      </c>
      <c r="D5171" s="1001" t="s">
        <v>847</v>
      </c>
      <c r="E5171" s="1001" t="n">
        <v>3181030270</v>
      </c>
      <c r="F5171" s="1001" t="n">
        <v>102027</v>
      </c>
      <c r="G5171" s="1001" t="s">
        <v>11311</v>
      </c>
      <c r="H5171" s="1128" t="n">
        <v>8878</v>
      </c>
      <c r="I5171" s="1068"/>
    </row>
    <row r="5172" customFormat="false" ht="12.75" hidden="false" customHeight="false" outlineLevel="0" collapsed="false">
      <c r="A5172" s="1001" t="n">
        <v>5170</v>
      </c>
      <c r="B5172" s="1001" t="s">
        <v>11312</v>
      </c>
      <c r="C5172" s="1001" t="s">
        <v>1325</v>
      </c>
      <c r="D5172" s="1001" t="s">
        <v>468</v>
      </c>
      <c r="E5172" s="1001" t="n">
        <v>3130230660</v>
      </c>
      <c r="F5172" s="1001" t="n">
        <v>69066</v>
      </c>
      <c r="G5172" s="1001" t="s">
        <v>11313</v>
      </c>
      <c r="H5172" s="1128" t="n">
        <v>978</v>
      </c>
      <c r="I5172" s="1068"/>
    </row>
    <row r="5173" customFormat="false" ht="12.75" hidden="false" customHeight="false" outlineLevel="0" collapsed="false">
      <c r="A5173" s="1001" t="n">
        <v>5171</v>
      </c>
      <c r="B5173" s="1001" t="s">
        <v>11314</v>
      </c>
      <c r="C5173" s="1001" t="s">
        <v>914</v>
      </c>
      <c r="D5173" s="1001" t="s">
        <v>468</v>
      </c>
      <c r="E5173" s="1001" t="n">
        <v>3130380720</v>
      </c>
      <c r="F5173" s="1001" t="n">
        <v>66072</v>
      </c>
      <c r="G5173" s="1001" t="s">
        <v>11315</v>
      </c>
      <c r="H5173" s="1128" t="n">
        <v>4298</v>
      </c>
      <c r="I5173" s="1068"/>
    </row>
    <row r="5174" customFormat="false" ht="12.75" hidden="false" customHeight="false" outlineLevel="0" collapsed="false">
      <c r="A5174" s="1001" t="n">
        <v>5172</v>
      </c>
      <c r="B5174" s="1001" t="s">
        <v>11316</v>
      </c>
      <c r="C5174" s="1001" t="s">
        <v>974</v>
      </c>
      <c r="D5174" s="1001" t="s">
        <v>853</v>
      </c>
      <c r="E5174" s="1001" t="n">
        <v>3140940360</v>
      </c>
      <c r="F5174" s="1001" t="n">
        <v>94036</v>
      </c>
      <c r="G5174" s="1001" t="s">
        <v>11317</v>
      </c>
      <c r="H5174" s="1128" t="n">
        <v>315</v>
      </c>
      <c r="I5174" s="1068"/>
    </row>
    <row r="5175" customFormat="false" ht="12.75" hidden="false" customHeight="false" outlineLevel="0" collapsed="false">
      <c r="A5175" s="1001" t="n">
        <v>5173</v>
      </c>
      <c r="B5175" s="1001" t="s">
        <v>11318</v>
      </c>
      <c r="C5175" s="1001" t="s">
        <v>962</v>
      </c>
      <c r="D5175" s="1001" t="s">
        <v>847</v>
      </c>
      <c r="E5175" s="1001" t="n">
        <v>3181030280</v>
      </c>
      <c r="F5175" s="1001" t="n">
        <v>102028</v>
      </c>
      <c r="G5175" s="1001" t="s">
        <v>11319</v>
      </c>
      <c r="H5175" s="1128" t="n">
        <v>1000</v>
      </c>
      <c r="I5175" s="1068"/>
    </row>
    <row r="5176" customFormat="false" ht="12.75" hidden="false" customHeight="false" outlineLevel="0" collapsed="false">
      <c r="A5176" s="1001" t="n">
        <v>5174</v>
      </c>
      <c r="B5176" s="1001" t="s">
        <v>11320</v>
      </c>
      <c r="C5176" s="1001" t="s">
        <v>1017</v>
      </c>
      <c r="D5176" s="1001" t="s">
        <v>847</v>
      </c>
      <c r="E5176" s="1001" t="n">
        <v>3180670590</v>
      </c>
      <c r="F5176" s="1001" t="n">
        <v>80059</v>
      </c>
      <c r="G5176" s="1001" t="s">
        <v>11321</v>
      </c>
      <c r="H5176" s="1128" t="n">
        <v>1043</v>
      </c>
      <c r="I5176" s="1068"/>
    </row>
    <row r="5177" customFormat="false" ht="12.75" hidden="false" customHeight="false" outlineLevel="0" collapsed="false">
      <c r="A5177" s="1001" t="n">
        <v>5175</v>
      </c>
      <c r="B5177" s="1001" t="s">
        <v>11322</v>
      </c>
      <c r="C5177" s="1001" t="s">
        <v>942</v>
      </c>
      <c r="D5177" s="1001" t="s">
        <v>847</v>
      </c>
      <c r="E5177" s="1001" t="n">
        <v>3180251010</v>
      </c>
      <c r="F5177" s="1001" t="n">
        <v>78100</v>
      </c>
      <c r="G5177" s="1001" t="s">
        <v>11323</v>
      </c>
      <c r="H5177" s="1128" t="n">
        <v>675</v>
      </c>
      <c r="I5177" s="1068"/>
    </row>
    <row r="5178" customFormat="false" ht="12.75" hidden="false" customHeight="false" outlineLevel="0" collapsed="false">
      <c r="A5178" s="1001" t="n">
        <v>5176</v>
      </c>
      <c r="B5178" s="1001" t="s">
        <v>11324</v>
      </c>
      <c r="C5178" s="1001" t="s">
        <v>1174</v>
      </c>
      <c r="D5178" s="1001" t="s">
        <v>847</v>
      </c>
      <c r="E5178" s="1001" t="n">
        <v>3180220960</v>
      </c>
      <c r="F5178" s="1001" t="n">
        <v>79099</v>
      </c>
      <c r="G5178" s="1001" t="s">
        <v>11325</v>
      </c>
      <c r="H5178" s="1128" t="n">
        <v>1948</v>
      </c>
      <c r="I5178" s="1068"/>
    </row>
    <row r="5179" customFormat="false" ht="12.75" hidden="false" customHeight="false" outlineLevel="0" collapsed="false">
      <c r="A5179" s="1001" t="n">
        <v>5177</v>
      </c>
      <c r="B5179" s="1001" t="s">
        <v>11326</v>
      </c>
      <c r="C5179" s="1001" t="s">
        <v>1017</v>
      </c>
      <c r="D5179" s="1001" t="s">
        <v>847</v>
      </c>
      <c r="E5179" s="1001" t="n">
        <v>3180670600</v>
      </c>
      <c r="F5179" s="1001" t="n">
        <v>80060</v>
      </c>
      <c r="G5179" s="1001" t="s">
        <v>11327</v>
      </c>
      <c r="H5179" s="1128" t="n">
        <v>3736</v>
      </c>
      <c r="I5179" s="1068"/>
    </row>
    <row r="5180" customFormat="false" ht="12.75" hidden="false" customHeight="false" outlineLevel="0" collapsed="false">
      <c r="A5180" s="1001" t="n">
        <v>5178</v>
      </c>
      <c r="B5180" s="1001" t="s">
        <v>11328</v>
      </c>
      <c r="C5180" s="1001" t="s">
        <v>1215</v>
      </c>
      <c r="D5180" s="1001" t="s">
        <v>858</v>
      </c>
      <c r="E5180" s="1001" t="n">
        <v>1040140610</v>
      </c>
      <c r="F5180" s="1001" t="n">
        <v>21064</v>
      </c>
      <c r="G5180" s="1001" t="s">
        <v>11329</v>
      </c>
      <c r="H5180" s="1128" t="n">
        <v>740</v>
      </c>
      <c r="I5180" s="1068"/>
    </row>
    <row r="5181" customFormat="false" ht="12.75" hidden="false" customHeight="false" outlineLevel="0" collapsed="false">
      <c r="A5181" s="1001" t="n">
        <v>5179</v>
      </c>
      <c r="B5181" s="1001" t="s">
        <v>11330</v>
      </c>
      <c r="C5181" s="1001" t="s">
        <v>1159</v>
      </c>
      <c r="D5181" s="1001" t="s">
        <v>852</v>
      </c>
      <c r="E5181" s="1001" t="n">
        <v>1030241740</v>
      </c>
      <c r="F5181" s="1001" t="n">
        <v>13185</v>
      </c>
      <c r="G5181" s="1001" t="s">
        <v>11331</v>
      </c>
      <c r="H5181" s="1128" t="n">
        <v>817</v>
      </c>
      <c r="I5181" s="1068"/>
    </row>
    <row r="5182" customFormat="false" ht="12.75" hidden="false" customHeight="false" outlineLevel="0" collapsed="false">
      <c r="A5182" s="1001" t="n">
        <v>5180</v>
      </c>
      <c r="B5182" s="1001" t="s">
        <v>11332</v>
      </c>
      <c r="C5182" s="1001" t="s">
        <v>1024</v>
      </c>
      <c r="D5182" s="1001" t="s">
        <v>856</v>
      </c>
      <c r="E5182" s="1001" t="n">
        <v>4200730560</v>
      </c>
      <c r="F5182" s="1001" t="n">
        <v>90057</v>
      </c>
      <c r="G5182" s="1001" t="s">
        <v>11333</v>
      </c>
      <c r="H5182" s="1128" t="n">
        <v>4350</v>
      </c>
      <c r="I5182" s="1068"/>
    </row>
    <row r="5183" customFormat="false" ht="12.75" hidden="false" customHeight="false" outlineLevel="0" collapsed="false">
      <c r="A5183" s="1001" t="n">
        <v>5181</v>
      </c>
      <c r="B5183" s="1001" t="s">
        <v>11334</v>
      </c>
      <c r="C5183" s="1001" t="s">
        <v>1125</v>
      </c>
      <c r="D5183" s="1001" t="s">
        <v>851</v>
      </c>
      <c r="E5183" s="1001" t="n">
        <v>1070740500</v>
      </c>
      <c r="F5183" s="1001" t="n">
        <v>9050</v>
      </c>
      <c r="G5183" s="1001" t="s">
        <v>11335</v>
      </c>
      <c r="H5183" s="1128" t="n">
        <v>622</v>
      </c>
      <c r="I5183" s="1068"/>
    </row>
    <row r="5184" customFormat="false" ht="12.75" hidden="false" customHeight="false" outlineLevel="0" collapsed="false">
      <c r="A5184" s="1001" t="n">
        <v>5182</v>
      </c>
      <c r="B5184" s="1001" t="s">
        <v>11336</v>
      </c>
      <c r="C5184" s="1001" t="s">
        <v>908</v>
      </c>
      <c r="D5184" s="1001" t="s">
        <v>854</v>
      </c>
      <c r="E5184" s="1001" t="n">
        <v>1010271700</v>
      </c>
      <c r="F5184" s="1001" t="n">
        <v>4170</v>
      </c>
      <c r="G5184" s="1001" t="s">
        <v>11337</v>
      </c>
      <c r="H5184" s="1128" t="n">
        <v>3287</v>
      </c>
      <c r="I5184" s="1068"/>
    </row>
    <row r="5185" customFormat="false" ht="12.75" hidden="false" customHeight="false" outlineLevel="0" collapsed="false">
      <c r="A5185" s="1001" t="n">
        <v>5183</v>
      </c>
      <c r="B5185" s="1001" t="s">
        <v>11338</v>
      </c>
      <c r="C5185" s="1001" t="s">
        <v>1084</v>
      </c>
      <c r="D5185" s="1001" t="s">
        <v>850</v>
      </c>
      <c r="E5185" s="1001" t="n">
        <v>1060850750</v>
      </c>
      <c r="F5185" s="1001" t="n">
        <v>30075</v>
      </c>
      <c r="G5185" s="1001" t="s">
        <v>11339</v>
      </c>
      <c r="H5185" s="1128" t="n">
        <v>2363</v>
      </c>
      <c r="I5185" s="1068"/>
    </row>
    <row r="5186" customFormat="false" ht="12.75" hidden="false" customHeight="false" outlineLevel="0" collapsed="false">
      <c r="A5186" s="1001" t="n">
        <v>5184</v>
      </c>
      <c r="B5186" s="1001" t="s">
        <v>11340</v>
      </c>
      <c r="C5186" s="1001" t="s">
        <v>1771</v>
      </c>
      <c r="D5186" s="1001" t="s">
        <v>458</v>
      </c>
      <c r="E5186" s="1001" t="n">
        <v>2090460130</v>
      </c>
      <c r="F5186" s="1001" t="n">
        <v>45013</v>
      </c>
      <c r="G5186" s="1001" t="s">
        <v>11341</v>
      </c>
      <c r="H5186" s="1128" t="n">
        <v>2118</v>
      </c>
      <c r="I5186" s="1068"/>
    </row>
    <row r="5187" customFormat="false" ht="12.75" hidden="false" customHeight="false" outlineLevel="0" collapsed="false">
      <c r="A5187" s="1001" t="n">
        <v>5185</v>
      </c>
      <c r="B5187" s="1001" t="s">
        <v>11342</v>
      </c>
      <c r="C5187" s="1001" t="s">
        <v>681</v>
      </c>
      <c r="D5187" s="1001" t="s">
        <v>849</v>
      </c>
      <c r="E5187" s="1001" t="n">
        <v>1080610350</v>
      </c>
      <c r="F5187" s="1001" t="n">
        <v>33035</v>
      </c>
      <c r="G5187" s="1001" t="s">
        <v>11343</v>
      </c>
      <c r="H5187" s="1128" t="n">
        <v>9025</v>
      </c>
      <c r="I5187" s="1068"/>
    </row>
    <row r="5188" customFormat="false" ht="12.75" hidden="false" customHeight="false" outlineLevel="0" collapsed="false">
      <c r="A5188" s="1001" t="n">
        <v>5186</v>
      </c>
      <c r="B5188" s="1001" t="s">
        <v>11344</v>
      </c>
      <c r="C5188" s="1001" t="s">
        <v>939</v>
      </c>
      <c r="D5188" s="1001" t="s">
        <v>464</v>
      </c>
      <c r="E5188" s="1001" t="n">
        <v>2120330550</v>
      </c>
      <c r="F5188" s="1001" t="n">
        <v>60055</v>
      </c>
      <c r="G5188" s="1001" t="s">
        <v>11345</v>
      </c>
      <c r="H5188" s="1128" t="n">
        <v>3972</v>
      </c>
      <c r="I5188" s="1068"/>
    </row>
    <row r="5189" customFormat="false" ht="12.75" hidden="false" customHeight="false" outlineLevel="0" collapsed="false">
      <c r="A5189" s="1001" t="n">
        <v>5187</v>
      </c>
      <c r="B5189" s="1001" t="s">
        <v>11346</v>
      </c>
      <c r="C5189" s="1001" t="s">
        <v>1226</v>
      </c>
      <c r="D5189" s="1001" t="s">
        <v>855</v>
      </c>
      <c r="E5189" s="1001" t="n">
        <v>3160410600</v>
      </c>
      <c r="F5189" s="1001" t="n">
        <v>75061</v>
      </c>
      <c r="G5189" s="1001" t="s">
        <v>11347</v>
      </c>
      <c r="H5189" s="1128" t="n">
        <v>5854</v>
      </c>
      <c r="I5189" s="1068"/>
    </row>
    <row r="5190" customFormat="false" ht="12.75" hidden="false" customHeight="false" outlineLevel="0" collapsed="false">
      <c r="A5190" s="1001" t="n">
        <v>5188</v>
      </c>
      <c r="B5190" s="1001" t="s">
        <v>11348</v>
      </c>
      <c r="C5190" s="1001" t="s">
        <v>884</v>
      </c>
      <c r="D5190" s="1001" t="s">
        <v>458</v>
      </c>
      <c r="E5190" s="1001" t="n">
        <v>2090750220</v>
      </c>
      <c r="F5190" s="1001" t="n">
        <v>52022</v>
      </c>
      <c r="G5190" s="1001" t="s">
        <v>11349</v>
      </c>
      <c r="H5190" s="1128" t="n">
        <v>28576</v>
      </c>
      <c r="I5190" s="1068"/>
    </row>
    <row r="5191" customFormat="false" ht="12.75" hidden="false" customHeight="false" outlineLevel="0" collapsed="false">
      <c r="A5191" s="1001" t="n">
        <v>5189</v>
      </c>
      <c r="B5191" s="1001" t="s">
        <v>11350</v>
      </c>
      <c r="C5191" s="1001" t="s">
        <v>3453</v>
      </c>
      <c r="D5191" s="1001" t="s">
        <v>458</v>
      </c>
      <c r="E5191" s="1001" t="n">
        <v>2091000040</v>
      </c>
      <c r="F5191" s="1001" t="n">
        <v>100004</v>
      </c>
      <c r="G5191" s="1001" t="s">
        <v>11351</v>
      </c>
      <c r="H5191" s="1128" t="n">
        <v>9956</v>
      </c>
      <c r="I5191" s="1068"/>
    </row>
    <row r="5192" customFormat="false" ht="12.75" hidden="false" customHeight="false" outlineLevel="0" collapsed="false">
      <c r="A5192" s="1001" t="n">
        <v>5190</v>
      </c>
      <c r="B5192" s="1001" t="s">
        <v>11352</v>
      </c>
      <c r="C5192" s="1001" t="s">
        <v>917</v>
      </c>
      <c r="D5192" s="1001" t="s">
        <v>464</v>
      </c>
      <c r="E5192" s="1001" t="n">
        <v>2120690490</v>
      </c>
      <c r="F5192" s="1001" t="n">
        <v>57051</v>
      </c>
      <c r="G5192" s="1001" t="s">
        <v>11353</v>
      </c>
      <c r="H5192" s="1128" t="n">
        <v>1975</v>
      </c>
      <c r="I5192" s="1068"/>
    </row>
    <row r="5193" customFormat="false" ht="12.75" hidden="false" customHeight="false" outlineLevel="0" collapsed="false">
      <c r="A5193" s="1001" t="n">
        <v>5191</v>
      </c>
      <c r="B5193" s="1001" t="s">
        <v>11354</v>
      </c>
      <c r="C5193" s="1001" t="s">
        <v>917</v>
      </c>
      <c r="D5193" s="1001" t="s">
        <v>464</v>
      </c>
      <c r="E5193" s="1001" t="n">
        <v>2120690500</v>
      </c>
      <c r="F5193" s="1001" t="n">
        <v>57052</v>
      </c>
      <c r="G5193" s="1001" t="s">
        <v>11355</v>
      </c>
      <c r="H5193" s="1128" t="n">
        <v>1241</v>
      </c>
      <c r="I5193" s="1068"/>
    </row>
    <row r="5194" customFormat="false" ht="12.75" hidden="false" customHeight="false" outlineLevel="0" collapsed="false">
      <c r="A5194" s="1001" t="n">
        <v>5192</v>
      </c>
      <c r="B5194" s="1001" t="s">
        <v>11356</v>
      </c>
      <c r="C5194" s="1001" t="s">
        <v>905</v>
      </c>
      <c r="D5194" s="1001" t="s">
        <v>855</v>
      </c>
      <c r="E5194" s="1001" t="n">
        <v>3160310380</v>
      </c>
      <c r="F5194" s="1001" t="n">
        <v>71040</v>
      </c>
      <c r="G5194" s="1001" t="s">
        <v>11357</v>
      </c>
      <c r="H5194" s="1128" t="n">
        <v>2511</v>
      </c>
      <c r="I5194" s="1068"/>
    </row>
    <row r="5195" customFormat="false" ht="12.75" hidden="false" customHeight="false" outlineLevel="0" collapsed="false">
      <c r="A5195" s="1001" t="n">
        <v>5193</v>
      </c>
      <c r="B5195" s="1001" t="s">
        <v>11358</v>
      </c>
      <c r="C5195" s="1001" t="s">
        <v>917</v>
      </c>
      <c r="D5195" s="1001" t="s">
        <v>464</v>
      </c>
      <c r="E5195" s="1001" t="n">
        <v>2120690510</v>
      </c>
      <c r="F5195" s="1001" t="n">
        <v>57053</v>
      </c>
      <c r="G5195" s="1001" t="s">
        <v>11359</v>
      </c>
      <c r="H5195" s="1128" t="n">
        <v>6145</v>
      </c>
      <c r="I5195" s="1068"/>
    </row>
    <row r="5196" customFormat="false" ht="12.75" hidden="false" customHeight="false" outlineLevel="0" collapsed="false">
      <c r="A5196" s="1001" t="n">
        <v>5194</v>
      </c>
      <c r="B5196" s="1001" t="s">
        <v>11360</v>
      </c>
      <c r="C5196" s="1001" t="s">
        <v>917</v>
      </c>
      <c r="D5196" s="1001" t="s">
        <v>464</v>
      </c>
      <c r="E5196" s="1001" t="n">
        <v>2120690520</v>
      </c>
      <c r="F5196" s="1001" t="n">
        <v>57054</v>
      </c>
      <c r="G5196" s="1001" t="s">
        <v>11361</v>
      </c>
      <c r="H5196" s="1128" t="n">
        <v>2818</v>
      </c>
      <c r="I5196" s="1068"/>
    </row>
    <row r="5197" customFormat="false" ht="12.75" hidden="false" customHeight="false" outlineLevel="0" collapsed="false">
      <c r="A5197" s="1001" t="n">
        <v>5195</v>
      </c>
      <c r="B5197" s="1001" t="s">
        <v>11362</v>
      </c>
      <c r="C5197" s="1001" t="s">
        <v>917</v>
      </c>
      <c r="D5197" s="1001" t="s">
        <v>464</v>
      </c>
      <c r="E5197" s="1001" t="n">
        <v>2120690530</v>
      </c>
      <c r="F5197" s="1001" t="n">
        <v>57055</v>
      </c>
      <c r="G5197" s="1001" t="s">
        <v>11363</v>
      </c>
      <c r="H5197" s="1128" t="n">
        <v>2569</v>
      </c>
      <c r="I5197" s="1068"/>
    </row>
    <row r="5198" customFormat="false" ht="12.75" hidden="false" customHeight="false" outlineLevel="0" collapsed="false">
      <c r="A5198" s="1001" t="n">
        <v>5196</v>
      </c>
      <c r="B5198" s="1001" t="s">
        <v>11364</v>
      </c>
      <c r="C5198" s="1001" t="s">
        <v>914</v>
      </c>
      <c r="D5198" s="1001" t="s">
        <v>468</v>
      </c>
      <c r="E5198" s="1001" t="n">
        <v>3130380730</v>
      </c>
      <c r="F5198" s="1001" t="n">
        <v>66073</v>
      </c>
      <c r="G5198" s="1001" t="s">
        <v>11365</v>
      </c>
      <c r="H5198" s="1128" t="n">
        <v>1036</v>
      </c>
      <c r="I5198" s="1068"/>
    </row>
    <row r="5199" customFormat="false" ht="12.75" hidden="false" customHeight="false" outlineLevel="0" collapsed="false">
      <c r="A5199" s="1001" t="n">
        <v>5197</v>
      </c>
      <c r="B5199" s="1001" t="s">
        <v>11366</v>
      </c>
      <c r="C5199" s="1001" t="s">
        <v>1602</v>
      </c>
      <c r="D5199" s="1001" t="s">
        <v>849</v>
      </c>
      <c r="E5199" s="1001" t="n">
        <v>1080290160</v>
      </c>
      <c r="F5199" s="1001" t="n">
        <v>38018</v>
      </c>
      <c r="G5199" s="1001" t="s">
        <v>11367</v>
      </c>
      <c r="H5199" s="1128" t="n">
        <v>9750</v>
      </c>
      <c r="I5199" s="1068"/>
    </row>
    <row r="5200" customFormat="false" ht="12.75" hidden="false" customHeight="false" outlineLevel="0" collapsed="false">
      <c r="A5200" s="1001" t="n">
        <v>5198</v>
      </c>
      <c r="B5200" s="1001" t="s">
        <v>11368</v>
      </c>
      <c r="C5200" s="1001" t="s">
        <v>954</v>
      </c>
      <c r="D5200" s="1001" t="s">
        <v>852</v>
      </c>
      <c r="E5200" s="1001" t="n">
        <v>1030450420</v>
      </c>
      <c r="F5200" s="1001" t="n">
        <v>20042</v>
      </c>
      <c r="G5200" s="1001" t="s">
        <v>11369</v>
      </c>
      <c r="H5200" s="1128" t="n">
        <v>6478</v>
      </c>
      <c r="I5200" s="1068"/>
    </row>
    <row r="5201" customFormat="false" ht="12.75" hidden="false" customHeight="false" outlineLevel="0" collapsed="false">
      <c r="A5201" s="1001" t="n">
        <v>5199</v>
      </c>
      <c r="B5201" s="1001" t="s">
        <v>11370</v>
      </c>
      <c r="C5201" s="1001" t="s">
        <v>917</v>
      </c>
      <c r="D5201" s="1001" t="s">
        <v>464</v>
      </c>
      <c r="E5201" s="1001" t="n">
        <v>2120690540</v>
      </c>
      <c r="F5201" s="1001" t="n">
        <v>57056</v>
      </c>
      <c r="G5201" s="1001" t="s">
        <v>11371</v>
      </c>
      <c r="H5201" s="1128" t="n">
        <v>545</v>
      </c>
      <c r="I5201" s="1068"/>
    </row>
    <row r="5202" customFormat="false" ht="12.75" hidden="false" customHeight="false" outlineLevel="0" collapsed="false">
      <c r="A5202" s="1001" t="n">
        <v>5200</v>
      </c>
      <c r="B5202" s="1001" t="s">
        <v>11372</v>
      </c>
      <c r="C5202" s="1001" t="s">
        <v>1068</v>
      </c>
      <c r="D5202" s="1001" t="s">
        <v>462</v>
      </c>
      <c r="E5202" s="1001" t="n">
        <v>2110030370</v>
      </c>
      <c r="F5202" s="1001" t="n">
        <v>42037</v>
      </c>
      <c r="G5202" s="1001" t="s">
        <v>11373</v>
      </c>
      <c r="H5202" s="1128" t="n">
        <v>654</v>
      </c>
      <c r="I5202" s="1068"/>
    </row>
    <row r="5203" customFormat="false" ht="12.75" hidden="false" customHeight="false" outlineLevel="0" collapsed="false">
      <c r="A5203" s="1001" t="n">
        <v>5201</v>
      </c>
      <c r="B5203" s="1001" t="s">
        <v>11374</v>
      </c>
      <c r="C5203" s="1001" t="s">
        <v>1497</v>
      </c>
      <c r="D5203" s="1001" t="s">
        <v>462</v>
      </c>
      <c r="E5203" s="1001" t="n">
        <v>2110440400</v>
      </c>
      <c r="F5203" s="1001" t="n">
        <v>43040</v>
      </c>
      <c r="G5203" s="1001" t="s">
        <v>11375</v>
      </c>
      <c r="H5203" s="1128" t="n">
        <v>225</v>
      </c>
      <c r="I5203" s="1068"/>
    </row>
    <row r="5204" customFormat="false" ht="12.75" hidden="false" customHeight="false" outlineLevel="0" collapsed="false">
      <c r="A5204" s="1001" t="n">
        <v>5202</v>
      </c>
      <c r="B5204" s="1001" t="s">
        <v>11376</v>
      </c>
      <c r="C5204" s="1001" t="s">
        <v>974</v>
      </c>
      <c r="D5204" s="1001" t="s">
        <v>853</v>
      </c>
      <c r="E5204" s="1001" t="n">
        <v>3140940370</v>
      </c>
      <c r="F5204" s="1001" t="n">
        <v>94037</v>
      </c>
      <c r="G5204" s="1001" t="s">
        <v>11377</v>
      </c>
      <c r="H5204" s="1128" t="n">
        <v>584</v>
      </c>
      <c r="I5204" s="1068"/>
    </row>
    <row r="5205" customFormat="false" ht="12.75" hidden="false" customHeight="false" outlineLevel="0" collapsed="false">
      <c r="A5205" s="1001" t="n">
        <v>5203</v>
      </c>
      <c r="B5205" s="1001" t="s">
        <v>11378</v>
      </c>
      <c r="C5205" s="1001" t="s">
        <v>2168</v>
      </c>
      <c r="D5205" s="1001" t="s">
        <v>849</v>
      </c>
      <c r="E5205" s="1001" t="n">
        <v>1081010125</v>
      </c>
      <c r="F5205" s="1001" t="n">
        <v>99028</v>
      </c>
      <c r="G5205" s="1001" t="s">
        <v>11379</v>
      </c>
      <c r="H5205" s="1128" t="n">
        <v>5161</v>
      </c>
      <c r="I5205" s="1068"/>
    </row>
    <row r="5206" customFormat="false" ht="12.75" hidden="false" customHeight="false" outlineLevel="0" collapsed="false">
      <c r="A5206" s="1001" t="n">
        <v>5204</v>
      </c>
      <c r="B5206" s="1001" t="s">
        <v>11380</v>
      </c>
      <c r="C5206" s="1001" t="s">
        <v>1731</v>
      </c>
      <c r="D5206" s="1001" t="s">
        <v>859</v>
      </c>
      <c r="E5206" s="1001" t="n">
        <v>2100580420</v>
      </c>
      <c r="F5206" s="1001" t="n">
        <v>54042</v>
      </c>
      <c r="G5206" s="1001" t="s">
        <v>11381</v>
      </c>
      <c r="H5206" s="1128" t="n">
        <v>99</v>
      </c>
      <c r="I5206" s="1068"/>
    </row>
    <row r="5207" customFormat="false" ht="12.75" hidden="false" customHeight="false" outlineLevel="0" collapsed="false">
      <c r="A5207" s="1001" t="n">
        <v>5205</v>
      </c>
      <c r="B5207" s="1001" t="s">
        <v>11382</v>
      </c>
      <c r="C5207" s="1001" t="s">
        <v>1325</v>
      </c>
      <c r="D5207" s="1001" t="s">
        <v>468</v>
      </c>
      <c r="E5207" s="1001" t="n">
        <v>3130230670</v>
      </c>
      <c r="F5207" s="1001" t="n">
        <v>69067</v>
      </c>
      <c r="G5207" s="1001" t="s">
        <v>11383</v>
      </c>
      <c r="H5207" s="1128" t="n">
        <v>827</v>
      </c>
      <c r="I5207" s="1068"/>
    </row>
    <row r="5208" customFormat="false" ht="12.75" hidden="false" customHeight="false" outlineLevel="0" collapsed="false">
      <c r="A5208" s="1001" t="n">
        <v>5206</v>
      </c>
      <c r="B5208" s="1001" t="s">
        <v>11384</v>
      </c>
      <c r="C5208" s="1001" t="s">
        <v>925</v>
      </c>
      <c r="D5208" s="1001" t="s">
        <v>848</v>
      </c>
      <c r="E5208" s="1001" t="n">
        <v>3150510550</v>
      </c>
      <c r="F5208" s="1001" t="n">
        <v>63055</v>
      </c>
      <c r="G5208" s="1001" t="s">
        <v>11385</v>
      </c>
      <c r="H5208" s="1128" t="n">
        <v>22011</v>
      </c>
      <c r="I5208" s="1068"/>
    </row>
    <row r="5209" customFormat="false" ht="12.75" hidden="false" customHeight="false" outlineLevel="0" collapsed="false">
      <c r="A5209" s="1001" t="n">
        <v>5207</v>
      </c>
      <c r="B5209" s="1001" t="s">
        <v>11386</v>
      </c>
      <c r="C5209" s="1001" t="s">
        <v>1208</v>
      </c>
      <c r="D5209" s="1001" t="s">
        <v>857</v>
      </c>
      <c r="E5209" s="1001" t="n">
        <v>4190820170</v>
      </c>
      <c r="F5209" s="1001" t="n">
        <v>81016</v>
      </c>
      <c r="G5209" s="1001" t="s">
        <v>11387</v>
      </c>
      <c r="H5209" s="1128" t="n">
        <v>1353</v>
      </c>
      <c r="I5209" s="1068"/>
    </row>
    <row r="5210" customFormat="false" ht="12.75" hidden="false" customHeight="false" outlineLevel="0" collapsed="false">
      <c r="A5210" s="1001" t="n">
        <v>5208</v>
      </c>
      <c r="B5210" s="1001" t="s">
        <v>11388</v>
      </c>
      <c r="C5210" s="1001" t="s">
        <v>977</v>
      </c>
      <c r="D5210" s="1001" t="s">
        <v>855</v>
      </c>
      <c r="E5210" s="1001" t="n">
        <v>3160090331</v>
      </c>
      <c r="F5210" s="1001" t="n">
        <v>72034</v>
      </c>
      <c r="G5210" s="1001" t="s">
        <v>11389</v>
      </c>
      <c r="H5210" s="1128" t="n">
        <v>1291</v>
      </c>
      <c r="I5210" s="1068"/>
    </row>
    <row r="5211" customFormat="false" ht="12.75" hidden="false" customHeight="false" outlineLevel="0" collapsed="false">
      <c r="A5211" s="1001" t="n">
        <v>5209</v>
      </c>
      <c r="B5211" s="1001" t="s">
        <v>11390</v>
      </c>
      <c r="C5211" s="1001" t="s">
        <v>1151</v>
      </c>
      <c r="D5211" s="1001" t="s">
        <v>852</v>
      </c>
      <c r="E5211" s="1001" t="n">
        <v>1030770510</v>
      </c>
      <c r="F5211" s="1001" t="n">
        <v>14051</v>
      </c>
      <c r="G5211" s="1001" t="s">
        <v>11391</v>
      </c>
      <c r="H5211" s="1128" t="n">
        <v>1819</v>
      </c>
      <c r="I5211" s="1068"/>
    </row>
    <row r="5212" customFormat="false" ht="12.75" hidden="false" customHeight="false" outlineLevel="0" collapsed="false">
      <c r="A5212" s="1001" t="n">
        <v>5210</v>
      </c>
      <c r="B5212" s="1001" t="s">
        <v>11392</v>
      </c>
      <c r="C5212" s="1001" t="s">
        <v>893</v>
      </c>
      <c r="D5212" s="1001" t="s">
        <v>852</v>
      </c>
      <c r="E5212" s="1001" t="n">
        <v>1030491750</v>
      </c>
      <c r="F5212" s="1001" t="n">
        <v>15176</v>
      </c>
      <c r="G5212" s="1001" t="s">
        <v>11393</v>
      </c>
      <c r="H5212" s="1128" t="n">
        <v>8393</v>
      </c>
      <c r="I5212" s="1068"/>
    </row>
    <row r="5213" customFormat="false" ht="12.75" hidden="false" customHeight="false" outlineLevel="0" collapsed="false">
      <c r="A5213" s="1001" t="n">
        <v>5211</v>
      </c>
      <c r="B5213" s="1001" t="s">
        <v>11394</v>
      </c>
      <c r="C5213" s="1001" t="s">
        <v>1159</v>
      </c>
      <c r="D5213" s="1001" t="s">
        <v>852</v>
      </c>
      <c r="E5213" s="1001" t="n">
        <v>1030241750</v>
      </c>
      <c r="F5213" s="1001" t="n">
        <v>13186</v>
      </c>
      <c r="G5213" s="1001" t="s">
        <v>11395</v>
      </c>
      <c r="H5213" s="1128" t="n">
        <v>667</v>
      </c>
      <c r="I5213" s="1068"/>
    </row>
    <row r="5214" customFormat="false" ht="12.75" hidden="false" customHeight="false" outlineLevel="0" collapsed="false">
      <c r="A5214" s="1001" t="n">
        <v>5212</v>
      </c>
      <c r="B5214" s="1001" t="s">
        <v>11396</v>
      </c>
      <c r="C5214" s="1001" t="s">
        <v>999</v>
      </c>
      <c r="D5214" s="1001" t="s">
        <v>852</v>
      </c>
      <c r="E5214" s="1001" t="n">
        <v>1030121570</v>
      </c>
      <c r="F5214" s="1001" t="n">
        <v>16167</v>
      </c>
      <c r="G5214" s="1001" t="s">
        <v>11397</v>
      </c>
      <c r="H5214" s="1128" t="n">
        <v>1560</v>
      </c>
      <c r="I5214" s="1068"/>
    </row>
    <row r="5215" customFormat="false" ht="12.75" hidden="false" customHeight="false" outlineLevel="0" collapsed="false">
      <c r="A5215" s="1001" t="n">
        <v>5213</v>
      </c>
      <c r="B5215" s="1001" t="s">
        <v>11398</v>
      </c>
      <c r="C5215" s="1001" t="s">
        <v>378</v>
      </c>
      <c r="D5215" s="1001" t="s">
        <v>854</v>
      </c>
      <c r="E5215" s="1001" t="n">
        <v>1010521140</v>
      </c>
      <c r="F5215" s="1001" t="n">
        <v>3120</v>
      </c>
      <c r="G5215" s="1001" t="s">
        <v>11399</v>
      </c>
      <c r="H5215" s="1128" t="n">
        <v>1350</v>
      </c>
      <c r="I5215" s="1068"/>
    </row>
    <row r="5216" customFormat="false" ht="12.75" hidden="false" customHeight="false" outlineLevel="0" collapsed="false">
      <c r="A5216" s="1001" t="n">
        <v>5214</v>
      </c>
      <c r="B5216" s="1001" t="s">
        <v>11400</v>
      </c>
      <c r="C5216" s="1001" t="s">
        <v>1035</v>
      </c>
      <c r="D5216" s="1001" t="s">
        <v>854</v>
      </c>
      <c r="E5216" s="1001" t="n">
        <v>1010811930</v>
      </c>
      <c r="F5216" s="1001" t="n">
        <v>1197</v>
      </c>
      <c r="G5216" s="1001" t="s">
        <v>11401</v>
      </c>
      <c r="H5216" s="1128" t="n">
        <v>10179</v>
      </c>
      <c r="I5216" s="1068"/>
    </row>
    <row r="5217" customFormat="false" ht="12.75" hidden="false" customHeight="false" outlineLevel="0" collapsed="false">
      <c r="A5217" s="1001" t="n">
        <v>5215</v>
      </c>
      <c r="B5217" s="1001" t="s">
        <v>11402</v>
      </c>
      <c r="C5217" s="1001" t="s">
        <v>1071</v>
      </c>
      <c r="D5217" s="1001" t="s">
        <v>861</v>
      </c>
      <c r="E5217" s="1001" t="n">
        <v>1050900790</v>
      </c>
      <c r="F5217" s="1001" t="n">
        <v>24079</v>
      </c>
      <c r="G5217" s="1001" t="s">
        <v>11403</v>
      </c>
      <c r="H5217" s="1128" t="n">
        <v>4271</v>
      </c>
      <c r="I5217" s="1068"/>
    </row>
    <row r="5218" customFormat="false" ht="12.75" hidden="false" customHeight="false" outlineLevel="0" collapsed="false">
      <c r="A5218" s="1001" t="n">
        <v>5216</v>
      </c>
      <c r="B5218" s="1001" t="s">
        <v>11404</v>
      </c>
      <c r="C5218" s="1001" t="s">
        <v>945</v>
      </c>
      <c r="D5218" s="1001" t="s">
        <v>852</v>
      </c>
      <c r="E5218" s="1001" t="n">
        <v>1030151350</v>
      </c>
      <c r="F5218" s="1001" t="n">
        <v>17144</v>
      </c>
      <c r="G5218" s="1001" t="s">
        <v>11405</v>
      </c>
      <c r="H5218" s="1128" t="n">
        <v>2464</v>
      </c>
      <c r="I5218" s="1068"/>
    </row>
    <row r="5219" customFormat="false" ht="12.75" hidden="false" customHeight="false" outlineLevel="0" collapsed="false">
      <c r="A5219" s="1001" t="n">
        <v>5217</v>
      </c>
      <c r="B5219" s="1001" t="s">
        <v>11406</v>
      </c>
      <c r="C5219" s="1001" t="s">
        <v>1418</v>
      </c>
      <c r="D5219" s="1001" t="s">
        <v>850</v>
      </c>
      <c r="E5219" s="1001" t="n">
        <v>1060930310</v>
      </c>
      <c r="F5219" s="1001" t="n">
        <v>93031</v>
      </c>
      <c r="G5219" s="1001" t="s">
        <v>11407</v>
      </c>
      <c r="H5219" s="1128" t="n">
        <v>3123</v>
      </c>
      <c r="I5219" s="1068"/>
    </row>
    <row r="5220" customFormat="false" ht="12.75" hidden="false" customHeight="false" outlineLevel="0" collapsed="false">
      <c r="A5220" s="1001" t="n">
        <v>5218</v>
      </c>
      <c r="B5220" s="1001" t="s">
        <v>11408</v>
      </c>
      <c r="C5220" s="1001" t="s">
        <v>1004</v>
      </c>
      <c r="D5220" s="1001" t="s">
        <v>861</v>
      </c>
      <c r="E5220" s="1001" t="n">
        <v>1050710370</v>
      </c>
      <c r="F5220" s="1001" t="n">
        <v>29037</v>
      </c>
      <c r="G5220" s="1001" t="s">
        <v>11409</v>
      </c>
      <c r="H5220" s="1128" t="n">
        <v>3740</v>
      </c>
      <c r="I5220" s="1068"/>
    </row>
    <row r="5221" customFormat="false" ht="12.75" hidden="false" customHeight="false" outlineLevel="0" collapsed="false">
      <c r="A5221" s="1001" t="n">
        <v>5219</v>
      </c>
      <c r="B5221" s="1001" t="s">
        <v>11410</v>
      </c>
      <c r="C5221" s="1001" t="s">
        <v>1154</v>
      </c>
      <c r="D5221" s="1001" t="s">
        <v>849</v>
      </c>
      <c r="E5221" s="1001" t="n">
        <v>1080560291</v>
      </c>
      <c r="F5221" s="1001" t="n">
        <v>34050</v>
      </c>
      <c r="G5221" s="1001" t="s">
        <v>11411</v>
      </c>
      <c r="H5221" s="1128" t="n">
        <v>3093</v>
      </c>
      <c r="I5221" s="1068"/>
    </row>
    <row r="5222" customFormat="false" ht="12.75" hidden="false" customHeight="false" outlineLevel="0" collapsed="false">
      <c r="A5222" s="1001" t="n">
        <v>5220</v>
      </c>
      <c r="B5222" s="1001" t="s">
        <v>11412</v>
      </c>
      <c r="C5222" s="1001" t="s">
        <v>1012</v>
      </c>
      <c r="D5222" s="1001" t="s">
        <v>464</v>
      </c>
      <c r="E5222" s="1001" t="n">
        <v>2120700770</v>
      </c>
      <c r="F5222" s="1001" t="n">
        <v>58078</v>
      </c>
      <c r="G5222" s="1001" t="s">
        <v>11413</v>
      </c>
      <c r="H5222" s="1128" t="n">
        <v>2260</v>
      </c>
      <c r="I5222" s="1068"/>
    </row>
    <row r="5223" customFormat="false" ht="12.75" hidden="false" customHeight="false" outlineLevel="0" collapsed="false">
      <c r="A5223" s="1001" t="n">
        <v>5221</v>
      </c>
      <c r="B5223" s="1001" t="s">
        <v>11414</v>
      </c>
      <c r="C5223" s="1001" t="s">
        <v>962</v>
      </c>
      <c r="D5223" s="1001" t="s">
        <v>847</v>
      </c>
      <c r="E5223" s="1001" t="n">
        <v>3181030290</v>
      </c>
      <c r="F5223" s="1001" t="n">
        <v>102029</v>
      </c>
      <c r="G5223" s="1001" t="s">
        <v>11415</v>
      </c>
      <c r="H5223" s="1128" t="n">
        <v>840</v>
      </c>
      <c r="I5223" s="1068"/>
    </row>
    <row r="5224" customFormat="false" ht="12.75" hidden="false" customHeight="false" outlineLevel="0" collapsed="false">
      <c r="A5224" s="1001" t="n">
        <v>5222</v>
      </c>
      <c r="B5224" s="1001" t="s">
        <v>11416</v>
      </c>
      <c r="C5224" s="1001" t="s">
        <v>911</v>
      </c>
      <c r="D5224" s="1001" t="s">
        <v>846</v>
      </c>
      <c r="E5224" s="1001" t="n">
        <v>3170470201</v>
      </c>
      <c r="F5224" s="1001" t="n">
        <v>77021</v>
      </c>
      <c r="G5224" s="1001" t="s">
        <v>11417</v>
      </c>
      <c r="H5224" s="1128" t="n">
        <v>17685</v>
      </c>
      <c r="I5224" s="1068"/>
    </row>
    <row r="5225" customFormat="false" ht="12.75" hidden="false" customHeight="false" outlineLevel="0" collapsed="false">
      <c r="A5225" s="1001" t="n">
        <v>5223</v>
      </c>
      <c r="B5225" s="1001" t="s">
        <v>11418</v>
      </c>
      <c r="C5225" s="1001" t="s">
        <v>977</v>
      </c>
      <c r="D5225" s="1001" t="s">
        <v>855</v>
      </c>
      <c r="E5225" s="1001" t="n">
        <v>3160090340</v>
      </c>
      <c r="F5225" s="1001" t="n">
        <v>72035</v>
      </c>
      <c r="G5225" s="1001" t="s">
        <v>11419</v>
      </c>
      <c r="H5225" s="1128" t="n">
        <v>17680</v>
      </c>
      <c r="I5225" s="1068"/>
    </row>
    <row r="5226" customFormat="false" ht="12.75" hidden="false" customHeight="false" outlineLevel="0" collapsed="false">
      <c r="A5226" s="1001" t="n">
        <v>5224</v>
      </c>
      <c r="B5226" s="1001" t="s">
        <v>11420</v>
      </c>
      <c r="C5226" s="1001" t="s">
        <v>2111</v>
      </c>
      <c r="D5226" s="1001" t="s">
        <v>849</v>
      </c>
      <c r="E5226" s="1001" t="n">
        <v>1080500310</v>
      </c>
      <c r="F5226" s="1001" t="n">
        <v>36032</v>
      </c>
      <c r="G5226" s="1001" t="s">
        <v>11421</v>
      </c>
      <c r="H5226" s="1128" t="n">
        <v>1582</v>
      </c>
      <c r="I5226" s="1068"/>
    </row>
    <row r="5227" customFormat="false" ht="12.75" hidden="false" customHeight="false" outlineLevel="0" collapsed="false">
      <c r="A5227" s="1001" t="n">
        <v>5225</v>
      </c>
      <c r="B5227" s="1001" t="s">
        <v>11422</v>
      </c>
      <c r="C5227" s="1001" t="s">
        <v>968</v>
      </c>
      <c r="D5227" s="1001" t="s">
        <v>859</v>
      </c>
      <c r="E5227" s="1001" t="n">
        <v>2100800270</v>
      </c>
      <c r="F5227" s="1001" t="n">
        <v>55027</v>
      </c>
      <c r="G5227" s="1001" t="s">
        <v>11423</v>
      </c>
      <c r="H5227" s="1128" t="n">
        <v>207</v>
      </c>
      <c r="I5227" s="1068"/>
    </row>
    <row r="5228" customFormat="false" ht="12.75" hidden="false" customHeight="false" outlineLevel="0" collapsed="false">
      <c r="A5228" s="1001" t="n">
        <v>5226</v>
      </c>
      <c r="B5228" s="1001" t="s">
        <v>11424</v>
      </c>
      <c r="C5228" s="1001" t="s">
        <v>1017</v>
      </c>
      <c r="D5228" s="1001" t="s">
        <v>847</v>
      </c>
      <c r="E5228" s="1001" t="n">
        <v>3180670610</v>
      </c>
      <c r="F5228" s="1001" t="n">
        <v>80061</v>
      </c>
      <c r="G5228" s="1001" t="s">
        <v>11425</v>
      </c>
      <c r="H5228" s="1128" t="n">
        <v>9960</v>
      </c>
      <c r="I5228" s="1068"/>
    </row>
    <row r="5229" customFormat="false" ht="12.75" hidden="false" customHeight="false" outlineLevel="0" collapsed="false">
      <c r="A5229" s="1001" t="n">
        <v>5227</v>
      </c>
      <c r="B5229" s="1001" t="s">
        <v>11426</v>
      </c>
      <c r="C5229" s="1001" t="s">
        <v>1250</v>
      </c>
      <c r="D5229" s="1001" t="s">
        <v>857</v>
      </c>
      <c r="E5229" s="1001" t="n">
        <v>4190550560</v>
      </c>
      <c r="F5229" s="1001" t="n">
        <v>82058</v>
      </c>
      <c r="G5229" s="1001" t="s">
        <v>11427</v>
      </c>
      <c r="H5229" s="1128" t="n">
        <v>2975</v>
      </c>
      <c r="I5229" s="1068"/>
    </row>
    <row r="5230" customFormat="false" ht="12.75" hidden="false" customHeight="false" outlineLevel="0" collapsed="false">
      <c r="A5230" s="1001" t="n">
        <v>5228</v>
      </c>
      <c r="B5230" s="1001" t="s">
        <v>11428</v>
      </c>
      <c r="C5230" s="1001" t="s">
        <v>922</v>
      </c>
      <c r="D5230" s="1001" t="s">
        <v>848</v>
      </c>
      <c r="E5230" s="1001" t="n">
        <v>3150720970</v>
      </c>
      <c r="F5230" s="1001" t="n">
        <v>65097</v>
      </c>
      <c r="G5230" s="1001" t="s">
        <v>11429</v>
      </c>
      <c r="H5230" s="1128" t="n">
        <v>5174</v>
      </c>
      <c r="I5230" s="1068"/>
    </row>
    <row r="5231" customFormat="false" ht="12.75" hidden="false" customHeight="false" outlineLevel="0" collapsed="false">
      <c r="A5231" s="1001" t="n">
        <v>5229</v>
      </c>
      <c r="B5231" s="1001" t="s">
        <v>11430</v>
      </c>
      <c r="C5231" s="1001" t="s">
        <v>1269</v>
      </c>
      <c r="D5231" s="1001" t="s">
        <v>860</v>
      </c>
      <c r="E5231" s="1001" t="n">
        <v>1020040480</v>
      </c>
      <c r="F5231" s="1001" t="n">
        <v>7049</v>
      </c>
      <c r="G5231" s="1001" t="s">
        <v>11431</v>
      </c>
      <c r="H5231" s="1128" t="n">
        <v>1507</v>
      </c>
      <c r="I5231" s="1068"/>
    </row>
    <row r="5232" customFormat="false" ht="12.75" hidden="false" customHeight="false" outlineLevel="0" collapsed="false">
      <c r="A5232" s="1001" t="n">
        <v>5230</v>
      </c>
      <c r="B5232" s="1001" t="s">
        <v>11432</v>
      </c>
      <c r="C5232" s="1001" t="s">
        <v>925</v>
      </c>
      <c r="D5232" s="1001" t="s">
        <v>848</v>
      </c>
      <c r="E5232" s="1001" t="n">
        <v>3150510560</v>
      </c>
      <c r="F5232" s="1001" t="n">
        <v>63056</v>
      </c>
      <c r="G5232" s="1001" t="s">
        <v>11433</v>
      </c>
      <c r="H5232" s="1128" t="n">
        <v>12976</v>
      </c>
      <c r="I5232" s="1068"/>
    </row>
    <row r="5233" customFormat="false" ht="12.75" hidden="false" customHeight="false" outlineLevel="0" collapsed="false">
      <c r="A5233" s="1001" t="n">
        <v>5231</v>
      </c>
      <c r="B5233" s="1001" t="s">
        <v>11434</v>
      </c>
      <c r="C5233" s="1001" t="s">
        <v>1497</v>
      </c>
      <c r="D5233" s="1001" t="s">
        <v>462</v>
      </c>
      <c r="E5233" s="1001" t="n">
        <v>2110440410</v>
      </c>
      <c r="F5233" s="1001" t="n">
        <v>43041</v>
      </c>
      <c r="G5233" s="1001" t="s">
        <v>11435</v>
      </c>
      <c r="H5233" s="1128" t="n">
        <v>6307</v>
      </c>
      <c r="I5233" s="1068"/>
    </row>
    <row r="5234" customFormat="false" ht="12.75" hidden="false" customHeight="false" outlineLevel="0" collapsed="false">
      <c r="A5234" s="1001" t="n">
        <v>5232</v>
      </c>
      <c r="B5234" s="1001" t="s">
        <v>11436</v>
      </c>
      <c r="C5234" s="1001" t="s">
        <v>922</v>
      </c>
      <c r="D5234" s="1001" t="s">
        <v>848</v>
      </c>
      <c r="E5234" s="1001" t="n">
        <v>3150720980</v>
      </c>
      <c r="F5234" s="1001" t="n">
        <v>65098</v>
      </c>
      <c r="G5234" s="1001" t="s">
        <v>11437</v>
      </c>
      <c r="H5234" s="1128" t="n">
        <v>2178</v>
      </c>
      <c r="I5234" s="1068"/>
    </row>
    <row r="5235" customFormat="false" ht="12.75" hidden="false" customHeight="false" outlineLevel="0" collapsed="false">
      <c r="A5235" s="1001" t="n">
        <v>5233</v>
      </c>
      <c r="B5235" s="1001" t="s">
        <v>11438</v>
      </c>
      <c r="C5235" s="1001" t="s">
        <v>1250</v>
      </c>
      <c r="D5235" s="1001" t="s">
        <v>857</v>
      </c>
      <c r="E5235" s="1001" t="n">
        <v>4190550570</v>
      </c>
      <c r="F5235" s="1001" t="n">
        <v>82059</v>
      </c>
      <c r="G5235" s="1001" t="s">
        <v>11439</v>
      </c>
      <c r="H5235" s="1128" t="n">
        <v>2854</v>
      </c>
      <c r="I5235" s="1068"/>
    </row>
    <row r="5236" customFormat="false" ht="12.75" hidden="false" customHeight="false" outlineLevel="0" collapsed="false">
      <c r="A5236" s="1001" t="n">
        <v>5234</v>
      </c>
      <c r="B5236" s="1001" t="s">
        <v>11440</v>
      </c>
      <c r="C5236" s="1001" t="s">
        <v>1095</v>
      </c>
      <c r="D5236" s="1001" t="s">
        <v>854</v>
      </c>
      <c r="E5236" s="1001" t="n">
        <v>1010960460</v>
      </c>
      <c r="F5236" s="1001" t="n">
        <v>96046</v>
      </c>
      <c r="G5236" s="1001" t="s">
        <v>11441</v>
      </c>
      <c r="H5236" s="1128" t="n">
        <v>2033</v>
      </c>
      <c r="I5236" s="1068"/>
    </row>
    <row r="5237" customFormat="false" ht="12.75" hidden="false" customHeight="false" outlineLevel="0" collapsed="false">
      <c r="A5237" s="1001" t="n">
        <v>5235</v>
      </c>
      <c r="B5237" s="1001" t="s">
        <v>11442</v>
      </c>
      <c r="C5237" s="1001" t="s">
        <v>1325</v>
      </c>
      <c r="D5237" s="1001" t="s">
        <v>468</v>
      </c>
      <c r="E5237" s="1001" t="n">
        <v>3130230680</v>
      </c>
      <c r="F5237" s="1001" t="n">
        <v>69068</v>
      </c>
      <c r="G5237" s="1001" t="s">
        <v>11443</v>
      </c>
      <c r="H5237" s="1128" t="n">
        <v>2057</v>
      </c>
      <c r="I5237" s="1068"/>
    </row>
    <row r="5238" customFormat="false" ht="12.75" hidden="false" customHeight="false" outlineLevel="0" collapsed="false">
      <c r="A5238" s="1001" t="n">
        <v>5236</v>
      </c>
      <c r="B5238" s="1001" t="s">
        <v>11444</v>
      </c>
      <c r="C5238" s="1001" t="s">
        <v>908</v>
      </c>
      <c r="D5238" s="1001" t="s">
        <v>854</v>
      </c>
      <c r="E5238" s="1001" t="n">
        <v>1010271710</v>
      </c>
      <c r="F5238" s="1001" t="n">
        <v>4171</v>
      </c>
      <c r="G5238" s="1001" t="s">
        <v>11445</v>
      </c>
      <c r="H5238" s="1128" t="n">
        <v>1112</v>
      </c>
      <c r="I5238" s="1068"/>
    </row>
    <row r="5239" customFormat="false" ht="12.75" hidden="false" customHeight="false" outlineLevel="0" collapsed="false">
      <c r="A5239" s="1001" t="n">
        <v>5237</v>
      </c>
      <c r="B5239" s="1001" t="s">
        <v>11446</v>
      </c>
      <c r="C5239" s="1001" t="s">
        <v>945</v>
      </c>
      <c r="D5239" s="1001" t="s">
        <v>852</v>
      </c>
      <c r="E5239" s="1001" t="n">
        <v>1030151360</v>
      </c>
      <c r="F5239" s="1001" t="n">
        <v>17145</v>
      </c>
      <c r="G5239" s="1001" t="s">
        <v>11447</v>
      </c>
      <c r="H5239" s="1128" t="n">
        <v>2705</v>
      </c>
      <c r="I5239" s="1068"/>
    </row>
    <row r="5240" customFormat="false" ht="12.75" hidden="false" customHeight="false" outlineLevel="0" collapsed="false">
      <c r="A5240" s="1001" t="n">
        <v>5238</v>
      </c>
      <c r="B5240" s="1001" t="s">
        <v>11448</v>
      </c>
      <c r="C5240" s="1001" t="s">
        <v>875</v>
      </c>
      <c r="D5240" s="1001" t="s">
        <v>861</v>
      </c>
      <c r="E5240" s="1001" t="n">
        <v>1050540660</v>
      </c>
      <c r="F5240" s="1001" t="n">
        <v>28066</v>
      </c>
      <c r="G5240" s="1001" t="s">
        <v>11449</v>
      </c>
      <c r="H5240" s="1128" t="n">
        <v>3373</v>
      </c>
      <c r="I5240" s="1068"/>
    </row>
    <row r="5241" customFormat="false" ht="12.75" hidden="false" customHeight="false" outlineLevel="0" collapsed="false">
      <c r="A5241" s="1001" t="n">
        <v>5239</v>
      </c>
      <c r="B5241" s="1001" t="s">
        <v>11450</v>
      </c>
      <c r="C5241" s="1001" t="s">
        <v>1068</v>
      </c>
      <c r="D5241" s="1001" t="s">
        <v>462</v>
      </c>
      <c r="E5241" s="1001" t="n">
        <v>2110030380</v>
      </c>
      <c r="F5241" s="1001" t="n">
        <v>42038</v>
      </c>
      <c r="G5241" s="1001" t="s">
        <v>11451</v>
      </c>
      <c r="H5241" s="1128" t="n">
        <v>4601</v>
      </c>
      <c r="I5241" s="1068"/>
    </row>
    <row r="5242" customFormat="false" ht="12.75" hidden="false" customHeight="false" outlineLevel="0" collapsed="false">
      <c r="A5242" s="1001" t="n">
        <v>5240</v>
      </c>
      <c r="B5242" s="1001" t="s">
        <v>11452</v>
      </c>
      <c r="C5242" s="1001" t="s">
        <v>2351</v>
      </c>
      <c r="D5242" s="1001" t="s">
        <v>458</v>
      </c>
      <c r="E5242" s="1001" t="n">
        <v>2090620260</v>
      </c>
      <c r="F5242" s="1001" t="n">
        <v>50027</v>
      </c>
      <c r="G5242" s="1001" t="s">
        <v>11453</v>
      </c>
      <c r="H5242" s="1128" t="n">
        <v>5390</v>
      </c>
      <c r="I5242" s="1068"/>
    </row>
    <row r="5243" customFormat="false" ht="12.75" hidden="false" customHeight="false" outlineLevel="0" collapsed="false">
      <c r="A5243" s="1001" t="n">
        <v>5241</v>
      </c>
      <c r="B5243" s="1001" t="s">
        <v>11454</v>
      </c>
      <c r="C5243" s="1001" t="s">
        <v>1035</v>
      </c>
      <c r="D5243" s="1001" t="s">
        <v>854</v>
      </c>
      <c r="E5243" s="1001" t="n">
        <v>1010811931</v>
      </c>
      <c r="F5243" s="1001" t="n">
        <v>1198</v>
      </c>
      <c r="G5243" s="1001" t="s">
        <v>11455</v>
      </c>
      <c r="H5243" s="1128" t="n">
        <v>971</v>
      </c>
      <c r="I5243" s="1068"/>
    </row>
    <row r="5244" customFormat="false" ht="12.75" hidden="false" customHeight="false" outlineLevel="0" collapsed="false">
      <c r="A5244" s="1001" t="n">
        <v>5242</v>
      </c>
      <c r="B5244" s="1001" t="s">
        <v>11456</v>
      </c>
      <c r="C5244" s="1001" t="s">
        <v>911</v>
      </c>
      <c r="D5244" s="1001" t="s">
        <v>846</v>
      </c>
      <c r="E5244" s="1001" t="n">
        <v>3170470210</v>
      </c>
      <c r="F5244" s="1001" t="n">
        <v>77022</v>
      </c>
      <c r="G5244" s="1001" t="s">
        <v>11457</v>
      </c>
      <c r="H5244" s="1128" t="n">
        <v>3832</v>
      </c>
      <c r="I5244" s="1068"/>
    </row>
    <row r="5245" customFormat="false" ht="12.75" hidden="false" customHeight="false" outlineLevel="0" collapsed="false">
      <c r="A5245" s="1001" t="n">
        <v>5243</v>
      </c>
      <c r="B5245" s="1001" t="s">
        <v>11458</v>
      </c>
      <c r="C5245" s="1001" t="s">
        <v>988</v>
      </c>
      <c r="D5245" s="1001" t="s">
        <v>854</v>
      </c>
      <c r="E5245" s="1001" t="n">
        <v>1010021280</v>
      </c>
      <c r="F5245" s="1001" t="n">
        <v>6131</v>
      </c>
      <c r="G5245" s="1001" t="s">
        <v>11459</v>
      </c>
      <c r="H5245" s="1128" t="n">
        <v>313</v>
      </c>
      <c r="I5245" s="1068"/>
    </row>
    <row r="5246" customFormat="false" ht="12.75" hidden="false" customHeight="false" outlineLevel="0" collapsed="false">
      <c r="A5246" s="1001" t="n">
        <v>5244</v>
      </c>
      <c r="B5246" s="1001" t="s">
        <v>11460</v>
      </c>
      <c r="C5246" s="1001" t="s">
        <v>1110</v>
      </c>
      <c r="D5246" s="1001" t="s">
        <v>858</v>
      </c>
      <c r="E5246" s="1001" t="n">
        <v>1040831330</v>
      </c>
      <c r="F5246" s="1001" t="n">
        <v>22144</v>
      </c>
      <c r="G5246" s="1001" t="s">
        <v>11461</v>
      </c>
      <c r="H5246" s="1128" t="n">
        <v>2456</v>
      </c>
      <c r="I5246" s="1068"/>
    </row>
    <row r="5247" customFormat="false" ht="12.75" hidden="false" customHeight="false" outlineLevel="0" collapsed="false">
      <c r="A5247" s="1001" t="n">
        <v>5245</v>
      </c>
      <c r="B5247" s="1001" t="s">
        <v>11462</v>
      </c>
      <c r="C5247" s="1001" t="s">
        <v>378</v>
      </c>
      <c r="D5247" s="1001" t="s">
        <v>854</v>
      </c>
      <c r="E5247" s="1001" t="n">
        <v>1010521150</v>
      </c>
      <c r="F5247" s="1001" t="n">
        <v>3121</v>
      </c>
      <c r="G5247" s="1001" t="s">
        <v>11463</v>
      </c>
      <c r="H5247" s="1128" t="n">
        <v>2118</v>
      </c>
      <c r="I5247" s="1068"/>
    </row>
    <row r="5248" customFormat="false" ht="12.75" hidden="false" customHeight="false" outlineLevel="0" collapsed="false">
      <c r="A5248" s="1001" t="n">
        <v>5246</v>
      </c>
      <c r="B5248" s="1001" t="s">
        <v>11464</v>
      </c>
      <c r="C5248" s="1001" t="s">
        <v>1012</v>
      </c>
      <c r="D5248" s="1001" t="s">
        <v>464</v>
      </c>
      <c r="E5248" s="1001" t="n">
        <v>2120700780</v>
      </c>
      <c r="F5248" s="1001" t="n">
        <v>58079</v>
      </c>
      <c r="G5248" s="1001" t="s">
        <v>11465</v>
      </c>
      <c r="H5248" s="1128" t="n">
        <v>64005</v>
      </c>
      <c r="I5248" s="1068"/>
    </row>
    <row r="5249" customFormat="false" ht="12.75" hidden="false" customHeight="false" outlineLevel="0" collapsed="false">
      <c r="A5249" s="1001" t="n">
        <v>5247</v>
      </c>
      <c r="B5249" s="1001" t="s">
        <v>11466</v>
      </c>
      <c r="C5249" s="1001" t="s">
        <v>925</v>
      </c>
      <c r="D5249" s="1001" t="s">
        <v>848</v>
      </c>
      <c r="E5249" s="1001" t="n">
        <v>3150510570</v>
      </c>
      <c r="F5249" s="1001" t="n">
        <v>63057</v>
      </c>
      <c r="G5249" s="1001" t="s">
        <v>11467</v>
      </c>
      <c r="H5249" s="1128" t="n">
        <v>39762</v>
      </c>
      <c r="I5249" s="1068"/>
    </row>
    <row r="5250" customFormat="false" ht="12.75" hidden="false" customHeight="false" outlineLevel="0" collapsed="false">
      <c r="A5250" s="1001" t="n">
        <v>5248</v>
      </c>
      <c r="B5250" s="1001" t="s">
        <v>11468</v>
      </c>
      <c r="C5250" s="1001" t="s">
        <v>925</v>
      </c>
      <c r="D5250" s="1001" t="s">
        <v>848</v>
      </c>
      <c r="E5250" s="1001" t="n">
        <v>3150510580</v>
      </c>
      <c r="F5250" s="1001" t="n">
        <v>63058</v>
      </c>
      <c r="G5250" s="1001" t="s">
        <v>11469</v>
      </c>
      <c r="H5250" s="1128" t="n">
        <v>24098</v>
      </c>
      <c r="I5250" s="1068"/>
    </row>
    <row r="5251" customFormat="false" ht="12.75" hidden="false" customHeight="false" outlineLevel="0" collapsed="false">
      <c r="A5251" s="1001" t="n">
        <v>5249</v>
      </c>
      <c r="B5251" s="1001" t="s">
        <v>11470</v>
      </c>
      <c r="C5251" s="1001" t="s">
        <v>1103</v>
      </c>
      <c r="D5251" s="1001" t="s">
        <v>851</v>
      </c>
      <c r="E5251" s="1001" t="n">
        <v>1070370410</v>
      </c>
      <c r="F5251" s="1001" t="n">
        <v>8044</v>
      </c>
      <c r="G5251" s="1001" t="s">
        <v>11471</v>
      </c>
      <c r="H5251" s="1128" t="n">
        <v>852</v>
      </c>
      <c r="I5251" s="1068"/>
    </row>
    <row r="5252" customFormat="false" ht="12.75" hidden="false" customHeight="false" outlineLevel="0" collapsed="false">
      <c r="A5252" s="1001" t="n">
        <v>5250</v>
      </c>
      <c r="B5252" s="1001" t="s">
        <v>11472</v>
      </c>
      <c r="C5252" s="1001" t="s">
        <v>945</v>
      </c>
      <c r="D5252" s="1001" t="s">
        <v>852</v>
      </c>
      <c r="E5252" s="1001" t="n">
        <v>1030151370</v>
      </c>
      <c r="F5252" s="1001" t="n">
        <v>17146</v>
      </c>
      <c r="G5252" s="1001" t="s">
        <v>11473</v>
      </c>
      <c r="H5252" s="1128" t="n">
        <v>3744</v>
      </c>
      <c r="I5252" s="1068"/>
    </row>
    <row r="5253" customFormat="false" ht="12.75" hidden="false" customHeight="false" outlineLevel="0" collapsed="false">
      <c r="A5253" s="1001" t="n">
        <v>5251</v>
      </c>
      <c r="B5253" s="1001" t="s">
        <v>11474</v>
      </c>
      <c r="C5253" s="1001" t="s">
        <v>954</v>
      </c>
      <c r="D5253" s="1001" t="s">
        <v>852</v>
      </c>
      <c r="E5253" s="1001" t="n">
        <v>1030450430</v>
      </c>
      <c r="F5253" s="1001" t="n">
        <v>20043</v>
      </c>
      <c r="G5253" s="1001" t="s">
        <v>11475</v>
      </c>
      <c r="H5253" s="1128" t="n">
        <v>1671</v>
      </c>
      <c r="I5253" s="1068"/>
    </row>
    <row r="5254" customFormat="false" ht="12.75" hidden="false" customHeight="false" outlineLevel="0" collapsed="false">
      <c r="A5254" s="1001" t="n">
        <v>5252</v>
      </c>
      <c r="B5254" s="1001" t="s">
        <v>11476</v>
      </c>
      <c r="C5254" s="1001" t="s">
        <v>887</v>
      </c>
      <c r="D5254" s="1001" t="s">
        <v>856</v>
      </c>
      <c r="E5254" s="1001" t="n">
        <v>4200950420</v>
      </c>
      <c r="F5254" s="1001" t="n">
        <v>95042</v>
      </c>
      <c r="G5254" s="1001" t="s">
        <v>11477</v>
      </c>
      <c r="H5254" s="1128" t="n">
        <v>215</v>
      </c>
      <c r="I5254" s="1068"/>
    </row>
    <row r="5255" customFormat="false" ht="12.75" hidden="false" customHeight="false" outlineLevel="0" collapsed="false">
      <c r="A5255" s="1001" t="n">
        <v>5253</v>
      </c>
      <c r="B5255" s="1001" t="s">
        <v>11478</v>
      </c>
      <c r="C5255" s="1001" t="s">
        <v>945</v>
      </c>
      <c r="D5255" s="1001" t="s">
        <v>852</v>
      </c>
      <c r="E5255" s="1001" t="n">
        <v>1030151371</v>
      </c>
      <c r="F5255" s="1001" t="n">
        <v>17147</v>
      </c>
      <c r="G5255" s="1001" t="s">
        <v>11479</v>
      </c>
      <c r="H5255" s="1128" t="n">
        <v>5161</v>
      </c>
      <c r="I5255" s="1068"/>
    </row>
    <row r="5256" customFormat="false" ht="12.75" hidden="false" customHeight="false" outlineLevel="0" collapsed="false">
      <c r="A5256" s="1001" t="n">
        <v>5254</v>
      </c>
      <c r="B5256" s="1001" t="s">
        <v>11480</v>
      </c>
      <c r="C5256" s="1001" t="s">
        <v>1095</v>
      </c>
      <c r="D5256" s="1001" t="s">
        <v>854</v>
      </c>
      <c r="E5256" s="1001" t="n">
        <v>1010960470</v>
      </c>
      <c r="F5256" s="1001" t="n">
        <v>96047</v>
      </c>
      <c r="G5256" s="1001" t="s">
        <v>11481</v>
      </c>
      <c r="H5256" s="1128" t="n">
        <v>3740</v>
      </c>
      <c r="I5256" s="1068"/>
    </row>
    <row r="5257" customFormat="false" ht="12.75" hidden="false" customHeight="false" outlineLevel="0" collapsed="false">
      <c r="A5257" s="1001" t="n">
        <v>5255</v>
      </c>
      <c r="B5257" s="1001" t="s">
        <v>11482</v>
      </c>
      <c r="C5257" s="1001" t="s">
        <v>1159</v>
      </c>
      <c r="D5257" s="1001" t="s">
        <v>852</v>
      </c>
      <c r="E5257" s="1001" t="n">
        <v>1030241760</v>
      </c>
      <c r="F5257" s="1001" t="n">
        <v>13187</v>
      </c>
      <c r="G5257" s="1001" t="s">
        <v>11483</v>
      </c>
      <c r="H5257" s="1128" t="n">
        <v>230</v>
      </c>
      <c r="I5257" s="1068"/>
    </row>
    <row r="5258" customFormat="false" ht="12.75" hidden="false" customHeight="false" outlineLevel="0" collapsed="false">
      <c r="A5258" s="1001" t="n">
        <v>5256</v>
      </c>
      <c r="B5258" s="1001" t="s">
        <v>11484</v>
      </c>
      <c r="C5258" s="1001" t="s">
        <v>2351</v>
      </c>
      <c r="D5258" s="1001" t="s">
        <v>458</v>
      </c>
      <c r="E5258" s="1001" t="n">
        <v>2090620270</v>
      </c>
      <c r="F5258" s="1001" t="n">
        <v>50028</v>
      </c>
      <c r="G5258" s="1001" t="s">
        <v>11485</v>
      </c>
      <c r="H5258" s="1128" t="n">
        <v>15577</v>
      </c>
      <c r="I5258" s="1068"/>
    </row>
    <row r="5259" customFormat="false" ht="12.75" hidden="false" customHeight="false" outlineLevel="0" collapsed="false">
      <c r="A5259" s="1001" t="n">
        <v>5257</v>
      </c>
      <c r="B5259" s="1001" t="s">
        <v>11486</v>
      </c>
      <c r="C5259" s="1001" t="s">
        <v>875</v>
      </c>
      <c r="D5259" s="1001" t="s">
        <v>861</v>
      </c>
      <c r="E5259" s="1001" t="n">
        <v>1050540670</v>
      </c>
      <c r="F5259" s="1001" t="n">
        <v>28067</v>
      </c>
      <c r="G5259" s="1001" t="s">
        <v>11487</v>
      </c>
      <c r="H5259" s="1128" t="n">
        <v>2397</v>
      </c>
      <c r="I5259" s="1068"/>
    </row>
    <row r="5260" customFormat="false" ht="12.75" hidden="false" customHeight="false" outlineLevel="0" collapsed="false">
      <c r="A5260" s="1001" t="n">
        <v>5258</v>
      </c>
      <c r="B5260" s="1001" t="s">
        <v>11488</v>
      </c>
      <c r="C5260" s="1001" t="s">
        <v>1035</v>
      </c>
      <c r="D5260" s="1001" t="s">
        <v>854</v>
      </c>
      <c r="E5260" s="1001" t="n">
        <v>1010811940</v>
      </c>
      <c r="F5260" s="1001" t="n">
        <v>1199</v>
      </c>
      <c r="G5260" s="1001" t="s">
        <v>11489</v>
      </c>
      <c r="H5260" s="1128" t="n">
        <v>3087</v>
      </c>
      <c r="I5260" s="1068"/>
    </row>
    <row r="5261" customFormat="false" ht="12.75" hidden="false" customHeight="false" outlineLevel="0" collapsed="false">
      <c r="A5261" s="1001" t="n">
        <v>5259</v>
      </c>
      <c r="B5261" s="1001" t="s">
        <v>11490</v>
      </c>
      <c r="C5261" s="1001" t="s">
        <v>1269</v>
      </c>
      <c r="D5261" s="1001" t="s">
        <v>860</v>
      </c>
      <c r="E5261" s="1001" t="n">
        <v>1020040510</v>
      </c>
      <c r="F5261" s="1001" t="n">
        <v>7052</v>
      </c>
      <c r="G5261" s="1001" t="s">
        <v>11491</v>
      </c>
      <c r="H5261" s="1128" t="n">
        <v>3553</v>
      </c>
      <c r="I5261" s="1068"/>
    </row>
    <row r="5262" customFormat="false" ht="12.75" hidden="false" customHeight="false" outlineLevel="0" collapsed="false">
      <c r="A5262" s="1001" t="n">
        <v>5260</v>
      </c>
      <c r="B5262" s="1001" t="s">
        <v>11492</v>
      </c>
      <c r="C5262" s="1001" t="s">
        <v>1881</v>
      </c>
      <c r="D5262" s="1001" t="s">
        <v>458</v>
      </c>
      <c r="E5262" s="1001" t="n">
        <v>2090300330</v>
      </c>
      <c r="F5262" s="1001" t="n">
        <v>48033</v>
      </c>
      <c r="G5262" s="1001" t="s">
        <v>11493</v>
      </c>
      <c r="H5262" s="1128" t="n">
        <v>20304</v>
      </c>
      <c r="I5262" s="1068"/>
    </row>
    <row r="5263" customFormat="false" ht="12.75" hidden="false" customHeight="false" outlineLevel="0" collapsed="false">
      <c r="A5263" s="1001" t="n">
        <v>5261</v>
      </c>
      <c r="B5263" s="1001" t="s">
        <v>11494</v>
      </c>
      <c r="C5263" s="1001" t="s">
        <v>1269</v>
      </c>
      <c r="D5263" s="1001" t="s">
        <v>860</v>
      </c>
      <c r="E5263" s="1001" t="n">
        <v>1020040490</v>
      </c>
      <c r="F5263" s="1001" t="n">
        <v>7050</v>
      </c>
      <c r="G5263" s="1001" t="s">
        <v>11495</v>
      </c>
      <c r="H5263" s="1128" t="n">
        <v>171</v>
      </c>
      <c r="I5263" s="1068"/>
    </row>
    <row r="5264" customFormat="false" ht="12.75" hidden="false" customHeight="false" outlineLevel="0" collapsed="false">
      <c r="A5264" s="1001" t="n">
        <v>5262</v>
      </c>
      <c r="B5264" s="1001" t="s">
        <v>11496</v>
      </c>
      <c r="C5264" s="1001" t="s">
        <v>1100</v>
      </c>
      <c r="D5264" s="1001" t="s">
        <v>848</v>
      </c>
      <c r="E5264" s="1001" t="n">
        <v>3150110520</v>
      </c>
      <c r="F5264" s="1001" t="n">
        <v>62053</v>
      </c>
      <c r="G5264" s="1001" t="s">
        <v>11497</v>
      </c>
      <c r="H5264" s="1128" t="n">
        <v>2438</v>
      </c>
      <c r="I5264" s="1068"/>
    </row>
    <row r="5265" customFormat="false" ht="12.75" hidden="false" customHeight="false" outlineLevel="0" collapsed="false">
      <c r="A5265" s="1001" t="n">
        <v>5263</v>
      </c>
      <c r="B5265" s="1001" t="s">
        <v>11498</v>
      </c>
      <c r="C5265" s="1001" t="s">
        <v>896</v>
      </c>
      <c r="D5265" s="1001" t="s">
        <v>458</v>
      </c>
      <c r="E5265" s="1001" t="n">
        <v>2090630160</v>
      </c>
      <c r="F5265" s="1001" t="n">
        <v>47016</v>
      </c>
      <c r="G5265" s="1001" t="s">
        <v>11499</v>
      </c>
      <c r="H5265" s="1128" t="n">
        <v>8795</v>
      </c>
      <c r="I5265" s="1068"/>
    </row>
    <row r="5266" customFormat="false" ht="12.75" hidden="false" customHeight="false" outlineLevel="0" collapsed="false">
      <c r="A5266" s="1001" t="n">
        <v>5264</v>
      </c>
      <c r="B5266" s="1001" t="s">
        <v>11500</v>
      </c>
      <c r="C5266" s="1001" t="s">
        <v>681</v>
      </c>
      <c r="D5266" s="1001" t="s">
        <v>849</v>
      </c>
      <c r="E5266" s="1001" t="n">
        <v>1080610360</v>
      </c>
      <c r="F5266" s="1001" t="n">
        <v>33036</v>
      </c>
      <c r="G5266" s="1001" t="s">
        <v>11501</v>
      </c>
      <c r="H5266" s="1128" t="n">
        <v>4614</v>
      </c>
      <c r="I5266" s="1068"/>
    </row>
    <row r="5267" customFormat="false" ht="12.75" hidden="false" customHeight="false" outlineLevel="0" collapsed="false">
      <c r="A5267" s="1001" t="n">
        <v>5265</v>
      </c>
      <c r="B5267" s="1001" t="s">
        <v>11502</v>
      </c>
      <c r="C5267" s="1001" t="s">
        <v>945</v>
      </c>
      <c r="D5267" s="1001" t="s">
        <v>852</v>
      </c>
      <c r="E5267" s="1001" t="n">
        <v>1030151390</v>
      </c>
      <c r="F5267" s="1001" t="n">
        <v>17148</v>
      </c>
      <c r="G5267" s="1001" t="s">
        <v>11503</v>
      </c>
      <c r="H5267" s="1128" t="n">
        <v>1747</v>
      </c>
      <c r="I5267" s="1068"/>
    </row>
    <row r="5268" customFormat="false" ht="12.75" hidden="false" customHeight="false" outlineLevel="0" collapsed="false">
      <c r="A5268" s="1001" t="n">
        <v>5266</v>
      </c>
      <c r="B5268" s="1001" t="s">
        <v>11504</v>
      </c>
      <c r="C5268" s="1001" t="s">
        <v>1330</v>
      </c>
      <c r="D5268" s="1001" t="s">
        <v>861</v>
      </c>
      <c r="E5268" s="1001" t="n">
        <v>1050840570</v>
      </c>
      <c r="F5268" s="1001" t="n">
        <v>26058</v>
      </c>
      <c r="G5268" s="1001" t="s">
        <v>11505</v>
      </c>
      <c r="H5268" s="1128" t="n">
        <v>8286</v>
      </c>
      <c r="I5268" s="1068"/>
    </row>
    <row r="5269" customFormat="false" ht="12.75" hidden="false" customHeight="false" outlineLevel="0" collapsed="false">
      <c r="A5269" s="1001" t="n">
        <v>5267</v>
      </c>
      <c r="B5269" s="1001" t="s">
        <v>11506</v>
      </c>
      <c r="C5269" s="1001" t="s">
        <v>1215</v>
      </c>
      <c r="D5269" s="1001" t="s">
        <v>858</v>
      </c>
      <c r="E5269" s="1001" t="n">
        <v>1040140620</v>
      </c>
      <c r="F5269" s="1001" t="n">
        <v>21065</v>
      </c>
      <c r="G5269" s="1001" t="s">
        <v>11507</v>
      </c>
      <c r="H5269" s="1128" t="n">
        <v>202</v>
      </c>
      <c r="I5269" s="1068"/>
    </row>
    <row r="5270" customFormat="false" ht="12.75" hidden="false" customHeight="false" outlineLevel="0" collapsed="false">
      <c r="A5270" s="1001" t="n">
        <v>5268</v>
      </c>
      <c r="B5270" s="1001" t="s">
        <v>11508</v>
      </c>
      <c r="C5270" s="1001" t="s">
        <v>1151</v>
      </c>
      <c r="D5270" s="1001" t="s">
        <v>852</v>
      </c>
      <c r="E5270" s="1001" t="n">
        <v>1030770520</v>
      </c>
      <c r="F5270" s="1001" t="n">
        <v>14052</v>
      </c>
      <c r="G5270" s="1001" t="s">
        <v>11509</v>
      </c>
      <c r="H5270" s="1128" t="n">
        <v>2255</v>
      </c>
      <c r="I5270" s="1068"/>
    </row>
    <row r="5271" customFormat="false" ht="12.75" hidden="false" customHeight="false" outlineLevel="0" collapsed="false">
      <c r="A5271" s="1001" t="n">
        <v>5269</v>
      </c>
      <c r="B5271" s="1001" t="s">
        <v>11510</v>
      </c>
      <c r="C5271" s="1001" t="s">
        <v>1159</v>
      </c>
      <c r="D5271" s="1001" t="s">
        <v>852</v>
      </c>
      <c r="E5271" s="1001" t="n">
        <v>1030241770</v>
      </c>
      <c r="F5271" s="1001" t="n">
        <v>13188</v>
      </c>
      <c r="G5271" s="1001" t="s">
        <v>11511</v>
      </c>
      <c r="H5271" s="1128" t="n">
        <v>4242</v>
      </c>
      <c r="I5271" s="1068"/>
    </row>
    <row r="5272" customFormat="false" ht="12.75" hidden="false" customHeight="false" outlineLevel="0" collapsed="false">
      <c r="A5272" s="1001" t="n">
        <v>5270</v>
      </c>
      <c r="B5272" s="1001" t="s">
        <v>11512</v>
      </c>
      <c r="C5272" s="1001" t="s">
        <v>1050</v>
      </c>
      <c r="D5272" s="1001" t="s">
        <v>861</v>
      </c>
      <c r="E5272" s="1001" t="n">
        <v>1050100400</v>
      </c>
      <c r="F5272" s="1001" t="n">
        <v>25040</v>
      </c>
      <c r="G5272" s="1001" t="s">
        <v>11513</v>
      </c>
      <c r="H5272" s="1128" t="n">
        <v>7930</v>
      </c>
      <c r="I5272" s="1068"/>
    </row>
    <row r="5273" customFormat="false" ht="12.75" hidden="false" customHeight="false" outlineLevel="0" collapsed="false">
      <c r="A5273" s="1001" t="n">
        <v>5271</v>
      </c>
      <c r="B5273" s="1001" t="s">
        <v>11514</v>
      </c>
      <c r="C5273" s="1001" t="s">
        <v>1117</v>
      </c>
      <c r="D5273" s="1001" t="s">
        <v>852</v>
      </c>
      <c r="E5273" s="1001" t="n">
        <v>1030571140</v>
      </c>
      <c r="F5273" s="1001" t="n">
        <v>18117</v>
      </c>
      <c r="G5273" s="1001" t="s">
        <v>11515</v>
      </c>
      <c r="H5273" s="1128" t="n">
        <v>772</v>
      </c>
      <c r="I5273" s="1068"/>
    </row>
    <row r="5274" customFormat="false" ht="12.75" hidden="false" customHeight="false" outlineLevel="0" collapsed="false">
      <c r="A5274" s="1001" t="n">
        <v>5272</v>
      </c>
      <c r="B5274" s="1001" t="s">
        <v>11516</v>
      </c>
      <c r="C5274" s="1001" t="s">
        <v>999</v>
      </c>
      <c r="D5274" s="1001" t="s">
        <v>852</v>
      </c>
      <c r="E5274" s="1001" t="n">
        <v>1030121571</v>
      </c>
      <c r="F5274" s="1001" t="n">
        <v>16168</v>
      </c>
      <c r="G5274" s="1001" t="s">
        <v>11517</v>
      </c>
      <c r="H5274" s="1128" t="n">
        <v>1719</v>
      </c>
      <c r="I5274" s="1068"/>
    </row>
    <row r="5275" customFormat="false" ht="12.75" hidden="false" customHeight="false" outlineLevel="0" collapsed="false">
      <c r="A5275" s="1001" t="n">
        <v>5273</v>
      </c>
      <c r="B5275" s="1001" t="s">
        <v>11518</v>
      </c>
      <c r="C5275" s="1001" t="s">
        <v>875</v>
      </c>
      <c r="D5275" s="1001" t="s">
        <v>861</v>
      </c>
      <c r="E5275" s="1001" t="n">
        <v>1050540690</v>
      </c>
      <c r="F5275" s="1001" t="n">
        <v>28069</v>
      </c>
      <c r="G5275" s="1001" t="s">
        <v>11519</v>
      </c>
      <c r="H5275" s="1128" t="n">
        <v>13307</v>
      </c>
      <c r="I5275" s="1068"/>
    </row>
    <row r="5276" customFormat="false" ht="12.75" hidden="false" customHeight="false" outlineLevel="0" collapsed="false">
      <c r="A5276" s="1001" t="n">
        <v>5274</v>
      </c>
      <c r="B5276" s="1001" t="s">
        <v>11520</v>
      </c>
      <c r="C5276" s="1001" t="s">
        <v>999</v>
      </c>
      <c r="D5276" s="1001" t="s">
        <v>852</v>
      </c>
      <c r="E5276" s="1001" t="n">
        <v>1030121590</v>
      </c>
      <c r="F5276" s="1001" t="n">
        <v>16170</v>
      </c>
      <c r="G5276" s="1001" t="s">
        <v>11521</v>
      </c>
      <c r="H5276" s="1128" t="n">
        <v>11481</v>
      </c>
      <c r="I5276" s="1068"/>
    </row>
    <row r="5277" customFormat="false" ht="12.75" hidden="false" customHeight="false" outlineLevel="0" collapsed="false">
      <c r="A5277" s="1001" t="n">
        <v>5275</v>
      </c>
      <c r="B5277" s="1001" t="s">
        <v>11522</v>
      </c>
      <c r="C5277" s="1001" t="s">
        <v>1084</v>
      </c>
      <c r="D5277" s="1001" t="s">
        <v>850</v>
      </c>
      <c r="E5277" s="1001" t="n">
        <v>1060850760</v>
      </c>
      <c r="F5277" s="1001" t="n">
        <v>30076</v>
      </c>
      <c r="G5277" s="1001" t="s">
        <v>11523</v>
      </c>
      <c r="H5277" s="1128" t="n">
        <v>1322</v>
      </c>
      <c r="I5277" s="1068"/>
    </row>
    <row r="5278" customFormat="false" ht="12.75" hidden="false" customHeight="false" outlineLevel="0" collapsed="false">
      <c r="A5278" s="1001" t="n">
        <v>5276</v>
      </c>
      <c r="B5278" s="1001" t="s">
        <v>11524</v>
      </c>
      <c r="C5278" s="1001" t="s">
        <v>922</v>
      </c>
      <c r="D5278" s="1001" t="s">
        <v>848</v>
      </c>
      <c r="E5278" s="1001" t="n">
        <v>3150720990</v>
      </c>
      <c r="F5278" s="1001" t="n">
        <v>65099</v>
      </c>
      <c r="G5278" s="1001" t="s">
        <v>11525</v>
      </c>
      <c r="H5278" s="1128" t="n">
        <v>25839</v>
      </c>
      <c r="I5278" s="1068"/>
    </row>
    <row r="5279" customFormat="false" ht="12.75" hidden="false" customHeight="false" outlineLevel="0" collapsed="false">
      <c r="A5279" s="1001" t="n">
        <v>5277</v>
      </c>
      <c r="B5279" s="1001" t="s">
        <v>11526</v>
      </c>
      <c r="C5279" s="1001" t="s">
        <v>1004</v>
      </c>
      <c r="D5279" s="1001" t="s">
        <v>861</v>
      </c>
      <c r="E5279" s="1001" t="n">
        <v>1050710380</v>
      </c>
      <c r="F5279" s="1001" t="n">
        <v>29038</v>
      </c>
      <c r="G5279" s="1001" t="s">
        <v>11527</v>
      </c>
      <c r="H5279" s="1128" t="n">
        <v>2214</v>
      </c>
      <c r="I5279" s="1068"/>
    </row>
    <row r="5280" customFormat="false" ht="12.75" hidden="false" customHeight="false" outlineLevel="0" collapsed="false">
      <c r="A5280" s="1001" t="n">
        <v>5278</v>
      </c>
      <c r="B5280" s="1001" t="s">
        <v>11528</v>
      </c>
      <c r="C5280" s="1001" t="s">
        <v>908</v>
      </c>
      <c r="D5280" s="1001" t="s">
        <v>854</v>
      </c>
      <c r="E5280" s="1001" t="n">
        <v>1010271720</v>
      </c>
      <c r="F5280" s="1001" t="n">
        <v>4172</v>
      </c>
      <c r="G5280" s="1001" t="s">
        <v>11529</v>
      </c>
      <c r="H5280" s="1128" t="n">
        <v>187</v>
      </c>
      <c r="I5280" s="1068"/>
    </row>
    <row r="5281" customFormat="false" ht="12.75" hidden="false" customHeight="false" outlineLevel="0" collapsed="false">
      <c r="A5281" s="1001" t="n">
        <v>5279</v>
      </c>
      <c r="B5281" s="1001" t="s">
        <v>11530</v>
      </c>
      <c r="C5281" s="1001" t="s">
        <v>939</v>
      </c>
      <c r="D5281" s="1001" t="s">
        <v>464</v>
      </c>
      <c r="E5281" s="1001" t="n">
        <v>2120330560</v>
      </c>
      <c r="F5281" s="1001" t="n">
        <v>60056</v>
      </c>
      <c r="G5281" s="1001" t="s">
        <v>11531</v>
      </c>
      <c r="H5281" s="1128" t="n">
        <v>12438</v>
      </c>
      <c r="I5281" s="1068"/>
    </row>
    <row r="5282" customFormat="false" ht="12.75" hidden="false" customHeight="false" outlineLevel="0" collapsed="false">
      <c r="A5282" s="1001" t="n">
        <v>5280</v>
      </c>
      <c r="B5282" s="1001" t="s">
        <v>11532</v>
      </c>
      <c r="C5282" s="1001" t="s">
        <v>988</v>
      </c>
      <c r="D5282" s="1001" t="s">
        <v>854</v>
      </c>
      <c r="E5282" s="1001" t="n">
        <v>1010021290</v>
      </c>
      <c r="F5282" s="1001" t="n">
        <v>6132</v>
      </c>
      <c r="G5282" s="1001" t="s">
        <v>11533</v>
      </c>
      <c r="H5282" s="1128" t="n">
        <v>3427</v>
      </c>
      <c r="I5282" s="1068"/>
    </row>
    <row r="5283" customFormat="false" ht="12.75" hidden="false" customHeight="false" outlineLevel="0" collapsed="false">
      <c r="A5283" s="1001" t="n">
        <v>5281</v>
      </c>
      <c r="B5283" s="1001" t="s">
        <v>11534</v>
      </c>
      <c r="C5283" s="1001" t="s">
        <v>1103</v>
      </c>
      <c r="D5283" s="1001" t="s">
        <v>851</v>
      </c>
      <c r="E5283" s="1001" t="n">
        <v>1070370420</v>
      </c>
      <c r="F5283" s="1001" t="n">
        <v>8045</v>
      </c>
      <c r="G5283" s="1001" t="s">
        <v>11535</v>
      </c>
      <c r="H5283" s="1128" t="n">
        <v>2341</v>
      </c>
      <c r="I5283" s="1068"/>
    </row>
    <row r="5284" customFormat="false" ht="12.75" hidden="false" customHeight="false" outlineLevel="0" collapsed="false">
      <c r="A5284" s="1001" t="n">
        <v>5282</v>
      </c>
      <c r="B5284" s="1001" t="s">
        <v>11536</v>
      </c>
      <c r="C5284" s="1001" t="s">
        <v>2351</v>
      </c>
      <c r="D5284" s="1001" t="s">
        <v>458</v>
      </c>
      <c r="E5284" s="1001" t="n">
        <v>2090620280</v>
      </c>
      <c r="F5284" s="1001" t="n">
        <v>50029</v>
      </c>
      <c r="G5284" s="1001" t="s">
        <v>11537</v>
      </c>
      <c r="H5284" s="1128" t="n">
        <v>29284</v>
      </c>
      <c r="I5284" s="1068"/>
    </row>
    <row r="5285" customFormat="false" ht="12.75" hidden="false" customHeight="false" outlineLevel="0" collapsed="false">
      <c r="A5285" s="1001" t="n">
        <v>5283</v>
      </c>
      <c r="B5285" s="1001" t="s">
        <v>11538</v>
      </c>
      <c r="C5285" s="1001" t="s">
        <v>1100</v>
      </c>
      <c r="D5285" s="1001" t="s">
        <v>848</v>
      </c>
      <c r="E5285" s="1001" t="n">
        <v>3150110530</v>
      </c>
      <c r="F5285" s="1001" t="n">
        <v>62054</v>
      </c>
      <c r="G5285" s="1001" t="s">
        <v>11539</v>
      </c>
      <c r="H5285" s="1128" t="n">
        <v>2021</v>
      </c>
      <c r="I5285" s="1068"/>
    </row>
    <row r="5286" customFormat="false" ht="12.75" hidden="false" customHeight="false" outlineLevel="0" collapsed="false">
      <c r="A5286" s="1001" t="n">
        <v>5284</v>
      </c>
      <c r="B5286" s="1001" t="s">
        <v>11540</v>
      </c>
      <c r="C5286" s="1001" t="s">
        <v>1092</v>
      </c>
      <c r="D5286" s="1001" t="s">
        <v>848</v>
      </c>
      <c r="E5286" s="1001" t="n">
        <v>3150200610</v>
      </c>
      <c r="F5286" s="1001" t="n">
        <v>61061</v>
      </c>
      <c r="G5286" s="1001" t="s">
        <v>11541</v>
      </c>
      <c r="H5286" s="1128" t="n">
        <v>1543</v>
      </c>
      <c r="I5286" s="1068"/>
    </row>
    <row r="5287" customFormat="false" ht="12.75" hidden="false" customHeight="false" outlineLevel="0" collapsed="false">
      <c r="A5287" s="1001" t="n">
        <v>5285</v>
      </c>
      <c r="B5287" s="1001" t="s">
        <v>11542</v>
      </c>
      <c r="C5287" s="1001" t="s">
        <v>875</v>
      </c>
      <c r="D5287" s="1001" t="s">
        <v>861</v>
      </c>
      <c r="E5287" s="1001" t="n">
        <v>1050540680</v>
      </c>
      <c r="F5287" s="1001" t="n">
        <v>28068</v>
      </c>
      <c r="G5287" s="1001" t="s">
        <v>11543</v>
      </c>
      <c r="H5287" s="1128" t="n">
        <v>3641</v>
      </c>
      <c r="I5287" s="1068"/>
    </row>
    <row r="5288" customFormat="false" ht="12.75" hidden="false" customHeight="false" outlineLevel="0" collapsed="false">
      <c r="A5288" s="1001" t="n">
        <v>5286</v>
      </c>
      <c r="B5288" s="1001" t="s">
        <v>11544</v>
      </c>
      <c r="C5288" s="1001" t="s">
        <v>681</v>
      </c>
      <c r="D5288" s="1001" t="s">
        <v>849</v>
      </c>
      <c r="E5288" s="1001" t="n">
        <v>1080610370</v>
      </c>
      <c r="F5288" s="1001" t="n">
        <v>33037</v>
      </c>
      <c r="G5288" s="1001" t="s">
        <v>11545</v>
      </c>
      <c r="H5288" s="1128" t="n">
        <v>6511</v>
      </c>
      <c r="I5288" s="1068"/>
    </row>
    <row r="5289" customFormat="false" ht="12.75" hidden="false" customHeight="false" outlineLevel="0" collapsed="false">
      <c r="A5289" s="1001" t="n">
        <v>5287</v>
      </c>
      <c r="B5289" s="1001" t="s">
        <v>11546</v>
      </c>
      <c r="C5289" s="1001" t="s">
        <v>999</v>
      </c>
      <c r="D5289" s="1001" t="s">
        <v>852</v>
      </c>
      <c r="E5289" s="1001" t="n">
        <v>1030121580</v>
      </c>
      <c r="F5289" s="1001" t="n">
        <v>16169</v>
      </c>
      <c r="G5289" s="1001" t="s">
        <v>11547</v>
      </c>
      <c r="H5289" s="1128" t="n">
        <v>6682</v>
      </c>
      <c r="I5289" s="1068"/>
    </row>
    <row r="5290" customFormat="false" ht="12.75" hidden="false" customHeight="false" outlineLevel="0" collapsed="false">
      <c r="A5290" s="1001" t="n">
        <v>5288</v>
      </c>
      <c r="B5290" s="1001" t="s">
        <v>11548</v>
      </c>
      <c r="C5290" s="1001" t="s">
        <v>988</v>
      </c>
      <c r="D5290" s="1001" t="s">
        <v>854</v>
      </c>
      <c r="E5290" s="1001" t="n">
        <v>1010021300</v>
      </c>
      <c r="F5290" s="1001" t="n">
        <v>6133</v>
      </c>
      <c r="G5290" s="1001" t="s">
        <v>11549</v>
      </c>
      <c r="H5290" s="1128" t="n">
        <v>1312</v>
      </c>
      <c r="I5290" s="1068"/>
    </row>
    <row r="5291" customFormat="false" ht="12.75" hidden="false" customHeight="false" outlineLevel="0" collapsed="false">
      <c r="A5291" s="1001" t="n">
        <v>5289</v>
      </c>
      <c r="B5291" s="1001" t="s">
        <v>11550</v>
      </c>
      <c r="C5291" s="1001" t="s">
        <v>945</v>
      </c>
      <c r="D5291" s="1001" t="s">
        <v>852</v>
      </c>
      <c r="E5291" s="1001" t="n">
        <v>1030151400</v>
      </c>
      <c r="F5291" s="1001" t="n">
        <v>17149</v>
      </c>
      <c r="G5291" s="1001" t="s">
        <v>11551</v>
      </c>
      <c r="H5291" s="1128" t="n">
        <v>6991</v>
      </c>
      <c r="I5291" s="1068"/>
    </row>
    <row r="5292" customFormat="false" ht="12.75" hidden="false" customHeight="false" outlineLevel="0" collapsed="false">
      <c r="A5292" s="1001" t="n">
        <v>5290</v>
      </c>
      <c r="B5292" s="1001" t="s">
        <v>11552</v>
      </c>
      <c r="C5292" s="1001" t="s">
        <v>1269</v>
      </c>
      <c r="D5292" s="1001" t="s">
        <v>860</v>
      </c>
      <c r="E5292" s="1001" t="n">
        <v>1020040500</v>
      </c>
      <c r="F5292" s="1001" t="n">
        <v>7051</v>
      </c>
      <c r="G5292" s="1001" t="s">
        <v>11553</v>
      </c>
      <c r="H5292" s="1128" t="n">
        <v>795</v>
      </c>
      <c r="I5292" s="1068"/>
    </row>
    <row r="5293" customFormat="false" ht="12.75" hidden="false" customHeight="false" outlineLevel="0" collapsed="false">
      <c r="A5293" s="1001" t="n">
        <v>5291</v>
      </c>
      <c r="B5293" s="1001" t="s">
        <v>11554</v>
      </c>
      <c r="C5293" s="1001" t="s">
        <v>988</v>
      </c>
      <c r="D5293" s="1001" t="s">
        <v>854</v>
      </c>
      <c r="E5293" s="1001" t="n">
        <v>1010021310</v>
      </c>
      <c r="F5293" s="1001" t="n">
        <v>6134</v>
      </c>
      <c r="G5293" s="1001" t="s">
        <v>11555</v>
      </c>
      <c r="H5293" s="1128" t="n">
        <v>544</v>
      </c>
      <c r="I5293" s="1068"/>
    </row>
    <row r="5294" customFormat="false" ht="12.75" hidden="false" customHeight="false" outlineLevel="0" collapsed="false">
      <c r="A5294" s="1001" t="n">
        <v>5292</v>
      </c>
      <c r="B5294" s="1001" t="s">
        <v>11556</v>
      </c>
      <c r="C5294" s="1001" t="s">
        <v>954</v>
      </c>
      <c r="D5294" s="1001" t="s">
        <v>852</v>
      </c>
      <c r="E5294" s="1001" t="n">
        <v>1030450440</v>
      </c>
      <c r="F5294" s="1001" t="n">
        <v>20044</v>
      </c>
      <c r="G5294" s="1001" t="s">
        <v>11557</v>
      </c>
      <c r="H5294" s="1128" t="n">
        <v>2275</v>
      </c>
      <c r="I5294" s="1068"/>
    </row>
    <row r="5295" customFormat="false" ht="12.75" hidden="false" customHeight="false" outlineLevel="0" collapsed="false">
      <c r="A5295" s="1001" t="n">
        <v>5293</v>
      </c>
      <c r="B5295" s="1001" t="s">
        <v>11558</v>
      </c>
      <c r="C5295" s="1001" t="s">
        <v>999</v>
      </c>
      <c r="D5295" s="1001" t="s">
        <v>852</v>
      </c>
      <c r="E5295" s="1001" t="n">
        <v>1030121600</v>
      </c>
      <c r="F5295" s="1001" t="n">
        <v>16171</v>
      </c>
      <c r="G5295" s="1001" t="s">
        <v>11559</v>
      </c>
      <c r="H5295" s="1128" t="n">
        <v>3276</v>
      </c>
      <c r="I5295" s="1068"/>
    </row>
    <row r="5296" customFormat="false" ht="12.75" hidden="false" customHeight="false" outlineLevel="0" collapsed="false">
      <c r="A5296" s="1001" t="n">
        <v>5294</v>
      </c>
      <c r="B5296" s="1001" t="s">
        <v>11560</v>
      </c>
      <c r="C5296" s="1001" t="s">
        <v>1518</v>
      </c>
      <c r="D5296" s="1001" t="s">
        <v>464</v>
      </c>
      <c r="E5296" s="1001" t="n">
        <v>2120400170</v>
      </c>
      <c r="F5296" s="1001" t="n">
        <v>59017</v>
      </c>
      <c r="G5296" s="1001" t="s">
        <v>11561</v>
      </c>
      <c r="H5296" s="1128" t="n">
        <v>14913</v>
      </c>
      <c r="I5296" s="1068"/>
    </row>
    <row r="5297" customFormat="false" ht="12.75" hidden="false" customHeight="false" outlineLevel="0" collapsed="false">
      <c r="A5297" s="1001" t="n">
        <v>5295</v>
      </c>
      <c r="B5297" s="1001" t="s">
        <v>11562</v>
      </c>
      <c r="C5297" s="1001" t="s">
        <v>1125</v>
      </c>
      <c r="D5297" s="1001" t="s">
        <v>851</v>
      </c>
      <c r="E5297" s="1001" t="n">
        <v>1070740510</v>
      </c>
      <c r="F5297" s="1001" t="n">
        <v>9051</v>
      </c>
      <c r="G5297" s="1001" t="s">
        <v>11563</v>
      </c>
      <c r="H5297" s="1128" t="n">
        <v>820</v>
      </c>
      <c r="I5297" s="1068"/>
    </row>
    <row r="5298" customFormat="false" ht="12.75" hidden="false" customHeight="false" outlineLevel="0" collapsed="false">
      <c r="A5298" s="1001" t="n">
        <v>5296</v>
      </c>
      <c r="B5298" s="1001" t="s">
        <v>11564</v>
      </c>
      <c r="C5298" s="1001" t="s">
        <v>999</v>
      </c>
      <c r="D5298" s="1001" t="s">
        <v>852</v>
      </c>
      <c r="E5298" s="1001" t="n">
        <v>1030121610</v>
      </c>
      <c r="F5298" s="1001" t="n">
        <v>16172</v>
      </c>
      <c r="G5298" s="1001" t="s">
        <v>11565</v>
      </c>
      <c r="H5298" s="1128" t="n">
        <v>4946</v>
      </c>
      <c r="I5298" s="1068"/>
    </row>
    <row r="5299" customFormat="false" ht="12.75" hidden="false" customHeight="false" outlineLevel="0" collapsed="false">
      <c r="A5299" s="1001" t="n">
        <v>5297</v>
      </c>
      <c r="B5299" s="1001" t="s">
        <v>11566</v>
      </c>
      <c r="C5299" s="1001" t="s">
        <v>945</v>
      </c>
      <c r="D5299" s="1001" t="s">
        <v>852</v>
      </c>
      <c r="E5299" s="1001" t="n">
        <v>1030151410</v>
      </c>
      <c r="F5299" s="1001" t="n">
        <v>17150</v>
      </c>
      <c r="G5299" s="1001" t="s">
        <v>11567</v>
      </c>
      <c r="H5299" s="1128" t="n">
        <v>6902</v>
      </c>
      <c r="I5299" s="1068"/>
    </row>
    <row r="5300" customFormat="false" ht="12.75" hidden="false" customHeight="false" outlineLevel="0" collapsed="false">
      <c r="A5300" s="1001" t="n">
        <v>5298</v>
      </c>
      <c r="B5300" s="1001" t="s">
        <v>11568</v>
      </c>
      <c r="C5300" s="1001" t="s">
        <v>1771</v>
      </c>
      <c r="D5300" s="1001" t="s">
        <v>458</v>
      </c>
      <c r="E5300" s="1001" t="n">
        <v>2090460140</v>
      </c>
      <c r="F5300" s="1001" t="n">
        <v>45014</v>
      </c>
      <c r="G5300" s="1001" t="s">
        <v>11569</v>
      </c>
      <c r="H5300" s="1128" t="n">
        <v>6931</v>
      </c>
      <c r="I5300" s="1068"/>
    </row>
    <row r="5301" customFormat="false" ht="12.75" hidden="false" customHeight="false" outlineLevel="0" collapsed="false">
      <c r="A5301" s="1001" t="n">
        <v>5299</v>
      </c>
      <c r="B5301" s="1001" t="s">
        <v>11570</v>
      </c>
      <c r="C5301" s="1001" t="s">
        <v>1518</v>
      </c>
      <c r="D5301" s="1001" t="s">
        <v>464</v>
      </c>
      <c r="E5301" s="1001" t="n">
        <v>2120400180</v>
      </c>
      <c r="F5301" s="1001" t="n">
        <v>59018</v>
      </c>
      <c r="G5301" s="1001" t="s">
        <v>11571</v>
      </c>
      <c r="H5301" s="1128" t="n">
        <v>3305</v>
      </c>
      <c r="I5301" s="1068"/>
    </row>
    <row r="5302" customFormat="false" ht="12.75" hidden="false" customHeight="false" outlineLevel="0" collapsed="false">
      <c r="A5302" s="1001" t="n">
        <v>5300</v>
      </c>
      <c r="B5302" s="1001" t="s">
        <v>11572</v>
      </c>
      <c r="C5302" s="1001" t="s">
        <v>1320</v>
      </c>
      <c r="D5302" s="1001" t="s">
        <v>462</v>
      </c>
      <c r="E5302" s="1001" t="n">
        <v>2111050320</v>
      </c>
      <c r="F5302" s="1001" t="n">
        <v>109032</v>
      </c>
      <c r="G5302" s="1001" t="s">
        <v>11573</v>
      </c>
      <c r="H5302" s="1128" t="n">
        <v>1641</v>
      </c>
      <c r="I5302" s="1068"/>
    </row>
    <row r="5303" customFormat="false" ht="12.75" hidden="false" customHeight="false" outlineLevel="0" collapsed="false">
      <c r="A5303" s="1001" t="n">
        <v>5301</v>
      </c>
      <c r="B5303" s="1001" t="s">
        <v>11574</v>
      </c>
      <c r="C5303" s="1001" t="s">
        <v>988</v>
      </c>
      <c r="D5303" s="1001" t="s">
        <v>854</v>
      </c>
      <c r="E5303" s="1001" t="n">
        <v>1010021320</v>
      </c>
      <c r="F5303" s="1001" t="n">
        <v>6135</v>
      </c>
      <c r="G5303" s="1001" t="s">
        <v>11575</v>
      </c>
      <c r="H5303" s="1128" t="n">
        <v>315</v>
      </c>
      <c r="I5303" s="1068"/>
    </row>
    <row r="5304" customFormat="false" ht="12.75" hidden="false" customHeight="false" outlineLevel="0" collapsed="false">
      <c r="A5304" s="1001" t="n">
        <v>5302</v>
      </c>
      <c r="B5304" s="1001" t="s">
        <v>11576</v>
      </c>
      <c r="C5304" s="1001" t="s">
        <v>1012</v>
      </c>
      <c r="D5304" s="1001" t="s">
        <v>464</v>
      </c>
      <c r="E5304" s="1001" t="n">
        <v>2120700790</v>
      </c>
      <c r="F5304" s="1001" t="n">
        <v>58080</v>
      </c>
      <c r="G5304" s="1001" t="s">
        <v>11577</v>
      </c>
      <c r="H5304" s="1128" t="n">
        <v>1161</v>
      </c>
      <c r="I5304" s="1068"/>
    </row>
    <row r="5305" customFormat="false" ht="12.75" hidden="false" customHeight="false" outlineLevel="0" collapsed="false">
      <c r="A5305" s="1001" t="n">
        <v>5303</v>
      </c>
      <c r="B5305" s="1001" t="s">
        <v>11578</v>
      </c>
      <c r="C5305" s="1001" t="s">
        <v>1330</v>
      </c>
      <c r="D5305" s="1001" t="s">
        <v>861</v>
      </c>
      <c r="E5305" s="1001" t="n">
        <v>1050840580</v>
      </c>
      <c r="F5305" s="1001" t="n">
        <v>26059</v>
      </c>
      <c r="G5305" s="1001" t="s">
        <v>11579</v>
      </c>
      <c r="H5305" s="1128" t="n">
        <v>12981</v>
      </c>
      <c r="I5305" s="1068"/>
    </row>
    <row r="5306" customFormat="false" ht="12.75" hidden="false" customHeight="false" outlineLevel="0" collapsed="false">
      <c r="A5306" s="1001" t="n">
        <v>5304</v>
      </c>
      <c r="B5306" s="1001" t="s">
        <v>11580</v>
      </c>
      <c r="C5306" s="1001" t="s">
        <v>988</v>
      </c>
      <c r="D5306" s="1001" t="s">
        <v>854</v>
      </c>
      <c r="E5306" s="1001" t="n">
        <v>1010021330</v>
      </c>
      <c r="F5306" s="1001" t="n">
        <v>6136</v>
      </c>
      <c r="G5306" s="1001" t="s">
        <v>11581</v>
      </c>
      <c r="H5306" s="1128" t="n">
        <v>999</v>
      </c>
      <c r="I5306" s="1068"/>
    </row>
    <row r="5307" customFormat="false" ht="12.75" hidden="false" customHeight="false" outlineLevel="0" collapsed="false">
      <c r="A5307" s="1001" t="n">
        <v>5305</v>
      </c>
      <c r="B5307" s="1001" t="s">
        <v>11582</v>
      </c>
      <c r="C5307" s="1001" t="s">
        <v>890</v>
      </c>
      <c r="D5307" s="1001" t="s">
        <v>468</v>
      </c>
      <c r="E5307" s="1001" t="n">
        <v>3130600330</v>
      </c>
      <c r="F5307" s="1001" t="n">
        <v>68033</v>
      </c>
      <c r="G5307" s="1001" t="s">
        <v>11583</v>
      </c>
      <c r="H5307" s="1128" t="n">
        <v>4757</v>
      </c>
      <c r="I5307" s="1068"/>
    </row>
    <row r="5308" customFormat="false" ht="12.75" hidden="false" customHeight="false" outlineLevel="0" collapsed="false">
      <c r="A5308" s="1001" t="n">
        <v>5306</v>
      </c>
      <c r="B5308" s="1001" t="s">
        <v>11584</v>
      </c>
      <c r="C5308" s="1001" t="s">
        <v>1434</v>
      </c>
      <c r="D5308" s="1001" t="s">
        <v>458</v>
      </c>
      <c r="E5308" s="1001" t="n">
        <v>2090050310</v>
      </c>
      <c r="F5308" s="1001" t="n">
        <v>51031</v>
      </c>
      <c r="G5308" s="1001" t="s">
        <v>11585</v>
      </c>
      <c r="H5308" s="1128" t="n">
        <v>5879</v>
      </c>
      <c r="I5308" s="1068"/>
    </row>
    <row r="5309" customFormat="false" ht="12.75" hidden="false" customHeight="false" outlineLevel="0" collapsed="false">
      <c r="A5309" s="1001" t="n">
        <v>5307</v>
      </c>
      <c r="B5309" s="1001" t="s">
        <v>11586</v>
      </c>
      <c r="C5309" s="1001" t="s">
        <v>968</v>
      </c>
      <c r="D5309" s="1001" t="s">
        <v>859</v>
      </c>
      <c r="E5309" s="1001" t="n">
        <v>2100800280</v>
      </c>
      <c r="F5309" s="1001" t="n">
        <v>55028</v>
      </c>
      <c r="G5309" s="1001" t="s">
        <v>11587</v>
      </c>
      <c r="H5309" s="1128" t="n">
        <v>1904</v>
      </c>
      <c r="I5309" s="1068"/>
    </row>
    <row r="5310" customFormat="false" ht="12.75" hidden="false" customHeight="false" outlineLevel="0" collapsed="false">
      <c r="A5310" s="1001" t="n">
        <v>5308</v>
      </c>
      <c r="B5310" s="1001" t="s">
        <v>11588</v>
      </c>
      <c r="C5310" s="1001" t="s">
        <v>1344</v>
      </c>
      <c r="D5310" s="1001" t="s">
        <v>458</v>
      </c>
      <c r="E5310" s="1001" t="n">
        <v>2090430260</v>
      </c>
      <c r="F5310" s="1001" t="n">
        <v>46026</v>
      </c>
      <c r="G5310" s="1001" t="s">
        <v>11589</v>
      </c>
      <c r="H5310" s="1128" t="n">
        <v>8789</v>
      </c>
      <c r="I5310" s="1068"/>
    </row>
    <row r="5311" customFormat="false" ht="12.75" hidden="false" customHeight="false" outlineLevel="0" collapsed="false">
      <c r="A5311" s="1001" t="n">
        <v>5309</v>
      </c>
      <c r="B5311" s="1001" t="s">
        <v>11590</v>
      </c>
      <c r="C5311" s="1001" t="s">
        <v>1418</v>
      </c>
      <c r="D5311" s="1001" t="s">
        <v>850</v>
      </c>
      <c r="E5311" s="1001" t="n">
        <v>1060930320</v>
      </c>
      <c r="F5311" s="1001" t="n">
        <v>93032</v>
      </c>
      <c r="G5311" s="1001" t="s">
        <v>11591</v>
      </c>
      <c r="H5311" s="1128" t="n">
        <v>14985</v>
      </c>
      <c r="I5311" s="1068"/>
    </row>
    <row r="5312" customFormat="false" ht="12.75" hidden="false" customHeight="false" outlineLevel="0" collapsed="false">
      <c r="A5312" s="1001" t="n">
        <v>5310</v>
      </c>
      <c r="B5312" s="1001" t="s">
        <v>11592</v>
      </c>
      <c r="C5312" s="1001" t="s">
        <v>1418</v>
      </c>
      <c r="D5312" s="1001" t="s">
        <v>850</v>
      </c>
      <c r="E5312" s="1001" t="n">
        <v>1060930330</v>
      </c>
      <c r="F5312" s="1001" t="n">
        <v>93033</v>
      </c>
      <c r="G5312" s="1001" t="s">
        <v>11593</v>
      </c>
      <c r="H5312" s="1128" t="n">
        <v>51617</v>
      </c>
      <c r="I5312" s="1068"/>
    </row>
    <row r="5313" customFormat="false" ht="12.75" hidden="false" customHeight="false" outlineLevel="0" collapsed="false">
      <c r="A5313" s="1001" t="n">
        <v>5311</v>
      </c>
      <c r="B5313" s="1001" t="s">
        <v>11594</v>
      </c>
      <c r="C5313" s="1001" t="s">
        <v>1159</v>
      </c>
      <c r="D5313" s="1001" t="s">
        <v>852</v>
      </c>
      <c r="E5313" s="1001" t="n">
        <v>1030241780</v>
      </c>
      <c r="F5313" s="1001" t="n">
        <v>13189</v>
      </c>
      <c r="G5313" s="1001" t="s">
        <v>11595</v>
      </c>
      <c r="H5313" s="1128" t="n">
        <v>4820</v>
      </c>
      <c r="I5313" s="1068"/>
    </row>
    <row r="5314" customFormat="false" ht="12.75" hidden="false" customHeight="false" outlineLevel="0" collapsed="false">
      <c r="A5314" s="1001" t="n">
        <v>5312</v>
      </c>
      <c r="B5314" s="1001" t="s">
        <v>11596</v>
      </c>
      <c r="C5314" s="1001" t="s">
        <v>1103</v>
      </c>
      <c r="D5314" s="1001" t="s">
        <v>851</v>
      </c>
      <c r="E5314" s="1001" t="n">
        <v>1070370430</v>
      </c>
      <c r="F5314" s="1001" t="n">
        <v>8046</v>
      </c>
      <c r="G5314" s="1001" t="s">
        <v>11597</v>
      </c>
      <c r="H5314" s="1128" t="n">
        <v>656</v>
      </c>
      <c r="I5314" s="1068"/>
    </row>
    <row r="5315" customFormat="false" ht="12.75" hidden="false" customHeight="false" outlineLevel="0" collapsed="false">
      <c r="A5315" s="1001" t="n">
        <v>5313</v>
      </c>
      <c r="B5315" s="1001" t="s">
        <v>11598</v>
      </c>
      <c r="C5315" s="1001" t="s">
        <v>1084</v>
      </c>
      <c r="D5315" s="1001" t="s">
        <v>850</v>
      </c>
      <c r="E5315" s="1001" t="n">
        <v>1060850770</v>
      </c>
      <c r="F5315" s="1001" t="n">
        <v>30077</v>
      </c>
      <c r="G5315" s="1001" t="s">
        <v>11599</v>
      </c>
      <c r="H5315" s="1128" t="n">
        <v>2475</v>
      </c>
      <c r="I5315" s="1068"/>
    </row>
    <row r="5316" customFormat="false" ht="12.75" hidden="false" customHeight="false" outlineLevel="0" collapsed="false">
      <c r="A5316" s="1001" t="n">
        <v>5314</v>
      </c>
      <c r="B5316" s="1001" t="s">
        <v>11600</v>
      </c>
      <c r="C5316" s="1001" t="s">
        <v>1032</v>
      </c>
      <c r="D5316" s="1001" t="s">
        <v>854</v>
      </c>
      <c r="E5316" s="1001" t="n">
        <v>1010070870</v>
      </c>
      <c r="F5316" s="1001" t="n">
        <v>5087</v>
      </c>
      <c r="G5316" s="1001" t="s">
        <v>11601</v>
      </c>
      <c r="H5316" s="1128" t="n">
        <v>1926</v>
      </c>
      <c r="I5316" s="1068"/>
    </row>
    <row r="5317" customFormat="false" ht="12.75" hidden="false" customHeight="false" outlineLevel="0" collapsed="false">
      <c r="A5317" s="1001" t="n">
        <v>5315</v>
      </c>
      <c r="B5317" s="1001" t="s">
        <v>11602</v>
      </c>
      <c r="C5317" s="1001" t="s">
        <v>1117</v>
      </c>
      <c r="D5317" s="1001" t="s">
        <v>852</v>
      </c>
      <c r="E5317" s="1001" t="n">
        <v>1030571150</v>
      </c>
      <c r="F5317" s="1001" t="n">
        <v>18118</v>
      </c>
      <c r="G5317" s="1001" t="s">
        <v>11603</v>
      </c>
      <c r="H5317" s="1128" t="n">
        <v>1449</v>
      </c>
      <c r="I5317" s="1068"/>
    </row>
    <row r="5318" customFormat="false" ht="12.75" hidden="false" customHeight="false" outlineLevel="0" collapsed="false">
      <c r="A5318" s="1001" t="n">
        <v>5316</v>
      </c>
      <c r="B5318" s="1001" t="s">
        <v>11604</v>
      </c>
      <c r="C5318" s="1001" t="s">
        <v>1035</v>
      </c>
      <c r="D5318" s="1001" t="s">
        <v>854</v>
      </c>
      <c r="E5318" s="1001" t="n">
        <v>1010811950</v>
      </c>
      <c r="F5318" s="1001" t="n">
        <v>1200</v>
      </c>
      <c r="G5318" s="1001" t="s">
        <v>11605</v>
      </c>
      <c r="H5318" s="1128" t="n">
        <v>1079</v>
      </c>
      <c r="I5318" s="1068"/>
    </row>
    <row r="5319" customFormat="false" ht="12.75" hidden="false" customHeight="false" outlineLevel="0" collapsed="false">
      <c r="A5319" s="1001" t="n">
        <v>5317</v>
      </c>
      <c r="B5319" s="1001" t="s">
        <v>11606</v>
      </c>
      <c r="C5319" s="1001" t="s">
        <v>1110</v>
      </c>
      <c r="D5319" s="1001" t="s">
        <v>858</v>
      </c>
      <c r="E5319" s="1001" t="n">
        <v>1040831335</v>
      </c>
      <c r="F5319" s="1001" t="n">
        <v>22244</v>
      </c>
      <c r="G5319" s="1001" t="s">
        <v>11607</v>
      </c>
      <c r="H5319" s="1128" t="n">
        <v>1782</v>
      </c>
      <c r="I5319" s="1068"/>
    </row>
    <row r="5320" customFormat="false" ht="12.75" hidden="false" customHeight="false" outlineLevel="0" collapsed="false">
      <c r="A5320" s="1001" t="n">
        <v>5318</v>
      </c>
      <c r="B5320" s="1001" t="s">
        <v>11608</v>
      </c>
      <c r="C5320" s="1001" t="s">
        <v>925</v>
      </c>
      <c r="D5320" s="1001" t="s">
        <v>848</v>
      </c>
      <c r="E5320" s="1001" t="n">
        <v>3150510590</v>
      </c>
      <c r="F5320" s="1001" t="n">
        <v>63059</v>
      </c>
      <c r="G5320" s="1001" t="s">
        <v>11609</v>
      </c>
      <c r="H5320" s="1128" t="n">
        <v>52500</v>
      </c>
      <c r="I5320" s="1068"/>
    </row>
    <row r="5321" customFormat="false" ht="12.75" hidden="false" customHeight="false" outlineLevel="0" collapsed="false">
      <c r="A5321" s="1001" t="n">
        <v>5319</v>
      </c>
      <c r="B5321" s="1001" t="s">
        <v>11610</v>
      </c>
      <c r="C5321" s="1001" t="s">
        <v>1092</v>
      </c>
      <c r="D5321" s="1001" t="s">
        <v>848</v>
      </c>
      <c r="E5321" s="1001" t="n">
        <v>3150200620</v>
      </c>
      <c r="F5321" s="1001" t="n">
        <v>61062</v>
      </c>
      <c r="G5321" s="1001" t="s">
        <v>11611</v>
      </c>
      <c r="H5321" s="1128" t="n">
        <v>7768</v>
      </c>
      <c r="I5321" s="1068"/>
    </row>
    <row r="5322" customFormat="false" ht="12.75" hidden="false" customHeight="false" outlineLevel="0" collapsed="false">
      <c r="A5322" s="1001" t="n">
        <v>5320</v>
      </c>
      <c r="B5322" s="1001" t="s">
        <v>11612</v>
      </c>
      <c r="C5322" s="1001" t="s">
        <v>1884</v>
      </c>
      <c r="D5322" s="1001" t="s">
        <v>849</v>
      </c>
      <c r="E5322" s="1001" t="n">
        <v>1080320300</v>
      </c>
      <c r="F5322" s="1001" t="n">
        <v>40031</v>
      </c>
      <c r="G5322" s="1001" t="s">
        <v>11613</v>
      </c>
      <c r="H5322" s="1128" t="n">
        <v>735</v>
      </c>
      <c r="I5322" s="1068"/>
    </row>
    <row r="5323" customFormat="false" ht="12.75" hidden="false" customHeight="false" outlineLevel="0" collapsed="false">
      <c r="A5323" s="1001" t="n">
        <v>5321</v>
      </c>
      <c r="B5323" s="1001" t="s">
        <v>11614</v>
      </c>
      <c r="C5323" s="1001" t="s">
        <v>1017</v>
      </c>
      <c r="D5323" s="1001" t="s">
        <v>847</v>
      </c>
      <c r="E5323" s="1001" t="n">
        <v>3180670620</v>
      </c>
      <c r="F5323" s="1001" t="n">
        <v>80062</v>
      </c>
      <c r="G5323" s="1001" t="s">
        <v>11615</v>
      </c>
      <c r="H5323" s="1128" t="n">
        <v>1091</v>
      </c>
      <c r="I5323" s="1068"/>
    </row>
    <row r="5324" customFormat="false" ht="12.75" hidden="false" customHeight="false" outlineLevel="0" collapsed="false">
      <c r="A5324" s="1001" t="n">
        <v>5322</v>
      </c>
      <c r="B5324" s="1001" t="s">
        <v>11616</v>
      </c>
      <c r="C5324" s="1001" t="s">
        <v>2334</v>
      </c>
      <c r="D5324" s="1001" t="s">
        <v>458</v>
      </c>
      <c r="E5324" s="1001" t="n">
        <v>2090420130</v>
      </c>
      <c r="F5324" s="1001" t="n">
        <v>49013</v>
      </c>
      <c r="G5324" s="1001" t="s">
        <v>11617</v>
      </c>
      <c r="H5324" s="1128" t="n">
        <v>3640</v>
      </c>
      <c r="I5324" s="1068"/>
    </row>
    <row r="5325" customFormat="false" ht="12.75" hidden="false" customHeight="false" outlineLevel="0" collapsed="false">
      <c r="A5325" s="1001" t="n">
        <v>5323</v>
      </c>
      <c r="B5325" s="1001" t="s">
        <v>11618</v>
      </c>
      <c r="C5325" s="1001" t="s">
        <v>1055</v>
      </c>
      <c r="D5325" s="1001" t="s">
        <v>852</v>
      </c>
      <c r="E5325" s="1001" t="n">
        <v>1030860970</v>
      </c>
      <c r="F5325" s="1001" t="n">
        <v>12113</v>
      </c>
      <c r="G5325" s="1001" t="s">
        <v>11619</v>
      </c>
      <c r="H5325" s="1128" t="n">
        <v>2838</v>
      </c>
      <c r="I5325" s="1068"/>
    </row>
    <row r="5326" customFormat="false" ht="12.75" hidden="false" customHeight="false" outlineLevel="0" collapsed="false">
      <c r="A5326" s="1001" t="n">
        <v>5324</v>
      </c>
      <c r="B5326" s="1001" t="s">
        <v>11620</v>
      </c>
      <c r="C5326" s="1001" t="s">
        <v>1226</v>
      </c>
      <c r="D5326" s="1001" t="s">
        <v>855</v>
      </c>
      <c r="E5326" s="1001" t="n">
        <v>3160410601</v>
      </c>
      <c r="F5326" s="1001" t="n">
        <v>75097</v>
      </c>
      <c r="G5326" s="1001" t="s">
        <v>11621</v>
      </c>
      <c r="H5326" s="1128" t="n">
        <v>6300</v>
      </c>
      <c r="I5326" s="1068"/>
    </row>
    <row r="5327" customFormat="false" ht="12.75" hidden="false" customHeight="false" outlineLevel="0" collapsed="false">
      <c r="A5327" s="1001" t="n">
        <v>5325</v>
      </c>
      <c r="B5327" s="1001" t="s">
        <v>11622</v>
      </c>
      <c r="C5327" s="1001" t="s">
        <v>1063</v>
      </c>
      <c r="D5327" s="1001" t="s">
        <v>857</v>
      </c>
      <c r="E5327" s="1001" t="n">
        <v>4190010280</v>
      </c>
      <c r="F5327" s="1001" t="n">
        <v>84028</v>
      </c>
      <c r="G5327" s="1001" t="s">
        <v>11623</v>
      </c>
      <c r="H5327" s="1128" t="n">
        <v>15661</v>
      </c>
      <c r="I5327" s="1068"/>
    </row>
    <row r="5328" customFormat="false" ht="12.75" hidden="false" customHeight="false" outlineLevel="0" collapsed="false">
      <c r="A5328" s="1001" t="n">
        <v>5326</v>
      </c>
      <c r="B5328" s="1001" t="s">
        <v>11624</v>
      </c>
      <c r="C5328" s="1001" t="s">
        <v>954</v>
      </c>
      <c r="D5328" s="1001" t="s">
        <v>852</v>
      </c>
      <c r="E5328" s="1001" t="n">
        <v>1030450450</v>
      </c>
      <c r="F5328" s="1001" t="n">
        <v>20045</v>
      </c>
      <c r="G5328" s="1001" t="s">
        <v>11625</v>
      </c>
      <c r="H5328" s="1128" t="n">
        <v>16498</v>
      </c>
      <c r="I5328" s="1068"/>
    </row>
    <row r="5329" customFormat="false" ht="12.75" hidden="false" customHeight="false" outlineLevel="0" collapsed="false">
      <c r="A5329" s="1001" t="n">
        <v>5327</v>
      </c>
      <c r="B5329" s="1001" t="s">
        <v>11626</v>
      </c>
      <c r="C5329" s="1001" t="s">
        <v>1497</v>
      </c>
      <c r="D5329" s="1001" t="s">
        <v>462</v>
      </c>
      <c r="E5329" s="1001" t="n">
        <v>2110440420</v>
      </c>
      <c r="F5329" s="1001" t="n">
        <v>43042</v>
      </c>
      <c r="G5329" s="1001" t="s">
        <v>11627</v>
      </c>
      <c r="H5329" s="1128" t="n">
        <v>12324</v>
      </c>
      <c r="I5329" s="1068"/>
    </row>
    <row r="5330" customFormat="false" ht="12.75" hidden="false" customHeight="false" outlineLevel="0" collapsed="false">
      <c r="A5330" s="1001" t="n">
        <v>5328</v>
      </c>
      <c r="B5330" s="1001" t="s">
        <v>11628</v>
      </c>
      <c r="C5330" s="1001" t="s">
        <v>1320</v>
      </c>
      <c r="D5330" s="1001" t="s">
        <v>462</v>
      </c>
      <c r="E5330" s="1001" t="n">
        <v>2111050330</v>
      </c>
      <c r="F5330" s="1001" t="n">
        <v>109033</v>
      </c>
      <c r="G5330" s="1001" t="s">
        <v>11629</v>
      </c>
      <c r="H5330" s="1128" t="n">
        <v>15699</v>
      </c>
      <c r="I5330" s="1068"/>
    </row>
    <row r="5331" customFormat="false" ht="12.75" hidden="false" customHeight="false" outlineLevel="0" collapsed="false">
      <c r="A5331" s="1001" t="n">
        <v>5329</v>
      </c>
      <c r="B5331" s="1001" t="s">
        <v>11630</v>
      </c>
      <c r="C5331" s="1001" t="s">
        <v>1320</v>
      </c>
      <c r="D5331" s="1001" t="s">
        <v>462</v>
      </c>
      <c r="E5331" s="1001" t="n">
        <v>2111050340</v>
      </c>
      <c r="F5331" s="1001" t="n">
        <v>109034</v>
      </c>
      <c r="G5331" s="1001" t="s">
        <v>11631</v>
      </c>
      <c r="H5331" s="1128" t="n">
        <v>25757</v>
      </c>
      <c r="I5331" s="1068"/>
    </row>
    <row r="5332" customFormat="false" ht="12.75" hidden="false" customHeight="false" outlineLevel="0" collapsed="false">
      <c r="A5332" s="1001" t="n">
        <v>5330</v>
      </c>
      <c r="B5332" s="1001" t="s">
        <v>11632</v>
      </c>
      <c r="C5332" s="1001" t="s">
        <v>1004</v>
      </c>
      <c r="D5332" s="1001" t="s">
        <v>861</v>
      </c>
      <c r="E5332" s="1001" t="n">
        <v>1050710390</v>
      </c>
      <c r="F5332" s="1001" t="n">
        <v>29039</v>
      </c>
      <c r="G5332" s="1001" t="s">
        <v>11633</v>
      </c>
      <c r="H5332" s="1128" t="n">
        <v>9135</v>
      </c>
      <c r="I5332" s="1068"/>
    </row>
    <row r="5333" customFormat="false" ht="12.75" hidden="false" customHeight="false" outlineLevel="0" collapsed="false">
      <c r="A5333" s="1001" t="n">
        <v>5331</v>
      </c>
      <c r="B5333" s="1001" t="s">
        <v>11634</v>
      </c>
      <c r="C5333" s="1001" t="s">
        <v>1024</v>
      </c>
      <c r="D5333" s="1001" t="s">
        <v>856</v>
      </c>
      <c r="E5333" s="1001" t="n">
        <v>4200730570</v>
      </c>
      <c r="F5333" s="1001" t="n">
        <v>90058</v>
      </c>
      <c r="G5333" s="1001" t="s">
        <v>11635</v>
      </c>
      <c r="H5333" s="1128" t="n">
        <v>21330</v>
      </c>
      <c r="I5333" s="1068"/>
    </row>
    <row r="5334" customFormat="false" ht="12.75" hidden="false" customHeight="false" outlineLevel="0" collapsed="false">
      <c r="A5334" s="1001" t="n">
        <v>5332</v>
      </c>
      <c r="B5334" s="1001" t="s">
        <v>11636</v>
      </c>
      <c r="C5334" s="1001" t="s">
        <v>1055</v>
      </c>
      <c r="D5334" s="1001" t="s">
        <v>852</v>
      </c>
      <c r="E5334" s="1001" t="n">
        <v>1030860980</v>
      </c>
      <c r="F5334" s="1001" t="n">
        <v>12114</v>
      </c>
      <c r="G5334" s="1001" t="s">
        <v>11637</v>
      </c>
      <c r="H5334" s="1128" t="n">
        <v>2266</v>
      </c>
      <c r="I5334" s="1068"/>
    </row>
    <row r="5335" customFormat="false" ht="12.75" hidden="false" customHeight="false" outlineLevel="0" collapsed="false">
      <c r="A5335" s="1001" t="n">
        <v>5333</v>
      </c>
      <c r="B5335" s="1001" t="s">
        <v>11638</v>
      </c>
      <c r="C5335" s="1001" t="s">
        <v>1004</v>
      </c>
      <c r="D5335" s="1001" t="s">
        <v>861</v>
      </c>
      <c r="E5335" s="1001" t="n">
        <v>1050710391</v>
      </c>
      <c r="F5335" s="1001" t="n">
        <v>29052</v>
      </c>
      <c r="G5335" s="1001" t="s">
        <v>11639</v>
      </c>
      <c r="H5335" s="1128" t="n">
        <v>13782</v>
      </c>
      <c r="I5335" s="1068"/>
    </row>
    <row r="5336" customFormat="false" ht="12.75" hidden="false" customHeight="false" outlineLevel="0" collapsed="false">
      <c r="A5336" s="1001" t="n">
        <v>5334</v>
      </c>
      <c r="B5336" s="1001" t="s">
        <v>11640</v>
      </c>
      <c r="C5336" s="1001" t="s">
        <v>1330</v>
      </c>
      <c r="D5336" s="1001" t="s">
        <v>861</v>
      </c>
      <c r="E5336" s="1001" t="n">
        <v>1050840590</v>
      </c>
      <c r="F5336" s="1001" t="n">
        <v>26060</v>
      </c>
      <c r="G5336" s="1001" t="s">
        <v>11641</v>
      </c>
      <c r="H5336" s="1128" t="n">
        <v>736</v>
      </c>
      <c r="I5336" s="1068"/>
    </row>
    <row r="5337" customFormat="false" ht="12.75" hidden="false" customHeight="false" outlineLevel="0" collapsed="false">
      <c r="A5337" s="1001" t="n">
        <v>5335</v>
      </c>
      <c r="B5337" s="1001" t="s">
        <v>11642</v>
      </c>
      <c r="C5337" s="1001" t="s">
        <v>971</v>
      </c>
      <c r="D5337" s="1001" t="s">
        <v>853</v>
      </c>
      <c r="E5337" s="1001" t="n">
        <v>3140190550</v>
      </c>
      <c r="F5337" s="1001" t="n">
        <v>70055</v>
      </c>
      <c r="G5337" s="1001" t="s">
        <v>11643</v>
      </c>
      <c r="H5337" s="1128" t="n">
        <v>2339</v>
      </c>
      <c r="I5337" s="1068"/>
    </row>
    <row r="5338" customFormat="false" ht="12.75" hidden="false" customHeight="false" outlineLevel="0" collapsed="false">
      <c r="A5338" s="1001" t="n">
        <v>5336</v>
      </c>
      <c r="B5338" s="1001" t="s">
        <v>11644</v>
      </c>
      <c r="C5338" s="1001" t="s">
        <v>2334</v>
      </c>
      <c r="D5338" s="1001" t="s">
        <v>458</v>
      </c>
      <c r="E5338" s="1001" t="n">
        <v>2090420140</v>
      </c>
      <c r="F5338" s="1001" t="n">
        <v>49014</v>
      </c>
      <c r="G5338" s="1001" t="s">
        <v>11645</v>
      </c>
      <c r="H5338" s="1128" t="n">
        <v>11864</v>
      </c>
      <c r="I5338" s="1068"/>
    </row>
    <row r="5339" customFormat="false" ht="12.75" hidden="false" customHeight="false" outlineLevel="0" collapsed="false">
      <c r="A5339" s="1001" t="n">
        <v>5337</v>
      </c>
      <c r="B5339" s="1001" t="s">
        <v>11646</v>
      </c>
      <c r="C5339" s="1001" t="s">
        <v>1591</v>
      </c>
      <c r="D5339" s="1001" t="s">
        <v>851</v>
      </c>
      <c r="E5339" s="1001" t="n">
        <v>1070340440</v>
      </c>
      <c r="F5339" s="1001" t="n">
        <v>10044</v>
      </c>
      <c r="G5339" s="1001" t="s">
        <v>11647</v>
      </c>
      <c r="H5339" s="1128" t="n">
        <v>369</v>
      </c>
      <c r="I5339" s="1068"/>
    </row>
    <row r="5340" customFormat="false" ht="12.75" hidden="false" customHeight="false" outlineLevel="0" collapsed="false">
      <c r="A5340" s="1001" t="n">
        <v>5338</v>
      </c>
      <c r="B5340" s="1001" t="s">
        <v>11648</v>
      </c>
      <c r="C5340" s="1001" t="s">
        <v>1453</v>
      </c>
      <c r="D5340" s="1001" t="s">
        <v>861</v>
      </c>
      <c r="E5340" s="1001" t="n">
        <v>1050870290</v>
      </c>
      <c r="F5340" s="1001" t="n">
        <v>27029</v>
      </c>
      <c r="G5340" s="1001" t="s">
        <v>11649</v>
      </c>
      <c r="H5340" s="1128" t="n">
        <v>24488</v>
      </c>
      <c r="I5340" s="1068"/>
    </row>
    <row r="5341" customFormat="false" ht="12.75" hidden="false" customHeight="false" outlineLevel="0" collapsed="false">
      <c r="A5341" s="1001" t="n">
        <v>5339</v>
      </c>
      <c r="B5341" s="1001" t="s">
        <v>11650</v>
      </c>
      <c r="C5341" s="1001" t="s">
        <v>1602</v>
      </c>
      <c r="D5341" s="1001" t="s">
        <v>849</v>
      </c>
      <c r="E5341" s="1001" t="n">
        <v>1080290170</v>
      </c>
      <c r="F5341" s="1001" t="n">
        <v>38019</v>
      </c>
      <c r="G5341" s="1001" t="s">
        <v>11651</v>
      </c>
      <c r="H5341" s="1128" t="n">
        <v>11584</v>
      </c>
      <c r="I5341" s="1068"/>
    </row>
    <row r="5342" customFormat="false" ht="12.75" hidden="false" customHeight="false" outlineLevel="0" collapsed="false">
      <c r="A5342" s="1001" t="n">
        <v>5340</v>
      </c>
      <c r="B5342" s="1001" t="s">
        <v>11652</v>
      </c>
      <c r="C5342" s="1001" t="s">
        <v>1766</v>
      </c>
      <c r="D5342" s="1001" t="s">
        <v>857</v>
      </c>
      <c r="E5342" s="1001" t="n">
        <v>4190760151</v>
      </c>
      <c r="F5342" s="1001" t="n">
        <v>89020</v>
      </c>
      <c r="G5342" s="1001" t="s">
        <v>11653</v>
      </c>
      <c r="H5342" s="1128" t="n">
        <v>3798</v>
      </c>
      <c r="I5342" s="1068"/>
    </row>
    <row r="5343" customFormat="false" ht="12.75" hidden="false" customHeight="false" outlineLevel="0" collapsed="false">
      <c r="A5343" s="1001" t="n">
        <v>5341</v>
      </c>
      <c r="B5343" s="1001" t="s">
        <v>11654</v>
      </c>
      <c r="C5343" s="1001" t="s">
        <v>1543</v>
      </c>
      <c r="D5343" s="662" t="s">
        <v>856</v>
      </c>
      <c r="E5343" s="1001" t="n">
        <v>4201110570</v>
      </c>
      <c r="F5343" s="1001" t="n">
        <v>111057</v>
      </c>
      <c r="G5343" s="1001" t="s">
        <v>11655</v>
      </c>
      <c r="H5343" s="1128" t="n">
        <v>4869</v>
      </c>
      <c r="I5343" s="1068"/>
    </row>
    <row r="5344" customFormat="false" ht="12.75" hidden="false" customHeight="false" outlineLevel="0" collapsed="false">
      <c r="A5344" s="1001" t="n">
        <v>5342</v>
      </c>
      <c r="B5344" s="1001" t="s">
        <v>11656</v>
      </c>
      <c r="C5344" s="1001" t="s">
        <v>1381</v>
      </c>
      <c r="D5344" s="1001" t="s">
        <v>851</v>
      </c>
      <c r="E5344" s="1001" t="n">
        <v>1070390220</v>
      </c>
      <c r="F5344" s="1001" t="n">
        <v>11022</v>
      </c>
      <c r="G5344" s="1001" t="s">
        <v>11657</v>
      </c>
      <c r="H5344" s="1128" t="n">
        <v>3310</v>
      </c>
      <c r="I5344" s="1068"/>
    </row>
    <row r="5345" customFormat="false" ht="12.75" hidden="false" customHeight="false" outlineLevel="0" collapsed="false">
      <c r="A5345" s="1001" t="n">
        <v>5343</v>
      </c>
      <c r="B5345" s="1001" t="s">
        <v>11658</v>
      </c>
      <c r="C5345" s="1001" t="s">
        <v>1095</v>
      </c>
      <c r="D5345" s="1001" t="s">
        <v>854</v>
      </c>
      <c r="E5345" s="1001" t="n">
        <v>1010960480</v>
      </c>
      <c r="F5345" s="1001" t="n">
        <v>96048</v>
      </c>
      <c r="G5345" s="1001" t="s">
        <v>11659</v>
      </c>
      <c r="H5345" s="1128" t="n">
        <v>1133</v>
      </c>
      <c r="I5345" s="1068"/>
    </row>
    <row r="5346" customFormat="false" ht="12.75" hidden="false" customHeight="false" outlineLevel="0" collapsed="false">
      <c r="A5346" s="1001" t="n">
        <v>5344</v>
      </c>
      <c r="B5346" s="1001" t="s">
        <v>11660</v>
      </c>
      <c r="C5346" s="1001" t="s">
        <v>1625</v>
      </c>
      <c r="D5346" s="1001" t="s">
        <v>856</v>
      </c>
      <c r="E5346" s="1001" t="n">
        <v>4200530710</v>
      </c>
      <c r="F5346" s="1001" t="n">
        <v>91073</v>
      </c>
      <c r="G5346" s="1001" t="s">
        <v>11661</v>
      </c>
      <c r="H5346" s="1128" t="n">
        <v>3020</v>
      </c>
      <c r="I5346" s="1068"/>
    </row>
    <row r="5347" customFormat="false" ht="12.75" hidden="false" customHeight="false" outlineLevel="0" collapsed="false">
      <c r="A5347" s="1001" t="n">
        <v>5345</v>
      </c>
      <c r="B5347" s="1001" t="s">
        <v>11662</v>
      </c>
      <c r="C5347" s="1001" t="s">
        <v>1071</v>
      </c>
      <c r="D5347" s="1001" t="s">
        <v>861</v>
      </c>
      <c r="E5347" s="1001" t="n">
        <v>1050900800</v>
      </c>
      <c r="F5347" s="1001" t="n">
        <v>24080</v>
      </c>
      <c r="G5347" s="1001" t="s">
        <v>11663</v>
      </c>
      <c r="H5347" s="1128" t="n">
        <v>558</v>
      </c>
      <c r="I5347" s="1068"/>
    </row>
    <row r="5348" customFormat="false" ht="12.75" hidden="false" customHeight="false" outlineLevel="0" collapsed="false">
      <c r="A5348" s="1001" t="n">
        <v>5346</v>
      </c>
      <c r="B5348" s="1001" t="s">
        <v>11664</v>
      </c>
      <c r="C5348" s="1001" t="s">
        <v>922</v>
      </c>
      <c r="D5348" s="1001" t="s">
        <v>848</v>
      </c>
      <c r="E5348" s="1001" t="n">
        <v>3150721000</v>
      </c>
      <c r="F5348" s="1001" t="n">
        <v>65100</v>
      </c>
      <c r="G5348" s="1001" t="s">
        <v>11665</v>
      </c>
      <c r="H5348" s="1128" t="n">
        <v>3772</v>
      </c>
      <c r="I5348" s="1068"/>
    </row>
    <row r="5349" customFormat="false" ht="12.75" hidden="false" customHeight="false" outlineLevel="0" collapsed="false">
      <c r="A5349" s="1001" t="n">
        <v>5347</v>
      </c>
      <c r="B5349" s="1001" t="s">
        <v>11666</v>
      </c>
      <c r="C5349" s="1001" t="s">
        <v>1330</v>
      </c>
      <c r="D5349" s="1001" t="s">
        <v>861</v>
      </c>
      <c r="E5349" s="1001" t="n">
        <v>1050840600</v>
      </c>
      <c r="F5349" s="1001" t="n">
        <v>26061</v>
      </c>
      <c r="G5349" s="1001" t="s">
        <v>11667</v>
      </c>
      <c r="H5349" s="1128" t="n">
        <v>2224</v>
      </c>
      <c r="I5349" s="1068"/>
    </row>
    <row r="5350" customFormat="false" ht="12.75" hidden="false" customHeight="false" outlineLevel="0" collapsed="false">
      <c r="A5350" s="1001" t="n">
        <v>5348</v>
      </c>
      <c r="B5350" s="1001" t="s">
        <v>11668</v>
      </c>
      <c r="C5350" s="1001" t="s">
        <v>917</v>
      </c>
      <c r="D5350" s="1001" t="s">
        <v>464</v>
      </c>
      <c r="E5350" s="1001" t="n">
        <v>2120690550</v>
      </c>
      <c r="F5350" s="1001" t="n">
        <v>57057</v>
      </c>
      <c r="G5350" s="1001" t="s">
        <v>11669</v>
      </c>
      <c r="H5350" s="1128" t="n">
        <v>566</v>
      </c>
      <c r="I5350" s="1068"/>
    </row>
    <row r="5351" customFormat="false" ht="12.75" hidden="false" customHeight="false" outlineLevel="0" collapsed="false">
      <c r="A5351" s="1001" t="n">
        <v>5349</v>
      </c>
      <c r="B5351" s="1001" t="s">
        <v>11670</v>
      </c>
      <c r="C5351" s="1001" t="s">
        <v>939</v>
      </c>
      <c r="D5351" s="1001" t="s">
        <v>464</v>
      </c>
      <c r="E5351" s="1001" t="n">
        <v>2120330561</v>
      </c>
      <c r="F5351" s="1001" t="n">
        <v>60057</v>
      </c>
      <c r="G5351" s="1001" t="s">
        <v>11671</v>
      </c>
      <c r="H5351" s="1128" t="n">
        <v>1060</v>
      </c>
      <c r="I5351" s="1068"/>
    </row>
    <row r="5352" customFormat="false" ht="12.75" hidden="false" customHeight="false" outlineLevel="0" collapsed="false">
      <c r="A5352" s="1001" t="n">
        <v>5350</v>
      </c>
      <c r="B5352" s="1001" t="s">
        <v>11672</v>
      </c>
      <c r="C5352" s="1001" t="s">
        <v>1215</v>
      </c>
      <c r="D5352" s="1001" t="s">
        <v>858</v>
      </c>
      <c r="E5352" s="1001" t="n">
        <v>1040140630</v>
      </c>
      <c r="F5352" s="1001" t="n">
        <v>21066</v>
      </c>
      <c r="G5352" s="1001" t="s">
        <v>11673</v>
      </c>
      <c r="H5352" s="1128" t="n">
        <v>1964</v>
      </c>
      <c r="I5352" s="1068"/>
    </row>
    <row r="5353" customFormat="false" ht="12.75" hidden="false" customHeight="false" outlineLevel="0" collapsed="false">
      <c r="A5353" s="1001" t="n">
        <v>5351</v>
      </c>
      <c r="B5353" s="1001" t="s">
        <v>11674</v>
      </c>
      <c r="C5353" s="1001" t="s">
        <v>1151</v>
      </c>
      <c r="D5353" s="1001" t="s">
        <v>852</v>
      </c>
      <c r="E5353" s="1001" t="n">
        <v>1030770530</v>
      </c>
      <c r="F5353" s="1001" t="n">
        <v>14053</v>
      </c>
      <c r="G5353" s="1001" t="s">
        <v>11675</v>
      </c>
      <c r="H5353" s="1128" t="n">
        <v>659</v>
      </c>
      <c r="I5353" s="1068"/>
    </row>
    <row r="5354" customFormat="false" ht="12.75" hidden="false" customHeight="false" outlineLevel="0" collapsed="false">
      <c r="A5354" s="1001" t="n">
        <v>5352</v>
      </c>
      <c r="B5354" s="1001" t="s">
        <v>11676</v>
      </c>
      <c r="C5354" s="1001" t="s">
        <v>922</v>
      </c>
      <c r="D5354" s="1001" t="s">
        <v>848</v>
      </c>
      <c r="E5354" s="1001" t="n">
        <v>3150721010</v>
      </c>
      <c r="F5354" s="1001" t="n">
        <v>65101</v>
      </c>
      <c r="G5354" s="1001" t="s">
        <v>11677</v>
      </c>
      <c r="H5354" s="1128" t="n">
        <v>1998</v>
      </c>
      <c r="I5354" s="1068"/>
    </row>
    <row r="5355" customFormat="false" ht="12.75" hidden="false" customHeight="false" outlineLevel="0" collapsed="false">
      <c r="A5355" s="1001" t="n">
        <v>5353</v>
      </c>
      <c r="B5355" s="1001" t="s">
        <v>11678</v>
      </c>
      <c r="C5355" s="1001" t="s">
        <v>1120</v>
      </c>
      <c r="D5355" s="1001" t="s">
        <v>854</v>
      </c>
      <c r="E5355" s="1001" t="n">
        <v>1010881010</v>
      </c>
      <c r="F5355" s="1001" t="n">
        <v>2102</v>
      </c>
      <c r="G5355" s="1001" t="s">
        <v>11679</v>
      </c>
      <c r="H5355" s="1128" t="n">
        <v>561</v>
      </c>
      <c r="I5355" s="1068"/>
    </row>
    <row r="5356" customFormat="false" ht="12.75" hidden="false" customHeight="false" outlineLevel="0" collapsed="false">
      <c r="A5356" s="1001" t="n">
        <v>5354</v>
      </c>
      <c r="B5356" s="1001" t="s">
        <v>11680</v>
      </c>
      <c r="C5356" s="1001" t="s">
        <v>899</v>
      </c>
      <c r="D5356" s="1001" t="s">
        <v>846</v>
      </c>
      <c r="E5356" s="1001" t="n">
        <v>3170640620</v>
      </c>
      <c r="F5356" s="1001" t="n">
        <v>76063</v>
      </c>
      <c r="G5356" s="1001" t="s">
        <v>11681</v>
      </c>
      <c r="H5356" s="1128" t="n">
        <v>64850</v>
      </c>
      <c r="I5356" s="1068"/>
    </row>
    <row r="5357" customFormat="false" ht="12.75" hidden="false" customHeight="false" outlineLevel="0" collapsed="false">
      <c r="A5357" s="1001" t="n">
        <v>5355</v>
      </c>
      <c r="B5357" s="1001" t="s">
        <v>11682</v>
      </c>
      <c r="C5357" s="1001" t="s">
        <v>1497</v>
      </c>
      <c r="D5357" s="1001" t="s">
        <v>462</v>
      </c>
      <c r="E5357" s="1001" t="n">
        <v>2110440430</v>
      </c>
      <c r="F5357" s="1001" t="n">
        <v>43043</v>
      </c>
      <c r="G5357" s="1001" t="s">
        <v>11683</v>
      </c>
      <c r="H5357" s="1128" t="n">
        <v>15515</v>
      </c>
      <c r="I5357" s="1068"/>
    </row>
    <row r="5358" customFormat="false" ht="12.75" hidden="false" customHeight="false" outlineLevel="0" collapsed="false">
      <c r="A5358" s="1001" t="n">
        <v>5356</v>
      </c>
      <c r="B5358" s="1001" t="s">
        <v>11684</v>
      </c>
      <c r="C5358" s="1001" t="s">
        <v>1071</v>
      </c>
      <c r="D5358" s="1001" t="s">
        <v>861</v>
      </c>
      <c r="E5358" s="1001" t="n">
        <v>1050900810</v>
      </c>
      <c r="F5358" s="1001" t="n">
        <v>24081</v>
      </c>
      <c r="G5358" s="1001" t="s">
        <v>11685</v>
      </c>
      <c r="H5358" s="1128" t="n">
        <v>3160</v>
      </c>
      <c r="I5358" s="1068"/>
    </row>
    <row r="5359" customFormat="false" ht="12.75" hidden="false" customHeight="false" outlineLevel="0" collapsed="false">
      <c r="A5359" s="1001" t="n">
        <v>5357</v>
      </c>
      <c r="B5359" s="1001" t="s">
        <v>11686</v>
      </c>
      <c r="C5359" s="1001" t="s">
        <v>1330</v>
      </c>
      <c r="D5359" s="1001" t="s">
        <v>861</v>
      </c>
      <c r="E5359" s="1001" t="n">
        <v>1050840610</v>
      </c>
      <c r="F5359" s="1001" t="n">
        <v>26062</v>
      </c>
      <c r="G5359" s="1001" t="s">
        <v>11687</v>
      </c>
      <c r="H5359" s="1128" t="n">
        <v>5104</v>
      </c>
      <c r="I5359" s="1068"/>
    </row>
    <row r="5360" customFormat="false" ht="12.75" hidden="false" customHeight="false" outlineLevel="0" collapsed="false">
      <c r="A5360" s="1001" t="n">
        <v>5358</v>
      </c>
      <c r="B5360" s="1001" t="s">
        <v>11688</v>
      </c>
      <c r="C5360" s="1001" t="s">
        <v>1009</v>
      </c>
      <c r="D5360" s="1001" t="s">
        <v>861</v>
      </c>
      <c r="E5360" s="1001" t="n">
        <v>1050890590</v>
      </c>
      <c r="F5360" s="1001" t="n">
        <v>23060</v>
      </c>
      <c r="G5360" s="1001" t="s">
        <v>11689</v>
      </c>
      <c r="H5360" s="1128" t="n">
        <v>7330</v>
      </c>
      <c r="I5360" s="1068"/>
    </row>
    <row r="5361" customFormat="false" ht="12.75" hidden="false" customHeight="false" outlineLevel="0" collapsed="false">
      <c r="A5361" s="1001" t="n">
        <v>5359</v>
      </c>
      <c r="B5361" s="1001" t="s">
        <v>11690</v>
      </c>
      <c r="C5361" s="1001" t="s">
        <v>1187</v>
      </c>
      <c r="D5361" s="1001" t="s">
        <v>849</v>
      </c>
      <c r="E5361" s="1001" t="n">
        <v>1080680290</v>
      </c>
      <c r="F5361" s="1001" t="n">
        <v>35029</v>
      </c>
      <c r="G5361" s="1001" t="s">
        <v>11691</v>
      </c>
      <c r="H5361" s="1128" t="n">
        <v>7096</v>
      </c>
      <c r="I5361" s="1068"/>
    </row>
    <row r="5362" customFormat="false" ht="12.75" hidden="false" customHeight="false" outlineLevel="0" collapsed="false">
      <c r="A5362" s="1001" t="n">
        <v>5360</v>
      </c>
      <c r="B5362" s="1001" t="s">
        <v>11692</v>
      </c>
      <c r="C5362" s="1001" t="s">
        <v>1084</v>
      </c>
      <c r="D5362" s="1001" t="s">
        <v>850</v>
      </c>
      <c r="E5362" s="1001" t="n">
        <v>1060850780</v>
      </c>
      <c r="F5362" s="1001" t="n">
        <v>30078</v>
      </c>
      <c r="G5362" s="1001" t="s">
        <v>11693</v>
      </c>
      <c r="H5362" s="1128" t="n">
        <v>5410</v>
      </c>
      <c r="I5362" s="1068"/>
    </row>
    <row r="5363" customFormat="false" ht="12.75" hidden="false" customHeight="false" outlineLevel="0" collapsed="false">
      <c r="A5363" s="1001" t="n">
        <v>5361</v>
      </c>
      <c r="B5363" s="1001" t="s">
        <v>11694</v>
      </c>
      <c r="C5363" s="1001" t="s">
        <v>917</v>
      </c>
      <c r="D5363" s="1001" t="s">
        <v>464</v>
      </c>
      <c r="E5363" s="1001" t="n">
        <v>2120690560</v>
      </c>
      <c r="F5363" s="1001" t="n">
        <v>57058</v>
      </c>
      <c r="G5363" s="1001" t="s">
        <v>11695</v>
      </c>
      <c r="H5363" s="1128" t="n">
        <v>308</v>
      </c>
      <c r="I5363" s="1068"/>
    </row>
    <row r="5364" customFormat="false" ht="12.75" hidden="false" customHeight="false" outlineLevel="0" collapsed="false">
      <c r="A5364" s="1001" t="n">
        <v>5362</v>
      </c>
      <c r="B5364" s="1001" t="s">
        <v>11696</v>
      </c>
      <c r="C5364" s="1001" t="s">
        <v>951</v>
      </c>
      <c r="D5364" s="1001" t="s">
        <v>852</v>
      </c>
      <c r="E5364" s="1001" t="n">
        <v>1030260750</v>
      </c>
      <c r="F5364" s="1001" t="n">
        <v>19077</v>
      </c>
      <c r="G5364" s="1001" t="s">
        <v>11697</v>
      </c>
      <c r="H5364" s="1128" t="n">
        <v>1443</v>
      </c>
      <c r="I5364" s="1068"/>
    </row>
    <row r="5365" customFormat="false" ht="12.75" hidden="false" customHeight="false" outlineLevel="0" collapsed="false">
      <c r="A5365" s="1001" t="n">
        <v>5363</v>
      </c>
      <c r="B5365" s="1001" t="s">
        <v>11698</v>
      </c>
      <c r="C5365" s="1001" t="s">
        <v>902</v>
      </c>
      <c r="D5365" s="1001" t="s">
        <v>857</v>
      </c>
      <c r="E5365" s="1001" t="n">
        <v>4190650080</v>
      </c>
      <c r="F5365" s="1001" t="n">
        <v>88008</v>
      </c>
      <c r="G5365" s="1001" t="s">
        <v>11699</v>
      </c>
      <c r="H5365" s="1128" t="n">
        <v>18997</v>
      </c>
      <c r="I5365" s="1068"/>
    </row>
    <row r="5366" customFormat="false" ht="12.75" hidden="false" customHeight="false" outlineLevel="0" collapsed="false">
      <c r="A5366" s="1001" t="n">
        <v>5364</v>
      </c>
      <c r="B5366" s="1001" t="s">
        <v>11700</v>
      </c>
      <c r="C5366" s="1001" t="s">
        <v>974</v>
      </c>
      <c r="D5366" s="1001" t="s">
        <v>853</v>
      </c>
      <c r="E5366" s="1001" t="n">
        <v>3140940380</v>
      </c>
      <c r="F5366" s="1001" t="n">
        <v>94038</v>
      </c>
      <c r="G5366" s="1001" t="s">
        <v>11701</v>
      </c>
      <c r="H5366" s="1128" t="n">
        <v>2174</v>
      </c>
      <c r="I5366" s="1068"/>
    </row>
    <row r="5367" customFormat="false" ht="12.75" hidden="false" customHeight="false" outlineLevel="0" collapsed="false">
      <c r="A5367" s="1001" t="n">
        <v>5365</v>
      </c>
      <c r="B5367" s="1001" t="s">
        <v>11702</v>
      </c>
      <c r="C5367" s="1001" t="s">
        <v>893</v>
      </c>
      <c r="D5367" s="1001" t="s">
        <v>852</v>
      </c>
      <c r="E5367" s="1001" t="n">
        <v>1030491760</v>
      </c>
      <c r="F5367" s="1001" t="n">
        <v>15177</v>
      </c>
      <c r="G5367" s="1001" t="s">
        <v>11703</v>
      </c>
      <c r="H5367" s="1128" t="n">
        <v>6472</v>
      </c>
      <c r="I5367" s="1068"/>
    </row>
    <row r="5368" customFormat="false" ht="12.75" hidden="false" customHeight="false" outlineLevel="0" collapsed="false">
      <c r="A5368" s="1001" t="n">
        <v>5366</v>
      </c>
      <c r="B5368" s="1001" t="s">
        <v>11704</v>
      </c>
      <c r="C5368" s="1001" t="s">
        <v>988</v>
      </c>
      <c r="D5368" s="1001" t="s">
        <v>854</v>
      </c>
      <c r="E5368" s="1001" t="n">
        <v>1010021340</v>
      </c>
      <c r="F5368" s="1001" t="n">
        <v>6137</v>
      </c>
      <c r="G5368" s="1001" t="s">
        <v>11705</v>
      </c>
      <c r="H5368" s="1128" t="n">
        <v>296</v>
      </c>
      <c r="I5368" s="1068"/>
    </row>
    <row r="5369" customFormat="false" ht="12.75" hidden="false" customHeight="false" outlineLevel="0" collapsed="false">
      <c r="A5369" s="1001" t="n">
        <v>5367</v>
      </c>
      <c r="B5369" s="1001" t="s">
        <v>11706</v>
      </c>
      <c r="C5369" s="1001" t="s">
        <v>945</v>
      </c>
      <c r="D5369" s="1001" t="s">
        <v>852</v>
      </c>
      <c r="E5369" s="1001" t="n">
        <v>1030151420</v>
      </c>
      <c r="F5369" s="1001" t="n">
        <v>17151</v>
      </c>
      <c r="G5369" s="1001" t="s">
        <v>11707</v>
      </c>
      <c r="H5369" s="1128" t="n">
        <v>3556</v>
      </c>
      <c r="I5369" s="1068"/>
    </row>
    <row r="5370" customFormat="false" ht="12.75" hidden="false" customHeight="false" outlineLevel="0" collapsed="false">
      <c r="A5370" s="1001" t="n">
        <v>5368</v>
      </c>
      <c r="B5370" s="1001" t="s">
        <v>11708</v>
      </c>
      <c r="C5370" s="1001" t="s">
        <v>1071</v>
      </c>
      <c r="D5370" s="1001" t="s">
        <v>861</v>
      </c>
      <c r="E5370" s="1001" t="n">
        <v>1050900820</v>
      </c>
      <c r="F5370" s="1001" t="n">
        <v>24082</v>
      </c>
      <c r="G5370" s="1001" t="s">
        <v>11709</v>
      </c>
      <c r="H5370" s="1128" t="n">
        <v>2773</v>
      </c>
      <c r="I5370" s="1068"/>
    </row>
    <row r="5371" customFormat="false" ht="12.75" hidden="false" customHeight="false" outlineLevel="0" collapsed="false">
      <c r="A5371" s="1001" t="n">
        <v>5369</v>
      </c>
      <c r="B5371" s="1001" t="s">
        <v>11710</v>
      </c>
      <c r="C5371" s="1001" t="s">
        <v>988</v>
      </c>
      <c r="D5371" s="1001" t="s">
        <v>854</v>
      </c>
      <c r="E5371" s="1001" t="n">
        <v>1010021350</v>
      </c>
      <c r="F5371" s="1001" t="n">
        <v>6138</v>
      </c>
      <c r="G5371" s="1001" t="s">
        <v>11711</v>
      </c>
      <c r="H5371" s="1128" t="n">
        <v>4513</v>
      </c>
      <c r="I5371" s="1068"/>
    </row>
    <row r="5372" customFormat="false" ht="12.75" hidden="false" customHeight="false" outlineLevel="0" collapsed="false">
      <c r="A5372" s="1001" t="n">
        <v>5370</v>
      </c>
      <c r="B5372" s="1001" t="s">
        <v>11712</v>
      </c>
      <c r="C5372" s="1001" t="s">
        <v>1024</v>
      </c>
      <c r="D5372" s="1001" t="s">
        <v>856</v>
      </c>
      <c r="E5372" s="1001" t="n">
        <v>4200730580</v>
      </c>
      <c r="F5372" s="1001" t="n">
        <v>90059</v>
      </c>
      <c r="G5372" s="1001" t="s">
        <v>11713</v>
      </c>
      <c r="H5372" s="1128" t="n">
        <v>2416</v>
      </c>
      <c r="I5372" s="1068"/>
    </row>
    <row r="5373" customFormat="false" ht="12.75" hidden="false" customHeight="false" outlineLevel="0" collapsed="false">
      <c r="A5373" s="1001" t="n">
        <v>5371</v>
      </c>
      <c r="B5373" s="1001" t="s">
        <v>11714</v>
      </c>
      <c r="C5373" s="1001" t="s">
        <v>875</v>
      </c>
      <c r="D5373" s="1001" t="s">
        <v>861</v>
      </c>
      <c r="E5373" s="1001" t="n">
        <v>1050540700</v>
      </c>
      <c r="F5373" s="1001" t="n">
        <v>28070</v>
      </c>
      <c r="G5373" s="1001" t="s">
        <v>11715</v>
      </c>
      <c r="H5373" s="1128" t="n">
        <v>3482</v>
      </c>
      <c r="I5373" s="1068"/>
    </row>
    <row r="5374" customFormat="false" ht="12.75" hidden="false" customHeight="false" outlineLevel="0" collapsed="false">
      <c r="A5374" s="1001" t="n">
        <v>5372</v>
      </c>
      <c r="B5374" s="1001" t="s">
        <v>11716</v>
      </c>
      <c r="C5374" s="1001" t="s">
        <v>925</v>
      </c>
      <c r="D5374" s="1001" t="s">
        <v>848</v>
      </c>
      <c r="E5374" s="1001" t="n">
        <v>3150510600</v>
      </c>
      <c r="F5374" s="1001" t="n">
        <v>63060</v>
      </c>
      <c r="G5374" s="1001" t="s">
        <v>11717</v>
      </c>
      <c r="H5374" s="1128" t="n">
        <v>76952</v>
      </c>
      <c r="I5374" s="1068"/>
    </row>
    <row r="5375" customFormat="false" ht="12.75" hidden="false" customHeight="false" outlineLevel="0" collapsed="false">
      <c r="A5375" s="1001" t="n">
        <v>5373</v>
      </c>
      <c r="B5375" s="1001" t="s">
        <v>11718</v>
      </c>
      <c r="C5375" s="1001" t="s">
        <v>1084</v>
      </c>
      <c r="D5375" s="1001" t="s">
        <v>850</v>
      </c>
      <c r="E5375" s="1001" t="n">
        <v>1060850790</v>
      </c>
      <c r="F5375" s="1001" t="n">
        <v>30079</v>
      </c>
      <c r="G5375" s="1001" t="s">
        <v>11719</v>
      </c>
      <c r="H5375" s="1128" t="n">
        <v>6906</v>
      </c>
      <c r="I5375" s="1068"/>
    </row>
    <row r="5376" customFormat="false" ht="12.75" hidden="false" customHeight="false" outlineLevel="0" collapsed="false">
      <c r="A5376" s="1001" t="n">
        <v>5374</v>
      </c>
      <c r="B5376" s="1001" t="s">
        <v>11720</v>
      </c>
      <c r="C5376" s="1001" t="s">
        <v>893</v>
      </c>
      <c r="D5376" s="1001" t="s">
        <v>852</v>
      </c>
      <c r="E5376" s="1001" t="n">
        <v>1030491770</v>
      </c>
      <c r="F5376" s="1001" t="n">
        <v>15178</v>
      </c>
      <c r="G5376" s="1001" t="s">
        <v>11721</v>
      </c>
      <c r="H5376" s="1128" t="n">
        <v>8543</v>
      </c>
      <c r="I5376" s="1068"/>
    </row>
    <row r="5377" customFormat="false" ht="12.75" hidden="false" customHeight="false" outlineLevel="0" collapsed="false">
      <c r="A5377" s="1001" t="n">
        <v>5375</v>
      </c>
      <c r="B5377" s="1001" t="s">
        <v>11722</v>
      </c>
      <c r="C5377" s="1001" t="s">
        <v>999</v>
      </c>
      <c r="D5377" s="1001" t="s">
        <v>852</v>
      </c>
      <c r="E5377" s="1001" t="n">
        <v>1030121620</v>
      </c>
      <c r="F5377" s="1001" t="n">
        <v>16173</v>
      </c>
      <c r="G5377" s="1001" t="s">
        <v>11723</v>
      </c>
      <c r="H5377" s="1128" t="n">
        <v>4518</v>
      </c>
      <c r="I5377" s="1068"/>
    </row>
    <row r="5378" customFormat="false" ht="12.75" hidden="false" customHeight="false" outlineLevel="0" collapsed="false">
      <c r="A5378" s="1001" t="n">
        <v>5376</v>
      </c>
      <c r="B5378" s="1001" t="s">
        <v>11724</v>
      </c>
      <c r="C5378" s="1001" t="s">
        <v>1084</v>
      </c>
      <c r="D5378" s="1001" t="s">
        <v>850</v>
      </c>
      <c r="E5378" s="1001" t="n">
        <v>1060850800</v>
      </c>
      <c r="F5378" s="1001" t="n">
        <v>30080</v>
      </c>
      <c r="G5378" s="1001" t="s">
        <v>11725</v>
      </c>
      <c r="H5378" s="1128" t="n">
        <v>3522</v>
      </c>
      <c r="I5378" s="1068"/>
    </row>
    <row r="5379" customFormat="false" ht="12.75" hidden="false" customHeight="false" outlineLevel="0" collapsed="false">
      <c r="A5379" s="1001" t="n">
        <v>5377</v>
      </c>
      <c r="B5379" s="1001" t="s">
        <v>11726</v>
      </c>
      <c r="C5379" s="1001" t="s">
        <v>908</v>
      </c>
      <c r="D5379" s="1001" t="s">
        <v>854</v>
      </c>
      <c r="E5379" s="1001" t="n">
        <v>1010271730</v>
      </c>
      <c r="F5379" s="1001" t="n">
        <v>4173</v>
      </c>
      <c r="G5379" s="1001" t="s">
        <v>11727</v>
      </c>
      <c r="H5379" s="1128" t="n">
        <v>241</v>
      </c>
      <c r="I5379" s="1068"/>
    </row>
    <row r="5380" customFormat="false" ht="12.75" hidden="false" customHeight="false" outlineLevel="0" collapsed="false">
      <c r="A5380" s="1001" t="n">
        <v>5378</v>
      </c>
      <c r="B5380" s="1001" t="s">
        <v>11728</v>
      </c>
      <c r="C5380" s="1001" t="s">
        <v>1035</v>
      </c>
      <c r="D5380" s="1001" t="s">
        <v>854</v>
      </c>
      <c r="E5380" s="1001" t="n">
        <v>1010811960</v>
      </c>
      <c r="F5380" s="1001" t="n">
        <v>1201</v>
      </c>
      <c r="G5380" s="1001" t="s">
        <v>11729</v>
      </c>
      <c r="H5380" s="1128" t="n">
        <v>735</v>
      </c>
      <c r="I5380" s="1068"/>
    </row>
    <row r="5381" customFormat="false" ht="12.75" hidden="false" customHeight="false" outlineLevel="0" collapsed="false">
      <c r="A5381" s="1001" t="n">
        <v>5379</v>
      </c>
      <c r="B5381" s="1001" t="s">
        <v>11730</v>
      </c>
      <c r="C5381" s="1001" t="s">
        <v>942</v>
      </c>
      <c r="D5381" s="1001" t="s">
        <v>847</v>
      </c>
      <c r="E5381" s="1001" t="n">
        <v>3180251020</v>
      </c>
      <c r="F5381" s="1001" t="n">
        <v>78101</v>
      </c>
      <c r="G5381" s="1001" t="s">
        <v>11731</v>
      </c>
      <c r="H5381" s="1128" t="n">
        <v>6418</v>
      </c>
      <c r="I5381" s="1068"/>
    </row>
    <row r="5382" customFormat="false" ht="12.75" hidden="false" customHeight="false" outlineLevel="0" collapsed="false">
      <c r="A5382" s="1001" t="n">
        <v>5380</v>
      </c>
      <c r="B5382" s="1001" t="s">
        <v>11732</v>
      </c>
      <c r="C5382" s="1001" t="s">
        <v>922</v>
      </c>
      <c r="D5382" s="1001" t="s">
        <v>848</v>
      </c>
      <c r="E5382" s="1001" t="n">
        <v>3150721020</v>
      </c>
      <c r="F5382" s="1001" t="n">
        <v>65102</v>
      </c>
      <c r="G5382" s="1001" t="s">
        <v>11733</v>
      </c>
      <c r="H5382" s="1128" t="n">
        <v>2009</v>
      </c>
      <c r="I5382" s="1068"/>
    </row>
    <row r="5383" customFormat="false" ht="12.75" hidden="false" customHeight="false" outlineLevel="0" collapsed="false">
      <c r="A5383" s="1001" t="n">
        <v>5381</v>
      </c>
      <c r="B5383" s="1001" t="s">
        <v>11734</v>
      </c>
      <c r="C5383" s="1001" t="s">
        <v>945</v>
      </c>
      <c r="D5383" s="1001" t="s">
        <v>852</v>
      </c>
      <c r="E5383" s="1001" t="n">
        <v>1030151430</v>
      </c>
      <c r="F5383" s="1001" t="n">
        <v>17152</v>
      </c>
      <c r="G5383" s="1001" t="s">
        <v>11735</v>
      </c>
      <c r="H5383" s="1128" t="n">
        <v>2803</v>
      </c>
      <c r="I5383" s="1068"/>
    </row>
    <row r="5384" customFormat="false" ht="12.75" hidden="false" customHeight="false" outlineLevel="0" collapsed="false">
      <c r="A5384" s="1001" t="n">
        <v>5382</v>
      </c>
      <c r="B5384" s="1001" t="s">
        <v>11736</v>
      </c>
      <c r="C5384" s="1001" t="s">
        <v>1035</v>
      </c>
      <c r="D5384" s="1001" t="s">
        <v>854</v>
      </c>
      <c r="E5384" s="1001" t="n">
        <v>1010811970</v>
      </c>
      <c r="F5384" s="1001" t="n">
        <v>1202</v>
      </c>
      <c r="G5384" s="1001" t="s">
        <v>11737</v>
      </c>
      <c r="H5384" s="1128" t="n">
        <v>249</v>
      </c>
      <c r="I5384" s="1068"/>
    </row>
    <row r="5385" customFormat="false" ht="12.75" hidden="false" customHeight="false" outlineLevel="0" collapsed="false">
      <c r="A5385" s="1001" t="n">
        <v>5383</v>
      </c>
      <c r="B5385" s="1001" t="s">
        <v>11738</v>
      </c>
      <c r="C5385" s="1001" t="s">
        <v>1035</v>
      </c>
      <c r="D5385" s="1001" t="s">
        <v>854</v>
      </c>
      <c r="E5385" s="1001" t="n">
        <v>1010811980</v>
      </c>
      <c r="F5385" s="1001" t="n">
        <v>1203</v>
      </c>
      <c r="G5385" s="1001" t="s">
        <v>11739</v>
      </c>
      <c r="H5385" s="1128" t="n">
        <v>1899</v>
      </c>
      <c r="I5385" s="1068"/>
    </row>
    <row r="5386" customFormat="false" ht="12.75" hidden="false" customHeight="false" outlineLevel="0" collapsed="false">
      <c r="A5386" s="1001" t="n">
        <v>5384</v>
      </c>
      <c r="B5386" s="1001" t="s">
        <v>11740</v>
      </c>
      <c r="C5386" s="1001" t="s">
        <v>1095</v>
      </c>
      <c r="D5386" s="1001" t="s">
        <v>854</v>
      </c>
      <c r="E5386" s="1001" t="n">
        <v>1010960490</v>
      </c>
      <c r="F5386" s="1001" t="n">
        <v>96049</v>
      </c>
      <c r="G5386" s="1001" t="s">
        <v>11741</v>
      </c>
      <c r="H5386" s="1128" t="n">
        <v>2290</v>
      </c>
      <c r="I5386" s="1068"/>
    </row>
    <row r="5387" customFormat="false" ht="12.75" hidden="false" customHeight="false" outlineLevel="0" collapsed="false">
      <c r="A5387" s="1001" t="n">
        <v>5385</v>
      </c>
      <c r="B5387" s="1001" t="s">
        <v>11742</v>
      </c>
      <c r="C5387" s="1001" t="s">
        <v>1453</v>
      </c>
      <c r="D5387" s="1001" t="s">
        <v>861</v>
      </c>
      <c r="E5387" s="1001" t="n">
        <v>1050870300</v>
      </c>
      <c r="F5387" s="1001" t="n">
        <v>27030</v>
      </c>
      <c r="G5387" s="1001" t="s">
        <v>11743</v>
      </c>
      <c r="H5387" s="1128" t="n">
        <v>4721</v>
      </c>
      <c r="I5387" s="1068"/>
    </row>
    <row r="5388" customFormat="false" ht="12.75" hidden="false" customHeight="false" outlineLevel="0" collapsed="false">
      <c r="A5388" s="1001" t="n">
        <v>5386</v>
      </c>
      <c r="B5388" s="1001" t="s">
        <v>11744</v>
      </c>
      <c r="C5388" s="1001" t="s">
        <v>1035</v>
      </c>
      <c r="D5388" s="1001" t="s">
        <v>854</v>
      </c>
      <c r="E5388" s="1001" t="n">
        <v>1010811981</v>
      </c>
      <c r="F5388" s="1001" t="n">
        <v>1204</v>
      </c>
      <c r="G5388" s="1001" t="s">
        <v>11745</v>
      </c>
      <c r="H5388" s="1128" t="n">
        <v>222</v>
      </c>
      <c r="I5388" s="1068"/>
    </row>
    <row r="5389" customFormat="false" ht="12.75" hidden="false" customHeight="false" outlineLevel="0" collapsed="false">
      <c r="A5389" s="1001" t="n">
        <v>5387</v>
      </c>
      <c r="B5389" s="1001" t="s">
        <v>11746</v>
      </c>
      <c r="C5389" s="1001" t="s">
        <v>1120</v>
      </c>
      <c r="D5389" s="1001" t="s">
        <v>854</v>
      </c>
      <c r="E5389" s="1001" t="n">
        <v>1010881030</v>
      </c>
      <c r="F5389" s="1001" t="n">
        <v>2104</v>
      </c>
      <c r="G5389" s="1001" t="s">
        <v>11747</v>
      </c>
      <c r="H5389" s="1128" t="n">
        <v>708</v>
      </c>
      <c r="I5389" s="1068"/>
    </row>
    <row r="5390" customFormat="false" ht="12.75" hidden="false" customHeight="false" outlineLevel="0" collapsed="false">
      <c r="A5390" s="1001" t="n">
        <v>5388</v>
      </c>
      <c r="B5390" s="1001" t="s">
        <v>11748</v>
      </c>
      <c r="C5390" s="1001" t="s">
        <v>1035</v>
      </c>
      <c r="D5390" s="1001" t="s">
        <v>854</v>
      </c>
      <c r="E5390" s="1001" t="n">
        <v>1010811982</v>
      </c>
      <c r="F5390" s="1001" t="n">
        <v>1205</v>
      </c>
      <c r="G5390" s="1001" t="s">
        <v>11749</v>
      </c>
      <c r="H5390" s="1128" t="n">
        <v>1255</v>
      </c>
      <c r="I5390" s="1068"/>
    </row>
    <row r="5391" customFormat="false" ht="12.75" hidden="false" customHeight="false" outlineLevel="0" collapsed="false">
      <c r="A5391" s="1001" t="n">
        <v>5389</v>
      </c>
      <c r="B5391" s="1001" t="s">
        <v>11750</v>
      </c>
      <c r="C5391" s="1001" t="s">
        <v>988</v>
      </c>
      <c r="D5391" s="1001" t="s">
        <v>854</v>
      </c>
      <c r="E5391" s="1001" t="n">
        <v>1010021360</v>
      </c>
      <c r="F5391" s="1001" t="n">
        <v>6139</v>
      </c>
      <c r="G5391" s="1001" t="s">
        <v>11751</v>
      </c>
      <c r="H5391" s="1128" t="n">
        <v>479</v>
      </c>
      <c r="I5391" s="1068"/>
    </row>
    <row r="5392" customFormat="false" ht="12.75" hidden="false" customHeight="false" outlineLevel="0" collapsed="false">
      <c r="A5392" s="1001" t="n">
        <v>5390</v>
      </c>
      <c r="B5392" s="1001" t="s">
        <v>11752</v>
      </c>
      <c r="C5392" s="1001" t="s">
        <v>1035</v>
      </c>
      <c r="D5392" s="1001" t="s">
        <v>854</v>
      </c>
      <c r="E5392" s="1001" t="n">
        <v>1010811990</v>
      </c>
      <c r="F5392" s="1001" t="n">
        <v>1206</v>
      </c>
      <c r="G5392" s="1001" t="s">
        <v>11753</v>
      </c>
      <c r="H5392" s="1128" t="n">
        <v>726</v>
      </c>
      <c r="I5392" s="1068"/>
    </row>
    <row r="5393" customFormat="false" ht="12.75" hidden="false" customHeight="false" outlineLevel="0" collapsed="false">
      <c r="A5393" s="1001" t="n">
        <v>5391</v>
      </c>
      <c r="B5393" s="1001" t="s">
        <v>11754</v>
      </c>
      <c r="C5393" s="1001" t="s">
        <v>1151</v>
      </c>
      <c r="D5393" s="1001" t="s">
        <v>852</v>
      </c>
      <c r="E5393" s="1001" t="n">
        <v>1030770540</v>
      </c>
      <c r="F5393" s="1001" t="n">
        <v>14054</v>
      </c>
      <c r="G5393" s="1001" t="s">
        <v>11755</v>
      </c>
      <c r="H5393" s="1128" t="n">
        <v>2918</v>
      </c>
      <c r="I5393" s="1068"/>
    </row>
    <row r="5394" customFormat="false" ht="12.75" hidden="false" customHeight="false" outlineLevel="0" collapsed="false">
      <c r="A5394" s="1001" t="n">
        <v>5392</v>
      </c>
      <c r="B5394" s="1001" t="s">
        <v>11756</v>
      </c>
      <c r="C5394" s="1001" t="s">
        <v>914</v>
      </c>
      <c r="D5394" s="1001" t="s">
        <v>468</v>
      </c>
      <c r="E5394" s="1001" t="n">
        <v>3130380740</v>
      </c>
      <c r="F5394" s="1001" t="n">
        <v>66074</v>
      </c>
      <c r="G5394" s="1001" t="s">
        <v>11757</v>
      </c>
      <c r="H5394" s="1128" t="n">
        <v>453</v>
      </c>
      <c r="I5394" s="1068"/>
    </row>
    <row r="5395" customFormat="false" ht="12.75" hidden="false" customHeight="false" outlineLevel="0" collapsed="false">
      <c r="A5395" s="1001" t="n">
        <v>5393</v>
      </c>
      <c r="B5395" s="1001" t="s">
        <v>11758</v>
      </c>
      <c r="C5395" s="1001" t="s">
        <v>1418</v>
      </c>
      <c r="D5395" s="1001" t="s">
        <v>850</v>
      </c>
      <c r="E5395" s="1001" t="n">
        <v>1060930340</v>
      </c>
      <c r="F5395" s="1001" t="n">
        <v>93034</v>
      </c>
      <c r="G5395" s="1001" t="s">
        <v>11759</v>
      </c>
      <c r="H5395" s="1128" t="n">
        <v>8350</v>
      </c>
      <c r="I5395" s="1068"/>
    </row>
    <row r="5396" customFormat="false" ht="12.75" hidden="false" customHeight="false" outlineLevel="0" collapsed="false">
      <c r="A5396" s="1001" t="n">
        <v>5394</v>
      </c>
      <c r="B5396" s="1001" t="s">
        <v>11760</v>
      </c>
      <c r="C5396" s="1001" t="s">
        <v>1087</v>
      </c>
      <c r="D5396" s="1001" t="s">
        <v>848</v>
      </c>
      <c r="E5396" s="1001" t="n">
        <v>3150080730</v>
      </c>
      <c r="F5396" s="1001" t="n">
        <v>64074</v>
      </c>
      <c r="G5396" s="1001" t="s">
        <v>11761</v>
      </c>
      <c r="H5396" s="1128" t="n">
        <v>2781</v>
      </c>
      <c r="I5396" s="1068"/>
    </row>
    <row r="5397" customFormat="false" ht="12.75" hidden="false" customHeight="false" outlineLevel="0" collapsed="false">
      <c r="A5397" s="1001" t="n">
        <v>5395</v>
      </c>
      <c r="B5397" s="1001" t="s">
        <v>11762</v>
      </c>
      <c r="C5397" s="1001" t="s">
        <v>1092</v>
      </c>
      <c r="D5397" s="1001" t="s">
        <v>848</v>
      </c>
      <c r="E5397" s="1001" t="n">
        <v>3150200630</v>
      </c>
      <c r="F5397" s="1001" t="n">
        <v>61063</v>
      </c>
      <c r="G5397" s="1001" t="s">
        <v>11763</v>
      </c>
      <c r="H5397" s="1128" t="n">
        <v>1394</v>
      </c>
      <c r="I5397" s="1068"/>
    </row>
    <row r="5398" customFormat="false" ht="12.75" hidden="false" customHeight="false" outlineLevel="0" collapsed="false">
      <c r="A5398" s="1001" t="n">
        <v>5396</v>
      </c>
      <c r="B5398" s="1001" t="s">
        <v>11764</v>
      </c>
      <c r="C5398" s="1001" t="s">
        <v>1092</v>
      </c>
      <c r="D5398" s="1001" t="s">
        <v>848</v>
      </c>
      <c r="E5398" s="1001" t="n">
        <v>3150200640</v>
      </c>
      <c r="F5398" s="1001" t="n">
        <v>61064</v>
      </c>
      <c r="G5398" s="1001" t="s">
        <v>11765</v>
      </c>
      <c r="H5398" s="1128" t="n">
        <v>1457</v>
      </c>
      <c r="I5398" s="1068"/>
    </row>
    <row r="5399" customFormat="false" ht="12.75" hidden="false" customHeight="false" outlineLevel="0" collapsed="false">
      <c r="A5399" s="1001" t="n">
        <v>5397</v>
      </c>
      <c r="B5399" s="1001" t="s">
        <v>11766</v>
      </c>
      <c r="C5399" s="1001" t="s">
        <v>1035</v>
      </c>
      <c r="D5399" s="1001" t="s">
        <v>854</v>
      </c>
      <c r="E5399" s="1001" t="n">
        <v>1010812000</v>
      </c>
      <c r="F5399" s="1001" t="n">
        <v>1207</v>
      </c>
      <c r="G5399" s="1001" t="s">
        <v>11767</v>
      </c>
      <c r="H5399" s="1128" t="n">
        <v>458</v>
      </c>
      <c r="I5399" s="1068"/>
    </row>
    <row r="5400" customFormat="false" ht="12.75" hidden="false" customHeight="false" outlineLevel="0" collapsed="false">
      <c r="A5400" s="1001" t="n">
        <v>5398</v>
      </c>
      <c r="B5400" s="1001" t="s">
        <v>11768</v>
      </c>
      <c r="C5400" s="1001" t="s">
        <v>3453</v>
      </c>
      <c r="D5400" s="1001" t="s">
        <v>458</v>
      </c>
      <c r="E5400" s="1001" t="n">
        <v>2091000050</v>
      </c>
      <c r="F5400" s="1001" t="n">
        <v>100005</v>
      </c>
      <c r="G5400" s="1001" t="s">
        <v>11769</v>
      </c>
      <c r="H5400" s="1128" t="n">
        <v>195213</v>
      </c>
      <c r="I5400" s="1068"/>
    </row>
    <row r="5401" customFormat="false" ht="12.75" hidden="false" customHeight="false" outlineLevel="0" collapsed="false">
      <c r="A5401" s="1001" t="n">
        <v>5399</v>
      </c>
      <c r="B5401" s="1001" t="s">
        <v>11770</v>
      </c>
      <c r="C5401" s="1001" t="s">
        <v>1215</v>
      </c>
      <c r="D5401" s="1001" t="s">
        <v>858</v>
      </c>
      <c r="E5401" s="1001" t="n">
        <v>1040140640</v>
      </c>
      <c r="F5401" s="1001" t="n">
        <v>21067</v>
      </c>
      <c r="G5401" s="1001" t="s">
        <v>11771</v>
      </c>
      <c r="H5401" s="1128" t="n">
        <v>3734</v>
      </c>
      <c r="I5401" s="1068"/>
    </row>
    <row r="5402" customFormat="false" ht="12.75" hidden="false" customHeight="false" outlineLevel="0" collapsed="false">
      <c r="A5402" s="1001" t="n">
        <v>5400</v>
      </c>
      <c r="B5402" s="1001" t="s">
        <v>11772</v>
      </c>
      <c r="C5402" s="1001" t="s">
        <v>1084</v>
      </c>
      <c r="D5402" s="1001" t="s">
        <v>850</v>
      </c>
      <c r="E5402" s="1001" t="n">
        <v>1060850810</v>
      </c>
      <c r="F5402" s="1001" t="n">
        <v>30081</v>
      </c>
      <c r="G5402" s="1001" t="s">
        <v>11773</v>
      </c>
      <c r="H5402" s="1128" t="n">
        <v>853</v>
      </c>
      <c r="I5402" s="1068"/>
    </row>
    <row r="5403" customFormat="false" ht="12.75" hidden="false" customHeight="false" outlineLevel="0" collapsed="false">
      <c r="A5403" s="1001" t="n">
        <v>5401</v>
      </c>
      <c r="B5403" s="1001" t="s">
        <v>11774</v>
      </c>
      <c r="C5403" s="1001" t="s">
        <v>378</v>
      </c>
      <c r="D5403" s="1001" t="s">
        <v>854</v>
      </c>
      <c r="E5403" s="1001" t="n">
        <v>1010521160</v>
      </c>
      <c r="F5403" s="1001" t="n">
        <v>3122</v>
      </c>
      <c r="G5403" s="1001" t="s">
        <v>11775</v>
      </c>
      <c r="H5403" s="1128" t="n">
        <v>1849</v>
      </c>
      <c r="I5403" s="1068"/>
    </row>
    <row r="5404" customFormat="false" ht="12.75" hidden="false" customHeight="false" outlineLevel="0" collapsed="false">
      <c r="A5404" s="1001" t="n">
        <v>5402</v>
      </c>
      <c r="B5404" s="1001" t="s">
        <v>11776</v>
      </c>
      <c r="C5404" s="1001" t="s">
        <v>914</v>
      </c>
      <c r="D5404" s="1001" t="s">
        <v>468</v>
      </c>
      <c r="E5404" s="1001" t="n">
        <v>3130380750</v>
      </c>
      <c r="F5404" s="1001" t="n">
        <v>66075</v>
      </c>
      <c r="G5404" s="1001" t="s">
        <v>11777</v>
      </c>
      <c r="H5404" s="1128" t="n">
        <v>7132</v>
      </c>
      <c r="I5404" s="1068"/>
    </row>
    <row r="5405" customFormat="false" ht="12.75" hidden="false" customHeight="false" outlineLevel="0" collapsed="false">
      <c r="A5405" s="1001" t="n">
        <v>5403</v>
      </c>
      <c r="B5405" s="1001" t="s">
        <v>11778</v>
      </c>
      <c r="C5405" s="1001" t="s">
        <v>1087</v>
      </c>
      <c r="D5405" s="1001" t="s">
        <v>848</v>
      </c>
      <c r="E5405" s="1001" t="n">
        <v>3150080740</v>
      </c>
      <c r="F5405" s="1001" t="n">
        <v>64075</v>
      </c>
      <c r="G5405" s="1001" t="s">
        <v>11779</v>
      </c>
      <c r="H5405" s="1128" t="n">
        <v>3643</v>
      </c>
      <c r="I5405" s="1068"/>
    </row>
    <row r="5406" customFormat="false" ht="12.75" hidden="false" customHeight="false" outlineLevel="0" collapsed="false">
      <c r="A5406" s="1001" t="n">
        <v>5404</v>
      </c>
      <c r="B5406" s="1001" t="s">
        <v>11780</v>
      </c>
      <c r="C5406" s="1001" t="s">
        <v>1434</v>
      </c>
      <c r="D5406" s="1001" t="s">
        <v>458</v>
      </c>
      <c r="E5406" s="1001" t="n">
        <v>2090050321</v>
      </c>
      <c r="F5406" s="1001" t="n">
        <v>51041</v>
      </c>
      <c r="G5406" s="1001" t="s">
        <v>11781</v>
      </c>
      <c r="H5406" s="1128" t="n">
        <v>5439</v>
      </c>
      <c r="I5406" s="1068"/>
    </row>
    <row r="5407" customFormat="false" ht="12.75" hidden="false" customHeight="false" outlineLevel="0" collapsed="false">
      <c r="A5407" s="1001" t="n">
        <v>5405</v>
      </c>
      <c r="B5407" s="1001" t="s">
        <v>11782</v>
      </c>
      <c r="C5407" s="1001" t="s">
        <v>1418</v>
      </c>
      <c r="D5407" s="1001" t="s">
        <v>850</v>
      </c>
      <c r="E5407" s="1001" t="n">
        <v>1060930350</v>
      </c>
      <c r="F5407" s="1001" t="n">
        <v>93035</v>
      </c>
      <c r="G5407" s="1001" t="s">
        <v>11783</v>
      </c>
      <c r="H5407" s="1128" t="n">
        <v>3410</v>
      </c>
      <c r="I5407" s="1068"/>
    </row>
    <row r="5408" customFormat="false" ht="12.75" hidden="false" customHeight="false" outlineLevel="0" collapsed="false">
      <c r="A5408" s="1001" t="n">
        <v>5406</v>
      </c>
      <c r="B5408" s="1001" t="s">
        <v>11784</v>
      </c>
      <c r="C5408" s="1001" t="s">
        <v>1095</v>
      </c>
      <c r="D5408" s="1001" t="s">
        <v>854</v>
      </c>
      <c r="E5408" s="1001" t="n">
        <v>1010960500</v>
      </c>
      <c r="F5408" s="1001" t="n">
        <v>96050</v>
      </c>
      <c r="G5408" s="1001" t="s">
        <v>11785</v>
      </c>
      <c r="H5408" s="1128" t="n">
        <v>2008</v>
      </c>
      <c r="I5408" s="1068"/>
    </row>
    <row r="5409" customFormat="false" ht="12.75" hidden="false" customHeight="false" outlineLevel="0" collapsed="false">
      <c r="A5409" s="1001" t="n">
        <v>5407</v>
      </c>
      <c r="B5409" s="1001" t="s">
        <v>11786</v>
      </c>
      <c r="C5409" s="1001" t="s">
        <v>908</v>
      </c>
      <c r="D5409" s="1001" t="s">
        <v>854</v>
      </c>
      <c r="E5409" s="1001" t="n">
        <v>1010271740</v>
      </c>
      <c r="F5409" s="1001" t="n">
        <v>4174</v>
      </c>
      <c r="G5409" s="1001" t="s">
        <v>11787</v>
      </c>
      <c r="H5409" s="1128" t="n">
        <v>177</v>
      </c>
      <c r="I5409" s="1068"/>
    </row>
    <row r="5410" customFormat="false" ht="12.75" hidden="false" customHeight="false" outlineLevel="0" collapsed="false">
      <c r="A5410" s="1001" t="n">
        <v>5408</v>
      </c>
      <c r="B5410" s="1001" t="s">
        <v>11788</v>
      </c>
      <c r="C5410" s="1001" t="s">
        <v>1269</v>
      </c>
      <c r="D5410" s="1001" t="s">
        <v>860</v>
      </c>
      <c r="E5410" s="1001" t="n">
        <v>1020040520</v>
      </c>
      <c r="F5410" s="1001" t="n">
        <v>7053</v>
      </c>
      <c r="G5410" s="1001" t="s">
        <v>11789</v>
      </c>
      <c r="H5410" s="1128" t="n">
        <v>977</v>
      </c>
      <c r="I5410" s="1068"/>
    </row>
    <row r="5411" customFormat="false" ht="12.75" hidden="false" customHeight="false" outlineLevel="0" collapsed="false">
      <c r="A5411" s="1001" t="n">
        <v>5409</v>
      </c>
      <c r="B5411" s="1001" t="s">
        <v>11790</v>
      </c>
      <c r="C5411" s="1001" t="s">
        <v>1084</v>
      </c>
      <c r="D5411" s="1001" t="s">
        <v>850</v>
      </c>
      <c r="E5411" s="1001" t="n">
        <v>1060850820</v>
      </c>
      <c r="F5411" s="1001" t="n">
        <v>30082</v>
      </c>
      <c r="G5411" s="1001" t="s">
        <v>11791</v>
      </c>
      <c r="H5411" s="1128" t="n">
        <v>1433</v>
      </c>
      <c r="I5411" s="1068"/>
    </row>
    <row r="5412" customFormat="false" ht="12.75" hidden="false" customHeight="false" outlineLevel="0" collapsed="false">
      <c r="A5412" s="1001" t="n">
        <v>5410</v>
      </c>
      <c r="B5412" s="1001" t="s">
        <v>11792</v>
      </c>
      <c r="C5412" s="1001" t="s">
        <v>1731</v>
      </c>
      <c r="D5412" s="1001" t="s">
        <v>859</v>
      </c>
      <c r="E5412" s="1001" t="n">
        <v>2100580430</v>
      </c>
      <c r="F5412" s="1001" t="n">
        <v>54043</v>
      </c>
      <c r="G5412" s="1001" t="s">
        <v>11793</v>
      </c>
      <c r="H5412" s="1128" t="n">
        <v>683</v>
      </c>
      <c r="I5412" s="1068"/>
    </row>
    <row r="5413" customFormat="false" ht="12.75" hidden="false" customHeight="false" outlineLevel="0" collapsed="false">
      <c r="A5413" s="1001" t="n">
        <v>5411</v>
      </c>
      <c r="B5413" s="1001" t="s">
        <v>11794</v>
      </c>
      <c r="C5413" s="1001" t="s">
        <v>1110</v>
      </c>
      <c r="D5413" s="1001" t="s">
        <v>858</v>
      </c>
      <c r="E5413" s="1001" t="n">
        <v>1040831355</v>
      </c>
      <c r="F5413" s="1001" t="n">
        <v>22230</v>
      </c>
      <c r="G5413" s="1001" t="s">
        <v>11795</v>
      </c>
      <c r="H5413" s="1128" t="n">
        <v>6815</v>
      </c>
      <c r="I5413" s="1068"/>
    </row>
    <row r="5414" customFormat="false" ht="12.75" hidden="false" customHeight="false" outlineLevel="0" collapsed="false">
      <c r="A5414" s="1001" t="n">
        <v>5412</v>
      </c>
      <c r="B5414" s="1001" t="s">
        <v>11796</v>
      </c>
      <c r="C5414" s="1001" t="s">
        <v>1884</v>
      </c>
      <c r="D5414" s="1001" t="s">
        <v>849</v>
      </c>
      <c r="E5414" s="1001" t="n">
        <v>1080320310</v>
      </c>
      <c r="F5414" s="1001" t="n">
        <v>40032</v>
      </c>
      <c r="G5414" s="1001" t="s">
        <v>11797</v>
      </c>
      <c r="H5414" s="1128" t="n">
        <v>6237</v>
      </c>
      <c r="I5414" s="1068"/>
    </row>
    <row r="5415" customFormat="false" ht="12.75" hidden="false" customHeight="false" outlineLevel="0" collapsed="false">
      <c r="A5415" s="1001" t="n">
        <v>5413</v>
      </c>
      <c r="B5415" s="1001" t="s">
        <v>11798</v>
      </c>
      <c r="C5415" s="1001" t="s">
        <v>1110</v>
      </c>
      <c r="D5415" s="1001" t="s">
        <v>858</v>
      </c>
      <c r="E5415" s="1001" t="n">
        <v>1040831360</v>
      </c>
      <c r="F5415" s="1001" t="n">
        <v>22147</v>
      </c>
      <c r="G5415" s="1001" t="s">
        <v>11799</v>
      </c>
      <c r="H5415" s="1128" t="n">
        <v>4502</v>
      </c>
      <c r="I5415" s="1068"/>
    </row>
    <row r="5416" customFormat="false" ht="12.75" hidden="false" customHeight="false" outlineLevel="0" collapsed="false">
      <c r="A5416" s="1001" t="n">
        <v>5414</v>
      </c>
      <c r="B5416" s="1001" t="s">
        <v>11800</v>
      </c>
      <c r="C5416" s="1001" t="s">
        <v>1215</v>
      </c>
      <c r="D5416" s="1001" t="s">
        <v>858</v>
      </c>
      <c r="E5416" s="1001" t="n">
        <v>1040140641</v>
      </c>
      <c r="F5416" s="1001" t="n">
        <v>21068</v>
      </c>
      <c r="G5416" s="1001" t="s">
        <v>11801</v>
      </c>
      <c r="H5416" s="1128" t="n">
        <v>528</v>
      </c>
      <c r="I5416" s="1068"/>
    </row>
    <row r="5417" customFormat="false" ht="12.75" hidden="false" customHeight="false" outlineLevel="0" collapsed="false">
      <c r="A5417" s="1001" t="n">
        <v>5415</v>
      </c>
      <c r="B5417" s="1001" t="s">
        <v>11802</v>
      </c>
      <c r="C5417" s="1001" t="s">
        <v>999</v>
      </c>
      <c r="D5417" s="1001" t="s">
        <v>852</v>
      </c>
      <c r="E5417" s="1001" t="n">
        <v>1030121630</v>
      </c>
      <c r="F5417" s="1001" t="n">
        <v>16174</v>
      </c>
      <c r="G5417" s="1001" t="s">
        <v>11803</v>
      </c>
      <c r="H5417" s="1128" t="n">
        <v>1846</v>
      </c>
      <c r="I5417" s="1068"/>
    </row>
    <row r="5418" customFormat="false" ht="12.75" hidden="false" customHeight="false" outlineLevel="0" collapsed="false">
      <c r="A5418" s="1001" t="n">
        <v>5416</v>
      </c>
      <c r="B5418" s="1001" t="s">
        <v>11804</v>
      </c>
      <c r="C5418" s="1001" t="s">
        <v>988</v>
      </c>
      <c r="D5418" s="1001" t="s">
        <v>854</v>
      </c>
      <c r="E5418" s="1001" t="n">
        <v>1010021370</v>
      </c>
      <c r="F5418" s="1001" t="n">
        <v>6140</v>
      </c>
      <c r="G5418" s="1001" t="s">
        <v>11805</v>
      </c>
      <c r="H5418" s="1128" t="n">
        <v>1895</v>
      </c>
      <c r="I5418" s="1068"/>
    </row>
    <row r="5419" customFormat="false" ht="12.75" hidden="false" customHeight="false" outlineLevel="0" collapsed="false">
      <c r="A5419" s="1001" t="n">
        <v>5417</v>
      </c>
      <c r="B5419" s="1001" t="s">
        <v>11806</v>
      </c>
      <c r="C5419" s="1001" t="s">
        <v>1330</v>
      </c>
      <c r="D5419" s="1001" t="s">
        <v>861</v>
      </c>
      <c r="E5419" s="1001" t="n">
        <v>1050840620</v>
      </c>
      <c r="F5419" s="1001" t="n">
        <v>26063</v>
      </c>
      <c r="G5419" s="1001" t="s">
        <v>11807</v>
      </c>
      <c r="H5419" s="1128" t="n">
        <v>16799</v>
      </c>
      <c r="I5419" s="1068"/>
    </row>
    <row r="5420" customFormat="false" ht="12.75" hidden="false" customHeight="false" outlineLevel="0" collapsed="false">
      <c r="A5420" s="1001" t="n">
        <v>5418</v>
      </c>
      <c r="B5420" s="1001" t="s">
        <v>11808</v>
      </c>
      <c r="C5420" s="1001" t="s">
        <v>893</v>
      </c>
      <c r="D5420" s="1001" t="s">
        <v>852</v>
      </c>
      <c r="E5420" s="1001" t="n">
        <v>1030491780</v>
      </c>
      <c r="F5420" s="1001" t="n">
        <v>15179</v>
      </c>
      <c r="G5420" s="1001" t="s">
        <v>11809</v>
      </c>
      <c r="H5420" s="1128" t="n">
        <v>7286</v>
      </c>
      <c r="I5420" s="1068"/>
    </row>
    <row r="5421" customFormat="false" ht="12.75" hidden="false" customHeight="false" outlineLevel="0" collapsed="false">
      <c r="A5421" s="1001" t="n">
        <v>5419</v>
      </c>
      <c r="B5421" s="1001" t="s">
        <v>11810</v>
      </c>
      <c r="C5421" s="1001" t="s">
        <v>1103</v>
      </c>
      <c r="D5421" s="1001" t="s">
        <v>851</v>
      </c>
      <c r="E5421" s="1001" t="n">
        <v>1070370440</v>
      </c>
      <c r="F5421" s="1001" t="n">
        <v>8047</v>
      </c>
      <c r="G5421" s="1001" t="s">
        <v>11811</v>
      </c>
      <c r="H5421" s="1128" t="n">
        <v>482</v>
      </c>
      <c r="I5421" s="1068"/>
    </row>
    <row r="5422" customFormat="false" ht="12.75" hidden="false" customHeight="false" outlineLevel="0" collapsed="false">
      <c r="A5422" s="1001" t="n">
        <v>5420</v>
      </c>
      <c r="B5422" s="1001" t="s">
        <v>11812</v>
      </c>
      <c r="C5422" s="1001" t="s">
        <v>881</v>
      </c>
      <c r="D5422" s="1001" t="s">
        <v>852</v>
      </c>
      <c r="E5422" s="1001" t="n">
        <v>1030980690</v>
      </c>
      <c r="F5422" s="1001" t="n">
        <v>97069</v>
      </c>
      <c r="G5422" s="1001" t="s">
        <v>11813</v>
      </c>
      <c r="H5422" s="1128" t="n">
        <v>2178</v>
      </c>
      <c r="I5422" s="1068"/>
    </row>
    <row r="5423" customFormat="false" ht="12.75" hidden="false" customHeight="false" outlineLevel="0" collapsed="false">
      <c r="A5423" s="1001" t="n">
        <v>5421</v>
      </c>
      <c r="B5423" s="1001" t="s">
        <v>11814</v>
      </c>
      <c r="C5423" s="1001" t="s">
        <v>1084</v>
      </c>
      <c r="D5423" s="1001" t="s">
        <v>850</v>
      </c>
      <c r="E5423" s="1001" t="n">
        <v>1060850830</v>
      </c>
      <c r="F5423" s="1001" t="n">
        <v>30083</v>
      </c>
      <c r="G5423" s="1001" t="s">
        <v>11815</v>
      </c>
      <c r="H5423" s="1128" t="n">
        <v>3973</v>
      </c>
      <c r="I5423" s="1068"/>
    </row>
    <row r="5424" customFormat="false" ht="12.75" hidden="false" customHeight="false" outlineLevel="0" collapsed="false">
      <c r="A5424" s="1001" t="n">
        <v>5422</v>
      </c>
      <c r="B5424" s="1001" t="s">
        <v>11816</v>
      </c>
      <c r="C5424" s="1001" t="s">
        <v>1474</v>
      </c>
      <c r="D5424" s="1001" t="s">
        <v>854</v>
      </c>
      <c r="E5424" s="1001" t="n">
        <v>1011020550</v>
      </c>
      <c r="F5424" s="1001" t="n">
        <v>103055</v>
      </c>
      <c r="G5424" s="1001" t="s">
        <v>11817</v>
      </c>
      <c r="H5424" s="1128" t="n">
        <v>764</v>
      </c>
      <c r="I5424" s="1068"/>
    </row>
    <row r="5425" customFormat="false" ht="12.75" hidden="false" customHeight="false" outlineLevel="0" collapsed="false">
      <c r="A5425" s="1001" t="n">
        <v>5423</v>
      </c>
      <c r="B5425" s="1001" t="s">
        <v>11818</v>
      </c>
      <c r="C5425" s="1001" t="s">
        <v>1474</v>
      </c>
      <c r="D5425" s="1001" t="s">
        <v>854</v>
      </c>
      <c r="E5425" s="1001" t="n">
        <v>1011020560</v>
      </c>
      <c r="F5425" s="1001" t="n">
        <v>103056</v>
      </c>
      <c r="G5425" s="1001" t="s">
        <v>11819</v>
      </c>
      <c r="H5425" s="1128" t="n">
        <v>544</v>
      </c>
      <c r="I5425" s="1068"/>
    </row>
    <row r="5426" customFormat="false" ht="12.75" hidden="false" customHeight="false" outlineLevel="0" collapsed="false">
      <c r="A5426" s="1001" t="n">
        <v>5424</v>
      </c>
      <c r="B5426" s="1001" t="s">
        <v>11820</v>
      </c>
      <c r="C5426" s="1001" t="s">
        <v>1884</v>
      </c>
      <c r="D5426" s="1001" t="s">
        <v>849</v>
      </c>
      <c r="E5426" s="1001" t="n">
        <v>1080320320</v>
      </c>
      <c r="F5426" s="1001" t="n">
        <v>40033</v>
      </c>
      <c r="G5426" s="1001" t="s">
        <v>11821</v>
      </c>
      <c r="H5426" s="1128" t="n">
        <v>708</v>
      </c>
      <c r="I5426" s="1068"/>
    </row>
    <row r="5427" customFormat="false" ht="12.75" hidden="false" customHeight="false" outlineLevel="0" collapsed="false">
      <c r="A5427" s="1001" t="n">
        <v>5425</v>
      </c>
      <c r="B5427" s="1001" t="s">
        <v>11822</v>
      </c>
      <c r="C5427" s="1001" t="s">
        <v>999</v>
      </c>
      <c r="D5427" s="1001" t="s">
        <v>852</v>
      </c>
      <c r="E5427" s="1001" t="n">
        <v>1030121640</v>
      </c>
      <c r="F5427" s="1001" t="n">
        <v>16175</v>
      </c>
      <c r="G5427" s="1001" t="s">
        <v>11823</v>
      </c>
      <c r="H5427" s="1128" t="n">
        <v>1061</v>
      </c>
      <c r="I5427" s="1068"/>
    </row>
    <row r="5428" customFormat="false" ht="12.75" hidden="false" customHeight="false" outlineLevel="0" collapsed="false">
      <c r="A5428" s="1001" t="n">
        <v>5426</v>
      </c>
      <c r="B5428" s="1001" t="s">
        <v>11824</v>
      </c>
      <c r="C5428" s="1001" t="s">
        <v>1474</v>
      </c>
      <c r="D5428" s="1001" t="s">
        <v>854</v>
      </c>
      <c r="E5428" s="1001" t="n">
        <v>1011020570</v>
      </c>
      <c r="F5428" s="1001" t="n">
        <v>103057</v>
      </c>
      <c r="G5428" s="1001" t="s">
        <v>11825</v>
      </c>
      <c r="H5428" s="1128" t="n">
        <v>1838</v>
      </c>
      <c r="I5428" s="1068"/>
    </row>
    <row r="5429" customFormat="false" ht="12.75" hidden="false" customHeight="false" outlineLevel="0" collapsed="false">
      <c r="A5429" s="1001" t="n">
        <v>5427</v>
      </c>
      <c r="B5429" s="1001" t="s">
        <v>11826</v>
      </c>
      <c r="C5429" s="1001" t="s">
        <v>1084</v>
      </c>
      <c r="D5429" s="1001" t="s">
        <v>850</v>
      </c>
      <c r="E5429" s="1001" t="n">
        <v>1060850840</v>
      </c>
      <c r="F5429" s="1001" t="n">
        <v>30084</v>
      </c>
      <c r="G5429" s="1001" t="s">
        <v>11827</v>
      </c>
      <c r="H5429" s="1128" t="n">
        <v>252</v>
      </c>
      <c r="I5429" s="1068"/>
    </row>
    <row r="5430" customFormat="false" ht="12.75" hidden="false" customHeight="false" outlineLevel="0" collapsed="false">
      <c r="A5430" s="1001" t="n">
        <v>5428</v>
      </c>
      <c r="B5430" s="1001" t="s">
        <v>11828</v>
      </c>
      <c r="C5430" s="1001" t="s">
        <v>1084</v>
      </c>
      <c r="D5430" s="1001" t="s">
        <v>850</v>
      </c>
      <c r="E5430" s="1001" t="n">
        <v>1060850850</v>
      </c>
      <c r="F5430" s="1001" t="n">
        <v>30085</v>
      </c>
      <c r="G5430" s="1001" t="s">
        <v>11829</v>
      </c>
      <c r="H5430" s="1128" t="n">
        <v>713</v>
      </c>
      <c r="I5430" s="1068"/>
    </row>
    <row r="5431" customFormat="false" ht="12.75" hidden="false" customHeight="false" outlineLevel="0" collapsed="false">
      <c r="A5431" s="1001" t="n">
        <v>5429</v>
      </c>
      <c r="B5431" s="1001" t="s">
        <v>11830</v>
      </c>
      <c r="C5431" s="1001" t="s">
        <v>945</v>
      </c>
      <c r="D5431" s="1001" t="s">
        <v>852</v>
      </c>
      <c r="E5431" s="1001" t="n">
        <v>1030151440</v>
      </c>
      <c r="F5431" s="1001" t="n">
        <v>17153</v>
      </c>
      <c r="G5431" s="1001" t="s">
        <v>11831</v>
      </c>
      <c r="H5431" s="1128" t="n">
        <v>1465</v>
      </c>
      <c r="I5431" s="1068"/>
    </row>
    <row r="5432" customFormat="false" ht="12.75" hidden="false" customHeight="false" outlineLevel="0" collapsed="false">
      <c r="A5432" s="1001" t="n">
        <v>5430</v>
      </c>
      <c r="B5432" s="1001" t="s">
        <v>11832</v>
      </c>
      <c r="C5432" s="1001" t="s">
        <v>1092</v>
      </c>
      <c r="D5432" s="1001" t="s">
        <v>848</v>
      </c>
      <c r="E5432" s="1001" t="n">
        <v>3150200650</v>
      </c>
      <c r="F5432" s="1001" t="n">
        <v>61065</v>
      </c>
      <c r="G5432" s="1001" t="s">
        <v>11833</v>
      </c>
      <c r="H5432" s="1128" t="n">
        <v>1658</v>
      </c>
      <c r="I5432" s="1068"/>
    </row>
    <row r="5433" customFormat="false" ht="12.75" hidden="false" customHeight="false" outlineLevel="0" collapsed="false">
      <c r="A5433" s="1001" t="n">
        <v>5431</v>
      </c>
      <c r="B5433" s="1001" t="s">
        <v>11834</v>
      </c>
      <c r="C5433" s="1001" t="s">
        <v>999</v>
      </c>
      <c r="D5433" s="1001" t="s">
        <v>852</v>
      </c>
      <c r="E5433" s="1001" t="n">
        <v>1030121650</v>
      </c>
      <c r="F5433" s="1001" t="n">
        <v>16176</v>
      </c>
      <c r="G5433" s="1001" t="s">
        <v>11835</v>
      </c>
      <c r="H5433" s="1128" t="n">
        <v>4802</v>
      </c>
      <c r="I5433" s="1068"/>
    </row>
    <row r="5434" customFormat="false" ht="12.75" hidden="false" customHeight="false" outlineLevel="0" collapsed="false">
      <c r="A5434" s="1001" t="n">
        <v>5432</v>
      </c>
      <c r="B5434" s="1001" t="s">
        <v>11836</v>
      </c>
      <c r="C5434" s="1001" t="s">
        <v>1226</v>
      </c>
      <c r="D5434" s="1001" t="s">
        <v>855</v>
      </c>
      <c r="E5434" s="1001" t="n">
        <v>3160410611</v>
      </c>
      <c r="F5434" s="1001" t="n">
        <v>75098</v>
      </c>
      <c r="G5434" s="1001" t="s">
        <v>11837</v>
      </c>
      <c r="H5434" s="1128" t="n">
        <v>9402</v>
      </c>
      <c r="I5434" s="1068"/>
    </row>
    <row r="5435" customFormat="false" ht="12.75" hidden="false" customHeight="false" outlineLevel="0" collapsed="false">
      <c r="A5435" s="1001" t="n">
        <v>5433</v>
      </c>
      <c r="B5435" s="1001" t="s">
        <v>11838</v>
      </c>
      <c r="C5435" s="1001" t="s">
        <v>1009</v>
      </c>
      <c r="D5435" s="1001" t="s">
        <v>861</v>
      </c>
      <c r="E5435" s="1001" t="n">
        <v>1050890600</v>
      </c>
      <c r="F5435" s="1001" t="n">
        <v>23061</v>
      </c>
      <c r="G5435" s="1001" t="s">
        <v>11839</v>
      </c>
      <c r="H5435" s="1128" t="n">
        <v>2510</v>
      </c>
      <c r="I5435" s="1068"/>
    </row>
    <row r="5436" customFormat="false" ht="12.75" hidden="false" customHeight="false" outlineLevel="0" collapsed="false">
      <c r="A5436" s="1001" t="n">
        <v>5434</v>
      </c>
      <c r="B5436" s="1001" t="s">
        <v>11840</v>
      </c>
      <c r="C5436" s="1001" t="s">
        <v>1325</v>
      </c>
      <c r="D5436" s="1001" t="s">
        <v>468</v>
      </c>
      <c r="E5436" s="1001" t="n">
        <v>3130230690</v>
      </c>
      <c r="F5436" s="1001" t="n">
        <v>69069</v>
      </c>
      <c r="G5436" s="1001" t="s">
        <v>11841</v>
      </c>
      <c r="H5436" s="1128" t="n">
        <v>865</v>
      </c>
      <c r="I5436" s="1068"/>
    </row>
    <row r="5437" customFormat="false" ht="12.75" hidden="false" customHeight="false" outlineLevel="0" collapsed="false">
      <c r="A5437" s="1001" t="n">
        <v>5435</v>
      </c>
      <c r="B5437" s="1001" t="s">
        <v>11842</v>
      </c>
      <c r="C5437" s="1001" t="s">
        <v>945</v>
      </c>
      <c r="D5437" s="1001" t="s">
        <v>852</v>
      </c>
      <c r="E5437" s="1001" t="n">
        <v>1030151460</v>
      </c>
      <c r="F5437" s="1001" t="n">
        <v>17155</v>
      </c>
      <c r="G5437" s="1001" t="s">
        <v>11843</v>
      </c>
      <c r="H5437" s="1128" t="n">
        <v>6815</v>
      </c>
      <c r="I5437" s="1068"/>
    </row>
    <row r="5438" customFormat="false" ht="12.75" hidden="false" customHeight="false" outlineLevel="0" collapsed="false">
      <c r="A5438" s="1001" t="n">
        <v>5436</v>
      </c>
      <c r="B5438" s="1001" t="s">
        <v>11844</v>
      </c>
      <c r="C5438" s="1001" t="s">
        <v>914</v>
      </c>
      <c r="D5438" s="1001" t="s">
        <v>468</v>
      </c>
      <c r="E5438" s="1001" t="n">
        <v>3130380760</v>
      </c>
      <c r="F5438" s="1001" t="n">
        <v>66076</v>
      </c>
      <c r="G5438" s="1001" t="s">
        <v>11845</v>
      </c>
      <c r="H5438" s="1128" t="n">
        <v>886</v>
      </c>
      <c r="I5438" s="1068"/>
    </row>
    <row r="5439" customFormat="false" ht="12.75" hidden="false" customHeight="false" outlineLevel="0" collapsed="false">
      <c r="A5439" s="1001" t="n">
        <v>5437</v>
      </c>
      <c r="B5439" s="1001" t="s">
        <v>11846</v>
      </c>
      <c r="C5439" s="1001" t="s">
        <v>908</v>
      </c>
      <c r="D5439" s="1001" t="s">
        <v>854</v>
      </c>
      <c r="E5439" s="1001" t="n">
        <v>1010271750</v>
      </c>
      <c r="F5439" s="1001" t="n">
        <v>4175</v>
      </c>
      <c r="G5439" s="1001" t="s">
        <v>11847</v>
      </c>
      <c r="H5439" s="1128" t="n">
        <v>525</v>
      </c>
      <c r="I5439" s="1068"/>
    </row>
    <row r="5440" customFormat="false" ht="12.75" hidden="false" customHeight="false" outlineLevel="0" collapsed="false">
      <c r="A5440" s="1001" t="n">
        <v>5438</v>
      </c>
      <c r="B5440" s="1001" t="s">
        <v>11848</v>
      </c>
      <c r="C5440" s="1001" t="s">
        <v>922</v>
      </c>
      <c r="D5440" s="1001" t="s">
        <v>848</v>
      </c>
      <c r="E5440" s="1001" t="n">
        <v>3150721030</v>
      </c>
      <c r="F5440" s="1001" t="n">
        <v>65103</v>
      </c>
      <c r="G5440" s="1001" t="s">
        <v>11849</v>
      </c>
      <c r="H5440" s="1128" t="n">
        <v>1070</v>
      </c>
      <c r="I5440" s="1068"/>
    </row>
    <row r="5441" customFormat="false" ht="12.75" hidden="false" customHeight="false" outlineLevel="0" collapsed="false">
      <c r="A5441" s="1001" t="n">
        <v>5439</v>
      </c>
      <c r="B5441" s="1001" t="s">
        <v>11850</v>
      </c>
      <c r="C5441" s="1001" t="s">
        <v>2111</v>
      </c>
      <c r="D5441" s="1001" t="s">
        <v>849</v>
      </c>
      <c r="E5441" s="1001" t="n">
        <v>1080500320</v>
      </c>
      <c r="F5441" s="1001" t="n">
        <v>36033</v>
      </c>
      <c r="G5441" s="1001" t="s">
        <v>11851</v>
      </c>
      <c r="H5441" s="1128" t="n">
        <v>3763</v>
      </c>
      <c r="I5441" s="1068"/>
    </row>
    <row r="5442" customFormat="false" ht="12.75" hidden="false" customHeight="false" outlineLevel="0" collapsed="false">
      <c r="A5442" s="1001" t="n">
        <v>5440</v>
      </c>
      <c r="B5442" s="1001" t="s">
        <v>11852</v>
      </c>
      <c r="C5442" s="1001" t="s">
        <v>881</v>
      </c>
      <c r="D5442" s="1001" t="s">
        <v>852</v>
      </c>
      <c r="E5442" s="1001" t="n">
        <v>1030980700</v>
      </c>
      <c r="F5442" s="1001" t="n">
        <v>97070</v>
      </c>
      <c r="G5442" s="1001" t="s">
        <v>11853</v>
      </c>
      <c r="H5442" s="1128" t="n">
        <v>2246</v>
      </c>
      <c r="I5442" s="1068"/>
    </row>
    <row r="5443" customFormat="false" ht="12.75" hidden="false" customHeight="false" outlineLevel="0" collapsed="false">
      <c r="A5443" s="1001" t="n">
        <v>5441</v>
      </c>
      <c r="B5443" s="1001" t="s">
        <v>11854</v>
      </c>
      <c r="C5443" s="1001" t="s">
        <v>1110</v>
      </c>
      <c r="D5443" s="1001" t="s">
        <v>858</v>
      </c>
      <c r="E5443" s="1001" t="n">
        <v>1040831375</v>
      </c>
      <c r="F5443" s="1001" t="n">
        <v>22245</v>
      </c>
      <c r="G5443" s="1001" t="s">
        <v>11855</v>
      </c>
      <c r="H5443" s="1128" t="n">
        <v>5182</v>
      </c>
      <c r="I5443" s="1068"/>
    </row>
    <row r="5444" customFormat="false" ht="12.75" hidden="false" customHeight="false" outlineLevel="0" collapsed="false">
      <c r="A5444" s="1001" t="n">
        <v>5442</v>
      </c>
      <c r="B5444" s="1001" t="s">
        <v>11856</v>
      </c>
      <c r="C5444" s="1001" t="s">
        <v>908</v>
      </c>
      <c r="D5444" s="1001" t="s">
        <v>854</v>
      </c>
      <c r="E5444" s="1001" t="n">
        <v>1010271760</v>
      </c>
      <c r="F5444" s="1001" t="n">
        <v>4176</v>
      </c>
      <c r="G5444" s="1001" t="s">
        <v>11857</v>
      </c>
      <c r="H5444" s="1128" t="n">
        <v>2025</v>
      </c>
      <c r="I5444" s="1068"/>
    </row>
    <row r="5445" customFormat="false" ht="12.75" hidden="false" customHeight="false" outlineLevel="0" collapsed="false">
      <c r="A5445" s="1001" t="n">
        <v>5443</v>
      </c>
      <c r="B5445" s="1001" t="s">
        <v>11858</v>
      </c>
      <c r="C5445" s="1001" t="s">
        <v>908</v>
      </c>
      <c r="D5445" s="1001" t="s">
        <v>854</v>
      </c>
      <c r="E5445" s="1001" t="n">
        <v>1010271770</v>
      </c>
      <c r="F5445" s="1001" t="n">
        <v>4177</v>
      </c>
      <c r="G5445" s="1001" t="s">
        <v>11859</v>
      </c>
      <c r="H5445" s="1128" t="n">
        <v>658</v>
      </c>
      <c r="I5445" s="1068"/>
    </row>
    <row r="5446" customFormat="false" ht="12.75" hidden="false" customHeight="false" outlineLevel="0" collapsed="false">
      <c r="A5446" s="1001" t="n">
        <v>5444</v>
      </c>
      <c r="B5446" s="1001" t="s">
        <v>11860</v>
      </c>
      <c r="C5446" s="1001" t="s">
        <v>1766</v>
      </c>
      <c r="D5446" s="1001" t="s">
        <v>857</v>
      </c>
      <c r="E5446" s="1001" t="n">
        <v>4190760152</v>
      </c>
      <c r="F5446" s="1001" t="n">
        <v>89021</v>
      </c>
      <c r="G5446" s="1001" t="s">
        <v>11861</v>
      </c>
      <c r="H5446" s="1128" t="n">
        <v>11453</v>
      </c>
      <c r="I5446" s="1068"/>
    </row>
    <row r="5447" customFormat="false" ht="12.75" hidden="false" customHeight="false" outlineLevel="0" collapsed="false">
      <c r="A5447" s="1001" t="n">
        <v>5445</v>
      </c>
      <c r="B5447" s="1001" t="s">
        <v>11862</v>
      </c>
      <c r="C5447" s="1001" t="s">
        <v>1518</v>
      </c>
      <c r="D5447" s="1001" t="s">
        <v>464</v>
      </c>
      <c r="E5447" s="1001" t="n">
        <v>2120400190</v>
      </c>
      <c r="F5447" s="1001" t="n">
        <v>59019</v>
      </c>
      <c r="G5447" s="1001" t="s">
        <v>11863</v>
      </c>
      <c r="H5447" s="1128" t="n">
        <v>13792</v>
      </c>
      <c r="I5447" s="1068"/>
    </row>
    <row r="5448" customFormat="false" ht="12.75" hidden="false" customHeight="false" outlineLevel="0" collapsed="false">
      <c r="A5448" s="1001" t="n">
        <v>5446</v>
      </c>
      <c r="B5448" s="1001" t="s">
        <v>11864</v>
      </c>
      <c r="C5448" s="1001" t="s">
        <v>1250</v>
      </c>
      <c r="D5448" s="1001" t="s">
        <v>857</v>
      </c>
      <c r="E5448" s="1001" t="n">
        <v>4190550580</v>
      </c>
      <c r="F5448" s="1001" t="n">
        <v>82060</v>
      </c>
      <c r="G5448" s="1001" t="s">
        <v>11865</v>
      </c>
      <c r="H5448" s="1128" t="n">
        <v>4264</v>
      </c>
      <c r="I5448" s="1068"/>
    </row>
    <row r="5449" customFormat="false" ht="12.75" hidden="false" customHeight="false" outlineLevel="0" collapsed="false">
      <c r="A5449" s="1001" t="n">
        <v>5447</v>
      </c>
      <c r="B5449" s="1001" t="s">
        <v>11866</v>
      </c>
      <c r="C5449" s="1001" t="s">
        <v>957</v>
      </c>
      <c r="D5449" s="1001" t="s">
        <v>464</v>
      </c>
      <c r="E5449" s="1001" t="n">
        <v>2120910430</v>
      </c>
      <c r="F5449" s="1001" t="n">
        <v>56044</v>
      </c>
      <c r="G5449" s="1001" t="s">
        <v>11867</v>
      </c>
      <c r="H5449" s="1128" t="n">
        <v>528</v>
      </c>
      <c r="I5449" s="1068"/>
    </row>
    <row r="5450" customFormat="false" ht="12.75" hidden="false" customHeight="false" outlineLevel="0" collapsed="false">
      <c r="A5450" s="1001" t="n">
        <v>5448</v>
      </c>
      <c r="B5450" s="1001" t="s">
        <v>11868</v>
      </c>
      <c r="C5450" s="1001" t="s">
        <v>925</v>
      </c>
      <c r="D5450" s="1001" t="s">
        <v>848</v>
      </c>
      <c r="E5450" s="1001" t="n">
        <v>3150510610</v>
      </c>
      <c r="F5450" s="1001" t="n">
        <v>63061</v>
      </c>
      <c r="G5450" s="1001" t="s">
        <v>11869</v>
      </c>
      <c r="H5450" s="1128" t="n">
        <v>10160</v>
      </c>
      <c r="I5450" s="1068"/>
    </row>
    <row r="5451" customFormat="false" ht="12.75" hidden="false" customHeight="false" outlineLevel="0" collapsed="false">
      <c r="A5451" s="1001" t="n">
        <v>5449</v>
      </c>
      <c r="B5451" s="1001" t="s">
        <v>11870</v>
      </c>
      <c r="C5451" s="1001" t="s">
        <v>1591</v>
      </c>
      <c r="D5451" s="1001" t="s">
        <v>851</v>
      </c>
      <c r="E5451" s="1001" t="n">
        <v>1070340450</v>
      </c>
      <c r="F5451" s="1001" t="n">
        <v>10045</v>
      </c>
      <c r="G5451" s="1001" t="s">
        <v>11871</v>
      </c>
      <c r="H5451" s="1128" t="n">
        <v>113</v>
      </c>
      <c r="I5451" s="1068"/>
    </row>
    <row r="5452" customFormat="false" ht="12.75" hidden="false" customHeight="false" outlineLevel="0" collapsed="false">
      <c r="A5452" s="1001" t="n">
        <v>5450</v>
      </c>
      <c r="B5452" s="1001" t="s">
        <v>11872</v>
      </c>
      <c r="C5452" s="1001" t="s">
        <v>1159</v>
      </c>
      <c r="D5452" s="1001" t="s">
        <v>852</v>
      </c>
      <c r="E5452" s="1001" t="n">
        <v>1030241810</v>
      </c>
      <c r="F5452" s="1001" t="n">
        <v>13192</v>
      </c>
      <c r="G5452" s="1001" t="s">
        <v>11873</v>
      </c>
      <c r="H5452" s="1128" t="n">
        <v>940</v>
      </c>
      <c r="I5452" s="1068"/>
    </row>
    <row r="5453" customFormat="false" ht="12.75" hidden="false" customHeight="false" outlineLevel="0" collapsed="false">
      <c r="A5453" s="1001" t="n">
        <v>5451</v>
      </c>
      <c r="B5453" s="1001" t="s">
        <v>11874</v>
      </c>
      <c r="C5453" s="1001" t="s">
        <v>1518</v>
      </c>
      <c r="D5453" s="1001" t="s">
        <v>464</v>
      </c>
      <c r="E5453" s="1001" t="n">
        <v>2120400200</v>
      </c>
      <c r="F5453" s="1001" t="n">
        <v>59020</v>
      </c>
      <c r="G5453" s="1001" t="s">
        <v>11875</v>
      </c>
      <c r="H5453" s="1128" t="n">
        <v>1171</v>
      </c>
      <c r="I5453" s="1068"/>
    </row>
    <row r="5454" customFormat="false" ht="12.75" hidden="false" customHeight="false" outlineLevel="0" collapsed="false">
      <c r="A5454" s="1001" t="n">
        <v>5452</v>
      </c>
      <c r="B5454" s="1001" t="s">
        <v>11876</v>
      </c>
      <c r="C5454" s="1001" t="s">
        <v>945</v>
      </c>
      <c r="D5454" s="1001" t="s">
        <v>852</v>
      </c>
      <c r="E5454" s="1001" t="n">
        <v>1030151470</v>
      </c>
      <c r="F5454" s="1001" t="n">
        <v>17156</v>
      </c>
      <c r="G5454" s="1001" t="s">
        <v>11877</v>
      </c>
      <c r="H5454" s="1128" t="n">
        <v>7161</v>
      </c>
      <c r="I5454" s="1068"/>
    </row>
    <row r="5455" customFormat="false" ht="12.75" hidden="false" customHeight="false" outlineLevel="0" collapsed="false">
      <c r="A5455" s="1001" t="n">
        <v>5453</v>
      </c>
      <c r="B5455" s="1001" t="s">
        <v>11878</v>
      </c>
      <c r="C5455" s="1001" t="s">
        <v>945</v>
      </c>
      <c r="D5455" s="1001" t="s">
        <v>852</v>
      </c>
      <c r="E5455" s="1001" t="n">
        <v>1030151480</v>
      </c>
      <c r="F5455" s="1001" t="n">
        <v>17157</v>
      </c>
      <c r="G5455" s="1001" t="s">
        <v>11879</v>
      </c>
      <c r="H5455" s="1128" t="n">
        <v>884</v>
      </c>
      <c r="I5455" s="1068"/>
    </row>
    <row r="5456" customFormat="false" ht="12.75" hidden="false" customHeight="false" outlineLevel="0" collapsed="false">
      <c r="A5456" s="1001" t="n">
        <v>5454</v>
      </c>
      <c r="B5456" s="1001" t="s">
        <v>11880</v>
      </c>
      <c r="C5456" s="1001" t="s">
        <v>1215</v>
      </c>
      <c r="D5456" s="1001" t="s">
        <v>858</v>
      </c>
      <c r="E5456" s="1001" t="n">
        <v>1040140650</v>
      </c>
      <c r="F5456" s="1001" t="n">
        <v>21069</v>
      </c>
      <c r="G5456" s="1001" t="s">
        <v>11881</v>
      </c>
      <c r="H5456" s="1128" t="n">
        <v>258</v>
      </c>
      <c r="I5456" s="1068"/>
    </row>
    <row r="5457" customFormat="false" ht="12.75" hidden="false" customHeight="false" outlineLevel="0" collapsed="false">
      <c r="A5457" s="1001" t="n">
        <v>5455</v>
      </c>
      <c r="B5457" s="1001" t="s">
        <v>11882</v>
      </c>
      <c r="C5457" s="1001" t="s">
        <v>971</v>
      </c>
      <c r="D5457" s="1001" t="s">
        <v>853</v>
      </c>
      <c r="E5457" s="1001" t="n">
        <v>3140190560</v>
      </c>
      <c r="F5457" s="1001" t="n">
        <v>70056</v>
      </c>
      <c r="G5457" s="1001" t="s">
        <v>11883</v>
      </c>
      <c r="H5457" s="1128" t="n">
        <v>107</v>
      </c>
      <c r="I5457" s="1068"/>
    </row>
    <row r="5458" customFormat="false" ht="12.75" hidden="false" customHeight="false" outlineLevel="0" collapsed="false">
      <c r="A5458" s="1001" t="n">
        <v>5456</v>
      </c>
      <c r="B5458" s="1001" t="s">
        <v>11884</v>
      </c>
      <c r="C5458" s="1001" t="s">
        <v>908</v>
      </c>
      <c r="D5458" s="1001" t="s">
        <v>854</v>
      </c>
      <c r="E5458" s="1001" t="n">
        <v>1010271780</v>
      </c>
      <c r="F5458" s="1001" t="n">
        <v>4178</v>
      </c>
      <c r="G5458" s="1001" t="s">
        <v>11885</v>
      </c>
      <c r="H5458" s="1128" t="n">
        <v>409</v>
      </c>
      <c r="I5458" s="1068"/>
    </row>
    <row r="5459" customFormat="false" ht="12.75" hidden="false" customHeight="false" outlineLevel="0" collapsed="false">
      <c r="A5459" s="1001" t="n">
        <v>5457</v>
      </c>
      <c r="B5459" s="1001" t="s">
        <v>11886</v>
      </c>
      <c r="C5459" s="1001" t="s">
        <v>945</v>
      </c>
      <c r="D5459" s="1001" t="s">
        <v>852</v>
      </c>
      <c r="E5459" s="1001" t="n">
        <v>1030151490</v>
      </c>
      <c r="F5459" s="1001" t="n">
        <v>17158</v>
      </c>
      <c r="G5459" s="1001" t="s">
        <v>11887</v>
      </c>
      <c r="H5459" s="1128" t="n">
        <v>3464</v>
      </c>
      <c r="I5459" s="1068"/>
    </row>
    <row r="5460" customFormat="false" ht="12.75" hidden="false" customHeight="false" outlineLevel="0" collapsed="false">
      <c r="A5460" s="1001" t="n">
        <v>5458</v>
      </c>
      <c r="B5460" s="1001" t="s">
        <v>11888</v>
      </c>
      <c r="C5460" s="1001" t="s">
        <v>1100</v>
      </c>
      <c r="D5460" s="1001" t="s">
        <v>848</v>
      </c>
      <c r="E5460" s="1001" t="n">
        <v>3150110540</v>
      </c>
      <c r="F5460" s="1001" t="n">
        <v>62055</v>
      </c>
      <c r="G5460" s="1001" t="s">
        <v>11889</v>
      </c>
      <c r="H5460" s="1128" t="n">
        <v>1304</v>
      </c>
      <c r="I5460" s="1068"/>
    </row>
    <row r="5461" customFormat="false" ht="12.75" hidden="false" customHeight="false" outlineLevel="0" collapsed="false">
      <c r="A5461" s="1001" t="n">
        <v>5459</v>
      </c>
      <c r="B5461" s="1001" t="s">
        <v>11890</v>
      </c>
      <c r="C5461" s="1001" t="s">
        <v>1728</v>
      </c>
      <c r="D5461" s="1001" t="s">
        <v>856</v>
      </c>
      <c r="E5461" s="1001" t="n">
        <v>4200170500</v>
      </c>
      <c r="F5461" s="1001" t="n">
        <v>92050</v>
      </c>
      <c r="G5461" s="1001" t="s">
        <v>11891</v>
      </c>
      <c r="H5461" s="1128" t="n">
        <v>7106</v>
      </c>
      <c r="I5461" s="1068"/>
    </row>
    <row r="5462" customFormat="false" ht="12.75" hidden="false" customHeight="false" outlineLevel="0" collapsed="false">
      <c r="A5462" s="1001" t="n">
        <v>5460</v>
      </c>
      <c r="B5462" s="1001" t="s">
        <v>11892</v>
      </c>
      <c r="C5462" s="1001" t="s">
        <v>1084</v>
      </c>
      <c r="D5462" s="1001" t="s">
        <v>850</v>
      </c>
      <c r="E5462" s="1001" t="n">
        <v>1060850860</v>
      </c>
      <c r="F5462" s="1001" t="n">
        <v>30086</v>
      </c>
      <c r="G5462" s="1001" t="s">
        <v>11893</v>
      </c>
      <c r="H5462" s="1128" t="n">
        <v>855</v>
      </c>
      <c r="I5462" s="1068"/>
    </row>
    <row r="5463" customFormat="false" ht="12.75" hidden="false" customHeight="false" outlineLevel="0" collapsed="false">
      <c r="A5463" s="1001" t="n">
        <v>5461</v>
      </c>
      <c r="B5463" s="1001" t="s">
        <v>11894</v>
      </c>
      <c r="C5463" s="1001" t="s">
        <v>1796</v>
      </c>
      <c r="D5463" s="1001" t="s">
        <v>855</v>
      </c>
      <c r="E5463" s="1001" t="n">
        <v>3160780220</v>
      </c>
      <c r="F5463" s="1001" t="n">
        <v>73022</v>
      </c>
      <c r="G5463" s="1001" t="s">
        <v>11895</v>
      </c>
      <c r="H5463" s="1128" t="n">
        <v>11204</v>
      </c>
      <c r="I5463" s="1068"/>
    </row>
    <row r="5464" customFormat="false" ht="12.75" hidden="false" customHeight="false" outlineLevel="0" collapsed="false">
      <c r="A5464" s="1001" t="n">
        <v>5462</v>
      </c>
      <c r="B5464" s="1001" t="s">
        <v>11896</v>
      </c>
      <c r="C5464" s="1001" t="s">
        <v>999</v>
      </c>
      <c r="D5464" s="1001" t="s">
        <v>852</v>
      </c>
      <c r="E5464" s="1001" t="n">
        <v>1030121660</v>
      </c>
      <c r="F5464" s="1001" t="n">
        <v>16177</v>
      </c>
      <c r="G5464" s="1001" t="s">
        <v>11897</v>
      </c>
      <c r="H5464" s="1128" t="n">
        <v>1679</v>
      </c>
      <c r="I5464" s="1068"/>
    </row>
    <row r="5465" customFormat="false" ht="12.75" hidden="false" customHeight="false" outlineLevel="0" collapsed="false">
      <c r="A5465" s="1001" t="n">
        <v>5463</v>
      </c>
      <c r="B5465" s="1001" t="s">
        <v>11898</v>
      </c>
      <c r="C5465" s="1001" t="s">
        <v>1159</v>
      </c>
      <c r="D5465" s="1001" t="s">
        <v>852</v>
      </c>
      <c r="E5465" s="1001" t="n">
        <v>1030241820</v>
      </c>
      <c r="F5465" s="1001" t="n">
        <v>13193</v>
      </c>
      <c r="G5465" s="1001" t="s">
        <v>11899</v>
      </c>
      <c r="H5465" s="1128" t="n">
        <v>1334</v>
      </c>
      <c r="I5465" s="1068"/>
    </row>
    <row r="5466" customFormat="false" ht="12.75" hidden="false" customHeight="false" outlineLevel="0" collapsed="false">
      <c r="A5466" s="1001" t="n">
        <v>5464</v>
      </c>
      <c r="B5466" s="1001" t="s">
        <v>11900</v>
      </c>
      <c r="C5466" s="1001" t="s">
        <v>1024</v>
      </c>
      <c r="D5466" s="1001" t="s">
        <v>856</v>
      </c>
      <c r="E5466" s="1001" t="n">
        <v>4200730590</v>
      </c>
      <c r="F5466" s="1001" t="n">
        <v>90060</v>
      </c>
      <c r="G5466" s="1001" t="s">
        <v>11901</v>
      </c>
      <c r="H5466" s="1128" t="n">
        <v>691</v>
      </c>
      <c r="I5466" s="1068"/>
    </row>
    <row r="5467" customFormat="false" ht="12.75" hidden="false" customHeight="false" outlineLevel="0" collapsed="false">
      <c r="A5467" s="1001" t="n">
        <v>5465</v>
      </c>
      <c r="B5467" s="1001" t="s">
        <v>11902</v>
      </c>
      <c r="C5467" s="1001" t="s">
        <v>977</v>
      </c>
      <c r="D5467" s="1001" t="s">
        <v>855</v>
      </c>
      <c r="E5467" s="1001" t="n">
        <v>3160090350</v>
      </c>
      <c r="F5467" s="1001" t="n">
        <v>72036</v>
      </c>
      <c r="G5467" s="1001" t="s">
        <v>11903</v>
      </c>
      <c r="H5467" s="1128" t="n">
        <v>26087</v>
      </c>
      <c r="I5467" s="1068"/>
    </row>
    <row r="5468" customFormat="false" ht="12.75" hidden="false" customHeight="false" outlineLevel="0" collapsed="false">
      <c r="A5468" s="1001" t="n">
        <v>5466</v>
      </c>
      <c r="B5468" s="1001" t="s">
        <v>11904</v>
      </c>
      <c r="C5468" s="1001" t="s">
        <v>1087</v>
      </c>
      <c r="D5468" s="1001" t="s">
        <v>848</v>
      </c>
      <c r="E5468" s="1001" t="n">
        <v>3150080750</v>
      </c>
      <c r="F5468" s="1001" t="n">
        <v>64076</v>
      </c>
      <c r="G5468" s="1001" t="s">
        <v>11905</v>
      </c>
      <c r="H5468" s="1128" t="n">
        <v>1802</v>
      </c>
      <c r="I5468" s="1068"/>
    </row>
    <row r="5469" customFormat="false" ht="12.75" hidden="false" customHeight="false" outlineLevel="0" collapsed="false">
      <c r="A5469" s="1001" t="n">
        <v>5467</v>
      </c>
      <c r="B5469" s="1001" t="s">
        <v>11906</v>
      </c>
      <c r="C5469" s="1001" t="s">
        <v>1325</v>
      </c>
      <c r="D5469" s="1001" t="s">
        <v>468</v>
      </c>
      <c r="E5469" s="1001" t="n">
        <v>3130230700</v>
      </c>
      <c r="F5469" s="1001" t="n">
        <v>69070</v>
      </c>
      <c r="G5469" s="1001" t="s">
        <v>11907</v>
      </c>
      <c r="H5469" s="1128" t="n">
        <v>717</v>
      </c>
      <c r="I5469" s="1068"/>
    </row>
    <row r="5470" customFormat="false" ht="12.75" hidden="false" customHeight="false" outlineLevel="0" collapsed="false">
      <c r="A5470" s="1001" t="n">
        <v>5468</v>
      </c>
      <c r="B5470" s="1001" t="s">
        <v>11908</v>
      </c>
      <c r="C5470" s="1001" t="s">
        <v>1035</v>
      </c>
      <c r="D5470" s="1001" t="s">
        <v>854</v>
      </c>
      <c r="E5470" s="1001" t="n">
        <v>1010812010</v>
      </c>
      <c r="F5470" s="1001" t="n">
        <v>1208</v>
      </c>
      <c r="G5470" s="1001" t="s">
        <v>11909</v>
      </c>
      <c r="H5470" s="1128" t="n">
        <v>333</v>
      </c>
      <c r="I5470" s="1068"/>
    </row>
    <row r="5471" customFormat="false" ht="12.75" hidden="false" customHeight="false" outlineLevel="0" collapsed="false">
      <c r="A5471" s="1001" t="n">
        <v>5469</v>
      </c>
      <c r="B5471" s="1001" t="s">
        <v>11910</v>
      </c>
      <c r="C5471" s="1001" t="s">
        <v>925</v>
      </c>
      <c r="D5471" s="1001" t="s">
        <v>848</v>
      </c>
      <c r="E5471" s="1001" t="n">
        <v>3150510620</v>
      </c>
      <c r="F5471" s="1001" t="n">
        <v>63062</v>
      </c>
      <c r="G5471" s="1001" t="s">
        <v>11911</v>
      </c>
      <c r="H5471" s="1128" t="n">
        <v>24723</v>
      </c>
      <c r="I5471" s="1068"/>
    </row>
    <row r="5472" customFormat="false" ht="12.75" hidden="false" customHeight="false" outlineLevel="0" collapsed="false">
      <c r="A5472" s="1001" t="n">
        <v>5470</v>
      </c>
      <c r="B5472" s="1001" t="s">
        <v>11912</v>
      </c>
      <c r="C5472" s="1001" t="s">
        <v>1032</v>
      </c>
      <c r="D5472" s="1001" t="s">
        <v>854</v>
      </c>
      <c r="E5472" s="1001" t="n">
        <v>1010070880</v>
      </c>
      <c r="F5472" s="1001" t="n">
        <v>5088</v>
      </c>
      <c r="G5472" s="1001" t="s">
        <v>11913</v>
      </c>
      <c r="H5472" s="1128" t="n">
        <v>150</v>
      </c>
      <c r="I5472" s="1068"/>
    </row>
    <row r="5473" customFormat="false" ht="12.75" hidden="false" customHeight="false" outlineLevel="0" collapsed="false">
      <c r="A5473" s="1001" t="n">
        <v>5471</v>
      </c>
      <c r="B5473" s="1001" t="s">
        <v>11914</v>
      </c>
      <c r="C5473" s="1001" t="s">
        <v>1095</v>
      </c>
      <c r="D5473" s="1001" t="s">
        <v>854</v>
      </c>
      <c r="E5473" s="1001" t="n">
        <v>1010960515</v>
      </c>
      <c r="F5473" s="1001" t="n">
        <v>96087</v>
      </c>
      <c r="G5473" s="1001" t="s">
        <v>11915</v>
      </c>
      <c r="H5473" s="1128" t="n">
        <v>2031</v>
      </c>
      <c r="I5473" s="1068"/>
    </row>
    <row r="5474" customFormat="false" ht="12.75" hidden="false" customHeight="false" outlineLevel="0" collapsed="false">
      <c r="A5474" s="1001" t="n">
        <v>5472</v>
      </c>
      <c r="B5474" s="1001" t="s">
        <v>11916</v>
      </c>
      <c r="C5474" s="1001" t="s">
        <v>988</v>
      </c>
      <c r="D5474" s="1001" t="s">
        <v>854</v>
      </c>
      <c r="E5474" s="1001" t="n">
        <v>1010021380</v>
      </c>
      <c r="F5474" s="1001" t="n">
        <v>6141</v>
      </c>
      <c r="G5474" s="1001" t="s">
        <v>11917</v>
      </c>
      <c r="H5474" s="1128" t="n">
        <v>1347</v>
      </c>
      <c r="I5474" s="1068"/>
    </row>
    <row r="5475" customFormat="false" ht="12.75" hidden="false" customHeight="false" outlineLevel="0" collapsed="false">
      <c r="A5475" s="1001" t="n">
        <v>5473</v>
      </c>
      <c r="B5475" s="1001" t="s">
        <v>11918</v>
      </c>
      <c r="C5475" s="1001" t="s">
        <v>1474</v>
      </c>
      <c r="D5475" s="1001" t="s">
        <v>854</v>
      </c>
      <c r="E5475" s="1001" t="n">
        <v>1011020580</v>
      </c>
      <c r="F5475" s="1001" t="n">
        <v>103058</v>
      </c>
      <c r="G5475" s="1001" t="s">
        <v>11919</v>
      </c>
      <c r="H5475" s="1128" t="n">
        <v>252</v>
      </c>
      <c r="I5475" s="1068"/>
    </row>
    <row r="5476" customFormat="false" ht="12.75" hidden="false" customHeight="false" outlineLevel="0" collapsed="false">
      <c r="A5476" s="1001" t="n">
        <v>5474</v>
      </c>
      <c r="B5476" s="1001" t="s">
        <v>11920</v>
      </c>
      <c r="C5476" s="1001" t="s">
        <v>1474</v>
      </c>
      <c r="D5476" s="1001" t="s">
        <v>854</v>
      </c>
      <c r="E5476" s="1001" t="n">
        <v>1011020590</v>
      </c>
      <c r="F5476" s="1001" t="n">
        <v>103059</v>
      </c>
      <c r="G5476" s="1001" t="s">
        <v>11921</v>
      </c>
      <c r="H5476" s="1128" t="n">
        <v>365</v>
      </c>
      <c r="I5476" s="1068"/>
    </row>
    <row r="5477" customFormat="false" ht="12.75" hidden="false" customHeight="false" outlineLevel="0" collapsed="false">
      <c r="A5477" s="1001" t="n">
        <v>5475</v>
      </c>
      <c r="B5477" s="1001" t="s">
        <v>11922</v>
      </c>
      <c r="C5477" s="1001" t="s">
        <v>1120</v>
      </c>
      <c r="D5477" s="1001" t="s">
        <v>854</v>
      </c>
      <c r="E5477" s="1001" t="n">
        <v>1010881060</v>
      </c>
      <c r="F5477" s="1001" t="n">
        <v>2107</v>
      </c>
      <c r="G5477" s="1001" t="s">
        <v>11923</v>
      </c>
      <c r="H5477" s="1128" t="n">
        <v>3804</v>
      </c>
      <c r="I5477" s="1068"/>
    </row>
    <row r="5478" customFormat="false" ht="12.75" hidden="false" customHeight="false" outlineLevel="0" collapsed="false">
      <c r="A5478" s="1001" t="n">
        <v>5476</v>
      </c>
      <c r="B5478" s="1001" t="s">
        <v>11924</v>
      </c>
      <c r="C5478" s="1001" t="s">
        <v>896</v>
      </c>
      <c r="D5478" s="1001" t="s">
        <v>458</v>
      </c>
      <c r="E5478" s="1001" t="n">
        <v>2090630161</v>
      </c>
      <c r="F5478" s="1001" t="n">
        <v>47017</v>
      </c>
      <c r="G5478" s="1001" t="s">
        <v>11925</v>
      </c>
      <c r="H5478" s="1128" t="n">
        <v>26795</v>
      </c>
      <c r="I5478" s="1068"/>
    </row>
    <row r="5479" customFormat="false" ht="12.75" hidden="false" customHeight="false" outlineLevel="0" collapsed="false">
      <c r="A5479" s="1001" t="n">
        <v>5477</v>
      </c>
      <c r="B5479" s="1001" t="s">
        <v>11926</v>
      </c>
      <c r="C5479" s="1001" t="s">
        <v>1269</v>
      </c>
      <c r="D5479" s="1001" t="s">
        <v>860</v>
      </c>
      <c r="E5479" s="1001" t="n">
        <v>1020040530</v>
      </c>
      <c r="F5479" s="1001" t="n">
        <v>7054</v>
      </c>
      <c r="G5479" s="1001" t="s">
        <v>11927</v>
      </c>
      <c r="H5479" s="1128" t="n">
        <v>4089</v>
      </c>
      <c r="I5479" s="1068"/>
    </row>
    <row r="5480" customFormat="false" ht="12.75" hidden="false" customHeight="false" outlineLevel="0" collapsed="false">
      <c r="A5480" s="1001" t="n">
        <v>5478</v>
      </c>
      <c r="B5480" s="1001" t="s">
        <v>11928</v>
      </c>
      <c r="C5480" s="1001" t="s">
        <v>925</v>
      </c>
      <c r="D5480" s="1001" t="s">
        <v>848</v>
      </c>
      <c r="E5480" s="1001" t="n">
        <v>3150510630</v>
      </c>
      <c r="F5480" s="1001" t="n">
        <v>63063</v>
      </c>
      <c r="G5480" s="1001" t="s">
        <v>11929</v>
      </c>
      <c r="H5480" s="1128" t="n">
        <v>41290</v>
      </c>
      <c r="I5480" s="1068"/>
    </row>
    <row r="5481" customFormat="false" ht="12.75" hidden="false" customHeight="false" outlineLevel="0" collapsed="false">
      <c r="A5481" s="1001" t="n">
        <v>5479</v>
      </c>
      <c r="B5481" s="1001" t="s">
        <v>11930</v>
      </c>
      <c r="C5481" s="1001" t="s">
        <v>1453</v>
      </c>
      <c r="D5481" s="1001" t="s">
        <v>861</v>
      </c>
      <c r="E5481" s="1001" t="n">
        <v>1050870310</v>
      </c>
      <c r="F5481" s="1001" t="n">
        <v>27031</v>
      </c>
      <c r="G5481" s="1001" t="s">
        <v>11931</v>
      </c>
      <c r="H5481" s="1128" t="n">
        <v>8000</v>
      </c>
      <c r="I5481" s="1068"/>
    </row>
    <row r="5482" customFormat="false" ht="12.75" hidden="false" customHeight="false" outlineLevel="0" collapsed="false">
      <c r="A5482" s="1001" t="n">
        <v>5480</v>
      </c>
      <c r="B5482" s="1001" t="s">
        <v>11932</v>
      </c>
      <c r="C5482" s="1001" t="s">
        <v>1728</v>
      </c>
      <c r="D5482" s="1001" t="s">
        <v>856</v>
      </c>
      <c r="E5482" s="1001" t="n">
        <v>4200170510</v>
      </c>
      <c r="F5482" s="1001" t="n">
        <v>92051</v>
      </c>
      <c r="G5482" s="1001" t="s">
        <v>11933</v>
      </c>
      <c r="H5482" s="1128" t="n">
        <v>68853</v>
      </c>
      <c r="I5482" s="1068"/>
    </row>
    <row r="5483" customFormat="false" ht="12.75" hidden="false" customHeight="false" outlineLevel="0" collapsed="false">
      <c r="A5483" s="1001" t="n">
        <v>5481</v>
      </c>
      <c r="B5483" s="1001" t="s">
        <v>11934</v>
      </c>
      <c r="C5483" s="1001" t="s">
        <v>1728</v>
      </c>
      <c r="D5483" s="1001" t="s">
        <v>856</v>
      </c>
      <c r="E5483" s="1001" t="n">
        <v>4200170501</v>
      </c>
      <c r="F5483" s="1001" t="n">
        <v>92105</v>
      </c>
      <c r="G5483" s="1001" t="s">
        <v>11935</v>
      </c>
      <c r="H5483" s="1128" t="n">
        <v>12910</v>
      </c>
      <c r="I5483" s="1068"/>
    </row>
    <row r="5484" customFormat="false" ht="12.75" hidden="false" customHeight="false" outlineLevel="0" collapsed="false">
      <c r="A5484" s="1001" t="n">
        <v>5482</v>
      </c>
      <c r="B5484" s="1001" t="s">
        <v>11936</v>
      </c>
      <c r="C5484" s="1001" t="s">
        <v>1035</v>
      </c>
      <c r="D5484" s="1001" t="s">
        <v>854</v>
      </c>
      <c r="E5484" s="1001" t="n">
        <v>1010812011</v>
      </c>
      <c r="F5484" s="1001" t="n">
        <v>1209</v>
      </c>
      <c r="G5484" s="1001" t="s">
        <v>11937</v>
      </c>
      <c r="H5484" s="1128" t="n">
        <v>339</v>
      </c>
      <c r="I5484" s="1068"/>
    </row>
    <row r="5485" customFormat="false" ht="12.75" hidden="false" customHeight="false" outlineLevel="0" collapsed="false">
      <c r="A5485" s="1001" t="n">
        <v>5483</v>
      </c>
      <c r="B5485" s="1001" t="s">
        <v>11938</v>
      </c>
      <c r="C5485" s="1001" t="s">
        <v>988</v>
      </c>
      <c r="D5485" s="1001" t="s">
        <v>854</v>
      </c>
      <c r="E5485" s="1001" t="n">
        <v>1010021390</v>
      </c>
      <c r="F5485" s="1001" t="n">
        <v>6142</v>
      </c>
      <c r="G5485" s="1001" t="s">
        <v>11939</v>
      </c>
      <c r="H5485" s="1128" t="n">
        <v>1497</v>
      </c>
      <c r="I5485" s="1068"/>
    </row>
    <row r="5486" customFormat="false" ht="12.75" hidden="false" customHeight="false" outlineLevel="0" collapsed="false">
      <c r="A5486" s="1001" t="n">
        <v>5484</v>
      </c>
      <c r="B5486" s="1001" t="s">
        <v>11940</v>
      </c>
      <c r="C5486" s="1001" t="s">
        <v>1187</v>
      </c>
      <c r="D5486" s="1001" t="s">
        <v>849</v>
      </c>
      <c r="E5486" s="1001" t="n">
        <v>1080680300</v>
      </c>
      <c r="F5486" s="1001" t="n">
        <v>35030</v>
      </c>
      <c r="G5486" s="1001" t="s">
        <v>11941</v>
      </c>
      <c r="H5486" s="1128" t="n">
        <v>13123</v>
      </c>
      <c r="I5486" s="1068"/>
    </row>
    <row r="5487" customFormat="false" ht="12.75" hidden="false" customHeight="false" outlineLevel="0" collapsed="false">
      <c r="A5487" s="1001" t="n">
        <v>5485</v>
      </c>
      <c r="B5487" s="1001" t="s">
        <v>11942</v>
      </c>
      <c r="C5487" s="1001" t="s">
        <v>1125</v>
      </c>
      <c r="D5487" s="1001" t="s">
        <v>851</v>
      </c>
      <c r="E5487" s="1001" t="n">
        <v>1070740520</v>
      </c>
      <c r="F5487" s="1001" t="n">
        <v>9052</v>
      </c>
      <c r="G5487" s="1001" t="s">
        <v>11943</v>
      </c>
      <c r="H5487" s="1128" t="n">
        <v>6902</v>
      </c>
      <c r="I5487" s="1068"/>
    </row>
    <row r="5488" customFormat="false" ht="12.75" hidden="false" customHeight="false" outlineLevel="0" collapsed="false">
      <c r="A5488" s="1001" t="n">
        <v>5486</v>
      </c>
      <c r="B5488" s="1001" t="s">
        <v>11944</v>
      </c>
      <c r="C5488" s="1001" t="s">
        <v>1035</v>
      </c>
      <c r="D5488" s="1001" t="s">
        <v>854</v>
      </c>
      <c r="E5488" s="1001" t="n">
        <v>1010812020</v>
      </c>
      <c r="F5488" s="1001" t="n">
        <v>1210</v>
      </c>
      <c r="G5488" s="1001" t="s">
        <v>11945</v>
      </c>
      <c r="H5488" s="1128" t="n">
        <v>992</v>
      </c>
      <c r="I5488" s="1068"/>
    </row>
    <row r="5489" customFormat="false" ht="12.75" hidden="false" customHeight="false" outlineLevel="0" collapsed="false">
      <c r="A5489" s="1001" t="n">
        <v>5487</v>
      </c>
      <c r="B5489" s="1001" t="s">
        <v>11946</v>
      </c>
      <c r="C5489" s="1001" t="s">
        <v>1087</v>
      </c>
      <c r="D5489" s="1001" t="s">
        <v>848</v>
      </c>
      <c r="E5489" s="1001" t="n">
        <v>3150080760</v>
      </c>
      <c r="F5489" s="1001" t="n">
        <v>64077</v>
      </c>
      <c r="G5489" s="1001" t="s">
        <v>11947</v>
      </c>
      <c r="H5489" s="1128" t="n">
        <v>1825</v>
      </c>
      <c r="I5489" s="1068"/>
    </row>
    <row r="5490" customFormat="false" ht="12.75" hidden="false" customHeight="false" outlineLevel="0" collapsed="false">
      <c r="A5490" s="1001" t="n">
        <v>5488</v>
      </c>
      <c r="B5490" s="1001" t="s">
        <v>11948</v>
      </c>
      <c r="C5490" s="1001" t="s">
        <v>954</v>
      </c>
      <c r="D5490" s="1001" t="s">
        <v>852</v>
      </c>
      <c r="E5490" s="1001" t="n">
        <v>1030450460</v>
      </c>
      <c r="F5490" s="1001" t="n">
        <v>20046</v>
      </c>
      <c r="G5490" s="1001" t="s">
        <v>11949</v>
      </c>
      <c r="H5490" s="1128" t="n">
        <v>1058</v>
      </c>
      <c r="I5490" s="1068"/>
    </row>
    <row r="5491" customFormat="false" ht="12.75" hidden="false" customHeight="false" outlineLevel="0" collapsed="false">
      <c r="A5491" s="1001" t="n">
        <v>5489</v>
      </c>
      <c r="B5491" s="1001" t="s">
        <v>11950</v>
      </c>
      <c r="C5491" s="1001" t="s">
        <v>951</v>
      </c>
      <c r="D5491" s="1001" t="s">
        <v>852</v>
      </c>
      <c r="E5491" s="1001" t="n">
        <v>1030260760</v>
      </c>
      <c r="F5491" s="1001" t="n">
        <v>19078</v>
      </c>
      <c r="G5491" s="1001" t="s">
        <v>11951</v>
      </c>
      <c r="H5491" s="1128" t="n">
        <v>894</v>
      </c>
      <c r="I5491" s="1068"/>
    </row>
    <row r="5492" customFormat="false" ht="12.75" hidden="false" customHeight="false" outlineLevel="0" collapsed="false">
      <c r="A5492" s="1001" t="n">
        <v>5490</v>
      </c>
      <c r="B5492" s="1001" t="s">
        <v>11952</v>
      </c>
      <c r="C5492" s="1001" t="s">
        <v>1330</v>
      </c>
      <c r="D5492" s="1001" t="s">
        <v>861</v>
      </c>
      <c r="E5492" s="1001" t="n">
        <v>1050840630</v>
      </c>
      <c r="F5492" s="1001" t="n">
        <v>26064</v>
      </c>
      <c r="G5492" s="1001" t="s">
        <v>11953</v>
      </c>
      <c r="H5492" s="1128" t="n">
        <v>9945</v>
      </c>
      <c r="I5492" s="1068"/>
    </row>
    <row r="5493" customFormat="false" ht="12.75" hidden="false" customHeight="false" outlineLevel="0" collapsed="false">
      <c r="A5493" s="1001" t="n">
        <v>5491</v>
      </c>
      <c r="B5493" s="1001" t="s">
        <v>11954</v>
      </c>
      <c r="C5493" s="1001" t="s">
        <v>1120</v>
      </c>
      <c r="D5493" s="1001" t="s">
        <v>854</v>
      </c>
      <c r="E5493" s="1001" t="n">
        <v>1010881070</v>
      </c>
      <c r="F5493" s="1001" t="n">
        <v>2108</v>
      </c>
      <c r="G5493" s="1001" t="s">
        <v>11955</v>
      </c>
      <c r="H5493" s="1128" t="n">
        <v>391</v>
      </c>
      <c r="I5493" s="1068"/>
    </row>
    <row r="5494" customFormat="false" ht="12.75" hidden="false" customHeight="false" outlineLevel="0" collapsed="false">
      <c r="A5494" s="1001" t="n">
        <v>5492</v>
      </c>
      <c r="B5494" s="1001" t="s">
        <v>11956</v>
      </c>
      <c r="C5494" s="1001" t="s">
        <v>1071</v>
      </c>
      <c r="D5494" s="1001" t="s">
        <v>861</v>
      </c>
      <c r="E5494" s="1001" t="n">
        <v>1050900830</v>
      </c>
      <c r="F5494" s="1001" t="n">
        <v>24083</v>
      </c>
      <c r="G5494" s="1001" t="s">
        <v>11957</v>
      </c>
      <c r="H5494" s="1128" t="n">
        <v>5868</v>
      </c>
      <c r="I5494" s="1068"/>
    </row>
    <row r="5495" customFormat="false" ht="12.75" hidden="false" customHeight="false" outlineLevel="0" collapsed="false">
      <c r="A5495" s="1001" t="n">
        <v>5493</v>
      </c>
      <c r="B5495" s="1001" t="s">
        <v>11958</v>
      </c>
      <c r="C5495" s="1001" t="s">
        <v>945</v>
      </c>
      <c r="D5495" s="1001" t="s">
        <v>852</v>
      </c>
      <c r="E5495" s="1001" t="n">
        <v>1030151500</v>
      </c>
      <c r="F5495" s="1001" t="n">
        <v>17159</v>
      </c>
      <c r="G5495" s="1001" t="s">
        <v>11959</v>
      </c>
      <c r="H5495" s="1128" t="n">
        <v>6177</v>
      </c>
      <c r="I5495" s="1068"/>
    </row>
    <row r="5496" customFormat="false" ht="12.75" hidden="false" customHeight="false" outlineLevel="0" collapsed="false">
      <c r="A5496" s="1001" t="n">
        <v>5494</v>
      </c>
      <c r="B5496" s="1001" t="s">
        <v>11960</v>
      </c>
      <c r="C5496" s="1001" t="s">
        <v>954</v>
      </c>
      <c r="D5496" s="1001" t="s">
        <v>852</v>
      </c>
      <c r="E5496" s="1001" t="n">
        <v>1030450470</v>
      </c>
      <c r="F5496" s="1001" t="n">
        <v>20047</v>
      </c>
      <c r="G5496" s="1001" t="s">
        <v>11961</v>
      </c>
      <c r="H5496" s="1128" t="n">
        <v>5320</v>
      </c>
      <c r="I5496" s="1068"/>
    </row>
    <row r="5497" customFormat="false" ht="12.75" hidden="false" customHeight="false" outlineLevel="0" collapsed="false">
      <c r="A5497" s="1001" t="n">
        <v>5495</v>
      </c>
      <c r="B5497" s="1001" t="s">
        <v>11962</v>
      </c>
      <c r="C5497" s="1001" t="s">
        <v>1110</v>
      </c>
      <c r="D5497" s="1001" t="s">
        <v>858</v>
      </c>
      <c r="E5497" s="1001" t="n">
        <v>1040831390</v>
      </c>
      <c r="F5497" s="1001" t="n">
        <v>22150</v>
      </c>
      <c r="G5497" s="1001" t="s">
        <v>11963</v>
      </c>
      <c r="H5497" s="1128" t="n">
        <v>1345</v>
      </c>
      <c r="I5497" s="1068"/>
    </row>
    <row r="5498" customFormat="false" ht="12.75" hidden="false" customHeight="false" outlineLevel="0" collapsed="false">
      <c r="A5498" s="1001" t="n">
        <v>5496</v>
      </c>
      <c r="B5498" s="1001" t="s">
        <v>11964</v>
      </c>
      <c r="C5498" s="1001" t="s">
        <v>1226</v>
      </c>
      <c r="D5498" s="1001" t="s">
        <v>855</v>
      </c>
      <c r="E5498" s="1001" t="n">
        <v>3160410620</v>
      </c>
      <c r="F5498" s="1001" t="n">
        <v>75063</v>
      </c>
      <c r="G5498" s="1001" t="s">
        <v>11965</v>
      </c>
      <c r="H5498" s="1128" t="n">
        <v>10743</v>
      </c>
      <c r="I5498" s="1068"/>
    </row>
    <row r="5499" customFormat="false" ht="12.75" hidden="false" customHeight="false" outlineLevel="0" collapsed="false">
      <c r="A5499" s="1001" t="n">
        <v>5497</v>
      </c>
      <c r="B5499" s="1001" t="s">
        <v>11966</v>
      </c>
      <c r="C5499" s="1001" t="s">
        <v>1063</v>
      </c>
      <c r="D5499" s="1001" t="s">
        <v>857</v>
      </c>
      <c r="E5499" s="1001" t="n">
        <v>4190010290</v>
      </c>
      <c r="F5499" s="1001" t="n">
        <v>84029</v>
      </c>
      <c r="G5499" s="1001" t="s">
        <v>11967</v>
      </c>
      <c r="H5499" s="1128" t="n">
        <v>7645</v>
      </c>
      <c r="I5499" s="1068"/>
    </row>
    <row r="5500" customFormat="false" ht="12.75" hidden="false" customHeight="false" outlineLevel="0" collapsed="false">
      <c r="A5500" s="1001" t="n">
        <v>5498</v>
      </c>
      <c r="B5500" s="1001" t="s">
        <v>11968</v>
      </c>
      <c r="C5500" s="1001" t="s">
        <v>908</v>
      </c>
      <c r="D5500" s="1001" t="s">
        <v>854</v>
      </c>
      <c r="E5500" s="1001" t="n">
        <v>1010271790</v>
      </c>
      <c r="F5500" s="1001" t="n">
        <v>4179</v>
      </c>
      <c r="G5500" s="1001" t="s">
        <v>11969</v>
      </c>
      <c r="H5500" s="1128" t="n">
        <v>9622</v>
      </c>
      <c r="I5500" s="1068"/>
    </row>
    <row r="5501" customFormat="false" ht="12.75" hidden="false" customHeight="false" outlineLevel="0" collapsed="false">
      <c r="A5501" s="1001" t="n">
        <v>5499</v>
      </c>
      <c r="B5501" s="1001" t="s">
        <v>11970</v>
      </c>
      <c r="C5501" s="1001" t="s">
        <v>985</v>
      </c>
      <c r="D5501" s="1001" t="s">
        <v>857</v>
      </c>
      <c r="E5501" s="1001" t="n">
        <v>4190480680</v>
      </c>
      <c r="F5501" s="1001" t="n">
        <v>83069</v>
      </c>
      <c r="G5501" s="1001" t="s">
        <v>11971</v>
      </c>
      <c r="H5501" s="1128" t="n">
        <v>889</v>
      </c>
      <c r="I5501" s="1068"/>
    </row>
    <row r="5502" customFormat="false" ht="12.75" hidden="false" customHeight="false" outlineLevel="0" collapsed="false">
      <c r="A5502" s="1001" t="n">
        <v>5500</v>
      </c>
      <c r="B5502" s="1001" t="s">
        <v>11972</v>
      </c>
      <c r="C5502" s="1001" t="s">
        <v>1215</v>
      </c>
      <c r="D5502" s="1001" t="s">
        <v>858</v>
      </c>
      <c r="E5502" s="1001" t="n">
        <v>1040140660</v>
      </c>
      <c r="F5502" s="1001" t="n">
        <v>21070</v>
      </c>
      <c r="G5502" s="1001" t="s">
        <v>11973</v>
      </c>
      <c r="H5502" s="1128" t="n">
        <v>4580</v>
      </c>
      <c r="I5502" s="1068"/>
    </row>
    <row r="5503" customFormat="false" ht="12.75" hidden="false" customHeight="false" outlineLevel="0" collapsed="false">
      <c r="A5503" s="1001" t="n">
        <v>5501</v>
      </c>
      <c r="B5503" s="1001" t="s">
        <v>11974</v>
      </c>
      <c r="C5503" s="1001" t="s">
        <v>884</v>
      </c>
      <c r="D5503" s="1001" t="s">
        <v>458</v>
      </c>
      <c r="E5503" s="1001" t="n">
        <v>2090750230</v>
      </c>
      <c r="F5503" s="1001" t="n">
        <v>52023</v>
      </c>
      <c r="G5503" s="1001" t="s">
        <v>11975</v>
      </c>
      <c r="H5503" s="1128" t="n">
        <v>1470</v>
      </c>
      <c r="I5503" s="1068"/>
    </row>
    <row r="5504" customFormat="false" ht="12.75" hidden="false" customHeight="false" outlineLevel="0" collapsed="false">
      <c r="A5504" s="1001" t="n">
        <v>5502</v>
      </c>
      <c r="B5504" s="1001" t="s">
        <v>11976</v>
      </c>
      <c r="C5504" s="1001" t="s">
        <v>928</v>
      </c>
      <c r="D5504" s="1001" t="s">
        <v>857</v>
      </c>
      <c r="E5504" s="1001" t="n">
        <v>4190210350</v>
      </c>
      <c r="F5504" s="1001" t="n">
        <v>87036</v>
      </c>
      <c r="G5504" s="1001" t="s">
        <v>11977</v>
      </c>
      <c r="H5504" s="1128" t="n">
        <v>2848</v>
      </c>
      <c r="I5504" s="1068"/>
    </row>
    <row r="5505" customFormat="false" ht="12.75" hidden="false" customHeight="false" outlineLevel="0" collapsed="false">
      <c r="A5505" s="1001" t="n">
        <v>5503</v>
      </c>
      <c r="B5505" s="1001" t="s">
        <v>11978</v>
      </c>
      <c r="C5505" s="1001" t="s">
        <v>884</v>
      </c>
      <c r="D5505" s="1001" t="s">
        <v>458</v>
      </c>
      <c r="E5505" s="1001" t="n">
        <v>2090750240</v>
      </c>
      <c r="F5505" s="1001" t="n">
        <v>52024</v>
      </c>
      <c r="G5505" s="1001" t="s">
        <v>11979</v>
      </c>
      <c r="H5505" s="1128" t="n">
        <v>1065</v>
      </c>
      <c r="I5505" s="1068"/>
    </row>
    <row r="5506" customFormat="false" ht="12.75" hidden="false" customHeight="false" outlineLevel="0" collapsed="false">
      <c r="A5506" s="1001" t="n">
        <v>5504</v>
      </c>
      <c r="B5506" s="1001" t="s">
        <v>11980</v>
      </c>
      <c r="C5506" s="1001" t="s">
        <v>884</v>
      </c>
      <c r="D5506" s="1001" t="s">
        <v>458</v>
      </c>
      <c r="E5506" s="1001" t="n">
        <v>2090750250</v>
      </c>
      <c r="F5506" s="1001" t="n">
        <v>52025</v>
      </c>
      <c r="G5506" s="1001" t="s">
        <v>11981</v>
      </c>
      <c r="H5506" s="1128" t="n">
        <v>925</v>
      </c>
      <c r="I5506" s="1068"/>
    </row>
    <row r="5507" customFormat="false" ht="12.75" hidden="false" customHeight="false" outlineLevel="0" collapsed="false">
      <c r="A5507" s="1001" t="n">
        <v>5505</v>
      </c>
      <c r="B5507" s="1001" t="s">
        <v>11982</v>
      </c>
      <c r="C5507" s="1001" t="s">
        <v>1063</v>
      </c>
      <c r="D5507" s="1001" t="s">
        <v>857</v>
      </c>
      <c r="E5507" s="1001" t="n">
        <v>4190010300</v>
      </c>
      <c r="F5507" s="1001" t="n">
        <v>84030</v>
      </c>
      <c r="G5507" s="1001" t="s">
        <v>11983</v>
      </c>
      <c r="H5507" s="1128" t="n">
        <v>12184</v>
      </c>
      <c r="I5507" s="1068"/>
    </row>
    <row r="5508" customFormat="false" ht="12.75" hidden="false" customHeight="false" outlineLevel="0" collapsed="false">
      <c r="A5508" s="1001" t="n">
        <v>5506</v>
      </c>
      <c r="B5508" s="1001" t="s">
        <v>11984</v>
      </c>
      <c r="C5508" s="1001" t="s">
        <v>928</v>
      </c>
      <c r="D5508" s="1001" t="s">
        <v>857</v>
      </c>
      <c r="E5508" s="1001" t="n">
        <v>4190210351</v>
      </c>
      <c r="F5508" s="1001" t="n">
        <v>87058</v>
      </c>
      <c r="G5508" s="1001" t="s">
        <v>11985</v>
      </c>
      <c r="H5508" s="1128" t="n">
        <v>4184</v>
      </c>
      <c r="I5508" s="1068"/>
    </row>
    <row r="5509" customFormat="false" ht="12.75" hidden="false" customHeight="false" outlineLevel="0" collapsed="false">
      <c r="A5509" s="1001" t="n">
        <v>5507</v>
      </c>
      <c r="B5509" s="1001" t="s">
        <v>11986</v>
      </c>
      <c r="C5509" s="1001" t="s">
        <v>1084</v>
      </c>
      <c r="D5509" s="1001" t="s">
        <v>850</v>
      </c>
      <c r="E5509" s="1001" t="n">
        <v>1060850870</v>
      </c>
      <c r="F5509" s="1001" t="n">
        <v>30087</v>
      </c>
      <c r="G5509" s="1001" t="s">
        <v>11987</v>
      </c>
      <c r="H5509" s="1128" t="n">
        <v>2812</v>
      </c>
      <c r="I5509" s="1068"/>
    </row>
    <row r="5510" customFormat="false" ht="12.75" hidden="false" customHeight="false" outlineLevel="0" collapsed="false">
      <c r="A5510" s="1001" t="n">
        <v>5508</v>
      </c>
      <c r="B5510" s="1001" t="s">
        <v>11988</v>
      </c>
      <c r="C5510" s="1001" t="s">
        <v>902</v>
      </c>
      <c r="D5510" s="1001" t="s">
        <v>857</v>
      </c>
      <c r="E5510" s="1001" t="n">
        <v>4190650090</v>
      </c>
      <c r="F5510" s="1001" t="n">
        <v>88009</v>
      </c>
      <c r="G5510" s="1001" t="s">
        <v>11989</v>
      </c>
      <c r="H5510" s="1128" t="n">
        <v>72779</v>
      </c>
      <c r="I5510" s="1068"/>
    </row>
    <row r="5511" customFormat="false" ht="12.75" hidden="false" customHeight="false" outlineLevel="0" collapsed="false">
      <c r="A5511" s="1001" t="n">
        <v>5509</v>
      </c>
      <c r="B5511" s="1001" t="s">
        <v>11990</v>
      </c>
      <c r="C5511" s="1001" t="s">
        <v>914</v>
      </c>
      <c r="D5511" s="1001" t="s">
        <v>468</v>
      </c>
      <c r="E5511" s="1001" t="n">
        <v>3130380770</v>
      </c>
      <c r="F5511" s="1001" t="n">
        <v>66077</v>
      </c>
      <c r="G5511" s="1001" t="s">
        <v>11991</v>
      </c>
      <c r="H5511" s="1128" t="n">
        <v>2631</v>
      </c>
      <c r="I5511" s="1068"/>
    </row>
    <row r="5512" customFormat="false" ht="12.75" hidden="false" customHeight="false" outlineLevel="0" collapsed="false">
      <c r="A5512" s="1001" t="n">
        <v>5510</v>
      </c>
      <c r="B5512" s="1001" t="s">
        <v>11992</v>
      </c>
      <c r="C5512" s="1001" t="s">
        <v>928</v>
      </c>
      <c r="D5512" s="1001" t="s">
        <v>857</v>
      </c>
      <c r="E5512" s="1001" t="n">
        <v>4190210360</v>
      </c>
      <c r="F5512" s="1001" t="n">
        <v>87037</v>
      </c>
      <c r="G5512" s="1001" t="s">
        <v>11993</v>
      </c>
      <c r="H5512" s="1128" t="n">
        <v>10344</v>
      </c>
      <c r="I5512" s="1068"/>
    </row>
    <row r="5513" customFormat="false" ht="12.75" hidden="false" customHeight="false" outlineLevel="0" collapsed="false">
      <c r="A5513" s="1001" t="n">
        <v>5511</v>
      </c>
      <c r="B5513" s="1001" t="s">
        <v>11994</v>
      </c>
      <c r="C5513" s="1001" t="s">
        <v>1055</v>
      </c>
      <c r="D5513" s="1001" t="s">
        <v>852</v>
      </c>
      <c r="E5513" s="1001" t="n">
        <v>1030860990</v>
      </c>
      <c r="F5513" s="1001" t="n">
        <v>12115</v>
      </c>
      <c r="G5513" s="1001" t="s">
        <v>11995</v>
      </c>
      <c r="H5513" s="1128" t="n">
        <v>906</v>
      </c>
      <c r="I5513" s="1068"/>
    </row>
    <row r="5514" customFormat="false" ht="12.75" hidden="false" customHeight="false" outlineLevel="0" collapsed="false">
      <c r="A5514" s="1001" t="n">
        <v>5512</v>
      </c>
      <c r="B5514" s="1001" t="s">
        <v>11996</v>
      </c>
      <c r="C5514" s="1001" t="s">
        <v>1055</v>
      </c>
      <c r="D5514" s="1001" t="s">
        <v>852</v>
      </c>
      <c r="E5514" s="1001" t="n">
        <v>1030860992</v>
      </c>
      <c r="F5514" s="1001" t="n">
        <v>12116</v>
      </c>
      <c r="G5514" s="1001" t="s">
        <v>11997</v>
      </c>
      <c r="H5514" s="1128" t="n">
        <v>1251</v>
      </c>
      <c r="I5514" s="1068"/>
    </row>
    <row r="5515" customFormat="false" ht="12.75" hidden="false" customHeight="false" outlineLevel="0" collapsed="false">
      <c r="A5515" s="1001" t="n">
        <v>5513</v>
      </c>
      <c r="B5515" s="1001" t="s">
        <v>11998</v>
      </c>
      <c r="C5515" s="1001" t="s">
        <v>928</v>
      </c>
      <c r="D5515" s="1001" t="s">
        <v>857</v>
      </c>
      <c r="E5515" s="1001" t="n">
        <v>4190210370</v>
      </c>
      <c r="F5515" s="1001" t="n">
        <v>87038</v>
      </c>
      <c r="G5515" s="1001" t="s">
        <v>11999</v>
      </c>
      <c r="H5515" s="1128" t="n">
        <v>10313</v>
      </c>
      <c r="I5515" s="1068"/>
    </row>
    <row r="5516" customFormat="false" ht="12.75" hidden="false" customHeight="false" outlineLevel="0" collapsed="false">
      <c r="A5516" s="1001" t="n">
        <v>5514</v>
      </c>
      <c r="B5516" s="1001" t="s">
        <v>12000</v>
      </c>
      <c r="C5516" s="1001" t="s">
        <v>999</v>
      </c>
      <c r="D5516" s="1001" t="s">
        <v>852</v>
      </c>
      <c r="E5516" s="1001" t="n">
        <v>1030121670</v>
      </c>
      <c r="F5516" s="1001" t="n">
        <v>16178</v>
      </c>
      <c r="G5516" s="1001" t="s">
        <v>12001</v>
      </c>
      <c r="H5516" s="1128" t="n">
        <v>5879</v>
      </c>
      <c r="I5516" s="1068"/>
    </row>
    <row r="5517" customFormat="false" ht="12.75" hidden="false" customHeight="false" outlineLevel="0" collapsed="false">
      <c r="A5517" s="1001" t="n">
        <v>5515</v>
      </c>
      <c r="B5517" s="1001" t="s">
        <v>12002</v>
      </c>
      <c r="C5517" s="1001" t="s">
        <v>999</v>
      </c>
      <c r="D5517" s="1001" t="s">
        <v>852</v>
      </c>
      <c r="E5517" s="1001" t="n">
        <v>1030121680</v>
      </c>
      <c r="F5517" s="1001" t="n">
        <v>16179</v>
      </c>
      <c r="G5517" s="1001" t="s">
        <v>12003</v>
      </c>
      <c r="H5517" s="1128" t="n">
        <v>1239</v>
      </c>
      <c r="I5517" s="1068"/>
    </row>
    <row r="5518" customFormat="false" ht="12.75" hidden="false" customHeight="false" outlineLevel="0" collapsed="false">
      <c r="A5518" s="1001" t="n">
        <v>5516</v>
      </c>
      <c r="B5518" s="1001" t="s">
        <v>12004</v>
      </c>
      <c r="C5518" s="1001" t="s">
        <v>1103</v>
      </c>
      <c r="D5518" s="1001" t="s">
        <v>851</v>
      </c>
      <c r="E5518" s="1001" t="n">
        <v>1070370450</v>
      </c>
      <c r="F5518" s="1001" t="n">
        <v>8048</v>
      </c>
      <c r="G5518" s="1001" t="s">
        <v>12005</v>
      </c>
      <c r="H5518" s="1128" t="n">
        <v>558</v>
      </c>
      <c r="I5518" s="1068"/>
    </row>
    <row r="5519" customFormat="false" ht="12.75" hidden="false" customHeight="false" outlineLevel="0" collapsed="false">
      <c r="A5519" s="1001" t="n">
        <v>5517</v>
      </c>
      <c r="B5519" s="1001" t="s">
        <v>12006</v>
      </c>
      <c r="C5519" s="1001" t="s">
        <v>1320</v>
      </c>
      <c r="D5519" s="1001" t="s">
        <v>462</v>
      </c>
      <c r="E5519" s="1001" t="n">
        <v>2111050350</v>
      </c>
      <c r="F5519" s="1001" t="n">
        <v>109035</v>
      </c>
      <c r="G5519" s="1001" t="s">
        <v>12007</v>
      </c>
      <c r="H5519" s="1128" t="n">
        <v>1927</v>
      </c>
      <c r="I5519" s="1068"/>
    </row>
    <row r="5520" customFormat="false" ht="12.75" hidden="false" customHeight="false" outlineLevel="0" collapsed="false">
      <c r="A5520" s="1001" t="n">
        <v>5518</v>
      </c>
      <c r="B5520" s="1001" t="s">
        <v>12008</v>
      </c>
      <c r="C5520" s="1001" t="s">
        <v>1591</v>
      </c>
      <c r="D5520" s="1001" t="s">
        <v>851</v>
      </c>
      <c r="E5520" s="1001" t="n">
        <v>1070340460</v>
      </c>
      <c r="F5520" s="1001" t="n">
        <v>10046</v>
      </c>
      <c r="G5520" s="1001" t="s">
        <v>12009</v>
      </c>
      <c r="H5520" s="1128" t="n">
        <v>29107</v>
      </c>
      <c r="I5520" s="1068"/>
    </row>
    <row r="5521" customFormat="false" ht="12.75" hidden="false" customHeight="false" outlineLevel="0" collapsed="false">
      <c r="A5521" s="1001" t="n">
        <v>5519</v>
      </c>
      <c r="B5521" s="1001" t="s">
        <v>12010</v>
      </c>
      <c r="C5521" s="1001" t="s">
        <v>1325</v>
      </c>
      <c r="D5521" s="1001" t="s">
        <v>468</v>
      </c>
      <c r="E5521" s="1001" t="n">
        <v>3130230710</v>
      </c>
      <c r="F5521" s="1001" t="n">
        <v>69071</v>
      </c>
      <c r="G5521" s="1001" t="s">
        <v>12011</v>
      </c>
      <c r="H5521" s="1128" t="n">
        <v>1202</v>
      </c>
      <c r="I5521" s="1068"/>
    </row>
    <row r="5522" customFormat="false" ht="12.75" hidden="false" customHeight="false" outlineLevel="0" collapsed="false">
      <c r="A5522" s="1001" t="n">
        <v>5520</v>
      </c>
      <c r="B5522" s="1001" t="s">
        <v>12012</v>
      </c>
      <c r="C5522" s="1001" t="s">
        <v>884</v>
      </c>
      <c r="D5522" s="1001" t="s">
        <v>458</v>
      </c>
      <c r="E5522" s="1001" t="n">
        <v>2090750260</v>
      </c>
      <c r="F5522" s="1001" t="n">
        <v>52026</v>
      </c>
      <c r="G5522" s="1001" t="s">
        <v>12013</v>
      </c>
      <c r="H5522" s="1128" t="n">
        <v>5030</v>
      </c>
      <c r="I5522" s="1068"/>
    </row>
    <row r="5523" customFormat="false" ht="12.75" hidden="false" customHeight="false" outlineLevel="0" collapsed="false">
      <c r="A5523" s="1001" t="n">
        <v>5521</v>
      </c>
      <c r="B5523" s="1001" t="s">
        <v>12014</v>
      </c>
      <c r="C5523" s="1001" t="s">
        <v>899</v>
      </c>
      <c r="D5523" s="1001" t="s">
        <v>846</v>
      </c>
      <c r="E5523" s="1001" t="n">
        <v>3170640630</v>
      </c>
      <c r="F5523" s="1001" t="n">
        <v>76064</v>
      </c>
      <c r="G5523" s="1001" t="s">
        <v>12015</v>
      </c>
      <c r="H5523" s="1128" t="n">
        <v>4191</v>
      </c>
      <c r="I5523" s="1068"/>
    </row>
    <row r="5524" customFormat="false" ht="12.75" hidden="false" customHeight="false" outlineLevel="0" collapsed="false">
      <c r="A5524" s="1001" t="n">
        <v>5522</v>
      </c>
      <c r="B5524" s="1001" t="s">
        <v>12016</v>
      </c>
      <c r="C5524" s="1001" t="s">
        <v>899</v>
      </c>
      <c r="D5524" s="1001" t="s">
        <v>846</v>
      </c>
      <c r="E5524" s="1001" t="n">
        <v>3170640640</v>
      </c>
      <c r="F5524" s="1001" t="n">
        <v>76065</v>
      </c>
      <c r="G5524" s="1001" t="s">
        <v>12017</v>
      </c>
      <c r="H5524" s="1128" t="n">
        <v>885</v>
      </c>
      <c r="I5524" s="1068"/>
    </row>
    <row r="5525" customFormat="false" ht="12.75" hidden="false" customHeight="false" outlineLevel="0" collapsed="false">
      <c r="A5525" s="1001" t="n">
        <v>5523</v>
      </c>
      <c r="B5525" s="1001" t="s">
        <v>12018</v>
      </c>
      <c r="C5525" s="1001" t="s">
        <v>1120</v>
      </c>
      <c r="D5525" s="1001" t="s">
        <v>854</v>
      </c>
      <c r="E5525" s="1001" t="n">
        <v>1010881090</v>
      </c>
      <c r="F5525" s="1001" t="n">
        <v>2110</v>
      </c>
      <c r="G5525" s="1001" t="s">
        <v>12019</v>
      </c>
      <c r="H5525" s="1128" t="n">
        <v>62</v>
      </c>
      <c r="I5525" s="1068"/>
    </row>
    <row r="5526" customFormat="false" ht="12.75" hidden="false" customHeight="false" outlineLevel="0" collapsed="false">
      <c r="A5526" s="1001" t="n">
        <v>5524</v>
      </c>
      <c r="B5526" s="1001" t="s">
        <v>12020</v>
      </c>
      <c r="C5526" s="1001" t="s">
        <v>1215</v>
      </c>
      <c r="D5526" s="1001" t="s">
        <v>858</v>
      </c>
      <c r="E5526" s="1001" t="n">
        <v>1040140661</v>
      </c>
      <c r="F5526" s="1001" t="n">
        <v>21071</v>
      </c>
      <c r="G5526" s="1001" t="s">
        <v>12021</v>
      </c>
      <c r="H5526" s="1128" t="n">
        <v>2911</v>
      </c>
      <c r="I5526" s="1068"/>
    </row>
    <row r="5527" customFormat="false" ht="12.75" hidden="false" customHeight="false" outlineLevel="0" collapsed="false">
      <c r="A5527" s="1001" t="n">
        <v>5525</v>
      </c>
      <c r="B5527" s="1001" t="s">
        <v>12022</v>
      </c>
      <c r="C5527" s="1001" t="s">
        <v>1151</v>
      </c>
      <c r="D5527" s="1001" t="s">
        <v>852</v>
      </c>
      <c r="E5527" s="1001" t="n">
        <v>1030770550</v>
      </c>
      <c r="F5527" s="1001" t="n">
        <v>14055</v>
      </c>
      <c r="G5527" s="1001" t="s">
        <v>12023</v>
      </c>
      <c r="H5527" s="1128" t="n">
        <v>291</v>
      </c>
      <c r="I5527" s="1068"/>
    </row>
    <row r="5528" customFormat="false" ht="12.75" hidden="false" customHeight="false" outlineLevel="0" collapsed="false">
      <c r="A5528" s="1001" t="n">
        <v>5526</v>
      </c>
      <c r="B5528" s="1001" t="s">
        <v>12024</v>
      </c>
      <c r="C5528" s="1001" t="s">
        <v>1063</v>
      </c>
      <c r="D5528" s="1001" t="s">
        <v>857</v>
      </c>
      <c r="E5528" s="1001" t="n">
        <v>4190010310</v>
      </c>
      <c r="F5528" s="1001" t="n">
        <v>84031</v>
      </c>
      <c r="G5528" s="1001" t="s">
        <v>12025</v>
      </c>
      <c r="H5528" s="1128" t="n">
        <v>10500</v>
      </c>
      <c r="I5528" s="1068"/>
    </row>
    <row r="5529" customFormat="false" ht="12.75" hidden="false" customHeight="false" outlineLevel="0" collapsed="false">
      <c r="A5529" s="1001" t="n">
        <v>5527</v>
      </c>
      <c r="B5529" s="1001" t="s">
        <v>12026</v>
      </c>
      <c r="C5529" s="1001" t="s">
        <v>2111</v>
      </c>
      <c r="D5529" s="1001" t="s">
        <v>849</v>
      </c>
      <c r="E5529" s="1001" t="n">
        <v>1080500330</v>
      </c>
      <c r="F5529" s="1001" t="n">
        <v>36034</v>
      </c>
      <c r="G5529" s="1001" t="s">
        <v>12027</v>
      </c>
      <c r="H5529" s="1128" t="n">
        <v>6214</v>
      </c>
      <c r="I5529" s="1068"/>
    </row>
    <row r="5530" customFormat="false" ht="12.75" hidden="false" customHeight="false" outlineLevel="0" collapsed="false">
      <c r="A5530" s="1001" t="n">
        <v>5528</v>
      </c>
      <c r="B5530" s="1001" t="s">
        <v>12028</v>
      </c>
      <c r="C5530" s="1001" t="s">
        <v>1084</v>
      </c>
      <c r="D5530" s="1001" t="s">
        <v>850</v>
      </c>
      <c r="E5530" s="1001" t="n">
        <v>1060850880</v>
      </c>
      <c r="F5530" s="1001" t="n">
        <v>30088</v>
      </c>
      <c r="G5530" s="1001" t="s">
        <v>12029</v>
      </c>
      <c r="H5530" s="1128" t="n">
        <v>494</v>
      </c>
      <c r="I5530" s="1068"/>
    </row>
    <row r="5531" customFormat="false" ht="12.75" hidden="false" customHeight="false" outlineLevel="0" collapsed="false">
      <c r="A5531" s="1001" t="n">
        <v>5529</v>
      </c>
      <c r="B5531" s="1001" t="s">
        <v>12030</v>
      </c>
      <c r="C5531" s="1001" t="s">
        <v>922</v>
      </c>
      <c r="D5531" s="1001" t="s">
        <v>848</v>
      </c>
      <c r="E5531" s="1001" t="n">
        <v>3150721040</v>
      </c>
      <c r="F5531" s="1001" t="n">
        <v>65104</v>
      </c>
      <c r="G5531" s="1001" t="s">
        <v>12031</v>
      </c>
      <c r="H5531" s="1128" t="n">
        <v>2395</v>
      </c>
      <c r="I5531" s="1068"/>
    </row>
    <row r="5532" customFormat="false" ht="12.75" hidden="false" customHeight="false" outlineLevel="0" collapsed="false">
      <c r="A5532" s="1001" t="n">
        <v>5530</v>
      </c>
      <c r="B5532" s="1001" t="s">
        <v>12032</v>
      </c>
      <c r="C5532" s="1001" t="s">
        <v>1239</v>
      </c>
      <c r="D5532" s="1001" t="s">
        <v>849</v>
      </c>
      <c r="E5532" s="1001" t="n">
        <v>1080660140</v>
      </c>
      <c r="F5532" s="1001" t="n">
        <v>39014</v>
      </c>
      <c r="G5532" s="1001" t="s">
        <v>12033</v>
      </c>
      <c r="H5532" s="1128" t="n">
        <v>155836</v>
      </c>
      <c r="I5532" s="1068"/>
    </row>
    <row r="5533" customFormat="false" ht="12.75" hidden="false" customHeight="false" outlineLevel="0" collapsed="false">
      <c r="A5533" s="1001" t="n">
        <v>5531</v>
      </c>
      <c r="B5533" s="1001" t="s">
        <v>12034</v>
      </c>
      <c r="C5533" s="1001" t="s">
        <v>1084</v>
      </c>
      <c r="D5533" s="1001" t="s">
        <v>850</v>
      </c>
      <c r="E5533" s="1001" t="n">
        <v>1060850890</v>
      </c>
      <c r="F5533" s="1001" t="n">
        <v>30089</v>
      </c>
      <c r="G5533" s="1001" t="s">
        <v>12035</v>
      </c>
      <c r="H5533" s="1128" t="n">
        <v>444</v>
      </c>
      <c r="I5533" s="1068"/>
    </row>
    <row r="5534" customFormat="false" ht="12.75" hidden="false" customHeight="false" outlineLevel="0" collapsed="false">
      <c r="A5534" s="1001" t="n">
        <v>5532</v>
      </c>
      <c r="B5534" s="1001" t="s">
        <v>12036</v>
      </c>
      <c r="C5534" s="1001" t="s">
        <v>1092</v>
      </c>
      <c r="D5534" s="1001" t="s">
        <v>848</v>
      </c>
      <c r="E5534" s="1001" t="n">
        <v>3150200660</v>
      </c>
      <c r="F5534" s="1001" t="n">
        <v>61066</v>
      </c>
      <c r="G5534" s="1001" t="s">
        <v>12037</v>
      </c>
      <c r="H5534" s="1128" t="n">
        <v>1184</v>
      </c>
      <c r="I5534" s="1068"/>
    </row>
    <row r="5535" customFormat="false" ht="12.75" hidden="false" customHeight="false" outlineLevel="0" collapsed="false">
      <c r="A5535" s="1001" t="n">
        <v>5533</v>
      </c>
      <c r="B5535" s="1001" t="s">
        <v>1187</v>
      </c>
      <c r="C5535" s="1001" t="s">
        <v>1474</v>
      </c>
      <c r="D5535" s="1001" t="s">
        <v>854</v>
      </c>
      <c r="E5535" s="1001" t="n">
        <v>1011020600</v>
      </c>
      <c r="F5535" s="1001" t="n">
        <v>103060</v>
      </c>
      <c r="G5535" s="1001" t="s">
        <v>12038</v>
      </c>
      <c r="H5535" s="1128" t="n">
        <v>698</v>
      </c>
      <c r="I5535" s="1068"/>
    </row>
    <row r="5536" customFormat="false" ht="12.75" hidden="false" customHeight="false" outlineLevel="0" collapsed="false">
      <c r="A5536" s="1001" t="n">
        <v>5534</v>
      </c>
      <c r="B5536" s="1001" t="s">
        <v>12039</v>
      </c>
      <c r="C5536" s="1001" t="s">
        <v>1117</v>
      </c>
      <c r="D5536" s="1001" t="s">
        <v>852</v>
      </c>
      <c r="E5536" s="1001" t="n">
        <v>1030571161</v>
      </c>
      <c r="F5536" s="1001" t="n">
        <v>18119</v>
      </c>
      <c r="G5536" s="1001" t="s">
        <v>12040</v>
      </c>
      <c r="H5536" s="1128" t="n">
        <v>389</v>
      </c>
      <c r="I5536" s="1068"/>
    </row>
    <row r="5537" customFormat="false" ht="12.75" hidden="false" customHeight="false" outlineLevel="0" collapsed="false">
      <c r="A5537" s="1001" t="n">
        <v>5535</v>
      </c>
      <c r="B5537" s="1001" t="s">
        <v>12041</v>
      </c>
      <c r="C5537" s="1001" t="s">
        <v>1063</v>
      </c>
      <c r="D5537" s="1001" t="s">
        <v>857</v>
      </c>
      <c r="E5537" s="1001" t="n">
        <v>4190010320</v>
      </c>
      <c r="F5537" s="1001" t="n">
        <v>84032</v>
      </c>
      <c r="G5537" s="1001" t="s">
        <v>12042</v>
      </c>
      <c r="H5537" s="1128" t="n">
        <v>4384</v>
      </c>
      <c r="I5537" s="1068"/>
    </row>
    <row r="5538" customFormat="false" ht="12.75" hidden="false" customHeight="false" outlineLevel="0" collapsed="false">
      <c r="A5538" s="1001" t="n">
        <v>5536</v>
      </c>
      <c r="B5538" s="1001" t="s">
        <v>12043</v>
      </c>
      <c r="C5538" s="1001" t="s">
        <v>1084</v>
      </c>
      <c r="D5538" s="1001" t="s">
        <v>850</v>
      </c>
      <c r="E5538" s="1001" t="n">
        <v>1060850900</v>
      </c>
      <c r="F5538" s="1001" t="n">
        <v>30090</v>
      </c>
      <c r="G5538" s="1001" t="s">
        <v>12044</v>
      </c>
      <c r="H5538" s="1128" t="n">
        <v>4737</v>
      </c>
      <c r="I5538" s="1068"/>
    </row>
    <row r="5539" customFormat="false" ht="12.75" hidden="false" customHeight="false" outlineLevel="0" collapsed="false">
      <c r="A5539" s="1001" t="n">
        <v>5537</v>
      </c>
      <c r="B5539" s="1001" t="s">
        <v>12045</v>
      </c>
      <c r="C5539" s="1001" t="s">
        <v>1035</v>
      </c>
      <c r="D5539" s="1001" t="s">
        <v>854</v>
      </c>
      <c r="E5539" s="1001" t="n">
        <v>1010812030</v>
      </c>
      <c r="F5539" s="1001" t="n">
        <v>1211</v>
      </c>
      <c r="G5539" s="1001" t="s">
        <v>12046</v>
      </c>
      <c r="H5539" s="1128" t="n">
        <v>1753</v>
      </c>
      <c r="I5539" s="1068"/>
    </row>
    <row r="5540" customFormat="false" ht="12.75" hidden="false" customHeight="false" outlineLevel="0" collapsed="false">
      <c r="A5540" s="1001" t="n">
        <v>5538</v>
      </c>
      <c r="B5540" s="1001" t="s">
        <v>12047</v>
      </c>
      <c r="C5540" s="1001" t="s">
        <v>1092</v>
      </c>
      <c r="D5540" s="1001" t="s">
        <v>848</v>
      </c>
      <c r="E5540" s="1001" t="n">
        <v>3150200670</v>
      </c>
      <c r="F5540" s="1001" t="n">
        <v>61067</v>
      </c>
      <c r="G5540" s="1001" t="s">
        <v>12048</v>
      </c>
      <c r="H5540" s="1128" t="n">
        <v>7647</v>
      </c>
      <c r="I5540" s="1068"/>
    </row>
    <row r="5541" customFormat="false" ht="12.75" hidden="false" customHeight="false" outlineLevel="0" collapsed="false">
      <c r="A5541" s="1001" t="n">
        <v>5539</v>
      </c>
      <c r="B5541" s="1001" t="s">
        <v>12049</v>
      </c>
      <c r="C5541" s="1001" t="s">
        <v>1497</v>
      </c>
      <c r="D5541" s="1001" t="s">
        <v>462</v>
      </c>
      <c r="E5541" s="1001" t="n">
        <v>2110440440</v>
      </c>
      <c r="F5541" s="1001" t="n">
        <v>43044</v>
      </c>
      <c r="G5541" s="1001" t="s">
        <v>12050</v>
      </c>
      <c r="H5541" s="1128" t="n">
        <v>20697</v>
      </c>
      <c r="I5541" s="1068"/>
    </row>
    <row r="5542" customFormat="false" ht="12.75" hidden="false" customHeight="false" outlineLevel="0" collapsed="false">
      <c r="A5542" s="1001" t="n">
        <v>5540</v>
      </c>
      <c r="B5542" s="1001" t="s">
        <v>12051</v>
      </c>
      <c r="C5542" s="1001" t="s">
        <v>1591</v>
      </c>
      <c r="D5542" s="1001" t="s">
        <v>851</v>
      </c>
      <c r="E5542" s="1001" t="n">
        <v>1070340470</v>
      </c>
      <c r="F5542" s="1001" t="n">
        <v>10047</v>
      </c>
      <c r="G5542" s="1001" t="s">
        <v>12052</v>
      </c>
      <c r="H5542" s="1128" t="n">
        <v>9464</v>
      </c>
      <c r="I5542" s="1068"/>
    </row>
    <row r="5543" customFormat="false" ht="12.75" hidden="false" customHeight="false" outlineLevel="0" collapsed="false">
      <c r="A5543" s="1001" t="n">
        <v>5541</v>
      </c>
      <c r="B5543" s="1001" t="s">
        <v>12053</v>
      </c>
      <c r="C5543" s="1001" t="s">
        <v>378</v>
      </c>
      <c r="D5543" s="1001" t="s">
        <v>854</v>
      </c>
      <c r="E5543" s="1001" t="n">
        <v>1010521230</v>
      </c>
      <c r="F5543" s="1001" t="n">
        <v>3129</v>
      </c>
      <c r="G5543" s="1001" t="s">
        <v>12054</v>
      </c>
      <c r="H5543" s="1128" t="n">
        <v>956</v>
      </c>
      <c r="I5543" s="1068"/>
    </row>
    <row r="5544" customFormat="false" ht="12.75" hidden="false" customHeight="false" outlineLevel="0" collapsed="false">
      <c r="A5544" s="1001" t="n">
        <v>5542</v>
      </c>
      <c r="B5544" s="1001" t="s">
        <v>12055</v>
      </c>
      <c r="C5544" s="1001" t="s">
        <v>1071</v>
      </c>
      <c r="D5544" s="1001" t="s">
        <v>861</v>
      </c>
      <c r="E5544" s="1001" t="n">
        <v>1050900840</v>
      </c>
      <c r="F5544" s="1001" t="n">
        <v>24084</v>
      </c>
      <c r="G5544" s="1001" t="s">
        <v>12056</v>
      </c>
      <c r="H5544" s="1128" t="n">
        <v>6076</v>
      </c>
      <c r="I5544" s="1068"/>
    </row>
    <row r="5545" customFormat="false" ht="12.75" hidden="false" customHeight="false" outlineLevel="0" collapsed="false">
      <c r="A5545" s="1001" t="n">
        <v>5543</v>
      </c>
      <c r="B5545" s="1001" t="s">
        <v>12057</v>
      </c>
      <c r="C5545" s="1001" t="s">
        <v>1117</v>
      </c>
      <c r="D5545" s="1001" t="s">
        <v>852</v>
      </c>
      <c r="E5545" s="1001" t="n">
        <v>1030571170</v>
      </c>
      <c r="F5545" s="1001" t="n">
        <v>18120</v>
      </c>
      <c r="G5545" s="1001" t="s">
        <v>12058</v>
      </c>
      <c r="H5545" s="1128" t="n">
        <v>1064</v>
      </c>
      <c r="I5545" s="1068"/>
    </row>
    <row r="5546" customFormat="false" ht="12.75" hidden="false" customHeight="false" outlineLevel="0" collapsed="false">
      <c r="A5546" s="1001" t="n">
        <v>5544</v>
      </c>
      <c r="B5546" s="1001" t="s">
        <v>12059</v>
      </c>
      <c r="C5546" s="1001" t="s">
        <v>954</v>
      </c>
      <c r="D5546" s="1001" t="s">
        <v>852</v>
      </c>
      <c r="E5546" s="1001" t="n">
        <v>1030450480</v>
      </c>
      <c r="F5546" s="1001" t="n">
        <v>20048</v>
      </c>
      <c r="G5546" s="1001" t="s">
        <v>12060</v>
      </c>
      <c r="H5546" s="1128" t="n">
        <v>1214</v>
      </c>
      <c r="I5546" s="1068"/>
    </row>
    <row r="5547" customFormat="false" ht="12.75" hidden="false" customHeight="false" outlineLevel="0" collapsed="false">
      <c r="A5547" s="1001" t="n">
        <v>5545</v>
      </c>
      <c r="B5547" s="1001" t="s">
        <v>12061</v>
      </c>
      <c r="C5547" s="1001" t="s">
        <v>1032</v>
      </c>
      <c r="D5547" s="1001" t="s">
        <v>854</v>
      </c>
      <c r="E5547" s="1001" t="n">
        <v>1010070890</v>
      </c>
      <c r="F5547" s="1001" t="n">
        <v>5089</v>
      </c>
      <c r="G5547" s="1001" t="s">
        <v>12062</v>
      </c>
      <c r="H5547" s="1128" t="n">
        <v>1579</v>
      </c>
      <c r="I5547" s="1068"/>
    </row>
    <row r="5548" customFormat="false" ht="12.75" hidden="false" customHeight="false" outlineLevel="0" collapsed="false">
      <c r="A5548" s="1001" t="n">
        <v>5546</v>
      </c>
      <c r="B5548" s="1001" t="s">
        <v>12063</v>
      </c>
      <c r="C5548" s="1001" t="s">
        <v>1330</v>
      </c>
      <c r="D5548" s="1001" t="s">
        <v>861</v>
      </c>
      <c r="E5548" s="1001" t="n">
        <v>1050840640</v>
      </c>
      <c r="F5548" s="1001" t="n">
        <v>26065</v>
      </c>
      <c r="G5548" s="1001" t="s">
        <v>12064</v>
      </c>
      <c r="H5548" s="1128" t="n">
        <v>1728</v>
      </c>
      <c r="I5548" s="1068"/>
    </row>
    <row r="5549" customFormat="false" ht="12.75" hidden="false" customHeight="false" outlineLevel="0" collapsed="false">
      <c r="A5549" s="1001" t="n">
        <v>5547</v>
      </c>
      <c r="B5549" s="1001" t="s">
        <v>12065</v>
      </c>
      <c r="C5549" s="1001" t="s">
        <v>1027</v>
      </c>
      <c r="D5549" s="1001" t="s">
        <v>857</v>
      </c>
      <c r="E5549" s="1001" t="n">
        <v>4190280160</v>
      </c>
      <c r="F5549" s="1001" t="n">
        <v>86016</v>
      </c>
      <c r="G5549" s="1001" t="s">
        <v>12066</v>
      </c>
      <c r="H5549" s="1128" t="n">
        <v>6743</v>
      </c>
      <c r="I5549" s="1068"/>
    </row>
    <row r="5550" customFormat="false" ht="12.75" hidden="false" customHeight="false" outlineLevel="0" collapsed="false">
      <c r="A5550" s="1001" t="n">
        <v>5548</v>
      </c>
      <c r="B5550" s="1001" t="s">
        <v>12067</v>
      </c>
      <c r="C5550" s="1001" t="s">
        <v>1881</v>
      </c>
      <c r="D5550" s="1001" t="s">
        <v>458</v>
      </c>
      <c r="E5550" s="1001" t="n">
        <v>2090300350</v>
      </c>
      <c r="F5550" s="1001" t="n">
        <v>48035</v>
      </c>
      <c r="G5550" s="1001" t="s">
        <v>12068</v>
      </c>
      <c r="H5550" s="1128" t="n">
        <v>16529</v>
      </c>
      <c r="I5550" s="1068"/>
    </row>
    <row r="5551" customFormat="false" ht="12.75" hidden="false" customHeight="false" outlineLevel="0" collapsed="false">
      <c r="A5551" s="1001" t="n">
        <v>5549</v>
      </c>
      <c r="B5551" s="1001" t="s">
        <v>12069</v>
      </c>
      <c r="C5551" s="1001" t="s">
        <v>1017</v>
      </c>
      <c r="D5551" s="1001" t="s">
        <v>847</v>
      </c>
      <c r="E5551" s="1001" t="n">
        <v>3180670630</v>
      </c>
      <c r="F5551" s="1001" t="n">
        <v>80063</v>
      </c>
      <c r="G5551" s="1001" t="s">
        <v>12070</v>
      </c>
      <c r="H5551" s="1128" t="n">
        <v>172479</v>
      </c>
      <c r="I5551" s="1068"/>
    </row>
    <row r="5552" customFormat="false" ht="12.75" hidden="false" customHeight="false" outlineLevel="0" collapsed="false">
      <c r="A5552" s="1001" t="n">
        <v>5550</v>
      </c>
      <c r="B5552" s="1001" t="s">
        <v>12071</v>
      </c>
      <c r="C5552" s="1001" t="s">
        <v>1187</v>
      </c>
      <c r="D5552" s="1001" t="s">
        <v>849</v>
      </c>
      <c r="E5552" s="1001" t="n">
        <v>1080680330</v>
      </c>
      <c r="F5552" s="1001" t="n">
        <v>35033</v>
      </c>
      <c r="G5552" s="1001" t="s">
        <v>12072</v>
      </c>
      <c r="H5552" s="1128" t="n">
        <v>169908</v>
      </c>
      <c r="I5552" s="1068"/>
    </row>
    <row r="5553" customFormat="false" ht="12.75" hidden="false" customHeight="false" outlineLevel="0" collapsed="false">
      <c r="A5553" s="1001" t="n">
        <v>5551</v>
      </c>
      <c r="B5553" s="1001" t="s">
        <v>12073</v>
      </c>
      <c r="C5553" s="1001" t="s">
        <v>1187</v>
      </c>
      <c r="D5553" s="1001" t="s">
        <v>849</v>
      </c>
      <c r="E5553" s="1001" t="n">
        <v>1080680320</v>
      </c>
      <c r="F5553" s="1001" t="n">
        <v>35032</v>
      </c>
      <c r="G5553" s="1001" t="s">
        <v>12074</v>
      </c>
      <c r="H5553" s="1128" t="n">
        <v>9123</v>
      </c>
      <c r="I5553" s="1068"/>
    </row>
    <row r="5554" customFormat="false" ht="12.75" hidden="false" customHeight="false" outlineLevel="0" collapsed="false">
      <c r="A5554" s="1001" t="n">
        <v>5552</v>
      </c>
      <c r="B5554" s="1001" t="s">
        <v>12075</v>
      </c>
      <c r="C5554" s="1001" t="s">
        <v>1100</v>
      </c>
      <c r="D5554" s="1001" t="s">
        <v>848</v>
      </c>
      <c r="E5554" s="1001" t="n">
        <v>3150110550</v>
      </c>
      <c r="F5554" s="1001" t="n">
        <v>62056</v>
      </c>
      <c r="G5554" s="1001" t="s">
        <v>12076</v>
      </c>
      <c r="H5554" s="1128" t="n">
        <v>1112</v>
      </c>
      <c r="I5554" s="1068"/>
    </row>
    <row r="5555" customFormat="false" ht="12.75" hidden="false" customHeight="false" outlineLevel="0" collapsed="false">
      <c r="A5555" s="1001" t="n">
        <v>5553</v>
      </c>
      <c r="B5555" s="1001" t="s">
        <v>12077</v>
      </c>
      <c r="C5555" s="1001" t="s">
        <v>985</v>
      </c>
      <c r="D5555" s="1001" t="s">
        <v>857</v>
      </c>
      <c r="E5555" s="1001" t="n">
        <v>4190480690</v>
      </c>
      <c r="F5555" s="1001" t="n">
        <v>83070</v>
      </c>
      <c r="G5555" s="1001" t="s">
        <v>12078</v>
      </c>
      <c r="H5555" s="1128" t="n">
        <v>733</v>
      </c>
      <c r="I5555" s="1068"/>
    </row>
    <row r="5556" customFormat="false" ht="12.75" hidden="false" customHeight="false" outlineLevel="0" collapsed="false">
      <c r="A5556" s="1001" t="n">
        <v>5554</v>
      </c>
      <c r="B5556" s="1001" t="s">
        <v>12079</v>
      </c>
      <c r="C5556" s="1001" t="s">
        <v>1084</v>
      </c>
      <c r="D5556" s="1001" t="s">
        <v>850</v>
      </c>
      <c r="E5556" s="1001" t="n">
        <v>1060850910</v>
      </c>
      <c r="F5556" s="1001" t="n">
        <v>30091</v>
      </c>
      <c r="G5556" s="1001" t="s">
        <v>12080</v>
      </c>
      <c r="H5556" s="1128" t="n">
        <v>6064</v>
      </c>
      <c r="I5556" s="1068"/>
    </row>
    <row r="5557" customFormat="false" ht="12.75" hidden="false" customHeight="false" outlineLevel="0" collapsed="false">
      <c r="A5557" s="1001" t="n">
        <v>5555</v>
      </c>
      <c r="B5557" s="1001" t="s">
        <v>12081</v>
      </c>
      <c r="C5557" s="1001" t="s">
        <v>945</v>
      </c>
      <c r="D5557" s="1001" t="s">
        <v>852</v>
      </c>
      <c r="E5557" s="1001" t="n">
        <v>1030151510</v>
      </c>
      <c r="F5557" s="1001" t="n">
        <v>17160</v>
      </c>
      <c r="G5557" s="1001" t="s">
        <v>12082</v>
      </c>
      <c r="H5557" s="1128" t="n">
        <v>3346</v>
      </c>
      <c r="I5557" s="1068"/>
    </row>
    <row r="5558" customFormat="false" ht="12.75" hidden="false" customHeight="false" outlineLevel="0" collapsed="false">
      <c r="A5558" s="1001" t="n">
        <v>5556</v>
      </c>
      <c r="B5558" s="1001" t="s">
        <v>12083</v>
      </c>
      <c r="C5558" s="1001" t="s">
        <v>1058</v>
      </c>
      <c r="D5558" s="1001" t="s">
        <v>852</v>
      </c>
      <c r="E5558" s="1001" t="n">
        <v>1031040370</v>
      </c>
      <c r="F5558" s="1001" t="n">
        <v>108037</v>
      </c>
      <c r="G5558" s="1001" t="s">
        <v>12084</v>
      </c>
      <c r="H5558" s="1128" t="n">
        <v>3991</v>
      </c>
      <c r="I5558" s="1068"/>
    </row>
    <row r="5559" customFormat="false" ht="12.75" hidden="false" customHeight="false" outlineLevel="0" collapsed="false">
      <c r="A5559" s="1001" t="n">
        <v>5557</v>
      </c>
      <c r="B5559" s="1001" t="s">
        <v>12085</v>
      </c>
      <c r="C5559" s="1001" t="s">
        <v>942</v>
      </c>
      <c r="D5559" s="1001" t="s">
        <v>847</v>
      </c>
      <c r="E5559" s="1001" t="n">
        <v>3180251030</v>
      </c>
      <c r="F5559" s="1001" t="n">
        <v>78102</v>
      </c>
      <c r="G5559" s="1001" t="s">
        <v>12086</v>
      </c>
      <c r="H5559" s="1128" t="n">
        <v>36123</v>
      </c>
      <c r="I5559" s="1068"/>
    </row>
    <row r="5560" customFormat="false" ht="12.75" hidden="false" customHeight="false" outlineLevel="0" collapsed="false">
      <c r="A5560" s="1001" t="n">
        <v>5558</v>
      </c>
      <c r="B5560" s="1001" t="s">
        <v>12087</v>
      </c>
      <c r="C5560" s="1001" t="s">
        <v>1215</v>
      </c>
      <c r="D5560" s="1001" t="s">
        <v>858</v>
      </c>
      <c r="E5560" s="1001" t="n">
        <v>1040140680</v>
      </c>
      <c r="F5560" s="1001" t="n">
        <v>21072</v>
      </c>
      <c r="G5560" s="1001" t="s">
        <v>12088</v>
      </c>
      <c r="H5560" s="1128" t="n">
        <v>8062</v>
      </c>
      <c r="I5560" s="1068"/>
    </row>
    <row r="5561" customFormat="false" ht="12.75" hidden="false" customHeight="false" outlineLevel="0" collapsed="false">
      <c r="A5561" s="1001" t="n">
        <v>5559</v>
      </c>
      <c r="B5561" s="1001" t="s">
        <v>12089</v>
      </c>
      <c r="C5561" s="1001" t="s">
        <v>1330</v>
      </c>
      <c r="D5561" s="1001" t="s">
        <v>861</v>
      </c>
      <c r="E5561" s="1001" t="n">
        <v>1050840650</v>
      </c>
      <c r="F5561" s="1001" t="n">
        <v>26066</v>
      </c>
      <c r="G5561" s="1001" t="s">
        <v>12090</v>
      </c>
      <c r="H5561" s="1128" t="n">
        <v>9380</v>
      </c>
      <c r="I5561" s="1068"/>
    </row>
    <row r="5562" customFormat="false" ht="12.75" hidden="false" customHeight="false" outlineLevel="0" collapsed="false">
      <c r="A5562" s="1001" t="n">
        <v>5560</v>
      </c>
      <c r="B5562" s="1001" t="s">
        <v>12091</v>
      </c>
      <c r="C5562" s="1001" t="s">
        <v>893</v>
      </c>
      <c r="D5562" s="1001" t="s">
        <v>852</v>
      </c>
      <c r="E5562" s="1001" t="n">
        <v>1030491800</v>
      </c>
      <c r="F5562" s="1001" t="n">
        <v>15181</v>
      </c>
      <c r="G5562" s="1001" t="s">
        <v>12092</v>
      </c>
      <c r="H5562" s="1128" t="n">
        <v>14129</v>
      </c>
      <c r="I5562" s="1068"/>
    </row>
    <row r="5563" customFormat="false" ht="12.75" hidden="false" customHeight="false" outlineLevel="0" collapsed="false">
      <c r="A5563" s="1001" t="n">
        <v>5561</v>
      </c>
      <c r="B5563" s="1001" t="s">
        <v>12093</v>
      </c>
      <c r="C5563" s="1001" t="s">
        <v>1084</v>
      </c>
      <c r="D5563" s="1001" t="s">
        <v>850</v>
      </c>
      <c r="E5563" s="1001" t="n">
        <v>1060850920</v>
      </c>
      <c r="F5563" s="1001" t="n">
        <v>30092</v>
      </c>
      <c r="G5563" s="1001" t="s">
        <v>12094</v>
      </c>
      <c r="H5563" s="1128" t="n">
        <v>933</v>
      </c>
      <c r="I5563" s="1068"/>
    </row>
    <row r="5564" customFormat="false" ht="12.75" hidden="false" customHeight="false" outlineLevel="0" collapsed="false">
      <c r="A5564" s="1001" t="n">
        <v>5562</v>
      </c>
      <c r="B5564" s="1001" t="s">
        <v>12095</v>
      </c>
      <c r="C5564" s="1001" t="s">
        <v>1084</v>
      </c>
      <c r="D5564" s="1001" t="s">
        <v>850</v>
      </c>
      <c r="E5564" s="1001" t="n">
        <v>1060850930</v>
      </c>
      <c r="F5564" s="1001" t="n">
        <v>30093</v>
      </c>
      <c r="G5564" s="1001" t="s">
        <v>12096</v>
      </c>
      <c r="H5564" s="1128" t="n">
        <v>259</v>
      </c>
      <c r="I5564" s="1068"/>
    </row>
    <row r="5565" customFormat="false" ht="12.75" hidden="false" customHeight="false" outlineLevel="0" collapsed="false">
      <c r="A5565" s="1001" t="n">
        <v>5563</v>
      </c>
      <c r="B5565" s="1001" t="s">
        <v>12097</v>
      </c>
      <c r="C5565" s="1001" t="s">
        <v>982</v>
      </c>
      <c r="D5565" s="1001" t="s">
        <v>857</v>
      </c>
      <c r="E5565" s="1001" t="n">
        <v>4190180140</v>
      </c>
      <c r="F5565" s="1001" t="n">
        <v>85014</v>
      </c>
      <c r="G5565" s="1001" t="s">
        <v>12098</v>
      </c>
      <c r="H5565" s="1128" t="n">
        <v>1767</v>
      </c>
      <c r="I5565" s="1068"/>
    </row>
    <row r="5566" customFormat="false" ht="12.75" hidden="false" customHeight="false" outlineLevel="0" collapsed="false">
      <c r="A5566" s="1001" t="n">
        <v>5564</v>
      </c>
      <c r="B5566" s="1001" t="s">
        <v>12099</v>
      </c>
      <c r="C5566" s="1001" t="s">
        <v>1117</v>
      </c>
      <c r="D5566" s="1001" t="s">
        <v>852</v>
      </c>
      <c r="E5566" s="1001" t="n">
        <v>1030571180</v>
      </c>
      <c r="F5566" s="1001" t="n">
        <v>18121</v>
      </c>
      <c r="G5566" s="1001" t="s">
        <v>12100</v>
      </c>
      <c r="H5566" s="1128" t="n">
        <v>1530</v>
      </c>
      <c r="I5566" s="1068"/>
    </row>
    <row r="5567" customFormat="false" ht="12.75" hidden="false" customHeight="false" outlineLevel="0" collapsed="false">
      <c r="A5567" s="1001" t="n">
        <v>5565</v>
      </c>
      <c r="B5567" s="1001" t="s">
        <v>12101</v>
      </c>
      <c r="C5567" s="1001" t="s">
        <v>908</v>
      </c>
      <c r="D5567" s="1001" t="s">
        <v>854</v>
      </c>
      <c r="E5567" s="1001" t="n">
        <v>1010271800</v>
      </c>
      <c r="F5567" s="1001" t="n">
        <v>4180</v>
      </c>
      <c r="G5567" s="1001" t="s">
        <v>12102</v>
      </c>
      <c r="H5567" s="1128" t="n">
        <v>4193</v>
      </c>
      <c r="I5567" s="1068"/>
    </row>
    <row r="5568" customFormat="false" ht="12.75" hidden="false" customHeight="false" outlineLevel="0" collapsed="false">
      <c r="A5568" s="1001" t="n">
        <v>5566</v>
      </c>
      <c r="B5568" s="1001" t="s">
        <v>12103</v>
      </c>
      <c r="C5568" s="1001" t="s">
        <v>1032</v>
      </c>
      <c r="D5568" s="1001" t="s">
        <v>854</v>
      </c>
      <c r="E5568" s="1001" t="n">
        <v>1010070900</v>
      </c>
      <c r="F5568" s="1001" t="n">
        <v>5090</v>
      </c>
      <c r="G5568" s="1001" t="s">
        <v>12104</v>
      </c>
      <c r="H5568" s="1128" t="n">
        <v>729</v>
      </c>
      <c r="I5568" s="1068"/>
    </row>
    <row r="5569" customFormat="false" ht="12.75" hidden="false" customHeight="false" outlineLevel="0" collapsed="false">
      <c r="A5569" s="1001" t="n">
        <v>5567</v>
      </c>
      <c r="B5569" s="1001" t="s">
        <v>12105</v>
      </c>
      <c r="C5569" s="1001" t="s">
        <v>1330</v>
      </c>
      <c r="D5569" s="1001" t="s">
        <v>861</v>
      </c>
      <c r="E5569" s="1001" t="n">
        <v>1050840660</v>
      </c>
      <c r="F5569" s="1001" t="n">
        <v>26067</v>
      </c>
      <c r="G5569" s="1001" t="s">
        <v>12106</v>
      </c>
      <c r="H5569" s="1128" t="n">
        <v>2103</v>
      </c>
      <c r="I5569" s="1068"/>
    </row>
    <row r="5570" customFormat="false" ht="12.75" hidden="false" customHeight="false" outlineLevel="0" collapsed="false">
      <c r="A5570" s="1001" t="n">
        <v>5568</v>
      </c>
      <c r="B5570" s="1001" t="s">
        <v>12107</v>
      </c>
      <c r="C5570" s="1001" t="s">
        <v>1159</v>
      </c>
      <c r="D5570" s="1001" t="s">
        <v>852</v>
      </c>
      <c r="E5570" s="1001" t="n">
        <v>1030241840</v>
      </c>
      <c r="F5570" s="1001" t="n">
        <v>13195</v>
      </c>
      <c r="G5570" s="1001" t="s">
        <v>12108</v>
      </c>
      <c r="H5570" s="1128" t="n">
        <v>308</v>
      </c>
      <c r="I5570" s="1068"/>
    </row>
    <row r="5571" customFormat="false" ht="12.75" hidden="false" customHeight="false" outlineLevel="0" collapsed="false">
      <c r="A5571" s="1001" t="n">
        <v>5569</v>
      </c>
      <c r="B5571" s="1001" t="s">
        <v>12109</v>
      </c>
      <c r="C5571" s="1001" t="s">
        <v>945</v>
      </c>
      <c r="D5571" s="1001" t="s">
        <v>852</v>
      </c>
      <c r="E5571" s="1001" t="n">
        <v>1030151520</v>
      </c>
      <c r="F5571" s="1001" t="n">
        <v>17161</v>
      </c>
      <c r="G5571" s="1001" t="s">
        <v>12110</v>
      </c>
      <c r="H5571" s="1128" t="n">
        <v>13345</v>
      </c>
      <c r="I5571" s="1068"/>
    </row>
    <row r="5572" customFormat="false" ht="12.75" hidden="false" customHeight="false" outlineLevel="0" collapsed="false">
      <c r="A5572" s="1001" t="n">
        <v>5570</v>
      </c>
      <c r="B5572" s="1001" t="s">
        <v>12111</v>
      </c>
      <c r="C5572" s="1001" t="s">
        <v>1103</v>
      </c>
      <c r="D5572" s="1001" t="s">
        <v>851</v>
      </c>
      <c r="E5572" s="1001" t="n">
        <v>1070370460</v>
      </c>
      <c r="F5572" s="1001" t="n">
        <v>8049</v>
      </c>
      <c r="G5572" s="1001" t="s">
        <v>12112</v>
      </c>
      <c r="H5572" s="1128" t="n">
        <v>312</v>
      </c>
      <c r="I5572" s="1068"/>
    </row>
    <row r="5573" customFormat="false" ht="12.75" hidden="false" customHeight="false" outlineLevel="0" collapsed="false">
      <c r="A5573" s="1001" t="n">
        <v>5571</v>
      </c>
      <c r="B5573" s="1001" t="s">
        <v>12113</v>
      </c>
      <c r="C5573" s="1001" t="s">
        <v>1591</v>
      </c>
      <c r="D5573" s="1001" t="s">
        <v>851</v>
      </c>
      <c r="E5573" s="1001" t="n">
        <v>1070340480</v>
      </c>
      <c r="F5573" s="1001" t="n">
        <v>10048</v>
      </c>
      <c r="G5573" s="1001" t="s">
        <v>12114</v>
      </c>
      <c r="H5573" s="1128" t="n">
        <v>875</v>
      </c>
      <c r="I5573" s="1068"/>
    </row>
    <row r="5574" customFormat="false" ht="12.75" hidden="false" customHeight="false" outlineLevel="0" collapsed="false">
      <c r="A5574" s="1001" t="n">
        <v>5572</v>
      </c>
      <c r="B5574" s="1001" t="s">
        <v>12115</v>
      </c>
      <c r="C5574" s="1001" t="s">
        <v>1269</v>
      </c>
      <c r="D5574" s="1001" t="s">
        <v>860</v>
      </c>
      <c r="E5574" s="1001" t="n">
        <v>1020040540</v>
      </c>
      <c r="F5574" s="1001" t="n">
        <v>7055</v>
      </c>
      <c r="G5574" s="1001" t="s">
        <v>12116</v>
      </c>
      <c r="H5574" s="1128" t="n">
        <v>81</v>
      </c>
      <c r="I5574" s="1068"/>
    </row>
    <row r="5575" customFormat="false" ht="12.75" hidden="false" customHeight="false" outlineLevel="0" collapsed="false">
      <c r="A5575" s="1001" t="n">
        <v>5573</v>
      </c>
      <c r="B5575" s="1001" t="s">
        <v>12117</v>
      </c>
      <c r="C5575" s="1001" t="s">
        <v>1269</v>
      </c>
      <c r="D5575" s="1001" t="s">
        <v>860</v>
      </c>
      <c r="E5575" s="1001" t="n">
        <v>1020040550</v>
      </c>
      <c r="F5575" s="1001" t="n">
        <v>7056</v>
      </c>
      <c r="G5575" s="1001" t="s">
        <v>12118</v>
      </c>
      <c r="H5575" s="1128" t="n">
        <v>167</v>
      </c>
      <c r="I5575" s="1068"/>
    </row>
    <row r="5576" customFormat="false" ht="12.75" hidden="false" customHeight="false" outlineLevel="0" collapsed="false">
      <c r="A5576" s="1001" t="n">
        <v>5574</v>
      </c>
      <c r="B5576" s="1001" t="s">
        <v>12119</v>
      </c>
      <c r="C5576" s="1001" t="s">
        <v>893</v>
      </c>
      <c r="D5576" s="1001" t="s">
        <v>852</v>
      </c>
      <c r="E5576" s="1001" t="n">
        <v>1030491810</v>
      </c>
      <c r="F5576" s="1001" t="n">
        <v>15182</v>
      </c>
      <c r="G5576" s="1001" t="s">
        <v>12120</v>
      </c>
      <c r="H5576" s="1128" t="n">
        <v>50618</v>
      </c>
      <c r="I5576" s="1068"/>
    </row>
    <row r="5577" customFormat="false" ht="12.75" hidden="false" customHeight="false" outlineLevel="0" collapsed="false">
      <c r="A5577" s="1001" t="n">
        <v>5575</v>
      </c>
      <c r="B5577" s="1001" t="s">
        <v>12121</v>
      </c>
      <c r="C5577" s="1001" t="s">
        <v>1017</v>
      </c>
      <c r="D5577" s="1001" t="s">
        <v>847</v>
      </c>
      <c r="E5577" s="1001" t="n">
        <v>3180670640</v>
      </c>
      <c r="F5577" s="1001" t="n">
        <v>80064</v>
      </c>
      <c r="G5577" s="1001" t="s">
        <v>12122</v>
      </c>
      <c r="H5577" s="1128" t="n">
        <v>1813</v>
      </c>
      <c r="I5577" s="1068"/>
    </row>
    <row r="5578" customFormat="false" ht="12.75" hidden="false" customHeight="false" outlineLevel="0" collapsed="false">
      <c r="A5578" s="1001" t="n">
        <v>5576</v>
      </c>
      <c r="B5578" s="1001" t="s">
        <v>12123</v>
      </c>
      <c r="C5578" s="1001" t="s">
        <v>1125</v>
      </c>
      <c r="D5578" s="1001" t="s">
        <v>851</v>
      </c>
      <c r="E5578" s="1001" t="n">
        <v>1070740530</v>
      </c>
      <c r="F5578" s="1001" t="n">
        <v>9053</v>
      </c>
      <c r="G5578" s="1001" t="s">
        <v>12124</v>
      </c>
      <c r="H5578" s="1128" t="n">
        <v>546</v>
      </c>
      <c r="I5578" s="1068"/>
    </row>
    <row r="5579" customFormat="false" ht="12.75" hidden="false" customHeight="false" outlineLevel="0" collapsed="false">
      <c r="A5579" s="1001" t="n">
        <v>5577</v>
      </c>
      <c r="B5579" s="1001" t="s">
        <v>12125</v>
      </c>
      <c r="C5579" s="1001" t="s">
        <v>1012</v>
      </c>
      <c r="D5579" s="1001" t="s">
        <v>464</v>
      </c>
      <c r="E5579" s="1001" t="n">
        <v>2120700800</v>
      </c>
      <c r="F5579" s="1001" t="n">
        <v>58081</v>
      </c>
      <c r="G5579" s="1001" t="s">
        <v>12126</v>
      </c>
      <c r="H5579" s="1128" t="n">
        <v>10271</v>
      </c>
      <c r="I5579" s="1068"/>
    </row>
    <row r="5580" customFormat="false" ht="12.75" hidden="false" customHeight="false" outlineLevel="0" collapsed="false">
      <c r="A5580" s="1001" t="n">
        <v>5578</v>
      </c>
      <c r="B5580" s="1001" t="s">
        <v>12127</v>
      </c>
      <c r="C5580" s="1001" t="s">
        <v>1092</v>
      </c>
      <c r="D5580" s="1001" t="s">
        <v>848</v>
      </c>
      <c r="E5580" s="1001" t="n">
        <v>3150200680</v>
      </c>
      <c r="F5580" s="1001" t="n">
        <v>61068</v>
      </c>
      <c r="G5580" s="1001" t="s">
        <v>12128</v>
      </c>
      <c r="H5580" s="1128" t="n">
        <v>2245</v>
      </c>
      <c r="I5580" s="1068"/>
    </row>
    <row r="5581" customFormat="false" ht="12.75" hidden="false" customHeight="false" outlineLevel="0" collapsed="false">
      <c r="A5581" s="1001" t="n">
        <v>5579</v>
      </c>
      <c r="B5581" s="1001" t="s">
        <v>12129</v>
      </c>
      <c r="C5581" s="1001" t="s">
        <v>1063</v>
      </c>
      <c r="D5581" s="1001" t="s">
        <v>857</v>
      </c>
      <c r="E5581" s="1001" t="n">
        <v>4190010330</v>
      </c>
      <c r="F5581" s="1001" t="n">
        <v>84033</v>
      </c>
      <c r="G5581" s="1001" t="s">
        <v>12130</v>
      </c>
      <c r="H5581" s="1128" t="n">
        <v>17986</v>
      </c>
      <c r="I5581" s="1068"/>
    </row>
    <row r="5582" customFormat="false" ht="12.75" hidden="false" customHeight="false" outlineLevel="0" collapsed="false">
      <c r="A5582" s="1001" t="n">
        <v>5580</v>
      </c>
      <c r="B5582" s="1001" t="s">
        <v>12131</v>
      </c>
      <c r="C5582" s="1001" t="s">
        <v>1035</v>
      </c>
      <c r="D5582" s="1001" t="s">
        <v>854</v>
      </c>
      <c r="E5582" s="1001" t="n">
        <v>1010812040</v>
      </c>
      <c r="F5582" s="1001" t="n">
        <v>1212</v>
      </c>
      <c r="G5582" s="1001" t="s">
        <v>12132</v>
      </c>
      <c r="H5582" s="1128" t="n">
        <v>49</v>
      </c>
      <c r="I5582" s="1068"/>
    </row>
    <row r="5583" customFormat="false" ht="12.75" hidden="false" customHeight="false" outlineLevel="0" collapsed="false">
      <c r="A5583" s="1001" t="n">
        <v>5581</v>
      </c>
      <c r="B5583" s="1001" t="s">
        <v>12133</v>
      </c>
      <c r="C5583" s="1001" t="s">
        <v>962</v>
      </c>
      <c r="D5583" s="1001" t="s">
        <v>847</v>
      </c>
      <c r="E5583" s="1001" t="n">
        <v>3181030300</v>
      </c>
      <c r="F5583" s="1001" t="n">
        <v>102030</v>
      </c>
      <c r="G5583" s="1001" t="s">
        <v>12134</v>
      </c>
      <c r="H5583" s="1128" t="n">
        <v>4959</v>
      </c>
      <c r="I5583" s="1068"/>
    </row>
    <row r="5584" customFormat="false" ht="12.75" hidden="false" customHeight="false" outlineLevel="0" collapsed="false">
      <c r="A5584" s="1001" t="n">
        <v>5582</v>
      </c>
      <c r="B5584" s="1001" t="s">
        <v>12135</v>
      </c>
      <c r="C5584" s="1001" t="s">
        <v>988</v>
      </c>
      <c r="D5584" s="1001" t="s">
        <v>854</v>
      </c>
      <c r="E5584" s="1001" t="n">
        <v>1010021400</v>
      </c>
      <c r="F5584" s="1001" t="n">
        <v>6143</v>
      </c>
      <c r="G5584" s="1001" t="s">
        <v>12136</v>
      </c>
      <c r="H5584" s="1128" t="n">
        <v>612</v>
      </c>
      <c r="I5584" s="1068"/>
    </row>
    <row r="5585" customFormat="false" ht="12.75" hidden="false" customHeight="false" outlineLevel="0" collapsed="false">
      <c r="A5585" s="1001" t="n">
        <v>5583</v>
      </c>
      <c r="B5585" s="1001" t="s">
        <v>12137</v>
      </c>
      <c r="C5585" s="1001" t="s">
        <v>971</v>
      </c>
      <c r="D5585" s="1001" t="s">
        <v>853</v>
      </c>
      <c r="E5585" s="1001" t="n">
        <v>3140190570</v>
      </c>
      <c r="F5585" s="1001" t="n">
        <v>70057</v>
      </c>
      <c r="G5585" s="1001" t="s">
        <v>12138</v>
      </c>
      <c r="H5585" s="1128" t="n">
        <v>4901</v>
      </c>
      <c r="I5585" s="1068"/>
    </row>
    <row r="5586" customFormat="false" ht="12.75" hidden="false" customHeight="false" outlineLevel="0" collapsed="false">
      <c r="A5586" s="1001" t="n">
        <v>5584</v>
      </c>
      <c r="B5586" s="1001" t="s">
        <v>12139</v>
      </c>
      <c r="C5586" s="1001" t="s">
        <v>2168</v>
      </c>
      <c r="D5586" s="1001" t="s">
        <v>849</v>
      </c>
      <c r="E5586" s="1001" t="n">
        <v>1081010130</v>
      </c>
      <c r="F5586" s="1001" t="n">
        <v>99013</v>
      </c>
      <c r="G5586" s="1001" t="s">
        <v>12140</v>
      </c>
      <c r="H5586" s="1128" t="n">
        <v>34603</v>
      </c>
      <c r="I5586" s="1068"/>
    </row>
    <row r="5587" customFormat="false" ht="12.75" hidden="false" customHeight="false" outlineLevel="0" collapsed="false">
      <c r="A5587" s="1001" t="n">
        <v>5585</v>
      </c>
      <c r="B5587" s="1001" t="s">
        <v>12141</v>
      </c>
      <c r="C5587" s="1001" t="s">
        <v>1381</v>
      </c>
      <c r="D5587" s="1001" t="s">
        <v>851</v>
      </c>
      <c r="E5587" s="1001" t="n">
        <v>1070390230</v>
      </c>
      <c r="F5587" s="1001" t="n">
        <v>11023</v>
      </c>
      <c r="G5587" s="1001" t="s">
        <v>12142</v>
      </c>
      <c r="H5587" s="1128" t="n">
        <v>3615</v>
      </c>
      <c r="I5587" s="1068"/>
    </row>
    <row r="5588" customFormat="false" ht="12.75" hidden="false" customHeight="false" outlineLevel="0" collapsed="false">
      <c r="A5588" s="1001" t="n">
        <v>5586</v>
      </c>
      <c r="B5588" s="1001" t="s">
        <v>12143</v>
      </c>
      <c r="C5588" s="1001" t="s">
        <v>951</v>
      </c>
      <c r="D5588" s="1001" t="s">
        <v>852</v>
      </c>
      <c r="E5588" s="1001" t="n">
        <v>1030260770</v>
      </c>
      <c r="F5588" s="1001" t="n">
        <v>19079</v>
      </c>
      <c r="G5588" s="1001" t="s">
        <v>12144</v>
      </c>
      <c r="H5588" s="1128" t="n">
        <v>1738</v>
      </c>
      <c r="I5588" s="1068"/>
    </row>
    <row r="5589" customFormat="false" ht="12.75" hidden="false" customHeight="false" outlineLevel="0" collapsed="false">
      <c r="A5589" s="1001" t="n">
        <v>5587</v>
      </c>
      <c r="B5589" s="1001" t="s">
        <v>12145</v>
      </c>
      <c r="C5589" s="1001" t="s">
        <v>922</v>
      </c>
      <c r="D5589" s="1001" t="s">
        <v>848</v>
      </c>
      <c r="E5589" s="1001" t="n">
        <v>3150721050</v>
      </c>
      <c r="F5589" s="1001" t="n">
        <v>65105</v>
      </c>
      <c r="G5589" s="1001" t="s">
        <v>12146</v>
      </c>
      <c r="H5589" s="1128" t="n">
        <v>1073</v>
      </c>
      <c r="I5589" s="1068"/>
    </row>
    <row r="5590" customFormat="false" ht="12.75" hidden="false" customHeight="false" outlineLevel="0" collapsed="false">
      <c r="A5590" s="1001" t="n">
        <v>5588</v>
      </c>
      <c r="B5590" s="1001" t="s">
        <v>12147</v>
      </c>
      <c r="C5590" s="1001" t="s">
        <v>1330</v>
      </c>
      <c r="D5590" s="1001" t="s">
        <v>861</v>
      </c>
      <c r="E5590" s="1001" t="n">
        <v>1050840670</v>
      </c>
      <c r="F5590" s="1001" t="n">
        <v>26068</v>
      </c>
      <c r="G5590" s="1001" t="s">
        <v>12148</v>
      </c>
      <c r="H5590" s="1128" t="n">
        <v>10901</v>
      </c>
      <c r="I5590" s="1068"/>
    </row>
    <row r="5591" customFormat="false" ht="12.75" hidden="false" customHeight="false" outlineLevel="0" collapsed="false">
      <c r="A5591" s="1001" t="n">
        <v>5589</v>
      </c>
      <c r="B5591" s="1001" t="s">
        <v>12149</v>
      </c>
      <c r="C5591" s="1001" t="s">
        <v>982</v>
      </c>
      <c r="D5591" s="1001" t="s">
        <v>857</v>
      </c>
      <c r="E5591" s="1001" t="n">
        <v>4190180150</v>
      </c>
      <c r="F5591" s="1001" t="n">
        <v>85015</v>
      </c>
      <c r="G5591" s="1001" t="s">
        <v>12150</v>
      </c>
      <c r="H5591" s="1128" t="n">
        <v>10631</v>
      </c>
      <c r="I5591" s="1068"/>
    </row>
    <row r="5592" customFormat="false" ht="12.75" hidden="false" customHeight="false" outlineLevel="0" collapsed="false">
      <c r="A5592" s="1001" t="n">
        <v>5590</v>
      </c>
      <c r="B5592" s="1001" t="s">
        <v>12151</v>
      </c>
      <c r="C5592" s="1001" t="s">
        <v>917</v>
      </c>
      <c r="D5592" s="1001" t="s">
        <v>464</v>
      </c>
      <c r="E5592" s="1001" t="n">
        <v>2120690570</v>
      </c>
      <c r="F5592" s="1001" t="n">
        <v>57059</v>
      </c>
      <c r="G5592" s="1001" t="s">
        <v>12152</v>
      </c>
      <c r="H5592" s="1128" t="n">
        <v>45557</v>
      </c>
      <c r="I5592" s="1068"/>
    </row>
    <row r="5593" customFormat="false" ht="12.75" hidden="false" customHeight="false" outlineLevel="0" collapsed="false">
      <c r="A5593" s="1001" t="n">
        <v>5591</v>
      </c>
      <c r="B5593" s="1001" t="s">
        <v>12153</v>
      </c>
      <c r="C5593" s="1001" t="s">
        <v>1215</v>
      </c>
      <c r="D5593" s="1001" t="s">
        <v>858</v>
      </c>
      <c r="E5593" s="1001" t="n">
        <v>1040140690</v>
      </c>
      <c r="F5593" s="1001" t="n">
        <v>21073</v>
      </c>
      <c r="G5593" s="1001" t="s">
        <v>12154</v>
      </c>
      <c r="H5593" s="1128" t="n">
        <v>1370</v>
      </c>
      <c r="I5593" s="1068"/>
    </row>
    <row r="5594" customFormat="false" ht="12.75" hidden="false" customHeight="false" outlineLevel="0" collapsed="false">
      <c r="A5594" s="1001" t="n">
        <v>5592</v>
      </c>
      <c r="B5594" s="1001" t="s">
        <v>12155</v>
      </c>
      <c r="C5594" s="1001" t="s">
        <v>908</v>
      </c>
      <c r="D5594" s="1001" t="s">
        <v>854</v>
      </c>
      <c r="E5594" s="1001" t="n">
        <v>1010271810</v>
      </c>
      <c r="F5594" s="1001" t="n">
        <v>4181</v>
      </c>
      <c r="G5594" s="1001" t="s">
        <v>12156</v>
      </c>
      <c r="H5594" s="1128" t="n">
        <v>1050</v>
      </c>
      <c r="I5594" s="1068"/>
    </row>
    <row r="5595" customFormat="false" ht="12.75" hidden="false" customHeight="false" outlineLevel="0" collapsed="false">
      <c r="A5595" s="1001" t="n">
        <v>5593</v>
      </c>
      <c r="B5595" s="1001" t="s">
        <v>12157</v>
      </c>
      <c r="C5595" s="1001" t="s">
        <v>1012</v>
      </c>
      <c r="D5595" s="1001" t="s">
        <v>464</v>
      </c>
      <c r="E5595" s="1001" t="n">
        <v>2120700810</v>
      </c>
      <c r="F5595" s="1001" t="n">
        <v>58082</v>
      </c>
      <c r="G5595" s="1001" t="s">
        <v>12158</v>
      </c>
      <c r="H5595" s="1128" t="n">
        <v>10105</v>
      </c>
      <c r="I5595" s="1068"/>
    </row>
    <row r="5596" customFormat="false" ht="12.75" hidden="false" customHeight="false" outlineLevel="0" collapsed="false">
      <c r="A5596" s="1001" t="n">
        <v>5594</v>
      </c>
      <c r="B5596" s="1001" t="s">
        <v>12159</v>
      </c>
      <c r="C5596" s="1001" t="s">
        <v>905</v>
      </c>
      <c r="D5596" s="1001" t="s">
        <v>855</v>
      </c>
      <c r="E5596" s="1001" t="n">
        <v>3160310390</v>
      </c>
      <c r="F5596" s="1001" t="n">
        <v>71041</v>
      </c>
      <c r="G5596" s="1001" t="s">
        <v>12160</v>
      </c>
      <c r="H5596" s="1128" t="n">
        <v>1847</v>
      </c>
      <c r="I5596" s="1068"/>
    </row>
    <row r="5597" customFormat="false" ht="12.75" hidden="false" customHeight="false" outlineLevel="0" collapsed="false">
      <c r="A5597" s="1001" t="n">
        <v>5595</v>
      </c>
      <c r="B5597" s="1001" t="s">
        <v>12161</v>
      </c>
      <c r="C5597" s="1001" t="s">
        <v>1881</v>
      </c>
      <c r="D5597" s="1001" t="s">
        <v>458</v>
      </c>
      <c r="E5597" s="1001" t="n">
        <v>2090300360</v>
      </c>
      <c r="F5597" s="1001" t="n">
        <v>48036</v>
      </c>
      <c r="G5597" s="1001" t="s">
        <v>12162</v>
      </c>
      <c r="H5597" s="1128" t="n">
        <v>8566</v>
      </c>
      <c r="I5597" s="1068"/>
    </row>
    <row r="5598" customFormat="false" ht="12.75" hidden="false" customHeight="false" outlineLevel="0" collapsed="false">
      <c r="A5598" s="1001" t="n">
        <v>5596</v>
      </c>
      <c r="B5598" s="1001" t="s">
        <v>12163</v>
      </c>
      <c r="C5598" s="1001" t="s">
        <v>1084</v>
      </c>
      <c r="D5598" s="1001" t="s">
        <v>850</v>
      </c>
      <c r="E5598" s="1001" t="n">
        <v>1060850940</v>
      </c>
      <c r="F5598" s="1001" t="n">
        <v>30094</v>
      </c>
      <c r="G5598" s="1001" t="s">
        <v>12164</v>
      </c>
      <c r="H5598" s="1128" t="n">
        <v>369</v>
      </c>
      <c r="I5598" s="1068"/>
    </row>
    <row r="5599" customFormat="false" ht="12.75" hidden="false" customHeight="false" outlineLevel="0" collapsed="false">
      <c r="A5599" s="1001" t="n">
        <v>5597</v>
      </c>
      <c r="B5599" s="1001" t="s">
        <v>12165</v>
      </c>
      <c r="C5599" s="1001" t="s">
        <v>1120</v>
      </c>
      <c r="D5599" s="1001" t="s">
        <v>854</v>
      </c>
      <c r="E5599" s="1001" t="n">
        <v>1010881120</v>
      </c>
      <c r="F5599" s="1001" t="n">
        <v>2113</v>
      </c>
      <c r="G5599" s="1001" t="s">
        <v>12166</v>
      </c>
      <c r="H5599" s="1128" t="n">
        <v>133</v>
      </c>
      <c r="I5599" s="1068"/>
    </row>
    <row r="5600" customFormat="false" ht="12.75" hidden="false" customHeight="false" outlineLevel="0" collapsed="false">
      <c r="A5600" s="1001" t="n">
        <v>5598</v>
      </c>
      <c r="B5600" s="1001" t="s">
        <v>12167</v>
      </c>
      <c r="C5600" s="1001" t="s">
        <v>2168</v>
      </c>
      <c r="D5600" s="1001" t="s">
        <v>849</v>
      </c>
      <c r="E5600" s="1001" t="n">
        <v>1081010140</v>
      </c>
      <c r="F5600" s="1001" t="n">
        <v>99014</v>
      </c>
      <c r="G5600" s="1001" t="s">
        <v>12168</v>
      </c>
      <c r="H5600" s="1128" t="n">
        <v>149169</v>
      </c>
      <c r="I5600" s="1068"/>
    </row>
    <row r="5601" customFormat="false" ht="12.75" hidden="false" customHeight="false" outlineLevel="0" collapsed="false">
      <c r="A5601" s="1001" t="n">
        <v>5599</v>
      </c>
      <c r="B5601" s="1001" t="s">
        <v>12169</v>
      </c>
      <c r="C5601" s="1001" t="s">
        <v>2334</v>
      </c>
      <c r="D5601" s="1001" t="s">
        <v>458</v>
      </c>
      <c r="E5601" s="1001" t="n">
        <v>2090420155</v>
      </c>
      <c r="F5601" s="1001" t="n">
        <v>49021</v>
      </c>
      <c r="G5601" s="1001" t="s">
        <v>12170</v>
      </c>
      <c r="H5601" s="1128" t="n">
        <v>3315</v>
      </c>
      <c r="I5601" s="1068"/>
    </row>
    <row r="5602" customFormat="false" ht="12.75" hidden="false" customHeight="false" outlineLevel="0" collapsed="false">
      <c r="A5602" s="1001" t="n">
        <v>5600</v>
      </c>
      <c r="B5602" s="1001" t="s">
        <v>12171</v>
      </c>
      <c r="C5602" s="1001" t="s">
        <v>1215</v>
      </c>
      <c r="D5602" s="1001" t="s">
        <v>858</v>
      </c>
      <c r="E5602" s="1001" t="n">
        <v>1040140700</v>
      </c>
      <c r="F5602" s="1001" t="n">
        <v>21074</v>
      </c>
      <c r="G5602" s="1001" t="s">
        <v>12172</v>
      </c>
      <c r="H5602" s="1128" t="n">
        <v>3142</v>
      </c>
      <c r="I5602" s="1068"/>
    </row>
    <row r="5603" customFormat="false" ht="12.75" hidden="false" customHeight="false" outlineLevel="0" collapsed="false">
      <c r="A5603" s="1001" t="n">
        <v>5601</v>
      </c>
      <c r="B5603" s="1001" t="s">
        <v>12173</v>
      </c>
      <c r="C5603" s="1001" t="s">
        <v>1187</v>
      </c>
      <c r="D5603" s="1001" t="s">
        <v>849</v>
      </c>
      <c r="E5603" s="1001" t="n">
        <v>1080680340</v>
      </c>
      <c r="F5603" s="1001" t="n">
        <v>35034</v>
      </c>
      <c r="G5603" s="1001" t="s">
        <v>12174</v>
      </c>
      <c r="H5603" s="1128" t="n">
        <v>6002</v>
      </c>
      <c r="I5603" s="1068"/>
    </row>
    <row r="5604" customFormat="false" ht="12.75" hidden="false" customHeight="false" outlineLevel="0" collapsed="false">
      <c r="A5604" s="1001" t="n">
        <v>5602</v>
      </c>
      <c r="B5604" s="1001" t="s">
        <v>12175</v>
      </c>
      <c r="C5604" s="1001" t="s">
        <v>1012</v>
      </c>
      <c r="D5604" s="1001" t="s">
        <v>464</v>
      </c>
      <c r="E5604" s="1001" t="n">
        <v>2120700820</v>
      </c>
      <c r="F5604" s="1001" t="n">
        <v>58083</v>
      </c>
      <c r="G5604" s="1001" t="s">
        <v>12176</v>
      </c>
      <c r="H5604" s="1128" t="n">
        <v>739</v>
      </c>
      <c r="I5604" s="1068"/>
    </row>
    <row r="5605" customFormat="false" ht="12.75" hidden="false" customHeight="false" outlineLevel="0" collapsed="false">
      <c r="A5605" s="1001" t="n">
        <v>5603</v>
      </c>
      <c r="B5605" s="1001" t="s">
        <v>12177</v>
      </c>
      <c r="C5605" s="1001" t="s">
        <v>887</v>
      </c>
      <c r="D5605" s="1001" t="s">
        <v>856</v>
      </c>
      <c r="E5605" s="1001" t="n">
        <v>4200950430</v>
      </c>
      <c r="F5605" s="1001" t="n">
        <v>95043</v>
      </c>
      <c r="G5605" s="1001" t="s">
        <v>12178</v>
      </c>
      <c r="H5605" s="1128" t="n">
        <v>2060</v>
      </c>
      <c r="I5605" s="1068"/>
    </row>
    <row r="5606" customFormat="false" ht="12.75" hidden="false" customHeight="false" outlineLevel="0" collapsed="false">
      <c r="A5606" s="1001" t="n">
        <v>5604</v>
      </c>
      <c r="B5606" s="1001" t="s">
        <v>12179</v>
      </c>
      <c r="C5606" s="1001" t="s">
        <v>1239</v>
      </c>
      <c r="D5606" s="1001" t="s">
        <v>849</v>
      </c>
      <c r="E5606" s="1001" t="n">
        <v>1080660150</v>
      </c>
      <c r="F5606" s="1001" t="n">
        <v>39015</v>
      </c>
      <c r="G5606" s="1001" t="s">
        <v>12180</v>
      </c>
      <c r="H5606" s="1128" t="n">
        <v>5767</v>
      </c>
      <c r="I5606" s="1068"/>
    </row>
    <row r="5607" customFormat="false" ht="12.75" hidden="false" customHeight="false" outlineLevel="0" collapsed="false">
      <c r="A5607" s="1001" t="n">
        <v>5605</v>
      </c>
      <c r="B5607" s="1001" t="s">
        <v>12181</v>
      </c>
      <c r="C5607" s="1001" t="s">
        <v>2111</v>
      </c>
      <c r="D5607" s="1001" t="s">
        <v>849</v>
      </c>
      <c r="E5607" s="1001" t="n">
        <v>1080500340</v>
      </c>
      <c r="F5607" s="1001" t="n">
        <v>36035</v>
      </c>
      <c r="G5607" s="1001" t="s">
        <v>12182</v>
      </c>
      <c r="H5607" s="1128" t="n">
        <v>662</v>
      </c>
      <c r="I5607" s="1068"/>
    </row>
    <row r="5608" customFormat="false" ht="12.75" hidden="false" customHeight="false" outlineLevel="0" collapsed="false">
      <c r="A5608" s="1001" t="n">
        <v>5606</v>
      </c>
      <c r="B5608" s="1001" t="s">
        <v>12183</v>
      </c>
      <c r="C5608" s="1001" t="s">
        <v>1381</v>
      </c>
      <c r="D5608" s="1001" t="s">
        <v>851</v>
      </c>
      <c r="E5608" s="1001" t="n">
        <v>1070390240</v>
      </c>
      <c r="F5608" s="1001" t="n">
        <v>11024</v>
      </c>
      <c r="G5608" s="1001" t="s">
        <v>12184</v>
      </c>
      <c r="H5608" s="1128" t="n">
        <v>1353</v>
      </c>
      <c r="I5608" s="1068"/>
    </row>
    <row r="5609" customFormat="false" ht="12.75" hidden="false" customHeight="false" outlineLevel="0" collapsed="false">
      <c r="A5609" s="1001" t="n">
        <v>5607</v>
      </c>
      <c r="B5609" s="1001" t="s">
        <v>12185</v>
      </c>
      <c r="C5609" s="1001" t="s">
        <v>899</v>
      </c>
      <c r="D5609" s="1001" t="s">
        <v>846</v>
      </c>
      <c r="E5609" s="1001" t="n">
        <v>3170640650</v>
      </c>
      <c r="F5609" s="1001" t="n">
        <v>76066</v>
      </c>
      <c r="G5609" s="1001" t="s">
        <v>12186</v>
      </c>
      <c r="H5609" s="1128" t="n">
        <v>12636</v>
      </c>
      <c r="I5609" s="1068"/>
    </row>
    <row r="5610" customFormat="false" ht="12.75" hidden="false" customHeight="false" outlineLevel="0" collapsed="false">
      <c r="A5610" s="1001" t="n">
        <v>5608</v>
      </c>
      <c r="B5610" s="1001" t="s">
        <v>12187</v>
      </c>
      <c r="C5610" s="1001" t="s">
        <v>974</v>
      </c>
      <c r="D5610" s="1001" t="s">
        <v>853</v>
      </c>
      <c r="E5610" s="1001" t="n">
        <v>3140940390</v>
      </c>
      <c r="F5610" s="1001" t="n">
        <v>94039</v>
      </c>
      <c r="G5610" s="1001" t="s">
        <v>12188</v>
      </c>
      <c r="H5610" s="1128" t="n">
        <v>998</v>
      </c>
      <c r="I5610" s="1068"/>
    </row>
    <row r="5611" customFormat="false" ht="12.75" hidden="false" customHeight="false" outlineLevel="0" collapsed="false">
      <c r="A5611" s="1001" t="n">
        <v>5609</v>
      </c>
      <c r="B5611" s="1001" t="s">
        <v>12189</v>
      </c>
      <c r="C5611" s="1001" t="s">
        <v>1325</v>
      </c>
      <c r="D5611" s="1001" t="s">
        <v>468</v>
      </c>
      <c r="E5611" s="1001" t="n">
        <v>3130230720</v>
      </c>
      <c r="F5611" s="1001" t="n">
        <v>69072</v>
      </c>
      <c r="G5611" s="1001" t="s">
        <v>12190</v>
      </c>
      <c r="H5611" s="1128" t="n">
        <v>3981</v>
      </c>
      <c r="I5611" s="1068"/>
    </row>
    <row r="5612" customFormat="false" ht="12.75" hidden="false" customHeight="false" outlineLevel="0" collapsed="false">
      <c r="A5612" s="1001" t="n">
        <v>5610</v>
      </c>
      <c r="B5612" s="1001" t="s">
        <v>12191</v>
      </c>
      <c r="C5612" s="1001" t="s">
        <v>971</v>
      </c>
      <c r="D5612" s="1001" t="s">
        <v>853</v>
      </c>
      <c r="E5612" s="1001" t="n">
        <v>3140190580</v>
      </c>
      <c r="F5612" s="1001" t="n">
        <v>70058</v>
      </c>
      <c r="G5612" s="1001" t="s">
        <v>12192</v>
      </c>
      <c r="H5612" s="1128" t="n">
        <v>456</v>
      </c>
      <c r="I5612" s="1068"/>
    </row>
    <row r="5613" customFormat="false" ht="12.75" hidden="false" customHeight="false" outlineLevel="0" collapsed="false">
      <c r="A5613" s="1001" t="n">
        <v>5611</v>
      </c>
      <c r="B5613" s="1001" t="s">
        <v>12193</v>
      </c>
      <c r="C5613" s="1001" t="s">
        <v>899</v>
      </c>
      <c r="D5613" s="1001" t="s">
        <v>846</v>
      </c>
      <c r="E5613" s="1001" t="n">
        <v>3170640660</v>
      </c>
      <c r="F5613" s="1001" t="n">
        <v>76067</v>
      </c>
      <c r="G5613" s="1001" t="s">
        <v>12194</v>
      </c>
      <c r="H5613" s="1128" t="n">
        <v>1594</v>
      </c>
      <c r="I5613" s="1068"/>
    </row>
    <row r="5614" customFormat="false" ht="12.75" hidden="false" customHeight="false" outlineLevel="0" collapsed="false">
      <c r="A5614" s="1001" t="n">
        <v>5612</v>
      </c>
      <c r="B5614" s="1001" t="s">
        <v>12195</v>
      </c>
      <c r="C5614" s="1001" t="s">
        <v>971</v>
      </c>
      <c r="D5614" s="1001" t="s">
        <v>853</v>
      </c>
      <c r="E5614" s="1001" t="n">
        <v>3140190590</v>
      </c>
      <c r="F5614" s="1001" t="n">
        <v>70059</v>
      </c>
      <c r="G5614" s="1001" t="s">
        <v>12196</v>
      </c>
      <c r="H5614" s="1128" t="n">
        <v>3036</v>
      </c>
      <c r="I5614" s="1068"/>
    </row>
    <row r="5615" customFormat="false" ht="12.75" hidden="false" customHeight="false" outlineLevel="0" collapsed="false">
      <c r="A5615" s="1001" t="n">
        <v>5613</v>
      </c>
      <c r="B5615" s="1001" t="s">
        <v>12197</v>
      </c>
      <c r="C5615" s="1001" t="s">
        <v>951</v>
      </c>
      <c r="D5615" s="1001" t="s">
        <v>852</v>
      </c>
      <c r="E5615" s="1001" t="n">
        <v>1030260780</v>
      </c>
      <c r="F5615" s="1001" t="n">
        <v>19080</v>
      </c>
      <c r="G5615" s="1001" t="s">
        <v>12198</v>
      </c>
      <c r="H5615" s="1128" t="n">
        <v>1001</v>
      </c>
      <c r="I5615" s="1068"/>
    </row>
    <row r="5616" customFormat="false" ht="12.75" hidden="false" customHeight="false" outlineLevel="0" collapsed="false">
      <c r="A5616" s="1001" t="n">
        <v>5614</v>
      </c>
      <c r="B5616" s="1001" t="s">
        <v>12199</v>
      </c>
      <c r="C5616" s="1001" t="s">
        <v>951</v>
      </c>
      <c r="D5616" s="1001" t="s">
        <v>852</v>
      </c>
      <c r="E5616" s="1001" t="n">
        <v>1030260790</v>
      </c>
      <c r="F5616" s="1001" t="n">
        <v>19081</v>
      </c>
      <c r="G5616" s="1001" t="s">
        <v>12200</v>
      </c>
      <c r="H5616" s="1128" t="n">
        <v>3414</v>
      </c>
      <c r="I5616" s="1068"/>
    </row>
    <row r="5617" customFormat="false" ht="12.75" hidden="false" customHeight="false" outlineLevel="0" collapsed="false">
      <c r="A5617" s="1001" t="n">
        <v>5615</v>
      </c>
      <c r="B5617" s="1001" t="s">
        <v>12201</v>
      </c>
      <c r="C5617" s="1001" t="s">
        <v>951</v>
      </c>
      <c r="D5617" s="1001" t="s">
        <v>852</v>
      </c>
      <c r="E5617" s="1001" t="n">
        <v>1030260791</v>
      </c>
      <c r="F5617" s="1001" t="n">
        <v>19082</v>
      </c>
      <c r="G5617" s="1001" t="s">
        <v>12202</v>
      </c>
      <c r="H5617" s="1128" t="n">
        <v>532</v>
      </c>
      <c r="I5617" s="1068"/>
    </row>
    <row r="5618" customFormat="false" ht="12.75" hidden="false" customHeight="false" outlineLevel="0" collapsed="false">
      <c r="A5618" s="1001" t="n">
        <v>5616</v>
      </c>
      <c r="B5618" s="1001" t="s">
        <v>12203</v>
      </c>
      <c r="C5618" s="1001" t="s">
        <v>2351</v>
      </c>
      <c r="D5618" s="1001" t="s">
        <v>458</v>
      </c>
      <c r="E5618" s="1001" t="n">
        <v>2090620290</v>
      </c>
      <c r="F5618" s="1001" t="n">
        <v>50030</v>
      </c>
      <c r="G5618" s="1001" t="s">
        <v>12204</v>
      </c>
      <c r="H5618" s="1128" t="n">
        <v>1572</v>
      </c>
      <c r="I5618" s="1068"/>
    </row>
    <row r="5619" customFormat="false" ht="12.75" hidden="false" customHeight="false" outlineLevel="0" collapsed="false">
      <c r="A5619" s="1001" t="n">
        <v>5617</v>
      </c>
      <c r="B5619" s="1001" t="s">
        <v>12205</v>
      </c>
      <c r="C5619" s="1001" t="s">
        <v>965</v>
      </c>
      <c r="D5619" s="1001" t="s">
        <v>462</v>
      </c>
      <c r="E5619" s="1001" t="n">
        <v>2110060620</v>
      </c>
      <c r="F5619" s="1001" t="n">
        <v>44063</v>
      </c>
      <c r="G5619" s="1001" t="s">
        <v>12206</v>
      </c>
      <c r="H5619" s="1128" t="n">
        <v>4042</v>
      </c>
      <c r="I5619" s="1068"/>
    </row>
    <row r="5620" customFormat="false" ht="12.75" hidden="false" customHeight="false" outlineLevel="0" collapsed="false">
      <c r="A5620" s="1001" t="n">
        <v>5618</v>
      </c>
      <c r="B5620" s="1001" t="s">
        <v>12207</v>
      </c>
      <c r="C5620" s="1001" t="s">
        <v>1497</v>
      </c>
      <c r="D5620" s="1001" t="s">
        <v>462</v>
      </c>
      <c r="E5620" s="1001" t="n">
        <v>2110440450</v>
      </c>
      <c r="F5620" s="1001" t="n">
        <v>43045</v>
      </c>
      <c r="G5620" s="1001" t="s">
        <v>12208</v>
      </c>
      <c r="H5620" s="1128" t="n">
        <v>818</v>
      </c>
      <c r="I5620" s="1068"/>
    </row>
    <row r="5621" customFormat="false" ht="12.75" hidden="false" customHeight="false" outlineLevel="0" collapsed="false">
      <c r="A5621" s="1001" t="n">
        <v>5619</v>
      </c>
      <c r="B5621" s="1001" t="s">
        <v>12209</v>
      </c>
      <c r="C5621" s="1001" t="s">
        <v>939</v>
      </c>
      <c r="D5621" s="1001" t="s">
        <v>464</v>
      </c>
      <c r="E5621" s="1001" t="n">
        <v>2120330570</v>
      </c>
      <c r="F5621" s="1001" t="n">
        <v>60058</v>
      </c>
      <c r="G5621" s="1001" t="s">
        <v>12210</v>
      </c>
      <c r="H5621" s="1128" t="n">
        <v>5059</v>
      </c>
      <c r="I5621" s="1068"/>
    </row>
    <row r="5622" customFormat="false" ht="12.75" hidden="false" customHeight="false" outlineLevel="0" collapsed="false">
      <c r="A5622" s="1001" t="n">
        <v>5620</v>
      </c>
      <c r="B5622" s="1001" t="s">
        <v>12211</v>
      </c>
      <c r="C5622" s="1001" t="s">
        <v>928</v>
      </c>
      <c r="D5622" s="1001" t="s">
        <v>857</v>
      </c>
      <c r="E5622" s="1001" t="n">
        <v>4190210380</v>
      </c>
      <c r="F5622" s="1001" t="n">
        <v>87039</v>
      </c>
      <c r="G5622" s="1001" t="s">
        <v>12212</v>
      </c>
      <c r="H5622" s="1128" t="n">
        <v>14078</v>
      </c>
      <c r="I5622" s="1068"/>
    </row>
    <row r="5623" customFormat="false" ht="12.75" hidden="false" customHeight="false" outlineLevel="0" collapsed="false">
      <c r="A5623" s="1001" t="n">
        <v>5621</v>
      </c>
      <c r="B5623" s="1001" t="s">
        <v>12213</v>
      </c>
      <c r="C5623" s="1001" t="s">
        <v>908</v>
      </c>
      <c r="D5623" s="1001" t="s">
        <v>854</v>
      </c>
      <c r="E5623" s="1001" t="n">
        <v>1010271820</v>
      </c>
      <c r="F5623" s="1001" t="n">
        <v>4182</v>
      </c>
      <c r="G5623" s="1001" t="s">
        <v>12214</v>
      </c>
      <c r="H5623" s="1128" t="n">
        <v>109</v>
      </c>
      <c r="I5623" s="1068"/>
    </row>
    <row r="5624" customFormat="false" ht="12.75" hidden="false" customHeight="false" outlineLevel="0" collapsed="false">
      <c r="A5624" s="1001" t="n">
        <v>5622</v>
      </c>
      <c r="B5624" s="1001" t="s">
        <v>12215</v>
      </c>
      <c r="C5624" s="1001" t="s">
        <v>1110</v>
      </c>
      <c r="D5624" s="1001" t="s">
        <v>858</v>
      </c>
      <c r="E5624" s="1001" t="n">
        <v>1040831420</v>
      </c>
      <c r="F5624" s="1001" t="n">
        <v>22153</v>
      </c>
      <c r="G5624" s="1001" t="s">
        <v>12216</v>
      </c>
      <c r="H5624" s="1128" t="n">
        <v>17742</v>
      </c>
      <c r="I5624" s="1068"/>
    </row>
    <row r="5625" customFormat="false" ht="12.75" hidden="false" customHeight="false" outlineLevel="0" collapsed="false">
      <c r="A5625" s="1001" t="n">
        <v>5623</v>
      </c>
      <c r="B5625" s="1001" t="s">
        <v>12217</v>
      </c>
      <c r="C5625" s="1001" t="s">
        <v>1602</v>
      </c>
      <c r="D5625" s="1001" t="s">
        <v>849</v>
      </c>
      <c r="E5625" s="1001" t="n">
        <v>1080290175</v>
      </c>
      <c r="F5625" s="1001" t="n">
        <v>38029</v>
      </c>
      <c r="G5625" s="1001" t="s">
        <v>12218</v>
      </c>
      <c r="H5625" s="1128" t="n">
        <v>7511</v>
      </c>
      <c r="I5625" s="1068"/>
    </row>
    <row r="5626" customFormat="false" ht="12.75" hidden="false" customHeight="false" outlineLevel="0" collapsed="false">
      <c r="A5626" s="1001" t="n">
        <v>5624</v>
      </c>
      <c r="B5626" s="1001" t="s">
        <v>12219</v>
      </c>
      <c r="C5626" s="1001" t="s">
        <v>999</v>
      </c>
      <c r="D5626" s="1001" t="s">
        <v>852</v>
      </c>
      <c r="E5626" s="1001" t="n">
        <v>1030121690</v>
      </c>
      <c r="F5626" s="1001" t="n">
        <v>16180</v>
      </c>
      <c r="G5626" s="1001" t="s">
        <v>12220</v>
      </c>
      <c r="H5626" s="1128" t="n">
        <v>881</v>
      </c>
      <c r="I5626" s="1068"/>
    </row>
    <row r="5627" customFormat="false" ht="12.75" hidden="false" customHeight="false" outlineLevel="0" collapsed="false">
      <c r="A5627" s="1001" t="n">
        <v>5625</v>
      </c>
      <c r="B5627" s="1001" t="s">
        <v>12221</v>
      </c>
      <c r="C5627" s="1001" t="s">
        <v>1103</v>
      </c>
      <c r="D5627" s="1001" t="s">
        <v>851</v>
      </c>
      <c r="E5627" s="1001" t="n">
        <v>1070370461</v>
      </c>
      <c r="F5627" s="1001" t="n">
        <v>8050</v>
      </c>
      <c r="G5627" s="1001" t="s">
        <v>12222</v>
      </c>
      <c r="H5627" s="1128" t="n">
        <v>2812</v>
      </c>
      <c r="I5627" s="1068"/>
    </row>
    <row r="5628" customFormat="false" ht="12.75" hidden="false" customHeight="false" outlineLevel="0" collapsed="false">
      <c r="A5628" s="1001" t="n">
        <v>5626</v>
      </c>
      <c r="B5628" s="1001" t="s">
        <v>12223</v>
      </c>
      <c r="C5628" s="1001" t="s">
        <v>1035</v>
      </c>
      <c r="D5628" s="1001" t="s">
        <v>854</v>
      </c>
      <c r="E5628" s="1001" t="n">
        <v>1010812070</v>
      </c>
      <c r="F5628" s="1001" t="n">
        <v>1215</v>
      </c>
      <c r="G5628" s="1001" t="s">
        <v>12224</v>
      </c>
      <c r="H5628" s="1128" t="n">
        <v>4750</v>
      </c>
      <c r="I5628" s="1068"/>
    </row>
    <row r="5629" customFormat="false" ht="12.75" hidden="false" customHeight="false" outlineLevel="0" collapsed="false">
      <c r="A5629" s="1001" t="n">
        <v>5627</v>
      </c>
      <c r="B5629" s="1001" t="s">
        <v>12225</v>
      </c>
      <c r="C5629" s="1001" t="s">
        <v>1035</v>
      </c>
      <c r="D5629" s="1001" t="s">
        <v>854</v>
      </c>
      <c r="E5629" s="1001" t="n">
        <v>1010812050</v>
      </c>
      <c r="F5629" s="1001" t="n">
        <v>1213</v>
      </c>
      <c r="G5629" s="1001" t="s">
        <v>12226</v>
      </c>
      <c r="H5629" s="1128" t="n">
        <v>1158</v>
      </c>
      <c r="I5629" s="1068"/>
    </row>
    <row r="5630" customFormat="false" ht="12.75" hidden="false" customHeight="false" outlineLevel="0" collapsed="false">
      <c r="A5630" s="1001" t="n">
        <v>5628</v>
      </c>
      <c r="B5630" s="1001" t="s">
        <v>12227</v>
      </c>
      <c r="C5630" s="1001" t="s">
        <v>988</v>
      </c>
      <c r="D5630" s="1001" t="s">
        <v>854</v>
      </c>
      <c r="E5630" s="1001" t="n">
        <v>1010021410</v>
      </c>
      <c r="F5630" s="1001" t="n">
        <v>6144</v>
      </c>
      <c r="G5630" s="1001" t="s">
        <v>12228</v>
      </c>
      <c r="H5630" s="1128" t="n">
        <v>1394</v>
      </c>
      <c r="I5630" s="1068"/>
    </row>
    <row r="5631" customFormat="false" ht="12.75" hidden="false" customHeight="false" outlineLevel="0" collapsed="false">
      <c r="A5631" s="1001" t="n">
        <v>5629</v>
      </c>
      <c r="B5631" s="1001" t="s">
        <v>12229</v>
      </c>
      <c r="C5631" s="1001" t="s">
        <v>1035</v>
      </c>
      <c r="D5631" s="1001" t="s">
        <v>854</v>
      </c>
      <c r="E5631" s="1001" t="n">
        <v>1010812060</v>
      </c>
      <c r="F5631" s="1001" t="n">
        <v>1214</v>
      </c>
      <c r="G5631" s="1001" t="s">
        <v>12230</v>
      </c>
      <c r="H5631" s="1128" t="n">
        <v>20172</v>
      </c>
      <c r="I5631" s="1068"/>
    </row>
    <row r="5632" customFormat="false" ht="12.75" hidden="false" customHeight="false" outlineLevel="0" collapsed="false">
      <c r="A5632" s="1001" t="n">
        <v>5630</v>
      </c>
      <c r="B5632" s="1001" t="s">
        <v>12231</v>
      </c>
      <c r="C5632" s="1001" t="s">
        <v>1050</v>
      </c>
      <c r="D5632" s="1001" t="s">
        <v>861</v>
      </c>
      <c r="E5632" s="1001" t="n">
        <v>1050100430</v>
      </c>
      <c r="F5632" s="1001" t="n">
        <v>25043</v>
      </c>
      <c r="G5632" s="1001" t="s">
        <v>12232</v>
      </c>
      <c r="H5632" s="1128" t="n">
        <v>627</v>
      </c>
      <c r="I5632" s="1068"/>
    </row>
    <row r="5633" customFormat="false" ht="12.75" hidden="false" customHeight="false" outlineLevel="0" collapsed="false">
      <c r="A5633" s="1001" t="n">
        <v>5631</v>
      </c>
      <c r="B5633" s="1001" t="s">
        <v>12233</v>
      </c>
      <c r="C5633" s="1001" t="s">
        <v>1117</v>
      </c>
      <c r="D5633" s="1001" t="s">
        <v>852</v>
      </c>
      <c r="E5633" s="1001" t="n">
        <v>1030571190</v>
      </c>
      <c r="F5633" s="1001" t="n">
        <v>18122</v>
      </c>
      <c r="G5633" s="1001" t="s">
        <v>12234</v>
      </c>
      <c r="H5633" s="1128" t="n">
        <v>5139</v>
      </c>
      <c r="I5633" s="1068"/>
    </row>
    <row r="5634" customFormat="false" ht="12.75" hidden="false" customHeight="false" outlineLevel="0" collapsed="false">
      <c r="A5634" s="1001" t="n">
        <v>5632</v>
      </c>
      <c r="B5634" s="1001" t="s">
        <v>12235</v>
      </c>
      <c r="C5634" s="1001" t="s">
        <v>1035</v>
      </c>
      <c r="D5634" s="1001" t="s">
        <v>854</v>
      </c>
      <c r="E5634" s="1001" t="n">
        <v>1010812080</v>
      </c>
      <c r="F5634" s="1001" t="n">
        <v>1216</v>
      </c>
      <c r="G5634" s="1001" t="s">
        <v>12236</v>
      </c>
      <c r="H5634" s="1128" t="n">
        <v>2496</v>
      </c>
      <c r="I5634" s="1068"/>
    </row>
    <row r="5635" customFormat="false" ht="12.75" hidden="false" customHeight="false" outlineLevel="0" collapsed="false">
      <c r="A5635" s="1001" t="n">
        <v>5633</v>
      </c>
      <c r="B5635" s="1001" t="s">
        <v>12237</v>
      </c>
      <c r="C5635" s="1001" t="s">
        <v>1035</v>
      </c>
      <c r="D5635" s="1001" t="s">
        <v>854</v>
      </c>
      <c r="E5635" s="1001" t="n">
        <v>1010812090</v>
      </c>
      <c r="F5635" s="1001" t="n">
        <v>1217</v>
      </c>
      <c r="G5635" s="1001" t="s">
        <v>12238</v>
      </c>
      <c r="H5635" s="1128" t="n">
        <v>12280</v>
      </c>
      <c r="I5635" s="1068"/>
    </row>
    <row r="5636" customFormat="false" ht="12.75" hidden="false" customHeight="false" outlineLevel="0" collapsed="false">
      <c r="A5636" s="1001" t="n">
        <v>5634</v>
      </c>
      <c r="B5636" s="1001" t="s">
        <v>12239</v>
      </c>
      <c r="C5636" s="1001" t="s">
        <v>951</v>
      </c>
      <c r="D5636" s="1001" t="s">
        <v>852</v>
      </c>
      <c r="E5636" s="1001" t="n">
        <v>1030260800</v>
      </c>
      <c r="F5636" s="1001" t="n">
        <v>19083</v>
      </c>
      <c r="G5636" s="1001" t="s">
        <v>12240</v>
      </c>
      <c r="H5636" s="1128" t="n">
        <v>1824</v>
      </c>
      <c r="I5636" s="1068"/>
    </row>
    <row r="5637" customFormat="false" ht="12.75" hidden="false" customHeight="false" outlineLevel="0" collapsed="false">
      <c r="A5637" s="1001" t="n">
        <v>5635</v>
      </c>
      <c r="B5637" s="1001" t="s">
        <v>12241</v>
      </c>
      <c r="C5637" s="1001" t="s">
        <v>954</v>
      </c>
      <c r="D5637" s="1001" t="s">
        <v>852</v>
      </c>
      <c r="E5637" s="1001" t="n">
        <v>1030450500</v>
      </c>
      <c r="F5637" s="1001" t="n">
        <v>20050</v>
      </c>
      <c r="G5637" s="1001" t="s">
        <v>12242</v>
      </c>
      <c r="H5637" s="1128" t="n">
        <v>2415</v>
      </c>
      <c r="I5637" s="1068"/>
    </row>
    <row r="5638" customFormat="false" ht="12.75" hidden="false" customHeight="false" outlineLevel="0" collapsed="false">
      <c r="A5638" s="1001" t="n">
        <v>5636</v>
      </c>
      <c r="B5638" s="1001" t="s">
        <v>12243</v>
      </c>
      <c r="C5638" s="1001" t="s">
        <v>988</v>
      </c>
      <c r="D5638" s="1001" t="s">
        <v>854</v>
      </c>
      <c r="E5638" s="1001" t="n">
        <v>1010021420</v>
      </c>
      <c r="F5638" s="1001" t="n">
        <v>6145</v>
      </c>
      <c r="G5638" s="1001" t="s">
        <v>12244</v>
      </c>
      <c r="H5638" s="1128" t="n">
        <v>393</v>
      </c>
      <c r="I5638" s="1068"/>
    </row>
    <row r="5639" customFormat="false" ht="12.75" hidden="false" customHeight="false" outlineLevel="0" collapsed="false">
      <c r="A5639" s="1001" t="n">
        <v>5637</v>
      </c>
      <c r="B5639" s="1001" t="s">
        <v>12245</v>
      </c>
      <c r="C5639" s="1001" t="s">
        <v>1035</v>
      </c>
      <c r="D5639" s="1001" t="s">
        <v>854</v>
      </c>
      <c r="E5639" s="1001" t="n">
        <v>1010812100</v>
      </c>
      <c r="F5639" s="1001" t="n">
        <v>1218</v>
      </c>
      <c r="G5639" s="1001" t="s">
        <v>12246</v>
      </c>
      <c r="H5639" s="1128" t="n">
        <v>1548</v>
      </c>
      <c r="I5639" s="1068"/>
    </row>
    <row r="5640" customFormat="false" ht="12.75" hidden="false" customHeight="false" outlineLevel="0" collapsed="false">
      <c r="A5640" s="1001" t="n">
        <v>5638</v>
      </c>
      <c r="B5640" s="1001" t="s">
        <v>12247</v>
      </c>
      <c r="C5640" s="1001" t="s">
        <v>1120</v>
      </c>
      <c r="D5640" s="1001" t="s">
        <v>854</v>
      </c>
      <c r="E5640" s="1001" t="n">
        <v>1010881140</v>
      </c>
      <c r="F5640" s="1001" t="n">
        <v>2115</v>
      </c>
      <c r="G5640" s="1001" t="s">
        <v>12248</v>
      </c>
      <c r="H5640" s="1128" t="n">
        <v>424</v>
      </c>
      <c r="I5640" s="1068"/>
    </row>
    <row r="5641" customFormat="false" ht="12.75" hidden="false" customHeight="false" outlineLevel="0" collapsed="false">
      <c r="A5641" s="1001" t="n">
        <v>5639</v>
      </c>
      <c r="B5641" s="1001" t="s">
        <v>12249</v>
      </c>
      <c r="C5641" s="1001" t="s">
        <v>1084</v>
      </c>
      <c r="D5641" s="1001" t="s">
        <v>850</v>
      </c>
      <c r="E5641" s="1001" t="n">
        <v>1060850950</v>
      </c>
      <c r="F5641" s="1001" t="n">
        <v>30095</v>
      </c>
      <c r="G5641" s="1001" t="s">
        <v>12250</v>
      </c>
      <c r="H5641" s="1128" t="n">
        <v>2358</v>
      </c>
      <c r="I5641" s="1068"/>
    </row>
    <row r="5642" customFormat="false" ht="12.75" hidden="false" customHeight="false" outlineLevel="0" collapsed="false">
      <c r="A5642" s="1001" t="n">
        <v>5640</v>
      </c>
      <c r="B5642" s="1001" t="s">
        <v>12251</v>
      </c>
      <c r="C5642" s="1001" t="s">
        <v>899</v>
      </c>
      <c r="D5642" s="1001" t="s">
        <v>846</v>
      </c>
      <c r="E5642" s="1001" t="n">
        <v>3170640670</v>
      </c>
      <c r="F5642" s="1001" t="n">
        <v>76068</v>
      </c>
      <c r="G5642" s="1001" t="s">
        <v>12252</v>
      </c>
      <c r="H5642" s="1128" t="n">
        <v>2542</v>
      </c>
      <c r="I5642" s="1068"/>
    </row>
    <row r="5643" customFormat="false" ht="12.75" hidden="false" customHeight="false" outlineLevel="0" collapsed="false">
      <c r="A5643" s="1001" t="n">
        <v>5641</v>
      </c>
      <c r="B5643" s="1001" t="s">
        <v>12253</v>
      </c>
      <c r="C5643" s="1001" t="s">
        <v>681</v>
      </c>
      <c r="D5643" s="1001" t="s">
        <v>849</v>
      </c>
      <c r="E5643" s="1001" t="n">
        <v>1080610380</v>
      </c>
      <c r="F5643" s="1001" t="n">
        <v>33038</v>
      </c>
      <c r="G5643" s="1001" t="s">
        <v>12254</v>
      </c>
      <c r="H5643" s="1128" t="n">
        <v>7023</v>
      </c>
      <c r="I5643" s="1068"/>
    </row>
    <row r="5644" customFormat="false" ht="12.75" hidden="false" customHeight="false" outlineLevel="0" collapsed="false">
      <c r="A5644" s="1001" t="n">
        <v>5642</v>
      </c>
      <c r="B5644" s="1001" t="s">
        <v>12255</v>
      </c>
      <c r="C5644" s="1001" t="s">
        <v>1084</v>
      </c>
      <c r="D5644" s="1001" t="s">
        <v>850</v>
      </c>
      <c r="E5644" s="1001" t="n">
        <v>1060850965</v>
      </c>
      <c r="F5644" s="1001" t="n">
        <v>30188</v>
      </c>
      <c r="G5644" s="1001" t="s">
        <v>12256</v>
      </c>
      <c r="H5644" s="1128" t="n">
        <v>6185</v>
      </c>
      <c r="I5644" s="1068"/>
    </row>
    <row r="5645" customFormat="false" ht="12.75" hidden="false" customHeight="false" outlineLevel="0" collapsed="false">
      <c r="A5645" s="1001" t="n">
        <v>5643</v>
      </c>
      <c r="B5645" s="1001" t="s">
        <v>12257</v>
      </c>
      <c r="C5645" s="1001" t="s">
        <v>914</v>
      </c>
      <c r="D5645" s="1001" t="s">
        <v>468</v>
      </c>
      <c r="E5645" s="1001" t="n">
        <v>3130380780</v>
      </c>
      <c r="F5645" s="1001" t="n">
        <v>66078</v>
      </c>
      <c r="G5645" s="1001" t="s">
        <v>12258</v>
      </c>
      <c r="H5645" s="1128" t="n">
        <v>674</v>
      </c>
      <c r="I5645" s="1068"/>
    </row>
    <row r="5646" customFormat="false" ht="12.75" hidden="false" customHeight="false" outlineLevel="0" collapsed="false">
      <c r="A5646" s="1001" t="n">
        <v>5644</v>
      </c>
      <c r="B5646" s="1001" t="s">
        <v>12259</v>
      </c>
      <c r="C5646" s="1001" t="s">
        <v>917</v>
      </c>
      <c r="D5646" s="1001" t="s">
        <v>464</v>
      </c>
      <c r="E5646" s="1001" t="n">
        <v>2120690580</v>
      </c>
      <c r="F5646" s="1001" t="n">
        <v>57060</v>
      </c>
      <c r="G5646" s="1001" t="s">
        <v>12260</v>
      </c>
      <c r="H5646" s="1128" t="n">
        <v>1150</v>
      </c>
      <c r="I5646" s="1068"/>
    </row>
    <row r="5647" customFormat="false" ht="12.75" hidden="false" customHeight="false" outlineLevel="0" collapsed="false">
      <c r="A5647" s="1001" t="n">
        <v>5645</v>
      </c>
      <c r="B5647" s="1001" t="s">
        <v>12261</v>
      </c>
      <c r="C5647" s="1001" t="s">
        <v>1035</v>
      </c>
      <c r="D5647" s="1001" t="s">
        <v>854</v>
      </c>
      <c r="E5647" s="1001" t="n">
        <v>1010812110</v>
      </c>
      <c r="F5647" s="1001" t="n">
        <v>1219</v>
      </c>
      <c r="G5647" s="1001" t="s">
        <v>12262</v>
      </c>
      <c r="H5647" s="1128" t="n">
        <v>47481</v>
      </c>
      <c r="I5647" s="1068"/>
    </row>
    <row r="5648" customFormat="false" ht="12.75" hidden="false" customHeight="false" outlineLevel="0" collapsed="false">
      <c r="A5648" s="1001" t="n">
        <v>5646</v>
      </c>
      <c r="B5648" s="1001" t="s">
        <v>12263</v>
      </c>
      <c r="C5648" s="1001" t="s">
        <v>1009</v>
      </c>
      <c r="D5648" s="1001" t="s">
        <v>861</v>
      </c>
      <c r="E5648" s="1001" t="n">
        <v>1050890610</v>
      </c>
      <c r="F5648" s="1001" t="n">
        <v>23062</v>
      </c>
      <c r="G5648" s="1001" t="s">
        <v>12264</v>
      </c>
      <c r="H5648" s="1128" t="n">
        <v>2175</v>
      </c>
      <c r="I5648" s="1068"/>
    </row>
    <row r="5649" customFormat="false" ht="12.75" hidden="false" customHeight="false" outlineLevel="0" collapsed="false">
      <c r="A5649" s="1001" t="n">
        <v>5647</v>
      </c>
      <c r="B5649" s="1001" t="s">
        <v>12265</v>
      </c>
      <c r="C5649" s="1001" t="s">
        <v>951</v>
      </c>
      <c r="D5649" s="1001" t="s">
        <v>852</v>
      </c>
      <c r="E5649" s="1001" t="n">
        <v>1030260810</v>
      </c>
      <c r="F5649" s="1001" t="n">
        <v>19084</v>
      </c>
      <c r="G5649" s="1001" t="s">
        <v>12266</v>
      </c>
      <c r="H5649" s="1128" t="n">
        <v>8137</v>
      </c>
      <c r="I5649" s="1068"/>
    </row>
    <row r="5650" customFormat="false" ht="12.75" hidden="false" customHeight="false" outlineLevel="0" collapsed="false">
      <c r="A5650" s="1001" t="n">
        <v>5648</v>
      </c>
      <c r="B5650" s="1001" t="s">
        <v>12267</v>
      </c>
      <c r="C5650" s="1001" t="s">
        <v>1017</v>
      </c>
      <c r="D5650" s="1001" t="s">
        <v>847</v>
      </c>
      <c r="E5650" s="1001" t="n">
        <v>3180670650</v>
      </c>
      <c r="F5650" s="1001" t="n">
        <v>80065</v>
      </c>
      <c r="G5650" s="1001" t="s">
        <v>12268</v>
      </c>
      <c r="H5650" s="1128" t="n">
        <v>7711</v>
      </c>
      <c r="I5650" s="1068"/>
    </row>
    <row r="5651" customFormat="false" ht="12.75" hidden="false" customHeight="false" outlineLevel="0" collapsed="false">
      <c r="A5651" s="1001" t="n">
        <v>5649</v>
      </c>
      <c r="B5651" s="1001" t="s">
        <v>12269</v>
      </c>
      <c r="C5651" s="1001" t="s">
        <v>1071</v>
      </c>
      <c r="D5651" s="1001" t="s">
        <v>861</v>
      </c>
      <c r="E5651" s="1001" t="n">
        <v>1050900850</v>
      </c>
      <c r="F5651" s="1001" t="n">
        <v>24085</v>
      </c>
      <c r="G5651" s="1001" t="s">
        <v>12270</v>
      </c>
      <c r="H5651" s="1128" t="n">
        <v>4161</v>
      </c>
      <c r="I5651" s="1068"/>
    </row>
    <row r="5652" customFormat="false" ht="12.75" hidden="false" customHeight="false" outlineLevel="0" collapsed="false">
      <c r="A5652" s="1001" t="n">
        <v>5650</v>
      </c>
      <c r="B5652" s="1001" t="s">
        <v>12271</v>
      </c>
      <c r="C5652" s="1001" t="s">
        <v>908</v>
      </c>
      <c r="D5652" s="1001" t="s">
        <v>854</v>
      </c>
      <c r="E5652" s="1001" t="n">
        <v>1010271830</v>
      </c>
      <c r="F5652" s="1001" t="n">
        <v>4183</v>
      </c>
      <c r="G5652" s="1001" t="s">
        <v>12272</v>
      </c>
      <c r="H5652" s="1128" t="n">
        <v>95</v>
      </c>
      <c r="I5652" s="1068"/>
    </row>
    <row r="5653" customFormat="false" ht="12.75" hidden="false" customHeight="false" outlineLevel="0" collapsed="false">
      <c r="A5653" s="1001" t="n">
        <v>5651</v>
      </c>
      <c r="B5653" s="1001" t="s">
        <v>12273</v>
      </c>
      <c r="C5653" s="1001" t="s">
        <v>908</v>
      </c>
      <c r="D5653" s="1001" t="s">
        <v>854</v>
      </c>
      <c r="E5653" s="1001" t="n">
        <v>1010271840</v>
      </c>
      <c r="F5653" s="1001" t="n">
        <v>4184</v>
      </c>
      <c r="G5653" s="1001" t="s">
        <v>12274</v>
      </c>
      <c r="H5653" s="1128" t="n">
        <v>91</v>
      </c>
      <c r="I5653" s="1068"/>
    </row>
    <row r="5654" customFormat="false" ht="12.75" hidden="false" customHeight="false" outlineLevel="0" collapsed="false">
      <c r="A5654" s="1001" t="n">
        <v>5652</v>
      </c>
      <c r="B5654" s="1001" t="s">
        <v>12275</v>
      </c>
      <c r="C5654" s="1001" t="s">
        <v>1120</v>
      </c>
      <c r="D5654" s="1001" t="s">
        <v>854</v>
      </c>
      <c r="E5654" s="1001" t="n">
        <v>1010881150</v>
      </c>
      <c r="F5654" s="1001" t="n">
        <v>2116</v>
      </c>
      <c r="G5654" s="1001" t="s">
        <v>12276</v>
      </c>
      <c r="H5654" s="1128" t="n">
        <v>2250</v>
      </c>
      <c r="I5654" s="1068"/>
    </row>
    <row r="5655" customFormat="false" ht="12.75" hidden="false" customHeight="false" outlineLevel="0" collapsed="false">
      <c r="A5655" s="1001" t="n">
        <v>5653</v>
      </c>
      <c r="B5655" s="1001" t="s">
        <v>12277</v>
      </c>
      <c r="C5655" s="1001" t="s">
        <v>1032</v>
      </c>
      <c r="D5655" s="1001" t="s">
        <v>854</v>
      </c>
      <c r="E5655" s="1001" t="n">
        <v>1010070910</v>
      </c>
      <c r="F5655" s="1001" t="n">
        <v>5091</v>
      </c>
      <c r="G5655" s="1001" t="s">
        <v>12278</v>
      </c>
      <c r="H5655" s="1128" t="n">
        <v>368</v>
      </c>
      <c r="I5655" s="1068"/>
    </row>
    <row r="5656" customFormat="false" ht="12.75" hidden="false" customHeight="false" outlineLevel="0" collapsed="false">
      <c r="A5656" s="1001" t="n">
        <v>5654</v>
      </c>
      <c r="B5656" s="1001" t="s">
        <v>12279</v>
      </c>
      <c r="C5656" s="1001" t="s">
        <v>1035</v>
      </c>
      <c r="D5656" s="1001" t="s">
        <v>854</v>
      </c>
      <c r="E5656" s="1001" t="n">
        <v>1010812120</v>
      </c>
      <c r="F5656" s="1001" t="n">
        <v>1220</v>
      </c>
      <c r="G5656" s="1001" t="s">
        <v>12280</v>
      </c>
      <c r="H5656" s="1128" t="n">
        <v>3052</v>
      </c>
      <c r="I5656" s="1068"/>
    </row>
    <row r="5657" customFormat="false" ht="12.75" hidden="false" customHeight="false" outlineLevel="0" collapsed="false">
      <c r="A5657" s="1001" t="n">
        <v>5655</v>
      </c>
      <c r="B5657" s="1001" t="s">
        <v>12281</v>
      </c>
      <c r="C5657" s="1001" t="s">
        <v>881</v>
      </c>
      <c r="D5657" s="1001" t="s">
        <v>852</v>
      </c>
      <c r="E5657" s="1001" t="n">
        <v>1030980710</v>
      </c>
      <c r="F5657" s="1001" t="n">
        <v>97071</v>
      </c>
      <c r="G5657" s="1001" t="s">
        <v>12282</v>
      </c>
      <c r="H5657" s="1128" t="n">
        <v>6262</v>
      </c>
      <c r="I5657" s="1068"/>
    </row>
    <row r="5658" customFormat="false" ht="12.75" hidden="false" customHeight="false" outlineLevel="0" collapsed="false">
      <c r="A5658" s="1001" t="n">
        <v>5656</v>
      </c>
      <c r="B5658" s="1001" t="s">
        <v>12283</v>
      </c>
      <c r="C5658" s="1001" t="s">
        <v>1117</v>
      </c>
      <c r="D5658" s="1001" t="s">
        <v>852</v>
      </c>
      <c r="E5658" s="1001" t="n">
        <v>1030571200</v>
      </c>
      <c r="F5658" s="1001" t="n">
        <v>18123</v>
      </c>
      <c r="G5658" s="1001" t="s">
        <v>12284</v>
      </c>
      <c r="H5658" s="1128" t="n">
        <v>5767</v>
      </c>
      <c r="I5658" s="1068"/>
    </row>
    <row r="5659" customFormat="false" ht="12.75" hidden="false" customHeight="false" outlineLevel="0" collapsed="false">
      <c r="A5659" s="1001" t="n">
        <v>5657</v>
      </c>
      <c r="B5659" s="1001" t="s">
        <v>12285</v>
      </c>
      <c r="C5659" s="1001" t="s">
        <v>893</v>
      </c>
      <c r="D5659" s="1001" t="s">
        <v>852</v>
      </c>
      <c r="E5659" s="1001" t="n">
        <v>1030491820</v>
      </c>
      <c r="F5659" s="1001" t="n">
        <v>15183</v>
      </c>
      <c r="G5659" s="1001" t="s">
        <v>12286</v>
      </c>
      <c r="H5659" s="1128" t="n">
        <v>4767</v>
      </c>
      <c r="I5659" s="1068"/>
    </row>
    <row r="5660" customFormat="false" ht="12.75" hidden="false" customHeight="false" outlineLevel="0" collapsed="false">
      <c r="A5660" s="1001" t="n">
        <v>5658</v>
      </c>
      <c r="B5660" s="1001" t="s">
        <v>12287</v>
      </c>
      <c r="C5660" s="1001" t="s">
        <v>951</v>
      </c>
      <c r="D5660" s="1001" t="s">
        <v>852</v>
      </c>
      <c r="E5660" s="1001" t="n">
        <v>1030260820</v>
      </c>
      <c r="F5660" s="1001" t="n">
        <v>19085</v>
      </c>
      <c r="G5660" s="1001" t="s">
        <v>12288</v>
      </c>
      <c r="H5660" s="1128" t="n">
        <v>2249</v>
      </c>
      <c r="I5660" s="1068"/>
    </row>
    <row r="5661" customFormat="false" ht="12.75" hidden="false" customHeight="false" outlineLevel="0" collapsed="false">
      <c r="A5661" s="1001" t="n">
        <v>5659</v>
      </c>
      <c r="B5661" s="1001" t="s">
        <v>12289</v>
      </c>
      <c r="C5661" s="1001" t="s">
        <v>1117</v>
      </c>
      <c r="D5661" s="1001" t="s">
        <v>852</v>
      </c>
      <c r="E5661" s="1001" t="n">
        <v>1030571210</v>
      </c>
      <c r="F5661" s="1001" t="n">
        <v>18124</v>
      </c>
      <c r="G5661" s="1001" t="s">
        <v>12290</v>
      </c>
      <c r="H5661" s="1128" t="n">
        <v>518</v>
      </c>
      <c r="I5661" s="1068"/>
    </row>
    <row r="5662" customFormat="false" ht="12.75" hidden="false" customHeight="false" outlineLevel="0" collapsed="false">
      <c r="A5662" s="1001" t="n">
        <v>5660</v>
      </c>
      <c r="B5662" s="1001" t="s">
        <v>12291</v>
      </c>
      <c r="C5662" s="1001" t="s">
        <v>893</v>
      </c>
      <c r="D5662" s="1001" t="s">
        <v>852</v>
      </c>
      <c r="E5662" s="1001" t="n">
        <v>1030491830</v>
      </c>
      <c r="F5662" s="1001" t="n">
        <v>15184</v>
      </c>
      <c r="G5662" s="1001" t="s">
        <v>12292</v>
      </c>
      <c r="H5662" s="1128" t="n">
        <v>6745</v>
      </c>
      <c r="I5662" s="1068"/>
    </row>
    <row r="5663" customFormat="false" ht="12.75" hidden="false" customHeight="false" outlineLevel="0" collapsed="false">
      <c r="A5663" s="1001" t="n">
        <v>5661</v>
      </c>
      <c r="B5663" s="1001" t="s">
        <v>12293</v>
      </c>
      <c r="C5663" s="1001" t="s">
        <v>1032</v>
      </c>
      <c r="D5663" s="1001" t="s">
        <v>854</v>
      </c>
      <c r="E5663" s="1001" t="n">
        <v>1010070920</v>
      </c>
      <c r="F5663" s="1001" t="n">
        <v>5092</v>
      </c>
      <c r="G5663" s="1001" t="s">
        <v>12294</v>
      </c>
      <c r="H5663" s="1128" t="n">
        <v>437</v>
      </c>
      <c r="I5663" s="1068"/>
    </row>
    <row r="5664" customFormat="false" ht="12.75" hidden="false" customHeight="false" outlineLevel="0" collapsed="false">
      <c r="A5664" s="1001" t="n">
        <v>5662</v>
      </c>
      <c r="B5664" s="1001" t="s">
        <v>12295</v>
      </c>
      <c r="C5664" s="1001" t="s">
        <v>908</v>
      </c>
      <c r="D5664" s="1001" t="s">
        <v>854</v>
      </c>
      <c r="E5664" s="1001" t="n">
        <v>1010271850</v>
      </c>
      <c r="F5664" s="1001" t="n">
        <v>4185</v>
      </c>
      <c r="G5664" s="1001" t="s">
        <v>12296</v>
      </c>
      <c r="H5664" s="1128" t="n">
        <v>2147</v>
      </c>
      <c r="I5664" s="1068"/>
    </row>
    <row r="5665" customFormat="false" ht="12.75" hidden="false" customHeight="false" outlineLevel="0" collapsed="false">
      <c r="A5665" s="1001" t="n">
        <v>5663</v>
      </c>
      <c r="B5665" s="1001" t="s">
        <v>12297</v>
      </c>
      <c r="C5665" s="1001" t="s">
        <v>908</v>
      </c>
      <c r="D5665" s="1001" t="s">
        <v>854</v>
      </c>
      <c r="E5665" s="1001" t="n">
        <v>1010271860</v>
      </c>
      <c r="F5665" s="1001" t="n">
        <v>4186</v>
      </c>
      <c r="G5665" s="1001" t="s">
        <v>12298</v>
      </c>
      <c r="H5665" s="1128" t="n">
        <v>476</v>
      </c>
      <c r="I5665" s="1068"/>
    </row>
    <row r="5666" customFormat="false" ht="12.75" hidden="false" customHeight="false" outlineLevel="0" collapsed="false">
      <c r="A5666" s="1001" t="n">
        <v>5664</v>
      </c>
      <c r="B5666" s="1001" t="s">
        <v>12299</v>
      </c>
      <c r="C5666" s="1001" t="s">
        <v>1035</v>
      </c>
      <c r="D5666" s="1001" t="s">
        <v>854</v>
      </c>
      <c r="E5666" s="1001" t="n">
        <v>1010812130</v>
      </c>
      <c r="F5666" s="1001" t="n">
        <v>1221</v>
      </c>
      <c r="G5666" s="1001" t="s">
        <v>12300</v>
      </c>
      <c r="H5666" s="1128" t="n">
        <v>1667</v>
      </c>
      <c r="I5666" s="1068"/>
    </row>
    <row r="5667" customFormat="false" ht="12.75" hidden="false" customHeight="false" outlineLevel="0" collapsed="false">
      <c r="A5667" s="1001" t="n">
        <v>5665</v>
      </c>
      <c r="B5667" s="1001" t="s">
        <v>12301</v>
      </c>
      <c r="C5667" s="1001" t="s">
        <v>1012</v>
      </c>
      <c r="D5667" s="1001" t="s">
        <v>464</v>
      </c>
      <c r="E5667" s="1001" t="n">
        <v>2120700830</v>
      </c>
      <c r="F5667" s="1001" t="n">
        <v>58084</v>
      </c>
      <c r="G5667" s="1001" t="s">
        <v>12302</v>
      </c>
      <c r="H5667" s="1128" t="n">
        <v>182</v>
      </c>
      <c r="I5667" s="1068"/>
    </row>
    <row r="5668" customFormat="false" ht="12.75" hidden="false" customHeight="false" outlineLevel="0" collapsed="false">
      <c r="A5668" s="1001" t="n">
        <v>5666</v>
      </c>
      <c r="B5668" s="1001" t="s">
        <v>12303</v>
      </c>
      <c r="C5668" s="1001" t="s">
        <v>908</v>
      </c>
      <c r="D5668" s="1001" t="s">
        <v>854</v>
      </c>
      <c r="E5668" s="1001" t="n">
        <v>1010271880</v>
      </c>
      <c r="F5668" s="1001" t="n">
        <v>4188</v>
      </c>
      <c r="G5668" s="1001" t="s">
        <v>12304</v>
      </c>
      <c r="H5668" s="1128" t="n">
        <v>125</v>
      </c>
      <c r="I5668" s="1068"/>
    </row>
    <row r="5669" customFormat="false" ht="12.75" hidden="false" customHeight="false" outlineLevel="0" collapsed="false">
      <c r="A5669" s="1001" t="n">
        <v>5667</v>
      </c>
      <c r="B5669" s="1001" t="s">
        <v>12305</v>
      </c>
      <c r="C5669" s="1001" t="s">
        <v>1032</v>
      </c>
      <c r="D5669" s="1001" t="s">
        <v>854</v>
      </c>
      <c r="E5669" s="1001" t="n">
        <v>1010070930</v>
      </c>
      <c r="F5669" s="1001" t="n">
        <v>5093</v>
      </c>
      <c r="G5669" s="1001" t="s">
        <v>12306</v>
      </c>
      <c r="H5669" s="1128" t="n">
        <v>909</v>
      </c>
      <c r="I5669" s="1068"/>
    </row>
    <row r="5670" customFormat="false" ht="12.75" hidden="false" customHeight="false" outlineLevel="0" collapsed="false">
      <c r="A5670" s="1001" t="n">
        <v>5668</v>
      </c>
      <c r="B5670" s="1001" t="s">
        <v>12307</v>
      </c>
      <c r="C5670" s="1001" t="s">
        <v>939</v>
      </c>
      <c r="D5670" s="1001" t="s">
        <v>464</v>
      </c>
      <c r="E5670" s="1001" t="n">
        <v>2120330580</v>
      </c>
      <c r="F5670" s="1001" t="n">
        <v>60059</v>
      </c>
      <c r="G5670" s="1001" t="s">
        <v>12308</v>
      </c>
      <c r="H5670" s="1128" t="n">
        <v>911</v>
      </c>
      <c r="I5670" s="1068"/>
    </row>
    <row r="5671" customFormat="false" ht="12.75" hidden="false" customHeight="false" outlineLevel="0" collapsed="false">
      <c r="A5671" s="1001" t="n">
        <v>5669</v>
      </c>
      <c r="B5671" s="1001" t="s">
        <v>12309</v>
      </c>
      <c r="C5671" s="1001" t="s">
        <v>1092</v>
      </c>
      <c r="D5671" s="1001" t="s">
        <v>848</v>
      </c>
      <c r="E5671" s="1001" t="n">
        <v>3150200690</v>
      </c>
      <c r="F5671" s="1001" t="n">
        <v>61069</v>
      </c>
      <c r="G5671" s="1001" t="s">
        <v>12310</v>
      </c>
      <c r="H5671" s="1128" t="n">
        <v>3042</v>
      </c>
      <c r="I5671" s="1068"/>
    </row>
    <row r="5672" customFormat="false" ht="12.75" hidden="false" customHeight="false" outlineLevel="0" collapsed="false">
      <c r="A5672" s="1001" t="n">
        <v>5670</v>
      </c>
      <c r="B5672" s="1001" t="s">
        <v>12311</v>
      </c>
      <c r="C5672" s="1001" t="s">
        <v>908</v>
      </c>
      <c r="D5672" s="1001" t="s">
        <v>854</v>
      </c>
      <c r="E5672" s="1001" t="n">
        <v>1010271890</v>
      </c>
      <c r="F5672" s="1001" t="n">
        <v>4189</v>
      </c>
      <c r="G5672" s="1001" t="s">
        <v>12312</v>
      </c>
      <c r="H5672" s="1128" t="n">
        <v>1565</v>
      </c>
      <c r="I5672" s="1068"/>
    </row>
    <row r="5673" customFormat="false" ht="12.75" hidden="false" customHeight="false" outlineLevel="0" collapsed="false">
      <c r="A5673" s="1001" t="n">
        <v>5671</v>
      </c>
      <c r="B5673" s="1001" t="s">
        <v>12313</v>
      </c>
      <c r="C5673" s="1001" t="s">
        <v>1117</v>
      </c>
      <c r="D5673" s="1001" t="s">
        <v>852</v>
      </c>
      <c r="E5673" s="1001" t="n">
        <v>1030571220</v>
      </c>
      <c r="F5673" s="1001" t="n">
        <v>18125</v>
      </c>
      <c r="G5673" s="1001" t="s">
        <v>12314</v>
      </c>
      <c r="H5673" s="1128" t="n">
        <v>60</v>
      </c>
      <c r="I5673" s="1068"/>
    </row>
    <row r="5674" customFormat="false" ht="12.75" hidden="false" customHeight="false" outlineLevel="0" collapsed="false">
      <c r="A5674" s="1001" t="n">
        <v>5672</v>
      </c>
      <c r="B5674" s="1001" t="s">
        <v>12315</v>
      </c>
      <c r="C5674" s="1001" t="s">
        <v>914</v>
      </c>
      <c r="D5674" s="1001" t="s">
        <v>468</v>
      </c>
      <c r="E5674" s="1001" t="n">
        <v>3130380800</v>
      </c>
      <c r="F5674" s="1001" t="n">
        <v>66080</v>
      </c>
      <c r="G5674" s="1001" t="s">
        <v>12316</v>
      </c>
      <c r="H5674" s="1128" t="n">
        <v>856</v>
      </c>
      <c r="I5674" s="1068"/>
    </row>
    <row r="5675" customFormat="false" ht="12.75" hidden="false" customHeight="false" outlineLevel="0" collapsed="false">
      <c r="A5675" s="1001" t="n">
        <v>5673</v>
      </c>
      <c r="B5675" s="1001" t="s">
        <v>12317</v>
      </c>
      <c r="C5675" s="1001" t="s">
        <v>914</v>
      </c>
      <c r="D5675" s="1001" t="s">
        <v>468</v>
      </c>
      <c r="E5675" s="1001" t="n">
        <v>3130380810</v>
      </c>
      <c r="F5675" s="1001" t="n">
        <v>66081</v>
      </c>
      <c r="G5675" s="1001" t="s">
        <v>12318</v>
      </c>
      <c r="H5675" s="1128" t="n">
        <v>490</v>
      </c>
      <c r="I5675" s="1068"/>
    </row>
    <row r="5676" customFormat="false" ht="12.75" hidden="false" customHeight="false" outlineLevel="0" collapsed="false">
      <c r="A5676" s="1001" t="n">
        <v>5674</v>
      </c>
      <c r="B5676" s="1001" t="s">
        <v>12319</v>
      </c>
      <c r="C5676" s="1001" t="s">
        <v>1012</v>
      </c>
      <c r="D5676" s="1001" t="s">
        <v>464</v>
      </c>
      <c r="E5676" s="1001" t="n">
        <v>2120700840</v>
      </c>
      <c r="F5676" s="1001" t="n">
        <v>58085</v>
      </c>
      <c r="G5676" s="1001" t="s">
        <v>12320</v>
      </c>
      <c r="H5676" s="1128" t="n">
        <v>349</v>
      </c>
      <c r="I5676" s="1068"/>
    </row>
    <row r="5677" customFormat="false" ht="12.75" hidden="false" customHeight="false" outlineLevel="0" collapsed="false">
      <c r="A5677" s="1001" t="n">
        <v>5675</v>
      </c>
      <c r="B5677" s="1001" t="s">
        <v>12321</v>
      </c>
      <c r="C5677" s="1001" t="s">
        <v>914</v>
      </c>
      <c r="D5677" s="1001" t="s">
        <v>468</v>
      </c>
      <c r="E5677" s="1001" t="n">
        <v>3130380820</v>
      </c>
      <c r="F5677" s="1001" t="n">
        <v>66082</v>
      </c>
      <c r="G5677" s="1001" t="s">
        <v>12322</v>
      </c>
      <c r="H5677" s="1128" t="n">
        <v>1348</v>
      </c>
      <c r="I5677" s="1068"/>
    </row>
    <row r="5678" customFormat="false" ht="12.75" hidden="false" customHeight="false" outlineLevel="0" collapsed="false">
      <c r="A5678" s="1001" t="n">
        <v>5676</v>
      </c>
      <c r="B5678" s="1001" t="s">
        <v>12323</v>
      </c>
      <c r="C5678" s="1001" t="s">
        <v>2205</v>
      </c>
      <c r="D5678" s="1001" t="s">
        <v>847</v>
      </c>
      <c r="E5678" s="1001" t="n">
        <v>3180970190</v>
      </c>
      <c r="F5678" s="1001" t="n">
        <v>101019</v>
      </c>
      <c r="G5678" s="1001" t="s">
        <v>12324</v>
      </c>
      <c r="H5678" s="1128" t="n">
        <v>5343</v>
      </c>
      <c r="I5678" s="1068"/>
    </row>
    <row r="5679" customFormat="false" ht="12.75" hidden="false" customHeight="false" outlineLevel="0" collapsed="false">
      <c r="A5679" s="1001" t="n">
        <v>5677</v>
      </c>
      <c r="B5679" s="1001" t="s">
        <v>12325</v>
      </c>
      <c r="C5679" s="1001" t="s">
        <v>1012</v>
      </c>
      <c r="D5679" s="1001" t="s">
        <v>464</v>
      </c>
      <c r="E5679" s="1001" t="n">
        <v>2120700850</v>
      </c>
      <c r="F5679" s="1001" t="n">
        <v>58086</v>
      </c>
      <c r="G5679" s="1001" t="s">
        <v>12326</v>
      </c>
      <c r="H5679" s="1128" t="n">
        <v>17390</v>
      </c>
      <c r="I5679" s="1068"/>
    </row>
    <row r="5680" customFormat="false" ht="12.75" hidden="false" customHeight="false" outlineLevel="0" collapsed="false">
      <c r="A5680" s="1001" t="n">
        <v>5678</v>
      </c>
      <c r="B5680" s="1001" t="s">
        <v>12327</v>
      </c>
      <c r="C5680" s="1001" t="s">
        <v>988</v>
      </c>
      <c r="D5680" s="1001" t="s">
        <v>854</v>
      </c>
      <c r="E5680" s="1001" t="n">
        <v>1010021440</v>
      </c>
      <c r="F5680" s="1001" t="n">
        <v>6147</v>
      </c>
      <c r="G5680" s="1001" t="s">
        <v>12328</v>
      </c>
      <c r="H5680" s="1128" t="n">
        <v>1430</v>
      </c>
      <c r="I5680" s="1068"/>
    </row>
    <row r="5681" customFormat="false" ht="12.75" hidden="false" customHeight="false" outlineLevel="0" collapsed="false">
      <c r="A5681" s="1001" t="n">
        <v>5679</v>
      </c>
      <c r="B5681" s="1001" t="s">
        <v>12329</v>
      </c>
      <c r="C5681" s="1001" t="s">
        <v>942</v>
      </c>
      <c r="D5681" s="1001" t="s">
        <v>847</v>
      </c>
      <c r="E5681" s="1001" t="n">
        <v>3180251040</v>
      </c>
      <c r="F5681" s="1001" t="n">
        <v>78103</v>
      </c>
      <c r="G5681" s="1001" t="s">
        <v>12330</v>
      </c>
      <c r="H5681" s="1128" t="n">
        <v>3226</v>
      </c>
      <c r="I5681" s="1068"/>
    </row>
    <row r="5682" customFormat="false" ht="12.75" hidden="false" customHeight="false" outlineLevel="0" collapsed="false">
      <c r="A5682" s="1001" t="n">
        <v>5680</v>
      </c>
      <c r="B5682" s="1001" t="s">
        <v>12331</v>
      </c>
      <c r="C5682" s="1001" t="s">
        <v>1518</v>
      </c>
      <c r="D5682" s="1001" t="s">
        <v>464</v>
      </c>
      <c r="E5682" s="1001" t="n">
        <v>2120400220</v>
      </c>
      <c r="F5682" s="1001" t="n">
        <v>59022</v>
      </c>
      <c r="G5682" s="1001" t="s">
        <v>12332</v>
      </c>
      <c r="H5682" s="1128" t="n">
        <v>1080</v>
      </c>
      <c r="I5682" s="1068"/>
    </row>
    <row r="5683" customFormat="false" ht="12.75" hidden="false" customHeight="false" outlineLevel="0" collapsed="false">
      <c r="A5683" s="1001" t="n">
        <v>5681</v>
      </c>
      <c r="B5683" s="1001" t="s">
        <v>12333</v>
      </c>
      <c r="C5683" s="1001" t="s">
        <v>914</v>
      </c>
      <c r="D5683" s="1001" t="s">
        <v>468</v>
      </c>
      <c r="E5683" s="1001" t="n">
        <v>3130380830</v>
      </c>
      <c r="F5683" s="1001" t="n">
        <v>66083</v>
      </c>
      <c r="G5683" s="1001" t="s">
        <v>12334</v>
      </c>
      <c r="H5683" s="1128" t="n">
        <v>178</v>
      </c>
      <c r="I5683" s="1068"/>
    </row>
    <row r="5684" customFormat="false" ht="12.75" hidden="false" customHeight="false" outlineLevel="0" collapsed="false">
      <c r="A5684" s="1001" t="n">
        <v>5682</v>
      </c>
      <c r="B5684" s="1001" t="s">
        <v>12335</v>
      </c>
      <c r="C5684" s="1001" t="s">
        <v>1050</v>
      </c>
      <c r="D5684" s="1001" t="s">
        <v>861</v>
      </c>
      <c r="E5684" s="1001" t="n">
        <v>1050100440</v>
      </c>
      <c r="F5684" s="1001" t="n">
        <v>25044</v>
      </c>
      <c r="G5684" s="1001" t="s">
        <v>12336</v>
      </c>
      <c r="H5684" s="1128" t="n">
        <v>1146</v>
      </c>
      <c r="I5684" s="1068"/>
    </row>
    <row r="5685" customFormat="false" ht="12.75" hidden="false" customHeight="false" outlineLevel="0" collapsed="false">
      <c r="A5685" s="1001" t="n">
        <v>5683</v>
      </c>
      <c r="B5685" s="1001" t="s">
        <v>12337</v>
      </c>
      <c r="C5685" s="1001" t="s">
        <v>1012</v>
      </c>
      <c r="D5685" s="1001" t="s">
        <v>464</v>
      </c>
      <c r="E5685" s="1001" t="n">
        <v>2120700870</v>
      </c>
      <c r="F5685" s="1001" t="n">
        <v>58088</v>
      </c>
      <c r="G5685" s="1001" t="s">
        <v>12338</v>
      </c>
      <c r="H5685" s="1128" t="n">
        <v>12076</v>
      </c>
      <c r="I5685" s="1068"/>
    </row>
    <row r="5686" customFormat="false" ht="12.75" hidden="false" customHeight="false" outlineLevel="0" collapsed="false">
      <c r="A5686" s="1001" t="n">
        <v>5684</v>
      </c>
      <c r="B5686" s="1001" t="s">
        <v>12339</v>
      </c>
      <c r="C5686" s="1001" t="s">
        <v>1884</v>
      </c>
      <c r="D5686" s="1001" t="s">
        <v>849</v>
      </c>
      <c r="E5686" s="1001" t="n">
        <v>1080320350</v>
      </c>
      <c r="F5686" s="1001" t="n">
        <v>40036</v>
      </c>
      <c r="G5686" s="1001" t="s">
        <v>12340</v>
      </c>
      <c r="H5686" s="1128" t="n">
        <v>1791</v>
      </c>
      <c r="I5686" s="1068"/>
    </row>
    <row r="5687" customFormat="false" ht="12.75" hidden="false" customHeight="false" outlineLevel="0" collapsed="false">
      <c r="A5687" s="1001" t="n">
        <v>5685</v>
      </c>
      <c r="B5687" s="1001" t="s">
        <v>12341</v>
      </c>
      <c r="C5687" s="1001" t="s">
        <v>1087</v>
      </c>
      <c r="D5687" s="1001" t="s">
        <v>848</v>
      </c>
      <c r="E5687" s="1001" t="n">
        <v>3150080780</v>
      </c>
      <c r="F5687" s="1001" t="n">
        <v>64079</v>
      </c>
      <c r="G5687" s="1001" t="s">
        <v>12342</v>
      </c>
      <c r="H5687" s="1128" t="n">
        <v>797</v>
      </c>
      <c r="I5687" s="1068"/>
    </row>
    <row r="5688" customFormat="false" ht="12.75" hidden="false" customHeight="false" outlineLevel="0" collapsed="false">
      <c r="A5688" s="1001" t="n">
        <v>5686</v>
      </c>
      <c r="B5688" s="1001" t="s">
        <v>12343</v>
      </c>
      <c r="C5688" s="1001" t="s">
        <v>1325</v>
      </c>
      <c r="D5688" s="1001" t="s">
        <v>468</v>
      </c>
      <c r="E5688" s="1001" t="n">
        <v>3130230740</v>
      </c>
      <c r="F5688" s="1001" t="n">
        <v>69074</v>
      </c>
      <c r="G5688" s="1001" t="s">
        <v>12344</v>
      </c>
      <c r="H5688" s="1128" t="n">
        <v>2281</v>
      </c>
      <c r="I5688" s="1068"/>
    </row>
    <row r="5689" customFormat="false" ht="12.75" hidden="false" customHeight="false" outlineLevel="0" collapsed="false">
      <c r="A5689" s="1001" t="n">
        <v>5687</v>
      </c>
      <c r="B5689" s="1001" t="s">
        <v>12345</v>
      </c>
      <c r="C5689" s="1001" t="s">
        <v>1132</v>
      </c>
      <c r="D5689" s="1001" t="s">
        <v>468</v>
      </c>
      <c r="E5689" s="1001" t="n">
        <v>3130790350</v>
      </c>
      <c r="F5689" s="1001" t="n">
        <v>67036</v>
      </c>
      <c r="G5689" s="1001" t="s">
        <v>12346</v>
      </c>
      <c r="H5689" s="1128" t="n">
        <v>477</v>
      </c>
      <c r="I5689" s="1068"/>
    </row>
    <row r="5690" customFormat="false" ht="12.75" hidden="false" customHeight="false" outlineLevel="0" collapsed="false">
      <c r="A5690" s="1001" t="n">
        <v>5688</v>
      </c>
      <c r="B5690" s="1001" t="s">
        <v>12347</v>
      </c>
      <c r="C5690" s="1001" t="s">
        <v>1012</v>
      </c>
      <c r="D5690" s="1001" t="s">
        <v>464</v>
      </c>
      <c r="E5690" s="1001" t="n">
        <v>2120700880</v>
      </c>
      <c r="F5690" s="1001" t="n">
        <v>58089</v>
      </c>
      <c r="G5690" s="1001" t="s">
        <v>12348</v>
      </c>
      <c r="H5690" s="1128" t="n">
        <v>934</v>
      </c>
      <c r="I5690" s="1068"/>
    </row>
    <row r="5691" customFormat="false" ht="12.75" hidden="false" customHeight="false" outlineLevel="0" collapsed="false">
      <c r="A5691" s="1001" t="n">
        <v>5689</v>
      </c>
      <c r="B5691" s="1001" t="s">
        <v>12349</v>
      </c>
      <c r="C5691" s="1001" t="s">
        <v>917</v>
      </c>
      <c r="D5691" s="1001" t="s">
        <v>464</v>
      </c>
      <c r="E5691" s="1001" t="n">
        <v>2120690600</v>
      </c>
      <c r="F5691" s="1001" t="n">
        <v>57062</v>
      </c>
      <c r="G5691" s="1001" t="s">
        <v>12350</v>
      </c>
      <c r="H5691" s="1128" t="n">
        <v>790</v>
      </c>
      <c r="I5691" s="1068"/>
    </row>
    <row r="5692" customFormat="false" ht="12.75" hidden="false" customHeight="false" outlineLevel="0" collapsed="false">
      <c r="A5692" s="1001" t="n">
        <v>5690</v>
      </c>
      <c r="B5692" s="1001" t="s">
        <v>12351</v>
      </c>
      <c r="C5692" s="1001" t="s">
        <v>1117</v>
      </c>
      <c r="D5692" s="1001" t="s">
        <v>852</v>
      </c>
      <c r="E5692" s="1001" t="n">
        <v>1030571230</v>
      </c>
      <c r="F5692" s="1001" t="n">
        <v>18126</v>
      </c>
      <c r="G5692" s="1001" t="s">
        <v>12352</v>
      </c>
      <c r="H5692" s="1128" t="n">
        <v>228</v>
      </c>
      <c r="I5692" s="1068"/>
    </row>
    <row r="5693" customFormat="false" ht="12.75" hidden="false" customHeight="false" outlineLevel="0" collapsed="false">
      <c r="A5693" s="1001" t="n">
        <v>5691</v>
      </c>
      <c r="B5693" s="1001" t="s">
        <v>12353</v>
      </c>
      <c r="C5693" s="1001" t="s">
        <v>1087</v>
      </c>
      <c r="D5693" s="1001" t="s">
        <v>848</v>
      </c>
      <c r="E5693" s="1001" t="n">
        <v>3150080770</v>
      </c>
      <c r="F5693" s="1001" t="n">
        <v>64078</v>
      </c>
      <c r="G5693" s="1001" t="s">
        <v>12354</v>
      </c>
      <c r="H5693" s="1128" t="n">
        <v>2319</v>
      </c>
      <c r="I5693" s="1068"/>
    </row>
    <row r="5694" customFormat="false" ht="12.75" hidden="false" customHeight="false" outlineLevel="0" collapsed="false">
      <c r="A5694" s="1001" t="n">
        <v>5692</v>
      </c>
      <c r="B5694" s="1001" t="s">
        <v>12355</v>
      </c>
      <c r="C5694" s="1001" t="s">
        <v>2205</v>
      </c>
      <c r="D5694" s="1001" t="s">
        <v>847</v>
      </c>
      <c r="E5694" s="1001" t="n">
        <v>3180970180</v>
      </c>
      <c r="F5694" s="1001" t="n">
        <v>101018</v>
      </c>
      <c r="G5694" s="1001" t="s">
        <v>12356</v>
      </c>
      <c r="H5694" s="1128" t="n">
        <v>3167</v>
      </c>
      <c r="I5694" s="1068"/>
    </row>
    <row r="5695" customFormat="false" ht="12.75" hidden="false" customHeight="false" outlineLevel="0" collapsed="false">
      <c r="A5695" s="1001" t="n">
        <v>5693</v>
      </c>
      <c r="B5695" s="1001" t="s">
        <v>12357</v>
      </c>
      <c r="C5695" s="1001" t="s">
        <v>1154</v>
      </c>
      <c r="D5695" s="1001" t="s">
        <v>849</v>
      </c>
      <c r="E5695" s="1001" t="n">
        <v>1080560300</v>
      </c>
      <c r="F5695" s="1001" t="n">
        <v>34030</v>
      </c>
      <c r="G5695" s="1001" t="s">
        <v>12358</v>
      </c>
      <c r="H5695" s="1128" t="n">
        <v>2887</v>
      </c>
      <c r="I5695" s="1068"/>
    </row>
    <row r="5696" customFormat="false" ht="12.75" hidden="false" customHeight="false" outlineLevel="0" collapsed="false">
      <c r="A5696" s="1001" t="n">
        <v>5694</v>
      </c>
      <c r="B5696" s="1001" t="s">
        <v>12359</v>
      </c>
      <c r="C5696" s="1001" t="s">
        <v>908</v>
      </c>
      <c r="D5696" s="1001" t="s">
        <v>854</v>
      </c>
      <c r="E5696" s="1001" t="n">
        <v>1010271870</v>
      </c>
      <c r="F5696" s="1001" t="n">
        <v>4187</v>
      </c>
      <c r="G5696" s="1001" t="s">
        <v>12360</v>
      </c>
      <c r="H5696" s="1128" t="n">
        <v>1531</v>
      </c>
      <c r="I5696" s="1068"/>
    </row>
    <row r="5697" customFormat="false" ht="12.75" hidden="false" customHeight="false" outlineLevel="0" collapsed="false">
      <c r="A5697" s="1001" t="n">
        <v>5695</v>
      </c>
      <c r="B5697" s="1001" t="s">
        <v>12361</v>
      </c>
      <c r="C5697" s="1001" t="s">
        <v>914</v>
      </c>
      <c r="D5697" s="1001" t="s">
        <v>468</v>
      </c>
      <c r="E5697" s="1001" t="n">
        <v>3130380790</v>
      </c>
      <c r="F5697" s="1001" t="n">
        <v>66079</v>
      </c>
      <c r="G5697" s="1001" t="s">
        <v>12362</v>
      </c>
      <c r="H5697" s="1128" t="n">
        <v>598</v>
      </c>
      <c r="I5697" s="1068"/>
    </row>
    <row r="5698" customFormat="false" ht="12.75" hidden="false" customHeight="false" outlineLevel="0" collapsed="false">
      <c r="A5698" s="1001" t="n">
        <v>5696</v>
      </c>
      <c r="B5698" s="1001" t="s">
        <v>12363</v>
      </c>
      <c r="C5698" s="1001" t="s">
        <v>922</v>
      </c>
      <c r="D5698" s="1001" t="s">
        <v>848</v>
      </c>
      <c r="E5698" s="1001" t="n">
        <v>3150721060</v>
      </c>
      <c r="F5698" s="1001" t="n">
        <v>65106</v>
      </c>
      <c r="G5698" s="1001" t="s">
        <v>12364</v>
      </c>
      <c r="H5698" s="1128" t="n">
        <v>6971</v>
      </c>
      <c r="I5698" s="1068"/>
    </row>
    <row r="5699" customFormat="false" ht="12.75" hidden="false" customHeight="false" outlineLevel="0" collapsed="false">
      <c r="A5699" s="1001" t="n">
        <v>5697</v>
      </c>
      <c r="B5699" s="1001" t="s">
        <v>12365</v>
      </c>
      <c r="C5699" s="1001" t="s">
        <v>985</v>
      </c>
      <c r="D5699" s="1001" t="s">
        <v>857</v>
      </c>
      <c r="E5699" s="1001" t="n">
        <v>4190480700</v>
      </c>
      <c r="F5699" s="1001" t="n">
        <v>83071</v>
      </c>
      <c r="G5699" s="1001" t="s">
        <v>12366</v>
      </c>
      <c r="H5699" s="1128" t="n">
        <v>182</v>
      </c>
      <c r="I5699" s="1068"/>
    </row>
    <row r="5700" customFormat="false" ht="12.75" hidden="false" customHeight="false" outlineLevel="0" collapsed="false">
      <c r="A5700" s="1001" t="n">
        <v>5698</v>
      </c>
      <c r="B5700" s="1001" t="s">
        <v>12367</v>
      </c>
      <c r="C5700" s="1001" t="s">
        <v>965</v>
      </c>
      <c r="D5700" s="1001" t="s">
        <v>462</v>
      </c>
      <c r="E5700" s="1001" t="n">
        <v>2110060630</v>
      </c>
      <c r="F5700" s="1001" t="n">
        <v>44064</v>
      </c>
      <c r="G5700" s="1001" t="s">
        <v>12368</v>
      </c>
      <c r="H5700" s="1128" t="n">
        <v>1903</v>
      </c>
      <c r="I5700" s="1068"/>
    </row>
    <row r="5701" customFormat="false" ht="12.75" hidden="false" customHeight="false" outlineLevel="0" collapsed="false">
      <c r="A5701" s="1001" t="n">
        <v>5699</v>
      </c>
      <c r="B5701" s="1001" t="s">
        <v>12369</v>
      </c>
      <c r="C5701" s="1001" t="s">
        <v>1017</v>
      </c>
      <c r="D5701" s="1001" t="s">
        <v>847</v>
      </c>
      <c r="E5701" s="1001" t="n">
        <v>3180670660</v>
      </c>
      <c r="F5701" s="1001" t="n">
        <v>80066</v>
      </c>
      <c r="G5701" s="1001" t="s">
        <v>12370</v>
      </c>
      <c r="H5701" s="1128" t="n">
        <v>367</v>
      </c>
      <c r="I5701" s="1068"/>
    </row>
    <row r="5702" customFormat="false" ht="12.75" hidden="false" customHeight="false" outlineLevel="0" collapsed="false">
      <c r="A5702" s="1001" t="n">
        <v>5700</v>
      </c>
      <c r="B5702" s="1001" t="s">
        <v>12371</v>
      </c>
      <c r="C5702" s="1001" t="s">
        <v>988</v>
      </c>
      <c r="D5702" s="1001" t="s">
        <v>854</v>
      </c>
      <c r="E5702" s="1001" t="n">
        <v>1010021430</v>
      </c>
      <c r="F5702" s="1001" t="n">
        <v>6146</v>
      </c>
      <c r="G5702" s="1001" t="s">
        <v>12372</v>
      </c>
      <c r="H5702" s="1128" t="n">
        <v>123</v>
      </c>
      <c r="I5702" s="1068"/>
    </row>
    <row r="5703" customFormat="false" ht="12.75" hidden="false" customHeight="false" outlineLevel="0" collapsed="false">
      <c r="A5703" s="1001" t="n">
        <v>5701</v>
      </c>
      <c r="B5703" s="1001" t="s">
        <v>12373</v>
      </c>
      <c r="C5703" s="1001" t="s">
        <v>908</v>
      </c>
      <c r="D5703" s="1001" t="s">
        <v>854</v>
      </c>
      <c r="E5703" s="1001" t="n">
        <v>1010271900</v>
      </c>
      <c r="F5703" s="1001" t="n">
        <v>4190</v>
      </c>
      <c r="G5703" s="1001" t="s">
        <v>12374</v>
      </c>
      <c r="H5703" s="1128" t="n">
        <v>2056</v>
      </c>
      <c r="I5703" s="1068"/>
    </row>
    <row r="5704" customFormat="false" ht="12.75" hidden="false" customHeight="false" outlineLevel="0" collapsed="false">
      <c r="A5704" s="1001" t="n">
        <v>5702</v>
      </c>
      <c r="B5704" s="1001" t="s">
        <v>12375</v>
      </c>
      <c r="C5704" s="1001" t="s">
        <v>1796</v>
      </c>
      <c r="D5704" s="1001" t="s">
        <v>855</v>
      </c>
      <c r="E5704" s="1001" t="n">
        <v>3160780230</v>
      </c>
      <c r="F5704" s="1001" t="n">
        <v>73023</v>
      </c>
      <c r="G5704" s="1001" t="s">
        <v>12376</v>
      </c>
      <c r="H5704" s="1128" t="n">
        <v>1800</v>
      </c>
      <c r="I5704" s="1068"/>
    </row>
    <row r="5705" customFormat="false" ht="12.75" hidden="false" customHeight="false" outlineLevel="0" collapsed="false">
      <c r="A5705" s="1001" t="n">
        <v>5703</v>
      </c>
      <c r="B5705" s="1001" t="s">
        <v>12377</v>
      </c>
      <c r="C5705" s="1001" t="s">
        <v>945</v>
      </c>
      <c r="D5705" s="1001" t="s">
        <v>852</v>
      </c>
      <c r="E5705" s="1001" t="n">
        <v>1030151530</v>
      </c>
      <c r="F5705" s="1001" t="n">
        <v>17162</v>
      </c>
      <c r="G5705" s="1001" t="s">
        <v>12378</v>
      </c>
      <c r="H5705" s="1128" t="n">
        <v>4835</v>
      </c>
      <c r="I5705" s="1068"/>
    </row>
    <row r="5706" customFormat="false" ht="12.75" hidden="false" customHeight="false" outlineLevel="0" collapsed="false">
      <c r="A5706" s="1001" t="n">
        <v>5704</v>
      </c>
      <c r="B5706" s="1001" t="s">
        <v>12379</v>
      </c>
      <c r="C5706" s="1001" t="s">
        <v>1012</v>
      </c>
      <c r="D5706" s="1001" t="s">
        <v>464</v>
      </c>
      <c r="E5706" s="1001" t="n">
        <v>2120700860</v>
      </c>
      <c r="F5706" s="1001" t="n">
        <v>58087</v>
      </c>
      <c r="G5706" s="1001" t="s">
        <v>12380</v>
      </c>
      <c r="H5706" s="1128" t="n">
        <v>259</v>
      </c>
      <c r="I5706" s="1068"/>
    </row>
    <row r="5707" customFormat="false" ht="12.75" hidden="false" customHeight="false" outlineLevel="0" collapsed="false">
      <c r="A5707" s="1001" t="n">
        <v>5705</v>
      </c>
      <c r="B5707" s="1001" t="s">
        <v>12381</v>
      </c>
      <c r="C5707" s="1001" t="s">
        <v>922</v>
      </c>
      <c r="D5707" s="1001" t="s">
        <v>848</v>
      </c>
      <c r="E5707" s="1001" t="n">
        <v>3150721070</v>
      </c>
      <c r="F5707" s="1001" t="n">
        <v>65107</v>
      </c>
      <c r="G5707" s="1001" t="s">
        <v>12382</v>
      </c>
      <c r="H5707" s="1128" t="n">
        <v>1563</v>
      </c>
      <c r="I5707" s="1068"/>
    </row>
    <row r="5708" customFormat="false" ht="12.75" hidden="false" customHeight="false" outlineLevel="0" collapsed="false">
      <c r="A5708" s="1001" t="n">
        <v>5706</v>
      </c>
      <c r="B5708" s="1001" t="s">
        <v>12383</v>
      </c>
      <c r="C5708" s="1001" t="s">
        <v>1518</v>
      </c>
      <c r="D5708" s="1001" t="s">
        <v>464</v>
      </c>
      <c r="E5708" s="1001" t="n">
        <v>2120400210</v>
      </c>
      <c r="F5708" s="1001" t="n">
        <v>59021</v>
      </c>
      <c r="G5708" s="1001" t="s">
        <v>12384</v>
      </c>
      <c r="H5708" s="1128" t="n">
        <v>4202</v>
      </c>
      <c r="I5708" s="1068"/>
    </row>
    <row r="5709" customFormat="false" ht="12.75" hidden="false" customHeight="false" outlineLevel="0" collapsed="false">
      <c r="A5709" s="1001" t="n">
        <v>5707</v>
      </c>
      <c r="B5709" s="1001" t="s">
        <v>12385</v>
      </c>
      <c r="C5709" s="1001" t="s">
        <v>1556</v>
      </c>
      <c r="D5709" s="1001" t="s">
        <v>458</v>
      </c>
      <c r="E5709" s="1001" t="n">
        <v>2090360190</v>
      </c>
      <c r="F5709" s="1001" t="n">
        <v>53020</v>
      </c>
      <c r="G5709" s="1001" t="s">
        <v>12386</v>
      </c>
      <c r="H5709" s="1128" t="n">
        <v>923</v>
      </c>
      <c r="I5709" s="1068"/>
    </row>
    <row r="5710" customFormat="false" ht="12.75" hidden="false" customHeight="false" outlineLevel="0" collapsed="false">
      <c r="A5710" s="1001" t="n">
        <v>5708</v>
      </c>
      <c r="B5710" s="1001" t="s">
        <v>12387</v>
      </c>
      <c r="C5710" s="1001" t="s">
        <v>985</v>
      </c>
      <c r="D5710" s="1001" t="s">
        <v>857</v>
      </c>
      <c r="E5710" s="1001" t="n">
        <v>4190480710</v>
      </c>
      <c r="F5710" s="1001" t="n">
        <v>83072</v>
      </c>
      <c r="G5710" s="1001" t="s">
        <v>12388</v>
      </c>
      <c r="H5710" s="1128" t="n">
        <v>3914</v>
      </c>
      <c r="I5710" s="1068"/>
    </row>
    <row r="5711" customFormat="false" ht="12.75" hidden="false" customHeight="false" outlineLevel="0" collapsed="false">
      <c r="A5711" s="1001" t="n">
        <v>5709</v>
      </c>
      <c r="B5711" s="1001" t="s">
        <v>12389</v>
      </c>
      <c r="C5711" s="1001" t="s">
        <v>974</v>
      </c>
      <c r="D5711" s="1001" t="s">
        <v>853</v>
      </c>
      <c r="E5711" s="1001" t="n">
        <v>3140940400</v>
      </c>
      <c r="F5711" s="1001" t="n">
        <v>94040</v>
      </c>
      <c r="G5711" s="1001" t="s">
        <v>12390</v>
      </c>
      <c r="H5711" s="1128" t="n">
        <v>857</v>
      </c>
      <c r="I5711" s="1068"/>
    </row>
    <row r="5712" customFormat="false" ht="12.75" hidden="false" customHeight="false" outlineLevel="0" collapsed="false">
      <c r="A5712" s="1001" t="n">
        <v>5710</v>
      </c>
      <c r="B5712" s="1001" t="s">
        <v>12391</v>
      </c>
      <c r="C5712" s="1001" t="s">
        <v>1250</v>
      </c>
      <c r="D5712" s="1001" t="s">
        <v>857</v>
      </c>
      <c r="E5712" s="1001" t="n">
        <v>4190550590</v>
      </c>
      <c r="F5712" s="1001" t="n">
        <v>82061</v>
      </c>
      <c r="G5712" s="1001" t="s">
        <v>12392</v>
      </c>
      <c r="H5712" s="1128" t="n">
        <v>1394</v>
      </c>
      <c r="I5712" s="1068"/>
    </row>
    <row r="5713" customFormat="false" ht="12.75" hidden="false" customHeight="false" outlineLevel="0" collapsed="false">
      <c r="A5713" s="1001" t="n">
        <v>5711</v>
      </c>
      <c r="B5713" s="1001" t="s">
        <v>12393</v>
      </c>
      <c r="C5713" s="1001" t="s">
        <v>1092</v>
      </c>
      <c r="D5713" s="1001" t="s">
        <v>848</v>
      </c>
      <c r="E5713" s="1001" t="n">
        <v>3150200700</v>
      </c>
      <c r="F5713" s="1001" t="n">
        <v>61070</v>
      </c>
      <c r="G5713" s="1001" t="s">
        <v>12394</v>
      </c>
      <c r="H5713" s="1128" t="n">
        <v>3206</v>
      </c>
      <c r="I5713" s="1068"/>
    </row>
    <row r="5714" customFormat="false" ht="12.75" hidden="false" customHeight="false" outlineLevel="0" collapsed="false">
      <c r="A5714" s="1001" t="n">
        <v>5712</v>
      </c>
      <c r="B5714" s="1001" t="s">
        <v>12395</v>
      </c>
      <c r="C5714" s="1001" t="s">
        <v>1325</v>
      </c>
      <c r="D5714" s="1001" t="s">
        <v>468</v>
      </c>
      <c r="E5714" s="1001" t="n">
        <v>3130230730</v>
      </c>
      <c r="F5714" s="1001" t="n">
        <v>69073</v>
      </c>
      <c r="G5714" s="1001" t="s">
        <v>12396</v>
      </c>
      <c r="H5714" s="1128" t="n">
        <v>1572</v>
      </c>
      <c r="I5714" s="1068"/>
    </row>
    <row r="5715" customFormat="false" ht="12.75" hidden="false" customHeight="false" outlineLevel="0" collapsed="false">
      <c r="A5715" s="1001" t="n">
        <v>5713</v>
      </c>
      <c r="B5715" s="1001" t="s">
        <v>12397</v>
      </c>
      <c r="C5715" s="1001" t="s">
        <v>890</v>
      </c>
      <c r="D5715" s="1001" t="s">
        <v>468</v>
      </c>
      <c r="E5715" s="1001" t="n">
        <v>3130600340</v>
      </c>
      <c r="F5715" s="1001" t="n">
        <v>68034</v>
      </c>
      <c r="G5715" s="1001" t="s">
        <v>12398</v>
      </c>
      <c r="H5715" s="1128" t="n">
        <v>894</v>
      </c>
      <c r="I5715" s="1068"/>
    </row>
    <row r="5716" customFormat="false" ht="12.75" hidden="false" customHeight="false" outlineLevel="0" collapsed="false">
      <c r="A5716" s="1001" t="n">
        <v>5714</v>
      </c>
      <c r="B5716" s="1001" t="s">
        <v>12399</v>
      </c>
      <c r="C5716" s="1001" t="s">
        <v>899</v>
      </c>
      <c r="D5716" s="1001" t="s">
        <v>846</v>
      </c>
      <c r="E5716" s="1001" t="n">
        <v>3170640680</v>
      </c>
      <c r="F5716" s="1001" t="n">
        <v>76069</v>
      </c>
      <c r="G5716" s="1001" t="s">
        <v>12400</v>
      </c>
      <c r="H5716" s="1128" t="n">
        <v>1313</v>
      </c>
      <c r="I5716" s="1068"/>
    </row>
    <row r="5717" customFormat="false" ht="12.75" hidden="false" customHeight="false" outlineLevel="0" collapsed="false">
      <c r="A5717" s="1001" t="n">
        <v>5715</v>
      </c>
      <c r="B5717" s="1001" t="s">
        <v>12401</v>
      </c>
      <c r="C5717" s="1001" t="s">
        <v>917</v>
      </c>
      <c r="D5717" s="1001" t="s">
        <v>464</v>
      </c>
      <c r="E5717" s="1001" t="n">
        <v>2120690590</v>
      </c>
      <c r="F5717" s="1001" t="n">
        <v>57061</v>
      </c>
      <c r="G5717" s="1001" t="s">
        <v>12402</v>
      </c>
      <c r="H5717" s="1128" t="n">
        <v>548</v>
      </c>
      <c r="I5717" s="1068"/>
    </row>
    <row r="5718" customFormat="false" ht="12.75" hidden="false" customHeight="false" outlineLevel="0" collapsed="false">
      <c r="A5718" s="1001" t="n">
        <v>5716</v>
      </c>
      <c r="B5718" s="1001" t="s">
        <v>12403</v>
      </c>
      <c r="C5718" s="1001" t="s">
        <v>1250</v>
      </c>
      <c r="D5718" s="1001" t="s">
        <v>857</v>
      </c>
      <c r="E5718" s="1001" t="n">
        <v>4190550600</v>
      </c>
      <c r="F5718" s="1001" t="n">
        <v>82062</v>
      </c>
      <c r="G5718" s="1001" t="s">
        <v>12404</v>
      </c>
      <c r="H5718" s="1128" t="n">
        <v>2264</v>
      </c>
      <c r="I5718" s="1068"/>
    </row>
    <row r="5719" customFormat="false" ht="12.75" hidden="false" customHeight="false" outlineLevel="0" collapsed="false">
      <c r="A5719" s="1001" t="n">
        <v>5717</v>
      </c>
      <c r="B5719" s="1001" t="s">
        <v>12405</v>
      </c>
      <c r="C5719" s="1001" t="s">
        <v>922</v>
      </c>
      <c r="D5719" s="1001" t="s">
        <v>848</v>
      </c>
      <c r="E5719" s="1001" t="n">
        <v>3150721080</v>
      </c>
      <c r="F5719" s="1001" t="n">
        <v>65108</v>
      </c>
      <c r="G5719" s="1001" t="s">
        <v>12406</v>
      </c>
      <c r="H5719" s="1128" t="n">
        <v>8718</v>
      </c>
      <c r="I5719" s="1068"/>
    </row>
    <row r="5720" customFormat="false" ht="12.75" hidden="false" customHeight="false" outlineLevel="0" collapsed="false">
      <c r="A5720" s="1001" t="n">
        <v>5718</v>
      </c>
      <c r="B5720" s="1001" t="s">
        <v>12407</v>
      </c>
      <c r="C5720" s="1001" t="s">
        <v>925</v>
      </c>
      <c r="D5720" s="1001" t="s">
        <v>848</v>
      </c>
      <c r="E5720" s="1001" t="n">
        <v>3150510650</v>
      </c>
      <c r="F5720" s="1001" t="n">
        <v>63065</v>
      </c>
      <c r="G5720" s="1001" t="s">
        <v>12408</v>
      </c>
      <c r="H5720" s="1128" t="n">
        <v>6623</v>
      </c>
      <c r="I5720" s="1068"/>
    </row>
    <row r="5721" customFormat="false" ht="12.75" hidden="false" customHeight="false" outlineLevel="0" collapsed="false">
      <c r="A5721" s="1001" t="n">
        <v>5719</v>
      </c>
      <c r="B5721" s="1001" t="s">
        <v>12409</v>
      </c>
      <c r="C5721" s="1001" t="s">
        <v>914</v>
      </c>
      <c r="D5721" s="1001" t="s">
        <v>468</v>
      </c>
      <c r="E5721" s="1001" t="n">
        <v>3130380840</v>
      </c>
      <c r="F5721" s="1001" t="n">
        <v>66084</v>
      </c>
      <c r="G5721" s="1001" t="s">
        <v>12410</v>
      </c>
      <c r="H5721" s="1128" t="n">
        <v>1507</v>
      </c>
      <c r="I5721" s="1068"/>
    </row>
    <row r="5722" customFormat="false" ht="12.75" hidden="false" customHeight="false" outlineLevel="0" collapsed="false">
      <c r="A5722" s="1001" t="n">
        <v>5720</v>
      </c>
      <c r="B5722" s="1001" t="s">
        <v>12411</v>
      </c>
      <c r="C5722" s="1001" t="s">
        <v>1092</v>
      </c>
      <c r="D5722" s="1001" t="s">
        <v>848</v>
      </c>
      <c r="E5722" s="1001" t="n">
        <v>3150200710</v>
      </c>
      <c r="F5722" s="1001" t="n">
        <v>61071</v>
      </c>
      <c r="G5722" s="1001" t="s">
        <v>12412</v>
      </c>
      <c r="H5722" s="1128" t="n">
        <v>839</v>
      </c>
      <c r="I5722" s="1068"/>
    </row>
    <row r="5723" customFormat="false" ht="12.75" hidden="false" customHeight="false" outlineLevel="0" collapsed="false">
      <c r="A5723" s="1001" t="n">
        <v>5721</v>
      </c>
      <c r="B5723" s="1001" t="s">
        <v>12413</v>
      </c>
      <c r="C5723" s="1001" t="s">
        <v>1325</v>
      </c>
      <c r="D5723" s="1001" t="s">
        <v>468</v>
      </c>
      <c r="E5723" s="1001" t="n">
        <v>3130230750</v>
      </c>
      <c r="F5723" s="1001" t="n">
        <v>69075</v>
      </c>
      <c r="G5723" s="1001" t="s">
        <v>12414</v>
      </c>
      <c r="H5723" s="1128" t="n">
        <v>1057</v>
      </c>
      <c r="I5723" s="1068"/>
    </row>
    <row r="5724" customFormat="false" ht="12.75" hidden="false" customHeight="false" outlineLevel="0" collapsed="false">
      <c r="A5724" s="1001" t="n">
        <v>5722</v>
      </c>
      <c r="B5724" s="1001" t="s">
        <v>12415</v>
      </c>
      <c r="C5724" s="1001" t="s">
        <v>939</v>
      </c>
      <c r="D5724" s="1001" t="s">
        <v>464</v>
      </c>
      <c r="E5724" s="1001" t="n">
        <v>2120330590</v>
      </c>
      <c r="F5724" s="1001" t="n">
        <v>60060</v>
      </c>
      <c r="G5724" s="1001" t="s">
        <v>12416</v>
      </c>
      <c r="H5724" s="1128" t="n">
        <v>6975</v>
      </c>
      <c r="I5724" s="1068"/>
    </row>
    <row r="5725" customFormat="false" ht="12.75" hidden="false" customHeight="false" outlineLevel="0" collapsed="false">
      <c r="A5725" s="1001" t="n">
        <v>5723</v>
      </c>
      <c r="B5725" s="1001" t="s">
        <v>12417</v>
      </c>
      <c r="C5725" s="1001" t="s">
        <v>1518</v>
      </c>
      <c r="D5725" s="1001" t="s">
        <v>464</v>
      </c>
      <c r="E5725" s="1001" t="n">
        <v>2120400230</v>
      </c>
      <c r="F5725" s="1001" t="n">
        <v>59023</v>
      </c>
      <c r="G5725" s="1001" t="s">
        <v>12418</v>
      </c>
      <c r="H5725" s="1128" t="n">
        <v>1050</v>
      </c>
      <c r="I5725" s="1068"/>
    </row>
    <row r="5726" customFormat="false" ht="12.75" hidden="false" customHeight="false" outlineLevel="0" collapsed="false">
      <c r="A5726" s="1001" t="n">
        <v>5724</v>
      </c>
      <c r="B5726" s="1001" t="s">
        <v>12419</v>
      </c>
      <c r="C5726" s="1001" t="s">
        <v>974</v>
      </c>
      <c r="D5726" s="1001" t="s">
        <v>853</v>
      </c>
      <c r="E5726" s="1001" t="n">
        <v>3140940410</v>
      </c>
      <c r="F5726" s="1001" t="n">
        <v>94041</v>
      </c>
      <c r="G5726" s="1001" t="s">
        <v>12420</v>
      </c>
      <c r="H5726" s="1128" t="n">
        <v>492</v>
      </c>
      <c r="I5726" s="1068"/>
    </row>
    <row r="5727" customFormat="false" ht="12.75" hidden="false" customHeight="false" outlineLevel="0" collapsed="false">
      <c r="A5727" s="1001" t="n">
        <v>5725</v>
      </c>
      <c r="B5727" s="1001" t="s">
        <v>12421</v>
      </c>
      <c r="C5727" s="1001" t="s">
        <v>908</v>
      </c>
      <c r="D5727" s="1001" t="s">
        <v>854</v>
      </c>
      <c r="E5727" s="1001" t="n">
        <v>1010271910</v>
      </c>
      <c r="F5727" s="1001" t="n">
        <v>4191</v>
      </c>
      <c r="G5727" s="1001" t="s">
        <v>12422</v>
      </c>
      <c r="H5727" s="1128" t="n">
        <v>743</v>
      </c>
      <c r="I5727" s="1068"/>
    </row>
    <row r="5728" customFormat="false" ht="12.75" hidden="false" customHeight="false" outlineLevel="0" collapsed="false">
      <c r="A5728" s="1001" t="n">
        <v>5726</v>
      </c>
      <c r="B5728" s="1001" t="s">
        <v>12423</v>
      </c>
      <c r="C5728" s="1001" t="s">
        <v>1325</v>
      </c>
      <c r="D5728" s="1001" t="s">
        <v>468</v>
      </c>
      <c r="E5728" s="1001" t="n">
        <v>3130230760</v>
      </c>
      <c r="F5728" s="1001" t="n">
        <v>69076</v>
      </c>
      <c r="G5728" s="1001" t="s">
        <v>12424</v>
      </c>
      <c r="H5728" s="1128" t="n">
        <v>1195</v>
      </c>
      <c r="I5728" s="1068"/>
    </row>
    <row r="5729" customFormat="false" ht="12.75" hidden="false" customHeight="false" outlineLevel="0" collapsed="false">
      <c r="A5729" s="1001" t="n">
        <v>5727</v>
      </c>
      <c r="B5729" s="1001" t="s">
        <v>12425</v>
      </c>
      <c r="C5729" s="1001" t="s">
        <v>1556</v>
      </c>
      <c r="D5729" s="1001" t="s">
        <v>458</v>
      </c>
      <c r="E5729" s="1001" t="n">
        <v>2090360200</v>
      </c>
      <c r="F5729" s="1001" t="n">
        <v>53021</v>
      </c>
      <c r="G5729" s="1001" t="s">
        <v>12426</v>
      </c>
      <c r="H5729" s="1128" t="n">
        <v>8761</v>
      </c>
      <c r="I5729" s="1068"/>
    </row>
    <row r="5730" customFormat="false" ht="12.75" hidden="false" customHeight="false" outlineLevel="0" collapsed="false">
      <c r="A5730" s="1001" t="n">
        <v>5728</v>
      </c>
      <c r="B5730" s="1001" t="s">
        <v>12427</v>
      </c>
      <c r="C5730" s="1001" t="s">
        <v>985</v>
      </c>
      <c r="D5730" s="1001" t="s">
        <v>857</v>
      </c>
      <c r="E5730" s="1001" t="n">
        <v>4190480720</v>
      </c>
      <c r="F5730" s="1001" t="n">
        <v>83073</v>
      </c>
      <c r="G5730" s="1001" t="s">
        <v>12428</v>
      </c>
      <c r="H5730" s="1128" t="n">
        <v>1006</v>
      </c>
      <c r="I5730" s="1068"/>
    </row>
    <row r="5731" customFormat="false" ht="12.75" hidden="false" customHeight="false" outlineLevel="0" collapsed="false">
      <c r="A5731" s="1001" t="n">
        <v>5729</v>
      </c>
      <c r="B5731" s="1001" t="s">
        <v>12429</v>
      </c>
      <c r="C5731" s="1001" t="s">
        <v>1032</v>
      </c>
      <c r="D5731" s="1001" t="s">
        <v>854</v>
      </c>
      <c r="E5731" s="1001" t="n">
        <v>1010070940</v>
      </c>
      <c r="F5731" s="1001" t="n">
        <v>5094</v>
      </c>
      <c r="G5731" s="1001" t="s">
        <v>12430</v>
      </c>
      <c r="H5731" s="1128" t="n">
        <v>368</v>
      </c>
      <c r="I5731" s="1068"/>
    </row>
    <row r="5732" customFormat="false" ht="12.75" hidden="false" customHeight="false" outlineLevel="0" collapsed="false">
      <c r="A5732" s="1001" t="n">
        <v>5730</v>
      </c>
      <c r="B5732" s="1001" t="s">
        <v>12431</v>
      </c>
      <c r="C5732" s="1001" t="s">
        <v>1125</v>
      </c>
      <c r="D5732" s="1001" t="s">
        <v>851</v>
      </c>
      <c r="E5732" s="1001" t="n">
        <v>1070740540</v>
      </c>
      <c r="F5732" s="1001" t="n">
        <v>9054</v>
      </c>
      <c r="G5732" s="1001" t="s">
        <v>12432</v>
      </c>
      <c r="H5732" s="1128" t="n">
        <v>741</v>
      </c>
      <c r="I5732" s="1068"/>
    </row>
    <row r="5733" customFormat="false" ht="12.75" hidden="false" customHeight="false" outlineLevel="0" collapsed="false">
      <c r="A5733" s="1001" t="n">
        <v>5731</v>
      </c>
      <c r="B5733" s="1001" t="s">
        <v>12433</v>
      </c>
      <c r="C5733" s="1001" t="s">
        <v>908</v>
      </c>
      <c r="D5733" s="1001" t="s">
        <v>854</v>
      </c>
      <c r="E5733" s="1001" t="n">
        <v>1010271920</v>
      </c>
      <c r="F5733" s="1001" t="n">
        <v>4192</v>
      </c>
      <c r="G5733" s="1001" t="s">
        <v>12434</v>
      </c>
      <c r="H5733" s="1128" t="n">
        <v>2636</v>
      </c>
      <c r="I5733" s="1068"/>
    </row>
    <row r="5734" customFormat="false" ht="12.75" hidden="false" customHeight="false" outlineLevel="0" collapsed="false">
      <c r="A5734" s="1001" t="n">
        <v>5732</v>
      </c>
      <c r="B5734" s="1001" t="s">
        <v>12435</v>
      </c>
      <c r="C5734" s="1001" t="s">
        <v>971</v>
      </c>
      <c r="D5734" s="1001" t="s">
        <v>853</v>
      </c>
      <c r="E5734" s="1001" t="n">
        <v>3140190600</v>
      </c>
      <c r="F5734" s="1001" t="n">
        <v>70060</v>
      </c>
      <c r="G5734" s="1001" t="s">
        <v>12436</v>
      </c>
      <c r="H5734" s="1128" t="n">
        <v>641</v>
      </c>
      <c r="I5734" s="1068"/>
    </row>
    <row r="5735" customFormat="false" ht="12.75" hidden="false" customHeight="false" outlineLevel="0" collapsed="false">
      <c r="A5735" s="1001" t="n">
        <v>5733</v>
      </c>
      <c r="B5735" s="1001" t="s">
        <v>12437</v>
      </c>
      <c r="C5735" s="1001" t="s">
        <v>1017</v>
      </c>
      <c r="D5735" s="1001" t="s">
        <v>847</v>
      </c>
      <c r="E5735" s="1001" t="n">
        <v>3180670670</v>
      </c>
      <c r="F5735" s="1001" t="n">
        <v>80067</v>
      </c>
      <c r="G5735" s="1001" t="s">
        <v>12438</v>
      </c>
      <c r="H5735" s="1128" t="n">
        <v>6180</v>
      </c>
      <c r="I5735" s="1068"/>
    </row>
    <row r="5736" customFormat="false" ht="12.75" hidden="false" customHeight="false" outlineLevel="0" collapsed="false">
      <c r="A5736" s="1001" t="n">
        <v>5734</v>
      </c>
      <c r="B5736" s="1001" t="s">
        <v>12439</v>
      </c>
      <c r="C5736" s="1001" t="s">
        <v>985</v>
      </c>
      <c r="D5736" s="1001" t="s">
        <v>857</v>
      </c>
      <c r="E5736" s="1001" t="n">
        <v>4190480730</v>
      </c>
      <c r="F5736" s="1001" t="n">
        <v>83074</v>
      </c>
      <c r="G5736" s="1001" t="s">
        <v>12440</v>
      </c>
      <c r="H5736" s="1128" t="n">
        <v>567</v>
      </c>
      <c r="I5736" s="1068"/>
    </row>
    <row r="5737" customFormat="false" ht="12.75" hidden="false" customHeight="false" outlineLevel="0" collapsed="false">
      <c r="A5737" s="1001" t="n">
        <v>5735</v>
      </c>
      <c r="B5737" s="1001" t="s">
        <v>12441</v>
      </c>
      <c r="C5737" s="1001" t="s">
        <v>974</v>
      </c>
      <c r="D5737" s="1001" t="s">
        <v>853</v>
      </c>
      <c r="E5737" s="1001" t="n">
        <v>3140940420</v>
      </c>
      <c r="F5737" s="1001" t="n">
        <v>94042</v>
      </c>
      <c r="G5737" s="1001" t="s">
        <v>12442</v>
      </c>
      <c r="H5737" s="1128" t="n">
        <v>1074</v>
      </c>
      <c r="I5737" s="1068"/>
    </row>
    <row r="5738" customFormat="false" ht="12.75" hidden="false" customHeight="false" outlineLevel="0" collapsed="false">
      <c r="A5738" s="1001" t="n">
        <v>5736</v>
      </c>
      <c r="B5738" s="1001" t="s">
        <v>12443</v>
      </c>
      <c r="C5738" s="1001" t="s">
        <v>908</v>
      </c>
      <c r="D5738" s="1001" t="s">
        <v>854</v>
      </c>
      <c r="E5738" s="1001" t="n">
        <v>1010271930</v>
      </c>
      <c r="F5738" s="1001" t="n">
        <v>4193</v>
      </c>
      <c r="G5738" s="1001" t="s">
        <v>12444</v>
      </c>
      <c r="H5738" s="1128" t="n">
        <v>155</v>
      </c>
      <c r="I5738" s="1068"/>
    </row>
    <row r="5739" customFormat="false" ht="12.75" hidden="false" customHeight="false" outlineLevel="0" collapsed="false">
      <c r="A5739" s="1001" t="n">
        <v>5737</v>
      </c>
      <c r="B5739" s="1001" t="s">
        <v>12445</v>
      </c>
      <c r="C5739" s="1001" t="s">
        <v>1381</v>
      </c>
      <c r="D5739" s="1001" t="s">
        <v>851</v>
      </c>
      <c r="E5739" s="1001" t="n">
        <v>1070390250</v>
      </c>
      <c r="F5739" s="1001" t="n">
        <v>11025</v>
      </c>
      <c r="G5739" s="1001" t="s">
        <v>12446</v>
      </c>
      <c r="H5739" s="1128" t="n">
        <v>674</v>
      </c>
      <c r="I5739" s="1068"/>
    </row>
    <row r="5740" customFormat="false" ht="12.75" hidden="false" customHeight="false" outlineLevel="0" collapsed="false">
      <c r="A5740" s="1001" t="n">
        <v>5738</v>
      </c>
      <c r="B5740" s="1001" t="s">
        <v>12447</v>
      </c>
      <c r="C5740" s="1001" t="s">
        <v>1092</v>
      </c>
      <c r="D5740" s="1001" t="s">
        <v>848</v>
      </c>
      <c r="E5740" s="1001" t="n">
        <v>3150200720</v>
      </c>
      <c r="F5740" s="1001" t="n">
        <v>61072</v>
      </c>
      <c r="G5740" s="1001" t="s">
        <v>12448</v>
      </c>
      <c r="H5740" s="1128" t="n">
        <v>451</v>
      </c>
      <c r="I5740" s="1068"/>
    </row>
    <row r="5741" customFormat="false" ht="12.75" hidden="false" customHeight="false" outlineLevel="0" collapsed="false">
      <c r="A5741" s="1001" t="n">
        <v>5739</v>
      </c>
      <c r="B5741" s="1001" t="s">
        <v>12449</v>
      </c>
      <c r="C5741" s="1001" t="s">
        <v>988</v>
      </c>
      <c r="D5741" s="1001" t="s">
        <v>854</v>
      </c>
      <c r="E5741" s="1001" t="n">
        <v>1010021450</v>
      </c>
      <c r="F5741" s="1001" t="n">
        <v>6148</v>
      </c>
      <c r="G5741" s="1001" t="s">
        <v>12450</v>
      </c>
      <c r="H5741" s="1128" t="n">
        <v>218</v>
      </c>
      <c r="I5741" s="1068"/>
    </row>
    <row r="5742" customFormat="false" ht="12.75" hidden="false" customHeight="false" outlineLevel="0" collapsed="false">
      <c r="A5742" s="1001" t="n">
        <v>5740</v>
      </c>
      <c r="B5742" s="1001" t="s">
        <v>12451</v>
      </c>
      <c r="C5742" s="1001" t="s">
        <v>1103</v>
      </c>
      <c r="D5742" s="1001" t="s">
        <v>851</v>
      </c>
      <c r="E5742" s="1001" t="n">
        <v>1070370480</v>
      </c>
      <c r="F5742" s="1001" t="n">
        <v>8051</v>
      </c>
      <c r="G5742" s="1001" t="s">
        <v>12452</v>
      </c>
      <c r="H5742" s="1128" t="n">
        <v>293</v>
      </c>
      <c r="I5742" s="1068"/>
    </row>
    <row r="5743" customFormat="false" ht="12.75" hidden="false" customHeight="false" outlineLevel="0" collapsed="false">
      <c r="A5743" s="1001" t="n">
        <v>5741</v>
      </c>
      <c r="B5743" s="1001" t="s">
        <v>12453</v>
      </c>
      <c r="C5743" s="1001" t="s">
        <v>1032</v>
      </c>
      <c r="D5743" s="1001" t="s">
        <v>854</v>
      </c>
      <c r="E5743" s="1001" t="n">
        <v>1010070950</v>
      </c>
      <c r="F5743" s="1001" t="n">
        <v>5095</v>
      </c>
      <c r="G5743" s="1001" t="s">
        <v>12454</v>
      </c>
      <c r="H5743" s="1128" t="n">
        <v>342</v>
      </c>
      <c r="I5743" s="1068"/>
    </row>
    <row r="5744" customFormat="false" ht="12.75" hidden="false" customHeight="false" outlineLevel="0" collapsed="false">
      <c r="A5744" s="1001" t="n">
        <v>5742</v>
      </c>
      <c r="B5744" s="1001" t="s">
        <v>12455</v>
      </c>
      <c r="C5744" s="1001" t="s">
        <v>905</v>
      </c>
      <c r="D5744" s="1001" t="s">
        <v>855</v>
      </c>
      <c r="E5744" s="1001" t="n">
        <v>3160310400</v>
      </c>
      <c r="F5744" s="1001" t="n">
        <v>71042</v>
      </c>
      <c r="G5744" s="1001" t="s">
        <v>12456</v>
      </c>
      <c r="H5744" s="1128" t="n">
        <v>1683</v>
      </c>
      <c r="I5744" s="1068"/>
    </row>
    <row r="5745" customFormat="false" ht="12.75" hidden="false" customHeight="false" outlineLevel="0" collapsed="false">
      <c r="A5745" s="1001" t="n">
        <v>5743</v>
      </c>
      <c r="B5745" s="1001" t="s">
        <v>12457</v>
      </c>
      <c r="C5745" s="1001" t="s">
        <v>1032</v>
      </c>
      <c r="D5745" s="1001" t="s">
        <v>854</v>
      </c>
      <c r="E5745" s="1001" t="n">
        <v>1010070960</v>
      </c>
      <c r="F5745" s="1001" t="n">
        <v>5096</v>
      </c>
      <c r="G5745" s="1001" t="s">
        <v>12458</v>
      </c>
      <c r="H5745" s="1128" t="n">
        <v>1367</v>
      </c>
      <c r="I5745" s="1068"/>
    </row>
    <row r="5746" customFormat="false" ht="12.75" hidden="false" customHeight="false" outlineLevel="0" collapsed="false">
      <c r="A5746" s="1001" t="n">
        <v>5744</v>
      </c>
      <c r="B5746" s="1001" t="s">
        <v>12459</v>
      </c>
      <c r="C5746" s="1001" t="s">
        <v>893</v>
      </c>
      <c r="D5746" s="1001" t="s">
        <v>852</v>
      </c>
      <c r="E5746" s="1001" t="n">
        <v>1030491840</v>
      </c>
      <c r="F5746" s="1001" t="n">
        <v>15185</v>
      </c>
      <c r="G5746" s="1001" t="s">
        <v>12460</v>
      </c>
      <c r="H5746" s="1128" t="n">
        <v>4627</v>
      </c>
      <c r="I5746" s="1068"/>
    </row>
    <row r="5747" customFormat="false" ht="12.75" hidden="false" customHeight="false" outlineLevel="0" collapsed="false">
      <c r="A5747" s="1001" t="n">
        <v>5745</v>
      </c>
      <c r="B5747" s="1001" t="s">
        <v>12461</v>
      </c>
      <c r="C5747" s="1001" t="s">
        <v>908</v>
      </c>
      <c r="D5747" s="1001" t="s">
        <v>854</v>
      </c>
      <c r="E5747" s="1001" t="n">
        <v>1010271940</v>
      </c>
      <c r="F5747" s="1001" t="n">
        <v>4194</v>
      </c>
      <c r="G5747" s="1001" t="s">
        <v>12462</v>
      </c>
      <c r="H5747" s="1128" t="n">
        <v>1572</v>
      </c>
      <c r="I5747" s="1068"/>
    </row>
    <row r="5748" customFormat="false" ht="12.75" hidden="false" customHeight="false" outlineLevel="0" collapsed="false">
      <c r="A5748" s="1001" t="n">
        <v>5746</v>
      </c>
      <c r="B5748" s="1001" t="s">
        <v>12463</v>
      </c>
      <c r="C5748" s="1001" t="s">
        <v>908</v>
      </c>
      <c r="D5748" s="1001" t="s">
        <v>854</v>
      </c>
      <c r="E5748" s="1001" t="n">
        <v>1010271950</v>
      </c>
      <c r="F5748" s="1001" t="n">
        <v>4195</v>
      </c>
      <c r="G5748" s="1001" t="s">
        <v>12464</v>
      </c>
      <c r="H5748" s="1128" t="n">
        <v>409</v>
      </c>
      <c r="I5748" s="1068"/>
    </row>
    <row r="5749" customFormat="false" ht="12.75" hidden="false" customHeight="false" outlineLevel="0" collapsed="false">
      <c r="A5749" s="1001" t="n">
        <v>5747</v>
      </c>
      <c r="B5749" s="1001" t="s">
        <v>12465</v>
      </c>
      <c r="C5749" s="1001" t="s">
        <v>908</v>
      </c>
      <c r="D5749" s="1001" t="s">
        <v>854</v>
      </c>
      <c r="E5749" s="1001" t="n">
        <v>1010271960</v>
      </c>
      <c r="F5749" s="1001" t="n">
        <v>4196</v>
      </c>
      <c r="G5749" s="1001" t="s">
        <v>12466</v>
      </c>
      <c r="H5749" s="1128" t="n">
        <v>963</v>
      </c>
      <c r="I5749" s="1068"/>
    </row>
    <row r="5750" customFormat="false" ht="12.75" hidden="false" customHeight="false" outlineLevel="0" collapsed="false">
      <c r="A5750" s="1001" t="n">
        <v>5748</v>
      </c>
      <c r="B5750" s="1001" t="s">
        <v>12467</v>
      </c>
      <c r="C5750" s="1001" t="s">
        <v>945</v>
      </c>
      <c r="D5750" s="1001" t="s">
        <v>852</v>
      </c>
      <c r="E5750" s="1001" t="n">
        <v>1030151540</v>
      </c>
      <c r="F5750" s="1001" t="n">
        <v>17163</v>
      </c>
      <c r="G5750" s="1001" t="s">
        <v>12468</v>
      </c>
      <c r="H5750" s="1128" t="n">
        <v>9797</v>
      </c>
      <c r="I5750" s="1068"/>
    </row>
    <row r="5751" customFormat="false" ht="12.75" hidden="false" customHeight="false" outlineLevel="0" collapsed="false">
      <c r="A5751" s="1001" t="n">
        <v>5749</v>
      </c>
      <c r="B5751" s="1001" t="s">
        <v>12469</v>
      </c>
      <c r="C5751" s="1001" t="s">
        <v>1215</v>
      </c>
      <c r="D5751" s="1001" t="s">
        <v>858</v>
      </c>
      <c r="E5751" s="1001" t="n">
        <v>1040140701</v>
      </c>
      <c r="F5751" s="1001" t="n">
        <v>21075</v>
      </c>
      <c r="G5751" s="1001" t="s">
        <v>12470</v>
      </c>
      <c r="H5751" s="1128" t="n">
        <v>1253</v>
      </c>
      <c r="I5751" s="1068"/>
    </row>
    <row r="5752" customFormat="false" ht="12.75" hidden="false" customHeight="false" outlineLevel="0" collapsed="false">
      <c r="A5752" s="1001" t="n">
        <v>5750</v>
      </c>
      <c r="B5752" s="1001" t="s">
        <v>12471</v>
      </c>
      <c r="C5752" s="1001" t="s">
        <v>1159</v>
      </c>
      <c r="D5752" s="1001" t="s">
        <v>852</v>
      </c>
      <c r="E5752" s="1001" t="n">
        <v>1030241860</v>
      </c>
      <c r="F5752" s="1001" t="n">
        <v>13197</v>
      </c>
      <c r="G5752" s="1001" t="s">
        <v>12472</v>
      </c>
      <c r="H5752" s="1128" t="n">
        <v>1259</v>
      </c>
      <c r="I5752" s="1068"/>
    </row>
    <row r="5753" customFormat="false" ht="12.75" hidden="false" customHeight="false" outlineLevel="0" collapsed="false">
      <c r="A5753" s="1001" t="n">
        <v>5751</v>
      </c>
      <c r="B5753" s="1001" t="s">
        <v>12473</v>
      </c>
      <c r="C5753" s="1001" t="s">
        <v>905</v>
      </c>
      <c r="D5753" s="1001" t="s">
        <v>855</v>
      </c>
      <c r="E5753" s="1001" t="n">
        <v>3160310410</v>
      </c>
      <c r="F5753" s="1001" t="n">
        <v>71043</v>
      </c>
      <c r="G5753" s="1001" t="s">
        <v>12474</v>
      </c>
      <c r="H5753" s="1128" t="n">
        <v>3350</v>
      </c>
      <c r="I5753" s="1068"/>
    </row>
    <row r="5754" customFormat="false" ht="12.75" hidden="false" customHeight="false" outlineLevel="0" collapsed="false">
      <c r="A5754" s="1001" t="n">
        <v>5752</v>
      </c>
      <c r="B5754" s="1001" t="s">
        <v>12475</v>
      </c>
      <c r="C5754" s="1001" t="s">
        <v>985</v>
      </c>
      <c r="D5754" s="1001" t="s">
        <v>857</v>
      </c>
      <c r="E5754" s="1001" t="n">
        <v>4190480740</v>
      </c>
      <c r="F5754" s="1001" t="n">
        <v>83075</v>
      </c>
      <c r="G5754" s="1001" t="s">
        <v>12476</v>
      </c>
      <c r="H5754" s="1128" t="n">
        <v>1947</v>
      </c>
      <c r="I5754" s="1068"/>
    </row>
    <row r="5755" customFormat="false" ht="12.75" hidden="false" customHeight="false" outlineLevel="0" collapsed="false">
      <c r="A5755" s="1001" t="n">
        <v>5753</v>
      </c>
      <c r="B5755" s="1001" t="s">
        <v>12477</v>
      </c>
      <c r="C5755" s="1001" t="s">
        <v>954</v>
      </c>
      <c r="D5755" s="1001" t="s">
        <v>852</v>
      </c>
      <c r="E5755" s="1001" t="n">
        <v>1030450510</v>
      </c>
      <c r="F5755" s="1001" t="n">
        <v>20051</v>
      </c>
      <c r="G5755" s="1001" t="s">
        <v>12478</v>
      </c>
      <c r="H5755" s="1128" t="n">
        <v>5153</v>
      </c>
      <c r="I5755" s="1068"/>
    </row>
    <row r="5756" customFormat="false" ht="12.75" hidden="false" customHeight="false" outlineLevel="0" collapsed="false">
      <c r="A5756" s="1001" t="n">
        <v>5754</v>
      </c>
      <c r="B5756" s="1001" t="s">
        <v>12479</v>
      </c>
      <c r="C5756" s="1001" t="s">
        <v>945</v>
      </c>
      <c r="D5756" s="1001" t="s">
        <v>852</v>
      </c>
      <c r="E5756" s="1001" t="n">
        <v>1030151550</v>
      </c>
      <c r="F5756" s="1001" t="n">
        <v>17164</v>
      </c>
      <c r="G5756" s="1001" t="s">
        <v>12480</v>
      </c>
      <c r="H5756" s="1128" t="n">
        <v>4366</v>
      </c>
      <c r="I5756" s="1068"/>
    </row>
    <row r="5757" customFormat="false" ht="12.75" hidden="false" customHeight="false" outlineLevel="0" collapsed="false">
      <c r="A5757" s="1001" t="n">
        <v>5755</v>
      </c>
      <c r="B5757" s="1001" t="s">
        <v>12481</v>
      </c>
      <c r="C5757" s="1001" t="s">
        <v>922</v>
      </c>
      <c r="D5757" s="1001" t="s">
        <v>848</v>
      </c>
      <c r="E5757" s="1001" t="n">
        <v>3150721090</v>
      </c>
      <c r="F5757" s="1001" t="n">
        <v>65109</v>
      </c>
      <c r="G5757" s="1001" t="s">
        <v>12482</v>
      </c>
      <c r="H5757" s="1128" t="n">
        <v>1293</v>
      </c>
      <c r="I5757" s="1068"/>
    </row>
    <row r="5758" customFormat="false" ht="12.75" hidden="false" customHeight="false" outlineLevel="0" collapsed="false">
      <c r="A5758" s="1001" t="n">
        <v>5756</v>
      </c>
      <c r="B5758" s="1001" t="s">
        <v>12483</v>
      </c>
      <c r="C5758" s="1001" t="s">
        <v>881</v>
      </c>
      <c r="D5758" s="1001" t="s">
        <v>852</v>
      </c>
      <c r="E5758" s="1001" t="n">
        <v>1030980720</v>
      </c>
      <c r="F5758" s="1001" t="n">
        <v>97072</v>
      </c>
      <c r="G5758" s="1001" t="s">
        <v>12484</v>
      </c>
      <c r="H5758" s="1128" t="n">
        <v>3058</v>
      </c>
      <c r="I5758" s="1068"/>
    </row>
    <row r="5759" customFormat="false" ht="12.75" hidden="false" customHeight="false" outlineLevel="0" collapsed="false">
      <c r="A5759" s="1001" t="n">
        <v>5757</v>
      </c>
      <c r="B5759" s="1001" t="s">
        <v>12485</v>
      </c>
      <c r="C5759" s="1001" t="s">
        <v>942</v>
      </c>
      <c r="D5759" s="1001" t="s">
        <v>847</v>
      </c>
      <c r="E5759" s="1001" t="n">
        <v>3180251050</v>
      </c>
      <c r="F5759" s="1001" t="n">
        <v>78104</v>
      </c>
      <c r="G5759" s="1001" t="s">
        <v>12486</v>
      </c>
      <c r="H5759" s="1128" t="n">
        <v>6820</v>
      </c>
      <c r="I5759" s="1068"/>
    </row>
    <row r="5760" customFormat="false" ht="12.75" hidden="false" customHeight="false" outlineLevel="0" collapsed="false">
      <c r="A5760" s="1001" t="n">
        <v>5758</v>
      </c>
      <c r="B5760" s="1001" t="s">
        <v>12487</v>
      </c>
      <c r="C5760" s="1001" t="s">
        <v>1017</v>
      </c>
      <c r="D5760" s="1001" t="s">
        <v>847</v>
      </c>
      <c r="E5760" s="1001" t="n">
        <v>3180670680</v>
      </c>
      <c r="F5760" s="1001" t="n">
        <v>80068</v>
      </c>
      <c r="G5760" s="1001" t="s">
        <v>12488</v>
      </c>
      <c r="H5760" s="1128" t="n">
        <v>971</v>
      </c>
      <c r="I5760" s="1068"/>
    </row>
    <row r="5761" customFormat="false" ht="12.75" hidden="false" customHeight="false" outlineLevel="0" collapsed="false">
      <c r="A5761" s="1001" t="n">
        <v>5759</v>
      </c>
      <c r="B5761" s="1001" t="s">
        <v>12489</v>
      </c>
      <c r="C5761" s="1001" t="s">
        <v>942</v>
      </c>
      <c r="D5761" s="1001" t="s">
        <v>847</v>
      </c>
      <c r="E5761" s="1001" t="n">
        <v>3180251060</v>
      </c>
      <c r="F5761" s="1001" t="n">
        <v>78105</v>
      </c>
      <c r="G5761" s="1001" t="s">
        <v>12490</v>
      </c>
      <c r="H5761" s="1128" t="n">
        <v>5399</v>
      </c>
      <c r="I5761" s="1068"/>
    </row>
    <row r="5762" customFormat="false" ht="12.75" hidden="false" customHeight="false" outlineLevel="0" collapsed="false">
      <c r="A5762" s="1001" t="n">
        <v>5760</v>
      </c>
      <c r="B5762" s="1001" t="s">
        <v>12491</v>
      </c>
      <c r="C5762" s="1001" t="s">
        <v>1117</v>
      </c>
      <c r="D5762" s="1001" t="s">
        <v>852</v>
      </c>
      <c r="E5762" s="1001" t="n">
        <v>1030571240</v>
      </c>
      <c r="F5762" s="1001" t="n">
        <v>18127</v>
      </c>
      <c r="G5762" s="1001" t="s">
        <v>12492</v>
      </c>
      <c r="H5762" s="1128" t="n">
        <v>660</v>
      </c>
      <c r="I5762" s="1068"/>
    </row>
    <row r="5763" customFormat="false" ht="12.75" hidden="false" customHeight="false" outlineLevel="0" collapsed="false">
      <c r="A5763" s="1001" t="n">
        <v>5761</v>
      </c>
      <c r="B5763" s="1001" t="s">
        <v>12493</v>
      </c>
      <c r="C5763" s="1001" t="s">
        <v>999</v>
      </c>
      <c r="D5763" s="1001" t="s">
        <v>852</v>
      </c>
      <c r="E5763" s="1001" t="n">
        <v>1030121720</v>
      </c>
      <c r="F5763" s="1001" t="n">
        <v>16182</v>
      </c>
      <c r="G5763" s="1001" t="s">
        <v>12494</v>
      </c>
      <c r="H5763" s="1128" t="n">
        <v>3874</v>
      </c>
      <c r="I5763" s="1068"/>
    </row>
    <row r="5764" customFormat="false" ht="12.75" hidden="false" customHeight="false" outlineLevel="0" collapsed="false">
      <c r="A5764" s="1001" t="n">
        <v>5762</v>
      </c>
      <c r="B5764" s="1001" t="s">
        <v>12495</v>
      </c>
      <c r="C5764" s="1001" t="s">
        <v>1151</v>
      </c>
      <c r="D5764" s="1001" t="s">
        <v>852</v>
      </c>
      <c r="E5764" s="1001" t="n">
        <v>1030770560</v>
      </c>
      <c r="F5764" s="1001" t="n">
        <v>14056</v>
      </c>
      <c r="G5764" s="1001" t="s">
        <v>12496</v>
      </c>
      <c r="H5764" s="1128" t="n">
        <v>561</v>
      </c>
      <c r="I5764" s="1068"/>
    </row>
    <row r="5765" customFormat="false" ht="12.75" hidden="false" customHeight="false" outlineLevel="0" collapsed="false">
      <c r="A5765" s="1001" t="n">
        <v>5763</v>
      </c>
      <c r="B5765" s="1001" t="s">
        <v>12497</v>
      </c>
      <c r="C5765" s="1001" t="s">
        <v>1012</v>
      </c>
      <c r="D5765" s="1001" t="s">
        <v>464</v>
      </c>
      <c r="E5765" s="1001" t="n">
        <v>2120700890</v>
      </c>
      <c r="F5765" s="1001" t="n">
        <v>58090</v>
      </c>
      <c r="G5765" s="1001" t="s">
        <v>12498</v>
      </c>
      <c r="H5765" s="1128" t="n">
        <v>649</v>
      </c>
      <c r="I5765" s="1068"/>
    </row>
    <row r="5766" customFormat="false" ht="12.75" hidden="false" customHeight="false" outlineLevel="0" collapsed="false">
      <c r="A5766" s="1001" t="n">
        <v>5764</v>
      </c>
      <c r="B5766" s="1001" t="s">
        <v>12499</v>
      </c>
      <c r="C5766" s="1001" t="s">
        <v>1325</v>
      </c>
      <c r="D5766" s="1001" t="s">
        <v>468</v>
      </c>
      <c r="E5766" s="1001" t="n">
        <v>3130230770</v>
      </c>
      <c r="F5766" s="1001" t="n">
        <v>69077</v>
      </c>
      <c r="G5766" s="1001" t="s">
        <v>12500</v>
      </c>
      <c r="H5766" s="1128" t="n">
        <v>98</v>
      </c>
      <c r="I5766" s="1068"/>
    </row>
    <row r="5767" customFormat="false" ht="12.75" hidden="false" customHeight="false" outlineLevel="0" collapsed="false">
      <c r="A5767" s="1001" t="n">
        <v>5765</v>
      </c>
      <c r="B5767" s="1001" t="s">
        <v>12501</v>
      </c>
      <c r="C5767" s="1001" t="s">
        <v>1269</v>
      </c>
      <c r="D5767" s="1001" t="s">
        <v>860</v>
      </c>
      <c r="E5767" s="1001" t="n">
        <v>1020040560</v>
      </c>
      <c r="F5767" s="1001" t="n">
        <v>7057</v>
      </c>
      <c r="G5767" s="1001" t="s">
        <v>12502</v>
      </c>
      <c r="H5767" s="1128" t="n">
        <v>1005</v>
      </c>
      <c r="I5767" s="1068"/>
    </row>
    <row r="5768" customFormat="false" ht="12.75" hidden="false" customHeight="false" outlineLevel="0" collapsed="false">
      <c r="A5768" s="1001" t="n">
        <v>5766</v>
      </c>
      <c r="B5768" s="1001" t="s">
        <v>12503</v>
      </c>
      <c r="C5768" s="1001" t="s">
        <v>1035</v>
      </c>
      <c r="D5768" s="1001" t="s">
        <v>854</v>
      </c>
      <c r="E5768" s="1001" t="n">
        <v>1010812131</v>
      </c>
      <c r="F5768" s="1001" t="n">
        <v>1222</v>
      </c>
      <c r="G5768" s="1001" t="s">
        <v>12504</v>
      </c>
      <c r="H5768" s="1128" t="n">
        <v>1988</v>
      </c>
      <c r="I5768" s="1068"/>
    </row>
    <row r="5769" customFormat="false" ht="12.75" hidden="false" customHeight="false" outlineLevel="0" collapsed="false">
      <c r="A5769" s="1001" t="n">
        <v>5767</v>
      </c>
      <c r="B5769" s="1001" t="s">
        <v>12505</v>
      </c>
      <c r="C5769" s="1001" t="s">
        <v>1187</v>
      </c>
      <c r="D5769" s="1001" t="s">
        <v>849</v>
      </c>
      <c r="E5769" s="1001" t="n">
        <v>1080680350</v>
      </c>
      <c r="F5769" s="1001" t="n">
        <v>35035</v>
      </c>
      <c r="G5769" s="1001" t="s">
        <v>12506</v>
      </c>
      <c r="H5769" s="1128" t="n">
        <v>4016</v>
      </c>
      <c r="I5769" s="1068"/>
    </row>
    <row r="5770" customFormat="false" ht="12.75" hidden="false" customHeight="false" outlineLevel="0" collapsed="false">
      <c r="A5770" s="1001" t="n">
        <v>5768</v>
      </c>
      <c r="B5770" s="1001" t="s">
        <v>12507</v>
      </c>
      <c r="C5770" s="1001" t="s">
        <v>1012</v>
      </c>
      <c r="D5770" s="1001" t="s">
        <v>464</v>
      </c>
      <c r="E5770" s="1001" t="n">
        <v>2120700900</v>
      </c>
      <c r="F5770" s="1001" t="n">
        <v>58091</v>
      </c>
      <c r="G5770" s="1001" t="s">
        <v>12508</v>
      </c>
      <c r="H5770" s="1128" t="n">
        <v>2749031</v>
      </c>
      <c r="I5770" s="1068"/>
    </row>
    <row r="5771" customFormat="false" ht="12.75" hidden="false" customHeight="false" outlineLevel="0" collapsed="false">
      <c r="A5771" s="1001" t="n">
        <v>5769</v>
      </c>
      <c r="B5771" s="1001" t="s">
        <v>12509</v>
      </c>
      <c r="C5771" s="1001" t="s">
        <v>922</v>
      </c>
      <c r="D5771" s="1001" t="s">
        <v>848</v>
      </c>
      <c r="E5771" s="1001" t="n">
        <v>3150721100</v>
      </c>
      <c r="F5771" s="1001" t="n">
        <v>65110</v>
      </c>
      <c r="G5771" s="1001" t="s">
        <v>12510</v>
      </c>
      <c r="H5771" s="1128" t="n">
        <v>375</v>
      </c>
      <c r="I5771" s="1068"/>
    </row>
    <row r="5772" customFormat="false" ht="12.75" hidden="false" customHeight="false" outlineLevel="0" collapsed="false">
      <c r="A5772" s="1001" t="n">
        <v>5770</v>
      </c>
      <c r="B5772" s="1001" t="s">
        <v>12511</v>
      </c>
      <c r="C5772" s="1001" t="s">
        <v>378</v>
      </c>
      <c r="D5772" s="1001" t="s">
        <v>854</v>
      </c>
      <c r="E5772" s="1001" t="n">
        <v>1010521240</v>
      </c>
      <c r="F5772" s="1001" t="n">
        <v>3130</v>
      </c>
      <c r="G5772" s="1001" t="s">
        <v>12512</v>
      </c>
      <c r="H5772" s="1128" t="n">
        <v>3677</v>
      </c>
      <c r="I5772" s="1068"/>
    </row>
    <row r="5773" customFormat="false" ht="12.75" hidden="false" customHeight="false" outlineLevel="0" collapsed="false">
      <c r="A5773" s="1001" t="n">
        <v>5771</v>
      </c>
      <c r="B5773" s="1001" t="s">
        <v>12513</v>
      </c>
      <c r="C5773" s="1001" t="s">
        <v>1117</v>
      </c>
      <c r="D5773" s="1001" t="s">
        <v>852</v>
      </c>
      <c r="E5773" s="1001" t="n">
        <v>1030571250</v>
      </c>
      <c r="F5773" s="1001" t="n">
        <v>18128</v>
      </c>
      <c r="G5773" s="1001" t="s">
        <v>12514</v>
      </c>
      <c r="H5773" s="1128" t="n">
        <v>580</v>
      </c>
      <c r="I5773" s="1068"/>
    </row>
    <row r="5774" customFormat="false" ht="12.75" hidden="false" customHeight="false" outlineLevel="0" collapsed="false">
      <c r="A5774" s="1001" t="n">
        <v>5772</v>
      </c>
      <c r="B5774" s="1001" t="s">
        <v>12515</v>
      </c>
      <c r="C5774" s="1001" t="s">
        <v>1024</v>
      </c>
      <c r="D5774" s="1001" t="s">
        <v>856</v>
      </c>
      <c r="E5774" s="1001" t="n">
        <v>4200730600</v>
      </c>
      <c r="F5774" s="1001" t="n">
        <v>90061</v>
      </c>
      <c r="G5774" s="1001" t="s">
        <v>12516</v>
      </c>
      <c r="H5774" s="1128" t="n">
        <v>497</v>
      </c>
      <c r="I5774" s="1068"/>
    </row>
    <row r="5775" customFormat="false" ht="12.75" hidden="false" customHeight="false" outlineLevel="0" collapsed="false">
      <c r="A5775" s="1001" t="n">
        <v>5773</v>
      </c>
      <c r="B5775" s="1001" t="s">
        <v>12517</v>
      </c>
      <c r="C5775" s="1001" t="s">
        <v>951</v>
      </c>
      <c r="D5775" s="1001" t="s">
        <v>852</v>
      </c>
      <c r="E5775" s="1001" t="n">
        <v>1030260830</v>
      </c>
      <c r="F5775" s="1001" t="n">
        <v>19086</v>
      </c>
      <c r="G5775" s="1001" t="s">
        <v>12518</v>
      </c>
      <c r="H5775" s="1128" t="n">
        <v>3190</v>
      </c>
      <c r="I5775" s="1068"/>
    </row>
    <row r="5776" customFormat="false" ht="12.75" hidden="false" customHeight="false" outlineLevel="0" collapsed="false">
      <c r="A5776" s="1001" t="n">
        <v>5774</v>
      </c>
      <c r="B5776" s="1001" t="s">
        <v>12519</v>
      </c>
      <c r="C5776" s="1001" t="s">
        <v>1035</v>
      </c>
      <c r="D5776" s="1001" t="s">
        <v>854</v>
      </c>
      <c r="E5776" s="1001" t="n">
        <v>1010812140</v>
      </c>
      <c r="F5776" s="1001" t="n">
        <v>1223</v>
      </c>
      <c r="G5776" s="1001" t="s">
        <v>12520</v>
      </c>
      <c r="H5776" s="1128" t="n">
        <v>2642</v>
      </c>
      <c r="I5776" s="1068"/>
    </row>
    <row r="5777" customFormat="false" ht="12.75" hidden="false" customHeight="false" outlineLevel="0" collapsed="false">
      <c r="A5777" s="1001" t="n">
        <v>5775</v>
      </c>
      <c r="B5777" s="1001" t="s">
        <v>12521</v>
      </c>
      <c r="C5777" s="1001" t="s">
        <v>1071</v>
      </c>
      <c r="D5777" s="1001" t="s">
        <v>861</v>
      </c>
      <c r="E5777" s="1001" t="n">
        <v>1050900860</v>
      </c>
      <c r="F5777" s="1001" t="n">
        <v>24086</v>
      </c>
      <c r="G5777" s="1001" t="s">
        <v>12522</v>
      </c>
      <c r="H5777" s="1128" t="n">
        <v>14150</v>
      </c>
      <c r="I5777" s="1068"/>
    </row>
    <row r="5778" customFormat="false" ht="12.75" hidden="false" customHeight="false" outlineLevel="0" collapsed="false">
      <c r="A5778" s="1001" t="n">
        <v>5776</v>
      </c>
      <c r="B5778" s="1001" t="s">
        <v>12523</v>
      </c>
      <c r="C5778" s="1001" t="s">
        <v>999</v>
      </c>
      <c r="D5778" s="1001" t="s">
        <v>852</v>
      </c>
      <c r="E5778" s="1001" t="n">
        <v>1030121730</v>
      </c>
      <c r="F5778" s="1001" t="n">
        <v>16183</v>
      </c>
      <c r="G5778" s="1001" t="s">
        <v>12524</v>
      </c>
      <c r="H5778" s="1128" t="n">
        <v>20613</v>
      </c>
      <c r="I5778" s="1068"/>
    </row>
    <row r="5779" customFormat="false" ht="12.75" hidden="false" customHeight="false" outlineLevel="0" collapsed="false">
      <c r="A5779" s="1001" t="n">
        <v>5777</v>
      </c>
      <c r="B5779" s="1001" t="s">
        <v>12525</v>
      </c>
      <c r="C5779" s="1001" t="s">
        <v>3596</v>
      </c>
      <c r="D5779" s="1001" t="s">
        <v>850</v>
      </c>
      <c r="E5779" s="1001" t="n">
        <v>1060350120</v>
      </c>
      <c r="F5779" s="1001" t="n">
        <v>31015</v>
      </c>
      <c r="G5779" s="1001" t="s">
        <v>12526</v>
      </c>
      <c r="H5779" s="1128" t="n">
        <v>3636</v>
      </c>
      <c r="I5779" s="1068"/>
    </row>
    <row r="5780" customFormat="false" ht="12.75" hidden="false" customHeight="false" outlineLevel="0" collapsed="false">
      <c r="A5780" s="1001" t="n">
        <v>5778</v>
      </c>
      <c r="B5780" s="1001" t="s">
        <v>12527</v>
      </c>
      <c r="C5780" s="1001" t="s">
        <v>962</v>
      </c>
      <c r="D5780" s="1001" t="s">
        <v>847</v>
      </c>
      <c r="E5780" s="1001" t="n">
        <v>3181030310</v>
      </c>
      <c r="F5780" s="1001" t="n">
        <v>102031</v>
      </c>
      <c r="G5780" s="1001" t="s">
        <v>12528</v>
      </c>
      <c r="H5780" s="1128" t="n">
        <v>4354</v>
      </c>
      <c r="I5780" s="1068"/>
    </row>
    <row r="5781" customFormat="false" ht="12.75" hidden="false" customHeight="false" outlineLevel="0" collapsed="false">
      <c r="A5781" s="1001" t="n">
        <v>5779</v>
      </c>
      <c r="B5781" s="1001" t="s">
        <v>12529</v>
      </c>
      <c r="C5781" s="1001" t="s">
        <v>1110</v>
      </c>
      <c r="D5781" s="1001" t="s">
        <v>858</v>
      </c>
      <c r="E5781" s="1001" t="n">
        <v>1040831440</v>
      </c>
      <c r="F5781" s="1001" t="n">
        <v>22155</v>
      </c>
      <c r="G5781" s="1001" t="s">
        <v>12530</v>
      </c>
      <c r="H5781" s="1128" t="n">
        <v>1397</v>
      </c>
      <c r="I5781" s="1068"/>
    </row>
    <row r="5782" customFormat="false" ht="12.75" hidden="false" customHeight="false" outlineLevel="0" collapsed="false">
      <c r="A5782" s="1001" t="n">
        <v>5780</v>
      </c>
      <c r="B5782" s="1001" t="s">
        <v>12531</v>
      </c>
      <c r="C5782" s="1001" t="s">
        <v>378</v>
      </c>
      <c r="D5782" s="1001" t="s">
        <v>854</v>
      </c>
      <c r="E5782" s="1001" t="n">
        <v>1010521250</v>
      </c>
      <c r="F5782" s="1001" t="n">
        <v>3131</v>
      </c>
      <c r="G5782" s="1001" t="s">
        <v>12532</v>
      </c>
      <c r="H5782" s="1128" t="n">
        <v>5625</v>
      </c>
      <c r="I5782" s="1068"/>
    </row>
    <row r="5783" customFormat="false" ht="12.75" hidden="false" customHeight="false" outlineLevel="0" collapsed="false">
      <c r="A5783" s="1001" t="n">
        <v>5781</v>
      </c>
      <c r="B5783" s="1001" t="s">
        <v>12533</v>
      </c>
      <c r="C5783" s="1001" t="s">
        <v>985</v>
      </c>
      <c r="D5783" s="1001" t="s">
        <v>857</v>
      </c>
      <c r="E5783" s="1001" t="n">
        <v>4190480750</v>
      </c>
      <c r="F5783" s="1001" t="n">
        <v>83076</v>
      </c>
      <c r="G5783" s="1001" t="s">
        <v>12534</v>
      </c>
      <c r="H5783" s="1128" t="n">
        <v>6529</v>
      </c>
      <c r="I5783" s="1068"/>
    </row>
    <row r="5784" customFormat="false" ht="12.75" hidden="false" customHeight="false" outlineLevel="0" collapsed="false">
      <c r="A5784" s="1001" t="n">
        <v>5782</v>
      </c>
      <c r="B5784" s="1001" t="s">
        <v>12535</v>
      </c>
      <c r="C5784" s="1001" t="s">
        <v>1009</v>
      </c>
      <c r="D5784" s="1001" t="s">
        <v>861</v>
      </c>
      <c r="E5784" s="1001" t="n">
        <v>1050890620</v>
      </c>
      <c r="F5784" s="1001" t="n">
        <v>23063</v>
      </c>
      <c r="G5784" s="1001" t="s">
        <v>12536</v>
      </c>
      <c r="H5784" s="1128" t="n">
        <v>3752</v>
      </c>
      <c r="I5784" s="1068"/>
    </row>
    <row r="5785" customFormat="false" ht="12.75" hidden="false" customHeight="false" outlineLevel="0" collapsed="false">
      <c r="A5785" s="1001" t="n">
        <v>5783</v>
      </c>
      <c r="B5785" s="1001" t="s">
        <v>12537</v>
      </c>
      <c r="C5785" s="1001" t="s">
        <v>1330</v>
      </c>
      <c r="D5785" s="1001" t="s">
        <v>861</v>
      </c>
      <c r="E5785" s="1001" t="n">
        <v>1050840680</v>
      </c>
      <c r="F5785" s="1001" t="n">
        <v>26069</v>
      </c>
      <c r="G5785" s="1001" t="s">
        <v>12538</v>
      </c>
      <c r="H5785" s="1128" t="n">
        <v>14680</v>
      </c>
      <c r="I5785" s="1068"/>
    </row>
    <row r="5786" customFormat="false" ht="12.75" hidden="false" customHeight="false" outlineLevel="0" collapsed="false">
      <c r="A5786" s="1001" t="n">
        <v>5784</v>
      </c>
      <c r="B5786" s="1001" t="s">
        <v>12539</v>
      </c>
      <c r="C5786" s="1001" t="s">
        <v>945</v>
      </c>
      <c r="D5786" s="1001" t="s">
        <v>852</v>
      </c>
      <c r="E5786" s="1001" t="n">
        <v>1030151560</v>
      </c>
      <c r="F5786" s="1001" t="n">
        <v>17165</v>
      </c>
      <c r="G5786" s="1001" t="s">
        <v>12540</v>
      </c>
      <c r="H5786" s="1128" t="n">
        <v>9282</v>
      </c>
      <c r="I5786" s="1068"/>
    </row>
    <row r="5787" customFormat="false" ht="12.75" hidden="false" customHeight="false" outlineLevel="0" collapsed="false">
      <c r="A5787" s="1001" t="n">
        <v>5785</v>
      </c>
      <c r="B5787" s="1001" t="s">
        <v>12541</v>
      </c>
      <c r="C5787" s="1001" t="s">
        <v>1117</v>
      </c>
      <c r="D5787" s="1001" t="s">
        <v>852</v>
      </c>
      <c r="E5787" s="1001" t="n">
        <v>1030571260</v>
      </c>
      <c r="F5787" s="1001" t="n">
        <v>18129</v>
      </c>
      <c r="G5787" s="1001" t="s">
        <v>12542</v>
      </c>
      <c r="H5787" s="1128" t="n">
        <v>1555</v>
      </c>
      <c r="I5787" s="1068"/>
    </row>
    <row r="5788" customFormat="false" ht="12.75" hidden="false" customHeight="false" outlineLevel="0" collapsed="false">
      <c r="A5788" s="1001" t="n">
        <v>5786</v>
      </c>
      <c r="B5788" s="1001" t="s">
        <v>12543</v>
      </c>
      <c r="C5788" s="1001" t="s">
        <v>1110</v>
      </c>
      <c r="D5788" s="1001" t="s">
        <v>858</v>
      </c>
      <c r="E5788" s="1001" t="n">
        <v>1040831450</v>
      </c>
      <c r="F5788" s="1001" t="n">
        <v>22156</v>
      </c>
      <c r="G5788" s="1001" t="s">
        <v>12544</v>
      </c>
      <c r="H5788" s="1128" t="n">
        <v>2914</v>
      </c>
      <c r="I5788" s="1068"/>
    </row>
    <row r="5789" customFormat="false" ht="12.75" hidden="false" customHeight="false" outlineLevel="0" collapsed="false">
      <c r="A5789" s="1001" t="n">
        <v>5787</v>
      </c>
      <c r="B5789" s="1001" t="s">
        <v>12545</v>
      </c>
      <c r="C5789" s="1001" t="s">
        <v>1058</v>
      </c>
      <c r="D5789" s="1001" t="s">
        <v>852</v>
      </c>
      <c r="E5789" s="1001" t="n">
        <v>1031040375</v>
      </c>
      <c r="F5789" s="1001" t="n">
        <v>108055</v>
      </c>
      <c r="G5789" s="1001" t="s">
        <v>12546</v>
      </c>
      <c r="H5789" s="1128" t="n">
        <v>4785</v>
      </c>
      <c r="I5789" s="1068"/>
    </row>
    <row r="5790" customFormat="false" ht="12.75" hidden="false" customHeight="false" outlineLevel="0" collapsed="false">
      <c r="A5790" s="1001" t="n">
        <v>5788</v>
      </c>
      <c r="B5790" s="1001" t="s">
        <v>12547</v>
      </c>
      <c r="C5790" s="1001" t="s">
        <v>3596</v>
      </c>
      <c r="D5790" s="1001" t="s">
        <v>850</v>
      </c>
      <c r="E5790" s="1001" t="n">
        <v>1060350130</v>
      </c>
      <c r="F5790" s="1001" t="n">
        <v>31016</v>
      </c>
      <c r="G5790" s="1001" t="s">
        <v>12548</v>
      </c>
      <c r="H5790" s="1128" t="n">
        <v>11807</v>
      </c>
      <c r="I5790" s="1068"/>
    </row>
    <row r="5791" customFormat="false" ht="12.75" hidden="false" customHeight="false" outlineLevel="0" collapsed="false">
      <c r="A5791" s="1001" t="n">
        <v>5789</v>
      </c>
      <c r="B5791" s="1001" t="s">
        <v>12549</v>
      </c>
      <c r="C5791" s="1001" t="s">
        <v>1110</v>
      </c>
      <c r="D5791" s="1001" t="s">
        <v>858</v>
      </c>
      <c r="E5791" s="1001" t="n">
        <v>1040831460</v>
      </c>
      <c r="F5791" s="1001" t="n">
        <v>22157</v>
      </c>
      <c r="G5791" s="1001" t="s">
        <v>12550</v>
      </c>
      <c r="H5791" s="1128" t="n">
        <v>454</v>
      </c>
      <c r="I5791" s="1068"/>
    </row>
    <row r="5792" customFormat="false" ht="12.75" hidden="false" customHeight="false" outlineLevel="0" collapsed="false">
      <c r="A5792" s="1001" t="n">
        <v>5790</v>
      </c>
      <c r="B5792" s="1001" t="s">
        <v>12551</v>
      </c>
      <c r="C5792" s="1001" t="s">
        <v>1084</v>
      </c>
      <c r="D5792" s="1001" t="s">
        <v>850</v>
      </c>
      <c r="E5792" s="1001" t="n">
        <v>1060850970</v>
      </c>
      <c r="F5792" s="1001" t="n">
        <v>30097</v>
      </c>
      <c r="G5792" s="1001" t="s">
        <v>12552</v>
      </c>
      <c r="H5792" s="1128" t="n">
        <v>1942</v>
      </c>
      <c r="I5792" s="1068"/>
    </row>
    <row r="5793" customFormat="false" ht="12.75" hidden="false" customHeight="false" outlineLevel="0" collapsed="false">
      <c r="A5793" s="1001" t="n">
        <v>5791</v>
      </c>
      <c r="B5793" s="1001" t="s">
        <v>12553</v>
      </c>
      <c r="C5793" s="1001" t="s">
        <v>957</v>
      </c>
      <c r="D5793" s="1001" t="s">
        <v>464</v>
      </c>
      <c r="E5793" s="1001" t="n">
        <v>2120910440</v>
      </c>
      <c r="F5793" s="1001" t="n">
        <v>56045</v>
      </c>
      <c r="G5793" s="1001" t="s">
        <v>12554</v>
      </c>
      <c r="H5793" s="1128" t="n">
        <v>8417</v>
      </c>
      <c r="I5793" s="1068"/>
    </row>
    <row r="5794" customFormat="false" ht="12.75" hidden="false" customHeight="false" outlineLevel="0" collapsed="false">
      <c r="A5794" s="1001" t="n">
        <v>5792</v>
      </c>
      <c r="B5794" s="1001" t="s">
        <v>12555</v>
      </c>
      <c r="C5794" s="1001" t="s">
        <v>1009</v>
      </c>
      <c r="D5794" s="1001" t="s">
        <v>861</v>
      </c>
      <c r="E5794" s="1001" t="n">
        <v>1050890630</v>
      </c>
      <c r="F5794" s="1001" t="n">
        <v>23064</v>
      </c>
      <c r="G5794" s="1001" t="s">
        <v>12556</v>
      </c>
      <c r="H5794" s="1128" t="n">
        <v>5946</v>
      </c>
      <c r="I5794" s="1068"/>
    </row>
    <row r="5795" customFormat="false" ht="12.75" hidden="false" customHeight="false" outlineLevel="0" collapsed="false">
      <c r="A5795" s="1001" t="n">
        <v>5793</v>
      </c>
      <c r="B5795" s="1001" t="s">
        <v>12557</v>
      </c>
      <c r="C5795" s="1001" t="s">
        <v>1095</v>
      </c>
      <c r="D5795" s="1001" t="s">
        <v>854</v>
      </c>
      <c r="E5795" s="1001" t="n">
        <v>1010960530</v>
      </c>
      <c r="F5795" s="1001" t="n">
        <v>96053</v>
      </c>
      <c r="G5795" s="1001" t="s">
        <v>12558</v>
      </c>
      <c r="H5795" s="1128" t="n">
        <v>1432</v>
      </c>
      <c r="I5795" s="1068"/>
    </row>
    <row r="5796" customFormat="false" ht="12.75" hidden="false" customHeight="false" outlineLevel="0" collapsed="false">
      <c r="A5796" s="1001" t="n">
        <v>5794</v>
      </c>
      <c r="B5796" s="1001" t="s">
        <v>12559</v>
      </c>
      <c r="C5796" s="1001" t="s">
        <v>1058</v>
      </c>
      <c r="D5796" s="1001" t="s">
        <v>852</v>
      </c>
      <c r="E5796" s="1001" t="n">
        <v>1031040380</v>
      </c>
      <c r="F5796" s="1001" t="n">
        <v>108038</v>
      </c>
      <c r="G5796" s="1001" t="s">
        <v>12560</v>
      </c>
      <c r="H5796" s="1128" t="n">
        <v>3581</v>
      </c>
      <c r="I5796" s="1068"/>
    </row>
    <row r="5797" customFormat="false" ht="12.75" hidden="false" customHeight="false" outlineLevel="0" collapsed="false">
      <c r="A5797" s="1001" t="n">
        <v>5795</v>
      </c>
      <c r="B5797" s="1001" t="s">
        <v>12561</v>
      </c>
      <c r="C5797" s="1001" t="s">
        <v>1035</v>
      </c>
      <c r="D5797" s="1001" t="s">
        <v>854</v>
      </c>
      <c r="E5797" s="1001" t="n">
        <v>1010812150</v>
      </c>
      <c r="F5797" s="1001" t="n">
        <v>1224</v>
      </c>
      <c r="G5797" s="1001" t="s">
        <v>12562</v>
      </c>
      <c r="H5797" s="1128" t="n">
        <v>293</v>
      </c>
      <c r="I5797" s="1068"/>
    </row>
    <row r="5798" customFormat="false" ht="12.75" hidden="false" customHeight="false" outlineLevel="0" collapsed="false">
      <c r="A5798" s="1001" t="n">
        <v>5796</v>
      </c>
      <c r="B5798" s="1001" t="s">
        <v>12563</v>
      </c>
      <c r="C5798" s="1001" t="s">
        <v>1591</v>
      </c>
      <c r="D5798" s="1001" t="s">
        <v>851</v>
      </c>
      <c r="E5798" s="1001" t="n">
        <v>1070340490</v>
      </c>
      <c r="F5798" s="1001" t="n">
        <v>10049</v>
      </c>
      <c r="G5798" s="1001" t="s">
        <v>12564</v>
      </c>
      <c r="H5798" s="1128" t="n">
        <v>4179</v>
      </c>
      <c r="I5798" s="1068"/>
    </row>
    <row r="5799" customFormat="false" ht="12.75" hidden="false" customHeight="false" outlineLevel="0" collapsed="false">
      <c r="A5799" s="1001" t="n">
        <v>5797</v>
      </c>
      <c r="B5799" s="1001" t="s">
        <v>12565</v>
      </c>
      <c r="C5799" s="1001" t="s">
        <v>999</v>
      </c>
      <c r="D5799" s="1001" t="s">
        <v>852</v>
      </c>
      <c r="E5799" s="1001" t="n">
        <v>1030121740</v>
      </c>
      <c r="F5799" s="1001" t="n">
        <v>16184</v>
      </c>
      <c r="G5799" s="1001" t="s">
        <v>12566</v>
      </c>
      <c r="H5799" s="1128" t="n">
        <v>420</v>
      </c>
      <c r="I5799" s="1068"/>
    </row>
    <row r="5800" customFormat="false" ht="12.75" hidden="false" customHeight="false" outlineLevel="0" collapsed="false">
      <c r="A5800" s="1001" t="n">
        <v>5798</v>
      </c>
      <c r="B5800" s="1001" t="s">
        <v>12567</v>
      </c>
      <c r="C5800" s="1001" t="s">
        <v>954</v>
      </c>
      <c r="D5800" s="1001" t="s">
        <v>852</v>
      </c>
      <c r="E5800" s="1001" t="n">
        <v>1030450520</v>
      </c>
      <c r="F5800" s="1001" t="n">
        <v>20052</v>
      </c>
      <c r="G5800" s="1001" t="s">
        <v>12568</v>
      </c>
      <c r="H5800" s="1128" t="n">
        <v>6802</v>
      </c>
      <c r="I5800" s="1068"/>
    </row>
    <row r="5801" customFormat="false" ht="12.75" hidden="false" customHeight="false" outlineLevel="0" collapsed="false">
      <c r="A5801" s="1001" t="n">
        <v>5799</v>
      </c>
      <c r="B5801" s="1001" t="s">
        <v>12569</v>
      </c>
      <c r="C5801" s="1001" t="s">
        <v>1884</v>
      </c>
      <c r="D5801" s="1001" t="s">
        <v>849</v>
      </c>
      <c r="E5801" s="1001" t="n">
        <v>1080320360</v>
      </c>
      <c r="F5801" s="1001" t="n">
        <v>40037</v>
      </c>
      <c r="G5801" s="1001" t="s">
        <v>12570</v>
      </c>
      <c r="H5801" s="1128" t="n">
        <v>3379</v>
      </c>
      <c r="I5801" s="1068"/>
    </row>
    <row r="5802" customFormat="false" ht="12.75" hidden="false" customHeight="false" outlineLevel="0" collapsed="false">
      <c r="A5802" s="1001" t="n">
        <v>5800</v>
      </c>
      <c r="B5802" s="1001" t="s">
        <v>12571</v>
      </c>
      <c r="C5802" s="1001" t="s">
        <v>999</v>
      </c>
      <c r="D5802" s="1001" t="s">
        <v>852</v>
      </c>
      <c r="E5802" s="1001" t="n">
        <v>1030121750</v>
      </c>
      <c r="F5802" s="1001" t="n">
        <v>16185</v>
      </c>
      <c r="G5802" s="1001" t="s">
        <v>12572</v>
      </c>
      <c r="H5802" s="1128" t="n">
        <v>869</v>
      </c>
      <c r="I5802" s="1068"/>
    </row>
    <row r="5803" customFormat="false" ht="12.75" hidden="false" customHeight="false" outlineLevel="0" collapsed="false">
      <c r="A5803" s="1001" t="n">
        <v>5801</v>
      </c>
      <c r="B5803" s="1001" t="s">
        <v>12573</v>
      </c>
      <c r="C5803" s="1001" t="s">
        <v>1591</v>
      </c>
      <c r="D5803" s="1001" t="s">
        <v>851</v>
      </c>
      <c r="E5803" s="1001" t="n">
        <v>1070340500</v>
      </c>
      <c r="F5803" s="1001" t="n">
        <v>10050</v>
      </c>
      <c r="G5803" s="1001" t="s">
        <v>12574</v>
      </c>
      <c r="H5803" s="1128" t="n">
        <v>60</v>
      </c>
      <c r="I5803" s="1068"/>
    </row>
    <row r="5804" customFormat="false" ht="12.75" hidden="false" customHeight="false" outlineLevel="0" collapsed="false">
      <c r="A5804" s="1001" t="n">
        <v>5802</v>
      </c>
      <c r="B5804" s="1001" t="s">
        <v>12575</v>
      </c>
      <c r="C5804" s="1001" t="s">
        <v>1035</v>
      </c>
      <c r="D5804" s="1001" t="s">
        <v>854</v>
      </c>
      <c r="E5804" s="1001" t="n">
        <v>1010812160</v>
      </c>
      <c r="F5804" s="1001" t="n">
        <v>1225</v>
      </c>
      <c r="G5804" s="1001" t="s">
        <v>12576</v>
      </c>
      <c r="H5804" s="1128" t="n">
        <v>1849</v>
      </c>
      <c r="I5804" s="1068"/>
    </row>
    <row r="5805" customFormat="false" ht="12.75" hidden="false" customHeight="false" outlineLevel="0" collapsed="false">
      <c r="A5805" s="1001" t="n">
        <v>5803</v>
      </c>
      <c r="B5805" s="1001" t="s">
        <v>12577</v>
      </c>
      <c r="C5805" s="1001" t="s">
        <v>1120</v>
      </c>
      <c r="D5805" s="1001" t="s">
        <v>854</v>
      </c>
      <c r="E5805" s="1001" t="n">
        <v>1010881170</v>
      </c>
      <c r="F5805" s="1001" t="n">
        <v>2118</v>
      </c>
      <c r="G5805" s="1001" t="s">
        <v>12578</v>
      </c>
      <c r="H5805" s="1128" t="n">
        <v>543</v>
      </c>
      <c r="I5805" s="1068"/>
    </row>
    <row r="5806" customFormat="false" ht="12.75" hidden="false" customHeight="false" outlineLevel="0" collapsed="false">
      <c r="A5806" s="1001" t="n">
        <v>5804</v>
      </c>
      <c r="B5806" s="1001" t="s">
        <v>12579</v>
      </c>
      <c r="C5806" s="1001" t="s">
        <v>1110</v>
      </c>
      <c r="D5806" s="1001" t="s">
        <v>858</v>
      </c>
      <c r="E5806" s="1001" t="n">
        <v>1040831471</v>
      </c>
      <c r="F5806" s="1001" t="n">
        <v>22135</v>
      </c>
      <c r="G5806" s="1001" t="s">
        <v>12580</v>
      </c>
      <c r="H5806" s="1128" t="n">
        <v>992</v>
      </c>
      <c r="I5806" s="1068"/>
    </row>
    <row r="5807" customFormat="false" ht="12.75" hidden="false" customHeight="false" outlineLevel="0" collapsed="false">
      <c r="A5807" s="1001" t="n">
        <v>5805</v>
      </c>
      <c r="B5807" s="1001" t="s">
        <v>12581</v>
      </c>
      <c r="C5807" s="1001" t="s">
        <v>1110</v>
      </c>
      <c r="D5807" s="1001" t="s">
        <v>858</v>
      </c>
      <c r="E5807" s="1001" t="n">
        <v>1040831480</v>
      </c>
      <c r="F5807" s="1001" t="n">
        <v>22159</v>
      </c>
      <c r="G5807" s="1001" t="s">
        <v>12582</v>
      </c>
      <c r="H5807" s="1128" t="n">
        <v>459</v>
      </c>
      <c r="I5807" s="1068"/>
    </row>
    <row r="5808" customFormat="false" ht="12.75" hidden="false" customHeight="false" outlineLevel="0" collapsed="false">
      <c r="A5808" s="1001" t="n">
        <v>5806</v>
      </c>
      <c r="B5808" s="1001" t="s">
        <v>12583</v>
      </c>
      <c r="C5808" s="1001" t="s">
        <v>1095</v>
      </c>
      <c r="D5808" s="1001" t="s">
        <v>854</v>
      </c>
      <c r="E5808" s="1001" t="n">
        <v>1010960540</v>
      </c>
      <c r="F5808" s="1001" t="n">
        <v>96054</v>
      </c>
      <c r="G5808" s="1001" t="s">
        <v>12584</v>
      </c>
      <c r="H5808" s="1128" t="n">
        <v>861</v>
      </c>
      <c r="I5808" s="1068"/>
    </row>
    <row r="5809" customFormat="false" ht="12.75" hidden="false" customHeight="false" outlineLevel="0" collapsed="false">
      <c r="A5809" s="1001" t="n">
        <v>5807</v>
      </c>
      <c r="B5809" s="1001" t="s">
        <v>12585</v>
      </c>
      <c r="C5809" s="1001" t="s">
        <v>1035</v>
      </c>
      <c r="D5809" s="1001" t="s">
        <v>854</v>
      </c>
      <c r="E5809" s="1001" t="n">
        <v>1010812170</v>
      </c>
      <c r="F5809" s="1001" t="n">
        <v>1226</v>
      </c>
      <c r="G5809" s="1001" t="s">
        <v>12586</v>
      </c>
      <c r="H5809" s="1128" t="n">
        <v>227</v>
      </c>
      <c r="I5809" s="1068"/>
    </row>
    <row r="5810" customFormat="false" ht="12.75" hidden="false" customHeight="false" outlineLevel="0" collapsed="false">
      <c r="A5810" s="1001" t="n">
        <v>5808</v>
      </c>
      <c r="B5810" s="1001" t="s">
        <v>12587</v>
      </c>
      <c r="C5810" s="1001" t="s">
        <v>1071</v>
      </c>
      <c r="D5810" s="1001" t="s">
        <v>861</v>
      </c>
      <c r="E5810" s="1001" t="n">
        <v>1050900870</v>
      </c>
      <c r="F5810" s="1001" t="n">
        <v>24087</v>
      </c>
      <c r="G5810" s="1001" t="s">
        <v>12588</v>
      </c>
      <c r="H5810" s="1128" t="n">
        <v>14649</v>
      </c>
      <c r="I5810" s="1068"/>
    </row>
    <row r="5811" customFormat="false" ht="12.75" hidden="false" customHeight="false" outlineLevel="0" collapsed="false">
      <c r="A5811" s="1001" t="n">
        <v>5809</v>
      </c>
      <c r="B5811" s="1001" t="s">
        <v>12589</v>
      </c>
      <c r="C5811" s="1001" t="s">
        <v>1017</v>
      </c>
      <c r="D5811" s="1001" t="s">
        <v>847</v>
      </c>
      <c r="E5811" s="1001" t="n">
        <v>3180670690</v>
      </c>
      <c r="F5811" s="1001" t="n">
        <v>80069</v>
      </c>
      <c r="G5811" s="1001" t="s">
        <v>12590</v>
      </c>
      <c r="H5811" s="1128" t="n">
        <v>14639</v>
      </c>
      <c r="I5811" s="1068"/>
    </row>
    <row r="5812" customFormat="false" ht="12.75" hidden="false" customHeight="false" outlineLevel="0" collapsed="false">
      <c r="A5812" s="1001" t="n">
        <v>5810</v>
      </c>
      <c r="B5812" s="1001" t="s">
        <v>12591</v>
      </c>
      <c r="C5812" s="1001" t="s">
        <v>1117</v>
      </c>
      <c r="D5812" s="1001" t="s">
        <v>852</v>
      </c>
      <c r="E5812" s="1001" t="n">
        <v>1030571270</v>
      </c>
      <c r="F5812" s="1001" t="n">
        <v>18130</v>
      </c>
      <c r="G5812" s="1001" t="s">
        <v>12592</v>
      </c>
      <c r="H5812" s="1128" t="n">
        <v>546</v>
      </c>
      <c r="I5812" s="1068"/>
    </row>
    <row r="5813" customFormat="false" ht="12.75" hidden="false" customHeight="false" outlineLevel="0" collapsed="false">
      <c r="A5813" s="1001" t="n">
        <v>5811</v>
      </c>
      <c r="B5813" s="1001" t="s">
        <v>12593</v>
      </c>
      <c r="C5813" s="1001" t="s">
        <v>893</v>
      </c>
      <c r="D5813" s="1001" t="s">
        <v>852</v>
      </c>
      <c r="E5813" s="1001" t="n">
        <v>1030491870</v>
      </c>
      <c r="F5813" s="1001" t="n">
        <v>15188</v>
      </c>
      <c r="G5813" s="1001" t="s">
        <v>12594</v>
      </c>
      <c r="H5813" s="1128" t="n">
        <v>5758</v>
      </c>
      <c r="I5813" s="1068"/>
    </row>
    <row r="5814" customFormat="false" ht="12.75" hidden="false" customHeight="false" outlineLevel="0" collapsed="false">
      <c r="A5814" s="1001" t="n">
        <v>5812</v>
      </c>
      <c r="B5814" s="1001" t="s">
        <v>12595</v>
      </c>
      <c r="C5814" s="1001" t="s">
        <v>1095</v>
      </c>
      <c r="D5814" s="1001" t="s">
        <v>854</v>
      </c>
      <c r="E5814" s="1001" t="n">
        <v>1010960550</v>
      </c>
      <c r="F5814" s="1001" t="n">
        <v>96055</v>
      </c>
      <c r="G5814" s="1001" t="s">
        <v>12596</v>
      </c>
      <c r="H5814" s="1128" t="n">
        <v>104</v>
      </c>
      <c r="I5814" s="1068"/>
    </row>
    <row r="5815" customFormat="false" ht="12.75" hidden="false" customHeight="false" outlineLevel="0" collapsed="false">
      <c r="A5815" s="1001" t="n">
        <v>5813</v>
      </c>
      <c r="B5815" s="1001" t="s">
        <v>12597</v>
      </c>
      <c r="C5815" s="1001" t="s">
        <v>890</v>
      </c>
      <c r="D5815" s="1001" t="s">
        <v>468</v>
      </c>
      <c r="E5815" s="1001" t="n">
        <v>3130600350</v>
      </c>
      <c r="F5815" s="1001" t="n">
        <v>68035</v>
      </c>
      <c r="G5815" s="1001" t="s">
        <v>12598</v>
      </c>
      <c r="H5815" s="1128" t="n">
        <v>4038</v>
      </c>
      <c r="I5815" s="1068"/>
    </row>
    <row r="5816" customFormat="false" ht="12.75" hidden="false" customHeight="false" outlineLevel="0" collapsed="false">
      <c r="A5816" s="1001" t="n">
        <v>5814</v>
      </c>
      <c r="B5816" s="1001" t="s">
        <v>12599</v>
      </c>
      <c r="C5816" s="1001" t="s">
        <v>922</v>
      </c>
      <c r="D5816" s="1001" t="s">
        <v>848</v>
      </c>
      <c r="E5816" s="1001" t="n">
        <v>3150721110</v>
      </c>
      <c r="F5816" s="1001" t="n">
        <v>65111</v>
      </c>
      <c r="G5816" s="1001" t="s">
        <v>12600</v>
      </c>
      <c r="H5816" s="1128" t="n">
        <v>662</v>
      </c>
      <c r="I5816" s="1068"/>
    </row>
    <row r="5817" customFormat="false" ht="12.75" hidden="false" customHeight="false" outlineLevel="0" collapsed="false">
      <c r="A5817" s="1001" t="n">
        <v>5815</v>
      </c>
      <c r="B5817" s="1001" t="s">
        <v>12601</v>
      </c>
      <c r="C5817" s="1001" t="s">
        <v>942</v>
      </c>
      <c r="D5817" s="1001" t="s">
        <v>847</v>
      </c>
      <c r="E5817" s="1001" t="n">
        <v>3180251070</v>
      </c>
      <c r="F5817" s="1001" t="n">
        <v>78106</v>
      </c>
      <c r="G5817" s="1001" t="s">
        <v>12602</v>
      </c>
      <c r="H5817" s="1128" t="n">
        <v>4164</v>
      </c>
      <c r="I5817" s="1068"/>
    </row>
    <row r="5818" customFormat="false" ht="12.75" hidden="false" customHeight="false" outlineLevel="0" collapsed="false">
      <c r="A5818" s="1001" t="n">
        <v>5816</v>
      </c>
      <c r="B5818" s="1001" t="s">
        <v>12603</v>
      </c>
      <c r="C5818" s="1001" t="s">
        <v>1325</v>
      </c>
      <c r="D5818" s="1001" t="s">
        <v>468</v>
      </c>
      <c r="E5818" s="1001" t="n">
        <v>3130230780</v>
      </c>
      <c r="F5818" s="1001" t="n">
        <v>69078</v>
      </c>
      <c r="G5818" s="1001" t="s">
        <v>12604</v>
      </c>
      <c r="H5818" s="1128" t="n">
        <v>186</v>
      </c>
      <c r="I5818" s="1068"/>
    </row>
    <row r="5819" customFormat="false" ht="12.75" hidden="false" customHeight="false" outlineLevel="0" collapsed="false">
      <c r="A5819" s="1001" t="n">
        <v>5817</v>
      </c>
      <c r="B5819" s="1001" t="s">
        <v>12605</v>
      </c>
      <c r="C5819" s="1001" t="s">
        <v>942</v>
      </c>
      <c r="D5819" s="1001" t="s">
        <v>847</v>
      </c>
      <c r="E5819" s="1001" t="n">
        <v>3180251080</v>
      </c>
      <c r="F5819" s="1001" t="n">
        <v>78107</v>
      </c>
      <c r="G5819" s="1001" t="s">
        <v>12606</v>
      </c>
      <c r="H5819" s="1128" t="n">
        <v>1859</v>
      </c>
      <c r="I5819" s="1068"/>
    </row>
    <row r="5820" customFormat="false" ht="12.75" hidden="false" customHeight="false" outlineLevel="0" collapsed="false">
      <c r="A5820" s="1001" t="n">
        <v>5818</v>
      </c>
      <c r="B5820" s="1001" t="s">
        <v>12607</v>
      </c>
      <c r="C5820" s="1001" t="s">
        <v>1132</v>
      </c>
      <c r="D5820" s="1001" t="s">
        <v>468</v>
      </c>
      <c r="E5820" s="1001" t="n">
        <v>3130790360</v>
      </c>
      <c r="F5820" s="1001" t="n">
        <v>67037</v>
      </c>
      <c r="G5820" s="1001" t="s">
        <v>12608</v>
      </c>
      <c r="H5820" s="1128" t="n">
        <v>25473</v>
      </c>
      <c r="I5820" s="1068"/>
    </row>
    <row r="5821" customFormat="false" ht="12.75" hidden="false" customHeight="false" outlineLevel="0" collapsed="false">
      <c r="A5821" s="1001" t="n">
        <v>5819</v>
      </c>
      <c r="B5821" s="1001" t="s">
        <v>12609</v>
      </c>
      <c r="C5821" s="1001" t="s">
        <v>905</v>
      </c>
      <c r="D5821" s="1001" t="s">
        <v>855</v>
      </c>
      <c r="E5821" s="1001" t="n">
        <v>3160310420</v>
      </c>
      <c r="F5821" s="1001" t="n">
        <v>71044</v>
      </c>
      <c r="G5821" s="1001" t="s">
        <v>12610</v>
      </c>
      <c r="H5821" s="1128" t="n">
        <v>986</v>
      </c>
      <c r="I5821" s="1068"/>
    </row>
    <row r="5822" customFormat="false" ht="12.75" hidden="false" customHeight="false" outlineLevel="0" collapsed="false">
      <c r="A5822" s="1001" t="n">
        <v>5820</v>
      </c>
      <c r="B5822" s="1001" t="s">
        <v>12611</v>
      </c>
      <c r="C5822" s="1001" t="s">
        <v>2334</v>
      </c>
      <c r="D5822" s="1001" t="s">
        <v>458</v>
      </c>
      <c r="E5822" s="1001" t="n">
        <v>2090420170</v>
      </c>
      <c r="F5822" s="1001" t="n">
        <v>49017</v>
      </c>
      <c r="G5822" s="1001" t="s">
        <v>12612</v>
      </c>
      <c r="H5822" s="1128" t="n">
        <v>30072</v>
      </c>
      <c r="I5822" s="1068"/>
    </row>
    <row r="5823" customFormat="false" ht="12.75" hidden="false" customHeight="false" outlineLevel="0" collapsed="false">
      <c r="A5823" s="1001" t="n">
        <v>5821</v>
      </c>
      <c r="B5823" s="1001" t="s">
        <v>12613</v>
      </c>
      <c r="C5823" s="1001" t="s">
        <v>988</v>
      </c>
      <c r="D5823" s="1001" t="s">
        <v>854</v>
      </c>
      <c r="E5823" s="1001" t="n">
        <v>1010021460</v>
      </c>
      <c r="F5823" s="1001" t="n">
        <v>6149</v>
      </c>
      <c r="G5823" s="1001" t="s">
        <v>12614</v>
      </c>
      <c r="H5823" s="1128" t="n">
        <v>1458</v>
      </c>
      <c r="I5823" s="1068"/>
    </row>
    <row r="5824" customFormat="false" ht="12.75" hidden="false" customHeight="false" outlineLevel="0" collapsed="false">
      <c r="A5824" s="1001" t="n">
        <v>5822</v>
      </c>
      <c r="B5824" s="1001" t="s">
        <v>12615</v>
      </c>
      <c r="C5824" s="1001" t="s">
        <v>1004</v>
      </c>
      <c r="D5824" s="1001" t="s">
        <v>861</v>
      </c>
      <c r="E5824" s="1001" t="n">
        <v>1050710400</v>
      </c>
      <c r="F5824" s="1001" t="n">
        <v>29040</v>
      </c>
      <c r="G5824" s="1001" t="s">
        <v>12616</v>
      </c>
      <c r="H5824" s="1128" t="n">
        <v>6221</v>
      </c>
      <c r="I5824" s="1068"/>
    </row>
    <row r="5825" customFormat="false" ht="12.75" hidden="false" customHeight="false" outlineLevel="0" collapsed="false">
      <c r="A5825" s="1001" t="n">
        <v>5823</v>
      </c>
      <c r="B5825" s="1001" t="s">
        <v>12617</v>
      </c>
      <c r="C5825" s="1001" t="s">
        <v>1766</v>
      </c>
      <c r="D5825" s="1001" t="s">
        <v>857</v>
      </c>
      <c r="E5825" s="1001" t="n">
        <v>4190760160</v>
      </c>
      <c r="F5825" s="1001" t="n">
        <v>89016</v>
      </c>
      <c r="G5825" s="1001" t="s">
        <v>12618</v>
      </c>
      <c r="H5825" s="1128" t="n">
        <v>20639</v>
      </c>
      <c r="I5825" s="1068"/>
    </row>
    <row r="5826" customFormat="false" ht="12.75" hidden="false" customHeight="false" outlineLevel="0" collapsed="false">
      <c r="A5826" s="1001" t="n">
        <v>5824</v>
      </c>
      <c r="B5826" s="1001" t="s">
        <v>12619</v>
      </c>
      <c r="C5826" s="1001" t="s">
        <v>1068</v>
      </c>
      <c r="D5826" s="1001" t="s">
        <v>462</v>
      </c>
      <c r="E5826" s="1001" t="n">
        <v>2110030400</v>
      </c>
      <c r="F5826" s="1001" t="n">
        <v>42040</v>
      </c>
      <c r="G5826" s="1001" t="s">
        <v>12620</v>
      </c>
      <c r="H5826" s="1128" t="n">
        <v>1858</v>
      </c>
      <c r="I5826" s="1068"/>
    </row>
    <row r="5827" customFormat="false" ht="12.75" hidden="false" customHeight="false" outlineLevel="0" collapsed="false">
      <c r="A5827" s="1001" t="n">
        <v>5825</v>
      </c>
      <c r="B5827" s="1001" t="s">
        <v>12621</v>
      </c>
      <c r="C5827" s="1001" t="s">
        <v>1120</v>
      </c>
      <c r="D5827" s="1001" t="s">
        <v>854</v>
      </c>
      <c r="E5827" s="1001" t="n">
        <v>1010881200</v>
      </c>
      <c r="F5827" s="1001" t="n">
        <v>2121</v>
      </c>
      <c r="G5827" s="1001" t="s">
        <v>12622</v>
      </c>
      <c r="H5827" s="1128" t="n">
        <v>175</v>
      </c>
      <c r="I5827" s="1068"/>
    </row>
    <row r="5828" customFormat="false" ht="12.75" hidden="false" customHeight="false" outlineLevel="0" collapsed="false">
      <c r="A5828" s="1001" t="n">
        <v>5826</v>
      </c>
      <c r="B5828" s="1001" t="s">
        <v>12623</v>
      </c>
      <c r="C5828" s="1001" t="s">
        <v>908</v>
      </c>
      <c r="D5828" s="1001" t="s">
        <v>854</v>
      </c>
      <c r="E5828" s="1001" t="n">
        <v>1010271970</v>
      </c>
      <c r="F5828" s="1001" t="n">
        <v>4197</v>
      </c>
      <c r="G5828" s="1001" t="s">
        <v>12624</v>
      </c>
      <c r="H5828" s="1128" t="n">
        <v>820</v>
      </c>
      <c r="I5828" s="1068"/>
    </row>
    <row r="5829" customFormat="false" ht="12.75" hidden="false" customHeight="false" outlineLevel="0" collapsed="false">
      <c r="A5829" s="1001" t="n">
        <v>5827</v>
      </c>
      <c r="B5829" s="1001" t="s">
        <v>12625</v>
      </c>
      <c r="C5829" s="1001" t="s">
        <v>1071</v>
      </c>
      <c r="D5829" s="1001" t="s">
        <v>861</v>
      </c>
      <c r="E5829" s="1001" t="n">
        <v>1050900880</v>
      </c>
      <c r="F5829" s="1001" t="n">
        <v>24088</v>
      </c>
      <c r="G5829" s="1001" t="s">
        <v>12626</v>
      </c>
      <c r="H5829" s="1128" t="n">
        <v>8183</v>
      </c>
      <c r="I5829" s="1068"/>
    </row>
    <row r="5830" customFormat="false" ht="12.75" hidden="false" customHeight="false" outlineLevel="0" collapsed="false">
      <c r="A5830" s="1001" t="n">
        <v>5828</v>
      </c>
      <c r="B5830" s="1001" t="s">
        <v>12627</v>
      </c>
      <c r="C5830" s="1001" t="s">
        <v>1591</v>
      </c>
      <c r="D5830" s="1001" t="s">
        <v>851</v>
      </c>
      <c r="E5830" s="1001" t="n">
        <v>1070340510</v>
      </c>
      <c r="F5830" s="1001" t="n">
        <v>10051</v>
      </c>
      <c r="G5830" s="1001" t="s">
        <v>12628</v>
      </c>
      <c r="H5830" s="1128" t="n">
        <v>2560</v>
      </c>
      <c r="I5830" s="1068"/>
    </row>
    <row r="5831" customFormat="false" ht="12.75" hidden="false" customHeight="false" outlineLevel="0" collapsed="false">
      <c r="A5831" s="1001" t="n">
        <v>5829</v>
      </c>
      <c r="B5831" s="1001" t="s">
        <v>12629</v>
      </c>
      <c r="C5831" s="1001" t="s">
        <v>1035</v>
      </c>
      <c r="D5831" s="1001" t="s">
        <v>854</v>
      </c>
      <c r="E5831" s="1001" t="n">
        <v>1010812190</v>
      </c>
      <c r="F5831" s="1001" t="n">
        <v>1228</v>
      </c>
      <c r="G5831" s="1001" t="s">
        <v>12630</v>
      </c>
      <c r="H5831" s="1128" t="n">
        <v>5056</v>
      </c>
      <c r="I5831" s="1068"/>
    </row>
    <row r="5832" customFormat="false" ht="12.75" hidden="false" customHeight="false" outlineLevel="0" collapsed="false">
      <c r="A5832" s="1001" t="n">
        <v>5830</v>
      </c>
      <c r="B5832" s="1001" t="s">
        <v>12631</v>
      </c>
      <c r="C5832" s="1001" t="s">
        <v>999</v>
      </c>
      <c r="D5832" s="1001" t="s">
        <v>852</v>
      </c>
      <c r="E5832" s="1001" t="n">
        <v>1030121760</v>
      </c>
      <c r="F5832" s="1001" t="n">
        <v>16186</v>
      </c>
      <c r="G5832" s="1001" t="s">
        <v>12632</v>
      </c>
      <c r="H5832" s="1128" t="n">
        <v>895</v>
      </c>
      <c r="I5832" s="1068"/>
    </row>
    <row r="5833" customFormat="false" ht="12.75" hidden="false" customHeight="false" outlineLevel="0" collapsed="false">
      <c r="A5833" s="1001" t="n">
        <v>5831</v>
      </c>
      <c r="B5833" s="1001" t="s">
        <v>12633</v>
      </c>
      <c r="C5833" s="1001" t="s">
        <v>942</v>
      </c>
      <c r="D5833" s="1001" t="s">
        <v>847</v>
      </c>
      <c r="E5833" s="1001" t="n">
        <v>3180251100</v>
      </c>
      <c r="F5833" s="1001" t="n">
        <v>78109</v>
      </c>
      <c r="G5833" s="1001" t="s">
        <v>12634</v>
      </c>
      <c r="H5833" s="1128" t="n">
        <v>1011</v>
      </c>
      <c r="I5833" s="1068"/>
    </row>
    <row r="5834" customFormat="false" ht="12.75" hidden="false" customHeight="false" outlineLevel="0" collapsed="false">
      <c r="A5834" s="1001" t="n">
        <v>5832</v>
      </c>
      <c r="B5834" s="1001" t="s">
        <v>12635</v>
      </c>
      <c r="C5834" s="1001" t="s">
        <v>965</v>
      </c>
      <c r="D5834" s="1001" t="s">
        <v>462</v>
      </c>
      <c r="E5834" s="1001" t="n">
        <v>2110060640</v>
      </c>
      <c r="F5834" s="1001" t="n">
        <v>44065</v>
      </c>
      <c r="G5834" s="1001" t="s">
        <v>12636</v>
      </c>
      <c r="H5834" s="1128" t="n">
        <v>815</v>
      </c>
      <c r="I5834" s="1068"/>
    </row>
    <row r="5835" customFormat="false" ht="12.75" hidden="false" customHeight="false" outlineLevel="0" collapsed="false">
      <c r="A5835" s="1001" t="n">
        <v>5833</v>
      </c>
      <c r="B5835" s="1001" t="s">
        <v>12637</v>
      </c>
      <c r="C5835" s="1001" t="s">
        <v>971</v>
      </c>
      <c r="D5835" s="1001" t="s">
        <v>853</v>
      </c>
      <c r="E5835" s="1001" t="n">
        <v>3140190610</v>
      </c>
      <c r="F5835" s="1001" t="n">
        <v>70061</v>
      </c>
      <c r="G5835" s="1001" t="s">
        <v>12638</v>
      </c>
      <c r="H5835" s="1128" t="n">
        <v>1122</v>
      </c>
      <c r="I5835" s="1068"/>
    </row>
    <row r="5836" customFormat="false" ht="12.75" hidden="false" customHeight="false" outlineLevel="0" collapsed="false">
      <c r="A5836" s="1001" t="n">
        <v>5834</v>
      </c>
      <c r="B5836" s="1001" t="s">
        <v>12639</v>
      </c>
      <c r="C5836" s="1001" t="s">
        <v>899</v>
      </c>
      <c r="D5836" s="1001" t="s">
        <v>846</v>
      </c>
      <c r="E5836" s="1001" t="n">
        <v>3170640690</v>
      </c>
      <c r="F5836" s="1001" t="n">
        <v>76070</v>
      </c>
      <c r="G5836" s="1001" t="s">
        <v>12640</v>
      </c>
      <c r="H5836" s="1128" t="n">
        <v>3225</v>
      </c>
      <c r="I5836" s="1068"/>
    </row>
    <row r="5837" customFormat="false" ht="12.75" hidden="false" customHeight="false" outlineLevel="0" collapsed="false">
      <c r="A5837" s="1001" t="n">
        <v>5835</v>
      </c>
      <c r="B5837" s="1001" t="s">
        <v>12641</v>
      </c>
      <c r="C5837" s="1001" t="s">
        <v>911</v>
      </c>
      <c r="D5837" s="1001" t="s">
        <v>846</v>
      </c>
      <c r="E5837" s="1001" t="n">
        <v>3170470220</v>
      </c>
      <c r="F5837" s="1001" t="n">
        <v>77023</v>
      </c>
      <c r="G5837" s="1001" t="s">
        <v>12642</v>
      </c>
      <c r="H5837" s="1128" t="n">
        <v>2448</v>
      </c>
      <c r="I5837" s="1068"/>
    </row>
    <row r="5838" customFormat="false" ht="12.75" hidden="false" customHeight="false" outlineLevel="0" collapsed="false">
      <c r="A5838" s="1001" t="n">
        <v>5836</v>
      </c>
      <c r="B5838" s="1001" t="s">
        <v>12643</v>
      </c>
      <c r="C5838" s="1001" t="s">
        <v>1087</v>
      </c>
      <c r="D5838" s="1001" t="s">
        <v>848</v>
      </c>
      <c r="E5838" s="1001" t="n">
        <v>3150080790</v>
      </c>
      <c r="F5838" s="1001" t="n">
        <v>64080</v>
      </c>
      <c r="G5838" s="1001" t="s">
        <v>12644</v>
      </c>
      <c r="H5838" s="1128" t="n">
        <v>3424</v>
      </c>
      <c r="I5838" s="1068"/>
    </row>
    <row r="5839" customFormat="false" ht="12.75" hidden="false" customHeight="false" outlineLevel="0" collapsed="false">
      <c r="A5839" s="1001" t="n">
        <v>5837</v>
      </c>
      <c r="B5839" s="1001" t="s">
        <v>12645</v>
      </c>
      <c r="C5839" s="1001" t="s">
        <v>681</v>
      </c>
      <c r="D5839" s="1001" t="s">
        <v>849</v>
      </c>
      <c r="E5839" s="1001" t="n">
        <v>1080610390</v>
      </c>
      <c r="F5839" s="1001" t="n">
        <v>33039</v>
      </c>
      <c r="G5839" s="1001" t="s">
        <v>12646</v>
      </c>
      <c r="H5839" s="1128" t="n">
        <v>12200</v>
      </c>
      <c r="I5839" s="1068"/>
    </row>
    <row r="5840" customFormat="false" ht="12.75" hidden="false" customHeight="false" outlineLevel="0" collapsed="false">
      <c r="A5840" s="1001" t="n">
        <v>5838</v>
      </c>
      <c r="B5840" s="1001" t="s">
        <v>12647</v>
      </c>
      <c r="C5840" s="1001" t="s">
        <v>1071</v>
      </c>
      <c r="D5840" s="1001" t="s">
        <v>861</v>
      </c>
      <c r="E5840" s="1001" t="n">
        <v>1050900890</v>
      </c>
      <c r="F5840" s="1001" t="n">
        <v>24089</v>
      </c>
      <c r="G5840" s="1001" t="s">
        <v>12648</v>
      </c>
      <c r="H5840" s="1128" t="n">
        <v>641</v>
      </c>
      <c r="I5840" s="1068"/>
    </row>
    <row r="5841" customFormat="false" ht="12.75" hidden="false" customHeight="false" outlineLevel="0" collapsed="false">
      <c r="A5841" s="1001" t="n">
        <v>5839</v>
      </c>
      <c r="B5841" s="1001" t="s">
        <v>12649</v>
      </c>
      <c r="C5841" s="1001" t="s">
        <v>1035</v>
      </c>
      <c r="D5841" s="1001" t="s">
        <v>854</v>
      </c>
      <c r="E5841" s="1001" t="n">
        <v>1010812191</v>
      </c>
      <c r="F5841" s="1001" t="n">
        <v>1227</v>
      </c>
      <c r="G5841" s="1001" t="s">
        <v>12650</v>
      </c>
      <c r="H5841" s="1128" t="n">
        <v>765</v>
      </c>
      <c r="I5841" s="1068"/>
    </row>
    <row r="5842" customFormat="false" ht="12.75" hidden="false" customHeight="false" outlineLevel="0" collapsed="false">
      <c r="A5842" s="1001" t="n">
        <v>5840</v>
      </c>
      <c r="B5842" s="1001" t="s">
        <v>12651</v>
      </c>
      <c r="C5842" s="1001" t="s">
        <v>1120</v>
      </c>
      <c r="D5842" s="1001" t="s">
        <v>854</v>
      </c>
      <c r="E5842" s="1001" t="n">
        <v>1010881210</v>
      </c>
      <c r="F5842" s="1001" t="n">
        <v>2122</v>
      </c>
      <c r="G5842" s="1001" t="s">
        <v>12652</v>
      </c>
      <c r="H5842" s="1128" t="n">
        <v>912</v>
      </c>
      <c r="I5842" s="1068"/>
    </row>
    <row r="5843" customFormat="false" ht="12.75" hidden="false" customHeight="false" outlineLevel="0" collapsed="false">
      <c r="A5843" s="1001" t="n">
        <v>5841</v>
      </c>
      <c r="B5843" s="1001" t="s">
        <v>12653</v>
      </c>
      <c r="C5843" s="1001" t="s">
        <v>945</v>
      </c>
      <c r="D5843" s="1001" t="s">
        <v>852</v>
      </c>
      <c r="E5843" s="1001" t="n">
        <v>1030151570</v>
      </c>
      <c r="F5843" s="1001" t="n">
        <v>17166</v>
      </c>
      <c r="G5843" s="1001" t="s">
        <v>12654</v>
      </c>
      <c r="H5843" s="1128" t="n">
        <v>19198</v>
      </c>
      <c r="I5843" s="1068"/>
    </row>
    <row r="5844" customFormat="false" ht="12.75" hidden="false" customHeight="false" outlineLevel="0" collapsed="false">
      <c r="A5844" s="1001" t="n">
        <v>5842</v>
      </c>
      <c r="B5844" s="1001" t="s">
        <v>12655</v>
      </c>
      <c r="C5844" s="1001" t="s">
        <v>1591</v>
      </c>
      <c r="D5844" s="1001" t="s">
        <v>851</v>
      </c>
      <c r="E5844" s="1001" t="n">
        <v>1070340520</v>
      </c>
      <c r="F5844" s="1001" t="n">
        <v>10052</v>
      </c>
      <c r="G5844" s="1001" t="s">
        <v>12656</v>
      </c>
      <c r="H5844" s="1128" t="n">
        <v>492</v>
      </c>
      <c r="I5844" s="1068"/>
    </row>
    <row r="5845" customFormat="false" ht="12.75" hidden="false" customHeight="false" outlineLevel="0" collapsed="false">
      <c r="A5845" s="1001" t="n">
        <v>5843</v>
      </c>
      <c r="B5845" s="1001" t="s">
        <v>12657</v>
      </c>
      <c r="C5845" s="1001" t="s">
        <v>1159</v>
      </c>
      <c r="D5845" s="1001" t="s">
        <v>852</v>
      </c>
      <c r="E5845" s="1001" t="n">
        <v>1030241890</v>
      </c>
      <c r="F5845" s="1001" t="n">
        <v>13201</v>
      </c>
      <c r="G5845" s="1001" t="s">
        <v>12658</v>
      </c>
      <c r="H5845" s="1128" t="n">
        <v>7923</v>
      </c>
      <c r="I5845" s="1068"/>
    </row>
    <row r="5846" customFormat="false" ht="12.75" hidden="false" customHeight="false" outlineLevel="0" collapsed="false">
      <c r="A5846" s="1001" t="n">
        <v>5844</v>
      </c>
      <c r="B5846" s="1001" t="s">
        <v>12659</v>
      </c>
      <c r="C5846" s="1001" t="s">
        <v>1159</v>
      </c>
      <c r="D5846" s="1001" t="s">
        <v>852</v>
      </c>
      <c r="E5846" s="1001" t="n">
        <v>1030241900</v>
      </c>
      <c r="F5846" s="1001" t="n">
        <v>13202</v>
      </c>
      <c r="G5846" s="1001" t="s">
        <v>12660</v>
      </c>
      <c r="H5846" s="1128" t="n">
        <v>6209</v>
      </c>
      <c r="I5846" s="1068"/>
    </row>
    <row r="5847" customFormat="false" ht="12.75" hidden="false" customHeight="false" outlineLevel="0" collapsed="false">
      <c r="A5847" s="1001" t="n">
        <v>5845</v>
      </c>
      <c r="B5847" s="1001" t="s">
        <v>12661</v>
      </c>
      <c r="C5847" s="1001" t="s">
        <v>954</v>
      </c>
      <c r="D5847" s="1001" t="s">
        <v>852</v>
      </c>
      <c r="E5847" s="1001" t="n">
        <v>1030450530</v>
      </c>
      <c r="F5847" s="1001" t="n">
        <v>20053</v>
      </c>
      <c r="G5847" s="1001" t="s">
        <v>12662</v>
      </c>
      <c r="H5847" s="1128" t="n">
        <v>8670</v>
      </c>
      <c r="I5847" s="1068"/>
    </row>
    <row r="5848" customFormat="false" ht="12.75" hidden="false" customHeight="false" outlineLevel="0" collapsed="false">
      <c r="A5848" s="1001" t="n">
        <v>5846</v>
      </c>
      <c r="B5848" s="1001" t="s">
        <v>12663</v>
      </c>
      <c r="C5848" s="1001" t="s">
        <v>1009</v>
      </c>
      <c r="D5848" s="1001" t="s">
        <v>861</v>
      </c>
      <c r="E5848" s="1001" t="n">
        <v>1050890640</v>
      </c>
      <c r="F5848" s="1001" t="n">
        <v>23065</v>
      </c>
      <c r="G5848" s="1001" t="s">
        <v>12664</v>
      </c>
      <c r="H5848" s="1128" t="n">
        <v>2582</v>
      </c>
      <c r="I5848" s="1068"/>
    </row>
    <row r="5849" customFormat="false" ht="12.75" hidden="false" customHeight="false" outlineLevel="0" collapsed="false">
      <c r="A5849" s="1001" t="n">
        <v>5847</v>
      </c>
      <c r="B5849" s="1001" t="s">
        <v>12665</v>
      </c>
      <c r="C5849" s="1001" t="s">
        <v>1110</v>
      </c>
      <c r="D5849" s="1001" t="s">
        <v>858</v>
      </c>
      <c r="E5849" s="1001" t="n">
        <v>1040831490</v>
      </c>
      <c r="F5849" s="1001" t="n">
        <v>22160</v>
      </c>
      <c r="G5849" s="1001" t="s">
        <v>12666</v>
      </c>
      <c r="H5849" s="1128" t="n">
        <v>1638</v>
      </c>
      <c r="I5849" s="1068"/>
    </row>
    <row r="5850" customFormat="false" ht="12.75" hidden="false" customHeight="false" outlineLevel="0" collapsed="false">
      <c r="A5850" s="1001" t="n">
        <v>5848</v>
      </c>
      <c r="B5850" s="1001" t="s">
        <v>12667</v>
      </c>
      <c r="C5850" s="1001" t="s">
        <v>1009</v>
      </c>
      <c r="D5850" s="1001" t="s">
        <v>861</v>
      </c>
      <c r="E5850" s="1001" t="n">
        <v>1050890660</v>
      </c>
      <c r="F5850" s="1001" t="n">
        <v>23067</v>
      </c>
      <c r="G5850" s="1001" t="s">
        <v>12668</v>
      </c>
      <c r="H5850" s="1128" t="n">
        <v>2094</v>
      </c>
      <c r="I5850" s="1068"/>
    </row>
    <row r="5851" customFormat="false" ht="12.75" hidden="false" customHeight="false" outlineLevel="0" collapsed="false">
      <c r="A5851" s="1001" t="n">
        <v>5849</v>
      </c>
      <c r="B5851" s="1001" t="s">
        <v>12669</v>
      </c>
      <c r="C5851" s="1001" t="s">
        <v>1009</v>
      </c>
      <c r="D5851" s="1001" t="s">
        <v>861</v>
      </c>
      <c r="E5851" s="1001" t="n">
        <v>1050890650</v>
      </c>
      <c r="F5851" s="1001" t="n">
        <v>23066</v>
      </c>
      <c r="G5851" s="1001" t="s">
        <v>12670</v>
      </c>
      <c r="H5851" s="1128" t="n">
        <v>1618</v>
      </c>
      <c r="I5851" s="1068"/>
    </row>
    <row r="5852" customFormat="false" ht="12.75" hidden="false" customHeight="false" outlineLevel="0" collapsed="false">
      <c r="A5852" s="1001" t="n">
        <v>5850</v>
      </c>
      <c r="B5852" s="1001" t="s">
        <v>12671</v>
      </c>
      <c r="C5852" s="1001" t="s">
        <v>1418</v>
      </c>
      <c r="D5852" s="1001" t="s">
        <v>850</v>
      </c>
      <c r="E5852" s="1001" t="n">
        <v>1060930360</v>
      </c>
      <c r="F5852" s="1001" t="n">
        <v>93036</v>
      </c>
      <c r="G5852" s="1001" t="s">
        <v>12672</v>
      </c>
      <c r="H5852" s="1128" t="n">
        <v>5860</v>
      </c>
      <c r="I5852" s="1068"/>
    </row>
    <row r="5853" customFormat="false" ht="12.75" hidden="false" customHeight="false" outlineLevel="0" collapsed="false">
      <c r="A5853" s="1001" t="n">
        <v>5851</v>
      </c>
      <c r="B5853" s="1001" t="s">
        <v>12673</v>
      </c>
      <c r="C5853" s="1001" t="s">
        <v>1110</v>
      </c>
      <c r="D5853" s="1001" t="s">
        <v>858</v>
      </c>
      <c r="E5853" s="1001" t="n">
        <v>1040831500</v>
      </c>
      <c r="F5853" s="1001" t="n">
        <v>22161</v>
      </c>
      <c r="G5853" s="1001" t="s">
        <v>12674</v>
      </c>
      <c r="H5853" s="1128" t="n">
        <v>39766</v>
      </c>
      <c r="I5853" s="1068"/>
    </row>
    <row r="5854" customFormat="false" ht="12.75" hidden="false" customHeight="false" outlineLevel="0" collapsed="false">
      <c r="A5854" s="1001" t="n">
        <v>5852</v>
      </c>
      <c r="B5854" s="1001" t="s">
        <v>12675</v>
      </c>
      <c r="C5854" s="1001" t="s">
        <v>1117</v>
      </c>
      <c r="D5854" s="1001" t="s">
        <v>852</v>
      </c>
      <c r="E5854" s="1001" t="n">
        <v>1030571280</v>
      </c>
      <c r="F5854" s="1001" t="n">
        <v>18131</v>
      </c>
      <c r="G5854" s="1001" t="s">
        <v>12676</v>
      </c>
      <c r="H5854" s="1128" t="n">
        <v>845</v>
      </c>
      <c r="I5854" s="1068"/>
    </row>
    <row r="5855" customFormat="false" ht="12.75" hidden="false" customHeight="false" outlineLevel="0" collapsed="false">
      <c r="A5855" s="1001" t="n">
        <v>5853</v>
      </c>
      <c r="B5855" s="1001" t="s">
        <v>12677</v>
      </c>
      <c r="C5855" s="1001" t="s">
        <v>999</v>
      </c>
      <c r="D5855" s="1001" t="s">
        <v>852</v>
      </c>
      <c r="E5855" s="1001" t="n">
        <v>1030121770</v>
      </c>
      <c r="F5855" s="1001" t="n">
        <v>16187</v>
      </c>
      <c r="G5855" s="1001" t="s">
        <v>12678</v>
      </c>
      <c r="H5855" s="1128" t="n">
        <v>4110</v>
      </c>
      <c r="I5855" s="1068"/>
    </row>
    <row r="5856" customFormat="false" ht="12.75" hidden="false" customHeight="false" outlineLevel="0" collapsed="false">
      <c r="A5856" s="1001" t="n">
        <v>5854</v>
      </c>
      <c r="B5856" s="1001" t="s">
        <v>12679</v>
      </c>
      <c r="C5856" s="1001" t="s">
        <v>1012</v>
      </c>
      <c r="D5856" s="1001" t="s">
        <v>464</v>
      </c>
      <c r="E5856" s="1001" t="n">
        <v>2120700910</v>
      </c>
      <c r="F5856" s="1001" t="n">
        <v>58092</v>
      </c>
      <c r="G5856" s="1001" t="s">
        <v>12680</v>
      </c>
      <c r="H5856" s="1128" t="n">
        <v>1256</v>
      </c>
      <c r="I5856" s="1068"/>
    </row>
    <row r="5857" customFormat="false" ht="12.75" hidden="false" customHeight="false" outlineLevel="0" collapsed="false">
      <c r="A5857" s="1001" t="n">
        <v>5855</v>
      </c>
      <c r="B5857" s="1001" t="s">
        <v>12681</v>
      </c>
      <c r="C5857" s="1001" t="s">
        <v>1004</v>
      </c>
      <c r="D5857" s="1001" t="s">
        <v>861</v>
      </c>
      <c r="E5857" s="1001" t="n">
        <v>1050710410</v>
      </c>
      <c r="F5857" s="1001" t="n">
        <v>29041</v>
      </c>
      <c r="G5857" s="1001" t="s">
        <v>12682</v>
      </c>
      <c r="H5857" s="1128" t="n">
        <v>50190</v>
      </c>
      <c r="I5857" s="1068"/>
    </row>
    <row r="5858" customFormat="false" ht="12.75" hidden="false" customHeight="false" outlineLevel="0" collapsed="false">
      <c r="A5858" s="1001" t="n">
        <v>5856</v>
      </c>
      <c r="B5858" s="1001" t="s">
        <v>12683</v>
      </c>
      <c r="C5858" s="1001" t="s">
        <v>942</v>
      </c>
      <c r="D5858" s="1001" t="s">
        <v>847</v>
      </c>
      <c r="E5858" s="1001" t="n">
        <v>3180251110</v>
      </c>
      <c r="F5858" s="1001" t="n">
        <v>78110</v>
      </c>
      <c r="G5858" s="1001" t="s">
        <v>12684</v>
      </c>
      <c r="H5858" s="1128" t="n">
        <v>3025</v>
      </c>
      <c r="I5858" s="1068"/>
    </row>
    <row r="5859" customFormat="false" ht="12.75" hidden="false" customHeight="false" outlineLevel="0" collapsed="false">
      <c r="A5859" s="1001" t="n">
        <v>5857</v>
      </c>
      <c r="B5859" s="1001" t="s">
        <v>12685</v>
      </c>
      <c r="C5859" s="1001" t="s">
        <v>875</v>
      </c>
      <c r="D5859" s="1001" t="s">
        <v>861</v>
      </c>
      <c r="E5859" s="1001" t="n">
        <v>1050540710</v>
      </c>
      <c r="F5859" s="1001" t="n">
        <v>28071</v>
      </c>
      <c r="G5859" s="1001" t="s">
        <v>12686</v>
      </c>
      <c r="H5859" s="1128" t="n">
        <v>4878</v>
      </c>
      <c r="I5859" s="1068"/>
    </row>
    <row r="5860" customFormat="false" ht="12.75" hidden="false" customHeight="false" outlineLevel="0" collapsed="false">
      <c r="A5860" s="1001" t="n">
        <v>5858</v>
      </c>
      <c r="B5860" s="1001" t="s">
        <v>12687</v>
      </c>
      <c r="C5860" s="1001" t="s">
        <v>893</v>
      </c>
      <c r="D5860" s="1001" t="s">
        <v>852</v>
      </c>
      <c r="E5860" s="1001" t="n">
        <v>1030491880</v>
      </c>
      <c r="F5860" s="1001" t="n">
        <v>15189</v>
      </c>
      <c r="G5860" s="1001" t="s">
        <v>12688</v>
      </c>
      <c r="H5860" s="1128" t="n">
        <v>41435</v>
      </c>
      <c r="I5860" s="1068"/>
    </row>
    <row r="5861" customFormat="false" ht="12.75" hidden="false" customHeight="false" outlineLevel="0" collapsed="false">
      <c r="A5861" s="1001" t="n">
        <v>5859</v>
      </c>
      <c r="B5861" s="1001" t="s">
        <v>12689</v>
      </c>
      <c r="C5861" s="1001" t="s">
        <v>875</v>
      </c>
      <c r="D5861" s="1001" t="s">
        <v>861</v>
      </c>
      <c r="E5861" s="1001" t="n">
        <v>1050540720</v>
      </c>
      <c r="F5861" s="1001" t="n">
        <v>28072</v>
      </c>
      <c r="G5861" s="1001" t="s">
        <v>12690</v>
      </c>
      <c r="H5861" s="1128" t="n">
        <v>16794</v>
      </c>
      <c r="I5861" s="1068"/>
    </row>
    <row r="5862" customFormat="false" ht="12.75" hidden="false" customHeight="false" outlineLevel="0" collapsed="false">
      <c r="A5862" s="1001" t="n">
        <v>5860</v>
      </c>
      <c r="B5862" s="1001" t="s">
        <v>12691</v>
      </c>
      <c r="C5862" s="1001" t="s">
        <v>1035</v>
      </c>
      <c r="D5862" s="1001" t="s">
        <v>854</v>
      </c>
      <c r="E5862" s="1001" t="n">
        <v>1010812200</v>
      </c>
      <c r="F5862" s="1001" t="n">
        <v>1229</v>
      </c>
      <c r="G5862" s="1001" t="s">
        <v>12692</v>
      </c>
      <c r="H5862" s="1128" t="n">
        <v>2391</v>
      </c>
      <c r="I5862" s="1068"/>
    </row>
    <row r="5863" customFormat="false" ht="12.75" hidden="false" customHeight="false" outlineLevel="0" collapsed="false">
      <c r="A5863" s="1001" t="n">
        <v>5861</v>
      </c>
      <c r="B5863" s="1001" t="s">
        <v>12693</v>
      </c>
      <c r="C5863" s="1001" t="s">
        <v>1187</v>
      </c>
      <c r="D5863" s="1001" t="s">
        <v>849</v>
      </c>
      <c r="E5863" s="1001" t="n">
        <v>1080680360</v>
      </c>
      <c r="F5863" s="1001" t="n">
        <v>35036</v>
      </c>
      <c r="G5863" s="1001" t="s">
        <v>12694</v>
      </c>
      <c r="H5863" s="1128" t="n">
        <v>14765</v>
      </c>
      <c r="I5863" s="1068"/>
    </row>
    <row r="5864" customFormat="false" ht="12.75" hidden="false" customHeight="false" outlineLevel="0" collapsed="false">
      <c r="A5864" s="1001" t="n">
        <v>5862</v>
      </c>
      <c r="B5864" s="1001" t="s">
        <v>12695</v>
      </c>
      <c r="C5864" s="1001" t="s">
        <v>1084</v>
      </c>
      <c r="D5864" s="1001" t="s">
        <v>850</v>
      </c>
      <c r="E5864" s="1001" t="n">
        <v>1060850980</v>
      </c>
      <c r="F5864" s="1001" t="n">
        <v>30098</v>
      </c>
      <c r="G5864" s="1001" t="s">
        <v>12696</v>
      </c>
      <c r="H5864" s="1128" t="n">
        <v>2790</v>
      </c>
      <c r="I5864" s="1068"/>
    </row>
    <row r="5865" customFormat="false" ht="12.75" hidden="false" customHeight="false" outlineLevel="0" collapsed="false">
      <c r="A5865" s="1001" t="n">
        <v>5863</v>
      </c>
      <c r="B5865" s="1001" t="s">
        <v>12697</v>
      </c>
      <c r="C5865" s="1001" t="s">
        <v>945</v>
      </c>
      <c r="D5865" s="1001" t="s">
        <v>852</v>
      </c>
      <c r="E5865" s="1001" t="n">
        <v>1030151580</v>
      </c>
      <c r="F5865" s="1001" t="n">
        <v>17167</v>
      </c>
      <c r="G5865" s="1001" t="s">
        <v>12698</v>
      </c>
      <c r="H5865" s="1128" t="n">
        <v>5857</v>
      </c>
      <c r="I5865" s="1068"/>
    </row>
    <row r="5866" customFormat="false" ht="12.75" hidden="false" customHeight="false" outlineLevel="0" collapsed="false">
      <c r="A5866" s="1001" t="n">
        <v>5864</v>
      </c>
      <c r="B5866" s="1001" t="s">
        <v>12699</v>
      </c>
      <c r="C5866" s="1001" t="s">
        <v>1035</v>
      </c>
      <c r="D5866" s="1001" t="s">
        <v>854</v>
      </c>
      <c r="E5866" s="1001" t="n">
        <v>1010812210</v>
      </c>
      <c r="F5866" s="1001" t="n">
        <v>1230</v>
      </c>
      <c r="G5866" s="1001" t="s">
        <v>12700</v>
      </c>
      <c r="H5866" s="1128" t="n">
        <v>788</v>
      </c>
      <c r="I5866" s="1068"/>
    </row>
    <row r="5867" customFormat="false" ht="12.75" hidden="false" customHeight="false" outlineLevel="0" collapsed="false">
      <c r="A5867" s="1001" t="n">
        <v>5865</v>
      </c>
      <c r="B5867" s="1001" t="s">
        <v>12701</v>
      </c>
      <c r="C5867" s="1001" t="s">
        <v>1226</v>
      </c>
      <c r="D5867" s="1001" t="s">
        <v>855</v>
      </c>
      <c r="E5867" s="1001" t="n">
        <v>3160410630</v>
      </c>
      <c r="F5867" s="1001" t="n">
        <v>75064</v>
      </c>
      <c r="G5867" s="1001" t="s">
        <v>12702</v>
      </c>
      <c r="H5867" s="1128" t="n">
        <v>9353</v>
      </c>
      <c r="I5867" s="1068"/>
    </row>
    <row r="5868" customFormat="false" ht="12.75" hidden="false" customHeight="false" outlineLevel="0" collapsed="false">
      <c r="A5868" s="1001" t="n">
        <v>5866</v>
      </c>
      <c r="B5868" s="1001" t="s">
        <v>12703</v>
      </c>
      <c r="C5868" s="1001" t="s">
        <v>908</v>
      </c>
      <c r="D5868" s="1001" t="s">
        <v>854</v>
      </c>
      <c r="E5868" s="1001" t="n">
        <v>1010271980</v>
      </c>
      <c r="F5868" s="1001" t="n">
        <v>4198</v>
      </c>
      <c r="G5868" s="1001" t="s">
        <v>12704</v>
      </c>
      <c r="H5868" s="1128" t="n">
        <v>364</v>
      </c>
      <c r="I5868" s="1068"/>
    </row>
    <row r="5869" customFormat="false" ht="12.75" hidden="false" customHeight="false" outlineLevel="0" collapsed="false">
      <c r="A5869" s="1001" t="n">
        <v>5867</v>
      </c>
      <c r="B5869" s="1001" t="s">
        <v>12705</v>
      </c>
      <c r="C5869" s="1001" t="s">
        <v>1110</v>
      </c>
      <c r="D5869" s="1001" t="s">
        <v>858</v>
      </c>
      <c r="E5869" s="1001" t="n">
        <v>1040831510</v>
      </c>
      <c r="F5869" s="1001" t="n">
        <v>22162</v>
      </c>
      <c r="G5869" s="1001" t="s">
        <v>12706</v>
      </c>
      <c r="H5869" s="1128" t="n">
        <v>427</v>
      </c>
      <c r="I5869" s="1068"/>
    </row>
    <row r="5870" customFormat="false" ht="12.75" hidden="false" customHeight="false" outlineLevel="0" collapsed="false">
      <c r="A5870" s="1001" t="n">
        <v>5868</v>
      </c>
      <c r="B5870" s="1001" t="s">
        <v>12707</v>
      </c>
      <c r="C5870" s="1001" t="s">
        <v>1881</v>
      </c>
      <c r="D5870" s="1001" t="s">
        <v>458</v>
      </c>
      <c r="E5870" s="1001" t="n">
        <v>2090300370</v>
      </c>
      <c r="F5870" s="1001" t="n">
        <v>48037</v>
      </c>
      <c r="G5870" s="1001" t="s">
        <v>12708</v>
      </c>
      <c r="H5870" s="1128" t="n">
        <v>7118</v>
      </c>
      <c r="I5870" s="1068"/>
    </row>
    <row r="5871" customFormat="false" ht="12.75" hidden="false" customHeight="false" outlineLevel="0" collapsed="false">
      <c r="A5871" s="1001" t="n">
        <v>5869</v>
      </c>
      <c r="B5871" s="1001" t="s">
        <v>12709</v>
      </c>
      <c r="C5871" s="1001" t="s">
        <v>887</v>
      </c>
      <c r="D5871" s="1001" t="s">
        <v>856</v>
      </c>
      <c r="E5871" s="1001" t="n">
        <v>4200950440</v>
      </c>
      <c r="F5871" s="1001" t="n">
        <v>95044</v>
      </c>
      <c r="G5871" s="1001" t="s">
        <v>12710</v>
      </c>
      <c r="H5871" s="1128" t="n">
        <v>621</v>
      </c>
      <c r="I5871" s="1068"/>
    </row>
    <row r="5872" customFormat="false" ht="12.75" hidden="false" customHeight="false" outlineLevel="0" collapsed="false">
      <c r="A5872" s="1001" t="n">
        <v>5870</v>
      </c>
      <c r="B5872" s="1001" t="s">
        <v>12711</v>
      </c>
      <c r="C5872" s="1001" t="s">
        <v>1110</v>
      </c>
      <c r="D5872" s="1001" t="s">
        <v>858</v>
      </c>
      <c r="E5872" s="1001" t="n">
        <v>1040831520</v>
      </c>
      <c r="F5872" s="1001" t="n">
        <v>22163</v>
      </c>
      <c r="G5872" s="1001" t="s">
        <v>12712</v>
      </c>
      <c r="H5872" s="1128" t="n">
        <v>798</v>
      </c>
      <c r="I5872" s="1068"/>
    </row>
    <row r="5873" customFormat="false" ht="12.75" hidden="false" customHeight="false" outlineLevel="0" collapsed="false">
      <c r="A5873" s="1001" t="n">
        <v>5871</v>
      </c>
      <c r="B5873" s="1001" t="s">
        <v>12713</v>
      </c>
      <c r="C5873" s="1001" t="s">
        <v>899</v>
      </c>
      <c r="D5873" s="1001" t="s">
        <v>846</v>
      </c>
      <c r="E5873" s="1001" t="n">
        <v>3170640700</v>
      </c>
      <c r="F5873" s="1001" t="n">
        <v>76071</v>
      </c>
      <c r="G5873" s="1001" t="s">
        <v>12714</v>
      </c>
      <c r="H5873" s="1128" t="n">
        <v>3345</v>
      </c>
      <c r="I5873" s="1068"/>
    </row>
    <row r="5874" customFormat="false" ht="12.75" hidden="false" customHeight="false" outlineLevel="0" collapsed="false">
      <c r="A5874" s="1001" t="n">
        <v>5872</v>
      </c>
      <c r="B5874" s="1001" t="s">
        <v>12715</v>
      </c>
      <c r="C5874" s="1001" t="s">
        <v>1239</v>
      </c>
      <c r="D5874" s="1001" t="s">
        <v>849</v>
      </c>
      <c r="E5874" s="1001" t="n">
        <v>1080660160</v>
      </c>
      <c r="F5874" s="1001" t="n">
        <v>39016</v>
      </c>
      <c r="G5874" s="1001" t="s">
        <v>12716</v>
      </c>
      <c r="H5874" s="1128" t="n">
        <v>12107</v>
      </c>
      <c r="I5874" s="1068"/>
    </row>
    <row r="5875" customFormat="false" ht="12.75" hidden="false" customHeight="false" outlineLevel="0" collapsed="false">
      <c r="A5875" s="1001" t="n">
        <v>5873</v>
      </c>
      <c r="B5875" s="1001" t="s">
        <v>12717</v>
      </c>
      <c r="C5875" s="1001" t="s">
        <v>977</v>
      </c>
      <c r="D5875" s="1001" t="s">
        <v>855</v>
      </c>
      <c r="E5875" s="1001" t="n">
        <v>3160090360</v>
      </c>
      <c r="F5875" s="1001" t="n">
        <v>72037</v>
      </c>
      <c r="G5875" s="1001" t="s">
        <v>12718</v>
      </c>
      <c r="H5875" s="1128" t="n">
        <v>18262</v>
      </c>
      <c r="I5875" s="1068"/>
    </row>
    <row r="5876" customFormat="false" ht="12.75" hidden="false" customHeight="false" outlineLevel="0" collapsed="false">
      <c r="A5876" s="1001" t="n">
        <v>5874</v>
      </c>
      <c r="B5876" s="1001" t="s">
        <v>12719</v>
      </c>
      <c r="C5876" s="1001" t="s">
        <v>922</v>
      </c>
      <c r="D5876" s="1001" t="s">
        <v>848</v>
      </c>
      <c r="E5876" s="1001" t="n">
        <v>3150721120</v>
      </c>
      <c r="F5876" s="1001" t="n">
        <v>65112</v>
      </c>
      <c r="G5876" s="1001" t="s">
        <v>12720</v>
      </c>
      <c r="H5876" s="1128" t="n">
        <v>765</v>
      </c>
      <c r="I5876" s="1068"/>
    </row>
    <row r="5877" customFormat="false" ht="12.75" hidden="false" customHeight="false" outlineLevel="0" collapsed="false">
      <c r="A5877" s="1001" t="n">
        <v>5875</v>
      </c>
      <c r="B5877" s="1001" t="s">
        <v>12721</v>
      </c>
      <c r="C5877" s="1001" t="s">
        <v>1092</v>
      </c>
      <c r="D5877" s="1001" t="s">
        <v>848</v>
      </c>
      <c r="E5877" s="1001" t="n">
        <v>3150200730</v>
      </c>
      <c r="F5877" s="1001" t="n">
        <v>61073</v>
      </c>
      <c r="G5877" s="1001" t="s">
        <v>12722</v>
      </c>
      <c r="H5877" s="1128" t="n">
        <v>1716</v>
      </c>
      <c r="I5877" s="1068"/>
    </row>
    <row r="5878" customFormat="false" ht="12.75" hidden="false" customHeight="false" outlineLevel="0" collapsed="false">
      <c r="A5878" s="1001" t="n">
        <v>5876</v>
      </c>
      <c r="B5878" s="1001" t="s">
        <v>12723</v>
      </c>
      <c r="C5878" s="1001" t="s">
        <v>899</v>
      </c>
      <c r="D5878" s="1001" t="s">
        <v>846</v>
      </c>
      <c r="E5878" s="1001" t="n">
        <v>3170640710</v>
      </c>
      <c r="F5878" s="1001" t="n">
        <v>76072</v>
      </c>
      <c r="G5878" s="1001" t="s">
        <v>12724</v>
      </c>
      <c r="H5878" s="1128" t="n">
        <v>1001</v>
      </c>
      <c r="I5878" s="1068"/>
    </row>
    <row r="5879" customFormat="false" ht="12.75" hidden="false" customHeight="false" outlineLevel="0" collapsed="false">
      <c r="A5879" s="1001" t="n">
        <v>5877</v>
      </c>
      <c r="B5879" s="1001" t="s">
        <v>12725</v>
      </c>
      <c r="C5879" s="1001" t="s">
        <v>977</v>
      </c>
      <c r="D5879" s="1001" t="s">
        <v>855</v>
      </c>
      <c r="E5879" s="1001" t="n">
        <v>3160090370</v>
      </c>
      <c r="F5879" s="1001" t="n">
        <v>72038</v>
      </c>
      <c r="G5879" s="1001" t="s">
        <v>12726</v>
      </c>
      <c r="H5879" s="1128" t="n">
        <v>24520</v>
      </c>
      <c r="I5879" s="1068"/>
    </row>
    <row r="5880" customFormat="false" ht="12.75" hidden="false" customHeight="false" outlineLevel="0" collapsed="false">
      <c r="A5880" s="1001" t="n">
        <v>5878</v>
      </c>
      <c r="B5880" s="1001" t="s">
        <v>12727</v>
      </c>
      <c r="C5880" s="1001" t="s">
        <v>1518</v>
      </c>
      <c r="D5880" s="1001" t="s">
        <v>464</v>
      </c>
      <c r="E5880" s="1001" t="n">
        <v>2120400240</v>
      </c>
      <c r="F5880" s="1001" t="n">
        <v>59024</v>
      </c>
      <c r="G5880" s="1001" t="s">
        <v>12728</v>
      </c>
      <c r="H5880" s="1128" t="n">
        <v>19666</v>
      </c>
      <c r="I5880" s="1068"/>
    </row>
    <row r="5881" customFormat="false" ht="12.75" hidden="false" customHeight="false" outlineLevel="0" collapsed="false">
      <c r="A5881" s="1001" t="n">
        <v>5879</v>
      </c>
      <c r="B5881" s="1001" t="s">
        <v>12729</v>
      </c>
      <c r="C5881" s="1001" t="s">
        <v>945</v>
      </c>
      <c r="D5881" s="1001" t="s">
        <v>852</v>
      </c>
      <c r="E5881" s="1001" t="n">
        <v>1030151590</v>
      </c>
      <c r="F5881" s="1001" t="n">
        <v>17168</v>
      </c>
      <c r="G5881" s="1001" t="s">
        <v>12730</v>
      </c>
      <c r="H5881" s="1128" t="n">
        <v>3932</v>
      </c>
      <c r="I5881" s="1068"/>
    </row>
    <row r="5882" customFormat="false" ht="12.75" hidden="false" customHeight="false" outlineLevel="0" collapsed="false">
      <c r="A5882" s="1001" t="n">
        <v>5880</v>
      </c>
      <c r="B5882" s="1001" t="s">
        <v>12731</v>
      </c>
      <c r="C5882" s="1001" t="s">
        <v>954</v>
      </c>
      <c r="D5882" s="1001" t="s">
        <v>852</v>
      </c>
      <c r="E5882" s="1001" t="n">
        <v>1030450540</v>
      </c>
      <c r="F5882" s="1001" t="n">
        <v>20054</v>
      </c>
      <c r="G5882" s="1001" t="s">
        <v>12732</v>
      </c>
      <c r="H5882" s="1128" t="n">
        <v>4100</v>
      </c>
      <c r="I5882" s="1068"/>
    </row>
    <row r="5883" customFormat="false" ht="12.75" hidden="false" customHeight="false" outlineLevel="0" collapsed="false">
      <c r="A5883" s="1001" t="n">
        <v>5881</v>
      </c>
      <c r="B5883" s="1001" t="s">
        <v>12733</v>
      </c>
      <c r="C5883" s="1001" t="s">
        <v>922</v>
      </c>
      <c r="D5883" s="1001" t="s">
        <v>848</v>
      </c>
      <c r="E5883" s="1001" t="n">
        <v>3150721130</v>
      </c>
      <c r="F5883" s="1001" t="n">
        <v>65113</v>
      </c>
      <c r="G5883" s="1001" t="s">
        <v>12734</v>
      </c>
      <c r="H5883" s="1128" t="n">
        <v>443</v>
      </c>
      <c r="I5883" s="1068"/>
    </row>
    <row r="5884" customFormat="false" ht="12.75" hidden="false" customHeight="false" outlineLevel="0" collapsed="false">
      <c r="A5884" s="1001" t="n">
        <v>5882</v>
      </c>
      <c r="B5884" s="1001" t="s">
        <v>12735</v>
      </c>
      <c r="C5884" s="1001" t="s">
        <v>875</v>
      </c>
      <c r="D5884" s="1001" t="s">
        <v>861</v>
      </c>
      <c r="E5884" s="1001" t="n">
        <v>1050540730</v>
      </c>
      <c r="F5884" s="1001" t="n">
        <v>28073</v>
      </c>
      <c r="G5884" s="1001" t="s">
        <v>12736</v>
      </c>
      <c r="H5884" s="1128" t="n">
        <v>4900</v>
      </c>
      <c r="I5884" s="1068"/>
    </row>
    <row r="5885" customFormat="false" ht="12.75" hidden="false" customHeight="false" outlineLevel="0" collapsed="false">
      <c r="A5885" s="1001" t="n">
        <v>5883</v>
      </c>
      <c r="B5885" s="1001" t="s">
        <v>12737</v>
      </c>
      <c r="C5885" s="1001" t="s">
        <v>1418</v>
      </c>
      <c r="D5885" s="1001" t="s">
        <v>850</v>
      </c>
      <c r="E5885" s="1001" t="n">
        <v>1060930370</v>
      </c>
      <c r="F5885" s="1001" t="n">
        <v>93037</v>
      </c>
      <c r="G5885" s="1001" t="s">
        <v>12738</v>
      </c>
      <c r="H5885" s="1128" t="n">
        <v>19877</v>
      </c>
      <c r="I5885" s="1068"/>
    </row>
    <row r="5886" customFormat="false" ht="12.75" hidden="false" customHeight="false" outlineLevel="0" collapsed="false">
      <c r="A5886" s="1001" t="n">
        <v>5884</v>
      </c>
      <c r="B5886" s="1001" t="s">
        <v>12739</v>
      </c>
      <c r="C5886" s="1001" t="s">
        <v>1012</v>
      </c>
      <c r="D5886" s="1001" t="s">
        <v>464</v>
      </c>
      <c r="E5886" s="1001" t="n">
        <v>2120700920</v>
      </c>
      <c r="F5886" s="1001" t="n">
        <v>58093</v>
      </c>
      <c r="G5886" s="1001" t="s">
        <v>12740</v>
      </c>
      <c r="H5886" s="1128" t="n">
        <v>7403</v>
      </c>
      <c r="I5886" s="1068"/>
    </row>
    <row r="5887" customFormat="false" ht="12.75" hidden="false" customHeight="false" outlineLevel="0" collapsed="false">
      <c r="A5887" s="1001" t="n">
        <v>5885</v>
      </c>
      <c r="B5887" s="1001" t="s">
        <v>12741</v>
      </c>
      <c r="C5887" s="1001" t="s">
        <v>1543</v>
      </c>
      <c r="D5887" s="662" t="s">
        <v>856</v>
      </c>
      <c r="E5887" s="1001" t="n">
        <v>4201110580</v>
      </c>
      <c r="F5887" s="1001" t="n">
        <v>111058</v>
      </c>
      <c r="G5887" s="1001" t="s">
        <v>12742</v>
      </c>
      <c r="H5887" s="1128" t="n">
        <v>873</v>
      </c>
      <c r="I5887" s="1068"/>
    </row>
    <row r="5888" customFormat="false" ht="12.75" hidden="false" customHeight="false" outlineLevel="0" collapsed="false">
      <c r="A5888" s="1001" t="n">
        <v>5886</v>
      </c>
      <c r="B5888" s="1001" t="s">
        <v>12743</v>
      </c>
      <c r="C5888" s="1001" t="s">
        <v>887</v>
      </c>
      <c r="D5888" s="1001" t="s">
        <v>856</v>
      </c>
      <c r="E5888" s="1001" t="n">
        <v>4200950446</v>
      </c>
      <c r="F5888" s="1001" t="n">
        <v>95086</v>
      </c>
      <c r="G5888" s="1001" t="s">
        <v>12744</v>
      </c>
      <c r="H5888" s="1128" t="n">
        <v>195</v>
      </c>
      <c r="I5888" s="1068"/>
    </row>
    <row r="5889" customFormat="false" ht="12.75" hidden="false" customHeight="false" outlineLevel="0" collapsed="false">
      <c r="A5889" s="1001" t="n">
        <v>5887</v>
      </c>
      <c r="B5889" s="1001" t="s">
        <v>12745</v>
      </c>
      <c r="C5889" s="1001" t="s">
        <v>1095</v>
      </c>
      <c r="D5889" s="1001" t="s">
        <v>854</v>
      </c>
      <c r="E5889" s="1001" t="n">
        <v>1010960560</v>
      </c>
      <c r="F5889" s="1001" t="n">
        <v>96056</v>
      </c>
      <c r="G5889" s="1001" t="s">
        <v>12746</v>
      </c>
      <c r="H5889" s="1128" t="n">
        <v>1540</v>
      </c>
      <c r="I5889" s="1068"/>
    </row>
    <row r="5890" customFormat="false" ht="12.75" hidden="false" customHeight="false" outlineLevel="0" collapsed="false">
      <c r="A5890" s="1001" t="n">
        <v>5888</v>
      </c>
      <c r="B5890" s="1001" t="s">
        <v>12747</v>
      </c>
      <c r="C5890" s="1001" t="s">
        <v>3596</v>
      </c>
      <c r="D5890" s="1001" t="s">
        <v>850</v>
      </c>
      <c r="E5890" s="1001" t="n">
        <v>1060350140</v>
      </c>
      <c r="F5890" s="1001" t="n">
        <v>31017</v>
      </c>
      <c r="G5890" s="1001" t="s">
        <v>12748</v>
      </c>
      <c r="H5890" s="1128" t="n">
        <v>2168</v>
      </c>
      <c r="I5890" s="1068"/>
    </row>
    <row r="5891" customFormat="false" ht="12.75" hidden="false" customHeight="false" outlineLevel="0" collapsed="false">
      <c r="A5891" s="1001" t="n">
        <v>5889</v>
      </c>
      <c r="B5891" s="1001" t="s">
        <v>12749</v>
      </c>
      <c r="C5891" s="1001" t="s">
        <v>1110</v>
      </c>
      <c r="D5891" s="1001" t="s">
        <v>858</v>
      </c>
      <c r="E5891" s="1001" t="n">
        <v>1040831530</v>
      </c>
      <c r="F5891" s="1001" t="n">
        <v>22164</v>
      </c>
      <c r="G5891" s="1001" t="s">
        <v>12750</v>
      </c>
      <c r="H5891" s="1128" t="n">
        <v>178</v>
      </c>
      <c r="I5891" s="1068"/>
    </row>
    <row r="5892" customFormat="false" ht="12.75" hidden="false" customHeight="false" outlineLevel="0" collapsed="false">
      <c r="A5892" s="1001" t="n">
        <v>5890</v>
      </c>
      <c r="B5892" s="1001" t="s">
        <v>12751</v>
      </c>
      <c r="C5892" s="1001" t="s">
        <v>1269</v>
      </c>
      <c r="D5892" s="1001" t="s">
        <v>860</v>
      </c>
      <c r="E5892" s="1001" t="n">
        <v>1020040570</v>
      </c>
      <c r="F5892" s="1001" t="n">
        <v>7058</v>
      </c>
      <c r="G5892" s="1001" t="s">
        <v>12752</v>
      </c>
      <c r="H5892" s="1128" t="n">
        <v>3484</v>
      </c>
      <c r="I5892" s="1068"/>
    </row>
    <row r="5893" customFormat="false" ht="12.75" hidden="false" customHeight="false" outlineLevel="0" collapsed="false">
      <c r="A5893" s="1001" t="n">
        <v>5891</v>
      </c>
      <c r="B5893" s="1001" t="s">
        <v>12753</v>
      </c>
      <c r="C5893" s="1001" t="s">
        <v>1269</v>
      </c>
      <c r="D5893" s="1001" t="s">
        <v>860</v>
      </c>
      <c r="E5893" s="1001" t="n">
        <v>1020040580</v>
      </c>
      <c r="F5893" s="1001" t="n">
        <v>7059</v>
      </c>
      <c r="G5893" s="1001" t="s">
        <v>12754</v>
      </c>
      <c r="H5893" s="1128" t="n">
        <v>371</v>
      </c>
      <c r="I5893" s="1068"/>
    </row>
    <row r="5894" customFormat="false" ht="12.75" hidden="false" customHeight="false" outlineLevel="0" collapsed="false">
      <c r="A5894" s="1001" t="n">
        <v>5892</v>
      </c>
      <c r="B5894" s="1001" t="s">
        <v>12755</v>
      </c>
      <c r="C5894" s="1001" t="s">
        <v>1269</v>
      </c>
      <c r="D5894" s="1001" t="s">
        <v>860</v>
      </c>
      <c r="E5894" s="1001" t="n">
        <v>1020040590</v>
      </c>
      <c r="F5894" s="1001" t="n">
        <v>7060</v>
      </c>
      <c r="G5894" s="1001" t="s">
        <v>12756</v>
      </c>
      <c r="H5894" s="1128" t="n">
        <v>1312</v>
      </c>
      <c r="I5894" s="1068"/>
    </row>
    <row r="5895" customFormat="false" ht="12.75" hidden="false" customHeight="false" outlineLevel="0" collapsed="false">
      <c r="A5895" s="1001" t="n">
        <v>5893</v>
      </c>
      <c r="B5895" s="1001" t="s">
        <v>12757</v>
      </c>
      <c r="C5895" s="1001" t="s">
        <v>1269</v>
      </c>
      <c r="D5895" s="1001" t="s">
        <v>860</v>
      </c>
      <c r="E5895" s="1001" t="n">
        <v>1020040600</v>
      </c>
      <c r="F5895" s="1001" t="n">
        <v>7061</v>
      </c>
      <c r="G5895" s="1001" t="s">
        <v>12758</v>
      </c>
      <c r="H5895" s="1128" t="n">
        <v>321</v>
      </c>
      <c r="I5895" s="1068"/>
    </row>
    <row r="5896" customFormat="false" ht="12.75" hidden="false" customHeight="false" outlineLevel="0" collapsed="false">
      <c r="A5896" s="1001" t="n">
        <v>5894</v>
      </c>
      <c r="B5896" s="1001" t="s">
        <v>12759</v>
      </c>
      <c r="C5896" s="1001" t="s">
        <v>1269</v>
      </c>
      <c r="D5896" s="1001" t="s">
        <v>860</v>
      </c>
      <c r="E5896" s="1001" t="n">
        <v>1020040610</v>
      </c>
      <c r="F5896" s="1001" t="n">
        <v>7062</v>
      </c>
      <c r="G5896" s="1001" t="s">
        <v>12760</v>
      </c>
      <c r="H5896" s="1128" t="n">
        <v>198</v>
      </c>
      <c r="I5896" s="1068"/>
    </row>
    <row r="5897" customFormat="false" ht="12.75" hidden="false" customHeight="false" outlineLevel="0" collapsed="false">
      <c r="A5897" s="1001" t="n">
        <v>5895</v>
      </c>
      <c r="B5897" s="1001" t="s">
        <v>12761</v>
      </c>
      <c r="C5897" s="1001" t="s">
        <v>1269</v>
      </c>
      <c r="D5897" s="1001" t="s">
        <v>860</v>
      </c>
      <c r="E5897" s="1001" t="n">
        <v>1020040620</v>
      </c>
      <c r="F5897" s="1001" t="n">
        <v>7063</v>
      </c>
      <c r="G5897" s="1001" t="s">
        <v>12762</v>
      </c>
      <c r="H5897" s="1128" t="n">
        <v>3240</v>
      </c>
      <c r="I5897" s="1068"/>
    </row>
    <row r="5898" customFormat="false" ht="12.75" hidden="false" customHeight="false" outlineLevel="0" collapsed="false">
      <c r="A5898" s="1001" t="n">
        <v>5896</v>
      </c>
      <c r="B5898" s="1001" t="s">
        <v>12763</v>
      </c>
      <c r="C5898" s="1001" t="s">
        <v>1269</v>
      </c>
      <c r="D5898" s="1001" t="s">
        <v>860</v>
      </c>
      <c r="E5898" s="1001" t="n">
        <v>1020040630</v>
      </c>
      <c r="F5898" s="1001" t="n">
        <v>7064</v>
      </c>
      <c r="G5898" s="1001" t="s">
        <v>12764</v>
      </c>
      <c r="H5898" s="1128" t="n">
        <v>330</v>
      </c>
      <c r="I5898" s="1068"/>
    </row>
    <row r="5899" customFormat="false" ht="12.75" hidden="false" customHeight="false" outlineLevel="0" collapsed="false">
      <c r="A5899" s="1001" t="n">
        <v>5897</v>
      </c>
      <c r="B5899" s="1001" t="s">
        <v>12765</v>
      </c>
      <c r="C5899" s="1001" t="s">
        <v>1269</v>
      </c>
      <c r="D5899" s="1001" t="s">
        <v>860</v>
      </c>
      <c r="E5899" s="1001" t="n">
        <v>1020040640</v>
      </c>
      <c r="F5899" s="1001" t="n">
        <v>7065</v>
      </c>
      <c r="G5899" s="1001" t="s">
        <v>12766</v>
      </c>
      <c r="H5899" s="1128" t="n">
        <v>4451</v>
      </c>
      <c r="I5899" s="1068"/>
    </row>
    <row r="5900" customFormat="false" ht="12.75" hidden="false" customHeight="false" outlineLevel="0" collapsed="false">
      <c r="A5900" s="1001" t="n">
        <v>5898</v>
      </c>
      <c r="B5900" s="1001" t="s">
        <v>12767</v>
      </c>
      <c r="C5900" s="1001" t="s">
        <v>1154</v>
      </c>
      <c r="D5900" s="1001" t="s">
        <v>849</v>
      </c>
      <c r="E5900" s="1001" t="n">
        <v>1080560310</v>
      </c>
      <c r="F5900" s="1001" t="n">
        <v>34031</v>
      </c>
      <c r="G5900" s="1001" t="s">
        <v>12768</v>
      </c>
      <c r="H5900" s="1128" t="n">
        <v>5802</v>
      </c>
      <c r="I5900" s="1068"/>
    </row>
    <row r="5901" customFormat="false" ht="12.75" hidden="false" customHeight="false" outlineLevel="0" collapsed="false">
      <c r="A5901" s="1001" t="n">
        <v>5899</v>
      </c>
      <c r="B5901" s="1001" t="s">
        <v>12769</v>
      </c>
      <c r="C5901" s="1001" t="s">
        <v>1095</v>
      </c>
      <c r="D5901" s="1001" t="s">
        <v>854</v>
      </c>
      <c r="E5901" s="1001" t="n">
        <v>1010960570</v>
      </c>
      <c r="F5901" s="1001" t="n">
        <v>96057</v>
      </c>
      <c r="G5901" s="1001" t="s">
        <v>12770</v>
      </c>
      <c r="H5901" s="1128" t="n">
        <v>571</v>
      </c>
      <c r="I5901" s="1068"/>
    </row>
    <row r="5902" customFormat="false" ht="12.75" hidden="false" customHeight="false" outlineLevel="0" collapsed="false">
      <c r="A5902" s="1001" t="n">
        <v>5900</v>
      </c>
      <c r="B5902" s="1001" t="s">
        <v>12771</v>
      </c>
      <c r="C5902" s="1001" t="s">
        <v>1335</v>
      </c>
      <c r="D5902" s="1001" t="s">
        <v>849</v>
      </c>
      <c r="E5902" s="1001" t="n">
        <v>1080130500</v>
      </c>
      <c r="F5902" s="1001" t="n">
        <v>37050</v>
      </c>
      <c r="G5902" s="1001" t="s">
        <v>12772</v>
      </c>
      <c r="H5902" s="1128" t="n">
        <v>8462</v>
      </c>
      <c r="I5902" s="1068"/>
    </row>
    <row r="5903" customFormat="false" ht="12.75" hidden="false" customHeight="false" outlineLevel="0" collapsed="false">
      <c r="A5903" s="1001" t="n">
        <v>5901</v>
      </c>
      <c r="B5903" s="1001" t="s">
        <v>12773</v>
      </c>
      <c r="C5903" s="1001" t="s">
        <v>1159</v>
      </c>
      <c r="D5903" s="1001" t="s">
        <v>852</v>
      </c>
      <c r="E5903" s="1001" t="n">
        <v>1030241910</v>
      </c>
      <c r="F5903" s="1001" t="n">
        <v>13203</v>
      </c>
      <c r="G5903" s="1001" t="s">
        <v>12774</v>
      </c>
      <c r="H5903" s="1128" t="n">
        <v>481</v>
      </c>
      <c r="I5903" s="1068"/>
    </row>
    <row r="5904" customFormat="false" ht="12.75" hidden="false" customHeight="false" outlineLevel="0" collapsed="false">
      <c r="A5904" s="1001" t="n">
        <v>5902</v>
      </c>
      <c r="B5904" s="1001" t="s">
        <v>12775</v>
      </c>
      <c r="C5904" s="1001" t="s">
        <v>922</v>
      </c>
      <c r="D5904" s="1001" t="s">
        <v>848</v>
      </c>
      <c r="E5904" s="1001" t="n">
        <v>3150721140</v>
      </c>
      <c r="F5904" s="1001" t="n">
        <v>65114</v>
      </c>
      <c r="G5904" s="1001" t="s">
        <v>12776</v>
      </c>
      <c r="H5904" s="1128" t="n">
        <v>12258</v>
      </c>
      <c r="I5904" s="1068"/>
    </row>
    <row r="5905" customFormat="false" ht="12.75" hidden="false" customHeight="false" outlineLevel="0" collapsed="false">
      <c r="A5905" s="1001" t="n">
        <v>5903</v>
      </c>
      <c r="B5905" s="1001" t="s">
        <v>12777</v>
      </c>
      <c r="C5905" s="1001" t="s">
        <v>988</v>
      </c>
      <c r="D5905" s="1001" t="s">
        <v>854</v>
      </c>
      <c r="E5905" s="1001" t="n">
        <v>1010021470</v>
      </c>
      <c r="F5905" s="1001" t="n">
        <v>6150</v>
      </c>
      <c r="G5905" s="1001" t="s">
        <v>12778</v>
      </c>
      <c r="H5905" s="1128" t="n">
        <v>340</v>
      </c>
      <c r="I5905" s="1068"/>
    </row>
    <row r="5906" customFormat="false" ht="12.75" hidden="false" customHeight="false" outlineLevel="0" collapsed="false">
      <c r="A5906" s="1001" t="n">
        <v>5904</v>
      </c>
      <c r="B5906" s="1001" t="s">
        <v>12779</v>
      </c>
      <c r="C5906" s="1001" t="s">
        <v>911</v>
      </c>
      <c r="D5906" s="1001" t="s">
        <v>846</v>
      </c>
      <c r="E5906" s="1001" t="n">
        <v>3170470230</v>
      </c>
      <c r="F5906" s="1001" t="n">
        <v>77024</v>
      </c>
      <c r="G5906" s="1001" t="s">
        <v>12780</v>
      </c>
      <c r="H5906" s="1128" t="n">
        <v>2575</v>
      </c>
      <c r="I5906" s="1068"/>
    </row>
    <row r="5907" customFormat="false" ht="12.75" hidden="false" customHeight="false" outlineLevel="0" collapsed="false">
      <c r="A5907" s="1001" t="n">
        <v>5905</v>
      </c>
      <c r="B5907" s="1001" t="s">
        <v>12781</v>
      </c>
      <c r="C5907" s="1001" t="s">
        <v>1208</v>
      </c>
      <c r="D5907" s="1001" t="s">
        <v>857</v>
      </c>
      <c r="E5907" s="1001" t="n">
        <v>4190820180</v>
      </c>
      <c r="F5907" s="1001" t="n">
        <v>81017</v>
      </c>
      <c r="G5907" s="1001" t="s">
        <v>12782</v>
      </c>
      <c r="H5907" s="1128" t="n">
        <v>1595</v>
      </c>
      <c r="I5907" s="1068"/>
    </row>
    <row r="5908" customFormat="false" ht="12.75" hidden="false" customHeight="false" outlineLevel="0" collapsed="false">
      <c r="A5908" s="1001" t="n">
        <v>5906</v>
      </c>
      <c r="B5908" s="1001" t="s">
        <v>12783</v>
      </c>
      <c r="C5908" s="1001" t="s">
        <v>1004</v>
      </c>
      <c r="D5908" s="1001" t="s">
        <v>861</v>
      </c>
      <c r="E5908" s="1001" t="n">
        <v>1050710420</v>
      </c>
      <c r="F5908" s="1001" t="n">
        <v>29042</v>
      </c>
      <c r="G5908" s="1001" t="s">
        <v>12784</v>
      </c>
      <c r="H5908" s="1128" t="n">
        <v>1053</v>
      </c>
      <c r="I5908" s="1068"/>
    </row>
    <row r="5909" customFormat="false" ht="12.75" hidden="false" customHeight="false" outlineLevel="0" collapsed="false">
      <c r="A5909" s="1001" t="n">
        <v>5907</v>
      </c>
      <c r="B5909" s="1001" t="s">
        <v>12785</v>
      </c>
      <c r="C5909" s="1001" t="s">
        <v>1120</v>
      </c>
      <c r="D5909" s="1001" t="s">
        <v>854</v>
      </c>
      <c r="E5909" s="1001" t="n">
        <v>1010881250</v>
      </c>
      <c r="F5909" s="1001" t="n">
        <v>2126</v>
      </c>
      <c r="G5909" s="1001" t="s">
        <v>12786</v>
      </c>
      <c r="H5909" s="1128" t="n">
        <v>207</v>
      </c>
      <c r="I5909" s="1068"/>
    </row>
    <row r="5910" customFormat="false" ht="12.75" hidden="false" customHeight="false" outlineLevel="0" collapsed="false">
      <c r="A5910" s="1001" t="n">
        <v>5908</v>
      </c>
      <c r="B5910" s="1001" t="s">
        <v>12787</v>
      </c>
      <c r="C5910" s="1001" t="s">
        <v>1035</v>
      </c>
      <c r="D5910" s="1001" t="s">
        <v>854</v>
      </c>
      <c r="E5910" s="1001" t="n">
        <v>1010812230</v>
      </c>
      <c r="F5910" s="1001" t="n">
        <v>1231</v>
      </c>
      <c r="G5910" s="1001" t="s">
        <v>12788</v>
      </c>
      <c r="H5910" s="1128" t="n">
        <v>1792</v>
      </c>
      <c r="I5910" s="1068"/>
    </row>
    <row r="5911" customFormat="false" ht="12.75" hidden="false" customHeight="false" outlineLevel="0" collapsed="false">
      <c r="A5911" s="1001" t="n">
        <v>5909</v>
      </c>
      <c r="B5911" s="1001" t="s">
        <v>12789</v>
      </c>
      <c r="C5911" s="1001" t="s">
        <v>1035</v>
      </c>
      <c r="D5911" s="1001" t="s">
        <v>854</v>
      </c>
      <c r="E5911" s="1001" t="n">
        <v>1010812231</v>
      </c>
      <c r="F5911" s="1001" t="n">
        <v>1232</v>
      </c>
      <c r="G5911" s="1001" t="s">
        <v>12790</v>
      </c>
      <c r="H5911" s="1128" t="n">
        <v>605</v>
      </c>
      <c r="I5911" s="1068"/>
    </row>
    <row r="5912" customFormat="false" ht="12.75" hidden="false" customHeight="false" outlineLevel="0" collapsed="false">
      <c r="A5912" s="1001" t="n">
        <v>5910</v>
      </c>
      <c r="B5912" s="1001" t="s">
        <v>12791</v>
      </c>
      <c r="C5912" s="1001" t="s">
        <v>1071</v>
      </c>
      <c r="D5912" s="1001" t="s">
        <v>861</v>
      </c>
      <c r="E5912" s="1001" t="n">
        <v>1050900900</v>
      </c>
      <c r="F5912" s="1001" t="n">
        <v>24090</v>
      </c>
      <c r="G5912" s="1001" t="s">
        <v>12792</v>
      </c>
      <c r="H5912" s="1128" t="n">
        <v>1024</v>
      </c>
      <c r="I5912" s="1068"/>
    </row>
    <row r="5913" customFormat="false" ht="12.75" hidden="false" customHeight="false" outlineLevel="0" collapsed="false">
      <c r="A5913" s="1001" t="n">
        <v>5911</v>
      </c>
      <c r="B5913" s="1001" t="s">
        <v>12793</v>
      </c>
      <c r="C5913" s="1001" t="s">
        <v>971</v>
      </c>
      <c r="D5913" s="1001" t="s">
        <v>853</v>
      </c>
      <c r="E5913" s="1001" t="n">
        <v>3140190620</v>
      </c>
      <c r="F5913" s="1001" t="n">
        <v>70062</v>
      </c>
      <c r="G5913" s="1001" t="s">
        <v>12794</v>
      </c>
      <c r="H5913" s="1128" t="n">
        <v>631</v>
      </c>
      <c r="I5913" s="1068"/>
    </row>
    <row r="5914" customFormat="false" ht="12.75" hidden="false" customHeight="false" outlineLevel="0" collapsed="false">
      <c r="A5914" s="1001" t="n">
        <v>5912</v>
      </c>
      <c r="B5914" s="1001" t="s">
        <v>12795</v>
      </c>
      <c r="C5914" s="1001" t="s">
        <v>988</v>
      </c>
      <c r="D5914" s="1001" t="s">
        <v>854</v>
      </c>
      <c r="E5914" s="1001" t="n">
        <v>1010021480</v>
      </c>
      <c r="F5914" s="1001" t="n">
        <v>6151</v>
      </c>
      <c r="G5914" s="1001" t="s">
        <v>12796</v>
      </c>
      <c r="H5914" s="1128" t="n">
        <v>3916</v>
      </c>
      <c r="I5914" s="1068"/>
    </row>
    <row r="5915" customFormat="false" ht="12.75" hidden="false" customHeight="false" outlineLevel="0" collapsed="false">
      <c r="A5915" s="1001" t="n">
        <v>5913</v>
      </c>
      <c r="B5915" s="1001" t="s">
        <v>12797</v>
      </c>
      <c r="C5915" s="1001" t="s">
        <v>908</v>
      </c>
      <c r="D5915" s="1001" t="s">
        <v>854</v>
      </c>
      <c r="E5915" s="1001" t="n">
        <v>1010271990</v>
      </c>
      <c r="F5915" s="1001" t="n">
        <v>4199</v>
      </c>
      <c r="G5915" s="1001" t="s">
        <v>12798</v>
      </c>
      <c r="H5915" s="1128" t="n">
        <v>472</v>
      </c>
      <c r="I5915" s="1068"/>
    </row>
    <row r="5916" customFormat="false" ht="12.75" hidden="false" customHeight="false" outlineLevel="0" collapsed="false">
      <c r="A5916" s="1001" t="n">
        <v>5914</v>
      </c>
      <c r="B5916" s="1001" t="s">
        <v>12799</v>
      </c>
      <c r="C5916" s="1001" t="s">
        <v>945</v>
      </c>
      <c r="D5916" s="1001" t="s">
        <v>852</v>
      </c>
      <c r="E5916" s="1001" t="n">
        <v>1030151600</v>
      </c>
      <c r="F5916" s="1001" t="n">
        <v>17169</v>
      </c>
      <c r="G5916" s="1001" t="s">
        <v>12800</v>
      </c>
      <c r="H5916" s="1128" t="n">
        <v>3290</v>
      </c>
      <c r="I5916" s="1068"/>
    </row>
    <row r="5917" customFormat="false" ht="12.75" hidden="false" customHeight="false" outlineLevel="0" collapsed="false">
      <c r="A5917" s="1001" t="n">
        <v>5915</v>
      </c>
      <c r="B5917" s="1001" t="s">
        <v>12801</v>
      </c>
      <c r="C5917" s="1001" t="s">
        <v>908</v>
      </c>
      <c r="D5917" s="1001" t="s">
        <v>854</v>
      </c>
      <c r="E5917" s="1001" t="n">
        <v>1010272000</v>
      </c>
      <c r="F5917" s="1001" t="n">
        <v>4200</v>
      </c>
      <c r="G5917" s="1001" t="s">
        <v>12802</v>
      </c>
      <c r="H5917" s="1128" t="n">
        <v>154</v>
      </c>
      <c r="I5917" s="1068"/>
    </row>
    <row r="5918" customFormat="false" ht="12.75" hidden="false" customHeight="false" outlineLevel="0" collapsed="false">
      <c r="A5918" s="1001" t="n">
        <v>5916</v>
      </c>
      <c r="B5918" s="1001" t="s">
        <v>12803</v>
      </c>
      <c r="C5918" s="1001" t="s">
        <v>1208</v>
      </c>
      <c r="D5918" s="1001" t="s">
        <v>857</v>
      </c>
      <c r="E5918" s="1001" t="n">
        <v>4190820190</v>
      </c>
      <c r="F5918" s="1001" t="n">
        <v>81018</v>
      </c>
      <c r="G5918" s="1001" t="s">
        <v>12804</v>
      </c>
      <c r="H5918" s="1128" t="n">
        <v>10082</v>
      </c>
      <c r="I5918" s="1068"/>
    </row>
    <row r="5919" customFormat="false" ht="12.75" hidden="false" customHeight="false" outlineLevel="0" collapsed="false">
      <c r="A5919" s="1001" t="n">
        <v>5917</v>
      </c>
      <c r="B5919" s="1001" t="s">
        <v>12805</v>
      </c>
      <c r="C5919" s="1001" t="s">
        <v>922</v>
      </c>
      <c r="D5919" s="1001" t="s">
        <v>848</v>
      </c>
      <c r="E5919" s="1001" t="n">
        <v>3150721150</v>
      </c>
      <c r="F5919" s="1001" t="n">
        <v>65115</v>
      </c>
      <c r="G5919" s="1001" t="s">
        <v>12806</v>
      </c>
      <c r="H5919" s="1128" t="n">
        <v>1802</v>
      </c>
      <c r="I5919" s="1068"/>
    </row>
    <row r="5920" customFormat="false" ht="12.75" hidden="false" customHeight="false" outlineLevel="0" collapsed="false">
      <c r="A5920" s="1001" t="n">
        <v>5918</v>
      </c>
      <c r="B5920" s="1001" t="s">
        <v>12807</v>
      </c>
      <c r="C5920" s="1001" t="s">
        <v>1035</v>
      </c>
      <c r="D5920" s="1001" t="s">
        <v>854</v>
      </c>
      <c r="E5920" s="1001" t="n">
        <v>1010812240</v>
      </c>
      <c r="F5920" s="1001" t="n">
        <v>1233</v>
      </c>
      <c r="G5920" s="1001" t="s">
        <v>12808</v>
      </c>
      <c r="H5920" s="1128" t="n">
        <v>458</v>
      </c>
      <c r="I5920" s="1068"/>
    </row>
    <row r="5921" customFormat="false" ht="12.75" hidden="false" customHeight="false" outlineLevel="0" collapsed="false">
      <c r="A5921" s="1001" t="n">
        <v>5919</v>
      </c>
      <c r="B5921" s="1001" t="s">
        <v>12809</v>
      </c>
      <c r="C5921" s="1001" t="s">
        <v>878</v>
      </c>
      <c r="D5921" s="1001" t="s">
        <v>852</v>
      </c>
      <c r="E5921" s="1001" t="n">
        <v>1030990460</v>
      </c>
      <c r="F5921" s="1001" t="n">
        <v>98046</v>
      </c>
      <c r="G5921" s="1001" t="s">
        <v>12810</v>
      </c>
      <c r="H5921" s="1128" t="n">
        <v>2602</v>
      </c>
      <c r="I5921" s="1068"/>
    </row>
    <row r="5922" customFormat="false" ht="12.75" hidden="false" customHeight="false" outlineLevel="0" collapsed="false">
      <c r="A5922" s="1001" t="n">
        <v>5920</v>
      </c>
      <c r="B5922" s="1001" t="s">
        <v>12811</v>
      </c>
      <c r="C5922" s="1001" t="s">
        <v>922</v>
      </c>
      <c r="D5922" s="1001" t="s">
        <v>848</v>
      </c>
      <c r="E5922" s="1001" t="n">
        <v>3150721160</v>
      </c>
      <c r="F5922" s="1001" t="n">
        <v>65116</v>
      </c>
      <c r="G5922" s="1001" t="s">
        <v>12812</v>
      </c>
      <c r="H5922" s="1128" t="n">
        <v>128136</v>
      </c>
      <c r="I5922" s="1068"/>
    </row>
    <row r="5923" customFormat="false" ht="12.75" hidden="false" customHeight="false" outlineLevel="0" collapsed="false">
      <c r="A5923" s="1001" t="n">
        <v>5921</v>
      </c>
      <c r="B5923" s="1001" t="s">
        <v>12813</v>
      </c>
      <c r="C5923" s="1001" t="s">
        <v>1330</v>
      </c>
      <c r="D5923" s="1001" t="s">
        <v>861</v>
      </c>
      <c r="E5923" s="1001" t="n">
        <v>1050840690</v>
      </c>
      <c r="F5923" s="1001" t="n">
        <v>26070</v>
      </c>
      <c r="G5923" s="1001" t="s">
        <v>12814</v>
      </c>
      <c r="H5923" s="1128" t="n">
        <v>6567</v>
      </c>
      <c r="I5923" s="1068"/>
    </row>
    <row r="5924" customFormat="false" ht="12.75" hidden="false" customHeight="false" outlineLevel="0" collapsed="false">
      <c r="A5924" s="1001" t="n">
        <v>5922</v>
      </c>
      <c r="B5924" s="1001" t="s">
        <v>12815</v>
      </c>
      <c r="C5924" s="1001" t="s">
        <v>1120</v>
      </c>
      <c r="D5924" s="1001" t="s">
        <v>854</v>
      </c>
      <c r="E5924" s="1001" t="n">
        <v>1010881260</v>
      </c>
      <c r="F5924" s="1001" t="n">
        <v>2127</v>
      </c>
      <c r="G5924" s="1001" t="s">
        <v>12816</v>
      </c>
      <c r="H5924" s="1128" t="n">
        <v>99</v>
      </c>
      <c r="I5924" s="1068"/>
    </row>
    <row r="5925" customFormat="false" ht="12.75" hidden="false" customHeight="false" outlineLevel="0" collapsed="false">
      <c r="A5925" s="1001" t="n">
        <v>5923</v>
      </c>
      <c r="B5925" s="1001" t="s">
        <v>12817</v>
      </c>
      <c r="C5925" s="1001" t="s">
        <v>1226</v>
      </c>
      <c r="D5925" s="1001" t="s">
        <v>855</v>
      </c>
      <c r="E5925" s="1001" t="n">
        <v>3160410640</v>
      </c>
      <c r="F5925" s="1001" t="n">
        <v>75065</v>
      </c>
      <c r="G5925" s="1001" t="s">
        <v>12818</v>
      </c>
      <c r="H5925" s="1128" t="n">
        <v>7838</v>
      </c>
      <c r="I5925" s="1068"/>
    </row>
    <row r="5926" customFormat="false" ht="12.75" hidden="false" customHeight="false" outlineLevel="0" collapsed="false">
      <c r="A5926" s="1001" t="n">
        <v>5924</v>
      </c>
      <c r="B5926" s="1001" t="s">
        <v>12819</v>
      </c>
      <c r="C5926" s="1001" t="s">
        <v>908</v>
      </c>
      <c r="D5926" s="1001" t="s">
        <v>854</v>
      </c>
      <c r="E5926" s="1001" t="n">
        <v>1010272010</v>
      </c>
      <c r="F5926" s="1001" t="n">
        <v>4201</v>
      </c>
      <c r="G5926" s="1001" t="s">
        <v>12820</v>
      </c>
      <c r="H5926" s="1128" t="n">
        <v>1184</v>
      </c>
      <c r="I5926" s="1068"/>
    </row>
    <row r="5927" customFormat="false" ht="12.75" hidden="false" customHeight="false" outlineLevel="0" collapsed="false">
      <c r="A5927" s="1001" t="n">
        <v>5925</v>
      </c>
      <c r="B5927" s="1001" t="s">
        <v>12821</v>
      </c>
      <c r="C5927" s="1001" t="s">
        <v>917</v>
      </c>
      <c r="D5927" s="1001" t="s">
        <v>464</v>
      </c>
      <c r="E5927" s="1001" t="n">
        <v>2120690610</v>
      </c>
      <c r="F5927" s="1001" t="n">
        <v>57063</v>
      </c>
      <c r="G5927" s="1001" t="s">
        <v>12822</v>
      </c>
      <c r="H5927" s="1128" t="n">
        <v>498</v>
      </c>
      <c r="I5927" s="1068"/>
    </row>
    <row r="5928" customFormat="false" ht="12.75" hidden="false" customHeight="false" outlineLevel="0" collapsed="false">
      <c r="A5928" s="1001" t="n">
        <v>5926</v>
      </c>
      <c r="B5928" s="1001" t="s">
        <v>12823</v>
      </c>
      <c r="C5928" s="1001" t="s">
        <v>1009</v>
      </c>
      <c r="D5928" s="1001" t="s">
        <v>861</v>
      </c>
      <c r="E5928" s="1001" t="n">
        <v>1050890670</v>
      </c>
      <c r="F5928" s="1001" t="n">
        <v>23068</v>
      </c>
      <c r="G5928" s="1001" t="s">
        <v>12824</v>
      </c>
      <c r="H5928" s="1128" t="n">
        <v>3759</v>
      </c>
      <c r="I5928" s="1068"/>
    </row>
    <row r="5929" customFormat="false" ht="12.75" hidden="false" customHeight="false" outlineLevel="0" collapsed="false">
      <c r="A5929" s="1001" t="n">
        <v>5927</v>
      </c>
      <c r="B5929" s="1001" t="s">
        <v>12825</v>
      </c>
      <c r="C5929" s="1001" t="s">
        <v>890</v>
      </c>
      <c r="D5929" s="1001" t="s">
        <v>468</v>
      </c>
      <c r="E5929" s="1001" t="n">
        <v>3130600360</v>
      </c>
      <c r="F5929" s="1001" t="n">
        <v>68036</v>
      </c>
      <c r="G5929" s="1001" t="s">
        <v>12826</v>
      </c>
      <c r="H5929" s="1128" t="n">
        <v>270</v>
      </c>
      <c r="I5929" s="1068"/>
    </row>
    <row r="5930" customFormat="false" ht="12.75" hidden="false" customHeight="false" outlineLevel="0" collapsed="false">
      <c r="A5930" s="1001" t="n">
        <v>5928</v>
      </c>
      <c r="B5930" s="1001" t="s">
        <v>12827</v>
      </c>
      <c r="C5930" s="1001" t="s">
        <v>908</v>
      </c>
      <c r="D5930" s="1001" t="s">
        <v>854</v>
      </c>
      <c r="E5930" s="1001" t="n">
        <v>1010272020</v>
      </c>
      <c r="F5930" s="1001" t="n">
        <v>4202</v>
      </c>
      <c r="G5930" s="1001" t="s">
        <v>12828</v>
      </c>
      <c r="H5930" s="1128" t="n">
        <v>716</v>
      </c>
      <c r="I5930" s="1068"/>
    </row>
    <row r="5931" customFormat="false" ht="12.75" hidden="false" customHeight="false" outlineLevel="0" collapsed="false">
      <c r="A5931" s="1001" t="n">
        <v>5929</v>
      </c>
      <c r="B5931" s="1001" t="s">
        <v>12829</v>
      </c>
      <c r="C5931" s="1001" t="s">
        <v>945</v>
      </c>
      <c r="D5931" s="1001" t="s">
        <v>852</v>
      </c>
      <c r="E5931" s="1001" t="n">
        <v>1030151610</v>
      </c>
      <c r="F5931" s="1001" t="n">
        <v>17170</v>
      </c>
      <c r="G5931" s="1001" t="s">
        <v>12830</v>
      </c>
      <c r="H5931" s="1128" t="n">
        <v>10448</v>
      </c>
      <c r="I5931" s="1068"/>
    </row>
    <row r="5932" customFormat="false" ht="12.75" hidden="false" customHeight="false" outlineLevel="0" collapsed="false">
      <c r="A5932" s="1001" t="n">
        <v>5930</v>
      </c>
      <c r="B5932" s="1001" t="s">
        <v>12831</v>
      </c>
      <c r="C5932" s="1001" t="s">
        <v>1215</v>
      </c>
      <c r="D5932" s="1001" t="s">
        <v>858</v>
      </c>
      <c r="E5932" s="1001" t="n">
        <v>1040140710</v>
      </c>
      <c r="F5932" s="1001" t="n">
        <v>21076</v>
      </c>
      <c r="G5932" s="1001" t="s">
        <v>12832</v>
      </c>
      <c r="H5932" s="1128" t="n">
        <v>3768</v>
      </c>
      <c r="I5932" s="1068"/>
    </row>
    <row r="5933" customFormat="false" ht="12.75" hidden="false" customHeight="false" outlineLevel="0" collapsed="false">
      <c r="A5933" s="1001" t="n">
        <v>5931</v>
      </c>
      <c r="B5933" s="1001" t="s">
        <v>12833</v>
      </c>
      <c r="C5933" s="1001" t="s">
        <v>1154</v>
      </c>
      <c r="D5933" s="1001" t="s">
        <v>849</v>
      </c>
      <c r="E5933" s="1001" t="n">
        <v>1080560320</v>
      </c>
      <c r="F5933" s="1001" t="n">
        <v>34032</v>
      </c>
      <c r="G5933" s="1001" t="s">
        <v>12834</v>
      </c>
      <c r="H5933" s="1128" t="n">
        <v>19906</v>
      </c>
      <c r="I5933" s="1068"/>
    </row>
    <row r="5934" customFormat="false" ht="12.75" hidden="false" customHeight="false" outlineLevel="0" collapsed="false">
      <c r="A5934" s="1001" t="n">
        <v>5932</v>
      </c>
      <c r="B5934" s="1001" t="s">
        <v>12835</v>
      </c>
      <c r="C5934" s="1001" t="s">
        <v>1055</v>
      </c>
      <c r="D5934" s="1001" t="s">
        <v>852</v>
      </c>
      <c r="E5934" s="1001" t="n">
        <v>1030860991</v>
      </c>
      <c r="F5934" s="1001" t="n">
        <v>12117</v>
      </c>
      <c r="G5934" s="1001" t="s">
        <v>12836</v>
      </c>
      <c r="H5934" s="1128" t="n">
        <v>2987</v>
      </c>
      <c r="I5934" s="1068"/>
    </row>
    <row r="5935" customFormat="false" ht="12.75" hidden="false" customHeight="false" outlineLevel="0" collapsed="false">
      <c r="A5935" s="1001" t="n">
        <v>5933</v>
      </c>
      <c r="B5935" s="1001" t="s">
        <v>12837</v>
      </c>
      <c r="C5935" s="1001" t="s">
        <v>2168</v>
      </c>
      <c r="D5935" s="1001" t="s">
        <v>849</v>
      </c>
      <c r="E5935" s="1001" t="n">
        <v>1081010150</v>
      </c>
      <c r="F5935" s="1001" t="n">
        <v>99015</v>
      </c>
      <c r="G5935" s="1001" t="s">
        <v>12838</v>
      </c>
      <c r="H5935" s="1128" t="n">
        <v>3048</v>
      </c>
      <c r="I5935" s="1068"/>
    </row>
    <row r="5936" customFormat="false" ht="12.75" hidden="false" customHeight="false" outlineLevel="0" collapsed="false">
      <c r="A5936" s="1001" t="n">
        <v>5934</v>
      </c>
      <c r="B5936" s="1001" t="s">
        <v>12839</v>
      </c>
      <c r="C5936" s="1001" t="s">
        <v>1120</v>
      </c>
      <c r="D5936" s="1001" t="s">
        <v>854</v>
      </c>
      <c r="E5936" s="1001" t="n">
        <v>1010881270</v>
      </c>
      <c r="F5936" s="1001" t="n">
        <v>2128</v>
      </c>
      <c r="G5936" s="1001" t="s">
        <v>12840</v>
      </c>
      <c r="H5936" s="1128" t="n">
        <v>3777</v>
      </c>
      <c r="I5936" s="1068"/>
    </row>
    <row r="5937" customFormat="false" ht="12.75" hidden="false" customHeight="false" outlineLevel="0" collapsed="false">
      <c r="A5937" s="1001" t="n">
        <v>5935</v>
      </c>
      <c r="B5937" s="1001" t="s">
        <v>12841</v>
      </c>
      <c r="C5937" s="1001" t="s">
        <v>1095</v>
      </c>
      <c r="D5937" s="1001" t="s">
        <v>854</v>
      </c>
      <c r="E5937" s="1001" t="n">
        <v>1010960580</v>
      </c>
      <c r="F5937" s="1001" t="n">
        <v>96058</v>
      </c>
      <c r="G5937" s="1001" t="s">
        <v>12842</v>
      </c>
      <c r="H5937" s="1128" t="n">
        <v>1868</v>
      </c>
      <c r="I5937" s="1068"/>
    </row>
    <row r="5938" customFormat="false" ht="12.75" hidden="false" customHeight="false" outlineLevel="0" collapsed="false">
      <c r="A5938" s="1001" t="n">
        <v>5936</v>
      </c>
      <c r="B5938" s="1001" t="s">
        <v>12843</v>
      </c>
      <c r="C5938" s="1001" t="s">
        <v>908</v>
      </c>
      <c r="D5938" s="1001" t="s">
        <v>854</v>
      </c>
      <c r="E5938" s="1001" t="n">
        <v>1010272030</v>
      </c>
      <c r="F5938" s="1001" t="n">
        <v>4203</v>
      </c>
      <c r="G5938" s="1001" t="s">
        <v>12844</v>
      </c>
      <c r="H5938" s="1128" t="n">
        <v>17433</v>
      </c>
      <c r="I5938" s="1068"/>
    </row>
    <row r="5939" customFormat="false" ht="12.75" hidden="false" customHeight="false" outlineLevel="0" collapsed="false">
      <c r="A5939" s="1001" t="n">
        <v>5937</v>
      </c>
      <c r="B5939" s="1001" t="s">
        <v>12845</v>
      </c>
      <c r="C5939" s="1001" t="s">
        <v>1226</v>
      </c>
      <c r="D5939" s="1001" t="s">
        <v>855</v>
      </c>
      <c r="E5939" s="1001" t="n">
        <v>3160410650</v>
      </c>
      <c r="F5939" s="1001" t="n">
        <v>75066</v>
      </c>
      <c r="G5939" s="1001" t="s">
        <v>12846</v>
      </c>
      <c r="H5939" s="1128" t="n">
        <v>4485</v>
      </c>
      <c r="I5939" s="1068"/>
    </row>
    <row r="5940" customFormat="false" ht="12.75" hidden="false" customHeight="false" outlineLevel="0" collapsed="false">
      <c r="A5940" s="1001" t="n">
        <v>5938</v>
      </c>
      <c r="B5940" s="1001" t="s">
        <v>12847</v>
      </c>
      <c r="C5940" s="1001" t="s">
        <v>951</v>
      </c>
      <c r="D5940" s="1001" t="s">
        <v>852</v>
      </c>
      <c r="E5940" s="1001" t="n">
        <v>1030260840</v>
      </c>
      <c r="F5940" s="1001" t="n">
        <v>19087</v>
      </c>
      <c r="G5940" s="1001" t="s">
        <v>12848</v>
      </c>
      <c r="H5940" s="1128" t="n">
        <v>1162</v>
      </c>
      <c r="I5940" s="1068"/>
    </row>
    <row r="5941" customFormat="false" ht="12.75" hidden="false" customHeight="false" outlineLevel="0" collapsed="false">
      <c r="A5941" s="1001" t="n">
        <v>5939</v>
      </c>
      <c r="B5941" s="1001" t="s">
        <v>12849</v>
      </c>
      <c r="C5941" s="1001" t="s">
        <v>922</v>
      </c>
      <c r="D5941" s="1001" t="s">
        <v>848</v>
      </c>
      <c r="E5941" s="1001" t="n">
        <v>3150721170</v>
      </c>
      <c r="F5941" s="1001" t="n">
        <v>65117</v>
      </c>
      <c r="G5941" s="1001" t="s">
        <v>12850</v>
      </c>
      <c r="H5941" s="1128" t="n">
        <v>496</v>
      </c>
      <c r="I5941" s="1068"/>
    </row>
    <row r="5942" customFormat="false" ht="12.75" hidden="false" customHeight="false" outlineLevel="0" collapsed="false">
      <c r="A5942" s="1001" t="n">
        <v>5940</v>
      </c>
      <c r="B5942" s="1001" t="s">
        <v>12851</v>
      </c>
      <c r="C5942" s="1001" t="s">
        <v>1035</v>
      </c>
      <c r="D5942" s="1001" t="s">
        <v>854</v>
      </c>
      <c r="E5942" s="1001" t="n">
        <v>1010812250</v>
      </c>
      <c r="F5942" s="1001" t="n">
        <v>1234</v>
      </c>
      <c r="G5942" s="1001" t="s">
        <v>12852</v>
      </c>
      <c r="H5942" s="1128" t="n">
        <v>74</v>
      </c>
      <c r="I5942" s="1068"/>
    </row>
    <row r="5943" customFormat="false" ht="12.75" hidden="false" customHeight="false" outlineLevel="0" collapsed="false">
      <c r="A5943" s="1001" t="n">
        <v>5941</v>
      </c>
      <c r="B5943" s="1001" t="s">
        <v>12853</v>
      </c>
      <c r="C5943" s="1001" t="s">
        <v>1087</v>
      </c>
      <c r="D5943" s="1001" t="s">
        <v>848</v>
      </c>
      <c r="E5943" s="1001" t="n">
        <v>3150080800</v>
      </c>
      <c r="F5943" s="1001" t="n">
        <v>64081</v>
      </c>
      <c r="G5943" s="1001" t="s">
        <v>12854</v>
      </c>
      <c r="H5943" s="1128" t="n">
        <v>723</v>
      </c>
      <c r="I5943" s="1068"/>
    </row>
    <row r="5944" customFormat="false" ht="12.75" hidden="false" customHeight="false" outlineLevel="0" collapsed="false">
      <c r="A5944" s="1001" t="n">
        <v>5942</v>
      </c>
      <c r="B5944" s="1001" t="s">
        <v>12855</v>
      </c>
      <c r="C5944" s="1001" t="s">
        <v>1453</v>
      </c>
      <c r="D5944" s="1001" t="s">
        <v>861</v>
      </c>
      <c r="E5944" s="1001" t="n">
        <v>1050870320</v>
      </c>
      <c r="F5944" s="1001" t="n">
        <v>27032</v>
      </c>
      <c r="G5944" s="1001" t="s">
        <v>12856</v>
      </c>
      <c r="H5944" s="1128" t="n">
        <v>12802</v>
      </c>
      <c r="I5944" s="1068"/>
    </row>
    <row r="5945" customFormat="false" ht="12.75" hidden="false" customHeight="false" outlineLevel="0" collapsed="false">
      <c r="A5945" s="1001" t="n">
        <v>5943</v>
      </c>
      <c r="B5945" s="1001" t="s">
        <v>12857</v>
      </c>
      <c r="C5945" s="1001" t="s">
        <v>1055</v>
      </c>
      <c r="D5945" s="1001" t="s">
        <v>852</v>
      </c>
      <c r="E5945" s="1001" t="n">
        <v>1030861000</v>
      </c>
      <c r="F5945" s="1001" t="n">
        <v>12118</v>
      </c>
      <c r="G5945" s="1001" t="s">
        <v>12858</v>
      </c>
      <c r="H5945" s="1128" t="n">
        <v>16037</v>
      </c>
      <c r="I5945" s="1068"/>
    </row>
    <row r="5946" customFormat="false" ht="12.75" hidden="false" customHeight="false" outlineLevel="0" collapsed="false">
      <c r="A5946" s="1001" t="n">
        <v>5944</v>
      </c>
      <c r="B5946" s="1001" t="s">
        <v>12859</v>
      </c>
      <c r="C5946" s="1001" t="s">
        <v>1543</v>
      </c>
      <c r="D5946" s="662" t="s">
        <v>856</v>
      </c>
      <c r="E5946" s="1001" t="n">
        <v>4201110590</v>
      </c>
      <c r="F5946" s="1001" t="n">
        <v>111059</v>
      </c>
      <c r="G5946" s="1001" t="s">
        <v>12860</v>
      </c>
      <c r="H5946" s="1128" t="n">
        <v>4836</v>
      </c>
      <c r="I5946" s="1068"/>
    </row>
    <row r="5947" customFormat="false" ht="12.75" hidden="false" customHeight="false" outlineLevel="0" collapsed="false">
      <c r="A5947" s="1001" t="n">
        <v>5945</v>
      </c>
      <c r="B5947" s="662" t="s">
        <v>12861</v>
      </c>
      <c r="C5947" s="1001" t="s">
        <v>1543</v>
      </c>
      <c r="D5947" s="662" t="s">
        <v>856</v>
      </c>
      <c r="E5947" s="1001" t="n">
        <v>4201110600</v>
      </c>
      <c r="F5947" s="1001" t="n">
        <v>111060</v>
      </c>
      <c r="G5947" s="1001" t="s">
        <v>12862</v>
      </c>
      <c r="H5947" s="1128" t="n">
        <v>1558</v>
      </c>
      <c r="I5947" s="1068"/>
    </row>
    <row r="5948" customFormat="false" ht="12.75" hidden="false" customHeight="false" outlineLevel="0" collapsed="false">
      <c r="A5948" s="1001" t="n">
        <v>5946</v>
      </c>
      <c r="B5948" s="1001" t="s">
        <v>12863</v>
      </c>
      <c r="C5948" s="1001" t="s">
        <v>1063</v>
      </c>
      <c r="D5948" s="1001" t="s">
        <v>857</v>
      </c>
      <c r="E5948" s="1001" t="n">
        <v>4190010340</v>
      </c>
      <c r="F5948" s="1001" t="n">
        <v>84034</v>
      </c>
      <c r="G5948" s="1001" t="s">
        <v>12864</v>
      </c>
      <c r="H5948" s="1128" t="n">
        <v>5418</v>
      </c>
      <c r="I5948" s="1068"/>
    </row>
    <row r="5949" customFormat="false" ht="12.75" hidden="false" customHeight="false" outlineLevel="0" collapsed="false">
      <c r="A5949" s="1001" t="n">
        <v>5947</v>
      </c>
      <c r="B5949" s="1001" t="s">
        <v>12865</v>
      </c>
      <c r="C5949" s="1001" t="s">
        <v>896</v>
      </c>
      <c r="D5949" s="1001" t="s">
        <v>458</v>
      </c>
      <c r="E5949" s="1001" t="n">
        <v>2090630170</v>
      </c>
      <c r="F5949" s="1001" t="n">
        <v>47018</v>
      </c>
      <c r="G5949" s="1001" t="s">
        <v>12866</v>
      </c>
      <c r="H5949" s="1128" t="n">
        <v>1446</v>
      </c>
      <c r="I5949" s="1068"/>
    </row>
    <row r="5950" customFormat="false" ht="12.75" hidden="false" customHeight="false" outlineLevel="0" collapsed="false">
      <c r="A5950" s="1001" t="n">
        <v>5948</v>
      </c>
      <c r="B5950" s="1001" t="s">
        <v>12867</v>
      </c>
      <c r="C5950" s="1001" t="s">
        <v>1012</v>
      </c>
      <c r="D5950" s="1001" t="s">
        <v>464</v>
      </c>
      <c r="E5950" s="1001" t="n">
        <v>2120700930</v>
      </c>
      <c r="F5950" s="1001" t="n">
        <v>58094</v>
      </c>
      <c r="G5950" s="1001" t="s">
        <v>12868</v>
      </c>
      <c r="H5950" s="1128" t="n">
        <v>839</v>
      </c>
      <c r="I5950" s="1068"/>
    </row>
    <row r="5951" customFormat="false" ht="12.75" hidden="false" customHeight="false" outlineLevel="0" collapsed="false">
      <c r="A5951" s="1001" t="n">
        <v>5949</v>
      </c>
      <c r="B5951" s="1001" t="s">
        <v>12869</v>
      </c>
      <c r="C5951" s="1001" t="s">
        <v>908</v>
      </c>
      <c r="D5951" s="1001" t="s">
        <v>854</v>
      </c>
      <c r="E5951" s="1001" t="n">
        <v>1010272040</v>
      </c>
      <c r="F5951" s="1001" t="n">
        <v>4204</v>
      </c>
      <c r="G5951" s="1001" t="s">
        <v>12870</v>
      </c>
      <c r="H5951" s="1128" t="n">
        <v>86</v>
      </c>
      <c r="I5951" s="1068"/>
    </row>
    <row r="5952" customFormat="false" ht="12.75" hidden="false" customHeight="false" outlineLevel="0" collapsed="false">
      <c r="A5952" s="1001" t="n">
        <v>5950</v>
      </c>
      <c r="B5952" s="1001" t="s">
        <v>12871</v>
      </c>
      <c r="C5952" s="1001" t="s">
        <v>977</v>
      </c>
      <c r="D5952" s="1001" t="s">
        <v>855</v>
      </c>
      <c r="E5952" s="1001" t="n">
        <v>3160090380</v>
      </c>
      <c r="F5952" s="1001" t="n">
        <v>72039</v>
      </c>
      <c r="G5952" s="1001" t="s">
        <v>12872</v>
      </c>
      <c r="H5952" s="1128" t="n">
        <v>6074</v>
      </c>
      <c r="I5952" s="1068"/>
    </row>
    <row r="5953" customFormat="false" ht="12.75" hidden="false" customHeight="false" outlineLevel="0" collapsed="false">
      <c r="A5953" s="1001" t="n">
        <v>5951</v>
      </c>
      <c r="B5953" s="1001" t="s">
        <v>12873</v>
      </c>
      <c r="C5953" s="1001" t="s">
        <v>1017</v>
      </c>
      <c r="D5953" s="1001" t="s">
        <v>847</v>
      </c>
      <c r="E5953" s="1001" t="n">
        <v>3180670700</v>
      </c>
      <c r="F5953" s="1001" t="n">
        <v>80070</v>
      </c>
      <c r="G5953" s="1001" t="s">
        <v>12874</v>
      </c>
      <c r="H5953" s="1128" t="n">
        <v>737</v>
      </c>
      <c r="I5953" s="1068"/>
    </row>
    <row r="5954" customFormat="false" ht="12.75" hidden="false" customHeight="false" outlineLevel="0" collapsed="false">
      <c r="A5954" s="1001" t="n">
        <v>5952</v>
      </c>
      <c r="B5954" s="1001" t="s">
        <v>12875</v>
      </c>
      <c r="C5954" s="1001" t="s">
        <v>1151</v>
      </c>
      <c r="D5954" s="1001" t="s">
        <v>852</v>
      </c>
      <c r="E5954" s="1001" t="n">
        <v>1030770570</v>
      </c>
      <c r="F5954" s="1001" t="n">
        <v>14057</v>
      </c>
      <c r="G5954" s="1001" t="s">
        <v>12876</v>
      </c>
      <c r="H5954" s="1128" t="n">
        <v>2886</v>
      </c>
      <c r="I5954" s="1068"/>
    </row>
    <row r="5955" customFormat="false" ht="12.75" hidden="false" customHeight="false" outlineLevel="0" collapsed="false">
      <c r="A5955" s="1001" t="n">
        <v>5953</v>
      </c>
      <c r="B5955" s="1001" t="s">
        <v>12877</v>
      </c>
      <c r="C5955" s="1001" t="s">
        <v>1110</v>
      </c>
      <c r="D5955" s="1001" t="s">
        <v>858</v>
      </c>
      <c r="E5955" s="1001" t="n">
        <v>1040831540</v>
      </c>
      <c r="F5955" s="1001" t="n">
        <v>22165</v>
      </c>
      <c r="G5955" s="1001" t="s">
        <v>12878</v>
      </c>
      <c r="H5955" s="1128" t="n">
        <v>544</v>
      </c>
      <c r="I5955" s="1068"/>
    </row>
    <row r="5956" customFormat="false" ht="12.75" hidden="false" customHeight="false" outlineLevel="0" collapsed="false">
      <c r="A5956" s="1001" t="n">
        <v>5954</v>
      </c>
      <c r="B5956" s="1001" t="s">
        <v>12877</v>
      </c>
      <c r="C5956" s="1001" t="s">
        <v>1035</v>
      </c>
      <c r="D5956" s="1001" t="s">
        <v>854</v>
      </c>
      <c r="E5956" s="1001" t="n">
        <v>1010812260</v>
      </c>
      <c r="F5956" s="1001" t="n">
        <v>1235</v>
      </c>
      <c r="G5956" s="1001" t="s">
        <v>12879</v>
      </c>
      <c r="H5956" s="1128" t="n">
        <v>544</v>
      </c>
      <c r="I5956" s="1068"/>
    </row>
    <row r="5957" customFormat="false" ht="12.75" hidden="false" customHeight="false" outlineLevel="0" collapsed="false">
      <c r="A5957" s="1001" t="n">
        <v>5955</v>
      </c>
      <c r="B5957" s="1001" t="s">
        <v>12880</v>
      </c>
      <c r="C5957" s="1001" t="s">
        <v>908</v>
      </c>
      <c r="D5957" s="1001" t="s">
        <v>854</v>
      </c>
      <c r="E5957" s="1001" t="n">
        <v>1010272050</v>
      </c>
      <c r="F5957" s="1001" t="n">
        <v>4205</v>
      </c>
      <c r="G5957" s="1001" t="s">
        <v>12881</v>
      </c>
      <c r="H5957" s="1128" t="n">
        <v>988</v>
      </c>
      <c r="I5957" s="1068"/>
    </row>
    <row r="5958" customFormat="false" ht="12.75" hidden="false" customHeight="false" outlineLevel="0" collapsed="false">
      <c r="A5958" s="1001" t="n">
        <v>5956</v>
      </c>
      <c r="B5958" s="1001" t="s">
        <v>12882</v>
      </c>
      <c r="C5958" s="1001" t="s">
        <v>887</v>
      </c>
      <c r="D5958" s="1001" t="s">
        <v>856</v>
      </c>
      <c r="E5958" s="1001" t="n">
        <v>4200950450</v>
      </c>
      <c r="F5958" s="1001" t="n">
        <v>95045</v>
      </c>
      <c r="G5958" s="1001" t="s">
        <v>12883</v>
      </c>
      <c r="H5958" s="1128" t="n">
        <v>2796</v>
      </c>
      <c r="I5958" s="1068"/>
    </row>
    <row r="5959" customFormat="false" ht="12.75" hidden="false" customHeight="false" outlineLevel="0" collapsed="false">
      <c r="A5959" s="1001" t="n">
        <v>5957</v>
      </c>
      <c r="B5959" s="1001" t="s">
        <v>12884</v>
      </c>
      <c r="C5959" s="1001" t="s">
        <v>1103</v>
      </c>
      <c r="D5959" s="1001" t="s">
        <v>851</v>
      </c>
      <c r="E5959" s="1001" t="n">
        <v>1070370490</v>
      </c>
      <c r="F5959" s="1001" t="n">
        <v>8052</v>
      </c>
      <c r="G5959" s="1001" t="s">
        <v>12885</v>
      </c>
      <c r="H5959" s="1128" t="n">
        <v>2943</v>
      </c>
      <c r="I5959" s="1068"/>
    </row>
    <row r="5960" customFormat="false" ht="12.75" hidden="false" customHeight="false" outlineLevel="0" collapsed="false">
      <c r="A5960" s="1001" t="n">
        <v>5958</v>
      </c>
      <c r="B5960" s="1001" t="s">
        <v>12886</v>
      </c>
      <c r="C5960" s="1001" t="s">
        <v>1100</v>
      </c>
      <c r="D5960" s="1001" t="s">
        <v>848</v>
      </c>
      <c r="E5960" s="1001" t="n">
        <v>3150110560</v>
      </c>
      <c r="F5960" s="1001" t="n">
        <v>62057</v>
      </c>
      <c r="G5960" s="1001" t="s">
        <v>12887</v>
      </c>
      <c r="H5960" s="1128" t="n">
        <v>4417</v>
      </c>
      <c r="I5960" s="1068"/>
    </row>
    <row r="5961" customFormat="false" ht="12.75" hidden="false" customHeight="false" outlineLevel="0" collapsed="false">
      <c r="A5961" s="1001" t="n">
        <v>5959</v>
      </c>
      <c r="B5961" s="1001" t="s">
        <v>12888</v>
      </c>
      <c r="C5961" s="1001" t="s">
        <v>1159</v>
      </c>
      <c r="D5961" s="1001" t="s">
        <v>852</v>
      </c>
      <c r="E5961" s="1001" t="n">
        <v>1030241920</v>
      </c>
      <c r="F5961" s="1001" t="n">
        <v>13204</v>
      </c>
      <c r="G5961" s="1001" t="s">
        <v>12889</v>
      </c>
      <c r="H5961" s="1128" t="n">
        <v>967</v>
      </c>
      <c r="I5961" s="1068"/>
    </row>
    <row r="5962" customFormat="false" ht="12.75" hidden="false" customHeight="false" outlineLevel="0" collapsed="false">
      <c r="A5962" s="1001" t="n">
        <v>5960</v>
      </c>
      <c r="B5962" s="1001" t="s">
        <v>12890</v>
      </c>
      <c r="C5962" s="1001" t="s">
        <v>942</v>
      </c>
      <c r="D5962" s="1001" t="s">
        <v>847</v>
      </c>
      <c r="E5962" s="1001" t="n">
        <v>3180251120</v>
      </c>
      <c r="F5962" s="1001" t="n">
        <v>78111</v>
      </c>
      <c r="G5962" s="1001" t="s">
        <v>12891</v>
      </c>
      <c r="H5962" s="1128" t="n">
        <v>954</v>
      </c>
      <c r="I5962" s="1068"/>
    </row>
    <row r="5963" customFormat="false" ht="12.75" hidden="false" customHeight="false" outlineLevel="0" collapsed="false">
      <c r="A5963" s="1001" t="n">
        <v>5961</v>
      </c>
      <c r="B5963" s="1001" t="s">
        <v>12892</v>
      </c>
      <c r="C5963" s="1001" t="s">
        <v>1543</v>
      </c>
      <c r="D5963" s="662" t="s">
        <v>856</v>
      </c>
      <c r="E5963" s="1001" t="n">
        <v>4201110610</v>
      </c>
      <c r="F5963" s="1001" t="n">
        <v>111061</v>
      </c>
      <c r="G5963" s="1001" t="s">
        <v>12893</v>
      </c>
      <c r="H5963" s="1128" t="n">
        <v>1150</v>
      </c>
      <c r="I5963" s="1068"/>
    </row>
    <row r="5964" customFormat="false" ht="12.75" hidden="false" customHeight="false" outlineLevel="0" collapsed="false">
      <c r="A5964" s="1001" t="n">
        <v>5962</v>
      </c>
      <c r="B5964" s="1001" t="s">
        <v>12894</v>
      </c>
      <c r="C5964" s="1001" t="s">
        <v>951</v>
      </c>
      <c r="D5964" s="1001" t="s">
        <v>852</v>
      </c>
      <c r="E5964" s="1001" t="n">
        <v>1030260850</v>
      </c>
      <c r="F5964" s="1001" t="n">
        <v>19088</v>
      </c>
      <c r="G5964" s="1001" t="s">
        <v>12895</v>
      </c>
      <c r="H5964" s="1128" t="n">
        <v>2105</v>
      </c>
      <c r="I5964" s="1068"/>
    </row>
    <row r="5965" customFormat="false" ht="12.75" hidden="false" customHeight="false" outlineLevel="0" collapsed="false">
      <c r="A5965" s="1001" t="n">
        <v>5963</v>
      </c>
      <c r="B5965" s="1001" t="s">
        <v>12896</v>
      </c>
      <c r="C5965" s="1001" t="s">
        <v>1004</v>
      </c>
      <c r="D5965" s="1001" t="s">
        <v>861</v>
      </c>
      <c r="E5965" s="1001" t="n">
        <v>1050710430</v>
      </c>
      <c r="F5965" s="1001" t="n">
        <v>29043</v>
      </c>
      <c r="G5965" s="1001" t="s">
        <v>12897</v>
      </c>
      <c r="H5965" s="1128" t="n">
        <v>1035</v>
      </c>
      <c r="I5965" s="1068"/>
    </row>
    <row r="5966" customFormat="false" ht="12.75" hidden="false" customHeight="false" outlineLevel="0" collapsed="false">
      <c r="A5966" s="1001" t="n">
        <v>5964</v>
      </c>
      <c r="B5966" s="1001" t="s">
        <v>12898</v>
      </c>
      <c r="C5966" s="1001" t="s">
        <v>908</v>
      </c>
      <c r="D5966" s="1001" t="s">
        <v>854</v>
      </c>
      <c r="E5966" s="1001" t="n">
        <v>1010272060</v>
      </c>
      <c r="F5966" s="1001" t="n">
        <v>4206</v>
      </c>
      <c r="G5966" s="1001" t="s">
        <v>12899</v>
      </c>
      <c r="H5966" s="1128" t="n">
        <v>151</v>
      </c>
      <c r="I5966" s="1068"/>
    </row>
    <row r="5967" customFormat="false" ht="12.75" hidden="false" customHeight="false" outlineLevel="0" collapsed="false">
      <c r="A5967" s="1001" t="n">
        <v>5965</v>
      </c>
      <c r="B5967" s="1001" t="s">
        <v>12900</v>
      </c>
      <c r="C5967" s="1001" t="s">
        <v>914</v>
      </c>
      <c r="D5967" s="1001" t="s">
        <v>468</v>
      </c>
      <c r="E5967" s="1001" t="n">
        <v>3130380850</v>
      </c>
      <c r="F5967" s="1001" t="n">
        <v>66085</v>
      </c>
      <c r="G5967" s="1001" t="s">
        <v>12901</v>
      </c>
      <c r="H5967" s="1128" t="n">
        <v>3746</v>
      </c>
      <c r="I5967" s="1068"/>
    </row>
    <row r="5968" customFormat="false" ht="12.75" hidden="false" customHeight="false" outlineLevel="0" collapsed="false">
      <c r="A5968" s="1001" t="n">
        <v>5966</v>
      </c>
      <c r="B5968" s="1001" t="s">
        <v>12902</v>
      </c>
      <c r="C5968" s="1001" t="s">
        <v>965</v>
      </c>
      <c r="D5968" s="1001" t="s">
        <v>462</v>
      </c>
      <c r="E5968" s="1001" t="n">
        <v>2110060650</v>
      </c>
      <c r="F5968" s="1001" t="n">
        <v>44066</v>
      </c>
      <c r="G5968" s="1001" t="s">
        <v>12903</v>
      </c>
      <c r="H5968" s="1128" t="n">
        <v>47000</v>
      </c>
      <c r="I5968" s="1068"/>
    </row>
    <row r="5969" customFormat="false" ht="12.75" hidden="false" customHeight="false" outlineLevel="0" collapsed="false">
      <c r="A5969" s="1001" t="n">
        <v>5967</v>
      </c>
      <c r="B5969" s="1001" t="s">
        <v>12904</v>
      </c>
      <c r="C5969" s="1001" t="s">
        <v>914</v>
      </c>
      <c r="D5969" s="1001" t="s">
        <v>468</v>
      </c>
      <c r="E5969" s="1001" t="n">
        <v>3130380860</v>
      </c>
      <c r="F5969" s="1001" t="n">
        <v>66086</v>
      </c>
      <c r="G5969" s="1001" t="s">
        <v>12905</v>
      </c>
      <c r="H5969" s="1128" t="n">
        <v>98</v>
      </c>
      <c r="I5969" s="1068"/>
    </row>
    <row r="5970" customFormat="false" ht="12.75" hidden="false" customHeight="false" outlineLevel="0" collapsed="false">
      <c r="A5970" s="1001" t="n">
        <v>5968</v>
      </c>
      <c r="B5970" s="1001" t="s">
        <v>12906</v>
      </c>
      <c r="C5970" s="1001" t="s">
        <v>954</v>
      </c>
      <c r="D5970" s="1001" t="s">
        <v>852</v>
      </c>
      <c r="E5970" s="1001" t="n">
        <v>1030450550</v>
      </c>
      <c r="F5970" s="1001" t="n">
        <v>20055</v>
      </c>
      <c r="G5970" s="1001" t="s">
        <v>12907</v>
      </c>
      <c r="H5970" s="1128" t="n">
        <v>6716</v>
      </c>
      <c r="I5970" s="1068"/>
    </row>
    <row r="5971" customFormat="false" ht="12.75" hidden="false" customHeight="false" outlineLevel="0" collapsed="false">
      <c r="A5971" s="1001" t="n">
        <v>5969</v>
      </c>
      <c r="B5971" s="1001" t="s">
        <v>12908</v>
      </c>
      <c r="C5971" s="1001" t="s">
        <v>942</v>
      </c>
      <c r="D5971" s="1001" t="s">
        <v>847</v>
      </c>
      <c r="E5971" s="1001" t="n">
        <v>3180251130</v>
      </c>
      <c r="F5971" s="1001" t="n">
        <v>78112</v>
      </c>
      <c r="G5971" s="1001" t="s">
        <v>12909</v>
      </c>
      <c r="H5971" s="1128" t="n">
        <v>1390</v>
      </c>
      <c r="I5971" s="1068"/>
    </row>
    <row r="5972" customFormat="false" ht="12.75" hidden="false" customHeight="false" outlineLevel="0" collapsed="false">
      <c r="A5972" s="1001" t="n">
        <v>5970</v>
      </c>
      <c r="B5972" s="1001" t="s">
        <v>12910</v>
      </c>
      <c r="C5972" s="1001" t="s">
        <v>1335</v>
      </c>
      <c r="D5972" s="1001" t="s">
        <v>849</v>
      </c>
      <c r="E5972" s="1001" t="n">
        <v>1080130510</v>
      </c>
      <c r="F5972" s="1001" t="n">
        <v>37051</v>
      </c>
      <c r="G5972" s="1001" t="s">
        <v>12911</v>
      </c>
      <c r="H5972" s="1128" t="n">
        <v>4202</v>
      </c>
      <c r="I5972" s="1068"/>
    </row>
    <row r="5973" customFormat="false" ht="12.75" hidden="false" customHeight="false" outlineLevel="0" collapsed="false">
      <c r="A5973" s="1001" t="n">
        <v>5971</v>
      </c>
      <c r="B5973" s="1001" t="s">
        <v>12912</v>
      </c>
      <c r="C5973" s="1001" t="s">
        <v>1035</v>
      </c>
      <c r="D5973" s="1001" t="s">
        <v>854</v>
      </c>
      <c r="E5973" s="1001" t="n">
        <v>1010812270</v>
      </c>
      <c r="F5973" s="1001" t="n">
        <v>1236</v>
      </c>
      <c r="G5973" s="1001" t="s">
        <v>12913</v>
      </c>
      <c r="H5973" s="1128" t="n">
        <v>5999</v>
      </c>
      <c r="I5973" s="1068"/>
    </row>
    <row r="5974" customFormat="false" ht="12.75" hidden="false" customHeight="false" outlineLevel="0" collapsed="false">
      <c r="A5974" s="1001" t="n">
        <v>5972</v>
      </c>
      <c r="B5974" s="1001" t="s">
        <v>12914</v>
      </c>
      <c r="C5974" s="1001" t="s">
        <v>1474</v>
      </c>
      <c r="D5974" s="1001" t="s">
        <v>854</v>
      </c>
      <c r="E5974" s="1001" t="n">
        <v>1011020610</v>
      </c>
      <c r="F5974" s="1001" t="n">
        <v>103061</v>
      </c>
      <c r="G5974" s="1001" t="s">
        <v>12915</v>
      </c>
      <c r="H5974" s="1128" t="n">
        <v>1256</v>
      </c>
      <c r="I5974" s="1068"/>
    </row>
    <row r="5975" customFormat="false" ht="12.75" hidden="false" customHeight="false" outlineLevel="0" collapsed="false">
      <c r="A5975" s="1001" t="n">
        <v>5973</v>
      </c>
      <c r="B5975" s="1001" t="s">
        <v>12916</v>
      </c>
      <c r="C5975" s="1001" t="s">
        <v>1103</v>
      </c>
      <c r="D5975" s="1001" t="s">
        <v>851</v>
      </c>
      <c r="E5975" s="1001" t="n">
        <v>1070370500</v>
      </c>
      <c r="F5975" s="1001" t="n">
        <v>8053</v>
      </c>
      <c r="G5975" s="1001" t="s">
        <v>12917</v>
      </c>
      <c r="H5975" s="1128" t="n">
        <v>1246</v>
      </c>
      <c r="I5975" s="1068"/>
    </row>
    <row r="5976" customFormat="false" ht="12.75" hidden="false" customHeight="false" outlineLevel="0" collapsed="false">
      <c r="A5976" s="1001" t="n">
        <v>5974</v>
      </c>
      <c r="B5976" s="1001" t="s">
        <v>12918</v>
      </c>
      <c r="C5976" s="1001" t="s">
        <v>1330</v>
      </c>
      <c r="D5976" s="1001" t="s">
        <v>861</v>
      </c>
      <c r="E5976" s="1001" t="n">
        <v>1050840700</v>
      </c>
      <c r="F5976" s="1001" t="n">
        <v>26071</v>
      </c>
      <c r="G5976" s="1001" t="s">
        <v>12919</v>
      </c>
      <c r="H5976" s="1128" t="n">
        <v>12761</v>
      </c>
      <c r="I5976" s="1068"/>
    </row>
    <row r="5977" customFormat="false" ht="12.75" hidden="false" customHeight="false" outlineLevel="0" collapsed="false">
      <c r="A5977" s="1001" t="n">
        <v>5975</v>
      </c>
      <c r="B5977" s="1001" t="s">
        <v>12920</v>
      </c>
      <c r="C5977" s="1001" t="s">
        <v>1063</v>
      </c>
      <c r="D5977" s="1001" t="s">
        <v>857</v>
      </c>
      <c r="E5977" s="1001" t="n">
        <v>4190010350</v>
      </c>
      <c r="F5977" s="1001" t="n">
        <v>84035</v>
      </c>
      <c r="G5977" s="1001" t="s">
        <v>12921</v>
      </c>
      <c r="H5977" s="1128" t="n">
        <v>2919</v>
      </c>
      <c r="I5977" s="1068"/>
    </row>
    <row r="5978" customFormat="false" ht="12.75" hidden="false" customHeight="false" outlineLevel="0" collapsed="false">
      <c r="A5978" s="1001" t="n">
        <v>5976</v>
      </c>
      <c r="B5978" s="1001" t="s">
        <v>12922</v>
      </c>
      <c r="C5978" s="1001" t="s">
        <v>939</v>
      </c>
      <c r="D5978" s="1001" t="s">
        <v>464</v>
      </c>
      <c r="E5978" s="1001" t="n">
        <v>2120330600</v>
      </c>
      <c r="F5978" s="1001" t="n">
        <v>60061</v>
      </c>
      <c r="G5978" s="1001" t="s">
        <v>12923</v>
      </c>
      <c r="H5978" s="1128" t="n">
        <v>313</v>
      </c>
      <c r="I5978" s="1068"/>
    </row>
    <row r="5979" customFormat="false" ht="12.75" hidden="false" customHeight="false" outlineLevel="0" collapsed="false">
      <c r="A5979" s="1001" t="n">
        <v>5977</v>
      </c>
      <c r="B5979" s="1001" t="s">
        <v>12924</v>
      </c>
      <c r="C5979" s="1001" t="s">
        <v>971</v>
      </c>
      <c r="D5979" s="1001" t="s">
        <v>853</v>
      </c>
      <c r="E5979" s="1001" t="n">
        <v>3140190630</v>
      </c>
      <c r="F5979" s="1001" t="n">
        <v>70063</v>
      </c>
      <c r="G5979" s="1001" t="s">
        <v>12925</v>
      </c>
      <c r="H5979" s="1128" t="n">
        <v>134</v>
      </c>
      <c r="I5979" s="1068"/>
    </row>
    <row r="5980" customFormat="false" ht="12.75" hidden="false" customHeight="false" outlineLevel="0" collapsed="false">
      <c r="A5980" s="1001" t="n">
        <v>5978</v>
      </c>
      <c r="B5980" s="1001" t="s">
        <v>12926</v>
      </c>
      <c r="C5980" s="1001" t="s">
        <v>1009</v>
      </c>
      <c r="D5980" s="1001" t="s">
        <v>861</v>
      </c>
      <c r="E5980" s="1001" t="n">
        <v>1050890680</v>
      </c>
      <c r="F5980" s="1001" t="n">
        <v>23069</v>
      </c>
      <c r="G5980" s="1001" t="s">
        <v>12927</v>
      </c>
      <c r="H5980" s="1128" t="n">
        <v>21354</v>
      </c>
      <c r="I5980" s="1068"/>
    </row>
    <row r="5981" customFormat="false" ht="12.75" hidden="false" customHeight="false" outlineLevel="0" collapsed="false">
      <c r="A5981" s="1001" t="n">
        <v>5979</v>
      </c>
      <c r="B5981" s="1001" t="s">
        <v>12928</v>
      </c>
      <c r="C5981" s="1001" t="s">
        <v>1325</v>
      </c>
      <c r="D5981" s="1001" t="s">
        <v>468</v>
      </c>
      <c r="E5981" s="1001" t="n">
        <v>3130230790</v>
      </c>
      <c r="F5981" s="1001" t="n">
        <v>69079</v>
      </c>
      <c r="G5981" s="1001" t="s">
        <v>12929</v>
      </c>
      <c r="H5981" s="1128" t="n">
        <v>869</v>
      </c>
      <c r="I5981" s="1068"/>
    </row>
    <row r="5982" customFormat="false" ht="12.75" hidden="false" customHeight="false" outlineLevel="0" collapsed="false">
      <c r="A5982" s="1001" t="n">
        <v>5980</v>
      </c>
      <c r="B5982" s="1001" t="s">
        <v>12930</v>
      </c>
      <c r="C5982" s="1001" t="s">
        <v>962</v>
      </c>
      <c r="D5982" s="1001" t="s">
        <v>847</v>
      </c>
      <c r="E5982" s="1001" t="n">
        <v>3181030320</v>
      </c>
      <c r="F5982" s="1001" t="n">
        <v>102032</v>
      </c>
      <c r="G5982" s="1001" t="s">
        <v>12931</v>
      </c>
      <c r="H5982" s="1128" t="n">
        <v>3942</v>
      </c>
      <c r="I5982" s="1068"/>
    </row>
    <row r="5983" customFormat="false" ht="12.75" hidden="false" customHeight="false" outlineLevel="0" collapsed="false">
      <c r="A5983" s="1001" t="n">
        <v>5981</v>
      </c>
      <c r="B5983" s="1001" t="s">
        <v>12932</v>
      </c>
      <c r="C5983" s="1001" t="s">
        <v>1215</v>
      </c>
      <c r="D5983" s="1001" t="s">
        <v>858</v>
      </c>
      <c r="E5983" s="1001" t="n">
        <v>1040140720</v>
      </c>
      <c r="F5983" s="1001" t="n">
        <v>21077</v>
      </c>
      <c r="G5983" s="1001" t="s">
        <v>12933</v>
      </c>
      <c r="H5983" s="1128" t="n">
        <v>3405</v>
      </c>
      <c r="I5983" s="1068"/>
    </row>
    <row r="5984" customFormat="false" ht="12.75" hidden="false" customHeight="false" outlineLevel="0" collapsed="false">
      <c r="A5984" s="1001" t="n">
        <v>5982</v>
      </c>
      <c r="B5984" s="1001" t="s">
        <v>12934</v>
      </c>
      <c r="C5984" s="1001" t="s">
        <v>3596</v>
      </c>
      <c r="D5984" s="1001" t="s">
        <v>850</v>
      </c>
      <c r="E5984" s="1001" t="n">
        <v>1060350150</v>
      </c>
      <c r="F5984" s="1001" t="n">
        <v>31018</v>
      </c>
      <c r="G5984" s="1001" t="s">
        <v>12935</v>
      </c>
      <c r="H5984" s="1128" t="n">
        <v>6040</v>
      </c>
      <c r="I5984" s="1068"/>
    </row>
    <row r="5985" customFormat="false" ht="12.75" hidden="false" customHeight="false" outlineLevel="0" collapsed="false">
      <c r="A5985" s="1001" t="n">
        <v>5983</v>
      </c>
      <c r="B5985" s="1001" t="s">
        <v>12936</v>
      </c>
      <c r="C5985" s="1001" t="s">
        <v>1035</v>
      </c>
      <c r="D5985" s="1001" t="s">
        <v>854</v>
      </c>
      <c r="E5985" s="1001" t="n">
        <v>1010812280</v>
      </c>
      <c r="F5985" s="1001" t="n">
        <v>1237</v>
      </c>
      <c r="G5985" s="1001" t="s">
        <v>12937</v>
      </c>
      <c r="H5985" s="1128" t="n">
        <v>4010</v>
      </c>
      <c r="I5985" s="1068"/>
    </row>
    <row r="5986" customFormat="false" ht="12.75" hidden="false" customHeight="false" outlineLevel="0" collapsed="false">
      <c r="A5986" s="1001" t="n">
        <v>5984</v>
      </c>
      <c r="B5986" s="1001" t="s">
        <v>12938</v>
      </c>
      <c r="C5986" s="1001" t="s">
        <v>884</v>
      </c>
      <c r="D5986" s="1001" t="s">
        <v>458</v>
      </c>
      <c r="E5986" s="1001" t="n">
        <v>2090750270</v>
      </c>
      <c r="F5986" s="1001" t="n">
        <v>52027</v>
      </c>
      <c r="G5986" s="1001" t="s">
        <v>12939</v>
      </c>
      <c r="H5986" s="1128" t="n">
        <v>1516</v>
      </c>
      <c r="I5986" s="1068"/>
    </row>
    <row r="5987" customFormat="false" ht="12.75" hidden="false" customHeight="false" outlineLevel="0" collapsed="false">
      <c r="A5987" s="1001" t="n">
        <v>5985</v>
      </c>
      <c r="B5987" s="1001" t="s">
        <v>12940</v>
      </c>
      <c r="C5987" s="1001" t="s">
        <v>1881</v>
      </c>
      <c r="D5987" s="1001" t="s">
        <v>458</v>
      </c>
      <c r="E5987" s="1001" t="n">
        <v>2090300380</v>
      </c>
      <c r="F5987" s="1001" t="n">
        <v>48038</v>
      </c>
      <c r="G5987" s="1001" t="s">
        <v>12941</v>
      </c>
      <c r="H5987" s="1128" t="n">
        <v>16643</v>
      </c>
      <c r="I5987" s="1068"/>
    </row>
    <row r="5988" customFormat="false" ht="12.75" hidden="false" customHeight="false" outlineLevel="0" collapsed="false">
      <c r="A5988" s="1001" t="n">
        <v>5986</v>
      </c>
      <c r="B5988" s="1001" t="s">
        <v>12942</v>
      </c>
      <c r="C5988" s="1001" t="s">
        <v>1226</v>
      </c>
      <c r="D5988" s="1001" t="s">
        <v>855</v>
      </c>
      <c r="E5988" s="1001" t="n">
        <v>3160410661</v>
      </c>
      <c r="F5988" s="1001" t="n">
        <v>75095</v>
      </c>
      <c r="G5988" s="1001" t="s">
        <v>12943</v>
      </c>
      <c r="H5988" s="1128" t="n">
        <v>1963</v>
      </c>
      <c r="I5988" s="1068"/>
    </row>
    <row r="5989" customFormat="false" ht="12.75" hidden="false" customHeight="false" outlineLevel="0" collapsed="false">
      <c r="A5989" s="1001" t="n">
        <v>5987</v>
      </c>
      <c r="B5989" s="1001" t="s">
        <v>12944</v>
      </c>
      <c r="C5989" s="1001" t="s">
        <v>982</v>
      </c>
      <c r="D5989" s="1001" t="s">
        <v>857</v>
      </c>
      <c r="E5989" s="1001" t="n">
        <v>4190180160</v>
      </c>
      <c r="F5989" s="1001" t="n">
        <v>85016</v>
      </c>
      <c r="G5989" s="1001" t="s">
        <v>12945</v>
      </c>
      <c r="H5989" s="1128" t="n">
        <v>21212</v>
      </c>
      <c r="I5989" s="1068"/>
    </row>
    <row r="5990" customFormat="false" ht="12.75" hidden="false" customHeight="false" outlineLevel="0" collapsed="false">
      <c r="A5990" s="1001" t="n">
        <v>5988</v>
      </c>
      <c r="B5990" s="1001" t="s">
        <v>12946</v>
      </c>
      <c r="C5990" s="1001" t="s">
        <v>1012</v>
      </c>
      <c r="D5990" s="1001" t="s">
        <v>464</v>
      </c>
      <c r="E5990" s="1001" t="n">
        <v>2120700931</v>
      </c>
      <c r="F5990" s="1001" t="n">
        <v>58119</v>
      </c>
      <c r="G5990" s="1001" t="s">
        <v>12947</v>
      </c>
      <c r="H5990" s="1128" t="n">
        <v>15960</v>
      </c>
      <c r="I5990" s="1068"/>
    </row>
    <row r="5991" customFormat="false" ht="12.75" hidden="false" customHeight="false" outlineLevel="0" collapsed="false">
      <c r="A5991" s="1001" t="n">
        <v>5989</v>
      </c>
      <c r="B5991" s="1001" t="s">
        <v>12948</v>
      </c>
      <c r="C5991" s="1001" t="s">
        <v>1226</v>
      </c>
      <c r="D5991" s="1001" t="s">
        <v>855</v>
      </c>
      <c r="E5991" s="1001" t="n">
        <v>3160410670</v>
      </c>
      <c r="F5991" s="1001" t="n">
        <v>75068</v>
      </c>
      <c r="G5991" s="1001" t="s">
        <v>12949</v>
      </c>
      <c r="H5991" s="1128" t="n">
        <v>7912</v>
      </c>
      <c r="I5991" s="1068"/>
    </row>
    <row r="5992" customFormat="false" ht="12.75" hidden="false" customHeight="false" outlineLevel="0" collapsed="false">
      <c r="A5992" s="1001" t="n">
        <v>5990</v>
      </c>
      <c r="B5992" s="1001" t="s">
        <v>12950</v>
      </c>
      <c r="C5992" s="1001" t="s">
        <v>2111</v>
      </c>
      <c r="D5992" s="1001" t="s">
        <v>849</v>
      </c>
      <c r="E5992" s="1001" t="n">
        <v>1080500350</v>
      </c>
      <c r="F5992" s="1001" t="n">
        <v>36036</v>
      </c>
      <c r="G5992" s="1001" t="s">
        <v>12951</v>
      </c>
      <c r="H5992" s="1128" t="n">
        <v>6574</v>
      </c>
      <c r="I5992" s="1068"/>
    </row>
    <row r="5993" customFormat="false" ht="12.75" hidden="false" customHeight="false" outlineLevel="0" collapsed="false">
      <c r="A5993" s="1001" t="n">
        <v>5991</v>
      </c>
      <c r="B5993" s="1001" t="s">
        <v>12952</v>
      </c>
      <c r="C5993" s="1001" t="s">
        <v>899</v>
      </c>
      <c r="D5993" s="1001" t="s">
        <v>846</v>
      </c>
      <c r="E5993" s="1001" t="n">
        <v>3170640720</v>
      </c>
      <c r="F5993" s="1001" t="n">
        <v>76073</v>
      </c>
      <c r="G5993" s="1001" t="s">
        <v>12953</v>
      </c>
      <c r="H5993" s="1128" t="n">
        <v>1206</v>
      </c>
      <c r="I5993" s="1068"/>
    </row>
    <row r="5994" customFormat="false" ht="12.75" hidden="false" customHeight="false" outlineLevel="0" collapsed="false">
      <c r="A5994" s="1001" t="n">
        <v>5992</v>
      </c>
      <c r="B5994" s="1001" t="s">
        <v>12954</v>
      </c>
      <c r="C5994" s="1001" t="s">
        <v>899</v>
      </c>
      <c r="D5994" s="1001" t="s">
        <v>846</v>
      </c>
      <c r="E5994" s="1001" t="n">
        <v>3170640730</v>
      </c>
      <c r="F5994" s="1001" t="n">
        <v>76074</v>
      </c>
      <c r="G5994" s="1001" t="s">
        <v>12955</v>
      </c>
      <c r="H5994" s="1128" t="n">
        <v>953</v>
      </c>
      <c r="I5994" s="1068"/>
    </row>
    <row r="5995" customFormat="false" ht="12.75" hidden="false" customHeight="false" outlineLevel="0" collapsed="false">
      <c r="A5995" s="1001" t="n">
        <v>5993</v>
      </c>
      <c r="B5995" s="1001" t="s">
        <v>12956</v>
      </c>
      <c r="C5995" s="1001" t="s">
        <v>1250</v>
      </c>
      <c r="D5995" s="1001" t="s">
        <v>857</v>
      </c>
      <c r="E5995" s="1001" t="n">
        <v>4190550610</v>
      </c>
      <c r="F5995" s="1001" t="n">
        <v>82063</v>
      </c>
      <c r="G5995" s="1001" t="s">
        <v>12957</v>
      </c>
      <c r="H5995" s="1128" t="n">
        <v>4998</v>
      </c>
      <c r="I5995" s="1068"/>
    </row>
    <row r="5996" customFormat="false" ht="12.75" hidden="false" customHeight="false" outlineLevel="0" collapsed="false">
      <c r="A5996" s="1001" t="n">
        <v>5994</v>
      </c>
      <c r="B5996" s="1001" t="s">
        <v>12958</v>
      </c>
      <c r="C5996" s="1001" t="s">
        <v>1092</v>
      </c>
      <c r="D5996" s="1001" t="s">
        <v>848</v>
      </c>
      <c r="E5996" s="1001" t="n">
        <v>3150200740</v>
      </c>
      <c r="F5996" s="1001" t="n">
        <v>61074</v>
      </c>
      <c r="G5996" s="1001" t="s">
        <v>12959</v>
      </c>
      <c r="H5996" s="1128" t="n">
        <v>13130</v>
      </c>
      <c r="I5996" s="1068"/>
    </row>
    <row r="5997" customFormat="false" ht="12.75" hidden="false" customHeight="false" outlineLevel="0" collapsed="false">
      <c r="A5997" s="1001" t="n">
        <v>5995</v>
      </c>
      <c r="B5997" s="1001" t="s">
        <v>12960</v>
      </c>
      <c r="C5997" s="1001" t="s">
        <v>922</v>
      </c>
      <c r="D5997" s="1001" t="s">
        <v>848</v>
      </c>
      <c r="E5997" s="1001" t="n">
        <v>3150721180</v>
      </c>
      <c r="F5997" s="1001" t="n">
        <v>65118</v>
      </c>
      <c r="G5997" s="1001" t="s">
        <v>12961</v>
      </c>
      <c r="H5997" s="1128" t="n">
        <v>6516</v>
      </c>
      <c r="I5997" s="1068"/>
    </row>
    <row r="5998" customFormat="false" ht="12.75" hidden="false" customHeight="false" outlineLevel="0" collapsed="false">
      <c r="A5998" s="1001" t="n">
        <v>5996</v>
      </c>
      <c r="B5998" s="1001" t="s">
        <v>12962</v>
      </c>
      <c r="C5998" s="1001" t="s">
        <v>1117</v>
      </c>
      <c r="D5998" s="1001" t="s">
        <v>852</v>
      </c>
      <c r="E5998" s="1001" t="n">
        <v>1030571300</v>
      </c>
      <c r="F5998" s="1001" t="n">
        <v>18133</v>
      </c>
      <c r="G5998" s="1001" t="s">
        <v>12963</v>
      </c>
      <c r="H5998" s="1128" t="n">
        <v>465</v>
      </c>
      <c r="I5998" s="1068"/>
    </row>
    <row r="5999" customFormat="false" ht="12.75" hidden="false" customHeight="false" outlineLevel="0" collapsed="false">
      <c r="A5999" s="1001" t="n">
        <v>5997</v>
      </c>
      <c r="B5999" s="1001" t="s">
        <v>12964</v>
      </c>
      <c r="C5999" s="1001" t="s">
        <v>2168</v>
      </c>
      <c r="D5999" s="1001" t="s">
        <v>849</v>
      </c>
      <c r="E5999" s="1001" t="n">
        <v>1081010160</v>
      </c>
      <c r="F5999" s="1001" t="n">
        <v>99016</v>
      </c>
      <c r="G5999" s="1001" t="s">
        <v>12965</v>
      </c>
      <c r="H5999" s="1128" t="n">
        <v>5671</v>
      </c>
      <c r="I5999" s="1068"/>
    </row>
    <row r="6000" customFormat="false" ht="12.75" hidden="false" customHeight="false" outlineLevel="0" collapsed="false">
      <c r="A6000" s="1001" t="n">
        <v>5998</v>
      </c>
      <c r="B6000" s="1001" t="s">
        <v>12966</v>
      </c>
      <c r="C6000" s="1001" t="s">
        <v>893</v>
      </c>
      <c r="D6000" s="1001" t="s">
        <v>852</v>
      </c>
      <c r="E6000" s="1001" t="n">
        <v>1030491900</v>
      </c>
      <c r="F6000" s="1001" t="n">
        <v>15191</v>
      </c>
      <c r="G6000" s="1001" t="s">
        <v>12967</v>
      </c>
      <c r="H6000" s="1128" t="n">
        <v>7239</v>
      </c>
      <c r="I6000" s="1068"/>
    </row>
    <row r="6001" customFormat="false" ht="12.75" hidden="false" customHeight="false" outlineLevel="0" collapsed="false">
      <c r="A6001" s="1001" t="n">
        <v>5999</v>
      </c>
      <c r="B6001" s="1001" t="s">
        <v>12968</v>
      </c>
      <c r="C6001" s="1001" t="s">
        <v>1035</v>
      </c>
      <c r="D6001" s="1001" t="s">
        <v>854</v>
      </c>
      <c r="E6001" s="1001" t="n">
        <v>1010812290</v>
      </c>
      <c r="F6001" s="1001" t="n">
        <v>1238</v>
      </c>
      <c r="G6001" s="1001" t="s">
        <v>12969</v>
      </c>
      <c r="H6001" s="1128" t="n">
        <v>358</v>
      </c>
      <c r="I6001" s="1068"/>
    </row>
    <row r="6002" customFormat="false" ht="12.75" hidden="false" customHeight="false" outlineLevel="0" collapsed="false">
      <c r="A6002" s="1001" t="n">
        <v>6000</v>
      </c>
      <c r="B6002" s="1001" t="s">
        <v>12970</v>
      </c>
      <c r="C6002" s="1001" t="s">
        <v>1591</v>
      </c>
      <c r="D6002" s="1001" t="s">
        <v>851</v>
      </c>
      <c r="E6002" s="1001" t="n">
        <v>1070340530</v>
      </c>
      <c r="F6002" s="1001" t="n">
        <v>10053</v>
      </c>
      <c r="G6002" s="1001" t="s">
        <v>12971</v>
      </c>
      <c r="H6002" s="1128" t="n">
        <v>2563</v>
      </c>
      <c r="I6002" s="1068"/>
    </row>
    <row r="6003" customFormat="false" ht="12.75" hidden="false" customHeight="false" outlineLevel="0" collapsed="false">
      <c r="A6003" s="1001" t="n">
        <v>6001</v>
      </c>
      <c r="B6003" s="1001" t="s">
        <v>12972</v>
      </c>
      <c r="C6003" s="1001" t="s">
        <v>928</v>
      </c>
      <c r="D6003" s="1001" t="s">
        <v>857</v>
      </c>
      <c r="E6003" s="1001" t="n">
        <v>4190210390</v>
      </c>
      <c r="F6003" s="1001" t="n">
        <v>87040</v>
      </c>
      <c r="G6003" s="1001" t="s">
        <v>12973</v>
      </c>
      <c r="H6003" s="1128" t="n">
        <v>2440</v>
      </c>
      <c r="I6003" s="1068"/>
    </row>
    <row r="6004" customFormat="false" ht="12.75" hidden="false" customHeight="false" outlineLevel="0" collapsed="false">
      <c r="A6004" s="1001" t="n">
        <v>6002</v>
      </c>
      <c r="B6004" s="1001" t="s">
        <v>12974</v>
      </c>
      <c r="C6004" s="1001" t="s">
        <v>942</v>
      </c>
      <c r="D6004" s="1001" t="s">
        <v>847</v>
      </c>
      <c r="E6004" s="1001" t="n">
        <v>3180251140</v>
      </c>
      <c r="F6004" s="1001" t="n">
        <v>78113</v>
      </c>
      <c r="G6004" s="1001" t="s">
        <v>12975</v>
      </c>
      <c r="H6004" s="1128" t="n">
        <v>578</v>
      </c>
      <c r="I6004" s="1068"/>
    </row>
    <row r="6005" customFormat="false" ht="12.75" hidden="false" customHeight="false" outlineLevel="0" collapsed="false">
      <c r="A6005" s="1001" t="n">
        <v>6003</v>
      </c>
      <c r="B6005" s="1001" t="s">
        <v>12976</v>
      </c>
      <c r="C6005" s="1001" t="s">
        <v>899</v>
      </c>
      <c r="D6005" s="1001" t="s">
        <v>846</v>
      </c>
      <c r="E6005" s="1001" t="n">
        <v>3170640740</v>
      </c>
      <c r="F6005" s="1001" t="n">
        <v>76075</v>
      </c>
      <c r="G6005" s="1001" t="s">
        <v>12977</v>
      </c>
      <c r="H6005" s="1128" t="n">
        <v>624</v>
      </c>
      <c r="I6005" s="1068"/>
    </row>
    <row r="6006" customFormat="false" ht="12.75" hidden="false" customHeight="false" outlineLevel="0" collapsed="false">
      <c r="A6006" s="1001" t="n">
        <v>6004</v>
      </c>
      <c r="B6006" s="1001" t="s">
        <v>12978</v>
      </c>
      <c r="C6006" s="1001" t="s">
        <v>962</v>
      </c>
      <c r="D6006" s="1001" t="s">
        <v>847</v>
      </c>
      <c r="E6006" s="1001" t="n">
        <v>3181030330</v>
      </c>
      <c r="F6006" s="1001" t="n">
        <v>102033</v>
      </c>
      <c r="G6006" s="1001" t="s">
        <v>12979</v>
      </c>
      <c r="H6006" s="1128" t="n">
        <v>2089</v>
      </c>
      <c r="I6006" s="1068"/>
    </row>
    <row r="6007" customFormat="false" ht="12.75" hidden="false" customHeight="false" outlineLevel="0" collapsed="false">
      <c r="A6007" s="1001" t="n">
        <v>6005</v>
      </c>
      <c r="B6007" s="1001" t="s">
        <v>12980</v>
      </c>
      <c r="C6007" s="1001" t="s">
        <v>948</v>
      </c>
      <c r="D6007" s="1001" t="s">
        <v>462</v>
      </c>
      <c r="E6007" s="1001" t="n">
        <v>2110590510</v>
      </c>
      <c r="F6007" s="1001" t="n">
        <v>41051</v>
      </c>
      <c r="G6007" s="1001" t="s">
        <v>12981</v>
      </c>
      <c r="H6007" s="1128" t="n">
        <v>4554</v>
      </c>
      <c r="I6007" s="1068"/>
    </row>
    <row r="6008" customFormat="false" ht="12.75" hidden="false" customHeight="false" outlineLevel="0" collapsed="false">
      <c r="A6008" s="1001" t="n">
        <v>6006</v>
      </c>
      <c r="B6008" s="1001" t="s">
        <v>12982</v>
      </c>
      <c r="C6008" s="1001" t="s">
        <v>988</v>
      </c>
      <c r="D6008" s="1001" t="s">
        <v>854</v>
      </c>
      <c r="E6008" s="1001" t="n">
        <v>1010021490</v>
      </c>
      <c r="F6008" s="1001" t="n">
        <v>6152</v>
      </c>
      <c r="G6008" s="1001" t="s">
        <v>12983</v>
      </c>
      <c r="H6008" s="1128" t="n">
        <v>542</v>
      </c>
      <c r="I6008" s="1068"/>
    </row>
    <row r="6009" customFormat="false" ht="12.75" hidden="false" customHeight="false" outlineLevel="0" collapsed="false">
      <c r="A6009" s="1001" t="n">
        <v>6007</v>
      </c>
      <c r="B6009" s="1001" t="s">
        <v>12984</v>
      </c>
      <c r="C6009" s="1001" t="s">
        <v>1117</v>
      </c>
      <c r="D6009" s="1001" t="s">
        <v>852</v>
      </c>
      <c r="E6009" s="1001" t="n">
        <v>1030571310</v>
      </c>
      <c r="F6009" s="1001" t="n">
        <v>18134</v>
      </c>
      <c r="G6009" s="1001" t="s">
        <v>12985</v>
      </c>
      <c r="H6009" s="1128" t="n">
        <v>629</v>
      </c>
      <c r="I6009" s="1068"/>
    </row>
    <row r="6010" customFormat="false" ht="12.75" hidden="false" customHeight="false" outlineLevel="0" collapsed="false">
      <c r="A6010" s="1001" t="n">
        <v>6008</v>
      </c>
      <c r="B6010" s="1001" t="s">
        <v>12986</v>
      </c>
      <c r="C6010" s="1001" t="s">
        <v>1032</v>
      </c>
      <c r="D6010" s="1001" t="s">
        <v>854</v>
      </c>
      <c r="E6010" s="1001" t="n">
        <v>1010070970</v>
      </c>
      <c r="F6010" s="1001" t="n">
        <v>5097</v>
      </c>
      <c r="G6010" s="1001" t="s">
        <v>12987</v>
      </c>
      <c r="H6010" s="1128" t="n">
        <v>8075</v>
      </c>
      <c r="I6010" s="1068"/>
    </row>
    <row r="6011" customFormat="false" ht="12.75" hidden="false" customHeight="false" outlineLevel="0" collapsed="false">
      <c r="A6011" s="1001" t="n">
        <v>6009</v>
      </c>
      <c r="B6011" s="1001" t="s">
        <v>12988</v>
      </c>
      <c r="C6011" s="1001" t="s">
        <v>908</v>
      </c>
      <c r="D6011" s="1001" t="s">
        <v>854</v>
      </c>
      <c r="E6011" s="1001" t="n">
        <v>1010272070</v>
      </c>
      <c r="F6011" s="1001" t="n">
        <v>4207</v>
      </c>
      <c r="G6011" s="1001" t="s">
        <v>12989</v>
      </c>
      <c r="H6011" s="1128" t="n">
        <v>414</v>
      </c>
      <c r="I6011" s="1068"/>
    </row>
    <row r="6012" customFormat="false" ht="12.75" hidden="false" customHeight="false" outlineLevel="0" collapsed="false">
      <c r="A6012" s="1001" t="n">
        <v>6010</v>
      </c>
      <c r="B6012" s="1001" t="s">
        <v>12990</v>
      </c>
      <c r="C6012" s="1001" t="s">
        <v>1084</v>
      </c>
      <c r="D6012" s="1001" t="s">
        <v>850</v>
      </c>
      <c r="E6012" s="1001" t="n">
        <v>1060850990</v>
      </c>
      <c r="F6012" s="1001" t="n">
        <v>30099</v>
      </c>
      <c r="G6012" s="1001" t="s">
        <v>12991</v>
      </c>
      <c r="H6012" s="1128" t="n">
        <v>7914</v>
      </c>
      <c r="I6012" s="1068"/>
    </row>
    <row r="6013" customFormat="false" ht="12.75" hidden="false" customHeight="false" outlineLevel="0" collapsed="false">
      <c r="A6013" s="1001" t="n">
        <v>6011</v>
      </c>
      <c r="B6013" s="1001" t="s">
        <v>12992</v>
      </c>
      <c r="C6013" s="1001" t="s">
        <v>951</v>
      </c>
      <c r="D6013" s="1001" t="s">
        <v>852</v>
      </c>
      <c r="E6013" s="1001" t="n">
        <v>1030260860</v>
      </c>
      <c r="F6013" s="1001" t="n">
        <v>19089</v>
      </c>
      <c r="G6013" s="1001" t="s">
        <v>12993</v>
      </c>
      <c r="H6013" s="1128" t="n">
        <v>1291</v>
      </c>
      <c r="I6013" s="1068"/>
    </row>
    <row r="6014" customFormat="false" ht="12.75" hidden="false" customHeight="false" outlineLevel="0" collapsed="false">
      <c r="A6014" s="1001" t="n">
        <v>6012</v>
      </c>
      <c r="B6014" s="1001" t="s">
        <v>12994</v>
      </c>
      <c r="C6014" s="1001" t="s">
        <v>942</v>
      </c>
      <c r="D6014" s="1001" t="s">
        <v>847</v>
      </c>
      <c r="E6014" s="1001" t="n">
        <v>3180251150</v>
      </c>
      <c r="F6014" s="1001" t="n">
        <v>78114</v>
      </c>
      <c r="G6014" s="1001" t="s">
        <v>12995</v>
      </c>
      <c r="H6014" s="1128" t="n">
        <v>3122</v>
      </c>
      <c r="I6014" s="1068"/>
    </row>
    <row r="6015" customFormat="false" ht="12.75" hidden="false" customHeight="false" outlineLevel="0" collapsed="false">
      <c r="A6015" s="1001" t="n">
        <v>6013</v>
      </c>
      <c r="B6015" s="1001" t="s">
        <v>12996</v>
      </c>
      <c r="C6015" s="1001" t="s">
        <v>914</v>
      </c>
      <c r="D6015" s="1001" t="s">
        <v>468</v>
      </c>
      <c r="E6015" s="1001" t="n">
        <v>3130380870</v>
      </c>
      <c r="F6015" s="1001" t="n">
        <v>66087</v>
      </c>
      <c r="G6015" s="1001" t="s">
        <v>12997</v>
      </c>
      <c r="H6015" s="1128" t="n">
        <v>1902</v>
      </c>
      <c r="I6015" s="1068"/>
    </row>
    <row r="6016" customFormat="false" ht="12.75" hidden="false" customHeight="false" outlineLevel="0" collapsed="false">
      <c r="A6016" s="1001" t="n">
        <v>6014</v>
      </c>
      <c r="B6016" s="1001" t="s">
        <v>12998</v>
      </c>
      <c r="C6016" s="1001" t="s">
        <v>1035</v>
      </c>
      <c r="D6016" s="1001" t="s">
        <v>854</v>
      </c>
      <c r="E6016" s="1001" t="n">
        <v>1010812300</v>
      </c>
      <c r="F6016" s="1001" t="n">
        <v>1239</v>
      </c>
      <c r="G6016" s="1001" t="s">
        <v>12999</v>
      </c>
      <c r="H6016" s="1128" t="n">
        <v>516</v>
      </c>
      <c r="I6016" s="1068"/>
    </row>
    <row r="6017" customFormat="false" ht="12.75" hidden="false" customHeight="false" outlineLevel="0" collapsed="false">
      <c r="A6017" s="1001" t="n">
        <v>6015</v>
      </c>
      <c r="B6017" s="1001" t="s">
        <v>13000</v>
      </c>
      <c r="C6017" s="1001" t="s">
        <v>1453</v>
      </c>
      <c r="D6017" s="1001" t="s">
        <v>861</v>
      </c>
      <c r="E6017" s="1001" t="n">
        <v>1050870330</v>
      </c>
      <c r="F6017" s="1001" t="n">
        <v>27033</v>
      </c>
      <c r="G6017" s="1001" t="s">
        <v>13001</v>
      </c>
      <c r="H6017" s="1128" t="n">
        <v>41664</v>
      </c>
      <c r="I6017" s="1068"/>
    </row>
    <row r="6018" customFormat="false" ht="12.75" hidden="false" customHeight="false" outlineLevel="0" collapsed="false">
      <c r="A6018" s="1001" t="n">
        <v>6016</v>
      </c>
      <c r="B6018" s="1001" t="s">
        <v>13002</v>
      </c>
      <c r="C6018" s="1001" t="s">
        <v>2806</v>
      </c>
      <c r="D6018" s="1001" t="s">
        <v>855</v>
      </c>
      <c r="E6018" s="1001" t="n">
        <v>3160160130</v>
      </c>
      <c r="F6018" s="1001" t="n">
        <v>74013</v>
      </c>
      <c r="G6018" s="1001" t="s">
        <v>13003</v>
      </c>
      <c r="H6018" s="1128" t="n">
        <v>6216</v>
      </c>
      <c r="I6018" s="1068"/>
    </row>
    <row r="6019" customFormat="false" ht="12.75" hidden="false" customHeight="false" outlineLevel="0" collapsed="false">
      <c r="A6019" s="1001" t="n">
        <v>6017</v>
      </c>
      <c r="B6019" s="1001" t="s">
        <v>13004</v>
      </c>
      <c r="C6019" s="1001" t="s">
        <v>1226</v>
      </c>
      <c r="D6019" s="1001" t="s">
        <v>855</v>
      </c>
      <c r="E6019" s="1001" t="n">
        <v>3160410680</v>
      </c>
      <c r="F6019" s="1001" t="n">
        <v>75069</v>
      </c>
      <c r="G6019" s="1001" t="s">
        <v>13005</v>
      </c>
      <c r="H6019" s="1128" t="n">
        <v>5484</v>
      </c>
      <c r="I6019" s="1068"/>
    </row>
    <row r="6020" customFormat="false" ht="12.75" hidden="false" customHeight="false" outlineLevel="0" collapsed="false">
      <c r="A6020" s="1001" t="n">
        <v>6018</v>
      </c>
      <c r="B6020" s="1001" t="s">
        <v>13006</v>
      </c>
      <c r="C6020" s="1001" t="s">
        <v>942</v>
      </c>
      <c r="D6020" s="1001" t="s">
        <v>847</v>
      </c>
      <c r="E6020" s="1001" t="n">
        <v>3180251160</v>
      </c>
      <c r="F6020" s="1001" t="n">
        <v>78115</v>
      </c>
      <c r="G6020" s="1001" t="s">
        <v>13007</v>
      </c>
      <c r="H6020" s="1128" t="n">
        <v>1131</v>
      </c>
      <c r="I6020" s="1068"/>
    </row>
    <row r="6021" customFormat="false" ht="12.75" hidden="false" customHeight="false" outlineLevel="0" collapsed="false">
      <c r="A6021" s="1001" t="n">
        <v>6019</v>
      </c>
      <c r="B6021" s="1001" t="s">
        <v>13008</v>
      </c>
      <c r="C6021" s="1001" t="s">
        <v>893</v>
      </c>
      <c r="D6021" s="1001" t="s">
        <v>852</v>
      </c>
      <c r="E6021" s="1001" t="n">
        <v>1030491910</v>
      </c>
      <c r="F6021" s="1001" t="n">
        <v>15192</v>
      </c>
      <c r="G6021" s="1001" t="s">
        <v>13009</v>
      </c>
      <c r="H6021" s="1128" t="n">
        <v>32008</v>
      </c>
      <c r="I6021" s="1068"/>
    </row>
    <row r="6022" customFormat="false" ht="12.75" hidden="false" customHeight="false" outlineLevel="0" collapsed="false">
      <c r="A6022" s="1001" t="n">
        <v>6020</v>
      </c>
      <c r="B6022" s="1001" t="s">
        <v>13010</v>
      </c>
      <c r="C6022" s="1001" t="s">
        <v>939</v>
      </c>
      <c r="D6022" s="1001" t="s">
        <v>464</v>
      </c>
      <c r="E6022" s="1001" t="n">
        <v>2120330610</v>
      </c>
      <c r="F6022" s="1001" t="n">
        <v>60062</v>
      </c>
      <c r="G6022" s="1001" t="s">
        <v>13011</v>
      </c>
      <c r="H6022" s="1128" t="n">
        <v>1897</v>
      </c>
      <c r="I6022" s="1068"/>
    </row>
    <row r="6023" customFormat="false" ht="12.75" hidden="false" customHeight="false" outlineLevel="0" collapsed="false">
      <c r="A6023" s="1001" t="n">
        <v>6021</v>
      </c>
      <c r="B6023" s="1001" t="s">
        <v>13012</v>
      </c>
      <c r="C6023" s="1001" t="s">
        <v>6114</v>
      </c>
      <c r="D6023" s="1001" t="s">
        <v>850</v>
      </c>
      <c r="E6023" s="1001" t="n">
        <v>1060920040</v>
      </c>
      <c r="F6023" s="1001" t="n">
        <v>32004</v>
      </c>
      <c r="G6023" s="1001" t="s">
        <v>13013</v>
      </c>
      <c r="H6023" s="1128" t="n">
        <v>5693</v>
      </c>
      <c r="I6023" s="1068"/>
    </row>
    <row r="6024" customFormat="false" ht="12.75" hidden="false" customHeight="false" outlineLevel="0" collapsed="false">
      <c r="A6024" s="1001" t="n">
        <v>6022</v>
      </c>
      <c r="B6024" s="1001" t="s">
        <v>13014</v>
      </c>
      <c r="C6024" s="1001" t="s">
        <v>899</v>
      </c>
      <c r="D6024" s="1001" t="s">
        <v>846</v>
      </c>
      <c r="E6024" s="1001" t="n">
        <v>3170640750</v>
      </c>
      <c r="F6024" s="1001" t="n">
        <v>76076</v>
      </c>
      <c r="G6024" s="1001" t="s">
        <v>13015</v>
      </c>
      <c r="H6024" s="1128" t="n">
        <v>2655</v>
      </c>
      <c r="I6024" s="1068"/>
    </row>
    <row r="6025" customFormat="false" ht="12.75" hidden="false" customHeight="false" outlineLevel="0" collapsed="false">
      <c r="A6025" s="1001" t="n">
        <v>6023</v>
      </c>
      <c r="B6025" s="1001" t="s">
        <v>13016</v>
      </c>
      <c r="C6025" s="1001" t="s">
        <v>1092</v>
      </c>
      <c r="D6025" s="1001" t="s">
        <v>848</v>
      </c>
      <c r="E6025" s="1001" t="n">
        <v>3150200750</v>
      </c>
      <c r="F6025" s="1001" t="n">
        <v>61075</v>
      </c>
      <c r="G6025" s="1001" t="s">
        <v>13017</v>
      </c>
      <c r="H6025" s="1128" t="n">
        <v>16963</v>
      </c>
      <c r="I6025" s="1068"/>
    </row>
    <row r="6026" customFormat="false" ht="12.75" hidden="false" customHeight="false" outlineLevel="0" collapsed="false">
      <c r="A6026" s="1001" t="n">
        <v>6024</v>
      </c>
      <c r="B6026" s="1001" t="s">
        <v>13018</v>
      </c>
      <c r="C6026" s="1001" t="s">
        <v>1518</v>
      </c>
      <c r="D6026" s="1001" t="s">
        <v>464</v>
      </c>
      <c r="E6026" s="1001" t="n">
        <v>2120400250</v>
      </c>
      <c r="F6026" s="1001" t="n">
        <v>59025</v>
      </c>
      <c r="G6026" s="1001" t="s">
        <v>13019</v>
      </c>
      <c r="H6026" s="1128" t="n">
        <v>10100</v>
      </c>
      <c r="I6026" s="1068"/>
    </row>
    <row r="6027" customFormat="false" ht="12.75" hidden="false" customHeight="false" outlineLevel="0" collapsed="false">
      <c r="A6027" s="1001" t="n">
        <v>6025</v>
      </c>
      <c r="B6027" s="1001" t="s">
        <v>13020</v>
      </c>
      <c r="C6027" s="1001" t="s">
        <v>945</v>
      </c>
      <c r="D6027" s="1001" t="s">
        <v>852</v>
      </c>
      <c r="E6027" s="1001" t="n">
        <v>1030151620</v>
      </c>
      <c r="F6027" s="1001" t="n">
        <v>17171</v>
      </c>
      <c r="G6027" s="1001" t="s">
        <v>13021</v>
      </c>
      <c r="H6027" s="1128" t="n">
        <v>3465</v>
      </c>
      <c r="I6027" s="1068"/>
    </row>
    <row r="6028" customFormat="false" ht="12.75" hidden="false" customHeight="false" outlineLevel="0" collapsed="false">
      <c r="A6028" s="1001" t="n">
        <v>6026</v>
      </c>
      <c r="B6028" s="1001" t="s">
        <v>13022</v>
      </c>
      <c r="C6028" s="1001" t="s">
        <v>971</v>
      </c>
      <c r="D6028" s="1001" t="s">
        <v>853</v>
      </c>
      <c r="E6028" s="1001" t="n">
        <v>3140190640</v>
      </c>
      <c r="F6028" s="1001" t="n">
        <v>70064</v>
      </c>
      <c r="G6028" s="1001" t="s">
        <v>13023</v>
      </c>
      <c r="H6028" s="1128" t="n">
        <v>560</v>
      </c>
      <c r="I6028" s="1068"/>
    </row>
    <row r="6029" customFormat="false" ht="12.75" hidden="false" customHeight="false" outlineLevel="0" collapsed="false">
      <c r="A6029" s="1001" t="n">
        <v>6027</v>
      </c>
      <c r="B6029" s="1001" t="s">
        <v>13024</v>
      </c>
      <c r="C6029" s="1001" t="s">
        <v>2111</v>
      </c>
      <c r="D6029" s="1001" t="s">
        <v>849</v>
      </c>
      <c r="E6029" s="1001" t="n">
        <v>1080500360</v>
      </c>
      <c r="F6029" s="1001" t="n">
        <v>36037</v>
      </c>
      <c r="G6029" s="1001" t="s">
        <v>13025</v>
      </c>
      <c r="H6029" s="1128" t="n">
        <v>10679</v>
      </c>
      <c r="I6029" s="1068"/>
    </row>
    <row r="6030" customFormat="false" ht="12.75" hidden="false" customHeight="false" outlineLevel="0" collapsed="false">
      <c r="A6030" s="1001" t="n">
        <v>6028</v>
      </c>
      <c r="B6030" s="1001" t="s">
        <v>13026</v>
      </c>
      <c r="C6030" s="1001" t="s">
        <v>1017</v>
      </c>
      <c r="D6030" s="1001" t="s">
        <v>847</v>
      </c>
      <c r="E6030" s="1001" t="n">
        <v>3180670701</v>
      </c>
      <c r="F6030" s="1001" t="n">
        <v>80097</v>
      </c>
      <c r="G6030" s="1001" t="s">
        <v>13027</v>
      </c>
      <c r="H6030" s="1128" t="n">
        <v>4488</v>
      </c>
      <c r="I6030" s="1068"/>
    </row>
    <row r="6031" customFormat="false" ht="12.75" hidden="false" customHeight="false" outlineLevel="0" collapsed="false">
      <c r="A6031" s="1001" t="n">
        <v>6029</v>
      </c>
      <c r="B6031" s="1001" t="s">
        <v>13028</v>
      </c>
      <c r="C6031" s="1001" t="s">
        <v>1423</v>
      </c>
      <c r="D6031" s="1001" t="s">
        <v>855</v>
      </c>
      <c r="E6031" s="1001" t="n">
        <v>3161060070</v>
      </c>
      <c r="F6031" s="1001" t="n">
        <v>110007</v>
      </c>
      <c r="G6031" s="1001" t="s">
        <v>13029</v>
      </c>
      <c r="H6031" s="1128" t="n">
        <v>13713</v>
      </c>
      <c r="I6031" s="1068"/>
    </row>
    <row r="6032" customFormat="false" ht="12.75" hidden="false" customHeight="false" outlineLevel="0" collapsed="false">
      <c r="A6032" s="1001" t="n">
        <v>6030</v>
      </c>
      <c r="B6032" s="1001" t="s">
        <v>13030</v>
      </c>
      <c r="C6032" s="1001" t="s">
        <v>1159</v>
      </c>
      <c r="D6032" s="1001" t="s">
        <v>852</v>
      </c>
      <c r="E6032" s="1001" t="n">
        <v>1030241940</v>
      </c>
      <c r="F6032" s="1001" t="n">
        <v>13206</v>
      </c>
      <c r="G6032" s="1001" t="s">
        <v>13031</v>
      </c>
      <c r="H6032" s="1128" t="n">
        <v>7799</v>
      </c>
      <c r="I6032" s="1068"/>
    </row>
    <row r="6033" customFormat="false" ht="12.75" hidden="false" customHeight="false" outlineLevel="0" collapsed="false">
      <c r="A6033" s="1001" t="n">
        <v>6031</v>
      </c>
      <c r="B6033" s="1001" t="s">
        <v>13032</v>
      </c>
      <c r="C6033" s="1001" t="s">
        <v>942</v>
      </c>
      <c r="D6033" s="1001" t="s">
        <v>847</v>
      </c>
      <c r="E6033" s="1001" t="n">
        <v>3180251170</v>
      </c>
      <c r="F6033" s="1001" t="n">
        <v>78116</v>
      </c>
      <c r="G6033" s="1001" t="s">
        <v>13033</v>
      </c>
      <c r="H6033" s="1128" t="n">
        <v>2531</v>
      </c>
      <c r="I6033" s="1068"/>
    </row>
    <row r="6034" customFormat="false" ht="12.75" hidden="false" customHeight="false" outlineLevel="0" collapsed="false">
      <c r="A6034" s="1001" t="n">
        <v>6032</v>
      </c>
      <c r="B6034" s="1001" t="s">
        <v>13034</v>
      </c>
      <c r="C6034" s="1001" t="s">
        <v>985</v>
      </c>
      <c r="D6034" s="1001" t="s">
        <v>857</v>
      </c>
      <c r="E6034" s="1001" t="n">
        <v>4190480760</v>
      </c>
      <c r="F6034" s="1001" t="n">
        <v>83077</v>
      </c>
      <c r="G6034" s="1001" t="s">
        <v>13035</v>
      </c>
      <c r="H6034" s="1128" t="n">
        <v>6791</v>
      </c>
      <c r="I6034" s="1068"/>
    </row>
    <row r="6035" customFormat="false" ht="12.75" hidden="false" customHeight="false" outlineLevel="0" collapsed="false">
      <c r="A6035" s="1001" t="n">
        <v>6033</v>
      </c>
      <c r="B6035" s="1001" t="s">
        <v>13036</v>
      </c>
      <c r="C6035" s="1001" t="s">
        <v>1330</v>
      </c>
      <c r="D6035" s="1001" t="s">
        <v>861</v>
      </c>
      <c r="E6035" s="1001" t="n">
        <v>1050840710</v>
      </c>
      <c r="F6035" s="1001" t="n">
        <v>26072</v>
      </c>
      <c r="G6035" s="1001" t="s">
        <v>13037</v>
      </c>
      <c r="H6035" s="1128" t="n">
        <v>6843</v>
      </c>
      <c r="I6035" s="1068"/>
    </row>
    <row r="6036" customFormat="false" ht="12.75" hidden="false" customHeight="false" outlineLevel="0" collapsed="false">
      <c r="A6036" s="1001" t="n">
        <v>6034</v>
      </c>
      <c r="B6036" s="1001" t="s">
        <v>13038</v>
      </c>
      <c r="C6036" s="1001" t="s">
        <v>878</v>
      </c>
      <c r="D6036" s="1001" t="s">
        <v>852</v>
      </c>
      <c r="E6036" s="1001" t="n">
        <v>1030990470</v>
      </c>
      <c r="F6036" s="1001" t="n">
        <v>98047</v>
      </c>
      <c r="G6036" s="1001" t="s">
        <v>13039</v>
      </c>
      <c r="H6036" s="1128" t="n">
        <v>1851</v>
      </c>
      <c r="I6036" s="1068"/>
    </row>
    <row r="6037" customFormat="false" ht="12.75" hidden="false" customHeight="false" outlineLevel="0" collapsed="false">
      <c r="A6037" s="1001" t="n">
        <v>6035</v>
      </c>
      <c r="B6037" s="1001" t="s">
        <v>13040</v>
      </c>
      <c r="C6037" s="1001" t="s">
        <v>3596</v>
      </c>
      <c r="D6037" s="1001" t="s">
        <v>850</v>
      </c>
      <c r="E6037" s="1001" t="n">
        <v>1060350160</v>
      </c>
      <c r="F6037" s="1001" t="n">
        <v>31019</v>
      </c>
      <c r="G6037" s="1001" t="s">
        <v>13041</v>
      </c>
      <c r="H6037" s="1128" t="n">
        <v>742</v>
      </c>
      <c r="I6037" s="1068"/>
    </row>
    <row r="6038" customFormat="false" ht="12.75" hidden="false" customHeight="false" outlineLevel="0" collapsed="false">
      <c r="A6038" s="1001" t="n">
        <v>6036</v>
      </c>
      <c r="B6038" s="1001" t="s">
        <v>13042</v>
      </c>
      <c r="C6038" s="1001" t="s">
        <v>1174</v>
      </c>
      <c r="D6038" s="1001" t="s">
        <v>847</v>
      </c>
      <c r="E6038" s="1001" t="n">
        <v>3180221050</v>
      </c>
      <c r="F6038" s="1001" t="n">
        <v>79108</v>
      </c>
      <c r="G6038" s="1001" t="s">
        <v>13043</v>
      </c>
      <c r="H6038" s="1128" t="n">
        <v>689</v>
      </c>
      <c r="I6038" s="1068"/>
    </row>
    <row r="6039" customFormat="false" ht="12.75" hidden="false" customHeight="false" outlineLevel="0" collapsed="false">
      <c r="A6039" s="1001" t="n">
        <v>6037</v>
      </c>
      <c r="B6039" s="1001" t="s">
        <v>13044</v>
      </c>
      <c r="C6039" s="1001" t="s">
        <v>1035</v>
      </c>
      <c r="D6039" s="1001" t="s">
        <v>854</v>
      </c>
      <c r="E6039" s="1001" t="n">
        <v>1010812310</v>
      </c>
      <c r="F6039" s="1001" t="n">
        <v>1240</v>
      </c>
      <c r="G6039" s="1001" t="s">
        <v>13045</v>
      </c>
      <c r="H6039" s="1128" t="n">
        <v>4847</v>
      </c>
      <c r="I6039" s="1068"/>
    </row>
    <row r="6040" customFormat="false" ht="12.75" hidden="false" customHeight="false" outlineLevel="0" collapsed="false">
      <c r="A6040" s="1001" t="n">
        <v>6038</v>
      </c>
      <c r="B6040" s="1001" t="s">
        <v>13046</v>
      </c>
      <c r="C6040" s="1001" t="s">
        <v>985</v>
      </c>
      <c r="D6040" s="1001" t="s">
        <v>857</v>
      </c>
      <c r="E6040" s="1001" t="n">
        <v>4190480770</v>
      </c>
      <c r="F6040" s="1001" t="n">
        <v>83078</v>
      </c>
      <c r="G6040" s="1001" t="s">
        <v>13047</v>
      </c>
      <c r="H6040" s="1128" t="n">
        <v>3323</v>
      </c>
      <c r="I6040" s="1068"/>
    </row>
    <row r="6041" customFormat="false" ht="12.75" hidden="false" customHeight="false" outlineLevel="0" collapsed="false">
      <c r="A6041" s="1001" t="n">
        <v>6039</v>
      </c>
      <c r="B6041" s="1001" t="s">
        <v>13048</v>
      </c>
      <c r="C6041" s="1001" t="s">
        <v>1543</v>
      </c>
      <c r="D6041" s="662" t="s">
        <v>856</v>
      </c>
      <c r="E6041" s="1001" t="n">
        <v>4201110620</v>
      </c>
      <c r="F6041" s="1001" t="n">
        <v>111062</v>
      </c>
      <c r="G6041" s="1001" t="s">
        <v>13049</v>
      </c>
      <c r="H6041" s="1128" t="n">
        <v>8160</v>
      </c>
      <c r="I6041" s="1068"/>
    </row>
    <row r="6042" customFormat="false" ht="12.75" hidden="false" customHeight="false" outlineLevel="0" collapsed="false">
      <c r="A6042" s="1001" t="n">
        <v>6040</v>
      </c>
      <c r="B6042" s="1001" t="s">
        <v>13050</v>
      </c>
      <c r="C6042" s="1001" t="s">
        <v>968</v>
      </c>
      <c r="D6042" s="1001" t="s">
        <v>859</v>
      </c>
      <c r="E6042" s="1001" t="n">
        <v>2100800290</v>
      </c>
      <c r="F6042" s="1001" t="n">
        <v>55029</v>
      </c>
      <c r="G6042" s="1001" t="s">
        <v>13051</v>
      </c>
      <c r="H6042" s="1128" t="n">
        <v>4769</v>
      </c>
      <c r="I6042" s="1068"/>
    </row>
    <row r="6043" customFormat="false" ht="12.75" hidden="false" customHeight="false" outlineLevel="0" collapsed="false">
      <c r="A6043" s="1001" t="n">
        <v>6041</v>
      </c>
      <c r="B6043" s="1001" t="s">
        <v>13052</v>
      </c>
      <c r="C6043" s="1001" t="s">
        <v>1215</v>
      </c>
      <c r="D6043" s="1001" t="s">
        <v>858</v>
      </c>
      <c r="E6043" s="1001" t="n">
        <v>1040140740</v>
      </c>
      <c r="F6043" s="1001" t="n">
        <v>21079</v>
      </c>
      <c r="G6043" s="1001" t="s">
        <v>13053</v>
      </c>
      <c r="H6043" s="1128" t="n">
        <v>3048</v>
      </c>
      <c r="I6043" s="1068"/>
    </row>
    <row r="6044" customFormat="false" ht="12.75" hidden="false" customHeight="false" outlineLevel="0" collapsed="false">
      <c r="A6044" s="1001" t="n">
        <v>6042</v>
      </c>
      <c r="B6044" s="1001" t="s">
        <v>13054</v>
      </c>
      <c r="C6044" s="1001" t="s">
        <v>1117</v>
      </c>
      <c r="D6044" s="1001" t="s">
        <v>852</v>
      </c>
      <c r="E6044" s="1001" t="n">
        <v>1030571320</v>
      </c>
      <c r="F6044" s="1001" t="n">
        <v>18135</v>
      </c>
      <c r="G6044" s="1001" t="s">
        <v>13055</v>
      </c>
      <c r="H6044" s="1128" t="n">
        <v>4010</v>
      </c>
      <c r="I6044" s="1068"/>
    </row>
    <row r="6045" customFormat="false" ht="12.75" hidden="false" customHeight="false" outlineLevel="0" collapsed="false">
      <c r="A6045" s="1001" t="n">
        <v>6043</v>
      </c>
      <c r="B6045" s="1001" t="s">
        <v>13056</v>
      </c>
      <c r="C6045" s="1001" t="s">
        <v>925</v>
      </c>
      <c r="D6045" s="1001" t="s">
        <v>848</v>
      </c>
      <c r="E6045" s="1001" t="n">
        <v>3150510660</v>
      </c>
      <c r="F6045" s="1001" t="n">
        <v>63066</v>
      </c>
      <c r="G6045" s="1001" t="s">
        <v>13057</v>
      </c>
      <c r="H6045" s="1128" t="n">
        <v>12031</v>
      </c>
      <c r="I6045" s="1068"/>
    </row>
    <row r="6046" customFormat="false" ht="12.75" hidden="false" customHeight="false" outlineLevel="0" collapsed="false">
      <c r="A6046" s="1001" t="n">
        <v>6044</v>
      </c>
      <c r="B6046" s="1001" t="s">
        <v>13058</v>
      </c>
      <c r="C6046" s="1001" t="s">
        <v>1035</v>
      </c>
      <c r="D6046" s="1001" t="s">
        <v>854</v>
      </c>
      <c r="E6046" s="1001" t="n">
        <v>1010812320</v>
      </c>
      <c r="F6046" s="1001" t="n">
        <v>1242</v>
      </c>
      <c r="G6046" s="1001" t="s">
        <v>13059</v>
      </c>
      <c r="H6046" s="1128" t="n">
        <v>1691</v>
      </c>
      <c r="I6046" s="1068"/>
    </row>
    <row r="6047" customFormat="false" ht="12.75" hidden="false" customHeight="false" outlineLevel="0" collapsed="false">
      <c r="A6047" s="1001" t="n">
        <v>6045</v>
      </c>
      <c r="B6047" s="1001" t="s">
        <v>13060</v>
      </c>
      <c r="C6047" s="1001" t="s">
        <v>1120</v>
      </c>
      <c r="D6047" s="1001" t="s">
        <v>854</v>
      </c>
      <c r="E6047" s="1001" t="n">
        <v>1010881300</v>
      </c>
      <c r="F6047" s="1001" t="n">
        <v>2131</v>
      </c>
      <c r="G6047" s="1001" t="s">
        <v>13061</v>
      </c>
      <c r="H6047" s="1128" t="n">
        <v>1473</v>
      </c>
      <c r="I6047" s="1068"/>
    </row>
    <row r="6048" customFormat="false" ht="12.75" hidden="false" customHeight="false" outlineLevel="0" collapsed="false">
      <c r="A6048" s="1001" t="n">
        <v>6046</v>
      </c>
      <c r="B6048" s="1001" t="s">
        <v>13062</v>
      </c>
      <c r="C6048" s="1001" t="s">
        <v>945</v>
      </c>
      <c r="D6048" s="1001" t="s">
        <v>852</v>
      </c>
      <c r="E6048" s="1001" t="n">
        <v>1030151630</v>
      </c>
      <c r="F6048" s="1001" t="n">
        <v>17172</v>
      </c>
      <c r="G6048" s="1001" t="s">
        <v>13063</v>
      </c>
      <c r="H6048" s="1128" t="n">
        <v>2685</v>
      </c>
      <c r="I6048" s="1068"/>
    </row>
    <row r="6049" customFormat="false" ht="12.75" hidden="false" customHeight="false" outlineLevel="0" collapsed="false">
      <c r="A6049" s="1001" t="n">
        <v>6047</v>
      </c>
      <c r="B6049" s="1001" t="s">
        <v>13064</v>
      </c>
      <c r="C6049" s="1001" t="s">
        <v>971</v>
      </c>
      <c r="D6049" s="1001" t="s">
        <v>853</v>
      </c>
      <c r="E6049" s="1001" t="n">
        <v>3140190650</v>
      </c>
      <c r="F6049" s="1001" t="n">
        <v>70065</v>
      </c>
      <c r="G6049" s="1001" t="s">
        <v>13065</v>
      </c>
      <c r="H6049" s="1128" t="n">
        <v>1392</v>
      </c>
      <c r="I6049" s="1068"/>
    </row>
    <row r="6050" customFormat="false" ht="12.75" hidden="false" customHeight="false" outlineLevel="0" collapsed="false">
      <c r="A6050" s="1001" t="n">
        <v>6048</v>
      </c>
      <c r="B6050" s="1001" t="s">
        <v>13066</v>
      </c>
      <c r="C6050" s="1001" t="s">
        <v>954</v>
      </c>
      <c r="D6050" s="1001" t="s">
        <v>852</v>
      </c>
      <c r="E6050" s="1001" t="n">
        <v>1030450560</v>
      </c>
      <c r="F6050" s="1001" t="n">
        <v>20056</v>
      </c>
      <c r="G6050" s="1001" t="s">
        <v>13067</v>
      </c>
      <c r="H6050" s="1128" t="n">
        <v>1462</v>
      </c>
      <c r="I6050" s="1068"/>
    </row>
    <row r="6051" customFormat="false" ht="12.75" hidden="false" customHeight="false" outlineLevel="0" collapsed="false">
      <c r="A6051" s="1001" t="n">
        <v>6049</v>
      </c>
      <c r="B6051" s="1001" t="s">
        <v>13068</v>
      </c>
      <c r="C6051" s="1001" t="s">
        <v>1151</v>
      </c>
      <c r="D6051" s="1001" t="s">
        <v>852</v>
      </c>
      <c r="E6051" s="1001" t="n">
        <v>1030770580</v>
      </c>
      <c r="F6051" s="1001" t="n">
        <v>14058</v>
      </c>
      <c r="G6051" s="1001" t="s">
        <v>13069</v>
      </c>
      <c r="H6051" s="1128" t="n">
        <v>369</v>
      </c>
      <c r="I6051" s="1068"/>
    </row>
    <row r="6052" customFormat="false" ht="12.75" hidden="false" customHeight="false" outlineLevel="0" collapsed="false">
      <c r="A6052" s="1001" t="n">
        <v>6050</v>
      </c>
      <c r="B6052" s="1001" t="s">
        <v>13070</v>
      </c>
      <c r="C6052" s="1001" t="s">
        <v>1120</v>
      </c>
      <c r="D6052" s="1001" t="s">
        <v>854</v>
      </c>
      <c r="E6052" s="1001" t="n">
        <v>1010881301</v>
      </c>
      <c r="F6052" s="1001" t="n">
        <v>2035</v>
      </c>
      <c r="G6052" s="1001" t="s">
        <v>13071</v>
      </c>
      <c r="H6052" s="1128" t="n">
        <v>277</v>
      </c>
      <c r="I6052" s="1068"/>
    </row>
    <row r="6053" customFormat="false" ht="12.75" hidden="false" customHeight="false" outlineLevel="0" collapsed="false">
      <c r="A6053" s="1001" t="n">
        <v>6051</v>
      </c>
      <c r="B6053" s="1001" t="s">
        <v>13072</v>
      </c>
      <c r="C6053" s="1001" t="s">
        <v>1035</v>
      </c>
      <c r="D6053" s="1001" t="s">
        <v>854</v>
      </c>
      <c r="E6053" s="1001" t="n">
        <v>1010812330</v>
      </c>
      <c r="F6053" s="1001" t="n">
        <v>1243</v>
      </c>
      <c r="G6053" s="1001" t="s">
        <v>13073</v>
      </c>
      <c r="H6053" s="1128" t="n">
        <v>3217</v>
      </c>
      <c r="I6053" s="1068"/>
    </row>
    <row r="6054" customFormat="false" ht="12.75" hidden="false" customHeight="false" outlineLevel="0" collapsed="false">
      <c r="A6054" s="1001" t="n">
        <v>6052</v>
      </c>
      <c r="B6054" s="1001" t="s">
        <v>13074</v>
      </c>
      <c r="C6054" s="1001" t="s">
        <v>884</v>
      </c>
      <c r="D6054" s="1001" t="s">
        <v>458</v>
      </c>
      <c r="E6054" s="1001" t="n">
        <v>2090750280</v>
      </c>
      <c r="F6054" s="1001" t="n">
        <v>52028</v>
      </c>
      <c r="G6054" s="1001" t="s">
        <v>13075</v>
      </c>
      <c r="H6054" s="1128" t="n">
        <v>7487</v>
      </c>
      <c r="I6054" s="1068"/>
    </row>
    <row r="6055" customFormat="false" ht="12.75" hidden="false" customHeight="false" outlineLevel="0" collapsed="false">
      <c r="A6055" s="1001" t="n">
        <v>6053</v>
      </c>
      <c r="B6055" s="1001" t="s">
        <v>13076</v>
      </c>
      <c r="C6055" s="1001" t="s">
        <v>1497</v>
      </c>
      <c r="D6055" s="1001" t="s">
        <v>462</v>
      </c>
      <c r="E6055" s="1001" t="n">
        <v>2110440460</v>
      </c>
      <c r="F6055" s="1001" t="n">
        <v>43046</v>
      </c>
      <c r="G6055" s="1001" t="s">
        <v>13077</v>
      </c>
      <c r="H6055" s="1128" t="n">
        <v>3114</v>
      </c>
      <c r="I6055" s="1068"/>
    </row>
    <row r="6056" customFormat="false" ht="12.75" hidden="false" customHeight="false" outlineLevel="0" collapsed="false">
      <c r="A6056" s="1001" t="n">
        <v>6054</v>
      </c>
      <c r="B6056" s="1001" t="s">
        <v>13078</v>
      </c>
      <c r="C6056" s="1001" t="s">
        <v>925</v>
      </c>
      <c r="D6056" s="1001" t="s">
        <v>848</v>
      </c>
      <c r="E6056" s="1001" t="n">
        <v>3150510670</v>
      </c>
      <c r="F6056" s="1001" t="n">
        <v>63067</v>
      </c>
      <c r="G6056" s="1001" t="s">
        <v>13079</v>
      </c>
      <c r="H6056" s="1128" t="n">
        <v>43057</v>
      </c>
      <c r="I6056" s="1068"/>
    </row>
    <row r="6057" customFormat="false" ht="12.75" hidden="false" customHeight="false" outlineLevel="0" collapsed="false">
      <c r="A6057" s="1001" t="n">
        <v>6055</v>
      </c>
      <c r="B6057" s="1001" t="s">
        <v>13080</v>
      </c>
      <c r="C6057" s="1001" t="s">
        <v>939</v>
      </c>
      <c r="D6057" s="1001" t="s">
        <v>464</v>
      </c>
      <c r="E6057" s="1001" t="n">
        <v>2120330620</v>
      </c>
      <c r="F6057" s="1001" t="n">
        <v>60063</v>
      </c>
      <c r="G6057" s="1001" t="s">
        <v>13081</v>
      </c>
      <c r="H6057" s="1128" t="n">
        <v>3043</v>
      </c>
      <c r="I6057" s="1068"/>
    </row>
    <row r="6058" customFormat="false" ht="12.75" hidden="false" customHeight="false" outlineLevel="0" collapsed="false">
      <c r="A6058" s="1001" t="n">
        <v>6056</v>
      </c>
      <c r="B6058" s="1001" t="s">
        <v>13082</v>
      </c>
      <c r="C6058" s="1001" t="s">
        <v>942</v>
      </c>
      <c r="D6058" s="1001" t="s">
        <v>847</v>
      </c>
      <c r="E6058" s="1001" t="n">
        <v>3180251190</v>
      </c>
      <c r="F6058" s="1001" t="n">
        <v>78118</v>
      </c>
      <c r="G6058" s="1001" t="s">
        <v>13083</v>
      </c>
      <c r="H6058" s="1128" t="n">
        <v>1336</v>
      </c>
      <c r="I6058" s="1068"/>
    </row>
    <row r="6059" customFormat="false" ht="12.75" hidden="false" customHeight="false" outlineLevel="0" collapsed="false">
      <c r="A6059" s="1001" t="n">
        <v>6057</v>
      </c>
      <c r="B6059" s="1001" t="s">
        <v>13084</v>
      </c>
      <c r="C6059" s="1001" t="s">
        <v>954</v>
      </c>
      <c r="D6059" s="1001" t="s">
        <v>852</v>
      </c>
      <c r="E6059" s="1001" t="n">
        <v>1030450570</v>
      </c>
      <c r="F6059" s="1001" t="n">
        <v>20057</v>
      </c>
      <c r="G6059" s="1001" t="s">
        <v>13085</v>
      </c>
      <c r="H6059" s="1128" t="n">
        <v>11812</v>
      </c>
      <c r="I6059" s="1068"/>
    </row>
    <row r="6060" customFormat="false" ht="12.75" hidden="false" customHeight="false" outlineLevel="0" collapsed="false">
      <c r="A6060" s="1001" t="n">
        <v>6058</v>
      </c>
      <c r="B6060" s="1001" t="s">
        <v>13086</v>
      </c>
      <c r="C6060" s="1001" t="s">
        <v>1035</v>
      </c>
      <c r="D6060" s="1001" t="s">
        <v>854</v>
      </c>
      <c r="E6060" s="1001" t="n">
        <v>1010812340</v>
      </c>
      <c r="F6060" s="1001" t="n">
        <v>1244</v>
      </c>
      <c r="G6060" s="1001" t="s">
        <v>13087</v>
      </c>
      <c r="H6060" s="1128" t="n">
        <v>2534</v>
      </c>
      <c r="I6060" s="1068"/>
    </row>
    <row r="6061" customFormat="false" ht="12.75" hidden="false" customHeight="false" outlineLevel="0" collapsed="false">
      <c r="A6061" s="1001" t="n">
        <v>6059</v>
      </c>
      <c r="B6061" s="1001" t="s">
        <v>13088</v>
      </c>
      <c r="C6061" s="1001" t="s">
        <v>1100</v>
      </c>
      <c r="D6061" s="1001" t="s">
        <v>848</v>
      </c>
      <c r="E6061" s="1001" t="n">
        <v>3150110570</v>
      </c>
      <c r="F6061" s="1001" t="n">
        <v>62058</v>
      </c>
      <c r="G6061" s="1001" t="s">
        <v>13089</v>
      </c>
      <c r="H6061" s="1128" t="n">
        <v>9815</v>
      </c>
      <c r="I6061" s="1068"/>
    </row>
    <row r="6062" customFormat="false" ht="12.75" hidden="false" customHeight="false" outlineLevel="0" collapsed="false">
      <c r="A6062" s="1001" t="n">
        <v>6060</v>
      </c>
      <c r="B6062" s="1001" t="s">
        <v>13090</v>
      </c>
      <c r="C6062" s="1001" t="s">
        <v>1418</v>
      </c>
      <c r="D6062" s="1001" t="s">
        <v>850</v>
      </c>
      <c r="E6062" s="1001" t="n">
        <v>1060930380</v>
      </c>
      <c r="F6062" s="1001" t="n">
        <v>93038</v>
      </c>
      <c r="G6062" s="1001" t="s">
        <v>13091</v>
      </c>
      <c r="H6062" s="1128" t="n">
        <v>4531</v>
      </c>
      <c r="I6062" s="1068"/>
    </row>
    <row r="6063" customFormat="false" ht="12.75" hidden="false" customHeight="false" outlineLevel="0" collapsed="false">
      <c r="A6063" s="1001" t="n">
        <v>6061</v>
      </c>
      <c r="B6063" s="1001" t="s">
        <v>13092</v>
      </c>
      <c r="C6063" s="1001" t="s">
        <v>875</v>
      </c>
      <c r="D6063" s="1001" t="s">
        <v>861</v>
      </c>
      <c r="E6063" s="1001" t="n">
        <v>1050540750</v>
      </c>
      <c r="F6063" s="1001" t="n">
        <v>28075</v>
      </c>
      <c r="G6063" s="1001" t="s">
        <v>13093</v>
      </c>
      <c r="H6063" s="1128" t="n">
        <v>10130</v>
      </c>
      <c r="I6063" s="1068"/>
    </row>
    <row r="6064" customFormat="false" ht="12.75" hidden="false" customHeight="false" outlineLevel="0" collapsed="false">
      <c r="A6064" s="1001" t="n">
        <v>6062</v>
      </c>
      <c r="B6064" s="1001" t="s">
        <v>13094</v>
      </c>
      <c r="C6064" s="1001" t="s">
        <v>1117</v>
      </c>
      <c r="D6064" s="1001" t="s">
        <v>852</v>
      </c>
      <c r="E6064" s="1001" t="n">
        <v>1030571330</v>
      </c>
      <c r="F6064" s="1001" t="n">
        <v>18136</v>
      </c>
      <c r="G6064" s="1001" t="s">
        <v>13095</v>
      </c>
      <c r="H6064" s="1128" t="n">
        <v>1013</v>
      </c>
      <c r="I6064" s="1068"/>
    </row>
    <row r="6065" customFormat="false" ht="12.75" hidden="false" customHeight="false" outlineLevel="0" collapsed="false">
      <c r="A6065" s="1001" t="n">
        <v>6063</v>
      </c>
      <c r="B6065" s="1001" t="s">
        <v>13096</v>
      </c>
      <c r="C6065" s="1001" t="s">
        <v>1084</v>
      </c>
      <c r="D6065" s="1001" t="s">
        <v>850</v>
      </c>
      <c r="E6065" s="1001" t="n">
        <v>1060851000</v>
      </c>
      <c r="F6065" s="1001" t="n">
        <v>30100</v>
      </c>
      <c r="G6065" s="1001" t="s">
        <v>13097</v>
      </c>
      <c r="H6065" s="1128" t="n">
        <v>7280</v>
      </c>
      <c r="I6065" s="1068"/>
    </row>
    <row r="6066" customFormat="false" ht="12.75" hidden="false" customHeight="false" outlineLevel="0" collapsed="false">
      <c r="A6066" s="1001" t="n">
        <v>6064</v>
      </c>
      <c r="B6066" s="1001" t="s">
        <v>13098</v>
      </c>
      <c r="C6066" s="1001" t="s">
        <v>1335</v>
      </c>
      <c r="D6066" s="1001" t="s">
        <v>849</v>
      </c>
      <c r="E6066" s="1001" t="n">
        <v>1080130520</v>
      </c>
      <c r="F6066" s="1001" t="n">
        <v>37052</v>
      </c>
      <c r="G6066" s="1001" t="s">
        <v>13099</v>
      </c>
      <c r="H6066" s="1128" t="n">
        <v>9163</v>
      </c>
      <c r="I6066" s="1068"/>
    </row>
    <row r="6067" customFormat="false" ht="12.75" hidden="false" customHeight="false" outlineLevel="0" collapsed="false">
      <c r="A6067" s="1001" t="n">
        <v>6065</v>
      </c>
      <c r="B6067" s="1001" t="s">
        <v>13100</v>
      </c>
      <c r="C6067" s="1001" t="s">
        <v>875</v>
      </c>
      <c r="D6067" s="1001" t="s">
        <v>861</v>
      </c>
      <c r="E6067" s="1001" t="n">
        <v>1050540760</v>
      </c>
      <c r="F6067" s="1001" t="n">
        <v>28076</v>
      </c>
      <c r="G6067" s="1001" t="s">
        <v>13101</v>
      </c>
      <c r="H6067" s="1128" t="n">
        <v>6389</v>
      </c>
      <c r="I6067" s="1068"/>
    </row>
    <row r="6068" customFormat="false" ht="12.75" hidden="false" customHeight="false" outlineLevel="0" collapsed="false">
      <c r="A6068" s="1001" t="n">
        <v>6066</v>
      </c>
      <c r="B6068" s="1001" t="s">
        <v>13102</v>
      </c>
      <c r="C6068" s="1001" t="s">
        <v>1796</v>
      </c>
      <c r="D6068" s="1001" t="s">
        <v>855</v>
      </c>
      <c r="E6068" s="1001" t="n">
        <v>3160780240</v>
      </c>
      <c r="F6068" s="1001" t="n">
        <v>73024</v>
      </c>
      <c r="G6068" s="1001" t="s">
        <v>13103</v>
      </c>
      <c r="H6068" s="1128" t="n">
        <v>14355</v>
      </c>
      <c r="I6068" s="1068"/>
    </row>
    <row r="6069" customFormat="false" ht="12.75" hidden="false" customHeight="false" outlineLevel="0" collapsed="false">
      <c r="A6069" s="1001" t="n">
        <v>6067</v>
      </c>
      <c r="B6069" s="1001" t="s">
        <v>13104</v>
      </c>
      <c r="C6069" s="1001" t="s">
        <v>1100</v>
      </c>
      <c r="D6069" s="1001" t="s">
        <v>848</v>
      </c>
      <c r="E6069" s="1001" t="n">
        <v>3150110580</v>
      </c>
      <c r="F6069" s="1001" t="n">
        <v>62059</v>
      </c>
      <c r="G6069" s="1001" t="s">
        <v>13105</v>
      </c>
      <c r="H6069" s="1128" t="n">
        <v>2821</v>
      </c>
      <c r="I6069" s="1068"/>
    </row>
    <row r="6070" customFormat="false" ht="12.75" hidden="false" customHeight="false" outlineLevel="0" collapsed="false">
      <c r="A6070" s="1001" t="n">
        <v>6068</v>
      </c>
      <c r="B6070" s="1001" t="s">
        <v>13106</v>
      </c>
      <c r="C6070" s="1001" t="s">
        <v>911</v>
      </c>
      <c r="D6070" s="1001" t="s">
        <v>846</v>
      </c>
      <c r="E6070" s="1001" t="n">
        <v>3170470240</v>
      </c>
      <c r="F6070" s="1001" t="n">
        <v>77025</v>
      </c>
      <c r="G6070" s="1001" t="s">
        <v>13107</v>
      </c>
      <c r="H6070" s="1128" t="n">
        <v>1078</v>
      </c>
      <c r="I6070" s="1068"/>
    </row>
    <row r="6071" customFormat="false" ht="12.75" hidden="false" customHeight="false" outlineLevel="0" collapsed="false">
      <c r="A6071" s="1001" t="n">
        <v>6069</v>
      </c>
      <c r="B6071" s="1001" t="s">
        <v>13108</v>
      </c>
      <c r="C6071" s="1001" t="s">
        <v>988</v>
      </c>
      <c r="D6071" s="1001" t="s">
        <v>854</v>
      </c>
      <c r="E6071" s="1001" t="n">
        <v>1010021500</v>
      </c>
      <c r="F6071" s="1001" t="n">
        <v>6153</v>
      </c>
      <c r="G6071" s="1001" t="s">
        <v>13109</v>
      </c>
      <c r="H6071" s="1128" t="n">
        <v>1201</v>
      </c>
      <c r="I6071" s="1068"/>
    </row>
    <row r="6072" customFormat="false" ht="12.75" hidden="false" customHeight="false" outlineLevel="0" collapsed="false">
      <c r="A6072" s="1001" t="n">
        <v>6070</v>
      </c>
      <c r="B6072" s="1001" t="s">
        <v>13110</v>
      </c>
      <c r="C6072" s="1001" t="s">
        <v>1017</v>
      </c>
      <c r="D6072" s="1001" t="s">
        <v>847</v>
      </c>
      <c r="E6072" s="1001" t="n">
        <v>3180670710</v>
      </c>
      <c r="F6072" s="1001" t="n">
        <v>80071</v>
      </c>
      <c r="G6072" s="1001" t="s">
        <v>13111</v>
      </c>
      <c r="H6072" s="1128" t="n">
        <v>2965</v>
      </c>
      <c r="I6072" s="1068"/>
    </row>
    <row r="6073" customFormat="false" ht="12.75" hidden="false" customHeight="false" outlineLevel="0" collapsed="false">
      <c r="A6073" s="1001" t="n">
        <v>6071</v>
      </c>
      <c r="B6073" s="1001" t="s">
        <v>13112</v>
      </c>
      <c r="C6073" s="1001" t="s">
        <v>681</v>
      </c>
      <c r="D6073" s="1001" t="s">
        <v>849</v>
      </c>
      <c r="E6073" s="1001" t="n">
        <v>1080610400</v>
      </c>
      <c r="F6073" s="1001" t="n">
        <v>33040</v>
      </c>
      <c r="G6073" s="1001" t="s">
        <v>13113</v>
      </c>
      <c r="H6073" s="1128" t="n">
        <v>5605</v>
      </c>
      <c r="I6073" s="1068"/>
    </row>
    <row r="6074" customFormat="false" ht="12.75" hidden="false" customHeight="false" outlineLevel="0" collapsed="false">
      <c r="A6074" s="1001" t="n">
        <v>6072</v>
      </c>
      <c r="B6074" s="1001" t="s">
        <v>13114</v>
      </c>
      <c r="C6074" s="1001" t="s">
        <v>1032</v>
      </c>
      <c r="D6074" s="1001" t="s">
        <v>854</v>
      </c>
      <c r="E6074" s="1001" t="n">
        <v>1010070980</v>
      </c>
      <c r="F6074" s="1001" t="n">
        <v>5098</v>
      </c>
      <c r="G6074" s="1001" t="s">
        <v>13115</v>
      </c>
      <c r="H6074" s="1128" t="n">
        <v>97</v>
      </c>
      <c r="I6074" s="1068"/>
    </row>
    <row r="6075" customFormat="false" ht="12.75" hidden="false" customHeight="false" outlineLevel="0" collapsed="false">
      <c r="A6075" s="1001" t="n">
        <v>6073</v>
      </c>
      <c r="B6075" s="1001" t="s">
        <v>13116</v>
      </c>
      <c r="C6075" s="1001" t="s">
        <v>893</v>
      </c>
      <c r="D6075" s="1001" t="s">
        <v>852</v>
      </c>
      <c r="E6075" s="1001" t="n">
        <v>1030491930</v>
      </c>
      <c r="F6075" s="1001" t="n">
        <v>15194</v>
      </c>
      <c r="G6075" s="1001" t="s">
        <v>13117</v>
      </c>
      <c r="H6075" s="1128" t="n">
        <v>6697</v>
      </c>
      <c r="I6075" s="1068"/>
    </row>
    <row r="6076" customFormat="false" ht="12.75" hidden="false" customHeight="false" outlineLevel="0" collapsed="false">
      <c r="A6076" s="1001" t="n">
        <v>6074</v>
      </c>
      <c r="B6076" s="1001" t="s">
        <v>13118</v>
      </c>
      <c r="C6076" s="1001" t="s">
        <v>1035</v>
      </c>
      <c r="D6076" s="1001" t="s">
        <v>854</v>
      </c>
      <c r="E6076" s="1001" t="n">
        <v>1010812350</v>
      </c>
      <c r="F6076" s="1001" t="n">
        <v>1245</v>
      </c>
      <c r="G6076" s="1001" t="s">
        <v>13119</v>
      </c>
      <c r="H6076" s="1128" t="n">
        <v>987</v>
      </c>
      <c r="I6076" s="1068"/>
    </row>
    <row r="6077" customFormat="false" ht="12.75" hidden="false" customHeight="false" outlineLevel="0" collapsed="false">
      <c r="A6077" s="1001" t="n">
        <v>6075</v>
      </c>
      <c r="B6077" s="1001" t="s">
        <v>13120</v>
      </c>
      <c r="C6077" s="1001" t="s">
        <v>922</v>
      </c>
      <c r="D6077" s="1001" t="s">
        <v>848</v>
      </c>
      <c r="E6077" s="1001" t="n">
        <v>3150721190</v>
      </c>
      <c r="F6077" s="1001" t="n">
        <v>65119</v>
      </c>
      <c r="G6077" s="1001" t="s">
        <v>13121</v>
      </c>
      <c r="H6077" s="1128" t="n">
        <v>3648</v>
      </c>
      <c r="I6077" s="1068"/>
    </row>
    <row r="6078" customFormat="false" ht="12.75" hidden="false" customHeight="false" outlineLevel="0" collapsed="false">
      <c r="A6078" s="1001" t="n">
        <v>6076</v>
      </c>
      <c r="B6078" s="1001" t="s">
        <v>13122</v>
      </c>
      <c r="C6078" s="1001" t="s">
        <v>1084</v>
      </c>
      <c r="D6078" s="1001" t="s">
        <v>850</v>
      </c>
      <c r="E6078" s="1001" t="n">
        <v>1060851010</v>
      </c>
      <c r="F6078" s="1001" t="n">
        <v>30101</v>
      </c>
      <c r="G6078" s="1001" t="s">
        <v>13123</v>
      </c>
      <c r="H6078" s="1128" t="n">
        <v>6052</v>
      </c>
      <c r="I6078" s="1068"/>
    </row>
    <row r="6079" customFormat="false" ht="12.75" hidden="false" customHeight="false" outlineLevel="0" collapsed="false">
      <c r="A6079" s="1001" t="n">
        <v>6077</v>
      </c>
      <c r="B6079" s="1001" t="s">
        <v>13124</v>
      </c>
      <c r="C6079" s="1001" t="s">
        <v>999</v>
      </c>
      <c r="D6079" s="1001" t="s">
        <v>852</v>
      </c>
      <c r="E6079" s="1001" t="n">
        <v>1030121780</v>
      </c>
      <c r="F6079" s="1001" t="n">
        <v>16188</v>
      </c>
      <c r="G6079" s="1001" t="s">
        <v>13125</v>
      </c>
      <c r="H6079" s="1128" t="n">
        <v>4625</v>
      </c>
      <c r="I6079" s="1068"/>
    </row>
    <row r="6080" customFormat="false" ht="12.75" hidden="false" customHeight="false" outlineLevel="0" collapsed="false">
      <c r="A6080" s="1001" t="n">
        <v>6078</v>
      </c>
      <c r="B6080" s="1001" t="s">
        <v>13126</v>
      </c>
      <c r="C6080" s="1001" t="s">
        <v>954</v>
      </c>
      <c r="D6080" s="1001" t="s">
        <v>852</v>
      </c>
      <c r="E6080" s="1001" t="n">
        <v>1030450580</v>
      </c>
      <c r="F6080" s="1001" t="n">
        <v>20058</v>
      </c>
      <c r="G6080" s="1001" t="s">
        <v>13127</v>
      </c>
      <c r="H6080" s="1128" t="n">
        <v>1245</v>
      </c>
      <c r="I6080" s="1068"/>
    </row>
    <row r="6081" customFormat="false" ht="12.75" hidden="false" customHeight="false" outlineLevel="0" collapsed="false">
      <c r="A6081" s="1001" t="n">
        <v>6079</v>
      </c>
      <c r="B6081" s="1001" t="s">
        <v>13128</v>
      </c>
      <c r="C6081" s="1001" t="s">
        <v>1110</v>
      </c>
      <c r="D6081" s="1001" t="s">
        <v>858</v>
      </c>
      <c r="E6081" s="1001" t="n">
        <v>1040831618</v>
      </c>
      <c r="F6081" s="1001" t="n">
        <v>22250</v>
      </c>
      <c r="G6081" s="1001" t="s">
        <v>13129</v>
      </c>
      <c r="H6081" s="1128" t="n">
        <v>3576</v>
      </c>
      <c r="I6081" s="1068"/>
    </row>
    <row r="6082" customFormat="false" ht="12.75" hidden="false" customHeight="false" outlineLevel="0" collapsed="false">
      <c r="A6082" s="1001" t="n">
        <v>6080</v>
      </c>
      <c r="B6082" s="1001" t="s">
        <v>13130</v>
      </c>
      <c r="C6082" s="1001" t="s">
        <v>1017</v>
      </c>
      <c r="D6082" s="1001" t="s">
        <v>847</v>
      </c>
      <c r="E6082" s="1001" t="n">
        <v>3180670720</v>
      </c>
      <c r="F6082" s="1001" t="n">
        <v>80072</v>
      </c>
      <c r="G6082" s="1001" t="s">
        <v>13131</v>
      </c>
      <c r="H6082" s="1128" t="n">
        <v>419</v>
      </c>
      <c r="I6082" s="1068"/>
    </row>
    <row r="6083" customFormat="false" ht="12.75" hidden="false" customHeight="false" outlineLevel="0" collapsed="false">
      <c r="A6083" s="1001" t="n">
        <v>6081</v>
      </c>
      <c r="B6083" s="1001" t="s">
        <v>13132</v>
      </c>
      <c r="C6083" s="1001" t="s">
        <v>1063</v>
      </c>
      <c r="D6083" s="1001" t="s">
        <v>857</v>
      </c>
      <c r="E6083" s="1001" t="n">
        <v>4190010360</v>
      </c>
      <c r="F6083" s="1001" t="n">
        <v>84036</v>
      </c>
      <c r="G6083" s="1001" t="s">
        <v>13133</v>
      </c>
      <c r="H6083" s="1128" t="n">
        <v>7604</v>
      </c>
      <c r="I6083" s="1068"/>
    </row>
    <row r="6084" customFormat="false" ht="12.75" hidden="false" customHeight="false" outlineLevel="0" collapsed="false">
      <c r="A6084" s="1001" t="n">
        <v>6082</v>
      </c>
      <c r="B6084" s="1001" t="s">
        <v>13134</v>
      </c>
      <c r="C6084" s="1001" t="s">
        <v>1009</v>
      </c>
      <c r="D6084" s="1001" t="s">
        <v>861</v>
      </c>
      <c r="E6084" s="1001" t="n">
        <v>1050890690</v>
      </c>
      <c r="F6084" s="1001" t="n">
        <v>23070</v>
      </c>
      <c r="G6084" s="1001" t="s">
        <v>13135</v>
      </c>
      <c r="H6084" s="1128" t="n">
        <v>4898</v>
      </c>
      <c r="I6084" s="1068"/>
    </row>
    <row r="6085" customFormat="false" ht="12.75" hidden="false" customHeight="false" outlineLevel="0" collapsed="false">
      <c r="A6085" s="1001" t="n">
        <v>6083</v>
      </c>
      <c r="B6085" s="1001" t="s">
        <v>13136</v>
      </c>
      <c r="C6085" s="1001" t="s">
        <v>951</v>
      </c>
      <c r="D6085" s="1001" t="s">
        <v>852</v>
      </c>
      <c r="E6085" s="1001" t="n">
        <v>1030260870</v>
      </c>
      <c r="F6085" s="1001" t="n">
        <v>19090</v>
      </c>
      <c r="G6085" s="1001" t="s">
        <v>13137</v>
      </c>
      <c r="H6085" s="1128" t="n">
        <v>1889</v>
      </c>
      <c r="I6085" s="1068"/>
    </row>
    <row r="6086" customFormat="false" ht="12.75" hidden="false" customHeight="false" outlineLevel="0" collapsed="false">
      <c r="A6086" s="1001" t="n">
        <v>6084</v>
      </c>
      <c r="B6086" s="1001" t="s">
        <v>13138</v>
      </c>
      <c r="C6086" s="1001" t="s">
        <v>942</v>
      </c>
      <c r="D6086" s="1001" t="s">
        <v>847</v>
      </c>
      <c r="E6086" s="1001" t="n">
        <v>3180251200</v>
      </c>
      <c r="F6086" s="1001" t="n">
        <v>78119</v>
      </c>
      <c r="G6086" s="1001" t="s">
        <v>13139</v>
      </c>
      <c r="H6086" s="1128" t="n">
        <v>16106</v>
      </c>
      <c r="I6086" s="1068"/>
    </row>
    <row r="6087" customFormat="false" ht="12.75" hidden="false" customHeight="false" outlineLevel="0" collapsed="false">
      <c r="A6087" s="1001" t="n">
        <v>6085</v>
      </c>
      <c r="B6087" s="1001" t="s">
        <v>13140</v>
      </c>
      <c r="C6087" s="1001" t="s">
        <v>971</v>
      </c>
      <c r="D6087" s="1001" t="s">
        <v>853</v>
      </c>
      <c r="E6087" s="1001" t="n">
        <v>3140190660</v>
      </c>
      <c r="F6087" s="1001" t="n">
        <v>70066</v>
      </c>
      <c r="G6087" s="1001" t="s">
        <v>13141</v>
      </c>
      <c r="H6087" s="1128" t="n">
        <v>537</v>
      </c>
      <c r="I6087" s="1068"/>
    </row>
    <row r="6088" customFormat="false" ht="12.75" hidden="false" customHeight="false" outlineLevel="0" collapsed="false">
      <c r="A6088" s="1001" t="n">
        <v>6086</v>
      </c>
      <c r="B6088" s="1001" t="s">
        <v>13142</v>
      </c>
      <c r="C6088" s="1001" t="s">
        <v>2168</v>
      </c>
      <c r="D6088" s="1001" t="s">
        <v>849</v>
      </c>
      <c r="E6088" s="1001" t="n">
        <v>1081010170</v>
      </c>
      <c r="F6088" s="1001" t="n">
        <v>99017</v>
      </c>
      <c r="G6088" s="1001" t="s">
        <v>13143</v>
      </c>
      <c r="H6088" s="1128" t="n">
        <v>9451</v>
      </c>
      <c r="I6088" s="1068"/>
    </row>
    <row r="6089" customFormat="false" ht="12.75" hidden="false" customHeight="false" outlineLevel="0" collapsed="false">
      <c r="A6089" s="1001" t="n">
        <v>6087</v>
      </c>
      <c r="B6089" s="1001" t="s">
        <v>13144</v>
      </c>
      <c r="C6089" s="1001" t="s">
        <v>1335</v>
      </c>
      <c r="D6089" s="1001" t="s">
        <v>849</v>
      </c>
      <c r="E6089" s="1001" t="n">
        <v>1080130530</v>
      </c>
      <c r="F6089" s="1001" t="n">
        <v>37053</v>
      </c>
      <c r="G6089" s="1001" t="s">
        <v>13145</v>
      </c>
      <c r="H6089" s="1128" t="n">
        <v>27869</v>
      </c>
      <c r="I6089" s="1068"/>
    </row>
    <row r="6090" customFormat="false" ht="12.75" hidden="false" customHeight="false" outlineLevel="0" collapsed="false">
      <c r="A6090" s="1001" t="n">
        <v>6088</v>
      </c>
      <c r="B6090" s="1001" t="s">
        <v>13146</v>
      </c>
      <c r="C6090" s="1001" t="s">
        <v>939</v>
      </c>
      <c r="D6090" s="1001" t="s">
        <v>464</v>
      </c>
      <c r="E6090" s="1001" t="n">
        <v>2120330630</v>
      </c>
      <c r="F6090" s="1001" t="n">
        <v>60064</v>
      </c>
      <c r="G6090" s="1001" t="s">
        <v>13147</v>
      </c>
      <c r="H6090" s="1128" t="n">
        <v>3094</v>
      </c>
      <c r="I6090" s="1068"/>
    </row>
    <row r="6091" customFormat="false" ht="12.75" hidden="false" customHeight="false" outlineLevel="0" collapsed="false">
      <c r="A6091" s="1001" t="n">
        <v>6089</v>
      </c>
      <c r="B6091" s="1001" t="s">
        <v>13148</v>
      </c>
      <c r="C6091" s="1001" t="s">
        <v>928</v>
      </c>
      <c r="D6091" s="1001" t="s">
        <v>857</v>
      </c>
      <c r="E6091" s="1001" t="n">
        <v>4190210400</v>
      </c>
      <c r="F6091" s="1001" t="n">
        <v>87041</v>
      </c>
      <c r="G6091" s="1001" t="s">
        <v>13149</v>
      </c>
      <c r="H6091" s="1128" t="n">
        <v>23649</v>
      </c>
      <c r="I6091" s="1068"/>
    </row>
    <row r="6092" customFormat="false" ht="12.75" hidden="false" customHeight="false" outlineLevel="0" collapsed="false">
      <c r="A6092" s="1001" t="n">
        <v>6090</v>
      </c>
      <c r="B6092" s="1001" t="s">
        <v>13150</v>
      </c>
      <c r="C6092" s="1001" t="s">
        <v>1325</v>
      </c>
      <c r="D6092" s="1001" t="s">
        <v>468</v>
      </c>
      <c r="E6092" s="1001" t="n">
        <v>3130230800</v>
      </c>
      <c r="F6092" s="1001" t="n">
        <v>69080</v>
      </c>
      <c r="G6092" s="1001" t="s">
        <v>13151</v>
      </c>
      <c r="H6092" s="1128" t="n">
        <v>139</v>
      </c>
      <c r="I6092" s="1068"/>
    </row>
    <row r="6093" customFormat="false" ht="12.75" hidden="false" customHeight="false" outlineLevel="0" collapsed="false">
      <c r="A6093" s="1001" t="n">
        <v>6091</v>
      </c>
      <c r="B6093" s="1001" t="s">
        <v>13152</v>
      </c>
      <c r="C6093" s="1001" t="s">
        <v>1009</v>
      </c>
      <c r="D6093" s="1001" t="s">
        <v>861</v>
      </c>
      <c r="E6093" s="1001" t="n">
        <v>1050890700</v>
      </c>
      <c r="F6093" s="1001" t="n">
        <v>23071</v>
      </c>
      <c r="G6093" s="1001" t="s">
        <v>13153</v>
      </c>
      <c r="H6093" s="1128" t="n">
        <v>25334</v>
      </c>
      <c r="I6093" s="1068"/>
    </row>
    <row r="6094" customFormat="false" ht="12.75" hidden="false" customHeight="false" outlineLevel="0" collapsed="false">
      <c r="A6094" s="1001" t="n">
        <v>6092</v>
      </c>
      <c r="B6094" s="1001" t="s">
        <v>13154</v>
      </c>
      <c r="C6094" s="1001" t="s">
        <v>905</v>
      </c>
      <c r="D6094" s="1001" t="s">
        <v>855</v>
      </c>
      <c r="E6094" s="1001" t="n">
        <v>3160310440</v>
      </c>
      <c r="F6094" s="1001" t="n">
        <v>71046</v>
      </c>
      <c r="G6094" s="1001" t="s">
        <v>13155</v>
      </c>
      <c r="H6094" s="1128" t="n">
        <v>26382</v>
      </c>
      <c r="I6094" s="1068"/>
    </row>
    <row r="6095" customFormat="false" ht="12.75" hidden="false" customHeight="false" outlineLevel="0" collapsed="false">
      <c r="A6095" s="1001" t="n">
        <v>6093</v>
      </c>
      <c r="B6095" s="1001" t="s">
        <v>13156</v>
      </c>
      <c r="C6095" s="1001" t="s">
        <v>1543</v>
      </c>
      <c r="D6095" s="662" t="s">
        <v>856</v>
      </c>
      <c r="E6095" s="1001" t="n">
        <v>4201110630</v>
      </c>
      <c r="F6095" s="1001" t="n">
        <v>111063</v>
      </c>
      <c r="G6095" s="1001" t="s">
        <v>13157</v>
      </c>
      <c r="H6095" s="1128" t="n">
        <v>5689</v>
      </c>
      <c r="I6095" s="1068"/>
    </row>
    <row r="6096" customFormat="false" ht="12.75" hidden="false" customHeight="false" outlineLevel="0" collapsed="false">
      <c r="A6096" s="1001" t="n">
        <v>6094</v>
      </c>
      <c r="B6096" s="1001" t="s">
        <v>13158</v>
      </c>
      <c r="C6096" s="1001" t="s">
        <v>1325</v>
      </c>
      <c r="D6096" s="1001" t="s">
        <v>468</v>
      </c>
      <c r="E6096" s="1001" t="n">
        <v>3130230810</v>
      </c>
      <c r="F6096" s="1001" t="n">
        <v>69081</v>
      </c>
      <c r="G6096" s="1001" t="s">
        <v>13159</v>
      </c>
      <c r="H6096" s="1128" t="n">
        <v>14258</v>
      </c>
      <c r="I6096" s="1068"/>
    </row>
    <row r="6097" customFormat="false" ht="12.75" hidden="false" customHeight="false" outlineLevel="0" collapsed="false">
      <c r="A6097" s="1001" t="n">
        <v>6095</v>
      </c>
      <c r="B6097" s="1001" t="s">
        <v>13160</v>
      </c>
      <c r="C6097" s="1001" t="s">
        <v>1434</v>
      </c>
      <c r="D6097" s="1001" t="s">
        <v>458</v>
      </c>
      <c r="E6097" s="1001" t="n">
        <v>2090050330</v>
      </c>
      <c r="F6097" s="1001" t="n">
        <v>51033</v>
      </c>
      <c r="G6097" s="1001" t="s">
        <v>13161</v>
      </c>
      <c r="H6097" s="1128" t="n">
        <v>16644</v>
      </c>
      <c r="I6097" s="1068"/>
    </row>
    <row r="6098" customFormat="false" ht="12.75" hidden="false" customHeight="false" outlineLevel="0" collapsed="false">
      <c r="A6098" s="1001" t="n">
        <v>6096</v>
      </c>
      <c r="B6098" s="1001" t="s">
        <v>13162</v>
      </c>
      <c r="C6098" s="1001" t="s">
        <v>971</v>
      </c>
      <c r="D6098" s="1001" t="s">
        <v>853</v>
      </c>
      <c r="E6098" s="1001" t="n">
        <v>3140190670</v>
      </c>
      <c r="F6098" s="1001" t="n">
        <v>70067</v>
      </c>
      <c r="G6098" s="1001" t="s">
        <v>13163</v>
      </c>
      <c r="H6098" s="1128" t="n">
        <v>958</v>
      </c>
      <c r="I6098" s="1068"/>
    </row>
    <row r="6099" customFormat="false" ht="12.75" hidden="false" customHeight="false" outlineLevel="0" collapsed="false">
      <c r="A6099" s="1001" t="n">
        <v>6097</v>
      </c>
      <c r="B6099" s="1001" t="s">
        <v>13164</v>
      </c>
      <c r="C6099" s="1001" t="s">
        <v>971</v>
      </c>
      <c r="D6099" s="1001" t="s">
        <v>853</v>
      </c>
      <c r="E6099" s="1001" t="n">
        <v>3140190680</v>
      </c>
      <c r="F6099" s="1001" t="n">
        <v>70068</v>
      </c>
      <c r="G6099" s="1001" t="s">
        <v>13165</v>
      </c>
      <c r="H6099" s="1128" t="n">
        <v>989</v>
      </c>
      <c r="I6099" s="1068"/>
    </row>
    <row r="6100" customFormat="false" ht="12.75" hidden="false" customHeight="false" outlineLevel="0" collapsed="false">
      <c r="A6100" s="1001" t="n">
        <v>6098</v>
      </c>
      <c r="B6100" s="1001" t="s">
        <v>13166</v>
      </c>
      <c r="C6100" s="1001" t="s">
        <v>893</v>
      </c>
      <c r="D6100" s="1001" t="s">
        <v>852</v>
      </c>
      <c r="E6100" s="1001" t="n">
        <v>1030491940</v>
      </c>
      <c r="F6100" s="1001" t="n">
        <v>15195</v>
      </c>
      <c r="G6100" s="1001" t="s">
        <v>13167</v>
      </c>
      <c r="H6100" s="1128" t="n">
        <v>39253</v>
      </c>
      <c r="I6100" s="1068"/>
    </row>
    <row r="6101" customFormat="false" ht="12.75" hidden="false" customHeight="false" outlineLevel="0" collapsed="false">
      <c r="A6101" s="1001" t="n">
        <v>6099</v>
      </c>
      <c r="B6101" s="1001" t="s">
        <v>13168</v>
      </c>
      <c r="C6101" s="1001" t="s">
        <v>2351</v>
      </c>
      <c r="D6101" s="1001" t="s">
        <v>458</v>
      </c>
      <c r="E6101" s="1001" t="n">
        <v>2090620300</v>
      </c>
      <c r="F6101" s="1001" t="n">
        <v>50031</v>
      </c>
      <c r="G6101" s="1001" t="s">
        <v>13169</v>
      </c>
      <c r="H6101" s="1128" t="n">
        <v>30836</v>
      </c>
      <c r="I6101" s="1068"/>
    </row>
    <row r="6102" customFormat="false" ht="12.75" hidden="false" customHeight="false" outlineLevel="0" collapsed="false">
      <c r="A6102" s="1001" t="n">
        <v>6100</v>
      </c>
      <c r="B6102" s="1001" t="s">
        <v>13170</v>
      </c>
      <c r="C6102" s="1001" t="s">
        <v>1250</v>
      </c>
      <c r="D6102" s="1001" t="s">
        <v>857</v>
      </c>
      <c r="E6102" s="1001" t="n">
        <v>4190550620</v>
      </c>
      <c r="F6102" s="1001" t="n">
        <v>82064</v>
      </c>
      <c r="G6102" s="1001" t="s">
        <v>13171</v>
      </c>
      <c r="H6102" s="1128" t="n">
        <v>8204</v>
      </c>
      <c r="I6102" s="1068"/>
    </row>
    <row r="6103" customFormat="false" ht="12.75" hidden="false" customHeight="false" outlineLevel="0" collapsed="false">
      <c r="A6103" s="1001" t="n">
        <v>6101</v>
      </c>
      <c r="B6103" s="1001" t="s">
        <v>13172</v>
      </c>
      <c r="C6103" s="1001" t="s">
        <v>925</v>
      </c>
      <c r="D6103" s="1001" t="s">
        <v>848</v>
      </c>
      <c r="E6103" s="1001" t="n">
        <v>3150510680</v>
      </c>
      <c r="F6103" s="1001" t="n">
        <v>63068</v>
      </c>
      <c r="G6103" s="1001" t="s">
        <v>13173</v>
      </c>
      <c r="H6103" s="1128" t="n">
        <v>30045</v>
      </c>
      <c r="I6103" s="1068"/>
    </row>
    <row r="6104" customFormat="false" ht="12.75" hidden="false" customHeight="false" outlineLevel="0" collapsed="false">
      <c r="A6104" s="1001" t="n">
        <v>6102</v>
      </c>
      <c r="B6104" s="1001" t="s">
        <v>13174</v>
      </c>
      <c r="C6104" s="1001" t="s">
        <v>1731</v>
      </c>
      <c r="D6104" s="1001" t="s">
        <v>859</v>
      </c>
      <c r="E6104" s="1001" t="n">
        <v>2100580440</v>
      </c>
      <c r="F6104" s="1001" t="n">
        <v>54044</v>
      </c>
      <c r="G6104" s="1001" t="s">
        <v>13175</v>
      </c>
      <c r="H6104" s="1128" t="n">
        <v>10956</v>
      </c>
      <c r="I6104" s="1068"/>
    </row>
    <row r="6105" customFormat="false" ht="12.75" hidden="false" customHeight="false" outlineLevel="0" collapsed="false">
      <c r="A6105" s="1001" t="n">
        <v>6103</v>
      </c>
      <c r="B6105" s="1001" t="s">
        <v>13176</v>
      </c>
      <c r="C6105" s="1001" t="s">
        <v>1035</v>
      </c>
      <c r="D6105" s="1001" t="s">
        <v>854</v>
      </c>
      <c r="E6105" s="1001" t="n">
        <v>1010812360</v>
      </c>
      <c r="F6105" s="1001" t="n">
        <v>1246</v>
      </c>
      <c r="G6105" s="1001" t="s">
        <v>13177</v>
      </c>
      <c r="H6105" s="1128" t="n">
        <v>3261</v>
      </c>
      <c r="I6105" s="1068"/>
    </row>
    <row r="6106" customFormat="false" ht="12.75" hidden="false" customHeight="false" outlineLevel="0" collapsed="false">
      <c r="A6106" s="1001" t="n">
        <v>6104</v>
      </c>
      <c r="B6106" s="1001" t="s">
        <v>13178</v>
      </c>
      <c r="C6106" s="1001" t="s">
        <v>1881</v>
      </c>
      <c r="D6106" s="1001" t="s">
        <v>458</v>
      </c>
      <c r="E6106" s="1001" t="n">
        <v>2090300390</v>
      </c>
      <c r="F6106" s="1001" t="n">
        <v>48039</v>
      </c>
      <c r="G6106" s="1001" t="s">
        <v>13179</v>
      </c>
      <c r="H6106" s="1128" t="n">
        <v>1060</v>
      </c>
      <c r="I6106" s="1068"/>
    </row>
    <row r="6107" customFormat="false" ht="12.75" hidden="false" customHeight="false" outlineLevel="0" collapsed="false">
      <c r="A6107" s="1001" t="n">
        <v>6105</v>
      </c>
      <c r="B6107" s="1001" t="s">
        <v>13180</v>
      </c>
      <c r="C6107" s="1001" t="s">
        <v>962</v>
      </c>
      <c r="D6107" s="1001" t="s">
        <v>847</v>
      </c>
      <c r="E6107" s="1001" t="n">
        <v>3181030340</v>
      </c>
      <c r="F6107" s="1001" t="n">
        <v>102034</v>
      </c>
      <c r="G6107" s="1001" t="s">
        <v>13181</v>
      </c>
      <c r="H6107" s="1128" t="n">
        <v>2521</v>
      </c>
      <c r="I6107" s="1068"/>
    </row>
    <row r="6108" customFormat="false" ht="12.75" hidden="false" customHeight="false" outlineLevel="0" collapsed="false">
      <c r="A6108" s="1001" t="n">
        <v>6106</v>
      </c>
      <c r="B6108" s="1001" t="s">
        <v>13182</v>
      </c>
      <c r="C6108" s="1001" t="s">
        <v>1012</v>
      </c>
      <c r="D6108" s="1001" t="s">
        <v>464</v>
      </c>
      <c r="E6108" s="1001" t="n">
        <v>2120700940</v>
      </c>
      <c r="F6108" s="1001" t="n">
        <v>58095</v>
      </c>
      <c r="G6108" s="1001" t="s">
        <v>13183</v>
      </c>
      <c r="H6108" s="1128" t="n">
        <v>1457</v>
      </c>
      <c r="I6108" s="1068"/>
    </row>
    <row r="6109" customFormat="false" ht="12.75" hidden="false" customHeight="false" outlineLevel="0" collapsed="false">
      <c r="A6109" s="1001" t="n">
        <v>6107</v>
      </c>
      <c r="B6109" s="1001" t="s">
        <v>13184</v>
      </c>
      <c r="C6109" s="1001" t="s">
        <v>928</v>
      </c>
      <c r="D6109" s="1001" t="s">
        <v>857</v>
      </c>
      <c r="E6109" s="1001" t="n">
        <v>4190210410</v>
      </c>
      <c r="F6109" s="1001" t="n">
        <v>87042</v>
      </c>
      <c r="G6109" s="1001" t="s">
        <v>13185</v>
      </c>
      <c r="H6109" s="1128" t="n">
        <v>11487</v>
      </c>
      <c r="I6109" s="1068"/>
    </row>
    <row r="6110" customFormat="false" ht="12.75" hidden="false" customHeight="false" outlineLevel="0" collapsed="false">
      <c r="A6110" s="1001" t="n">
        <v>6108</v>
      </c>
      <c r="B6110" s="1001" t="s">
        <v>13186</v>
      </c>
      <c r="C6110" s="1001" t="s">
        <v>922</v>
      </c>
      <c r="D6110" s="1001" t="s">
        <v>848</v>
      </c>
      <c r="E6110" s="1001" t="n">
        <v>3150721200</v>
      </c>
      <c r="F6110" s="1001" t="n">
        <v>65120</v>
      </c>
      <c r="G6110" s="1001" t="s">
        <v>13187</v>
      </c>
      <c r="H6110" s="1128" t="n">
        <v>3990</v>
      </c>
      <c r="I6110" s="1068"/>
    </row>
    <row r="6111" customFormat="false" ht="12.75" hidden="false" customHeight="false" outlineLevel="0" collapsed="false">
      <c r="A6111" s="1001" t="n">
        <v>6109</v>
      </c>
      <c r="B6111" s="1001" t="s">
        <v>13188</v>
      </c>
      <c r="C6111" s="1001" t="s">
        <v>1092</v>
      </c>
      <c r="D6111" s="1001" t="s">
        <v>848</v>
      </c>
      <c r="E6111" s="1001" t="n">
        <v>3150200760</v>
      </c>
      <c r="F6111" s="1001" t="n">
        <v>61076</v>
      </c>
      <c r="G6111" s="1001" t="s">
        <v>13189</v>
      </c>
      <c r="H6111" s="1128" t="n">
        <v>888</v>
      </c>
      <c r="I6111" s="1068"/>
    </row>
    <row r="6112" customFormat="false" ht="12.75" hidden="false" customHeight="false" outlineLevel="0" collapsed="false">
      <c r="A6112" s="1001" t="n">
        <v>6110</v>
      </c>
      <c r="B6112" s="1001" t="s">
        <v>13190</v>
      </c>
      <c r="C6112" s="1001" t="s">
        <v>1050</v>
      </c>
      <c r="D6112" s="1001" t="s">
        <v>861</v>
      </c>
      <c r="E6112" s="1001" t="n">
        <v>1050100450</v>
      </c>
      <c r="F6112" s="1001" t="n">
        <v>25045</v>
      </c>
      <c r="G6112" s="1001" t="s">
        <v>13191</v>
      </c>
      <c r="H6112" s="1128" t="n">
        <v>1552</v>
      </c>
      <c r="I6112" s="1068"/>
    </row>
    <row r="6113" customFormat="false" ht="12.75" hidden="false" customHeight="false" outlineLevel="0" collapsed="false">
      <c r="A6113" s="1001" t="n">
        <v>6111</v>
      </c>
      <c r="B6113" s="1001" t="s">
        <v>13192</v>
      </c>
      <c r="C6113" s="1001" t="s">
        <v>1335</v>
      </c>
      <c r="D6113" s="1001" t="s">
        <v>849</v>
      </c>
      <c r="E6113" s="1001" t="n">
        <v>1080130540</v>
      </c>
      <c r="F6113" s="1001" t="n">
        <v>37054</v>
      </c>
      <c r="G6113" s="1001" t="s">
        <v>13193</v>
      </c>
      <c r="H6113" s="1128" t="n">
        <v>32606</v>
      </c>
      <c r="I6113" s="1068"/>
    </row>
    <row r="6114" customFormat="false" ht="12.75" hidden="false" customHeight="false" outlineLevel="0" collapsed="false">
      <c r="A6114" s="1001" t="n">
        <v>6112</v>
      </c>
      <c r="B6114" s="1001" t="s">
        <v>13194</v>
      </c>
      <c r="C6114" s="1001" t="s">
        <v>2168</v>
      </c>
      <c r="D6114" s="1001" t="s">
        <v>849</v>
      </c>
      <c r="E6114" s="1001" t="n">
        <v>1081010175</v>
      </c>
      <c r="F6114" s="1001" t="n">
        <v>99025</v>
      </c>
      <c r="G6114" s="1001" t="s">
        <v>13195</v>
      </c>
      <c r="H6114" s="1128" t="n">
        <v>2818</v>
      </c>
      <c r="I6114" s="1068"/>
    </row>
    <row r="6115" customFormat="false" ht="12.75" hidden="false" customHeight="false" outlineLevel="0" collapsed="false">
      <c r="A6115" s="1001" t="n">
        <v>6113</v>
      </c>
      <c r="B6115" s="1001" t="s">
        <v>13196</v>
      </c>
      <c r="C6115" s="1001" t="s">
        <v>1084</v>
      </c>
      <c r="D6115" s="1001" t="s">
        <v>850</v>
      </c>
      <c r="E6115" s="1001" t="n">
        <v>1060851020</v>
      </c>
      <c r="F6115" s="1001" t="n">
        <v>30102</v>
      </c>
      <c r="G6115" s="1001" t="s">
        <v>13197</v>
      </c>
      <c r="H6115" s="1128" t="n">
        <v>1045</v>
      </c>
      <c r="I6115" s="1068"/>
    </row>
    <row r="6116" customFormat="false" ht="12.75" hidden="false" customHeight="false" outlineLevel="0" collapsed="false">
      <c r="A6116" s="1001" t="n">
        <v>6114</v>
      </c>
      <c r="B6116" s="1001" t="s">
        <v>13198</v>
      </c>
      <c r="C6116" s="1001" t="s">
        <v>1215</v>
      </c>
      <c r="D6116" s="1001" t="s">
        <v>858</v>
      </c>
      <c r="E6116" s="1001" t="n">
        <v>1040140750</v>
      </c>
      <c r="F6116" s="1001" t="n">
        <v>21080</v>
      </c>
      <c r="G6116" s="1001" t="s">
        <v>13199</v>
      </c>
      <c r="H6116" s="1128" t="n">
        <v>3615</v>
      </c>
      <c r="I6116" s="1068"/>
    </row>
    <row r="6117" customFormat="false" ht="12.75" hidden="false" customHeight="false" outlineLevel="0" collapsed="false">
      <c r="A6117" s="1001" t="n">
        <v>6115</v>
      </c>
      <c r="B6117" s="1001" t="s">
        <v>13200</v>
      </c>
      <c r="C6117" s="1001" t="s">
        <v>1100</v>
      </c>
      <c r="D6117" s="1001" t="s">
        <v>848</v>
      </c>
      <c r="E6117" s="1001" t="n">
        <v>3150110590</v>
      </c>
      <c r="F6117" s="1001" t="n">
        <v>62060</v>
      </c>
      <c r="G6117" s="1001" t="s">
        <v>13201</v>
      </c>
      <c r="H6117" s="1128" t="n">
        <v>2949</v>
      </c>
      <c r="I6117" s="1068"/>
    </row>
    <row r="6118" customFormat="false" ht="12.75" hidden="false" customHeight="false" outlineLevel="0" collapsed="false">
      <c r="A6118" s="1001" t="n">
        <v>6116</v>
      </c>
      <c r="B6118" s="1001" t="s">
        <v>13202</v>
      </c>
      <c r="C6118" s="1001" t="s">
        <v>1100</v>
      </c>
      <c r="D6118" s="1001" t="s">
        <v>848</v>
      </c>
      <c r="E6118" s="1001" t="n">
        <v>3150110600</v>
      </c>
      <c r="F6118" s="1001" t="n">
        <v>62061</v>
      </c>
      <c r="G6118" s="1001" t="s">
        <v>13203</v>
      </c>
      <c r="H6118" s="1128" t="n">
        <v>2125</v>
      </c>
      <c r="I6118" s="1068"/>
    </row>
    <row r="6119" customFormat="false" ht="12.75" hidden="false" customHeight="false" outlineLevel="0" collapsed="false">
      <c r="A6119" s="1001" t="n">
        <v>6117</v>
      </c>
      <c r="B6119" s="1001" t="s">
        <v>13204</v>
      </c>
      <c r="C6119" s="1001" t="s">
        <v>1017</v>
      </c>
      <c r="D6119" s="1001" t="s">
        <v>847</v>
      </c>
      <c r="E6119" s="1001" t="n">
        <v>3180670730</v>
      </c>
      <c r="F6119" s="1001" t="n">
        <v>80073</v>
      </c>
      <c r="G6119" s="1001" t="s">
        <v>13205</v>
      </c>
      <c r="H6119" s="1128" t="n">
        <v>2271</v>
      </c>
      <c r="I6119" s="1068"/>
    </row>
    <row r="6120" customFormat="false" ht="12.75" hidden="false" customHeight="false" outlineLevel="0" collapsed="false">
      <c r="A6120" s="1001" t="n">
        <v>6118</v>
      </c>
      <c r="B6120" s="1001" t="s">
        <v>13206</v>
      </c>
      <c r="C6120" s="1001" t="s">
        <v>1103</v>
      </c>
      <c r="D6120" s="1001" t="s">
        <v>851</v>
      </c>
      <c r="E6120" s="1001" t="n">
        <v>1070370510</v>
      </c>
      <c r="F6120" s="1001" t="n">
        <v>8054</v>
      </c>
      <c r="G6120" s="1001" t="s">
        <v>13207</v>
      </c>
      <c r="H6120" s="1128" t="n">
        <v>1226</v>
      </c>
      <c r="I6120" s="1068"/>
    </row>
    <row r="6121" customFormat="false" ht="12.75" hidden="false" customHeight="false" outlineLevel="0" collapsed="false">
      <c r="A6121" s="1001" t="n">
        <v>6119</v>
      </c>
      <c r="B6121" s="1001" t="s">
        <v>13208</v>
      </c>
      <c r="C6121" s="1001" t="s">
        <v>942</v>
      </c>
      <c r="D6121" s="1001" t="s">
        <v>847</v>
      </c>
      <c r="E6121" s="1001" t="n">
        <v>3180251210</v>
      </c>
      <c r="F6121" s="1001" t="n">
        <v>78120</v>
      </c>
      <c r="G6121" s="1001" t="s">
        <v>13209</v>
      </c>
      <c r="H6121" s="1128" t="n">
        <v>551</v>
      </c>
      <c r="I6121" s="1068"/>
    </row>
    <row r="6122" customFormat="false" ht="12.75" hidden="false" customHeight="false" outlineLevel="0" collapsed="false">
      <c r="A6122" s="1001" t="n">
        <v>6120</v>
      </c>
      <c r="B6122" s="1001" t="s">
        <v>13210</v>
      </c>
      <c r="C6122" s="1001" t="s">
        <v>942</v>
      </c>
      <c r="D6122" s="1001" t="s">
        <v>847</v>
      </c>
      <c r="E6122" s="1001" t="n">
        <v>3180251220</v>
      </c>
      <c r="F6122" s="1001" t="n">
        <v>78121</v>
      </c>
      <c r="G6122" s="1001" t="s">
        <v>13211</v>
      </c>
      <c r="H6122" s="1128" t="n">
        <v>3098</v>
      </c>
      <c r="I6122" s="1068"/>
    </row>
    <row r="6123" customFormat="false" ht="12.75" hidden="false" customHeight="false" outlineLevel="0" collapsed="false">
      <c r="A6123" s="1001" t="n">
        <v>6121</v>
      </c>
      <c r="B6123" s="1001" t="s">
        <v>13212</v>
      </c>
      <c r="C6123" s="1001" t="s">
        <v>1215</v>
      </c>
      <c r="D6123" s="1001" t="s">
        <v>858</v>
      </c>
      <c r="E6123" s="1001" t="n">
        <v>1040140760</v>
      </c>
      <c r="F6123" s="1001" t="n">
        <v>21081</v>
      </c>
      <c r="G6123" s="1001" t="s">
        <v>13213</v>
      </c>
      <c r="H6123" s="1128" t="n">
        <v>3845</v>
      </c>
      <c r="I6123" s="1068"/>
    </row>
    <row r="6124" customFormat="false" ht="12.75" hidden="false" customHeight="false" outlineLevel="0" collapsed="false">
      <c r="A6124" s="1001" t="n">
        <v>6122</v>
      </c>
      <c r="B6124" s="1001" t="s">
        <v>13214</v>
      </c>
      <c r="C6124" s="1001" t="s">
        <v>1110</v>
      </c>
      <c r="D6124" s="1001" t="s">
        <v>858</v>
      </c>
      <c r="E6124" s="1001" t="n">
        <v>1040831555</v>
      </c>
      <c r="F6124" s="1001" t="n">
        <v>22231</v>
      </c>
      <c r="G6124" s="1001" t="s">
        <v>13215</v>
      </c>
      <c r="H6124" s="1128" t="n">
        <v>1572</v>
      </c>
      <c r="I6124" s="1068"/>
    </row>
    <row r="6125" customFormat="false" ht="12.75" hidden="false" customHeight="false" outlineLevel="0" collapsed="false">
      <c r="A6125" s="1001" t="n">
        <v>6123</v>
      </c>
      <c r="B6125" s="1001" t="s">
        <v>13216</v>
      </c>
      <c r="C6125" s="1001" t="s">
        <v>948</v>
      </c>
      <c r="D6125" s="1001" t="s">
        <v>462</v>
      </c>
      <c r="E6125" s="1001" t="n">
        <v>2110590540</v>
      </c>
      <c r="F6125" s="1001" t="n">
        <v>41054</v>
      </c>
      <c r="G6125" s="1001" t="s">
        <v>13217</v>
      </c>
      <c r="H6125" s="1128" t="n">
        <v>3201</v>
      </c>
      <c r="I6125" s="1068"/>
    </row>
    <row r="6126" customFormat="false" ht="12.75" hidden="false" customHeight="false" outlineLevel="0" collapsed="false">
      <c r="A6126" s="1001" t="n">
        <v>6124</v>
      </c>
      <c r="B6126" s="1001" t="s">
        <v>13218</v>
      </c>
      <c r="C6126" s="1001" t="s">
        <v>3596</v>
      </c>
      <c r="D6126" s="1001" t="s">
        <v>850</v>
      </c>
      <c r="E6126" s="1001" t="n">
        <v>1060350161</v>
      </c>
      <c r="F6126" s="1001" t="n">
        <v>31020</v>
      </c>
      <c r="G6126" s="1001" t="s">
        <v>13219</v>
      </c>
      <c r="H6126" s="1128" t="n">
        <v>1506</v>
      </c>
      <c r="I6126" s="1068"/>
    </row>
    <row r="6127" customFormat="false" ht="12.75" hidden="false" customHeight="false" outlineLevel="0" collapsed="false">
      <c r="A6127" s="1001" t="n">
        <v>6125</v>
      </c>
      <c r="B6127" s="1001" t="s">
        <v>13220</v>
      </c>
      <c r="C6127" s="1001" t="s">
        <v>1100</v>
      </c>
      <c r="D6127" s="1001" t="s">
        <v>848</v>
      </c>
      <c r="E6127" s="1001" t="n">
        <v>3150110610</v>
      </c>
      <c r="F6127" s="1001" t="n">
        <v>62062</v>
      </c>
      <c r="G6127" s="1001" t="s">
        <v>13221</v>
      </c>
      <c r="H6127" s="1128" t="n">
        <v>1918</v>
      </c>
      <c r="I6127" s="1068"/>
    </row>
    <row r="6128" customFormat="false" ht="12.75" hidden="false" customHeight="false" outlineLevel="0" collapsed="false">
      <c r="A6128" s="1001" t="n">
        <v>6126</v>
      </c>
      <c r="B6128" s="1001" t="s">
        <v>13222</v>
      </c>
      <c r="C6128" s="1001" t="s">
        <v>957</v>
      </c>
      <c r="D6128" s="1001" t="s">
        <v>464</v>
      </c>
      <c r="E6128" s="1001" t="n">
        <v>2120910460</v>
      </c>
      <c r="F6128" s="1001" t="n">
        <v>56047</v>
      </c>
      <c r="G6128" s="1001" t="s">
        <v>13223</v>
      </c>
      <c r="H6128" s="1128" t="n">
        <v>1994</v>
      </c>
      <c r="I6128" s="1068"/>
    </row>
    <row r="6129" customFormat="false" ht="12.75" hidden="false" customHeight="false" outlineLevel="0" collapsed="false">
      <c r="A6129" s="1001" t="n">
        <v>6127</v>
      </c>
      <c r="B6129" s="1001" t="s">
        <v>13224</v>
      </c>
      <c r="C6129" s="1001" t="s">
        <v>1017</v>
      </c>
      <c r="D6129" s="1001" t="s">
        <v>847</v>
      </c>
      <c r="E6129" s="1001" t="n">
        <v>3180670740</v>
      </c>
      <c r="F6129" s="1001" t="n">
        <v>80074</v>
      </c>
      <c r="G6129" s="1001" t="s">
        <v>13225</v>
      </c>
      <c r="H6129" s="1128" t="n">
        <v>3482</v>
      </c>
      <c r="I6129" s="1068"/>
    </row>
    <row r="6130" customFormat="false" ht="12.75" hidden="false" customHeight="false" outlineLevel="0" collapsed="false">
      <c r="A6130" s="1001" t="n">
        <v>6128</v>
      </c>
      <c r="B6130" s="1001" t="s">
        <v>13226</v>
      </c>
      <c r="C6130" s="1001" t="s">
        <v>942</v>
      </c>
      <c r="D6130" s="1001" t="s">
        <v>847</v>
      </c>
      <c r="E6130" s="1001" t="n">
        <v>3180251230</v>
      </c>
      <c r="F6130" s="1001" t="n">
        <v>78122</v>
      </c>
      <c r="G6130" s="1001" t="s">
        <v>13227</v>
      </c>
      <c r="H6130" s="1128" t="n">
        <v>6005</v>
      </c>
      <c r="I6130" s="1068"/>
    </row>
    <row r="6131" customFormat="false" ht="12.75" hidden="false" customHeight="false" outlineLevel="0" collapsed="false">
      <c r="A6131" s="1001" t="n">
        <v>6129</v>
      </c>
      <c r="B6131" s="1001" t="s">
        <v>13228</v>
      </c>
      <c r="C6131" s="1001" t="s">
        <v>1100</v>
      </c>
      <c r="D6131" s="1001" t="s">
        <v>848</v>
      </c>
      <c r="E6131" s="1001" t="n">
        <v>3150110620</v>
      </c>
      <c r="F6131" s="1001" t="n">
        <v>62063</v>
      </c>
      <c r="G6131" s="1001" t="s">
        <v>13229</v>
      </c>
      <c r="H6131" s="1128" t="n">
        <v>723</v>
      </c>
      <c r="I6131" s="1068"/>
    </row>
    <row r="6132" customFormat="false" ht="12.75" hidden="false" customHeight="false" outlineLevel="0" collapsed="false">
      <c r="A6132" s="1001" t="n">
        <v>6130</v>
      </c>
      <c r="B6132" s="1001" t="s">
        <v>13230</v>
      </c>
      <c r="C6132" s="1001" t="s">
        <v>1174</v>
      </c>
      <c r="D6132" s="1001" t="s">
        <v>847</v>
      </c>
      <c r="E6132" s="1001" t="n">
        <v>3180221070</v>
      </c>
      <c r="F6132" s="1001" t="n">
        <v>79110</v>
      </c>
      <c r="G6132" s="1001" t="s">
        <v>13231</v>
      </c>
      <c r="H6132" s="1128" t="n">
        <v>1440</v>
      </c>
      <c r="I6132" s="1068"/>
    </row>
    <row r="6133" customFormat="false" ht="12.75" hidden="false" customHeight="false" outlineLevel="0" collapsed="false">
      <c r="A6133" s="1001" t="n">
        <v>6131</v>
      </c>
      <c r="B6133" s="1001" t="s">
        <v>13232</v>
      </c>
      <c r="C6133" s="1001" t="s">
        <v>922</v>
      </c>
      <c r="D6133" s="1001" t="s">
        <v>848</v>
      </c>
      <c r="E6133" s="1001" t="n">
        <v>3150721210</v>
      </c>
      <c r="F6133" s="1001" t="n">
        <v>65121</v>
      </c>
      <c r="G6133" s="1001" t="s">
        <v>13233</v>
      </c>
      <c r="H6133" s="1128" t="n">
        <v>2610</v>
      </c>
      <c r="I6133" s="1068"/>
    </row>
    <row r="6134" customFormat="false" ht="12.75" hidden="false" customHeight="false" outlineLevel="0" collapsed="false">
      <c r="A6134" s="1001" t="n">
        <v>6132</v>
      </c>
      <c r="B6134" s="1001" t="s">
        <v>13234</v>
      </c>
      <c r="C6134" s="1001" t="s">
        <v>1087</v>
      </c>
      <c r="D6134" s="1001" t="s">
        <v>848</v>
      </c>
      <c r="E6134" s="1001" t="n">
        <v>3150080810</v>
      </c>
      <c r="F6134" s="1001" t="n">
        <v>64082</v>
      </c>
      <c r="G6134" s="1001" t="s">
        <v>13235</v>
      </c>
      <c r="H6134" s="1128" t="n">
        <v>1094</v>
      </c>
      <c r="I6134" s="1068"/>
    </row>
    <row r="6135" customFormat="false" ht="12.75" hidden="false" customHeight="false" outlineLevel="0" collapsed="false">
      <c r="A6135" s="1001" t="n">
        <v>6133</v>
      </c>
      <c r="B6135" s="1001" t="s">
        <v>13236</v>
      </c>
      <c r="C6135" s="1001" t="s">
        <v>1092</v>
      </c>
      <c r="D6135" s="1001" t="s">
        <v>848</v>
      </c>
      <c r="E6135" s="1001" t="n">
        <v>3150200770</v>
      </c>
      <c r="F6135" s="1001" t="n">
        <v>61077</v>
      </c>
      <c r="G6135" s="1001" t="s">
        <v>13237</v>
      </c>
      <c r="H6135" s="1128" t="n">
        <v>14643</v>
      </c>
      <c r="I6135" s="1068"/>
    </row>
    <row r="6136" customFormat="false" ht="12.75" hidden="false" customHeight="false" outlineLevel="0" collapsed="false">
      <c r="A6136" s="1001" t="n">
        <v>6134</v>
      </c>
      <c r="B6136" s="1001" t="s">
        <v>13238</v>
      </c>
      <c r="C6136" s="1001" t="s">
        <v>1068</v>
      </c>
      <c r="D6136" s="1001" t="s">
        <v>462</v>
      </c>
      <c r="E6136" s="1001" t="n">
        <v>2110030410</v>
      </c>
      <c r="F6136" s="1001" t="n">
        <v>42041</v>
      </c>
      <c r="G6136" s="1001" t="s">
        <v>13239</v>
      </c>
      <c r="H6136" s="1128" t="n">
        <v>2026</v>
      </c>
      <c r="I6136" s="1068"/>
    </row>
    <row r="6137" customFormat="false" ht="12.75" hidden="false" customHeight="false" outlineLevel="0" collapsed="false">
      <c r="A6137" s="1001" t="n">
        <v>6135</v>
      </c>
      <c r="B6137" s="1001" t="s">
        <v>13240</v>
      </c>
      <c r="C6137" s="1001" t="s">
        <v>896</v>
      </c>
      <c r="D6137" s="1001" t="s">
        <v>458</v>
      </c>
      <c r="E6137" s="1001" t="n">
        <v>2090630185</v>
      </c>
      <c r="F6137" s="1001" t="n">
        <v>47024</v>
      </c>
      <c r="G6137" s="1001" t="s">
        <v>13241</v>
      </c>
      <c r="H6137" s="1128" t="n">
        <v>7671</v>
      </c>
      <c r="I6137" s="1068"/>
    </row>
    <row r="6138" customFormat="false" ht="12.75" hidden="false" customHeight="false" outlineLevel="0" collapsed="false">
      <c r="A6138" s="1001" t="n">
        <v>6136</v>
      </c>
      <c r="B6138" s="1001" t="s">
        <v>13242</v>
      </c>
      <c r="C6138" s="1001" t="s">
        <v>942</v>
      </c>
      <c r="D6138" s="1001" t="s">
        <v>847</v>
      </c>
      <c r="E6138" s="1001" t="n">
        <v>3180251240</v>
      </c>
      <c r="F6138" s="1001" t="n">
        <v>78123</v>
      </c>
      <c r="G6138" s="1001" t="s">
        <v>13243</v>
      </c>
      <c r="H6138" s="1128" t="n">
        <v>6942</v>
      </c>
      <c r="I6138" s="1068"/>
    </row>
    <row r="6139" customFormat="false" ht="12.75" hidden="false" customHeight="false" outlineLevel="0" collapsed="false">
      <c r="A6139" s="1001" t="n">
        <v>6137</v>
      </c>
      <c r="B6139" s="1001" t="s">
        <v>13244</v>
      </c>
      <c r="C6139" s="1001" t="s">
        <v>985</v>
      </c>
      <c r="D6139" s="1001" t="s">
        <v>857</v>
      </c>
      <c r="E6139" s="1001" t="n">
        <v>4190480780</v>
      </c>
      <c r="F6139" s="1001" t="n">
        <v>83079</v>
      </c>
      <c r="G6139" s="1001" t="s">
        <v>13245</v>
      </c>
      <c r="H6139" s="1128" t="n">
        <v>1812</v>
      </c>
      <c r="I6139" s="1068"/>
    </row>
    <row r="6140" customFormat="false" ht="12.75" hidden="false" customHeight="false" outlineLevel="0" collapsed="false">
      <c r="A6140" s="1001" t="n">
        <v>6138</v>
      </c>
      <c r="B6140" s="1001" t="s">
        <v>13246</v>
      </c>
      <c r="C6140" s="1001" t="s">
        <v>1100</v>
      </c>
      <c r="D6140" s="1001" t="s">
        <v>848</v>
      </c>
      <c r="E6140" s="1001" t="n">
        <v>3150110630</v>
      </c>
      <c r="F6140" s="1001" t="n">
        <v>62064</v>
      </c>
      <c r="G6140" s="1001" t="s">
        <v>13247</v>
      </c>
      <c r="H6140" s="1128" t="n">
        <v>3014</v>
      </c>
      <c r="I6140" s="1068"/>
    </row>
    <row r="6141" customFormat="false" ht="12.75" hidden="false" customHeight="false" outlineLevel="0" collapsed="false">
      <c r="A6141" s="1001" t="n">
        <v>6139</v>
      </c>
      <c r="B6141" s="1001" t="s">
        <v>13248</v>
      </c>
      <c r="C6141" s="1001" t="s">
        <v>1092</v>
      </c>
      <c r="D6141" s="1001" t="s">
        <v>848</v>
      </c>
      <c r="E6141" s="1001" t="n">
        <v>3150200771</v>
      </c>
      <c r="F6141" s="1001" t="n">
        <v>61104</v>
      </c>
      <c r="G6141" s="1001" t="s">
        <v>13249</v>
      </c>
      <c r="H6141" s="1128" t="n">
        <v>6456</v>
      </c>
      <c r="I6141" s="1068"/>
    </row>
    <row r="6142" customFormat="false" ht="12.75" hidden="false" customHeight="false" outlineLevel="0" collapsed="false">
      <c r="A6142" s="1001" t="n">
        <v>6140</v>
      </c>
      <c r="B6142" s="1001" t="s">
        <v>13250</v>
      </c>
      <c r="C6142" s="1001" t="s">
        <v>905</v>
      </c>
      <c r="D6142" s="1001" t="s">
        <v>855</v>
      </c>
      <c r="E6142" s="1001" t="n">
        <v>3160310450</v>
      </c>
      <c r="F6142" s="1001" t="n">
        <v>71047</v>
      </c>
      <c r="G6142" s="1001" t="s">
        <v>13251</v>
      </c>
      <c r="H6142" s="1128" t="n">
        <v>12789</v>
      </c>
      <c r="I6142" s="1068"/>
    </row>
    <row r="6143" customFormat="false" ht="12.75" hidden="false" customHeight="false" outlineLevel="0" collapsed="false">
      <c r="A6143" s="1001" t="n">
        <v>6141</v>
      </c>
      <c r="B6143" s="1001" t="s">
        <v>13252</v>
      </c>
      <c r="C6143" s="1001" t="s">
        <v>905</v>
      </c>
      <c r="D6143" s="1001" t="s">
        <v>855</v>
      </c>
      <c r="E6143" s="1001" t="n">
        <v>3160310460</v>
      </c>
      <c r="F6143" s="1001" t="n">
        <v>71048</v>
      </c>
      <c r="G6143" s="1001" t="s">
        <v>13253</v>
      </c>
      <c r="H6143" s="1128" t="n">
        <v>890</v>
      </c>
      <c r="I6143" s="1068"/>
    </row>
    <row r="6144" customFormat="false" ht="12.75" hidden="false" customHeight="false" outlineLevel="0" collapsed="false">
      <c r="A6144" s="1001" t="n">
        <v>6142</v>
      </c>
      <c r="B6144" s="1001" t="s">
        <v>13254</v>
      </c>
      <c r="C6144" s="1001" t="s">
        <v>1418</v>
      </c>
      <c r="D6144" s="1001" t="s">
        <v>850</v>
      </c>
      <c r="E6144" s="1001" t="n">
        <v>1060930390</v>
      </c>
      <c r="F6144" s="1001" t="n">
        <v>93039</v>
      </c>
      <c r="G6144" s="1001" t="s">
        <v>13255</v>
      </c>
      <c r="H6144" s="1128" t="n">
        <v>1453</v>
      </c>
      <c r="I6144" s="1068"/>
    </row>
    <row r="6145" customFormat="false" ht="12.75" hidden="false" customHeight="false" outlineLevel="0" collapsed="false">
      <c r="A6145" s="1001" t="n">
        <v>6143</v>
      </c>
      <c r="B6145" s="1001" t="s">
        <v>13256</v>
      </c>
      <c r="C6145" s="1001" t="s">
        <v>1032</v>
      </c>
      <c r="D6145" s="1001" t="s">
        <v>854</v>
      </c>
      <c r="E6145" s="1001" t="n">
        <v>1010070990</v>
      </c>
      <c r="F6145" s="1001" t="n">
        <v>5099</v>
      </c>
      <c r="G6145" s="1001" t="s">
        <v>13257</v>
      </c>
      <c r="H6145" s="1128" t="n">
        <v>660</v>
      </c>
      <c r="I6145" s="1068"/>
    </row>
    <row r="6146" customFormat="false" ht="12.75" hidden="false" customHeight="false" outlineLevel="0" collapsed="false">
      <c r="A6146" s="1001" t="n">
        <v>6144</v>
      </c>
      <c r="B6146" s="1001" t="s">
        <v>13258</v>
      </c>
      <c r="C6146" s="1001" t="s">
        <v>1009</v>
      </c>
      <c r="D6146" s="1001" t="s">
        <v>861</v>
      </c>
      <c r="E6146" s="1001" t="n">
        <v>1050890720</v>
      </c>
      <c r="F6146" s="1001" t="n">
        <v>23073</v>
      </c>
      <c r="G6146" s="1001" t="s">
        <v>13259</v>
      </c>
      <c r="H6146" s="1128" t="n">
        <v>16021</v>
      </c>
      <c r="I6146" s="1068"/>
    </row>
    <row r="6147" customFormat="false" ht="12.75" hidden="false" customHeight="false" outlineLevel="0" collapsed="false">
      <c r="A6147" s="1001" t="n">
        <v>6145</v>
      </c>
      <c r="B6147" s="1001" t="s">
        <v>13260</v>
      </c>
      <c r="C6147" s="1001" t="s">
        <v>1035</v>
      </c>
      <c r="D6147" s="1001" t="s">
        <v>854</v>
      </c>
      <c r="E6147" s="1001" t="n">
        <v>1010812370</v>
      </c>
      <c r="F6147" s="1001" t="n">
        <v>1247</v>
      </c>
      <c r="G6147" s="1001" t="s">
        <v>13261</v>
      </c>
      <c r="H6147" s="1128" t="n">
        <v>811</v>
      </c>
      <c r="I6147" s="1068"/>
    </row>
    <row r="6148" customFormat="false" ht="12.75" hidden="false" customHeight="false" outlineLevel="0" collapsed="false">
      <c r="A6148" s="1001" t="n">
        <v>6146</v>
      </c>
      <c r="B6148" s="1001" t="s">
        <v>13262</v>
      </c>
      <c r="C6148" s="1001" t="s">
        <v>899</v>
      </c>
      <c r="D6148" s="1001" t="s">
        <v>846</v>
      </c>
      <c r="E6148" s="1001" t="n">
        <v>3170640760</v>
      </c>
      <c r="F6148" s="1001" t="n">
        <v>76077</v>
      </c>
      <c r="G6148" s="1001" t="s">
        <v>13263</v>
      </c>
      <c r="H6148" s="1128" t="n">
        <v>688</v>
      </c>
      <c r="I6148" s="1068"/>
    </row>
    <row r="6149" customFormat="false" ht="12.75" hidden="false" customHeight="false" outlineLevel="0" collapsed="false">
      <c r="A6149" s="1001" t="n">
        <v>6147</v>
      </c>
      <c r="B6149" s="1001" t="s">
        <v>13264</v>
      </c>
      <c r="C6149" s="1001" t="s">
        <v>954</v>
      </c>
      <c r="D6149" s="1001" t="s">
        <v>852</v>
      </c>
      <c r="E6149" s="1001" t="n">
        <v>1030450590</v>
      </c>
      <c r="F6149" s="1001" t="n">
        <v>20059</v>
      </c>
      <c r="G6149" s="1001" t="s">
        <v>13265</v>
      </c>
      <c r="H6149" s="1128" t="n">
        <v>1598</v>
      </c>
      <c r="I6149" s="1068"/>
    </row>
    <row r="6150" customFormat="false" ht="12.75" hidden="false" customHeight="false" outlineLevel="0" collapsed="false">
      <c r="A6150" s="1001" t="n">
        <v>6148</v>
      </c>
      <c r="B6150" s="1001" t="s">
        <v>13266</v>
      </c>
      <c r="C6150" s="1001" t="s">
        <v>951</v>
      </c>
      <c r="D6150" s="1001" t="s">
        <v>852</v>
      </c>
      <c r="E6150" s="1001" t="n">
        <v>1030260880</v>
      </c>
      <c r="F6150" s="1001" t="n">
        <v>19091</v>
      </c>
      <c r="G6150" s="1001" t="s">
        <v>13267</v>
      </c>
      <c r="H6150" s="1128" t="n">
        <v>397</v>
      </c>
      <c r="I6150" s="1068"/>
    </row>
    <row r="6151" customFormat="false" ht="12.75" hidden="false" customHeight="false" outlineLevel="0" collapsed="false">
      <c r="A6151" s="1001" t="n">
        <v>6149</v>
      </c>
      <c r="B6151" s="1001" t="s">
        <v>13268</v>
      </c>
      <c r="C6151" s="1001" t="s">
        <v>942</v>
      </c>
      <c r="D6151" s="1001" t="s">
        <v>847</v>
      </c>
      <c r="E6151" s="1001" t="n">
        <v>3180251250</v>
      </c>
      <c r="F6151" s="1001" t="n">
        <v>78124</v>
      </c>
      <c r="G6151" s="1001" t="s">
        <v>13269</v>
      </c>
      <c r="H6151" s="1128" t="n">
        <v>968</v>
      </c>
      <c r="I6151" s="1068"/>
    </row>
    <row r="6152" customFormat="false" ht="12.75" hidden="false" customHeight="false" outlineLevel="0" collapsed="false">
      <c r="A6152" s="1001" t="n">
        <v>6150</v>
      </c>
      <c r="B6152" s="1001" t="s">
        <v>13270</v>
      </c>
      <c r="C6152" s="1001" t="s">
        <v>875</v>
      </c>
      <c r="D6152" s="1001" t="s">
        <v>861</v>
      </c>
      <c r="E6152" s="1001" t="n">
        <v>1050540770</v>
      </c>
      <c r="F6152" s="1001" t="n">
        <v>28077</v>
      </c>
      <c r="G6152" s="1001" t="s">
        <v>13271</v>
      </c>
      <c r="H6152" s="1128" t="n">
        <v>13184</v>
      </c>
      <c r="I6152" s="1068"/>
    </row>
    <row r="6153" customFormat="false" ht="12.75" hidden="false" customHeight="false" outlineLevel="0" collapsed="false">
      <c r="A6153" s="1001" t="n">
        <v>6151</v>
      </c>
      <c r="B6153" s="1001" t="s">
        <v>13272</v>
      </c>
      <c r="C6153" s="1001" t="s">
        <v>1004</v>
      </c>
      <c r="D6153" s="1001" t="s">
        <v>861</v>
      </c>
      <c r="E6153" s="1001" t="n">
        <v>1050710440</v>
      </c>
      <c r="F6153" s="1001" t="n">
        <v>29044</v>
      </c>
      <c r="G6153" s="1001" t="s">
        <v>13273</v>
      </c>
      <c r="H6153" s="1128" t="n">
        <v>3758</v>
      </c>
      <c r="I6153" s="1068"/>
    </row>
    <row r="6154" customFormat="false" ht="12.75" hidden="false" customHeight="false" outlineLevel="0" collapsed="false">
      <c r="A6154" s="1001" t="n">
        <v>6152</v>
      </c>
      <c r="B6154" s="1001" t="s">
        <v>13274</v>
      </c>
      <c r="C6154" s="1001" t="s">
        <v>1215</v>
      </c>
      <c r="D6154" s="1001" t="s">
        <v>858</v>
      </c>
      <c r="E6154" s="1001" t="n">
        <v>1040140770</v>
      </c>
      <c r="F6154" s="1001" t="n">
        <v>21082</v>
      </c>
      <c r="G6154" s="1001" t="s">
        <v>13275</v>
      </c>
      <c r="H6154" s="1128" t="n">
        <v>1761</v>
      </c>
      <c r="I6154" s="1068"/>
    </row>
    <row r="6155" customFormat="false" ht="12.75" hidden="false" customHeight="false" outlineLevel="0" collapsed="false">
      <c r="A6155" s="1001" t="n">
        <v>6153</v>
      </c>
      <c r="B6155" s="1001" t="s">
        <v>13276</v>
      </c>
      <c r="C6155" s="1001" t="s">
        <v>1215</v>
      </c>
      <c r="D6155" s="1001" t="s">
        <v>858</v>
      </c>
      <c r="E6155" s="1001" t="n">
        <v>1040140771</v>
      </c>
      <c r="F6155" s="1001" t="n">
        <v>21083</v>
      </c>
      <c r="G6155" s="1001" t="s">
        <v>13277</v>
      </c>
      <c r="H6155" s="1128" t="n">
        <v>3235</v>
      </c>
      <c r="I6155" s="1068"/>
    </row>
    <row r="6156" customFormat="false" ht="12.75" hidden="false" customHeight="false" outlineLevel="0" collapsed="false">
      <c r="A6156" s="1001" t="n">
        <v>6154</v>
      </c>
      <c r="B6156" s="1001" t="s">
        <v>13278</v>
      </c>
      <c r="C6156" s="1001" t="s">
        <v>971</v>
      </c>
      <c r="D6156" s="1001" t="s">
        <v>853</v>
      </c>
      <c r="E6156" s="1001" t="n">
        <v>3140190690</v>
      </c>
      <c r="F6156" s="1001" t="n">
        <v>70069</v>
      </c>
      <c r="G6156" s="1001" t="s">
        <v>13279</v>
      </c>
      <c r="H6156" s="1128" t="n">
        <v>4531</v>
      </c>
      <c r="I6156" s="1068"/>
    </row>
    <row r="6157" customFormat="false" ht="12.75" hidden="false" customHeight="false" outlineLevel="0" collapsed="false">
      <c r="A6157" s="1001" t="n">
        <v>6155</v>
      </c>
      <c r="B6157" s="1001" t="s">
        <v>13280</v>
      </c>
      <c r="C6157" s="1001" t="s">
        <v>1187</v>
      </c>
      <c r="D6157" s="1001" t="s">
        <v>849</v>
      </c>
      <c r="E6157" s="1001" t="n">
        <v>1080680370</v>
      </c>
      <c r="F6157" s="1001" t="n">
        <v>35037</v>
      </c>
      <c r="G6157" s="1001" t="s">
        <v>13281</v>
      </c>
      <c r="H6157" s="1128" t="n">
        <v>8194</v>
      </c>
      <c r="I6157" s="1068"/>
    </row>
    <row r="6158" customFormat="false" ht="12.75" hidden="false" customHeight="false" outlineLevel="0" collapsed="false">
      <c r="A6158" s="1001" t="n">
        <v>6156</v>
      </c>
      <c r="B6158" s="1001" t="s">
        <v>13282</v>
      </c>
      <c r="C6158" s="1001" t="s">
        <v>878</v>
      </c>
      <c r="D6158" s="1001" t="s">
        <v>852</v>
      </c>
      <c r="E6158" s="1001" t="n">
        <v>1030990480</v>
      </c>
      <c r="F6158" s="1001" t="n">
        <v>98048</v>
      </c>
      <c r="G6158" s="1001" t="s">
        <v>13283</v>
      </c>
      <c r="H6158" s="1128" t="n">
        <v>3710</v>
      </c>
      <c r="I6158" s="1068"/>
    </row>
    <row r="6159" customFormat="false" ht="12.75" hidden="false" customHeight="false" outlineLevel="0" collapsed="false">
      <c r="A6159" s="1001" t="n">
        <v>6157</v>
      </c>
      <c r="B6159" s="1001" t="s">
        <v>13284</v>
      </c>
      <c r="C6159" s="1001" t="s">
        <v>1100</v>
      </c>
      <c r="D6159" s="1001" t="s">
        <v>848</v>
      </c>
      <c r="E6159" s="1001" t="n">
        <v>3150110640</v>
      </c>
      <c r="F6159" s="1001" t="n">
        <v>62065</v>
      </c>
      <c r="G6159" s="1001" t="s">
        <v>13285</v>
      </c>
      <c r="H6159" s="1128" t="n">
        <v>1158</v>
      </c>
      <c r="I6159" s="1068"/>
    </row>
    <row r="6160" customFormat="false" ht="12.75" hidden="false" customHeight="false" outlineLevel="0" collapsed="false">
      <c r="A6160" s="1001" t="n">
        <v>6158</v>
      </c>
      <c r="B6160" s="1001" t="s">
        <v>13286</v>
      </c>
      <c r="C6160" s="1001" t="s">
        <v>1117</v>
      </c>
      <c r="D6160" s="1001" t="s">
        <v>852</v>
      </c>
      <c r="E6160" s="1001" t="n">
        <v>1030571340</v>
      </c>
      <c r="F6160" s="1001" t="n">
        <v>18137</v>
      </c>
      <c r="G6160" s="1001" t="s">
        <v>13287</v>
      </c>
      <c r="H6160" s="1128" t="n">
        <v>6326</v>
      </c>
      <c r="I6160" s="1068"/>
    </row>
    <row r="6161" customFormat="false" ht="12.75" hidden="false" customHeight="false" outlineLevel="0" collapsed="false">
      <c r="A6161" s="1001" t="n">
        <v>6159</v>
      </c>
      <c r="B6161" s="1001" t="s">
        <v>13288</v>
      </c>
      <c r="C6161" s="1001" t="s">
        <v>1325</v>
      </c>
      <c r="D6161" s="1001" t="s">
        <v>468</v>
      </c>
      <c r="E6161" s="1001" t="n">
        <v>3130230820</v>
      </c>
      <c r="F6161" s="1001" t="n">
        <v>69082</v>
      </c>
      <c r="G6161" s="1001" t="s">
        <v>13289</v>
      </c>
      <c r="H6161" s="1128" t="n">
        <v>832</v>
      </c>
      <c r="I6161" s="1068"/>
    </row>
    <row r="6162" customFormat="false" ht="12.75" hidden="false" customHeight="false" outlineLevel="0" collapsed="false">
      <c r="A6162" s="1001" t="n">
        <v>6160</v>
      </c>
      <c r="B6162" s="1001" t="s">
        <v>13290</v>
      </c>
      <c r="C6162" s="1001" t="s">
        <v>1087</v>
      </c>
      <c r="D6162" s="1001" t="s">
        <v>848</v>
      </c>
      <c r="E6162" s="1001" t="n">
        <v>3150080820</v>
      </c>
      <c r="F6162" s="1001" t="n">
        <v>64083</v>
      </c>
      <c r="G6162" s="1001" t="s">
        <v>13291</v>
      </c>
      <c r="H6162" s="1128" t="n">
        <v>4805</v>
      </c>
      <c r="I6162" s="1068"/>
    </row>
    <row r="6163" customFormat="false" ht="12.75" hidden="false" customHeight="false" outlineLevel="0" collapsed="false">
      <c r="A6163" s="1001" t="n">
        <v>6161</v>
      </c>
      <c r="B6163" s="1001" t="s">
        <v>13292</v>
      </c>
      <c r="C6163" s="1001" t="s">
        <v>1796</v>
      </c>
      <c r="D6163" s="1001" t="s">
        <v>855</v>
      </c>
      <c r="E6163" s="1001" t="n">
        <v>3160780250</v>
      </c>
      <c r="F6163" s="1001" t="n">
        <v>73025</v>
      </c>
      <c r="G6163" s="1001" t="s">
        <v>13293</v>
      </c>
      <c r="H6163" s="1128" t="n">
        <v>8963</v>
      </c>
      <c r="I6163" s="1068"/>
    </row>
    <row r="6164" customFormat="false" ht="12.75" hidden="false" customHeight="false" outlineLevel="0" collapsed="false">
      <c r="A6164" s="1001" t="n">
        <v>6162</v>
      </c>
      <c r="B6164" s="1001" t="s">
        <v>13294</v>
      </c>
      <c r="C6164" s="1001" t="s">
        <v>1032</v>
      </c>
      <c r="D6164" s="1001" t="s">
        <v>854</v>
      </c>
      <c r="E6164" s="1001" t="n">
        <v>1010071000</v>
      </c>
      <c r="F6164" s="1001" t="n">
        <v>5100</v>
      </c>
      <c r="G6164" s="1001" t="s">
        <v>13295</v>
      </c>
      <c r="H6164" s="1128" t="n">
        <v>989</v>
      </c>
      <c r="I6164" s="1068"/>
    </row>
    <row r="6165" customFormat="false" ht="12.75" hidden="false" customHeight="false" outlineLevel="0" collapsed="false">
      <c r="A6165" s="1001" t="n">
        <v>6163</v>
      </c>
      <c r="B6165" s="1001" t="s">
        <v>13296</v>
      </c>
      <c r="C6165" s="1001" t="s">
        <v>922</v>
      </c>
      <c r="D6165" s="1001" t="s">
        <v>848</v>
      </c>
      <c r="E6165" s="1001" t="n">
        <v>3150721220</v>
      </c>
      <c r="F6165" s="1001" t="n">
        <v>65122</v>
      </c>
      <c r="G6165" s="1001" t="s">
        <v>13297</v>
      </c>
      <c r="H6165" s="1128" t="n">
        <v>10325</v>
      </c>
      <c r="I6165" s="1068"/>
    </row>
    <row r="6166" customFormat="false" ht="12.75" hidden="false" customHeight="false" outlineLevel="0" collapsed="false">
      <c r="A6166" s="1001" t="n">
        <v>6164</v>
      </c>
      <c r="B6166" s="1001" t="s">
        <v>13298</v>
      </c>
      <c r="C6166" s="1001" t="s">
        <v>971</v>
      </c>
      <c r="D6166" s="1001" t="s">
        <v>853</v>
      </c>
      <c r="E6166" s="1001" t="n">
        <v>3140190700</v>
      </c>
      <c r="F6166" s="1001" t="n">
        <v>70070</v>
      </c>
      <c r="G6166" s="1001" t="s">
        <v>13299</v>
      </c>
      <c r="H6166" s="1128" t="n">
        <v>802</v>
      </c>
      <c r="I6166" s="1068"/>
    </row>
    <row r="6167" customFormat="false" ht="12.75" hidden="false" customHeight="false" outlineLevel="0" collapsed="false">
      <c r="A6167" s="1001" t="n">
        <v>6165</v>
      </c>
      <c r="B6167" s="1001" t="s">
        <v>13300</v>
      </c>
      <c r="C6167" s="1001" t="s">
        <v>1035</v>
      </c>
      <c r="D6167" s="1001" t="s">
        <v>854</v>
      </c>
      <c r="E6167" s="1001" t="n">
        <v>1010812380</v>
      </c>
      <c r="F6167" s="1001" t="n">
        <v>1248</v>
      </c>
      <c r="G6167" s="1001" t="s">
        <v>13301</v>
      </c>
      <c r="H6167" s="1128" t="n">
        <v>10228</v>
      </c>
      <c r="I6167" s="1068"/>
    </row>
    <row r="6168" customFormat="false" ht="12.75" hidden="false" customHeight="false" outlineLevel="0" collapsed="false">
      <c r="A6168" s="1001" t="n">
        <v>6166</v>
      </c>
      <c r="B6168" s="1001" t="s">
        <v>13302</v>
      </c>
      <c r="C6168" s="1001" t="s">
        <v>378</v>
      </c>
      <c r="D6168" s="1001" t="s">
        <v>854</v>
      </c>
      <c r="E6168" s="1001" t="n">
        <v>1010521270</v>
      </c>
      <c r="F6168" s="1001" t="n">
        <v>3133</v>
      </c>
      <c r="G6168" s="1001" t="s">
        <v>13303</v>
      </c>
      <c r="H6168" s="1128" t="n">
        <v>2994</v>
      </c>
      <c r="I6168" s="1068"/>
    </row>
    <row r="6169" customFormat="false" ht="12.75" hidden="false" customHeight="false" outlineLevel="0" collapsed="false">
      <c r="A6169" s="1001" t="n">
        <v>6167</v>
      </c>
      <c r="B6169" s="1001" t="s">
        <v>13304</v>
      </c>
      <c r="C6169" s="1001" t="s">
        <v>1250</v>
      </c>
      <c r="D6169" s="1001" t="s">
        <v>857</v>
      </c>
      <c r="E6169" s="1001" t="n">
        <v>4190550630</v>
      </c>
      <c r="F6169" s="1001" t="n">
        <v>82065</v>
      </c>
      <c r="G6169" s="1001" t="s">
        <v>13305</v>
      </c>
      <c r="H6169" s="1128" t="n">
        <v>1384</v>
      </c>
      <c r="I6169" s="1068"/>
    </row>
    <row r="6170" customFormat="false" ht="12.75" hidden="false" customHeight="false" outlineLevel="0" collapsed="false">
      <c r="A6170" s="1001" t="n">
        <v>6168</v>
      </c>
      <c r="B6170" s="1001" t="s">
        <v>13306</v>
      </c>
      <c r="C6170" s="1001" t="s">
        <v>922</v>
      </c>
      <c r="D6170" s="1001" t="s">
        <v>848</v>
      </c>
      <c r="E6170" s="1001" t="n">
        <v>3150721230</v>
      </c>
      <c r="F6170" s="1001" t="n">
        <v>65123</v>
      </c>
      <c r="G6170" s="1001" t="s">
        <v>13307</v>
      </c>
      <c r="H6170" s="1128" t="n">
        <v>863</v>
      </c>
      <c r="I6170" s="1068"/>
    </row>
    <row r="6171" customFormat="false" ht="12.75" hidden="false" customHeight="false" outlineLevel="0" collapsed="false">
      <c r="A6171" s="1001" t="n">
        <v>6169</v>
      </c>
      <c r="B6171" s="1001" t="s">
        <v>13308</v>
      </c>
      <c r="C6171" s="1001" t="s">
        <v>1009</v>
      </c>
      <c r="D6171" s="1001" t="s">
        <v>861</v>
      </c>
      <c r="E6171" s="1001" t="n">
        <v>1050890730</v>
      </c>
      <c r="F6171" s="1001" t="n">
        <v>23074</v>
      </c>
      <c r="G6171" s="1001" t="s">
        <v>13309</v>
      </c>
      <c r="H6171" s="1128" t="n">
        <v>580</v>
      </c>
      <c r="I6171" s="1068"/>
    </row>
    <row r="6172" customFormat="false" ht="12.75" hidden="false" customHeight="false" outlineLevel="0" collapsed="false">
      <c r="A6172" s="1001" t="n">
        <v>6170</v>
      </c>
      <c r="B6172" s="1001" t="s">
        <v>13310</v>
      </c>
      <c r="C6172" s="1001" t="s">
        <v>911</v>
      </c>
      <c r="D6172" s="1001" t="s">
        <v>846</v>
      </c>
      <c r="E6172" s="1001" t="n">
        <v>3170470250</v>
      </c>
      <c r="F6172" s="1001" t="n">
        <v>77026</v>
      </c>
      <c r="G6172" s="1001" t="s">
        <v>13311</v>
      </c>
      <c r="H6172" s="1128" t="n">
        <v>1287</v>
      </c>
      <c r="I6172" s="1068"/>
    </row>
    <row r="6173" customFormat="false" ht="12.75" hidden="false" customHeight="false" outlineLevel="0" collapsed="false">
      <c r="A6173" s="1001" t="n">
        <v>6171</v>
      </c>
      <c r="B6173" s="1001" t="s">
        <v>13312</v>
      </c>
      <c r="C6173" s="1001" t="s">
        <v>922</v>
      </c>
      <c r="D6173" s="1001" t="s">
        <v>848</v>
      </c>
      <c r="E6173" s="1001" t="n">
        <v>3150721240</v>
      </c>
      <c r="F6173" s="1001" t="n">
        <v>65124</v>
      </c>
      <c r="G6173" s="1001" t="s">
        <v>13313</v>
      </c>
      <c r="H6173" s="1128" t="n">
        <v>542</v>
      </c>
      <c r="I6173" s="1068"/>
    </row>
    <row r="6174" customFormat="false" ht="12.75" hidden="false" customHeight="false" outlineLevel="0" collapsed="false">
      <c r="A6174" s="1001" t="n">
        <v>6172</v>
      </c>
      <c r="B6174" s="1001" t="s">
        <v>13314</v>
      </c>
      <c r="C6174" s="1001" t="s">
        <v>2205</v>
      </c>
      <c r="D6174" s="1001" t="s">
        <v>847</v>
      </c>
      <c r="E6174" s="1001" t="n">
        <v>3180970200</v>
      </c>
      <c r="F6174" s="1001" t="n">
        <v>101020</v>
      </c>
      <c r="G6174" s="1001" t="s">
        <v>13315</v>
      </c>
      <c r="H6174" s="1128" t="n">
        <v>1952</v>
      </c>
      <c r="I6174" s="1068"/>
    </row>
    <row r="6175" customFormat="false" ht="12.75" hidden="false" customHeight="false" outlineLevel="0" collapsed="false">
      <c r="A6175" s="1001" t="n">
        <v>6173</v>
      </c>
      <c r="B6175" s="1001" t="s">
        <v>13316</v>
      </c>
      <c r="C6175" s="1001" t="s">
        <v>1884</v>
      </c>
      <c r="D6175" s="1001" t="s">
        <v>849</v>
      </c>
      <c r="E6175" s="1001" t="n">
        <v>1080320400</v>
      </c>
      <c r="F6175" s="1001" t="n">
        <v>40041</v>
      </c>
      <c r="G6175" s="1001" t="s">
        <v>13317</v>
      </c>
      <c r="H6175" s="1128" t="n">
        <v>12192</v>
      </c>
      <c r="I6175" s="1068"/>
    </row>
    <row r="6176" customFormat="false" ht="12.75" hidden="false" customHeight="false" outlineLevel="0" collapsed="false">
      <c r="A6176" s="1001" t="n">
        <v>6174</v>
      </c>
      <c r="B6176" s="1001" t="s">
        <v>13318</v>
      </c>
      <c r="C6176" s="1001" t="s">
        <v>1035</v>
      </c>
      <c r="D6176" s="1001" t="s">
        <v>854</v>
      </c>
      <c r="E6176" s="1001" t="n">
        <v>1010812390</v>
      </c>
      <c r="F6176" s="1001" t="n">
        <v>1249</v>
      </c>
      <c r="G6176" s="1001" t="s">
        <v>13319</v>
      </c>
      <c r="H6176" s="1128" t="n">
        <v>18635</v>
      </c>
      <c r="I6176" s="1068"/>
    </row>
    <row r="6177" customFormat="false" ht="12.75" hidden="false" customHeight="false" outlineLevel="0" collapsed="false">
      <c r="A6177" s="1001" t="n">
        <v>6175</v>
      </c>
      <c r="B6177" s="1001" t="s">
        <v>13320</v>
      </c>
      <c r="C6177" s="1001" t="s">
        <v>1453</v>
      </c>
      <c r="D6177" s="1001" t="s">
        <v>861</v>
      </c>
      <c r="E6177" s="1001" t="n">
        <v>1050870340</v>
      </c>
      <c r="F6177" s="1001" t="n">
        <v>27034</v>
      </c>
      <c r="G6177" s="1001" t="s">
        <v>13321</v>
      </c>
      <c r="H6177" s="1128" t="n">
        <v>11431</v>
      </c>
      <c r="I6177" s="1068"/>
    </row>
    <row r="6178" customFormat="false" ht="12.75" hidden="false" customHeight="false" outlineLevel="0" collapsed="false">
      <c r="A6178" s="1001" t="n">
        <v>6176</v>
      </c>
      <c r="B6178" s="1001" t="s">
        <v>13322</v>
      </c>
      <c r="C6178" s="1001" t="s">
        <v>1110</v>
      </c>
      <c r="D6178" s="1001" t="s">
        <v>858</v>
      </c>
      <c r="E6178" s="1001" t="n">
        <v>1040831560</v>
      </c>
      <c r="F6178" s="1001" t="n">
        <v>22167</v>
      </c>
      <c r="G6178" s="1001" t="s">
        <v>13323</v>
      </c>
      <c r="H6178" s="1128" t="n">
        <v>4010</v>
      </c>
      <c r="I6178" s="1068"/>
    </row>
    <row r="6179" customFormat="false" ht="12.75" hidden="false" customHeight="false" outlineLevel="0" collapsed="false">
      <c r="A6179" s="1001" t="n">
        <v>6177</v>
      </c>
      <c r="B6179" s="1001" t="s">
        <v>13324</v>
      </c>
      <c r="C6179" s="1001" t="s">
        <v>928</v>
      </c>
      <c r="D6179" s="1001" t="s">
        <v>857</v>
      </c>
      <c r="E6179" s="1001" t="n">
        <v>4190210420</v>
      </c>
      <c r="F6179" s="1001" t="n">
        <v>87043</v>
      </c>
      <c r="G6179" s="1001" t="s">
        <v>13325</v>
      </c>
      <c r="H6179" s="1128" t="n">
        <v>2922</v>
      </c>
      <c r="I6179" s="1068"/>
    </row>
    <row r="6180" customFormat="false" ht="12.75" hidden="false" customHeight="false" outlineLevel="0" collapsed="false">
      <c r="A6180" s="1001" t="n">
        <v>6178</v>
      </c>
      <c r="B6180" s="1001" t="s">
        <v>13326</v>
      </c>
      <c r="C6180" s="1001" t="s">
        <v>1087</v>
      </c>
      <c r="D6180" s="1001" t="s">
        <v>848</v>
      </c>
      <c r="E6180" s="1001" t="n">
        <v>3150080830</v>
      </c>
      <c r="F6180" s="1001" t="n">
        <v>64084</v>
      </c>
      <c r="G6180" s="1001" t="s">
        <v>13327</v>
      </c>
      <c r="H6180" s="1128" t="n">
        <v>2435</v>
      </c>
      <c r="I6180" s="1068"/>
    </row>
    <row r="6181" customFormat="false" ht="12.75" hidden="false" customHeight="false" outlineLevel="0" collapsed="false">
      <c r="A6181" s="1001" t="n">
        <v>6179</v>
      </c>
      <c r="B6181" s="1001" t="s">
        <v>13328</v>
      </c>
      <c r="C6181" s="1001" t="s">
        <v>908</v>
      </c>
      <c r="D6181" s="1001" t="s">
        <v>854</v>
      </c>
      <c r="E6181" s="1001" t="n">
        <v>1010272100</v>
      </c>
      <c r="F6181" s="1001" t="n">
        <v>4210</v>
      </c>
      <c r="G6181" s="1001" t="s">
        <v>13329</v>
      </c>
      <c r="H6181" s="1128" t="n">
        <v>1810</v>
      </c>
      <c r="I6181" s="1068"/>
    </row>
    <row r="6182" customFormat="false" ht="12.75" hidden="false" customHeight="false" outlineLevel="0" collapsed="false">
      <c r="A6182" s="1001" t="n">
        <v>6180</v>
      </c>
      <c r="B6182" s="1001" t="s">
        <v>13330</v>
      </c>
      <c r="C6182" s="1001" t="s">
        <v>2806</v>
      </c>
      <c r="D6182" s="1001" t="s">
        <v>855</v>
      </c>
      <c r="E6182" s="1001" t="n">
        <v>3160160140</v>
      </c>
      <c r="F6182" s="1001" t="n">
        <v>74014</v>
      </c>
      <c r="G6182" s="1001" t="s">
        <v>13331</v>
      </c>
      <c r="H6182" s="1128" t="n">
        <v>6134</v>
      </c>
      <c r="I6182" s="1068"/>
    </row>
    <row r="6183" customFormat="false" ht="12.75" hidden="false" customHeight="false" outlineLevel="0" collapsed="false">
      <c r="A6183" s="1001" t="n">
        <v>6181</v>
      </c>
      <c r="B6183" s="1001" t="s">
        <v>13332</v>
      </c>
      <c r="C6183" s="1001" t="s">
        <v>2351</v>
      </c>
      <c r="D6183" s="1001" t="s">
        <v>458</v>
      </c>
      <c r="E6183" s="1001" t="n">
        <v>2090620310</v>
      </c>
      <c r="F6183" s="1001" t="n">
        <v>50032</v>
      </c>
      <c r="G6183" s="1001" t="s">
        <v>13333</v>
      </c>
      <c r="H6183" s="1128" t="n">
        <v>27767</v>
      </c>
      <c r="I6183" s="1068"/>
    </row>
    <row r="6184" customFormat="false" ht="12.75" hidden="false" customHeight="false" outlineLevel="0" collapsed="false">
      <c r="A6184" s="1001" t="n">
        <v>6182</v>
      </c>
      <c r="B6184" s="1001" t="s">
        <v>13334</v>
      </c>
      <c r="C6184" s="1001" t="s">
        <v>1100</v>
      </c>
      <c r="D6184" s="1001" t="s">
        <v>848</v>
      </c>
      <c r="E6184" s="1001" t="n">
        <v>3150110641</v>
      </c>
      <c r="F6184" s="1001" t="n">
        <v>62066</v>
      </c>
      <c r="G6184" s="1001" t="s">
        <v>13335</v>
      </c>
      <c r="H6184" s="1128" t="n">
        <v>862</v>
      </c>
      <c r="I6184" s="1068"/>
    </row>
    <row r="6185" customFormat="false" ht="12.75" hidden="false" customHeight="false" outlineLevel="0" collapsed="false">
      <c r="A6185" s="1001" t="n">
        <v>6183</v>
      </c>
      <c r="B6185" s="1001" t="s">
        <v>13336</v>
      </c>
      <c r="C6185" s="1001" t="s">
        <v>378</v>
      </c>
      <c r="D6185" s="1001" t="s">
        <v>854</v>
      </c>
      <c r="E6185" s="1001" t="n">
        <v>1010521280</v>
      </c>
      <c r="F6185" s="1001" t="n">
        <v>3134</v>
      </c>
      <c r="G6185" s="1001" t="s">
        <v>13337</v>
      </c>
      <c r="H6185" s="1128" t="n">
        <v>731</v>
      </c>
      <c r="I6185" s="1068"/>
    </row>
    <row r="6186" customFormat="false" ht="12.75" hidden="false" customHeight="false" outlineLevel="0" collapsed="false">
      <c r="A6186" s="1001" t="n">
        <v>6184</v>
      </c>
      <c r="B6186" s="1001" t="s">
        <v>13338</v>
      </c>
      <c r="C6186" s="1001" t="s">
        <v>1159</v>
      </c>
      <c r="D6186" s="1001" t="s">
        <v>852</v>
      </c>
      <c r="E6186" s="1001" t="n">
        <v>1030241950</v>
      </c>
      <c r="F6186" s="1001" t="n">
        <v>13207</v>
      </c>
      <c r="G6186" s="1001" t="s">
        <v>13339</v>
      </c>
      <c r="H6186" s="1128" t="n">
        <v>278</v>
      </c>
      <c r="I6186" s="1068"/>
    </row>
    <row r="6187" customFormat="false" ht="12.75" hidden="false" customHeight="false" outlineLevel="0" collapsed="false">
      <c r="A6187" s="1001" t="n">
        <v>6185</v>
      </c>
      <c r="B6187" s="1001" t="s">
        <v>13340</v>
      </c>
      <c r="C6187" s="1001" t="s">
        <v>905</v>
      </c>
      <c r="D6187" s="1001" t="s">
        <v>855</v>
      </c>
      <c r="E6187" s="1001" t="n">
        <v>3160310470</v>
      </c>
      <c r="F6187" s="1001" t="n">
        <v>71049</v>
      </c>
      <c r="G6187" s="1001" t="s">
        <v>13341</v>
      </c>
      <c r="H6187" s="1128" t="n">
        <v>13986</v>
      </c>
      <c r="I6187" s="1068"/>
    </row>
    <row r="6188" customFormat="false" ht="12.75" hidden="false" customHeight="false" outlineLevel="0" collapsed="false">
      <c r="A6188" s="1001" t="n">
        <v>6186</v>
      </c>
      <c r="B6188" s="1001" t="s">
        <v>13342</v>
      </c>
      <c r="C6188" s="1001" t="s">
        <v>942</v>
      </c>
      <c r="D6188" s="1001" t="s">
        <v>847</v>
      </c>
      <c r="E6188" s="1001" t="n">
        <v>3180251260</v>
      </c>
      <c r="F6188" s="1001" t="n">
        <v>78125</v>
      </c>
      <c r="G6188" s="1001" t="s">
        <v>13343</v>
      </c>
      <c r="H6188" s="1128" t="n">
        <v>1949</v>
      </c>
      <c r="I6188" s="1068"/>
    </row>
    <row r="6189" customFormat="false" ht="12.75" hidden="false" customHeight="false" outlineLevel="0" collapsed="false">
      <c r="A6189" s="1001" t="n">
        <v>6187</v>
      </c>
      <c r="B6189" s="1001" t="s">
        <v>13344</v>
      </c>
      <c r="C6189" s="1001" t="s">
        <v>1087</v>
      </c>
      <c r="D6189" s="1001" t="s">
        <v>848</v>
      </c>
      <c r="E6189" s="1001" t="n">
        <v>3150080840</v>
      </c>
      <c r="F6189" s="1001" t="n">
        <v>64085</v>
      </c>
      <c r="G6189" s="1001" t="s">
        <v>13345</v>
      </c>
      <c r="H6189" s="1128" t="n">
        <v>757</v>
      </c>
      <c r="I6189" s="1068"/>
    </row>
    <row r="6190" customFormat="false" ht="12.75" hidden="false" customHeight="false" outlineLevel="0" collapsed="false">
      <c r="A6190" s="1001" t="n">
        <v>6188</v>
      </c>
      <c r="B6190" s="1001" t="s">
        <v>13346</v>
      </c>
      <c r="C6190" s="1001" t="s">
        <v>962</v>
      </c>
      <c r="D6190" s="1001" t="s">
        <v>847</v>
      </c>
      <c r="E6190" s="1001" t="n">
        <v>3181030350</v>
      </c>
      <c r="F6190" s="1001" t="n">
        <v>102035</v>
      </c>
      <c r="G6190" s="1001" t="s">
        <v>13347</v>
      </c>
      <c r="H6190" s="1128" t="n">
        <v>1244</v>
      </c>
      <c r="I6190" s="1068"/>
    </row>
    <row r="6191" customFormat="false" ht="12.75" hidden="false" customHeight="false" outlineLevel="0" collapsed="false">
      <c r="A6191" s="1001" t="n">
        <v>6189</v>
      </c>
      <c r="B6191" s="1001" t="s">
        <v>13348</v>
      </c>
      <c r="C6191" s="1001" t="s">
        <v>2205</v>
      </c>
      <c r="D6191" s="1001" t="s">
        <v>847</v>
      </c>
      <c r="E6191" s="1001" t="n">
        <v>3180970210</v>
      </c>
      <c r="F6191" s="1001" t="n">
        <v>101021</v>
      </c>
      <c r="G6191" s="1001" t="s">
        <v>13349</v>
      </c>
      <c r="H6191" s="1128" t="n">
        <v>721</v>
      </c>
      <c r="I6191" s="1068"/>
    </row>
    <row r="6192" customFormat="false" ht="12.75" hidden="false" customHeight="false" outlineLevel="0" collapsed="false">
      <c r="A6192" s="1001" t="n">
        <v>6190</v>
      </c>
      <c r="B6192" s="1001" t="s">
        <v>13350</v>
      </c>
      <c r="C6192" s="1001" t="s">
        <v>1092</v>
      </c>
      <c r="D6192" s="1001" t="s">
        <v>848</v>
      </c>
      <c r="E6192" s="1001" t="n">
        <v>3150200780</v>
      </c>
      <c r="F6192" s="1001" t="n">
        <v>61078</v>
      </c>
      <c r="G6192" s="1001" t="s">
        <v>13351</v>
      </c>
      <c r="H6192" s="1128" t="n">
        <v>22232</v>
      </c>
      <c r="I6192" s="1068"/>
    </row>
    <row r="6193" customFormat="false" ht="12.75" hidden="false" customHeight="false" outlineLevel="0" collapsed="false">
      <c r="A6193" s="1001" t="n">
        <v>6191</v>
      </c>
      <c r="B6193" s="1001" t="s">
        <v>13352</v>
      </c>
      <c r="C6193" s="1001" t="s">
        <v>1100</v>
      </c>
      <c r="D6193" s="1001" t="s">
        <v>848</v>
      </c>
      <c r="E6193" s="1001" t="n">
        <v>3150110650</v>
      </c>
      <c r="F6193" s="1001" t="n">
        <v>62067</v>
      </c>
      <c r="G6193" s="1001" t="s">
        <v>13353</v>
      </c>
      <c r="H6193" s="1128" t="n">
        <v>3524</v>
      </c>
      <c r="I6193" s="1068"/>
    </row>
    <row r="6194" customFormat="false" ht="12.75" hidden="false" customHeight="false" outlineLevel="0" collapsed="false">
      <c r="A6194" s="1001" t="n">
        <v>6192</v>
      </c>
      <c r="B6194" s="1001" t="s">
        <v>13354</v>
      </c>
      <c r="C6194" s="1001" t="s">
        <v>887</v>
      </c>
      <c r="D6194" s="1001" t="s">
        <v>856</v>
      </c>
      <c r="E6194" s="1001" t="n">
        <v>4200950460</v>
      </c>
      <c r="F6194" s="1001" t="n">
        <v>95046</v>
      </c>
      <c r="G6194" s="1001" t="s">
        <v>13355</v>
      </c>
      <c r="H6194" s="1128" t="n">
        <v>2526</v>
      </c>
      <c r="I6194" s="1068"/>
    </row>
    <row r="6195" customFormat="false" ht="12.75" hidden="false" customHeight="false" outlineLevel="0" collapsed="false">
      <c r="A6195" s="1001" t="n">
        <v>6193</v>
      </c>
      <c r="B6195" s="1001" t="s">
        <v>13356</v>
      </c>
      <c r="C6195" s="1001" t="s">
        <v>1050</v>
      </c>
      <c r="D6195" s="1001" t="s">
        <v>861</v>
      </c>
      <c r="E6195" s="1001" t="n">
        <v>1050100460</v>
      </c>
      <c r="F6195" s="1001" t="n">
        <v>25046</v>
      </c>
      <c r="G6195" s="1001" t="s">
        <v>13357</v>
      </c>
      <c r="H6195" s="1128" t="n">
        <v>377</v>
      </c>
      <c r="I6195" s="1068"/>
    </row>
    <row r="6196" customFormat="false" ht="12.75" hidden="false" customHeight="false" outlineLevel="0" collapsed="false">
      <c r="A6196" s="1001" t="n">
        <v>6194</v>
      </c>
      <c r="B6196" s="1001" t="s">
        <v>13358</v>
      </c>
      <c r="C6196" s="1001" t="s">
        <v>1543</v>
      </c>
      <c r="D6196" s="662" t="s">
        <v>856</v>
      </c>
      <c r="E6196" s="1001" t="n">
        <v>4201110640</v>
      </c>
      <c r="F6196" s="1001" t="n">
        <v>111064</v>
      </c>
      <c r="G6196" s="1001" t="s">
        <v>13359</v>
      </c>
      <c r="H6196" s="1128" t="n">
        <v>718</v>
      </c>
      <c r="I6196" s="1068"/>
    </row>
    <row r="6197" customFormat="false" ht="12.75" hidden="false" customHeight="false" outlineLevel="0" collapsed="false">
      <c r="A6197" s="1001" t="n">
        <v>6195</v>
      </c>
      <c r="B6197" s="1001" t="s">
        <v>13360</v>
      </c>
      <c r="C6197" s="1001" t="s">
        <v>2806</v>
      </c>
      <c r="D6197" s="1001" t="s">
        <v>855</v>
      </c>
      <c r="E6197" s="1001" t="n">
        <v>3160160150</v>
      </c>
      <c r="F6197" s="1001" t="n">
        <v>74015</v>
      </c>
      <c r="G6197" s="1001" t="s">
        <v>13361</v>
      </c>
      <c r="H6197" s="1128" t="n">
        <v>9386</v>
      </c>
      <c r="I6197" s="1068"/>
    </row>
    <row r="6198" customFormat="false" ht="12.75" hidden="false" customHeight="false" outlineLevel="0" collapsed="false">
      <c r="A6198" s="1001" t="n">
        <v>6196</v>
      </c>
      <c r="B6198" s="1001" t="s">
        <v>13362</v>
      </c>
      <c r="C6198" s="1001" t="s">
        <v>1215</v>
      </c>
      <c r="D6198" s="1001" t="s">
        <v>858</v>
      </c>
      <c r="E6198" s="1001" t="n">
        <v>1040140772</v>
      </c>
      <c r="F6198" s="1001" t="n">
        <v>21084</v>
      </c>
      <c r="G6198" s="1001" t="s">
        <v>13363</v>
      </c>
      <c r="H6198" s="1128" t="n">
        <v>1517</v>
      </c>
      <c r="I6198" s="1068"/>
    </row>
    <row r="6199" customFormat="false" ht="12.75" hidden="false" customHeight="false" outlineLevel="0" collapsed="false">
      <c r="A6199" s="1001" t="n">
        <v>6197</v>
      </c>
      <c r="B6199" s="1001" t="s">
        <v>13364</v>
      </c>
      <c r="C6199" s="1001" t="s">
        <v>945</v>
      </c>
      <c r="D6199" s="1001" t="s">
        <v>852</v>
      </c>
      <c r="E6199" s="1001" t="n">
        <v>1030151631</v>
      </c>
      <c r="F6199" s="1001" t="n">
        <v>17138</v>
      </c>
      <c r="G6199" s="1001" t="s">
        <v>13365</v>
      </c>
      <c r="H6199" s="1128" t="n">
        <v>4417</v>
      </c>
      <c r="I6199" s="1068"/>
    </row>
    <row r="6200" customFormat="false" ht="12.75" hidden="false" customHeight="false" outlineLevel="0" collapsed="false">
      <c r="A6200" s="1001" t="n">
        <v>6198</v>
      </c>
      <c r="B6200" s="1001" t="s">
        <v>13366</v>
      </c>
      <c r="C6200" s="1001" t="s">
        <v>899</v>
      </c>
      <c r="D6200" s="1001" t="s">
        <v>846</v>
      </c>
      <c r="E6200" s="1001" t="n">
        <v>3170640761</v>
      </c>
      <c r="F6200" s="1001" t="n">
        <v>76020</v>
      </c>
      <c r="G6200" s="1001" t="s">
        <v>13367</v>
      </c>
      <c r="H6200" s="1128" t="n">
        <v>220</v>
      </c>
      <c r="I6200" s="1068"/>
    </row>
    <row r="6201" customFormat="false" ht="12.75" hidden="false" customHeight="false" outlineLevel="0" collapsed="false">
      <c r="A6201" s="1001" t="n">
        <v>6199</v>
      </c>
      <c r="B6201" s="1001" t="s">
        <v>13368</v>
      </c>
      <c r="C6201" s="1001" t="s">
        <v>925</v>
      </c>
      <c r="D6201" s="1001" t="s">
        <v>848</v>
      </c>
      <c r="E6201" s="1001" t="n">
        <v>3150510690</v>
      </c>
      <c r="F6201" s="1001" t="n">
        <v>63069</v>
      </c>
      <c r="G6201" s="1001" t="s">
        <v>13369</v>
      </c>
      <c r="H6201" s="1128" t="n">
        <v>3370</v>
      </c>
      <c r="I6201" s="1068"/>
    </row>
    <row r="6202" customFormat="false" ht="12.75" hidden="false" customHeight="false" outlineLevel="0" collapsed="false">
      <c r="A6202" s="1001" t="n">
        <v>6200</v>
      </c>
      <c r="B6202" s="1001" t="s">
        <v>13370</v>
      </c>
      <c r="C6202" s="1001" t="s">
        <v>999</v>
      </c>
      <c r="D6202" s="1001" t="s">
        <v>852</v>
      </c>
      <c r="E6202" s="1001" t="n">
        <v>1030121800</v>
      </c>
      <c r="F6202" s="1001" t="n">
        <v>16189</v>
      </c>
      <c r="G6202" s="1001" t="s">
        <v>13371</v>
      </c>
      <c r="H6202" s="1128" t="n">
        <v>5802</v>
      </c>
      <c r="I6202" s="1068"/>
    </row>
    <row r="6203" customFormat="false" ht="12.75" hidden="false" customHeight="false" outlineLevel="0" collapsed="false">
      <c r="A6203" s="1001" t="n">
        <v>6201</v>
      </c>
      <c r="B6203" s="1001" t="s">
        <v>13372</v>
      </c>
      <c r="C6203" s="1001" t="s">
        <v>905</v>
      </c>
      <c r="D6203" s="1001" t="s">
        <v>855</v>
      </c>
      <c r="E6203" s="1001" t="n">
        <v>3160310480</v>
      </c>
      <c r="F6203" s="1001" t="n">
        <v>71050</v>
      </c>
      <c r="G6203" s="1001" t="s">
        <v>13373</v>
      </c>
      <c r="H6203" s="1128" t="n">
        <v>5563</v>
      </c>
      <c r="I6203" s="1068"/>
    </row>
    <row r="6204" customFormat="false" ht="12.75" hidden="false" customHeight="false" outlineLevel="0" collapsed="false">
      <c r="A6204" s="1001" t="n">
        <v>6202</v>
      </c>
      <c r="B6204" s="1001" t="s">
        <v>13374</v>
      </c>
      <c r="C6204" s="1001" t="s">
        <v>1068</v>
      </c>
      <c r="D6204" s="1001" t="s">
        <v>462</v>
      </c>
      <c r="E6204" s="1001" t="n">
        <v>2110030420</v>
      </c>
      <c r="F6204" s="1001" t="n">
        <v>42042</v>
      </c>
      <c r="G6204" s="1001" t="s">
        <v>13375</v>
      </c>
      <c r="H6204" s="1128" t="n">
        <v>885</v>
      </c>
      <c r="I6204" s="1068"/>
    </row>
    <row r="6205" customFormat="false" ht="12.75" hidden="false" customHeight="false" outlineLevel="0" collapsed="false">
      <c r="A6205" s="1001" t="n">
        <v>6203</v>
      </c>
      <c r="B6205" s="1001" t="s">
        <v>13376</v>
      </c>
      <c r="C6205" s="1001" t="s">
        <v>1032</v>
      </c>
      <c r="D6205" s="1001" t="s">
        <v>854</v>
      </c>
      <c r="E6205" s="1001" t="n">
        <v>1010071010</v>
      </c>
      <c r="F6205" s="1001" t="n">
        <v>5101</v>
      </c>
      <c r="G6205" s="1001" t="s">
        <v>13377</v>
      </c>
      <c r="H6205" s="1128" t="n">
        <v>1160</v>
      </c>
      <c r="I6205" s="1068"/>
    </row>
    <row r="6206" customFormat="false" ht="12.75" hidden="false" customHeight="false" outlineLevel="0" collapsed="false">
      <c r="A6206" s="1001" t="n">
        <v>6204</v>
      </c>
      <c r="B6206" s="1001" t="s">
        <v>13378</v>
      </c>
      <c r="C6206" s="1001" t="s">
        <v>999</v>
      </c>
      <c r="D6206" s="1001" t="s">
        <v>852</v>
      </c>
      <c r="E6206" s="1001" t="n">
        <v>1030121810</v>
      </c>
      <c r="F6206" s="1001" t="n">
        <v>16190</v>
      </c>
      <c r="G6206" s="1001" t="s">
        <v>13379</v>
      </c>
      <c r="H6206" s="1128" t="n">
        <v>4704</v>
      </c>
      <c r="I6206" s="1068"/>
    </row>
    <row r="6207" customFormat="false" ht="12.75" hidden="false" customHeight="false" outlineLevel="0" collapsed="false">
      <c r="A6207" s="1001" t="n">
        <v>6205</v>
      </c>
      <c r="B6207" s="1001" t="s">
        <v>13380</v>
      </c>
      <c r="C6207" s="1001" t="s">
        <v>3596</v>
      </c>
      <c r="D6207" s="1001" t="s">
        <v>850</v>
      </c>
      <c r="E6207" s="1001" t="n">
        <v>1060350170</v>
      </c>
      <c r="F6207" s="1001" t="n">
        <v>31021</v>
      </c>
      <c r="G6207" s="1001" t="s">
        <v>13381</v>
      </c>
      <c r="H6207" s="1128" t="n">
        <v>1993</v>
      </c>
      <c r="I6207" s="1068"/>
    </row>
    <row r="6208" customFormat="false" ht="12.75" hidden="false" customHeight="false" outlineLevel="0" collapsed="false">
      <c r="A6208" s="1001" t="n">
        <v>6206</v>
      </c>
      <c r="B6208" s="1001" t="s">
        <v>13382</v>
      </c>
      <c r="C6208" s="1001" t="s">
        <v>985</v>
      </c>
      <c r="D6208" s="1001" t="s">
        <v>857</v>
      </c>
      <c r="E6208" s="1001" t="n">
        <v>4190480790</v>
      </c>
      <c r="F6208" s="1001" t="n">
        <v>83080</v>
      </c>
      <c r="G6208" s="1001" t="s">
        <v>13383</v>
      </c>
      <c r="H6208" s="1128" t="n">
        <v>2632</v>
      </c>
      <c r="I6208" s="1068"/>
    </row>
    <row r="6209" customFormat="false" ht="12.75" hidden="false" customHeight="false" outlineLevel="0" collapsed="false">
      <c r="A6209" s="1001" t="n">
        <v>6207</v>
      </c>
      <c r="B6209" s="1001" t="s">
        <v>13384</v>
      </c>
      <c r="C6209" s="1001" t="s">
        <v>985</v>
      </c>
      <c r="D6209" s="1001" t="s">
        <v>857</v>
      </c>
      <c r="E6209" s="1001" t="n">
        <v>4190480800</v>
      </c>
      <c r="F6209" s="1001" t="n">
        <v>83081</v>
      </c>
      <c r="G6209" s="1001" t="s">
        <v>13385</v>
      </c>
      <c r="H6209" s="1128" t="n">
        <v>2612</v>
      </c>
      <c r="I6209" s="1068"/>
    </row>
    <row r="6210" customFormat="false" ht="12.75" hidden="false" customHeight="false" outlineLevel="0" collapsed="false">
      <c r="A6210" s="1001" t="n">
        <v>6208</v>
      </c>
      <c r="B6210" s="1001" t="s">
        <v>13386</v>
      </c>
      <c r="C6210" s="1001" t="s">
        <v>1174</v>
      </c>
      <c r="D6210" s="1001" t="s">
        <v>847</v>
      </c>
      <c r="E6210" s="1001" t="n">
        <v>3180221110</v>
      </c>
      <c r="F6210" s="1001" t="n">
        <v>79114</v>
      </c>
      <c r="G6210" s="1001" t="s">
        <v>13387</v>
      </c>
      <c r="H6210" s="1128" t="n">
        <v>3812</v>
      </c>
      <c r="I6210" s="1068"/>
    </row>
    <row r="6211" customFormat="false" ht="12.75" hidden="false" customHeight="false" outlineLevel="0" collapsed="false">
      <c r="A6211" s="1001" t="n">
        <v>6209</v>
      </c>
      <c r="B6211" s="1001" t="s">
        <v>13388</v>
      </c>
      <c r="C6211" s="1001" t="s">
        <v>1084</v>
      </c>
      <c r="D6211" s="1001" t="s">
        <v>850</v>
      </c>
      <c r="E6211" s="1001" t="n">
        <v>1060851030</v>
      </c>
      <c r="F6211" s="1001" t="n">
        <v>30103</v>
      </c>
      <c r="G6211" s="1001" t="s">
        <v>13389</v>
      </c>
      <c r="H6211" s="1128" t="n">
        <v>2086</v>
      </c>
      <c r="I6211" s="1068"/>
    </row>
    <row r="6212" customFormat="false" ht="12.75" hidden="false" customHeight="false" outlineLevel="0" collapsed="false">
      <c r="A6212" s="1001" t="n">
        <v>6210</v>
      </c>
      <c r="B6212" s="1001" t="s">
        <v>13390</v>
      </c>
      <c r="C6212" s="1001" t="s">
        <v>922</v>
      </c>
      <c r="D6212" s="1001" t="s">
        <v>848</v>
      </c>
      <c r="E6212" s="1001" t="n">
        <v>3150721250</v>
      </c>
      <c r="F6212" s="1001" t="n">
        <v>65125</v>
      </c>
      <c r="G6212" s="1001" t="s">
        <v>13391</v>
      </c>
      <c r="H6212" s="1128" t="n">
        <v>1659</v>
      </c>
      <c r="I6212" s="1068"/>
    </row>
    <row r="6213" customFormat="false" ht="12.75" hidden="false" customHeight="false" outlineLevel="0" collapsed="false">
      <c r="A6213" s="1001" t="n">
        <v>6211</v>
      </c>
      <c r="B6213" s="1001" t="s">
        <v>13392</v>
      </c>
      <c r="C6213" s="1001" t="s">
        <v>1174</v>
      </c>
      <c r="D6213" s="1001" t="s">
        <v>847</v>
      </c>
      <c r="E6213" s="1001" t="n">
        <v>3180221120</v>
      </c>
      <c r="F6213" s="1001" t="n">
        <v>79115</v>
      </c>
      <c r="G6213" s="1001" t="s">
        <v>13393</v>
      </c>
      <c r="H6213" s="1128" t="n">
        <v>1561</v>
      </c>
      <c r="I6213" s="1068"/>
    </row>
    <row r="6214" customFormat="false" ht="12.75" hidden="false" customHeight="false" outlineLevel="0" collapsed="false">
      <c r="A6214" s="1001" t="n">
        <v>6212</v>
      </c>
      <c r="B6214" s="1001" t="s">
        <v>13394</v>
      </c>
      <c r="C6214" s="1001" t="s">
        <v>974</v>
      </c>
      <c r="D6214" s="1001" t="s">
        <v>853</v>
      </c>
      <c r="E6214" s="1001" t="n">
        <v>3140940430</v>
      </c>
      <c r="F6214" s="1001" t="n">
        <v>94043</v>
      </c>
      <c r="G6214" s="1001" t="s">
        <v>13395</v>
      </c>
      <c r="H6214" s="1128" t="n">
        <v>439</v>
      </c>
      <c r="I6214" s="1068"/>
    </row>
    <row r="6215" customFormat="false" ht="12.75" hidden="false" customHeight="false" outlineLevel="0" collapsed="false">
      <c r="A6215" s="1001" t="n">
        <v>6213</v>
      </c>
      <c r="B6215" s="1001" t="s">
        <v>13396</v>
      </c>
      <c r="C6215" s="1001" t="s">
        <v>928</v>
      </c>
      <c r="D6215" s="1001" t="s">
        <v>857</v>
      </c>
      <c r="E6215" s="1001" t="n">
        <v>4190210430</v>
      </c>
      <c r="F6215" s="1001" t="n">
        <v>87044</v>
      </c>
      <c r="G6215" s="1001" t="s">
        <v>13397</v>
      </c>
      <c r="H6215" s="1128" t="n">
        <v>8229</v>
      </c>
      <c r="I6215" s="1068"/>
    </row>
    <row r="6216" customFormat="false" ht="12.75" hidden="false" customHeight="false" outlineLevel="0" collapsed="false">
      <c r="A6216" s="1001" t="n">
        <v>6214</v>
      </c>
      <c r="B6216" s="1001" t="s">
        <v>13398</v>
      </c>
      <c r="C6216" s="1001" t="s">
        <v>1050</v>
      </c>
      <c r="D6216" s="1001" t="s">
        <v>861</v>
      </c>
      <c r="E6216" s="1001" t="n">
        <v>1050100470</v>
      </c>
      <c r="F6216" s="1001" t="n">
        <v>25047</v>
      </c>
      <c r="G6216" s="1001" t="s">
        <v>13399</v>
      </c>
      <c r="H6216" s="1128" t="n">
        <v>1542</v>
      </c>
      <c r="I6216" s="1068"/>
    </row>
    <row r="6217" customFormat="false" ht="12.75" hidden="false" customHeight="false" outlineLevel="0" collapsed="false">
      <c r="A6217" s="1001" t="n">
        <v>6215</v>
      </c>
      <c r="B6217" s="1001" t="s">
        <v>13400</v>
      </c>
      <c r="C6217" s="1001" t="s">
        <v>1017</v>
      </c>
      <c r="D6217" s="1001" t="s">
        <v>847</v>
      </c>
      <c r="E6217" s="1001" t="n">
        <v>3180670750</v>
      </c>
      <c r="F6217" s="1001" t="n">
        <v>80075</v>
      </c>
      <c r="G6217" s="1001" t="s">
        <v>13401</v>
      </c>
      <c r="H6217" s="1128" t="n">
        <v>1022</v>
      </c>
      <c r="I6217" s="1068"/>
    </row>
    <row r="6218" customFormat="false" ht="12.75" hidden="false" customHeight="false" outlineLevel="0" collapsed="false">
      <c r="A6218" s="1001" t="n">
        <v>6216</v>
      </c>
      <c r="B6218" s="1001" t="s">
        <v>13402</v>
      </c>
      <c r="C6218" s="1001" t="s">
        <v>1330</v>
      </c>
      <c r="D6218" s="1001" t="s">
        <v>861</v>
      </c>
      <c r="E6218" s="1001" t="n">
        <v>1050840720</v>
      </c>
      <c r="F6218" s="1001" t="n">
        <v>26073</v>
      </c>
      <c r="G6218" s="1001" t="s">
        <v>13403</v>
      </c>
      <c r="H6218" s="1128" t="n">
        <v>5141</v>
      </c>
      <c r="I6218" s="1068"/>
    </row>
    <row r="6219" customFormat="false" ht="12.75" hidden="false" customHeight="false" outlineLevel="0" collapsed="false">
      <c r="A6219" s="1001" t="n">
        <v>6217</v>
      </c>
      <c r="B6219" s="1001" t="s">
        <v>13404</v>
      </c>
      <c r="C6219" s="1001" t="s">
        <v>1009</v>
      </c>
      <c r="D6219" s="1001" t="s">
        <v>861</v>
      </c>
      <c r="E6219" s="1001" t="n">
        <v>1050890740</v>
      </c>
      <c r="F6219" s="1001" t="n">
        <v>23075</v>
      </c>
      <c r="G6219" s="1001" t="s">
        <v>13405</v>
      </c>
      <c r="H6219" s="1128" t="n">
        <v>3054</v>
      </c>
      <c r="I6219" s="1068"/>
    </row>
    <row r="6220" customFormat="false" ht="12.75" hidden="false" customHeight="false" outlineLevel="0" collapsed="false">
      <c r="A6220" s="1001" t="n">
        <v>6218</v>
      </c>
      <c r="B6220" s="1001" t="s">
        <v>13406</v>
      </c>
      <c r="C6220" s="1001" t="s">
        <v>942</v>
      </c>
      <c r="D6220" s="1001" t="s">
        <v>847</v>
      </c>
      <c r="E6220" s="1001" t="n">
        <v>3180251270</v>
      </c>
      <c r="F6220" s="1001" t="n">
        <v>78126</v>
      </c>
      <c r="G6220" s="1001" t="s">
        <v>13407</v>
      </c>
      <c r="H6220" s="1128" t="n">
        <v>481</v>
      </c>
      <c r="I6220" s="1068"/>
    </row>
    <row r="6221" customFormat="false" ht="12.75" hidden="false" customHeight="false" outlineLevel="0" collapsed="false">
      <c r="A6221" s="1001" t="n">
        <v>6219</v>
      </c>
      <c r="B6221" s="1001" t="s">
        <v>13408</v>
      </c>
      <c r="C6221" s="1001" t="s">
        <v>1009</v>
      </c>
      <c r="D6221" s="1001" t="s">
        <v>861</v>
      </c>
      <c r="E6221" s="1001" t="n">
        <v>1050890750</v>
      </c>
      <c r="F6221" s="1001" t="n">
        <v>23076</v>
      </c>
      <c r="G6221" s="1001" t="s">
        <v>13409</v>
      </c>
      <c r="H6221" s="1128" t="n">
        <v>12888</v>
      </c>
      <c r="I6221" s="1068"/>
    </row>
    <row r="6222" customFormat="false" ht="12.75" hidden="false" customHeight="false" outlineLevel="0" collapsed="false">
      <c r="A6222" s="1001" t="n">
        <v>6220</v>
      </c>
      <c r="B6222" s="1001" t="s">
        <v>13410</v>
      </c>
      <c r="C6222" s="1001" t="s">
        <v>1335</v>
      </c>
      <c r="D6222" s="1001" t="s">
        <v>849</v>
      </c>
      <c r="E6222" s="1001" t="n">
        <v>1080130550</v>
      </c>
      <c r="F6222" s="1001" t="n">
        <v>37055</v>
      </c>
      <c r="G6222" s="1001" t="s">
        <v>13411</v>
      </c>
      <c r="H6222" s="1128" t="n">
        <v>12661</v>
      </c>
      <c r="I6222" s="1068"/>
    </row>
    <row r="6223" customFormat="false" ht="12.75" hidden="false" customHeight="false" outlineLevel="0" collapsed="false">
      <c r="A6223" s="1001" t="n">
        <v>6221</v>
      </c>
      <c r="B6223" s="1001" t="s">
        <v>13412</v>
      </c>
      <c r="C6223" s="1001" t="s">
        <v>681</v>
      </c>
      <c r="D6223" s="1001" t="s">
        <v>849</v>
      </c>
      <c r="E6223" s="1001" t="n">
        <v>1080610410</v>
      </c>
      <c r="F6223" s="1001" t="n">
        <v>33041</v>
      </c>
      <c r="G6223" s="1001" t="s">
        <v>13413</v>
      </c>
      <c r="H6223" s="1128" t="n">
        <v>794</v>
      </c>
      <c r="I6223" s="1068"/>
    </row>
    <row r="6224" customFormat="false" ht="12.75" hidden="false" customHeight="false" outlineLevel="0" collapsed="false">
      <c r="A6224" s="1001" t="n">
        <v>6222</v>
      </c>
      <c r="B6224" s="1001" t="s">
        <v>13414</v>
      </c>
      <c r="C6224" s="1001" t="s">
        <v>875</v>
      </c>
      <c r="D6224" s="1001" t="s">
        <v>861</v>
      </c>
      <c r="E6224" s="1001" t="n">
        <v>1050540780</v>
      </c>
      <c r="F6224" s="1001" t="n">
        <v>28078</v>
      </c>
      <c r="G6224" s="1001" t="s">
        <v>13415</v>
      </c>
      <c r="H6224" s="1128" t="n">
        <v>4257</v>
      </c>
      <c r="I6224" s="1068"/>
    </row>
    <row r="6225" customFormat="false" ht="12.75" hidden="false" customHeight="false" outlineLevel="0" collapsed="false">
      <c r="A6225" s="1001" t="n">
        <v>6223</v>
      </c>
      <c r="B6225" s="1001" t="s">
        <v>13416</v>
      </c>
      <c r="C6225" s="1001" t="s">
        <v>942</v>
      </c>
      <c r="D6225" s="1001" t="s">
        <v>847</v>
      </c>
      <c r="E6225" s="1001" t="n">
        <v>3180251280</v>
      </c>
      <c r="F6225" s="1001" t="n">
        <v>78127</v>
      </c>
      <c r="G6225" s="1001" t="s">
        <v>13417</v>
      </c>
      <c r="H6225" s="1128" t="n">
        <v>3434</v>
      </c>
      <c r="I6225" s="1068"/>
    </row>
    <row r="6226" customFormat="false" ht="12.75" hidden="false" customHeight="false" outlineLevel="0" collapsed="false">
      <c r="A6226" s="1001" t="n">
        <v>6224</v>
      </c>
      <c r="B6226" s="1001" t="s">
        <v>13418</v>
      </c>
      <c r="C6226" s="1001" t="s">
        <v>1226</v>
      </c>
      <c r="D6226" s="1001" t="s">
        <v>855</v>
      </c>
      <c r="E6226" s="1001" t="n">
        <v>3160410700</v>
      </c>
      <c r="F6226" s="1001" t="n">
        <v>75071</v>
      </c>
      <c r="G6226" s="1001" t="s">
        <v>13419</v>
      </c>
      <c r="H6226" s="1128" t="n">
        <v>3390</v>
      </c>
      <c r="I6226" s="1068"/>
    </row>
    <row r="6227" customFormat="false" ht="12.75" hidden="false" customHeight="false" outlineLevel="0" collapsed="false">
      <c r="A6227" s="1001" t="n">
        <v>6225</v>
      </c>
      <c r="B6227" s="1001" t="s">
        <v>13420</v>
      </c>
      <c r="C6227" s="1001" t="s">
        <v>1092</v>
      </c>
      <c r="D6227" s="1001" t="s">
        <v>848</v>
      </c>
      <c r="E6227" s="1001" t="n">
        <v>3150200790</v>
      </c>
      <c r="F6227" s="1001" t="n">
        <v>61079</v>
      </c>
      <c r="G6227" s="1001" t="s">
        <v>13421</v>
      </c>
      <c r="H6227" s="1128" t="n">
        <v>859</v>
      </c>
      <c r="I6227" s="1068"/>
    </row>
    <row r="6228" customFormat="false" ht="12.75" hidden="false" customHeight="false" outlineLevel="0" collapsed="false">
      <c r="A6228" s="1001" t="n">
        <v>6226</v>
      </c>
      <c r="B6228" s="1001" t="s">
        <v>13422</v>
      </c>
      <c r="C6228" s="1001" t="s">
        <v>378</v>
      </c>
      <c r="D6228" s="1001" t="s">
        <v>854</v>
      </c>
      <c r="E6228" s="1001" t="n">
        <v>1010521290</v>
      </c>
      <c r="F6228" s="1001" t="n">
        <v>3135</v>
      </c>
      <c r="G6228" s="1001" t="s">
        <v>13423</v>
      </c>
      <c r="H6228" s="1128" t="n">
        <v>1971</v>
      </c>
      <c r="I6228" s="1068"/>
    </row>
    <row r="6229" customFormat="false" ht="12.75" hidden="false" customHeight="false" outlineLevel="0" collapsed="false">
      <c r="A6229" s="1001" t="n">
        <v>6227</v>
      </c>
      <c r="B6229" s="1001" t="s">
        <v>13424</v>
      </c>
      <c r="C6229" s="1001" t="s">
        <v>1071</v>
      </c>
      <c r="D6229" s="1001" t="s">
        <v>861</v>
      </c>
      <c r="E6229" s="1001" t="n">
        <v>1050900940</v>
      </c>
      <c r="F6229" s="1001" t="n">
        <v>24094</v>
      </c>
      <c r="G6229" s="1001" t="s">
        <v>13425</v>
      </c>
      <c r="H6229" s="1128" t="n">
        <v>1544</v>
      </c>
      <c r="I6229" s="1068"/>
    </row>
    <row r="6230" customFormat="false" ht="12.75" hidden="false" customHeight="false" outlineLevel="0" collapsed="false">
      <c r="A6230" s="1001" t="n">
        <v>6228</v>
      </c>
      <c r="B6230" s="1001" t="s">
        <v>13426</v>
      </c>
      <c r="C6230" s="1001" t="s">
        <v>1035</v>
      </c>
      <c r="D6230" s="1001" t="s">
        <v>854</v>
      </c>
      <c r="E6230" s="1001" t="n">
        <v>1010812400</v>
      </c>
      <c r="F6230" s="1001" t="n">
        <v>1250</v>
      </c>
      <c r="G6230" s="1001" t="s">
        <v>13427</v>
      </c>
      <c r="H6230" s="1128" t="n">
        <v>1457</v>
      </c>
      <c r="I6230" s="1068"/>
    </row>
    <row r="6231" customFormat="false" ht="12.75" hidden="false" customHeight="false" outlineLevel="0" collapsed="false">
      <c r="A6231" s="1001" t="n">
        <v>6229</v>
      </c>
      <c r="B6231" s="1001" t="s">
        <v>13428</v>
      </c>
      <c r="C6231" s="1001" t="s">
        <v>2806</v>
      </c>
      <c r="D6231" s="1001" t="s">
        <v>855</v>
      </c>
      <c r="E6231" s="1001" t="n">
        <v>3160160160</v>
      </c>
      <c r="F6231" s="1001" t="n">
        <v>74016</v>
      </c>
      <c r="G6231" s="1001" t="s">
        <v>13429</v>
      </c>
      <c r="H6231" s="1128" t="n">
        <v>13156</v>
      </c>
      <c r="I6231" s="1068"/>
    </row>
    <row r="6232" customFormat="false" ht="12.75" hidden="false" customHeight="false" outlineLevel="0" collapsed="false">
      <c r="A6232" s="1001" t="n">
        <v>6230</v>
      </c>
      <c r="B6232" s="1001" t="s">
        <v>13430</v>
      </c>
      <c r="C6232" s="1001" t="s">
        <v>875</v>
      </c>
      <c r="D6232" s="1001" t="s">
        <v>861</v>
      </c>
      <c r="E6232" s="1001" t="n">
        <v>1050540790</v>
      </c>
      <c r="F6232" s="1001" t="n">
        <v>28079</v>
      </c>
      <c r="G6232" s="1001" t="s">
        <v>13431</v>
      </c>
      <c r="H6232" s="1128" t="n">
        <v>3048</v>
      </c>
      <c r="I6232" s="1068"/>
    </row>
    <row r="6233" customFormat="false" ht="12.75" hidden="false" customHeight="false" outlineLevel="0" collapsed="false">
      <c r="A6233" s="1001" t="n">
        <v>6231</v>
      </c>
      <c r="B6233" s="1001" t="s">
        <v>13432</v>
      </c>
      <c r="C6233" s="1001" t="s">
        <v>914</v>
      </c>
      <c r="D6233" s="1001" t="s">
        <v>468</v>
      </c>
      <c r="E6233" s="1001" t="n">
        <v>3130380880</v>
      </c>
      <c r="F6233" s="1001" t="n">
        <v>66088</v>
      </c>
      <c r="G6233" s="1001" t="s">
        <v>13433</v>
      </c>
      <c r="H6233" s="1128" t="n">
        <v>666</v>
      </c>
      <c r="I6233" s="1068"/>
    </row>
    <row r="6234" customFormat="false" ht="12.75" hidden="false" customHeight="false" outlineLevel="0" collapsed="false">
      <c r="A6234" s="1001" t="n">
        <v>6232</v>
      </c>
      <c r="B6234" s="1001" t="s">
        <v>13434</v>
      </c>
      <c r="C6234" s="1001" t="s">
        <v>1187</v>
      </c>
      <c r="D6234" s="1001" t="s">
        <v>849</v>
      </c>
      <c r="E6234" s="1001" t="n">
        <v>1080680380</v>
      </c>
      <c r="F6234" s="1001" t="n">
        <v>35038</v>
      </c>
      <c r="G6234" s="1001" t="s">
        <v>13435</v>
      </c>
      <c r="H6234" s="1128" t="n">
        <v>6146</v>
      </c>
      <c r="I6234" s="1068"/>
    </row>
    <row r="6235" customFormat="false" ht="12.75" hidden="false" customHeight="false" outlineLevel="0" collapsed="false">
      <c r="A6235" s="1001" t="n">
        <v>6233</v>
      </c>
      <c r="B6235" s="1001" t="s">
        <v>13436</v>
      </c>
      <c r="C6235" s="1001" t="s">
        <v>1012</v>
      </c>
      <c r="D6235" s="1001" t="s">
        <v>464</v>
      </c>
      <c r="E6235" s="1001" t="n">
        <v>2120700950</v>
      </c>
      <c r="F6235" s="1001" t="n">
        <v>58096</v>
      </c>
      <c r="G6235" s="1001" t="s">
        <v>13437</v>
      </c>
      <c r="H6235" s="1128" t="n">
        <v>2789</v>
      </c>
      <c r="I6235" s="1068"/>
    </row>
    <row r="6236" customFormat="false" ht="12.75" hidden="false" customHeight="false" outlineLevel="0" collapsed="false">
      <c r="A6236" s="1001" t="n">
        <v>6234</v>
      </c>
      <c r="B6236" s="1001" t="s">
        <v>13438</v>
      </c>
      <c r="C6236" s="1001" t="s">
        <v>1330</v>
      </c>
      <c r="D6236" s="1001" t="s">
        <v>861</v>
      </c>
      <c r="E6236" s="1001" t="n">
        <v>1050840730</v>
      </c>
      <c r="F6236" s="1001" t="n">
        <v>26074</v>
      </c>
      <c r="G6236" s="1001" t="s">
        <v>13439</v>
      </c>
      <c r="H6236" s="1128" t="n">
        <v>4914</v>
      </c>
      <c r="I6236" s="1068"/>
    </row>
    <row r="6237" customFormat="false" ht="12.75" hidden="false" customHeight="false" outlineLevel="0" collapsed="false">
      <c r="A6237" s="1001" t="n">
        <v>6235</v>
      </c>
      <c r="B6237" s="1001" t="s">
        <v>13440</v>
      </c>
      <c r="C6237" s="1001" t="s">
        <v>971</v>
      </c>
      <c r="D6237" s="1001" t="s">
        <v>853</v>
      </c>
      <c r="E6237" s="1001" t="n">
        <v>3140190710</v>
      </c>
      <c r="F6237" s="1001" t="n">
        <v>70071</v>
      </c>
      <c r="G6237" s="1001" t="s">
        <v>13441</v>
      </c>
      <c r="H6237" s="1128" t="n">
        <v>476</v>
      </c>
      <c r="I6237" s="1068"/>
    </row>
    <row r="6238" customFormat="false" ht="12.75" hidden="false" customHeight="false" outlineLevel="0" collapsed="false">
      <c r="A6238" s="1001" t="n">
        <v>6236</v>
      </c>
      <c r="B6238" s="1001" t="s">
        <v>13442</v>
      </c>
      <c r="C6238" s="1001" t="s">
        <v>1035</v>
      </c>
      <c r="D6238" s="1001" t="s">
        <v>854</v>
      </c>
      <c r="E6238" s="1001" t="n">
        <v>1010812410</v>
      </c>
      <c r="F6238" s="1001" t="n">
        <v>1251</v>
      </c>
      <c r="G6238" s="1001" t="s">
        <v>13443</v>
      </c>
      <c r="H6238" s="1128" t="n">
        <v>248</v>
      </c>
      <c r="I6238" s="1068"/>
    </row>
    <row r="6239" customFormat="false" ht="12.75" hidden="false" customHeight="false" outlineLevel="0" collapsed="false">
      <c r="A6239" s="1001" t="n">
        <v>6237</v>
      </c>
      <c r="B6239" s="1001" t="s">
        <v>13444</v>
      </c>
      <c r="C6239" s="1001" t="s">
        <v>2111</v>
      </c>
      <c r="D6239" s="1001" t="s">
        <v>849</v>
      </c>
      <c r="E6239" s="1001" t="n">
        <v>1080500370</v>
      </c>
      <c r="F6239" s="1001" t="n">
        <v>36038</v>
      </c>
      <c r="G6239" s="1001" t="s">
        <v>13445</v>
      </c>
      <c r="H6239" s="1128" t="n">
        <v>3451</v>
      </c>
      <c r="I6239" s="1068"/>
    </row>
    <row r="6240" customFormat="false" ht="12.75" hidden="false" customHeight="false" outlineLevel="0" collapsed="false">
      <c r="A6240" s="1001" t="n">
        <v>6238</v>
      </c>
      <c r="B6240" s="1001" t="s">
        <v>13446</v>
      </c>
      <c r="C6240" s="1001" t="s">
        <v>1092</v>
      </c>
      <c r="D6240" s="1001" t="s">
        <v>848</v>
      </c>
      <c r="E6240" s="1001" t="n">
        <v>3150200800</v>
      </c>
      <c r="F6240" s="1001" t="n">
        <v>61080</v>
      </c>
      <c r="G6240" s="1001" t="s">
        <v>13447</v>
      </c>
      <c r="H6240" s="1128" t="n">
        <v>1961</v>
      </c>
      <c r="I6240" s="1068"/>
    </row>
    <row r="6241" customFormat="false" ht="12.75" hidden="false" customHeight="false" outlineLevel="0" collapsed="false">
      <c r="A6241" s="1001" t="n">
        <v>6239</v>
      </c>
      <c r="B6241" s="1001" t="s">
        <v>13448</v>
      </c>
      <c r="C6241" s="1001" t="s">
        <v>1087</v>
      </c>
      <c r="D6241" s="1001" t="s">
        <v>848</v>
      </c>
      <c r="E6241" s="1001" t="n">
        <v>3150080850</v>
      </c>
      <c r="F6241" s="1001" t="n">
        <v>64086</v>
      </c>
      <c r="G6241" s="1001" t="s">
        <v>13449</v>
      </c>
      <c r="H6241" s="1128" t="n">
        <v>1477</v>
      </c>
      <c r="I6241" s="1068"/>
    </row>
    <row r="6242" customFormat="false" ht="12.75" hidden="false" customHeight="false" outlineLevel="0" collapsed="false">
      <c r="A6242" s="1001" t="n">
        <v>6240</v>
      </c>
      <c r="B6242" s="1001" t="s">
        <v>13450</v>
      </c>
      <c r="C6242" s="1001" t="s">
        <v>1092</v>
      </c>
      <c r="D6242" s="1001" t="s">
        <v>848</v>
      </c>
      <c r="E6242" s="1001" t="n">
        <v>3150200810</v>
      </c>
      <c r="F6242" s="1001" t="n">
        <v>61081</v>
      </c>
      <c r="G6242" s="1001" t="s">
        <v>13451</v>
      </c>
      <c r="H6242" s="1128" t="n">
        <v>12114</v>
      </c>
      <c r="I6242" s="1068"/>
    </row>
    <row r="6243" customFormat="false" ht="12.75" hidden="false" customHeight="false" outlineLevel="0" collapsed="false">
      <c r="A6243" s="1001" t="n">
        <v>6241</v>
      </c>
      <c r="B6243" s="1001" t="s">
        <v>13452</v>
      </c>
      <c r="C6243" s="1001" t="s">
        <v>1017</v>
      </c>
      <c r="D6243" s="1001" t="s">
        <v>847</v>
      </c>
      <c r="E6243" s="1001" t="n">
        <v>3180670760</v>
      </c>
      <c r="F6243" s="1001" t="n">
        <v>80076</v>
      </c>
      <c r="G6243" s="1001" t="s">
        <v>13453</v>
      </c>
      <c r="H6243" s="1128" t="n">
        <v>495</v>
      </c>
      <c r="I6243" s="1068"/>
    </row>
    <row r="6244" customFormat="false" ht="12.75" hidden="false" customHeight="false" outlineLevel="0" collapsed="false">
      <c r="A6244" s="1001" t="n">
        <v>6242</v>
      </c>
      <c r="B6244" s="1001" t="s">
        <v>13454</v>
      </c>
      <c r="C6244" s="1001" t="s">
        <v>2111</v>
      </c>
      <c r="D6244" s="1001" t="s">
        <v>849</v>
      </c>
      <c r="E6244" s="1001" t="n">
        <v>1080500380</v>
      </c>
      <c r="F6244" s="1001" t="n">
        <v>36039</v>
      </c>
      <c r="G6244" s="1001" t="s">
        <v>13455</v>
      </c>
      <c r="H6244" s="1128" t="n">
        <v>6020</v>
      </c>
      <c r="I6244" s="1068"/>
    </row>
    <row r="6245" customFormat="false" ht="12.75" hidden="false" customHeight="false" outlineLevel="0" collapsed="false">
      <c r="A6245" s="1001" t="n">
        <v>6243</v>
      </c>
      <c r="B6245" s="1001" t="s">
        <v>13456</v>
      </c>
      <c r="C6245" s="1001" t="s">
        <v>884</v>
      </c>
      <c r="D6245" s="1001" t="s">
        <v>458</v>
      </c>
      <c r="E6245" s="1001" t="n">
        <v>2090750300</v>
      </c>
      <c r="F6245" s="1001" t="n">
        <v>52030</v>
      </c>
      <c r="G6245" s="1001" t="s">
        <v>13457</v>
      </c>
      <c r="H6245" s="1128" t="n">
        <v>2610</v>
      </c>
      <c r="I6245" s="1068"/>
    </row>
    <row r="6246" customFormat="false" ht="12.75" hidden="false" customHeight="false" outlineLevel="0" collapsed="false">
      <c r="A6246" s="1001" t="n">
        <v>6244</v>
      </c>
      <c r="B6246" s="1001" t="s">
        <v>13458</v>
      </c>
      <c r="C6246" s="1001" t="s">
        <v>1418</v>
      </c>
      <c r="D6246" s="1001" t="s">
        <v>850</v>
      </c>
      <c r="E6246" s="1001" t="n">
        <v>1060930400</v>
      </c>
      <c r="F6246" s="1001" t="n">
        <v>93040</v>
      </c>
      <c r="G6246" s="1001" t="s">
        <v>13459</v>
      </c>
      <c r="H6246" s="1128" t="n">
        <v>4191</v>
      </c>
      <c r="I6246" s="1068"/>
    </row>
    <row r="6247" customFormat="false" ht="12.75" hidden="false" customHeight="false" outlineLevel="0" collapsed="false">
      <c r="A6247" s="1001" t="n">
        <v>6245</v>
      </c>
      <c r="B6247" s="1001" t="s">
        <v>13460</v>
      </c>
      <c r="C6247" s="1001" t="s">
        <v>1035</v>
      </c>
      <c r="D6247" s="1001" t="s">
        <v>854</v>
      </c>
      <c r="E6247" s="1001" t="n">
        <v>1010812420</v>
      </c>
      <c r="F6247" s="1001" t="n">
        <v>1252</v>
      </c>
      <c r="G6247" s="1001" t="s">
        <v>13461</v>
      </c>
      <c r="H6247" s="1128" t="n">
        <v>3146</v>
      </c>
      <c r="I6247" s="1068"/>
    </row>
    <row r="6248" customFormat="false" ht="12.75" hidden="false" customHeight="false" outlineLevel="0" collapsed="false">
      <c r="A6248" s="1001" t="n">
        <v>6246</v>
      </c>
      <c r="B6248" s="1001" t="s">
        <v>13462</v>
      </c>
      <c r="C6248" s="1001" t="s">
        <v>1017</v>
      </c>
      <c r="D6248" s="1001" t="s">
        <v>847</v>
      </c>
      <c r="E6248" s="1001" t="n">
        <v>3180670770</v>
      </c>
      <c r="F6248" s="1001" t="n">
        <v>80077</v>
      </c>
      <c r="G6248" s="1001" t="s">
        <v>13463</v>
      </c>
      <c r="H6248" s="1128" t="n">
        <v>1551</v>
      </c>
      <c r="I6248" s="1068"/>
    </row>
    <row r="6249" customFormat="false" ht="12.75" hidden="false" customHeight="false" outlineLevel="0" collapsed="false">
      <c r="A6249" s="1001" t="n">
        <v>6247</v>
      </c>
      <c r="B6249" s="1001" t="s">
        <v>13464</v>
      </c>
      <c r="C6249" s="1001" t="s">
        <v>878</v>
      </c>
      <c r="D6249" s="1001" t="s">
        <v>852</v>
      </c>
      <c r="E6249" s="1001" t="n">
        <v>1030990490</v>
      </c>
      <c r="F6249" s="1001" t="n">
        <v>98049</v>
      </c>
      <c r="G6249" s="1001" t="s">
        <v>13465</v>
      </c>
      <c r="H6249" s="1128" t="n">
        <v>3347</v>
      </c>
      <c r="I6249" s="1068"/>
    </row>
    <row r="6250" customFormat="false" ht="12.75" hidden="false" customHeight="false" outlineLevel="0" collapsed="false">
      <c r="A6250" s="1001" t="n">
        <v>6248</v>
      </c>
      <c r="B6250" s="1001" t="s">
        <v>13466</v>
      </c>
      <c r="C6250" s="1001" t="s">
        <v>1344</v>
      </c>
      <c r="D6250" s="1001" t="s">
        <v>458</v>
      </c>
      <c r="E6250" s="1001" t="n">
        <v>2090430270</v>
      </c>
      <c r="F6250" s="1001" t="n">
        <v>46027</v>
      </c>
      <c r="G6250" s="1001" t="s">
        <v>13467</v>
      </c>
      <c r="H6250" s="1128" t="n">
        <v>1352</v>
      </c>
      <c r="I6250" s="1068"/>
    </row>
    <row r="6251" customFormat="false" ht="12.75" hidden="false" customHeight="false" outlineLevel="0" collapsed="false">
      <c r="A6251" s="1001" t="n">
        <v>6249</v>
      </c>
      <c r="B6251" s="1001" t="s">
        <v>13468</v>
      </c>
      <c r="C6251" s="1001" t="s">
        <v>922</v>
      </c>
      <c r="D6251" s="1001" t="s">
        <v>848</v>
      </c>
      <c r="E6251" s="1001" t="n">
        <v>3150721260</v>
      </c>
      <c r="F6251" s="1001" t="n">
        <v>65126</v>
      </c>
      <c r="G6251" s="1001" t="s">
        <v>13469</v>
      </c>
      <c r="H6251" s="1128" t="n">
        <v>1637</v>
      </c>
      <c r="I6251" s="1068"/>
    </row>
    <row r="6252" customFormat="false" ht="12.75" hidden="false" customHeight="false" outlineLevel="0" collapsed="false">
      <c r="A6252" s="1001" t="n">
        <v>6250</v>
      </c>
      <c r="B6252" s="1001" t="s">
        <v>13470</v>
      </c>
      <c r="C6252" s="1001" t="s">
        <v>985</v>
      </c>
      <c r="D6252" s="1001" t="s">
        <v>857</v>
      </c>
      <c r="E6252" s="1001" t="n">
        <v>4190480810</v>
      </c>
      <c r="F6252" s="1001" t="n">
        <v>83082</v>
      </c>
      <c r="G6252" s="1001" t="s">
        <v>13471</v>
      </c>
      <c r="H6252" s="1128" t="n">
        <v>1150</v>
      </c>
      <c r="I6252" s="1068"/>
    </row>
    <row r="6253" customFormat="false" ht="12.75" hidden="false" customHeight="false" outlineLevel="0" collapsed="false">
      <c r="A6253" s="1001" t="n">
        <v>6251</v>
      </c>
      <c r="B6253" s="1001" t="s">
        <v>13472</v>
      </c>
      <c r="C6253" s="1001" t="s">
        <v>988</v>
      </c>
      <c r="D6253" s="1001" t="s">
        <v>854</v>
      </c>
      <c r="E6253" s="1001" t="n">
        <v>1010021510</v>
      </c>
      <c r="F6253" s="1001" t="n">
        <v>6154</v>
      </c>
      <c r="G6253" s="1001" t="s">
        <v>13473</v>
      </c>
      <c r="H6253" s="1128" t="n">
        <v>4045</v>
      </c>
      <c r="I6253" s="1068"/>
    </row>
    <row r="6254" customFormat="false" ht="12.75" hidden="false" customHeight="false" outlineLevel="0" collapsed="false">
      <c r="A6254" s="1001" t="n">
        <v>6252</v>
      </c>
      <c r="B6254" s="1001" t="s">
        <v>13474</v>
      </c>
      <c r="C6254" s="1001" t="s">
        <v>1100</v>
      </c>
      <c r="D6254" s="1001" t="s">
        <v>848</v>
      </c>
      <c r="E6254" s="1001" t="n">
        <v>3150110660</v>
      </c>
      <c r="F6254" s="1001" t="n">
        <v>62068</v>
      </c>
      <c r="G6254" s="1001" t="s">
        <v>13475</v>
      </c>
      <c r="H6254" s="1128" t="n">
        <v>3842</v>
      </c>
      <c r="I6254" s="1068"/>
    </row>
    <row r="6255" customFormat="false" ht="12.75" hidden="false" customHeight="false" outlineLevel="0" collapsed="false">
      <c r="A6255" s="1001" t="n">
        <v>6253</v>
      </c>
      <c r="B6255" s="1001" t="s">
        <v>13476</v>
      </c>
      <c r="C6255" s="1001" t="s">
        <v>1325</v>
      </c>
      <c r="D6255" s="1001" t="s">
        <v>468</v>
      </c>
      <c r="E6255" s="1001" t="n">
        <v>3130230830</v>
      </c>
      <c r="F6255" s="1001" t="n">
        <v>69083</v>
      </c>
      <c r="G6255" s="1001" t="s">
        <v>13477</v>
      </c>
      <c r="H6255" s="1128" t="n">
        <v>19555</v>
      </c>
      <c r="I6255" s="1068"/>
    </row>
    <row r="6256" customFormat="false" ht="12.75" hidden="false" customHeight="false" outlineLevel="0" collapsed="false">
      <c r="A6256" s="1001" t="n">
        <v>6254</v>
      </c>
      <c r="B6256" s="1001" t="s">
        <v>13478</v>
      </c>
      <c r="C6256" s="1001" t="s">
        <v>925</v>
      </c>
      <c r="D6256" s="1001" t="s">
        <v>848</v>
      </c>
      <c r="E6256" s="1001" t="n">
        <v>3150510700</v>
      </c>
      <c r="F6256" s="1001" t="n">
        <v>63070</v>
      </c>
      <c r="G6256" s="1001" t="s">
        <v>13479</v>
      </c>
      <c r="H6256" s="1128" t="n">
        <v>8721</v>
      </c>
      <c r="I6256" s="1068"/>
    </row>
    <row r="6257" customFormat="false" ht="12.75" hidden="false" customHeight="false" outlineLevel="0" collapsed="false">
      <c r="A6257" s="1001" t="n">
        <v>6255</v>
      </c>
      <c r="B6257" s="1001" t="s">
        <v>13480</v>
      </c>
      <c r="C6257" s="1001" t="s">
        <v>988</v>
      </c>
      <c r="D6257" s="1001" t="s">
        <v>854</v>
      </c>
      <c r="E6257" s="1001" t="n">
        <v>1010021520</v>
      </c>
      <c r="F6257" s="1001" t="n">
        <v>6155</v>
      </c>
      <c r="G6257" s="1001" t="s">
        <v>13481</v>
      </c>
      <c r="H6257" s="1128" t="n">
        <v>525</v>
      </c>
      <c r="I6257" s="1068"/>
    </row>
    <row r="6258" customFormat="false" ht="12.75" hidden="false" customHeight="false" outlineLevel="0" collapsed="false">
      <c r="A6258" s="1001" t="n">
        <v>6256</v>
      </c>
      <c r="B6258" s="1001" t="s">
        <v>13482</v>
      </c>
      <c r="C6258" s="1001" t="s">
        <v>1035</v>
      </c>
      <c r="D6258" s="1001" t="s">
        <v>854</v>
      </c>
      <c r="E6258" s="1001" t="n">
        <v>1010812430</v>
      </c>
      <c r="F6258" s="1001" t="n">
        <v>1253</v>
      </c>
      <c r="G6258" s="1001" t="s">
        <v>13483</v>
      </c>
      <c r="H6258" s="1128" t="n">
        <v>1861</v>
      </c>
      <c r="I6258" s="1068"/>
    </row>
    <row r="6259" customFormat="false" ht="12.75" hidden="false" customHeight="false" outlineLevel="0" collapsed="false">
      <c r="A6259" s="1001" t="n">
        <v>6257</v>
      </c>
      <c r="B6259" s="1001" t="s">
        <v>13484</v>
      </c>
      <c r="C6259" s="1001" t="s">
        <v>1035</v>
      </c>
      <c r="D6259" s="1001" t="s">
        <v>854</v>
      </c>
      <c r="E6259" s="1001" t="n">
        <v>1010812440</v>
      </c>
      <c r="F6259" s="1001" t="n">
        <v>1254</v>
      </c>
      <c r="G6259" s="1001" t="s">
        <v>13485</v>
      </c>
      <c r="H6259" s="1128" t="n">
        <v>3597</v>
      </c>
      <c r="I6259" s="1068"/>
    </row>
    <row r="6260" customFormat="false" ht="12.75" hidden="false" customHeight="false" outlineLevel="0" collapsed="false">
      <c r="A6260" s="1001" t="n">
        <v>6258</v>
      </c>
      <c r="B6260" s="1001" t="s">
        <v>13486</v>
      </c>
      <c r="C6260" s="1001" t="s">
        <v>1154</v>
      </c>
      <c r="D6260" s="1001" t="s">
        <v>849</v>
      </c>
      <c r="E6260" s="1001" t="n">
        <v>1080560330</v>
      </c>
      <c r="F6260" s="1001" t="n">
        <v>34033</v>
      </c>
      <c r="G6260" s="1001" t="s">
        <v>13487</v>
      </c>
      <c r="H6260" s="1128" t="n">
        <v>5816</v>
      </c>
      <c r="I6260" s="1068"/>
    </row>
    <row r="6261" customFormat="false" ht="12.75" hidden="false" customHeight="false" outlineLevel="0" collapsed="false">
      <c r="A6261" s="1001" t="n">
        <v>6259</v>
      </c>
      <c r="B6261" s="1001" t="s">
        <v>13488</v>
      </c>
      <c r="C6261" s="1001" t="s">
        <v>899</v>
      </c>
      <c r="D6261" s="1001" t="s">
        <v>846</v>
      </c>
      <c r="E6261" s="1001" t="n">
        <v>3170640770</v>
      </c>
      <c r="F6261" s="1001" t="n">
        <v>76078</v>
      </c>
      <c r="G6261" s="1001" t="s">
        <v>13489</v>
      </c>
      <c r="H6261" s="1128" t="n">
        <v>1404</v>
      </c>
      <c r="I6261" s="1068"/>
    </row>
    <row r="6262" customFormat="false" ht="12.75" hidden="false" customHeight="false" outlineLevel="0" collapsed="false">
      <c r="A6262" s="1001" t="n">
        <v>6260</v>
      </c>
      <c r="B6262" s="1001" t="s">
        <v>13490</v>
      </c>
      <c r="C6262" s="1001" t="s">
        <v>1497</v>
      </c>
      <c r="D6262" s="1001" t="s">
        <v>462</v>
      </c>
      <c r="E6262" s="1001" t="n">
        <v>2110440470</v>
      </c>
      <c r="F6262" s="1001" t="n">
        <v>43047</v>
      </c>
      <c r="G6262" s="1001" t="s">
        <v>13491</v>
      </c>
      <c r="H6262" s="1128" t="n">
        <v>11985</v>
      </c>
      <c r="I6262" s="1068"/>
    </row>
    <row r="6263" customFormat="false" ht="12.75" hidden="false" customHeight="false" outlineLevel="0" collapsed="false">
      <c r="A6263" s="1001" t="n">
        <v>6261</v>
      </c>
      <c r="B6263" s="1001" t="s">
        <v>13492</v>
      </c>
      <c r="C6263" s="1001" t="s">
        <v>905</v>
      </c>
      <c r="D6263" s="1001" t="s">
        <v>855</v>
      </c>
      <c r="E6263" s="1001" t="n">
        <v>3160310490</v>
      </c>
      <c r="F6263" s="1001" t="n">
        <v>71051</v>
      </c>
      <c r="G6263" s="1001" t="s">
        <v>13493</v>
      </c>
      <c r="H6263" s="1128" t="n">
        <v>49843</v>
      </c>
      <c r="I6263" s="1068"/>
    </row>
    <row r="6264" customFormat="false" ht="12.75" hidden="false" customHeight="false" outlineLevel="0" collapsed="false">
      <c r="A6264" s="1001" t="n">
        <v>6262</v>
      </c>
      <c r="B6264" s="1001" t="s">
        <v>13494</v>
      </c>
      <c r="C6264" s="1001" t="s">
        <v>1159</v>
      </c>
      <c r="D6264" s="1001" t="s">
        <v>852</v>
      </c>
      <c r="E6264" s="1001" t="n">
        <v>1030241955</v>
      </c>
      <c r="F6264" s="1001" t="n">
        <v>13248</v>
      </c>
      <c r="G6264" s="1001" t="s">
        <v>13495</v>
      </c>
      <c r="H6264" s="1128" t="n">
        <v>1693</v>
      </c>
      <c r="I6264" s="1068"/>
    </row>
    <row r="6265" customFormat="false" ht="12.75" hidden="false" customHeight="false" outlineLevel="0" collapsed="false">
      <c r="A6265" s="1001" t="n">
        <v>6263</v>
      </c>
      <c r="B6265" s="1001" t="s">
        <v>13496</v>
      </c>
      <c r="C6265" s="1001" t="s">
        <v>1087</v>
      </c>
      <c r="D6265" s="1001" t="s">
        <v>848</v>
      </c>
      <c r="E6265" s="1001" t="n">
        <v>3150080860</v>
      </c>
      <c r="F6265" s="1001" t="n">
        <v>64087</v>
      </c>
      <c r="G6265" s="1001" t="s">
        <v>13497</v>
      </c>
      <c r="H6265" s="1128" t="n">
        <v>1523</v>
      </c>
      <c r="I6265" s="1068"/>
    </row>
    <row r="6266" customFormat="false" ht="12.75" hidden="false" customHeight="false" outlineLevel="0" collapsed="false">
      <c r="A6266" s="1001" t="n">
        <v>6264</v>
      </c>
      <c r="B6266" s="1001" t="s">
        <v>13498</v>
      </c>
      <c r="C6266" s="1001" t="s">
        <v>1174</v>
      </c>
      <c r="D6266" s="1001" t="s">
        <v>847</v>
      </c>
      <c r="E6266" s="1001" t="n">
        <v>3180221130</v>
      </c>
      <c r="F6266" s="1001" t="n">
        <v>79116</v>
      </c>
      <c r="G6266" s="1001" t="s">
        <v>13499</v>
      </c>
      <c r="H6266" s="1128" t="n">
        <v>1414</v>
      </c>
      <c r="I6266" s="1068"/>
    </row>
    <row r="6267" customFormat="false" ht="12.75" hidden="false" customHeight="false" outlineLevel="0" collapsed="false">
      <c r="A6267" s="1001" t="n">
        <v>6265</v>
      </c>
      <c r="B6267" s="1001" t="s">
        <v>13500</v>
      </c>
      <c r="C6267" s="1001" t="s">
        <v>942</v>
      </c>
      <c r="D6267" s="1001" t="s">
        <v>847</v>
      </c>
      <c r="E6267" s="1001" t="n">
        <v>3180251290</v>
      </c>
      <c r="F6267" s="1001" t="n">
        <v>78128</v>
      </c>
      <c r="G6267" s="1001" t="s">
        <v>13501</v>
      </c>
      <c r="H6267" s="1128" t="n">
        <v>1879</v>
      </c>
      <c r="I6267" s="1068"/>
    </row>
    <row r="6268" customFormat="false" ht="12.75" hidden="false" customHeight="false" outlineLevel="0" collapsed="false">
      <c r="A6268" s="1001" t="n">
        <v>6266</v>
      </c>
      <c r="B6268" s="1001" t="s">
        <v>13502</v>
      </c>
      <c r="C6268" s="1001" t="s">
        <v>1543</v>
      </c>
      <c r="D6268" s="662" t="s">
        <v>856</v>
      </c>
      <c r="E6268" s="1001" t="n">
        <v>4201110650</v>
      </c>
      <c r="F6268" s="1001" t="n">
        <v>111065</v>
      </c>
      <c r="G6268" s="1001" t="s">
        <v>13503</v>
      </c>
      <c r="H6268" s="1128" t="n">
        <v>8398</v>
      </c>
      <c r="I6268" s="1068"/>
    </row>
    <row r="6269" customFormat="false" ht="12.75" hidden="false" customHeight="false" outlineLevel="0" collapsed="false">
      <c r="A6269" s="1001" t="n">
        <v>6267</v>
      </c>
      <c r="B6269" s="1001" t="s">
        <v>13504</v>
      </c>
      <c r="C6269" s="1001" t="s">
        <v>1453</v>
      </c>
      <c r="D6269" s="1001" t="s">
        <v>861</v>
      </c>
      <c r="E6269" s="1001" t="n">
        <v>1050870360</v>
      </c>
      <c r="F6269" s="1001" t="n">
        <v>27036</v>
      </c>
      <c r="G6269" s="1001" t="s">
        <v>13505</v>
      </c>
      <c r="H6269" s="1128" t="n">
        <v>12720</v>
      </c>
      <c r="I6269" s="1068"/>
    </row>
    <row r="6270" customFormat="false" ht="12.75" hidden="false" customHeight="false" outlineLevel="0" collapsed="false">
      <c r="A6270" s="1001" t="n">
        <v>6268</v>
      </c>
      <c r="B6270" s="1001" t="s">
        <v>13506</v>
      </c>
      <c r="C6270" s="1001" t="s">
        <v>1092</v>
      </c>
      <c r="D6270" s="1001" t="s">
        <v>848</v>
      </c>
      <c r="E6270" s="1001" t="n">
        <v>3150200850</v>
      </c>
      <c r="F6270" s="1001" t="n">
        <v>61085</v>
      </c>
      <c r="G6270" s="1001" t="s">
        <v>13507</v>
      </c>
      <c r="H6270" s="1128" t="n">
        <v>5714</v>
      </c>
      <c r="I6270" s="1068"/>
    </row>
    <row r="6271" customFormat="false" ht="12.75" hidden="false" customHeight="false" outlineLevel="0" collapsed="false">
      <c r="A6271" s="1001" t="n">
        <v>6269</v>
      </c>
      <c r="B6271" s="1001" t="s">
        <v>13508</v>
      </c>
      <c r="C6271" s="1001" t="s">
        <v>1024</v>
      </c>
      <c r="D6271" s="1001" t="s">
        <v>856</v>
      </c>
      <c r="E6271" s="1001" t="n">
        <v>4200730615</v>
      </c>
      <c r="F6271" s="1001" t="n">
        <v>90092</v>
      </c>
      <c r="G6271" s="1001" t="s">
        <v>13509</v>
      </c>
      <c r="H6271" s="1128" t="n">
        <v>4992</v>
      </c>
      <c r="I6271" s="1068"/>
    </row>
    <row r="6272" customFormat="false" ht="12.75" hidden="false" customHeight="false" outlineLevel="0" collapsed="false">
      <c r="A6272" s="1001" t="n">
        <v>6270</v>
      </c>
      <c r="B6272" s="1001" t="s">
        <v>13508</v>
      </c>
      <c r="C6272" s="1001" t="s">
        <v>985</v>
      </c>
      <c r="D6272" s="1001" t="s">
        <v>857</v>
      </c>
      <c r="E6272" s="1001" t="n">
        <v>4190480890</v>
      </c>
      <c r="F6272" s="1001" t="n">
        <v>83090</v>
      </c>
      <c r="G6272" s="1001" t="s">
        <v>13510</v>
      </c>
      <c r="H6272" s="1128" t="n">
        <v>4992</v>
      </c>
      <c r="I6272" s="1068"/>
    </row>
    <row r="6273" customFormat="false" ht="12.75" hidden="false" customHeight="false" outlineLevel="0" collapsed="false">
      <c r="A6273" s="1001" t="n">
        <v>6271</v>
      </c>
      <c r="B6273" s="1001" t="s">
        <v>13511</v>
      </c>
      <c r="C6273" s="1001" t="s">
        <v>1050</v>
      </c>
      <c r="D6273" s="1001" t="s">
        <v>861</v>
      </c>
      <c r="E6273" s="1001" t="n">
        <v>1050100490</v>
      </c>
      <c r="F6273" s="1001" t="n">
        <v>25049</v>
      </c>
      <c r="G6273" s="1001" t="s">
        <v>13512</v>
      </c>
      <c r="H6273" s="1128" t="n">
        <v>608</v>
      </c>
      <c r="I6273" s="1068"/>
    </row>
    <row r="6274" customFormat="false" ht="12.75" hidden="false" customHeight="false" outlineLevel="0" collapsed="false">
      <c r="A6274" s="1001" t="n">
        <v>6272</v>
      </c>
      <c r="B6274" s="1001" t="s">
        <v>13513</v>
      </c>
      <c r="C6274" s="1001" t="s">
        <v>890</v>
      </c>
      <c r="D6274" s="1001" t="s">
        <v>468</v>
      </c>
      <c r="E6274" s="1001" t="n">
        <v>3130600380</v>
      </c>
      <c r="F6274" s="1001" t="n">
        <v>68038</v>
      </c>
      <c r="G6274" s="1001" t="s">
        <v>13514</v>
      </c>
      <c r="H6274" s="1128" t="n">
        <v>1858</v>
      </c>
      <c r="I6274" s="1068"/>
    </row>
    <row r="6275" customFormat="false" ht="12.75" hidden="false" customHeight="false" outlineLevel="0" collapsed="false">
      <c r="A6275" s="1001" t="n">
        <v>6273</v>
      </c>
      <c r="B6275" s="1001" t="s">
        <v>13515</v>
      </c>
      <c r="C6275" s="1001" t="s">
        <v>922</v>
      </c>
      <c r="D6275" s="1001" t="s">
        <v>848</v>
      </c>
      <c r="E6275" s="1001" t="n">
        <v>3150721320</v>
      </c>
      <c r="F6275" s="1001" t="n">
        <v>65132</v>
      </c>
      <c r="G6275" s="1001" t="s">
        <v>13516</v>
      </c>
      <c r="H6275" s="1128" t="n">
        <v>10844</v>
      </c>
      <c r="I6275" s="1068"/>
    </row>
    <row r="6276" customFormat="false" ht="12.75" hidden="false" customHeight="false" outlineLevel="0" collapsed="false">
      <c r="A6276" s="1001" t="n">
        <v>6274</v>
      </c>
      <c r="B6276" s="1001" t="s">
        <v>13517</v>
      </c>
      <c r="C6276" s="1001" t="s">
        <v>968</v>
      </c>
      <c r="D6276" s="1001" t="s">
        <v>859</v>
      </c>
      <c r="E6276" s="1001" t="n">
        <v>2100800300</v>
      </c>
      <c r="F6276" s="1001" t="n">
        <v>55030</v>
      </c>
      <c r="G6276" s="1001" t="s">
        <v>13518</v>
      </c>
      <c r="H6276" s="1128" t="n">
        <v>2182</v>
      </c>
      <c r="I6276" s="1068"/>
    </row>
    <row r="6277" customFormat="false" ht="12.75" hidden="false" customHeight="false" outlineLevel="0" collapsed="false">
      <c r="A6277" s="1001" t="n">
        <v>6275</v>
      </c>
      <c r="B6277" s="1001" t="s">
        <v>13519</v>
      </c>
      <c r="C6277" s="1001" t="s">
        <v>1330</v>
      </c>
      <c r="D6277" s="1001" t="s">
        <v>861</v>
      </c>
      <c r="E6277" s="1001" t="n">
        <v>1050840750</v>
      </c>
      <c r="F6277" s="1001" t="n">
        <v>26076</v>
      </c>
      <c r="G6277" s="1001" t="s">
        <v>13520</v>
      </c>
      <c r="H6277" s="1128" t="n">
        <v>9884</v>
      </c>
      <c r="I6277" s="1068"/>
    </row>
    <row r="6278" customFormat="false" ht="12.75" hidden="false" customHeight="false" outlineLevel="0" collapsed="false">
      <c r="A6278" s="1001" t="n">
        <v>6276</v>
      </c>
      <c r="B6278" s="1001" t="s">
        <v>13521</v>
      </c>
      <c r="C6278" s="1001" t="s">
        <v>887</v>
      </c>
      <c r="D6278" s="1001" t="s">
        <v>856</v>
      </c>
      <c r="E6278" s="1001" t="n">
        <v>4200950500</v>
      </c>
      <c r="F6278" s="1001" t="n">
        <v>95050</v>
      </c>
      <c r="G6278" s="1001" t="s">
        <v>13522</v>
      </c>
      <c r="H6278" s="1128" t="n">
        <v>2434</v>
      </c>
      <c r="I6278" s="1068"/>
    </row>
    <row r="6279" customFormat="false" ht="12.75" hidden="false" customHeight="false" outlineLevel="0" collapsed="false">
      <c r="A6279" s="1001" t="n">
        <v>6277</v>
      </c>
      <c r="B6279" s="1001" t="s">
        <v>13523</v>
      </c>
      <c r="C6279" s="1001" t="s">
        <v>2334</v>
      </c>
      <c r="D6279" s="1001" t="s">
        <v>458</v>
      </c>
      <c r="E6279" s="1001" t="n">
        <v>2090420180</v>
      </c>
      <c r="F6279" s="1001" t="n">
        <v>49018</v>
      </c>
      <c r="G6279" s="1001" t="s">
        <v>13524</v>
      </c>
      <c r="H6279" s="1128" t="n">
        <v>6498</v>
      </c>
      <c r="I6279" s="1068"/>
    </row>
    <row r="6280" customFormat="false" ht="12.75" hidden="false" customHeight="false" outlineLevel="0" collapsed="false">
      <c r="A6280" s="1001" t="n">
        <v>6278</v>
      </c>
      <c r="B6280" s="1001" t="s">
        <v>13525</v>
      </c>
      <c r="C6280" s="1001" t="s">
        <v>942</v>
      </c>
      <c r="D6280" s="1001" t="s">
        <v>847</v>
      </c>
      <c r="E6280" s="1001" t="n">
        <v>3180251350</v>
      </c>
      <c r="F6280" s="1001" t="n">
        <v>78135</v>
      </c>
      <c r="G6280" s="1001" t="s">
        <v>13526</v>
      </c>
      <c r="H6280" s="1128" t="n">
        <v>2022</v>
      </c>
      <c r="I6280" s="1068"/>
    </row>
    <row r="6281" customFormat="false" ht="12.75" hidden="false" customHeight="false" outlineLevel="0" collapsed="false">
      <c r="A6281" s="1001" t="n">
        <v>6279</v>
      </c>
      <c r="B6281" s="1001" t="s">
        <v>13527</v>
      </c>
      <c r="C6281" s="1001" t="s">
        <v>914</v>
      </c>
      <c r="D6281" s="1001" t="s">
        <v>468</v>
      </c>
      <c r="E6281" s="1001" t="n">
        <v>3130380910</v>
      </c>
      <c r="F6281" s="1001" t="n">
        <v>66092</v>
      </c>
      <c r="G6281" s="1001" t="s">
        <v>13528</v>
      </c>
      <c r="H6281" s="1128" t="n">
        <v>2115</v>
      </c>
      <c r="I6281" s="1068"/>
    </row>
    <row r="6282" customFormat="false" ht="12.75" hidden="false" customHeight="false" outlineLevel="0" collapsed="false">
      <c r="A6282" s="1001" t="n">
        <v>6280</v>
      </c>
      <c r="B6282" s="1001" t="s">
        <v>13529</v>
      </c>
      <c r="C6282" s="1001" t="s">
        <v>925</v>
      </c>
      <c r="D6282" s="1001" t="s">
        <v>848</v>
      </c>
      <c r="E6282" s="1001" t="n">
        <v>3150510750</v>
      </c>
      <c r="F6282" s="1001" t="n">
        <v>63075</v>
      </c>
      <c r="G6282" s="1001" t="s">
        <v>13530</v>
      </c>
      <c r="H6282" s="1128" t="n">
        <v>6421</v>
      </c>
      <c r="I6282" s="1068"/>
    </row>
    <row r="6283" customFormat="false" ht="12.75" hidden="false" customHeight="false" outlineLevel="0" collapsed="false">
      <c r="A6283" s="1001" t="n">
        <v>6281</v>
      </c>
      <c r="B6283" s="1001" t="s">
        <v>13531</v>
      </c>
      <c r="C6283" s="1001" t="s">
        <v>1543</v>
      </c>
      <c r="D6283" s="662" t="s">
        <v>856</v>
      </c>
      <c r="E6283" s="1001" t="n">
        <v>4201110660</v>
      </c>
      <c r="F6283" s="1001" t="n">
        <v>111066</v>
      </c>
      <c r="G6283" s="1001" t="s">
        <v>13532</v>
      </c>
      <c r="H6283" s="1128" t="n">
        <v>3488</v>
      </c>
      <c r="I6283" s="1068"/>
    </row>
    <row r="6284" customFormat="false" ht="12.75" hidden="false" customHeight="false" outlineLevel="0" collapsed="false">
      <c r="A6284" s="1001" t="n">
        <v>6282</v>
      </c>
      <c r="B6284" s="1001" t="s">
        <v>13533</v>
      </c>
      <c r="C6284" s="1001" t="s">
        <v>1418</v>
      </c>
      <c r="D6284" s="1001" t="s">
        <v>850</v>
      </c>
      <c r="E6284" s="1001" t="n">
        <v>1060930410</v>
      </c>
      <c r="F6284" s="1001" t="n">
        <v>93041</v>
      </c>
      <c r="G6284" s="1001" t="s">
        <v>13534</v>
      </c>
      <c r="H6284" s="1128" t="n">
        <v>15097</v>
      </c>
      <c r="I6284" s="1068"/>
    </row>
    <row r="6285" customFormat="false" ht="12.75" hidden="false" customHeight="false" outlineLevel="0" collapsed="false">
      <c r="A6285" s="1001" t="n">
        <v>6283</v>
      </c>
      <c r="B6285" s="1001" t="s">
        <v>13535</v>
      </c>
      <c r="C6285" s="1001" t="s">
        <v>1084</v>
      </c>
      <c r="D6285" s="1001" t="s">
        <v>850</v>
      </c>
      <c r="E6285" s="1001" t="n">
        <v>1060851050</v>
      </c>
      <c r="F6285" s="1001" t="n">
        <v>30105</v>
      </c>
      <c r="G6285" s="1001" t="s">
        <v>13536</v>
      </c>
      <c r="H6285" s="1128" t="n">
        <v>1202</v>
      </c>
      <c r="I6285" s="1068"/>
    </row>
    <row r="6286" customFormat="false" ht="12.75" hidden="false" customHeight="false" outlineLevel="0" collapsed="false">
      <c r="A6286" s="1001" t="n">
        <v>6284</v>
      </c>
      <c r="B6286" s="1001" t="s">
        <v>13537</v>
      </c>
      <c r="C6286" s="1001" t="s">
        <v>1325</v>
      </c>
      <c r="D6286" s="1001" t="s">
        <v>468</v>
      </c>
      <c r="E6286" s="1001" t="n">
        <v>3130230860</v>
      </c>
      <c r="F6286" s="1001" t="n">
        <v>69086</v>
      </c>
      <c r="G6286" s="1001" t="s">
        <v>13538</v>
      </c>
      <c r="H6286" s="1128" t="n">
        <v>5175</v>
      </c>
      <c r="I6286" s="1068"/>
    </row>
    <row r="6287" customFormat="false" ht="12.75" hidden="false" customHeight="false" outlineLevel="0" collapsed="false">
      <c r="A6287" s="1001" t="n">
        <v>6285</v>
      </c>
      <c r="B6287" s="1001" t="s">
        <v>13539</v>
      </c>
      <c r="C6287" s="1001" t="s">
        <v>2806</v>
      </c>
      <c r="D6287" s="1001" t="s">
        <v>855</v>
      </c>
      <c r="E6287" s="1001" t="n">
        <v>3160160170</v>
      </c>
      <c r="F6287" s="1001" t="n">
        <v>74017</v>
      </c>
      <c r="G6287" s="1001" t="s">
        <v>13540</v>
      </c>
      <c r="H6287" s="1128" t="n">
        <v>18267</v>
      </c>
      <c r="I6287" s="1068"/>
    </row>
    <row r="6288" customFormat="false" ht="12.75" hidden="false" customHeight="false" outlineLevel="0" collapsed="false">
      <c r="A6288" s="1001" t="n">
        <v>6286</v>
      </c>
      <c r="B6288" s="1001" t="s">
        <v>13541</v>
      </c>
      <c r="C6288" s="1001" t="s">
        <v>1050</v>
      </c>
      <c r="D6288" s="1001" t="s">
        <v>861</v>
      </c>
      <c r="E6288" s="1001" t="n">
        <v>1050100510</v>
      </c>
      <c r="F6288" s="1001" t="n">
        <v>25051</v>
      </c>
      <c r="G6288" s="1001" t="s">
        <v>13542</v>
      </c>
      <c r="H6288" s="1128" t="n">
        <v>1935</v>
      </c>
      <c r="I6288" s="1068"/>
    </row>
    <row r="6289" customFormat="false" ht="12.75" hidden="false" customHeight="false" outlineLevel="0" collapsed="false">
      <c r="A6289" s="1001" t="n">
        <v>6287</v>
      </c>
      <c r="B6289" s="1001" t="s">
        <v>13543</v>
      </c>
      <c r="C6289" s="1001" t="s">
        <v>1084</v>
      </c>
      <c r="D6289" s="1001" t="s">
        <v>850</v>
      </c>
      <c r="E6289" s="1001" t="n">
        <v>1060851060</v>
      </c>
      <c r="F6289" s="1001" t="n">
        <v>30106</v>
      </c>
      <c r="G6289" s="1001" t="s">
        <v>13544</v>
      </c>
      <c r="H6289" s="1128" t="n">
        <v>1679</v>
      </c>
      <c r="I6289" s="1068"/>
    </row>
    <row r="6290" customFormat="false" ht="12.75" hidden="false" customHeight="false" outlineLevel="0" collapsed="false">
      <c r="A6290" s="1001" t="n">
        <v>6288</v>
      </c>
      <c r="B6290" s="1001" t="s">
        <v>13545</v>
      </c>
      <c r="C6290" s="1001" t="s">
        <v>1071</v>
      </c>
      <c r="D6290" s="1001" t="s">
        <v>861</v>
      </c>
      <c r="E6290" s="1001" t="n">
        <v>1050900960</v>
      </c>
      <c r="F6290" s="1001" t="n">
        <v>24096</v>
      </c>
      <c r="G6290" s="1001" t="s">
        <v>13546</v>
      </c>
      <c r="H6290" s="1128" t="n">
        <v>3571</v>
      </c>
      <c r="I6290" s="1068"/>
    </row>
    <row r="6291" customFormat="false" ht="12.75" hidden="false" customHeight="false" outlineLevel="0" collapsed="false">
      <c r="A6291" s="1001" t="n">
        <v>6289</v>
      </c>
      <c r="B6291" s="1001" t="s">
        <v>13547</v>
      </c>
      <c r="C6291" s="1001" t="s">
        <v>1208</v>
      </c>
      <c r="D6291" s="1001" t="s">
        <v>857</v>
      </c>
      <c r="E6291" s="1001" t="n">
        <v>4190820201</v>
      </c>
      <c r="F6291" s="1001" t="n">
        <v>81020</v>
      </c>
      <c r="G6291" s="1001" t="s">
        <v>13548</v>
      </c>
      <c r="H6291" s="1128" t="n">
        <v>4820</v>
      </c>
      <c r="I6291" s="1068"/>
    </row>
    <row r="6292" customFormat="false" ht="12.75" hidden="false" customHeight="false" outlineLevel="0" collapsed="false">
      <c r="A6292" s="1001" t="n">
        <v>6290</v>
      </c>
      <c r="B6292" s="1001" t="s">
        <v>13549</v>
      </c>
      <c r="C6292" s="1001" t="s">
        <v>1012</v>
      </c>
      <c r="D6292" s="1001" t="s">
        <v>464</v>
      </c>
      <c r="E6292" s="1001" t="n">
        <v>2120700990</v>
      </c>
      <c r="F6292" s="1001" t="n">
        <v>58100</v>
      </c>
      <c r="G6292" s="1001" t="s">
        <v>13550</v>
      </c>
      <c r="H6292" s="1128" t="n">
        <v>3075</v>
      </c>
      <c r="I6292" s="1068"/>
    </row>
    <row r="6293" customFormat="false" ht="12.75" hidden="false" customHeight="false" outlineLevel="0" collapsed="false">
      <c r="A6293" s="1001" t="n">
        <v>6291</v>
      </c>
      <c r="B6293" s="1001" t="s">
        <v>13551</v>
      </c>
      <c r="C6293" s="1001" t="s">
        <v>1174</v>
      </c>
      <c r="D6293" s="1001" t="s">
        <v>847</v>
      </c>
      <c r="E6293" s="1001" t="n">
        <v>3180221190</v>
      </c>
      <c r="F6293" s="1001" t="n">
        <v>79122</v>
      </c>
      <c r="G6293" s="1001" t="s">
        <v>13552</v>
      </c>
      <c r="H6293" s="1128" t="n">
        <v>1629</v>
      </c>
      <c r="I6293" s="1068"/>
    </row>
    <row r="6294" customFormat="false" ht="12.75" hidden="false" customHeight="false" outlineLevel="0" collapsed="false">
      <c r="A6294" s="1001" t="n">
        <v>6292</v>
      </c>
      <c r="B6294" s="1001" t="s">
        <v>13553</v>
      </c>
      <c r="C6294" s="1001" t="s">
        <v>939</v>
      </c>
      <c r="D6294" s="1001" t="s">
        <v>464</v>
      </c>
      <c r="E6294" s="1001" t="n">
        <v>2120330690</v>
      </c>
      <c r="F6294" s="1001" t="n">
        <v>60070</v>
      </c>
      <c r="G6294" s="1001" t="s">
        <v>13554</v>
      </c>
      <c r="H6294" s="1128" t="n">
        <v>2474</v>
      </c>
      <c r="I6294" s="1068"/>
    </row>
    <row r="6295" customFormat="false" ht="12.75" hidden="false" customHeight="false" outlineLevel="0" collapsed="false">
      <c r="A6295" s="1001" t="n">
        <v>6293</v>
      </c>
      <c r="B6295" s="1001" t="s">
        <v>13555</v>
      </c>
      <c r="C6295" s="1001" t="s">
        <v>893</v>
      </c>
      <c r="D6295" s="1001" t="s">
        <v>852</v>
      </c>
      <c r="E6295" s="1001" t="n">
        <v>1030492000</v>
      </c>
      <c r="F6295" s="1001" t="n">
        <v>15201</v>
      </c>
      <c r="G6295" s="1001" t="s">
        <v>13556</v>
      </c>
      <c r="H6295" s="1128" t="n">
        <v>8259</v>
      </c>
      <c r="I6295" s="1068"/>
    </row>
    <row r="6296" customFormat="false" ht="12.75" hidden="false" customHeight="false" outlineLevel="0" collapsed="false">
      <c r="A6296" s="1001" t="n">
        <v>6294</v>
      </c>
      <c r="B6296" s="1001" t="s">
        <v>13557</v>
      </c>
      <c r="C6296" s="1001" t="s">
        <v>1009</v>
      </c>
      <c r="D6296" s="1001" t="s">
        <v>861</v>
      </c>
      <c r="E6296" s="1001" t="n">
        <v>1050890780</v>
      </c>
      <c r="F6296" s="1001" t="n">
        <v>23079</v>
      </c>
      <c r="G6296" s="1001" t="s">
        <v>13558</v>
      </c>
      <c r="H6296" s="1128" t="n">
        <v>1440</v>
      </c>
      <c r="I6296" s="1068"/>
    </row>
    <row r="6297" customFormat="false" ht="12.75" hidden="false" customHeight="false" outlineLevel="0" collapsed="false">
      <c r="A6297" s="1001" t="n">
        <v>6295</v>
      </c>
      <c r="B6297" s="1001" t="s">
        <v>13559</v>
      </c>
      <c r="C6297" s="1001" t="s">
        <v>945</v>
      </c>
      <c r="D6297" s="1001" t="s">
        <v>852</v>
      </c>
      <c r="E6297" s="1001" t="n">
        <v>1030151640</v>
      </c>
      <c r="F6297" s="1001" t="n">
        <v>17173</v>
      </c>
      <c r="G6297" s="1001" t="s">
        <v>13560</v>
      </c>
      <c r="H6297" s="1128" t="n">
        <v>4704</v>
      </c>
      <c r="I6297" s="1068"/>
    </row>
    <row r="6298" customFormat="false" ht="12.75" hidden="false" customHeight="false" outlineLevel="0" collapsed="false">
      <c r="A6298" s="1001" t="n">
        <v>6296</v>
      </c>
      <c r="B6298" s="1001" t="s">
        <v>13561</v>
      </c>
      <c r="C6298" s="1001" t="s">
        <v>893</v>
      </c>
      <c r="D6298" s="1001" t="s">
        <v>852</v>
      </c>
      <c r="E6298" s="1001" t="n">
        <v>1030492010</v>
      </c>
      <c r="F6298" s="1001" t="n">
        <v>15202</v>
      </c>
      <c r="G6298" s="1001" t="s">
        <v>13562</v>
      </c>
      <c r="H6298" s="1128" t="n">
        <v>4489</v>
      </c>
      <c r="I6298" s="1068"/>
    </row>
    <row r="6299" customFormat="false" ht="12.75" hidden="false" customHeight="false" outlineLevel="0" collapsed="false">
      <c r="A6299" s="1001" t="n">
        <v>6297</v>
      </c>
      <c r="B6299" s="1001" t="s">
        <v>13563</v>
      </c>
      <c r="C6299" s="1001" t="s">
        <v>1117</v>
      </c>
      <c r="D6299" s="1001" t="s">
        <v>852</v>
      </c>
      <c r="E6299" s="1001" t="n">
        <v>1030571420</v>
      </c>
      <c r="F6299" s="1001" t="n">
        <v>18145</v>
      </c>
      <c r="G6299" s="1001" t="s">
        <v>13564</v>
      </c>
      <c r="H6299" s="1128" t="n">
        <v>540</v>
      </c>
      <c r="I6299" s="1068"/>
    </row>
    <row r="6300" customFormat="false" ht="12.75" hidden="false" customHeight="false" outlineLevel="0" collapsed="false">
      <c r="A6300" s="1001" t="n">
        <v>6298</v>
      </c>
      <c r="B6300" s="1001" t="s">
        <v>13565</v>
      </c>
      <c r="C6300" s="1001" t="s">
        <v>1330</v>
      </c>
      <c r="D6300" s="1001" t="s">
        <v>861</v>
      </c>
      <c r="E6300" s="1001" t="n">
        <v>1050840760</v>
      </c>
      <c r="F6300" s="1001" t="n">
        <v>26077</v>
      </c>
      <c r="G6300" s="1001" t="s">
        <v>13566</v>
      </c>
      <c r="H6300" s="1128" t="n">
        <v>7282</v>
      </c>
      <c r="I6300" s="1068"/>
    </row>
    <row r="6301" customFormat="false" ht="12.75" hidden="false" customHeight="false" outlineLevel="0" collapsed="false">
      <c r="A6301" s="1001" t="n">
        <v>6299</v>
      </c>
      <c r="B6301" s="1001" t="s">
        <v>13567</v>
      </c>
      <c r="C6301" s="1001" t="s">
        <v>1226</v>
      </c>
      <c r="D6301" s="1001" t="s">
        <v>855</v>
      </c>
      <c r="E6301" s="1001" t="n">
        <v>3160410660</v>
      </c>
      <c r="F6301" s="1001" t="n">
        <v>75067</v>
      </c>
      <c r="G6301" s="1001" t="s">
        <v>13568</v>
      </c>
      <c r="H6301" s="1128" t="n">
        <v>1469</v>
      </c>
      <c r="I6301" s="1068"/>
    </row>
    <row r="6302" customFormat="false" ht="12.75" hidden="false" customHeight="false" outlineLevel="0" collapsed="false">
      <c r="A6302" s="1001" t="n">
        <v>6300</v>
      </c>
      <c r="B6302" s="1001" t="s">
        <v>13569</v>
      </c>
      <c r="C6302" s="1001" t="s">
        <v>1095</v>
      </c>
      <c r="D6302" s="1001" t="s">
        <v>854</v>
      </c>
      <c r="E6302" s="1001" t="n">
        <v>1010960590</v>
      </c>
      <c r="F6302" s="1001" t="n">
        <v>96059</v>
      </c>
      <c r="G6302" s="1001" t="s">
        <v>13570</v>
      </c>
      <c r="H6302" s="1128" t="n">
        <v>2570</v>
      </c>
      <c r="I6302" s="1068"/>
    </row>
    <row r="6303" customFormat="false" ht="12.75" hidden="false" customHeight="false" outlineLevel="0" collapsed="false">
      <c r="A6303" s="1001" t="n">
        <v>6301</v>
      </c>
      <c r="B6303" s="1001" t="s">
        <v>13571</v>
      </c>
      <c r="C6303" s="1001" t="s">
        <v>1071</v>
      </c>
      <c r="D6303" s="1001" t="s">
        <v>861</v>
      </c>
      <c r="E6303" s="1001" t="n">
        <v>1050900910</v>
      </c>
      <c r="F6303" s="1001" t="n">
        <v>24091</v>
      </c>
      <c r="G6303" s="1001" t="s">
        <v>13572</v>
      </c>
      <c r="H6303" s="1128" t="n">
        <v>8221</v>
      </c>
      <c r="I6303" s="1068"/>
    </row>
    <row r="6304" customFormat="false" ht="12.75" hidden="false" customHeight="false" outlineLevel="0" collapsed="false">
      <c r="A6304" s="1001" t="n">
        <v>6302</v>
      </c>
      <c r="B6304" s="1001" t="s">
        <v>13573</v>
      </c>
      <c r="C6304" s="1001" t="s">
        <v>908</v>
      </c>
      <c r="D6304" s="1001" t="s">
        <v>854</v>
      </c>
      <c r="E6304" s="1001" t="n">
        <v>1010272080</v>
      </c>
      <c r="F6304" s="1001" t="n">
        <v>4208</v>
      </c>
      <c r="G6304" s="1001" t="s">
        <v>13574</v>
      </c>
      <c r="H6304" s="1128" t="n">
        <v>3050</v>
      </c>
      <c r="I6304" s="1068"/>
    </row>
    <row r="6305" customFormat="false" ht="12.75" hidden="false" customHeight="false" outlineLevel="0" collapsed="false">
      <c r="A6305" s="1001" t="n">
        <v>6303</v>
      </c>
      <c r="B6305" s="1001" t="s">
        <v>13575</v>
      </c>
      <c r="C6305" s="1001" t="s">
        <v>908</v>
      </c>
      <c r="D6305" s="1001" t="s">
        <v>854</v>
      </c>
      <c r="E6305" s="1001" t="n">
        <v>1010272090</v>
      </c>
      <c r="F6305" s="1001" t="n">
        <v>4209</v>
      </c>
      <c r="G6305" s="1001" t="s">
        <v>13576</v>
      </c>
      <c r="H6305" s="1128" t="n">
        <v>2289</v>
      </c>
      <c r="I6305" s="1068"/>
    </row>
    <row r="6306" customFormat="false" ht="12.75" hidden="false" customHeight="false" outlineLevel="0" collapsed="false">
      <c r="A6306" s="1001" t="n">
        <v>6304</v>
      </c>
      <c r="B6306" s="1001" t="s">
        <v>13577</v>
      </c>
      <c r="C6306" s="1001" t="s">
        <v>1035</v>
      </c>
      <c r="D6306" s="1001" t="s">
        <v>854</v>
      </c>
      <c r="E6306" s="1001" t="n">
        <v>1010812311</v>
      </c>
      <c r="F6306" s="1001" t="n">
        <v>1241</v>
      </c>
      <c r="G6306" s="1001" t="s">
        <v>13578</v>
      </c>
      <c r="H6306" s="1128" t="n">
        <v>3686</v>
      </c>
      <c r="I6306" s="1068"/>
    </row>
    <row r="6307" customFormat="false" ht="12.75" hidden="false" customHeight="false" outlineLevel="0" collapsed="false">
      <c r="A6307" s="1001" t="n">
        <v>6305</v>
      </c>
      <c r="B6307" s="1001" t="s">
        <v>13579</v>
      </c>
      <c r="C6307" s="1001" t="s">
        <v>1055</v>
      </c>
      <c r="D6307" s="1001" t="s">
        <v>852</v>
      </c>
      <c r="E6307" s="1001" t="n">
        <v>1030861001</v>
      </c>
      <c r="F6307" s="1001" t="n">
        <v>12141</v>
      </c>
      <c r="G6307" s="1001" t="s">
        <v>13580</v>
      </c>
      <c r="H6307" s="1128" t="n">
        <v>1459</v>
      </c>
      <c r="I6307" s="1068"/>
    </row>
    <row r="6308" customFormat="false" ht="12.75" hidden="false" customHeight="false" outlineLevel="0" collapsed="false">
      <c r="A6308" s="1001" t="n">
        <v>6306</v>
      </c>
      <c r="B6308" s="1001" t="s">
        <v>13581</v>
      </c>
      <c r="C6308" s="1001" t="s">
        <v>942</v>
      </c>
      <c r="D6308" s="1001" t="s">
        <v>847</v>
      </c>
      <c r="E6308" s="1001" t="n">
        <v>3180251180</v>
      </c>
      <c r="F6308" s="1001" t="n">
        <v>78117</v>
      </c>
      <c r="G6308" s="1001" t="s">
        <v>13582</v>
      </c>
      <c r="H6308" s="1128" t="n">
        <v>1244</v>
      </c>
      <c r="I6308" s="1068"/>
    </row>
    <row r="6309" customFormat="false" ht="12.75" hidden="false" customHeight="false" outlineLevel="0" collapsed="false">
      <c r="A6309" s="1001" t="n">
        <v>6307</v>
      </c>
      <c r="B6309" s="1001" t="s">
        <v>13583</v>
      </c>
      <c r="C6309" s="1001" t="s">
        <v>1009</v>
      </c>
      <c r="D6309" s="1001" t="s">
        <v>861</v>
      </c>
      <c r="E6309" s="1001" t="n">
        <v>1050890710</v>
      </c>
      <c r="F6309" s="1001" t="n">
        <v>23072</v>
      </c>
      <c r="G6309" s="1001" t="s">
        <v>13584</v>
      </c>
      <c r="H6309" s="1128" t="n">
        <v>4069</v>
      </c>
      <c r="I6309" s="1068"/>
    </row>
    <row r="6310" customFormat="false" ht="12.75" hidden="false" customHeight="false" outlineLevel="0" collapsed="false">
      <c r="A6310" s="1001" t="n">
        <v>6308</v>
      </c>
      <c r="B6310" s="1001" t="s">
        <v>13585</v>
      </c>
      <c r="C6310" s="1001" t="s">
        <v>1543</v>
      </c>
      <c r="D6310" s="662" t="s">
        <v>856</v>
      </c>
      <c r="E6310" s="1001" t="n">
        <v>4201110670</v>
      </c>
      <c r="F6310" s="1001" t="n">
        <v>111067</v>
      </c>
      <c r="G6310" s="1001" t="s">
        <v>13586</v>
      </c>
      <c r="H6310" s="1128" t="n">
        <v>8170</v>
      </c>
      <c r="I6310" s="1068"/>
    </row>
    <row r="6311" customFormat="false" ht="12.75" hidden="false" customHeight="false" outlineLevel="0" collapsed="false">
      <c r="A6311" s="1001" t="n">
        <v>6309</v>
      </c>
      <c r="B6311" s="1001" t="s">
        <v>13587</v>
      </c>
      <c r="C6311" s="1001" t="s">
        <v>1117</v>
      </c>
      <c r="D6311" s="1001" t="s">
        <v>852</v>
      </c>
      <c r="E6311" s="1001" t="n">
        <v>1030571350</v>
      </c>
      <c r="F6311" s="1001" t="n">
        <v>18138</v>
      </c>
      <c r="G6311" s="1001" t="s">
        <v>13588</v>
      </c>
      <c r="H6311" s="1128" t="n">
        <v>5098</v>
      </c>
      <c r="I6311" s="1068"/>
    </row>
    <row r="6312" customFormat="false" ht="12.75" hidden="false" customHeight="false" outlineLevel="0" collapsed="false">
      <c r="A6312" s="1001" t="n">
        <v>6310</v>
      </c>
      <c r="B6312" s="1001" t="s">
        <v>13589</v>
      </c>
      <c r="C6312" s="1001" t="s">
        <v>977</v>
      </c>
      <c r="D6312" s="1001" t="s">
        <v>855</v>
      </c>
      <c r="E6312" s="1001" t="n">
        <v>3160090390</v>
      </c>
      <c r="F6312" s="1001" t="n">
        <v>72040</v>
      </c>
      <c r="G6312" s="1001" t="s">
        <v>13590</v>
      </c>
      <c r="H6312" s="1128" t="n">
        <v>9592</v>
      </c>
      <c r="I6312" s="1068"/>
    </row>
    <row r="6313" customFormat="false" ht="12.75" hidden="false" customHeight="false" outlineLevel="0" collapsed="false">
      <c r="A6313" s="1001" t="n">
        <v>6311</v>
      </c>
      <c r="B6313" s="1001" t="s">
        <v>13591</v>
      </c>
      <c r="C6313" s="1001" t="s">
        <v>1226</v>
      </c>
      <c r="D6313" s="1001" t="s">
        <v>855</v>
      </c>
      <c r="E6313" s="1001" t="n">
        <v>3160410690</v>
      </c>
      <c r="F6313" s="1001" t="n">
        <v>75070</v>
      </c>
      <c r="G6313" s="1001" t="s">
        <v>13592</v>
      </c>
      <c r="H6313" s="1128" t="n">
        <v>5702</v>
      </c>
      <c r="I6313" s="1068"/>
    </row>
    <row r="6314" customFormat="false" ht="12.75" hidden="false" customHeight="false" outlineLevel="0" collapsed="false">
      <c r="A6314" s="1001" t="n">
        <v>6312</v>
      </c>
      <c r="B6314" s="1001" t="s">
        <v>13593</v>
      </c>
      <c r="C6314" s="1001" t="s">
        <v>1103</v>
      </c>
      <c r="D6314" s="1001" t="s">
        <v>851</v>
      </c>
      <c r="E6314" s="1001" t="n">
        <v>1070370520</v>
      </c>
      <c r="F6314" s="1001" t="n">
        <v>8055</v>
      </c>
      <c r="G6314" s="1001" t="s">
        <v>13594</v>
      </c>
      <c r="H6314" s="1128" t="n">
        <v>52918</v>
      </c>
      <c r="I6314" s="1068"/>
    </row>
    <row r="6315" customFormat="false" ht="12.75" hidden="false" customHeight="false" outlineLevel="0" collapsed="false">
      <c r="A6315" s="1001" t="n">
        <v>6313</v>
      </c>
      <c r="B6315" s="1001" t="s">
        <v>13595</v>
      </c>
      <c r="C6315" s="1001" t="s">
        <v>1434</v>
      </c>
      <c r="D6315" s="1001" t="s">
        <v>458</v>
      </c>
      <c r="E6315" s="1001" t="n">
        <v>2090050340</v>
      </c>
      <c r="F6315" s="1001" t="n">
        <v>51034</v>
      </c>
      <c r="G6315" s="1001" t="s">
        <v>13596</v>
      </c>
      <c r="H6315" s="1128" t="n">
        <v>15227</v>
      </c>
      <c r="I6315" s="1068"/>
    </row>
    <row r="6316" customFormat="false" ht="12.75" hidden="false" customHeight="false" outlineLevel="0" collapsed="false">
      <c r="A6316" s="1001" t="n">
        <v>6314</v>
      </c>
      <c r="B6316" s="1001" t="s">
        <v>13597</v>
      </c>
      <c r="C6316" s="1001" t="s">
        <v>974</v>
      </c>
      <c r="D6316" s="1001" t="s">
        <v>853</v>
      </c>
      <c r="E6316" s="1001" t="n">
        <v>3140940440</v>
      </c>
      <c r="F6316" s="1001" t="n">
        <v>94044</v>
      </c>
      <c r="G6316" s="1001" t="s">
        <v>13598</v>
      </c>
      <c r="H6316" s="1128" t="n">
        <v>1411</v>
      </c>
      <c r="I6316" s="1068"/>
    </row>
    <row r="6317" customFormat="false" ht="12.75" hidden="false" customHeight="false" outlineLevel="0" collapsed="false">
      <c r="A6317" s="1001" t="n">
        <v>6315</v>
      </c>
      <c r="B6317" s="1001" t="s">
        <v>13599</v>
      </c>
      <c r="C6317" s="1001" t="s">
        <v>1335</v>
      </c>
      <c r="D6317" s="1001" t="s">
        <v>849</v>
      </c>
      <c r="E6317" s="1001" t="n">
        <v>1080130560</v>
      </c>
      <c r="F6317" s="1001" t="n">
        <v>37056</v>
      </c>
      <c r="G6317" s="1001" t="s">
        <v>13600</v>
      </c>
      <c r="H6317" s="1128" t="n">
        <v>7335</v>
      </c>
      <c r="I6317" s="1068"/>
    </row>
    <row r="6318" customFormat="false" ht="12.75" hidden="false" customHeight="false" outlineLevel="0" collapsed="false">
      <c r="A6318" s="1001" t="n">
        <v>6316</v>
      </c>
      <c r="B6318" s="1001" t="s">
        <v>13601</v>
      </c>
      <c r="C6318" s="1001" t="s">
        <v>1100</v>
      </c>
      <c r="D6318" s="1001" t="s">
        <v>848</v>
      </c>
      <c r="E6318" s="1001" t="n">
        <v>3150110680</v>
      </c>
      <c r="F6318" s="1001" t="n">
        <v>62070</v>
      </c>
      <c r="G6318" s="1001" t="s">
        <v>13602</v>
      </c>
      <c r="H6318" s="1128" t="n">
        <v>10388</v>
      </c>
      <c r="I6318" s="1068"/>
    </row>
    <row r="6319" customFormat="false" ht="12.75" hidden="false" customHeight="false" outlineLevel="0" collapsed="false">
      <c r="A6319" s="1001" t="n">
        <v>6317</v>
      </c>
      <c r="B6319" s="1001" t="s">
        <v>13603</v>
      </c>
      <c r="C6319" s="1001" t="s">
        <v>1017</v>
      </c>
      <c r="D6319" s="1001" t="s">
        <v>847</v>
      </c>
      <c r="E6319" s="1001" t="n">
        <v>3180670790</v>
      </c>
      <c r="F6319" s="1001" t="n">
        <v>80079</v>
      </c>
      <c r="G6319" s="1001" t="s">
        <v>13604</v>
      </c>
      <c r="H6319" s="1128" t="n">
        <v>591</v>
      </c>
      <c r="I6319" s="1068"/>
    </row>
    <row r="6320" customFormat="false" ht="12.75" hidden="false" customHeight="false" outlineLevel="0" collapsed="false">
      <c r="A6320" s="1001" t="n">
        <v>6318</v>
      </c>
      <c r="B6320" s="1001" t="s">
        <v>13605</v>
      </c>
      <c r="C6320" s="1001" t="s">
        <v>942</v>
      </c>
      <c r="D6320" s="1001" t="s">
        <v>847</v>
      </c>
      <c r="E6320" s="1001" t="n">
        <v>3180251320</v>
      </c>
      <c r="F6320" s="1001" t="n">
        <v>78131</v>
      </c>
      <c r="G6320" s="1001" t="s">
        <v>13606</v>
      </c>
      <c r="H6320" s="1128" t="n">
        <v>1715</v>
      </c>
      <c r="I6320" s="1068"/>
    </row>
    <row r="6321" customFormat="false" ht="12.75" hidden="false" customHeight="false" outlineLevel="0" collapsed="false">
      <c r="A6321" s="1001" t="n">
        <v>6319</v>
      </c>
      <c r="B6321" s="1001" t="s">
        <v>13607</v>
      </c>
      <c r="C6321" s="1001" t="s">
        <v>985</v>
      </c>
      <c r="D6321" s="1001" t="s">
        <v>857</v>
      </c>
      <c r="E6321" s="1001" t="n">
        <v>4190480830</v>
      </c>
      <c r="F6321" s="1001" t="n">
        <v>83084</v>
      </c>
      <c r="G6321" s="1001" t="s">
        <v>13608</v>
      </c>
      <c r="H6321" s="1128" t="n">
        <v>11950</v>
      </c>
      <c r="I6321" s="1068"/>
    </row>
    <row r="6322" customFormat="false" ht="12.75" hidden="false" customHeight="false" outlineLevel="0" collapsed="false">
      <c r="A6322" s="1001" t="n">
        <v>6320</v>
      </c>
      <c r="B6322" s="1001" t="s">
        <v>13609</v>
      </c>
      <c r="C6322" s="1001" t="s">
        <v>905</v>
      </c>
      <c r="D6322" s="1001" t="s">
        <v>855</v>
      </c>
      <c r="E6322" s="1001" t="n">
        <v>3160310500</v>
      </c>
      <c r="F6322" s="1001" t="n">
        <v>71052</v>
      </c>
      <c r="G6322" s="1001" t="s">
        <v>13610</v>
      </c>
      <c r="H6322" s="1128" t="n">
        <v>1831</v>
      </c>
      <c r="I6322" s="1068"/>
    </row>
    <row r="6323" customFormat="false" ht="12.75" hidden="false" customHeight="false" outlineLevel="0" collapsed="false">
      <c r="A6323" s="1001" t="n">
        <v>6321</v>
      </c>
      <c r="B6323" s="1001" t="s">
        <v>13611</v>
      </c>
      <c r="C6323" s="1001" t="s">
        <v>2168</v>
      </c>
      <c r="D6323" s="1001" t="s">
        <v>849</v>
      </c>
      <c r="E6323" s="1001" t="n">
        <v>1081010176</v>
      </c>
      <c r="F6323" s="1001" t="n">
        <v>99026</v>
      </c>
      <c r="G6323" s="1001" t="s">
        <v>13612</v>
      </c>
      <c r="H6323" s="1128" t="n">
        <v>1998</v>
      </c>
      <c r="I6323" s="1068"/>
    </row>
    <row r="6324" customFormat="false" ht="12.75" hidden="false" customHeight="false" outlineLevel="0" collapsed="false">
      <c r="A6324" s="1001" t="n">
        <v>6322</v>
      </c>
      <c r="B6324" s="1001" t="s">
        <v>13613</v>
      </c>
      <c r="C6324" s="1001" t="s">
        <v>988</v>
      </c>
      <c r="D6324" s="1001" t="s">
        <v>854</v>
      </c>
      <c r="E6324" s="1001" t="n">
        <v>1010021530</v>
      </c>
      <c r="F6324" s="1001" t="n">
        <v>6156</v>
      </c>
      <c r="G6324" s="1001" t="s">
        <v>13614</v>
      </c>
      <c r="H6324" s="1128" t="n">
        <v>367</v>
      </c>
      <c r="I6324" s="1068"/>
    </row>
    <row r="6325" customFormat="false" ht="12.75" hidden="false" customHeight="false" outlineLevel="0" collapsed="false">
      <c r="A6325" s="1001" t="n">
        <v>6323</v>
      </c>
      <c r="B6325" s="1001" t="s">
        <v>13615</v>
      </c>
      <c r="C6325" s="1001" t="s">
        <v>928</v>
      </c>
      <c r="D6325" s="1001" t="s">
        <v>857</v>
      </c>
      <c r="E6325" s="1001" t="n">
        <v>4190210440</v>
      </c>
      <c r="F6325" s="1001" t="n">
        <v>87045</v>
      </c>
      <c r="G6325" s="1001" t="s">
        <v>13616</v>
      </c>
      <c r="H6325" s="1128" t="n">
        <v>9338</v>
      </c>
      <c r="I6325" s="1068"/>
    </row>
    <row r="6326" customFormat="false" ht="12.75" hidden="false" customHeight="false" outlineLevel="0" collapsed="false">
      <c r="A6326" s="1001" t="n">
        <v>6324</v>
      </c>
      <c r="B6326" s="1001" t="s">
        <v>13617</v>
      </c>
      <c r="C6326" s="1001" t="s">
        <v>1239</v>
      </c>
      <c r="D6326" s="1001" t="s">
        <v>849</v>
      </c>
      <c r="E6326" s="1001" t="n">
        <v>1080660170</v>
      </c>
      <c r="F6326" s="1001" t="n">
        <v>39017</v>
      </c>
      <c r="G6326" s="1001" t="s">
        <v>13618</v>
      </c>
      <c r="H6326" s="1128" t="n">
        <v>2869</v>
      </c>
      <c r="I6326" s="1068"/>
    </row>
    <row r="6327" customFormat="false" ht="12.75" hidden="false" customHeight="false" outlineLevel="0" collapsed="false">
      <c r="A6327" s="1001" t="n">
        <v>6325</v>
      </c>
      <c r="B6327" s="1001" t="s">
        <v>13619</v>
      </c>
      <c r="C6327" s="1001" t="s">
        <v>925</v>
      </c>
      <c r="D6327" s="1001" t="s">
        <v>848</v>
      </c>
      <c r="E6327" s="1001" t="n">
        <v>3150510710</v>
      </c>
      <c r="F6327" s="1001" t="n">
        <v>63071</v>
      </c>
      <c r="G6327" s="1001" t="s">
        <v>13620</v>
      </c>
      <c r="H6327" s="1128" t="n">
        <v>8729</v>
      </c>
      <c r="I6327" s="1068"/>
    </row>
    <row r="6328" customFormat="false" ht="12.75" hidden="false" customHeight="false" outlineLevel="0" collapsed="false">
      <c r="A6328" s="1001" t="n">
        <v>6326</v>
      </c>
      <c r="B6328" s="1001" t="s">
        <v>13621</v>
      </c>
      <c r="C6328" s="1001" t="s">
        <v>908</v>
      </c>
      <c r="D6328" s="1001" t="s">
        <v>854</v>
      </c>
      <c r="E6328" s="1001" t="n">
        <v>1010272110</v>
      </c>
      <c r="F6328" s="1001" t="n">
        <v>4211</v>
      </c>
      <c r="G6328" s="1001" t="s">
        <v>13622</v>
      </c>
      <c r="H6328" s="1128" t="n">
        <v>2357</v>
      </c>
      <c r="I6328" s="1068"/>
    </row>
    <row r="6329" customFormat="false" ht="12.75" hidden="false" customHeight="false" outlineLevel="0" collapsed="false">
      <c r="A6329" s="1001" t="n">
        <v>6327</v>
      </c>
      <c r="B6329" s="1001" t="s">
        <v>13623</v>
      </c>
      <c r="C6329" s="1001" t="s">
        <v>1117</v>
      </c>
      <c r="D6329" s="1001" t="s">
        <v>852</v>
      </c>
      <c r="E6329" s="1001" t="n">
        <v>1030571380</v>
      </c>
      <c r="F6329" s="1001" t="n">
        <v>18141</v>
      </c>
      <c r="G6329" s="1001" t="s">
        <v>13624</v>
      </c>
      <c r="H6329" s="1128" t="n">
        <v>1017</v>
      </c>
      <c r="I6329" s="1068"/>
    </row>
    <row r="6330" customFormat="false" ht="12.75" hidden="false" customHeight="false" outlineLevel="0" collapsed="false">
      <c r="A6330" s="1001" t="n">
        <v>6328</v>
      </c>
      <c r="B6330" s="1001" t="s">
        <v>13625</v>
      </c>
      <c r="C6330" s="1001" t="s">
        <v>1017</v>
      </c>
      <c r="D6330" s="1001" t="s">
        <v>847</v>
      </c>
      <c r="E6330" s="1001" t="n">
        <v>3180670800</v>
      </c>
      <c r="F6330" s="1001" t="n">
        <v>80080</v>
      </c>
      <c r="G6330" s="1001" t="s">
        <v>13626</v>
      </c>
      <c r="H6330" s="1128" t="n">
        <v>331</v>
      </c>
      <c r="I6330" s="1068"/>
    </row>
    <row r="6331" customFormat="false" ht="12.75" hidden="false" customHeight="false" outlineLevel="0" collapsed="false">
      <c r="A6331" s="1001" t="n">
        <v>6329</v>
      </c>
      <c r="B6331" s="1001" t="s">
        <v>13627</v>
      </c>
      <c r="C6331" s="1001" t="s">
        <v>985</v>
      </c>
      <c r="D6331" s="1001" t="s">
        <v>857</v>
      </c>
      <c r="E6331" s="1001" t="n">
        <v>4190480840</v>
      </c>
      <c r="F6331" s="1001" t="n">
        <v>83085</v>
      </c>
      <c r="G6331" s="1001" t="s">
        <v>13628</v>
      </c>
      <c r="H6331" s="1128" t="n">
        <v>1527</v>
      </c>
      <c r="I6331" s="1068"/>
    </row>
    <row r="6332" customFormat="false" ht="12.75" hidden="false" customHeight="false" outlineLevel="0" collapsed="false">
      <c r="A6332" s="1001" t="n">
        <v>6330</v>
      </c>
      <c r="B6332" s="1001" t="s">
        <v>13629</v>
      </c>
      <c r="C6332" s="1001" t="s">
        <v>928</v>
      </c>
      <c r="D6332" s="1001" t="s">
        <v>857</v>
      </c>
      <c r="E6332" s="1001" t="n">
        <v>4190210450</v>
      </c>
      <c r="F6332" s="1001" t="n">
        <v>87046</v>
      </c>
      <c r="G6332" s="1001" t="s">
        <v>13630</v>
      </c>
      <c r="H6332" s="1128" t="n">
        <v>1518</v>
      </c>
      <c r="I6332" s="1068"/>
    </row>
    <row r="6333" customFormat="false" ht="12.75" hidden="false" customHeight="false" outlineLevel="0" collapsed="false">
      <c r="A6333" s="1001" t="n">
        <v>6331</v>
      </c>
      <c r="B6333" s="1001" t="s">
        <v>13631</v>
      </c>
      <c r="C6333" s="1001" t="s">
        <v>1035</v>
      </c>
      <c r="D6333" s="1001" t="s">
        <v>854</v>
      </c>
      <c r="E6333" s="1001" t="n">
        <v>1010812450</v>
      </c>
      <c r="F6333" s="1001" t="n">
        <v>1255</v>
      </c>
      <c r="G6333" s="1001" t="s">
        <v>13632</v>
      </c>
      <c r="H6333" s="1128" t="n">
        <v>4597</v>
      </c>
      <c r="I6333" s="1068"/>
    </row>
    <row r="6334" customFormat="false" ht="12.75" hidden="false" customHeight="false" outlineLevel="0" collapsed="false">
      <c r="A6334" s="1001" t="n">
        <v>6332</v>
      </c>
      <c r="B6334" s="1001" t="s">
        <v>13633</v>
      </c>
      <c r="C6334" s="1001" t="s">
        <v>1009</v>
      </c>
      <c r="D6334" s="1001" t="s">
        <v>861</v>
      </c>
      <c r="E6334" s="1001" t="n">
        <v>1050890760</v>
      </c>
      <c r="F6334" s="1001" t="n">
        <v>23077</v>
      </c>
      <c r="G6334" s="1001" t="s">
        <v>13634</v>
      </c>
      <c r="H6334" s="1128" t="n">
        <v>11923</v>
      </c>
      <c r="I6334" s="1068"/>
    </row>
    <row r="6335" customFormat="false" ht="12.75" hidden="false" customHeight="false" outlineLevel="0" collapsed="false">
      <c r="A6335" s="1001" t="n">
        <v>6333</v>
      </c>
      <c r="B6335" s="1001" t="s">
        <v>13635</v>
      </c>
      <c r="C6335" s="1001" t="s">
        <v>939</v>
      </c>
      <c r="D6335" s="1001" t="s">
        <v>464</v>
      </c>
      <c r="E6335" s="1001" t="n">
        <v>2120330640</v>
      </c>
      <c r="F6335" s="1001" t="n">
        <v>60065</v>
      </c>
      <c r="G6335" s="1001" t="s">
        <v>13636</v>
      </c>
      <c r="H6335" s="1128" t="n">
        <v>879</v>
      </c>
      <c r="I6335" s="1068"/>
    </row>
    <row r="6336" customFormat="false" ht="12.75" hidden="false" customHeight="false" outlineLevel="0" collapsed="false">
      <c r="A6336" s="1001" t="n">
        <v>6334</v>
      </c>
      <c r="B6336" s="1001" t="s">
        <v>13637</v>
      </c>
      <c r="C6336" s="1001" t="s">
        <v>925</v>
      </c>
      <c r="D6336" s="1001" t="s">
        <v>848</v>
      </c>
      <c r="E6336" s="1001" t="n">
        <v>3150510720</v>
      </c>
      <c r="F6336" s="1001" t="n">
        <v>63072</v>
      </c>
      <c r="G6336" s="1001" t="s">
        <v>13638</v>
      </c>
      <c r="H6336" s="1128" t="n">
        <v>26460</v>
      </c>
      <c r="I6336" s="1068"/>
    </row>
    <row r="6337" customFormat="false" ht="12.75" hidden="false" customHeight="false" outlineLevel="0" collapsed="false">
      <c r="A6337" s="1001" t="n">
        <v>6335</v>
      </c>
      <c r="B6337" s="1001" t="s">
        <v>13639</v>
      </c>
      <c r="C6337" s="1001" t="s">
        <v>1731</v>
      </c>
      <c r="D6337" s="1001" t="s">
        <v>859</v>
      </c>
      <c r="E6337" s="1001" t="n">
        <v>2100580450</v>
      </c>
      <c r="F6337" s="1001" t="n">
        <v>54045</v>
      </c>
      <c r="G6337" s="1001" t="s">
        <v>13640</v>
      </c>
      <c r="H6337" s="1128" t="n">
        <v>526</v>
      </c>
      <c r="I6337" s="1068"/>
    </row>
    <row r="6338" customFormat="false" ht="12.75" hidden="false" customHeight="false" outlineLevel="0" collapsed="false">
      <c r="A6338" s="1001" t="n">
        <v>6336</v>
      </c>
      <c r="B6338" s="1001" t="s">
        <v>13641</v>
      </c>
      <c r="C6338" s="1001" t="s">
        <v>1174</v>
      </c>
      <c r="D6338" s="1001" t="s">
        <v>847</v>
      </c>
      <c r="E6338" s="1001" t="n">
        <v>3180221150</v>
      </c>
      <c r="F6338" s="1001" t="n">
        <v>79118</v>
      </c>
      <c r="G6338" s="1001" t="s">
        <v>13642</v>
      </c>
      <c r="H6338" s="1128" t="n">
        <v>1759</v>
      </c>
      <c r="I6338" s="1068"/>
    </row>
    <row r="6339" customFormat="false" ht="12.75" hidden="false" customHeight="false" outlineLevel="0" collapsed="false">
      <c r="A6339" s="1001" t="n">
        <v>6337</v>
      </c>
      <c r="B6339" s="1001" t="s">
        <v>13643</v>
      </c>
      <c r="C6339" s="1001" t="s">
        <v>939</v>
      </c>
      <c r="D6339" s="1001" t="s">
        <v>464</v>
      </c>
      <c r="E6339" s="1001" t="n">
        <v>2120330650</v>
      </c>
      <c r="F6339" s="1001" t="n">
        <v>60066</v>
      </c>
      <c r="G6339" s="1001" t="s">
        <v>13644</v>
      </c>
      <c r="H6339" s="1128" t="n">
        <v>1311</v>
      </c>
      <c r="I6339" s="1068"/>
    </row>
    <row r="6340" customFormat="false" ht="12.75" hidden="false" customHeight="false" outlineLevel="0" collapsed="false">
      <c r="A6340" s="1001" t="n">
        <v>6338</v>
      </c>
      <c r="B6340" s="1001" t="s">
        <v>13645</v>
      </c>
      <c r="C6340" s="1001" t="s">
        <v>1087</v>
      </c>
      <c r="D6340" s="1001" t="s">
        <v>848</v>
      </c>
      <c r="E6340" s="1001" t="n">
        <v>3150080880</v>
      </c>
      <c r="F6340" s="1001" t="n">
        <v>64089</v>
      </c>
      <c r="G6340" s="1001" t="s">
        <v>13646</v>
      </c>
      <c r="H6340" s="1128" t="n">
        <v>1368</v>
      </c>
      <c r="I6340" s="1068"/>
    </row>
    <row r="6341" customFormat="false" ht="12.75" hidden="false" customHeight="false" outlineLevel="0" collapsed="false">
      <c r="A6341" s="1001" t="n">
        <v>6339</v>
      </c>
      <c r="B6341" s="1001" t="s">
        <v>13647</v>
      </c>
      <c r="C6341" s="1001" t="s">
        <v>1543</v>
      </c>
      <c r="D6341" s="662" t="s">
        <v>856</v>
      </c>
      <c r="E6341" s="1001" t="n">
        <v>4201110690</v>
      </c>
      <c r="F6341" s="1001" t="n">
        <v>111069</v>
      </c>
      <c r="G6341" s="1001" t="s">
        <v>13648</v>
      </c>
      <c r="H6341" s="1128" t="n">
        <v>1717</v>
      </c>
      <c r="I6341" s="1068"/>
    </row>
    <row r="6342" customFormat="false" ht="12.75" hidden="false" customHeight="false" outlineLevel="0" collapsed="false">
      <c r="A6342" s="1001" t="n">
        <v>6340</v>
      </c>
      <c r="B6342" s="1001" t="s">
        <v>13649</v>
      </c>
      <c r="C6342" s="1001" t="s">
        <v>1100</v>
      </c>
      <c r="D6342" s="1001" t="s">
        <v>848</v>
      </c>
      <c r="E6342" s="1001" t="n">
        <v>3150110690</v>
      </c>
      <c r="F6342" s="1001" t="n">
        <v>62071</v>
      </c>
      <c r="G6342" s="1001" t="s">
        <v>13650</v>
      </c>
      <c r="H6342" s="1128" t="n">
        <v>4117</v>
      </c>
      <c r="I6342" s="1068"/>
    </row>
    <row r="6343" customFormat="false" ht="12.75" hidden="false" customHeight="false" outlineLevel="0" collapsed="false">
      <c r="A6343" s="1001" t="n">
        <v>6341</v>
      </c>
      <c r="B6343" s="1001" t="s">
        <v>13651</v>
      </c>
      <c r="C6343" s="1001" t="s">
        <v>922</v>
      </c>
      <c r="D6343" s="1001" t="s">
        <v>848</v>
      </c>
      <c r="E6343" s="1001" t="n">
        <v>3150721280</v>
      </c>
      <c r="F6343" s="1001" t="n">
        <v>65128</v>
      </c>
      <c r="G6343" s="1001" t="s">
        <v>13652</v>
      </c>
      <c r="H6343" s="1128" t="n">
        <v>514</v>
      </c>
      <c r="I6343" s="1068"/>
    </row>
    <row r="6344" customFormat="false" ht="12.75" hidden="false" customHeight="false" outlineLevel="0" collapsed="false">
      <c r="A6344" s="1001" t="n">
        <v>6342</v>
      </c>
      <c r="B6344" s="1001" t="s">
        <v>13653</v>
      </c>
      <c r="C6344" s="1001" t="s">
        <v>1087</v>
      </c>
      <c r="D6344" s="1001" t="s">
        <v>848</v>
      </c>
      <c r="E6344" s="1001" t="n">
        <v>3150080900</v>
      </c>
      <c r="F6344" s="1001" t="n">
        <v>64091</v>
      </c>
      <c r="G6344" s="1001" t="s">
        <v>13654</v>
      </c>
      <c r="H6344" s="1128" t="n">
        <v>702</v>
      </c>
      <c r="I6344" s="1068"/>
    </row>
    <row r="6345" customFormat="false" ht="12.75" hidden="false" customHeight="false" outlineLevel="0" collapsed="false">
      <c r="A6345" s="1001" t="n">
        <v>6343</v>
      </c>
      <c r="B6345" s="1001" t="s">
        <v>13655</v>
      </c>
      <c r="C6345" s="1001" t="s">
        <v>1087</v>
      </c>
      <c r="D6345" s="1001" t="s">
        <v>848</v>
      </c>
      <c r="E6345" s="1001" t="n">
        <v>3150080890</v>
      </c>
      <c r="F6345" s="1001" t="n">
        <v>64090</v>
      </c>
      <c r="G6345" s="1001" t="s">
        <v>13656</v>
      </c>
      <c r="H6345" s="1128" t="n">
        <v>747</v>
      </c>
      <c r="I6345" s="1068"/>
    </row>
    <row r="6346" customFormat="false" ht="12.75" hidden="false" customHeight="false" outlineLevel="0" collapsed="false">
      <c r="A6346" s="1001" t="n">
        <v>6344</v>
      </c>
      <c r="B6346" s="1001" t="s">
        <v>13657</v>
      </c>
      <c r="C6346" s="1001" t="s">
        <v>1092</v>
      </c>
      <c r="D6346" s="1001" t="s">
        <v>848</v>
      </c>
      <c r="E6346" s="1001" t="n">
        <v>3150200860</v>
      </c>
      <c r="F6346" s="1001" t="n">
        <v>61086</v>
      </c>
      <c r="G6346" s="1001" t="s">
        <v>13658</v>
      </c>
      <c r="H6346" s="1128" t="n">
        <v>2089</v>
      </c>
      <c r="I6346" s="1068"/>
    </row>
    <row r="6347" customFormat="false" ht="12.75" hidden="false" customHeight="false" outlineLevel="0" collapsed="false">
      <c r="A6347" s="1001" t="n">
        <v>6345</v>
      </c>
      <c r="B6347" s="1001" t="s">
        <v>13659</v>
      </c>
      <c r="C6347" s="1001" t="s">
        <v>1087</v>
      </c>
      <c r="D6347" s="1001" t="s">
        <v>848</v>
      </c>
      <c r="E6347" s="1001" t="n">
        <v>3150080910</v>
      </c>
      <c r="F6347" s="1001" t="n">
        <v>64092</v>
      </c>
      <c r="G6347" s="1001" t="s">
        <v>13660</v>
      </c>
      <c r="H6347" s="1128" t="n">
        <v>3913</v>
      </c>
      <c r="I6347" s="1068"/>
    </row>
    <row r="6348" customFormat="false" ht="12.75" hidden="false" customHeight="false" outlineLevel="0" collapsed="false">
      <c r="A6348" s="1001" t="n">
        <v>6346</v>
      </c>
      <c r="B6348" s="1001" t="s">
        <v>13661</v>
      </c>
      <c r="C6348" s="1001" t="s">
        <v>974</v>
      </c>
      <c r="D6348" s="1001" t="s">
        <v>853</v>
      </c>
      <c r="E6348" s="1001" t="n">
        <v>3140940460</v>
      </c>
      <c r="F6348" s="1001" t="n">
        <v>94046</v>
      </c>
      <c r="G6348" s="1001" t="s">
        <v>13662</v>
      </c>
      <c r="H6348" s="1128" t="n">
        <v>325</v>
      </c>
      <c r="I6348" s="1068"/>
    </row>
    <row r="6349" customFormat="false" ht="12.75" hidden="false" customHeight="false" outlineLevel="0" collapsed="false">
      <c r="A6349" s="1001" t="n">
        <v>6347</v>
      </c>
      <c r="B6349" s="1001" t="s">
        <v>13663</v>
      </c>
      <c r="C6349" s="1001" t="s">
        <v>985</v>
      </c>
      <c r="D6349" s="1001" t="s">
        <v>857</v>
      </c>
      <c r="E6349" s="1001" t="n">
        <v>4190480870</v>
      </c>
      <c r="F6349" s="1001" t="n">
        <v>83088</v>
      </c>
      <c r="G6349" s="1001" t="s">
        <v>13664</v>
      </c>
      <c r="H6349" s="1128" t="n">
        <v>2806</v>
      </c>
      <c r="I6349" s="1068"/>
    </row>
    <row r="6350" customFormat="false" ht="12.75" hidden="false" customHeight="false" outlineLevel="0" collapsed="false">
      <c r="A6350" s="1001" t="n">
        <v>6348</v>
      </c>
      <c r="B6350" s="1001" t="s">
        <v>13665</v>
      </c>
      <c r="C6350" s="1001" t="s">
        <v>875</v>
      </c>
      <c r="D6350" s="1001" t="s">
        <v>861</v>
      </c>
      <c r="E6350" s="1001" t="n">
        <v>1050540820</v>
      </c>
      <c r="F6350" s="1001" t="n">
        <v>28082</v>
      </c>
      <c r="G6350" s="1001" t="s">
        <v>13666</v>
      </c>
      <c r="H6350" s="1128" t="n">
        <v>7289</v>
      </c>
      <c r="I6350" s="1068"/>
    </row>
    <row r="6351" customFormat="false" ht="12.75" hidden="false" customHeight="false" outlineLevel="0" collapsed="false">
      <c r="A6351" s="1001" t="n">
        <v>6349</v>
      </c>
      <c r="B6351" s="1001" t="s">
        <v>13667</v>
      </c>
      <c r="C6351" s="1001" t="s">
        <v>1497</v>
      </c>
      <c r="D6351" s="1001" t="s">
        <v>462</v>
      </c>
      <c r="E6351" s="1001" t="n">
        <v>2110440480</v>
      </c>
      <c r="F6351" s="1001" t="n">
        <v>43048</v>
      </c>
      <c r="G6351" s="1001" t="s">
        <v>13668</v>
      </c>
      <c r="H6351" s="1128" t="n">
        <v>1244</v>
      </c>
      <c r="I6351" s="1068"/>
    </row>
    <row r="6352" customFormat="false" ht="12.75" hidden="false" customHeight="false" outlineLevel="0" collapsed="false">
      <c r="A6352" s="1001" t="n">
        <v>6350</v>
      </c>
      <c r="B6352" s="1001" t="s">
        <v>13669</v>
      </c>
      <c r="C6352" s="1001" t="s">
        <v>948</v>
      </c>
      <c r="D6352" s="1001" t="s">
        <v>462</v>
      </c>
      <c r="E6352" s="1001" t="n">
        <v>2110590570</v>
      </c>
      <c r="F6352" s="1001" t="n">
        <v>41057</v>
      </c>
      <c r="G6352" s="1001" t="s">
        <v>13670</v>
      </c>
      <c r="H6352" s="1128" t="n">
        <v>3907</v>
      </c>
      <c r="I6352" s="1068"/>
    </row>
    <row r="6353" customFormat="false" ht="12.75" hidden="false" customHeight="false" outlineLevel="0" collapsed="false">
      <c r="A6353" s="1001" t="n">
        <v>6351</v>
      </c>
      <c r="B6353" s="1001" t="s">
        <v>13671</v>
      </c>
      <c r="C6353" s="1001" t="s">
        <v>899</v>
      </c>
      <c r="D6353" s="1001" t="s">
        <v>846</v>
      </c>
      <c r="E6353" s="1001" t="n">
        <v>3170640780</v>
      </c>
      <c r="F6353" s="1001" t="n">
        <v>76079</v>
      </c>
      <c r="G6353" s="1001" t="s">
        <v>13672</v>
      </c>
      <c r="H6353" s="1128" t="n">
        <v>1314</v>
      </c>
      <c r="I6353" s="1068"/>
    </row>
    <row r="6354" customFormat="false" ht="12.75" hidden="false" customHeight="false" outlineLevel="0" collapsed="false">
      <c r="A6354" s="1001" t="n">
        <v>6352</v>
      </c>
      <c r="B6354" s="1001" t="s">
        <v>13673</v>
      </c>
      <c r="C6354" s="1001" t="s">
        <v>971</v>
      </c>
      <c r="D6354" s="1001" t="s">
        <v>853</v>
      </c>
      <c r="E6354" s="1001" t="n">
        <v>3140190730</v>
      </c>
      <c r="F6354" s="1001" t="n">
        <v>70073</v>
      </c>
      <c r="G6354" s="1001" t="s">
        <v>13674</v>
      </c>
      <c r="H6354" s="1128" t="n">
        <v>317</v>
      </c>
      <c r="I6354" s="1068"/>
    </row>
    <row r="6355" customFormat="false" ht="12.75" hidden="false" customHeight="false" outlineLevel="0" collapsed="false">
      <c r="A6355" s="1001" t="n">
        <v>6353</v>
      </c>
      <c r="B6355" s="1001" t="s">
        <v>13675</v>
      </c>
      <c r="C6355" s="1001" t="s">
        <v>878</v>
      </c>
      <c r="D6355" s="1001" t="s">
        <v>852</v>
      </c>
      <c r="E6355" s="1001" t="n">
        <v>1030990500</v>
      </c>
      <c r="F6355" s="1001" t="n">
        <v>98050</v>
      </c>
      <c r="G6355" s="1001" t="s">
        <v>13676</v>
      </c>
      <c r="H6355" s="1128" t="n">
        <v>13346</v>
      </c>
      <c r="I6355" s="1068"/>
    </row>
    <row r="6356" customFormat="false" ht="12.75" hidden="false" customHeight="false" outlineLevel="0" collapsed="false">
      <c r="A6356" s="1001" t="n">
        <v>6354</v>
      </c>
      <c r="B6356" s="1001" t="s">
        <v>13677</v>
      </c>
      <c r="C6356" s="1001" t="s">
        <v>1117</v>
      </c>
      <c r="D6356" s="1001" t="s">
        <v>852</v>
      </c>
      <c r="E6356" s="1001" t="n">
        <v>1030571410</v>
      </c>
      <c r="F6356" s="1001" t="n">
        <v>18144</v>
      </c>
      <c r="G6356" s="1001" t="s">
        <v>13678</v>
      </c>
      <c r="H6356" s="1128" t="n">
        <v>817</v>
      </c>
      <c r="I6356" s="1068"/>
    </row>
    <row r="6357" customFormat="false" ht="12.75" hidden="false" customHeight="false" outlineLevel="0" collapsed="false">
      <c r="A6357" s="1001" t="n">
        <v>6355</v>
      </c>
      <c r="B6357" s="1001" t="s">
        <v>13679</v>
      </c>
      <c r="C6357" s="1001" t="s">
        <v>1063</v>
      </c>
      <c r="D6357" s="1001" t="s">
        <v>857</v>
      </c>
      <c r="E6357" s="1001" t="n">
        <v>4190010380</v>
      </c>
      <c r="F6357" s="1001" t="n">
        <v>84039</v>
      </c>
      <c r="G6357" s="1001" t="s">
        <v>13680</v>
      </c>
      <c r="H6357" s="1128" t="n">
        <v>1182</v>
      </c>
      <c r="I6357" s="1068"/>
    </row>
    <row r="6358" customFormat="false" ht="12.75" hidden="false" customHeight="false" outlineLevel="0" collapsed="false">
      <c r="A6358" s="1001" t="n">
        <v>6356</v>
      </c>
      <c r="B6358" s="1001" t="s">
        <v>13681</v>
      </c>
      <c r="C6358" s="1001" t="s">
        <v>1012</v>
      </c>
      <c r="D6358" s="1001" t="s">
        <v>464</v>
      </c>
      <c r="E6358" s="1001" t="n">
        <v>2120700970</v>
      </c>
      <c r="F6358" s="1001" t="n">
        <v>58098</v>
      </c>
      <c r="G6358" s="1001" t="s">
        <v>13682</v>
      </c>
      <c r="H6358" s="1128" t="n">
        <v>4945</v>
      </c>
      <c r="I6358" s="1068"/>
    </row>
    <row r="6359" customFormat="false" ht="12.75" hidden="false" customHeight="false" outlineLevel="0" collapsed="false">
      <c r="A6359" s="1001" t="n">
        <v>6357</v>
      </c>
      <c r="B6359" s="1001" t="s">
        <v>13683</v>
      </c>
      <c r="C6359" s="1001" t="s">
        <v>1543</v>
      </c>
      <c r="D6359" s="662" t="s">
        <v>856</v>
      </c>
      <c r="E6359" s="1001" t="n">
        <v>4201110700</v>
      </c>
      <c r="F6359" s="1001" t="n">
        <v>111070</v>
      </c>
      <c r="G6359" s="1001" t="s">
        <v>13684</v>
      </c>
      <c r="H6359" s="1128" t="n">
        <v>2663</v>
      </c>
      <c r="I6359" s="1068"/>
    </row>
    <row r="6360" customFormat="false" ht="12.75" hidden="false" customHeight="false" outlineLevel="0" collapsed="false">
      <c r="A6360" s="1001" t="n">
        <v>6358</v>
      </c>
      <c r="B6360" s="1001" t="s">
        <v>13685</v>
      </c>
      <c r="C6360" s="1001" t="s">
        <v>1009</v>
      </c>
      <c r="D6360" s="1001" t="s">
        <v>861</v>
      </c>
      <c r="E6360" s="1001" t="n">
        <v>1050890770</v>
      </c>
      <c r="F6360" s="1001" t="n">
        <v>23078</v>
      </c>
      <c r="G6360" s="1001" t="s">
        <v>13686</v>
      </c>
      <c r="H6360" s="1128" t="n">
        <v>2540</v>
      </c>
      <c r="I6360" s="1068"/>
    </row>
    <row r="6361" customFormat="false" ht="12.75" hidden="false" customHeight="false" outlineLevel="0" collapsed="false">
      <c r="A6361" s="1001" t="n">
        <v>6359</v>
      </c>
      <c r="B6361" s="1001" t="s">
        <v>13687</v>
      </c>
      <c r="C6361" s="1001" t="s">
        <v>925</v>
      </c>
      <c r="D6361" s="1001" t="s">
        <v>848</v>
      </c>
      <c r="E6361" s="1001" t="n">
        <v>3150510730</v>
      </c>
      <c r="F6361" s="1001" t="n">
        <v>63073</v>
      </c>
      <c r="G6361" s="1001" t="s">
        <v>13688</v>
      </c>
      <c r="H6361" s="1128" t="n">
        <v>32576</v>
      </c>
      <c r="I6361" s="1068"/>
    </row>
    <row r="6362" customFormat="false" ht="12.75" hidden="false" customHeight="false" outlineLevel="0" collapsed="false">
      <c r="A6362" s="1001" t="n">
        <v>6360</v>
      </c>
      <c r="B6362" s="1001" t="s">
        <v>13689</v>
      </c>
      <c r="C6362" s="1001" t="s">
        <v>1543</v>
      </c>
      <c r="D6362" s="662" t="s">
        <v>856</v>
      </c>
      <c r="E6362" s="1001" t="n">
        <v>4201110710</v>
      </c>
      <c r="F6362" s="1001" t="n">
        <v>111071</v>
      </c>
      <c r="G6362" s="1001" t="s">
        <v>13690</v>
      </c>
      <c r="H6362" s="1128" t="n">
        <v>10756</v>
      </c>
      <c r="I6362" s="1068"/>
    </row>
    <row r="6363" customFormat="false" ht="12.75" hidden="false" customHeight="false" outlineLevel="0" collapsed="false">
      <c r="A6363" s="1001" t="n">
        <v>6361</v>
      </c>
      <c r="B6363" s="1001" t="s">
        <v>13691</v>
      </c>
      <c r="C6363" s="1001" t="s">
        <v>1035</v>
      </c>
      <c r="D6363" s="1001" t="s">
        <v>854</v>
      </c>
      <c r="E6363" s="1001" t="n">
        <v>1010812460</v>
      </c>
      <c r="F6363" s="1001" t="n">
        <v>1256</v>
      </c>
      <c r="G6363" s="1001" t="s">
        <v>13692</v>
      </c>
      <c r="H6363" s="1128" t="n">
        <v>4064</v>
      </c>
      <c r="I6363" s="1068"/>
    </row>
    <row r="6364" customFormat="false" ht="12.75" hidden="false" customHeight="false" outlineLevel="0" collapsed="false">
      <c r="A6364" s="1001" t="n">
        <v>6362</v>
      </c>
      <c r="B6364" s="1001" t="s">
        <v>13693</v>
      </c>
      <c r="C6364" s="1001" t="s">
        <v>925</v>
      </c>
      <c r="D6364" s="1001" t="s">
        <v>848</v>
      </c>
      <c r="E6364" s="1001" t="n">
        <v>3150510740</v>
      </c>
      <c r="F6364" s="1001" t="n">
        <v>63074</v>
      </c>
      <c r="G6364" s="1001" t="s">
        <v>13694</v>
      </c>
      <c r="H6364" s="1128" t="n">
        <v>19169</v>
      </c>
      <c r="I6364" s="1068"/>
    </row>
    <row r="6365" customFormat="false" ht="12.75" hidden="false" customHeight="false" outlineLevel="0" collapsed="false">
      <c r="A6365" s="1001" t="n">
        <v>6363</v>
      </c>
      <c r="B6365" s="1001" t="s">
        <v>13695</v>
      </c>
      <c r="C6365" s="1001" t="s">
        <v>1024</v>
      </c>
      <c r="D6365" s="1001" t="s">
        <v>856</v>
      </c>
      <c r="E6365" s="1001" t="n">
        <v>4200730602</v>
      </c>
      <c r="F6365" s="1001" t="n">
        <v>90085</v>
      </c>
      <c r="G6365" s="1001" t="s">
        <v>13696</v>
      </c>
      <c r="H6365" s="1128" t="n">
        <v>1443</v>
      </c>
      <c r="I6365" s="1068"/>
    </row>
    <row r="6366" customFormat="false" ht="12.75" hidden="false" customHeight="false" outlineLevel="0" collapsed="false">
      <c r="A6366" s="1001" t="n">
        <v>6364</v>
      </c>
      <c r="B6366" s="1001" t="s">
        <v>13697</v>
      </c>
      <c r="C6366" s="1001" t="s">
        <v>939</v>
      </c>
      <c r="D6366" s="1001" t="s">
        <v>464</v>
      </c>
      <c r="E6366" s="1001" t="n">
        <v>2120330660</v>
      </c>
      <c r="F6366" s="1001" t="n">
        <v>60067</v>
      </c>
      <c r="G6366" s="1001" t="s">
        <v>13698</v>
      </c>
      <c r="H6366" s="1128" t="n">
        <v>1842</v>
      </c>
      <c r="I6366" s="1068"/>
    </row>
    <row r="6367" customFormat="false" ht="12.75" hidden="false" customHeight="false" outlineLevel="0" collapsed="false">
      <c r="A6367" s="1001" t="n">
        <v>6365</v>
      </c>
      <c r="B6367" s="1001" t="s">
        <v>13699</v>
      </c>
      <c r="C6367" s="1001" t="s">
        <v>899</v>
      </c>
      <c r="D6367" s="1001" t="s">
        <v>846</v>
      </c>
      <c r="E6367" s="1001" t="n">
        <v>3170640790</v>
      </c>
      <c r="F6367" s="1001" t="n">
        <v>76080</v>
      </c>
      <c r="G6367" s="1001" t="s">
        <v>13700</v>
      </c>
      <c r="H6367" s="1128" t="n">
        <v>6032</v>
      </c>
      <c r="I6367" s="1068"/>
    </row>
    <row r="6368" customFormat="false" ht="12.75" hidden="false" customHeight="false" outlineLevel="0" collapsed="false">
      <c r="A6368" s="1001" t="n">
        <v>6366</v>
      </c>
      <c r="B6368" s="1001" t="s">
        <v>13701</v>
      </c>
      <c r="C6368" s="1001" t="s">
        <v>1100</v>
      </c>
      <c r="D6368" s="1001" t="s">
        <v>848</v>
      </c>
      <c r="E6368" s="1001" t="n">
        <v>3150110691</v>
      </c>
      <c r="F6368" s="1001" t="n">
        <v>62078</v>
      </c>
      <c r="G6368" s="1001" t="s">
        <v>13702</v>
      </c>
      <c r="H6368" s="1128" t="n">
        <v>480</v>
      </c>
      <c r="I6368" s="1068"/>
    </row>
    <row r="6369" customFormat="false" ht="12.75" hidden="false" customHeight="false" outlineLevel="0" collapsed="false">
      <c r="A6369" s="1001" t="n">
        <v>6367</v>
      </c>
      <c r="B6369" s="1001" t="s">
        <v>13703</v>
      </c>
      <c r="C6369" s="1001" t="s">
        <v>1092</v>
      </c>
      <c r="D6369" s="1001" t="s">
        <v>848</v>
      </c>
      <c r="E6369" s="1001" t="n">
        <v>3150200870</v>
      </c>
      <c r="F6369" s="1001" t="n">
        <v>61087</v>
      </c>
      <c r="G6369" s="1001" t="s">
        <v>13704</v>
      </c>
      <c r="H6369" s="1128" t="n">
        <v>14910</v>
      </c>
      <c r="I6369" s="1068"/>
    </row>
    <row r="6370" customFormat="false" ht="12.75" hidden="false" customHeight="false" outlineLevel="0" collapsed="false">
      <c r="A6370" s="1001" t="n">
        <v>6368</v>
      </c>
      <c r="B6370" s="1001" t="s">
        <v>13705</v>
      </c>
      <c r="C6370" s="1001" t="s">
        <v>922</v>
      </c>
      <c r="D6370" s="1001" t="s">
        <v>848</v>
      </c>
      <c r="E6370" s="1001" t="n">
        <v>3150721290</v>
      </c>
      <c r="F6370" s="1001" t="n">
        <v>65129</v>
      </c>
      <c r="G6370" s="1001" t="s">
        <v>13706</v>
      </c>
      <c r="H6370" s="1128" t="n">
        <v>2685</v>
      </c>
      <c r="I6370" s="1068"/>
    </row>
    <row r="6371" customFormat="false" ht="12.75" hidden="false" customHeight="false" outlineLevel="0" collapsed="false">
      <c r="A6371" s="1001" t="n">
        <v>6369</v>
      </c>
      <c r="B6371" s="1001" t="s">
        <v>13707</v>
      </c>
      <c r="C6371" s="1001" t="s">
        <v>1132</v>
      </c>
      <c r="D6371" s="1001" t="s">
        <v>468</v>
      </c>
      <c r="E6371" s="1001" t="n">
        <v>3130790370</v>
      </c>
      <c r="F6371" s="1001" t="n">
        <v>67038</v>
      </c>
      <c r="G6371" s="1001" t="s">
        <v>13708</v>
      </c>
      <c r="H6371" s="1128" t="n">
        <v>9804</v>
      </c>
      <c r="I6371" s="1068"/>
    </row>
    <row r="6372" customFormat="false" ht="12.75" hidden="false" customHeight="false" outlineLevel="0" collapsed="false">
      <c r="A6372" s="1001" t="n">
        <v>6370</v>
      </c>
      <c r="B6372" s="1001" t="s">
        <v>13709</v>
      </c>
      <c r="C6372" s="1001" t="s">
        <v>922</v>
      </c>
      <c r="D6372" s="1001" t="s">
        <v>848</v>
      </c>
      <c r="E6372" s="1001" t="n">
        <v>3150721300</v>
      </c>
      <c r="F6372" s="1001" t="n">
        <v>65130</v>
      </c>
      <c r="G6372" s="1001" t="s">
        <v>13710</v>
      </c>
      <c r="H6372" s="1128" t="n">
        <v>8857</v>
      </c>
      <c r="I6372" s="1068"/>
    </row>
    <row r="6373" customFormat="false" ht="12.75" hidden="false" customHeight="false" outlineLevel="0" collapsed="false">
      <c r="A6373" s="1001" t="n">
        <v>6371</v>
      </c>
      <c r="B6373" s="1001" t="s">
        <v>13711</v>
      </c>
      <c r="C6373" s="1001" t="s">
        <v>875</v>
      </c>
      <c r="D6373" s="1001" t="s">
        <v>861</v>
      </c>
      <c r="E6373" s="1001" t="n">
        <v>1050540830</v>
      </c>
      <c r="F6373" s="1001" t="n">
        <v>28083</v>
      </c>
      <c r="G6373" s="1001" t="s">
        <v>13712</v>
      </c>
      <c r="H6373" s="1128" t="n">
        <v>2530</v>
      </c>
      <c r="I6373" s="1068"/>
    </row>
    <row r="6374" customFormat="false" ht="12.75" hidden="false" customHeight="false" outlineLevel="0" collapsed="false">
      <c r="A6374" s="1001" t="n">
        <v>6372</v>
      </c>
      <c r="B6374" s="1001" t="s">
        <v>13713</v>
      </c>
      <c r="C6374" s="1001" t="s">
        <v>974</v>
      </c>
      <c r="D6374" s="1001" t="s">
        <v>853</v>
      </c>
      <c r="E6374" s="1001" t="n">
        <v>3140940470</v>
      </c>
      <c r="F6374" s="1001" t="n">
        <v>94047</v>
      </c>
      <c r="G6374" s="1001" t="s">
        <v>13714</v>
      </c>
      <c r="H6374" s="1128" t="n">
        <v>270</v>
      </c>
      <c r="I6374" s="1068"/>
    </row>
    <row r="6375" customFormat="false" ht="12.75" hidden="false" customHeight="false" outlineLevel="0" collapsed="false">
      <c r="A6375" s="1001" t="n">
        <v>6373</v>
      </c>
      <c r="B6375" s="1001" t="s">
        <v>13715</v>
      </c>
      <c r="C6375" s="1001" t="s">
        <v>971</v>
      </c>
      <c r="D6375" s="1001" t="s">
        <v>853</v>
      </c>
      <c r="E6375" s="1001" t="n">
        <v>3140190740</v>
      </c>
      <c r="F6375" s="1001" t="n">
        <v>70074</v>
      </c>
      <c r="G6375" s="1001" t="s">
        <v>13716</v>
      </c>
      <c r="H6375" s="1128" t="n">
        <v>1585</v>
      </c>
      <c r="I6375" s="1068"/>
    </row>
    <row r="6376" customFormat="false" ht="12.75" hidden="false" customHeight="false" outlineLevel="0" collapsed="false">
      <c r="A6376" s="1001" t="n">
        <v>6374</v>
      </c>
      <c r="B6376" s="1001" t="s">
        <v>13717</v>
      </c>
      <c r="C6376" s="1001" t="s">
        <v>939</v>
      </c>
      <c r="D6376" s="1001" t="s">
        <v>464</v>
      </c>
      <c r="E6376" s="1001" t="n">
        <v>2120330670</v>
      </c>
      <c r="F6376" s="1001" t="n">
        <v>60068</v>
      </c>
      <c r="G6376" s="1001" t="s">
        <v>13718</v>
      </c>
      <c r="H6376" s="1128" t="n">
        <v>5732</v>
      </c>
      <c r="I6376" s="1068"/>
    </row>
    <row r="6377" customFormat="false" ht="12.75" hidden="false" customHeight="false" outlineLevel="0" collapsed="false">
      <c r="A6377" s="1001" t="n">
        <v>6375</v>
      </c>
      <c r="B6377" s="1001" t="s">
        <v>13719</v>
      </c>
      <c r="C6377" s="1001" t="s">
        <v>1320</v>
      </c>
      <c r="D6377" s="1001" t="s">
        <v>462</v>
      </c>
      <c r="E6377" s="1001" t="n">
        <v>2111050370</v>
      </c>
      <c r="F6377" s="1001" t="n">
        <v>109037</v>
      </c>
      <c r="G6377" s="1001" t="s">
        <v>13720</v>
      </c>
      <c r="H6377" s="1128" t="n">
        <v>16543</v>
      </c>
      <c r="I6377" s="1068"/>
    </row>
    <row r="6378" customFormat="false" ht="12.75" hidden="false" customHeight="false" outlineLevel="0" collapsed="false">
      <c r="A6378" s="1001" t="n">
        <v>6376</v>
      </c>
      <c r="B6378" s="1001" t="s">
        <v>13721</v>
      </c>
      <c r="C6378" s="1001" t="s">
        <v>890</v>
      </c>
      <c r="D6378" s="1001" t="s">
        <v>468</v>
      </c>
      <c r="E6378" s="1001" t="n">
        <v>3130600370</v>
      </c>
      <c r="F6378" s="1001" t="n">
        <v>68037</v>
      </c>
      <c r="G6378" s="1001" t="s">
        <v>13722</v>
      </c>
      <c r="H6378" s="1128" t="n">
        <v>265</v>
      </c>
      <c r="I6378" s="1068"/>
    </row>
    <row r="6379" customFormat="false" ht="12.75" hidden="false" customHeight="false" outlineLevel="0" collapsed="false">
      <c r="A6379" s="1001" t="n">
        <v>6377</v>
      </c>
      <c r="B6379" s="1001" t="s">
        <v>13723</v>
      </c>
      <c r="C6379" s="1001" t="s">
        <v>1017</v>
      </c>
      <c r="D6379" s="1001" t="s">
        <v>847</v>
      </c>
      <c r="E6379" s="1001" t="n">
        <v>3180670810</v>
      </c>
      <c r="F6379" s="1001" t="n">
        <v>80081</v>
      </c>
      <c r="G6379" s="1001" t="s">
        <v>13724</v>
      </c>
      <c r="H6379" s="1128" t="n">
        <v>3740</v>
      </c>
      <c r="I6379" s="1068"/>
    </row>
    <row r="6380" customFormat="false" ht="12.75" hidden="false" customHeight="false" outlineLevel="0" collapsed="false">
      <c r="A6380" s="1001" t="n">
        <v>6378</v>
      </c>
      <c r="B6380" s="1001" t="s">
        <v>13725</v>
      </c>
      <c r="C6380" s="1001" t="s">
        <v>1325</v>
      </c>
      <c r="D6380" s="1001" t="s">
        <v>468</v>
      </c>
      <c r="E6380" s="1001" t="n">
        <v>3130230850</v>
      </c>
      <c r="F6380" s="1001" t="n">
        <v>69085</v>
      </c>
      <c r="G6380" s="1001" t="s">
        <v>13726</v>
      </c>
      <c r="H6380" s="1128" t="n">
        <v>2279</v>
      </c>
      <c r="I6380" s="1068"/>
    </row>
    <row r="6381" customFormat="false" ht="12.75" hidden="false" customHeight="false" outlineLevel="0" collapsed="false">
      <c r="A6381" s="1001" t="n">
        <v>6379</v>
      </c>
      <c r="B6381" s="1001" t="s">
        <v>13727</v>
      </c>
      <c r="C6381" s="1001" t="s">
        <v>914</v>
      </c>
      <c r="D6381" s="1001" t="s">
        <v>468</v>
      </c>
      <c r="E6381" s="1001" t="n">
        <v>3130380891</v>
      </c>
      <c r="F6381" s="1001" t="n">
        <v>66090</v>
      </c>
      <c r="G6381" s="1001" t="s">
        <v>13728</v>
      </c>
      <c r="H6381" s="1128" t="n">
        <v>359</v>
      </c>
      <c r="I6381" s="1068"/>
    </row>
    <row r="6382" customFormat="false" ht="12.75" hidden="false" customHeight="false" outlineLevel="0" collapsed="false">
      <c r="A6382" s="1001" t="n">
        <v>6380</v>
      </c>
      <c r="B6382" s="1001" t="s">
        <v>13729</v>
      </c>
      <c r="C6382" s="1001" t="s">
        <v>1187</v>
      </c>
      <c r="D6382" s="1001" t="s">
        <v>849</v>
      </c>
      <c r="E6382" s="1001" t="n">
        <v>1080680390</v>
      </c>
      <c r="F6382" s="1001" t="n">
        <v>35039</v>
      </c>
      <c r="G6382" s="1001" t="s">
        <v>13730</v>
      </c>
      <c r="H6382" s="1128" t="n">
        <v>11205</v>
      </c>
      <c r="I6382" s="1068"/>
    </row>
    <row r="6383" customFormat="false" ht="12.75" hidden="false" customHeight="false" outlineLevel="0" collapsed="false">
      <c r="A6383" s="1001" t="n">
        <v>6381</v>
      </c>
      <c r="B6383" s="1001" t="s">
        <v>13731</v>
      </c>
      <c r="C6383" s="1001" t="s">
        <v>1017</v>
      </c>
      <c r="D6383" s="1001" t="s">
        <v>847</v>
      </c>
      <c r="E6383" s="1001" t="n">
        <v>3180670820</v>
      </c>
      <c r="F6383" s="1001" t="n">
        <v>80082</v>
      </c>
      <c r="G6383" s="1001" t="s">
        <v>13732</v>
      </c>
      <c r="H6383" s="1128" t="n">
        <v>1348</v>
      </c>
      <c r="I6383" s="1068"/>
    </row>
    <row r="6384" customFormat="false" ht="12.75" hidden="false" customHeight="false" outlineLevel="0" collapsed="false">
      <c r="A6384" s="1001" t="n">
        <v>6382</v>
      </c>
      <c r="B6384" s="1001" t="s">
        <v>13733</v>
      </c>
      <c r="C6384" s="1001" t="s">
        <v>948</v>
      </c>
      <c r="D6384" s="1001" t="s">
        <v>462</v>
      </c>
      <c r="E6384" s="1001" t="n">
        <v>2110590580</v>
      </c>
      <c r="F6384" s="1001" t="n">
        <v>41058</v>
      </c>
      <c r="G6384" s="1001" t="s">
        <v>13734</v>
      </c>
      <c r="H6384" s="1128" t="n">
        <v>1459</v>
      </c>
      <c r="I6384" s="1068"/>
    </row>
    <row r="6385" customFormat="false" ht="12.75" hidden="false" customHeight="false" outlineLevel="0" collapsed="false">
      <c r="A6385" s="1001" t="n">
        <v>6383</v>
      </c>
      <c r="B6385" s="1001" t="s">
        <v>13735</v>
      </c>
      <c r="C6385" s="1001" t="s">
        <v>1591</v>
      </c>
      <c r="D6385" s="1001" t="s">
        <v>851</v>
      </c>
      <c r="E6385" s="1001" t="n">
        <v>1070340550</v>
      </c>
      <c r="F6385" s="1001" t="n">
        <v>10055</v>
      </c>
      <c r="G6385" s="1001" t="s">
        <v>13736</v>
      </c>
      <c r="H6385" s="1128" t="n">
        <v>5601</v>
      </c>
      <c r="I6385" s="1068"/>
    </row>
    <row r="6386" customFormat="false" ht="12.75" hidden="false" customHeight="false" outlineLevel="0" collapsed="false">
      <c r="A6386" s="1001" t="n">
        <v>6384</v>
      </c>
      <c r="B6386" s="1001" t="s">
        <v>13737</v>
      </c>
      <c r="C6386" s="1001" t="s">
        <v>1132</v>
      </c>
      <c r="D6386" s="1001" t="s">
        <v>468</v>
      </c>
      <c r="E6386" s="1001" t="n">
        <v>3130790380</v>
      </c>
      <c r="F6386" s="1001" t="n">
        <v>67039</v>
      </c>
      <c r="G6386" s="1001" t="s">
        <v>13738</v>
      </c>
      <c r="H6386" s="1128" t="n">
        <v>5112</v>
      </c>
      <c r="I6386" s="1068"/>
    </row>
    <row r="6387" customFormat="false" ht="12.75" hidden="false" customHeight="false" outlineLevel="0" collapsed="false">
      <c r="A6387" s="1001" t="n">
        <v>6385</v>
      </c>
      <c r="B6387" s="1001" t="s">
        <v>13739</v>
      </c>
      <c r="C6387" s="1001" t="s">
        <v>999</v>
      </c>
      <c r="D6387" s="1001" t="s">
        <v>852</v>
      </c>
      <c r="E6387" s="1001" t="n">
        <v>1030121831</v>
      </c>
      <c r="F6387" s="1001" t="n">
        <v>16252</v>
      </c>
      <c r="G6387" s="1001" t="s">
        <v>13740</v>
      </c>
      <c r="H6387" s="1128" t="n">
        <v>3862</v>
      </c>
      <c r="I6387" s="1068"/>
    </row>
    <row r="6388" customFormat="false" ht="12.75" hidden="false" customHeight="false" outlineLevel="0" collapsed="false">
      <c r="A6388" s="1001" t="n">
        <v>6386</v>
      </c>
      <c r="B6388" s="1001" t="s">
        <v>13741</v>
      </c>
      <c r="C6388" s="1001" t="s">
        <v>962</v>
      </c>
      <c r="D6388" s="1001" t="s">
        <v>847</v>
      </c>
      <c r="E6388" s="1001" t="n">
        <v>3181030360</v>
      </c>
      <c r="F6388" s="1001" t="n">
        <v>102036</v>
      </c>
      <c r="G6388" s="1001" t="s">
        <v>13742</v>
      </c>
      <c r="H6388" s="1128" t="n">
        <v>2872</v>
      </c>
      <c r="I6388" s="1068"/>
    </row>
    <row r="6389" customFormat="false" ht="12.75" hidden="false" customHeight="false" outlineLevel="0" collapsed="false">
      <c r="A6389" s="1001" t="n">
        <v>6387</v>
      </c>
      <c r="B6389" s="1001" t="s">
        <v>13743</v>
      </c>
      <c r="C6389" s="1001" t="s">
        <v>1012</v>
      </c>
      <c r="D6389" s="1001" t="s">
        <v>464</v>
      </c>
      <c r="E6389" s="1001" t="n">
        <v>2120700980</v>
      </c>
      <c r="F6389" s="1001" t="n">
        <v>58099</v>
      </c>
      <c r="G6389" s="1001" t="s">
        <v>13744</v>
      </c>
      <c r="H6389" s="1128" t="n">
        <v>3504</v>
      </c>
      <c r="I6389" s="1068"/>
    </row>
    <row r="6390" customFormat="false" ht="12.75" hidden="false" customHeight="false" outlineLevel="0" collapsed="false">
      <c r="A6390" s="1001" t="n">
        <v>6388</v>
      </c>
      <c r="B6390" s="1001" t="s">
        <v>13745</v>
      </c>
      <c r="C6390" s="1001" t="s">
        <v>1110</v>
      </c>
      <c r="D6390" s="1001" t="s">
        <v>858</v>
      </c>
      <c r="E6390" s="1001" t="n">
        <v>1040831570</v>
      </c>
      <c r="F6390" s="1001" t="n">
        <v>22168</v>
      </c>
      <c r="G6390" s="1001" t="s">
        <v>13746</v>
      </c>
      <c r="H6390" s="1128" t="n">
        <v>1106</v>
      </c>
      <c r="I6390" s="1068"/>
    </row>
    <row r="6391" customFormat="false" ht="12.75" hidden="false" customHeight="false" outlineLevel="0" collapsed="false">
      <c r="A6391" s="1001" t="n">
        <v>6389</v>
      </c>
      <c r="B6391" s="1001" t="s">
        <v>13747</v>
      </c>
      <c r="C6391" s="1001" t="s">
        <v>875</v>
      </c>
      <c r="D6391" s="1001" t="s">
        <v>861</v>
      </c>
      <c r="E6391" s="1001" t="n">
        <v>1050540840</v>
      </c>
      <c r="F6391" s="1001" t="n">
        <v>28084</v>
      </c>
      <c r="G6391" s="1001" t="s">
        <v>13748</v>
      </c>
      <c r="H6391" s="1128" t="n">
        <v>1903</v>
      </c>
      <c r="I6391" s="1068"/>
    </row>
    <row r="6392" customFormat="false" ht="12.75" hidden="false" customHeight="false" outlineLevel="0" collapsed="false">
      <c r="A6392" s="1001" t="n">
        <v>6390</v>
      </c>
      <c r="B6392" s="1001" t="s">
        <v>13749</v>
      </c>
      <c r="C6392" s="1001" t="s">
        <v>999</v>
      </c>
      <c r="D6392" s="1001" t="s">
        <v>852</v>
      </c>
      <c r="E6392" s="1001" t="n">
        <v>1030121820</v>
      </c>
      <c r="F6392" s="1001" t="n">
        <v>16191</v>
      </c>
      <c r="G6392" s="1001" t="s">
        <v>13750</v>
      </c>
      <c r="H6392" s="1128" t="n">
        <v>523</v>
      </c>
      <c r="I6392" s="1068"/>
    </row>
    <row r="6393" customFormat="false" ht="12.75" hidden="false" customHeight="false" outlineLevel="0" collapsed="false">
      <c r="A6393" s="1001" t="n">
        <v>6391</v>
      </c>
      <c r="B6393" s="1001" t="s">
        <v>13751</v>
      </c>
      <c r="C6393" s="1001" t="s">
        <v>942</v>
      </c>
      <c r="D6393" s="1001" t="s">
        <v>847</v>
      </c>
      <c r="E6393" s="1001" t="n">
        <v>3180251300</v>
      </c>
      <c r="F6393" s="1001" t="n">
        <v>78129</v>
      </c>
      <c r="G6393" s="1001" t="s">
        <v>13752</v>
      </c>
      <c r="H6393" s="1128" t="n">
        <v>1128</v>
      </c>
      <c r="I6393" s="1068"/>
    </row>
    <row r="6394" customFormat="false" ht="12.75" hidden="false" customHeight="false" outlineLevel="0" collapsed="false">
      <c r="A6394" s="1001" t="n">
        <v>6392</v>
      </c>
      <c r="B6394" s="1001" t="s">
        <v>13753</v>
      </c>
      <c r="C6394" s="1001" t="s">
        <v>875</v>
      </c>
      <c r="D6394" s="1001" t="s">
        <v>861</v>
      </c>
      <c r="E6394" s="1001" t="n">
        <v>1050540795</v>
      </c>
      <c r="F6394" s="1001" t="n">
        <v>28108</v>
      </c>
      <c r="G6394" s="1001" t="s">
        <v>13754</v>
      </c>
      <c r="H6394" s="1128" t="n">
        <v>2389</v>
      </c>
      <c r="I6394" s="1068"/>
    </row>
    <row r="6395" customFormat="false" ht="12.75" hidden="false" customHeight="false" outlineLevel="0" collapsed="false">
      <c r="A6395" s="1001" t="n">
        <v>6393</v>
      </c>
      <c r="B6395" s="1001" t="s">
        <v>13755</v>
      </c>
      <c r="C6395" s="1001" t="s">
        <v>1174</v>
      </c>
      <c r="D6395" s="1001" t="s">
        <v>847</v>
      </c>
      <c r="E6395" s="1001" t="n">
        <v>3180221140</v>
      </c>
      <c r="F6395" s="1001" t="n">
        <v>79117</v>
      </c>
      <c r="G6395" s="1001" t="s">
        <v>13756</v>
      </c>
      <c r="H6395" s="1128" t="n">
        <v>1940</v>
      </c>
      <c r="I6395" s="1068"/>
    </row>
    <row r="6396" customFormat="false" ht="12.75" hidden="false" customHeight="false" outlineLevel="0" collapsed="false">
      <c r="A6396" s="1001" t="n">
        <v>6394</v>
      </c>
      <c r="B6396" s="1001" t="s">
        <v>13757</v>
      </c>
      <c r="C6396" s="1001" t="s">
        <v>982</v>
      </c>
      <c r="D6396" s="1001" t="s">
        <v>857</v>
      </c>
      <c r="E6396" s="1001" t="n">
        <v>4190180170</v>
      </c>
      <c r="F6396" s="1001" t="n">
        <v>85017</v>
      </c>
      <c r="G6396" s="1001" t="s">
        <v>13758</v>
      </c>
      <c r="H6396" s="1128" t="n">
        <v>4785</v>
      </c>
      <c r="I6396" s="1068"/>
    </row>
    <row r="6397" customFormat="false" ht="12.75" hidden="false" customHeight="false" outlineLevel="0" collapsed="false">
      <c r="A6397" s="1001" t="n">
        <v>6395</v>
      </c>
      <c r="B6397" s="1001" t="s">
        <v>13759</v>
      </c>
      <c r="C6397" s="1001" t="s">
        <v>1226</v>
      </c>
      <c r="D6397" s="1001" t="s">
        <v>855</v>
      </c>
      <c r="E6397" s="1001" t="n">
        <v>3160410710</v>
      </c>
      <c r="F6397" s="1001" t="n">
        <v>75072</v>
      </c>
      <c r="G6397" s="1001" t="s">
        <v>13760</v>
      </c>
      <c r="H6397" s="1128" t="n">
        <v>2847</v>
      </c>
      <c r="I6397" s="1068"/>
    </row>
    <row r="6398" customFormat="false" ht="12.75" hidden="false" customHeight="false" outlineLevel="0" collapsed="false">
      <c r="A6398" s="1001" t="n">
        <v>6396</v>
      </c>
      <c r="B6398" s="1001" t="s">
        <v>13761</v>
      </c>
      <c r="C6398" s="1001" t="s">
        <v>1017</v>
      </c>
      <c r="D6398" s="1001" t="s">
        <v>847</v>
      </c>
      <c r="E6398" s="1001" t="n">
        <v>3180670780</v>
      </c>
      <c r="F6398" s="1001" t="n">
        <v>80078</v>
      </c>
      <c r="G6398" s="1001" t="s">
        <v>13762</v>
      </c>
      <c r="H6398" s="1128" t="n">
        <v>774</v>
      </c>
      <c r="I6398" s="1068"/>
    </row>
    <row r="6399" customFormat="false" ht="12.75" hidden="false" customHeight="false" outlineLevel="0" collapsed="false">
      <c r="A6399" s="1001" t="n">
        <v>6397</v>
      </c>
      <c r="B6399" s="1001" t="s">
        <v>13763</v>
      </c>
      <c r="C6399" s="1001" t="s">
        <v>1117</v>
      </c>
      <c r="D6399" s="1001" t="s">
        <v>852</v>
      </c>
      <c r="E6399" s="1001" t="n">
        <v>1030571360</v>
      </c>
      <c r="F6399" s="1001" t="n">
        <v>18139</v>
      </c>
      <c r="G6399" s="1001" t="s">
        <v>13764</v>
      </c>
      <c r="H6399" s="1128" t="n">
        <v>1873</v>
      </c>
      <c r="I6399" s="1068"/>
    </row>
    <row r="6400" customFormat="false" ht="12.75" hidden="false" customHeight="false" outlineLevel="0" collapsed="false">
      <c r="A6400" s="1001" t="n">
        <v>6398</v>
      </c>
      <c r="B6400" s="1001" t="s">
        <v>13765</v>
      </c>
      <c r="C6400" s="1001" t="s">
        <v>1250</v>
      </c>
      <c r="D6400" s="1001" t="s">
        <v>857</v>
      </c>
      <c r="E6400" s="1001" t="n">
        <v>4190550640</v>
      </c>
      <c r="F6400" s="1001" t="n">
        <v>82066</v>
      </c>
      <c r="G6400" s="1001" t="s">
        <v>13766</v>
      </c>
      <c r="H6400" s="1128" t="n">
        <v>990</v>
      </c>
      <c r="I6400" s="1068"/>
    </row>
    <row r="6401" customFormat="false" ht="12.75" hidden="false" customHeight="false" outlineLevel="0" collapsed="false">
      <c r="A6401" s="1001" t="n">
        <v>6399</v>
      </c>
      <c r="B6401" s="1001" t="s">
        <v>13767</v>
      </c>
      <c r="C6401" s="1001" t="s">
        <v>1215</v>
      </c>
      <c r="D6401" s="1001" t="s">
        <v>858</v>
      </c>
      <c r="E6401" s="1001" t="n">
        <v>1040140780</v>
      </c>
      <c r="F6401" s="1001" t="n">
        <v>21085</v>
      </c>
      <c r="G6401" s="1001" t="s">
        <v>13768</v>
      </c>
      <c r="H6401" s="1128" t="n">
        <v>2001</v>
      </c>
      <c r="I6401" s="1068"/>
    </row>
    <row r="6402" customFormat="false" ht="12.75" hidden="false" customHeight="false" outlineLevel="0" collapsed="false">
      <c r="A6402" s="1001" t="n">
        <v>6400</v>
      </c>
      <c r="B6402" s="1001" t="s">
        <v>13769</v>
      </c>
      <c r="C6402" s="1001" t="s">
        <v>902</v>
      </c>
      <c r="D6402" s="1001" t="s">
        <v>857</v>
      </c>
      <c r="E6402" s="1001" t="n">
        <v>4190650100</v>
      </c>
      <c r="F6402" s="1001" t="n">
        <v>88010</v>
      </c>
      <c r="G6402" s="1001" t="s">
        <v>13770</v>
      </c>
      <c r="H6402" s="1128" t="n">
        <v>10912</v>
      </c>
      <c r="I6402" s="1068"/>
    </row>
    <row r="6403" customFormat="false" ht="12.75" hidden="false" customHeight="false" outlineLevel="0" collapsed="false">
      <c r="A6403" s="1001" t="n">
        <v>6401</v>
      </c>
      <c r="B6403" s="1001" t="s">
        <v>13771</v>
      </c>
      <c r="C6403" s="1001" t="s">
        <v>1100</v>
      </c>
      <c r="D6403" s="1001" t="s">
        <v>848</v>
      </c>
      <c r="E6403" s="1001" t="n">
        <v>3150110670</v>
      </c>
      <c r="F6403" s="1001" t="n">
        <v>62069</v>
      </c>
      <c r="G6403" s="1001" t="s">
        <v>13772</v>
      </c>
      <c r="H6403" s="1128" t="n">
        <v>858</v>
      </c>
      <c r="I6403" s="1068"/>
    </row>
    <row r="6404" customFormat="false" ht="12.75" hidden="false" customHeight="false" outlineLevel="0" collapsed="false">
      <c r="A6404" s="1001" t="n">
        <v>6402</v>
      </c>
      <c r="B6404" s="1001" t="s">
        <v>13773</v>
      </c>
      <c r="C6404" s="1001" t="s">
        <v>971</v>
      </c>
      <c r="D6404" s="1001" t="s">
        <v>853</v>
      </c>
      <c r="E6404" s="1001" t="n">
        <v>3140190720</v>
      </c>
      <c r="F6404" s="1001" t="n">
        <v>70072</v>
      </c>
      <c r="G6404" s="1001" t="s">
        <v>13774</v>
      </c>
      <c r="H6404" s="1128" t="n">
        <v>4012</v>
      </c>
      <c r="I6404" s="1068"/>
    </row>
    <row r="6405" customFormat="false" ht="12.75" hidden="false" customHeight="false" outlineLevel="0" collapsed="false">
      <c r="A6405" s="1001" t="n">
        <v>6403</v>
      </c>
      <c r="B6405" s="1001" t="s">
        <v>13775</v>
      </c>
      <c r="C6405" s="1001" t="s">
        <v>2351</v>
      </c>
      <c r="D6405" s="1001" t="s">
        <v>458</v>
      </c>
      <c r="E6405" s="1001" t="n">
        <v>2090620320</v>
      </c>
      <c r="F6405" s="1001" t="n">
        <v>50033</v>
      </c>
      <c r="G6405" s="1001" t="s">
        <v>13776</v>
      </c>
      <c r="H6405" s="1128" t="n">
        <v>14608</v>
      </c>
      <c r="I6405" s="1068"/>
    </row>
    <row r="6406" customFormat="false" ht="12.75" hidden="false" customHeight="false" outlineLevel="0" collapsed="false">
      <c r="A6406" s="1001" t="n">
        <v>6404</v>
      </c>
      <c r="B6406" s="1001" t="s">
        <v>13777</v>
      </c>
      <c r="C6406" s="1001" t="s">
        <v>942</v>
      </c>
      <c r="D6406" s="1001" t="s">
        <v>847</v>
      </c>
      <c r="E6406" s="1001" t="n">
        <v>3180251310</v>
      </c>
      <c r="F6406" s="1001" t="n">
        <v>78130</v>
      </c>
      <c r="G6406" s="1001" t="s">
        <v>13778</v>
      </c>
      <c r="H6406" s="1128" t="n">
        <v>1140</v>
      </c>
      <c r="I6406" s="1068"/>
    </row>
    <row r="6407" customFormat="false" ht="12.75" hidden="false" customHeight="false" outlineLevel="0" collapsed="false">
      <c r="A6407" s="1001" t="n">
        <v>6405</v>
      </c>
      <c r="B6407" s="1001" t="s">
        <v>13779</v>
      </c>
      <c r="C6407" s="1001" t="s">
        <v>985</v>
      </c>
      <c r="D6407" s="1001" t="s">
        <v>857</v>
      </c>
      <c r="E6407" s="1001" t="n">
        <v>4190480820</v>
      </c>
      <c r="F6407" s="1001" t="n">
        <v>83083</v>
      </c>
      <c r="G6407" s="1001" t="s">
        <v>13780</v>
      </c>
      <c r="H6407" s="1128" t="n">
        <v>873</v>
      </c>
      <c r="I6407" s="1068"/>
    </row>
    <row r="6408" customFormat="false" ht="12.75" hidden="false" customHeight="false" outlineLevel="0" collapsed="false">
      <c r="A6408" s="1001" t="n">
        <v>6406</v>
      </c>
      <c r="B6408" s="1001" t="s">
        <v>13781</v>
      </c>
      <c r="C6408" s="1001" t="s">
        <v>1063</v>
      </c>
      <c r="D6408" s="1001" t="s">
        <v>857</v>
      </c>
      <c r="E6408" s="1001" t="n">
        <v>4190010361</v>
      </c>
      <c r="F6408" s="1001" t="n">
        <v>84037</v>
      </c>
      <c r="G6408" s="1001" t="s">
        <v>13782</v>
      </c>
      <c r="H6408" s="1128" t="n">
        <v>2172</v>
      </c>
      <c r="I6408" s="1068"/>
    </row>
    <row r="6409" customFormat="false" ht="12.75" hidden="false" customHeight="false" outlineLevel="0" collapsed="false">
      <c r="A6409" s="1001" t="n">
        <v>6407</v>
      </c>
      <c r="B6409" s="1001" t="s">
        <v>13783</v>
      </c>
      <c r="C6409" s="1001" t="s">
        <v>1556</v>
      </c>
      <c r="D6409" s="1001" t="s">
        <v>458</v>
      </c>
      <c r="E6409" s="1001" t="n">
        <v>2090360210</v>
      </c>
      <c r="F6409" s="1001" t="n">
        <v>53022</v>
      </c>
      <c r="G6409" s="1001" t="s">
        <v>13784</v>
      </c>
      <c r="H6409" s="1128" t="n">
        <v>2485</v>
      </c>
      <c r="I6409" s="1068"/>
    </row>
    <row r="6410" customFormat="false" ht="12.75" hidden="false" customHeight="false" outlineLevel="0" collapsed="false">
      <c r="A6410" s="1001" t="n">
        <v>6408</v>
      </c>
      <c r="B6410" s="1001" t="s">
        <v>13785</v>
      </c>
      <c r="C6410" s="1001" t="s">
        <v>1250</v>
      </c>
      <c r="D6410" s="1001" t="s">
        <v>857</v>
      </c>
      <c r="E6410" s="1001" t="n">
        <v>4190550650</v>
      </c>
      <c r="F6410" s="1001" t="n">
        <v>82067</v>
      </c>
      <c r="G6410" s="1001" t="s">
        <v>13786</v>
      </c>
      <c r="H6410" s="1128" t="n">
        <v>10999</v>
      </c>
      <c r="I6410" s="1068"/>
    </row>
    <row r="6411" customFormat="false" ht="12.75" hidden="false" customHeight="false" outlineLevel="0" collapsed="false">
      <c r="A6411" s="1001" t="n">
        <v>6409</v>
      </c>
      <c r="B6411" s="1001" t="s">
        <v>13787</v>
      </c>
      <c r="C6411" s="1001" t="s">
        <v>1117</v>
      </c>
      <c r="D6411" s="1001" t="s">
        <v>852</v>
      </c>
      <c r="E6411" s="1001" t="n">
        <v>1030571370</v>
      </c>
      <c r="F6411" s="1001" t="n">
        <v>18140</v>
      </c>
      <c r="G6411" s="1001" t="s">
        <v>13788</v>
      </c>
      <c r="H6411" s="1128" t="n">
        <v>1563</v>
      </c>
      <c r="I6411" s="1068"/>
    </row>
    <row r="6412" customFormat="false" ht="12.75" hidden="false" customHeight="false" outlineLevel="0" collapsed="false">
      <c r="A6412" s="1001" t="n">
        <v>6410</v>
      </c>
      <c r="B6412" s="1001" t="s">
        <v>13789</v>
      </c>
      <c r="C6412" s="1001" t="s">
        <v>887</v>
      </c>
      <c r="D6412" s="1001" t="s">
        <v>856</v>
      </c>
      <c r="E6412" s="1001" t="n">
        <v>4200950470</v>
      </c>
      <c r="F6412" s="1001" t="n">
        <v>95047</v>
      </c>
      <c r="G6412" s="1001" t="s">
        <v>13790</v>
      </c>
      <c r="H6412" s="1128" t="n">
        <v>4646</v>
      </c>
      <c r="I6412" s="1068"/>
    </row>
    <row r="6413" customFormat="false" ht="12.75" hidden="false" customHeight="false" outlineLevel="0" collapsed="false">
      <c r="A6413" s="1001" t="n">
        <v>6411</v>
      </c>
      <c r="B6413" s="1001" t="s">
        <v>13791</v>
      </c>
      <c r="C6413" s="1001" t="s">
        <v>1050</v>
      </c>
      <c r="D6413" s="1001" t="s">
        <v>861</v>
      </c>
      <c r="E6413" s="1001" t="n">
        <v>1050100480</v>
      </c>
      <c r="F6413" s="1001" t="n">
        <v>25048</v>
      </c>
      <c r="G6413" s="1001" t="s">
        <v>13792</v>
      </c>
      <c r="H6413" s="1128" t="n">
        <v>6634</v>
      </c>
      <c r="I6413" s="1068"/>
    </row>
    <row r="6414" customFormat="false" ht="12.75" hidden="false" customHeight="false" outlineLevel="0" collapsed="false">
      <c r="A6414" s="1001" t="n">
        <v>6412</v>
      </c>
      <c r="B6414" s="1001" t="s">
        <v>13793</v>
      </c>
      <c r="C6414" s="1001" t="s">
        <v>875</v>
      </c>
      <c r="D6414" s="1001" t="s">
        <v>861</v>
      </c>
      <c r="E6414" s="1001" t="n">
        <v>1050540800</v>
      </c>
      <c r="F6414" s="1001" t="n">
        <v>28080</v>
      </c>
      <c r="G6414" s="1001" t="s">
        <v>13794</v>
      </c>
      <c r="H6414" s="1128" t="n">
        <v>7156</v>
      </c>
      <c r="I6414" s="1068"/>
    </row>
    <row r="6415" customFormat="false" ht="12.75" hidden="false" customHeight="false" outlineLevel="0" collapsed="false">
      <c r="A6415" s="1001" t="n">
        <v>6413</v>
      </c>
      <c r="B6415" s="1001" t="s">
        <v>13795</v>
      </c>
      <c r="C6415" s="1001" t="s">
        <v>2351</v>
      </c>
      <c r="D6415" s="1001" t="s">
        <v>458</v>
      </c>
      <c r="E6415" s="1001" t="n">
        <v>2090620330</v>
      </c>
      <c r="F6415" s="1001" t="n">
        <v>50034</v>
      </c>
      <c r="G6415" s="1001" t="s">
        <v>13796</v>
      </c>
      <c r="H6415" s="1128" t="n">
        <v>1637</v>
      </c>
      <c r="I6415" s="1068"/>
    </row>
    <row r="6416" customFormat="false" ht="12.75" hidden="false" customHeight="false" outlineLevel="0" collapsed="false">
      <c r="A6416" s="1001" t="n">
        <v>6414</v>
      </c>
      <c r="B6416" s="1001" t="s">
        <v>13797</v>
      </c>
      <c r="C6416" s="1001" t="s">
        <v>985</v>
      </c>
      <c r="D6416" s="1001" t="s">
        <v>857</v>
      </c>
      <c r="E6416" s="1001" t="n">
        <v>4190480850</v>
      </c>
      <c r="F6416" s="1001" t="n">
        <v>83086</v>
      </c>
      <c r="G6416" s="1001" t="s">
        <v>13798</v>
      </c>
      <c r="H6416" s="1128" t="n">
        <v>4428</v>
      </c>
      <c r="I6416" s="1068"/>
    </row>
    <row r="6417" customFormat="false" ht="12.75" hidden="false" customHeight="false" outlineLevel="0" collapsed="false">
      <c r="A6417" s="1001" t="n">
        <v>6415</v>
      </c>
      <c r="B6417" s="1001" t="s">
        <v>13799</v>
      </c>
      <c r="C6417" s="1001" t="s">
        <v>1330</v>
      </c>
      <c r="D6417" s="1001" t="s">
        <v>861</v>
      </c>
      <c r="E6417" s="1001" t="n">
        <v>1050840740</v>
      </c>
      <c r="F6417" s="1001" t="n">
        <v>26075</v>
      </c>
      <c r="G6417" s="1001" t="s">
        <v>13800</v>
      </c>
      <c r="H6417" s="1128" t="n">
        <v>9127</v>
      </c>
      <c r="I6417" s="1068"/>
    </row>
    <row r="6418" customFormat="false" ht="12.75" hidden="false" customHeight="false" outlineLevel="0" collapsed="false">
      <c r="A6418" s="1001" t="n">
        <v>6416</v>
      </c>
      <c r="B6418" s="1001" t="s">
        <v>13801</v>
      </c>
      <c r="C6418" s="1001" t="s">
        <v>1087</v>
      </c>
      <c r="D6418" s="1001" t="s">
        <v>848</v>
      </c>
      <c r="E6418" s="1001" t="n">
        <v>3150080870</v>
      </c>
      <c r="F6418" s="1001" t="n">
        <v>64088</v>
      </c>
      <c r="G6418" s="1001" t="s">
        <v>13802</v>
      </c>
      <c r="H6418" s="1128" t="n">
        <v>1405</v>
      </c>
      <c r="I6418" s="1068"/>
    </row>
    <row r="6419" customFormat="false" ht="12.75" hidden="false" customHeight="false" outlineLevel="0" collapsed="false">
      <c r="A6419" s="1001" t="n">
        <v>6417</v>
      </c>
      <c r="B6419" s="1001" t="s">
        <v>13803</v>
      </c>
      <c r="C6419" s="1001" t="s">
        <v>1063</v>
      </c>
      <c r="D6419" s="1001" t="s">
        <v>857</v>
      </c>
      <c r="E6419" s="1001" t="n">
        <v>4190010370</v>
      </c>
      <c r="F6419" s="1001" t="n">
        <v>84038</v>
      </c>
      <c r="G6419" s="1001" t="s">
        <v>13804</v>
      </c>
      <c r="H6419" s="1128" t="n">
        <v>6097</v>
      </c>
      <c r="I6419" s="1068"/>
    </row>
    <row r="6420" customFormat="false" ht="12.75" hidden="false" customHeight="false" outlineLevel="0" collapsed="false">
      <c r="A6420" s="1001" t="n">
        <v>6418</v>
      </c>
      <c r="B6420" s="1001" t="s">
        <v>13805</v>
      </c>
      <c r="C6420" s="1001" t="s">
        <v>1117</v>
      </c>
      <c r="D6420" s="1001" t="s">
        <v>852</v>
      </c>
      <c r="E6420" s="1001" t="n">
        <v>1030571390</v>
      </c>
      <c r="F6420" s="1001" t="n">
        <v>18142</v>
      </c>
      <c r="G6420" s="1001" t="s">
        <v>13806</v>
      </c>
      <c r="H6420" s="1128" t="n">
        <v>448</v>
      </c>
      <c r="I6420" s="1068"/>
    </row>
    <row r="6421" customFormat="false" ht="12.75" hidden="false" customHeight="false" outlineLevel="0" collapsed="false">
      <c r="A6421" s="1001" t="n">
        <v>6419</v>
      </c>
      <c r="B6421" s="1001" t="s">
        <v>13807</v>
      </c>
      <c r="C6421" s="1001" t="s">
        <v>1591</v>
      </c>
      <c r="D6421" s="1001" t="s">
        <v>851</v>
      </c>
      <c r="E6421" s="1001" t="n">
        <v>1070340540</v>
      </c>
      <c r="F6421" s="1001" t="n">
        <v>10054</v>
      </c>
      <c r="G6421" s="1001" t="s">
        <v>13808</v>
      </c>
      <c r="H6421" s="1128" t="n">
        <v>8575</v>
      </c>
      <c r="I6421" s="1068"/>
    </row>
    <row r="6422" customFormat="false" ht="12.75" hidden="false" customHeight="false" outlineLevel="0" collapsed="false">
      <c r="A6422" s="1001" t="n">
        <v>6420</v>
      </c>
      <c r="B6422" s="1001" t="s">
        <v>13809</v>
      </c>
      <c r="C6422" s="1001" t="s">
        <v>2351</v>
      </c>
      <c r="D6422" s="1001" t="s">
        <v>458</v>
      </c>
      <c r="E6422" s="1001" t="n">
        <v>2090620340</v>
      </c>
      <c r="F6422" s="1001" t="n">
        <v>50035</v>
      </c>
      <c r="G6422" s="1001" t="s">
        <v>13810</v>
      </c>
      <c r="H6422" s="1128" t="n">
        <v>13307</v>
      </c>
      <c r="I6422" s="1068"/>
    </row>
    <row r="6423" customFormat="false" ht="12.75" hidden="false" customHeight="false" outlineLevel="0" collapsed="false">
      <c r="A6423" s="1001" t="n">
        <v>6421</v>
      </c>
      <c r="B6423" s="1001" t="s">
        <v>13811</v>
      </c>
      <c r="C6423" s="1001" t="s">
        <v>1092</v>
      </c>
      <c r="D6423" s="1001" t="s">
        <v>848</v>
      </c>
      <c r="E6423" s="1001" t="n">
        <v>3150200820</v>
      </c>
      <c r="F6423" s="1001" t="n">
        <v>61082</v>
      </c>
      <c r="G6423" s="1001" t="s">
        <v>13812</v>
      </c>
      <c r="H6423" s="1128" t="n">
        <v>14249</v>
      </c>
      <c r="I6423" s="1068"/>
    </row>
    <row r="6424" customFormat="false" ht="12.75" hidden="false" customHeight="false" outlineLevel="0" collapsed="false">
      <c r="A6424" s="1001" t="n">
        <v>6422</v>
      </c>
      <c r="B6424" s="1001" t="s">
        <v>13813</v>
      </c>
      <c r="C6424" s="1001" t="s">
        <v>1092</v>
      </c>
      <c r="D6424" s="1001" t="s">
        <v>848</v>
      </c>
      <c r="E6424" s="1001" t="n">
        <v>3150200830</v>
      </c>
      <c r="F6424" s="1001" t="n">
        <v>61083</v>
      </c>
      <c r="G6424" s="1001" t="s">
        <v>13814</v>
      </c>
      <c r="H6424" s="1128" t="n">
        <v>31934</v>
      </c>
      <c r="I6424" s="1068"/>
    </row>
    <row r="6425" customFormat="false" ht="12.75" hidden="false" customHeight="false" outlineLevel="0" collapsed="false">
      <c r="A6425" s="1001" t="n">
        <v>6423</v>
      </c>
      <c r="B6425" s="1001" t="s">
        <v>13815</v>
      </c>
      <c r="C6425" s="1001" t="s">
        <v>1024</v>
      </c>
      <c r="D6425" s="1001" t="s">
        <v>856</v>
      </c>
      <c r="E6425" s="1001" t="n">
        <v>4200730603</v>
      </c>
      <c r="F6425" s="1001" t="n">
        <v>90087</v>
      </c>
      <c r="G6425" s="1001" t="s">
        <v>13816</v>
      </c>
      <c r="H6425" s="1128" t="n">
        <v>1309</v>
      </c>
      <c r="I6425" s="1068"/>
    </row>
    <row r="6426" customFormat="false" ht="12.75" hidden="false" customHeight="false" outlineLevel="0" collapsed="false">
      <c r="A6426" s="1001" t="n">
        <v>6424</v>
      </c>
      <c r="B6426" s="1001" t="s">
        <v>13817</v>
      </c>
      <c r="C6426" s="1001" t="s">
        <v>942</v>
      </c>
      <c r="D6426" s="1001" t="s">
        <v>847</v>
      </c>
      <c r="E6426" s="1001" t="n">
        <v>3180251321</v>
      </c>
      <c r="F6426" s="1001" t="n">
        <v>78132</v>
      </c>
      <c r="G6426" s="1001" t="s">
        <v>13818</v>
      </c>
      <c r="H6426" s="1128" t="n">
        <v>4949</v>
      </c>
      <c r="I6426" s="1068"/>
    </row>
    <row r="6427" customFormat="false" ht="12.75" hidden="false" customHeight="false" outlineLevel="0" collapsed="false">
      <c r="A6427" s="1001" t="n">
        <v>6425</v>
      </c>
      <c r="B6427" s="1001" t="s">
        <v>13819</v>
      </c>
      <c r="C6427" s="1001" t="s">
        <v>974</v>
      </c>
      <c r="D6427" s="1001" t="s">
        <v>853</v>
      </c>
      <c r="E6427" s="1001" t="n">
        <v>3140940450</v>
      </c>
      <c r="F6427" s="1001" t="n">
        <v>94045</v>
      </c>
      <c r="G6427" s="1001" t="s">
        <v>13820</v>
      </c>
      <c r="H6427" s="1128" t="n">
        <v>664</v>
      </c>
      <c r="I6427" s="1068"/>
    </row>
    <row r="6428" customFormat="false" ht="12.75" hidden="false" customHeight="false" outlineLevel="0" collapsed="false">
      <c r="A6428" s="1001" t="n">
        <v>6426</v>
      </c>
      <c r="B6428" s="1001" t="s">
        <v>13821</v>
      </c>
      <c r="C6428" s="1001" t="s">
        <v>1117</v>
      </c>
      <c r="D6428" s="1001" t="s">
        <v>852</v>
      </c>
      <c r="E6428" s="1001" t="n">
        <v>1030571400</v>
      </c>
      <c r="F6428" s="1001" t="n">
        <v>18143</v>
      </c>
      <c r="G6428" s="1001" t="s">
        <v>13822</v>
      </c>
      <c r="H6428" s="1128" t="n">
        <v>2242</v>
      </c>
      <c r="I6428" s="1068"/>
    </row>
    <row r="6429" customFormat="false" ht="12.75" hidden="false" customHeight="false" outlineLevel="0" collapsed="false">
      <c r="A6429" s="1001" t="n">
        <v>6427</v>
      </c>
      <c r="B6429" s="1001" t="s">
        <v>13823</v>
      </c>
      <c r="C6429" s="1001" t="s">
        <v>928</v>
      </c>
      <c r="D6429" s="1001" t="s">
        <v>857</v>
      </c>
      <c r="E6429" s="1001" t="n">
        <v>4190210460</v>
      </c>
      <c r="F6429" s="1001" t="n">
        <v>87047</v>
      </c>
      <c r="G6429" s="1001" t="s">
        <v>13824</v>
      </c>
      <c r="H6429" s="1128" t="n">
        <v>7453</v>
      </c>
      <c r="I6429" s="1068"/>
    </row>
    <row r="6430" customFormat="false" ht="12.75" hidden="false" customHeight="false" outlineLevel="0" collapsed="false">
      <c r="A6430" s="1001" t="n">
        <v>6428</v>
      </c>
      <c r="B6430" s="1001" t="s">
        <v>13825</v>
      </c>
      <c r="C6430" s="1001" t="s">
        <v>1453</v>
      </c>
      <c r="D6430" s="1001" t="s">
        <v>861</v>
      </c>
      <c r="E6430" s="1001" t="n">
        <v>1050870350</v>
      </c>
      <c r="F6430" s="1001" t="n">
        <v>27035</v>
      </c>
      <c r="G6430" s="1001" t="s">
        <v>13826</v>
      </c>
      <c r="H6430" s="1128" t="n">
        <v>17449</v>
      </c>
      <c r="I6430" s="1068"/>
    </row>
    <row r="6431" customFormat="false" ht="12.75" hidden="false" customHeight="false" outlineLevel="0" collapsed="false">
      <c r="A6431" s="1001" t="n">
        <v>6429</v>
      </c>
      <c r="B6431" s="1001" t="s">
        <v>13827</v>
      </c>
      <c r="C6431" s="1001" t="s">
        <v>881</v>
      </c>
      <c r="D6431" s="1001" t="s">
        <v>852</v>
      </c>
      <c r="E6431" s="1001" t="n">
        <v>1030980740</v>
      </c>
      <c r="F6431" s="1001" t="n">
        <v>97074</v>
      </c>
      <c r="G6431" s="1001" t="s">
        <v>13828</v>
      </c>
      <c r="H6431" s="1128" t="n">
        <v>2130</v>
      </c>
      <c r="I6431" s="1068"/>
    </row>
    <row r="6432" customFormat="false" ht="12.75" hidden="false" customHeight="false" outlineLevel="0" collapsed="false">
      <c r="A6432" s="1001" t="n">
        <v>6430</v>
      </c>
      <c r="B6432" s="1001" t="s">
        <v>13829</v>
      </c>
      <c r="C6432" s="1001" t="s">
        <v>1325</v>
      </c>
      <c r="D6432" s="1001" t="s">
        <v>468</v>
      </c>
      <c r="E6432" s="1001" t="n">
        <v>3130230840</v>
      </c>
      <c r="F6432" s="1001" t="n">
        <v>69084</v>
      </c>
      <c r="G6432" s="1001" t="s">
        <v>13830</v>
      </c>
      <c r="H6432" s="1128" t="n">
        <v>2020</v>
      </c>
      <c r="I6432" s="1068"/>
    </row>
    <row r="6433" customFormat="false" ht="12.75" hidden="false" customHeight="false" outlineLevel="0" collapsed="false">
      <c r="A6433" s="1001" t="n">
        <v>6431</v>
      </c>
      <c r="B6433" s="1001" t="s">
        <v>13831</v>
      </c>
      <c r="C6433" s="1001" t="s">
        <v>925</v>
      </c>
      <c r="D6433" s="1001" t="s">
        <v>848</v>
      </c>
      <c r="E6433" s="1001" t="n">
        <v>3150510711</v>
      </c>
      <c r="F6433" s="1001" t="n">
        <v>63090</v>
      </c>
      <c r="G6433" s="1001" t="s">
        <v>13832</v>
      </c>
      <c r="H6433" s="1128" t="n">
        <v>11689</v>
      </c>
      <c r="I6433" s="1068"/>
    </row>
    <row r="6434" customFormat="false" ht="12.75" hidden="false" customHeight="false" outlineLevel="0" collapsed="false">
      <c r="A6434" s="1001" t="n">
        <v>6432</v>
      </c>
      <c r="B6434" s="1001" t="s">
        <v>13833</v>
      </c>
      <c r="C6434" s="1001" t="s">
        <v>1092</v>
      </c>
      <c r="D6434" s="1001" t="s">
        <v>848</v>
      </c>
      <c r="E6434" s="1001" t="n">
        <v>3150200840</v>
      </c>
      <c r="F6434" s="1001" t="n">
        <v>61084</v>
      </c>
      <c r="G6434" s="1001" t="s">
        <v>13834</v>
      </c>
      <c r="H6434" s="1128" t="n">
        <v>2559</v>
      </c>
      <c r="I6434" s="1068"/>
    </row>
    <row r="6435" customFormat="false" ht="12.75" hidden="false" customHeight="false" outlineLevel="0" collapsed="false">
      <c r="A6435" s="1001" t="n">
        <v>6433</v>
      </c>
      <c r="B6435" s="1001" t="s">
        <v>13835</v>
      </c>
      <c r="C6435" s="1001" t="s">
        <v>1084</v>
      </c>
      <c r="D6435" s="1001" t="s">
        <v>850</v>
      </c>
      <c r="E6435" s="1001" t="n">
        <v>1060851040</v>
      </c>
      <c r="F6435" s="1001" t="n">
        <v>30104</v>
      </c>
      <c r="G6435" s="1001" t="s">
        <v>13836</v>
      </c>
      <c r="H6435" s="1128" t="n">
        <v>2313</v>
      </c>
      <c r="I6435" s="1068"/>
    </row>
    <row r="6436" customFormat="false" ht="12.75" hidden="false" customHeight="false" outlineLevel="0" collapsed="false">
      <c r="A6436" s="1001" t="n">
        <v>6434</v>
      </c>
      <c r="B6436" s="1001" t="s">
        <v>13837</v>
      </c>
      <c r="C6436" s="1001" t="s">
        <v>1474</v>
      </c>
      <c r="D6436" s="1001" t="s">
        <v>854</v>
      </c>
      <c r="E6436" s="1001" t="n">
        <v>1011020620</v>
      </c>
      <c r="F6436" s="1001" t="n">
        <v>103062</v>
      </c>
      <c r="G6436" s="1001" t="s">
        <v>13838</v>
      </c>
      <c r="H6436" s="1128" t="n">
        <v>1290</v>
      </c>
      <c r="I6436" s="1068"/>
    </row>
    <row r="6437" customFormat="false" ht="12.75" hidden="false" customHeight="false" outlineLevel="0" collapsed="false">
      <c r="A6437" s="1001" t="n">
        <v>6435</v>
      </c>
      <c r="B6437" s="1001" t="s">
        <v>13839</v>
      </c>
      <c r="C6437" s="1001" t="s">
        <v>1068</v>
      </c>
      <c r="D6437" s="1001" t="s">
        <v>462</v>
      </c>
      <c r="E6437" s="1001" t="n">
        <v>2110030430</v>
      </c>
      <c r="F6437" s="1001" t="n">
        <v>42043</v>
      </c>
      <c r="G6437" s="1001" t="s">
        <v>13840</v>
      </c>
      <c r="H6437" s="1128" t="n">
        <v>3980</v>
      </c>
      <c r="I6437" s="1068"/>
    </row>
    <row r="6438" customFormat="false" ht="12.75" hidden="false" customHeight="false" outlineLevel="0" collapsed="false">
      <c r="A6438" s="1001" t="n">
        <v>6436</v>
      </c>
      <c r="B6438" s="1001" t="s">
        <v>13841</v>
      </c>
      <c r="C6438" s="1001" t="s">
        <v>922</v>
      </c>
      <c r="D6438" s="1001" t="s">
        <v>848</v>
      </c>
      <c r="E6438" s="1001" t="n">
        <v>3150721270</v>
      </c>
      <c r="F6438" s="1001" t="n">
        <v>65127</v>
      </c>
      <c r="G6438" s="1001" t="s">
        <v>13842</v>
      </c>
      <c r="H6438" s="1128" t="n">
        <v>3198</v>
      </c>
      <c r="I6438" s="1068"/>
    </row>
    <row r="6439" customFormat="false" ht="12.75" hidden="false" customHeight="false" outlineLevel="0" collapsed="false">
      <c r="A6439" s="1001" t="n">
        <v>6437</v>
      </c>
      <c r="B6439" s="1001" t="s">
        <v>13843</v>
      </c>
      <c r="C6439" s="1001" t="s">
        <v>985</v>
      </c>
      <c r="D6439" s="1001" t="s">
        <v>857</v>
      </c>
      <c r="E6439" s="1001" t="n">
        <v>4190480860</v>
      </c>
      <c r="F6439" s="1001" t="n">
        <v>83087</v>
      </c>
      <c r="G6439" s="1001" t="s">
        <v>13844</v>
      </c>
      <c r="H6439" s="1128" t="n">
        <v>854</v>
      </c>
      <c r="I6439" s="1068"/>
    </row>
    <row r="6440" customFormat="false" ht="12.75" hidden="false" customHeight="false" outlineLevel="0" collapsed="false">
      <c r="A6440" s="1001" t="n">
        <v>6438</v>
      </c>
      <c r="B6440" s="1001" t="s">
        <v>13845</v>
      </c>
      <c r="C6440" s="1001" t="s">
        <v>1012</v>
      </c>
      <c r="D6440" s="1001" t="s">
        <v>464</v>
      </c>
      <c r="E6440" s="1001" t="n">
        <v>2120700960</v>
      </c>
      <c r="F6440" s="1001" t="n">
        <v>58097</v>
      </c>
      <c r="G6440" s="1001" t="s">
        <v>13846</v>
      </c>
      <c r="H6440" s="1128" t="n">
        <v>18531</v>
      </c>
      <c r="I6440" s="1068"/>
    </row>
    <row r="6441" customFormat="false" ht="12.75" hidden="false" customHeight="false" outlineLevel="0" collapsed="false">
      <c r="A6441" s="1001" t="n">
        <v>6439</v>
      </c>
      <c r="B6441" s="1001" t="s">
        <v>13847</v>
      </c>
      <c r="C6441" s="1001" t="s">
        <v>1208</v>
      </c>
      <c r="D6441" s="1001" t="s">
        <v>857</v>
      </c>
      <c r="E6441" s="1001" t="n">
        <v>4190820200</v>
      </c>
      <c r="F6441" s="1001" t="n">
        <v>81019</v>
      </c>
      <c r="G6441" s="1001" t="s">
        <v>13848</v>
      </c>
      <c r="H6441" s="1128" t="n">
        <v>4838</v>
      </c>
      <c r="I6441" s="1068"/>
    </row>
    <row r="6442" customFormat="false" ht="12.75" hidden="false" customHeight="false" outlineLevel="0" collapsed="false">
      <c r="A6442" s="1001" t="n">
        <v>6440</v>
      </c>
      <c r="B6442" s="1001" t="s">
        <v>13849</v>
      </c>
      <c r="C6442" s="1001" t="s">
        <v>1087</v>
      </c>
      <c r="D6442" s="1001" t="s">
        <v>848</v>
      </c>
      <c r="E6442" s="1001" t="n">
        <v>3150080920</v>
      </c>
      <c r="F6442" s="1001" t="n">
        <v>64093</v>
      </c>
      <c r="G6442" s="1001" t="s">
        <v>13850</v>
      </c>
      <c r="H6442" s="1128" t="n">
        <v>1175</v>
      </c>
      <c r="I6442" s="1068"/>
    </row>
    <row r="6443" customFormat="false" ht="12.75" hidden="false" customHeight="false" outlineLevel="0" collapsed="false">
      <c r="A6443" s="1001" t="n">
        <v>6441</v>
      </c>
      <c r="B6443" s="1001" t="s">
        <v>13851</v>
      </c>
      <c r="C6443" s="1001" t="s">
        <v>2205</v>
      </c>
      <c r="D6443" s="1001" t="s">
        <v>847</v>
      </c>
      <c r="E6443" s="1001" t="n">
        <v>3180970220</v>
      </c>
      <c r="F6443" s="1001" t="n">
        <v>101022</v>
      </c>
      <c r="G6443" s="1001" t="s">
        <v>13852</v>
      </c>
      <c r="H6443" s="1128" t="n">
        <v>1929</v>
      </c>
      <c r="I6443" s="1068"/>
    </row>
    <row r="6444" customFormat="false" ht="12.75" hidden="false" customHeight="false" outlineLevel="0" collapsed="false">
      <c r="A6444" s="1001" t="n">
        <v>6442</v>
      </c>
      <c r="B6444" s="1001" t="s">
        <v>13853</v>
      </c>
      <c r="C6444" s="1001" t="s">
        <v>1884</v>
      </c>
      <c r="D6444" s="1001" t="s">
        <v>849</v>
      </c>
      <c r="E6444" s="1001" t="n">
        <v>1080320420</v>
      </c>
      <c r="F6444" s="1001" t="n">
        <v>40043</v>
      </c>
      <c r="G6444" s="1001" t="s">
        <v>13854</v>
      </c>
      <c r="H6444" s="1128" t="n">
        <v>4018</v>
      </c>
      <c r="I6444" s="1068"/>
    </row>
    <row r="6445" customFormat="false" ht="12.75" hidden="false" customHeight="false" outlineLevel="0" collapsed="false">
      <c r="A6445" s="1001" t="n">
        <v>6443</v>
      </c>
      <c r="B6445" s="1001" t="s">
        <v>13855</v>
      </c>
      <c r="C6445" s="1001" t="s">
        <v>942</v>
      </c>
      <c r="D6445" s="1001" t="s">
        <v>847</v>
      </c>
      <c r="E6445" s="1001" t="n">
        <v>3180251330</v>
      </c>
      <c r="F6445" s="1001" t="n">
        <v>78133</v>
      </c>
      <c r="G6445" s="1001" t="s">
        <v>13856</v>
      </c>
      <c r="H6445" s="1128" t="n">
        <v>2205</v>
      </c>
      <c r="I6445" s="1068"/>
    </row>
    <row r="6446" customFormat="false" ht="12.75" hidden="false" customHeight="false" outlineLevel="0" collapsed="false">
      <c r="A6446" s="1001" t="n">
        <v>6444</v>
      </c>
      <c r="B6446" s="1001" t="s">
        <v>13857</v>
      </c>
      <c r="C6446" s="1001" t="s">
        <v>985</v>
      </c>
      <c r="D6446" s="1001" t="s">
        <v>857</v>
      </c>
      <c r="E6446" s="1001" t="n">
        <v>4190480880</v>
      </c>
      <c r="F6446" s="1001" t="n">
        <v>83089</v>
      </c>
      <c r="G6446" s="1001" t="s">
        <v>13858</v>
      </c>
      <c r="H6446" s="1128" t="n">
        <v>9337</v>
      </c>
      <c r="I6446" s="1068"/>
    </row>
    <row r="6447" customFormat="false" ht="12.75" hidden="false" customHeight="false" outlineLevel="0" collapsed="false">
      <c r="A6447" s="1001" t="n">
        <v>6445</v>
      </c>
      <c r="B6447" s="1001" t="s">
        <v>13859</v>
      </c>
      <c r="C6447" s="1001" t="s">
        <v>1024</v>
      </c>
      <c r="D6447" s="1001" t="s">
        <v>856</v>
      </c>
      <c r="E6447" s="1001" t="n">
        <v>4200730610</v>
      </c>
      <c r="F6447" s="1001" t="n">
        <v>90063</v>
      </c>
      <c r="G6447" s="1001" t="s">
        <v>13860</v>
      </c>
      <c r="H6447" s="1128" t="n">
        <v>5006</v>
      </c>
      <c r="I6447" s="1068"/>
    </row>
    <row r="6448" customFormat="false" ht="12.75" hidden="false" customHeight="false" outlineLevel="0" collapsed="false">
      <c r="A6448" s="1001" t="n">
        <v>6446</v>
      </c>
      <c r="B6448" s="1001" t="s">
        <v>13861</v>
      </c>
      <c r="C6448" s="1001" t="s">
        <v>928</v>
      </c>
      <c r="D6448" s="1001" t="s">
        <v>857</v>
      </c>
      <c r="E6448" s="1001" t="n">
        <v>4190210470</v>
      </c>
      <c r="F6448" s="1001" t="n">
        <v>87048</v>
      </c>
      <c r="G6448" s="1001" t="s">
        <v>13862</v>
      </c>
      <c r="H6448" s="1128" t="n">
        <v>8421</v>
      </c>
      <c r="I6448" s="1068"/>
    </row>
    <row r="6449" customFormat="false" ht="12.75" hidden="false" customHeight="false" outlineLevel="0" collapsed="false">
      <c r="A6449" s="1001" t="n">
        <v>6447</v>
      </c>
      <c r="B6449" s="1001" t="s">
        <v>13863</v>
      </c>
      <c r="C6449" s="1001" t="s">
        <v>908</v>
      </c>
      <c r="D6449" s="1001" t="s">
        <v>854</v>
      </c>
      <c r="E6449" s="1001" t="n">
        <v>1010272120</v>
      </c>
      <c r="F6449" s="1001" t="n">
        <v>4212</v>
      </c>
      <c r="G6449" s="1001" t="s">
        <v>13864</v>
      </c>
      <c r="H6449" s="1128" t="n">
        <v>2874</v>
      </c>
      <c r="I6449" s="1068"/>
    </row>
    <row r="6450" customFormat="false" ht="12.75" hidden="false" customHeight="false" outlineLevel="0" collapsed="false">
      <c r="A6450" s="1001" t="n">
        <v>6448</v>
      </c>
      <c r="B6450" s="1001" t="s">
        <v>13865</v>
      </c>
      <c r="C6450" s="1001" t="s">
        <v>1320</v>
      </c>
      <c r="D6450" s="1001" t="s">
        <v>462</v>
      </c>
      <c r="E6450" s="1001" t="n">
        <v>2111050360</v>
      </c>
      <c r="F6450" s="1001" t="n">
        <v>109036</v>
      </c>
      <c r="G6450" s="1001" t="s">
        <v>13866</v>
      </c>
      <c r="H6450" s="1128" t="n">
        <v>1227</v>
      </c>
      <c r="I6450" s="1068"/>
    </row>
    <row r="6451" customFormat="false" ht="12.75" hidden="false" customHeight="false" outlineLevel="0" collapsed="false">
      <c r="A6451" s="1001" t="n">
        <v>6449</v>
      </c>
      <c r="B6451" s="1001" t="s">
        <v>13867</v>
      </c>
      <c r="C6451" s="1001" t="s">
        <v>1543</v>
      </c>
      <c r="D6451" s="662" t="s">
        <v>856</v>
      </c>
      <c r="E6451" s="1001" t="n">
        <v>4201110680</v>
      </c>
      <c r="F6451" s="1001" t="n">
        <v>111068</v>
      </c>
      <c r="G6451" s="1001" t="s">
        <v>13868</v>
      </c>
      <c r="H6451" s="1128" t="n">
        <v>3194</v>
      </c>
      <c r="I6451" s="1068"/>
    </row>
    <row r="6452" customFormat="false" ht="12.75" hidden="false" customHeight="false" outlineLevel="0" collapsed="false">
      <c r="A6452" s="1001" t="n">
        <v>6450</v>
      </c>
      <c r="B6452" s="1001" t="s">
        <v>13869</v>
      </c>
      <c r="C6452" s="1001" t="s">
        <v>2168</v>
      </c>
      <c r="D6452" s="1001" t="s">
        <v>849</v>
      </c>
      <c r="E6452" s="1001" t="n">
        <v>1081010180</v>
      </c>
      <c r="F6452" s="1001" t="n">
        <v>99018</v>
      </c>
      <c r="G6452" s="1001" t="s">
        <v>13870</v>
      </c>
      <c r="H6452" s="1128" t="n">
        <v>22184</v>
      </c>
      <c r="I6452" s="1068"/>
    </row>
    <row r="6453" customFormat="false" ht="12.75" hidden="false" customHeight="false" outlineLevel="0" collapsed="false">
      <c r="A6453" s="1001" t="n">
        <v>6451</v>
      </c>
      <c r="B6453" s="1001" t="s">
        <v>13871</v>
      </c>
      <c r="C6453" s="1001" t="s">
        <v>914</v>
      </c>
      <c r="D6453" s="1001" t="s">
        <v>468</v>
      </c>
      <c r="E6453" s="1001" t="n">
        <v>3130380890</v>
      </c>
      <c r="F6453" s="1001" t="n">
        <v>66089</v>
      </c>
      <c r="G6453" s="1001" t="s">
        <v>13872</v>
      </c>
      <c r="H6453" s="1128" t="n">
        <v>1099</v>
      </c>
      <c r="I6453" s="1068"/>
    </row>
    <row r="6454" customFormat="false" ht="12.75" hidden="false" customHeight="false" outlineLevel="0" collapsed="false">
      <c r="A6454" s="1001" t="n">
        <v>6452</v>
      </c>
      <c r="B6454" s="1001" t="s">
        <v>13873</v>
      </c>
      <c r="C6454" s="1001" t="s">
        <v>1035</v>
      </c>
      <c r="D6454" s="1001" t="s">
        <v>854</v>
      </c>
      <c r="E6454" s="1001" t="n">
        <v>1010812470</v>
      </c>
      <c r="F6454" s="1001" t="n">
        <v>1257</v>
      </c>
      <c r="G6454" s="1001" t="s">
        <v>13874</v>
      </c>
      <c r="H6454" s="1128" t="n">
        <v>10531</v>
      </c>
      <c r="I6454" s="1068"/>
    </row>
    <row r="6455" customFormat="false" ht="12.75" hidden="false" customHeight="false" outlineLevel="0" collapsed="false">
      <c r="A6455" s="1001" t="n">
        <v>6453</v>
      </c>
      <c r="B6455" s="1001" t="s">
        <v>13875</v>
      </c>
      <c r="C6455" s="1001" t="s">
        <v>977</v>
      </c>
      <c r="D6455" s="1001" t="s">
        <v>855</v>
      </c>
      <c r="E6455" s="1001" t="n">
        <v>3160090400</v>
      </c>
      <c r="F6455" s="1001" t="n">
        <v>72041</v>
      </c>
      <c r="G6455" s="1001" t="s">
        <v>13876</v>
      </c>
      <c r="H6455" s="1128" t="n">
        <v>25870</v>
      </c>
      <c r="I6455" s="1068"/>
    </row>
    <row r="6456" customFormat="false" ht="12.75" hidden="false" customHeight="false" outlineLevel="0" collapsed="false">
      <c r="A6456" s="1001" t="n">
        <v>6454</v>
      </c>
      <c r="B6456" s="1001" t="s">
        <v>13877</v>
      </c>
      <c r="C6456" s="1001" t="s">
        <v>1120</v>
      </c>
      <c r="D6456" s="1001" t="s">
        <v>854</v>
      </c>
      <c r="E6456" s="1001" t="n">
        <v>1010881320</v>
      </c>
      <c r="F6456" s="1001" t="n">
        <v>2133</v>
      </c>
      <c r="G6456" s="1001" t="s">
        <v>13878</v>
      </c>
      <c r="H6456" s="1128" t="n">
        <v>8109</v>
      </c>
      <c r="I6456" s="1068"/>
    </row>
    <row r="6457" customFormat="false" ht="12.75" hidden="false" customHeight="false" outlineLevel="0" collapsed="false">
      <c r="A6457" s="1001" t="n">
        <v>6455</v>
      </c>
      <c r="B6457" s="1001" t="s">
        <v>13879</v>
      </c>
      <c r="C6457" s="1001" t="s">
        <v>1518</v>
      </c>
      <c r="D6457" s="1001" t="s">
        <v>464</v>
      </c>
      <c r="E6457" s="1001" t="n">
        <v>2120400260</v>
      </c>
      <c r="F6457" s="1001" t="n">
        <v>59026</v>
      </c>
      <c r="G6457" s="1001" t="s">
        <v>13880</v>
      </c>
      <c r="H6457" s="1128" t="n">
        <v>6854</v>
      </c>
      <c r="I6457" s="1068"/>
    </row>
    <row r="6458" customFormat="false" ht="12.75" hidden="false" customHeight="false" outlineLevel="0" collapsed="false">
      <c r="A6458" s="1001" t="n">
        <v>6456</v>
      </c>
      <c r="B6458" s="1001" t="s">
        <v>13881</v>
      </c>
      <c r="C6458" s="1001" t="s">
        <v>1103</v>
      </c>
      <c r="D6458" s="1001" t="s">
        <v>851</v>
      </c>
      <c r="E6458" s="1001" t="n">
        <v>1070370521</v>
      </c>
      <c r="F6458" s="1001" t="n">
        <v>8056</v>
      </c>
      <c r="G6458" s="1001" t="s">
        <v>13882</v>
      </c>
      <c r="H6458" s="1128" t="n">
        <v>2031</v>
      </c>
      <c r="I6458" s="1068"/>
    </row>
    <row r="6459" customFormat="false" ht="12.75" hidden="false" customHeight="false" outlineLevel="0" collapsed="false">
      <c r="A6459" s="1001" t="n">
        <v>6457</v>
      </c>
      <c r="B6459" s="1001" t="s">
        <v>13883</v>
      </c>
      <c r="C6459" s="1001" t="s">
        <v>908</v>
      </c>
      <c r="D6459" s="1001" t="s">
        <v>854</v>
      </c>
      <c r="E6459" s="1001" t="n">
        <v>1010272130</v>
      </c>
      <c r="F6459" s="1001" t="n">
        <v>4213</v>
      </c>
      <c r="G6459" s="1001" t="s">
        <v>13884</v>
      </c>
      <c r="H6459" s="1128" t="n">
        <v>3823</v>
      </c>
      <c r="I6459" s="1068"/>
    </row>
    <row r="6460" customFormat="false" ht="12.75" hidden="false" customHeight="false" outlineLevel="0" collapsed="false">
      <c r="A6460" s="1001" t="n">
        <v>6458</v>
      </c>
      <c r="B6460" s="1001" t="s">
        <v>13885</v>
      </c>
      <c r="C6460" s="1001" t="s">
        <v>1591</v>
      </c>
      <c r="D6460" s="1001" t="s">
        <v>851</v>
      </c>
      <c r="E6460" s="1001" t="n">
        <v>1070340560</v>
      </c>
      <c r="F6460" s="1001" t="n">
        <v>10056</v>
      </c>
      <c r="G6460" s="1001" t="s">
        <v>13886</v>
      </c>
      <c r="H6460" s="1128" t="n">
        <v>991</v>
      </c>
      <c r="I6460" s="1068"/>
    </row>
    <row r="6461" customFormat="false" ht="12.75" hidden="false" customHeight="false" outlineLevel="0" collapsed="false">
      <c r="A6461" s="1001" t="n">
        <v>6459</v>
      </c>
      <c r="B6461" s="1001" t="s">
        <v>13887</v>
      </c>
      <c r="C6461" s="1001" t="s">
        <v>1087</v>
      </c>
      <c r="D6461" s="1001" t="s">
        <v>848</v>
      </c>
      <c r="E6461" s="1001" t="n">
        <v>3150080940</v>
      </c>
      <c r="F6461" s="1001" t="n">
        <v>64095</v>
      </c>
      <c r="G6461" s="1001" t="s">
        <v>13888</v>
      </c>
      <c r="H6461" s="1128" t="n">
        <v>2076</v>
      </c>
      <c r="I6461" s="1068"/>
    </row>
    <row r="6462" customFormat="false" ht="12.75" hidden="false" customHeight="false" outlineLevel="0" collapsed="false">
      <c r="A6462" s="1001" t="n">
        <v>6460</v>
      </c>
      <c r="B6462" s="1001" t="s">
        <v>13889</v>
      </c>
      <c r="C6462" s="1001" t="s">
        <v>1050</v>
      </c>
      <c r="D6462" s="1001" t="s">
        <v>861</v>
      </c>
      <c r="E6462" s="1001" t="n">
        <v>1050100500</v>
      </c>
      <c r="F6462" s="1001" t="n">
        <v>25050</v>
      </c>
      <c r="G6462" s="1001" t="s">
        <v>13890</v>
      </c>
      <c r="H6462" s="1128" t="n">
        <v>2405</v>
      </c>
      <c r="I6462" s="1068"/>
    </row>
    <row r="6463" customFormat="false" ht="12.75" hidden="false" customHeight="false" outlineLevel="0" collapsed="false">
      <c r="A6463" s="1001" t="n">
        <v>6461</v>
      </c>
      <c r="B6463" s="1001" t="s">
        <v>13891</v>
      </c>
      <c r="C6463" s="1001" t="s">
        <v>985</v>
      </c>
      <c r="D6463" s="1001" t="s">
        <v>857</v>
      </c>
      <c r="E6463" s="1001" t="n">
        <v>4190480900</v>
      </c>
      <c r="F6463" s="1001" t="n">
        <v>83091</v>
      </c>
      <c r="G6463" s="1001" t="s">
        <v>13892</v>
      </c>
      <c r="H6463" s="1128" t="n">
        <v>4415</v>
      </c>
      <c r="I6463" s="1068"/>
    </row>
    <row r="6464" customFormat="false" ht="12.75" hidden="false" customHeight="false" outlineLevel="0" collapsed="false">
      <c r="A6464" s="1001" t="n">
        <v>6462</v>
      </c>
      <c r="B6464" s="1001" t="s">
        <v>13893</v>
      </c>
      <c r="C6464" s="1001" t="s">
        <v>1381</v>
      </c>
      <c r="D6464" s="1001" t="s">
        <v>851</v>
      </c>
      <c r="E6464" s="1001" t="n">
        <v>1070390260</v>
      </c>
      <c r="F6464" s="1001" t="n">
        <v>11026</v>
      </c>
      <c r="G6464" s="1001" t="s">
        <v>13894</v>
      </c>
      <c r="H6464" s="1128" t="n">
        <v>9837</v>
      </c>
      <c r="I6464" s="1068"/>
    </row>
    <row r="6465" customFormat="false" ht="12.75" hidden="false" customHeight="false" outlineLevel="0" collapsed="false">
      <c r="A6465" s="1001" t="n">
        <v>6463</v>
      </c>
      <c r="B6465" s="1001" t="s">
        <v>13895</v>
      </c>
      <c r="C6465" s="1001" t="s">
        <v>942</v>
      </c>
      <c r="D6465" s="1001" t="s">
        <v>847</v>
      </c>
      <c r="E6465" s="1001" t="n">
        <v>3180251340</v>
      </c>
      <c r="F6465" s="1001" t="n">
        <v>78134</v>
      </c>
      <c r="G6465" s="1001" t="s">
        <v>13896</v>
      </c>
      <c r="H6465" s="1128" t="n">
        <v>1704</v>
      </c>
      <c r="I6465" s="1068"/>
    </row>
    <row r="6466" customFormat="false" ht="12.75" hidden="false" customHeight="false" outlineLevel="0" collapsed="false">
      <c r="A6466" s="1001" t="n">
        <v>6464</v>
      </c>
      <c r="B6466" s="1001" t="s">
        <v>13897</v>
      </c>
      <c r="C6466" s="1001" t="s">
        <v>914</v>
      </c>
      <c r="D6466" s="1001" t="s">
        <v>468</v>
      </c>
      <c r="E6466" s="1001" t="n">
        <v>3130380900</v>
      </c>
      <c r="F6466" s="1001" t="n">
        <v>66091</v>
      </c>
      <c r="G6466" s="1001" t="s">
        <v>13898</v>
      </c>
      <c r="H6466" s="1128" t="n">
        <v>115</v>
      </c>
      <c r="I6466" s="1068"/>
    </row>
    <row r="6467" customFormat="false" ht="12.75" hidden="false" customHeight="false" outlineLevel="0" collapsed="false">
      <c r="A6467" s="1001" t="n">
        <v>6465</v>
      </c>
      <c r="B6467" s="1001" t="s">
        <v>13899</v>
      </c>
      <c r="C6467" s="1001" t="s">
        <v>1017</v>
      </c>
      <c r="D6467" s="1001" t="s">
        <v>847</v>
      </c>
      <c r="E6467" s="1001" t="n">
        <v>3180670830</v>
      </c>
      <c r="F6467" s="1001" t="n">
        <v>80083</v>
      </c>
      <c r="G6467" s="1001" t="s">
        <v>13900</v>
      </c>
      <c r="H6467" s="1128" t="n">
        <v>1091</v>
      </c>
      <c r="I6467" s="1068"/>
    </row>
    <row r="6468" customFormat="false" ht="12.75" hidden="false" customHeight="false" outlineLevel="0" collapsed="false">
      <c r="A6468" s="1001" t="n">
        <v>6466</v>
      </c>
      <c r="B6468" s="1001" t="s">
        <v>13901</v>
      </c>
      <c r="C6468" s="1001" t="s">
        <v>878</v>
      </c>
      <c r="D6468" s="1001" t="s">
        <v>852</v>
      </c>
      <c r="E6468" s="1001" t="n">
        <v>1030990510</v>
      </c>
      <c r="F6468" s="1001" t="n">
        <v>98051</v>
      </c>
      <c r="G6468" s="1001" t="s">
        <v>13902</v>
      </c>
      <c r="H6468" s="1128" t="n">
        <v>1849</v>
      </c>
      <c r="I6468" s="1068"/>
    </row>
    <row r="6469" customFormat="false" ht="12.75" hidden="false" customHeight="false" outlineLevel="0" collapsed="false">
      <c r="A6469" s="1001" t="n">
        <v>6467</v>
      </c>
      <c r="B6469" s="1001" t="s">
        <v>13903</v>
      </c>
      <c r="C6469" s="1001" t="s">
        <v>1063</v>
      </c>
      <c r="D6469" s="1001" t="s">
        <v>857</v>
      </c>
      <c r="E6469" s="1001" t="n">
        <v>4190010390</v>
      </c>
      <c r="F6469" s="1001" t="n">
        <v>84040</v>
      </c>
      <c r="G6469" s="1001" t="s">
        <v>13904</v>
      </c>
      <c r="H6469" s="1128" t="n">
        <v>4159</v>
      </c>
      <c r="I6469" s="1068"/>
    </row>
    <row r="6470" customFormat="false" ht="12.75" hidden="false" customHeight="false" outlineLevel="0" collapsed="false">
      <c r="A6470" s="1001" t="n">
        <v>6468</v>
      </c>
      <c r="B6470" s="1001" t="s">
        <v>13905</v>
      </c>
      <c r="C6470" s="1001" t="s">
        <v>908</v>
      </c>
      <c r="D6470" s="1001" t="s">
        <v>854</v>
      </c>
      <c r="E6470" s="1001" t="n">
        <v>1010272140</v>
      </c>
      <c r="F6470" s="1001" t="n">
        <v>4214</v>
      </c>
      <c r="G6470" s="1001" t="s">
        <v>13906</v>
      </c>
      <c r="H6470" s="1128" t="n">
        <v>1325</v>
      </c>
      <c r="I6470" s="1068"/>
    </row>
    <row r="6471" customFormat="false" ht="12.75" hidden="false" customHeight="false" outlineLevel="0" collapsed="false">
      <c r="A6471" s="1001" t="n">
        <v>6469</v>
      </c>
      <c r="B6471" s="1001" t="s">
        <v>13907</v>
      </c>
      <c r="C6471" s="1001" t="s">
        <v>893</v>
      </c>
      <c r="D6471" s="1001" t="s">
        <v>852</v>
      </c>
      <c r="E6471" s="1001" t="n">
        <v>1030491990</v>
      </c>
      <c r="F6471" s="1001" t="n">
        <v>15200</v>
      </c>
      <c r="G6471" s="1001" t="s">
        <v>13908</v>
      </c>
      <c r="H6471" s="1128" t="n">
        <v>4932</v>
      </c>
      <c r="I6471" s="1068"/>
    </row>
    <row r="6472" customFormat="false" ht="12.75" hidden="false" customHeight="false" outlineLevel="0" collapsed="false">
      <c r="A6472" s="1001" t="n">
        <v>6470</v>
      </c>
      <c r="B6472" s="1001" t="s">
        <v>13909</v>
      </c>
      <c r="C6472" s="1001" t="s">
        <v>922</v>
      </c>
      <c r="D6472" s="1001" t="s">
        <v>848</v>
      </c>
      <c r="E6472" s="1001" t="n">
        <v>3150721310</v>
      </c>
      <c r="F6472" s="1001" t="n">
        <v>65131</v>
      </c>
      <c r="G6472" s="1001" t="s">
        <v>13910</v>
      </c>
      <c r="H6472" s="1128" t="n">
        <v>401</v>
      </c>
      <c r="I6472" s="1068"/>
    </row>
    <row r="6473" customFormat="false" ht="12.75" hidden="false" customHeight="false" outlineLevel="0" collapsed="false">
      <c r="A6473" s="1001" t="n">
        <v>6471</v>
      </c>
      <c r="B6473" s="1001" t="s">
        <v>13911</v>
      </c>
      <c r="C6473" s="1001" t="s">
        <v>939</v>
      </c>
      <c r="D6473" s="1001" t="s">
        <v>464</v>
      </c>
      <c r="E6473" s="1001" t="n">
        <v>2120330680</v>
      </c>
      <c r="F6473" s="1001" t="n">
        <v>60069</v>
      </c>
      <c r="G6473" s="1001" t="s">
        <v>13912</v>
      </c>
      <c r="H6473" s="1128" t="n">
        <v>1215</v>
      </c>
      <c r="I6473" s="1068"/>
    </row>
    <row r="6474" customFormat="false" ht="12.75" hidden="false" customHeight="false" outlineLevel="0" collapsed="false">
      <c r="A6474" s="1001" t="n">
        <v>6472</v>
      </c>
      <c r="B6474" s="1001" t="s">
        <v>13913</v>
      </c>
      <c r="C6474" s="1001" t="s">
        <v>1071</v>
      </c>
      <c r="D6474" s="1001" t="s">
        <v>861</v>
      </c>
      <c r="E6474" s="1001" t="n">
        <v>1050900950</v>
      </c>
      <c r="F6474" s="1001" t="n">
        <v>24095</v>
      </c>
      <c r="G6474" s="1001" t="s">
        <v>13914</v>
      </c>
      <c r="H6474" s="1128" t="n">
        <v>5530</v>
      </c>
      <c r="I6474" s="1068"/>
    </row>
    <row r="6475" customFormat="false" ht="12.75" hidden="false" customHeight="false" outlineLevel="0" collapsed="false">
      <c r="A6475" s="1001" t="n">
        <v>6473</v>
      </c>
      <c r="B6475" s="1001" t="s">
        <v>13915</v>
      </c>
      <c r="C6475" s="1001" t="s">
        <v>887</v>
      </c>
      <c r="D6475" s="1001" t="s">
        <v>856</v>
      </c>
      <c r="E6475" s="1001" t="n">
        <v>4200950490</v>
      </c>
      <c r="F6475" s="1001" t="n">
        <v>95049</v>
      </c>
      <c r="G6475" s="1001" t="s">
        <v>13916</v>
      </c>
      <c r="H6475" s="1128" t="n">
        <v>2229</v>
      </c>
      <c r="I6475" s="1068"/>
    </row>
    <row r="6476" customFormat="false" ht="12.75" hidden="false" customHeight="false" outlineLevel="0" collapsed="false">
      <c r="A6476" s="1001" t="n">
        <v>6474</v>
      </c>
      <c r="B6476" s="1001" t="s">
        <v>13917</v>
      </c>
      <c r="C6476" s="1001" t="s">
        <v>922</v>
      </c>
      <c r="D6476" s="1001" t="s">
        <v>848</v>
      </c>
      <c r="E6476" s="1001" t="n">
        <v>3150721330</v>
      </c>
      <c r="F6476" s="1001" t="n">
        <v>65133</v>
      </c>
      <c r="G6476" s="1001" t="s">
        <v>13918</v>
      </c>
      <c r="H6476" s="1128" t="n">
        <v>2372</v>
      </c>
      <c r="I6476" s="1068"/>
    </row>
    <row r="6477" customFormat="false" ht="12.75" hidden="false" customHeight="false" outlineLevel="0" collapsed="false">
      <c r="A6477" s="1001" t="n">
        <v>6475</v>
      </c>
      <c r="B6477" s="1001" t="s">
        <v>13919</v>
      </c>
      <c r="C6477" s="1001" t="s">
        <v>1110</v>
      </c>
      <c r="D6477" s="1001" t="s">
        <v>858</v>
      </c>
      <c r="E6477" s="1001" t="n">
        <v>1040831580</v>
      </c>
      <c r="F6477" s="1001" t="n">
        <v>22169</v>
      </c>
      <c r="G6477" s="1001" t="s">
        <v>13920</v>
      </c>
      <c r="H6477" s="1128" t="n">
        <v>919</v>
      </c>
      <c r="I6477" s="1068"/>
    </row>
    <row r="6478" customFormat="false" ht="12.75" hidden="false" customHeight="false" outlineLevel="0" collapsed="false">
      <c r="A6478" s="1001" t="n">
        <v>6476</v>
      </c>
      <c r="B6478" s="1001" t="s">
        <v>13921</v>
      </c>
      <c r="C6478" s="1001" t="s">
        <v>875</v>
      </c>
      <c r="D6478" s="1001" t="s">
        <v>861</v>
      </c>
      <c r="E6478" s="1001" t="n">
        <v>1050540850</v>
      </c>
      <c r="F6478" s="1001" t="n">
        <v>28085</v>
      </c>
      <c r="G6478" s="1001" t="s">
        <v>13922</v>
      </c>
      <c r="H6478" s="1128" t="n">
        <v>10476</v>
      </c>
      <c r="I6478" s="1068"/>
    </row>
    <row r="6479" customFormat="false" ht="12.75" hidden="false" customHeight="false" outlineLevel="0" collapsed="false">
      <c r="A6479" s="1001" t="n">
        <v>6477</v>
      </c>
      <c r="B6479" s="1001" t="s">
        <v>13923</v>
      </c>
      <c r="C6479" s="1001" t="s">
        <v>985</v>
      </c>
      <c r="D6479" s="1001" t="s">
        <v>857</v>
      </c>
      <c r="E6479" s="1001" t="n">
        <v>4190480901</v>
      </c>
      <c r="F6479" s="1001" t="n">
        <v>83092</v>
      </c>
      <c r="G6479" s="1001" t="s">
        <v>13924</v>
      </c>
      <c r="H6479" s="1128" t="n">
        <v>3704</v>
      </c>
      <c r="I6479" s="1068"/>
    </row>
    <row r="6480" customFormat="false" ht="12.75" hidden="false" customHeight="false" outlineLevel="0" collapsed="false">
      <c r="A6480" s="1001" t="n">
        <v>6478</v>
      </c>
      <c r="B6480" s="1001" t="s">
        <v>13925</v>
      </c>
      <c r="C6480" s="1001" t="s">
        <v>1084</v>
      </c>
      <c r="D6480" s="1001" t="s">
        <v>850</v>
      </c>
      <c r="E6480" s="1001" t="n">
        <v>1060851065</v>
      </c>
      <c r="F6480" s="1001" t="n">
        <v>30189</v>
      </c>
      <c r="G6480" s="1001" t="s">
        <v>13926</v>
      </c>
      <c r="H6480" s="1128" t="n">
        <v>1308</v>
      </c>
      <c r="I6480" s="1068"/>
    </row>
    <row r="6481" customFormat="false" ht="12.75" hidden="false" customHeight="false" outlineLevel="0" collapsed="false">
      <c r="A6481" s="1001" t="n">
        <v>6479</v>
      </c>
      <c r="B6481" s="1001" t="s">
        <v>13927</v>
      </c>
      <c r="C6481" s="1001" t="s">
        <v>922</v>
      </c>
      <c r="D6481" s="1001" t="s">
        <v>848</v>
      </c>
      <c r="E6481" s="1001" t="n">
        <v>3150721340</v>
      </c>
      <c r="F6481" s="1001" t="n">
        <v>65134</v>
      </c>
      <c r="G6481" s="1001" t="s">
        <v>13928</v>
      </c>
      <c r="H6481" s="1128" t="n">
        <v>6401</v>
      </c>
      <c r="I6481" s="1068"/>
    </row>
    <row r="6482" customFormat="false" ht="12.75" hidden="false" customHeight="false" outlineLevel="0" collapsed="false">
      <c r="A6482" s="1001" t="n">
        <v>6480</v>
      </c>
      <c r="B6482" s="1001" t="s">
        <v>13929</v>
      </c>
      <c r="C6482" s="1001" t="s">
        <v>942</v>
      </c>
      <c r="D6482" s="1001" t="s">
        <v>847</v>
      </c>
      <c r="E6482" s="1001" t="n">
        <v>3180251360</v>
      </c>
      <c r="F6482" s="1001" t="n">
        <v>78136</v>
      </c>
      <c r="G6482" s="1001" t="s">
        <v>13930</v>
      </c>
      <c r="H6482" s="1128" t="n">
        <v>3451</v>
      </c>
      <c r="I6482" s="1068"/>
    </row>
    <row r="6483" customFormat="false" ht="12.75" hidden="false" customHeight="false" outlineLevel="0" collapsed="false">
      <c r="A6483" s="1001" t="n">
        <v>6481</v>
      </c>
      <c r="B6483" s="1001" t="s">
        <v>13931</v>
      </c>
      <c r="C6483" s="1001" t="s">
        <v>1012</v>
      </c>
      <c r="D6483" s="1001" t="s">
        <v>464</v>
      </c>
      <c r="E6483" s="1001" t="n">
        <v>2120701000</v>
      </c>
      <c r="F6483" s="1001" t="n">
        <v>58101</v>
      </c>
      <c r="G6483" s="1001" t="s">
        <v>13932</v>
      </c>
      <c r="H6483" s="1128" t="n">
        <v>166</v>
      </c>
      <c r="I6483" s="1068"/>
    </row>
    <row r="6484" customFormat="false" ht="12.75" hidden="false" customHeight="false" outlineLevel="0" collapsed="false">
      <c r="A6484" s="1001" t="n">
        <v>6482</v>
      </c>
      <c r="B6484" s="1001" t="s">
        <v>13933</v>
      </c>
      <c r="C6484" s="1001" t="s">
        <v>1071</v>
      </c>
      <c r="D6484" s="1001" t="s">
        <v>861</v>
      </c>
      <c r="E6484" s="1001" t="n">
        <v>1050900970</v>
      </c>
      <c r="F6484" s="1001" t="n">
        <v>24097</v>
      </c>
      <c r="G6484" s="1001" t="s">
        <v>13934</v>
      </c>
      <c r="H6484" s="1128" t="n">
        <v>5337</v>
      </c>
      <c r="I6484" s="1068"/>
    </row>
    <row r="6485" customFormat="false" ht="12.75" hidden="false" customHeight="false" outlineLevel="0" collapsed="false">
      <c r="A6485" s="1001" t="n">
        <v>6483</v>
      </c>
      <c r="B6485" s="1001" t="s">
        <v>13935</v>
      </c>
      <c r="C6485" s="1001" t="s">
        <v>899</v>
      </c>
      <c r="D6485" s="1001" t="s">
        <v>846</v>
      </c>
      <c r="E6485" s="1001" t="n">
        <v>3170640800</v>
      </c>
      <c r="F6485" s="1001" t="n">
        <v>76081</v>
      </c>
      <c r="G6485" s="1001" t="s">
        <v>13936</v>
      </c>
      <c r="H6485" s="1128" t="n">
        <v>1406</v>
      </c>
      <c r="I6485" s="1068"/>
    </row>
    <row r="6486" customFormat="false" ht="12.75" hidden="false" customHeight="false" outlineLevel="0" collapsed="false">
      <c r="A6486" s="1001" t="n">
        <v>6484</v>
      </c>
      <c r="B6486" s="1001" t="s">
        <v>13937</v>
      </c>
      <c r="C6486" s="1001" t="s">
        <v>1543</v>
      </c>
      <c r="D6486" s="662" t="s">
        <v>856</v>
      </c>
      <c r="E6486" s="1001" t="n">
        <v>4201110720</v>
      </c>
      <c r="F6486" s="1001" t="n">
        <v>111072</v>
      </c>
      <c r="G6486" s="1001" t="s">
        <v>13938</v>
      </c>
      <c r="H6486" s="1128" t="n">
        <v>3842</v>
      </c>
      <c r="I6486" s="1068"/>
    </row>
    <row r="6487" customFormat="false" ht="12.75" hidden="false" customHeight="false" outlineLevel="0" collapsed="false">
      <c r="A6487" s="1001" t="n">
        <v>6485</v>
      </c>
      <c r="B6487" s="1001" t="s">
        <v>13939</v>
      </c>
      <c r="C6487" s="1001" t="s">
        <v>988</v>
      </c>
      <c r="D6487" s="1001" t="s">
        <v>854</v>
      </c>
      <c r="E6487" s="1001" t="n">
        <v>1010021540</v>
      </c>
      <c r="F6487" s="1001" t="n">
        <v>6157</v>
      </c>
      <c r="G6487" s="1001" t="s">
        <v>13940</v>
      </c>
      <c r="H6487" s="1128" t="n">
        <v>386</v>
      </c>
      <c r="I6487" s="1068"/>
    </row>
    <row r="6488" customFormat="false" ht="12.75" hidden="false" customHeight="false" outlineLevel="0" collapsed="false">
      <c r="A6488" s="1001" t="n">
        <v>6486</v>
      </c>
      <c r="B6488" s="1001" t="s">
        <v>13941</v>
      </c>
      <c r="C6488" s="1001" t="s">
        <v>1071</v>
      </c>
      <c r="D6488" s="1001" t="s">
        <v>861</v>
      </c>
      <c r="E6488" s="1001" t="n">
        <v>1050900980</v>
      </c>
      <c r="F6488" s="1001" t="n">
        <v>24098</v>
      </c>
      <c r="G6488" s="1001" t="s">
        <v>13942</v>
      </c>
      <c r="H6488" s="1128" t="n">
        <v>6709</v>
      </c>
      <c r="I6488" s="1068"/>
    </row>
    <row r="6489" customFormat="false" ht="12.75" hidden="false" customHeight="false" outlineLevel="0" collapsed="false">
      <c r="A6489" s="1001" t="n">
        <v>6487</v>
      </c>
      <c r="B6489" s="1001" t="s">
        <v>13943</v>
      </c>
      <c r="C6489" s="1001" t="s">
        <v>1215</v>
      </c>
      <c r="D6489" s="1001" t="s">
        <v>858</v>
      </c>
      <c r="E6489" s="1001" t="n">
        <v>1040140790</v>
      </c>
      <c r="F6489" s="1001" t="n">
        <v>21086</v>
      </c>
      <c r="G6489" s="1001" t="s">
        <v>13944</v>
      </c>
      <c r="H6489" s="1128" t="n">
        <v>7190</v>
      </c>
      <c r="I6489" s="1068"/>
    </row>
    <row r="6490" customFormat="false" ht="12.75" hidden="false" customHeight="false" outlineLevel="0" collapsed="false">
      <c r="A6490" s="1001" t="n">
        <v>6488</v>
      </c>
      <c r="B6490" s="1001" t="s">
        <v>13945</v>
      </c>
      <c r="C6490" s="1001" t="s">
        <v>988</v>
      </c>
      <c r="D6490" s="1001" t="s">
        <v>854</v>
      </c>
      <c r="E6490" s="1001" t="n">
        <v>1010021550</v>
      </c>
      <c r="F6490" s="1001" t="n">
        <v>6158</v>
      </c>
      <c r="G6490" s="1001" t="s">
        <v>13946</v>
      </c>
      <c r="H6490" s="1128" t="n">
        <v>1124</v>
      </c>
      <c r="I6490" s="1068"/>
    </row>
    <row r="6491" customFormat="false" ht="12.75" hidden="false" customHeight="false" outlineLevel="0" collapsed="false">
      <c r="A6491" s="1001" t="n">
        <v>6489</v>
      </c>
      <c r="B6491" s="1001" t="s">
        <v>13947</v>
      </c>
      <c r="C6491" s="1001" t="s">
        <v>945</v>
      </c>
      <c r="D6491" s="1001" t="s">
        <v>852</v>
      </c>
      <c r="E6491" s="1001" t="n">
        <v>1030151650</v>
      </c>
      <c r="F6491" s="1001" t="n">
        <v>17174</v>
      </c>
      <c r="G6491" s="1001" t="s">
        <v>13948</v>
      </c>
      <c r="H6491" s="1128" t="n">
        <v>13132</v>
      </c>
      <c r="I6491" s="1068"/>
    </row>
    <row r="6492" customFormat="false" ht="12.75" hidden="false" customHeight="false" outlineLevel="0" collapsed="false">
      <c r="A6492" s="1001" t="n">
        <v>6490</v>
      </c>
      <c r="B6492" s="1001" t="s">
        <v>13949</v>
      </c>
      <c r="C6492" s="1001" t="s">
        <v>681</v>
      </c>
      <c r="D6492" s="1001" t="s">
        <v>849</v>
      </c>
      <c r="E6492" s="1001" t="n">
        <v>1080610420</v>
      </c>
      <c r="F6492" s="1001" t="n">
        <v>33042</v>
      </c>
      <c r="G6492" s="1001" t="s">
        <v>13950</v>
      </c>
      <c r="H6492" s="1128" t="n">
        <v>2950</v>
      </c>
      <c r="I6492" s="1068"/>
    </row>
    <row r="6493" customFormat="false" ht="12.75" hidden="false" customHeight="false" outlineLevel="0" collapsed="false">
      <c r="A6493" s="1001" t="n">
        <v>6491</v>
      </c>
      <c r="B6493" s="1001" t="s">
        <v>13951</v>
      </c>
      <c r="C6493" s="1001" t="s">
        <v>1330</v>
      </c>
      <c r="D6493" s="1001" t="s">
        <v>861</v>
      </c>
      <c r="E6493" s="1001" t="n">
        <v>1050840770</v>
      </c>
      <c r="F6493" s="1001" t="n">
        <v>26078</v>
      </c>
      <c r="G6493" s="1001" t="s">
        <v>13952</v>
      </c>
      <c r="H6493" s="1128" t="n">
        <v>2951</v>
      </c>
      <c r="I6493" s="1068"/>
    </row>
    <row r="6494" customFormat="false" ht="12.75" hidden="false" customHeight="false" outlineLevel="0" collapsed="false">
      <c r="A6494" s="1001" t="n">
        <v>6492</v>
      </c>
      <c r="B6494" s="1001" t="s">
        <v>13953</v>
      </c>
      <c r="C6494" s="1001" t="s">
        <v>1497</v>
      </c>
      <c r="D6494" s="1001" t="s">
        <v>462</v>
      </c>
      <c r="E6494" s="1001" t="n">
        <v>2110440490</v>
      </c>
      <c r="F6494" s="1001" t="n">
        <v>43049</v>
      </c>
      <c r="G6494" s="1001" t="s">
        <v>13954</v>
      </c>
      <c r="H6494" s="1128" t="n">
        <v>3069</v>
      </c>
      <c r="I6494" s="1068"/>
    </row>
    <row r="6495" customFormat="false" ht="12.75" hidden="false" customHeight="false" outlineLevel="0" collapsed="false">
      <c r="A6495" s="1001" t="n">
        <v>6493</v>
      </c>
      <c r="B6495" s="1001" t="s">
        <v>13955</v>
      </c>
      <c r="C6495" s="1001" t="s">
        <v>999</v>
      </c>
      <c r="D6495" s="1001" t="s">
        <v>852</v>
      </c>
      <c r="E6495" s="1001" t="n">
        <v>1030121840</v>
      </c>
      <c r="F6495" s="1001" t="n">
        <v>16193</v>
      </c>
      <c r="G6495" s="1001" t="s">
        <v>13956</v>
      </c>
      <c r="H6495" s="1128" t="n">
        <v>6731</v>
      </c>
      <c r="I6495" s="1068"/>
    </row>
    <row r="6496" customFormat="false" ht="12.75" hidden="false" customHeight="false" outlineLevel="0" collapsed="false">
      <c r="A6496" s="1001" t="n">
        <v>6494</v>
      </c>
      <c r="B6496" s="1001" t="s">
        <v>13957</v>
      </c>
      <c r="C6496" s="1001" t="s">
        <v>922</v>
      </c>
      <c r="D6496" s="1001" t="s">
        <v>848</v>
      </c>
      <c r="E6496" s="1001" t="n">
        <v>3150721350</v>
      </c>
      <c r="F6496" s="1001" t="n">
        <v>65135</v>
      </c>
      <c r="G6496" s="1001" t="s">
        <v>13958</v>
      </c>
      <c r="H6496" s="1128" t="n">
        <v>30652</v>
      </c>
      <c r="I6496" s="1068"/>
    </row>
    <row r="6497" customFormat="false" ht="12.75" hidden="false" customHeight="false" outlineLevel="0" collapsed="false">
      <c r="A6497" s="1001" t="n">
        <v>6495</v>
      </c>
      <c r="B6497" s="1001" t="s">
        <v>13959</v>
      </c>
      <c r="C6497" s="1001" t="s">
        <v>1110</v>
      </c>
      <c r="D6497" s="1001" t="s">
        <v>858</v>
      </c>
      <c r="E6497" s="1001" t="n">
        <v>1040831590</v>
      </c>
      <c r="F6497" s="1001" t="n">
        <v>22170</v>
      </c>
      <c r="G6497" s="1001" t="s">
        <v>13960</v>
      </c>
      <c r="H6497" s="1128" t="n">
        <v>795</v>
      </c>
      <c r="I6497" s="1068"/>
    </row>
    <row r="6498" customFormat="false" ht="12.75" hidden="false" customHeight="false" outlineLevel="0" collapsed="false">
      <c r="A6498" s="1001" t="n">
        <v>6496</v>
      </c>
      <c r="B6498" s="1001" t="s">
        <v>13961</v>
      </c>
      <c r="C6498" s="1001" t="s">
        <v>1055</v>
      </c>
      <c r="D6498" s="1001" t="s">
        <v>852</v>
      </c>
      <c r="E6498" s="1001" t="n">
        <v>1030861010</v>
      </c>
      <c r="F6498" s="1001" t="n">
        <v>12119</v>
      </c>
      <c r="G6498" s="1001" t="s">
        <v>13962</v>
      </c>
      <c r="H6498" s="1128" t="n">
        <v>38582</v>
      </c>
      <c r="I6498" s="1068"/>
    </row>
    <row r="6499" customFormat="false" ht="12.75" hidden="false" customHeight="false" outlineLevel="0" collapsed="false">
      <c r="A6499" s="1001" t="n">
        <v>6497</v>
      </c>
      <c r="B6499" s="1001" t="s">
        <v>13963</v>
      </c>
      <c r="C6499" s="1001" t="s">
        <v>1269</v>
      </c>
      <c r="D6499" s="1001" t="s">
        <v>860</v>
      </c>
      <c r="E6499" s="1001" t="n">
        <v>1020040650</v>
      </c>
      <c r="F6499" s="1001" t="n">
        <v>7066</v>
      </c>
      <c r="G6499" s="1001" t="s">
        <v>13964</v>
      </c>
      <c r="H6499" s="1128" t="n">
        <v>4755</v>
      </c>
      <c r="I6499" s="1068"/>
    </row>
    <row r="6500" customFormat="false" ht="12.75" hidden="false" customHeight="false" outlineLevel="0" collapsed="false">
      <c r="A6500" s="1001" t="n">
        <v>6498</v>
      </c>
      <c r="B6500" s="1001" t="s">
        <v>13965</v>
      </c>
      <c r="C6500" s="1001" t="s">
        <v>1728</v>
      </c>
      <c r="D6500" s="1001" t="s">
        <v>856</v>
      </c>
      <c r="E6500" s="1001" t="n">
        <v>4200170660</v>
      </c>
      <c r="F6500" s="1001" t="n">
        <v>92066</v>
      </c>
      <c r="G6500" s="1001" t="s">
        <v>13966</v>
      </c>
      <c r="H6500" s="1128" t="n">
        <v>5057</v>
      </c>
      <c r="I6500" s="1068"/>
    </row>
    <row r="6501" customFormat="false" ht="12.75" hidden="false" customHeight="false" outlineLevel="0" collapsed="false">
      <c r="A6501" s="1001" t="n">
        <v>6499</v>
      </c>
      <c r="B6501" s="1001" t="s">
        <v>13967</v>
      </c>
      <c r="C6501" s="1001" t="s">
        <v>1884</v>
      </c>
      <c r="D6501" s="1001" t="s">
        <v>849</v>
      </c>
      <c r="E6501" s="1001" t="n">
        <v>1080320430</v>
      </c>
      <c r="F6501" s="1001" t="n">
        <v>40044</v>
      </c>
      <c r="G6501" s="1001" t="s">
        <v>13968</v>
      </c>
      <c r="H6501" s="1128" t="n">
        <v>3303</v>
      </c>
      <c r="I6501" s="1068"/>
    </row>
    <row r="6502" customFormat="false" ht="12.75" hidden="false" customHeight="false" outlineLevel="0" collapsed="false">
      <c r="A6502" s="1001" t="n">
        <v>6500</v>
      </c>
      <c r="B6502" s="1001" t="s">
        <v>13969</v>
      </c>
      <c r="C6502" s="1001" t="s">
        <v>884</v>
      </c>
      <c r="D6502" s="1001" t="s">
        <v>458</v>
      </c>
      <c r="E6502" s="1001" t="n">
        <v>2090750310</v>
      </c>
      <c r="F6502" s="1001" t="n">
        <v>52031</v>
      </c>
      <c r="G6502" s="1001" t="s">
        <v>13970</v>
      </c>
      <c r="H6502" s="1128" t="n">
        <v>4476</v>
      </c>
      <c r="I6502" s="1068"/>
    </row>
    <row r="6503" customFormat="false" ht="12.75" hidden="false" customHeight="false" outlineLevel="0" collapsed="false">
      <c r="A6503" s="1001" t="n">
        <v>6501</v>
      </c>
      <c r="B6503" s="1001" t="s">
        <v>13971</v>
      </c>
      <c r="C6503" s="1001" t="s">
        <v>1117</v>
      </c>
      <c r="D6503" s="1001" t="s">
        <v>852</v>
      </c>
      <c r="E6503" s="1001" t="n">
        <v>1030571430</v>
      </c>
      <c r="F6503" s="1001" t="n">
        <v>18146</v>
      </c>
      <c r="G6503" s="1001" t="s">
        <v>13972</v>
      </c>
      <c r="H6503" s="1128" t="n">
        <v>1457</v>
      </c>
      <c r="I6503" s="1068"/>
    </row>
    <row r="6504" customFormat="false" ht="12.75" hidden="false" customHeight="false" outlineLevel="0" collapsed="false">
      <c r="A6504" s="1001" t="n">
        <v>6502</v>
      </c>
      <c r="B6504" s="1001" t="s">
        <v>13973</v>
      </c>
      <c r="C6504" s="1001" t="s">
        <v>1625</v>
      </c>
      <c r="D6504" s="1001" t="s">
        <v>856</v>
      </c>
      <c r="E6504" s="1001" t="n">
        <v>4200530740</v>
      </c>
      <c r="F6504" s="1001" t="n">
        <v>91077</v>
      </c>
      <c r="G6504" s="1001" t="s">
        <v>13974</v>
      </c>
      <c r="H6504" s="1128" t="n">
        <v>1564</v>
      </c>
      <c r="I6504" s="1068"/>
    </row>
    <row r="6505" customFormat="false" ht="12.75" hidden="false" customHeight="false" outlineLevel="0" collapsed="false">
      <c r="A6505" s="1001" t="n">
        <v>6503</v>
      </c>
      <c r="B6505" s="1001" t="s">
        <v>13975</v>
      </c>
      <c r="C6505" s="1001" t="s">
        <v>1381</v>
      </c>
      <c r="D6505" s="1001" t="s">
        <v>851</v>
      </c>
      <c r="E6505" s="1001" t="n">
        <v>1070390270</v>
      </c>
      <c r="F6505" s="1001" t="n">
        <v>11027</v>
      </c>
      <c r="G6505" s="1001" t="s">
        <v>13976</v>
      </c>
      <c r="H6505" s="1128" t="n">
        <v>21610</v>
      </c>
      <c r="I6505" s="1068"/>
    </row>
    <row r="6506" customFormat="false" ht="12.75" hidden="false" customHeight="false" outlineLevel="0" collapsed="false">
      <c r="A6506" s="1001" t="n">
        <v>6504</v>
      </c>
      <c r="B6506" s="1001" t="s">
        <v>13977</v>
      </c>
      <c r="C6506" s="1001" t="s">
        <v>922</v>
      </c>
      <c r="D6506" s="1001" t="s">
        <v>848</v>
      </c>
      <c r="E6506" s="1001" t="n">
        <v>3150721360</v>
      </c>
      <c r="F6506" s="1001" t="n">
        <v>65136</v>
      </c>
      <c r="G6506" s="1001" t="s">
        <v>13978</v>
      </c>
      <c r="H6506" s="1128" t="n">
        <v>4634</v>
      </c>
      <c r="I6506" s="1068"/>
    </row>
    <row r="6507" customFormat="false" ht="12.75" hidden="false" customHeight="false" outlineLevel="0" collapsed="false">
      <c r="A6507" s="1001" t="n">
        <v>6505</v>
      </c>
      <c r="B6507" s="1001" t="s">
        <v>13979</v>
      </c>
      <c r="C6507" s="1001" t="s">
        <v>1024</v>
      </c>
      <c r="D6507" s="1001" t="s">
        <v>856</v>
      </c>
      <c r="E6507" s="1001" t="n">
        <v>4200730620</v>
      </c>
      <c r="F6507" s="1001" t="n">
        <v>90064</v>
      </c>
      <c r="G6507" s="1001" t="s">
        <v>13980</v>
      </c>
      <c r="H6507" s="1128" t="n">
        <v>122159</v>
      </c>
      <c r="I6507" s="1068"/>
    </row>
    <row r="6508" customFormat="false" ht="12.75" hidden="false" customHeight="false" outlineLevel="0" collapsed="false">
      <c r="A6508" s="1001" t="n">
        <v>6506</v>
      </c>
      <c r="B6508" s="1001" t="s">
        <v>13981</v>
      </c>
      <c r="C6508" s="1001" t="s">
        <v>1125</v>
      </c>
      <c r="D6508" s="1001" t="s">
        <v>851</v>
      </c>
      <c r="E6508" s="1001" t="n">
        <v>1070740550</v>
      </c>
      <c r="F6508" s="1001" t="n">
        <v>9055</v>
      </c>
      <c r="G6508" s="1001" t="s">
        <v>13982</v>
      </c>
      <c r="H6508" s="1128" t="n">
        <v>1747</v>
      </c>
      <c r="I6508" s="1068"/>
    </row>
    <row r="6509" customFormat="false" ht="12.75" hidden="false" customHeight="false" outlineLevel="0" collapsed="false">
      <c r="A6509" s="1001" t="n">
        <v>6507</v>
      </c>
      <c r="B6509" s="1001" t="s">
        <v>13983</v>
      </c>
      <c r="C6509" s="1001" t="s">
        <v>2334</v>
      </c>
      <c r="D6509" s="1001" t="s">
        <v>458</v>
      </c>
      <c r="E6509" s="1001" t="n">
        <v>2090420190</v>
      </c>
      <c r="F6509" s="1001" t="n">
        <v>49019</v>
      </c>
      <c r="G6509" s="1001" t="s">
        <v>13984</v>
      </c>
      <c r="H6509" s="1128" t="n">
        <v>475</v>
      </c>
      <c r="I6509" s="1068"/>
    </row>
    <row r="6510" customFormat="false" ht="12.75" hidden="false" customHeight="false" outlineLevel="0" collapsed="false">
      <c r="A6510" s="1001" t="n">
        <v>6508</v>
      </c>
      <c r="B6510" s="1001" t="s">
        <v>13985</v>
      </c>
      <c r="C6510" s="1001" t="s">
        <v>1100</v>
      </c>
      <c r="D6510" s="1001" t="s">
        <v>848</v>
      </c>
      <c r="E6510" s="1001" t="n">
        <v>3150110700</v>
      </c>
      <c r="F6510" s="1001" t="n">
        <v>62072</v>
      </c>
      <c r="G6510" s="1001" t="s">
        <v>13986</v>
      </c>
      <c r="H6510" s="1128" t="n">
        <v>633</v>
      </c>
      <c r="I6510" s="1068"/>
    </row>
    <row r="6511" customFormat="false" ht="12.75" hidden="false" customHeight="false" outlineLevel="0" collapsed="false">
      <c r="A6511" s="1001" t="n">
        <v>6509</v>
      </c>
      <c r="B6511" s="1001" t="s">
        <v>13987</v>
      </c>
      <c r="C6511" s="1001" t="s">
        <v>899</v>
      </c>
      <c r="D6511" s="1001" t="s">
        <v>846</v>
      </c>
      <c r="E6511" s="1001" t="n">
        <v>3170640810</v>
      </c>
      <c r="F6511" s="1001" t="n">
        <v>76082</v>
      </c>
      <c r="G6511" s="1001" t="s">
        <v>13988</v>
      </c>
      <c r="H6511" s="1128" t="n">
        <v>751</v>
      </c>
      <c r="I6511" s="1068"/>
    </row>
    <row r="6512" customFormat="false" ht="12.75" hidden="false" customHeight="false" outlineLevel="0" collapsed="false">
      <c r="A6512" s="1001" t="n">
        <v>6510</v>
      </c>
      <c r="B6512" s="1001" t="s">
        <v>13989</v>
      </c>
      <c r="C6512" s="1001" t="s">
        <v>1335</v>
      </c>
      <c r="D6512" s="1001" t="s">
        <v>849</v>
      </c>
      <c r="E6512" s="1001" t="n">
        <v>1080130570</v>
      </c>
      <c r="F6512" s="1001" t="n">
        <v>37057</v>
      </c>
      <c r="G6512" s="1001" t="s">
        <v>13990</v>
      </c>
      <c r="H6512" s="1128" t="n">
        <v>14798</v>
      </c>
      <c r="I6512" s="1068"/>
    </row>
    <row r="6513" customFormat="false" ht="12.75" hidden="false" customHeight="false" outlineLevel="0" collapsed="false">
      <c r="A6513" s="1001" t="n">
        <v>6511</v>
      </c>
      <c r="B6513" s="1001" t="s">
        <v>13991</v>
      </c>
      <c r="C6513" s="1001" t="s">
        <v>948</v>
      </c>
      <c r="D6513" s="1001" t="s">
        <v>462</v>
      </c>
      <c r="E6513" s="1001" t="n">
        <v>2110590595</v>
      </c>
      <c r="F6513" s="1001" t="n">
        <v>41071</v>
      </c>
      <c r="G6513" s="1001" t="s">
        <v>13992</v>
      </c>
      <c r="H6513" s="1128" t="n">
        <v>4870</v>
      </c>
      <c r="I6513" s="1068"/>
    </row>
    <row r="6514" customFormat="false" ht="12.75" hidden="false" customHeight="false" outlineLevel="0" collapsed="false">
      <c r="A6514" s="1001" t="n">
        <v>6512</v>
      </c>
      <c r="B6514" s="1001" t="s">
        <v>13993</v>
      </c>
      <c r="C6514" s="1001" t="s">
        <v>2168</v>
      </c>
      <c r="D6514" s="1001" t="s">
        <v>849</v>
      </c>
      <c r="E6514" s="1001" t="n">
        <v>1081010183</v>
      </c>
      <c r="F6514" s="1001" t="n">
        <v>99031</v>
      </c>
      <c r="G6514" s="1001" t="s">
        <v>13994</v>
      </c>
      <c r="H6514" s="1128" t="n">
        <v>1366</v>
      </c>
      <c r="I6514" s="1068"/>
    </row>
    <row r="6515" customFormat="false" ht="12.75" hidden="false" customHeight="false" outlineLevel="0" collapsed="false">
      <c r="A6515" s="1001" t="n">
        <v>6513</v>
      </c>
      <c r="B6515" s="1001" t="s">
        <v>13995</v>
      </c>
      <c r="C6515" s="1001" t="s">
        <v>1068</v>
      </c>
      <c r="D6515" s="1001" t="s">
        <v>462</v>
      </c>
      <c r="E6515" s="1001" t="n">
        <v>2110030440</v>
      </c>
      <c r="F6515" s="1001" t="n">
        <v>42044</v>
      </c>
      <c r="G6515" s="1001" t="s">
        <v>13996</v>
      </c>
      <c r="H6515" s="1128" t="n">
        <v>6875</v>
      </c>
      <c r="I6515" s="1068"/>
    </row>
    <row r="6516" customFormat="false" ht="12.75" hidden="false" customHeight="false" outlineLevel="0" collapsed="false">
      <c r="A6516" s="1001" t="n">
        <v>6514</v>
      </c>
      <c r="B6516" s="1001" t="s">
        <v>13997</v>
      </c>
      <c r="C6516" s="1001" t="s">
        <v>2111</v>
      </c>
      <c r="D6516" s="1001" t="s">
        <v>849</v>
      </c>
      <c r="E6516" s="1001" t="n">
        <v>1080500390</v>
      </c>
      <c r="F6516" s="1001" t="n">
        <v>36040</v>
      </c>
      <c r="G6516" s="1001" t="s">
        <v>13998</v>
      </c>
      <c r="H6516" s="1128" t="n">
        <v>40469</v>
      </c>
      <c r="I6516" s="1068"/>
    </row>
    <row r="6517" customFormat="false" ht="12.75" hidden="false" customHeight="false" outlineLevel="0" collapsed="false">
      <c r="A6517" s="1001" t="n">
        <v>6515</v>
      </c>
      <c r="B6517" s="1001" t="s">
        <v>13999</v>
      </c>
      <c r="C6517" s="1001" t="s">
        <v>1174</v>
      </c>
      <c r="D6517" s="1001" t="s">
        <v>847</v>
      </c>
      <c r="E6517" s="1001" t="n">
        <v>3180221200</v>
      </c>
      <c r="F6517" s="1001" t="n">
        <v>79123</v>
      </c>
      <c r="G6517" s="1001" t="s">
        <v>14000</v>
      </c>
      <c r="H6517" s="1128" t="n">
        <v>3360</v>
      </c>
      <c r="I6517" s="1068"/>
    </row>
    <row r="6518" customFormat="false" ht="12.75" hidden="false" customHeight="false" outlineLevel="0" collapsed="false">
      <c r="A6518" s="1001" t="n">
        <v>6516</v>
      </c>
      <c r="B6518" s="1001" t="s">
        <v>14001</v>
      </c>
      <c r="C6518" s="1001" t="s">
        <v>899</v>
      </c>
      <c r="D6518" s="1001" t="s">
        <v>846</v>
      </c>
      <c r="E6518" s="1001" t="n">
        <v>3170640820</v>
      </c>
      <c r="F6518" s="1001" t="n">
        <v>76083</v>
      </c>
      <c r="G6518" s="1001" t="s">
        <v>14002</v>
      </c>
      <c r="H6518" s="1128" t="n">
        <v>2249</v>
      </c>
      <c r="I6518" s="1068"/>
    </row>
    <row r="6519" customFormat="false" ht="12.75" hidden="false" customHeight="false" outlineLevel="0" collapsed="false">
      <c r="A6519" s="1001" t="n">
        <v>6517</v>
      </c>
      <c r="B6519" s="1001" t="s">
        <v>14003</v>
      </c>
      <c r="C6519" s="1001" t="s">
        <v>1084</v>
      </c>
      <c r="D6519" s="1001" t="s">
        <v>850</v>
      </c>
      <c r="E6519" s="1001" t="n">
        <v>1060851070</v>
      </c>
      <c r="F6519" s="1001" t="n">
        <v>30107</v>
      </c>
      <c r="G6519" s="1001" t="s">
        <v>14004</v>
      </c>
      <c r="H6519" s="1128" t="n">
        <v>390</v>
      </c>
      <c r="I6519" s="1068"/>
    </row>
    <row r="6520" customFormat="false" ht="12.75" hidden="false" customHeight="false" outlineLevel="0" collapsed="false">
      <c r="A6520" s="1001" t="n">
        <v>6518</v>
      </c>
      <c r="B6520" s="1001" t="s">
        <v>14005</v>
      </c>
      <c r="C6520" s="1001" t="s">
        <v>1035</v>
      </c>
      <c r="D6520" s="1001" t="s">
        <v>854</v>
      </c>
      <c r="E6520" s="1001" t="n">
        <v>1010812490</v>
      </c>
      <c r="F6520" s="1001" t="n">
        <v>1259</v>
      </c>
      <c r="G6520" s="1001" t="s">
        <v>14006</v>
      </c>
      <c r="H6520" s="1128" t="n">
        <v>1043</v>
      </c>
      <c r="I6520" s="1068"/>
    </row>
    <row r="6521" customFormat="false" ht="12.75" hidden="false" customHeight="false" outlineLevel="0" collapsed="false">
      <c r="A6521" s="1001" t="n">
        <v>6519</v>
      </c>
      <c r="B6521" s="1001" t="s">
        <v>14007</v>
      </c>
      <c r="C6521" s="1001" t="s">
        <v>1035</v>
      </c>
      <c r="D6521" s="1001" t="s">
        <v>854</v>
      </c>
      <c r="E6521" s="1001" t="n">
        <v>1010812480</v>
      </c>
      <c r="F6521" s="1001" t="n">
        <v>1258</v>
      </c>
      <c r="G6521" s="1001" t="s">
        <v>14008</v>
      </c>
      <c r="H6521" s="1128" t="n">
        <v>251</v>
      </c>
      <c r="I6521" s="1068"/>
    </row>
    <row r="6522" customFormat="false" ht="12.75" hidden="false" customHeight="false" outlineLevel="0" collapsed="false">
      <c r="A6522" s="1001" t="n">
        <v>6520</v>
      </c>
      <c r="B6522" s="1001" t="s">
        <v>14009</v>
      </c>
      <c r="C6522" s="1001" t="s">
        <v>1796</v>
      </c>
      <c r="D6522" s="1001" t="s">
        <v>855</v>
      </c>
      <c r="E6522" s="1001" t="n">
        <v>3160780260</v>
      </c>
      <c r="F6522" s="1001" t="n">
        <v>73026</v>
      </c>
      <c r="G6522" s="1001" t="s">
        <v>14010</v>
      </c>
      <c r="H6522" s="1128" t="n">
        <v>15423</v>
      </c>
      <c r="I6522" s="1068"/>
    </row>
    <row r="6523" customFormat="false" ht="12.75" hidden="false" customHeight="false" outlineLevel="0" collapsed="false">
      <c r="A6523" s="1001" t="n">
        <v>6521</v>
      </c>
      <c r="B6523" s="1001" t="s">
        <v>14011</v>
      </c>
      <c r="C6523" s="1001" t="s">
        <v>2205</v>
      </c>
      <c r="D6523" s="1001" t="s">
        <v>847</v>
      </c>
      <c r="E6523" s="1001" t="n">
        <v>3180970230</v>
      </c>
      <c r="F6523" s="1001" t="n">
        <v>101023</v>
      </c>
      <c r="G6523" s="1001" t="s">
        <v>14012</v>
      </c>
      <c r="H6523" s="1128" t="n">
        <v>1045</v>
      </c>
      <c r="I6523" s="1068"/>
    </row>
    <row r="6524" customFormat="false" ht="12.75" hidden="false" customHeight="false" outlineLevel="0" collapsed="false">
      <c r="A6524" s="1001" t="n">
        <v>6522</v>
      </c>
      <c r="B6524" s="1001" t="s">
        <v>14013</v>
      </c>
      <c r="C6524" s="1001" t="s">
        <v>925</v>
      </c>
      <c r="D6524" s="1001" t="s">
        <v>848</v>
      </c>
      <c r="E6524" s="1001" t="n">
        <v>3150510760</v>
      </c>
      <c r="F6524" s="1001" t="n">
        <v>63076</v>
      </c>
      <c r="G6524" s="1001" t="s">
        <v>14014</v>
      </c>
      <c r="H6524" s="1128" t="n">
        <v>15933</v>
      </c>
      <c r="I6524" s="1068"/>
    </row>
    <row r="6525" customFormat="false" ht="12.75" hidden="false" customHeight="false" outlineLevel="0" collapsed="false">
      <c r="A6525" s="1001" t="n">
        <v>6523</v>
      </c>
      <c r="B6525" s="1001" t="s">
        <v>14015</v>
      </c>
      <c r="C6525" s="1001" t="s">
        <v>908</v>
      </c>
      <c r="D6525" s="1001" t="s">
        <v>854</v>
      </c>
      <c r="E6525" s="1001" t="n">
        <v>1010272150</v>
      </c>
      <c r="F6525" s="1001" t="n">
        <v>4215</v>
      </c>
      <c r="G6525" s="1001" t="s">
        <v>14016</v>
      </c>
      <c r="H6525" s="1128" t="n">
        <v>21453</v>
      </c>
      <c r="I6525" s="1068"/>
    </row>
    <row r="6526" customFormat="false" ht="12.75" hidden="false" customHeight="false" outlineLevel="0" collapsed="false">
      <c r="A6526" s="1001" t="n">
        <v>6524</v>
      </c>
      <c r="B6526" s="1001" t="s">
        <v>14017</v>
      </c>
      <c r="C6526" s="1001" t="s">
        <v>1087</v>
      </c>
      <c r="D6526" s="1001" t="s">
        <v>848</v>
      </c>
      <c r="E6526" s="1001" t="n">
        <v>3150080950</v>
      </c>
      <c r="F6526" s="1001" t="n">
        <v>64096</v>
      </c>
      <c r="G6526" s="1001" t="s">
        <v>14018</v>
      </c>
      <c r="H6526" s="1128" t="n">
        <v>1026</v>
      </c>
      <c r="I6526" s="1068"/>
    </row>
    <row r="6527" customFormat="false" ht="12.75" hidden="false" customHeight="false" outlineLevel="0" collapsed="false">
      <c r="A6527" s="1001" t="n">
        <v>6525</v>
      </c>
      <c r="B6527" s="1001" t="s">
        <v>14019</v>
      </c>
      <c r="C6527" s="1001" t="s">
        <v>2111</v>
      </c>
      <c r="D6527" s="1001" t="s">
        <v>849</v>
      </c>
      <c r="E6527" s="1001" t="n">
        <v>1080500400</v>
      </c>
      <c r="F6527" s="1001" t="n">
        <v>36041</v>
      </c>
      <c r="G6527" s="1001" t="s">
        <v>14020</v>
      </c>
      <c r="H6527" s="1128" t="n">
        <v>9415</v>
      </c>
      <c r="I6527" s="1068"/>
    </row>
    <row r="6528" customFormat="false" ht="12.75" hidden="false" customHeight="false" outlineLevel="0" collapsed="false">
      <c r="A6528" s="1001" t="n">
        <v>6526</v>
      </c>
      <c r="B6528" s="1001" t="s">
        <v>14021</v>
      </c>
      <c r="C6528" s="1001" t="s">
        <v>1884</v>
      </c>
      <c r="D6528" s="1001" t="s">
        <v>849</v>
      </c>
      <c r="E6528" s="1001" t="n">
        <v>1080320440</v>
      </c>
      <c r="F6528" s="1001" t="n">
        <v>40045</v>
      </c>
      <c r="G6528" s="1001" t="s">
        <v>14022</v>
      </c>
      <c r="H6528" s="1128" t="n">
        <v>17797</v>
      </c>
      <c r="I6528" s="1068"/>
    </row>
    <row r="6529" customFormat="false" ht="12.75" hidden="false" customHeight="false" outlineLevel="0" collapsed="false">
      <c r="A6529" s="1001" t="n">
        <v>6527</v>
      </c>
      <c r="B6529" s="1001" t="s">
        <v>14023</v>
      </c>
      <c r="C6529" s="1001" t="s">
        <v>1591</v>
      </c>
      <c r="D6529" s="1001" t="s">
        <v>851</v>
      </c>
      <c r="E6529" s="1001" t="n">
        <v>1070340570</v>
      </c>
      <c r="F6529" s="1001" t="n">
        <v>10057</v>
      </c>
      <c r="G6529" s="1001" t="s">
        <v>14024</v>
      </c>
      <c r="H6529" s="1128" t="n">
        <v>3038</v>
      </c>
      <c r="I6529" s="1068"/>
    </row>
    <row r="6530" customFormat="false" ht="12.75" hidden="false" customHeight="false" outlineLevel="0" collapsed="false">
      <c r="A6530" s="1001" t="n">
        <v>6528</v>
      </c>
      <c r="B6530" s="1001" t="s">
        <v>14025</v>
      </c>
      <c r="C6530" s="1001" t="s">
        <v>945</v>
      </c>
      <c r="D6530" s="1001" t="s">
        <v>852</v>
      </c>
      <c r="E6530" s="1001" t="n">
        <v>1030151651</v>
      </c>
      <c r="F6530" s="1001" t="n">
        <v>17175</v>
      </c>
      <c r="G6530" s="1001" t="s">
        <v>14026</v>
      </c>
      <c r="H6530" s="1128" t="n">
        <v>802</v>
      </c>
      <c r="I6530" s="1068"/>
    </row>
    <row r="6531" customFormat="false" ht="12.75" hidden="false" customHeight="false" outlineLevel="0" collapsed="false">
      <c r="A6531" s="1001" t="n">
        <v>6529</v>
      </c>
      <c r="B6531" s="1001" t="s">
        <v>14027</v>
      </c>
      <c r="C6531" s="1001" t="s">
        <v>985</v>
      </c>
      <c r="D6531" s="1001" t="s">
        <v>857</v>
      </c>
      <c r="E6531" s="1001" t="n">
        <v>4190480910</v>
      </c>
      <c r="F6531" s="1001" t="n">
        <v>83093</v>
      </c>
      <c r="G6531" s="1001" t="s">
        <v>14028</v>
      </c>
      <c r="H6531" s="1128" t="n">
        <v>1697</v>
      </c>
      <c r="I6531" s="1068"/>
    </row>
    <row r="6532" customFormat="false" ht="12.75" hidden="false" customHeight="false" outlineLevel="0" collapsed="false">
      <c r="A6532" s="1001" t="n">
        <v>6530</v>
      </c>
      <c r="B6532" s="1001" t="s">
        <v>14029</v>
      </c>
      <c r="C6532" s="1001" t="s">
        <v>1084</v>
      </c>
      <c r="D6532" s="1001" t="s">
        <v>850</v>
      </c>
      <c r="E6532" s="1001" t="n">
        <v>1060851080</v>
      </c>
      <c r="F6532" s="1001" t="n">
        <v>30108</v>
      </c>
      <c r="G6532" s="1001" t="s">
        <v>14030</v>
      </c>
      <c r="H6532" s="1128" t="n">
        <v>351</v>
      </c>
      <c r="I6532" s="1068"/>
    </row>
    <row r="6533" customFormat="false" ht="12.75" hidden="false" customHeight="false" outlineLevel="0" collapsed="false">
      <c r="A6533" s="1001" t="n">
        <v>6531</v>
      </c>
      <c r="B6533" s="1001" t="s">
        <v>14031</v>
      </c>
      <c r="C6533" s="1001" t="s">
        <v>3596</v>
      </c>
      <c r="D6533" s="1001" t="s">
        <v>850</v>
      </c>
      <c r="E6533" s="1001" t="n">
        <v>1060350180</v>
      </c>
      <c r="F6533" s="1001" t="n">
        <v>31022</v>
      </c>
      <c r="G6533" s="1001" t="s">
        <v>14032</v>
      </c>
      <c r="H6533" s="1128" t="n">
        <v>1694</v>
      </c>
      <c r="I6533" s="1068"/>
    </row>
    <row r="6534" customFormat="false" ht="12.75" hidden="false" customHeight="false" outlineLevel="0" collapsed="false">
      <c r="A6534" s="1001" t="n">
        <v>6532</v>
      </c>
      <c r="B6534" s="1001" t="s">
        <v>14033</v>
      </c>
      <c r="C6534" s="1001" t="s">
        <v>899</v>
      </c>
      <c r="D6534" s="1001" t="s">
        <v>846</v>
      </c>
      <c r="E6534" s="1001" t="n">
        <v>3170640830</v>
      </c>
      <c r="F6534" s="1001" t="n">
        <v>76084</v>
      </c>
      <c r="G6534" s="1001" t="s">
        <v>14034</v>
      </c>
      <c r="H6534" s="1128" t="n">
        <v>1020</v>
      </c>
      <c r="I6534" s="1068"/>
    </row>
    <row r="6535" customFormat="false" ht="12.75" hidden="false" customHeight="false" outlineLevel="0" collapsed="false">
      <c r="A6535" s="1001" t="n">
        <v>6533</v>
      </c>
      <c r="B6535" s="1001" t="s">
        <v>14035</v>
      </c>
      <c r="C6535" s="1001" t="s">
        <v>1125</v>
      </c>
      <c r="D6535" s="1001" t="s">
        <v>851</v>
      </c>
      <c r="E6535" s="1001" t="n">
        <v>1070740560</v>
      </c>
      <c r="F6535" s="1001" t="n">
        <v>9056</v>
      </c>
      <c r="G6535" s="1001" t="s">
        <v>14036</v>
      </c>
      <c r="H6535" s="1128" t="n">
        <v>58534</v>
      </c>
      <c r="I6535" s="1068"/>
    </row>
    <row r="6536" customFormat="false" ht="12.75" hidden="false" customHeight="false" outlineLevel="0" collapsed="false">
      <c r="A6536" s="1001" t="n">
        <v>6534</v>
      </c>
      <c r="B6536" s="1001" t="s">
        <v>14037</v>
      </c>
      <c r="C6536" s="1001" t="s">
        <v>890</v>
      </c>
      <c r="D6536" s="1001" t="s">
        <v>468</v>
      </c>
      <c r="E6536" s="1001" t="n">
        <v>3130600390</v>
      </c>
      <c r="F6536" s="1001" t="n">
        <v>68039</v>
      </c>
      <c r="G6536" s="1001" t="s">
        <v>14038</v>
      </c>
      <c r="H6536" s="1128" t="n">
        <v>3508</v>
      </c>
      <c r="I6536" s="1068"/>
    </row>
    <row r="6537" customFormat="false" ht="12.75" hidden="false" customHeight="false" outlineLevel="0" collapsed="false">
      <c r="A6537" s="1001" t="n">
        <v>6535</v>
      </c>
      <c r="B6537" s="1001" t="s">
        <v>14039</v>
      </c>
      <c r="C6537" s="1001" t="s">
        <v>922</v>
      </c>
      <c r="D6537" s="1001" t="s">
        <v>848</v>
      </c>
      <c r="E6537" s="1001" t="n">
        <v>3150721370</v>
      </c>
      <c r="F6537" s="1001" t="n">
        <v>65137</v>
      </c>
      <c r="G6537" s="1001" t="s">
        <v>14040</v>
      </c>
      <c r="H6537" s="1128" t="n">
        <v>48421</v>
      </c>
      <c r="I6537" s="1068"/>
    </row>
    <row r="6538" customFormat="false" ht="12.75" hidden="false" customHeight="false" outlineLevel="0" collapsed="false">
      <c r="A6538" s="1001" t="n">
        <v>6536</v>
      </c>
      <c r="B6538" s="1001" t="s">
        <v>14041</v>
      </c>
      <c r="C6538" s="1001" t="s">
        <v>908</v>
      </c>
      <c r="D6538" s="1001" t="s">
        <v>854</v>
      </c>
      <c r="E6538" s="1001" t="n">
        <v>1010272160</v>
      </c>
      <c r="F6538" s="1001" t="n">
        <v>4216</v>
      </c>
      <c r="G6538" s="1001" t="s">
        <v>14042</v>
      </c>
      <c r="H6538" s="1128" t="n">
        <v>174</v>
      </c>
      <c r="I6538" s="1068"/>
    </row>
    <row r="6539" customFormat="false" ht="12.75" hidden="false" customHeight="false" outlineLevel="0" collapsed="false">
      <c r="A6539" s="1001" t="n">
        <v>6537</v>
      </c>
      <c r="B6539" s="1001" t="s">
        <v>14043</v>
      </c>
      <c r="C6539" s="1001" t="s">
        <v>922</v>
      </c>
      <c r="D6539" s="1001" t="s">
        <v>848</v>
      </c>
      <c r="E6539" s="1001" t="n">
        <v>3150721380</v>
      </c>
      <c r="F6539" s="1001" t="n">
        <v>65138</v>
      </c>
      <c r="G6539" s="1001" t="s">
        <v>14044</v>
      </c>
      <c r="H6539" s="1128" t="n">
        <v>1504</v>
      </c>
      <c r="I6539" s="1068"/>
    </row>
    <row r="6540" customFormat="false" ht="12.75" hidden="false" customHeight="false" outlineLevel="0" collapsed="false">
      <c r="A6540" s="1001" t="n">
        <v>6538</v>
      </c>
      <c r="B6540" s="1001" t="s">
        <v>14045</v>
      </c>
      <c r="C6540" s="1001" t="s">
        <v>942</v>
      </c>
      <c r="D6540" s="1001" t="s">
        <v>847</v>
      </c>
      <c r="E6540" s="1001" t="n">
        <v>3180251370</v>
      </c>
      <c r="F6540" s="1001" t="n">
        <v>78137</v>
      </c>
      <c r="G6540" s="1001" t="s">
        <v>14046</v>
      </c>
      <c r="H6540" s="1128" t="n">
        <v>828</v>
      </c>
      <c r="I6540" s="1068"/>
    </row>
    <row r="6541" customFormat="false" ht="12.75" hidden="false" customHeight="false" outlineLevel="0" collapsed="false">
      <c r="A6541" s="1001" t="n">
        <v>6539</v>
      </c>
      <c r="B6541" s="1001" t="s">
        <v>14047</v>
      </c>
      <c r="C6541" s="1001" t="s">
        <v>1117</v>
      </c>
      <c r="D6541" s="1001" t="s">
        <v>852</v>
      </c>
      <c r="E6541" s="1001" t="n">
        <v>1030571440</v>
      </c>
      <c r="F6541" s="1001" t="n">
        <v>18147</v>
      </c>
      <c r="G6541" s="1001" t="s">
        <v>14048</v>
      </c>
      <c r="H6541" s="1128" t="n">
        <v>852</v>
      </c>
      <c r="I6541" s="1068"/>
    </row>
    <row r="6542" customFormat="false" ht="12.75" hidden="false" customHeight="false" outlineLevel="0" collapsed="false">
      <c r="A6542" s="1001" t="n">
        <v>6540</v>
      </c>
      <c r="B6542" s="1001" t="s">
        <v>14049</v>
      </c>
      <c r="C6542" s="1001" t="s">
        <v>942</v>
      </c>
      <c r="D6542" s="1001" t="s">
        <v>847</v>
      </c>
      <c r="E6542" s="1001" t="n">
        <v>3180251380</v>
      </c>
      <c r="F6542" s="1001" t="n">
        <v>78138</v>
      </c>
      <c r="G6542" s="1001" t="s">
        <v>14050</v>
      </c>
      <c r="H6542" s="1128" t="n">
        <v>11076</v>
      </c>
      <c r="I6542" s="1068"/>
    </row>
    <row r="6543" customFormat="false" ht="12.75" hidden="false" customHeight="false" outlineLevel="0" collapsed="false">
      <c r="A6543" s="1001" t="n">
        <v>6541</v>
      </c>
      <c r="B6543" s="1001" t="s">
        <v>14051</v>
      </c>
      <c r="C6543" s="1001" t="s">
        <v>1035</v>
      </c>
      <c r="D6543" s="1001" t="s">
        <v>854</v>
      </c>
      <c r="E6543" s="1001" t="n">
        <v>1010812500</v>
      </c>
      <c r="F6543" s="1001" t="n">
        <v>1260</v>
      </c>
      <c r="G6543" s="1001" t="s">
        <v>14052</v>
      </c>
      <c r="H6543" s="1128" t="n">
        <v>3244</v>
      </c>
      <c r="I6543" s="1068"/>
    </row>
    <row r="6544" customFormat="false" ht="12.75" hidden="false" customHeight="false" outlineLevel="0" collapsed="false">
      <c r="A6544" s="1001" t="n">
        <v>6542</v>
      </c>
      <c r="B6544" s="1001" t="s">
        <v>14053</v>
      </c>
      <c r="C6544" s="1001" t="s">
        <v>985</v>
      </c>
      <c r="D6544" s="1001" t="s">
        <v>857</v>
      </c>
      <c r="E6544" s="1001" t="n">
        <v>4190480920</v>
      </c>
      <c r="F6544" s="1001" t="n">
        <v>83094</v>
      </c>
      <c r="G6544" s="1001" t="s">
        <v>14054</v>
      </c>
      <c r="H6544" s="1128" t="n">
        <v>1871</v>
      </c>
      <c r="I6544" s="1068"/>
    </row>
    <row r="6545" customFormat="false" ht="12.75" hidden="false" customHeight="false" outlineLevel="0" collapsed="false">
      <c r="A6545" s="1001" t="n">
        <v>6543</v>
      </c>
      <c r="B6545" s="1001" t="s">
        <v>14055</v>
      </c>
      <c r="C6545" s="1001" t="s">
        <v>1087</v>
      </c>
      <c r="D6545" s="1001" t="s">
        <v>848</v>
      </c>
      <c r="E6545" s="1001" t="n">
        <v>3150080960</v>
      </c>
      <c r="F6545" s="1001" t="n">
        <v>64097</v>
      </c>
      <c r="G6545" s="1001" t="s">
        <v>14056</v>
      </c>
      <c r="H6545" s="1128" t="n">
        <v>1049</v>
      </c>
      <c r="I6545" s="1068"/>
    </row>
    <row r="6546" customFormat="false" ht="12.75" hidden="false" customHeight="false" outlineLevel="0" collapsed="false">
      <c r="A6546" s="1001" t="n">
        <v>6544</v>
      </c>
      <c r="B6546" s="1001" t="s">
        <v>14057</v>
      </c>
      <c r="C6546" s="1001" t="s">
        <v>2205</v>
      </c>
      <c r="D6546" s="1001" t="s">
        <v>847</v>
      </c>
      <c r="E6546" s="1001" t="n">
        <v>3180970240</v>
      </c>
      <c r="F6546" s="1001" t="n">
        <v>101024</v>
      </c>
      <c r="G6546" s="1001" t="s">
        <v>14058</v>
      </c>
      <c r="H6546" s="1128" t="n">
        <v>2889</v>
      </c>
      <c r="I6546" s="1068"/>
    </row>
    <row r="6547" customFormat="false" ht="12.75" hidden="false" customHeight="false" outlineLevel="0" collapsed="false">
      <c r="A6547" s="1001" t="n">
        <v>6545</v>
      </c>
      <c r="B6547" s="1001" t="s">
        <v>14059</v>
      </c>
      <c r="C6547" s="1001" t="s">
        <v>1187</v>
      </c>
      <c r="D6547" s="1001" t="s">
        <v>849</v>
      </c>
      <c r="E6547" s="1001" t="n">
        <v>1080680400</v>
      </c>
      <c r="F6547" s="1001" t="n">
        <v>35040</v>
      </c>
      <c r="G6547" s="1001" t="s">
        <v>14060</v>
      </c>
      <c r="H6547" s="1128" t="n">
        <v>25767</v>
      </c>
      <c r="I6547" s="1068"/>
    </row>
    <row r="6548" customFormat="false" ht="12.75" hidden="false" customHeight="false" outlineLevel="0" collapsed="false">
      <c r="A6548" s="1001" t="n">
        <v>6546</v>
      </c>
      <c r="B6548" s="1001" t="s">
        <v>14061</v>
      </c>
      <c r="C6548" s="1001" t="s">
        <v>1881</v>
      </c>
      <c r="D6548" s="1001" t="s">
        <v>458</v>
      </c>
      <c r="E6548" s="1001" t="n">
        <v>2090300410</v>
      </c>
      <c r="F6548" s="1001" t="n">
        <v>48041</v>
      </c>
      <c r="G6548" s="1001" t="s">
        <v>14062</v>
      </c>
      <c r="H6548" s="1128" t="n">
        <v>49659</v>
      </c>
      <c r="I6548" s="1068"/>
    </row>
    <row r="6549" customFormat="false" ht="12.75" hidden="false" customHeight="false" outlineLevel="0" collapsed="false">
      <c r="A6549" s="1001" t="n">
        <v>6547</v>
      </c>
      <c r="B6549" s="1001" t="s">
        <v>14063</v>
      </c>
      <c r="C6549" s="1001" t="s">
        <v>951</v>
      </c>
      <c r="D6549" s="1001" t="s">
        <v>852</v>
      </c>
      <c r="E6549" s="1001" t="n">
        <v>1030260890</v>
      </c>
      <c r="F6549" s="1001" t="n">
        <v>19092</v>
      </c>
      <c r="G6549" s="1001" t="s">
        <v>14064</v>
      </c>
      <c r="H6549" s="1128" t="n">
        <v>1297</v>
      </c>
      <c r="I6549" s="1068"/>
    </row>
    <row r="6550" customFormat="false" ht="12.75" hidden="false" customHeight="false" outlineLevel="0" collapsed="false">
      <c r="A6550" s="1001" t="n">
        <v>6548</v>
      </c>
      <c r="B6550" s="1001" t="s">
        <v>14065</v>
      </c>
      <c r="C6550" s="1001" t="s">
        <v>951</v>
      </c>
      <c r="D6550" s="1001" t="s">
        <v>852</v>
      </c>
      <c r="E6550" s="1001" t="n">
        <v>1030260900</v>
      </c>
      <c r="F6550" s="1001" t="n">
        <v>19093</v>
      </c>
      <c r="G6550" s="1001" t="s">
        <v>14066</v>
      </c>
      <c r="H6550" s="1128" t="n">
        <v>532</v>
      </c>
      <c r="I6550" s="1068"/>
    </row>
    <row r="6551" customFormat="false" ht="12.75" hidden="false" customHeight="false" outlineLevel="0" collapsed="false">
      <c r="A6551" s="1001" t="n">
        <v>6549</v>
      </c>
      <c r="B6551" s="1001" t="s">
        <v>14067</v>
      </c>
      <c r="C6551" s="1001" t="s">
        <v>917</v>
      </c>
      <c r="D6551" s="1001" t="s">
        <v>464</v>
      </c>
      <c r="E6551" s="1001" t="n">
        <v>2120690620</v>
      </c>
      <c r="F6551" s="1001" t="n">
        <v>57064</v>
      </c>
      <c r="G6551" s="1001" t="s">
        <v>14068</v>
      </c>
      <c r="H6551" s="1128" t="n">
        <v>3232</v>
      </c>
      <c r="I6551" s="1068"/>
    </row>
    <row r="6552" customFormat="false" ht="12.75" hidden="false" customHeight="false" outlineLevel="0" collapsed="false">
      <c r="A6552" s="1001" t="n">
        <v>6550</v>
      </c>
      <c r="B6552" s="1001" t="s">
        <v>14069</v>
      </c>
      <c r="C6552" s="1001" t="s">
        <v>914</v>
      </c>
      <c r="D6552" s="1001" t="s">
        <v>468</v>
      </c>
      <c r="E6552" s="1001" t="n">
        <v>3130380920</v>
      </c>
      <c r="F6552" s="1001" t="n">
        <v>66093</v>
      </c>
      <c r="G6552" s="1001" t="s">
        <v>14070</v>
      </c>
      <c r="H6552" s="1128" t="n">
        <v>1723</v>
      </c>
      <c r="I6552" s="1068"/>
    </row>
    <row r="6553" customFormat="false" ht="12.75" hidden="false" customHeight="false" outlineLevel="0" collapsed="false">
      <c r="A6553" s="1001" t="n">
        <v>6551</v>
      </c>
      <c r="B6553" s="1001" t="s">
        <v>14071</v>
      </c>
      <c r="C6553" s="1001" t="s">
        <v>887</v>
      </c>
      <c r="D6553" s="1001" t="s">
        <v>856</v>
      </c>
      <c r="E6553" s="1001" t="n">
        <v>4200950510</v>
      </c>
      <c r="F6553" s="1001" t="n">
        <v>95051</v>
      </c>
      <c r="G6553" s="1001" t="s">
        <v>14072</v>
      </c>
      <c r="H6553" s="1128" t="n">
        <v>1417</v>
      </c>
      <c r="I6553" s="1068"/>
    </row>
    <row r="6554" customFormat="false" ht="12.75" hidden="false" customHeight="false" outlineLevel="0" collapsed="false">
      <c r="A6554" s="1001" t="n">
        <v>6552</v>
      </c>
      <c r="B6554" s="1001" t="s">
        <v>14073</v>
      </c>
      <c r="C6554" s="1001" t="s">
        <v>1556</v>
      </c>
      <c r="D6554" s="1001" t="s">
        <v>458</v>
      </c>
      <c r="E6554" s="1001" t="n">
        <v>2090360220</v>
      </c>
      <c r="F6554" s="1001" t="n">
        <v>53023</v>
      </c>
      <c r="G6554" s="1001" t="s">
        <v>14074</v>
      </c>
      <c r="H6554" s="1128" t="n">
        <v>4263</v>
      </c>
      <c r="I6554" s="1068"/>
    </row>
    <row r="6555" customFormat="false" ht="12.75" hidden="false" customHeight="false" outlineLevel="0" collapsed="false">
      <c r="A6555" s="1001" t="n">
        <v>6553</v>
      </c>
      <c r="B6555" s="1001" t="s">
        <v>14075</v>
      </c>
      <c r="C6555" s="1001" t="s">
        <v>911</v>
      </c>
      <c r="D6555" s="1001" t="s">
        <v>846</v>
      </c>
      <c r="E6555" s="1001" t="n">
        <v>3170470251</v>
      </c>
      <c r="F6555" s="1001" t="n">
        <v>77031</v>
      </c>
      <c r="G6555" s="1001" t="s">
        <v>14076</v>
      </c>
      <c r="H6555" s="1128" t="n">
        <v>7525</v>
      </c>
      <c r="I6555" s="1068"/>
    </row>
    <row r="6556" customFormat="false" ht="12.75" hidden="false" customHeight="false" outlineLevel="0" collapsed="false">
      <c r="A6556" s="1001" t="n">
        <v>6554</v>
      </c>
      <c r="B6556" s="1001" t="s">
        <v>14077</v>
      </c>
      <c r="C6556" s="1001" t="s">
        <v>999</v>
      </c>
      <c r="D6556" s="1001" t="s">
        <v>852</v>
      </c>
      <c r="E6556" s="1001" t="n">
        <v>1030121850</v>
      </c>
      <c r="F6556" s="1001" t="n">
        <v>16194</v>
      </c>
      <c r="G6556" s="1001" t="s">
        <v>14078</v>
      </c>
      <c r="H6556" s="1128" t="n">
        <v>9881</v>
      </c>
      <c r="I6556" s="1068"/>
    </row>
    <row r="6557" customFormat="false" ht="12.75" hidden="false" customHeight="false" outlineLevel="0" collapsed="false">
      <c r="A6557" s="1001" t="n">
        <v>6555</v>
      </c>
      <c r="B6557" s="1001" t="s">
        <v>14079</v>
      </c>
      <c r="C6557" s="1001" t="s">
        <v>974</v>
      </c>
      <c r="D6557" s="1001" t="s">
        <v>853</v>
      </c>
      <c r="E6557" s="1001" t="n">
        <v>3140940480</v>
      </c>
      <c r="F6557" s="1001" t="n">
        <v>94048</v>
      </c>
      <c r="G6557" s="1001" t="s">
        <v>14080</v>
      </c>
      <c r="H6557" s="1128" t="n">
        <v>591</v>
      </c>
      <c r="I6557" s="1068"/>
    </row>
    <row r="6558" customFormat="false" ht="12.75" hidden="false" customHeight="false" outlineLevel="0" collapsed="false">
      <c r="A6558" s="1001" t="n">
        <v>6556</v>
      </c>
      <c r="B6558" s="1001" t="s">
        <v>14081</v>
      </c>
      <c r="C6558" s="1001" t="s">
        <v>1556</v>
      </c>
      <c r="D6558" s="1001" t="s">
        <v>458</v>
      </c>
      <c r="E6558" s="1001" t="n">
        <v>2090360221</v>
      </c>
      <c r="F6558" s="1001" t="n">
        <v>53024</v>
      </c>
      <c r="G6558" s="1001" t="s">
        <v>14082</v>
      </c>
      <c r="H6558" s="1128" t="n">
        <v>3814</v>
      </c>
      <c r="I6558" s="1068"/>
    </row>
    <row r="6559" customFormat="false" ht="12.75" hidden="false" customHeight="false" outlineLevel="0" collapsed="false">
      <c r="A6559" s="1001" t="n">
        <v>6557</v>
      </c>
      <c r="B6559" s="1001" t="s">
        <v>14083</v>
      </c>
      <c r="C6559" s="1001" t="s">
        <v>1035</v>
      </c>
      <c r="D6559" s="1001" t="s">
        <v>854</v>
      </c>
      <c r="E6559" s="1001" t="n">
        <v>1010812510</v>
      </c>
      <c r="F6559" s="1001" t="n">
        <v>1261</v>
      </c>
      <c r="G6559" s="1001" t="s">
        <v>14084</v>
      </c>
      <c r="H6559" s="1128" t="n">
        <v>802</v>
      </c>
      <c r="I6559" s="1068"/>
    </row>
    <row r="6560" customFormat="false" ht="12.75" hidden="false" customHeight="false" outlineLevel="0" collapsed="false">
      <c r="A6560" s="1001" t="n">
        <v>6558</v>
      </c>
      <c r="B6560" s="1001" t="s">
        <v>14085</v>
      </c>
      <c r="C6560" s="1001" t="s">
        <v>908</v>
      </c>
      <c r="D6560" s="1001" t="s">
        <v>854</v>
      </c>
      <c r="E6560" s="1001" t="n">
        <v>1010272170</v>
      </c>
      <c r="F6560" s="1001" t="n">
        <v>4217</v>
      </c>
      <c r="G6560" s="1001" t="s">
        <v>14086</v>
      </c>
      <c r="H6560" s="1128" t="n">
        <v>2149</v>
      </c>
      <c r="I6560" s="1068"/>
    </row>
    <row r="6561" customFormat="false" ht="12.75" hidden="false" customHeight="false" outlineLevel="0" collapsed="false">
      <c r="A6561" s="1001" t="n">
        <v>6559</v>
      </c>
      <c r="B6561" s="1001" t="s">
        <v>14087</v>
      </c>
      <c r="C6561" s="1001" t="s">
        <v>1881</v>
      </c>
      <c r="D6561" s="1001" t="s">
        <v>458</v>
      </c>
      <c r="E6561" s="1001" t="n">
        <v>2090300421</v>
      </c>
      <c r="F6561" s="1001" t="n">
        <v>48053</v>
      </c>
      <c r="G6561" s="1001" t="s">
        <v>14088</v>
      </c>
      <c r="H6561" s="1128" t="n">
        <v>12018</v>
      </c>
      <c r="I6561" s="1068"/>
    </row>
    <row r="6562" customFormat="false" ht="12.75" hidden="false" customHeight="false" outlineLevel="0" collapsed="false">
      <c r="A6562" s="1001" t="n">
        <v>6560</v>
      </c>
      <c r="B6562" s="1001" t="s">
        <v>14089</v>
      </c>
      <c r="C6562" s="1001" t="s">
        <v>1215</v>
      </c>
      <c r="D6562" s="1001" t="s">
        <v>858</v>
      </c>
      <c r="E6562" s="1001" t="n">
        <v>1040140800</v>
      </c>
      <c r="F6562" s="1001" t="n">
        <v>21087</v>
      </c>
      <c r="G6562" s="1001" t="s">
        <v>14090</v>
      </c>
      <c r="H6562" s="1128" t="n">
        <v>2980</v>
      </c>
      <c r="I6562" s="1068"/>
    </row>
    <row r="6563" customFormat="false" ht="12.75" hidden="false" customHeight="false" outlineLevel="0" collapsed="false">
      <c r="A6563" s="1001" t="n">
        <v>6561</v>
      </c>
      <c r="B6563" s="1001" t="s">
        <v>14091</v>
      </c>
      <c r="C6563" s="1001" t="s">
        <v>1325</v>
      </c>
      <c r="D6563" s="1001" t="s">
        <v>468</v>
      </c>
      <c r="E6563" s="1001" t="n">
        <v>3130230870</v>
      </c>
      <c r="F6563" s="1001" t="n">
        <v>69087</v>
      </c>
      <c r="G6563" s="1001" t="s">
        <v>14092</v>
      </c>
      <c r="H6563" s="1128" t="n">
        <v>3020</v>
      </c>
      <c r="I6563" s="1068"/>
    </row>
    <row r="6564" customFormat="false" ht="12.75" hidden="false" customHeight="false" outlineLevel="0" collapsed="false">
      <c r="A6564" s="1001" t="n">
        <v>6562</v>
      </c>
      <c r="B6564" s="1001" t="s">
        <v>14093</v>
      </c>
      <c r="C6564" s="1001" t="s">
        <v>1731</v>
      </c>
      <c r="D6564" s="1001" t="s">
        <v>859</v>
      </c>
      <c r="E6564" s="1001" t="n">
        <v>2100580460</v>
      </c>
      <c r="F6564" s="1001" t="n">
        <v>54046</v>
      </c>
      <c r="G6564" s="1001" t="s">
        <v>14094</v>
      </c>
      <c r="H6564" s="1128" t="n">
        <v>1280</v>
      </c>
      <c r="I6564" s="1068"/>
    </row>
    <row r="6565" customFormat="false" ht="12.75" hidden="false" customHeight="false" outlineLevel="0" collapsed="false">
      <c r="A6565" s="1001" t="n">
        <v>6563</v>
      </c>
      <c r="B6565" s="1001" t="s">
        <v>14095</v>
      </c>
      <c r="C6565" s="1001" t="s">
        <v>1731</v>
      </c>
      <c r="D6565" s="1001" t="s">
        <v>859</v>
      </c>
      <c r="E6565" s="1001" t="n">
        <v>2100580470</v>
      </c>
      <c r="F6565" s="1001" t="n">
        <v>54047</v>
      </c>
      <c r="G6565" s="1001" t="s">
        <v>14096</v>
      </c>
      <c r="H6565" s="1128" t="n">
        <v>451</v>
      </c>
      <c r="I6565" s="1068"/>
    </row>
    <row r="6566" customFormat="false" ht="12.75" hidden="false" customHeight="false" outlineLevel="0" collapsed="false">
      <c r="A6566" s="1001" t="n">
        <v>6564</v>
      </c>
      <c r="B6566" s="1001" t="s">
        <v>14097</v>
      </c>
      <c r="C6566" s="1001" t="s">
        <v>1325</v>
      </c>
      <c r="D6566" s="1001" t="s">
        <v>468</v>
      </c>
      <c r="E6566" s="1001" t="n">
        <v>3130230880</v>
      </c>
      <c r="F6566" s="1001" t="n">
        <v>69088</v>
      </c>
      <c r="G6566" s="1001" t="s">
        <v>14098</v>
      </c>
      <c r="H6566" s="1128" t="n">
        <v>679</v>
      </c>
      <c r="I6566" s="1068"/>
    </row>
    <row r="6567" customFormat="false" ht="12.75" hidden="false" customHeight="false" outlineLevel="0" collapsed="false">
      <c r="A6567" s="1001" t="n">
        <v>6565</v>
      </c>
      <c r="B6567" s="1001" t="s">
        <v>14099</v>
      </c>
      <c r="C6567" s="1001" t="s">
        <v>1071</v>
      </c>
      <c r="D6567" s="1001" t="s">
        <v>861</v>
      </c>
      <c r="E6567" s="1001" t="n">
        <v>1050900990</v>
      </c>
      <c r="F6567" s="1001" t="n">
        <v>24099</v>
      </c>
      <c r="G6567" s="1001" t="s">
        <v>14100</v>
      </c>
      <c r="H6567" s="1128" t="n">
        <v>2603</v>
      </c>
      <c r="I6567" s="1068"/>
    </row>
    <row r="6568" customFormat="false" ht="12.75" hidden="false" customHeight="false" outlineLevel="0" collapsed="false">
      <c r="A6568" s="1001" t="n">
        <v>6566</v>
      </c>
      <c r="B6568" s="1001" t="s">
        <v>14101</v>
      </c>
      <c r="C6568" s="1001" t="s">
        <v>1159</v>
      </c>
      <c r="D6568" s="1001" t="s">
        <v>852</v>
      </c>
      <c r="E6568" s="1001" t="n">
        <v>1030241980</v>
      </c>
      <c r="F6568" s="1001" t="n">
        <v>13211</v>
      </c>
      <c r="G6568" s="1001" t="s">
        <v>14102</v>
      </c>
      <c r="H6568" s="1128" t="n">
        <v>884</v>
      </c>
      <c r="I6568" s="1068"/>
    </row>
    <row r="6569" customFormat="false" ht="12.75" hidden="false" customHeight="false" outlineLevel="0" collapsed="false">
      <c r="A6569" s="1001" t="n">
        <v>6567</v>
      </c>
      <c r="B6569" s="1001" t="s">
        <v>14103</v>
      </c>
      <c r="C6569" s="1001" t="s">
        <v>999</v>
      </c>
      <c r="D6569" s="1001" t="s">
        <v>852</v>
      </c>
      <c r="E6569" s="1001" t="n">
        <v>1030121860</v>
      </c>
      <c r="F6569" s="1001" t="n">
        <v>16195</v>
      </c>
      <c r="G6569" s="1001" t="s">
        <v>14104</v>
      </c>
      <c r="H6569" s="1128" t="n">
        <v>1140</v>
      </c>
      <c r="I6569" s="1068"/>
    </row>
    <row r="6570" customFormat="false" ht="12.75" hidden="false" customHeight="false" outlineLevel="0" collapsed="false">
      <c r="A6570" s="1001" t="n">
        <v>6568</v>
      </c>
      <c r="B6570" s="1001" t="s">
        <v>14105</v>
      </c>
      <c r="C6570" s="1001" t="s">
        <v>1071</v>
      </c>
      <c r="D6570" s="1001" t="s">
        <v>861</v>
      </c>
      <c r="E6570" s="1001" t="n">
        <v>1050901000</v>
      </c>
      <c r="F6570" s="1001" t="n">
        <v>24100</v>
      </c>
      <c r="G6570" s="1001" t="s">
        <v>14106</v>
      </c>
      <c r="H6570" s="1128" t="n">
        <v>38533</v>
      </c>
      <c r="I6570" s="1068"/>
    </row>
    <row r="6571" customFormat="false" ht="12.75" hidden="false" customHeight="false" outlineLevel="0" collapsed="false">
      <c r="A6571" s="1001" t="n">
        <v>6569</v>
      </c>
      <c r="B6571" s="1001" t="s">
        <v>14107</v>
      </c>
      <c r="C6571" s="1001" t="s">
        <v>954</v>
      </c>
      <c r="D6571" s="1001" t="s">
        <v>852</v>
      </c>
      <c r="E6571" s="1001" t="n">
        <v>1030450600</v>
      </c>
      <c r="F6571" s="1001" t="n">
        <v>20060</v>
      </c>
      <c r="G6571" s="1001" t="s">
        <v>14108</v>
      </c>
      <c r="H6571" s="1128" t="n">
        <v>1090</v>
      </c>
      <c r="I6571" s="1068"/>
    </row>
    <row r="6572" customFormat="false" ht="12.75" hidden="false" customHeight="false" outlineLevel="0" collapsed="false">
      <c r="A6572" s="1001" t="n">
        <v>6570</v>
      </c>
      <c r="B6572" s="1001" t="s">
        <v>14109</v>
      </c>
      <c r="C6572" s="1001" t="s">
        <v>1063</v>
      </c>
      <c r="D6572" s="1001" t="s">
        <v>857</v>
      </c>
      <c r="E6572" s="1001" t="n">
        <v>4190010400</v>
      </c>
      <c r="F6572" s="1001" t="n">
        <v>84041</v>
      </c>
      <c r="G6572" s="1001" t="s">
        <v>14110</v>
      </c>
      <c r="H6572" s="1128" t="n">
        <v>39263</v>
      </c>
      <c r="I6572" s="1068"/>
    </row>
    <row r="6573" customFormat="false" ht="12.75" hidden="false" customHeight="false" outlineLevel="0" collapsed="false">
      <c r="A6573" s="1001" t="n">
        <v>6571</v>
      </c>
      <c r="B6573" s="1001" t="s">
        <v>14111</v>
      </c>
      <c r="C6573" s="1001" t="s">
        <v>1250</v>
      </c>
      <c r="D6573" s="1001" t="s">
        <v>857</v>
      </c>
      <c r="E6573" s="1001" t="n">
        <v>4190550660</v>
      </c>
      <c r="F6573" s="1001" t="n">
        <v>82068</v>
      </c>
      <c r="G6573" s="1001" t="s">
        <v>14112</v>
      </c>
      <c r="H6573" s="1128" t="n">
        <v>2569</v>
      </c>
      <c r="I6573" s="1068"/>
    </row>
    <row r="6574" customFormat="false" ht="12.75" hidden="false" customHeight="false" outlineLevel="0" collapsed="false">
      <c r="A6574" s="1001" t="n">
        <v>6572</v>
      </c>
      <c r="B6574" s="1001" t="s">
        <v>14113</v>
      </c>
      <c r="C6574" s="1001" t="s">
        <v>902</v>
      </c>
      <c r="D6574" s="1001" t="s">
        <v>857</v>
      </c>
      <c r="E6574" s="1001" t="n">
        <v>4190650110</v>
      </c>
      <c r="F6574" s="1001" t="n">
        <v>88011</v>
      </c>
      <c r="G6574" s="1001" t="s">
        <v>14114</v>
      </c>
      <c r="H6574" s="1128" t="n">
        <v>26878</v>
      </c>
      <c r="I6574" s="1068"/>
    </row>
    <row r="6575" customFormat="false" ht="12.75" hidden="false" customHeight="false" outlineLevel="0" collapsed="false">
      <c r="A6575" s="1001" t="n">
        <v>6573</v>
      </c>
      <c r="B6575" s="1001" t="s">
        <v>14115</v>
      </c>
      <c r="C6575" s="1001" t="s">
        <v>1017</v>
      </c>
      <c r="D6575" s="1001" t="s">
        <v>847</v>
      </c>
      <c r="E6575" s="1001" t="n">
        <v>3180670840</v>
      </c>
      <c r="F6575" s="1001" t="n">
        <v>80084</v>
      </c>
      <c r="G6575" s="1001" t="s">
        <v>14116</v>
      </c>
      <c r="H6575" s="1128" t="n">
        <v>841</v>
      </c>
      <c r="I6575" s="1068"/>
    </row>
    <row r="6576" customFormat="false" ht="12.75" hidden="false" customHeight="false" outlineLevel="0" collapsed="false">
      <c r="A6576" s="1001" t="n">
        <v>6574</v>
      </c>
      <c r="B6576" s="1001" t="s">
        <v>14117</v>
      </c>
      <c r="C6576" s="1001" t="s">
        <v>942</v>
      </c>
      <c r="D6576" s="1001" t="s">
        <v>847</v>
      </c>
      <c r="E6576" s="1001" t="n">
        <v>3180251390</v>
      </c>
      <c r="F6576" s="1001" t="n">
        <v>78139</v>
      </c>
      <c r="G6576" s="1001" t="s">
        <v>14118</v>
      </c>
      <c r="H6576" s="1128" t="n">
        <v>1116</v>
      </c>
      <c r="I6576" s="1068"/>
    </row>
    <row r="6577" customFormat="false" ht="12.75" hidden="false" customHeight="false" outlineLevel="0" collapsed="false">
      <c r="A6577" s="1001" t="n">
        <v>6575</v>
      </c>
      <c r="B6577" s="1001" t="s">
        <v>14119</v>
      </c>
      <c r="C6577" s="1001" t="s">
        <v>1017</v>
      </c>
      <c r="D6577" s="1001" t="s">
        <v>847</v>
      </c>
      <c r="E6577" s="1001" t="n">
        <v>3180670850</v>
      </c>
      <c r="F6577" s="1001" t="n">
        <v>80085</v>
      </c>
      <c r="G6577" s="1001" t="s">
        <v>14120</v>
      </c>
      <c r="H6577" s="1128" t="n">
        <v>4576</v>
      </c>
      <c r="I6577" s="1068"/>
    </row>
    <row r="6578" customFormat="false" ht="12.75" hidden="false" customHeight="false" outlineLevel="0" collapsed="false">
      <c r="A6578" s="1001" t="n">
        <v>6576</v>
      </c>
      <c r="B6578" s="1001" t="s">
        <v>14121</v>
      </c>
      <c r="C6578" s="1001" t="s">
        <v>1250</v>
      </c>
      <c r="D6578" s="1001" t="s">
        <v>857</v>
      </c>
      <c r="E6578" s="1001" t="n">
        <v>4190550661</v>
      </c>
      <c r="F6578" s="1001" t="n">
        <v>82081</v>
      </c>
      <c r="G6578" s="1001" t="s">
        <v>14122</v>
      </c>
      <c r="H6578" s="1128" t="n">
        <v>614</v>
      </c>
      <c r="I6578" s="1068"/>
    </row>
    <row r="6579" customFormat="false" ht="12.75" hidden="false" customHeight="false" outlineLevel="0" collapsed="false">
      <c r="A6579" s="1001" t="n">
        <v>6577</v>
      </c>
      <c r="B6579" s="1001" t="s">
        <v>14123</v>
      </c>
      <c r="C6579" s="1001" t="s">
        <v>1035</v>
      </c>
      <c r="D6579" s="1001" t="s">
        <v>854</v>
      </c>
      <c r="E6579" s="1001" t="n">
        <v>1010812520</v>
      </c>
      <c r="F6579" s="1001" t="n">
        <v>1262</v>
      </c>
      <c r="G6579" s="1001" t="s">
        <v>14124</v>
      </c>
      <c r="H6579" s="1128" t="n">
        <v>1463</v>
      </c>
      <c r="I6579" s="1068"/>
    </row>
    <row r="6580" customFormat="false" ht="12.75" hidden="false" customHeight="false" outlineLevel="0" collapsed="false">
      <c r="A6580" s="1001" t="n">
        <v>6578</v>
      </c>
      <c r="B6580" s="1001" t="s">
        <v>14125</v>
      </c>
      <c r="C6580" s="1001" t="s">
        <v>925</v>
      </c>
      <c r="D6580" s="1001" t="s">
        <v>848</v>
      </c>
      <c r="E6580" s="1001" t="n">
        <v>3150510770</v>
      </c>
      <c r="F6580" s="1001" t="n">
        <v>63077</v>
      </c>
      <c r="G6580" s="1001" t="s">
        <v>14126</v>
      </c>
      <c r="H6580" s="1128" t="n">
        <v>6150</v>
      </c>
      <c r="I6580" s="1068"/>
    </row>
    <row r="6581" customFormat="false" ht="12.75" hidden="false" customHeight="false" outlineLevel="0" collapsed="false">
      <c r="A6581" s="1001" t="n">
        <v>6579</v>
      </c>
      <c r="B6581" s="1001" t="s">
        <v>14127</v>
      </c>
      <c r="C6581" s="1001" t="s">
        <v>1250</v>
      </c>
      <c r="D6581" s="1001" t="s">
        <v>857</v>
      </c>
      <c r="E6581" s="1001" t="n">
        <v>4190550670</v>
      </c>
      <c r="F6581" s="1001" t="n">
        <v>82069</v>
      </c>
      <c r="G6581" s="1001" t="s">
        <v>14128</v>
      </c>
      <c r="H6581" s="1128" t="n">
        <v>387</v>
      </c>
      <c r="I6581" s="1068"/>
    </row>
    <row r="6582" customFormat="false" ht="12.75" hidden="false" customHeight="false" outlineLevel="0" collapsed="false">
      <c r="A6582" s="1001" t="n">
        <v>6580</v>
      </c>
      <c r="B6582" s="1001" t="s">
        <v>14129</v>
      </c>
      <c r="C6582" s="1001" t="s">
        <v>914</v>
      </c>
      <c r="D6582" s="1001" t="s">
        <v>468</v>
      </c>
      <c r="E6582" s="1001" t="n">
        <v>3130380930</v>
      </c>
      <c r="F6582" s="1001" t="n">
        <v>66094</v>
      </c>
      <c r="G6582" s="1001" t="s">
        <v>14130</v>
      </c>
      <c r="H6582" s="1128" t="n">
        <v>555</v>
      </c>
      <c r="I6582" s="1068"/>
    </row>
    <row r="6583" customFormat="false" ht="12.75" hidden="false" customHeight="false" outlineLevel="0" collapsed="false">
      <c r="A6583" s="1001" t="n">
        <v>6581</v>
      </c>
      <c r="B6583" s="1001" t="s">
        <v>14131</v>
      </c>
      <c r="C6583" s="1001" t="s">
        <v>1120</v>
      </c>
      <c r="D6583" s="1001" t="s">
        <v>854</v>
      </c>
      <c r="E6583" s="1001" t="n">
        <v>1010881330</v>
      </c>
      <c r="F6583" s="1001" t="n">
        <v>2134</v>
      </c>
      <c r="G6583" s="1001" t="s">
        <v>14132</v>
      </c>
      <c r="H6583" s="1128" t="n">
        <v>373</v>
      </c>
      <c r="I6583" s="1068"/>
    </row>
    <row r="6584" customFormat="false" ht="12.75" hidden="false" customHeight="false" outlineLevel="0" collapsed="false">
      <c r="A6584" s="1001" t="n">
        <v>6582</v>
      </c>
      <c r="B6584" s="1001" t="s">
        <v>14133</v>
      </c>
      <c r="C6584" s="1001" t="s">
        <v>1120</v>
      </c>
      <c r="D6584" s="1001" t="s">
        <v>854</v>
      </c>
      <c r="E6584" s="1001" t="n">
        <v>1010881340</v>
      </c>
      <c r="F6584" s="1001" t="n">
        <v>2135</v>
      </c>
      <c r="G6584" s="1001" t="s">
        <v>14134</v>
      </c>
      <c r="H6584" s="1128" t="n">
        <v>372</v>
      </c>
      <c r="I6584" s="1068"/>
    </row>
    <row r="6585" customFormat="false" ht="12.75" hidden="false" customHeight="false" outlineLevel="0" collapsed="false">
      <c r="A6585" s="1001" t="n">
        <v>6583</v>
      </c>
      <c r="B6585" s="1001" t="s">
        <v>14135</v>
      </c>
      <c r="C6585" s="1001" t="s">
        <v>914</v>
      </c>
      <c r="D6585" s="1001" t="s">
        <v>468</v>
      </c>
      <c r="E6585" s="1001" t="n">
        <v>3130380940</v>
      </c>
      <c r="F6585" s="1001" t="n">
        <v>66095</v>
      </c>
      <c r="G6585" s="1001" t="s">
        <v>14136</v>
      </c>
      <c r="H6585" s="1128" t="n">
        <v>3762</v>
      </c>
      <c r="I6585" s="1068"/>
    </row>
    <row r="6586" customFormat="false" ht="12.75" hidden="false" customHeight="false" outlineLevel="0" collapsed="false">
      <c r="A6586" s="1001" t="n">
        <v>6584</v>
      </c>
      <c r="B6586" s="1001" t="s">
        <v>14137</v>
      </c>
      <c r="C6586" s="1001" t="s">
        <v>928</v>
      </c>
      <c r="D6586" s="1001" t="s">
        <v>857</v>
      </c>
      <c r="E6586" s="1001" t="n">
        <v>4190210480</v>
      </c>
      <c r="F6586" s="1001" t="n">
        <v>87049</v>
      </c>
      <c r="G6586" s="1001" t="s">
        <v>14138</v>
      </c>
      <c r="H6586" s="1128" t="n">
        <v>16211</v>
      </c>
      <c r="I6586" s="1068"/>
    </row>
    <row r="6587" customFormat="false" ht="12.75" hidden="false" customHeight="false" outlineLevel="0" collapsed="false">
      <c r="A6587" s="1001" t="n">
        <v>6585</v>
      </c>
      <c r="B6587" s="1001" t="s">
        <v>14139</v>
      </c>
      <c r="C6587" s="1001" t="s">
        <v>1226</v>
      </c>
      <c r="D6587" s="1001" t="s">
        <v>855</v>
      </c>
      <c r="E6587" s="1001" t="n">
        <v>3160410720</v>
      </c>
      <c r="F6587" s="1001" t="n">
        <v>75073</v>
      </c>
      <c r="G6587" s="1001" t="s">
        <v>14140</v>
      </c>
      <c r="H6587" s="1128" t="n">
        <v>6726</v>
      </c>
      <c r="I6587" s="1068"/>
    </row>
    <row r="6588" customFormat="false" ht="12.75" hidden="false" customHeight="false" outlineLevel="0" collapsed="false">
      <c r="A6588" s="1001" t="n">
        <v>6586</v>
      </c>
      <c r="B6588" s="1001" t="s">
        <v>14141</v>
      </c>
      <c r="C6588" s="1001" t="s">
        <v>1453</v>
      </c>
      <c r="D6588" s="1001" t="s">
        <v>861</v>
      </c>
      <c r="E6588" s="1001" t="n">
        <v>1050870370</v>
      </c>
      <c r="F6588" s="1001" t="n">
        <v>27037</v>
      </c>
      <c r="G6588" s="1001" t="s">
        <v>14142</v>
      </c>
      <c r="H6588" s="1128" t="n">
        <v>18965</v>
      </c>
      <c r="I6588" s="1068"/>
    </row>
    <row r="6589" customFormat="false" ht="12.75" hidden="false" customHeight="false" outlineLevel="0" collapsed="false">
      <c r="A6589" s="1001" t="n">
        <v>6587</v>
      </c>
      <c r="B6589" s="1001" t="s">
        <v>14143</v>
      </c>
      <c r="C6589" s="1001" t="s">
        <v>914</v>
      </c>
      <c r="D6589" s="1001" t="s">
        <v>468</v>
      </c>
      <c r="E6589" s="1001" t="n">
        <v>3130380950</v>
      </c>
      <c r="F6589" s="1001" t="n">
        <v>66096</v>
      </c>
      <c r="G6589" s="1001" t="s">
        <v>14144</v>
      </c>
      <c r="H6589" s="1128" t="n">
        <v>2698</v>
      </c>
      <c r="I6589" s="1068"/>
    </row>
    <row r="6590" customFormat="false" ht="12.75" hidden="false" customHeight="false" outlineLevel="0" collapsed="false">
      <c r="A6590" s="1001" t="n">
        <v>6588</v>
      </c>
      <c r="B6590" s="1001" t="s">
        <v>14145</v>
      </c>
      <c r="C6590" s="1001" t="s">
        <v>1110</v>
      </c>
      <c r="D6590" s="1001" t="s">
        <v>858</v>
      </c>
      <c r="E6590" s="1001" t="n">
        <v>1040831600</v>
      </c>
      <c r="F6590" s="1001" t="n">
        <v>22171</v>
      </c>
      <c r="G6590" s="1001" t="s">
        <v>14146</v>
      </c>
      <c r="H6590" s="1128" t="n">
        <v>1334</v>
      </c>
      <c r="I6590" s="1068"/>
    </row>
    <row r="6591" customFormat="false" ht="12.75" hidden="false" customHeight="false" outlineLevel="0" collapsed="false">
      <c r="A6591" s="1001" t="n">
        <v>6589</v>
      </c>
      <c r="B6591" s="1001" t="s">
        <v>14147</v>
      </c>
      <c r="C6591" s="1001" t="s">
        <v>1032</v>
      </c>
      <c r="D6591" s="1001" t="s">
        <v>854</v>
      </c>
      <c r="E6591" s="1001" t="n">
        <v>1010071030</v>
      </c>
      <c r="F6591" s="1001" t="n">
        <v>5103</v>
      </c>
      <c r="G6591" s="1001" t="s">
        <v>14148</v>
      </c>
      <c r="H6591" s="1128" t="n">
        <v>516</v>
      </c>
      <c r="I6591" s="1068"/>
    </row>
    <row r="6592" customFormat="false" ht="12.75" hidden="false" customHeight="false" outlineLevel="0" collapsed="false">
      <c r="A6592" s="1001" t="n">
        <v>6590</v>
      </c>
      <c r="B6592" s="1001" t="s">
        <v>14149</v>
      </c>
      <c r="C6592" s="1001" t="s">
        <v>1103</v>
      </c>
      <c r="D6592" s="1001" t="s">
        <v>851</v>
      </c>
      <c r="E6592" s="1001" t="n">
        <v>1070370530</v>
      </c>
      <c r="F6592" s="1001" t="n">
        <v>8057</v>
      </c>
      <c r="G6592" s="1001" t="s">
        <v>14150</v>
      </c>
      <c r="H6592" s="1128" t="n">
        <v>281</v>
      </c>
      <c r="I6592" s="1068"/>
    </row>
    <row r="6593" customFormat="false" ht="12.75" hidden="false" customHeight="false" outlineLevel="0" collapsed="false">
      <c r="A6593" s="1001" t="n">
        <v>6591</v>
      </c>
      <c r="B6593" s="1001" t="s">
        <v>14151</v>
      </c>
      <c r="C6593" s="1001" t="s">
        <v>914</v>
      </c>
      <c r="D6593" s="1001" t="s">
        <v>468</v>
      </c>
      <c r="E6593" s="1001" t="n">
        <v>3130380960</v>
      </c>
      <c r="F6593" s="1001" t="n">
        <v>66097</v>
      </c>
      <c r="G6593" s="1001" t="s">
        <v>14152</v>
      </c>
      <c r="H6593" s="1128" t="n">
        <v>321</v>
      </c>
      <c r="I6593" s="1068"/>
    </row>
    <row r="6594" customFormat="false" ht="12.75" hidden="false" customHeight="false" outlineLevel="0" collapsed="false">
      <c r="A6594" s="1001" t="n">
        <v>6592</v>
      </c>
      <c r="B6594" s="1001" t="s">
        <v>14153</v>
      </c>
      <c r="C6594" s="1001" t="s">
        <v>1226</v>
      </c>
      <c r="D6594" s="1001" t="s">
        <v>855</v>
      </c>
      <c r="E6594" s="1001" t="n">
        <v>3160410730</v>
      </c>
      <c r="F6594" s="1001" t="n">
        <v>75074</v>
      </c>
      <c r="G6594" s="1001" t="s">
        <v>14154</v>
      </c>
      <c r="H6594" s="1128" t="n">
        <v>1820</v>
      </c>
      <c r="I6594" s="1068"/>
    </row>
    <row r="6595" customFormat="false" ht="12.75" hidden="false" customHeight="false" outlineLevel="0" collapsed="false">
      <c r="A6595" s="1001" t="n">
        <v>6593</v>
      </c>
      <c r="B6595" s="1001" t="s">
        <v>14155</v>
      </c>
      <c r="C6595" s="1001" t="s">
        <v>878</v>
      </c>
      <c r="D6595" s="1001" t="s">
        <v>852</v>
      </c>
      <c r="E6595" s="1001" t="n">
        <v>1030990520</v>
      </c>
      <c r="F6595" s="1001" t="n">
        <v>98052</v>
      </c>
      <c r="G6595" s="1001" t="s">
        <v>14156</v>
      </c>
      <c r="H6595" s="1128" t="n">
        <v>1945</v>
      </c>
      <c r="I6595" s="1068"/>
    </row>
    <row r="6596" customFormat="false" ht="12.75" hidden="false" customHeight="false" outlineLevel="0" collapsed="false">
      <c r="A6596" s="1001" t="n">
        <v>6594</v>
      </c>
      <c r="B6596" s="1001" t="s">
        <v>14157</v>
      </c>
      <c r="C6596" s="1001" t="s">
        <v>1084</v>
      </c>
      <c r="D6596" s="1001" t="s">
        <v>850</v>
      </c>
      <c r="E6596" s="1001" t="n">
        <v>1060851090</v>
      </c>
      <c r="F6596" s="1001" t="n">
        <v>30109</v>
      </c>
      <c r="G6596" s="1001" t="s">
        <v>14158</v>
      </c>
      <c r="H6596" s="1128" t="n">
        <v>3704</v>
      </c>
      <c r="I6596" s="1068"/>
    </row>
    <row r="6597" customFormat="false" ht="12.75" hidden="false" customHeight="false" outlineLevel="0" collapsed="false">
      <c r="A6597" s="1001" t="n">
        <v>6595</v>
      </c>
      <c r="B6597" s="1001" t="s">
        <v>14159</v>
      </c>
      <c r="C6597" s="1001" t="s">
        <v>1050</v>
      </c>
      <c r="D6597" s="1001" t="s">
        <v>861</v>
      </c>
      <c r="E6597" s="1001" t="n">
        <v>1050100530</v>
      </c>
      <c r="F6597" s="1001" t="n">
        <v>25053</v>
      </c>
      <c r="G6597" s="1001" t="s">
        <v>14160</v>
      </c>
      <c r="H6597" s="1128" t="n">
        <v>10161</v>
      </c>
      <c r="I6597" s="1068"/>
    </row>
    <row r="6598" customFormat="false" ht="12.75" hidden="false" customHeight="false" outlineLevel="0" collapsed="false">
      <c r="A6598" s="1001" t="n">
        <v>6596</v>
      </c>
      <c r="B6598" s="1001" t="s">
        <v>14161</v>
      </c>
      <c r="C6598" s="1001" t="s">
        <v>887</v>
      </c>
      <c r="D6598" s="1001" t="s">
        <v>856</v>
      </c>
      <c r="E6598" s="1001" t="n">
        <v>4200950520</v>
      </c>
      <c r="F6598" s="1001" t="n">
        <v>95052</v>
      </c>
      <c r="G6598" s="1001" t="s">
        <v>14162</v>
      </c>
      <c r="H6598" s="1128" t="n">
        <v>1995</v>
      </c>
      <c r="I6598" s="1068"/>
    </row>
    <row r="6599" customFormat="false" ht="12.75" hidden="false" customHeight="false" outlineLevel="0" collapsed="false">
      <c r="A6599" s="1001" t="n">
        <v>6597</v>
      </c>
      <c r="B6599" s="1001" t="s">
        <v>14163</v>
      </c>
      <c r="C6599" s="1001" t="s">
        <v>1024</v>
      </c>
      <c r="D6599" s="1001" t="s">
        <v>856</v>
      </c>
      <c r="E6599" s="1001" t="n">
        <v>4200730630</v>
      </c>
      <c r="F6599" s="1001" t="n">
        <v>90065</v>
      </c>
      <c r="G6599" s="1001" t="s">
        <v>14164</v>
      </c>
      <c r="H6599" s="1128" t="n">
        <v>1256</v>
      </c>
      <c r="I6599" s="1068"/>
    </row>
    <row r="6600" customFormat="false" ht="12.75" hidden="false" customHeight="false" outlineLevel="0" collapsed="false">
      <c r="A6600" s="1001" t="n">
        <v>6598</v>
      </c>
      <c r="B6600" s="1001" t="s">
        <v>14165</v>
      </c>
      <c r="C6600" s="1001" t="s">
        <v>893</v>
      </c>
      <c r="D6600" s="1001" t="s">
        <v>852</v>
      </c>
      <c r="E6600" s="1001" t="n">
        <v>1030492030</v>
      </c>
      <c r="F6600" s="1001" t="n">
        <v>15204</v>
      </c>
      <c r="G6600" s="1001" t="s">
        <v>14166</v>
      </c>
      <c r="H6600" s="1128" t="n">
        <v>12551</v>
      </c>
      <c r="I6600" s="1068"/>
    </row>
    <row r="6601" customFormat="false" ht="12.75" hidden="false" customHeight="false" outlineLevel="0" collapsed="false">
      <c r="A6601" s="1001" t="n">
        <v>6599</v>
      </c>
      <c r="B6601" s="1001" t="s">
        <v>14167</v>
      </c>
      <c r="C6601" s="1001" t="s">
        <v>999</v>
      </c>
      <c r="D6601" s="1001" t="s">
        <v>852</v>
      </c>
      <c r="E6601" s="1001" t="n">
        <v>1030121870</v>
      </c>
      <c r="F6601" s="1001" t="n">
        <v>16196</v>
      </c>
      <c r="G6601" s="1001" t="s">
        <v>14168</v>
      </c>
      <c r="H6601" s="1128" t="n">
        <v>2438</v>
      </c>
      <c r="I6601" s="1068"/>
    </row>
    <row r="6602" customFormat="false" ht="12.75" hidden="false" customHeight="false" outlineLevel="0" collapsed="false">
      <c r="A6602" s="1001" t="n">
        <v>6600</v>
      </c>
      <c r="B6602" s="1001" t="s">
        <v>14169</v>
      </c>
      <c r="C6602" s="1001" t="s">
        <v>1497</v>
      </c>
      <c r="D6602" s="1001" t="s">
        <v>462</v>
      </c>
      <c r="E6602" s="1001" t="n">
        <v>2110440500</v>
      </c>
      <c r="F6602" s="1001" t="n">
        <v>43050</v>
      </c>
      <c r="G6602" s="1001" t="s">
        <v>14170</v>
      </c>
      <c r="H6602" s="1128" t="n">
        <v>418</v>
      </c>
      <c r="I6602" s="1068"/>
    </row>
    <row r="6603" customFormat="false" ht="12.75" hidden="false" customHeight="false" outlineLevel="0" collapsed="false">
      <c r="A6603" s="1001" t="n">
        <v>6601</v>
      </c>
      <c r="B6603" s="1001" t="s">
        <v>14171</v>
      </c>
      <c r="C6603" s="1001" t="s">
        <v>1543</v>
      </c>
      <c r="D6603" s="662" t="s">
        <v>856</v>
      </c>
      <c r="E6603" s="1001" t="n">
        <v>4201110730</v>
      </c>
      <c r="F6603" s="1001" t="n">
        <v>111073</v>
      </c>
      <c r="G6603" s="1001" t="s">
        <v>14172</v>
      </c>
      <c r="H6603" s="1128" t="n">
        <v>1112</v>
      </c>
      <c r="I6603" s="1068"/>
    </row>
    <row r="6604" customFormat="false" ht="12.75" hidden="false" customHeight="false" outlineLevel="0" collapsed="false">
      <c r="A6604" s="1001" t="n">
        <v>6602</v>
      </c>
      <c r="B6604" s="1001" t="s">
        <v>14173</v>
      </c>
      <c r="C6604" s="1001" t="s">
        <v>1556</v>
      </c>
      <c r="D6604" s="1001" t="s">
        <v>458</v>
      </c>
      <c r="E6604" s="1001" t="n">
        <v>2090360230</v>
      </c>
      <c r="F6604" s="1001" t="n">
        <v>53025</v>
      </c>
      <c r="G6604" s="1001" t="s">
        <v>14174</v>
      </c>
      <c r="H6604" s="1128" t="n">
        <v>983</v>
      </c>
      <c r="I6604" s="1068"/>
    </row>
    <row r="6605" customFormat="false" ht="12.75" hidden="false" customHeight="false" outlineLevel="0" collapsed="false">
      <c r="A6605" s="1001" t="n">
        <v>6603</v>
      </c>
      <c r="B6605" s="1001" t="s">
        <v>14175</v>
      </c>
      <c r="C6605" s="1001" t="s">
        <v>1012</v>
      </c>
      <c r="D6605" s="1001" t="s">
        <v>464</v>
      </c>
      <c r="E6605" s="1001" t="n">
        <v>2120701010</v>
      </c>
      <c r="F6605" s="1001" t="n">
        <v>58102</v>
      </c>
      <c r="G6605" s="1001" t="s">
        <v>14176</v>
      </c>
      <c r="H6605" s="1128" t="n">
        <v>8983</v>
      </c>
      <c r="I6605" s="1068"/>
    </row>
    <row r="6606" customFormat="false" ht="12.75" hidden="false" customHeight="false" outlineLevel="0" collapsed="false">
      <c r="A6606" s="1001" t="n">
        <v>6604</v>
      </c>
      <c r="B6606" s="1001" t="s">
        <v>14177</v>
      </c>
      <c r="C6606" s="1001" t="s">
        <v>1110</v>
      </c>
      <c r="D6606" s="1001" t="s">
        <v>858</v>
      </c>
      <c r="E6606" s="1001" t="n">
        <v>1040831610</v>
      </c>
      <c r="F6606" s="1001" t="n">
        <v>22172</v>
      </c>
      <c r="G6606" s="1001" t="s">
        <v>14178</v>
      </c>
      <c r="H6606" s="1128" t="n">
        <v>1388</v>
      </c>
      <c r="I6606" s="1068"/>
    </row>
    <row r="6607" customFormat="false" ht="12.75" hidden="false" customHeight="false" outlineLevel="0" collapsed="false">
      <c r="A6607" s="1001" t="n">
        <v>6605</v>
      </c>
      <c r="B6607" s="1001" t="s">
        <v>14179</v>
      </c>
      <c r="C6607" s="1001" t="s">
        <v>893</v>
      </c>
      <c r="D6607" s="1001" t="s">
        <v>852</v>
      </c>
      <c r="E6607" s="1001" t="n">
        <v>1030492040</v>
      </c>
      <c r="F6607" s="1001" t="n">
        <v>15205</v>
      </c>
      <c r="G6607" s="1001" t="s">
        <v>14180</v>
      </c>
      <c r="H6607" s="1128" t="n">
        <v>36591</v>
      </c>
      <c r="I6607" s="1068"/>
    </row>
    <row r="6608" customFormat="false" ht="12.75" hidden="false" customHeight="false" outlineLevel="0" collapsed="false">
      <c r="A6608" s="1001" t="n">
        <v>6606</v>
      </c>
      <c r="B6608" s="1001" t="s">
        <v>14181</v>
      </c>
      <c r="C6608" s="1001" t="s">
        <v>1330</v>
      </c>
      <c r="D6608" s="1001" t="s">
        <v>861</v>
      </c>
      <c r="E6608" s="1001" t="n">
        <v>1050840780</v>
      </c>
      <c r="F6608" s="1001" t="n">
        <v>26079</v>
      </c>
      <c r="G6608" s="1001" t="s">
        <v>14182</v>
      </c>
      <c r="H6608" s="1128" t="n">
        <v>1823</v>
      </c>
      <c r="I6608" s="1068"/>
    </row>
    <row r="6609" customFormat="false" ht="12.75" hidden="false" customHeight="false" outlineLevel="0" collapsed="false">
      <c r="A6609" s="1001" t="n">
        <v>6607</v>
      </c>
      <c r="B6609" s="1001" t="s">
        <v>14183</v>
      </c>
      <c r="C6609" s="1001" t="s">
        <v>1728</v>
      </c>
      <c r="D6609" s="1001" t="s">
        <v>856</v>
      </c>
      <c r="E6609" s="1001" t="n">
        <v>4200170680</v>
      </c>
      <c r="F6609" s="1001" t="n">
        <v>92068</v>
      </c>
      <c r="G6609" s="1001" t="s">
        <v>14184</v>
      </c>
      <c r="H6609" s="1128" t="n">
        <v>28648</v>
      </c>
      <c r="I6609" s="1068"/>
    </row>
    <row r="6610" customFormat="false" ht="12.75" hidden="false" customHeight="false" outlineLevel="0" collapsed="false">
      <c r="A6610" s="1001" t="n">
        <v>6608</v>
      </c>
      <c r="B6610" s="1001" t="s">
        <v>14185</v>
      </c>
      <c r="C6610" s="1001" t="s">
        <v>917</v>
      </c>
      <c r="D6610" s="1001" t="s">
        <v>464</v>
      </c>
      <c r="E6610" s="1001" t="n">
        <v>2120690630</v>
      </c>
      <c r="F6610" s="1001" t="n">
        <v>57065</v>
      </c>
      <c r="G6610" s="1001" t="s">
        <v>14186</v>
      </c>
      <c r="H6610" s="1128" t="n">
        <v>1112</v>
      </c>
      <c r="I6610" s="1068"/>
    </row>
    <row r="6611" customFormat="false" ht="12.75" hidden="false" customHeight="false" outlineLevel="0" collapsed="false">
      <c r="A6611" s="1001" t="n">
        <v>6609</v>
      </c>
      <c r="B6611" s="1001" t="s">
        <v>14187</v>
      </c>
      <c r="C6611" s="1001" t="s">
        <v>1543</v>
      </c>
      <c r="D6611" s="662" t="s">
        <v>856</v>
      </c>
      <c r="E6611" s="1001" t="n">
        <v>4201110740</v>
      </c>
      <c r="F6611" s="1001" t="n">
        <v>111074</v>
      </c>
      <c r="G6611" s="1001" t="s">
        <v>14188</v>
      </c>
      <c r="H6611" s="1128" t="n">
        <v>1306</v>
      </c>
      <c r="I6611" s="1068"/>
    </row>
    <row r="6612" customFormat="false" ht="12.75" hidden="false" customHeight="false" outlineLevel="0" collapsed="false">
      <c r="A6612" s="1001" t="n">
        <v>6610</v>
      </c>
      <c r="B6612" s="1001" t="s">
        <v>14189</v>
      </c>
      <c r="C6612" s="1001" t="s">
        <v>1110</v>
      </c>
      <c r="D6612" s="1001" t="s">
        <v>858</v>
      </c>
      <c r="E6612" s="1001" t="n">
        <v>1040831615</v>
      </c>
      <c r="F6612" s="1001" t="n">
        <v>22246</v>
      </c>
      <c r="G6612" s="1001" t="s">
        <v>14190</v>
      </c>
      <c r="H6612" s="1128" t="n">
        <v>2892</v>
      </c>
      <c r="I6612" s="1068"/>
    </row>
    <row r="6613" customFormat="false" ht="12.75" hidden="false" customHeight="false" outlineLevel="0" collapsed="false">
      <c r="A6613" s="1001" t="n">
        <v>6611</v>
      </c>
      <c r="B6613" s="1001" t="s">
        <v>14191</v>
      </c>
      <c r="C6613" s="1001" t="s">
        <v>1731</v>
      </c>
      <c r="D6613" s="1001" t="s">
        <v>859</v>
      </c>
      <c r="E6613" s="1001" t="n">
        <v>2100580480</v>
      </c>
      <c r="F6613" s="1001" t="n">
        <v>54048</v>
      </c>
      <c r="G6613" s="1001" t="s">
        <v>14192</v>
      </c>
      <c r="H6613" s="1128" t="n">
        <v>1002</v>
      </c>
      <c r="I6613" s="1068"/>
    </row>
    <row r="6614" customFormat="false" ht="12.75" hidden="false" customHeight="false" outlineLevel="0" collapsed="false">
      <c r="A6614" s="1001" t="n">
        <v>6612</v>
      </c>
      <c r="B6614" s="1001" t="s">
        <v>14193</v>
      </c>
      <c r="C6614" s="1001" t="s">
        <v>945</v>
      </c>
      <c r="D6614" s="1001" t="s">
        <v>852</v>
      </c>
      <c r="E6614" s="1001" t="n">
        <v>1030151660</v>
      </c>
      <c r="F6614" s="1001" t="n">
        <v>17176</v>
      </c>
      <c r="G6614" s="1001" t="s">
        <v>14194</v>
      </c>
      <c r="H6614" s="1128" t="n">
        <v>1400</v>
      </c>
      <c r="I6614" s="1068"/>
    </row>
    <row r="6615" customFormat="false" ht="12.75" hidden="false" customHeight="false" outlineLevel="0" collapsed="false">
      <c r="A6615" s="1001" t="n">
        <v>6613</v>
      </c>
      <c r="B6615" s="1001" t="s">
        <v>14195</v>
      </c>
      <c r="C6615" s="1001" t="s">
        <v>1174</v>
      </c>
      <c r="D6615" s="1001" t="s">
        <v>847</v>
      </c>
      <c r="E6615" s="1001" t="n">
        <v>3180221230</v>
      </c>
      <c r="F6615" s="1001" t="n">
        <v>79126</v>
      </c>
      <c r="G6615" s="1001" t="s">
        <v>14196</v>
      </c>
      <c r="H6615" s="1128" t="n">
        <v>494</v>
      </c>
      <c r="I6615" s="1068"/>
    </row>
    <row r="6616" customFormat="false" ht="12.75" hidden="false" customHeight="false" outlineLevel="0" collapsed="false">
      <c r="A6616" s="1001" t="n">
        <v>6614</v>
      </c>
      <c r="B6616" s="1001" t="s">
        <v>14197</v>
      </c>
      <c r="C6616" s="1001" t="s">
        <v>1174</v>
      </c>
      <c r="D6616" s="1001" t="s">
        <v>847</v>
      </c>
      <c r="E6616" s="1001" t="n">
        <v>3180221231</v>
      </c>
      <c r="F6616" s="1001" t="n">
        <v>79127</v>
      </c>
      <c r="G6616" s="1001" t="s">
        <v>14198</v>
      </c>
      <c r="H6616" s="1128" t="n">
        <v>7579</v>
      </c>
      <c r="I6616" s="1068"/>
    </row>
    <row r="6617" customFormat="false" ht="12.75" hidden="false" customHeight="false" outlineLevel="0" collapsed="false">
      <c r="A6617" s="1001" t="n">
        <v>6615</v>
      </c>
      <c r="B6617" s="1001" t="s">
        <v>14199</v>
      </c>
      <c r="C6617" s="1001" t="s">
        <v>1215</v>
      </c>
      <c r="D6617" s="1001" t="s">
        <v>858</v>
      </c>
      <c r="E6617" s="1001" t="n">
        <v>1040140820</v>
      </c>
      <c r="F6617" s="1001" t="n">
        <v>21088</v>
      </c>
      <c r="G6617" s="1001" t="s">
        <v>14200</v>
      </c>
      <c r="H6617" s="1128" t="n">
        <v>1399</v>
      </c>
      <c r="I6617" s="1068"/>
    </row>
    <row r="6618" customFormat="false" ht="12.75" hidden="false" customHeight="false" outlineLevel="0" collapsed="false">
      <c r="A6618" s="1001" t="n">
        <v>6616</v>
      </c>
      <c r="B6618" s="1001" t="s">
        <v>14201</v>
      </c>
      <c r="C6618" s="1001" t="s">
        <v>1050</v>
      </c>
      <c r="D6618" s="1001" t="s">
        <v>861</v>
      </c>
      <c r="E6618" s="1001" t="n">
        <v>1050100540</v>
      </c>
      <c r="F6618" s="1001" t="n">
        <v>25054</v>
      </c>
      <c r="G6618" s="1001" t="s">
        <v>14202</v>
      </c>
      <c r="H6618" s="1128" t="n">
        <v>493</v>
      </c>
      <c r="I6618" s="1068"/>
    </row>
    <row r="6619" customFormat="false" ht="12.75" hidden="false" customHeight="false" outlineLevel="0" collapsed="false">
      <c r="A6619" s="1001" t="n">
        <v>6617</v>
      </c>
      <c r="B6619" s="1001" t="s">
        <v>14203</v>
      </c>
      <c r="C6619" s="1001" t="s">
        <v>1009</v>
      </c>
      <c r="D6619" s="1001" t="s">
        <v>861</v>
      </c>
      <c r="E6619" s="1001" t="n">
        <v>1050890790</v>
      </c>
      <c r="F6619" s="1001" t="n">
        <v>23080</v>
      </c>
      <c r="G6619" s="1001" t="s">
        <v>14204</v>
      </c>
      <c r="H6619" s="1128" t="n">
        <v>884</v>
      </c>
      <c r="I6619" s="1068"/>
    </row>
    <row r="6620" customFormat="false" ht="12.75" hidden="false" customHeight="false" outlineLevel="0" collapsed="false">
      <c r="A6620" s="1001" t="n">
        <v>6618</v>
      </c>
      <c r="B6620" s="1001" t="s">
        <v>14205</v>
      </c>
      <c r="C6620" s="1001" t="s">
        <v>1215</v>
      </c>
      <c r="D6620" s="1001" t="s">
        <v>858</v>
      </c>
      <c r="E6620" s="1001" t="n">
        <v>1040140821</v>
      </c>
      <c r="F6620" s="1001" t="n">
        <v>21089</v>
      </c>
      <c r="G6620" s="1001" t="s">
        <v>14206</v>
      </c>
      <c r="H6620" s="1128" t="n">
        <v>2592</v>
      </c>
      <c r="I6620" s="1068"/>
    </row>
    <row r="6621" customFormat="false" ht="12.75" hidden="false" customHeight="false" outlineLevel="0" collapsed="false">
      <c r="A6621" s="1001" t="n">
        <v>6619</v>
      </c>
      <c r="B6621" s="1001" t="s">
        <v>14207</v>
      </c>
      <c r="C6621" s="1001" t="s">
        <v>875</v>
      </c>
      <c r="D6621" s="1001" t="s">
        <v>861</v>
      </c>
      <c r="E6621" s="1001" t="n">
        <v>1050540860</v>
      </c>
      <c r="F6621" s="1001" t="n">
        <v>28086</v>
      </c>
      <c r="G6621" s="1001" t="s">
        <v>14208</v>
      </c>
      <c r="H6621" s="1128" t="n">
        <v>22961</v>
      </c>
      <c r="I6621" s="1068"/>
    </row>
    <row r="6622" customFormat="false" ht="12.75" hidden="false" customHeight="false" outlineLevel="0" collapsed="false">
      <c r="A6622" s="1001" t="n">
        <v>6620</v>
      </c>
      <c r="B6622" s="1001" t="s">
        <v>14209</v>
      </c>
      <c r="C6622" s="1001" t="s">
        <v>999</v>
      </c>
      <c r="D6622" s="1001" t="s">
        <v>852</v>
      </c>
      <c r="E6622" s="1001" t="n">
        <v>1030121880</v>
      </c>
      <c r="F6622" s="1001" t="n">
        <v>16197</v>
      </c>
      <c r="G6622" s="1001" t="s">
        <v>14210</v>
      </c>
      <c r="H6622" s="1128" t="n">
        <v>2000</v>
      </c>
      <c r="I6622" s="1068"/>
    </row>
    <row r="6623" customFormat="false" ht="12.75" hidden="false" customHeight="false" outlineLevel="0" collapsed="false">
      <c r="A6623" s="1001" t="n">
        <v>6621</v>
      </c>
      <c r="B6623" s="1001" t="s">
        <v>14211</v>
      </c>
      <c r="C6623" s="1001" t="s">
        <v>1024</v>
      </c>
      <c r="D6623" s="1001" t="s">
        <v>856</v>
      </c>
      <c r="E6623" s="1001" t="n">
        <v>4200730640</v>
      </c>
      <c r="F6623" s="1001" t="n">
        <v>90066</v>
      </c>
      <c r="G6623" s="1001" t="s">
        <v>14212</v>
      </c>
      <c r="H6623" s="1128" t="n">
        <v>141</v>
      </c>
      <c r="I6623" s="1068"/>
    </row>
    <row r="6624" customFormat="false" ht="12.75" hidden="false" customHeight="false" outlineLevel="0" collapsed="false">
      <c r="A6624" s="1001" t="n">
        <v>6622</v>
      </c>
      <c r="B6624" s="1001" t="s">
        <v>14213</v>
      </c>
      <c r="C6624" s="1001" t="s">
        <v>1117</v>
      </c>
      <c r="D6624" s="1001" t="s">
        <v>852</v>
      </c>
      <c r="E6624" s="1001" t="n">
        <v>1030571450</v>
      </c>
      <c r="F6624" s="1001" t="n">
        <v>18148</v>
      </c>
      <c r="G6624" s="1001" t="s">
        <v>14214</v>
      </c>
      <c r="H6624" s="1128" t="n">
        <v>197</v>
      </c>
      <c r="I6624" s="1068"/>
    </row>
    <row r="6625" customFormat="false" ht="12.75" hidden="false" customHeight="false" outlineLevel="0" collapsed="false">
      <c r="A6625" s="1001" t="n">
        <v>6623</v>
      </c>
      <c r="B6625" s="1001" t="s">
        <v>14215</v>
      </c>
      <c r="C6625" s="1001" t="s">
        <v>1017</v>
      </c>
      <c r="D6625" s="1001" t="s">
        <v>847</v>
      </c>
      <c r="E6625" s="1001" t="n">
        <v>3180670860</v>
      </c>
      <c r="F6625" s="1001" t="n">
        <v>80086</v>
      </c>
      <c r="G6625" s="1001" t="s">
        <v>14216</v>
      </c>
      <c r="H6625" s="1128" t="n">
        <v>2488</v>
      </c>
      <c r="I6625" s="1068"/>
    </row>
    <row r="6626" customFormat="false" ht="12.75" hidden="false" customHeight="false" outlineLevel="0" collapsed="false">
      <c r="A6626" s="1001" t="n">
        <v>6624</v>
      </c>
      <c r="B6626" s="1001" t="s">
        <v>14217</v>
      </c>
      <c r="C6626" s="1001" t="s">
        <v>1556</v>
      </c>
      <c r="D6626" s="1001" t="s">
        <v>458</v>
      </c>
      <c r="E6626" s="1001" t="n">
        <v>2090360231</v>
      </c>
      <c r="F6626" s="1001" t="n">
        <v>53028</v>
      </c>
      <c r="G6626" s="1001" t="s">
        <v>14218</v>
      </c>
      <c r="H6626" s="1128" t="n">
        <v>984</v>
      </c>
      <c r="I6626" s="1068"/>
    </row>
    <row r="6627" customFormat="false" ht="12.75" hidden="false" customHeight="false" outlineLevel="0" collapsed="false">
      <c r="A6627" s="1001" t="n">
        <v>6625</v>
      </c>
      <c r="B6627" s="1001" t="s">
        <v>14219</v>
      </c>
      <c r="C6627" s="1001" t="s">
        <v>893</v>
      </c>
      <c r="D6627" s="1001" t="s">
        <v>852</v>
      </c>
      <c r="E6627" s="1001" t="n">
        <v>1030492050</v>
      </c>
      <c r="F6627" s="1001" t="n">
        <v>15206</v>
      </c>
      <c r="G6627" s="1001" t="s">
        <v>14220</v>
      </c>
      <c r="H6627" s="1128" t="n">
        <v>21360</v>
      </c>
      <c r="I6627" s="1068"/>
    </row>
    <row r="6628" customFormat="false" ht="12.75" hidden="false" customHeight="false" outlineLevel="0" collapsed="false">
      <c r="A6628" s="1001" t="n">
        <v>6626</v>
      </c>
      <c r="B6628" s="1001" t="s">
        <v>14221</v>
      </c>
      <c r="C6628" s="1001" t="s">
        <v>1215</v>
      </c>
      <c r="D6628" s="1001" t="s">
        <v>858</v>
      </c>
      <c r="E6628" s="1001" t="n">
        <v>1040140841</v>
      </c>
      <c r="F6628" s="1001" t="n">
        <v>21118</v>
      </c>
      <c r="G6628" s="1001" t="s">
        <v>14222</v>
      </c>
      <c r="H6628" s="1128" t="n">
        <v>781</v>
      </c>
      <c r="I6628" s="1068"/>
    </row>
    <row r="6629" customFormat="false" ht="12.75" hidden="false" customHeight="false" outlineLevel="0" collapsed="false">
      <c r="A6629" s="1001" t="n">
        <v>6627</v>
      </c>
      <c r="B6629" s="1001" t="s">
        <v>14223</v>
      </c>
      <c r="C6629" s="1001" t="s">
        <v>1215</v>
      </c>
      <c r="D6629" s="1001" t="s">
        <v>858</v>
      </c>
      <c r="E6629" s="1001" t="n">
        <v>1040140840</v>
      </c>
      <c r="F6629" s="1001" t="n">
        <v>21091</v>
      </c>
      <c r="G6629" s="1001" t="s">
        <v>14224</v>
      </c>
      <c r="H6629" s="1128" t="n">
        <v>1261</v>
      </c>
      <c r="I6629" s="1068"/>
    </row>
    <row r="6630" customFormat="false" ht="12.75" hidden="false" customHeight="false" outlineLevel="0" collapsed="false">
      <c r="A6630" s="1001" t="n">
        <v>6628</v>
      </c>
      <c r="B6630" s="1001" t="s">
        <v>14225</v>
      </c>
      <c r="C6630" s="1001" t="s">
        <v>887</v>
      </c>
      <c r="D6630" s="1001" t="s">
        <v>856</v>
      </c>
      <c r="E6630" s="1001" t="n">
        <v>4200950530</v>
      </c>
      <c r="F6630" s="1001" t="n">
        <v>95053</v>
      </c>
      <c r="G6630" s="1001" t="s">
        <v>14226</v>
      </c>
      <c r="H6630" s="1128" t="n">
        <v>1682</v>
      </c>
      <c r="I6630" s="1068"/>
    </row>
    <row r="6631" customFormat="false" ht="12.75" hidden="false" customHeight="false" outlineLevel="0" collapsed="false">
      <c r="A6631" s="1001" t="n">
        <v>6629</v>
      </c>
      <c r="B6631" s="1001" t="s">
        <v>14227</v>
      </c>
      <c r="C6631" s="1001" t="s">
        <v>1087</v>
      </c>
      <c r="D6631" s="1001" t="s">
        <v>848</v>
      </c>
      <c r="E6631" s="1001" t="n">
        <v>3150080970</v>
      </c>
      <c r="F6631" s="1001" t="n">
        <v>64098</v>
      </c>
      <c r="G6631" s="1001" t="s">
        <v>14228</v>
      </c>
      <c r="H6631" s="1128" t="n">
        <v>751</v>
      </c>
      <c r="I6631" s="1068"/>
    </row>
    <row r="6632" customFormat="false" ht="12.75" hidden="false" customHeight="false" outlineLevel="0" collapsed="false">
      <c r="A6632" s="1001" t="n">
        <v>6630</v>
      </c>
      <c r="B6632" s="1001" t="s">
        <v>14229</v>
      </c>
      <c r="C6632" s="1001" t="s">
        <v>945</v>
      </c>
      <c r="D6632" s="1001" t="s">
        <v>852</v>
      </c>
      <c r="E6632" s="1001" t="n">
        <v>1030151670</v>
      </c>
      <c r="F6632" s="1001" t="n">
        <v>17177</v>
      </c>
      <c r="G6632" s="1001" t="s">
        <v>14230</v>
      </c>
      <c r="H6632" s="1128" t="n">
        <v>1427</v>
      </c>
      <c r="I6632" s="1068"/>
    </row>
    <row r="6633" customFormat="false" ht="12.75" hidden="false" customHeight="false" outlineLevel="0" collapsed="false">
      <c r="A6633" s="1001" t="n">
        <v>6631</v>
      </c>
      <c r="B6633" s="1001" t="s">
        <v>14231</v>
      </c>
      <c r="C6633" s="1001" t="s">
        <v>1068</v>
      </c>
      <c r="D6633" s="1001" t="s">
        <v>462</v>
      </c>
      <c r="E6633" s="1001" t="n">
        <v>2110030450</v>
      </c>
      <c r="F6633" s="1001" t="n">
        <v>42045</v>
      </c>
      <c r="G6633" s="1001" t="s">
        <v>14232</v>
      </c>
      <c r="H6633" s="1128" t="n">
        <v>44245</v>
      </c>
      <c r="I6633" s="1068"/>
    </row>
    <row r="6634" customFormat="false" ht="12.75" hidden="false" customHeight="false" outlineLevel="0" collapsed="false">
      <c r="A6634" s="1001" t="n">
        <v>6632</v>
      </c>
      <c r="B6634" s="1001" t="s">
        <v>14233</v>
      </c>
      <c r="C6634" s="1001" t="s">
        <v>887</v>
      </c>
      <c r="D6634" s="1001" t="s">
        <v>856</v>
      </c>
      <c r="E6634" s="1001" t="n">
        <v>4200950540</v>
      </c>
      <c r="F6634" s="1001" t="n">
        <v>95054</v>
      </c>
      <c r="G6634" s="1001" t="s">
        <v>14234</v>
      </c>
      <c r="H6634" s="1128" t="n">
        <v>424</v>
      </c>
      <c r="I6634" s="1068"/>
    </row>
    <row r="6635" customFormat="false" ht="12.75" hidden="false" customHeight="false" outlineLevel="0" collapsed="false">
      <c r="A6635" s="1001" t="n">
        <v>6633</v>
      </c>
      <c r="B6635" s="1001" t="s">
        <v>14235</v>
      </c>
      <c r="C6635" s="1001" t="s">
        <v>899</v>
      </c>
      <c r="D6635" s="1001" t="s">
        <v>846</v>
      </c>
      <c r="E6635" s="1001" t="n">
        <v>3170640840</v>
      </c>
      <c r="F6635" s="1001" t="n">
        <v>76085</v>
      </c>
      <c r="G6635" s="1001" t="s">
        <v>14236</v>
      </c>
      <c r="H6635" s="1128" t="n">
        <v>6635</v>
      </c>
      <c r="I6635" s="1068"/>
    </row>
    <row r="6636" customFormat="false" ht="12.75" hidden="false" customHeight="false" outlineLevel="0" collapsed="false">
      <c r="A6636" s="1001" t="n">
        <v>6634</v>
      </c>
      <c r="B6636" s="1001" t="s">
        <v>14237</v>
      </c>
      <c r="C6636" s="1001" t="s">
        <v>1159</v>
      </c>
      <c r="D6636" s="1001" t="s">
        <v>852</v>
      </c>
      <c r="E6636" s="1001" t="n">
        <v>1030241990</v>
      </c>
      <c r="F6636" s="1001" t="n">
        <v>13212</v>
      </c>
      <c r="G6636" s="1001" t="s">
        <v>14238</v>
      </c>
      <c r="H6636" s="1128" t="n">
        <v>3161</v>
      </c>
      <c r="I6636" s="1068"/>
    </row>
    <row r="6637" customFormat="false" ht="12.75" hidden="false" customHeight="false" outlineLevel="0" collapsed="false">
      <c r="A6637" s="1001" t="n">
        <v>6635</v>
      </c>
      <c r="B6637" s="1001" t="s">
        <v>14239</v>
      </c>
      <c r="C6637" s="1001" t="s">
        <v>878</v>
      </c>
      <c r="D6637" s="1001" t="s">
        <v>852</v>
      </c>
      <c r="E6637" s="1001" t="n">
        <v>1030990530</v>
      </c>
      <c r="F6637" s="1001" t="n">
        <v>98053</v>
      </c>
      <c r="G6637" s="1001" t="s">
        <v>14240</v>
      </c>
      <c r="H6637" s="1128" t="n">
        <v>1764</v>
      </c>
      <c r="I6637" s="1068"/>
    </row>
    <row r="6638" customFormat="false" ht="12.75" hidden="false" customHeight="false" outlineLevel="0" collapsed="false">
      <c r="A6638" s="1001" t="n">
        <v>6636</v>
      </c>
      <c r="B6638" s="1001" t="s">
        <v>14241</v>
      </c>
      <c r="C6638" s="1001" t="s">
        <v>887</v>
      </c>
      <c r="D6638" s="1001" t="s">
        <v>856</v>
      </c>
      <c r="E6638" s="1001" t="n">
        <v>4200950550</v>
      </c>
      <c r="F6638" s="1001" t="n">
        <v>95055</v>
      </c>
      <c r="G6638" s="1001" t="s">
        <v>14242</v>
      </c>
      <c r="H6638" s="1128" t="n">
        <v>155</v>
      </c>
      <c r="I6638" s="1068"/>
    </row>
    <row r="6639" customFormat="false" ht="12.75" hidden="false" customHeight="false" outlineLevel="0" collapsed="false">
      <c r="A6639" s="1001" t="n">
        <v>6637</v>
      </c>
      <c r="B6639" s="1001" t="s">
        <v>14243</v>
      </c>
      <c r="C6639" s="1001" t="s">
        <v>1024</v>
      </c>
      <c r="D6639" s="1001" t="s">
        <v>856</v>
      </c>
      <c r="E6639" s="1001" t="n">
        <v>4200730650</v>
      </c>
      <c r="F6639" s="1001" t="n">
        <v>90067</v>
      </c>
      <c r="G6639" s="1001" t="s">
        <v>14244</v>
      </c>
      <c r="H6639" s="1128" t="n">
        <v>6935</v>
      </c>
      <c r="I6639" s="1068"/>
    </row>
    <row r="6640" customFormat="false" ht="12.75" hidden="false" customHeight="false" outlineLevel="0" collapsed="false">
      <c r="A6640" s="1001" t="n">
        <v>6638</v>
      </c>
      <c r="B6640" s="1001" t="s">
        <v>14245</v>
      </c>
      <c r="C6640" s="1001" t="s">
        <v>1543</v>
      </c>
      <c r="D6640" s="662" t="s">
        <v>856</v>
      </c>
      <c r="E6640" s="1001" t="n">
        <v>4201110750</v>
      </c>
      <c r="F6640" s="1001" t="n">
        <v>111075</v>
      </c>
      <c r="G6640" s="1001" t="s">
        <v>14246</v>
      </c>
      <c r="H6640" s="1128" t="n">
        <v>4762</v>
      </c>
      <c r="I6640" s="1068"/>
    </row>
    <row r="6641" customFormat="false" ht="12.75" hidden="false" customHeight="false" outlineLevel="0" collapsed="false">
      <c r="A6641" s="1001" t="n">
        <v>6639</v>
      </c>
      <c r="B6641" s="1001" t="s">
        <v>14247</v>
      </c>
      <c r="C6641" s="1001" t="s">
        <v>971</v>
      </c>
      <c r="D6641" s="1001" t="s">
        <v>853</v>
      </c>
      <c r="E6641" s="1001" t="n">
        <v>3140190750</v>
      </c>
      <c r="F6641" s="1001" t="n">
        <v>70075</v>
      </c>
      <c r="G6641" s="1001" t="s">
        <v>14248</v>
      </c>
      <c r="H6641" s="1128" t="n">
        <v>1795</v>
      </c>
      <c r="I6641" s="1068"/>
    </row>
    <row r="6642" customFormat="false" ht="12.75" hidden="false" customHeight="false" outlineLevel="0" collapsed="false">
      <c r="A6642" s="1001" t="n">
        <v>6640</v>
      </c>
      <c r="B6642" s="1001" t="s">
        <v>14249</v>
      </c>
      <c r="C6642" s="1001" t="s">
        <v>1418</v>
      </c>
      <c r="D6642" s="1001" t="s">
        <v>850</v>
      </c>
      <c r="E6642" s="1001" t="n">
        <v>1060930420</v>
      </c>
      <c r="F6642" s="1001" t="n">
        <v>93042</v>
      </c>
      <c r="G6642" s="1001" t="s">
        <v>14250</v>
      </c>
      <c r="H6642" s="1128" t="n">
        <v>2170</v>
      </c>
      <c r="I6642" s="1068"/>
    </row>
    <row r="6643" customFormat="false" ht="12.75" hidden="false" customHeight="false" outlineLevel="0" collapsed="false">
      <c r="A6643" s="1001" t="n">
        <v>6641</v>
      </c>
      <c r="B6643" s="1001" t="s">
        <v>14251</v>
      </c>
      <c r="C6643" s="1001" t="s">
        <v>1344</v>
      </c>
      <c r="D6643" s="1001" t="s">
        <v>458</v>
      </c>
      <c r="E6643" s="1001" t="n">
        <v>2090430280</v>
      </c>
      <c r="F6643" s="1001" t="n">
        <v>46028</v>
      </c>
      <c r="G6643" s="1001" t="s">
        <v>14252</v>
      </c>
      <c r="H6643" s="1128" t="n">
        <v>12441</v>
      </c>
      <c r="I6643" s="1068"/>
    </row>
    <row r="6644" customFormat="false" ht="12.75" hidden="false" customHeight="false" outlineLevel="0" collapsed="false">
      <c r="A6644" s="1001" t="n">
        <v>6642</v>
      </c>
      <c r="B6644" s="1001" t="s">
        <v>14253</v>
      </c>
      <c r="C6644" s="1001" t="s">
        <v>1543</v>
      </c>
      <c r="D6644" s="662" t="s">
        <v>856</v>
      </c>
      <c r="E6644" s="1001" t="n">
        <v>4201110760</v>
      </c>
      <c r="F6644" s="1001" t="n">
        <v>111076</v>
      </c>
      <c r="G6644" s="1001" t="s">
        <v>14254</v>
      </c>
      <c r="H6644" s="1128" t="n">
        <v>2665</v>
      </c>
      <c r="I6644" s="1068"/>
    </row>
    <row r="6645" customFormat="false" ht="12.75" hidden="false" customHeight="false" outlineLevel="0" collapsed="false">
      <c r="A6645" s="1001" t="n">
        <v>6643</v>
      </c>
      <c r="B6645" s="1001" t="s">
        <v>14255</v>
      </c>
      <c r="C6645" s="1001" t="s">
        <v>1058</v>
      </c>
      <c r="D6645" s="1001" t="s">
        <v>852</v>
      </c>
      <c r="E6645" s="1001" t="n">
        <v>1031040390</v>
      </c>
      <c r="F6645" s="1001" t="n">
        <v>108039</v>
      </c>
      <c r="G6645" s="1001" t="s">
        <v>14256</v>
      </c>
      <c r="H6645" s="1128" t="n">
        <v>44825</v>
      </c>
      <c r="I6645" s="1068"/>
    </row>
    <row r="6646" customFormat="false" ht="12.75" hidden="false" customHeight="false" outlineLevel="0" collapsed="false">
      <c r="A6646" s="1001" t="n">
        <v>6644</v>
      </c>
      <c r="B6646" s="1001" t="s">
        <v>14257</v>
      </c>
      <c r="C6646" s="1001" t="s">
        <v>1050</v>
      </c>
      <c r="D6646" s="1001" t="s">
        <v>861</v>
      </c>
      <c r="E6646" s="1001" t="n">
        <v>1050100550</v>
      </c>
      <c r="F6646" s="1001" t="n">
        <v>25055</v>
      </c>
      <c r="G6646" s="1001" t="s">
        <v>14258</v>
      </c>
      <c r="H6646" s="1128" t="n">
        <v>2375</v>
      </c>
      <c r="I6646" s="1068"/>
    </row>
    <row r="6647" customFormat="false" ht="12.75" hidden="false" customHeight="false" outlineLevel="0" collapsed="false">
      <c r="A6647" s="1001" t="n">
        <v>6645</v>
      </c>
      <c r="B6647" s="1001" t="s">
        <v>14259</v>
      </c>
      <c r="C6647" s="1001" t="s">
        <v>951</v>
      </c>
      <c r="D6647" s="1001" t="s">
        <v>852</v>
      </c>
      <c r="E6647" s="1001" t="n">
        <v>1030260910</v>
      </c>
      <c r="F6647" s="1001" t="n">
        <v>19094</v>
      </c>
      <c r="G6647" s="1001" t="s">
        <v>14260</v>
      </c>
      <c r="H6647" s="1128" t="n">
        <v>3505</v>
      </c>
      <c r="I6647" s="1068"/>
    </row>
    <row r="6648" customFormat="false" ht="12.75" hidden="false" customHeight="false" outlineLevel="0" collapsed="false">
      <c r="A6648" s="1001" t="n">
        <v>6646</v>
      </c>
      <c r="B6648" s="1001" t="s">
        <v>14261</v>
      </c>
      <c r="C6648" s="1001" t="s">
        <v>999</v>
      </c>
      <c r="D6648" s="1001" t="s">
        <v>852</v>
      </c>
      <c r="E6648" s="1001" t="n">
        <v>1030121890</v>
      </c>
      <c r="F6648" s="1001" t="n">
        <v>16198</v>
      </c>
      <c r="G6648" s="1001" t="s">
        <v>14262</v>
      </c>
      <c r="H6648" s="1128" t="n">
        <v>25169</v>
      </c>
      <c r="I6648" s="1068"/>
    </row>
    <row r="6649" customFormat="false" ht="12.75" hidden="false" customHeight="false" outlineLevel="0" collapsed="false">
      <c r="A6649" s="1001" t="n">
        <v>6647</v>
      </c>
      <c r="B6649" s="1001" t="s">
        <v>14263</v>
      </c>
      <c r="C6649" s="1001" t="s">
        <v>999</v>
      </c>
      <c r="D6649" s="1001" t="s">
        <v>852</v>
      </c>
      <c r="E6649" s="1001" t="n">
        <v>1030121900</v>
      </c>
      <c r="F6649" s="1001" t="n">
        <v>16199</v>
      </c>
      <c r="G6649" s="1001" t="s">
        <v>14264</v>
      </c>
      <c r="H6649" s="1128" t="n">
        <v>2051</v>
      </c>
      <c r="I6649" s="1068"/>
    </row>
    <row r="6650" customFormat="false" ht="12.75" hidden="false" customHeight="false" outlineLevel="0" collapsed="false">
      <c r="A6650" s="1001" t="n">
        <v>6648</v>
      </c>
      <c r="B6650" s="1001" t="s">
        <v>14265</v>
      </c>
      <c r="C6650" s="1001" t="s">
        <v>1087</v>
      </c>
      <c r="D6650" s="1001" t="s">
        <v>848</v>
      </c>
      <c r="E6650" s="1001" t="n">
        <v>3150080980</v>
      </c>
      <c r="F6650" s="1001" t="n">
        <v>64099</v>
      </c>
      <c r="G6650" s="1001" t="s">
        <v>14266</v>
      </c>
      <c r="H6650" s="1128" t="n">
        <v>6769</v>
      </c>
      <c r="I6650" s="1068"/>
    </row>
    <row r="6651" customFormat="false" ht="12.75" hidden="false" customHeight="false" outlineLevel="0" collapsed="false">
      <c r="A6651" s="1001" t="n">
        <v>6649</v>
      </c>
      <c r="B6651" s="1001" t="s">
        <v>14267</v>
      </c>
      <c r="C6651" s="1001" t="s">
        <v>945</v>
      </c>
      <c r="D6651" s="1001" t="s">
        <v>852</v>
      </c>
      <c r="E6651" s="1001" t="n">
        <v>1030151680</v>
      </c>
      <c r="F6651" s="1001" t="n">
        <v>17178</v>
      </c>
      <c r="G6651" s="1001" t="s">
        <v>14268</v>
      </c>
      <c r="H6651" s="1128" t="n">
        <v>3060</v>
      </c>
      <c r="I6651" s="1068"/>
    </row>
    <row r="6652" customFormat="false" ht="12.75" hidden="false" customHeight="false" outlineLevel="0" collapsed="false">
      <c r="A6652" s="1001" t="n">
        <v>6650</v>
      </c>
      <c r="B6652" s="1001" t="s">
        <v>14269</v>
      </c>
      <c r="C6652" s="1001" t="s">
        <v>954</v>
      </c>
      <c r="D6652" s="1001" t="s">
        <v>852</v>
      </c>
      <c r="E6652" s="1001" t="n">
        <v>1030450610</v>
      </c>
      <c r="F6652" s="1001" t="n">
        <v>20061</v>
      </c>
      <c r="G6652" s="1001" t="s">
        <v>14270</v>
      </c>
      <c r="H6652" s="1128" t="n">
        <v>7112</v>
      </c>
      <c r="I6652" s="1068"/>
    </row>
    <row r="6653" customFormat="false" ht="12.75" hidden="false" customHeight="false" outlineLevel="0" collapsed="false">
      <c r="A6653" s="1001" t="n">
        <v>6651</v>
      </c>
      <c r="B6653" s="1001" t="s">
        <v>14271</v>
      </c>
      <c r="C6653" s="1001" t="s">
        <v>1518</v>
      </c>
      <c r="D6653" s="1001" t="s">
        <v>464</v>
      </c>
      <c r="E6653" s="1001" t="n">
        <v>2120400270</v>
      </c>
      <c r="F6653" s="1001" t="n">
        <v>59027</v>
      </c>
      <c r="G6653" s="1001" t="s">
        <v>14272</v>
      </c>
      <c r="H6653" s="1128" t="n">
        <v>10044</v>
      </c>
      <c r="I6653" s="1068"/>
    </row>
    <row r="6654" customFormat="false" ht="12.75" hidden="false" customHeight="false" outlineLevel="0" collapsed="false">
      <c r="A6654" s="1001" t="n">
        <v>6652</v>
      </c>
      <c r="B6654" s="1001" t="s">
        <v>14273</v>
      </c>
      <c r="C6654" s="1001" t="s">
        <v>1330</v>
      </c>
      <c r="D6654" s="1001" t="s">
        <v>861</v>
      </c>
      <c r="E6654" s="1001" t="n">
        <v>1050840790</v>
      </c>
      <c r="F6654" s="1001" t="n">
        <v>26080</v>
      </c>
      <c r="G6654" s="1001" t="s">
        <v>14274</v>
      </c>
      <c r="H6654" s="1128" t="n">
        <v>6086</v>
      </c>
      <c r="I6654" s="1068"/>
    </row>
    <row r="6655" customFormat="false" ht="12.75" hidden="false" customHeight="false" outlineLevel="0" collapsed="false">
      <c r="A6655" s="1001" t="n">
        <v>6653</v>
      </c>
      <c r="B6655" s="1001" t="s">
        <v>14275</v>
      </c>
      <c r="C6655" s="1001" t="s">
        <v>1151</v>
      </c>
      <c r="D6655" s="1001" t="s">
        <v>852</v>
      </c>
      <c r="E6655" s="1001" t="n">
        <v>1030770590</v>
      </c>
      <c r="F6655" s="1001" t="n">
        <v>14059</v>
      </c>
      <c r="G6655" s="1001" t="s">
        <v>14276</v>
      </c>
      <c r="H6655" s="1128" t="n">
        <v>475</v>
      </c>
      <c r="I6655" s="1068"/>
    </row>
    <row r="6656" customFormat="false" ht="12.75" hidden="false" customHeight="false" outlineLevel="0" collapsed="false">
      <c r="A6656" s="1001" t="n">
        <v>6654</v>
      </c>
      <c r="B6656" s="1001" t="s">
        <v>14277</v>
      </c>
      <c r="C6656" s="1001" t="s">
        <v>1032</v>
      </c>
      <c r="D6656" s="1001" t="s">
        <v>854</v>
      </c>
      <c r="E6656" s="1001" t="n">
        <v>1010071040</v>
      </c>
      <c r="F6656" s="1001" t="n">
        <v>5104</v>
      </c>
      <c r="G6656" s="1001" t="s">
        <v>14278</v>
      </c>
      <c r="H6656" s="1128" t="n">
        <v>102</v>
      </c>
      <c r="I6656" s="1068"/>
    </row>
    <row r="6657" customFormat="false" ht="12.75" hidden="false" customHeight="false" outlineLevel="0" collapsed="false">
      <c r="A6657" s="1001" t="n">
        <v>6655</v>
      </c>
      <c r="B6657" s="1001" t="s">
        <v>14279</v>
      </c>
      <c r="C6657" s="1001" t="s">
        <v>942</v>
      </c>
      <c r="D6657" s="1001" t="s">
        <v>847</v>
      </c>
      <c r="E6657" s="1001" t="n">
        <v>3180251400</v>
      </c>
      <c r="F6657" s="1001" t="n">
        <v>78140</v>
      </c>
      <c r="G6657" s="1001" t="s">
        <v>14280</v>
      </c>
      <c r="H6657" s="1128" t="n">
        <v>514</v>
      </c>
      <c r="I6657" s="1068"/>
    </row>
    <row r="6658" customFormat="false" ht="12.75" hidden="false" customHeight="false" outlineLevel="0" collapsed="false">
      <c r="A6658" s="1001" t="n">
        <v>6656</v>
      </c>
      <c r="B6658" s="1001" t="s">
        <v>14281</v>
      </c>
      <c r="C6658" s="1001" t="s">
        <v>1068</v>
      </c>
      <c r="D6658" s="1001" t="s">
        <v>462</v>
      </c>
      <c r="E6658" s="1001" t="n">
        <v>2110030460</v>
      </c>
      <c r="F6658" s="1001" t="n">
        <v>42046</v>
      </c>
      <c r="G6658" s="1001" t="s">
        <v>14282</v>
      </c>
      <c r="H6658" s="1128" t="n">
        <v>3558</v>
      </c>
      <c r="I6658" s="1068"/>
    </row>
    <row r="6659" customFormat="false" ht="12.75" hidden="false" customHeight="false" outlineLevel="0" collapsed="false">
      <c r="A6659" s="1001" t="n">
        <v>6657</v>
      </c>
      <c r="B6659" s="1001" t="s">
        <v>14283</v>
      </c>
      <c r="C6659" s="1001" t="s">
        <v>1591</v>
      </c>
      <c r="D6659" s="1001" t="s">
        <v>851</v>
      </c>
      <c r="E6659" s="1001" t="n">
        <v>1070340580</v>
      </c>
      <c r="F6659" s="1001" t="n">
        <v>10058</v>
      </c>
      <c r="G6659" s="1001" t="s">
        <v>14284</v>
      </c>
      <c r="H6659" s="1128" t="n">
        <v>7615</v>
      </c>
      <c r="I6659" s="1068"/>
    </row>
    <row r="6660" customFormat="false" ht="12.75" hidden="false" customHeight="false" outlineLevel="0" collapsed="false">
      <c r="A6660" s="1001" t="n">
        <v>6658</v>
      </c>
      <c r="B6660" s="1001" t="s">
        <v>14285</v>
      </c>
      <c r="C6660" s="1001" t="s">
        <v>962</v>
      </c>
      <c r="D6660" s="1001" t="s">
        <v>847</v>
      </c>
      <c r="E6660" s="1001" t="n">
        <v>3181030370</v>
      </c>
      <c r="F6660" s="1001" t="n">
        <v>102037</v>
      </c>
      <c r="G6660" s="1001" t="s">
        <v>14286</v>
      </c>
      <c r="H6660" s="1128" t="n">
        <v>6355</v>
      </c>
      <c r="I6660" s="1068"/>
    </row>
    <row r="6661" customFormat="false" ht="12.75" hidden="false" customHeight="false" outlineLevel="0" collapsed="false">
      <c r="A6661" s="1001" t="n">
        <v>6659</v>
      </c>
      <c r="B6661" s="1001" t="s">
        <v>14287</v>
      </c>
      <c r="C6661" s="1001" t="s">
        <v>1068</v>
      </c>
      <c r="D6661" s="1001" t="s">
        <v>462</v>
      </c>
      <c r="E6661" s="1001" t="n">
        <v>2110030470</v>
      </c>
      <c r="F6661" s="1001" t="n">
        <v>42047</v>
      </c>
      <c r="G6661" s="1001" t="s">
        <v>14288</v>
      </c>
      <c r="H6661" s="1128" t="n">
        <v>2552</v>
      </c>
      <c r="I6661" s="1068"/>
    </row>
    <row r="6662" customFormat="false" ht="12.75" hidden="false" customHeight="false" outlineLevel="0" collapsed="false">
      <c r="A6662" s="1001" t="n">
        <v>6660</v>
      </c>
      <c r="B6662" s="1001" t="s">
        <v>14289</v>
      </c>
      <c r="C6662" s="1001" t="s">
        <v>948</v>
      </c>
      <c r="D6662" s="1001" t="s">
        <v>462</v>
      </c>
      <c r="E6662" s="1001" t="n">
        <v>2110590610</v>
      </c>
      <c r="F6662" s="1001" t="n">
        <v>41061</v>
      </c>
      <c r="G6662" s="1001" t="s">
        <v>14290</v>
      </c>
      <c r="H6662" s="1128" t="n">
        <v>919</v>
      </c>
      <c r="I6662" s="1068"/>
    </row>
    <row r="6663" customFormat="false" ht="12.75" hidden="false" customHeight="false" outlineLevel="0" collapsed="false">
      <c r="A6663" s="1001" t="n">
        <v>6661</v>
      </c>
      <c r="B6663" s="1001" t="s">
        <v>14291</v>
      </c>
      <c r="C6663" s="1001" t="s">
        <v>905</v>
      </c>
      <c r="D6663" s="1001" t="s">
        <v>855</v>
      </c>
      <c r="E6663" s="1001" t="n">
        <v>3160310510</v>
      </c>
      <c r="F6663" s="1001" t="n">
        <v>71053</v>
      </c>
      <c r="G6663" s="1001" t="s">
        <v>14292</v>
      </c>
      <c r="H6663" s="1128" t="n">
        <v>3704</v>
      </c>
      <c r="I6663" s="1068"/>
    </row>
    <row r="6664" customFormat="false" ht="12.75" hidden="false" customHeight="false" outlineLevel="0" collapsed="false">
      <c r="A6664" s="1001" t="n">
        <v>6662</v>
      </c>
      <c r="B6664" s="1001" t="s">
        <v>14293</v>
      </c>
      <c r="C6664" s="1001" t="s">
        <v>982</v>
      </c>
      <c r="D6664" s="1001" t="s">
        <v>857</v>
      </c>
      <c r="E6664" s="1001" t="n">
        <v>4190180180</v>
      </c>
      <c r="F6664" s="1001" t="n">
        <v>85018</v>
      </c>
      <c r="G6664" s="1001" t="s">
        <v>14294</v>
      </c>
      <c r="H6664" s="1128" t="n">
        <v>5588</v>
      </c>
      <c r="I6664" s="1068"/>
    </row>
    <row r="6665" customFormat="false" ht="12.75" hidden="false" customHeight="false" outlineLevel="0" collapsed="false">
      <c r="A6665" s="1001" t="n">
        <v>6663</v>
      </c>
      <c r="B6665" s="1001" t="s">
        <v>14295</v>
      </c>
      <c r="C6665" s="1001" t="s">
        <v>908</v>
      </c>
      <c r="D6665" s="1001" t="s">
        <v>854</v>
      </c>
      <c r="E6665" s="1001" t="n">
        <v>1010272180</v>
      </c>
      <c r="F6665" s="1001" t="n">
        <v>4218</v>
      </c>
      <c r="G6665" s="1001" t="s">
        <v>14296</v>
      </c>
      <c r="H6665" s="1128" t="n">
        <v>554</v>
      </c>
      <c r="I6665" s="1068"/>
    </row>
    <row r="6666" customFormat="false" ht="12.75" hidden="false" customHeight="false" outlineLevel="0" collapsed="false">
      <c r="A6666" s="1001" t="n">
        <v>6664</v>
      </c>
      <c r="B6666" s="1001" t="s">
        <v>14297</v>
      </c>
      <c r="C6666" s="1001" t="s">
        <v>988</v>
      </c>
      <c r="D6666" s="1001" t="s">
        <v>854</v>
      </c>
      <c r="E6666" s="1001" t="n">
        <v>1010021560</v>
      </c>
      <c r="F6666" s="1001" t="n">
        <v>6159</v>
      </c>
      <c r="G6666" s="1001" t="s">
        <v>14298</v>
      </c>
      <c r="H6666" s="1128" t="n">
        <v>509</v>
      </c>
      <c r="I6666" s="1068"/>
    </row>
    <row r="6667" customFormat="false" ht="12.75" hidden="false" customHeight="false" outlineLevel="0" collapsed="false">
      <c r="A6667" s="1001" t="n">
        <v>6665</v>
      </c>
      <c r="B6667" s="1001" t="s">
        <v>14299</v>
      </c>
      <c r="C6667" s="1001" t="s">
        <v>1543</v>
      </c>
      <c r="D6667" s="662" t="s">
        <v>856</v>
      </c>
      <c r="E6667" s="1001" t="n">
        <v>4201110770</v>
      </c>
      <c r="F6667" s="1001" t="n">
        <v>111077</v>
      </c>
      <c r="G6667" s="1001" t="s">
        <v>14300</v>
      </c>
      <c r="H6667" s="1128" t="n">
        <v>8640</v>
      </c>
      <c r="I6667" s="1068"/>
    </row>
    <row r="6668" customFormat="false" ht="12.75" hidden="false" customHeight="false" outlineLevel="0" collapsed="false">
      <c r="A6668" s="1001" t="n">
        <v>6666</v>
      </c>
      <c r="B6668" s="1001" t="s">
        <v>14301</v>
      </c>
      <c r="C6668" s="1001" t="s">
        <v>2111</v>
      </c>
      <c r="D6668" s="1001" t="s">
        <v>849</v>
      </c>
      <c r="E6668" s="1001" t="n">
        <v>1080500410</v>
      </c>
      <c r="F6668" s="1001" t="n">
        <v>36042</v>
      </c>
      <c r="G6668" s="1001" t="s">
        <v>14302</v>
      </c>
      <c r="H6668" s="1128" t="n">
        <v>8516</v>
      </c>
      <c r="I6668" s="1068"/>
    </row>
    <row r="6669" customFormat="false" ht="12.75" hidden="false" customHeight="false" outlineLevel="0" collapsed="false">
      <c r="A6669" s="1001" t="n">
        <v>6667</v>
      </c>
      <c r="B6669" s="1001" t="s">
        <v>14303</v>
      </c>
      <c r="C6669" s="1001" t="s">
        <v>922</v>
      </c>
      <c r="D6669" s="1001" t="s">
        <v>848</v>
      </c>
      <c r="E6669" s="1001" t="n">
        <v>3150721390</v>
      </c>
      <c r="F6669" s="1001" t="n">
        <v>65139</v>
      </c>
      <c r="G6669" s="1001" t="s">
        <v>14304</v>
      </c>
      <c r="H6669" s="1128" t="n">
        <v>290</v>
      </c>
      <c r="I6669" s="1068"/>
    </row>
    <row r="6670" customFormat="false" ht="12.75" hidden="false" customHeight="false" outlineLevel="0" collapsed="false">
      <c r="A6670" s="1001" t="n">
        <v>6668</v>
      </c>
      <c r="B6670" s="1001" t="s">
        <v>14305</v>
      </c>
      <c r="C6670" s="1001" t="s">
        <v>890</v>
      </c>
      <c r="D6670" s="1001" t="s">
        <v>468</v>
      </c>
      <c r="E6670" s="1001" t="n">
        <v>3130600400</v>
      </c>
      <c r="F6670" s="1001" t="n">
        <v>68040</v>
      </c>
      <c r="G6670" s="1001" t="s">
        <v>14306</v>
      </c>
      <c r="H6670" s="1128" t="n">
        <v>531</v>
      </c>
      <c r="I6670" s="1068"/>
    </row>
    <row r="6671" customFormat="false" ht="12.75" hidden="false" customHeight="false" outlineLevel="0" collapsed="false">
      <c r="A6671" s="1001" t="n">
        <v>6669</v>
      </c>
      <c r="B6671" s="1001" t="s">
        <v>14307</v>
      </c>
      <c r="C6671" s="1001" t="s">
        <v>1497</v>
      </c>
      <c r="D6671" s="1001" t="s">
        <v>462</v>
      </c>
      <c r="E6671" s="1001" t="n">
        <v>2110440510</v>
      </c>
      <c r="F6671" s="1001" t="n">
        <v>43051</v>
      </c>
      <c r="G6671" s="1001" t="s">
        <v>14308</v>
      </c>
      <c r="H6671" s="1128" t="n">
        <v>896</v>
      </c>
      <c r="I6671" s="1068"/>
    </row>
    <row r="6672" customFormat="false" ht="12.75" hidden="false" customHeight="false" outlineLevel="0" collapsed="false">
      <c r="A6672" s="1001" t="n">
        <v>6670</v>
      </c>
      <c r="B6672" s="1001" t="s">
        <v>14309</v>
      </c>
      <c r="C6672" s="1001" t="s">
        <v>925</v>
      </c>
      <c r="D6672" s="1001" t="s">
        <v>848</v>
      </c>
      <c r="E6672" s="1001" t="n">
        <v>3150510780</v>
      </c>
      <c r="F6672" s="1001" t="n">
        <v>63078</v>
      </c>
      <c r="G6672" s="1001" t="s">
        <v>14310</v>
      </c>
      <c r="H6672" s="1128" t="n">
        <v>3044</v>
      </c>
      <c r="I6672" s="1068"/>
    </row>
    <row r="6673" customFormat="false" ht="12.75" hidden="false" customHeight="false" outlineLevel="0" collapsed="false">
      <c r="A6673" s="1001" t="n">
        <v>6671</v>
      </c>
      <c r="B6673" s="1001" t="s">
        <v>14311</v>
      </c>
      <c r="C6673" s="1001" t="s">
        <v>1174</v>
      </c>
      <c r="D6673" s="1001" t="s">
        <v>847</v>
      </c>
      <c r="E6673" s="1001" t="n">
        <v>3180221250</v>
      </c>
      <c r="F6673" s="1001" t="n">
        <v>79129</v>
      </c>
      <c r="G6673" s="1001" t="s">
        <v>14312</v>
      </c>
      <c r="H6673" s="1128" t="n">
        <v>2945</v>
      </c>
      <c r="I6673" s="1068"/>
    </row>
    <row r="6674" customFormat="false" ht="12.75" hidden="false" customHeight="false" outlineLevel="0" collapsed="false">
      <c r="A6674" s="1001" t="n">
        <v>6672</v>
      </c>
      <c r="B6674" s="1001" t="s">
        <v>14313</v>
      </c>
      <c r="C6674" s="1001" t="s">
        <v>1017</v>
      </c>
      <c r="D6674" s="1001" t="s">
        <v>847</v>
      </c>
      <c r="E6674" s="1001" t="n">
        <v>3180670870</v>
      </c>
      <c r="F6674" s="1001" t="n">
        <v>80087</v>
      </c>
      <c r="G6674" s="1001" t="s">
        <v>14314</v>
      </c>
      <c r="H6674" s="1128" t="n">
        <v>796</v>
      </c>
      <c r="I6674" s="1068"/>
    </row>
    <row r="6675" customFormat="false" ht="12.75" hidden="false" customHeight="false" outlineLevel="0" collapsed="false">
      <c r="A6675" s="1001" t="n">
        <v>6673</v>
      </c>
      <c r="B6675" s="1001" t="s">
        <v>14315</v>
      </c>
      <c r="C6675" s="1001" t="s">
        <v>954</v>
      </c>
      <c r="D6675" s="1001" t="s">
        <v>852</v>
      </c>
      <c r="E6675" s="1001" t="n">
        <v>1030450620</v>
      </c>
      <c r="F6675" s="1001" t="n">
        <v>20062</v>
      </c>
      <c r="G6675" s="1001" t="s">
        <v>14316</v>
      </c>
      <c r="H6675" s="1128" t="n">
        <v>1441</v>
      </c>
      <c r="I6675" s="1068"/>
    </row>
    <row r="6676" customFormat="false" ht="12.75" hidden="false" customHeight="false" outlineLevel="0" collapsed="false">
      <c r="A6676" s="1001" t="n">
        <v>6674</v>
      </c>
      <c r="B6676" s="1001" t="s">
        <v>14317</v>
      </c>
      <c r="C6676" s="1001" t="s">
        <v>1497</v>
      </c>
      <c r="D6676" s="1001" t="s">
        <v>462</v>
      </c>
      <c r="E6676" s="1001" t="n">
        <v>2110440520</v>
      </c>
      <c r="F6676" s="1001" t="n">
        <v>43052</v>
      </c>
      <c r="G6676" s="1001" t="s">
        <v>14318</v>
      </c>
      <c r="H6676" s="1128" t="n">
        <v>1055</v>
      </c>
      <c r="I6676" s="1068"/>
    </row>
    <row r="6677" customFormat="false" ht="12.75" hidden="false" customHeight="false" outlineLevel="0" collapsed="false">
      <c r="A6677" s="1001" t="n">
        <v>6675</v>
      </c>
      <c r="B6677" s="1001" t="s">
        <v>14319</v>
      </c>
      <c r="C6677" s="1001" t="s">
        <v>908</v>
      </c>
      <c r="D6677" s="1001" t="s">
        <v>854</v>
      </c>
      <c r="E6677" s="1001" t="n">
        <v>1010272190</v>
      </c>
      <c r="F6677" s="1001" t="n">
        <v>4219</v>
      </c>
      <c r="G6677" s="1001" t="s">
        <v>14320</v>
      </c>
      <c r="H6677" s="1128" t="n">
        <v>300</v>
      </c>
      <c r="I6677" s="1068"/>
    </row>
    <row r="6678" customFormat="false" ht="12.75" hidden="false" customHeight="false" outlineLevel="0" collapsed="false">
      <c r="A6678" s="1001" t="n">
        <v>6676</v>
      </c>
      <c r="B6678" s="1001" t="s">
        <v>14321</v>
      </c>
      <c r="C6678" s="1001" t="s">
        <v>896</v>
      </c>
      <c r="D6678" s="1001" t="s">
        <v>458</v>
      </c>
      <c r="E6678" s="1001" t="n">
        <v>2090630190</v>
      </c>
      <c r="F6678" s="1001" t="n">
        <v>47020</v>
      </c>
      <c r="G6678" s="1001" t="s">
        <v>14322</v>
      </c>
      <c r="H6678" s="1128" t="n">
        <v>11742</v>
      </c>
      <c r="I6678" s="1068"/>
    </row>
    <row r="6679" customFormat="false" ht="12.75" hidden="false" customHeight="false" outlineLevel="0" collapsed="false">
      <c r="A6679" s="1001" t="n">
        <v>6677</v>
      </c>
      <c r="B6679" s="1001" t="s">
        <v>14323</v>
      </c>
      <c r="C6679" s="1001" t="s">
        <v>988</v>
      </c>
      <c r="D6679" s="1001" t="s">
        <v>854</v>
      </c>
      <c r="E6679" s="1001" t="n">
        <v>1010021570</v>
      </c>
      <c r="F6679" s="1001" t="n">
        <v>6160</v>
      </c>
      <c r="G6679" s="1001" t="s">
        <v>14324</v>
      </c>
      <c r="H6679" s="1128" t="n">
        <v>5878</v>
      </c>
      <c r="I6679" s="1068"/>
    </row>
    <row r="6680" customFormat="false" ht="12.75" hidden="false" customHeight="false" outlineLevel="0" collapsed="false">
      <c r="A6680" s="1001" t="n">
        <v>6678</v>
      </c>
      <c r="B6680" s="1001" t="s">
        <v>14325</v>
      </c>
      <c r="C6680" s="1001" t="s">
        <v>1120</v>
      </c>
      <c r="D6680" s="1001" t="s">
        <v>854</v>
      </c>
      <c r="E6680" s="1001" t="n">
        <v>1010881360</v>
      </c>
      <c r="F6680" s="1001" t="n">
        <v>2137</v>
      </c>
      <c r="G6680" s="1001" t="s">
        <v>14326</v>
      </c>
      <c r="H6680" s="1128" t="n">
        <v>4751</v>
      </c>
      <c r="I6680" s="1068"/>
    </row>
    <row r="6681" customFormat="false" ht="12.75" hidden="false" customHeight="false" outlineLevel="0" collapsed="false">
      <c r="A6681" s="1001" t="n">
        <v>6679</v>
      </c>
      <c r="B6681" s="1001" t="s">
        <v>14327</v>
      </c>
      <c r="C6681" s="1001" t="s">
        <v>922</v>
      </c>
      <c r="D6681" s="1001" t="s">
        <v>848</v>
      </c>
      <c r="E6681" s="1001" t="n">
        <v>3150721400</v>
      </c>
      <c r="F6681" s="1001" t="n">
        <v>65140</v>
      </c>
      <c r="G6681" s="1001" t="s">
        <v>14328</v>
      </c>
      <c r="H6681" s="1128" t="n">
        <v>3701</v>
      </c>
      <c r="I6681" s="1068"/>
    </row>
    <row r="6682" customFormat="false" ht="12.75" hidden="false" customHeight="false" outlineLevel="0" collapsed="false">
      <c r="A6682" s="1001" t="n">
        <v>6680</v>
      </c>
      <c r="B6682" s="1001" t="s">
        <v>14329</v>
      </c>
      <c r="C6682" s="1001" t="s">
        <v>1543</v>
      </c>
      <c r="D6682" s="662" t="s">
        <v>856</v>
      </c>
      <c r="E6682" s="1001" t="n">
        <v>4201110780</v>
      </c>
      <c r="F6682" s="1001" t="n">
        <v>111078</v>
      </c>
      <c r="G6682" s="1001" t="s">
        <v>14330</v>
      </c>
      <c r="H6682" s="1128" t="n">
        <v>4581</v>
      </c>
      <c r="I6682" s="1068"/>
    </row>
    <row r="6683" customFormat="false" ht="12.75" hidden="false" customHeight="false" outlineLevel="0" collapsed="false">
      <c r="A6683" s="1001" t="n">
        <v>6681</v>
      </c>
      <c r="B6683" s="1001" t="s">
        <v>14331</v>
      </c>
      <c r="C6683" s="1001" t="s">
        <v>1543</v>
      </c>
      <c r="D6683" s="662" t="s">
        <v>856</v>
      </c>
      <c r="E6683" s="1001" t="n">
        <v>4201110790</v>
      </c>
      <c r="F6683" s="1001" t="n">
        <v>111079</v>
      </c>
      <c r="G6683" s="1001" t="s">
        <v>14332</v>
      </c>
      <c r="H6683" s="1128" t="n">
        <v>629</v>
      </c>
      <c r="I6683" s="1068"/>
    </row>
    <row r="6684" customFormat="false" ht="12.75" hidden="false" customHeight="false" outlineLevel="0" collapsed="false">
      <c r="A6684" s="1001" t="n">
        <v>6682</v>
      </c>
      <c r="B6684" s="1001" t="s">
        <v>14333</v>
      </c>
      <c r="C6684" s="1001" t="s">
        <v>939</v>
      </c>
      <c r="D6684" s="1001" t="s">
        <v>464</v>
      </c>
      <c r="E6684" s="1001" t="n">
        <v>2120330700</v>
      </c>
      <c r="F6684" s="1001" t="n">
        <v>60071</v>
      </c>
      <c r="G6684" s="1001" t="s">
        <v>14334</v>
      </c>
      <c r="H6684" s="1128" t="n">
        <v>3016</v>
      </c>
      <c r="I6684" s="1068"/>
    </row>
    <row r="6685" customFormat="false" ht="12.75" hidden="false" customHeight="false" outlineLevel="0" collapsed="false">
      <c r="A6685" s="1001" t="n">
        <v>6683</v>
      </c>
      <c r="B6685" s="1001" t="s">
        <v>14335</v>
      </c>
      <c r="C6685" s="1001" t="s">
        <v>1174</v>
      </c>
      <c r="D6685" s="1001" t="s">
        <v>847</v>
      </c>
      <c r="E6685" s="1001" t="n">
        <v>3180221260</v>
      </c>
      <c r="F6685" s="1001" t="n">
        <v>79130</v>
      </c>
      <c r="G6685" s="1001" t="s">
        <v>14336</v>
      </c>
      <c r="H6685" s="1128" t="n">
        <v>4291</v>
      </c>
      <c r="I6685" s="1068"/>
    </row>
    <row r="6686" customFormat="false" ht="12.75" hidden="false" customHeight="false" outlineLevel="0" collapsed="false">
      <c r="A6686" s="1001" t="n">
        <v>6684</v>
      </c>
      <c r="B6686" s="1001" t="s">
        <v>14337</v>
      </c>
      <c r="C6686" s="1001" t="s">
        <v>1320</v>
      </c>
      <c r="D6686" s="1001" t="s">
        <v>462</v>
      </c>
      <c r="E6686" s="1001" t="n">
        <v>2111050380</v>
      </c>
      <c r="F6686" s="1001" t="n">
        <v>109038</v>
      </c>
      <c r="G6686" s="1001" t="s">
        <v>14338</v>
      </c>
      <c r="H6686" s="1128" t="n">
        <v>2179</v>
      </c>
      <c r="I6686" s="1068"/>
    </row>
    <row r="6687" customFormat="false" ht="12.75" hidden="false" customHeight="false" outlineLevel="0" collapsed="false">
      <c r="A6687" s="1001" t="n">
        <v>6685</v>
      </c>
      <c r="B6687" s="1001" t="s">
        <v>14339</v>
      </c>
      <c r="C6687" s="1001" t="s">
        <v>1092</v>
      </c>
      <c r="D6687" s="1001" t="s">
        <v>848</v>
      </c>
      <c r="E6687" s="1001" t="n">
        <v>3150200880</v>
      </c>
      <c r="F6687" s="1001" t="n">
        <v>61088</v>
      </c>
      <c r="G6687" s="1001" t="s">
        <v>14340</v>
      </c>
      <c r="H6687" s="1128" t="n">
        <v>20366</v>
      </c>
      <c r="I6687" s="1068"/>
    </row>
    <row r="6688" customFormat="false" ht="12.75" hidden="false" customHeight="false" outlineLevel="0" collapsed="false">
      <c r="A6688" s="1001" t="n">
        <v>6686</v>
      </c>
      <c r="B6688" s="1001" t="s">
        <v>14341</v>
      </c>
      <c r="C6688" s="1001" t="s">
        <v>922</v>
      </c>
      <c r="D6688" s="1001" t="s">
        <v>848</v>
      </c>
      <c r="E6688" s="1001" t="n">
        <v>3150721410</v>
      </c>
      <c r="F6688" s="1001" t="n">
        <v>65141</v>
      </c>
      <c r="G6688" s="1001" t="s">
        <v>14342</v>
      </c>
      <c r="H6688" s="1128" t="n">
        <v>1200</v>
      </c>
      <c r="I6688" s="1068"/>
    </row>
    <row r="6689" customFormat="false" ht="12.75" hidden="false" customHeight="false" outlineLevel="0" collapsed="false">
      <c r="A6689" s="1001" t="n">
        <v>6687</v>
      </c>
      <c r="B6689" s="1001" t="s">
        <v>14343</v>
      </c>
      <c r="C6689" s="1001" t="s">
        <v>1032</v>
      </c>
      <c r="D6689" s="1001" t="s">
        <v>854</v>
      </c>
      <c r="E6689" s="1001" t="n">
        <v>1010071050</v>
      </c>
      <c r="F6689" s="1001" t="n">
        <v>5105</v>
      </c>
      <c r="G6689" s="1001" t="s">
        <v>14344</v>
      </c>
      <c r="H6689" s="1128" t="n">
        <v>239</v>
      </c>
      <c r="I6689" s="1068"/>
    </row>
    <row r="6690" customFormat="false" ht="12.75" hidden="false" customHeight="false" outlineLevel="0" collapsed="false">
      <c r="A6690" s="1001" t="n">
        <v>6688</v>
      </c>
      <c r="B6690" s="1001" t="s">
        <v>14345</v>
      </c>
      <c r="C6690" s="1001" t="s">
        <v>974</v>
      </c>
      <c r="D6690" s="1001" t="s">
        <v>853</v>
      </c>
      <c r="E6690" s="1001" t="n">
        <v>3140940490</v>
      </c>
      <c r="F6690" s="1001" t="n">
        <v>94049</v>
      </c>
      <c r="G6690" s="1001" t="s">
        <v>14346</v>
      </c>
      <c r="H6690" s="1128" t="n">
        <v>663</v>
      </c>
      <c r="I6690" s="1068"/>
    </row>
    <row r="6691" customFormat="false" ht="12.75" hidden="false" customHeight="false" outlineLevel="0" collapsed="false">
      <c r="A6691" s="1001" t="n">
        <v>6689</v>
      </c>
      <c r="B6691" s="1001" t="s">
        <v>14347</v>
      </c>
      <c r="C6691" s="1001" t="s">
        <v>1381</v>
      </c>
      <c r="D6691" s="1001" t="s">
        <v>851</v>
      </c>
      <c r="E6691" s="1001" t="n">
        <v>1070390280</v>
      </c>
      <c r="F6691" s="1001" t="n">
        <v>11028</v>
      </c>
      <c r="G6691" s="1001" t="s">
        <v>14348</v>
      </c>
      <c r="H6691" s="1128" t="n">
        <v>1273</v>
      </c>
      <c r="I6691" s="1068"/>
    </row>
    <row r="6692" customFormat="false" ht="12.75" hidden="false" customHeight="false" outlineLevel="0" collapsed="false">
      <c r="A6692" s="1001" t="n">
        <v>6690</v>
      </c>
      <c r="B6692" s="1001" t="s">
        <v>14349</v>
      </c>
      <c r="C6692" s="1001" t="s">
        <v>1434</v>
      </c>
      <c r="D6692" s="1001" t="s">
        <v>458</v>
      </c>
      <c r="E6692" s="1001" t="n">
        <v>2090050350</v>
      </c>
      <c r="F6692" s="1001" t="n">
        <v>51035</v>
      </c>
      <c r="G6692" s="1001" t="s">
        <v>14350</v>
      </c>
      <c r="H6692" s="1128" t="n">
        <v>1218</v>
      </c>
      <c r="I6692" s="1068"/>
    </row>
    <row r="6693" customFormat="false" ht="12.75" hidden="false" customHeight="false" outlineLevel="0" collapsed="false">
      <c r="A6693" s="1001" t="n">
        <v>6691</v>
      </c>
      <c r="B6693" s="1001" t="s">
        <v>14351</v>
      </c>
      <c r="C6693" s="1001" t="s">
        <v>1418</v>
      </c>
      <c r="D6693" s="1001" t="s">
        <v>850</v>
      </c>
      <c r="E6693" s="1001" t="n">
        <v>1060930430</v>
      </c>
      <c r="F6693" s="1001" t="n">
        <v>93043</v>
      </c>
      <c r="G6693" s="1001" t="s">
        <v>14352</v>
      </c>
      <c r="H6693" s="1128" t="n">
        <v>6301</v>
      </c>
      <c r="I6693" s="1068"/>
    </row>
    <row r="6694" customFormat="false" ht="12.75" hidden="false" customHeight="false" outlineLevel="0" collapsed="false">
      <c r="A6694" s="1001" t="n">
        <v>6692</v>
      </c>
      <c r="B6694" s="1001" t="s">
        <v>14353</v>
      </c>
      <c r="C6694" s="1001" t="s">
        <v>1055</v>
      </c>
      <c r="D6694" s="1001" t="s">
        <v>852</v>
      </c>
      <c r="E6694" s="1001" t="n">
        <v>1030861020</v>
      </c>
      <c r="F6694" s="1001" t="n">
        <v>12120</v>
      </c>
      <c r="G6694" s="1001" t="s">
        <v>14354</v>
      </c>
      <c r="H6694" s="1128" t="n">
        <v>10969</v>
      </c>
      <c r="I6694" s="1068"/>
    </row>
    <row r="6695" customFormat="false" ht="12.75" hidden="false" customHeight="false" outlineLevel="0" collapsed="false">
      <c r="A6695" s="1001" t="n">
        <v>6693</v>
      </c>
      <c r="B6695" s="1001" t="s">
        <v>14355</v>
      </c>
      <c r="C6695" s="1001" t="s">
        <v>974</v>
      </c>
      <c r="D6695" s="1001" t="s">
        <v>853</v>
      </c>
      <c r="E6695" s="1001" t="n">
        <v>3140940500</v>
      </c>
      <c r="F6695" s="1001" t="n">
        <v>94050</v>
      </c>
      <c r="G6695" s="1001" t="s">
        <v>14356</v>
      </c>
      <c r="H6695" s="1128" t="n">
        <v>2140</v>
      </c>
      <c r="I6695" s="1068"/>
    </row>
    <row r="6696" customFormat="false" ht="12.75" hidden="false" customHeight="false" outlineLevel="0" collapsed="false">
      <c r="A6696" s="1001" t="n">
        <v>6694</v>
      </c>
      <c r="B6696" s="1001" t="s">
        <v>14357</v>
      </c>
      <c r="C6696" s="1001" t="s">
        <v>951</v>
      </c>
      <c r="D6696" s="1001" t="s">
        <v>852</v>
      </c>
      <c r="E6696" s="1001" t="n">
        <v>1030260920</v>
      </c>
      <c r="F6696" s="1001" t="n">
        <v>19095</v>
      </c>
      <c r="G6696" s="1001" t="s">
        <v>14358</v>
      </c>
      <c r="H6696" s="1128" t="n">
        <v>3185</v>
      </c>
      <c r="I6696" s="1068"/>
    </row>
    <row r="6697" customFormat="false" ht="12.75" hidden="false" customHeight="false" outlineLevel="0" collapsed="false">
      <c r="A6697" s="1001" t="n">
        <v>6695</v>
      </c>
      <c r="B6697" s="1001" t="s">
        <v>14359</v>
      </c>
      <c r="C6697" s="1001" t="s">
        <v>1881</v>
      </c>
      <c r="D6697" s="1001" t="s">
        <v>458</v>
      </c>
      <c r="E6697" s="1001" t="n">
        <v>2090300430</v>
      </c>
      <c r="F6697" s="1001" t="n">
        <v>48043</v>
      </c>
      <c r="G6697" s="1001" t="s">
        <v>14360</v>
      </c>
      <c r="H6697" s="1128" t="n">
        <v>48782</v>
      </c>
      <c r="I6697" s="1068"/>
    </row>
    <row r="6698" customFormat="false" ht="12.75" hidden="false" customHeight="false" outlineLevel="0" collapsed="false">
      <c r="A6698" s="1001" t="n">
        <v>6696</v>
      </c>
      <c r="B6698" s="1001" t="s">
        <v>14361</v>
      </c>
      <c r="C6698" s="1001" t="s">
        <v>893</v>
      </c>
      <c r="D6698" s="1001" t="s">
        <v>852</v>
      </c>
      <c r="E6698" s="1001" t="n">
        <v>1030492080</v>
      </c>
      <c r="F6698" s="1001" t="n">
        <v>15209</v>
      </c>
      <c r="G6698" s="1001" t="s">
        <v>14362</v>
      </c>
      <c r="H6698" s="1128" t="n">
        <v>79442</v>
      </c>
      <c r="I6698" s="1068"/>
    </row>
    <row r="6699" customFormat="false" ht="12.75" hidden="false" customHeight="false" outlineLevel="0" collapsed="false">
      <c r="A6699" s="1001" t="n">
        <v>6697</v>
      </c>
      <c r="B6699" s="1001" t="s">
        <v>14363</v>
      </c>
      <c r="C6699" s="1001" t="s">
        <v>1215</v>
      </c>
      <c r="D6699" s="1001" t="s">
        <v>858</v>
      </c>
      <c r="E6699" s="1001" t="n">
        <v>1040140850</v>
      </c>
      <c r="F6699" s="1001" t="n">
        <v>21092</v>
      </c>
      <c r="G6699" s="1001" t="s">
        <v>14364</v>
      </c>
      <c r="H6699" s="1128" t="n">
        <v>1846</v>
      </c>
      <c r="I6699" s="1068"/>
    </row>
    <row r="6700" customFormat="false" ht="12.75" hidden="false" customHeight="false" outlineLevel="0" collapsed="false">
      <c r="A6700" s="1001" t="n">
        <v>6698</v>
      </c>
      <c r="B6700" s="1001" t="s">
        <v>14365</v>
      </c>
      <c r="C6700" s="1001" t="s">
        <v>2111</v>
      </c>
      <c r="D6700" s="1001" t="s">
        <v>849</v>
      </c>
      <c r="E6700" s="1001" t="n">
        <v>1080500420</v>
      </c>
      <c r="F6700" s="1001" t="n">
        <v>36043</v>
      </c>
      <c r="G6700" s="1001" t="s">
        <v>14366</v>
      </c>
      <c r="H6700" s="1128" t="n">
        <v>2443</v>
      </c>
      <c r="I6700" s="1068"/>
    </row>
    <row r="6701" customFormat="false" ht="12.75" hidden="false" customHeight="false" outlineLevel="0" collapsed="false">
      <c r="A6701" s="1001" t="n">
        <v>6699</v>
      </c>
      <c r="B6701" s="1001" t="s">
        <v>14367</v>
      </c>
      <c r="C6701" s="1001" t="s">
        <v>1591</v>
      </c>
      <c r="D6701" s="1001" t="s">
        <v>851</v>
      </c>
      <c r="E6701" s="1001" t="n">
        <v>1070340590</v>
      </c>
      <c r="F6701" s="1001" t="n">
        <v>10059</v>
      </c>
      <c r="G6701" s="1001" t="s">
        <v>14368</v>
      </c>
      <c r="H6701" s="1128" t="n">
        <v>17607</v>
      </c>
      <c r="I6701" s="1068"/>
    </row>
    <row r="6702" customFormat="false" ht="12.75" hidden="false" customHeight="false" outlineLevel="0" collapsed="false">
      <c r="A6702" s="1001" t="n">
        <v>6700</v>
      </c>
      <c r="B6702" s="1001" t="s">
        <v>14369</v>
      </c>
      <c r="C6702" s="1001" t="s">
        <v>1035</v>
      </c>
      <c r="D6702" s="1001" t="s">
        <v>854</v>
      </c>
      <c r="E6702" s="1001" t="n">
        <v>1010812530</v>
      </c>
      <c r="F6702" s="1001" t="n">
        <v>1263</v>
      </c>
      <c r="G6702" s="1001" t="s">
        <v>14370</v>
      </c>
      <c r="H6702" s="1128" t="n">
        <v>919</v>
      </c>
      <c r="I6702" s="1068"/>
    </row>
    <row r="6703" customFormat="false" ht="12.75" hidden="false" customHeight="false" outlineLevel="0" collapsed="false">
      <c r="A6703" s="1001" t="n">
        <v>6701</v>
      </c>
      <c r="B6703" s="1001" t="s">
        <v>14371</v>
      </c>
      <c r="C6703" s="1001" t="s">
        <v>1728</v>
      </c>
      <c r="D6703" s="1001" t="s">
        <v>856</v>
      </c>
      <c r="E6703" s="1001" t="n">
        <v>4200170740</v>
      </c>
      <c r="F6703" s="1001" t="n">
        <v>92074</v>
      </c>
      <c r="G6703" s="1001" t="s">
        <v>14372</v>
      </c>
      <c r="H6703" s="1128" t="n">
        <v>20800</v>
      </c>
      <c r="I6703" s="1068"/>
    </row>
    <row r="6704" customFormat="false" ht="12.75" hidden="false" customHeight="false" outlineLevel="0" collapsed="false">
      <c r="A6704" s="1001" t="n">
        <v>6702</v>
      </c>
      <c r="B6704" s="1001" t="s">
        <v>14373</v>
      </c>
      <c r="C6704" s="1001" t="s">
        <v>893</v>
      </c>
      <c r="D6704" s="1001" t="s">
        <v>852</v>
      </c>
      <c r="E6704" s="1001" t="n">
        <v>1030492090</v>
      </c>
      <c r="F6704" s="1001" t="n">
        <v>15210</v>
      </c>
      <c r="G6704" s="1001" t="s">
        <v>14374</v>
      </c>
      <c r="H6704" s="1128" t="n">
        <v>7267</v>
      </c>
      <c r="I6704" s="1068"/>
    </row>
    <row r="6705" customFormat="false" ht="12.75" hidden="false" customHeight="false" outlineLevel="0" collapsed="false">
      <c r="A6705" s="1001" t="n">
        <v>6703</v>
      </c>
      <c r="B6705" s="1001" t="s">
        <v>14375</v>
      </c>
      <c r="C6705" s="1001" t="s">
        <v>939</v>
      </c>
      <c r="D6705" s="1001" t="s">
        <v>464</v>
      </c>
      <c r="E6705" s="1001" t="n">
        <v>2120330710</v>
      </c>
      <c r="F6705" s="1001" t="n">
        <v>60072</v>
      </c>
      <c r="G6705" s="1001" t="s">
        <v>14376</v>
      </c>
      <c r="H6705" s="1128" t="n">
        <v>709</v>
      </c>
      <c r="I6705" s="1068"/>
    </row>
    <row r="6706" customFormat="false" ht="12.75" hidden="false" customHeight="false" outlineLevel="0" collapsed="false">
      <c r="A6706" s="1001" t="n">
        <v>6704</v>
      </c>
      <c r="B6706" s="1001" t="s">
        <v>14377</v>
      </c>
      <c r="C6706" s="1001" t="s">
        <v>1050</v>
      </c>
      <c r="D6706" s="1001" t="s">
        <v>861</v>
      </c>
      <c r="E6706" s="1001" t="n">
        <v>1050100555</v>
      </c>
      <c r="F6706" s="1001" t="n">
        <v>25075</v>
      </c>
      <c r="G6706" s="1001" t="s">
        <v>14378</v>
      </c>
      <c r="H6706" s="1128" t="n">
        <v>5781</v>
      </c>
      <c r="I6706" s="1068"/>
    </row>
    <row r="6707" customFormat="false" ht="12.75" hidden="false" customHeight="false" outlineLevel="0" collapsed="false">
      <c r="A6707" s="1001" t="n">
        <v>6705</v>
      </c>
      <c r="B6707" s="1001" t="s">
        <v>14379</v>
      </c>
      <c r="C6707" s="1001" t="s">
        <v>1032</v>
      </c>
      <c r="D6707" s="1001" t="s">
        <v>854</v>
      </c>
      <c r="E6707" s="1001" t="n">
        <v>1010071060</v>
      </c>
      <c r="F6707" s="1001" t="n">
        <v>5106</v>
      </c>
      <c r="G6707" s="1001" t="s">
        <v>14380</v>
      </c>
      <c r="H6707" s="1128" t="n">
        <v>559</v>
      </c>
      <c r="I6707" s="1068"/>
    </row>
    <row r="6708" customFormat="false" ht="12.75" hidden="false" customHeight="false" outlineLevel="0" collapsed="false">
      <c r="A6708" s="1001" t="n">
        <v>6706</v>
      </c>
      <c r="B6708" s="1001" t="s">
        <v>14381</v>
      </c>
      <c r="C6708" s="1001" t="s">
        <v>893</v>
      </c>
      <c r="D6708" s="1001" t="s">
        <v>852</v>
      </c>
      <c r="E6708" s="1001" t="n">
        <v>1030492100</v>
      </c>
      <c r="F6708" s="1001" t="n">
        <v>15211</v>
      </c>
      <c r="G6708" s="1001" t="s">
        <v>14382</v>
      </c>
      <c r="H6708" s="1128" t="n">
        <v>20062</v>
      </c>
      <c r="I6708" s="1068"/>
    </row>
    <row r="6709" customFormat="false" ht="12.75" hidden="false" customHeight="false" outlineLevel="0" collapsed="false">
      <c r="A6709" s="1001" t="n">
        <v>6707</v>
      </c>
      <c r="B6709" s="1001" t="s">
        <v>14383</v>
      </c>
      <c r="C6709" s="1001" t="s">
        <v>1035</v>
      </c>
      <c r="D6709" s="1001" t="s">
        <v>854</v>
      </c>
      <c r="E6709" s="1001" t="n">
        <v>1010812540</v>
      </c>
      <c r="F6709" s="1001" t="n">
        <v>1264</v>
      </c>
      <c r="G6709" s="1001" t="s">
        <v>14384</v>
      </c>
      <c r="H6709" s="1128" t="n">
        <v>473</v>
      </c>
      <c r="I6709" s="1068"/>
    </row>
    <row r="6710" customFormat="false" ht="12.75" hidden="false" customHeight="false" outlineLevel="0" collapsed="false">
      <c r="A6710" s="1001" t="n">
        <v>6708</v>
      </c>
      <c r="B6710" s="1001" t="s">
        <v>14385</v>
      </c>
      <c r="C6710" s="1001" t="s">
        <v>1728</v>
      </c>
      <c r="D6710" s="1001" t="s">
        <v>856</v>
      </c>
      <c r="E6710" s="1001" t="n">
        <v>4200170750</v>
      </c>
      <c r="F6710" s="1001" t="n">
        <v>92075</v>
      </c>
      <c r="G6710" s="1001" t="s">
        <v>14386</v>
      </c>
      <c r="H6710" s="1128" t="n">
        <v>6882</v>
      </c>
      <c r="I6710" s="1068"/>
    </row>
    <row r="6711" customFormat="false" ht="12.75" hidden="false" customHeight="false" outlineLevel="0" collapsed="false">
      <c r="A6711" s="1001" t="n">
        <v>6709</v>
      </c>
      <c r="B6711" s="1001" t="s">
        <v>14387</v>
      </c>
      <c r="C6711" s="1001" t="s">
        <v>1035</v>
      </c>
      <c r="D6711" s="1001" t="s">
        <v>854</v>
      </c>
      <c r="E6711" s="1001" t="n">
        <v>1010812550</v>
      </c>
      <c r="F6711" s="1001" t="n">
        <v>1265</v>
      </c>
      <c r="G6711" s="1001" t="s">
        <v>14388</v>
      </c>
      <c r="H6711" s="1128" t="n">
        <v>46056</v>
      </c>
      <c r="I6711" s="1068"/>
    </row>
    <row r="6712" customFormat="false" ht="12.75" hidden="false" customHeight="false" outlineLevel="0" collapsed="false">
      <c r="A6712" s="1001" t="n">
        <v>6710</v>
      </c>
      <c r="B6712" s="1001" t="s">
        <v>14389</v>
      </c>
      <c r="C6712" s="1001" t="s">
        <v>1035</v>
      </c>
      <c r="D6712" s="1001" t="s">
        <v>854</v>
      </c>
      <c r="E6712" s="1001" t="n">
        <v>1010812560</v>
      </c>
      <c r="F6712" s="1001" t="n">
        <v>1266</v>
      </c>
      <c r="G6712" s="1001" t="s">
        <v>14390</v>
      </c>
      <c r="H6712" s="1128" t="n">
        <v>1491</v>
      </c>
      <c r="I6712" s="1068"/>
    </row>
    <row r="6713" customFormat="false" ht="12.75" hidden="false" customHeight="false" outlineLevel="0" collapsed="false">
      <c r="A6713" s="1001" t="n">
        <v>6711</v>
      </c>
      <c r="B6713" s="1001" t="s">
        <v>14391</v>
      </c>
      <c r="C6713" s="1001" t="s">
        <v>1174</v>
      </c>
      <c r="D6713" s="1001" t="s">
        <v>847</v>
      </c>
      <c r="E6713" s="1001" t="n">
        <v>3180221270</v>
      </c>
      <c r="F6713" s="1001" t="n">
        <v>79131</v>
      </c>
      <c r="G6713" s="1001" t="s">
        <v>14392</v>
      </c>
      <c r="H6713" s="1128" t="n">
        <v>3204</v>
      </c>
      <c r="I6713" s="1068"/>
    </row>
    <row r="6714" customFormat="false" ht="12.75" hidden="false" customHeight="false" outlineLevel="0" collapsed="false">
      <c r="A6714" s="1001" t="n">
        <v>6712</v>
      </c>
      <c r="B6714" s="1001" t="s">
        <v>14393</v>
      </c>
      <c r="C6714" s="1001" t="s">
        <v>1543</v>
      </c>
      <c r="D6714" s="662" t="s">
        <v>856</v>
      </c>
      <c r="E6714" s="1001" t="n">
        <v>4201110800</v>
      </c>
      <c r="F6714" s="1001" t="n">
        <v>111080</v>
      </c>
      <c r="G6714" s="1001" t="s">
        <v>14394</v>
      </c>
      <c r="H6714" s="1128" t="n">
        <v>133</v>
      </c>
      <c r="I6714" s="1068"/>
    </row>
    <row r="6715" customFormat="false" ht="12.75" hidden="false" customHeight="false" outlineLevel="0" collapsed="false">
      <c r="A6715" s="1001" t="n">
        <v>6713</v>
      </c>
      <c r="B6715" s="1001" t="s">
        <v>14395</v>
      </c>
      <c r="C6715" s="1001" t="s">
        <v>1543</v>
      </c>
      <c r="D6715" s="662" t="s">
        <v>856</v>
      </c>
      <c r="E6715" s="1001" t="n">
        <v>4201110810</v>
      </c>
      <c r="F6715" s="1001" t="n">
        <v>111081</v>
      </c>
      <c r="G6715" s="1001" t="s">
        <v>14396</v>
      </c>
      <c r="H6715" s="1128" t="n">
        <v>1178</v>
      </c>
      <c r="I6715" s="1068"/>
    </row>
    <row r="6716" customFormat="false" ht="12.75" hidden="false" customHeight="false" outlineLevel="0" collapsed="false">
      <c r="A6716" s="1001" t="n">
        <v>6714</v>
      </c>
      <c r="B6716" s="1001" t="s">
        <v>14397</v>
      </c>
      <c r="C6716" s="1001" t="s">
        <v>1543</v>
      </c>
      <c r="D6716" s="662" t="s">
        <v>856</v>
      </c>
      <c r="E6716" s="1001" t="n">
        <v>4201110820</v>
      </c>
      <c r="F6716" s="1001" t="n">
        <v>111082</v>
      </c>
      <c r="G6716" s="1001" t="s">
        <v>14398</v>
      </c>
      <c r="H6716" s="1128" t="n">
        <v>795</v>
      </c>
      <c r="I6716" s="1068"/>
    </row>
    <row r="6717" customFormat="false" ht="12.75" hidden="false" customHeight="false" outlineLevel="0" collapsed="false">
      <c r="A6717" s="1001" t="n">
        <v>6715</v>
      </c>
      <c r="B6717" s="1001" t="s">
        <v>14399</v>
      </c>
      <c r="C6717" s="1001" t="s">
        <v>1058</v>
      </c>
      <c r="D6717" s="1001" t="s">
        <v>852</v>
      </c>
      <c r="E6717" s="1001" t="n">
        <v>1031040400</v>
      </c>
      <c r="F6717" s="1001" t="n">
        <v>108040</v>
      </c>
      <c r="G6717" s="1001" t="s">
        <v>14400</v>
      </c>
      <c r="H6717" s="1128" t="n">
        <v>23804</v>
      </c>
      <c r="I6717" s="1068"/>
    </row>
    <row r="6718" customFormat="false" ht="12.75" hidden="false" customHeight="false" outlineLevel="0" collapsed="false">
      <c r="A6718" s="1001" t="n">
        <v>6716</v>
      </c>
      <c r="B6718" s="1001" t="s">
        <v>14401</v>
      </c>
      <c r="C6718" s="1001" t="s">
        <v>988</v>
      </c>
      <c r="D6718" s="1001" t="s">
        <v>854</v>
      </c>
      <c r="E6718" s="1001" t="n">
        <v>1010021580</v>
      </c>
      <c r="F6718" s="1001" t="n">
        <v>6161</v>
      </c>
      <c r="G6718" s="1001" t="s">
        <v>14402</v>
      </c>
      <c r="H6718" s="1128" t="n">
        <v>1174</v>
      </c>
      <c r="I6718" s="1068"/>
    </row>
    <row r="6719" customFormat="false" ht="12.75" hidden="false" customHeight="false" outlineLevel="0" collapsed="false">
      <c r="A6719" s="1001" t="n">
        <v>6717</v>
      </c>
      <c r="B6719" s="1001" t="s">
        <v>14403</v>
      </c>
      <c r="C6719" s="1001" t="s">
        <v>1518</v>
      </c>
      <c r="D6719" s="1001" t="s">
        <v>464</v>
      </c>
      <c r="E6719" s="1001" t="n">
        <v>2120400280</v>
      </c>
      <c r="F6719" s="1001" t="n">
        <v>59028</v>
      </c>
      <c r="G6719" s="1001" t="s">
        <v>14404</v>
      </c>
      <c r="H6719" s="1128" t="n">
        <v>23726</v>
      </c>
      <c r="I6719" s="1068"/>
    </row>
    <row r="6720" customFormat="false" ht="12.75" hidden="false" customHeight="false" outlineLevel="0" collapsed="false">
      <c r="A6720" s="1001" t="n">
        <v>6718</v>
      </c>
      <c r="B6720" s="1001" t="s">
        <v>14405</v>
      </c>
      <c r="C6720" s="1001" t="s">
        <v>1110</v>
      </c>
      <c r="D6720" s="1001" t="s">
        <v>858</v>
      </c>
      <c r="E6720" s="1001" t="n">
        <v>1040831620</v>
      </c>
      <c r="F6720" s="1001" t="n">
        <v>22173</v>
      </c>
      <c r="G6720" s="1001" t="s">
        <v>14406</v>
      </c>
      <c r="H6720" s="1128" t="n">
        <v>370</v>
      </c>
      <c r="I6720" s="1068"/>
    </row>
    <row r="6721" customFormat="false" ht="12.75" hidden="false" customHeight="false" outlineLevel="0" collapsed="false">
      <c r="A6721" s="1001" t="n">
        <v>6719</v>
      </c>
      <c r="B6721" s="1001" t="s">
        <v>14407</v>
      </c>
      <c r="C6721" s="1001" t="s">
        <v>6114</v>
      </c>
      <c r="D6721" s="1001" t="s">
        <v>850</v>
      </c>
      <c r="E6721" s="1001" t="n">
        <v>1060920050</v>
      </c>
      <c r="F6721" s="1001" t="n">
        <v>32005</v>
      </c>
      <c r="G6721" s="1001" t="s">
        <v>14408</v>
      </c>
      <c r="H6721" s="1128" t="n">
        <v>1999</v>
      </c>
      <c r="I6721" s="1068"/>
    </row>
    <row r="6722" customFormat="false" ht="12.75" hidden="false" customHeight="false" outlineLevel="0" collapsed="false">
      <c r="A6722" s="1001" t="n">
        <v>6720</v>
      </c>
      <c r="B6722" s="1001" t="s">
        <v>14409</v>
      </c>
      <c r="C6722" s="1001" t="s">
        <v>939</v>
      </c>
      <c r="D6722" s="1001" t="s">
        <v>464</v>
      </c>
      <c r="E6722" s="1001" t="n">
        <v>2120330720</v>
      </c>
      <c r="F6722" s="1001" t="n">
        <v>60073</v>
      </c>
      <c r="G6722" s="1001" t="s">
        <v>14410</v>
      </c>
      <c r="H6722" s="1128" t="n">
        <v>2389</v>
      </c>
      <c r="I6722" s="1068"/>
    </row>
    <row r="6723" customFormat="false" ht="12.75" hidden="false" customHeight="false" outlineLevel="0" collapsed="false">
      <c r="A6723" s="1001" t="n">
        <v>6721</v>
      </c>
      <c r="B6723" s="1001" t="s">
        <v>14411</v>
      </c>
      <c r="C6723" s="1001" t="s">
        <v>887</v>
      </c>
      <c r="D6723" s="1001" t="s">
        <v>856</v>
      </c>
      <c r="E6723" s="1001" t="n">
        <v>4200950560</v>
      </c>
      <c r="F6723" s="1001" t="n">
        <v>95056</v>
      </c>
      <c r="G6723" s="1001" t="s">
        <v>14412</v>
      </c>
      <c r="H6723" s="1128" t="n">
        <v>884</v>
      </c>
      <c r="I6723" s="1068"/>
    </row>
    <row r="6724" customFormat="false" ht="12.75" hidden="false" customHeight="false" outlineLevel="0" collapsed="false">
      <c r="A6724" s="1001" t="n">
        <v>6722</v>
      </c>
      <c r="B6724" s="1001" t="s">
        <v>14413</v>
      </c>
      <c r="C6724" s="1001" t="s">
        <v>887</v>
      </c>
      <c r="D6724" s="1001" t="s">
        <v>856</v>
      </c>
      <c r="E6724" s="1001" t="n">
        <v>4200950570</v>
      </c>
      <c r="F6724" s="1001" t="n">
        <v>95057</v>
      </c>
      <c r="G6724" s="1001" t="s">
        <v>14414</v>
      </c>
      <c r="H6724" s="1128" t="n">
        <v>773</v>
      </c>
      <c r="I6724" s="1068"/>
    </row>
    <row r="6725" customFormat="false" ht="12.75" hidden="false" customHeight="false" outlineLevel="0" collapsed="false">
      <c r="A6725" s="1001" t="n">
        <v>6723</v>
      </c>
      <c r="B6725" s="1001" t="s">
        <v>14415</v>
      </c>
      <c r="C6725" s="1001" t="s">
        <v>922</v>
      </c>
      <c r="D6725" s="1001" t="s">
        <v>848</v>
      </c>
      <c r="E6725" s="1001" t="n">
        <v>3150721420</v>
      </c>
      <c r="F6725" s="1001" t="n">
        <v>65142</v>
      </c>
      <c r="G6725" s="1001" t="s">
        <v>14416</v>
      </c>
      <c r="H6725" s="1128" t="n">
        <v>9496</v>
      </c>
      <c r="I6725" s="1068"/>
    </row>
    <row r="6726" customFormat="false" ht="12.75" hidden="false" customHeight="false" outlineLevel="0" collapsed="false">
      <c r="A6726" s="1001" t="n">
        <v>6724</v>
      </c>
      <c r="B6726" s="1001" t="s">
        <v>14417</v>
      </c>
      <c r="C6726" s="1001" t="s">
        <v>887</v>
      </c>
      <c r="D6726" s="1001" t="s">
        <v>856</v>
      </c>
      <c r="E6726" s="1001" t="n">
        <v>4200950571</v>
      </c>
      <c r="F6726" s="1001" t="n">
        <v>95076</v>
      </c>
      <c r="G6726" s="1001" t="s">
        <v>14418</v>
      </c>
      <c r="H6726" s="1128" t="n">
        <v>344</v>
      </c>
      <c r="I6726" s="1068"/>
    </row>
    <row r="6727" customFormat="false" ht="12.75" hidden="false" customHeight="false" outlineLevel="0" collapsed="false">
      <c r="A6727" s="1001" t="n">
        <v>6725</v>
      </c>
      <c r="B6727" s="1001" t="s">
        <v>14419</v>
      </c>
      <c r="C6727" s="1001" t="s">
        <v>922</v>
      </c>
      <c r="D6727" s="1001" t="s">
        <v>848</v>
      </c>
      <c r="E6727" s="1001" t="n">
        <v>3150721430</v>
      </c>
      <c r="F6727" s="1001" t="n">
        <v>65143</v>
      </c>
      <c r="G6727" s="1001" t="s">
        <v>14420</v>
      </c>
      <c r="H6727" s="1128" t="n">
        <v>3101</v>
      </c>
      <c r="I6727" s="1068"/>
    </row>
    <row r="6728" customFormat="false" ht="12.75" hidden="false" customHeight="false" outlineLevel="0" collapsed="false">
      <c r="A6728" s="1001" t="n">
        <v>6726</v>
      </c>
      <c r="B6728" s="1001" t="s">
        <v>14421</v>
      </c>
      <c r="C6728" s="1001" t="s">
        <v>1063</v>
      </c>
      <c r="D6728" s="1001" t="s">
        <v>857</v>
      </c>
      <c r="E6728" s="1001" t="n">
        <v>4190010410</v>
      </c>
      <c r="F6728" s="1001" t="n">
        <v>84042</v>
      </c>
      <c r="G6728" s="1001" t="s">
        <v>14422</v>
      </c>
      <c r="H6728" s="1128" t="n">
        <v>4176</v>
      </c>
      <c r="I6728" s="1068"/>
    </row>
    <row r="6729" customFormat="false" ht="12.75" hidden="false" customHeight="false" outlineLevel="0" collapsed="false">
      <c r="A6729" s="1001" t="n">
        <v>6727</v>
      </c>
      <c r="B6729" s="1001" t="s">
        <v>14423</v>
      </c>
      <c r="C6729" s="1001" t="s">
        <v>1543</v>
      </c>
      <c r="D6729" s="662" t="s">
        <v>856</v>
      </c>
      <c r="E6729" s="1001" t="n">
        <v>4201110830</v>
      </c>
      <c r="F6729" s="1001" t="n">
        <v>111083</v>
      </c>
      <c r="G6729" s="1001" t="s">
        <v>14424</v>
      </c>
      <c r="H6729" s="1128" t="n">
        <v>595</v>
      </c>
      <c r="I6729" s="1068"/>
    </row>
    <row r="6730" customFormat="false" ht="12.75" hidden="false" customHeight="false" outlineLevel="0" collapsed="false">
      <c r="A6730" s="1001" t="n">
        <v>6728</v>
      </c>
      <c r="B6730" s="1001" t="s">
        <v>14425</v>
      </c>
      <c r="C6730" s="1001" t="s">
        <v>1017</v>
      </c>
      <c r="D6730" s="1001" t="s">
        <v>847</v>
      </c>
      <c r="E6730" s="1001" t="n">
        <v>3180670880</v>
      </c>
      <c r="F6730" s="1001" t="n">
        <v>80088</v>
      </c>
      <c r="G6730" s="1001" t="s">
        <v>14426</v>
      </c>
      <c r="H6730" s="1128" t="n">
        <v>17610</v>
      </c>
      <c r="I6730" s="1068"/>
    </row>
    <row r="6731" customFormat="false" ht="12.75" hidden="false" customHeight="false" outlineLevel="0" collapsed="false">
      <c r="A6731" s="1001" t="n">
        <v>6729</v>
      </c>
      <c r="B6731" s="1001" t="s">
        <v>14427</v>
      </c>
      <c r="C6731" s="1001" t="s">
        <v>884</v>
      </c>
      <c r="D6731" s="1001" t="s">
        <v>458</v>
      </c>
      <c r="E6731" s="1001" t="n">
        <v>2090750320</v>
      </c>
      <c r="F6731" s="1001" t="n">
        <v>52032</v>
      </c>
      <c r="G6731" s="1001" t="s">
        <v>14428</v>
      </c>
      <c r="H6731" s="1128" t="n">
        <v>53062</v>
      </c>
      <c r="I6731" s="1068"/>
    </row>
    <row r="6732" customFormat="false" ht="12.75" hidden="false" customHeight="false" outlineLevel="0" collapsed="false">
      <c r="A6732" s="1001" t="n">
        <v>6730</v>
      </c>
      <c r="B6732" s="1001" t="s">
        <v>14429</v>
      </c>
      <c r="C6732" s="1001" t="s">
        <v>1731</v>
      </c>
      <c r="D6732" s="1001" t="s">
        <v>859</v>
      </c>
      <c r="E6732" s="1001" t="n">
        <v>2100580490</v>
      </c>
      <c r="F6732" s="1001" t="n">
        <v>54049</v>
      </c>
      <c r="G6732" s="1001" t="s">
        <v>14430</v>
      </c>
      <c r="H6732" s="1128" t="n">
        <v>2305</v>
      </c>
      <c r="I6732" s="1068"/>
    </row>
    <row r="6733" customFormat="false" ht="12.75" hidden="false" customHeight="false" outlineLevel="0" collapsed="false">
      <c r="A6733" s="1001" t="n">
        <v>6731</v>
      </c>
      <c r="B6733" s="1001" t="s">
        <v>14431</v>
      </c>
      <c r="C6733" s="1001" t="s">
        <v>1881</v>
      </c>
      <c r="D6733" s="1001" t="s">
        <v>458</v>
      </c>
      <c r="E6733" s="1001" t="n">
        <v>2090300440</v>
      </c>
      <c r="F6733" s="1001" t="n">
        <v>48044</v>
      </c>
      <c r="G6733" s="1001" t="s">
        <v>14432</v>
      </c>
      <c r="H6733" s="1128" t="n">
        <v>18964</v>
      </c>
      <c r="I6733" s="1068"/>
    </row>
    <row r="6734" customFormat="false" ht="12.75" hidden="false" customHeight="false" outlineLevel="0" collapsed="false">
      <c r="A6734" s="1001" t="n">
        <v>6732</v>
      </c>
      <c r="B6734" s="1001" t="s">
        <v>14433</v>
      </c>
      <c r="C6734" s="1001" t="s">
        <v>1215</v>
      </c>
      <c r="D6734" s="1001" t="s">
        <v>858</v>
      </c>
      <c r="E6734" s="1001" t="n">
        <v>1040140860</v>
      </c>
      <c r="F6734" s="1001" t="n">
        <v>21093</v>
      </c>
      <c r="G6734" s="1001" t="s">
        <v>14434</v>
      </c>
      <c r="H6734" s="1128" t="n">
        <v>6290</v>
      </c>
      <c r="I6734" s="1068"/>
    </row>
    <row r="6735" customFormat="false" ht="12.75" hidden="false" customHeight="false" outlineLevel="0" collapsed="false">
      <c r="A6735" s="1001" t="n">
        <v>6733</v>
      </c>
      <c r="B6735" s="1001" t="s">
        <v>14435</v>
      </c>
      <c r="C6735" s="1001" t="s">
        <v>1625</v>
      </c>
      <c r="D6735" s="1001" t="s">
        <v>856</v>
      </c>
      <c r="E6735" s="1001" t="n">
        <v>4200530800</v>
      </c>
      <c r="F6735" s="1001" t="n">
        <v>91083</v>
      </c>
      <c r="G6735" s="1001" t="s">
        <v>14436</v>
      </c>
      <c r="H6735" s="1128" t="n">
        <v>2018</v>
      </c>
      <c r="I6735" s="1068"/>
    </row>
    <row r="6736" customFormat="false" ht="12.75" hidden="false" customHeight="false" outlineLevel="0" collapsed="false">
      <c r="A6736" s="1001" t="n">
        <v>6734</v>
      </c>
      <c r="B6736" s="1001" t="s">
        <v>14437</v>
      </c>
      <c r="C6736" s="1001" t="s">
        <v>1330</v>
      </c>
      <c r="D6736" s="1001" t="s">
        <v>861</v>
      </c>
      <c r="E6736" s="1001" t="n">
        <v>1050840800</v>
      </c>
      <c r="F6736" s="1001" t="n">
        <v>26081</v>
      </c>
      <c r="G6736" s="1001" t="s">
        <v>14438</v>
      </c>
      <c r="H6736" s="1128" t="n">
        <v>10219</v>
      </c>
      <c r="I6736" s="1068"/>
    </row>
    <row r="6737" customFormat="false" ht="12.75" hidden="false" customHeight="false" outlineLevel="0" collapsed="false">
      <c r="A6737" s="1001" t="n">
        <v>6735</v>
      </c>
      <c r="B6737" s="1001" t="s">
        <v>14439</v>
      </c>
      <c r="C6737" s="1001" t="s">
        <v>1024</v>
      </c>
      <c r="D6737" s="1001" t="s">
        <v>856</v>
      </c>
      <c r="E6737" s="1001" t="n">
        <v>4200730660</v>
      </c>
      <c r="F6737" s="1001" t="n">
        <v>90068</v>
      </c>
      <c r="G6737" s="1001" t="s">
        <v>14440</v>
      </c>
      <c r="H6737" s="1128" t="n">
        <v>812</v>
      </c>
      <c r="I6737" s="1068"/>
    </row>
    <row r="6738" customFormat="false" ht="12.75" hidden="false" customHeight="false" outlineLevel="0" collapsed="false">
      <c r="A6738" s="1001" t="n">
        <v>6736</v>
      </c>
      <c r="B6738" s="1001" t="s">
        <v>14441</v>
      </c>
      <c r="C6738" s="1001" t="s">
        <v>1543</v>
      </c>
      <c r="D6738" s="662" t="s">
        <v>856</v>
      </c>
      <c r="E6738" s="1001" t="n">
        <v>4201110840</v>
      </c>
      <c r="F6738" s="1001" t="n">
        <v>111084</v>
      </c>
      <c r="G6738" s="1001" t="s">
        <v>14442</v>
      </c>
      <c r="H6738" s="1128" t="n">
        <v>3614</v>
      </c>
      <c r="I6738" s="1068"/>
    </row>
    <row r="6739" customFormat="false" ht="12.75" hidden="false" customHeight="false" outlineLevel="0" collapsed="false">
      <c r="A6739" s="1001" t="n">
        <v>6737</v>
      </c>
      <c r="B6739" s="1001" t="s">
        <v>14443</v>
      </c>
      <c r="C6739" s="1001" t="s">
        <v>1543</v>
      </c>
      <c r="D6739" s="662" t="s">
        <v>856</v>
      </c>
      <c r="E6739" s="1001" t="n">
        <v>4201110850</v>
      </c>
      <c r="F6739" s="1001" t="n">
        <v>111085</v>
      </c>
      <c r="G6739" s="1001" t="s">
        <v>14444</v>
      </c>
      <c r="H6739" s="1128" t="n">
        <v>1064</v>
      </c>
      <c r="I6739" s="1068"/>
    </row>
    <row r="6740" customFormat="false" ht="12.75" hidden="false" customHeight="false" outlineLevel="0" collapsed="false">
      <c r="A6740" s="1001" t="n">
        <v>6738</v>
      </c>
      <c r="B6740" s="1001" t="s">
        <v>14445</v>
      </c>
      <c r="C6740" s="1001" t="s">
        <v>1344</v>
      </c>
      <c r="D6740" s="1001" t="s">
        <v>458</v>
      </c>
      <c r="E6740" s="1001" t="n">
        <v>2090430291</v>
      </c>
      <c r="F6740" s="1001" t="n">
        <v>46037</v>
      </c>
      <c r="G6740" s="1001" t="s">
        <v>14446</v>
      </c>
      <c r="H6740" s="1128" t="n">
        <v>999</v>
      </c>
      <c r="I6740" s="1068"/>
    </row>
    <row r="6741" customFormat="false" ht="12.75" hidden="false" customHeight="false" outlineLevel="0" collapsed="false">
      <c r="A6741" s="1001" t="n">
        <v>6739</v>
      </c>
      <c r="B6741" s="1001" t="s">
        <v>14447</v>
      </c>
      <c r="C6741" s="1001" t="s">
        <v>378</v>
      </c>
      <c r="D6741" s="1001" t="s">
        <v>854</v>
      </c>
      <c r="E6741" s="1001" t="n">
        <v>1010521310</v>
      </c>
      <c r="F6741" s="1001" t="n">
        <v>3138</v>
      </c>
      <c r="G6741" s="1001" t="s">
        <v>14448</v>
      </c>
      <c r="H6741" s="1128" t="n">
        <v>556</v>
      </c>
      <c r="I6741" s="1068"/>
    </row>
    <row r="6742" customFormat="false" ht="12.75" hidden="false" customHeight="false" outlineLevel="0" collapsed="false">
      <c r="A6742" s="1001" t="n">
        <v>6740</v>
      </c>
      <c r="B6742" s="1001" t="s">
        <v>14449</v>
      </c>
      <c r="C6742" s="1001" t="s">
        <v>988</v>
      </c>
      <c r="D6742" s="1001" t="s">
        <v>854</v>
      </c>
      <c r="E6742" s="1001" t="n">
        <v>1010021590</v>
      </c>
      <c r="F6742" s="1001" t="n">
        <v>6162</v>
      </c>
      <c r="G6742" s="1001" t="s">
        <v>14450</v>
      </c>
      <c r="H6742" s="1128" t="n">
        <v>1914</v>
      </c>
      <c r="I6742" s="1068"/>
    </row>
    <row r="6743" customFormat="false" ht="12.75" hidden="false" customHeight="false" outlineLevel="0" collapsed="false">
      <c r="A6743" s="1001" t="n">
        <v>6741</v>
      </c>
      <c r="B6743" s="1001" t="s">
        <v>14451</v>
      </c>
      <c r="C6743" s="1001" t="s">
        <v>1117</v>
      </c>
      <c r="D6743" s="1001" t="s">
        <v>852</v>
      </c>
      <c r="E6743" s="1001" t="n">
        <v>1030571460</v>
      </c>
      <c r="F6743" s="1001" t="n">
        <v>18149</v>
      </c>
      <c r="G6743" s="1001" t="s">
        <v>14452</v>
      </c>
      <c r="H6743" s="1128" t="n">
        <v>632</v>
      </c>
      <c r="I6743" s="1068"/>
    </row>
    <row r="6744" customFormat="false" ht="12.75" hidden="false" customHeight="false" outlineLevel="0" collapsed="false">
      <c r="A6744" s="1001" t="n">
        <v>6742</v>
      </c>
      <c r="B6744" s="1001" t="s">
        <v>14453</v>
      </c>
      <c r="C6744" s="1001" t="s">
        <v>1132</v>
      </c>
      <c r="D6744" s="1001" t="s">
        <v>468</v>
      </c>
      <c r="E6744" s="1001" t="n">
        <v>3130790390</v>
      </c>
      <c r="F6744" s="1001" t="n">
        <v>67040</v>
      </c>
      <c r="G6744" s="1001" t="s">
        <v>14454</v>
      </c>
      <c r="H6744" s="1128" t="n">
        <v>15388</v>
      </c>
      <c r="I6744" s="1068"/>
    </row>
    <row r="6745" customFormat="false" ht="12.75" hidden="false" customHeight="false" outlineLevel="0" collapsed="false">
      <c r="A6745" s="1001" t="n">
        <v>6743</v>
      </c>
      <c r="B6745" s="1001" t="s">
        <v>14455</v>
      </c>
      <c r="C6745" s="1001" t="s">
        <v>887</v>
      </c>
      <c r="D6745" s="1001" t="s">
        <v>856</v>
      </c>
      <c r="E6745" s="1001" t="n">
        <v>4200950580</v>
      </c>
      <c r="F6745" s="1001" t="n">
        <v>95058</v>
      </c>
      <c r="G6745" s="1001" t="s">
        <v>14456</v>
      </c>
      <c r="H6745" s="1128" t="n">
        <v>284</v>
      </c>
      <c r="I6745" s="1068"/>
    </row>
    <row r="6746" customFormat="false" ht="12.75" hidden="false" customHeight="false" outlineLevel="0" collapsed="false">
      <c r="A6746" s="1001" t="n">
        <v>6744</v>
      </c>
      <c r="B6746" s="1001" t="s">
        <v>14457</v>
      </c>
      <c r="C6746" s="1001" t="s">
        <v>887</v>
      </c>
      <c r="D6746" s="1001" t="s">
        <v>856</v>
      </c>
      <c r="E6746" s="1001" t="n">
        <v>4200950590</v>
      </c>
      <c r="F6746" s="1001" t="n">
        <v>95059</v>
      </c>
      <c r="G6746" s="1001" t="s">
        <v>14458</v>
      </c>
      <c r="H6746" s="1128" t="n">
        <v>2146</v>
      </c>
      <c r="I6746" s="1068"/>
    </row>
    <row r="6747" customFormat="false" ht="12.75" hidden="false" customHeight="false" outlineLevel="0" collapsed="false">
      <c r="A6747" s="1001" t="n">
        <v>6745</v>
      </c>
      <c r="B6747" s="1001" t="s">
        <v>14459</v>
      </c>
      <c r="C6747" s="1001" t="s">
        <v>962</v>
      </c>
      <c r="D6747" s="1001" t="s">
        <v>847</v>
      </c>
      <c r="E6747" s="1001" t="n">
        <v>3181030380</v>
      </c>
      <c r="F6747" s="1001" t="n">
        <v>102038</v>
      </c>
      <c r="G6747" s="1001" t="s">
        <v>14460</v>
      </c>
      <c r="H6747" s="1128" t="n">
        <v>923</v>
      </c>
      <c r="I6747" s="1068"/>
    </row>
    <row r="6748" customFormat="false" ht="12.75" hidden="false" customHeight="false" outlineLevel="0" collapsed="false">
      <c r="A6748" s="1001" t="n">
        <v>6746</v>
      </c>
      <c r="B6748" s="1001" t="s">
        <v>14461</v>
      </c>
      <c r="C6748" s="1001" t="s">
        <v>1174</v>
      </c>
      <c r="D6748" s="1001" t="s">
        <v>847</v>
      </c>
      <c r="E6748" s="1001" t="n">
        <v>3180221290</v>
      </c>
      <c r="F6748" s="1001" t="n">
        <v>79133</v>
      </c>
      <c r="G6748" s="1001" t="s">
        <v>14462</v>
      </c>
      <c r="H6748" s="1128" t="n">
        <v>4748</v>
      </c>
      <c r="I6748" s="1068"/>
    </row>
    <row r="6749" customFormat="false" ht="12.75" hidden="false" customHeight="false" outlineLevel="0" collapsed="false">
      <c r="A6749" s="1001" t="n">
        <v>6747</v>
      </c>
      <c r="B6749" s="1001" t="s">
        <v>14463</v>
      </c>
      <c r="C6749" s="1001" t="s">
        <v>985</v>
      </c>
      <c r="D6749" s="1001" t="s">
        <v>857</v>
      </c>
      <c r="E6749" s="1001" t="n">
        <v>4190480930</v>
      </c>
      <c r="F6749" s="1001" t="n">
        <v>83095</v>
      </c>
      <c r="G6749" s="1001" t="s">
        <v>14464</v>
      </c>
      <c r="H6749" s="1128" t="n">
        <v>2498</v>
      </c>
      <c r="I6749" s="1068"/>
    </row>
    <row r="6750" customFormat="false" ht="12.75" hidden="false" customHeight="false" outlineLevel="0" collapsed="false">
      <c r="A6750" s="1001" t="n">
        <v>6748</v>
      </c>
      <c r="B6750" s="1001" t="s">
        <v>14465</v>
      </c>
      <c r="C6750" s="1001" t="s">
        <v>884</v>
      </c>
      <c r="D6750" s="1001" t="s">
        <v>458</v>
      </c>
      <c r="E6750" s="1001" t="n">
        <v>2090750330</v>
      </c>
      <c r="F6750" s="1001" t="n">
        <v>52033</v>
      </c>
      <c r="G6750" s="1001" t="s">
        <v>14466</v>
      </c>
      <c r="H6750" s="1128" t="n">
        <v>12128</v>
      </c>
      <c r="I6750" s="1068"/>
    </row>
    <row r="6751" customFormat="false" ht="12.75" hidden="false" customHeight="false" outlineLevel="0" collapsed="false">
      <c r="A6751" s="1001" t="n">
        <v>6749</v>
      </c>
      <c r="B6751" s="1001" t="s">
        <v>14467</v>
      </c>
      <c r="C6751" s="1001" t="s">
        <v>1625</v>
      </c>
      <c r="D6751" s="1001" t="s">
        <v>856</v>
      </c>
      <c r="E6751" s="1001" t="n">
        <v>4200530810</v>
      </c>
      <c r="F6751" s="1001" t="n">
        <v>91084</v>
      </c>
      <c r="G6751" s="1001" t="s">
        <v>14468</v>
      </c>
      <c r="H6751" s="1128" t="n">
        <v>1609</v>
      </c>
      <c r="I6751" s="1068"/>
    </row>
    <row r="6752" customFormat="false" ht="12.75" hidden="false" customHeight="false" outlineLevel="0" collapsed="false">
      <c r="A6752" s="1001" t="n">
        <v>6750</v>
      </c>
      <c r="B6752" s="1001" t="s">
        <v>14469</v>
      </c>
      <c r="C6752" s="1001" t="s">
        <v>887</v>
      </c>
      <c r="D6752" s="1001" t="s">
        <v>856</v>
      </c>
      <c r="E6752" s="1001" t="n">
        <v>4200950600</v>
      </c>
      <c r="F6752" s="1001" t="n">
        <v>95060</v>
      </c>
      <c r="G6752" s="1001" t="s">
        <v>14470</v>
      </c>
      <c r="H6752" s="1128" t="n">
        <v>485</v>
      </c>
      <c r="I6752" s="1068"/>
    </row>
    <row r="6753" customFormat="false" ht="12.75" hidden="false" customHeight="false" outlineLevel="0" collapsed="false">
      <c r="A6753" s="1001" t="n">
        <v>6751</v>
      </c>
      <c r="B6753" s="1001" t="s">
        <v>14471</v>
      </c>
      <c r="C6753" s="1001" t="s">
        <v>908</v>
      </c>
      <c r="D6753" s="1001" t="s">
        <v>854</v>
      </c>
      <c r="E6753" s="1001" t="n">
        <v>1010272200</v>
      </c>
      <c r="F6753" s="1001" t="n">
        <v>4220</v>
      </c>
      <c r="G6753" s="1001" t="s">
        <v>14472</v>
      </c>
      <c r="H6753" s="1128" t="n">
        <v>478</v>
      </c>
      <c r="I6753" s="1068"/>
    </row>
    <row r="6754" customFormat="false" ht="12.75" hidden="false" customHeight="false" outlineLevel="0" collapsed="false">
      <c r="A6754" s="1001" t="n">
        <v>6752</v>
      </c>
      <c r="B6754" s="1001" t="s">
        <v>14473</v>
      </c>
      <c r="C6754" s="1001" t="s">
        <v>1625</v>
      </c>
      <c r="D6754" s="1001" t="s">
        <v>856</v>
      </c>
      <c r="E6754" s="1001" t="n">
        <v>4200530820</v>
      </c>
      <c r="F6754" s="1001" t="n">
        <v>91085</v>
      </c>
      <c r="G6754" s="1001" t="s">
        <v>14474</v>
      </c>
      <c r="H6754" s="1128" t="n">
        <v>11245</v>
      </c>
      <c r="I6754" s="1068"/>
    </row>
    <row r="6755" customFormat="false" ht="12.75" hidden="false" customHeight="false" outlineLevel="0" collapsed="false">
      <c r="A6755" s="1001" t="n">
        <v>6753</v>
      </c>
      <c r="B6755" s="1001" t="s">
        <v>14475</v>
      </c>
      <c r="C6755" s="1001" t="s">
        <v>1728</v>
      </c>
      <c r="D6755" s="1001" t="s">
        <v>856</v>
      </c>
      <c r="E6755" s="1001" t="n">
        <v>4200170800</v>
      </c>
      <c r="F6755" s="1001" t="n">
        <v>92080</v>
      </c>
      <c r="G6755" s="1001" t="s">
        <v>14476</v>
      </c>
      <c r="H6755" s="1128" t="n">
        <v>17323</v>
      </c>
      <c r="I6755" s="1068"/>
    </row>
    <row r="6756" customFormat="false" ht="12.75" hidden="false" customHeight="false" outlineLevel="0" collapsed="false">
      <c r="A6756" s="1001" t="n">
        <v>6754</v>
      </c>
      <c r="B6756" s="1001" t="s">
        <v>14477</v>
      </c>
      <c r="C6756" s="1001" t="s">
        <v>1017</v>
      </c>
      <c r="D6756" s="1001" t="s">
        <v>847</v>
      </c>
      <c r="E6756" s="1001" t="n">
        <v>3180670890</v>
      </c>
      <c r="F6756" s="1001" t="n">
        <v>80089</v>
      </c>
      <c r="G6756" s="1001" t="s">
        <v>14478</v>
      </c>
      <c r="H6756" s="1128" t="n">
        <v>1891</v>
      </c>
      <c r="I6756" s="1068"/>
    </row>
    <row r="6757" customFormat="false" ht="12.75" hidden="false" customHeight="false" outlineLevel="0" collapsed="false">
      <c r="A6757" s="1001" t="n">
        <v>6755</v>
      </c>
      <c r="B6757" s="1001" t="s">
        <v>14479</v>
      </c>
      <c r="C6757" s="1001" t="s">
        <v>1766</v>
      </c>
      <c r="D6757" s="1001" t="s">
        <v>857</v>
      </c>
      <c r="E6757" s="1001" t="n">
        <v>4190760170</v>
      </c>
      <c r="F6757" s="1001" t="n">
        <v>89017</v>
      </c>
      <c r="G6757" s="1001" t="s">
        <v>14480</v>
      </c>
      <c r="H6757" s="1128" t="n">
        <v>117055</v>
      </c>
      <c r="I6757" s="1068"/>
    </row>
    <row r="6758" customFormat="false" ht="12.75" hidden="false" customHeight="false" outlineLevel="0" collapsed="false">
      <c r="A6758" s="1001" t="n">
        <v>6756</v>
      </c>
      <c r="B6758" s="1001" t="s">
        <v>14481</v>
      </c>
      <c r="C6758" s="1001" t="s">
        <v>1087</v>
      </c>
      <c r="D6758" s="1001" t="s">
        <v>848</v>
      </c>
      <c r="E6758" s="1001" t="n">
        <v>3150080990</v>
      </c>
      <c r="F6758" s="1001" t="n">
        <v>64100</v>
      </c>
      <c r="G6758" s="1001" t="s">
        <v>14482</v>
      </c>
      <c r="H6758" s="1128" t="n">
        <v>2831</v>
      </c>
      <c r="I6758" s="1068"/>
    </row>
    <row r="6759" customFormat="false" ht="12.75" hidden="false" customHeight="false" outlineLevel="0" collapsed="false">
      <c r="A6759" s="1001" t="n">
        <v>6757</v>
      </c>
      <c r="B6759" s="1001" t="s">
        <v>14483</v>
      </c>
      <c r="C6759" s="1001" t="s">
        <v>887</v>
      </c>
      <c r="D6759" s="1001" t="s">
        <v>856</v>
      </c>
      <c r="E6759" s="1001" t="n">
        <v>4200950610</v>
      </c>
      <c r="F6759" s="1001" t="n">
        <v>95061</v>
      </c>
      <c r="G6759" s="1001" t="s">
        <v>14484</v>
      </c>
      <c r="H6759" s="1128" t="n">
        <v>223</v>
      </c>
      <c r="I6759" s="1068"/>
    </row>
    <row r="6760" customFormat="false" ht="12.75" hidden="false" customHeight="false" outlineLevel="0" collapsed="false">
      <c r="A6760" s="1001" t="n">
        <v>6758</v>
      </c>
      <c r="B6760" s="1001" t="s">
        <v>14485</v>
      </c>
      <c r="C6760" s="1001" t="s">
        <v>945</v>
      </c>
      <c r="D6760" s="1001" t="s">
        <v>852</v>
      </c>
      <c r="E6760" s="1001" t="n">
        <v>1030151690</v>
      </c>
      <c r="F6760" s="1001" t="n">
        <v>17179</v>
      </c>
      <c r="G6760" s="1001" t="s">
        <v>14486</v>
      </c>
      <c r="H6760" s="1128" t="n">
        <v>8257</v>
      </c>
      <c r="I6760" s="1068"/>
    </row>
    <row r="6761" customFormat="false" ht="12.75" hidden="false" customHeight="false" outlineLevel="0" collapsed="false">
      <c r="A6761" s="1001" t="n">
        <v>6759</v>
      </c>
      <c r="B6761" s="1001" t="s">
        <v>14487</v>
      </c>
      <c r="C6761" s="1001" t="s">
        <v>1068</v>
      </c>
      <c r="D6761" s="1001" t="s">
        <v>462</v>
      </c>
      <c r="E6761" s="1001" t="n">
        <v>2110030480</v>
      </c>
      <c r="F6761" s="1001" t="n">
        <v>42048</v>
      </c>
      <c r="G6761" s="1001" t="s">
        <v>14488</v>
      </c>
      <c r="H6761" s="1128" t="n">
        <v>4096</v>
      </c>
      <c r="I6761" s="1068"/>
    </row>
    <row r="6762" customFormat="false" ht="12.75" hidden="false" customHeight="false" outlineLevel="0" collapsed="false">
      <c r="A6762" s="1001" t="n">
        <v>6760</v>
      </c>
      <c r="B6762" s="1001" t="s">
        <v>14489</v>
      </c>
      <c r="C6762" s="1001" t="s">
        <v>881</v>
      </c>
      <c r="D6762" s="1001" t="s">
        <v>852</v>
      </c>
      <c r="E6762" s="1001" t="n">
        <v>1030980750</v>
      </c>
      <c r="F6762" s="1001" t="n">
        <v>97075</v>
      </c>
      <c r="G6762" s="1001" t="s">
        <v>14490</v>
      </c>
      <c r="H6762" s="1128" t="n">
        <v>2305</v>
      </c>
      <c r="I6762" s="1068"/>
    </row>
    <row r="6763" customFormat="false" ht="12.75" hidden="false" customHeight="false" outlineLevel="0" collapsed="false">
      <c r="A6763" s="1001" t="n">
        <v>6761</v>
      </c>
      <c r="B6763" s="1001" t="s">
        <v>14491</v>
      </c>
      <c r="C6763" s="1001" t="s">
        <v>881</v>
      </c>
      <c r="D6763" s="1001" t="s">
        <v>852</v>
      </c>
      <c r="E6763" s="1001" t="n">
        <v>1030980760</v>
      </c>
      <c r="F6763" s="1001" t="n">
        <v>97076</v>
      </c>
      <c r="G6763" s="1001" t="s">
        <v>14492</v>
      </c>
      <c r="H6763" s="1128" t="n">
        <v>2777</v>
      </c>
      <c r="I6763" s="1068"/>
    </row>
    <row r="6764" customFormat="false" ht="12.75" hidden="false" customHeight="false" outlineLevel="0" collapsed="false">
      <c r="A6764" s="1001" t="n">
        <v>6762</v>
      </c>
      <c r="B6764" s="1001" t="s">
        <v>14493</v>
      </c>
      <c r="C6764" s="1001" t="s">
        <v>1154</v>
      </c>
      <c r="D6764" s="1001" t="s">
        <v>849</v>
      </c>
      <c r="E6764" s="1001" t="n">
        <v>1080560345</v>
      </c>
      <c r="F6764" s="1001" t="n">
        <v>34049</v>
      </c>
      <c r="G6764" s="1001" t="s">
        <v>14494</v>
      </c>
      <c r="H6764" s="1128" t="n">
        <v>7842</v>
      </c>
      <c r="I6764" s="1068"/>
    </row>
    <row r="6765" customFormat="false" ht="12.75" hidden="false" customHeight="false" outlineLevel="0" collapsed="false">
      <c r="A6765" s="1001" t="n">
        <v>6763</v>
      </c>
      <c r="B6765" s="1001" t="s">
        <v>14495</v>
      </c>
      <c r="C6765" s="1001" t="s">
        <v>1543</v>
      </c>
      <c r="D6765" s="662" t="s">
        <v>856</v>
      </c>
      <c r="E6765" s="1001" t="n">
        <v>4201110860</v>
      </c>
      <c r="F6765" s="1001" t="n">
        <v>111086</v>
      </c>
      <c r="G6765" s="1001" t="s">
        <v>14496</v>
      </c>
      <c r="H6765" s="1128" t="n">
        <v>1848</v>
      </c>
      <c r="I6765" s="1068"/>
    </row>
    <row r="6766" customFormat="false" ht="12.75" hidden="false" customHeight="false" outlineLevel="0" collapsed="false">
      <c r="A6766" s="1001" t="n">
        <v>6764</v>
      </c>
      <c r="B6766" s="1001" t="s">
        <v>14497</v>
      </c>
      <c r="C6766" s="1001" t="s">
        <v>1117</v>
      </c>
      <c r="D6766" s="1001" t="s">
        <v>852</v>
      </c>
      <c r="E6766" s="1001" t="n">
        <v>1030571470</v>
      </c>
      <c r="F6766" s="1001" t="n">
        <v>18150</v>
      </c>
      <c r="G6766" s="1001" t="s">
        <v>14498</v>
      </c>
      <c r="H6766" s="1128" t="n">
        <v>6451</v>
      </c>
      <c r="I6766" s="1068"/>
    </row>
    <row r="6767" customFormat="false" ht="12.75" hidden="false" customHeight="false" outlineLevel="0" collapsed="false">
      <c r="A6767" s="1001" t="n">
        <v>6765</v>
      </c>
      <c r="B6767" s="1001" t="s">
        <v>14499</v>
      </c>
      <c r="C6767" s="1001" t="s">
        <v>378</v>
      </c>
      <c r="D6767" s="1001" t="s">
        <v>854</v>
      </c>
      <c r="E6767" s="1001" t="n">
        <v>1010521320</v>
      </c>
      <c r="F6767" s="1001" t="n">
        <v>3139</v>
      </c>
      <c r="G6767" s="1001" t="s">
        <v>14500</v>
      </c>
      <c r="H6767" s="1128" t="n">
        <v>1360</v>
      </c>
      <c r="I6767" s="1068"/>
    </row>
    <row r="6768" customFormat="false" ht="12.75" hidden="false" customHeight="false" outlineLevel="0" collapsed="false">
      <c r="A6768" s="1001" t="n">
        <v>6766</v>
      </c>
      <c r="B6768" s="1001" t="s">
        <v>14501</v>
      </c>
      <c r="C6768" s="1001" t="s">
        <v>1215</v>
      </c>
      <c r="D6768" s="1001" t="s">
        <v>858</v>
      </c>
      <c r="E6768" s="1001" t="n">
        <v>1040140870</v>
      </c>
      <c r="F6768" s="1001" t="n">
        <v>21094</v>
      </c>
      <c r="G6768" s="1001" t="s">
        <v>14502</v>
      </c>
      <c r="H6768" s="1128" t="n">
        <v>1834</v>
      </c>
      <c r="I6768" s="1068"/>
    </row>
    <row r="6769" customFormat="false" ht="12.75" hidden="false" customHeight="false" outlineLevel="0" collapsed="false">
      <c r="A6769" s="1001" t="n">
        <v>6767</v>
      </c>
      <c r="B6769" s="1001" t="s">
        <v>14503</v>
      </c>
      <c r="C6769" s="1001" t="s">
        <v>1320</v>
      </c>
      <c r="D6769" s="1001" t="s">
        <v>462</v>
      </c>
      <c r="E6769" s="1001" t="n">
        <v>2111050390</v>
      </c>
      <c r="F6769" s="1001" t="n">
        <v>109039</v>
      </c>
      <c r="G6769" s="1001" t="s">
        <v>14504</v>
      </c>
      <c r="H6769" s="1128" t="n">
        <v>336</v>
      </c>
      <c r="I6769" s="1068"/>
    </row>
    <row r="6770" customFormat="false" ht="12.75" hidden="false" customHeight="false" outlineLevel="0" collapsed="false">
      <c r="A6770" s="1001" t="n">
        <v>6768</v>
      </c>
      <c r="B6770" s="1001" t="s">
        <v>14505</v>
      </c>
      <c r="C6770" s="1001" t="s">
        <v>1009</v>
      </c>
      <c r="D6770" s="1001" t="s">
        <v>861</v>
      </c>
      <c r="E6770" s="1001" t="n">
        <v>1050890800</v>
      </c>
      <c r="F6770" s="1001" t="n">
        <v>23081</v>
      </c>
      <c r="G6770" s="1001" t="s">
        <v>14506</v>
      </c>
      <c r="H6770" s="1128" t="n">
        <v>7156</v>
      </c>
      <c r="I6770" s="1068"/>
    </row>
    <row r="6771" customFormat="false" ht="12.75" hidden="false" customHeight="false" outlineLevel="0" collapsed="false">
      <c r="A6771" s="1001" t="n">
        <v>6769</v>
      </c>
      <c r="B6771" s="1001" t="s">
        <v>14507</v>
      </c>
      <c r="C6771" s="1001" t="s">
        <v>1084</v>
      </c>
      <c r="D6771" s="1001" t="s">
        <v>850</v>
      </c>
      <c r="E6771" s="1001" t="n">
        <v>1060851100</v>
      </c>
      <c r="F6771" s="1001" t="n">
        <v>30110</v>
      </c>
      <c r="G6771" s="1001" t="s">
        <v>14508</v>
      </c>
      <c r="H6771" s="1128" t="n">
        <v>860</v>
      </c>
      <c r="I6771" s="1068"/>
    </row>
    <row r="6772" customFormat="false" ht="12.75" hidden="false" customHeight="false" outlineLevel="0" collapsed="false">
      <c r="A6772" s="1001" t="n">
        <v>6770</v>
      </c>
      <c r="B6772" s="1001" t="s">
        <v>14509</v>
      </c>
      <c r="C6772" s="1001" t="s">
        <v>887</v>
      </c>
      <c r="D6772" s="1001" t="s">
        <v>856</v>
      </c>
      <c r="E6772" s="1001" t="n">
        <v>4200950611</v>
      </c>
      <c r="F6772" s="1001" t="n">
        <v>95078</v>
      </c>
      <c r="G6772" s="1001" t="s">
        <v>14510</v>
      </c>
      <c r="H6772" s="1128" t="n">
        <v>120</v>
      </c>
      <c r="I6772" s="1068"/>
    </row>
    <row r="6773" customFormat="false" ht="12.75" hidden="false" customHeight="false" outlineLevel="0" collapsed="false">
      <c r="A6773" s="1001" t="n">
        <v>6771</v>
      </c>
      <c r="B6773" s="1001" t="s">
        <v>14511</v>
      </c>
      <c r="C6773" s="1001" t="s">
        <v>1884</v>
      </c>
      <c r="D6773" s="1001" t="s">
        <v>849</v>
      </c>
      <c r="E6773" s="1001" t="n">
        <v>1080320450</v>
      </c>
      <c r="F6773" s="1001" t="n">
        <v>40046</v>
      </c>
      <c r="G6773" s="1001" t="s">
        <v>14512</v>
      </c>
      <c r="H6773" s="1128" t="n">
        <v>3147</v>
      </c>
      <c r="I6773" s="1068"/>
    </row>
    <row r="6774" customFormat="false" ht="12.75" hidden="false" customHeight="false" outlineLevel="0" collapsed="false">
      <c r="A6774" s="1001" t="n">
        <v>6772</v>
      </c>
      <c r="B6774" s="1001" t="s">
        <v>14513</v>
      </c>
      <c r="C6774" s="1001" t="s">
        <v>1226</v>
      </c>
      <c r="D6774" s="1001" t="s">
        <v>855</v>
      </c>
      <c r="E6774" s="1001" t="n">
        <v>3160410740</v>
      </c>
      <c r="F6774" s="1001" t="n">
        <v>75075</v>
      </c>
      <c r="G6774" s="1001" t="s">
        <v>14514</v>
      </c>
      <c r="H6774" s="1128" t="n">
        <v>3932</v>
      </c>
      <c r="I6774" s="1068"/>
    </row>
    <row r="6775" customFormat="false" ht="12.75" hidden="false" customHeight="false" outlineLevel="0" collapsed="false">
      <c r="A6775" s="1001" t="n">
        <v>6773</v>
      </c>
      <c r="B6775" s="1001" t="s">
        <v>14515</v>
      </c>
      <c r="C6775" s="1001" t="s">
        <v>1032</v>
      </c>
      <c r="D6775" s="1001" t="s">
        <v>854</v>
      </c>
      <c r="E6775" s="1001" t="n">
        <v>1010071070</v>
      </c>
      <c r="F6775" s="1001" t="n">
        <v>5107</v>
      </c>
      <c r="G6775" s="1001" t="s">
        <v>14516</v>
      </c>
      <c r="H6775" s="1128" t="n">
        <v>135</v>
      </c>
      <c r="I6775" s="1068"/>
    </row>
    <row r="6776" customFormat="false" ht="12.75" hidden="false" customHeight="false" outlineLevel="0" collapsed="false">
      <c r="A6776" s="1001" t="n">
        <v>6774</v>
      </c>
      <c r="B6776" s="1001" t="s">
        <v>14517</v>
      </c>
      <c r="C6776" s="1001" t="s">
        <v>945</v>
      </c>
      <c r="D6776" s="1001" t="s">
        <v>852</v>
      </c>
      <c r="E6776" s="1001" t="n">
        <v>1030151700</v>
      </c>
      <c r="F6776" s="1001" t="n">
        <v>17180</v>
      </c>
      <c r="G6776" s="1001" t="s">
        <v>14518</v>
      </c>
      <c r="H6776" s="1128" t="n">
        <v>1949</v>
      </c>
      <c r="I6776" s="1068"/>
    </row>
    <row r="6777" customFormat="false" ht="12.75" hidden="false" customHeight="false" outlineLevel="0" collapsed="false">
      <c r="A6777" s="1001" t="n">
        <v>6775</v>
      </c>
      <c r="B6777" s="1001" t="s">
        <v>14519</v>
      </c>
      <c r="C6777" s="1001" t="s">
        <v>1071</v>
      </c>
      <c r="D6777" s="1001" t="s">
        <v>861</v>
      </c>
      <c r="E6777" s="1001" t="n">
        <v>1050901010</v>
      </c>
      <c r="F6777" s="1001" t="n">
        <v>24101</v>
      </c>
      <c r="G6777" s="1001" t="s">
        <v>14520</v>
      </c>
      <c r="H6777" s="1128" t="n">
        <v>1807</v>
      </c>
      <c r="I6777" s="1068"/>
    </row>
    <row r="6778" customFormat="false" ht="12.75" hidden="false" customHeight="false" outlineLevel="0" collapsed="false">
      <c r="A6778" s="1001" t="n">
        <v>6776</v>
      </c>
      <c r="B6778" s="1001" t="s">
        <v>14521</v>
      </c>
      <c r="C6778" s="1001" t="s">
        <v>1766</v>
      </c>
      <c r="D6778" s="1001" t="s">
        <v>857</v>
      </c>
      <c r="E6778" s="1001" t="n">
        <v>4190760180</v>
      </c>
      <c r="F6778" s="1001" t="n">
        <v>89018</v>
      </c>
      <c r="G6778" s="1001" t="s">
        <v>14522</v>
      </c>
      <c r="H6778" s="1128" t="n">
        <v>7578</v>
      </c>
      <c r="I6778" s="1068"/>
    </row>
    <row r="6779" customFormat="false" ht="12.75" hidden="false" customHeight="false" outlineLevel="0" collapsed="false">
      <c r="A6779" s="1001" t="n">
        <v>6777</v>
      </c>
      <c r="B6779" s="1001" t="s">
        <v>14523</v>
      </c>
      <c r="C6779" s="1001" t="s">
        <v>893</v>
      </c>
      <c r="D6779" s="1001" t="s">
        <v>852</v>
      </c>
      <c r="E6779" s="1001" t="n">
        <v>1030492120</v>
      </c>
      <c r="F6779" s="1001" t="n">
        <v>15213</v>
      </c>
      <c r="G6779" s="1001" t="s">
        <v>14524</v>
      </c>
      <c r="H6779" s="1128" t="n">
        <v>13924</v>
      </c>
      <c r="I6779" s="1068"/>
    </row>
    <row r="6780" customFormat="false" ht="12.75" hidden="false" customHeight="false" outlineLevel="0" collapsed="false">
      <c r="A6780" s="1001" t="n">
        <v>6778</v>
      </c>
      <c r="B6780" s="1001" t="s">
        <v>14525</v>
      </c>
      <c r="C6780" s="1001" t="s">
        <v>1239</v>
      </c>
      <c r="D6780" s="1001" t="s">
        <v>849</v>
      </c>
      <c r="E6780" s="1001" t="n">
        <v>1080660180</v>
      </c>
      <c r="F6780" s="1001" t="n">
        <v>39018</v>
      </c>
      <c r="G6780" s="1001" t="s">
        <v>14526</v>
      </c>
      <c r="H6780" s="1128" t="n">
        <v>4393</v>
      </c>
      <c r="I6780" s="1068"/>
    </row>
    <row r="6781" customFormat="false" ht="12.75" hidden="false" customHeight="false" outlineLevel="0" collapsed="false">
      <c r="A6781" s="1001" t="n">
        <v>6779</v>
      </c>
      <c r="B6781" s="1001" t="s">
        <v>14527</v>
      </c>
      <c r="C6781" s="1001" t="s">
        <v>951</v>
      </c>
      <c r="D6781" s="1001" t="s">
        <v>852</v>
      </c>
      <c r="E6781" s="1001" t="n">
        <v>1030260930</v>
      </c>
      <c r="F6781" s="1001" t="n">
        <v>19096</v>
      </c>
      <c r="G6781" s="1001" t="s">
        <v>14528</v>
      </c>
      <c r="H6781" s="1128" t="n">
        <v>900</v>
      </c>
      <c r="I6781" s="1068"/>
    </row>
    <row r="6782" customFormat="false" ht="12.75" hidden="false" customHeight="false" outlineLevel="0" collapsed="false">
      <c r="A6782" s="1001" t="n">
        <v>6780</v>
      </c>
      <c r="B6782" s="1001" t="s">
        <v>14529</v>
      </c>
      <c r="C6782" s="1001" t="s">
        <v>887</v>
      </c>
      <c r="D6782" s="1001" t="s">
        <v>856</v>
      </c>
      <c r="E6782" s="1001" t="n">
        <v>4200950620</v>
      </c>
      <c r="F6782" s="1001" t="n">
        <v>95062</v>
      </c>
      <c r="G6782" s="1001" t="s">
        <v>14530</v>
      </c>
      <c r="H6782" s="1128" t="n">
        <v>2291</v>
      </c>
      <c r="I6782" s="1068"/>
    </row>
    <row r="6783" customFormat="false" ht="12.75" hidden="false" customHeight="false" outlineLevel="0" collapsed="false">
      <c r="A6783" s="1001" t="n">
        <v>6781</v>
      </c>
      <c r="B6783" s="1001" t="s">
        <v>14531</v>
      </c>
      <c r="C6783" s="1001" t="s">
        <v>1055</v>
      </c>
      <c r="D6783" s="1001" t="s">
        <v>852</v>
      </c>
      <c r="E6783" s="1001" t="n">
        <v>1030861030</v>
      </c>
      <c r="F6783" s="1001" t="n">
        <v>12121</v>
      </c>
      <c r="G6783" s="1001" t="s">
        <v>14532</v>
      </c>
      <c r="H6783" s="1128" t="n">
        <v>4021</v>
      </c>
      <c r="I6783" s="1068"/>
    </row>
    <row r="6784" customFormat="false" ht="12.75" hidden="false" customHeight="false" outlineLevel="0" collapsed="false">
      <c r="A6784" s="1001" t="n">
        <v>6782</v>
      </c>
      <c r="B6784" s="1001" t="s">
        <v>14533</v>
      </c>
      <c r="C6784" s="1001" t="s">
        <v>1159</v>
      </c>
      <c r="D6784" s="1001" t="s">
        <v>852</v>
      </c>
      <c r="E6784" s="1001" t="n">
        <v>1030242025</v>
      </c>
      <c r="F6784" s="1001" t="n">
        <v>13255</v>
      </c>
      <c r="G6784" s="1001" t="s">
        <v>14534</v>
      </c>
      <c r="H6784" s="1128" t="n">
        <v>4631</v>
      </c>
      <c r="I6784" s="1068"/>
    </row>
    <row r="6785" customFormat="false" ht="12.75" hidden="false" customHeight="false" outlineLevel="0" collapsed="false">
      <c r="A6785" s="1001" t="n">
        <v>6783</v>
      </c>
      <c r="B6785" s="1001" t="s">
        <v>14535</v>
      </c>
      <c r="C6785" s="1001" t="s">
        <v>1055</v>
      </c>
      <c r="D6785" s="1001" t="s">
        <v>852</v>
      </c>
      <c r="E6785" s="1001" t="n">
        <v>1030861040</v>
      </c>
      <c r="F6785" s="1001" t="n">
        <v>12122</v>
      </c>
      <c r="G6785" s="1001" t="s">
        <v>14536</v>
      </c>
      <c r="H6785" s="1128" t="n">
        <v>5359</v>
      </c>
      <c r="I6785" s="1068"/>
    </row>
    <row r="6786" customFormat="false" ht="12.75" hidden="false" customHeight="false" outlineLevel="0" collapsed="false">
      <c r="A6786" s="1001" t="n">
        <v>6784</v>
      </c>
      <c r="B6786" s="1001" t="s">
        <v>14537</v>
      </c>
      <c r="C6786" s="1001" t="s">
        <v>1103</v>
      </c>
      <c r="D6786" s="1001" t="s">
        <v>851</v>
      </c>
      <c r="E6786" s="1001" t="n">
        <v>1070370540</v>
      </c>
      <c r="F6786" s="1001" t="n">
        <v>8058</v>
      </c>
      <c r="G6786" s="1001" t="s">
        <v>14538</v>
      </c>
      <c r="H6786" s="1128" t="n">
        <v>996</v>
      </c>
      <c r="I6786" s="1068"/>
    </row>
    <row r="6787" customFormat="false" ht="12.75" hidden="false" customHeight="false" outlineLevel="0" collapsed="false">
      <c r="A6787" s="1001" t="n">
        <v>6785</v>
      </c>
      <c r="B6787" s="1001" t="s">
        <v>14539</v>
      </c>
      <c r="C6787" s="1001" t="s">
        <v>1543</v>
      </c>
      <c r="D6787" s="662" t="s">
        <v>856</v>
      </c>
      <c r="E6787" s="1001" t="n">
        <v>4201110870</v>
      </c>
      <c r="F6787" s="1001" t="n">
        <v>111087</v>
      </c>
      <c r="G6787" s="1001" t="s">
        <v>14540</v>
      </c>
      <c r="H6787" s="1128" t="n">
        <v>1854</v>
      </c>
      <c r="I6787" s="1068"/>
    </row>
    <row r="6788" customFormat="false" ht="12.75" hidden="false" customHeight="false" outlineLevel="0" collapsed="false">
      <c r="A6788" s="1001" t="n">
        <v>6786</v>
      </c>
      <c r="B6788" s="1001" t="s">
        <v>14541</v>
      </c>
      <c r="C6788" s="1001" t="s">
        <v>988</v>
      </c>
      <c r="D6788" s="1001" t="s">
        <v>854</v>
      </c>
      <c r="E6788" s="1001" t="n">
        <v>1010021600</v>
      </c>
      <c r="F6788" s="1001" t="n">
        <v>6163</v>
      </c>
      <c r="G6788" s="1001" t="s">
        <v>14542</v>
      </c>
      <c r="H6788" s="1128" t="n">
        <v>1565</v>
      </c>
      <c r="I6788" s="1068"/>
    </row>
    <row r="6789" customFormat="false" ht="12.75" hidden="false" customHeight="false" outlineLevel="0" collapsed="false">
      <c r="A6789" s="1001" t="n">
        <v>6787</v>
      </c>
      <c r="B6789" s="1001" t="s">
        <v>14543</v>
      </c>
      <c r="C6789" s="1001" t="s">
        <v>875</v>
      </c>
      <c r="D6789" s="1001" t="s">
        <v>861</v>
      </c>
      <c r="E6789" s="1001" t="n">
        <v>1050540870</v>
      </c>
      <c r="F6789" s="1001" t="n">
        <v>28087</v>
      </c>
      <c r="G6789" s="1001" t="s">
        <v>14544</v>
      </c>
      <c r="H6789" s="1128" t="n">
        <v>6810</v>
      </c>
      <c r="I6789" s="1068"/>
    </row>
    <row r="6790" customFormat="false" ht="12.75" hidden="false" customHeight="false" outlineLevel="0" collapsed="false">
      <c r="A6790" s="1001" t="n">
        <v>6788</v>
      </c>
      <c r="B6790" s="1001" t="s">
        <v>14545</v>
      </c>
      <c r="C6790" s="1001" t="s">
        <v>1226</v>
      </c>
      <c r="D6790" s="1001" t="s">
        <v>855</v>
      </c>
      <c r="E6790" s="1001" t="n">
        <v>3160410750</v>
      </c>
      <c r="F6790" s="1001" t="n">
        <v>75076</v>
      </c>
      <c r="G6790" s="1001" t="s">
        <v>14546</v>
      </c>
      <c r="H6790" s="1128" t="n">
        <v>5236</v>
      </c>
      <c r="I6790" s="1068"/>
    </row>
    <row r="6791" customFormat="false" ht="12.75" hidden="false" customHeight="false" outlineLevel="0" collapsed="false">
      <c r="A6791" s="1001" t="n">
        <v>6789</v>
      </c>
      <c r="B6791" s="1001" t="s">
        <v>14547</v>
      </c>
      <c r="C6791" s="1001" t="s">
        <v>954</v>
      </c>
      <c r="D6791" s="1001" t="s">
        <v>852</v>
      </c>
      <c r="E6791" s="1001" t="n">
        <v>1030450630</v>
      </c>
      <c r="F6791" s="1001" t="n">
        <v>20063</v>
      </c>
      <c r="G6791" s="1001" t="s">
        <v>14548</v>
      </c>
      <c r="H6791" s="1128" t="n">
        <v>2621</v>
      </c>
      <c r="I6791" s="1068"/>
    </row>
    <row r="6792" customFormat="false" ht="12.75" hidden="false" customHeight="false" outlineLevel="0" collapsed="false">
      <c r="A6792" s="1001" t="n">
        <v>6790</v>
      </c>
      <c r="B6792" s="1001" t="s">
        <v>14549</v>
      </c>
      <c r="C6792" s="1001" t="s">
        <v>2111</v>
      </c>
      <c r="D6792" s="1001" t="s">
        <v>849</v>
      </c>
      <c r="E6792" s="1001" t="n">
        <v>1080500430</v>
      </c>
      <c r="F6792" s="1001" t="n">
        <v>36044</v>
      </c>
      <c r="G6792" s="1001" t="s">
        <v>14550</v>
      </c>
      <c r="H6792" s="1128" t="n">
        <v>15425</v>
      </c>
      <c r="I6792" s="1068"/>
    </row>
    <row r="6793" customFormat="false" ht="12.75" hidden="false" customHeight="false" outlineLevel="0" collapsed="false">
      <c r="A6793" s="1001" t="n">
        <v>6791</v>
      </c>
      <c r="B6793" s="1001" t="s">
        <v>14551</v>
      </c>
      <c r="C6793" s="1001" t="s">
        <v>1154</v>
      </c>
      <c r="D6793" s="1001" t="s">
        <v>849</v>
      </c>
      <c r="E6793" s="1001" t="n">
        <v>1080560350</v>
      </c>
      <c r="F6793" s="1001" t="n">
        <v>34035</v>
      </c>
      <c r="G6793" s="1001" t="s">
        <v>14552</v>
      </c>
      <c r="H6793" s="1128" t="n">
        <v>1701</v>
      </c>
      <c r="I6793" s="1068"/>
    </row>
    <row r="6794" customFormat="false" ht="12.75" hidden="false" customHeight="false" outlineLevel="0" collapsed="false">
      <c r="A6794" s="1001" t="n">
        <v>6792</v>
      </c>
      <c r="B6794" s="1001" t="s">
        <v>14553</v>
      </c>
      <c r="C6794" s="1001" t="s">
        <v>1087</v>
      </c>
      <c r="D6794" s="1001" t="s">
        <v>848</v>
      </c>
      <c r="E6794" s="1001" t="n">
        <v>3150081000</v>
      </c>
      <c r="F6794" s="1001" t="n">
        <v>64101</v>
      </c>
      <c r="G6794" s="1001" t="s">
        <v>14554</v>
      </c>
      <c r="H6794" s="1128" t="n">
        <v>12163</v>
      </c>
      <c r="I6794" s="1068"/>
    </row>
    <row r="6795" customFormat="false" ht="12.75" hidden="false" customHeight="false" outlineLevel="0" collapsed="false">
      <c r="A6795" s="1001" t="n">
        <v>6793</v>
      </c>
      <c r="B6795" s="1001" t="s">
        <v>14555</v>
      </c>
      <c r="C6795" s="1001" t="s">
        <v>988</v>
      </c>
      <c r="D6795" s="1001" t="s">
        <v>854</v>
      </c>
      <c r="E6795" s="1001" t="n">
        <v>1010021610</v>
      </c>
      <c r="F6795" s="1001" t="n">
        <v>6164</v>
      </c>
      <c r="G6795" s="1001" t="s">
        <v>14556</v>
      </c>
      <c r="H6795" s="1128" t="n">
        <v>195</v>
      </c>
      <c r="I6795" s="1068"/>
    </row>
    <row r="6796" customFormat="false" ht="12.75" hidden="false" customHeight="false" outlineLevel="0" collapsed="false">
      <c r="A6796" s="1001" t="n">
        <v>6794</v>
      </c>
      <c r="B6796" s="1001" t="s">
        <v>14557</v>
      </c>
      <c r="C6796" s="1001" t="s">
        <v>1100</v>
      </c>
      <c r="D6796" s="1001" t="s">
        <v>848</v>
      </c>
      <c r="E6796" s="1001" t="n">
        <v>3150110710</v>
      </c>
      <c r="F6796" s="1001" t="n">
        <v>62073</v>
      </c>
      <c r="G6796" s="1001" t="s">
        <v>14558</v>
      </c>
      <c r="H6796" s="1128" t="n">
        <v>3517</v>
      </c>
      <c r="I6796" s="1068"/>
    </row>
    <row r="6797" customFormat="false" ht="12.75" hidden="false" customHeight="false" outlineLevel="0" collapsed="false">
      <c r="A6797" s="1001" t="n">
        <v>6795</v>
      </c>
      <c r="B6797" s="1001" t="s">
        <v>14559</v>
      </c>
      <c r="C6797" s="1001" t="s">
        <v>999</v>
      </c>
      <c r="D6797" s="1001" t="s">
        <v>852</v>
      </c>
      <c r="E6797" s="1001" t="n">
        <v>1030121910</v>
      </c>
      <c r="F6797" s="1001" t="n">
        <v>16200</v>
      </c>
      <c r="G6797" s="1001" t="s">
        <v>14560</v>
      </c>
      <c r="H6797" s="1128" t="n">
        <v>1779</v>
      </c>
      <c r="I6797" s="1068"/>
    </row>
    <row r="6798" customFormat="false" ht="12.75" hidden="false" customHeight="false" outlineLevel="0" collapsed="false">
      <c r="A6798" s="1001" t="n">
        <v>6796</v>
      </c>
      <c r="B6798" s="1001" t="s">
        <v>14561</v>
      </c>
      <c r="C6798" s="1001" t="s">
        <v>999</v>
      </c>
      <c r="D6798" s="1001" t="s">
        <v>852</v>
      </c>
      <c r="E6798" s="1001" t="n">
        <v>1030121911</v>
      </c>
      <c r="F6798" s="1001" t="n">
        <v>16251</v>
      </c>
      <c r="G6798" s="1001" t="s">
        <v>14562</v>
      </c>
      <c r="H6798" s="1128" t="n">
        <v>1985</v>
      </c>
      <c r="I6798" s="1068"/>
    </row>
    <row r="6799" customFormat="false" ht="12.75" hidden="false" customHeight="false" outlineLevel="0" collapsed="false">
      <c r="A6799" s="1001" t="n">
        <v>6797</v>
      </c>
      <c r="B6799" s="1001" t="s">
        <v>14563</v>
      </c>
      <c r="C6799" s="1001" t="s">
        <v>878</v>
      </c>
      <c r="D6799" s="1001" t="s">
        <v>852</v>
      </c>
      <c r="E6799" s="1001" t="n">
        <v>1030990540</v>
      </c>
      <c r="F6799" s="1001" t="n">
        <v>98054</v>
      </c>
      <c r="G6799" s="1001" t="s">
        <v>14564</v>
      </c>
      <c r="H6799" s="1128" t="n">
        <v>3839</v>
      </c>
      <c r="I6799" s="1068"/>
    </row>
    <row r="6800" customFormat="false" ht="12.75" hidden="false" customHeight="false" outlineLevel="0" collapsed="false">
      <c r="A6800" s="1001" t="n">
        <v>6798</v>
      </c>
      <c r="B6800" s="1001" t="s">
        <v>14565</v>
      </c>
      <c r="C6800" s="1001" t="s">
        <v>908</v>
      </c>
      <c r="D6800" s="1001" t="s">
        <v>854</v>
      </c>
      <c r="E6800" s="1001" t="n">
        <v>1010272210</v>
      </c>
      <c r="F6800" s="1001" t="n">
        <v>4221</v>
      </c>
      <c r="G6800" s="1001" t="s">
        <v>14566</v>
      </c>
      <c r="H6800" s="1128" t="n">
        <v>310</v>
      </c>
      <c r="I6800" s="1068"/>
    </row>
    <row r="6801" customFormat="false" ht="12.75" hidden="false" customHeight="false" outlineLevel="0" collapsed="false">
      <c r="A6801" s="1001" t="n">
        <v>6799</v>
      </c>
      <c r="B6801" s="1001" t="s">
        <v>14567</v>
      </c>
      <c r="C6801" s="1001" t="s">
        <v>1055</v>
      </c>
      <c r="D6801" s="1001" t="s">
        <v>852</v>
      </c>
      <c r="E6801" s="1001" t="n">
        <v>1030861050</v>
      </c>
      <c r="F6801" s="1001" t="n">
        <v>12123</v>
      </c>
      <c r="G6801" s="1001" t="s">
        <v>14568</v>
      </c>
      <c r="H6801" s="1128" t="n">
        <v>17749</v>
      </c>
      <c r="I6801" s="1068"/>
    </row>
    <row r="6802" customFormat="false" ht="12.75" hidden="false" customHeight="false" outlineLevel="0" collapsed="false">
      <c r="A6802" s="1001" t="n">
        <v>6800</v>
      </c>
      <c r="B6802" s="1001" t="s">
        <v>14569</v>
      </c>
      <c r="C6802" s="1001" t="s">
        <v>925</v>
      </c>
      <c r="D6802" s="1001" t="s">
        <v>848</v>
      </c>
      <c r="E6802" s="1001" t="n">
        <v>3150510790</v>
      </c>
      <c r="F6802" s="1001" t="n">
        <v>63079</v>
      </c>
      <c r="G6802" s="1001" t="s">
        <v>14570</v>
      </c>
      <c r="H6802" s="1128" t="n">
        <v>33935</v>
      </c>
      <c r="I6802" s="1068"/>
    </row>
    <row r="6803" customFormat="false" ht="12.75" hidden="false" customHeight="false" outlineLevel="0" collapsed="false">
      <c r="A6803" s="1001" t="n">
        <v>6801</v>
      </c>
      <c r="B6803" s="1001" t="s">
        <v>14571</v>
      </c>
      <c r="C6803" s="1001" t="s">
        <v>1009</v>
      </c>
      <c r="D6803" s="1001" t="s">
        <v>861</v>
      </c>
      <c r="E6803" s="1001" t="n">
        <v>1050890810</v>
      </c>
      <c r="F6803" s="1001" t="n">
        <v>23082</v>
      </c>
      <c r="G6803" s="1001" t="s">
        <v>14572</v>
      </c>
      <c r="H6803" s="1128" t="n">
        <v>14572</v>
      </c>
      <c r="I6803" s="1068"/>
    </row>
    <row r="6804" customFormat="false" ht="12.75" hidden="false" customHeight="false" outlineLevel="0" collapsed="false">
      <c r="A6804" s="1001" t="n">
        <v>6802</v>
      </c>
      <c r="B6804" s="1001" t="s">
        <v>14573</v>
      </c>
      <c r="C6804" s="1001" t="s">
        <v>908</v>
      </c>
      <c r="D6804" s="1001" t="s">
        <v>854</v>
      </c>
      <c r="E6804" s="1001" t="n">
        <v>1010272220</v>
      </c>
      <c r="F6804" s="1001" t="n">
        <v>4222</v>
      </c>
      <c r="G6804" s="1001" t="s">
        <v>14574</v>
      </c>
      <c r="H6804" s="1128" t="n">
        <v>6271</v>
      </c>
      <c r="I6804" s="1068"/>
    </row>
    <row r="6805" customFormat="false" ht="12.75" hidden="false" customHeight="false" outlineLevel="0" collapsed="false">
      <c r="A6805" s="1001" t="n">
        <v>6803</v>
      </c>
      <c r="B6805" s="1001" t="s">
        <v>14575</v>
      </c>
      <c r="C6805" s="1001" t="s">
        <v>908</v>
      </c>
      <c r="D6805" s="1001" t="s">
        <v>854</v>
      </c>
      <c r="E6805" s="1001" t="n">
        <v>1010272230</v>
      </c>
      <c r="F6805" s="1001" t="n">
        <v>4223</v>
      </c>
      <c r="G6805" s="1001" t="s">
        <v>14576</v>
      </c>
      <c r="H6805" s="1128" t="n">
        <v>2694</v>
      </c>
      <c r="I6805" s="1068"/>
    </row>
    <row r="6806" customFormat="false" ht="12.75" hidden="false" customHeight="false" outlineLevel="0" collapsed="false">
      <c r="A6806" s="1001" t="n">
        <v>6804</v>
      </c>
      <c r="B6806" s="1001" t="s">
        <v>14577</v>
      </c>
      <c r="C6806" s="1001" t="s">
        <v>982</v>
      </c>
      <c r="D6806" s="1001" t="s">
        <v>857</v>
      </c>
      <c r="E6806" s="1001" t="n">
        <v>4190180190</v>
      </c>
      <c r="F6806" s="1001" t="n">
        <v>85019</v>
      </c>
      <c r="G6806" s="1001" t="s">
        <v>14578</v>
      </c>
      <c r="H6806" s="1128" t="n">
        <v>6441</v>
      </c>
      <c r="I6806" s="1068"/>
    </row>
    <row r="6807" customFormat="false" ht="12.75" hidden="false" customHeight="false" outlineLevel="0" collapsed="false">
      <c r="A6807" s="1001" t="n">
        <v>6805</v>
      </c>
      <c r="B6807" s="1001" t="s">
        <v>14579</v>
      </c>
      <c r="C6807" s="1001" t="s">
        <v>1117</v>
      </c>
      <c r="D6807" s="1001" t="s">
        <v>852</v>
      </c>
      <c r="E6807" s="1001" t="n">
        <v>1030571480</v>
      </c>
      <c r="F6807" s="1001" t="n">
        <v>18151</v>
      </c>
      <c r="G6807" s="1001" t="s">
        <v>14580</v>
      </c>
      <c r="H6807" s="1128" t="n">
        <v>1145</v>
      </c>
      <c r="I6807" s="1068"/>
    </row>
    <row r="6808" customFormat="false" ht="12.75" hidden="false" customHeight="false" outlineLevel="0" collapsed="false">
      <c r="A6808" s="1001" t="n">
        <v>6806</v>
      </c>
      <c r="B6808" s="1001" t="s">
        <v>14581</v>
      </c>
      <c r="C6808" s="1001" t="s">
        <v>1009</v>
      </c>
      <c r="D6808" s="1001" t="s">
        <v>861</v>
      </c>
      <c r="E6808" s="1001" t="n">
        <v>1050890820</v>
      </c>
      <c r="F6808" s="1001" t="n">
        <v>23083</v>
      </c>
      <c r="G6808" s="1001" t="s">
        <v>14582</v>
      </c>
      <c r="H6808" s="1128" t="n">
        <v>17585</v>
      </c>
      <c r="I6808" s="1068"/>
    </row>
    <row r="6809" customFormat="false" ht="12.75" hidden="false" customHeight="false" outlineLevel="0" collapsed="false">
      <c r="A6809" s="1001" t="n">
        <v>6807</v>
      </c>
      <c r="B6809" s="1001" t="s">
        <v>14583</v>
      </c>
      <c r="C6809" s="1001" t="s">
        <v>951</v>
      </c>
      <c r="D6809" s="1001" t="s">
        <v>852</v>
      </c>
      <c r="E6809" s="1001" t="n">
        <v>1030260940</v>
      </c>
      <c r="F6809" s="1001" t="n">
        <v>19097</v>
      </c>
      <c r="G6809" s="1001" t="s">
        <v>14584</v>
      </c>
      <c r="H6809" s="1128" t="n">
        <v>7507</v>
      </c>
      <c r="I6809" s="1068"/>
    </row>
    <row r="6810" customFormat="false" ht="12.75" hidden="false" customHeight="false" outlineLevel="0" collapsed="false">
      <c r="A6810" s="1001" t="n">
        <v>6808</v>
      </c>
      <c r="B6810" s="1001" t="s">
        <v>14585</v>
      </c>
      <c r="C6810" s="1001" t="s">
        <v>1151</v>
      </c>
      <c r="D6810" s="1001" t="s">
        <v>852</v>
      </c>
      <c r="E6810" s="1001" t="n">
        <v>1030770600</v>
      </c>
      <c r="F6810" s="1001" t="n">
        <v>14060</v>
      </c>
      <c r="G6810" s="1001" t="s">
        <v>14586</v>
      </c>
      <c r="H6810" s="1128" t="n">
        <v>3930</v>
      </c>
      <c r="I6810" s="1068"/>
    </row>
    <row r="6811" customFormat="false" ht="12.75" hidden="false" customHeight="false" outlineLevel="0" collapsed="false">
      <c r="A6811" s="1001" t="n">
        <v>6809</v>
      </c>
      <c r="B6811" s="1001" t="s">
        <v>14587</v>
      </c>
      <c r="C6811" s="1001" t="s">
        <v>1151</v>
      </c>
      <c r="D6811" s="1001" t="s">
        <v>852</v>
      </c>
      <c r="E6811" s="1001" t="n">
        <v>1030770610</v>
      </c>
      <c r="F6811" s="1001" t="n">
        <v>14061</v>
      </c>
      <c r="G6811" s="1001" t="s">
        <v>14588</v>
      </c>
      <c r="H6811" s="1128" t="n">
        <v>21192</v>
      </c>
      <c r="I6811" s="1068"/>
    </row>
    <row r="6812" customFormat="false" ht="12.75" hidden="false" customHeight="false" outlineLevel="0" collapsed="false">
      <c r="A6812" s="1001" t="n">
        <v>6810</v>
      </c>
      <c r="B6812" s="1001" t="s">
        <v>14589</v>
      </c>
      <c r="C6812" s="1001" t="s">
        <v>999</v>
      </c>
      <c r="D6812" s="1001" t="s">
        <v>852</v>
      </c>
      <c r="E6812" s="1001" t="n">
        <v>1030121920</v>
      </c>
      <c r="F6812" s="1001" t="n">
        <v>16201</v>
      </c>
      <c r="G6812" s="1001" t="s">
        <v>14590</v>
      </c>
      <c r="H6812" s="1128" t="n">
        <v>696</v>
      </c>
      <c r="I6812" s="1068"/>
    </row>
    <row r="6813" customFormat="false" ht="12.75" hidden="false" customHeight="false" outlineLevel="0" collapsed="false">
      <c r="A6813" s="1001" t="n">
        <v>6811</v>
      </c>
      <c r="B6813" s="1001" t="s">
        <v>14591</v>
      </c>
      <c r="C6813" s="1001" t="s">
        <v>945</v>
      </c>
      <c r="D6813" s="1001" t="s">
        <v>852</v>
      </c>
      <c r="E6813" s="1001" t="n">
        <v>1030151710</v>
      </c>
      <c r="F6813" s="1001" t="n">
        <v>17181</v>
      </c>
      <c r="G6813" s="1001" t="s">
        <v>14592</v>
      </c>
      <c r="H6813" s="1128" t="n">
        <v>1211</v>
      </c>
      <c r="I6813" s="1068"/>
    </row>
    <row r="6814" customFormat="false" ht="12.75" hidden="false" customHeight="false" outlineLevel="0" collapsed="false">
      <c r="A6814" s="1001" t="n">
        <v>6812</v>
      </c>
      <c r="B6814" s="1001" t="s">
        <v>14593</v>
      </c>
      <c r="C6814" s="1001" t="s">
        <v>1518</v>
      </c>
      <c r="D6814" s="1001" t="s">
        <v>464</v>
      </c>
      <c r="E6814" s="1001" t="n">
        <v>2120400290</v>
      </c>
      <c r="F6814" s="1001" t="n">
        <v>59029</v>
      </c>
      <c r="G6814" s="1001" t="s">
        <v>14594</v>
      </c>
      <c r="H6814" s="1128" t="n">
        <v>7440</v>
      </c>
      <c r="I6814" s="1068"/>
    </row>
    <row r="6815" customFormat="false" ht="12.75" hidden="false" customHeight="false" outlineLevel="0" collapsed="false">
      <c r="A6815" s="1001" t="n">
        <v>6813</v>
      </c>
      <c r="B6815" s="1001" t="s">
        <v>14595</v>
      </c>
      <c r="C6815" s="1001" t="s">
        <v>939</v>
      </c>
      <c r="D6815" s="1001" t="s">
        <v>464</v>
      </c>
      <c r="E6815" s="1001" t="n">
        <v>2120330730</v>
      </c>
      <c r="F6815" s="1001" t="n">
        <v>60074</v>
      </c>
      <c r="G6815" s="1001" t="s">
        <v>14596</v>
      </c>
      <c r="H6815" s="1128" t="n">
        <v>25059</v>
      </c>
      <c r="I6815" s="1068"/>
    </row>
    <row r="6816" customFormat="false" ht="12.75" hidden="false" customHeight="false" outlineLevel="0" collapsed="false">
      <c r="A6816" s="1001" t="n">
        <v>6814</v>
      </c>
      <c r="B6816" s="1001" t="s">
        <v>14597</v>
      </c>
      <c r="C6816" s="1001" t="s">
        <v>1110</v>
      </c>
      <c r="D6816" s="1001" t="s">
        <v>858</v>
      </c>
      <c r="E6816" s="1001" t="n">
        <v>1040831650</v>
      </c>
      <c r="F6816" s="1001" t="n">
        <v>22176</v>
      </c>
      <c r="G6816" s="1001" t="s">
        <v>14598</v>
      </c>
      <c r="H6816" s="1128" t="n">
        <v>695</v>
      </c>
      <c r="I6816" s="1068"/>
    </row>
    <row r="6817" customFormat="false" ht="12.75" hidden="false" customHeight="false" outlineLevel="0" collapsed="false">
      <c r="A6817" s="1001" t="n">
        <v>6815</v>
      </c>
      <c r="B6817" s="1001" t="s">
        <v>14599</v>
      </c>
      <c r="C6817" s="1001" t="s">
        <v>1154</v>
      </c>
      <c r="D6817" s="1001" t="s">
        <v>849</v>
      </c>
      <c r="E6817" s="1001" t="n">
        <v>1080560360</v>
      </c>
      <c r="F6817" s="1001" t="n">
        <v>34036</v>
      </c>
      <c r="G6817" s="1001" t="s">
        <v>14600</v>
      </c>
      <c r="H6817" s="1128" t="n">
        <v>4778</v>
      </c>
      <c r="I6817" s="1068"/>
    </row>
    <row r="6818" customFormat="false" ht="12.75" hidden="false" customHeight="false" outlineLevel="0" collapsed="false">
      <c r="A6818" s="1001" t="n">
        <v>6816</v>
      </c>
      <c r="B6818" s="1001" t="s">
        <v>14601</v>
      </c>
      <c r="C6818" s="1001" t="s">
        <v>1556</v>
      </c>
      <c r="D6818" s="1001" t="s">
        <v>458</v>
      </c>
      <c r="E6818" s="1001" t="n">
        <v>2090360240</v>
      </c>
      <c r="F6818" s="1001" t="n">
        <v>53026</v>
      </c>
      <c r="G6818" s="1001" t="s">
        <v>14602</v>
      </c>
      <c r="H6818" s="1128" t="n">
        <v>3097</v>
      </c>
      <c r="I6818" s="1068"/>
    </row>
    <row r="6819" customFormat="false" ht="12.75" hidden="false" customHeight="false" outlineLevel="0" collapsed="false">
      <c r="A6819" s="1001" t="n">
        <v>6817</v>
      </c>
      <c r="B6819" s="1001" t="s">
        <v>14603</v>
      </c>
      <c r="C6819" s="1001" t="s">
        <v>1174</v>
      </c>
      <c r="D6819" s="1001" t="s">
        <v>847</v>
      </c>
      <c r="E6819" s="1001" t="n">
        <v>3180221300</v>
      </c>
      <c r="F6819" s="1001" t="n">
        <v>79134</v>
      </c>
      <c r="G6819" s="1001" t="s">
        <v>14604</v>
      </c>
      <c r="H6819" s="1128" t="n">
        <v>773</v>
      </c>
      <c r="I6819" s="1068"/>
    </row>
    <row r="6820" customFormat="false" ht="12.75" hidden="false" customHeight="false" outlineLevel="0" collapsed="false">
      <c r="A6820" s="1001" t="n">
        <v>6818</v>
      </c>
      <c r="B6820" s="1001" t="s">
        <v>14605</v>
      </c>
      <c r="C6820" s="1001" t="s">
        <v>1087</v>
      </c>
      <c r="D6820" s="1001" t="s">
        <v>848</v>
      </c>
      <c r="E6820" s="1001" t="n">
        <v>3150081010</v>
      </c>
      <c r="F6820" s="1001" t="n">
        <v>64102</v>
      </c>
      <c r="G6820" s="1001" t="s">
        <v>14606</v>
      </c>
      <c r="H6820" s="1128" t="n">
        <v>534</v>
      </c>
      <c r="I6820" s="1068"/>
    </row>
    <row r="6821" customFormat="false" ht="12.75" hidden="false" customHeight="false" outlineLevel="0" collapsed="false">
      <c r="A6821" s="1001" t="n">
        <v>6819</v>
      </c>
      <c r="B6821" s="1001" t="s">
        <v>14607</v>
      </c>
      <c r="C6821" s="1001" t="s">
        <v>1154</v>
      </c>
      <c r="D6821" s="1001" t="s">
        <v>849</v>
      </c>
      <c r="E6821" s="1001" t="n">
        <v>1080560375</v>
      </c>
      <c r="F6821" s="1001" t="n">
        <v>34051</v>
      </c>
      <c r="G6821" s="1001" t="s">
        <v>14608</v>
      </c>
      <c r="H6821" s="1128" t="n">
        <v>12719</v>
      </c>
      <c r="I6821" s="1068"/>
    </row>
    <row r="6822" customFormat="false" ht="12.75" hidden="false" customHeight="false" outlineLevel="0" collapsed="false">
      <c r="A6822" s="1001" t="n">
        <v>6820</v>
      </c>
      <c r="B6822" s="1001" t="s">
        <v>14609</v>
      </c>
      <c r="C6822" s="1001" t="s">
        <v>1095</v>
      </c>
      <c r="D6822" s="1001" t="s">
        <v>854</v>
      </c>
      <c r="E6822" s="1001" t="n">
        <v>1010960630</v>
      </c>
      <c r="F6822" s="1001" t="n">
        <v>96063</v>
      </c>
      <c r="G6822" s="1001" t="s">
        <v>14610</v>
      </c>
      <c r="H6822" s="1128" t="n">
        <v>1299</v>
      </c>
      <c r="I6822" s="1068"/>
    </row>
    <row r="6823" customFormat="false" ht="12.75" hidden="false" customHeight="false" outlineLevel="0" collapsed="false">
      <c r="A6823" s="1001" t="n">
        <v>6821</v>
      </c>
      <c r="B6823" s="1001" t="s">
        <v>14611</v>
      </c>
      <c r="C6823" s="1001" t="s">
        <v>878</v>
      </c>
      <c r="D6823" s="1001" t="s">
        <v>852</v>
      </c>
      <c r="E6823" s="1001" t="n">
        <v>1030990550</v>
      </c>
      <c r="F6823" s="1001" t="n">
        <v>98055</v>
      </c>
      <c r="G6823" s="1001" t="s">
        <v>14612</v>
      </c>
      <c r="H6823" s="1128" t="n">
        <v>3387</v>
      </c>
      <c r="I6823" s="1068"/>
    </row>
    <row r="6824" customFormat="false" ht="12.75" hidden="false" customHeight="false" outlineLevel="0" collapsed="false">
      <c r="A6824" s="1001" t="n">
        <v>6822</v>
      </c>
      <c r="B6824" s="1001" t="s">
        <v>14613</v>
      </c>
      <c r="C6824" s="1001" t="s">
        <v>951</v>
      </c>
      <c r="D6824" s="1001" t="s">
        <v>852</v>
      </c>
      <c r="E6824" s="1001" t="n">
        <v>1030260950</v>
      </c>
      <c r="F6824" s="1001" t="n">
        <v>19098</v>
      </c>
      <c r="G6824" s="1001" t="s">
        <v>14614</v>
      </c>
      <c r="H6824" s="1128" t="n">
        <v>8744</v>
      </c>
      <c r="I6824" s="1068"/>
    </row>
    <row r="6825" customFormat="false" ht="12.75" hidden="false" customHeight="false" outlineLevel="0" collapsed="false">
      <c r="A6825" s="1001" t="n">
        <v>6823</v>
      </c>
      <c r="B6825" s="1001" t="s">
        <v>14615</v>
      </c>
      <c r="C6825" s="1001" t="s">
        <v>1009</v>
      </c>
      <c r="D6825" s="1001" t="s">
        <v>861</v>
      </c>
      <c r="E6825" s="1001" t="n">
        <v>1050890830</v>
      </c>
      <c r="F6825" s="1001" t="n">
        <v>23084</v>
      </c>
      <c r="G6825" s="1001" t="s">
        <v>14616</v>
      </c>
      <c r="H6825" s="1128" t="n">
        <v>2930</v>
      </c>
      <c r="I6825" s="1068"/>
    </row>
    <row r="6826" customFormat="false" ht="12.75" hidden="false" customHeight="false" outlineLevel="0" collapsed="false">
      <c r="A6826" s="1001" t="n">
        <v>6824</v>
      </c>
      <c r="B6826" s="1001" t="s">
        <v>14617</v>
      </c>
      <c r="C6826" s="1001" t="s">
        <v>1625</v>
      </c>
      <c r="D6826" s="1001" t="s">
        <v>856</v>
      </c>
      <c r="E6826" s="1001" t="n">
        <v>4200530830</v>
      </c>
      <c r="F6826" s="1001" t="n">
        <v>91086</v>
      </c>
      <c r="G6826" s="1001" t="s">
        <v>14618</v>
      </c>
      <c r="H6826" s="1128" t="n">
        <v>1529</v>
      </c>
      <c r="I6826" s="1068"/>
    </row>
    <row r="6827" customFormat="false" ht="12.75" hidden="false" customHeight="false" outlineLevel="0" collapsed="false">
      <c r="A6827" s="1001" t="n">
        <v>6825</v>
      </c>
      <c r="B6827" s="1001" t="s">
        <v>14619</v>
      </c>
      <c r="C6827" s="1001" t="s">
        <v>1591</v>
      </c>
      <c r="D6827" s="1001" t="s">
        <v>851</v>
      </c>
      <c r="E6827" s="1001" t="n">
        <v>1070340600</v>
      </c>
      <c r="F6827" s="1001" t="n">
        <v>10060</v>
      </c>
      <c r="G6827" s="1001" t="s">
        <v>14620</v>
      </c>
      <c r="H6827" s="1128" t="n">
        <v>4018</v>
      </c>
      <c r="I6827" s="1068"/>
    </row>
    <row r="6828" customFormat="false" ht="12.75" hidden="false" customHeight="false" outlineLevel="0" collapsed="false">
      <c r="A6828" s="1001" t="n">
        <v>6826</v>
      </c>
      <c r="B6828" s="1001" t="s">
        <v>14621</v>
      </c>
      <c r="C6828" s="1001" t="s">
        <v>962</v>
      </c>
      <c r="D6828" s="1001" t="s">
        <v>847</v>
      </c>
      <c r="E6828" s="1001" t="n">
        <v>3181030390</v>
      </c>
      <c r="F6828" s="1001" t="n">
        <v>102039</v>
      </c>
      <c r="G6828" s="1001" t="s">
        <v>14622</v>
      </c>
      <c r="H6828" s="1128" t="n">
        <v>1098</v>
      </c>
      <c r="I6828" s="1068"/>
    </row>
    <row r="6829" customFormat="false" ht="12.75" hidden="false" customHeight="false" outlineLevel="0" collapsed="false">
      <c r="A6829" s="1001" t="n">
        <v>6827</v>
      </c>
      <c r="B6829" s="1001" t="s">
        <v>14623</v>
      </c>
      <c r="C6829" s="1001" t="s">
        <v>962</v>
      </c>
      <c r="D6829" s="1001" t="s">
        <v>847</v>
      </c>
      <c r="E6829" s="1001" t="n">
        <v>3181030400</v>
      </c>
      <c r="F6829" s="1001" t="n">
        <v>102040</v>
      </c>
      <c r="G6829" s="1001" t="s">
        <v>14624</v>
      </c>
      <c r="H6829" s="1128" t="n">
        <v>2306</v>
      </c>
      <c r="I6829" s="1068"/>
    </row>
    <row r="6830" customFormat="false" ht="12.75" hidden="false" customHeight="false" outlineLevel="0" collapsed="false">
      <c r="A6830" s="1001" t="n">
        <v>6828</v>
      </c>
      <c r="B6830" s="1001" t="s">
        <v>14625</v>
      </c>
      <c r="C6830" s="1001" t="s">
        <v>957</v>
      </c>
      <c r="D6830" s="1001" t="s">
        <v>464</v>
      </c>
      <c r="E6830" s="1001" t="n">
        <v>2120910470</v>
      </c>
      <c r="F6830" s="1001" t="n">
        <v>56048</v>
      </c>
      <c r="G6830" s="1001" t="s">
        <v>14626</v>
      </c>
      <c r="H6830" s="1128" t="n">
        <v>8021</v>
      </c>
      <c r="I6830" s="1068"/>
    </row>
    <row r="6831" customFormat="false" ht="12.75" hidden="false" customHeight="false" outlineLevel="0" collapsed="false">
      <c r="A6831" s="1001" t="n">
        <v>6829</v>
      </c>
      <c r="B6831" s="1001" t="s">
        <v>14627</v>
      </c>
      <c r="C6831" s="1001" t="s">
        <v>1159</v>
      </c>
      <c r="D6831" s="1001" t="s">
        <v>852</v>
      </c>
      <c r="E6831" s="1001" t="n">
        <v>1030242030</v>
      </c>
      <c r="F6831" s="1001" t="n">
        <v>13216</v>
      </c>
      <c r="G6831" s="1001" t="s">
        <v>14628</v>
      </c>
      <c r="H6831" s="1128" t="n">
        <v>1246</v>
      </c>
      <c r="I6831" s="1068"/>
    </row>
    <row r="6832" customFormat="false" ht="12.75" hidden="false" customHeight="false" outlineLevel="0" collapsed="false">
      <c r="A6832" s="1001" t="n">
        <v>6830</v>
      </c>
      <c r="B6832" s="1001" t="s">
        <v>14629</v>
      </c>
      <c r="C6832" s="1001" t="s">
        <v>378</v>
      </c>
      <c r="D6832" s="1001" t="s">
        <v>854</v>
      </c>
      <c r="E6832" s="1001" t="n">
        <v>1010521330</v>
      </c>
      <c r="F6832" s="1001" t="n">
        <v>3140</v>
      </c>
      <c r="G6832" s="1001" t="s">
        <v>14630</v>
      </c>
      <c r="H6832" s="1128" t="n">
        <v>719</v>
      </c>
      <c r="I6832" s="1068"/>
    </row>
    <row r="6833" customFormat="false" ht="12.75" hidden="false" customHeight="false" outlineLevel="0" collapsed="false">
      <c r="A6833" s="1001" t="n">
        <v>6831</v>
      </c>
      <c r="B6833" s="1001" t="s">
        <v>14631</v>
      </c>
      <c r="C6833" s="1001" t="s">
        <v>999</v>
      </c>
      <c r="D6833" s="1001" t="s">
        <v>852</v>
      </c>
      <c r="E6833" s="1001" t="n">
        <v>1030121930</v>
      </c>
      <c r="F6833" s="1001" t="n">
        <v>16202</v>
      </c>
      <c r="G6833" s="1001" t="s">
        <v>14632</v>
      </c>
      <c r="H6833" s="1128" t="n">
        <v>8901</v>
      </c>
      <c r="I6833" s="1068"/>
    </row>
    <row r="6834" customFormat="false" ht="12.75" hidden="false" customHeight="false" outlineLevel="0" collapsed="false">
      <c r="A6834" s="1001" t="n">
        <v>6832</v>
      </c>
      <c r="B6834" s="1001" t="s">
        <v>14633</v>
      </c>
      <c r="C6834" s="1001" t="s">
        <v>1159</v>
      </c>
      <c r="D6834" s="1001" t="s">
        <v>852</v>
      </c>
      <c r="E6834" s="1001" t="n">
        <v>1030242040</v>
      </c>
      <c r="F6834" s="1001" t="n">
        <v>13217</v>
      </c>
      <c r="G6834" s="1001" t="s">
        <v>14634</v>
      </c>
      <c r="H6834" s="1128" t="n">
        <v>643</v>
      </c>
      <c r="I6834" s="1068"/>
    </row>
    <row r="6835" customFormat="false" ht="12.75" hidden="false" customHeight="false" outlineLevel="0" collapsed="false">
      <c r="A6835" s="1001" t="n">
        <v>6833</v>
      </c>
      <c r="B6835" s="1001" t="s">
        <v>14635</v>
      </c>
      <c r="C6835" s="1001" t="s">
        <v>887</v>
      </c>
      <c r="D6835" s="1001" t="s">
        <v>856</v>
      </c>
      <c r="E6835" s="1001" t="n">
        <v>4200950630</v>
      </c>
      <c r="F6835" s="1001" t="n">
        <v>95063</v>
      </c>
      <c r="G6835" s="1001" t="s">
        <v>14636</v>
      </c>
      <c r="H6835" s="1128" t="n">
        <v>349</v>
      </c>
      <c r="I6835" s="1068"/>
    </row>
    <row r="6836" customFormat="false" ht="12.75" hidden="false" customHeight="false" outlineLevel="0" collapsed="false">
      <c r="A6836" s="1001" t="n">
        <v>6834</v>
      </c>
      <c r="B6836" s="1001" t="s">
        <v>14637</v>
      </c>
      <c r="C6836" s="1001" t="s">
        <v>925</v>
      </c>
      <c r="D6836" s="1001" t="s">
        <v>848</v>
      </c>
      <c r="E6836" s="1001" t="n">
        <v>3150510800</v>
      </c>
      <c r="F6836" s="1001" t="n">
        <v>63080</v>
      </c>
      <c r="G6836" s="1001" t="s">
        <v>14638</v>
      </c>
      <c r="H6836" s="1128" t="n">
        <v>15600</v>
      </c>
      <c r="I6836" s="1068"/>
    </row>
    <row r="6837" customFormat="false" ht="12.75" hidden="false" customHeight="false" outlineLevel="0" collapsed="false">
      <c r="A6837" s="1001" t="n">
        <v>6835</v>
      </c>
      <c r="B6837" s="1001" t="s">
        <v>14639</v>
      </c>
      <c r="C6837" s="1001" t="s">
        <v>1024</v>
      </c>
      <c r="D6837" s="1001" t="s">
        <v>856</v>
      </c>
      <c r="E6837" s="1001" t="n">
        <v>4200730670</v>
      </c>
      <c r="F6837" s="1001" t="n">
        <v>90069</v>
      </c>
      <c r="G6837" s="1001" t="s">
        <v>14640</v>
      </c>
      <c r="H6837" s="1128" t="n">
        <v>14501</v>
      </c>
      <c r="I6837" s="1068"/>
    </row>
    <row r="6838" customFormat="false" ht="12.75" hidden="false" customHeight="false" outlineLevel="0" collapsed="false">
      <c r="A6838" s="1001" t="n">
        <v>6836</v>
      </c>
      <c r="B6838" s="1001" t="s">
        <v>14641</v>
      </c>
      <c r="C6838" s="1001" t="s">
        <v>1766</v>
      </c>
      <c r="D6838" s="1001" t="s">
        <v>857</v>
      </c>
      <c r="E6838" s="1001" t="n">
        <v>4190760190</v>
      </c>
      <c r="F6838" s="1001" t="n">
        <v>89019</v>
      </c>
      <c r="G6838" s="1001" t="s">
        <v>14642</v>
      </c>
      <c r="H6838" s="1128" t="n">
        <v>8298</v>
      </c>
      <c r="I6838" s="1068"/>
    </row>
    <row r="6839" customFormat="false" ht="12.75" hidden="false" customHeight="false" outlineLevel="0" collapsed="false">
      <c r="A6839" s="1001" t="n">
        <v>6837</v>
      </c>
      <c r="B6839" s="1001" t="s">
        <v>14643</v>
      </c>
      <c r="C6839" s="1001" t="s">
        <v>951</v>
      </c>
      <c r="D6839" s="1001" t="s">
        <v>852</v>
      </c>
      <c r="E6839" s="1001" t="n">
        <v>1030260960</v>
      </c>
      <c r="F6839" s="1001" t="n">
        <v>19099</v>
      </c>
      <c r="G6839" s="1001" t="s">
        <v>14644</v>
      </c>
      <c r="H6839" s="1128" t="n">
        <v>3050</v>
      </c>
      <c r="I6839" s="1068"/>
    </row>
    <row r="6840" customFormat="false" ht="12.75" hidden="false" customHeight="false" outlineLevel="0" collapsed="false">
      <c r="A6840" s="1001" t="n">
        <v>6838</v>
      </c>
      <c r="B6840" s="1001" t="s">
        <v>14645</v>
      </c>
      <c r="C6840" s="1001" t="s">
        <v>1050</v>
      </c>
      <c r="D6840" s="1001" t="s">
        <v>861</v>
      </c>
      <c r="E6840" s="1001" t="n">
        <v>1050100560</v>
      </c>
      <c r="F6840" s="1001" t="n">
        <v>25056</v>
      </c>
      <c r="G6840" s="1001" t="s">
        <v>14646</v>
      </c>
      <c r="H6840" s="1128" t="n">
        <v>3053</v>
      </c>
      <c r="I6840" s="1068"/>
    </row>
    <row r="6841" customFormat="false" ht="12.75" hidden="false" customHeight="false" outlineLevel="0" collapsed="false">
      <c r="A6841" s="1001" t="n">
        <v>6839</v>
      </c>
      <c r="B6841" s="1001" t="s">
        <v>14647</v>
      </c>
      <c r="C6841" s="1001" t="s">
        <v>1071</v>
      </c>
      <c r="D6841" s="1001" t="s">
        <v>861</v>
      </c>
      <c r="E6841" s="1001" t="n">
        <v>1050901020</v>
      </c>
      <c r="F6841" s="1001" t="n">
        <v>24102</v>
      </c>
      <c r="G6841" s="1001" t="s">
        <v>14648</v>
      </c>
      <c r="H6841" s="1128" t="n">
        <v>4185</v>
      </c>
      <c r="I6841" s="1068"/>
    </row>
    <row r="6842" customFormat="false" ht="12.75" hidden="false" customHeight="false" outlineLevel="0" collapsed="false">
      <c r="A6842" s="1001" t="n">
        <v>6840</v>
      </c>
      <c r="B6842" s="1001" t="s">
        <v>14649</v>
      </c>
      <c r="C6842" s="1001" t="s">
        <v>1095</v>
      </c>
      <c r="D6842" s="1001" t="s">
        <v>854</v>
      </c>
      <c r="E6842" s="1001" t="n">
        <v>1010960640</v>
      </c>
      <c r="F6842" s="1001" t="n">
        <v>96064</v>
      </c>
      <c r="G6842" s="1001" t="s">
        <v>14650</v>
      </c>
      <c r="H6842" s="1128" t="n">
        <v>740</v>
      </c>
      <c r="I6842" s="1068"/>
    </row>
    <row r="6843" customFormat="false" ht="12.75" hidden="false" customHeight="false" outlineLevel="0" collapsed="false">
      <c r="A6843" s="1001" t="n">
        <v>6841</v>
      </c>
      <c r="B6843" s="1001" t="s">
        <v>14651</v>
      </c>
      <c r="C6843" s="1001" t="s">
        <v>999</v>
      </c>
      <c r="D6843" s="1001" t="s">
        <v>852</v>
      </c>
      <c r="E6843" s="1001" t="n">
        <v>1030121940</v>
      </c>
      <c r="F6843" s="1001" t="n">
        <v>16203</v>
      </c>
      <c r="G6843" s="1001" t="s">
        <v>14652</v>
      </c>
      <c r="H6843" s="1128" t="n">
        <v>4401</v>
      </c>
      <c r="I6843" s="1068"/>
    </row>
    <row r="6844" customFormat="false" ht="12.75" hidden="false" customHeight="false" outlineLevel="0" collapsed="false">
      <c r="A6844" s="1001" t="n">
        <v>6842</v>
      </c>
      <c r="B6844" s="1001" t="s">
        <v>14653</v>
      </c>
      <c r="C6844" s="1001" t="s">
        <v>1110</v>
      </c>
      <c r="D6844" s="1001" t="s">
        <v>858</v>
      </c>
      <c r="E6844" s="1001" t="n">
        <v>1040831660</v>
      </c>
      <c r="F6844" s="1001" t="n">
        <v>22177</v>
      </c>
      <c r="G6844" s="1001" t="s">
        <v>14654</v>
      </c>
      <c r="H6844" s="1128" t="n">
        <v>773</v>
      </c>
      <c r="I6844" s="1068"/>
    </row>
    <row r="6845" customFormat="false" ht="12.75" hidden="false" customHeight="false" outlineLevel="0" collapsed="false">
      <c r="A6845" s="1001" t="n">
        <v>6843</v>
      </c>
      <c r="B6845" s="1001" t="s">
        <v>14655</v>
      </c>
      <c r="C6845" s="1001" t="s">
        <v>1174</v>
      </c>
      <c r="D6845" s="1001" t="s">
        <v>847</v>
      </c>
      <c r="E6845" s="1001" t="n">
        <v>3180221330</v>
      </c>
      <c r="F6845" s="1001" t="n">
        <v>79137</v>
      </c>
      <c r="G6845" s="1001" t="s">
        <v>14656</v>
      </c>
      <c r="H6845" s="1128" t="n">
        <v>8683</v>
      </c>
      <c r="I6845" s="1068"/>
    </row>
    <row r="6846" customFormat="false" ht="12.75" hidden="false" customHeight="false" outlineLevel="0" collapsed="false">
      <c r="A6846" s="1001" t="n">
        <v>6844</v>
      </c>
      <c r="B6846" s="1001" t="s">
        <v>14657</v>
      </c>
      <c r="C6846" s="1001" t="s">
        <v>999</v>
      </c>
      <c r="D6846" s="1001" t="s">
        <v>852</v>
      </c>
      <c r="E6846" s="1001" t="n">
        <v>1030121950</v>
      </c>
      <c r="F6846" s="1001" t="n">
        <v>16204</v>
      </c>
      <c r="G6846" s="1001" t="s">
        <v>14658</v>
      </c>
      <c r="H6846" s="1128" t="n">
        <v>5229</v>
      </c>
      <c r="I6846" s="1068"/>
    </row>
    <row r="6847" customFormat="false" ht="12.75" hidden="false" customHeight="false" outlineLevel="0" collapsed="false">
      <c r="A6847" s="1001" t="n">
        <v>6845</v>
      </c>
      <c r="B6847" s="1001" t="s">
        <v>14659</v>
      </c>
      <c r="C6847" s="1001" t="s">
        <v>1174</v>
      </c>
      <c r="D6847" s="1001" t="s">
        <v>847</v>
      </c>
      <c r="E6847" s="1001" t="n">
        <v>3180221340</v>
      </c>
      <c r="F6847" s="1001" t="n">
        <v>79138</v>
      </c>
      <c r="G6847" s="1001" t="s">
        <v>14660</v>
      </c>
      <c r="H6847" s="1128" t="n">
        <v>2903</v>
      </c>
      <c r="I6847" s="1068"/>
    </row>
    <row r="6848" customFormat="false" ht="12.75" hidden="false" customHeight="false" outlineLevel="0" collapsed="false">
      <c r="A6848" s="1001" t="n">
        <v>6846</v>
      </c>
      <c r="B6848" s="1001" t="s">
        <v>14661</v>
      </c>
      <c r="C6848" s="1001" t="s">
        <v>1174</v>
      </c>
      <c r="D6848" s="1001" t="s">
        <v>847</v>
      </c>
      <c r="E6848" s="1001" t="n">
        <v>3180221350</v>
      </c>
      <c r="F6848" s="1001" t="n">
        <v>79139</v>
      </c>
      <c r="G6848" s="1001" t="s">
        <v>14662</v>
      </c>
      <c r="H6848" s="1128" t="n">
        <v>1461</v>
      </c>
      <c r="I6848" s="1068"/>
    </row>
    <row r="6849" customFormat="false" ht="12.75" hidden="false" customHeight="false" outlineLevel="0" collapsed="false">
      <c r="A6849" s="1001" t="n">
        <v>6847</v>
      </c>
      <c r="B6849" s="1001" t="s">
        <v>14663</v>
      </c>
      <c r="C6849" s="1001" t="s">
        <v>1050</v>
      </c>
      <c r="D6849" s="1001" t="s">
        <v>861</v>
      </c>
      <c r="E6849" s="1001" t="n">
        <v>1050100570</v>
      </c>
      <c r="F6849" s="1001" t="n">
        <v>25057</v>
      </c>
      <c r="G6849" s="1001" t="s">
        <v>14664</v>
      </c>
      <c r="H6849" s="1128" t="n">
        <v>364</v>
      </c>
      <c r="I6849" s="1068"/>
    </row>
    <row r="6850" customFormat="false" ht="12.75" hidden="false" customHeight="false" outlineLevel="0" collapsed="false">
      <c r="A6850" s="1001" t="n">
        <v>6848</v>
      </c>
      <c r="B6850" s="1001" t="s">
        <v>14665</v>
      </c>
      <c r="C6850" s="1001" t="s">
        <v>884</v>
      </c>
      <c r="D6850" s="1001" t="s">
        <v>458</v>
      </c>
      <c r="E6850" s="1001" t="n">
        <v>2090750340</v>
      </c>
      <c r="F6850" s="1001" t="n">
        <v>52034</v>
      </c>
      <c r="G6850" s="1001" t="s">
        <v>14666</v>
      </c>
      <c r="H6850" s="1128" t="n">
        <v>9906</v>
      </c>
      <c r="I6850" s="1068"/>
    </row>
    <row r="6851" customFormat="false" ht="12.75" hidden="false" customHeight="false" outlineLevel="0" collapsed="false">
      <c r="A6851" s="1001" t="n">
        <v>6849</v>
      </c>
      <c r="B6851" s="1001" t="s">
        <v>14667</v>
      </c>
      <c r="C6851" s="1001" t="s">
        <v>1058</v>
      </c>
      <c r="D6851" s="1001" t="s">
        <v>852</v>
      </c>
      <c r="E6851" s="1001" t="n">
        <v>1031040410</v>
      </c>
      <c r="F6851" s="1001" t="n">
        <v>108041</v>
      </c>
      <c r="G6851" s="1001" t="s">
        <v>14668</v>
      </c>
      <c r="H6851" s="1128" t="n">
        <v>8314</v>
      </c>
      <c r="I6851" s="1068"/>
    </row>
    <row r="6852" customFormat="false" ht="12.75" hidden="false" customHeight="false" outlineLevel="0" collapsed="false">
      <c r="A6852" s="1001" t="n">
        <v>6850</v>
      </c>
      <c r="B6852" s="1001" t="s">
        <v>14669</v>
      </c>
      <c r="C6852" s="1001" t="s">
        <v>1071</v>
      </c>
      <c r="D6852" s="1001" t="s">
        <v>861</v>
      </c>
      <c r="E6852" s="1001" t="n">
        <v>1050901032</v>
      </c>
      <c r="F6852" s="1001" t="n">
        <v>24128</v>
      </c>
      <c r="G6852" s="1001" t="s">
        <v>14670</v>
      </c>
      <c r="H6852" s="1128" t="n">
        <v>8283</v>
      </c>
      <c r="I6852" s="1068"/>
    </row>
    <row r="6853" customFormat="false" ht="12.75" hidden="false" customHeight="false" outlineLevel="0" collapsed="false">
      <c r="A6853" s="1001" t="n">
        <v>6851</v>
      </c>
      <c r="B6853" s="1001" t="s">
        <v>14671</v>
      </c>
      <c r="C6853" s="1001" t="s">
        <v>1050</v>
      </c>
      <c r="D6853" s="1001" t="s">
        <v>861</v>
      </c>
      <c r="E6853" s="1001" t="n">
        <v>1050100580</v>
      </c>
      <c r="F6853" s="1001" t="n">
        <v>25058</v>
      </c>
      <c r="G6853" s="1001" t="s">
        <v>14672</v>
      </c>
      <c r="H6853" s="1128" t="n">
        <v>1311</v>
      </c>
      <c r="I6853" s="1068"/>
    </row>
    <row r="6854" customFormat="false" ht="12.75" hidden="false" customHeight="false" outlineLevel="0" collapsed="false">
      <c r="A6854" s="1001" t="n">
        <v>6852</v>
      </c>
      <c r="B6854" s="1001" t="s">
        <v>14673</v>
      </c>
      <c r="C6854" s="1001" t="s">
        <v>378</v>
      </c>
      <c r="D6854" s="1001" t="s">
        <v>854</v>
      </c>
      <c r="E6854" s="1001" t="n">
        <v>1010521340</v>
      </c>
      <c r="F6854" s="1001" t="n">
        <v>3141</v>
      </c>
      <c r="G6854" s="1001" t="s">
        <v>14674</v>
      </c>
      <c r="H6854" s="1128" t="n">
        <v>1088</v>
      </c>
      <c r="I6854" s="1068"/>
    </row>
    <row r="6855" customFormat="false" ht="12.75" hidden="false" customHeight="false" outlineLevel="0" collapsed="false">
      <c r="A6855" s="1001" t="n">
        <v>6853</v>
      </c>
      <c r="B6855" s="1001" t="s">
        <v>14675</v>
      </c>
      <c r="C6855" s="1001" t="s">
        <v>985</v>
      </c>
      <c r="D6855" s="1001" t="s">
        <v>857</v>
      </c>
      <c r="E6855" s="1001" t="n">
        <v>4190480940</v>
      </c>
      <c r="F6855" s="1001" t="n">
        <v>83096</v>
      </c>
      <c r="G6855" s="1001" t="s">
        <v>14676</v>
      </c>
      <c r="H6855" s="1128" t="n">
        <v>4682</v>
      </c>
      <c r="I6855" s="1068"/>
    </row>
    <row r="6856" customFormat="false" ht="12.75" hidden="false" customHeight="false" outlineLevel="0" collapsed="false">
      <c r="A6856" s="1001" t="n">
        <v>6854</v>
      </c>
      <c r="B6856" s="1001" t="s">
        <v>14677</v>
      </c>
      <c r="C6856" s="1001" t="s">
        <v>962</v>
      </c>
      <c r="D6856" s="1001" t="s">
        <v>847</v>
      </c>
      <c r="E6856" s="1001" t="n">
        <v>3181030410</v>
      </c>
      <c r="F6856" s="1001" t="n">
        <v>102041</v>
      </c>
      <c r="G6856" s="1001" t="s">
        <v>14678</v>
      </c>
      <c r="H6856" s="1128" t="n">
        <v>799</v>
      </c>
      <c r="I6856" s="1068"/>
    </row>
    <row r="6857" customFormat="false" ht="12.75" hidden="false" customHeight="false" outlineLevel="0" collapsed="false">
      <c r="A6857" s="1001" t="n">
        <v>6855</v>
      </c>
      <c r="B6857" s="1001" t="s">
        <v>14679</v>
      </c>
      <c r="C6857" s="1001" t="s">
        <v>1092</v>
      </c>
      <c r="D6857" s="1001" t="s">
        <v>848</v>
      </c>
      <c r="E6857" s="1001" t="n">
        <v>3150200890</v>
      </c>
      <c r="F6857" s="1001" t="n">
        <v>61089</v>
      </c>
      <c r="G6857" s="1001" t="s">
        <v>14680</v>
      </c>
      <c r="H6857" s="1128" t="n">
        <v>7220</v>
      </c>
      <c r="I6857" s="1068"/>
    </row>
    <row r="6858" customFormat="false" ht="12.75" hidden="false" customHeight="false" outlineLevel="0" collapsed="false">
      <c r="A6858" s="1001" t="n">
        <v>6856</v>
      </c>
      <c r="B6858" s="1001" t="s">
        <v>14681</v>
      </c>
      <c r="C6858" s="1001" t="s">
        <v>1035</v>
      </c>
      <c r="D6858" s="1001" t="s">
        <v>854</v>
      </c>
      <c r="E6858" s="1001" t="n">
        <v>1010812570</v>
      </c>
      <c r="F6858" s="1001" t="n">
        <v>1267</v>
      </c>
      <c r="G6858" s="1001" t="s">
        <v>14682</v>
      </c>
      <c r="H6858" s="1128" t="n">
        <v>928</v>
      </c>
      <c r="I6858" s="1068"/>
    </row>
    <row r="6859" customFormat="false" ht="12.75" hidden="false" customHeight="false" outlineLevel="0" collapsed="false">
      <c r="A6859" s="1001" t="n">
        <v>6857</v>
      </c>
      <c r="B6859" s="1001" t="s">
        <v>14683</v>
      </c>
      <c r="C6859" s="1001" t="s">
        <v>1226</v>
      </c>
      <c r="D6859" s="1001" t="s">
        <v>855</v>
      </c>
      <c r="E6859" s="1001" t="n">
        <v>3160410760</v>
      </c>
      <c r="F6859" s="1001" t="n">
        <v>75077</v>
      </c>
      <c r="G6859" s="1001" t="s">
        <v>14684</v>
      </c>
      <c r="H6859" s="1128" t="n">
        <v>4602</v>
      </c>
      <c r="I6859" s="1068"/>
    </row>
    <row r="6860" customFormat="false" ht="12.75" hidden="false" customHeight="false" outlineLevel="0" collapsed="false">
      <c r="A6860" s="1001" t="n">
        <v>6858</v>
      </c>
      <c r="B6860" s="1001" t="s">
        <v>14685</v>
      </c>
      <c r="C6860" s="1001" t="s">
        <v>1731</v>
      </c>
      <c r="D6860" s="1001" t="s">
        <v>859</v>
      </c>
      <c r="E6860" s="1001" t="n">
        <v>2100580500</v>
      </c>
      <c r="F6860" s="1001" t="n">
        <v>54050</v>
      </c>
      <c r="G6860" s="1001" t="s">
        <v>14686</v>
      </c>
      <c r="H6860" s="1128" t="n">
        <v>8314</v>
      </c>
      <c r="I6860" s="1068"/>
    </row>
    <row r="6861" customFormat="false" ht="12.75" hidden="false" customHeight="false" outlineLevel="0" collapsed="false">
      <c r="A6861" s="1001" t="n">
        <v>6859</v>
      </c>
      <c r="B6861" s="1001" t="s">
        <v>14687</v>
      </c>
      <c r="C6861" s="1001" t="s">
        <v>1027</v>
      </c>
      <c r="D6861" s="1001" t="s">
        <v>857</v>
      </c>
      <c r="E6861" s="1001" t="n">
        <v>4190280170</v>
      </c>
      <c r="F6861" s="1001" t="n">
        <v>86017</v>
      </c>
      <c r="G6861" s="1001" t="s">
        <v>14688</v>
      </c>
      <c r="H6861" s="1128" t="n">
        <v>697</v>
      </c>
      <c r="I6861" s="1068"/>
    </row>
    <row r="6862" customFormat="false" ht="12.75" hidden="false" customHeight="false" outlineLevel="0" collapsed="false">
      <c r="A6862" s="1001" t="n">
        <v>6860</v>
      </c>
      <c r="B6862" s="1001" t="s">
        <v>14689</v>
      </c>
      <c r="C6862" s="1001" t="s">
        <v>1518</v>
      </c>
      <c r="D6862" s="1001" t="s">
        <v>464</v>
      </c>
      <c r="E6862" s="1001" t="n">
        <v>2120400300</v>
      </c>
      <c r="F6862" s="1001" t="n">
        <v>59030</v>
      </c>
      <c r="G6862" s="1001" t="s">
        <v>14690</v>
      </c>
      <c r="H6862" s="1128" t="n">
        <v>3081</v>
      </c>
      <c r="I6862" s="1068"/>
    </row>
    <row r="6863" customFormat="false" ht="12.75" hidden="false" customHeight="false" outlineLevel="0" collapsed="false">
      <c r="A6863" s="1001" t="n">
        <v>6861</v>
      </c>
      <c r="B6863" s="1001" t="s">
        <v>14691</v>
      </c>
      <c r="C6863" s="1001" t="s">
        <v>1087</v>
      </c>
      <c r="D6863" s="1001" t="s">
        <v>848</v>
      </c>
      <c r="E6863" s="1001" t="n">
        <v>3150081020</v>
      </c>
      <c r="F6863" s="1001" t="n">
        <v>64103</v>
      </c>
      <c r="G6863" s="1001" t="s">
        <v>14692</v>
      </c>
      <c r="H6863" s="1128" t="n">
        <v>3660</v>
      </c>
      <c r="I6863" s="1068"/>
    </row>
    <row r="6864" customFormat="false" ht="12.75" hidden="false" customHeight="false" outlineLevel="0" collapsed="false">
      <c r="A6864" s="1001" t="n">
        <v>6862</v>
      </c>
      <c r="B6864" s="1001" t="s">
        <v>14693</v>
      </c>
      <c r="C6864" s="1001" t="s">
        <v>1117</v>
      </c>
      <c r="D6864" s="1001" t="s">
        <v>852</v>
      </c>
      <c r="E6864" s="1001" t="n">
        <v>1030571490</v>
      </c>
      <c r="F6864" s="1001" t="n">
        <v>18152</v>
      </c>
      <c r="G6864" s="1001" t="s">
        <v>14694</v>
      </c>
      <c r="H6864" s="1128" t="n">
        <v>554</v>
      </c>
      <c r="I6864" s="1068"/>
    </row>
    <row r="6865" customFormat="false" ht="12.75" hidden="false" customHeight="false" outlineLevel="0" collapsed="false">
      <c r="A6865" s="1001" t="n">
        <v>6863</v>
      </c>
      <c r="B6865" s="1001" t="s">
        <v>14695</v>
      </c>
      <c r="C6865" s="1001" t="s">
        <v>942</v>
      </c>
      <c r="D6865" s="1001" t="s">
        <v>847</v>
      </c>
      <c r="E6865" s="1001" t="n">
        <v>3180251420</v>
      </c>
      <c r="F6865" s="1001" t="n">
        <v>78142</v>
      </c>
      <c r="G6865" s="1001" t="s">
        <v>14696</v>
      </c>
      <c r="H6865" s="1128" t="n">
        <v>6636</v>
      </c>
      <c r="I6865" s="1068"/>
    </row>
    <row r="6866" customFormat="false" ht="12.75" hidden="false" customHeight="false" outlineLevel="0" collapsed="false">
      <c r="A6866" s="1001" t="n">
        <v>6864</v>
      </c>
      <c r="B6866" s="1001" t="s">
        <v>14697</v>
      </c>
      <c r="C6866" s="1001" t="s">
        <v>942</v>
      </c>
      <c r="D6866" s="1001" t="s">
        <v>847</v>
      </c>
      <c r="E6866" s="1001" t="n">
        <v>3180251430</v>
      </c>
      <c r="F6866" s="1001" t="n">
        <v>78143</v>
      </c>
      <c r="G6866" s="1001" t="s">
        <v>14698</v>
      </c>
      <c r="H6866" s="1128" t="n">
        <v>4283</v>
      </c>
      <c r="I6866" s="1068"/>
    </row>
    <row r="6867" customFormat="false" ht="12.75" hidden="false" customHeight="false" outlineLevel="0" collapsed="false">
      <c r="A6867" s="1001" t="n">
        <v>6865</v>
      </c>
      <c r="B6867" s="1001" t="s">
        <v>14699</v>
      </c>
      <c r="C6867" s="1001" t="s">
        <v>1110</v>
      </c>
      <c r="D6867" s="1001" t="s">
        <v>858</v>
      </c>
      <c r="E6867" s="1001" t="n">
        <v>1040831680</v>
      </c>
      <c r="F6867" s="1001" t="n">
        <v>22179</v>
      </c>
      <c r="G6867" s="1001" t="s">
        <v>14700</v>
      </c>
      <c r="H6867" s="1128" t="n">
        <v>1246</v>
      </c>
      <c r="I6867" s="1068"/>
    </row>
    <row r="6868" customFormat="false" ht="12.75" hidden="false" customHeight="false" outlineLevel="0" collapsed="false">
      <c r="A6868" s="1001" t="n">
        <v>6866</v>
      </c>
      <c r="B6868" s="1001" t="s">
        <v>14701</v>
      </c>
      <c r="C6868" s="1001" t="s">
        <v>988</v>
      </c>
      <c r="D6868" s="1001" t="s">
        <v>854</v>
      </c>
      <c r="E6868" s="1001" t="n">
        <v>1010021620</v>
      </c>
      <c r="F6868" s="1001" t="n">
        <v>6165</v>
      </c>
      <c r="G6868" s="1001" t="s">
        <v>14702</v>
      </c>
      <c r="H6868" s="1128" t="n">
        <v>923</v>
      </c>
      <c r="I6868" s="1068"/>
    </row>
    <row r="6869" customFormat="false" ht="12.75" hidden="false" customHeight="false" outlineLevel="0" collapsed="false">
      <c r="A6869" s="1001" t="n">
        <v>6867</v>
      </c>
      <c r="B6869" s="1001" t="s">
        <v>14703</v>
      </c>
      <c r="C6869" s="1001" t="s">
        <v>1518</v>
      </c>
      <c r="D6869" s="1001" t="s">
        <v>464</v>
      </c>
      <c r="E6869" s="1001" t="n">
        <v>2120400310</v>
      </c>
      <c r="F6869" s="1001" t="n">
        <v>59031</v>
      </c>
      <c r="G6869" s="1001" t="s">
        <v>14704</v>
      </c>
      <c r="H6869" s="1128" t="n">
        <v>2856</v>
      </c>
      <c r="I6869" s="1068"/>
    </row>
    <row r="6870" customFormat="false" ht="12.75" hidden="false" customHeight="false" outlineLevel="0" collapsed="false">
      <c r="A6870" s="1001" t="n">
        <v>6868</v>
      </c>
      <c r="B6870" s="1001" t="s">
        <v>14705</v>
      </c>
      <c r="C6870" s="1001" t="s">
        <v>2111</v>
      </c>
      <c r="D6870" s="1001" t="s">
        <v>849</v>
      </c>
      <c r="E6870" s="1001" t="n">
        <v>1080500440</v>
      </c>
      <c r="F6870" s="1001" t="n">
        <v>36045</v>
      </c>
      <c r="G6870" s="1001" t="s">
        <v>14706</v>
      </c>
      <c r="H6870" s="1128" t="n">
        <v>12865</v>
      </c>
      <c r="I6870" s="1068"/>
    </row>
    <row r="6871" customFormat="false" ht="12.75" hidden="false" customHeight="false" outlineLevel="0" collapsed="false">
      <c r="A6871" s="1001" t="n">
        <v>6869</v>
      </c>
      <c r="B6871" s="1001" t="s">
        <v>14707</v>
      </c>
      <c r="C6871" s="1001" t="s">
        <v>1418</v>
      </c>
      <c r="D6871" s="1001" t="s">
        <v>850</v>
      </c>
      <c r="E6871" s="1001" t="n">
        <v>1060930440</v>
      </c>
      <c r="F6871" s="1001" t="n">
        <v>93044</v>
      </c>
      <c r="G6871" s="1001" t="s">
        <v>14708</v>
      </c>
      <c r="H6871" s="1128" t="n">
        <v>11826</v>
      </c>
      <c r="I6871" s="1068"/>
    </row>
    <row r="6872" customFormat="false" ht="12.75" hidden="false" customHeight="false" outlineLevel="0" collapsed="false">
      <c r="A6872" s="1001" t="n">
        <v>6870</v>
      </c>
      <c r="B6872" s="1001" t="s">
        <v>14709</v>
      </c>
      <c r="C6872" s="1001" t="s">
        <v>962</v>
      </c>
      <c r="D6872" s="1001" t="s">
        <v>847</v>
      </c>
      <c r="E6872" s="1001" t="n">
        <v>3181030420</v>
      </c>
      <c r="F6872" s="1001" t="n">
        <v>102042</v>
      </c>
      <c r="G6872" s="1001" t="s">
        <v>14710</v>
      </c>
      <c r="H6872" s="1128" t="n">
        <v>1345</v>
      </c>
      <c r="I6872" s="1068"/>
    </row>
    <row r="6873" customFormat="false" ht="12.75" hidden="false" customHeight="false" outlineLevel="0" collapsed="false">
      <c r="A6873" s="1001" t="n">
        <v>6871</v>
      </c>
      <c r="B6873" s="1001" t="s">
        <v>14711</v>
      </c>
      <c r="C6873" s="1001" t="s">
        <v>951</v>
      </c>
      <c r="D6873" s="1001" t="s">
        <v>852</v>
      </c>
      <c r="E6873" s="1001" t="n">
        <v>1030260970</v>
      </c>
      <c r="F6873" s="1001" t="n">
        <v>19100</v>
      </c>
      <c r="G6873" s="1001" t="s">
        <v>14712</v>
      </c>
      <c r="H6873" s="1128" t="n">
        <v>1476</v>
      </c>
      <c r="I6873" s="1068"/>
    </row>
    <row r="6874" customFormat="false" ht="12.75" hidden="false" customHeight="false" outlineLevel="0" collapsed="false">
      <c r="A6874" s="1001" t="n">
        <v>6872</v>
      </c>
      <c r="B6874" s="1001" t="s">
        <v>14713</v>
      </c>
      <c r="C6874" s="1001" t="s">
        <v>1423</v>
      </c>
      <c r="D6874" s="1001" t="s">
        <v>855</v>
      </c>
      <c r="E6874" s="1001" t="n">
        <v>3161060080</v>
      </c>
      <c r="F6874" s="1001" t="n">
        <v>110008</v>
      </c>
      <c r="G6874" s="1001" t="s">
        <v>14714</v>
      </c>
      <c r="H6874" s="1128" t="n">
        <v>6027</v>
      </c>
      <c r="I6874" s="1068"/>
    </row>
    <row r="6875" customFormat="false" ht="12.75" hidden="false" customHeight="false" outlineLevel="0" collapsed="false">
      <c r="A6875" s="1001" t="n">
        <v>6873</v>
      </c>
      <c r="B6875" s="1001" t="s">
        <v>14715</v>
      </c>
      <c r="C6875" s="1001" t="s">
        <v>1453</v>
      </c>
      <c r="D6875" s="1001" t="s">
        <v>861</v>
      </c>
      <c r="E6875" s="1001" t="n">
        <v>1050870380</v>
      </c>
      <c r="F6875" s="1001" t="n">
        <v>27038</v>
      </c>
      <c r="G6875" s="1001" t="s">
        <v>14716</v>
      </c>
      <c r="H6875" s="1128" t="n">
        <v>27749</v>
      </c>
      <c r="I6875" s="1068"/>
    </row>
    <row r="6876" customFormat="false" ht="12.75" hidden="false" customHeight="false" outlineLevel="0" collapsed="false">
      <c r="A6876" s="1001" t="n">
        <v>6874</v>
      </c>
      <c r="B6876" s="1001" t="s">
        <v>14717</v>
      </c>
      <c r="C6876" s="1001" t="s">
        <v>951</v>
      </c>
      <c r="D6876" s="1001" t="s">
        <v>852</v>
      </c>
      <c r="E6876" s="1001" t="n">
        <v>1030260980</v>
      </c>
      <c r="F6876" s="1001" t="n">
        <v>19101</v>
      </c>
      <c r="G6876" s="1001" t="s">
        <v>14718</v>
      </c>
      <c r="H6876" s="1128" t="n">
        <v>600</v>
      </c>
      <c r="I6876" s="1068"/>
    </row>
    <row r="6877" customFormat="false" ht="12.75" hidden="false" customHeight="false" outlineLevel="0" collapsed="false">
      <c r="A6877" s="1001" t="n">
        <v>6875</v>
      </c>
      <c r="B6877" s="1001" t="s">
        <v>14719</v>
      </c>
      <c r="C6877" s="1001" t="s">
        <v>971</v>
      </c>
      <c r="D6877" s="1001" t="s">
        <v>853</v>
      </c>
      <c r="E6877" s="1001" t="n">
        <v>3140190760</v>
      </c>
      <c r="F6877" s="1001" t="n">
        <v>70076</v>
      </c>
      <c r="G6877" s="1001" t="s">
        <v>14720</v>
      </c>
      <c r="H6877" s="1128" t="n">
        <v>1186</v>
      </c>
      <c r="I6877" s="1068"/>
    </row>
    <row r="6878" customFormat="false" ht="12.75" hidden="false" customHeight="false" outlineLevel="0" collapsed="false">
      <c r="A6878" s="1001" t="n">
        <v>6876</v>
      </c>
      <c r="B6878" s="1001" t="s">
        <v>14721</v>
      </c>
      <c r="C6878" s="1001" t="s">
        <v>988</v>
      </c>
      <c r="D6878" s="1001" t="s">
        <v>854</v>
      </c>
      <c r="E6878" s="1001" t="n">
        <v>1010021630</v>
      </c>
      <c r="F6878" s="1001" t="n">
        <v>6166</v>
      </c>
      <c r="G6878" s="1001" t="s">
        <v>14722</v>
      </c>
      <c r="H6878" s="1128" t="n">
        <v>367</v>
      </c>
      <c r="I6878" s="1068"/>
    </row>
    <row r="6879" customFormat="false" ht="12.75" hidden="false" customHeight="false" outlineLevel="0" collapsed="false">
      <c r="A6879" s="1001" t="n">
        <v>6877</v>
      </c>
      <c r="B6879" s="1001" t="s">
        <v>14723</v>
      </c>
      <c r="C6879" s="1001" t="s">
        <v>965</v>
      </c>
      <c r="D6879" s="1001" t="s">
        <v>462</v>
      </c>
      <c r="E6879" s="1001" t="n">
        <v>2110060700</v>
      </c>
      <c r="F6879" s="1001" t="n">
        <v>44071</v>
      </c>
      <c r="G6879" s="1001" t="s">
        <v>14724</v>
      </c>
      <c r="H6879" s="1128" t="n">
        <v>7219</v>
      </c>
      <c r="I6879" s="1068"/>
    </row>
    <row r="6880" customFormat="false" ht="12.75" hidden="false" customHeight="false" outlineLevel="0" collapsed="false">
      <c r="A6880" s="1001" t="n">
        <v>6878</v>
      </c>
      <c r="B6880" s="1001" t="s">
        <v>14725</v>
      </c>
      <c r="C6880" s="1001" t="s">
        <v>951</v>
      </c>
      <c r="D6880" s="1001" t="s">
        <v>852</v>
      </c>
      <c r="E6880" s="1001" t="n">
        <v>1030260990</v>
      </c>
      <c r="F6880" s="1001" t="n">
        <v>19102</v>
      </c>
      <c r="G6880" s="1001" t="s">
        <v>14726</v>
      </c>
      <c r="H6880" s="1128" t="n">
        <v>6846</v>
      </c>
      <c r="I6880" s="1068"/>
    </row>
    <row r="6881" customFormat="false" ht="12.75" hidden="false" customHeight="false" outlineLevel="0" collapsed="false">
      <c r="A6881" s="1001" t="n">
        <v>6879</v>
      </c>
      <c r="B6881" s="1001" t="s">
        <v>14727</v>
      </c>
      <c r="C6881" s="1001" t="s">
        <v>999</v>
      </c>
      <c r="D6881" s="1001" t="s">
        <v>852</v>
      </c>
      <c r="E6881" s="1001" t="n">
        <v>1030121960</v>
      </c>
      <c r="F6881" s="1001" t="n">
        <v>16205</v>
      </c>
      <c r="G6881" s="1001" t="s">
        <v>14728</v>
      </c>
      <c r="H6881" s="1128" t="n">
        <v>965</v>
      </c>
      <c r="I6881" s="1068"/>
    </row>
    <row r="6882" customFormat="false" ht="12.75" hidden="false" customHeight="false" outlineLevel="0" collapsed="false">
      <c r="A6882" s="1001" t="n">
        <v>6880</v>
      </c>
      <c r="B6882" s="1001" t="s">
        <v>14729</v>
      </c>
      <c r="C6882" s="1001" t="s">
        <v>899</v>
      </c>
      <c r="D6882" s="1001" t="s">
        <v>846</v>
      </c>
      <c r="E6882" s="1001" t="n">
        <v>3170640850</v>
      </c>
      <c r="F6882" s="1001" t="n">
        <v>76086</v>
      </c>
      <c r="G6882" s="1001" t="s">
        <v>14730</v>
      </c>
      <c r="H6882" s="1128" t="n">
        <v>1355</v>
      </c>
      <c r="I6882" s="1068"/>
    </row>
    <row r="6883" customFormat="false" ht="12.75" hidden="false" customHeight="false" outlineLevel="0" collapsed="false">
      <c r="A6883" s="1001" t="n">
        <v>6881</v>
      </c>
      <c r="B6883" s="1001" t="s">
        <v>14731</v>
      </c>
      <c r="C6883" s="1001" t="s">
        <v>999</v>
      </c>
      <c r="D6883" s="1001" t="s">
        <v>852</v>
      </c>
      <c r="E6883" s="1001" t="n">
        <v>1030121970</v>
      </c>
      <c r="F6883" s="1001" t="n">
        <v>16206</v>
      </c>
      <c r="G6883" s="1001" t="s">
        <v>14732</v>
      </c>
      <c r="H6883" s="1128" t="n">
        <v>5609</v>
      </c>
      <c r="I6883" s="1068"/>
    </row>
    <row r="6884" customFormat="false" ht="12.75" hidden="false" customHeight="false" outlineLevel="0" collapsed="false">
      <c r="A6884" s="1001" t="n">
        <v>6882</v>
      </c>
      <c r="B6884" s="1001" t="s">
        <v>14733</v>
      </c>
      <c r="C6884" s="1001" t="s">
        <v>1731</v>
      </c>
      <c r="D6884" s="1001" t="s">
        <v>859</v>
      </c>
      <c r="E6884" s="1001" t="n">
        <v>2100580510</v>
      </c>
      <c r="F6884" s="1001" t="n">
        <v>54051</v>
      </c>
      <c r="G6884" s="1001" t="s">
        <v>14734</v>
      </c>
      <c r="H6884" s="1128" t="n">
        <v>36467</v>
      </c>
      <c r="I6884" s="1068"/>
    </row>
    <row r="6885" customFormat="false" ht="12.75" hidden="false" customHeight="false" outlineLevel="0" collapsed="false">
      <c r="A6885" s="1001" t="n">
        <v>6883</v>
      </c>
      <c r="B6885" s="1001" t="s">
        <v>14735</v>
      </c>
      <c r="C6885" s="1001" t="s">
        <v>890</v>
      </c>
      <c r="D6885" s="1001" t="s">
        <v>468</v>
      </c>
      <c r="E6885" s="1001" t="n">
        <v>3130600410</v>
      </c>
      <c r="F6885" s="1001" t="n">
        <v>68041</v>
      </c>
      <c r="G6885" s="1001" t="s">
        <v>14736</v>
      </c>
      <c r="H6885" s="1128" t="n">
        <v>18935</v>
      </c>
      <c r="I6885" s="1068"/>
    </row>
    <row r="6886" customFormat="false" ht="12.75" hidden="false" customHeight="false" outlineLevel="0" collapsed="false">
      <c r="A6886" s="1001" t="n">
        <v>6884</v>
      </c>
      <c r="B6886" s="1001" t="s">
        <v>14737</v>
      </c>
      <c r="C6886" s="1001" t="s">
        <v>1226</v>
      </c>
      <c r="D6886" s="1001" t="s">
        <v>855</v>
      </c>
      <c r="E6886" s="1001" t="n">
        <v>3160410770</v>
      </c>
      <c r="F6886" s="1001" t="n">
        <v>75078</v>
      </c>
      <c r="G6886" s="1001" t="s">
        <v>14738</v>
      </c>
      <c r="H6886" s="1128" t="n">
        <v>3490</v>
      </c>
      <c r="I6886" s="1068"/>
    </row>
    <row r="6887" customFormat="false" ht="12.75" hidden="false" customHeight="false" outlineLevel="0" collapsed="false">
      <c r="A6887" s="1001" t="n">
        <v>6885</v>
      </c>
      <c r="B6887" s="1001" t="s">
        <v>14739</v>
      </c>
      <c r="C6887" s="1001" t="s">
        <v>1110</v>
      </c>
      <c r="D6887" s="1001" t="s">
        <v>858</v>
      </c>
      <c r="E6887" s="1001" t="n">
        <v>1040831690</v>
      </c>
      <c r="F6887" s="1001" t="n">
        <v>22180</v>
      </c>
      <c r="G6887" s="1001" t="s">
        <v>14740</v>
      </c>
      <c r="H6887" s="1128" t="n">
        <v>1270</v>
      </c>
      <c r="I6887" s="1068"/>
    </row>
    <row r="6888" customFormat="false" ht="12.75" hidden="false" customHeight="false" outlineLevel="0" collapsed="false">
      <c r="A6888" s="1001" t="n">
        <v>6886</v>
      </c>
      <c r="B6888" s="1001" t="s">
        <v>14741</v>
      </c>
      <c r="C6888" s="1001" t="s">
        <v>1110</v>
      </c>
      <c r="D6888" s="1001" t="s">
        <v>858</v>
      </c>
      <c r="E6888" s="1001" t="n">
        <v>1040831700</v>
      </c>
      <c r="F6888" s="1001" t="n">
        <v>22181</v>
      </c>
      <c r="G6888" s="1001" t="s">
        <v>14742</v>
      </c>
      <c r="H6888" s="1128" t="n">
        <v>704</v>
      </c>
      <c r="I6888" s="1068"/>
    </row>
    <row r="6889" customFormat="false" ht="12.75" hidden="false" customHeight="false" outlineLevel="0" collapsed="false">
      <c r="A6889" s="1001" t="n">
        <v>6887</v>
      </c>
      <c r="B6889" s="1001" t="s">
        <v>14743</v>
      </c>
      <c r="C6889" s="1001" t="s">
        <v>1125</v>
      </c>
      <c r="D6889" s="1001" t="s">
        <v>851</v>
      </c>
      <c r="E6889" s="1001" t="n">
        <v>1070740570</v>
      </c>
      <c r="F6889" s="1001" t="n">
        <v>9057</v>
      </c>
      <c r="G6889" s="1001" t="s">
        <v>14744</v>
      </c>
      <c r="H6889" s="1128" t="n">
        <v>3498</v>
      </c>
      <c r="I6889" s="1068"/>
    </row>
    <row r="6890" customFormat="false" ht="12.75" hidden="false" customHeight="false" outlineLevel="0" collapsed="false">
      <c r="A6890" s="1001" t="n">
        <v>6888</v>
      </c>
      <c r="B6890" s="1001" t="s">
        <v>14745</v>
      </c>
      <c r="C6890" s="1001" t="s">
        <v>1330</v>
      </c>
      <c r="D6890" s="1001" t="s">
        <v>861</v>
      </c>
      <c r="E6890" s="1001" t="n">
        <v>1050840810</v>
      </c>
      <c r="F6890" s="1001" t="n">
        <v>26082</v>
      </c>
      <c r="G6890" s="1001" t="s">
        <v>14746</v>
      </c>
      <c r="H6890" s="1128" t="n">
        <v>12298</v>
      </c>
      <c r="I6890" s="1068"/>
    </row>
    <row r="6891" customFormat="false" ht="12.75" hidden="false" customHeight="false" outlineLevel="0" collapsed="false">
      <c r="A6891" s="1001" t="n">
        <v>6889</v>
      </c>
      <c r="B6891" s="1001" t="s">
        <v>14747</v>
      </c>
      <c r="C6891" s="1001" t="s">
        <v>1151</v>
      </c>
      <c r="D6891" s="1001" t="s">
        <v>852</v>
      </c>
      <c r="E6891" s="1001" t="n">
        <v>1030770620</v>
      </c>
      <c r="F6891" s="1001" t="n">
        <v>14062</v>
      </c>
      <c r="G6891" s="1001" t="s">
        <v>14748</v>
      </c>
      <c r="H6891" s="1128" t="n">
        <v>79</v>
      </c>
      <c r="I6891" s="1068"/>
    </row>
    <row r="6892" customFormat="false" ht="12.75" hidden="false" customHeight="false" outlineLevel="0" collapsed="false">
      <c r="A6892" s="1001" t="n">
        <v>6890</v>
      </c>
      <c r="B6892" s="1001" t="s">
        <v>14749</v>
      </c>
      <c r="C6892" s="1001" t="s">
        <v>1174</v>
      </c>
      <c r="D6892" s="1001" t="s">
        <v>847</v>
      </c>
      <c r="E6892" s="1001" t="n">
        <v>3180221380</v>
      </c>
      <c r="F6892" s="1001" t="n">
        <v>79142</v>
      </c>
      <c r="G6892" s="1001" t="s">
        <v>14750</v>
      </c>
      <c r="H6892" s="1128" t="n">
        <v>3543</v>
      </c>
      <c r="I6892" s="1068"/>
    </row>
    <row r="6893" customFormat="false" ht="12.75" hidden="false" customHeight="false" outlineLevel="0" collapsed="false">
      <c r="A6893" s="1001" t="n">
        <v>6891</v>
      </c>
      <c r="B6893" s="1001" t="s">
        <v>14751</v>
      </c>
      <c r="C6893" s="1001" t="s">
        <v>1226</v>
      </c>
      <c r="D6893" s="1001" t="s">
        <v>855</v>
      </c>
      <c r="E6893" s="1001" t="n">
        <v>3160410780</v>
      </c>
      <c r="F6893" s="1001" t="n">
        <v>75079</v>
      </c>
      <c r="G6893" s="1001" t="s">
        <v>14752</v>
      </c>
      <c r="H6893" s="1128" t="n">
        <v>13482</v>
      </c>
      <c r="I6893" s="1068"/>
    </row>
    <row r="6894" customFormat="false" ht="12.75" hidden="false" customHeight="false" outlineLevel="0" collapsed="false">
      <c r="A6894" s="1001" t="n">
        <v>6892</v>
      </c>
      <c r="B6894" s="1001" t="s">
        <v>14753</v>
      </c>
      <c r="C6894" s="1001" t="s">
        <v>1068</v>
      </c>
      <c r="D6894" s="1001" t="s">
        <v>462</v>
      </c>
      <c r="E6894" s="1001" t="n">
        <v>2110030490</v>
      </c>
      <c r="F6894" s="1001" t="n">
        <v>42049</v>
      </c>
      <c r="G6894" s="1001" t="s">
        <v>14754</v>
      </c>
      <c r="H6894" s="1128" t="n">
        <v>2087</v>
      </c>
      <c r="I6894" s="1068"/>
    </row>
    <row r="6895" customFormat="false" ht="12.75" hidden="false" customHeight="false" outlineLevel="0" collapsed="false">
      <c r="A6895" s="1001" t="n">
        <v>6893</v>
      </c>
      <c r="B6895" s="1001" t="s">
        <v>14755</v>
      </c>
      <c r="C6895" s="1001" t="s">
        <v>951</v>
      </c>
      <c r="D6895" s="1001" t="s">
        <v>852</v>
      </c>
      <c r="E6895" s="1001" t="n">
        <v>1030261000</v>
      </c>
      <c r="F6895" s="1001" t="n">
        <v>19103</v>
      </c>
      <c r="G6895" s="1001" t="s">
        <v>14756</v>
      </c>
      <c r="H6895" s="1128" t="n">
        <v>1429</v>
      </c>
      <c r="I6895" s="1068"/>
    </row>
    <row r="6896" customFormat="false" ht="12.75" hidden="false" customHeight="false" outlineLevel="0" collapsed="false">
      <c r="A6896" s="1001" t="n">
        <v>6894</v>
      </c>
      <c r="B6896" s="1001" t="s">
        <v>14757</v>
      </c>
      <c r="C6896" s="1001" t="s">
        <v>1017</v>
      </c>
      <c r="D6896" s="1001" t="s">
        <v>847</v>
      </c>
      <c r="E6896" s="1001" t="n">
        <v>3180670900</v>
      </c>
      <c r="F6896" s="1001" t="n">
        <v>80090</v>
      </c>
      <c r="G6896" s="1001" t="s">
        <v>14758</v>
      </c>
      <c r="H6896" s="1128" t="n">
        <v>189</v>
      </c>
      <c r="I6896" s="1068"/>
    </row>
    <row r="6897" customFormat="false" ht="12.75" hidden="false" customHeight="false" outlineLevel="0" collapsed="false">
      <c r="A6897" s="1001" t="n">
        <v>6895</v>
      </c>
      <c r="B6897" s="1001" t="s">
        <v>14759</v>
      </c>
      <c r="C6897" s="1001" t="s">
        <v>1174</v>
      </c>
      <c r="D6897" s="1001" t="s">
        <v>847</v>
      </c>
      <c r="E6897" s="1001" t="n">
        <v>3180221390</v>
      </c>
      <c r="F6897" s="1001" t="n">
        <v>79143</v>
      </c>
      <c r="G6897" s="1001" t="s">
        <v>14760</v>
      </c>
      <c r="H6897" s="1128" t="n">
        <v>2320</v>
      </c>
      <c r="I6897" s="1068"/>
    </row>
    <row r="6898" customFormat="false" ht="12.75" hidden="false" customHeight="false" outlineLevel="0" collapsed="false">
      <c r="A6898" s="1001" t="n">
        <v>6896</v>
      </c>
      <c r="B6898" s="1001" t="s">
        <v>14761</v>
      </c>
      <c r="C6898" s="1001" t="s">
        <v>875</v>
      </c>
      <c r="D6898" s="1001" t="s">
        <v>861</v>
      </c>
      <c r="E6898" s="1001" t="n">
        <v>1050540880</v>
      </c>
      <c r="F6898" s="1001" t="n">
        <v>28088</v>
      </c>
      <c r="G6898" s="1001" t="s">
        <v>14762</v>
      </c>
      <c r="H6898" s="1128" t="n">
        <v>4138</v>
      </c>
      <c r="I6898" s="1068"/>
    </row>
    <row r="6899" customFormat="false" ht="12.75" hidden="false" customHeight="false" outlineLevel="0" collapsed="false">
      <c r="A6899" s="1001" t="n">
        <v>6897</v>
      </c>
      <c r="B6899" s="1001" t="s">
        <v>14763</v>
      </c>
      <c r="C6899" s="1001" t="s">
        <v>3596</v>
      </c>
      <c r="D6899" s="1001" t="s">
        <v>850</v>
      </c>
      <c r="E6899" s="1001" t="n">
        <v>1060350190</v>
      </c>
      <c r="F6899" s="1001" t="n">
        <v>31023</v>
      </c>
      <c r="G6899" s="1001" t="s">
        <v>14764</v>
      </c>
      <c r="H6899" s="1128" t="n">
        <v>7246</v>
      </c>
      <c r="I6899" s="1068"/>
    </row>
    <row r="6900" customFormat="false" ht="12.75" hidden="false" customHeight="false" outlineLevel="0" collapsed="false">
      <c r="A6900" s="1001" t="n">
        <v>6898</v>
      </c>
      <c r="B6900" s="1001" t="s">
        <v>14765</v>
      </c>
      <c r="C6900" s="1001" t="s">
        <v>1796</v>
      </c>
      <c r="D6900" s="1001" t="s">
        <v>855</v>
      </c>
      <c r="E6900" s="1001" t="n">
        <v>3160780261</v>
      </c>
      <c r="F6900" s="1001" t="n">
        <v>73029</v>
      </c>
      <c r="G6900" s="1001" t="s">
        <v>14766</v>
      </c>
      <c r="H6900" s="1128" t="n">
        <v>13136</v>
      </c>
      <c r="I6900" s="1068"/>
    </row>
    <row r="6901" customFormat="false" ht="12.75" hidden="false" customHeight="false" outlineLevel="0" collapsed="false">
      <c r="A6901" s="1001" t="n">
        <v>6899</v>
      </c>
      <c r="B6901" s="1001" t="s">
        <v>14767</v>
      </c>
      <c r="C6901" s="1001" t="s">
        <v>988</v>
      </c>
      <c r="D6901" s="1001" t="s">
        <v>854</v>
      </c>
      <c r="E6901" s="1001" t="n">
        <v>1010021640</v>
      </c>
      <c r="F6901" s="1001" t="n">
        <v>6167</v>
      </c>
      <c r="G6901" s="1001" t="s">
        <v>14768</v>
      </c>
      <c r="H6901" s="1128" t="n">
        <v>2337</v>
      </c>
      <c r="I6901" s="1068"/>
    </row>
    <row r="6902" customFormat="false" ht="12.75" hidden="false" customHeight="false" outlineLevel="0" collapsed="false">
      <c r="A6902" s="1001" t="n">
        <v>6900</v>
      </c>
      <c r="B6902" s="1001" t="s">
        <v>14769</v>
      </c>
      <c r="C6902" s="1001" t="s">
        <v>1344</v>
      </c>
      <c r="D6902" s="1001" t="s">
        <v>458</v>
      </c>
      <c r="E6902" s="1001" t="n">
        <v>2090430300</v>
      </c>
      <c r="F6902" s="1001" t="n">
        <v>46030</v>
      </c>
      <c r="G6902" s="1001" t="s">
        <v>14770</v>
      </c>
      <c r="H6902" s="1128" t="n">
        <v>2890</v>
      </c>
      <c r="I6902" s="1068"/>
    </row>
    <row r="6903" customFormat="false" ht="12.75" hidden="false" customHeight="false" outlineLevel="0" collapsed="false">
      <c r="A6903" s="1001" t="n">
        <v>6901</v>
      </c>
      <c r="B6903" s="1001" t="s">
        <v>14771</v>
      </c>
      <c r="C6903" s="1001" t="s">
        <v>1159</v>
      </c>
      <c r="D6903" s="1001" t="s">
        <v>852</v>
      </c>
      <c r="E6903" s="1001" t="n">
        <v>1030242050</v>
      </c>
      <c r="F6903" s="1001" t="n">
        <v>13218</v>
      </c>
      <c r="G6903" s="1001" t="s">
        <v>14772</v>
      </c>
      <c r="H6903" s="1128" t="n">
        <v>613</v>
      </c>
      <c r="I6903" s="1068"/>
    </row>
    <row r="6904" customFormat="false" ht="12.75" hidden="false" customHeight="false" outlineLevel="0" collapsed="false">
      <c r="A6904" s="1001" t="n">
        <v>6902</v>
      </c>
      <c r="B6904" s="1001" t="s">
        <v>14773</v>
      </c>
      <c r="C6904" s="1001" t="s">
        <v>962</v>
      </c>
      <c r="D6904" s="1001" t="s">
        <v>847</v>
      </c>
      <c r="E6904" s="1001" t="n">
        <v>3181030430</v>
      </c>
      <c r="F6904" s="1001" t="n">
        <v>102043</v>
      </c>
      <c r="G6904" s="1001" t="s">
        <v>14774</v>
      </c>
      <c r="H6904" s="1128" t="n">
        <v>2345</v>
      </c>
      <c r="I6904" s="1068"/>
    </row>
    <row r="6905" customFormat="false" ht="12.75" hidden="false" customHeight="false" outlineLevel="0" collapsed="false">
      <c r="A6905" s="1001" t="n">
        <v>6903</v>
      </c>
      <c r="B6905" s="1001" t="s">
        <v>14775</v>
      </c>
      <c r="C6905" s="1001" t="s">
        <v>1125</v>
      </c>
      <c r="D6905" s="1001" t="s">
        <v>851</v>
      </c>
      <c r="E6905" s="1001" t="n">
        <v>1070740580</v>
      </c>
      <c r="F6905" s="1001" t="n">
        <v>9058</v>
      </c>
      <c r="G6905" s="1001" t="s">
        <v>14776</v>
      </c>
      <c r="H6905" s="1128" t="n">
        <v>2937</v>
      </c>
      <c r="I6905" s="1068"/>
    </row>
    <row r="6906" customFormat="false" ht="12.75" hidden="false" customHeight="false" outlineLevel="0" collapsed="false">
      <c r="A6906" s="1001" t="n">
        <v>6904</v>
      </c>
      <c r="B6906" s="1001" t="s">
        <v>14777</v>
      </c>
      <c r="C6906" s="1001" t="s">
        <v>922</v>
      </c>
      <c r="D6906" s="1001" t="s">
        <v>848</v>
      </c>
      <c r="E6906" s="1001" t="n">
        <v>3150721440</v>
      </c>
      <c r="F6906" s="1001" t="n">
        <v>65144</v>
      </c>
      <c r="G6906" s="1001" t="s">
        <v>14778</v>
      </c>
      <c r="H6906" s="1128" t="n">
        <v>685</v>
      </c>
      <c r="I6906" s="1068"/>
    </row>
    <row r="6907" customFormat="false" ht="12.75" hidden="false" customHeight="false" outlineLevel="0" collapsed="false">
      <c r="A6907" s="1001" t="n">
        <v>6905</v>
      </c>
      <c r="B6907" s="1001" t="s">
        <v>14779</v>
      </c>
      <c r="C6907" s="1001" t="s">
        <v>1125</v>
      </c>
      <c r="D6907" s="1001" t="s">
        <v>851</v>
      </c>
      <c r="E6907" s="1001" t="n">
        <v>1070740590</v>
      </c>
      <c r="F6907" s="1001" t="n">
        <v>9059</v>
      </c>
      <c r="G6907" s="1001" t="s">
        <v>14780</v>
      </c>
      <c r="H6907" s="1128" t="n">
        <v>852</v>
      </c>
      <c r="I6907" s="1068"/>
    </row>
    <row r="6908" customFormat="false" ht="12.75" hidden="false" customHeight="false" outlineLevel="0" collapsed="false">
      <c r="A6908" s="1001" t="n">
        <v>6906</v>
      </c>
      <c r="B6908" s="1001" t="s">
        <v>14781</v>
      </c>
      <c r="C6908" s="1001" t="s">
        <v>1215</v>
      </c>
      <c r="D6908" s="1001" t="s">
        <v>858</v>
      </c>
      <c r="E6908" s="1001" t="n">
        <v>1040140871</v>
      </c>
      <c r="F6908" s="1001" t="n">
        <v>21095</v>
      </c>
      <c r="G6908" s="1001" t="s">
        <v>14782</v>
      </c>
      <c r="H6908" s="1128" t="n">
        <v>1139</v>
      </c>
      <c r="I6908" s="1068"/>
    </row>
    <row r="6909" customFormat="false" ht="12.75" hidden="false" customHeight="false" outlineLevel="0" collapsed="false">
      <c r="A6909" s="1001" t="n">
        <v>6907</v>
      </c>
      <c r="B6909" s="1001" t="s">
        <v>14783</v>
      </c>
      <c r="C6909" s="1001" t="s">
        <v>1110</v>
      </c>
      <c r="D6909" s="1001" t="s">
        <v>858</v>
      </c>
      <c r="E6909" s="1001" t="n">
        <v>1040831710</v>
      </c>
      <c r="F6909" s="1001" t="n">
        <v>22182</v>
      </c>
      <c r="G6909" s="1001" t="s">
        <v>14784</v>
      </c>
      <c r="H6909" s="1128" t="n">
        <v>1158</v>
      </c>
      <c r="I6909" s="1068"/>
    </row>
    <row r="6910" customFormat="false" ht="12.75" hidden="false" customHeight="false" outlineLevel="0" collapsed="false">
      <c r="A6910" s="1001" t="n">
        <v>6908</v>
      </c>
      <c r="B6910" s="1001" t="s">
        <v>14785</v>
      </c>
      <c r="C6910" s="1001" t="s">
        <v>1226</v>
      </c>
      <c r="D6910" s="1001" t="s">
        <v>855</v>
      </c>
      <c r="E6910" s="1001" t="n">
        <v>3160410790</v>
      </c>
      <c r="F6910" s="1001" t="n">
        <v>75080</v>
      </c>
      <c r="G6910" s="1001" t="s">
        <v>14786</v>
      </c>
      <c r="H6910" s="1128" t="n">
        <v>2179</v>
      </c>
      <c r="I6910" s="1068"/>
    </row>
    <row r="6911" customFormat="false" ht="12.75" hidden="false" customHeight="false" outlineLevel="0" collapsed="false">
      <c r="A6911" s="1001" t="n">
        <v>6909</v>
      </c>
      <c r="B6911" s="1001" t="s">
        <v>14787</v>
      </c>
      <c r="C6911" s="1001" t="s">
        <v>999</v>
      </c>
      <c r="D6911" s="1001" t="s">
        <v>852</v>
      </c>
      <c r="E6911" s="1001" t="n">
        <v>1030121980</v>
      </c>
      <c r="F6911" s="1001" t="n">
        <v>16207</v>
      </c>
      <c r="G6911" s="1001" t="s">
        <v>14788</v>
      </c>
      <c r="H6911" s="1128" t="n">
        <v>13339</v>
      </c>
      <c r="I6911" s="1068"/>
    </row>
    <row r="6912" customFormat="false" ht="12.75" hidden="false" customHeight="false" outlineLevel="0" collapsed="false">
      <c r="A6912" s="1001" t="n">
        <v>6910</v>
      </c>
      <c r="B6912" s="1001" t="s">
        <v>14789</v>
      </c>
      <c r="C6912" s="1001" t="s">
        <v>1004</v>
      </c>
      <c r="D6912" s="1001" t="s">
        <v>861</v>
      </c>
      <c r="E6912" s="1001" t="n">
        <v>1050710450</v>
      </c>
      <c r="F6912" s="1001" t="n">
        <v>29045</v>
      </c>
      <c r="G6912" s="1001" t="s">
        <v>14790</v>
      </c>
      <c r="H6912" s="1128" t="n">
        <v>3113</v>
      </c>
      <c r="I6912" s="1068"/>
    </row>
    <row r="6913" customFormat="false" ht="12.75" hidden="false" customHeight="false" outlineLevel="0" collapsed="false">
      <c r="A6913" s="1001" t="n">
        <v>6911</v>
      </c>
      <c r="B6913" s="1001" t="s">
        <v>14791</v>
      </c>
      <c r="C6913" s="1001" t="s">
        <v>911</v>
      </c>
      <c r="D6913" s="1001" t="s">
        <v>846</v>
      </c>
      <c r="E6913" s="1001" t="n">
        <v>3170470260</v>
      </c>
      <c r="F6913" s="1001" t="n">
        <v>77027</v>
      </c>
      <c r="G6913" s="1001" t="s">
        <v>14792</v>
      </c>
      <c r="H6913" s="1128" t="n">
        <v>3667</v>
      </c>
      <c r="I6913" s="1068"/>
    </row>
    <row r="6914" customFormat="false" ht="12.75" hidden="false" customHeight="false" outlineLevel="0" collapsed="false">
      <c r="A6914" s="1001" t="n">
        <v>6912</v>
      </c>
      <c r="B6914" s="1001" t="s">
        <v>14793</v>
      </c>
      <c r="C6914" s="1001" t="s">
        <v>1017</v>
      </c>
      <c r="D6914" s="1001" t="s">
        <v>847</v>
      </c>
      <c r="E6914" s="1001" t="n">
        <v>3180670910</v>
      </c>
      <c r="F6914" s="1001" t="n">
        <v>80091</v>
      </c>
      <c r="G6914" s="1001" t="s">
        <v>14794</v>
      </c>
      <c r="H6914" s="1128" t="n">
        <v>1231</v>
      </c>
      <c r="I6914" s="1068"/>
    </row>
    <row r="6915" customFormat="false" ht="12.75" hidden="false" customHeight="false" outlineLevel="0" collapsed="false">
      <c r="A6915" s="1001" t="n">
        <v>6913</v>
      </c>
      <c r="B6915" s="1001" t="s">
        <v>14795</v>
      </c>
      <c r="C6915" s="1001" t="s">
        <v>1017</v>
      </c>
      <c r="D6915" s="1001" t="s">
        <v>847</v>
      </c>
      <c r="E6915" s="1001" t="n">
        <v>3180670920</v>
      </c>
      <c r="F6915" s="1001" t="n">
        <v>80092</v>
      </c>
      <c r="G6915" s="1001" t="s">
        <v>14796</v>
      </c>
      <c r="H6915" s="1128" t="n">
        <v>2404</v>
      </c>
      <c r="I6915" s="1068"/>
    </row>
    <row r="6916" customFormat="false" ht="12.75" hidden="false" customHeight="false" outlineLevel="0" collapsed="false">
      <c r="A6916" s="1001" t="n">
        <v>6914</v>
      </c>
      <c r="B6916" s="1001" t="s">
        <v>14797</v>
      </c>
      <c r="C6916" s="1001" t="s">
        <v>917</v>
      </c>
      <c r="D6916" s="1001" t="s">
        <v>464</v>
      </c>
      <c r="E6916" s="1001" t="n">
        <v>2120690640</v>
      </c>
      <c r="F6916" s="1001" t="n">
        <v>57066</v>
      </c>
      <c r="G6916" s="1001" t="s">
        <v>14798</v>
      </c>
      <c r="H6916" s="1128" t="n">
        <v>2203</v>
      </c>
      <c r="I6916" s="1068"/>
    </row>
    <row r="6917" customFormat="false" ht="12.75" hidden="false" customHeight="false" outlineLevel="0" collapsed="false">
      <c r="A6917" s="1001" t="n">
        <v>6915</v>
      </c>
      <c r="B6917" s="1001" t="s">
        <v>14799</v>
      </c>
      <c r="C6917" s="1001" t="s">
        <v>1024</v>
      </c>
      <c r="D6917" s="1001" t="s">
        <v>856</v>
      </c>
      <c r="E6917" s="1001" t="n">
        <v>4200730672</v>
      </c>
      <c r="F6917" s="1001" t="n">
        <v>90089</v>
      </c>
      <c r="G6917" s="1001" t="s">
        <v>14800</v>
      </c>
      <c r="H6917" s="1128" t="n">
        <v>1538</v>
      </c>
      <c r="I6917" s="1068"/>
    </row>
    <row r="6918" customFormat="false" ht="12.75" hidden="false" customHeight="false" outlineLevel="0" collapsed="false">
      <c r="A6918" s="1001" t="n">
        <v>6916</v>
      </c>
      <c r="B6918" s="1001" t="s">
        <v>14801</v>
      </c>
      <c r="C6918" s="1001" t="s">
        <v>922</v>
      </c>
      <c r="D6918" s="1001" t="s">
        <v>848</v>
      </c>
      <c r="E6918" s="1001" t="n">
        <v>3150721450</v>
      </c>
      <c r="F6918" s="1001" t="n">
        <v>65145</v>
      </c>
      <c r="G6918" s="1001" t="s">
        <v>14802</v>
      </c>
      <c r="H6918" s="1128" t="n">
        <v>776</v>
      </c>
      <c r="I6918" s="1068"/>
    </row>
    <row r="6919" customFormat="false" ht="12.75" hidden="false" customHeight="false" outlineLevel="0" collapsed="false">
      <c r="A6919" s="1001" t="n">
        <v>6917</v>
      </c>
      <c r="B6919" s="1001" t="s">
        <v>14803</v>
      </c>
      <c r="C6919" s="1001" t="s">
        <v>905</v>
      </c>
      <c r="D6919" s="1001" t="s">
        <v>855</v>
      </c>
      <c r="E6919" s="1001" t="n">
        <v>3160310520</v>
      </c>
      <c r="F6919" s="1001" t="n">
        <v>71054</v>
      </c>
      <c r="G6919" s="1001" t="s">
        <v>14804</v>
      </c>
      <c r="H6919" s="1128" t="n">
        <v>5707</v>
      </c>
      <c r="I6919" s="1068"/>
    </row>
    <row r="6920" customFormat="false" ht="12.75" hidden="false" customHeight="false" outlineLevel="0" collapsed="false">
      <c r="A6920" s="1001" t="n">
        <v>6918</v>
      </c>
      <c r="B6920" s="1001" t="s">
        <v>14805</v>
      </c>
      <c r="C6920" s="1001" t="s">
        <v>905</v>
      </c>
      <c r="D6920" s="1001" t="s">
        <v>855</v>
      </c>
      <c r="E6920" s="1001" t="n">
        <v>3160310530</v>
      </c>
      <c r="F6920" s="1001" t="n">
        <v>71055</v>
      </c>
      <c r="G6920" s="1001" t="s">
        <v>14806</v>
      </c>
      <c r="H6920" s="1128" t="n">
        <v>5228</v>
      </c>
      <c r="I6920" s="1068"/>
    </row>
    <row r="6921" customFormat="false" ht="12.75" hidden="false" customHeight="false" outlineLevel="0" collapsed="false">
      <c r="A6921" s="1001" t="n">
        <v>6919</v>
      </c>
      <c r="B6921" s="1001" t="s">
        <v>14807</v>
      </c>
      <c r="C6921" s="1001" t="s">
        <v>1110</v>
      </c>
      <c r="D6921" s="1001" t="s">
        <v>858</v>
      </c>
      <c r="E6921" s="1001" t="n">
        <v>1040831720</v>
      </c>
      <c r="F6921" s="1001" t="n">
        <v>22183</v>
      </c>
      <c r="G6921" s="1001" t="s">
        <v>14808</v>
      </c>
      <c r="H6921" s="1128" t="n">
        <v>4523</v>
      </c>
      <c r="I6921" s="1068"/>
    </row>
    <row r="6922" customFormat="false" ht="12.75" hidden="false" customHeight="false" outlineLevel="0" collapsed="false">
      <c r="A6922" s="1001" t="n">
        <v>6920</v>
      </c>
      <c r="B6922" s="1001" t="s">
        <v>14809</v>
      </c>
      <c r="C6922" s="1001" t="s">
        <v>1453</v>
      </c>
      <c r="D6922" s="1001" t="s">
        <v>861</v>
      </c>
      <c r="E6922" s="1001" t="n">
        <v>1050870390</v>
      </c>
      <c r="F6922" s="1001" t="n">
        <v>27039</v>
      </c>
      <c r="G6922" s="1001" t="s">
        <v>14810</v>
      </c>
      <c r="H6922" s="1128" t="n">
        <v>7599</v>
      </c>
      <c r="I6922" s="1068"/>
    </row>
    <row r="6923" customFormat="false" ht="12.75" hidden="false" customHeight="false" outlineLevel="0" collapsed="false">
      <c r="A6923" s="1001" t="n">
        <v>6921</v>
      </c>
      <c r="B6923" s="1001" t="s">
        <v>14811</v>
      </c>
      <c r="C6923" s="1001" t="s">
        <v>1117</v>
      </c>
      <c r="D6923" s="1001" t="s">
        <v>852</v>
      </c>
      <c r="E6923" s="1001" t="n">
        <v>1030571500</v>
      </c>
      <c r="F6923" s="1001" t="n">
        <v>18153</v>
      </c>
      <c r="G6923" s="1001" t="s">
        <v>14812</v>
      </c>
      <c r="H6923" s="1128" t="n">
        <v>11406</v>
      </c>
      <c r="I6923" s="1068"/>
    </row>
    <row r="6924" customFormat="false" ht="12.75" hidden="false" customHeight="false" outlineLevel="0" collapsed="false">
      <c r="A6924" s="1001" t="n">
        <v>6922</v>
      </c>
      <c r="B6924" s="1001" t="s">
        <v>14813</v>
      </c>
      <c r="C6924" s="1001" t="s">
        <v>1035</v>
      </c>
      <c r="D6924" s="1001" t="s">
        <v>854</v>
      </c>
      <c r="E6924" s="1001" t="n">
        <v>1010812580</v>
      </c>
      <c r="F6924" s="1001" t="n">
        <v>1268</v>
      </c>
      <c r="G6924" s="1001" t="s">
        <v>14814</v>
      </c>
      <c r="H6924" s="1128" t="n">
        <v>260</v>
      </c>
      <c r="I6924" s="1068"/>
    </row>
    <row r="6925" customFormat="false" ht="12.75" hidden="false" customHeight="false" outlineLevel="0" collapsed="false">
      <c r="A6925" s="1001" t="n">
        <v>6923</v>
      </c>
      <c r="B6925" s="1001" t="s">
        <v>14815</v>
      </c>
      <c r="C6925" s="1001" t="s">
        <v>1035</v>
      </c>
      <c r="D6925" s="1001" t="s">
        <v>854</v>
      </c>
      <c r="E6925" s="1001" t="n">
        <v>1010812590</v>
      </c>
      <c r="F6925" s="1001" t="n">
        <v>1269</v>
      </c>
      <c r="G6925" s="1001" t="s">
        <v>14816</v>
      </c>
      <c r="H6925" s="1128" t="n">
        <v>6080</v>
      </c>
      <c r="I6925" s="1068"/>
    </row>
    <row r="6926" customFormat="false" ht="12.75" hidden="false" customHeight="false" outlineLevel="0" collapsed="false">
      <c r="A6926" s="1001" t="n">
        <v>6924</v>
      </c>
      <c r="B6926" s="1001" t="s">
        <v>14817</v>
      </c>
      <c r="C6926" s="1001" t="s">
        <v>939</v>
      </c>
      <c r="D6926" s="1001" t="s">
        <v>464</v>
      </c>
      <c r="E6926" s="1001" t="n">
        <v>2120330740</v>
      </c>
      <c r="F6926" s="1001" t="n">
        <v>60075</v>
      </c>
      <c r="G6926" s="1001" t="s">
        <v>14818</v>
      </c>
      <c r="H6926" s="1128" t="n">
        <v>2278</v>
      </c>
      <c r="I6926" s="1068"/>
    </row>
    <row r="6927" customFormat="false" ht="12.75" hidden="false" customHeight="false" outlineLevel="0" collapsed="false">
      <c r="A6927" s="1001" t="n">
        <v>6925</v>
      </c>
      <c r="B6927" s="1001" t="s">
        <v>14819</v>
      </c>
      <c r="C6927" s="1001" t="s">
        <v>1084</v>
      </c>
      <c r="D6927" s="1001" t="s">
        <v>850</v>
      </c>
      <c r="E6927" s="1001" t="n">
        <v>1060851110</v>
      </c>
      <c r="F6927" s="1001" t="n">
        <v>30111</v>
      </c>
      <c r="G6927" s="1001" t="s">
        <v>14820</v>
      </c>
      <c r="H6927" s="1128" t="n">
        <v>304</v>
      </c>
      <c r="I6927" s="1068"/>
    </row>
    <row r="6928" customFormat="false" ht="12.75" hidden="false" customHeight="false" outlineLevel="0" collapsed="false">
      <c r="A6928" s="1001" t="n">
        <v>6926</v>
      </c>
      <c r="B6928" s="1001" t="s">
        <v>14821</v>
      </c>
      <c r="C6928" s="1001" t="s">
        <v>1110</v>
      </c>
      <c r="D6928" s="1001" t="s">
        <v>858</v>
      </c>
      <c r="E6928" s="1001" t="n">
        <v>1040831730</v>
      </c>
      <c r="F6928" s="1001" t="n">
        <v>22184</v>
      </c>
      <c r="G6928" s="1001" t="s">
        <v>14822</v>
      </c>
      <c r="H6928" s="1128" t="n">
        <v>601</v>
      </c>
      <c r="I6928" s="1068"/>
    </row>
    <row r="6929" customFormat="false" ht="12.75" hidden="false" customHeight="false" outlineLevel="0" collapsed="false">
      <c r="A6929" s="1001" t="n">
        <v>6927</v>
      </c>
      <c r="B6929" s="1001" t="s">
        <v>14823</v>
      </c>
      <c r="C6929" s="1001" t="s">
        <v>1474</v>
      </c>
      <c r="D6929" s="1001" t="s">
        <v>854</v>
      </c>
      <c r="E6929" s="1001" t="n">
        <v>1011020640</v>
      </c>
      <c r="F6929" s="1001" t="n">
        <v>103064</v>
      </c>
      <c r="G6929" s="1001" t="s">
        <v>14824</v>
      </c>
      <c r="H6929" s="1128" t="n">
        <v>4627</v>
      </c>
      <c r="I6929" s="1068"/>
    </row>
    <row r="6930" customFormat="false" ht="12.75" hidden="false" customHeight="false" outlineLevel="0" collapsed="false">
      <c r="A6930" s="1001" t="n">
        <v>6928</v>
      </c>
      <c r="B6930" s="1001" t="s">
        <v>14825</v>
      </c>
      <c r="C6930" s="1001" t="s">
        <v>988</v>
      </c>
      <c r="D6930" s="1001" t="s">
        <v>854</v>
      </c>
      <c r="E6930" s="1001" t="n">
        <v>1010021650</v>
      </c>
      <c r="F6930" s="1001" t="n">
        <v>6168</v>
      </c>
      <c r="G6930" s="1001" t="s">
        <v>14826</v>
      </c>
      <c r="H6930" s="1128" t="n">
        <v>1896</v>
      </c>
      <c r="I6930" s="1068"/>
    </row>
    <row r="6931" customFormat="false" ht="12.75" hidden="false" customHeight="false" outlineLevel="0" collapsed="false">
      <c r="A6931" s="1001" t="n">
        <v>6929</v>
      </c>
      <c r="B6931" s="1001" t="s">
        <v>14827</v>
      </c>
      <c r="C6931" s="1001" t="s">
        <v>925</v>
      </c>
      <c r="D6931" s="1001" t="s">
        <v>848</v>
      </c>
      <c r="E6931" s="1001" t="n">
        <v>3150510810</v>
      </c>
      <c r="F6931" s="1001" t="n">
        <v>63081</v>
      </c>
      <c r="G6931" s="1001" t="s">
        <v>14828</v>
      </c>
      <c r="H6931" s="1128" t="n">
        <v>8709</v>
      </c>
      <c r="I6931" s="1068"/>
    </row>
    <row r="6932" customFormat="false" ht="12.75" hidden="false" customHeight="false" outlineLevel="0" collapsed="false">
      <c r="A6932" s="1001" t="n">
        <v>6930</v>
      </c>
      <c r="B6932" s="1001" t="s">
        <v>14829</v>
      </c>
      <c r="C6932" s="1001" t="s">
        <v>1095</v>
      </c>
      <c r="D6932" s="1001" t="s">
        <v>854</v>
      </c>
      <c r="E6932" s="1001" t="n">
        <v>1010960650</v>
      </c>
      <c r="F6932" s="1001" t="n">
        <v>96065</v>
      </c>
      <c r="G6932" s="1001" t="s">
        <v>14830</v>
      </c>
      <c r="H6932" s="1128" t="n">
        <v>967</v>
      </c>
      <c r="I6932" s="1068"/>
    </row>
    <row r="6933" customFormat="false" ht="12.75" hidden="false" customHeight="false" outlineLevel="0" collapsed="false">
      <c r="A6933" s="1001" t="n">
        <v>6931</v>
      </c>
      <c r="B6933" s="1001" t="s">
        <v>14831</v>
      </c>
      <c r="C6933" s="1001" t="s">
        <v>968</v>
      </c>
      <c r="D6933" s="1001" t="s">
        <v>859</v>
      </c>
      <c r="E6933" s="1001" t="n">
        <v>2100800310</v>
      </c>
      <c r="F6933" s="1001" t="n">
        <v>55031</v>
      </c>
      <c r="G6933" s="1001" t="s">
        <v>14832</v>
      </c>
      <c r="H6933" s="1128" t="n">
        <v>4638</v>
      </c>
      <c r="I6933" s="1068"/>
    </row>
    <row r="6934" customFormat="false" ht="12.75" hidden="false" customHeight="false" outlineLevel="0" collapsed="false">
      <c r="A6934" s="1001" t="n">
        <v>6932</v>
      </c>
      <c r="B6934" s="1001" t="s">
        <v>14833</v>
      </c>
      <c r="C6934" s="1001" t="s">
        <v>2205</v>
      </c>
      <c r="D6934" s="1001" t="s">
        <v>847</v>
      </c>
      <c r="E6934" s="1001" t="n">
        <v>3180970250</v>
      </c>
      <c r="F6934" s="1001" t="n">
        <v>101025</v>
      </c>
      <c r="G6934" s="1001" t="s">
        <v>14834</v>
      </c>
      <c r="H6934" s="1128" t="n">
        <v>6163</v>
      </c>
      <c r="I6934" s="1068"/>
    </row>
    <row r="6935" customFormat="false" ht="12.75" hidden="false" customHeight="false" outlineLevel="0" collapsed="false">
      <c r="A6935" s="1001" t="n">
        <v>6933</v>
      </c>
      <c r="B6935" s="1001" t="s">
        <v>14835</v>
      </c>
      <c r="C6935" s="1001" t="s">
        <v>1120</v>
      </c>
      <c r="D6935" s="1001" t="s">
        <v>854</v>
      </c>
      <c r="E6935" s="1001" t="n">
        <v>1010881410</v>
      </c>
      <c r="F6935" s="1001" t="n">
        <v>2142</v>
      </c>
      <c r="G6935" s="1001" t="s">
        <v>14836</v>
      </c>
      <c r="H6935" s="1128" t="n">
        <v>1172</v>
      </c>
      <c r="I6935" s="1068"/>
    </row>
    <row r="6936" customFormat="false" ht="12.75" hidden="false" customHeight="false" outlineLevel="0" collapsed="false">
      <c r="A6936" s="1001" t="n">
        <v>6934</v>
      </c>
      <c r="B6936" s="1001" t="s">
        <v>14837</v>
      </c>
      <c r="C6936" s="1001" t="s">
        <v>908</v>
      </c>
      <c r="D6936" s="1001" t="s">
        <v>854</v>
      </c>
      <c r="E6936" s="1001" t="n">
        <v>1010272240</v>
      </c>
      <c r="F6936" s="1001" t="n">
        <v>4224</v>
      </c>
      <c r="G6936" s="1001" t="s">
        <v>14838</v>
      </c>
      <c r="H6936" s="1128" t="n">
        <v>96</v>
      </c>
      <c r="I6936" s="1068"/>
    </row>
    <row r="6937" customFormat="false" ht="12.75" hidden="false" customHeight="false" outlineLevel="0" collapsed="false">
      <c r="A6937" s="1001" t="n">
        <v>6935</v>
      </c>
      <c r="B6937" s="1001" t="s">
        <v>14839</v>
      </c>
      <c r="C6937" s="1001" t="s">
        <v>999</v>
      </c>
      <c r="D6937" s="1001" t="s">
        <v>852</v>
      </c>
      <c r="E6937" s="1001" t="n">
        <v>1030121990</v>
      </c>
      <c r="F6937" s="1001" t="n">
        <v>16208</v>
      </c>
      <c r="G6937" s="1001" t="s">
        <v>14840</v>
      </c>
      <c r="H6937" s="1128" t="n">
        <v>1077</v>
      </c>
      <c r="I6937" s="1068"/>
    </row>
    <row r="6938" customFormat="false" ht="12.75" hidden="false" customHeight="false" outlineLevel="0" collapsed="false">
      <c r="A6938" s="1001" t="n">
        <v>6936</v>
      </c>
      <c r="B6938" s="1001" t="s">
        <v>14841</v>
      </c>
      <c r="C6938" s="1001" t="s">
        <v>1087</v>
      </c>
      <c r="D6938" s="1001" t="s">
        <v>848</v>
      </c>
      <c r="E6938" s="1001" t="n">
        <v>3150081030</v>
      </c>
      <c r="F6938" s="1001" t="n">
        <v>64104</v>
      </c>
      <c r="G6938" s="1001" t="s">
        <v>14842</v>
      </c>
      <c r="H6938" s="1128" t="n">
        <v>2817</v>
      </c>
      <c r="I6938" s="1068"/>
    </row>
    <row r="6939" customFormat="false" ht="12.75" hidden="false" customHeight="false" outlineLevel="0" collapsed="false">
      <c r="A6939" s="1001" t="n">
        <v>6937</v>
      </c>
      <c r="B6939" s="1001" t="s">
        <v>14843</v>
      </c>
      <c r="C6939" s="1001" t="s">
        <v>1117</v>
      </c>
      <c r="D6939" s="1001" t="s">
        <v>852</v>
      </c>
      <c r="E6939" s="1001" t="n">
        <v>1030571510</v>
      </c>
      <c r="F6939" s="1001" t="n">
        <v>18154</v>
      </c>
      <c r="G6939" s="1001" t="s">
        <v>14844</v>
      </c>
      <c r="H6939" s="1128" t="n">
        <v>588</v>
      </c>
      <c r="I6939" s="1068"/>
    </row>
    <row r="6940" customFormat="false" ht="12.75" hidden="false" customHeight="false" outlineLevel="0" collapsed="false">
      <c r="A6940" s="1001" t="n">
        <v>6938</v>
      </c>
      <c r="B6940" s="1001" t="s">
        <v>14845</v>
      </c>
      <c r="C6940" s="1001" t="s">
        <v>1434</v>
      </c>
      <c r="D6940" s="1001" t="s">
        <v>458</v>
      </c>
      <c r="E6940" s="1001" t="n">
        <v>2090050370</v>
      </c>
      <c r="F6940" s="1001" t="n">
        <v>51037</v>
      </c>
      <c r="G6940" s="1001" t="s">
        <v>14846</v>
      </c>
      <c r="H6940" s="1128" t="n">
        <v>6274</v>
      </c>
      <c r="I6940" s="1068"/>
    </row>
    <row r="6941" customFormat="false" ht="12.75" hidden="false" customHeight="false" outlineLevel="0" collapsed="false">
      <c r="A6941" s="1001" t="n">
        <v>6939</v>
      </c>
      <c r="B6941" s="1001" t="s">
        <v>14847</v>
      </c>
      <c r="C6941" s="1001" t="s">
        <v>1012</v>
      </c>
      <c r="D6941" s="1001" t="s">
        <v>464</v>
      </c>
      <c r="E6941" s="1001" t="n">
        <v>2120701020</v>
      </c>
      <c r="F6941" s="1001" t="n">
        <v>58103</v>
      </c>
      <c r="G6941" s="1001" t="s">
        <v>14848</v>
      </c>
      <c r="H6941" s="1128" t="n">
        <v>8538</v>
      </c>
      <c r="I6941" s="1068"/>
    </row>
    <row r="6942" customFormat="false" ht="12.75" hidden="false" customHeight="false" outlineLevel="0" collapsed="false">
      <c r="A6942" s="1001" t="n">
        <v>6940</v>
      </c>
      <c r="B6942" s="1001" t="s">
        <v>14849</v>
      </c>
      <c r="C6942" s="1001" t="s">
        <v>1092</v>
      </c>
      <c r="D6942" s="1001" t="s">
        <v>848</v>
      </c>
      <c r="E6942" s="1001" t="n">
        <v>3150200900</v>
      </c>
      <c r="F6942" s="1001" t="n">
        <v>61090</v>
      </c>
      <c r="G6942" s="1001" t="s">
        <v>14850</v>
      </c>
      <c r="H6942" s="1128" t="n">
        <v>8705</v>
      </c>
      <c r="I6942" s="1068"/>
    </row>
    <row r="6943" customFormat="false" ht="12.75" hidden="false" customHeight="false" outlineLevel="0" collapsed="false">
      <c r="A6943" s="1001" t="n">
        <v>6941</v>
      </c>
      <c r="B6943" s="1001" t="s">
        <v>14851</v>
      </c>
      <c r="C6943" s="1001" t="s">
        <v>881</v>
      </c>
      <c r="D6943" s="1001" t="s">
        <v>852</v>
      </c>
      <c r="E6943" s="1001" t="n">
        <v>1030980770</v>
      </c>
      <c r="F6943" s="1001" t="n">
        <v>97077</v>
      </c>
      <c r="G6943" s="1001" t="s">
        <v>14852</v>
      </c>
      <c r="H6943" s="1128" t="n">
        <v>141</v>
      </c>
      <c r="I6943" s="1068"/>
    </row>
    <row r="6944" customFormat="false" ht="12.75" hidden="false" customHeight="false" outlineLevel="0" collapsed="false">
      <c r="A6944" s="1001" t="n">
        <v>6942</v>
      </c>
      <c r="B6944" s="1001" t="s">
        <v>14853</v>
      </c>
      <c r="C6944" s="1001" t="s">
        <v>1543</v>
      </c>
      <c r="D6944" s="662" t="s">
        <v>856</v>
      </c>
      <c r="E6944" s="1001" t="n">
        <v>4201110880</v>
      </c>
      <c r="F6944" s="1001" t="n">
        <v>111088</v>
      </c>
      <c r="G6944" s="1001" t="s">
        <v>14854</v>
      </c>
      <c r="H6944" s="1128" t="n">
        <v>1082</v>
      </c>
      <c r="I6944" s="1068"/>
    </row>
    <row r="6945" customFormat="false" ht="12.75" hidden="false" customHeight="false" outlineLevel="0" collapsed="false">
      <c r="A6945" s="1001" t="n">
        <v>6943</v>
      </c>
      <c r="B6945" s="1001" t="s">
        <v>14855</v>
      </c>
      <c r="C6945" s="1001" t="s">
        <v>881</v>
      </c>
      <c r="D6945" s="1001" t="s">
        <v>852</v>
      </c>
      <c r="E6945" s="1001" t="n">
        <v>1030980780</v>
      </c>
      <c r="F6945" s="1001" t="n">
        <v>97078</v>
      </c>
      <c r="G6945" s="1001" t="s">
        <v>14856</v>
      </c>
      <c r="H6945" s="1128" t="n">
        <v>1765</v>
      </c>
      <c r="I6945" s="1068"/>
    </row>
    <row r="6946" customFormat="false" ht="12.75" hidden="false" customHeight="false" outlineLevel="0" collapsed="false">
      <c r="A6946" s="1001" t="n">
        <v>6944</v>
      </c>
      <c r="B6946" s="1001" t="s">
        <v>14857</v>
      </c>
      <c r="C6946" s="1001" t="s">
        <v>999</v>
      </c>
      <c r="D6946" s="1001" t="s">
        <v>852</v>
      </c>
      <c r="E6946" s="1001" t="n">
        <v>1030122000</v>
      </c>
      <c r="F6946" s="1001" t="n">
        <v>16209</v>
      </c>
      <c r="G6946" s="1001" t="s">
        <v>14858</v>
      </c>
      <c r="H6946" s="1128" t="n">
        <v>3774</v>
      </c>
      <c r="I6946" s="1068"/>
    </row>
    <row r="6947" customFormat="false" ht="12.75" hidden="false" customHeight="false" outlineLevel="0" collapsed="false">
      <c r="A6947" s="1001" t="n">
        <v>6945</v>
      </c>
      <c r="B6947" s="1001" t="s">
        <v>14859</v>
      </c>
      <c r="C6947" s="1001" t="s">
        <v>1058</v>
      </c>
      <c r="D6947" s="1001" t="s">
        <v>852</v>
      </c>
      <c r="E6947" s="1001" t="n">
        <v>1031040420</v>
      </c>
      <c r="F6947" s="1001" t="n">
        <v>108042</v>
      </c>
      <c r="G6947" s="1001" t="s">
        <v>14860</v>
      </c>
      <c r="H6947" s="1128" t="n">
        <v>4417</v>
      </c>
      <c r="I6947" s="1068"/>
    </row>
    <row r="6948" customFormat="false" ht="12.75" hidden="false" customHeight="false" outlineLevel="0" collapsed="false">
      <c r="A6948" s="1001" t="n">
        <v>6946</v>
      </c>
      <c r="B6948" s="1001" t="s">
        <v>14861</v>
      </c>
      <c r="C6948" s="1001" t="s">
        <v>914</v>
      </c>
      <c r="D6948" s="1001" t="s">
        <v>468</v>
      </c>
      <c r="E6948" s="1001" t="n">
        <v>3130380970</v>
      </c>
      <c r="F6948" s="1001" t="n">
        <v>66098</v>
      </c>
      <c r="G6948" s="1001" t="s">
        <v>14862</v>
      </c>
      <c r="H6948" s="1128" t="n">
        <v>22438</v>
      </c>
      <c r="I6948" s="1068"/>
    </row>
    <row r="6949" customFormat="false" ht="12.75" hidden="false" customHeight="false" outlineLevel="0" collapsed="false">
      <c r="A6949" s="1001" t="n">
        <v>6947</v>
      </c>
      <c r="B6949" s="1001" t="s">
        <v>14863</v>
      </c>
      <c r="C6949" s="1001" t="s">
        <v>945</v>
      </c>
      <c r="D6949" s="1001" t="s">
        <v>852</v>
      </c>
      <c r="E6949" s="1001" t="n">
        <v>1030151720</v>
      </c>
      <c r="F6949" s="1001" t="n">
        <v>17182</v>
      </c>
      <c r="G6949" s="1001" t="s">
        <v>14864</v>
      </c>
      <c r="H6949" s="1128" t="n">
        <v>1944</v>
      </c>
      <c r="I6949" s="1068"/>
    </row>
    <row r="6950" customFormat="false" ht="12.75" hidden="false" customHeight="false" outlineLevel="0" collapsed="false">
      <c r="A6950" s="1001" t="n">
        <v>6948</v>
      </c>
      <c r="B6950" s="1001" t="s">
        <v>14865</v>
      </c>
      <c r="C6950" s="1001" t="s">
        <v>1055</v>
      </c>
      <c r="D6950" s="1001" t="s">
        <v>852</v>
      </c>
      <c r="E6950" s="1001" t="n">
        <v>1030861060</v>
      </c>
      <c r="F6950" s="1001" t="n">
        <v>12124</v>
      </c>
      <c r="G6950" s="1001" t="s">
        <v>14866</v>
      </c>
      <c r="H6950" s="1128" t="n">
        <v>5974</v>
      </c>
      <c r="I6950" s="1068"/>
    </row>
    <row r="6951" customFormat="false" ht="12.75" hidden="false" customHeight="false" outlineLevel="0" collapsed="false">
      <c r="A6951" s="1001" t="n">
        <v>6949</v>
      </c>
      <c r="B6951" s="1001" t="s">
        <v>14867</v>
      </c>
      <c r="C6951" s="1001" t="s">
        <v>1087</v>
      </c>
      <c r="D6951" s="1001" t="s">
        <v>848</v>
      </c>
      <c r="E6951" s="1001" t="n">
        <v>3150081040</v>
      </c>
      <c r="F6951" s="1001" t="n">
        <v>64105</v>
      </c>
      <c r="G6951" s="1001" t="s">
        <v>14868</v>
      </c>
      <c r="H6951" s="1128" t="n">
        <v>1512</v>
      </c>
      <c r="I6951" s="1068"/>
    </row>
    <row r="6952" customFormat="false" ht="12.75" hidden="false" customHeight="false" outlineLevel="0" collapsed="false">
      <c r="A6952" s="1001" t="n">
        <v>6950</v>
      </c>
      <c r="B6952" s="1001" t="s">
        <v>14869</v>
      </c>
      <c r="C6952" s="1001" t="s">
        <v>887</v>
      </c>
      <c r="D6952" s="1001" t="s">
        <v>856</v>
      </c>
      <c r="E6952" s="1001" t="n">
        <v>4200950636</v>
      </c>
      <c r="F6952" s="1001" t="n">
        <v>95087</v>
      </c>
      <c r="G6952" s="1001" t="s">
        <v>14870</v>
      </c>
      <c r="H6952" s="1128" t="n">
        <v>994</v>
      </c>
      <c r="I6952" s="1068"/>
    </row>
    <row r="6953" customFormat="false" ht="12.75" hidden="false" customHeight="false" outlineLevel="0" collapsed="false">
      <c r="A6953" s="1001" t="n">
        <v>6951</v>
      </c>
      <c r="B6953" s="1001" t="s">
        <v>14871</v>
      </c>
      <c r="C6953" s="1001" t="s">
        <v>378</v>
      </c>
      <c r="D6953" s="1001" t="s">
        <v>854</v>
      </c>
      <c r="E6953" s="1001" t="n">
        <v>1010521360</v>
      </c>
      <c r="F6953" s="1001" t="n">
        <v>3143</v>
      </c>
      <c r="G6953" s="1001" t="s">
        <v>14872</v>
      </c>
      <c r="H6953" s="1128" t="n">
        <v>2706</v>
      </c>
      <c r="I6953" s="1068"/>
    </row>
    <row r="6954" customFormat="false" ht="12.75" hidden="false" customHeight="false" outlineLevel="0" collapsed="false">
      <c r="A6954" s="1001" t="n">
        <v>6952</v>
      </c>
      <c r="B6954" s="1001" t="s">
        <v>14873</v>
      </c>
      <c r="C6954" s="1001" t="s">
        <v>1226</v>
      </c>
      <c r="D6954" s="1001" t="s">
        <v>855</v>
      </c>
      <c r="E6954" s="1001" t="n">
        <v>3160410800</v>
      </c>
      <c r="F6954" s="1001" t="n">
        <v>75081</v>
      </c>
      <c r="G6954" s="1001" t="s">
        <v>14874</v>
      </c>
      <c r="H6954" s="1128" t="n">
        <v>4181</v>
      </c>
      <c r="I6954" s="1068"/>
    </row>
    <row r="6955" customFormat="false" ht="12.75" hidden="false" customHeight="false" outlineLevel="0" collapsed="false">
      <c r="A6955" s="1001" t="n">
        <v>6953</v>
      </c>
      <c r="B6955" s="1001" t="s">
        <v>14875</v>
      </c>
      <c r="C6955" s="1001" t="s">
        <v>939</v>
      </c>
      <c r="D6955" s="1001" t="s">
        <v>464</v>
      </c>
      <c r="E6955" s="1001" t="n">
        <v>2120330750</v>
      </c>
      <c r="F6955" s="1001" t="n">
        <v>60076</v>
      </c>
      <c r="G6955" s="1001" t="s">
        <v>14876</v>
      </c>
      <c r="H6955" s="1128" t="n">
        <v>4665</v>
      </c>
      <c r="I6955" s="1068"/>
    </row>
    <row r="6956" customFormat="false" ht="12.75" hidden="false" customHeight="false" outlineLevel="0" collapsed="false">
      <c r="A6956" s="1001" t="n">
        <v>6954</v>
      </c>
      <c r="B6956" s="1001" t="s">
        <v>14877</v>
      </c>
      <c r="C6956" s="1001" t="s">
        <v>1226</v>
      </c>
      <c r="D6956" s="1001" t="s">
        <v>855</v>
      </c>
      <c r="E6956" s="1001" t="n">
        <v>3160410810</v>
      </c>
      <c r="F6956" s="1001" t="n">
        <v>75082</v>
      </c>
      <c r="G6956" s="1001" t="s">
        <v>14878</v>
      </c>
      <c r="H6956" s="1128" t="n">
        <v>1542</v>
      </c>
      <c r="I6956" s="1068"/>
    </row>
    <row r="6957" customFormat="false" ht="12.75" hidden="false" customHeight="false" outlineLevel="0" collapsed="false">
      <c r="A6957" s="1001" t="n">
        <v>6955</v>
      </c>
      <c r="B6957" s="1001" t="s">
        <v>14879</v>
      </c>
      <c r="C6957" s="1001" t="s">
        <v>1226</v>
      </c>
      <c r="D6957" s="1001" t="s">
        <v>855</v>
      </c>
      <c r="E6957" s="1001" t="n">
        <v>3160410820</v>
      </c>
      <c r="F6957" s="1001" t="n">
        <v>75083</v>
      </c>
      <c r="G6957" s="1001" t="s">
        <v>14880</v>
      </c>
      <c r="H6957" s="1128" t="n">
        <v>14695</v>
      </c>
      <c r="I6957" s="1068"/>
    </row>
    <row r="6958" customFormat="false" ht="12.75" hidden="false" customHeight="false" outlineLevel="0" collapsed="false">
      <c r="A6958" s="1001" t="n">
        <v>6956</v>
      </c>
      <c r="B6958" s="1001" t="s">
        <v>14881</v>
      </c>
      <c r="C6958" s="1001" t="s">
        <v>1035</v>
      </c>
      <c r="D6958" s="1001" t="s">
        <v>854</v>
      </c>
      <c r="E6958" s="1001" t="n">
        <v>1010812600</v>
      </c>
      <c r="F6958" s="1001" t="n">
        <v>1270</v>
      </c>
      <c r="G6958" s="1001" t="s">
        <v>14882</v>
      </c>
      <c r="H6958" s="1128" t="n">
        <v>5940</v>
      </c>
      <c r="I6958" s="1068"/>
    </row>
    <row r="6959" customFormat="false" ht="12.75" hidden="false" customHeight="false" outlineLevel="0" collapsed="false">
      <c r="A6959" s="1001" t="n">
        <v>6957</v>
      </c>
      <c r="B6959" s="1001" t="s">
        <v>14883</v>
      </c>
      <c r="C6959" s="1001" t="s">
        <v>1330</v>
      </c>
      <c r="D6959" s="1001" t="s">
        <v>861</v>
      </c>
      <c r="E6959" s="1001" t="n">
        <v>1050840820</v>
      </c>
      <c r="F6959" s="1001" t="n">
        <v>26083</v>
      </c>
      <c r="G6959" s="1001" t="s">
        <v>14884</v>
      </c>
      <c r="H6959" s="1128" t="n">
        <v>11740</v>
      </c>
      <c r="I6959" s="1068"/>
    </row>
    <row r="6960" customFormat="false" ht="12.75" hidden="false" customHeight="false" outlineLevel="0" collapsed="false">
      <c r="A6960" s="1001" t="n">
        <v>6958</v>
      </c>
      <c r="B6960" s="1001" t="s">
        <v>14885</v>
      </c>
      <c r="C6960" s="1001" t="s">
        <v>954</v>
      </c>
      <c r="D6960" s="1001" t="s">
        <v>852</v>
      </c>
      <c r="E6960" s="1001" t="n">
        <v>1030450640</v>
      </c>
      <c r="F6960" s="1001" t="n">
        <v>20064</v>
      </c>
      <c r="G6960" s="1001" t="s">
        <v>14886</v>
      </c>
      <c r="H6960" s="1128" t="n">
        <v>2023</v>
      </c>
      <c r="I6960" s="1068"/>
    </row>
    <row r="6961" customFormat="false" ht="12.75" hidden="false" customHeight="false" outlineLevel="0" collapsed="false">
      <c r="A6961" s="1001" t="n">
        <v>6959</v>
      </c>
      <c r="B6961" s="1001" t="s">
        <v>14887</v>
      </c>
      <c r="C6961" s="1001" t="s">
        <v>982</v>
      </c>
      <c r="D6961" s="1001" t="s">
        <v>857</v>
      </c>
      <c r="E6961" s="1001" t="n">
        <v>4190180200</v>
      </c>
      <c r="F6961" s="1001" t="n">
        <v>85020</v>
      </c>
      <c r="G6961" s="1001" t="s">
        <v>14888</v>
      </c>
      <c r="H6961" s="1128" t="n">
        <v>1209</v>
      </c>
      <c r="I6961" s="1068"/>
    </row>
    <row r="6962" customFormat="false" ht="12.75" hidden="false" customHeight="false" outlineLevel="0" collapsed="false">
      <c r="A6962" s="1001" t="n">
        <v>6960</v>
      </c>
      <c r="B6962" s="1001" t="s">
        <v>14889</v>
      </c>
      <c r="C6962" s="1001" t="s">
        <v>957</v>
      </c>
      <c r="D6962" s="1001" t="s">
        <v>464</v>
      </c>
      <c r="E6962" s="1001" t="n">
        <v>2120910480</v>
      </c>
      <c r="F6962" s="1001" t="n">
        <v>56049</v>
      </c>
      <c r="G6962" s="1001" t="s">
        <v>14890</v>
      </c>
      <c r="H6962" s="1128" t="n">
        <v>6597</v>
      </c>
      <c r="I6962" s="1068"/>
    </row>
    <row r="6963" customFormat="false" ht="12.75" hidden="false" customHeight="false" outlineLevel="0" collapsed="false">
      <c r="A6963" s="1001" t="n">
        <v>6961</v>
      </c>
      <c r="B6963" s="1001" t="s">
        <v>14891</v>
      </c>
      <c r="C6963" s="1001" t="s">
        <v>1084</v>
      </c>
      <c r="D6963" s="1001" t="s">
        <v>850</v>
      </c>
      <c r="E6963" s="1001" t="n">
        <v>1060851120</v>
      </c>
      <c r="F6963" s="1001" t="n">
        <v>30112</v>
      </c>
      <c r="G6963" s="1001" t="s">
        <v>14892</v>
      </c>
      <c r="H6963" s="1128" t="n">
        <v>1239</v>
      </c>
      <c r="I6963" s="1068"/>
    </row>
    <row r="6964" customFormat="false" ht="12.75" hidden="false" customHeight="false" outlineLevel="0" collapsed="false">
      <c r="A6964" s="1001" t="n">
        <v>6962</v>
      </c>
      <c r="B6964" s="1001" t="s">
        <v>14893</v>
      </c>
      <c r="C6964" s="1001" t="s">
        <v>2334</v>
      </c>
      <c r="D6964" s="1001" t="s">
        <v>458</v>
      </c>
      <c r="E6964" s="1001" t="n">
        <v>2090420200</v>
      </c>
      <c r="F6964" s="1001" t="n">
        <v>49020</v>
      </c>
      <c r="G6964" s="1001" t="s">
        <v>14894</v>
      </c>
      <c r="H6964" s="1128" t="n">
        <v>2980</v>
      </c>
      <c r="I6964" s="1068"/>
    </row>
    <row r="6965" customFormat="false" ht="12.75" hidden="false" customHeight="false" outlineLevel="0" collapsed="false">
      <c r="A6965" s="1001" t="n">
        <v>6963</v>
      </c>
      <c r="B6965" s="1001" t="s">
        <v>14895</v>
      </c>
      <c r="C6965" s="1001" t="s">
        <v>954</v>
      </c>
      <c r="D6965" s="1001" t="s">
        <v>852</v>
      </c>
      <c r="E6965" s="1001" t="n">
        <v>1030450650</v>
      </c>
      <c r="F6965" s="1001" t="n">
        <v>20065</v>
      </c>
      <c r="G6965" s="1001" t="s">
        <v>14896</v>
      </c>
      <c r="H6965" s="1128" t="n">
        <v>20842</v>
      </c>
      <c r="I6965" s="1068"/>
    </row>
    <row r="6966" customFormat="false" ht="12.75" hidden="false" customHeight="false" outlineLevel="0" collapsed="false">
      <c r="A6966" s="1001" t="n">
        <v>6964</v>
      </c>
      <c r="B6966" s="1001" t="s">
        <v>14897</v>
      </c>
      <c r="C6966" s="1001" t="s">
        <v>881</v>
      </c>
      <c r="D6966" s="1001" t="s">
        <v>852</v>
      </c>
      <c r="E6966" s="1001" t="n">
        <v>1030980790</v>
      </c>
      <c r="F6966" s="1001" t="n">
        <v>97079</v>
      </c>
      <c r="G6966" s="1001" t="s">
        <v>14898</v>
      </c>
      <c r="H6966" s="1128" t="n">
        <v>539</v>
      </c>
      <c r="I6966" s="1068"/>
    </row>
    <row r="6967" customFormat="false" ht="12.75" hidden="false" customHeight="false" outlineLevel="0" collapsed="false">
      <c r="A6967" s="1001" t="n">
        <v>6965</v>
      </c>
      <c r="B6967" s="1001" t="s">
        <v>14899</v>
      </c>
      <c r="C6967" s="1001" t="s">
        <v>887</v>
      </c>
      <c r="D6967" s="1001" t="s">
        <v>856</v>
      </c>
      <c r="E6967" s="1001" t="n">
        <v>4200950640</v>
      </c>
      <c r="F6967" s="1001" t="n">
        <v>95064</v>
      </c>
      <c r="G6967" s="1001" t="s">
        <v>14900</v>
      </c>
      <c r="H6967" s="1128" t="n">
        <v>141</v>
      </c>
      <c r="I6967" s="1068"/>
    </row>
    <row r="6968" customFormat="false" ht="12.75" hidden="false" customHeight="false" outlineLevel="0" collapsed="false">
      <c r="A6968" s="1001" t="n">
        <v>6966</v>
      </c>
      <c r="B6968" s="1001" t="s">
        <v>14901</v>
      </c>
      <c r="C6968" s="1001" t="s">
        <v>1103</v>
      </c>
      <c r="D6968" s="1001" t="s">
        <v>851</v>
      </c>
      <c r="E6968" s="1001" t="n">
        <v>1070370550</v>
      </c>
      <c r="F6968" s="1001" t="n">
        <v>8059</v>
      </c>
      <c r="G6968" s="1001" t="s">
        <v>14902</v>
      </c>
      <c r="H6968" s="1128" t="n">
        <v>13766</v>
      </c>
      <c r="I6968" s="1068"/>
    </row>
    <row r="6969" customFormat="false" ht="12.75" hidden="false" customHeight="false" outlineLevel="0" collapsed="false">
      <c r="A6969" s="1001" t="n">
        <v>6967</v>
      </c>
      <c r="B6969" s="1001" t="s">
        <v>14903</v>
      </c>
      <c r="C6969" s="1001" t="s">
        <v>914</v>
      </c>
      <c r="D6969" s="1001" t="s">
        <v>468</v>
      </c>
      <c r="E6969" s="1001" t="n">
        <v>3130380980</v>
      </c>
      <c r="F6969" s="1001" t="n">
        <v>66099</v>
      </c>
      <c r="G6969" s="1001" t="s">
        <v>14904</v>
      </c>
      <c r="H6969" s="1128" t="n">
        <v>6449</v>
      </c>
      <c r="I6969" s="1068"/>
    </row>
    <row r="6970" customFormat="false" ht="12.75" hidden="false" customHeight="false" outlineLevel="0" collapsed="false">
      <c r="A6970" s="1001" t="n">
        <v>6968</v>
      </c>
      <c r="B6970" s="1001" t="s">
        <v>14905</v>
      </c>
      <c r="C6970" s="1001" t="s">
        <v>1004</v>
      </c>
      <c r="D6970" s="1001" t="s">
        <v>861</v>
      </c>
      <c r="E6970" s="1001" t="n">
        <v>1050710460</v>
      </c>
      <c r="F6970" s="1001" t="n">
        <v>29046</v>
      </c>
      <c r="G6970" s="1001" t="s">
        <v>14906</v>
      </c>
      <c r="H6970" s="1128" t="n">
        <v>7970</v>
      </c>
      <c r="I6970" s="1068"/>
    </row>
    <row r="6971" customFormat="false" ht="12.75" hidden="false" customHeight="false" outlineLevel="0" collapsed="false">
      <c r="A6971" s="1001" t="n">
        <v>6969</v>
      </c>
      <c r="B6971" s="1001" t="s">
        <v>14907</v>
      </c>
      <c r="C6971" s="1001" t="s">
        <v>988</v>
      </c>
      <c r="D6971" s="1001" t="s">
        <v>854</v>
      </c>
      <c r="E6971" s="1001" t="n">
        <v>1010021660</v>
      </c>
      <c r="F6971" s="1001" t="n">
        <v>6169</v>
      </c>
      <c r="G6971" s="1001" t="s">
        <v>14908</v>
      </c>
      <c r="H6971" s="1128" t="n">
        <v>1503</v>
      </c>
      <c r="I6971" s="1068"/>
    </row>
    <row r="6972" customFormat="false" ht="12.75" hidden="false" customHeight="false" outlineLevel="0" collapsed="false">
      <c r="A6972" s="1001" t="n">
        <v>6970</v>
      </c>
      <c r="B6972" s="1001" t="s">
        <v>14909</v>
      </c>
      <c r="C6972" s="1001" t="s">
        <v>1050</v>
      </c>
      <c r="D6972" s="1001" t="s">
        <v>861</v>
      </c>
      <c r="E6972" s="1001" t="n">
        <v>1050100590</v>
      </c>
      <c r="F6972" s="1001" t="n">
        <v>25059</v>
      </c>
      <c r="G6972" s="1001" t="s">
        <v>14910</v>
      </c>
      <c r="H6972" s="1128" t="n">
        <v>1720</v>
      </c>
      <c r="I6972" s="1068"/>
    </row>
    <row r="6973" customFormat="false" ht="12.75" hidden="false" customHeight="false" outlineLevel="0" collapsed="false">
      <c r="A6973" s="1001" t="n">
        <v>6971</v>
      </c>
      <c r="B6973" s="1001" t="s">
        <v>14911</v>
      </c>
      <c r="C6973" s="1001" t="s">
        <v>1055</v>
      </c>
      <c r="D6973" s="1001" t="s">
        <v>852</v>
      </c>
      <c r="E6973" s="1001" t="n">
        <v>1030861070</v>
      </c>
      <c r="F6973" s="1001" t="n">
        <v>12125</v>
      </c>
      <c r="G6973" s="1001" t="s">
        <v>14912</v>
      </c>
      <c r="H6973" s="1128" t="n">
        <v>3621</v>
      </c>
      <c r="I6973" s="1068"/>
    </row>
    <row r="6974" customFormat="false" ht="12.75" hidden="false" customHeight="false" outlineLevel="0" collapsed="false">
      <c r="A6974" s="1001" t="n">
        <v>6972</v>
      </c>
      <c r="B6974" s="1001" t="s">
        <v>14913</v>
      </c>
      <c r="C6974" s="1001" t="s">
        <v>1084</v>
      </c>
      <c r="D6974" s="1001" t="s">
        <v>850</v>
      </c>
      <c r="E6974" s="1001" t="n">
        <v>1060851130</v>
      </c>
      <c r="F6974" s="1001" t="n">
        <v>30113</v>
      </c>
      <c r="G6974" s="1001" t="s">
        <v>14914</v>
      </c>
      <c r="H6974" s="1128" t="n">
        <v>565</v>
      </c>
      <c r="I6974" s="1068"/>
    </row>
    <row r="6975" customFormat="false" ht="12.75" hidden="false" customHeight="false" outlineLevel="0" collapsed="false">
      <c r="A6975" s="1001" t="n">
        <v>6973</v>
      </c>
      <c r="B6975" s="1001" t="s">
        <v>14915</v>
      </c>
      <c r="C6975" s="1001" t="s">
        <v>2168</v>
      </c>
      <c r="D6975" s="1001" t="s">
        <v>849</v>
      </c>
      <c r="E6975" s="1001" t="n">
        <v>1081010185</v>
      </c>
      <c r="F6975" s="1001" t="n">
        <v>99027</v>
      </c>
      <c r="G6975" s="1001" t="s">
        <v>14916</v>
      </c>
      <c r="H6975" s="1128" t="n">
        <v>1067</v>
      </c>
      <c r="I6975" s="1068"/>
    </row>
    <row r="6976" customFormat="false" ht="12.75" hidden="false" customHeight="false" outlineLevel="0" collapsed="false">
      <c r="A6976" s="1001" t="n">
        <v>6974</v>
      </c>
      <c r="B6976" s="1001" t="s">
        <v>14917</v>
      </c>
      <c r="C6976" s="1001" t="s">
        <v>1151</v>
      </c>
      <c r="D6976" s="1001" t="s">
        <v>852</v>
      </c>
      <c r="E6976" s="1001" t="n">
        <v>1030770630</v>
      </c>
      <c r="F6976" s="1001" t="n">
        <v>14063</v>
      </c>
      <c r="G6976" s="1001" t="s">
        <v>14918</v>
      </c>
      <c r="H6976" s="1128" t="n">
        <v>4623</v>
      </c>
      <c r="I6976" s="1068"/>
    </row>
    <row r="6977" customFormat="false" ht="12.75" hidden="false" customHeight="false" outlineLevel="0" collapsed="false">
      <c r="A6977" s="1001" t="n">
        <v>6975</v>
      </c>
      <c r="B6977" s="1001" t="s">
        <v>14919</v>
      </c>
      <c r="C6977" s="1001" t="s">
        <v>1625</v>
      </c>
      <c r="D6977" s="1001" t="s">
        <v>856</v>
      </c>
      <c r="E6977" s="1001" t="n">
        <v>4200530850</v>
      </c>
      <c r="F6977" s="1001" t="n">
        <v>91088</v>
      </c>
      <c r="G6977" s="1001" t="s">
        <v>14920</v>
      </c>
      <c r="H6977" s="1128" t="n">
        <v>964</v>
      </c>
      <c r="I6977" s="1068"/>
    </row>
    <row r="6978" customFormat="false" ht="12.75" hidden="false" customHeight="false" outlineLevel="0" collapsed="false">
      <c r="A6978" s="1001" t="n">
        <v>6976</v>
      </c>
      <c r="B6978" s="1001" t="s">
        <v>14921</v>
      </c>
      <c r="C6978" s="1001" t="s">
        <v>999</v>
      </c>
      <c r="D6978" s="1001" t="s">
        <v>852</v>
      </c>
      <c r="E6978" s="1001" t="n">
        <v>1030122010</v>
      </c>
      <c r="F6978" s="1001" t="n">
        <v>16210</v>
      </c>
      <c r="G6978" s="1001" t="s">
        <v>14922</v>
      </c>
      <c r="H6978" s="1128" t="n">
        <v>539</v>
      </c>
      <c r="I6978" s="1068"/>
    </row>
    <row r="6979" customFormat="false" ht="12.75" hidden="false" customHeight="false" outlineLevel="0" collapsed="false">
      <c r="A6979" s="1001" t="n">
        <v>6977</v>
      </c>
      <c r="B6979" s="1001" t="s">
        <v>14923</v>
      </c>
      <c r="C6979" s="1001" t="s">
        <v>1434</v>
      </c>
      <c r="D6979" s="1001" t="s">
        <v>458</v>
      </c>
      <c r="E6979" s="1001" t="n">
        <v>2090050380</v>
      </c>
      <c r="F6979" s="1001" t="n">
        <v>51038</v>
      </c>
      <c r="G6979" s="1001" t="s">
        <v>14924</v>
      </c>
      <c r="H6979" s="1128" t="n">
        <v>975</v>
      </c>
      <c r="I6979" s="1068"/>
    </row>
    <row r="6980" customFormat="false" ht="12.75" hidden="false" customHeight="false" outlineLevel="0" collapsed="false">
      <c r="A6980" s="1001" t="n">
        <v>6978</v>
      </c>
      <c r="B6980" s="1001" t="s">
        <v>14925</v>
      </c>
      <c r="C6980" s="1001" t="s">
        <v>1084</v>
      </c>
      <c r="D6980" s="1001" t="s">
        <v>850</v>
      </c>
      <c r="E6980" s="1001" t="n">
        <v>1060851140</v>
      </c>
      <c r="F6980" s="1001" t="n">
        <v>30114</v>
      </c>
      <c r="G6980" s="1001" t="s">
        <v>14926</v>
      </c>
      <c r="H6980" s="1128" t="n">
        <v>3878</v>
      </c>
      <c r="I6980" s="1068"/>
    </row>
    <row r="6981" customFormat="false" ht="12.75" hidden="false" customHeight="false" outlineLevel="0" collapsed="false">
      <c r="A6981" s="1001" t="n">
        <v>6979</v>
      </c>
      <c r="B6981" s="1001" t="s">
        <v>14927</v>
      </c>
      <c r="C6981" s="1001" t="s">
        <v>1050</v>
      </c>
      <c r="D6981" s="1001" t="s">
        <v>861</v>
      </c>
      <c r="E6981" s="1001" t="n">
        <v>1050100600</v>
      </c>
      <c r="F6981" s="1001" t="n">
        <v>25060</v>
      </c>
      <c r="G6981" s="1001" t="s">
        <v>14928</v>
      </c>
      <c r="H6981" s="1128" t="n">
        <v>1285</v>
      </c>
      <c r="I6981" s="1068"/>
    </row>
    <row r="6982" customFormat="false" ht="12.75" hidden="false" customHeight="false" outlineLevel="0" collapsed="false">
      <c r="A6982" s="1001" t="n">
        <v>6980</v>
      </c>
      <c r="B6982" s="1001" t="s">
        <v>14929</v>
      </c>
      <c r="C6982" s="1001" t="s">
        <v>985</v>
      </c>
      <c r="D6982" s="1001" t="s">
        <v>857</v>
      </c>
      <c r="E6982" s="1001" t="n">
        <v>4190480950</v>
      </c>
      <c r="F6982" s="1001" t="n">
        <v>83097</v>
      </c>
      <c r="G6982" s="1001" t="s">
        <v>14930</v>
      </c>
      <c r="H6982" s="1128" t="n">
        <v>10473</v>
      </c>
      <c r="I6982" s="1068"/>
    </row>
    <row r="6983" customFormat="false" ht="12.75" hidden="false" customHeight="false" outlineLevel="0" collapsed="false">
      <c r="A6983" s="1001" t="n">
        <v>6981</v>
      </c>
      <c r="B6983" s="1001" t="s">
        <v>14931</v>
      </c>
      <c r="C6983" s="1001" t="s">
        <v>917</v>
      </c>
      <c r="D6983" s="1001" t="s">
        <v>464</v>
      </c>
      <c r="E6983" s="1001" t="n">
        <v>2120690650</v>
      </c>
      <c r="F6983" s="1001" t="n">
        <v>57067</v>
      </c>
      <c r="G6983" s="1001" t="s">
        <v>14932</v>
      </c>
      <c r="H6983" s="1128" t="n">
        <v>1377</v>
      </c>
      <c r="I6983" s="1068"/>
    </row>
    <row r="6984" customFormat="false" ht="12.75" hidden="false" customHeight="false" outlineLevel="0" collapsed="false">
      <c r="A6984" s="1001" t="n">
        <v>6982</v>
      </c>
      <c r="B6984" s="1001" t="s">
        <v>14933</v>
      </c>
      <c r="C6984" s="1001" t="s">
        <v>1325</v>
      </c>
      <c r="D6984" s="1001" t="s">
        <v>468</v>
      </c>
      <c r="E6984" s="1001" t="n">
        <v>3130230890</v>
      </c>
      <c r="F6984" s="1001" t="n">
        <v>69089</v>
      </c>
      <c r="G6984" s="1001" t="s">
        <v>14934</v>
      </c>
      <c r="H6984" s="1128" t="n">
        <v>329</v>
      </c>
      <c r="I6984" s="1068"/>
    </row>
    <row r="6985" customFormat="false" ht="12.75" hidden="false" customHeight="false" outlineLevel="0" collapsed="false">
      <c r="A6985" s="1001" t="n">
        <v>6983</v>
      </c>
      <c r="B6985" s="1001" t="s">
        <v>14935</v>
      </c>
      <c r="C6985" s="1001" t="s">
        <v>908</v>
      </c>
      <c r="D6985" s="1001" t="s">
        <v>854</v>
      </c>
      <c r="E6985" s="1001" t="n">
        <v>1010272250</v>
      </c>
      <c r="F6985" s="1001" t="n">
        <v>4225</v>
      </c>
      <c r="G6985" s="1001" t="s">
        <v>14936</v>
      </c>
      <c r="H6985" s="1128" t="n">
        <v>2166</v>
      </c>
      <c r="I6985" s="1068"/>
    </row>
    <row r="6986" customFormat="false" ht="12.75" hidden="false" customHeight="false" outlineLevel="0" collapsed="false">
      <c r="A6986" s="1001" t="n">
        <v>6984</v>
      </c>
      <c r="B6986" s="1001" t="s">
        <v>14937</v>
      </c>
      <c r="C6986" s="1001" t="s">
        <v>1796</v>
      </c>
      <c r="D6986" s="1001" t="s">
        <v>855</v>
      </c>
      <c r="E6986" s="1001" t="n">
        <v>3160780270</v>
      </c>
      <c r="F6986" s="1001" t="n">
        <v>73027</v>
      </c>
      <c r="G6986" s="1001" t="s">
        <v>14938</v>
      </c>
      <c r="H6986" s="1128" t="n">
        <v>189461</v>
      </c>
      <c r="I6986" s="1068"/>
    </row>
    <row r="6987" customFormat="false" ht="12.75" hidden="false" customHeight="false" outlineLevel="0" collapsed="false">
      <c r="A6987" s="1001" t="n">
        <v>6985</v>
      </c>
      <c r="B6987" s="1001" t="s">
        <v>14939</v>
      </c>
      <c r="C6987" s="1001" t="s">
        <v>1084</v>
      </c>
      <c r="D6987" s="1001" t="s">
        <v>850</v>
      </c>
      <c r="E6987" s="1001" t="n">
        <v>1060851160</v>
      </c>
      <c r="F6987" s="1001" t="n">
        <v>30116</v>
      </c>
      <c r="G6987" s="1001" t="s">
        <v>14940</v>
      </c>
      <c r="H6987" s="1128" t="n">
        <v>8835</v>
      </c>
      <c r="I6987" s="1068"/>
    </row>
    <row r="6988" customFormat="false" ht="12.75" hidden="false" customHeight="false" outlineLevel="0" collapsed="false">
      <c r="A6988" s="1001" t="n">
        <v>6986</v>
      </c>
      <c r="B6988" s="1001" t="s">
        <v>14941</v>
      </c>
      <c r="C6988" s="1001" t="s">
        <v>957</v>
      </c>
      <c r="D6988" s="1001" t="s">
        <v>464</v>
      </c>
      <c r="E6988" s="1001" t="n">
        <v>2120910490</v>
      </c>
      <c r="F6988" s="1001" t="n">
        <v>56050</v>
      </c>
      <c r="G6988" s="1001" t="s">
        <v>14942</v>
      </c>
      <c r="H6988" s="1128" t="n">
        <v>16075</v>
      </c>
      <c r="I6988" s="1068"/>
    </row>
    <row r="6989" customFormat="false" ht="12.75" hidden="false" customHeight="false" outlineLevel="0" collapsed="false">
      <c r="A6989" s="1001" t="n">
        <v>6987</v>
      </c>
      <c r="B6989" s="1001" t="s">
        <v>14943</v>
      </c>
      <c r="C6989" s="1001" t="s">
        <v>942</v>
      </c>
      <c r="D6989" s="1001" t="s">
        <v>847</v>
      </c>
      <c r="E6989" s="1001" t="n">
        <v>3180251450</v>
      </c>
      <c r="F6989" s="1001" t="n">
        <v>78145</v>
      </c>
      <c r="G6989" s="1001" t="s">
        <v>14944</v>
      </c>
      <c r="H6989" s="1128" t="n">
        <v>1878</v>
      </c>
      <c r="I6989" s="1068"/>
    </row>
    <row r="6990" customFormat="false" ht="12.75" hidden="false" customHeight="false" outlineLevel="0" collapsed="false">
      <c r="A6990" s="1001" t="n">
        <v>6988</v>
      </c>
      <c r="B6990" s="1001" t="s">
        <v>14945</v>
      </c>
      <c r="C6990" s="1001" t="s">
        <v>1151</v>
      </c>
      <c r="D6990" s="1001" t="s">
        <v>852</v>
      </c>
      <c r="E6990" s="1001" t="n">
        <v>1030770640</v>
      </c>
      <c r="F6990" s="1001" t="n">
        <v>14064</v>
      </c>
      <c r="G6990" s="1001" t="s">
        <v>14946</v>
      </c>
      <c r="H6990" s="1128" t="n">
        <v>196</v>
      </c>
      <c r="I6990" s="1068"/>
    </row>
    <row r="6991" customFormat="false" ht="12.75" hidden="false" customHeight="false" outlineLevel="0" collapsed="false">
      <c r="A6991" s="1001" t="n">
        <v>6989</v>
      </c>
      <c r="B6991" s="1001" t="s">
        <v>14947</v>
      </c>
      <c r="C6991" s="1001" t="s">
        <v>1084</v>
      </c>
      <c r="D6991" s="1001" t="s">
        <v>850</v>
      </c>
      <c r="E6991" s="1001" t="n">
        <v>1060851170</v>
      </c>
      <c r="F6991" s="1001" t="n">
        <v>30117</v>
      </c>
      <c r="G6991" s="1001" t="s">
        <v>14948</v>
      </c>
      <c r="H6991" s="1128" t="n">
        <v>3997</v>
      </c>
      <c r="I6991" s="1068"/>
    </row>
    <row r="6992" customFormat="false" ht="12.75" hidden="false" customHeight="false" outlineLevel="0" collapsed="false">
      <c r="A6992" s="1001" t="n">
        <v>6990</v>
      </c>
      <c r="B6992" s="1001" t="s">
        <v>14949</v>
      </c>
      <c r="C6992" s="1001" t="s">
        <v>1330</v>
      </c>
      <c r="D6992" s="1001" t="s">
        <v>861</v>
      </c>
      <c r="E6992" s="1001" t="n">
        <v>1050840830</v>
      </c>
      <c r="F6992" s="1001" t="n">
        <v>26084</v>
      </c>
      <c r="G6992" s="1001" t="s">
        <v>14950</v>
      </c>
      <c r="H6992" s="1128" t="n">
        <v>4226</v>
      </c>
      <c r="I6992" s="1068"/>
    </row>
    <row r="6993" customFormat="false" ht="12.75" hidden="false" customHeight="false" outlineLevel="0" collapsed="false">
      <c r="A6993" s="1001" t="n">
        <v>6991</v>
      </c>
      <c r="B6993" s="1001" t="s">
        <v>14951</v>
      </c>
      <c r="C6993" s="1001" t="s">
        <v>988</v>
      </c>
      <c r="D6993" s="1001" t="s">
        <v>854</v>
      </c>
      <c r="E6993" s="1001" t="n">
        <v>1010021670</v>
      </c>
      <c r="F6993" s="1001" t="n">
        <v>6170</v>
      </c>
      <c r="G6993" s="1001" t="s">
        <v>14952</v>
      </c>
      <c r="H6993" s="1128" t="n">
        <v>599</v>
      </c>
      <c r="I6993" s="1068"/>
    </row>
    <row r="6994" customFormat="false" ht="12.75" hidden="false" customHeight="false" outlineLevel="0" collapsed="false">
      <c r="A6994" s="1001" t="n">
        <v>6992</v>
      </c>
      <c r="B6994" s="1001" t="s">
        <v>14953</v>
      </c>
      <c r="C6994" s="1001" t="s">
        <v>1087</v>
      </c>
      <c r="D6994" s="1001" t="s">
        <v>848</v>
      </c>
      <c r="E6994" s="1001" t="n">
        <v>3150081050</v>
      </c>
      <c r="F6994" s="1001" t="n">
        <v>64106</v>
      </c>
      <c r="G6994" s="1001" t="s">
        <v>14954</v>
      </c>
      <c r="H6994" s="1128" t="n">
        <v>1486</v>
      </c>
      <c r="I6994" s="1068"/>
    </row>
    <row r="6995" customFormat="false" ht="12.75" hidden="false" customHeight="false" outlineLevel="0" collapsed="false">
      <c r="A6995" s="1001" t="n">
        <v>6993</v>
      </c>
      <c r="B6995" s="1001" t="s">
        <v>14955</v>
      </c>
      <c r="C6995" s="1001" t="s">
        <v>1087</v>
      </c>
      <c r="D6995" s="1001" t="s">
        <v>848</v>
      </c>
      <c r="E6995" s="1001" t="n">
        <v>3150081060</v>
      </c>
      <c r="F6995" s="1001" t="n">
        <v>64107</v>
      </c>
      <c r="G6995" s="1001" t="s">
        <v>14956</v>
      </c>
      <c r="H6995" s="1128" t="n">
        <v>2191</v>
      </c>
      <c r="I6995" s="1068"/>
    </row>
    <row r="6996" customFormat="false" ht="12.75" hidden="false" customHeight="false" outlineLevel="0" collapsed="false">
      <c r="A6996" s="1001" t="n">
        <v>6994</v>
      </c>
      <c r="B6996" s="1001" t="s">
        <v>14957</v>
      </c>
      <c r="C6996" s="1001" t="s">
        <v>1017</v>
      </c>
      <c r="D6996" s="1001" t="s">
        <v>847</v>
      </c>
      <c r="E6996" s="1001" t="n">
        <v>3180670930</v>
      </c>
      <c r="F6996" s="1001" t="n">
        <v>80093</v>
      </c>
      <c r="G6996" s="1001" t="s">
        <v>14958</v>
      </c>
      <c r="H6996" s="1128" t="n">
        <v>14947</v>
      </c>
      <c r="I6996" s="1068"/>
    </row>
    <row r="6997" customFormat="false" ht="12.75" hidden="false" customHeight="false" outlineLevel="0" collapsed="false">
      <c r="A6997" s="1001" t="n">
        <v>6995</v>
      </c>
      <c r="B6997" s="1001" t="s">
        <v>14959</v>
      </c>
      <c r="C6997" s="1001" t="s">
        <v>1226</v>
      </c>
      <c r="D6997" s="1001" t="s">
        <v>855</v>
      </c>
      <c r="E6997" s="1001" t="n">
        <v>3160410830</v>
      </c>
      <c r="F6997" s="1001" t="n">
        <v>75084</v>
      </c>
      <c r="G6997" s="1001" t="s">
        <v>14960</v>
      </c>
      <c r="H6997" s="1128" t="n">
        <v>11345</v>
      </c>
      <c r="I6997" s="1068"/>
    </row>
    <row r="6998" customFormat="false" ht="12.75" hidden="false" customHeight="false" outlineLevel="0" collapsed="false">
      <c r="A6998" s="1001" t="n">
        <v>6996</v>
      </c>
      <c r="B6998" s="1001" t="s">
        <v>14961</v>
      </c>
      <c r="C6998" s="1001" t="s">
        <v>1084</v>
      </c>
      <c r="D6998" s="1001" t="s">
        <v>850</v>
      </c>
      <c r="E6998" s="1001" t="n">
        <v>1060851180</v>
      </c>
      <c r="F6998" s="1001" t="n">
        <v>30118</v>
      </c>
      <c r="G6998" s="1001" t="s">
        <v>14962</v>
      </c>
      <c r="H6998" s="1128" t="n">
        <v>14730</v>
      </c>
      <c r="I6998" s="1068"/>
    </row>
    <row r="6999" customFormat="false" ht="12.75" hidden="false" customHeight="false" outlineLevel="0" collapsed="false">
      <c r="A6999" s="1001" t="n">
        <v>6997</v>
      </c>
      <c r="B6999" s="1001" t="s">
        <v>14963</v>
      </c>
      <c r="C6999" s="1001" t="s">
        <v>1035</v>
      </c>
      <c r="D6999" s="1001" t="s">
        <v>854</v>
      </c>
      <c r="E6999" s="1001" t="n">
        <v>1010812610</v>
      </c>
      <c r="F6999" s="1001" t="n">
        <v>1271</v>
      </c>
      <c r="G6999" s="1001" t="s">
        <v>14964</v>
      </c>
      <c r="H6999" s="1128" t="n">
        <v>745</v>
      </c>
      <c r="I6999" s="1068"/>
    </row>
    <row r="7000" customFormat="false" ht="12.75" hidden="false" customHeight="false" outlineLevel="0" collapsed="false">
      <c r="A7000" s="1001" t="n">
        <v>6998</v>
      </c>
      <c r="B7000" s="1001" t="s">
        <v>14965</v>
      </c>
      <c r="C7000" s="1001" t="s">
        <v>878</v>
      </c>
      <c r="D7000" s="1001" t="s">
        <v>852</v>
      </c>
      <c r="E7000" s="1001" t="n">
        <v>1030990560</v>
      </c>
      <c r="F7000" s="1001" t="n">
        <v>98056</v>
      </c>
      <c r="G7000" s="1001" t="s">
        <v>14966</v>
      </c>
      <c r="H7000" s="1128" t="n">
        <v>5897</v>
      </c>
      <c r="I7000" s="1068"/>
    </row>
    <row r="7001" customFormat="false" ht="12.75" hidden="false" customHeight="false" outlineLevel="0" collapsed="false">
      <c r="A7001" s="1001" t="n">
        <v>6999</v>
      </c>
      <c r="B7001" s="1001" t="s">
        <v>14967</v>
      </c>
      <c r="C7001" s="1001" t="s">
        <v>971</v>
      </c>
      <c r="D7001" s="1001" t="s">
        <v>853</v>
      </c>
      <c r="E7001" s="1001" t="n">
        <v>3140190770</v>
      </c>
      <c r="F7001" s="1001" t="n">
        <v>70077</v>
      </c>
      <c r="G7001" s="1001" t="s">
        <v>14968</v>
      </c>
      <c r="H7001" s="1128" t="n">
        <v>602</v>
      </c>
      <c r="I7001" s="1068"/>
    </row>
    <row r="7002" customFormat="false" ht="12.75" hidden="false" customHeight="false" outlineLevel="0" collapsed="false">
      <c r="A7002" s="1001" t="n">
        <v>7000</v>
      </c>
      <c r="B7002" s="1001" t="s">
        <v>14969</v>
      </c>
      <c r="C7002" s="1001" t="s">
        <v>1174</v>
      </c>
      <c r="D7002" s="1001" t="s">
        <v>847</v>
      </c>
      <c r="E7002" s="1001" t="n">
        <v>3180221420</v>
      </c>
      <c r="F7002" s="1001" t="n">
        <v>79146</v>
      </c>
      <c r="G7002" s="1001" t="s">
        <v>14970</v>
      </c>
      <c r="H7002" s="1128" t="n">
        <v>2529</v>
      </c>
      <c r="I7002" s="1068"/>
    </row>
    <row r="7003" customFormat="false" ht="12.75" hidden="false" customHeight="false" outlineLevel="0" collapsed="false">
      <c r="A7003" s="1001" t="n">
        <v>7001</v>
      </c>
      <c r="B7003" s="1001" t="s">
        <v>14971</v>
      </c>
      <c r="C7003" s="1001" t="s">
        <v>1159</v>
      </c>
      <c r="D7003" s="1001" t="s">
        <v>852</v>
      </c>
      <c r="E7003" s="1001" t="n">
        <v>1030242080</v>
      </c>
      <c r="F7003" s="1001" t="n">
        <v>13222</v>
      </c>
      <c r="G7003" s="1001" t="s">
        <v>14972</v>
      </c>
      <c r="H7003" s="1128" t="n">
        <v>5700</v>
      </c>
      <c r="I7003" s="1068"/>
    </row>
    <row r="7004" customFormat="false" ht="12.75" hidden="false" customHeight="false" outlineLevel="0" collapsed="false">
      <c r="A7004" s="1001" t="n">
        <v>7002</v>
      </c>
      <c r="B7004" s="1001" t="s">
        <v>14973</v>
      </c>
      <c r="C7004" s="1001" t="s">
        <v>999</v>
      </c>
      <c r="D7004" s="1001" t="s">
        <v>852</v>
      </c>
      <c r="E7004" s="1001" t="n">
        <v>1030122020</v>
      </c>
      <c r="F7004" s="1001" t="n">
        <v>16211</v>
      </c>
      <c r="G7004" s="1001" t="s">
        <v>14974</v>
      </c>
      <c r="H7004" s="1128" t="n">
        <v>1961</v>
      </c>
      <c r="I7004" s="1068"/>
    </row>
    <row r="7005" customFormat="false" ht="12.75" hidden="false" customHeight="false" outlineLevel="0" collapsed="false">
      <c r="A7005" s="1001" t="n">
        <v>7003</v>
      </c>
      <c r="B7005" s="1001" t="s">
        <v>14975</v>
      </c>
      <c r="C7005" s="1001" t="s">
        <v>945</v>
      </c>
      <c r="D7005" s="1001" t="s">
        <v>852</v>
      </c>
      <c r="E7005" s="1001" t="n">
        <v>1030151730</v>
      </c>
      <c r="F7005" s="1001" t="n">
        <v>17183</v>
      </c>
      <c r="G7005" s="1001" t="s">
        <v>14976</v>
      </c>
      <c r="H7005" s="1128" t="n">
        <v>1219</v>
      </c>
      <c r="I7005" s="1068"/>
    </row>
    <row r="7006" customFormat="false" ht="12.75" hidden="false" customHeight="false" outlineLevel="0" collapsed="false">
      <c r="A7006" s="1001" t="n">
        <v>7004</v>
      </c>
      <c r="B7006" s="1001" t="s">
        <v>14977</v>
      </c>
      <c r="C7006" s="1001" t="s">
        <v>1226</v>
      </c>
      <c r="D7006" s="1001" t="s">
        <v>855</v>
      </c>
      <c r="E7006" s="1001" t="n">
        <v>3160410840</v>
      </c>
      <c r="F7006" s="1001" t="n">
        <v>75085</v>
      </c>
      <c r="G7006" s="1001" t="s">
        <v>14978</v>
      </c>
      <c r="H7006" s="1128" t="n">
        <v>11551</v>
      </c>
      <c r="I7006" s="1068"/>
    </row>
    <row r="7007" customFormat="false" ht="12.75" hidden="false" customHeight="false" outlineLevel="0" collapsed="false">
      <c r="A7007" s="1001" t="n">
        <v>7005</v>
      </c>
      <c r="B7007" s="1001" t="s">
        <v>14979</v>
      </c>
      <c r="C7007" s="1001" t="s">
        <v>1095</v>
      </c>
      <c r="D7007" s="1001" t="s">
        <v>854</v>
      </c>
      <c r="E7007" s="1001" t="n">
        <v>1010960660</v>
      </c>
      <c r="F7007" s="1001" t="n">
        <v>96066</v>
      </c>
      <c r="G7007" s="1001" t="s">
        <v>14980</v>
      </c>
      <c r="H7007" s="1128" t="n">
        <v>937</v>
      </c>
      <c r="I7007" s="1068"/>
    </row>
    <row r="7008" customFormat="false" ht="12.75" hidden="false" customHeight="false" outlineLevel="0" collapsed="false">
      <c r="A7008" s="1001" t="n">
        <v>7006</v>
      </c>
      <c r="B7008" s="1001" t="s">
        <v>14981</v>
      </c>
      <c r="C7008" s="1001" t="s">
        <v>948</v>
      </c>
      <c r="D7008" s="1001" t="s">
        <v>462</v>
      </c>
      <c r="E7008" s="1001" t="n">
        <v>2110590640</v>
      </c>
      <c r="F7008" s="1001" t="n">
        <v>41064</v>
      </c>
      <c r="G7008" s="1001" t="s">
        <v>14982</v>
      </c>
      <c r="H7008" s="1128" t="n">
        <v>831</v>
      </c>
      <c r="I7008" s="1068"/>
    </row>
    <row r="7009" customFormat="false" ht="12.75" hidden="false" customHeight="false" outlineLevel="0" collapsed="false">
      <c r="A7009" s="1001" t="n">
        <v>7007</v>
      </c>
      <c r="B7009" s="1001" t="s">
        <v>14983</v>
      </c>
      <c r="C7009" s="1001" t="s">
        <v>948</v>
      </c>
      <c r="D7009" s="1001" t="s">
        <v>462</v>
      </c>
      <c r="E7009" s="1001" t="n">
        <v>2110590650</v>
      </c>
      <c r="F7009" s="1001" t="n">
        <v>41065</v>
      </c>
      <c r="G7009" s="1001" t="s">
        <v>14984</v>
      </c>
      <c r="H7009" s="1128" t="n">
        <v>7883</v>
      </c>
      <c r="I7009" s="1068"/>
    </row>
    <row r="7010" customFormat="false" ht="12.75" hidden="false" customHeight="false" outlineLevel="0" collapsed="false">
      <c r="A7010" s="1001" t="n">
        <v>7008</v>
      </c>
      <c r="B7010" s="1001" t="s">
        <v>14985</v>
      </c>
      <c r="C7010" s="1001" t="s">
        <v>899</v>
      </c>
      <c r="D7010" s="1001" t="s">
        <v>846</v>
      </c>
      <c r="E7010" s="1001" t="n">
        <v>3170640860</v>
      </c>
      <c r="F7010" s="1001" t="n">
        <v>76087</v>
      </c>
      <c r="G7010" s="1001" t="s">
        <v>14986</v>
      </c>
      <c r="H7010" s="1128" t="n">
        <v>533</v>
      </c>
      <c r="I7010" s="1068"/>
    </row>
    <row r="7011" customFormat="false" ht="12.75" hidden="false" customHeight="false" outlineLevel="0" collapsed="false">
      <c r="A7011" s="1001" t="n">
        <v>7009</v>
      </c>
      <c r="B7011" s="1001" t="s">
        <v>14987</v>
      </c>
      <c r="C7011" s="1001" t="s">
        <v>1092</v>
      </c>
      <c r="D7011" s="1001" t="s">
        <v>848</v>
      </c>
      <c r="E7011" s="1001" t="n">
        <v>3150200910</v>
      </c>
      <c r="F7011" s="1001" t="n">
        <v>61091</v>
      </c>
      <c r="G7011" s="1001" t="s">
        <v>14988</v>
      </c>
      <c r="H7011" s="1128" t="n">
        <v>11448</v>
      </c>
      <c r="I7011" s="1068"/>
    </row>
    <row r="7012" customFormat="false" ht="12.75" hidden="false" customHeight="false" outlineLevel="0" collapsed="false">
      <c r="A7012" s="1001" t="n">
        <v>7010</v>
      </c>
      <c r="B7012" s="1001" t="s">
        <v>14989</v>
      </c>
      <c r="C7012" s="1001" t="s">
        <v>922</v>
      </c>
      <c r="D7012" s="1001" t="s">
        <v>848</v>
      </c>
      <c r="E7012" s="1001" t="n">
        <v>3150721460</v>
      </c>
      <c r="F7012" s="1001" t="n">
        <v>65146</v>
      </c>
      <c r="G7012" s="1001" t="s">
        <v>14990</v>
      </c>
      <c r="H7012" s="1128" t="n">
        <v>7186</v>
      </c>
      <c r="I7012" s="1068"/>
    </row>
    <row r="7013" customFormat="false" ht="12.75" hidden="false" customHeight="false" outlineLevel="0" collapsed="false">
      <c r="A7013" s="1001" t="n">
        <v>7011</v>
      </c>
      <c r="B7013" s="1001" t="s">
        <v>14991</v>
      </c>
      <c r="C7013" s="1001" t="s">
        <v>1151</v>
      </c>
      <c r="D7013" s="1001" t="s">
        <v>852</v>
      </c>
      <c r="E7013" s="1001" t="n">
        <v>1030770650</v>
      </c>
      <c r="F7013" s="1001" t="n">
        <v>14065</v>
      </c>
      <c r="G7013" s="1001" t="s">
        <v>14992</v>
      </c>
      <c r="H7013" s="1128" t="n">
        <v>4410</v>
      </c>
      <c r="I7013" s="1068"/>
    </row>
    <row r="7014" customFormat="false" ht="12.75" hidden="false" customHeight="false" outlineLevel="0" collapsed="false">
      <c r="A7014" s="1001" t="n">
        <v>7012</v>
      </c>
      <c r="B7014" s="1001" t="s">
        <v>14993</v>
      </c>
      <c r="C7014" s="1001" t="s">
        <v>1453</v>
      </c>
      <c r="D7014" s="1001" t="s">
        <v>861</v>
      </c>
      <c r="E7014" s="1001" t="n">
        <v>1050870400</v>
      </c>
      <c r="F7014" s="1001" t="n">
        <v>27040</v>
      </c>
      <c r="G7014" s="1001" t="s">
        <v>14994</v>
      </c>
      <c r="H7014" s="1128" t="n">
        <v>2256</v>
      </c>
      <c r="I7014" s="1068"/>
    </row>
    <row r="7015" customFormat="false" ht="12.75" hidden="false" customHeight="false" outlineLevel="0" collapsed="false">
      <c r="A7015" s="1001" t="n">
        <v>7013</v>
      </c>
      <c r="B7015" s="1001" t="s">
        <v>14995</v>
      </c>
      <c r="C7015" s="1001" t="s">
        <v>1100</v>
      </c>
      <c r="D7015" s="1001" t="s">
        <v>848</v>
      </c>
      <c r="E7015" s="1001" t="n">
        <v>3150110720</v>
      </c>
      <c r="F7015" s="1001" t="n">
        <v>62074</v>
      </c>
      <c r="G7015" s="1001" t="s">
        <v>14996</v>
      </c>
      <c r="H7015" s="1128" t="n">
        <v>7645</v>
      </c>
      <c r="I7015" s="1068"/>
    </row>
    <row r="7016" customFormat="false" ht="12.75" hidden="false" customHeight="false" outlineLevel="0" collapsed="false">
      <c r="A7016" s="1001" t="n">
        <v>7014</v>
      </c>
      <c r="B7016" s="1001" t="s">
        <v>14997</v>
      </c>
      <c r="C7016" s="1001" t="s">
        <v>999</v>
      </c>
      <c r="D7016" s="1001" t="s">
        <v>852</v>
      </c>
      <c r="E7016" s="1001" t="n">
        <v>1030122030</v>
      </c>
      <c r="F7016" s="1001" t="n">
        <v>16212</v>
      </c>
      <c r="G7016" s="1001" t="s">
        <v>14998</v>
      </c>
      <c r="H7016" s="1128" t="n">
        <v>4978</v>
      </c>
      <c r="I7016" s="1068"/>
    </row>
    <row r="7017" customFormat="false" ht="12.75" hidden="false" customHeight="false" outlineLevel="0" collapsed="false">
      <c r="A7017" s="1001" t="n">
        <v>7015</v>
      </c>
      <c r="B7017" s="1001" t="s">
        <v>14999</v>
      </c>
      <c r="C7017" s="1001" t="s">
        <v>1024</v>
      </c>
      <c r="D7017" s="1001" t="s">
        <v>856</v>
      </c>
      <c r="E7017" s="1001" t="n">
        <v>4200730671</v>
      </c>
      <c r="F7017" s="1001" t="n">
        <v>90080</v>
      </c>
      <c r="G7017" s="1001" t="s">
        <v>15000</v>
      </c>
      <c r="H7017" s="1128" t="n">
        <v>2236</v>
      </c>
      <c r="I7017" s="1068"/>
    </row>
    <row r="7018" customFormat="false" ht="12.75" hidden="false" customHeight="false" outlineLevel="0" collapsed="false">
      <c r="A7018" s="1001" t="n">
        <v>7016</v>
      </c>
      <c r="B7018" s="1001" t="s">
        <v>15001</v>
      </c>
      <c r="C7018" s="1001" t="s">
        <v>1110</v>
      </c>
      <c r="D7018" s="1001" t="s">
        <v>858</v>
      </c>
      <c r="E7018" s="1001" t="n">
        <v>1040831770</v>
      </c>
      <c r="F7018" s="1001" t="n">
        <v>22188</v>
      </c>
      <c r="G7018" s="1001" t="s">
        <v>15002</v>
      </c>
      <c r="H7018" s="1128" t="n">
        <v>1886</v>
      </c>
      <c r="I7018" s="1068"/>
    </row>
    <row r="7019" customFormat="false" ht="12.75" hidden="false" customHeight="false" outlineLevel="0" collapsed="false">
      <c r="A7019" s="1001" t="n">
        <v>7017</v>
      </c>
      <c r="B7019" s="1001" t="s">
        <v>15003</v>
      </c>
      <c r="C7019" s="1001" t="s">
        <v>1110</v>
      </c>
      <c r="D7019" s="1001" t="s">
        <v>858</v>
      </c>
      <c r="E7019" s="1001" t="n">
        <v>1040831780</v>
      </c>
      <c r="F7019" s="1001" t="n">
        <v>22189</v>
      </c>
      <c r="G7019" s="1001" t="s">
        <v>15004</v>
      </c>
      <c r="H7019" s="1128" t="n">
        <v>598</v>
      </c>
      <c r="I7019" s="1068"/>
    </row>
    <row r="7020" customFormat="false" ht="12.75" hidden="false" customHeight="false" outlineLevel="0" collapsed="false">
      <c r="A7020" s="1001" t="n">
        <v>7018</v>
      </c>
      <c r="B7020" s="1001" t="s">
        <v>15005</v>
      </c>
      <c r="C7020" s="1001" t="s">
        <v>1024</v>
      </c>
      <c r="D7020" s="1001" t="s">
        <v>856</v>
      </c>
      <c r="E7020" s="1001" t="n">
        <v>4200730680</v>
      </c>
      <c r="F7020" s="1001" t="n">
        <v>90070</v>
      </c>
      <c r="G7020" s="1001" t="s">
        <v>15006</v>
      </c>
      <c r="H7020" s="1128" t="n">
        <v>13329</v>
      </c>
      <c r="I7020" s="1068"/>
    </row>
    <row r="7021" customFormat="false" ht="12.75" hidden="false" customHeight="false" outlineLevel="0" collapsed="false">
      <c r="A7021" s="1001" t="n">
        <v>7019</v>
      </c>
      <c r="B7021" s="1001" t="s">
        <v>15007</v>
      </c>
      <c r="C7021" s="1001" t="s">
        <v>945</v>
      </c>
      <c r="D7021" s="1001" t="s">
        <v>852</v>
      </c>
      <c r="E7021" s="1001" t="n">
        <v>1030151740</v>
      </c>
      <c r="F7021" s="1001" t="n">
        <v>17184</v>
      </c>
      <c r="G7021" s="1001" t="s">
        <v>15008</v>
      </c>
      <c r="H7021" s="1128" t="n">
        <v>1105</v>
      </c>
      <c r="I7021" s="1068"/>
    </row>
    <row r="7022" customFormat="false" ht="12.75" hidden="false" customHeight="false" outlineLevel="0" collapsed="false">
      <c r="A7022" s="1001" t="n">
        <v>7020</v>
      </c>
      <c r="B7022" s="1001" t="s">
        <v>15009</v>
      </c>
      <c r="C7022" s="1001" t="s">
        <v>1110</v>
      </c>
      <c r="D7022" s="1001" t="s">
        <v>858</v>
      </c>
      <c r="E7022" s="1001" t="n">
        <v>1040831790</v>
      </c>
      <c r="F7022" s="1001" t="n">
        <v>22190</v>
      </c>
      <c r="G7022" s="1001" t="s">
        <v>15010</v>
      </c>
      <c r="H7022" s="1128" t="n">
        <v>1048</v>
      </c>
      <c r="I7022" s="1068"/>
    </row>
    <row r="7023" customFormat="false" ht="12.75" hidden="false" customHeight="false" outlineLevel="0" collapsed="false">
      <c r="A7023" s="1001" t="n">
        <v>7021</v>
      </c>
      <c r="B7023" s="1001" t="s">
        <v>15011</v>
      </c>
      <c r="C7023" s="1001" t="s">
        <v>1110</v>
      </c>
      <c r="D7023" s="1001" t="s">
        <v>858</v>
      </c>
      <c r="E7023" s="1001" t="n">
        <v>1040831800</v>
      </c>
      <c r="F7023" s="1001" t="n">
        <v>22191</v>
      </c>
      <c r="G7023" s="1001" t="s">
        <v>15012</v>
      </c>
      <c r="H7023" s="1128" t="n">
        <v>1984</v>
      </c>
      <c r="I7023" s="1068"/>
    </row>
    <row r="7024" customFormat="false" ht="12.75" hidden="false" customHeight="false" outlineLevel="0" collapsed="false">
      <c r="A7024" s="1001" t="n">
        <v>7022</v>
      </c>
      <c r="B7024" s="1001" t="s">
        <v>15013</v>
      </c>
      <c r="C7024" s="1001" t="s">
        <v>875</v>
      </c>
      <c r="D7024" s="1001" t="s">
        <v>861</v>
      </c>
      <c r="E7024" s="1001" t="n">
        <v>1050540890</v>
      </c>
      <c r="F7024" s="1001" t="n">
        <v>28089</v>
      </c>
      <c r="G7024" s="1001" t="s">
        <v>15014</v>
      </c>
      <c r="H7024" s="1128" t="n">
        <v>8867</v>
      </c>
      <c r="I7024" s="1068"/>
    </row>
    <row r="7025" customFormat="false" ht="12.75" hidden="false" customHeight="false" outlineLevel="0" collapsed="false">
      <c r="A7025" s="1001" t="n">
        <v>7023</v>
      </c>
      <c r="B7025" s="1001" t="s">
        <v>15015</v>
      </c>
      <c r="C7025" s="1001" t="s">
        <v>1087</v>
      </c>
      <c r="D7025" s="1001" t="s">
        <v>848</v>
      </c>
      <c r="E7025" s="1001" t="n">
        <v>3150081070</v>
      </c>
      <c r="F7025" s="1001" t="n">
        <v>64108</v>
      </c>
      <c r="G7025" s="1001" t="s">
        <v>15016</v>
      </c>
      <c r="H7025" s="1128" t="n">
        <v>1463</v>
      </c>
      <c r="I7025" s="1068"/>
    </row>
    <row r="7026" customFormat="false" ht="12.75" hidden="false" customHeight="false" outlineLevel="0" collapsed="false">
      <c r="A7026" s="1001" t="n">
        <v>7024</v>
      </c>
      <c r="B7026" s="1001" t="s">
        <v>15017</v>
      </c>
      <c r="C7026" s="1001" t="s">
        <v>1132</v>
      </c>
      <c r="D7026" s="1001" t="s">
        <v>468</v>
      </c>
      <c r="E7026" s="1001" t="n">
        <v>3130790400</v>
      </c>
      <c r="F7026" s="1001" t="n">
        <v>67041</v>
      </c>
      <c r="G7026" s="1001" t="s">
        <v>15018</v>
      </c>
      <c r="H7026" s="1128" t="n">
        <v>51849</v>
      </c>
      <c r="I7026" s="1068"/>
    </row>
    <row r="7027" customFormat="false" ht="12.75" hidden="false" customHeight="false" outlineLevel="0" collapsed="false">
      <c r="A7027" s="1001" t="n">
        <v>7025</v>
      </c>
      <c r="B7027" s="1001" t="s">
        <v>15019</v>
      </c>
      <c r="C7027" s="1001" t="s">
        <v>378</v>
      </c>
      <c r="D7027" s="1001" t="s">
        <v>854</v>
      </c>
      <c r="E7027" s="1001" t="n">
        <v>1010521370</v>
      </c>
      <c r="F7027" s="1001" t="n">
        <v>3144</v>
      </c>
      <c r="G7027" s="1001" t="s">
        <v>15020</v>
      </c>
      <c r="H7027" s="1128" t="n">
        <v>459</v>
      </c>
      <c r="I7027" s="1068"/>
    </row>
    <row r="7028" customFormat="false" ht="12.75" hidden="false" customHeight="false" outlineLevel="0" collapsed="false">
      <c r="A7028" s="1001" t="n">
        <v>7026</v>
      </c>
      <c r="B7028" s="1001" t="s">
        <v>15021</v>
      </c>
      <c r="C7028" s="1001" t="s">
        <v>939</v>
      </c>
      <c r="D7028" s="1001" t="s">
        <v>464</v>
      </c>
      <c r="E7028" s="1001" t="n">
        <v>2120330760</v>
      </c>
      <c r="F7028" s="1001" t="n">
        <v>60077</v>
      </c>
      <c r="G7028" s="1001" t="s">
        <v>15022</v>
      </c>
      <c r="H7028" s="1128" t="n">
        <v>312</v>
      </c>
      <c r="I7028" s="1068"/>
    </row>
    <row r="7029" customFormat="false" ht="12.75" hidden="false" customHeight="false" outlineLevel="0" collapsed="false">
      <c r="A7029" s="1001" t="n">
        <v>7027</v>
      </c>
      <c r="B7029" s="1001" t="s">
        <v>15023</v>
      </c>
      <c r="C7029" s="1001" t="s">
        <v>1215</v>
      </c>
      <c r="D7029" s="1001" t="s">
        <v>858</v>
      </c>
      <c r="E7029" s="1001" t="n">
        <v>1040140880</v>
      </c>
      <c r="F7029" s="1001" t="n">
        <v>21096</v>
      </c>
      <c r="G7029" s="1001" t="s">
        <v>15024</v>
      </c>
      <c r="H7029" s="1128" t="n">
        <v>1779</v>
      </c>
      <c r="I7029" s="1068"/>
    </row>
    <row r="7030" customFormat="false" ht="12.75" hidden="false" customHeight="false" outlineLevel="0" collapsed="false">
      <c r="A7030" s="1001" t="n">
        <v>7028</v>
      </c>
      <c r="B7030" s="1001" t="s">
        <v>15025</v>
      </c>
      <c r="C7030" s="1001" t="s">
        <v>1154</v>
      </c>
      <c r="D7030" s="1001" t="s">
        <v>849</v>
      </c>
      <c r="E7030" s="1001" t="n">
        <v>1080560380</v>
      </c>
      <c r="F7030" s="1001" t="n">
        <v>34038</v>
      </c>
      <c r="G7030" s="1001" t="s">
        <v>15026</v>
      </c>
      <c r="H7030" s="1128" t="n">
        <v>1162</v>
      </c>
      <c r="I7030" s="1068"/>
    </row>
    <row r="7031" customFormat="false" ht="12.75" hidden="false" customHeight="false" outlineLevel="0" collapsed="false">
      <c r="A7031" s="1001" t="n">
        <v>7029</v>
      </c>
      <c r="B7031" s="1001" t="s">
        <v>15027</v>
      </c>
      <c r="C7031" s="1001" t="s">
        <v>1024</v>
      </c>
      <c r="D7031" s="1001" t="s">
        <v>856</v>
      </c>
      <c r="E7031" s="1001" t="n">
        <v>4200730681</v>
      </c>
      <c r="F7031" s="1001" t="n">
        <v>90086</v>
      </c>
      <c r="G7031" s="1001" t="s">
        <v>15028</v>
      </c>
      <c r="H7031" s="1128" t="n">
        <v>606</v>
      </c>
      <c r="I7031" s="1068"/>
    </row>
    <row r="7032" customFormat="false" ht="12.75" hidden="false" customHeight="false" outlineLevel="0" collapsed="false">
      <c r="A7032" s="1001" t="n">
        <v>7030</v>
      </c>
      <c r="B7032" s="1001" t="s">
        <v>15029</v>
      </c>
      <c r="C7032" s="1001" t="s">
        <v>1215</v>
      </c>
      <c r="D7032" s="1001" t="s">
        <v>858</v>
      </c>
      <c r="E7032" s="1001" t="n">
        <v>1040140890</v>
      </c>
      <c r="F7032" s="1001" t="n">
        <v>21097</v>
      </c>
      <c r="G7032" s="1001" t="s">
        <v>15030</v>
      </c>
      <c r="H7032" s="1128" t="n">
        <v>4749</v>
      </c>
      <c r="I7032" s="1068"/>
    </row>
    <row r="7033" customFormat="false" ht="12.75" hidden="false" customHeight="false" outlineLevel="0" collapsed="false">
      <c r="A7033" s="1001" t="n">
        <v>7031</v>
      </c>
      <c r="B7033" s="1001" t="s">
        <v>15031</v>
      </c>
      <c r="C7033" s="1001" t="s">
        <v>977</v>
      </c>
      <c r="D7033" s="1001" t="s">
        <v>855</v>
      </c>
      <c r="E7033" s="1001" t="n">
        <v>3160090420</v>
      </c>
      <c r="F7033" s="1001" t="n">
        <v>72043</v>
      </c>
      <c r="G7033" s="1001" t="s">
        <v>15032</v>
      </c>
      <c r="H7033" s="1128" t="n">
        <v>26209</v>
      </c>
      <c r="I7033" s="1068"/>
    </row>
    <row r="7034" customFormat="false" ht="12.75" hidden="false" customHeight="false" outlineLevel="0" collapsed="false">
      <c r="A7034" s="1001" t="n">
        <v>7032</v>
      </c>
      <c r="B7034" s="1001" t="s">
        <v>15033</v>
      </c>
      <c r="C7034" s="1001" t="s">
        <v>985</v>
      </c>
      <c r="D7034" s="1001" t="s">
        <v>857</v>
      </c>
      <c r="E7034" s="1001" t="n">
        <v>4190480951</v>
      </c>
      <c r="F7034" s="1001" t="n">
        <v>83106</v>
      </c>
      <c r="G7034" s="1001" t="s">
        <v>15034</v>
      </c>
      <c r="H7034" s="1128" t="n">
        <v>7216</v>
      </c>
      <c r="I7034" s="1068"/>
    </row>
    <row r="7035" customFormat="false" ht="12.75" hidden="false" customHeight="false" outlineLevel="0" collapsed="false">
      <c r="A7035" s="1001" t="n">
        <v>7033</v>
      </c>
      <c r="B7035" s="1001" t="s">
        <v>15035</v>
      </c>
      <c r="C7035" s="1001" t="s">
        <v>1215</v>
      </c>
      <c r="D7035" s="1001" t="s">
        <v>858</v>
      </c>
      <c r="E7035" s="1001" t="n">
        <v>1040140900</v>
      </c>
      <c r="F7035" s="1001" t="n">
        <v>21098</v>
      </c>
      <c r="G7035" s="1001" t="s">
        <v>15036</v>
      </c>
      <c r="H7035" s="1128" t="n">
        <v>3396</v>
      </c>
      <c r="I7035" s="1068"/>
    </row>
    <row r="7036" customFormat="false" ht="12.75" hidden="false" customHeight="false" outlineLevel="0" collapsed="false">
      <c r="A7036" s="1001" t="n">
        <v>7034</v>
      </c>
      <c r="B7036" s="1001" t="s">
        <v>15037</v>
      </c>
      <c r="C7036" s="1001" t="s">
        <v>1250</v>
      </c>
      <c r="D7036" s="1001" t="s">
        <v>857</v>
      </c>
      <c r="E7036" s="1001" t="n">
        <v>4190550680</v>
      </c>
      <c r="F7036" s="1001" t="n">
        <v>82070</v>
      </c>
      <c r="G7036" s="1001" t="s">
        <v>15038</v>
      </c>
      <c r="H7036" s="1128" t="n">
        <v>25082</v>
      </c>
      <c r="I7036" s="1068"/>
    </row>
    <row r="7037" customFormat="false" ht="12.75" hidden="false" customHeight="false" outlineLevel="0" collapsed="false">
      <c r="A7037" s="1001" t="n">
        <v>7035</v>
      </c>
      <c r="B7037" s="1001" t="s">
        <v>15039</v>
      </c>
      <c r="C7037" s="1001" t="s">
        <v>971</v>
      </c>
      <c r="D7037" s="1001" t="s">
        <v>853</v>
      </c>
      <c r="E7037" s="1001" t="n">
        <v>3140190780</v>
      </c>
      <c r="F7037" s="1001" t="n">
        <v>70078</v>
      </c>
      <c r="G7037" s="1001" t="s">
        <v>15040</v>
      </c>
      <c r="H7037" s="1128" t="n">
        <v>32391</v>
      </c>
      <c r="I7037" s="1068"/>
    </row>
    <row r="7038" customFormat="false" ht="12.75" hidden="false" customHeight="false" outlineLevel="0" collapsed="false">
      <c r="A7038" s="1001" t="n">
        <v>7036</v>
      </c>
      <c r="B7038" s="1001" t="s">
        <v>15041</v>
      </c>
      <c r="C7038" s="1001" t="s">
        <v>1055</v>
      </c>
      <c r="D7038" s="1001" t="s">
        <v>852</v>
      </c>
      <c r="E7038" s="1001" t="n">
        <v>1030861080</v>
      </c>
      <c r="F7038" s="1001" t="n">
        <v>12126</v>
      </c>
      <c r="G7038" s="1001" t="s">
        <v>15042</v>
      </c>
      <c r="H7038" s="1128" t="n">
        <v>2485</v>
      </c>
      <c r="I7038" s="1068"/>
    </row>
    <row r="7039" customFormat="false" ht="12.75" hidden="false" customHeight="false" outlineLevel="0" collapsed="false">
      <c r="A7039" s="1001" t="n">
        <v>7037</v>
      </c>
      <c r="B7039" s="1001" t="s">
        <v>15043</v>
      </c>
      <c r="C7039" s="1001" t="s">
        <v>1095</v>
      </c>
      <c r="D7039" s="1001" t="s">
        <v>854</v>
      </c>
      <c r="E7039" s="1001" t="n">
        <v>1010960670</v>
      </c>
      <c r="F7039" s="1001" t="n">
        <v>96067</v>
      </c>
      <c r="G7039" s="1001" t="s">
        <v>15044</v>
      </c>
      <c r="H7039" s="1128" t="n">
        <v>260</v>
      </c>
      <c r="I7039" s="1068"/>
    </row>
    <row r="7040" customFormat="false" ht="12.75" hidden="false" customHeight="false" outlineLevel="0" collapsed="false">
      <c r="A7040" s="1001" t="n">
        <v>7038</v>
      </c>
      <c r="B7040" s="1001" t="s">
        <v>15045</v>
      </c>
      <c r="C7040" s="1001" t="s">
        <v>968</v>
      </c>
      <c r="D7040" s="1001" t="s">
        <v>859</v>
      </c>
      <c r="E7040" s="1001" t="n">
        <v>2100800320</v>
      </c>
      <c r="F7040" s="1001" t="n">
        <v>55032</v>
      </c>
      <c r="G7040" s="1001" t="s">
        <v>15046</v>
      </c>
      <c r="H7040" s="1128" t="n">
        <v>107165</v>
      </c>
      <c r="I7040" s="1068"/>
    </row>
    <row r="7041" customFormat="false" ht="12.75" hidden="false" customHeight="false" outlineLevel="0" collapsed="false">
      <c r="A7041" s="1001" t="n">
        <v>7039</v>
      </c>
      <c r="B7041" s="1001" t="s">
        <v>15047</v>
      </c>
      <c r="C7041" s="1001" t="s">
        <v>999</v>
      </c>
      <c r="D7041" s="1001" t="s">
        <v>852</v>
      </c>
      <c r="E7041" s="1001" t="n">
        <v>1030122040</v>
      </c>
      <c r="F7041" s="1001" t="n">
        <v>16213</v>
      </c>
      <c r="G7041" s="1001" t="s">
        <v>15048</v>
      </c>
      <c r="H7041" s="1128" t="n">
        <v>8016</v>
      </c>
      <c r="I7041" s="1068"/>
    </row>
    <row r="7042" customFormat="false" ht="12.75" hidden="false" customHeight="false" outlineLevel="0" collapsed="false">
      <c r="A7042" s="1001" t="n">
        <v>7040</v>
      </c>
      <c r="B7042" s="1001" t="s">
        <v>15049</v>
      </c>
      <c r="C7042" s="1001" t="s">
        <v>1518</v>
      </c>
      <c r="D7042" s="1001" t="s">
        <v>464</v>
      </c>
      <c r="E7042" s="1001" t="n">
        <v>2120400320</v>
      </c>
      <c r="F7042" s="1001" t="n">
        <v>59032</v>
      </c>
      <c r="G7042" s="1001" t="s">
        <v>15050</v>
      </c>
      <c r="H7042" s="1128" t="n">
        <v>44504</v>
      </c>
      <c r="I7042" s="1068"/>
    </row>
    <row r="7043" customFormat="false" ht="12.75" hidden="false" customHeight="false" outlineLevel="0" collapsed="false">
      <c r="A7043" s="1001" t="n">
        <v>7041</v>
      </c>
      <c r="B7043" s="1001" t="s">
        <v>15051</v>
      </c>
      <c r="C7043" s="1001" t="s">
        <v>1110</v>
      </c>
      <c r="D7043" s="1001" t="s">
        <v>858</v>
      </c>
      <c r="E7043" s="1001" t="n">
        <v>1040831820</v>
      </c>
      <c r="F7043" s="1001" t="n">
        <v>22193</v>
      </c>
      <c r="G7043" s="1001" t="s">
        <v>15052</v>
      </c>
      <c r="H7043" s="1128" t="n">
        <v>705</v>
      </c>
      <c r="I7043" s="1068"/>
    </row>
    <row r="7044" customFormat="false" ht="12.75" hidden="false" customHeight="false" outlineLevel="0" collapsed="false">
      <c r="A7044" s="1001" t="n">
        <v>7042</v>
      </c>
      <c r="B7044" s="1001" t="s">
        <v>15053</v>
      </c>
      <c r="C7044" s="1001" t="s">
        <v>887</v>
      </c>
      <c r="D7044" s="1001" t="s">
        <v>856</v>
      </c>
      <c r="E7044" s="1001" t="n">
        <v>4200950650</v>
      </c>
      <c r="F7044" s="1001" t="n">
        <v>95065</v>
      </c>
      <c r="G7044" s="1001" t="s">
        <v>15054</v>
      </c>
      <c r="H7044" s="1128" t="n">
        <v>9792</v>
      </c>
      <c r="I7044" s="1068"/>
    </row>
    <row r="7045" customFormat="false" ht="12.75" hidden="false" customHeight="false" outlineLevel="0" collapsed="false">
      <c r="A7045" s="1001" t="n">
        <v>7043</v>
      </c>
      <c r="B7045" s="1001" t="s">
        <v>15055</v>
      </c>
      <c r="C7045" s="1001" t="s">
        <v>942</v>
      </c>
      <c r="D7045" s="1001" t="s">
        <v>847</v>
      </c>
      <c r="E7045" s="1001" t="n">
        <v>3180251460</v>
      </c>
      <c r="F7045" s="1001" t="n">
        <v>78146</v>
      </c>
      <c r="G7045" s="1001" t="s">
        <v>15056</v>
      </c>
      <c r="H7045" s="1128" t="n">
        <v>4622</v>
      </c>
      <c r="I7045" s="1068"/>
    </row>
    <row r="7046" customFormat="false" ht="12.75" hidden="false" customHeight="false" outlineLevel="0" collapsed="false">
      <c r="A7046" s="1001" t="n">
        <v>7044</v>
      </c>
      <c r="B7046" s="1001" t="s">
        <v>15057</v>
      </c>
      <c r="C7046" s="1001" t="s">
        <v>878</v>
      </c>
      <c r="D7046" s="1001" t="s">
        <v>852</v>
      </c>
      <c r="E7046" s="1001" t="n">
        <v>1030990570</v>
      </c>
      <c r="F7046" s="1001" t="n">
        <v>98057</v>
      </c>
      <c r="G7046" s="1001" t="s">
        <v>15058</v>
      </c>
      <c r="H7046" s="1128" t="n">
        <v>931</v>
      </c>
      <c r="I7046" s="1068"/>
    </row>
    <row r="7047" customFormat="false" ht="12.75" hidden="false" customHeight="false" outlineLevel="0" collapsed="false">
      <c r="A7047" s="1001" t="n">
        <v>7045</v>
      </c>
      <c r="B7047" s="1001" t="s">
        <v>15059</v>
      </c>
      <c r="C7047" s="1001" t="s">
        <v>899</v>
      </c>
      <c r="D7047" s="1001" t="s">
        <v>846</v>
      </c>
      <c r="E7047" s="1001" t="n">
        <v>3170640870</v>
      </c>
      <c r="F7047" s="1001" t="n">
        <v>76088</v>
      </c>
      <c r="G7047" s="1001" t="s">
        <v>15060</v>
      </c>
      <c r="H7047" s="1128" t="n">
        <v>1039</v>
      </c>
      <c r="I7047" s="1068"/>
    </row>
    <row r="7048" customFormat="false" ht="12.75" hidden="false" customHeight="false" outlineLevel="0" collapsed="false">
      <c r="A7048" s="1001" t="n">
        <v>7046</v>
      </c>
      <c r="B7048" s="1001" t="s">
        <v>15061</v>
      </c>
      <c r="C7048" s="1001" t="s">
        <v>1017</v>
      </c>
      <c r="D7048" s="1001" t="s">
        <v>847</v>
      </c>
      <c r="E7048" s="1001" t="n">
        <v>3180670940</v>
      </c>
      <c r="F7048" s="1001" t="n">
        <v>80094</v>
      </c>
      <c r="G7048" s="1001" t="s">
        <v>15062</v>
      </c>
      <c r="H7048" s="1128" t="n">
        <v>460</v>
      </c>
      <c r="I7048" s="1068"/>
    </row>
    <row r="7049" customFormat="false" ht="12.75" hidden="false" customHeight="false" outlineLevel="0" collapsed="false">
      <c r="A7049" s="1001" t="n">
        <v>7047</v>
      </c>
      <c r="B7049" s="1001" t="s">
        <v>15063</v>
      </c>
      <c r="C7049" s="1001" t="s">
        <v>1434</v>
      </c>
      <c r="D7049" s="1001" t="s">
        <v>458</v>
      </c>
      <c r="E7049" s="1001" t="n">
        <v>2090050390</v>
      </c>
      <c r="F7049" s="1001" t="n">
        <v>51039</v>
      </c>
      <c r="G7049" s="1001" t="s">
        <v>15064</v>
      </c>
      <c r="H7049" s="1128" t="n">
        <v>11983</v>
      </c>
      <c r="I7049" s="1068"/>
    </row>
    <row r="7050" customFormat="false" ht="12.75" hidden="false" customHeight="false" outlineLevel="0" collapsed="false">
      <c r="A7050" s="1001" t="n">
        <v>7048</v>
      </c>
      <c r="B7050" s="1001" t="s">
        <v>15065</v>
      </c>
      <c r="C7050" s="1001" t="s">
        <v>1250</v>
      </c>
      <c r="D7050" s="1001" t="s">
        <v>857</v>
      </c>
      <c r="E7050" s="1001" t="n">
        <v>4190550690</v>
      </c>
      <c r="F7050" s="1001" t="n">
        <v>82071</v>
      </c>
      <c r="G7050" s="1001" t="s">
        <v>15066</v>
      </c>
      <c r="H7050" s="1128" t="n">
        <v>12706</v>
      </c>
      <c r="I7050" s="1068"/>
    </row>
    <row r="7051" customFormat="false" ht="12.75" hidden="false" customHeight="false" outlineLevel="0" collapsed="false">
      <c r="A7051" s="1001" t="n">
        <v>7049</v>
      </c>
      <c r="B7051" s="1001" t="s">
        <v>15067</v>
      </c>
      <c r="C7051" s="1001" t="s">
        <v>875</v>
      </c>
      <c r="D7051" s="1001" t="s">
        <v>861</v>
      </c>
      <c r="E7051" s="1001" t="n">
        <v>1050540900</v>
      </c>
      <c r="F7051" s="1001" t="n">
        <v>28090</v>
      </c>
      <c r="G7051" s="1001" t="s">
        <v>15068</v>
      </c>
      <c r="H7051" s="1128" t="n">
        <v>2677</v>
      </c>
      <c r="I7051" s="1068"/>
    </row>
    <row r="7052" customFormat="false" ht="12.75" hidden="false" customHeight="false" outlineLevel="0" collapsed="false">
      <c r="A7052" s="1001" t="n">
        <v>7050</v>
      </c>
      <c r="B7052" s="1001" t="s">
        <v>15069</v>
      </c>
      <c r="C7052" s="1001" t="s">
        <v>942</v>
      </c>
      <c r="D7052" s="1001" t="s">
        <v>847</v>
      </c>
      <c r="E7052" s="1001" t="n">
        <v>3180251470</v>
      </c>
      <c r="F7052" s="1001" t="n">
        <v>78147</v>
      </c>
      <c r="G7052" s="1001" t="s">
        <v>15070</v>
      </c>
      <c r="H7052" s="1128" t="n">
        <v>610</v>
      </c>
      <c r="I7052" s="1068"/>
    </row>
    <row r="7053" customFormat="false" ht="12.75" hidden="false" customHeight="false" outlineLevel="0" collapsed="false">
      <c r="A7053" s="1001" t="n">
        <v>7051</v>
      </c>
      <c r="B7053" s="1001" t="s">
        <v>15071</v>
      </c>
      <c r="C7053" s="1001" t="s">
        <v>1009</v>
      </c>
      <c r="D7053" s="1001" t="s">
        <v>861</v>
      </c>
      <c r="E7053" s="1001" t="n">
        <v>1050890840</v>
      </c>
      <c r="F7053" s="1001" t="n">
        <v>23085</v>
      </c>
      <c r="G7053" s="1001" t="s">
        <v>15072</v>
      </c>
      <c r="H7053" s="1128" t="n">
        <v>2140</v>
      </c>
      <c r="I7053" s="1068"/>
    </row>
    <row r="7054" customFormat="false" ht="12.75" hidden="false" customHeight="false" outlineLevel="0" collapsed="false">
      <c r="A7054" s="1001" t="n">
        <v>7052</v>
      </c>
      <c r="B7054" s="1001" t="s">
        <v>15073</v>
      </c>
      <c r="C7054" s="1001" t="s">
        <v>1110</v>
      </c>
      <c r="D7054" s="1001" t="s">
        <v>858</v>
      </c>
      <c r="E7054" s="1001" t="n">
        <v>1040831825</v>
      </c>
      <c r="F7054" s="1001" t="n">
        <v>22251</v>
      </c>
      <c r="G7054" s="1001" t="s">
        <v>15074</v>
      </c>
      <c r="H7054" s="1128" t="n">
        <v>3043</v>
      </c>
      <c r="I7054" s="1068"/>
    </row>
    <row r="7055" customFormat="false" ht="12.75" hidden="false" customHeight="false" outlineLevel="0" collapsed="false">
      <c r="A7055" s="1001" t="n">
        <v>7053</v>
      </c>
      <c r="B7055" s="1001" t="s">
        <v>15075</v>
      </c>
      <c r="C7055" s="1001" t="s">
        <v>1602</v>
      </c>
      <c r="D7055" s="1001" t="s">
        <v>849</v>
      </c>
      <c r="E7055" s="1001" t="n">
        <v>1080290185</v>
      </c>
      <c r="F7055" s="1001" t="n">
        <v>38028</v>
      </c>
      <c r="G7055" s="1001" t="s">
        <v>15076</v>
      </c>
      <c r="H7055" s="1128" t="n">
        <v>9878</v>
      </c>
      <c r="I7055" s="1068"/>
    </row>
    <row r="7056" customFormat="false" ht="12.75" hidden="false" customHeight="false" outlineLevel="0" collapsed="false">
      <c r="A7056" s="1001" t="n">
        <v>7054</v>
      </c>
      <c r="B7056" s="1001" t="s">
        <v>15077</v>
      </c>
      <c r="C7056" s="1001" t="s">
        <v>948</v>
      </c>
      <c r="D7056" s="1001" t="s">
        <v>462</v>
      </c>
      <c r="E7056" s="1001" t="n">
        <v>2110590655</v>
      </c>
      <c r="F7056" s="1001" t="n">
        <v>41070</v>
      </c>
      <c r="G7056" s="1001" t="s">
        <v>15078</v>
      </c>
      <c r="H7056" s="1128" t="n">
        <v>5147</v>
      </c>
      <c r="I7056" s="1068"/>
    </row>
    <row r="7057" customFormat="false" ht="12.75" hidden="false" customHeight="false" outlineLevel="0" collapsed="false">
      <c r="A7057" s="1001" t="n">
        <v>7055</v>
      </c>
      <c r="B7057" s="1001" t="s">
        <v>15079</v>
      </c>
      <c r="C7057" s="1001" t="s">
        <v>2351</v>
      </c>
      <c r="D7057" s="1001" t="s">
        <v>458</v>
      </c>
      <c r="E7057" s="1001" t="n">
        <v>2090620350</v>
      </c>
      <c r="F7057" s="1001" t="n">
        <v>50036</v>
      </c>
      <c r="G7057" s="1001" t="s">
        <v>15080</v>
      </c>
      <c r="H7057" s="1128" t="n">
        <v>4460</v>
      </c>
      <c r="I7057" s="1068"/>
    </row>
    <row r="7058" customFormat="false" ht="12.75" hidden="false" customHeight="false" outlineLevel="0" collapsed="false">
      <c r="A7058" s="1001" t="n">
        <v>7056</v>
      </c>
      <c r="B7058" s="1001" t="s">
        <v>15081</v>
      </c>
      <c r="C7058" s="1001" t="s">
        <v>988</v>
      </c>
      <c r="D7058" s="1001" t="s">
        <v>854</v>
      </c>
      <c r="E7058" s="1001" t="n">
        <v>1010021680</v>
      </c>
      <c r="F7058" s="1001" t="n">
        <v>6171</v>
      </c>
      <c r="G7058" s="1001" t="s">
        <v>15082</v>
      </c>
      <c r="H7058" s="1128" t="n">
        <v>912</v>
      </c>
      <c r="I7058" s="1068"/>
    </row>
    <row r="7059" customFormat="false" ht="12.75" hidden="false" customHeight="false" outlineLevel="0" collapsed="false">
      <c r="A7059" s="1001" t="n">
        <v>7057</v>
      </c>
      <c r="B7059" s="1001" t="s">
        <v>15083</v>
      </c>
      <c r="C7059" s="1001" t="s">
        <v>1625</v>
      </c>
      <c r="D7059" s="1001" t="s">
        <v>856</v>
      </c>
      <c r="E7059" s="1001" t="n">
        <v>4200530860</v>
      </c>
      <c r="F7059" s="1001" t="n">
        <v>91089</v>
      </c>
      <c r="G7059" s="1001" t="s">
        <v>15084</v>
      </c>
      <c r="H7059" s="1128" t="n">
        <v>3855</v>
      </c>
      <c r="I7059" s="1068"/>
    </row>
    <row r="7060" customFormat="false" ht="12.75" hidden="false" customHeight="false" outlineLevel="0" collapsed="false">
      <c r="A7060" s="1001" t="n">
        <v>7058</v>
      </c>
      <c r="B7060" s="1001" t="s">
        <v>15085</v>
      </c>
      <c r="C7060" s="1001" t="s">
        <v>925</v>
      </c>
      <c r="D7060" s="1001" t="s">
        <v>848</v>
      </c>
      <c r="E7060" s="1001" t="n">
        <v>3150510820</v>
      </c>
      <c r="F7060" s="1001" t="n">
        <v>63082</v>
      </c>
      <c r="G7060" s="1001" t="s">
        <v>15086</v>
      </c>
      <c r="H7060" s="1128" t="n">
        <v>17256</v>
      </c>
      <c r="I7060" s="1068"/>
    </row>
    <row r="7061" customFormat="false" ht="12.75" hidden="false" customHeight="false" outlineLevel="0" collapsed="false">
      <c r="A7061" s="1001" t="n">
        <v>7059</v>
      </c>
      <c r="B7061" s="1001" t="s">
        <v>15087</v>
      </c>
      <c r="C7061" s="1001" t="s">
        <v>988</v>
      </c>
      <c r="D7061" s="1001" t="s">
        <v>854</v>
      </c>
      <c r="E7061" s="1001" t="n">
        <v>1010021690</v>
      </c>
      <c r="F7061" s="1001" t="n">
        <v>6172</v>
      </c>
      <c r="G7061" s="1001" t="s">
        <v>15088</v>
      </c>
      <c r="H7061" s="1128" t="n">
        <v>838</v>
      </c>
      <c r="I7061" s="1068"/>
    </row>
    <row r="7062" customFormat="false" ht="12.75" hidden="false" customHeight="false" outlineLevel="0" collapsed="false">
      <c r="A7062" s="1001" t="n">
        <v>7060</v>
      </c>
      <c r="B7062" s="1001" t="s">
        <v>15089</v>
      </c>
      <c r="C7062" s="1001" t="s">
        <v>1084</v>
      </c>
      <c r="D7062" s="1001" t="s">
        <v>850</v>
      </c>
      <c r="E7062" s="1001" t="n">
        <v>1060851200</v>
      </c>
      <c r="F7062" s="1001" t="n">
        <v>30120</v>
      </c>
      <c r="G7062" s="1001" t="s">
        <v>15090</v>
      </c>
      <c r="H7062" s="1128" t="n">
        <v>2729</v>
      </c>
      <c r="I7062" s="1068"/>
    </row>
    <row r="7063" customFormat="false" ht="12.75" hidden="false" customHeight="false" outlineLevel="0" collapsed="false">
      <c r="A7063" s="1001" t="n">
        <v>7061</v>
      </c>
      <c r="B7063" s="1001" t="s">
        <v>15091</v>
      </c>
      <c r="C7063" s="1001" t="s">
        <v>1110</v>
      </c>
      <c r="D7063" s="1001" t="s">
        <v>858</v>
      </c>
      <c r="E7063" s="1001" t="n">
        <v>1040831840</v>
      </c>
      <c r="F7063" s="1001" t="n">
        <v>22195</v>
      </c>
      <c r="G7063" s="1001" t="s">
        <v>15092</v>
      </c>
      <c r="H7063" s="1128" t="n">
        <v>636</v>
      </c>
      <c r="I7063" s="1068"/>
    </row>
    <row r="7064" customFormat="false" ht="12.75" hidden="false" customHeight="false" outlineLevel="0" collapsed="false">
      <c r="A7064" s="1001" t="n">
        <v>7062</v>
      </c>
      <c r="B7064" s="1001" t="s">
        <v>15093</v>
      </c>
      <c r="C7064" s="1001" t="s">
        <v>1103</v>
      </c>
      <c r="D7064" s="1001" t="s">
        <v>851</v>
      </c>
      <c r="E7064" s="1001" t="n">
        <v>1070370560</v>
      </c>
      <c r="F7064" s="1001" t="n">
        <v>8060</v>
      </c>
      <c r="G7064" s="1001" t="s">
        <v>15094</v>
      </c>
      <c r="H7064" s="1128" t="n">
        <v>235</v>
      </c>
      <c r="I7064" s="1068"/>
    </row>
    <row r="7065" customFormat="false" ht="12.75" hidden="false" customHeight="false" outlineLevel="0" collapsed="false">
      <c r="A7065" s="1001" t="n">
        <v>7063</v>
      </c>
      <c r="B7065" s="1001" t="s">
        <v>15095</v>
      </c>
      <c r="C7065" s="1001" t="s">
        <v>1110</v>
      </c>
      <c r="D7065" s="1001" t="s">
        <v>858</v>
      </c>
      <c r="E7065" s="1001" t="n">
        <v>1040831850</v>
      </c>
      <c r="F7065" s="1001" t="n">
        <v>22196</v>
      </c>
      <c r="G7065" s="1001" t="s">
        <v>15096</v>
      </c>
      <c r="H7065" s="1128" t="n">
        <v>2937</v>
      </c>
      <c r="I7065" s="1068"/>
    </row>
    <row r="7066" customFormat="false" ht="12.75" hidden="false" customHeight="false" outlineLevel="0" collapsed="false">
      <c r="A7066" s="1001" t="n">
        <v>7064</v>
      </c>
      <c r="B7066" s="1001" t="s">
        <v>15097</v>
      </c>
      <c r="C7066" s="1001" t="s">
        <v>1215</v>
      </c>
      <c r="D7066" s="1001" t="s">
        <v>858</v>
      </c>
      <c r="E7066" s="1001" t="n">
        <v>1040140910</v>
      </c>
      <c r="F7066" s="1001" t="n">
        <v>21099</v>
      </c>
      <c r="G7066" s="1001" t="s">
        <v>15098</v>
      </c>
      <c r="H7066" s="1128" t="n">
        <v>1980</v>
      </c>
      <c r="I7066" s="1068"/>
    </row>
    <row r="7067" customFormat="false" ht="12.75" hidden="false" customHeight="false" outlineLevel="0" collapsed="false">
      <c r="A7067" s="1001" t="n">
        <v>7065</v>
      </c>
      <c r="B7067" s="1001" t="s">
        <v>15099</v>
      </c>
      <c r="C7067" s="1001" t="s">
        <v>957</v>
      </c>
      <c r="D7067" s="1001" t="s">
        <v>464</v>
      </c>
      <c r="E7067" s="1001" t="n">
        <v>2120910500</v>
      </c>
      <c r="F7067" s="1001" t="n">
        <v>56051</v>
      </c>
      <c r="G7067" s="1001" t="s">
        <v>15100</v>
      </c>
      <c r="H7067" s="1128" t="n">
        <v>288</v>
      </c>
      <c r="I7067" s="1068"/>
    </row>
    <row r="7068" customFormat="false" ht="12.75" hidden="false" customHeight="false" outlineLevel="0" collapsed="false">
      <c r="A7068" s="1001" t="n">
        <v>7066</v>
      </c>
      <c r="B7068" s="1001" t="s">
        <v>15101</v>
      </c>
      <c r="C7068" s="1001" t="s">
        <v>1125</v>
      </c>
      <c r="D7068" s="1001" t="s">
        <v>851</v>
      </c>
      <c r="E7068" s="1001" t="n">
        <v>1070740600</v>
      </c>
      <c r="F7068" s="1001" t="n">
        <v>9060</v>
      </c>
      <c r="G7068" s="1001" t="s">
        <v>15102</v>
      </c>
      <c r="H7068" s="1128" t="n">
        <v>177</v>
      </c>
      <c r="I7068" s="1068"/>
    </row>
    <row r="7069" customFormat="false" ht="12.75" hidden="false" customHeight="false" outlineLevel="0" collapsed="false">
      <c r="A7069" s="1001" t="n">
        <v>7067</v>
      </c>
      <c r="B7069" s="1001" t="s">
        <v>15103</v>
      </c>
      <c r="C7069" s="1001" t="s">
        <v>1625</v>
      </c>
      <c r="D7069" s="1001" t="s">
        <v>856</v>
      </c>
      <c r="E7069" s="1001" t="n">
        <v>4200530870</v>
      </c>
      <c r="F7069" s="1001" t="n">
        <v>91090</v>
      </c>
      <c r="G7069" s="1001" t="s">
        <v>15104</v>
      </c>
      <c r="H7069" s="1128" t="n">
        <v>610</v>
      </c>
      <c r="I7069" s="1068"/>
    </row>
    <row r="7070" customFormat="false" ht="12.75" hidden="false" customHeight="false" outlineLevel="0" collapsed="false">
      <c r="A7070" s="1001" t="n">
        <v>7068</v>
      </c>
      <c r="B7070" s="1001" t="s">
        <v>15105</v>
      </c>
      <c r="C7070" s="1001" t="s">
        <v>1543</v>
      </c>
      <c r="D7070" s="662" t="s">
        <v>856</v>
      </c>
      <c r="E7070" s="1001" t="n">
        <v>4201110890</v>
      </c>
      <c r="F7070" s="1001" t="n">
        <v>111089</v>
      </c>
      <c r="G7070" s="1001" t="s">
        <v>15106</v>
      </c>
      <c r="H7070" s="1128" t="n">
        <v>3300</v>
      </c>
      <c r="I7070" s="1068"/>
    </row>
    <row r="7071" customFormat="false" ht="12.75" hidden="false" customHeight="false" outlineLevel="0" collapsed="false">
      <c r="A7071" s="1001" t="n">
        <v>7069</v>
      </c>
      <c r="B7071" s="1001" t="s">
        <v>15107</v>
      </c>
      <c r="C7071" s="1001" t="s">
        <v>1092</v>
      </c>
      <c r="D7071" s="1001" t="s">
        <v>848</v>
      </c>
      <c r="E7071" s="1001" t="n">
        <v>3150200920</v>
      </c>
      <c r="F7071" s="1001" t="n">
        <v>61092</v>
      </c>
      <c r="G7071" s="1001" t="s">
        <v>15108</v>
      </c>
      <c r="H7071" s="1128" t="n">
        <v>14651</v>
      </c>
      <c r="I7071" s="1068"/>
    </row>
    <row r="7072" customFormat="false" ht="12.75" hidden="false" customHeight="false" outlineLevel="0" collapsed="false">
      <c r="A7072" s="1001" t="n">
        <v>7070</v>
      </c>
      <c r="B7072" s="1001" t="s">
        <v>15109</v>
      </c>
      <c r="C7072" s="1001" t="s">
        <v>1071</v>
      </c>
      <c r="D7072" s="1001" t="s">
        <v>861</v>
      </c>
      <c r="E7072" s="1001" t="n">
        <v>1050901040</v>
      </c>
      <c r="F7072" s="1001" t="n">
        <v>24104</v>
      </c>
      <c r="G7072" s="1001" t="s">
        <v>15110</v>
      </c>
      <c r="H7072" s="1128" t="n">
        <v>12891</v>
      </c>
      <c r="I7072" s="1068"/>
    </row>
    <row r="7073" customFormat="false" ht="12.75" hidden="false" customHeight="false" outlineLevel="0" collapsed="false">
      <c r="A7073" s="1001" t="n">
        <v>7071</v>
      </c>
      <c r="B7073" s="1001" t="s">
        <v>15111</v>
      </c>
      <c r="C7073" s="1001" t="s">
        <v>1071</v>
      </c>
      <c r="D7073" s="1001" t="s">
        <v>861</v>
      </c>
      <c r="E7073" s="1001" t="n">
        <v>1050901050</v>
      </c>
      <c r="F7073" s="1001" t="n">
        <v>24105</v>
      </c>
      <c r="G7073" s="1001" t="s">
        <v>15112</v>
      </c>
      <c r="H7073" s="1128" t="n">
        <v>23945</v>
      </c>
      <c r="I7073" s="1068"/>
    </row>
    <row r="7074" customFormat="false" ht="12.75" hidden="false" customHeight="false" outlineLevel="0" collapsed="false">
      <c r="A7074" s="1001" t="n">
        <v>7072</v>
      </c>
      <c r="B7074" s="1001" t="s">
        <v>15113</v>
      </c>
      <c r="C7074" s="1001" t="s">
        <v>1024</v>
      </c>
      <c r="D7074" s="1001" t="s">
        <v>856</v>
      </c>
      <c r="E7074" s="1001" t="n">
        <v>4200730690</v>
      </c>
      <c r="F7074" s="1001" t="n">
        <v>90071</v>
      </c>
      <c r="G7074" s="1001" t="s">
        <v>15114</v>
      </c>
      <c r="H7074" s="1128" t="n">
        <v>2814</v>
      </c>
      <c r="I7074" s="1068"/>
    </row>
    <row r="7075" customFormat="false" ht="12.75" hidden="false" customHeight="false" outlineLevel="0" collapsed="false">
      <c r="A7075" s="1001" t="n">
        <v>7073</v>
      </c>
      <c r="B7075" s="1001" t="s">
        <v>15115</v>
      </c>
      <c r="C7075" s="1001" t="s">
        <v>1625</v>
      </c>
      <c r="D7075" s="1001" t="s">
        <v>856</v>
      </c>
      <c r="E7075" s="1001" t="n">
        <v>4200530880</v>
      </c>
      <c r="F7075" s="1001" t="n">
        <v>91091</v>
      </c>
      <c r="G7075" s="1001" t="s">
        <v>15116</v>
      </c>
      <c r="H7075" s="1128" t="n">
        <v>444</v>
      </c>
      <c r="I7075" s="1068"/>
    </row>
    <row r="7076" customFormat="false" ht="12.75" hidden="false" customHeight="false" outlineLevel="0" collapsed="false">
      <c r="A7076" s="1001" t="n">
        <v>7074</v>
      </c>
      <c r="B7076" s="1001" t="s">
        <v>15117</v>
      </c>
      <c r="C7076" s="1001" t="s">
        <v>951</v>
      </c>
      <c r="D7076" s="1001" t="s">
        <v>852</v>
      </c>
      <c r="E7076" s="1001" t="n">
        <v>1030261010</v>
      </c>
      <c r="F7076" s="1001" t="n">
        <v>19104</v>
      </c>
      <c r="G7076" s="1001" t="s">
        <v>15118</v>
      </c>
      <c r="H7076" s="1128" t="n">
        <v>417</v>
      </c>
      <c r="I7076" s="1068"/>
    </row>
    <row r="7077" customFormat="false" ht="12.75" hidden="false" customHeight="false" outlineLevel="0" collapsed="false">
      <c r="A7077" s="1001" t="n">
        <v>7075</v>
      </c>
      <c r="B7077" s="1001" t="s">
        <v>15119</v>
      </c>
      <c r="C7077" s="1001" t="s">
        <v>988</v>
      </c>
      <c r="D7077" s="1001" t="s">
        <v>854</v>
      </c>
      <c r="E7077" s="1001" t="n">
        <v>1010021700</v>
      </c>
      <c r="F7077" s="1001" t="n">
        <v>6173</v>
      </c>
      <c r="G7077" s="1001" t="s">
        <v>15120</v>
      </c>
      <c r="H7077" s="1128" t="n">
        <v>1307</v>
      </c>
      <c r="I7077" s="1068"/>
    </row>
    <row r="7078" customFormat="false" ht="12.75" hidden="false" customHeight="false" outlineLevel="0" collapsed="false">
      <c r="A7078" s="1001" t="n">
        <v>7076</v>
      </c>
      <c r="B7078" s="1001" t="s">
        <v>15121</v>
      </c>
      <c r="C7078" s="1001" t="s">
        <v>1226</v>
      </c>
      <c r="D7078" s="1001" t="s">
        <v>855</v>
      </c>
      <c r="E7078" s="1001" t="n">
        <v>3160410850</v>
      </c>
      <c r="F7078" s="1001" t="n">
        <v>75086</v>
      </c>
      <c r="G7078" s="1001" t="s">
        <v>15122</v>
      </c>
      <c r="H7078" s="1128" t="n">
        <v>2753</v>
      </c>
      <c r="I7078" s="1068"/>
    </row>
    <row r="7079" customFormat="false" ht="12.75" hidden="false" customHeight="false" outlineLevel="0" collapsed="false">
      <c r="A7079" s="1001" t="n">
        <v>7077</v>
      </c>
      <c r="B7079" s="1001" t="s">
        <v>15123</v>
      </c>
      <c r="C7079" s="1001" t="s">
        <v>1591</v>
      </c>
      <c r="D7079" s="1001" t="s">
        <v>851</v>
      </c>
      <c r="E7079" s="1001" t="n">
        <v>1070340610</v>
      </c>
      <c r="F7079" s="1001" t="n">
        <v>10061</v>
      </c>
      <c r="G7079" s="1001" t="s">
        <v>15124</v>
      </c>
      <c r="H7079" s="1128" t="n">
        <v>476</v>
      </c>
      <c r="I7079" s="1068"/>
    </row>
    <row r="7080" customFormat="false" ht="12.75" hidden="false" customHeight="false" outlineLevel="0" collapsed="false">
      <c r="A7080" s="1001" t="n">
        <v>7078</v>
      </c>
      <c r="B7080" s="1001" t="s">
        <v>15125</v>
      </c>
      <c r="C7080" s="1001" t="s">
        <v>1032</v>
      </c>
      <c r="D7080" s="1001" t="s">
        <v>854</v>
      </c>
      <c r="E7080" s="1001" t="n">
        <v>1010071080</v>
      </c>
      <c r="F7080" s="1001" t="n">
        <v>5108</v>
      </c>
      <c r="G7080" s="1001" t="s">
        <v>15126</v>
      </c>
      <c r="H7080" s="1128" t="n">
        <v>1703</v>
      </c>
      <c r="I7080" s="1068"/>
    </row>
    <row r="7081" customFormat="false" ht="12.75" hidden="false" customHeight="false" outlineLevel="0" collapsed="false">
      <c r="A7081" s="1001" t="n">
        <v>7079</v>
      </c>
      <c r="B7081" s="1001" t="s">
        <v>15127</v>
      </c>
      <c r="C7081" s="1001" t="s">
        <v>945</v>
      </c>
      <c r="D7081" s="1001" t="s">
        <v>852</v>
      </c>
      <c r="E7081" s="1001" t="n">
        <v>1030151750</v>
      </c>
      <c r="F7081" s="1001" t="n">
        <v>17185</v>
      </c>
      <c r="G7081" s="1001" t="s">
        <v>15128</v>
      </c>
      <c r="H7081" s="1128" t="n">
        <v>1158</v>
      </c>
      <c r="I7081" s="1068"/>
    </row>
    <row r="7082" customFormat="false" ht="12.75" hidden="false" customHeight="false" outlineLevel="0" collapsed="false">
      <c r="A7082" s="1001" t="n">
        <v>7080</v>
      </c>
      <c r="B7082" s="1001" t="s">
        <v>15129</v>
      </c>
      <c r="C7082" s="1001" t="s">
        <v>887</v>
      </c>
      <c r="D7082" s="1001" t="s">
        <v>856</v>
      </c>
      <c r="E7082" s="1001" t="n">
        <v>4200950656</v>
      </c>
      <c r="F7082" s="1001" t="n">
        <v>95088</v>
      </c>
      <c r="G7082" s="1001" t="s">
        <v>15130</v>
      </c>
      <c r="H7082" s="1128" t="n">
        <v>239</v>
      </c>
      <c r="I7082" s="1068"/>
    </row>
    <row r="7083" customFormat="false" ht="12.75" hidden="false" customHeight="false" outlineLevel="0" collapsed="false">
      <c r="A7083" s="1001" t="n">
        <v>7081</v>
      </c>
      <c r="B7083" s="1001" t="s">
        <v>15131</v>
      </c>
      <c r="C7083" s="1001" t="s">
        <v>914</v>
      </c>
      <c r="D7083" s="1001" t="s">
        <v>468</v>
      </c>
      <c r="E7083" s="1001" t="n">
        <v>3130380990</v>
      </c>
      <c r="F7083" s="1001" t="n">
        <v>66100</v>
      </c>
      <c r="G7083" s="1001" t="s">
        <v>15132</v>
      </c>
      <c r="H7083" s="1128" t="n">
        <v>267</v>
      </c>
      <c r="I7083" s="1068"/>
    </row>
    <row r="7084" customFormat="false" ht="12.75" hidden="false" customHeight="false" outlineLevel="0" collapsed="false">
      <c r="A7084" s="1001" t="n">
        <v>7082</v>
      </c>
      <c r="B7084" s="1001" t="s">
        <v>15133</v>
      </c>
      <c r="C7084" s="1001" t="s">
        <v>1110</v>
      </c>
      <c r="D7084" s="1001" t="s">
        <v>858</v>
      </c>
      <c r="E7084" s="1001" t="n">
        <v>1040831880</v>
      </c>
      <c r="F7084" s="1001" t="n">
        <v>22199</v>
      </c>
      <c r="G7084" s="1001" t="s">
        <v>15134</v>
      </c>
      <c r="H7084" s="1128" t="n">
        <v>3652</v>
      </c>
      <c r="I7084" s="1068"/>
    </row>
    <row r="7085" customFormat="false" ht="12.75" hidden="false" customHeight="false" outlineLevel="0" collapsed="false">
      <c r="A7085" s="1001" t="n">
        <v>7083</v>
      </c>
      <c r="B7085" s="1001" t="s">
        <v>15135</v>
      </c>
      <c r="C7085" s="1001" t="s">
        <v>1151</v>
      </c>
      <c r="D7085" s="1001" t="s">
        <v>852</v>
      </c>
      <c r="E7085" s="1001" t="n">
        <v>1030770660</v>
      </c>
      <c r="F7085" s="1001" t="n">
        <v>14066</v>
      </c>
      <c r="G7085" s="1001" t="s">
        <v>15136</v>
      </c>
      <c r="H7085" s="1128" t="n">
        <v>8823</v>
      </c>
      <c r="I7085" s="1068"/>
    </row>
    <row r="7086" customFormat="false" ht="12.75" hidden="false" customHeight="false" outlineLevel="0" collapsed="false">
      <c r="A7086" s="1001" t="n">
        <v>7084</v>
      </c>
      <c r="B7086" s="1001" t="s">
        <v>15137</v>
      </c>
      <c r="C7086" s="1001" t="s">
        <v>1215</v>
      </c>
      <c r="D7086" s="1001" t="s">
        <v>858</v>
      </c>
      <c r="E7086" s="1001" t="n">
        <v>1040140920</v>
      </c>
      <c r="F7086" s="1001" t="n">
        <v>21100</v>
      </c>
      <c r="G7086" s="1001" t="s">
        <v>15138</v>
      </c>
      <c r="H7086" s="1128" t="n">
        <v>999</v>
      </c>
      <c r="I7086" s="1068"/>
    </row>
    <row r="7087" customFormat="false" ht="12.75" hidden="false" customHeight="false" outlineLevel="0" collapsed="false">
      <c r="A7087" s="1001" t="n">
        <v>7085</v>
      </c>
      <c r="B7087" s="1001" t="s">
        <v>15139</v>
      </c>
      <c r="C7087" s="1001" t="s">
        <v>1174</v>
      </c>
      <c r="D7087" s="1001" t="s">
        <v>847</v>
      </c>
      <c r="E7087" s="1001" t="n">
        <v>3180221430</v>
      </c>
      <c r="F7087" s="1001" t="n">
        <v>79147</v>
      </c>
      <c r="G7087" s="1001" t="s">
        <v>15140</v>
      </c>
      <c r="H7087" s="1128" t="n">
        <v>3605</v>
      </c>
      <c r="I7087" s="1068"/>
    </row>
    <row r="7088" customFormat="false" ht="12.75" hidden="false" customHeight="false" outlineLevel="0" collapsed="false">
      <c r="A7088" s="1001" t="n">
        <v>7086</v>
      </c>
      <c r="B7088" s="1001" t="s">
        <v>15141</v>
      </c>
      <c r="C7088" s="1001" t="s">
        <v>1215</v>
      </c>
      <c r="D7088" s="1001" t="s">
        <v>858</v>
      </c>
      <c r="E7088" s="1001" t="n">
        <v>1040140930</v>
      </c>
      <c r="F7088" s="1001" t="n">
        <v>21101</v>
      </c>
      <c r="G7088" s="1001" t="s">
        <v>15142</v>
      </c>
      <c r="H7088" s="1128" t="n">
        <v>2462</v>
      </c>
      <c r="I7088" s="1068"/>
    </row>
    <row r="7089" customFormat="false" ht="12.75" hidden="false" customHeight="false" outlineLevel="0" collapsed="false">
      <c r="A7089" s="1001" t="n">
        <v>7087</v>
      </c>
      <c r="B7089" s="1001" t="s">
        <v>15143</v>
      </c>
      <c r="C7089" s="1001" t="s">
        <v>1024</v>
      </c>
      <c r="D7089" s="1001" t="s">
        <v>856</v>
      </c>
      <c r="E7089" s="1001" t="n">
        <v>4200730700</v>
      </c>
      <c r="F7089" s="1001" t="n">
        <v>90072</v>
      </c>
      <c r="G7089" s="1001" t="s">
        <v>15144</v>
      </c>
      <c r="H7089" s="1128" t="n">
        <v>2361</v>
      </c>
      <c r="I7089" s="1068"/>
    </row>
    <row r="7090" customFormat="false" ht="12.75" hidden="false" customHeight="false" outlineLevel="0" collapsed="false">
      <c r="A7090" s="1001" t="n">
        <v>7088</v>
      </c>
      <c r="B7090" s="1001" t="s">
        <v>15145</v>
      </c>
      <c r="C7090" s="1001" t="s">
        <v>899</v>
      </c>
      <c r="D7090" s="1001" t="s">
        <v>846</v>
      </c>
      <c r="E7090" s="1001" t="n">
        <v>3170640880</v>
      </c>
      <c r="F7090" s="1001" t="n">
        <v>76089</v>
      </c>
      <c r="G7090" s="1001" t="s">
        <v>15146</v>
      </c>
      <c r="H7090" s="1128" t="n">
        <v>7147</v>
      </c>
      <c r="I7090" s="1068"/>
    </row>
    <row r="7091" customFormat="false" ht="12.75" hidden="false" customHeight="false" outlineLevel="0" collapsed="false">
      <c r="A7091" s="1001" t="n">
        <v>7089</v>
      </c>
      <c r="B7091" s="1001" t="s">
        <v>15147</v>
      </c>
      <c r="C7091" s="1001" t="s">
        <v>1012</v>
      </c>
      <c r="D7091" s="1001" t="s">
        <v>464</v>
      </c>
      <c r="E7091" s="1001" t="n">
        <v>2120701030</v>
      </c>
      <c r="F7091" s="1001" t="n">
        <v>58104</v>
      </c>
      <c r="G7091" s="1001" t="s">
        <v>15148</v>
      </c>
      <c r="H7091" s="1128" t="n">
        <v>55176</v>
      </c>
      <c r="I7091" s="1068"/>
    </row>
    <row r="7092" customFormat="false" ht="12.75" hidden="false" customHeight="false" outlineLevel="0" collapsed="false">
      <c r="A7092" s="1001" t="n">
        <v>7090</v>
      </c>
      <c r="B7092" s="1001" t="s">
        <v>15149</v>
      </c>
      <c r="C7092" s="1001" t="s">
        <v>1154</v>
      </c>
      <c r="D7092" s="1001" t="s">
        <v>849</v>
      </c>
      <c r="E7092" s="1001" t="n">
        <v>1080560390</v>
      </c>
      <c r="F7092" s="1001" t="n">
        <v>34039</v>
      </c>
      <c r="G7092" s="1001" t="s">
        <v>15150</v>
      </c>
      <c r="H7092" s="1128" t="n">
        <v>2120</v>
      </c>
      <c r="I7092" s="1068"/>
    </row>
    <row r="7093" customFormat="false" ht="12.75" hidden="false" customHeight="false" outlineLevel="0" collapsed="false">
      <c r="A7093" s="1001" t="n">
        <v>7091</v>
      </c>
      <c r="B7093" s="1001" t="s">
        <v>15151</v>
      </c>
      <c r="C7093" s="1001" t="s">
        <v>1187</v>
      </c>
      <c r="D7093" s="1001" t="s">
        <v>849</v>
      </c>
      <c r="E7093" s="1001" t="n">
        <v>1080680410</v>
      </c>
      <c r="F7093" s="1001" t="n">
        <v>35041</v>
      </c>
      <c r="G7093" s="1001" t="s">
        <v>15152</v>
      </c>
      <c r="H7093" s="1128" t="n">
        <v>4123</v>
      </c>
      <c r="I7093" s="1068"/>
    </row>
    <row r="7094" customFormat="false" ht="12.75" hidden="false" customHeight="false" outlineLevel="0" collapsed="false">
      <c r="A7094" s="1001" t="n">
        <v>7092</v>
      </c>
      <c r="B7094" s="1001" t="s">
        <v>15153</v>
      </c>
      <c r="C7094" s="1001" t="s">
        <v>1100</v>
      </c>
      <c r="D7094" s="1001" t="s">
        <v>848</v>
      </c>
      <c r="E7094" s="1001" t="n">
        <v>3150110730</v>
      </c>
      <c r="F7094" s="1001" t="n">
        <v>62075</v>
      </c>
      <c r="G7094" s="1001" t="s">
        <v>15154</v>
      </c>
      <c r="H7094" s="1128" t="n">
        <v>1440</v>
      </c>
      <c r="I7094" s="1068"/>
    </row>
    <row r="7095" customFormat="false" ht="12.75" hidden="false" customHeight="false" outlineLevel="0" collapsed="false">
      <c r="A7095" s="1001" t="n">
        <v>7093</v>
      </c>
      <c r="B7095" s="1001" t="s">
        <v>15155</v>
      </c>
      <c r="C7095" s="1001" t="s">
        <v>890</v>
      </c>
      <c r="D7095" s="1001" t="s">
        <v>468</v>
      </c>
      <c r="E7095" s="1001" t="n">
        <v>3130600420</v>
      </c>
      <c r="F7095" s="1001" t="n">
        <v>68042</v>
      </c>
      <c r="G7095" s="1001" t="s">
        <v>15156</v>
      </c>
      <c r="H7095" s="1128" t="n">
        <v>2422</v>
      </c>
      <c r="I7095" s="1068"/>
    </row>
    <row r="7096" customFormat="false" ht="12.75" hidden="false" customHeight="false" outlineLevel="0" collapsed="false">
      <c r="A7096" s="1001" t="n">
        <v>7094</v>
      </c>
      <c r="B7096" s="1001" t="s">
        <v>15157</v>
      </c>
      <c r="C7096" s="1001" t="s">
        <v>1474</v>
      </c>
      <c r="D7096" s="1001" t="s">
        <v>854</v>
      </c>
      <c r="E7096" s="1001" t="n">
        <v>1011020650</v>
      </c>
      <c r="F7096" s="1001" t="n">
        <v>103065</v>
      </c>
      <c r="G7096" s="1001" t="s">
        <v>15158</v>
      </c>
      <c r="H7096" s="1128" t="n">
        <v>727</v>
      </c>
      <c r="I7096" s="1068"/>
    </row>
    <row r="7097" customFormat="false" ht="12.75" hidden="false" customHeight="false" outlineLevel="0" collapsed="false">
      <c r="A7097" s="1001" t="n">
        <v>7095</v>
      </c>
      <c r="B7097" s="1001" t="s">
        <v>15159</v>
      </c>
      <c r="C7097" s="1001" t="s">
        <v>1731</v>
      </c>
      <c r="D7097" s="1001" t="s">
        <v>859</v>
      </c>
      <c r="E7097" s="1001" t="n">
        <v>2100580520</v>
      </c>
      <c r="F7097" s="1001" t="n">
        <v>54052</v>
      </c>
      <c r="G7097" s="1001" t="s">
        <v>15160</v>
      </c>
      <c r="H7097" s="1128" t="n">
        <v>15789</v>
      </c>
      <c r="I7097" s="1068"/>
    </row>
    <row r="7098" customFormat="false" ht="12.75" hidden="false" customHeight="false" outlineLevel="0" collapsed="false">
      <c r="A7098" s="1001" t="n">
        <v>7096</v>
      </c>
      <c r="B7098" s="1001" t="s">
        <v>15161</v>
      </c>
      <c r="C7098" s="1001" t="s">
        <v>917</v>
      </c>
      <c r="D7098" s="1001" t="s">
        <v>464</v>
      </c>
      <c r="E7098" s="1001" t="n">
        <v>2120690660</v>
      </c>
      <c r="F7098" s="1001" t="n">
        <v>57068</v>
      </c>
      <c r="G7098" s="1001" t="s">
        <v>15162</v>
      </c>
      <c r="H7098" s="1128" t="n">
        <v>1089</v>
      </c>
      <c r="I7098" s="1068"/>
    </row>
    <row r="7099" customFormat="false" ht="12.75" hidden="false" customHeight="false" outlineLevel="0" collapsed="false">
      <c r="A7099" s="1001" t="n">
        <v>7097</v>
      </c>
      <c r="B7099" s="1001" t="s">
        <v>15163</v>
      </c>
      <c r="C7099" s="1001" t="s">
        <v>1125</v>
      </c>
      <c r="D7099" s="1001" t="s">
        <v>851</v>
      </c>
      <c r="E7099" s="1001" t="n">
        <v>1070740610</v>
      </c>
      <c r="F7099" s="1001" t="n">
        <v>9061</v>
      </c>
      <c r="G7099" s="1001" t="s">
        <v>15164</v>
      </c>
      <c r="H7099" s="1128" t="n">
        <v>2640</v>
      </c>
      <c r="I7099" s="1068"/>
    </row>
    <row r="7100" customFormat="false" ht="12.75" hidden="false" customHeight="false" outlineLevel="0" collapsed="false">
      <c r="A7100" s="1001" t="n">
        <v>7098</v>
      </c>
      <c r="B7100" s="1001" t="s">
        <v>15165</v>
      </c>
      <c r="C7100" s="1001" t="s">
        <v>1497</v>
      </c>
      <c r="D7100" s="1001" t="s">
        <v>462</v>
      </c>
      <c r="E7100" s="1001" t="n">
        <v>2110440530</v>
      </c>
      <c r="F7100" s="1001" t="n">
        <v>43053</v>
      </c>
      <c r="G7100" s="1001" t="s">
        <v>15166</v>
      </c>
      <c r="H7100" s="1128" t="n">
        <v>18142</v>
      </c>
      <c r="I7100" s="1068"/>
    </row>
    <row r="7101" customFormat="false" ht="12.75" hidden="false" customHeight="false" outlineLevel="0" collapsed="false">
      <c r="A7101" s="1001" t="n">
        <v>7099</v>
      </c>
      <c r="B7101" s="1001" t="s">
        <v>15167</v>
      </c>
      <c r="C7101" s="1001" t="s">
        <v>1012</v>
      </c>
      <c r="D7101" s="1001" t="s">
        <v>464</v>
      </c>
      <c r="E7101" s="1001" t="n">
        <v>2120701040</v>
      </c>
      <c r="F7101" s="1001" t="n">
        <v>58105</v>
      </c>
      <c r="G7101" s="1001" t="s">
        <v>15168</v>
      </c>
      <c r="H7101" s="1128" t="n">
        <v>4789</v>
      </c>
      <c r="I7101" s="1068"/>
    </row>
    <row r="7102" customFormat="false" ht="12.75" hidden="false" customHeight="false" outlineLevel="0" collapsed="false">
      <c r="A7102" s="1001" t="n">
        <v>7100</v>
      </c>
      <c r="B7102" s="1001" t="s">
        <v>15169</v>
      </c>
      <c r="C7102" s="1001" t="s">
        <v>1095</v>
      </c>
      <c r="D7102" s="1001" t="s">
        <v>854</v>
      </c>
      <c r="E7102" s="1001" t="n">
        <v>1010960680</v>
      </c>
      <c r="F7102" s="1001" t="n">
        <v>96068</v>
      </c>
      <c r="G7102" s="1001" t="s">
        <v>15170</v>
      </c>
      <c r="H7102" s="1128" t="n">
        <v>2383</v>
      </c>
      <c r="I7102" s="1068"/>
    </row>
    <row r="7103" customFormat="false" ht="12.75" hidden="false" customHeight="false" outlineLevel="0" collapsed="false">
      <c r="A7103" s="1001" t="n">
        <v>7101</v>
      </c>
      <c r="B7103" s="1001" t="s">
        <v>15171</v>
      </c>
      <c r="C7103" s="1001" t="s">
        <v>1325</v>
      </c>
      <c r="D7103" s="1001" t="s">
        <v>468</v>
      </c>
      <c r="E7103" s="1001" t="n">
        <v>3130230900</v>
      </c>
      <c r="F7103" s="1001" t="n">
        <v>69090</v>
      </c>
      <c r="G7103" s="1001" t="s">
        <v>15172</v>
      </c>
      <c r="H7103" s="1128" t="n">
        <v>3928</v>
      </c>
      <c r="I7103" s="1068"/>
    </row>
    <row r="7104" customFormat="false" ht="12.75" hidden="false" customHeight="false" outlineLevel="0" collapsed="false">
      <c r="A7104" s="1001" t="n">
        <v>7102</v>
      </c>
      <c r="B7104" s="1001" t="s">
        <v>15173</v>
      </c>
      <c r="C7104" s="1001" t="s">
        <v>1084</v>
      </c>
      <c r="D7104" s="1001" t="s">
        <v>850</v>
      </c>
      <c r="E7104" s="1001" t="n">
        <v>1060851210</v>
      </c>
      <c r="F7104" s="1001" t="n">
        <v>30121</v>
      </c>
      <c r="G7104" s="1001" t="s">
        <v>15174</v>
      </c>
      <c r="H7104" s="1128" t="n">
        <v>9891</v>
      </c>
      <c r="I7104" s="1068"/>
    </row>
    <row r="7105" customFormat="false" ht="12.75" hidden="false" customHeight="false" outlineLevel="0" collapsed="false">
      <c r="A7105" s="1001" t="n">
        <v>7103</v>
      </c>
      <c r="B7105" s="1001" t="s">
        <v>15175</v>
      </c>
      <c r="C7105" s="1001" t="s">
        <v>899</v>
      </c>
      <c r="D7105" s="1001" t="s">
        <v>846</v>
      </c>
      <c r="E7105" s="1001" t="n">
        <v>3170640890</v>
      </c>
      <c r="F7105" s="1001" t="n">
        <v>76090</v>
      </c>
      <c r="G7105" s="1001" t="s">
        <v>15176</v>
      </c>
      <c r="H7105" s="1128" t="n">
        <v>2990</v>
      </c>
      <c r="I7105" s="1068"/>
    </row>
    <row r="7106" customFormat="false" ht="12.75" hidden="false" customHeight="false" outlineLevel="0" collapsed="false">
      <c r="A7106" s="1001" t="n">
        <v>7104</v>
      </c>
      <c r="B7106" s="1001" t="s">
        <v>15177</v>
      </c>
      <c r="C7106" s="1001" t="s">
        <v>875</v>
      </c>
      <c r="D7106" s="1001" t="s">
        <v>861</v>
      </c>
      <c r="E7106" s="1001" t="n">
        <v>1050540910</v>
      </c>
      <c r="F7106" s="1001" t="n">
        <v>28091</v>
      </c>
      <c r="G7106" s="1001" t="s">
        <v>15178</v>
      </c>
      <c r="H7106" s="1128" t="n">
        <v>8240</v>
      </c>
      <c r="I7106" s="1068"/>
    </row>
    <row r="7107" customFormat="false" ht="12.75" hidden="false" customHeight="false" outlineLevel="0" collapsed="false">
      <c r="A7107" s="1001" t="n">
        <v>7105</v>
      </c>
      <c r="B7107" s="1001" t="s">
        <v>15179</v>
      </c>
      <c r="C7107" s="1001" t="s">
        <v>1110</v>
      </c>
      <c r="D7107" s="1001" t="s">
        <v>858</v>
      </c>
      <c r="E7107" s="1001" t="n">
        <v>1040831890</v>
      </c>
      <c r="F7107" s="1001" t="n">
        <v>22200</v>
      </c>
      <c r="G7107" s="1001" t="s">
        <v>15180</v>
      </c>
      <c r="H7107" s="1128" t="n">
        <v>1312</v>
      </c>
      <c r="I7107" s="1068"/>
    </row>
    <row r="7108" customFormat="false" ht="12.75" hidden="false" customHeight="false" outlineLevel="0" collapsed="false">
      <c r="A7108" s="1001" t="n">
        <v>7106</v>
      </c>
      <c r="B7108" s="1001" t="s">
        <v>15181</v>
      </c>
      <c r="C7108" s="1001" t="s">
        <v>1625</v>
      </c>
      <c r="D7108" s="1001" t="s">
        <v>856</v>
      </c>
      <c r="E7108" s="1001" t="n">
        <v>4200530900</v>
      </c>
      <c r="F7108" s="1001" t="n">
        <v>91093</v>
      </c>
      <c r="G7108" s="1001" t="s">
        <v>15182</v>
      </c>
      <c r="H7108" s="1128" t="n">
        <v>1812</v>
      </c>
      <c r="I7108" s="1068"/>
    </row>
    <row r="7109" customFormat="false" ht="12.75" hidden="false" customHeight="false" outlineLevel="0" collapsed="false">
      <c r="A7109" s="1001" t="n">
        <v>7107</v>
      </c>
      <c r="B7109" s="1001" t="s">
        <v>15183</v>
      </c>
      <c r="C7109" s="1001" t="s">
        <v>1032</v>
      </c>
      <c r="D7109" s="1001" t="s">
        <v>854</v>
      </c>
      <c r="E7109" s="1001" t="n">
        <v>1010071090</v>
      </c>
      <c r="F7109" s="1001" t="n">
        <v>5109</v>
      </c>
      <c r="G7109" s="1001" t="s">
        <v>15184</v>
      </c>
      <c r="H7109" s="1128" t="n">
        <v>774</v>
      </c>
      <c r="I7109" s="1068"/>
    </row>
    <row r="7110" customFormat="false" ht="12.75" hidden="false" customHeight="false" outlineLevel="0" collapsed="false">
      <c r="A7110" s="1001" t="n">
        <v>7108</v>
      </c>
      <c r="B7110" s="1001" t="s">
        <v>15185</v>
      </c>
      <c r="C7110" s="1001" t="s">
        <v>1071</v>
      </c>
      <c r="D7110" s="1001" t="s">
        <v>861</v>
      </c>
      <c r="E7110" s="1001" t="n">
        <v>1050901060</v>
      </c>
      <c r="F7110" s="1001" t="n">
        <v>24106</v>
      </c>
      <c r="G7110" s="1001" t="s">
        <v>15186</v>
      </c>
      <c r="H7110" s="1128" t="n">
        <v>501</v>
      </c>
      <c r="I7110" s="1068"/>
    </row>
    <row r="7111" customFormat="false" ht="12.75" hidden="false" customHeight="false" outlineLevel="0" collapsed="false">
      <c r="A7111" s="1001" t="n">
        <v>7109</v>
      </c>
      <c r="B7111" s="1001" t="s">
        <v>15187</v>
      </c>
      <c r="C7111" s="1001" t="s">
        <v>1092</v>
      </c>
      <c r="D7111" s="1001" t="s">
        <v>848</v>
      </c>
      <c r="E7111" s="1001" t="n">
        <v>3150200930</v>
      </c>
      <c r="F7111" s="1001" t="n">
        <v>61093</v>
      </c>
      <c r="G7111" s="1001" t="s">
        <v>15188</v>
      </c>
      <c r="H7111" s="1128" t="n">
        <v>792</v>
      </c>
      <c r="I7111" s="1068"/>
    </row>
    <row r="7112" customFormat="false" ht="12.75" hidden="false" customHeight="false" outlineLevel="0" collapsed="false">
      <c r="A7112" s="1001" t="n">
        <v>7110</v>
      </c>
      <c r="B7112" s="1001" t="s">
        <v>15189</v>
      </c>
      <c r="C7112" s="1001" t="s">
        <v>942</v>
      </c>
      <c r="D7112" s="1001" t="s">
        <v>847</v>
      </c>
      <c r="E7112" s="1001" t="n">
        <v>3180251480</v>
      </c>
      <c r="F7112" s="1001" t="n">
        <v>78148</v>
      </c>
      <c r="G7112" s="1001" t="s">
        <v>15190</v>
      </c>
      <c r="H7112" s="1128" t="n">
        <v>4343</v>
      </c>
      <c r="I7112" s="1068"/>
    </row>
    <row r="7113" customFormat="false" ht="12.75" hidden="false" customHeight="false" outlineLevel="0" collapsed="false">
      <c r="A7113" s="1001" t="n">
        <v>7111</v>
      </c>
      <c r="B7113" s="1001" t="s">
        <v>15191</v>
      </c>
      <c r="C7113" s="1001" t="s">
        <v>1132</v>
      </c>
      <c r="D7113" s="1001" t="s">
        <v>468</v>
      </c>
      <c r="E7113" s="1001" t="n">
        <v>3130790410</v>
      </c>
      <c r="F7113" s="1001" t="n">
        <v>67042</v>
      </c>
      <c r="G7113" s="1001" t="s">
        <v>15192</v>
      </c>
      <c r="H7113" s="1128" t="n">
        <v>1490</v>
      </c>
      <c r="I7113" s="1068"/>
    </row>
    <row r="7114" customFormat="false" ht="12.75" hidden="false" customHeight="false" outlineLevel="0" collapsed="false">
      <c r="A7114" s="1001" t="n">
        <v>7112</v>
      </c>
      <c r="B7114" s="1001" t="s">
        <v>15193</v>
      </c>
      <c r="C7114" s="1001" t="s">
        <v>945</v>
      </c>
      <c r="D7114" s="1001" t="s">
        <v>852</v>
      </c>
      <c r="E7114" s="1001" t="n">
        <v>1030151760</v>
      </c>
      <c r="F7114" s="1001" t="n">
        <v>17186</v>
      </c>
      <c r="G7114" s="1001" t="s">
        <v>15194</v>
      </c>
      <c r="H7114" s="1128" t="n">
        <v>6401</v>
      </c>
      <c r="I7114" s="1068"/>
    </row>
    <row r="7115" customFormat="false" ht="12.75" hidden="false" customHeight="false" outlineLevel="0" collapsed="false">
      <c r="A7115" s="1001" t="n">
        <v>7113</v>
      </c>
      <c r="B7115" s="1001" t="s">
        <v>15195</v>
      </c>
      <c r="C7115" s="1001" t="s">
        <v>1110</v>
      </c>
      <c r="D7115" s="1001" t="s">
        <v>858</v>
      </c>
      <c r="E7115" s="1001" t="n">
        <v>1040831910</v>
      </c>
      <c r="F7115" s="1001" t="n">
        <v>22202</v>
      </c>
      <c r="G7115" s="1001" t="s">
        <v>15196</v>
      </c>
      <c r="H7115" s="1128" t="n">
        <v>684</v>
      </c>
      <c r="I7115" s="1068"/>
    </row>
    <row r="7116" customFormat="false" ht="12.75" hidden="false" customHeight="false" outlineLevel="0" collapsed="false">
      <c r="A7116" s="1001" t="n">
        <v>7114</v>
      </c>
      <c r="B7116" s="1001" t="s">
        <v>15197</v>
      </c>
      <c r="C7116" s="1001" t="s">
        <v>922</v>
      </c>
      <c r="D7116" s="1001" t="s">
        <v>848</v>
      </c>
      <c r="E7116" s="1001" t="n">
        <v>3150721470</v>
      </c>
      <c r="F7116" s="1001" t="n">
        <v>65147</v>
      </c>
      <c r="G7116" s="1001" t="s">
        <v>15198</v>
      </c>
      <c r="H7116" s="1128" t="n">
        <v>1824</v>
      </c>
      <c r="I7116" s="1068"/>
    </row>
    <row r="7117" customFormat="false" ht="12.75" hidden="false" customHeight="false" outlineLevel="0" collapsed="false">
      <c r="A7117" s="1001" t="n">
        <v>7115</v>
      </c>
      <c r="B7117" s="1001" t="s">
        <v>15199</v>
      </c>
      <c r="C7117" s="1001" t="s">
        <v>2806</v>
      </c>
      <c r="D7117" s="1001" t="s">
        <v>855</v>
      </c>
      <c r="E7117" s="1001" t="n">
        <v>3160160180</v>
      </c>
      <c r="F7117" s="1001" t="n">
        <v>74018</v>
      </c>
      <c r="G7117" s="1001" t="s">
        <v>15200</v>
      </c>
      <c r="H7117" s="1128" t="n">
        <v>5241</v>
      </c>
      <c r="I7117" s="1068"/>
    </row>
    <row r="7118" customFormat="false" ht="12.75" hidden="false" customHeight="false" outlineLevel="0" collapsed="false">
      <c r="A7118" s="1001" t="n">
        <v>7116</v>
      </c>
      <c r="B7118" s="1001" t="s">
        <v>15201</v>
      </c>
      <c r="C7118" s="1001" t="s">
        <v>1087</v>
      </c>
      <c r="D7118" s="1001" t="s">
        <v>848</v>
      </c>
      <c r="E7118" s="1001" t="n">
        <v>3150081080</v>
      </c>
      <c r="F7118" s="1001" t="n">
        <v>64109</v>
      </c>
      <c r="G7118" s="1001" t="s">
        <v>15202</v>
      </c>
      <c r="H7118" s="1128" t="n">
        <v>1970</v>
      </c>
      <c r="I7118" s="1068"/>
    </row>
    <row r="7119" customFormat="false" ht="12.75" hidden="false" customHeight="false" outlineLevel="0" collapsed="false">
      <c r="A7119" s="1001" t="n">
        <v>7117</v>
      </c>
      <c r="B7119" s="1001" t="s">
        <v>15203</v>
      </c>
      <c r="C7119" s="1001" t="s">
        <v>971</v>
      </c>
      <c r="D7119" s="1001" t="s">
        <v>853</v>
      </c>
      <c r="E7119" s="1001" t="n">
        <v>3140190790</v>
      </c>
      <c r="F7119" s="1001" t="n">
        <v>70079</v>
      </c>
      <c r="G7119" s="1001" t="s">
        <v>15204</v>
      </c>
      <c r="H7119" s="1128" t="n">
        <v>704</v>
      </c>
      <c r="I7119" s="1068"/>
    </row>
    <row r="7120" customFormat="false" ht="12.75" hidden="false" customHeight="false" outlineLevel="0" collapsed="false">
      <c r="A7120" s="1001" t="n">
        <v>7118</v>
      </c>
      <c r="B7120" s="1001" t="s">
        <v>15205</v>
      </c>
      <c r="C7120" s="1001" t="s">
        <v>1731</v>
      </c>
      <c r="D7120" s="1001" t="s">
        <v>859</v>
      </c>
      <c r="E7120" s="1001" t="n">
        <v>2100580530</v>
      </c>
      <c r="F7120" s="1001" t="n">
        <v>54053</v>
      </c>
      <c r="G7120" s="1001" t="s">
        <v>15206</v>
      </c>
      <c r="H7120" s="1128" t="n">
        <v>6640</v>
      </c>
      <c r="I7120" s="1068"/>
    </row>
    <row r="7121" customFormat="false" ht="12.75" hidden="false" customHeight="false" outlineLevel="0" collapsed="false">
      <c r="A7121" s="1001" t="n">
        <v>7119</v>
      </c>
      <c r="B7121" s="1001" t="s">
        <v>15207</v>
      </c>
      <c r="C7121" s="1001" t="s">
        <v>1269</v>
      </c>
      <c r="D7121" s="1001" t="s">
        <v>860</v>
      </c>
      <c r="E7121" s="1001" t="n">
        <v>1020040660</v>
      </c>
      <c r="F7121" s="1001" t="n">
        <v>7067</v>
      </c>
      <c r="G7121" s="1001" t="s">
        <v>15208</v>
      </c>
      <c r="H7121" s="1128" t="n">
        <v>556</v>
      </c>
      <c r="I7121" s="1068"/>
    </row>
    <row r="7122" customFormat="false" ht="12.75" hidden="false" customHeight="false" outlineLevel="0" collapsed="false">
      <c r="A7122" s="1001" t="n">
        <v>7120</v>
      </c>
      <c r="B7122" s="1001" t="s">
        <v>15209</v>
      </c>
      <c r="C7122" s="1001" t="s">
        <v>1035</v>
      </c>
      <c r="D7122" s="1001" t="s">
        <v>854</v>
      </c>
      <c r="E7122" s="1001" t="n">
        <v>1010812620</v>
      </c>
      <c r="F7122" s="1001" t="n">
        <v>1272</v>
      </c>
      <c r="G7122" s="1001" t="s">
        <v>15210</v>
      </c>
      <c r="H7122" s="1128" t="n">
        <v>848748</v>
      </c>
      <c r="I7122" s="1068"/>
    </row>
    <row r="7123" customFormat="false" ht="12.75" hidden="false" customHeight="false" outlineLevel="0" collapsed="false">
      <c r="A7123" s="1001" t="n">
        <v>7121</v>
      </c>
      <c r="B7123" s="1001" t="s">
        <v>15211</v>
      </c>
      <c r="C7123" s="1001" t="s">
        <v>1325</v>
      </c>
      <c r="D7123" s="1001" t="s">
        <v>468</v>
      </c>
      <c r="E7123" s="1001" t="n">
        <v>3130230910</v>
      </c>
      <c r="F7123" s="1001" t="n">
        <v>69091</v>
      </c>
      <c r="G7123" s="1001" t="s">
        <v>15212</v>
      </c>
      <c r="H7123" s="1128" t="n">
        <v>2945</v>
      </c>
      <c r="I7123" s="1068"/>
    </row>
    <row r="7124" customFormat="false" ht="12.75" hidden="false" customHeight="false" outlineLevel="0" collapsed="false">
      <c r="A7124" s="1001" t="n">
        <v>7122</v>
      </c>
      <c r="B7124" s="1001" t="s">
        <v>15213</v>
      </c>
      <c r="C7124" s="1001" t="s">
        <v>977</v>
      </c>
      <c r="D7124" s="1001" t="s">
        <v>855</v>
      </c>
      <c r="E7124" s="1001" t="n">
        <v>3160090430</v>
      </c>
      <c r="F7124" s="1001" t="n">
        <v>72044</v>
      </c>
      <c r="G7124" s="1001" t="s">
        <v>15214</v>
      </c>
      <c r="H7124" s="1128" t="n">
        <v>8061</v>
      </c>
      <c r="I7124" s="1068"/>
    </row>
    <row r="7125" customFormat="false" ht="12.75" hidden="false" customHeight="false" outlineLevel="0" collapsed="false">
      <c r="A7125" s="1001" t="n">
        <v>7123</v>
      </c>
      <c r="B7125" s="1001" t="s">
        <v>15215</v>
      </c>
      <c r="C7125" s="1001" t="s">
        <v>951</v>
      </c>
      <c r="D7125" s="1001" t="s">
        <v>852</v>
      </c>
      <c r="E7125" s="1001" t="n">
        <v>1030261020</v>
      </c>
      <c r="F7125" s="1001" t="n">
        <v>19105</v>
      </c>
      <c r="G7125" s="1001" t="s">
        <v>15216</v>
      </c>
      <c r="H7125" s="1128" t="n">
        <v>480</v>
      </c>
      <c r="I7125" s="1068"/>
    </row>
    <row r="7126" customFormat="false" ht="12.75" hidden="false" customHeight="false" outlineLevel="0" collapsed="false">
      <c r="A7126" s="1001" t="n">
        <v>7124</v>
      </c>
      <c r="B7126" s="1001" t="s">
        <v>15217</v>
      </c>
      <c r="C7126" s="1001" t="s">
        <v>378</v>
      </c>
      <c r="D7126" s="1001" t="s">
        <v>854</v>
      </c>
      <c r="E7126" s="1001" t="n">
        <v>1010521390</v>
      </c>
      <c r="F7126" s="1001" t="n">
        <v>3146</v>
      </c>
      <c r="G7126" s="1001" t="s">
        <v>15218</v>
      </c>
      <c r="H7126" s="1128" t="n">
        <v>875</v>
      </c>
      <c r="I7126" s="1068"/>
    </row>
    <row r="7127" customFormat="false" ht="12.75" hidden="false" customHeight="false" outlineLevel="0" collapsed="false">
      <c r="A7127" s="1001" t="n">
        <v>7125</v>
      </c>
      <c r="B7127" s="1001" t="s">
        <v>15219</v>
      </c>
      <c r="C7127" s="1001" t="s">
        <v>1325</v>
      </c>
      <c r="D7127" s="1001" t="s">
        <v>468</v>
      </c>
      <c r="E7127" s="1001" t="n">
        <v>3130230920</v>
      </c>
      <c r="F7127" s="1001" t="n">
        <v>69092</v>
      </c>
      <c r="G7127" s="1001" t="s">
        <v>15220</v>
      </c>
      <c r="H7127" s="1128" t="n">
        <v>1663</v>
      </c>
      <c r="I7127" s="1068"/>
    </row>
    <row r="7128" customFormat="false" ht="12.75" hidden="false" customHeight="false" outlineLevel="0" collapsed="false">
      <c r="A7128" s="1001" t="n">
        <v>7126</v>
      </c>
      <c r="B7128" s="1001" t="s">
        <v>15221</v>
      </c>
      <c r="C7128" s="1001" t="s">
        <v>951</v>
      </c>
      <c r="D7128" s="1001" t="s">
        <v>852</v>
      </c>
      <c r="E7128" s="1001" t="n">
        <v>1030261030</v>
      </c>
      <c r="F7128" s="1001" t="n">
        <v>19106</v>
      </c>
      <c r="G7128" s="1001" t="s">
        <v>15222</v>
      </c>
      <c r="H7128" s="1128" t="n">
        <v>426</v>
      </c>
      <c r="I7128" s="1068"/>
    </row>
    <row r="7129" customFormat="false" ht="12.75" hidden="false" customHeight="false" outlineLevel="0" collapsed="false">
      <c r="A7129" s="1001" t="n">
        <v>7127</v>
      </c>
      <c r="B7129" s="1001" t="s">
        <v>15223</v>
      </c>
      <c r="C7129" s="1001" t="s">
        <v>914</v>
      </c>
      <c r="D7129" s="1001" t="s">
        <v>468</v>
      </c>
      <c r="E7129" s="1001" t="n">
        <v>3130381000</v>
      </c>
      <c r="F7129" s="1001" t="n">
        <v>66101</v>
      </c>
      <c r="G7129" s="1001" t="s">
        <v>15224</v>
      </c>
      <c r="H7129" s="1128" t="n">
        <v>2847</v>
      </c>
      <c r="I7129" s="1068"/>
    </row>
    <row r="7130" customFormat="false" ht="12.75" hidden="false" customHeight="false" outlineLevel="0" collapsed="false">
      <c r="A7130" s="1001" t="n">
        <v>7128</v>
      </c>
      <c r="B7130" s="1001" t="s">
        <v>15225</v>
      </c>
      <c r="C7130" s="1001" t="s">
        <v>1159</v>
      </c>
      <c r="D7130" s="1001" t="s">
        <v>852</v>
      </c>
      <c r="E7130" s="1001" t="n">
        <v>1030242090</v>
      </c>
      <c r="F7130" s="1001" t="n">
        <v>13223</v>
      </c>
      <c r="G7130" s="1001" t="s">
        <v>15226</v>
      </c>
      <c r="H7130" s="1128" t="n">
        <v>1106</v>
      </c>
      <c r="I7130" s="1068"/>
    </row>
    <row r="7131" customFormat="false" ht="12.75" hidden="false" customHeight="false" outlineLevel="0" collapsed="false">
      <c r="A7131" s="1001" t="n">
        <v>7129</v>
      </c>
      <c r="B7131" s="1001" t="s">
        <v>15227</v>
      </c>
      <c r="C7131" s="1001" t="s">
        <v>1154</v>
      </c>
      <c r="D7131" s="1001" t="s">
        <v>849</v>
      </c>
      <c r="E7131" s="1001" t="n">
        <v>1080560400</v>
      </c>
      <c r="F7131" s="1001" t="n">
        <v>34040</v>
      </c>
      <c r="G7131" s="1001" t="s">
        <v>15228</v>
      </c>
      <c r="H7131" s="1128" t="n">
        <v>915</v>
      </c>
      <c r="I7131" s="1068"/>
    </row>
    <row r="7132" customFormat="false" ht="12.75" hidden="false" customHeight="false" outlineLevel="0" collapsed="false">
      <c r="A7132" s="1001" t="n">
        <v>7130</v>
      </c>
      <c r="B7132" s="1001" t="s">
        <v>15229</v>
      </c>
      <c r="C7132" s="1001" t="s">
        <v>971</v>
      </c>
      <c r="D7132" s="1001" t="s">
        <v>853</v>
      </c>
      <c r="E7132" s="1001" t="n">
        <v>3140190800</v>
      </c>
      <c r="F7132" s="1001" t="n">
        <v>70080</v>
      </c>
      <c r="G7132" s="1001" t="s">
        <v>15230</v>
      </c>
      <c r="H7132" s="1128" t="n">
        <v>1243</v>
      </c>
      <c r="I7132" s="1068"/>
    </row>
    <row r="7133" customFormat="false" ht="12.75" hidden="false" customHeight="false" outlineLevel="0" collapsed="false">
      <c r="A7133" s="1001" t="n">
        <v>7131</v>
      </c>
      <c r="B7133" s="1001" t="s">
        <v>15231</v>
      </c>
      <c r="C7133" s="1001" t="s">
        <v>1625</v>
      </c>
      <c r="D7133" s="1001" t="s">
        <v>856</v>
      </c>
      <c r="E7133" s="1001" t="n">
        <v>4200530910</v>
      </c>
      <c r="F7133" s="1001" t="n">
        <v>91094</v>
      </c>
      <c r="G7133" s="1001" t="s">
        <v>15232</v>
      </c>
      <c r="H7133" s="1128" t="n">
        <v>2720</v>
      </c>
      <c r="I7133" s="1068"/>
    </row>
    <row r="7134" customFormat="false" ht="12.75" hidden="false" customHeight="false" outlineLevel="0" collapsed="false">
      <c r="A7134" s="1001" t="n">
        <v>7132</v>
      </c>
      <c r="B7134" s="1001" t="s">
        <v>15233</v>
      </c>
      <c r="C7134" s="1001" t="s">
        <v>922</v>
      </c>
      <c r="D7134" s="1001" t="s">
        <v>848</v>
      </c>
      <c r="E7134" s="1001" t="n">
        <v>3150721480</v>
      </c>
      <c r="F7134" s="1001" t="n">
        <v>65148</v>
      </c>
      <c r="G7134" s="1001" t="s">
        <v>15234</v>
      </c>
      <c r="H7134" s="1128" t="n">
        <v>1185</v>
      </c>
      <c r="I7134" s="1068"/>
    </row>
    <row r="7135" customFormat="false" ht="12.75" hidden="false" customHeight="false" outlineLevel="0" collapsed="false">
      <c r="A7135" s="1001" t="n">
        <v>7133</v>
      </c>
      <c r="B7135" s="1001" t="s">
        <v>15235</v>
      </c>
      <c r="C7135" s="1001" t="s">
        <v>1024</v>
      </c>
      <c r="D7135" s="1001" t="s">
        <v>856</v>
      </c>
      <c r="E7135" s="1001" t="n">
        <v>4200730710</v>
      </c>
      <c r="F7135" s="1001" t="n">
        <v>90073</v>
      </c>
      <c r="G7135" s="1001" t="s">
        <v>15236</v>
      </c>
      <c r="H7135" s="1128" t="n">
        <v>904</v>
      </c>
      <c r="I7135" s="1068"/>
    </row>
    <row r="7136" customFormat="false" ht="12.75" hidden="false" customHeight="false" outlineLevel="0" collapsed="false">
      <c r="A7136" s="1001" t="n">
        <v>7134</v>
      </c>
      <c r="B7136" s="1001" t="s">
        <v>15237</v>
      </c>
      <c r="C7136" s="1001" t="s">
        <v>1117</v>
      </c>
      <c r="D7136" s="1001" t="s">
        <v>852</v>
      </c>
      <c r="E7136" s="1001" t="n">
        <v>1030571520</v>
      </c>
      <c r="F7136" s="1001" t="n">
        <v>18155</v>
      </c>
      <c r="G7136" s="1001" t="s">
        <v>15238</v>
      </c>
      <c r="H7136" s="1128" t="n">
        <v>1569</v>
      </c>
      <c r="I7136" s="1068"/>
    </row>
    <row r="7137" customFormat="false" ht="12.75" hidden="false" customHeight="false" outlineLevel="0" collapsed="false">
      <c r="A7137" s="1001" t="n">
        <v>7135</v>
      </c>
      <c r="B7137" s="1001" t="s">
        <v>15239</v>
      </c>
      <c r="C7137" s="1001" t="s">
        <v>1035</v>
      </c>
      <c r="D7137" s="1001" t="s">
        <v>854</v>
      </c>
      <c r="E7137" s="1001" t="n">
        <v>1010812630</v>
      </c>
      <c r="F7137" s="1001" t="n">
        <v>1273</v>
      </c>
      <c r="G7137" s="1001" t="s">
        <v>15240</v>
      </c>
      <c r="H7137" s="1128" t="n">
        <v>3000</v>
      </c>
      <c r="I7137" s="1068"/>
    </row>
    <row r="7138" customFormat="false" ht="12.75" hidden="false" customHeight="false" outlineLevel="0" collapsed="false">
      <c r="A7138" s="1001" t="n">
        <v>7136</v>
      </c>
      <c r="B7138" s="1001" t="s">
        <v>15241</v>
      </c>
      <c r="C7138" s="1001" t="s">
        <v>1095</v>
      </c>
      <c r="D7138" s="1001" t="s">
        <v>854</v>
      </c>
      <c r="E7138" s="1001" t="n">
        <v>1010960690</v>
      </c>
      <c r="F7138" s="1001" t="n">
        <v>96069</v>
      </c>
      <c r="G7138" s="1001" t="s">
        <v>15242</v>
      </c>
      <c r="H7138" s="1128" t="n">
        <v>205</v>
      </c>
      <c r="I7138" s="1068"/>
    </row>
    <row r="7139" customFormat="false" ht="12.75" hidden="false" customHeight="false" outlineLevel="0" collapsed="false">
      <c r="A7139" s="1001" t="n">
        <v>7137</v>
      </c>
      <c r="B7139" s="1001" t="s">
        <v>15243</v>
      </c>
      <c r="C7139" s="1001" t="s">
        <v>925</v>
      </c>
      <c r="D7139" s="1001" t="s">
        <v>848</v>
      </c>
      <c r="E7139" s="1001" t="n">
        <v>3150510830</v>
      </c>
      <c r="F7139" s="1001" t="n">
        <v>63083</v>
      </c>
      <c r="G7139" s="1001" t="s">
        <v>15244</v>
      </c>
      <c r="H7139" s="1128" t="n">
        <v>40523</v>
      </c>
      <c r="I7139" s="1068"/>
    </row>
    <row r="7140" customFormat="false" ht="12.75" hidden="false" customHeight="false" outlineLevel="0" collapsed="false">
      <c r="A7140" s="1001" t="n">
        <v>7138</v>
      </c>
      <c r="B7140" s="1001" t="s">
        <v>15245</v>
      </c>
      <c r="C7140" s="1001" t="s">
        <v>1117</v>
      </c>
      <c r="D7140" s="1001" t="s">
        <v>852</v>
      </c>
      <c r="E7140" s="1001" t="n">
        <v>1030571530</v>
      </c>
      <c r="F7140" s="1001" t="n">
        <v>18156</v>
      </c>
      <c r="G7140" s="1001" t="s">
        <v>15246</v>
      </c>
      <c r="H7140" s="1128" t="n">
        <v>507</v>
      </c>
      <c r="I7140" s="1068"/>
    </row>
    <row r="7141" customFormat="false" ht="12.75" hidden="false" customHeight="false" outlineLevel="0" collapsed="false">
      <c r="A7141" s="1001" t="n">
        <v>7139</v>
      </c>
      <c r="B7141" s="1001" t="s">
        <v>15247</v>
      </c>
      <c r="C7141" s="1001" t="s">
        <v>999</v>
      </c>
      <c r="D7141" s="1001" t="s">
        <v>852</v>
      </c>
      <c r="E7141" s="1001" t="n">
        <v>1030122050</v>
      </c>
      <c r="F7141" s="1001" t="n">
        <v>16214</v>
      </c>
      <c r="G7141" s="1001" t="s">
        <v>15248</v>
      </c>
      <c r="H7141" s="1128" t="n">
        <v>8620</v>
      </c>
      <c r="I7141" s="1068"/>
    </row>
    <row r="7142" customFormat="false" ht="12.75" hidden="false" customHeight="false" outlineLevel="0" collapsed="false">
      <c r="A7142" s="1001" t="n">
        <v>7140</v>
      </c>
      <c r="B7142" s="1001" t="s">
        <v>15249</v>
      </c>
      <c r="C7142" s="1001" t="s">
        <v>908</v>
      </c>
      <c r="D7142" s="1001" t="s">
        <v>854</v>
      </c>
      <c r="E7142" s="1001" t="n">
        <v>1010272260</v>
      </c>
      <c r="F7142" s="1001" t="n">
        <v>4226</v>
      </c>
      <c r="G7142" s="1001" t="s">
        <v>15250</v>
      </c>
      <c r="H7142" s="1128" t="n">
        <v>162</v>
      </c>
      <c r="I7142" s="1068"/>
    </row>
    <row r="7143" customFormat="false" ht="12.75" hidden="false" customHeight="false" outlineLevel="0" collapsed="false">
      <c r="A7143" s="1001" t="n">
        <v>7141</v>
      </c>
      <c r="B7143" s="1001" t="s">
        <v>15251</v>
      </c>
      <c r="C7143" s="1001" t="s">
        <v>939</v>
      </c>
      <c r="D7143" s="1001" t="s">
        <v>464</v>
      </c>
      <c r="E7143" s="1001" t="n">
        <v>2120330770</v>
      </c>
      <c r="F7143" s="1001" t="n">
        <v>60078</v>
      </c>
      <c r="G7143" s="1001" t="s">
        <v>15252</v>
      </c>
      <c r="H7143" s="1128" t="n">
        <v>1315</v>
      </c>
      <c r="I7143" s="1068"/>
    </row>
    <row r="7144" customFormat="false" ht="12.75" hidden="false" customHeight="false" outlineLevel="0" collapsed="false">
      <c r="A7144" s="1001" t="n">
        <v>7142</v>
      </c>
      <c r="B7144" s="1001" t="s">
        <v>15253</v>
      </c>
      <c r="C7144" s="1001" t="s">
        <v>1035</v>
      </c>
      <c r="D7144" s="1001" t="s">
        <v>854</v>
      </c>
      <c r="E7144" s="1001" t="n">
        <v>1010812631</v>
      </c>
      <c r="F7144" s="1001" t="n">
        <v>1274</v>
      </c>
      <c r="G7144" s="1001" t="s">
        <v>15254</v>
      </c>
      <c r="H7144" s="1128" t="n">
        <v>620</v>
      </c>
      <c r="I7144" s="1068"/>
    </row>
    <row r="7145" customFormat="false" ht="12.75" hidden="false" customHeight="false" outlineLevel="0" collapsed="false">
      <c r="A7145" s="1001" t="n">
        <v>7143</v>
      </c>
      <c r="B7145" s="1001" t="s">
        <v>15255</v>
      </c>
      <c r="C7145" s="1001" t="s">
        <v>1117</v>
      </c>
      <c r="D7145" s="1001" t="s">
        <v>852</v>
      </c>
      <c r="E7145" s="1001" t="n">
        <v>1030571540</v>
      </c>
      <c r="F7145" s="1001" t="n">
        <v>18157</v>
      </c>
      <c r="G7145" s="1001" t="s">
        <v>15256</v>
      </c>
      <c r="H7145" s="1128" t="n">
        <v>929</v>
      </c>
      <c r="I7145" s="1068"/>
    </row>
    <row r="7146" customFormat="false" ht="12.75" hidden="false" customHeight="false" outlineLevel="0" collapsed="false">
      <c r="A7146" s="1001" t="n">
        <v>7144</v>
      </c>
      <c r="B7146" s="1001" t="s">
        <v>15257</v>
      </c>
      <c r="C7146" s="1001" t="s">
        <v>1117</v>
      </c>
      <c r="D7146" s="1001" t="s">
        <v>852</v>
      </c>
      <c r="E7146" s="1001" t="n">
        <v>1030571560</v>
      </c>
      <c r="F7146" s="1001" t="n">
        <v>18159</v>
      </c>
      <c r="G7146" s="1001" t="s">
        <v>15258</v>
      </c>
      <c r="H7146" s="1128" t="n">
        <v>2387</v>
      </c>
      <c r="I7146" s="1068"/>
    </row>
    <row r="7147" customFormat="false" ht="12.75" hidden="false" customHeight="false" outlineLevel="0" collapsed="false">
      <c r="A7147" s="1001" t="n">
        <v>7145</v>
      </c>
      <c r="B7147" s="1001" t="s">
        <v>15259</v>
      </c>
      <c r="C7147" s="1001" t="s">
        <v>999</v>
      </c>
      <c r="D7147" s="1001" t="s">
        <v>852</v>
      </c>
      <c r="E7147" s="1001" t="n">
        <v>1030122061</v>
      </c>
      <c r="F7147" s="1001" t="n">
        <v>16215</v>
      </c>
      <c r="G7147" s="1001" t="s">
        <v>15260</v>
      </c>
      <c r="H7147" s="1128" t="n">
        <v>2183</v>
      </c>
      <c r="I7147" s="1068"/>
    </row>
    <row r="7148" customFormat="false" ht="12.75" hidden="false" customHeight="false" outlineLevel="0" collapsed="false">
      <c r="A7148" s="1001" t="n">
        <v>7146</v>
      </c>
      <c r="B7148" s="1001" t="s">
        <v>15261</v>
      </c>
      <c r="C7148" s="1001" t="s">
        <v>1117</v>
      </c>
      <c r="D7148" s="1001" t="s">
        <v>852</v>
      </c>
      <c r="E7148" s="1001" t="n">
        <v>1030571550</v>
      </c>
      <c r="F7148" s="1001" t="n">
        <v>18158</v>
      </c>
      <c r="G7148" s="1001" t="s">
        <v>15262</v>
      </c>
      <c r="H7148" s="1128" t="n">
        <v>313</v>
      </c>
      <c r="I7148" s="1068"/>
    </row>
    <row r="7149" customFormat="false" ht="12.75" hidden="false" customHeight="false" outlineLevel="0" collapsed="false">
      <c r="A7149" s="1001" t="n">
        <v>7147</v>
      </c>
      <c r="B7149" s="1001" t="s">
        <v>15263</v>
      </c>
      <c r="C7149" s="1001" t="s">
        <v>890</v>
      </c>
      <c r="D7149" s="1001" t="s">
        <v>468</v>
      </c>
      <c r="E7149" s="1001" t="n">
        <v>3130600430</v>
      </c>
      <c r="F7149" s="1001" t="n">
        <v>68043</v>
      </c>
      <c r="G7149" s="1001" t="s">
        <v>15264</v>
      </c>
      <c r="H7149" s="1128" t="n">
        <v>2883</v>
      </c>
      <c r="I7149" s="1068"/>
    </row>
    <row r="7150" customFormat="false" ht="12.75" hidden="false" customHeight="false" outlineLevel="0" collapsed="false">
      <c r="A7150" s="1001" t="n">
        <v>7148</v>
      </c>
      <c r="B7150" s="1001" t="s">
        <v>15265</v>
      </c>
      <c r="C7150" s="1001" t="s">
        <v>951</v>
      </c>
      <c r="D7150" s="1001" t="s">
        <v>852</v>
      </c>
      <c r="E7150" s="1001" t="n">
        <v>1030261040</v>
      </c>
      <c r="F7150" s="1001" t="n">
        <v>19107</v>
      </c>
      <c r="G7150" s="1001" t="s">
        <v>15266</v>
      </c>
      <c r="H7150" s="1128" t="n">
        <v>2103</v>
      </c>
      <c r="I7150" s="1068"/>
    </row>
    <row r="7151" customFormat="false" ht="12.75" hidden="false" customHeight="false" outlineLevel="0" collapsed="false">
      <c r="A7151" s="1001" t="n">
        <v>7149</v>
      </c>
      <c r="B7151" s="1001" t="s">
        <v>15267</v>
      </c>
      <c r="C7151" s="1001" t="s">
        <v>999</v>
      </c>
      <c r="D7151" s="1001" t="s">
        <v>852</v>
      </c>
      <c r="E7151" s="1001" t="n">
        <v>1030122070</v>
      </c>
      <c r="F7151" s="1001" t="n">
        <v>16216</v>
      </c>
      <c r="G7151" s="1001" t="s">
        <v>15268</v>
      </c>
      <c r="H7151" s="1128" t="n">
        <v>2526</v>
      </c>
      <c r="I7151" s="1068"/>
    </row>
    <row r="7152" customFormat="false" ht="12.75" hidden="false" customHeight="false" outlineLevel="0" collapsed="false">
      <c r="A7152" s="1001" t="n">
        <v>7150</v>
      </c>
      <c r="B7152" s="1001" t="s">
        <v>15269</v>
      </c>
      <c r="C7152" s="1001" t="s">
        <v>925</v>
      </c>
      <c r="D7152" s="1001" t="s">
        <v>848</v>
      </c>
      <c r="E7152" s="1001" t="n">
        <v>3150510840</v>
      </c>
      <c r="F7152" s="1001" t="n">
        <v>63084</v>
      </c>
      <c r="G7152" s="1001" t="s">
        <v>15270</v>
      </c>
      <c r="H7152" s="1128" t="n">
        <v>81289</v>
      </c>
      <c r="I7152" s="1068"/>
    </row>
    <row r="7153" customFormat="false" ht="12.75" hidden="false" customHeight="false" outlineLevel="0" collapsed="false">
      <c r="A7153" s="1001" t="n">
        <v>7151</v>
      </c>
      <c r="B7153" s="1001" t="s">
        <v>15271</v>
      </c>
      <c r="C7153" s="1001" t="s">
        <v>1453</v>
      </c>
      <c r="D7153" s="1001" t="s">
        <v>861</v>
      </c>
      <c r="E7153" s="1001" t="n">
        <v>1050870410</v>
      </c>
      <c r="F7153" s="1001" t="n">
        <v>27041</v>
      </c>
      <c r="G7153" s="1001" t="s">
        <v>15272</v>
      </c>
      <c r="H7153" s="1128" t="n">
        <v>4766</v>
      </c>
      <c r="I7153" s="1068"/>
    </row>
    <row r="7154" customFormat="false" ht="12.75" hidden="false" customHeight="false" outlineLevel="0" collapsed="false">
      <c r="A7154" s="1001" t="n">
        <v>7152</v>
      </c>
      <c r="B7154" s="1001" t="s">
        <v>15273</v>
      </c>
      <c r="C7154" s="1001" t="s">
        <v>1174</v>
      </c>
      <c r="D7154" s="1001" t="s">
        <v>847</v>
      </c>
      <c r="E7154" s="1001" t="n">
        <v>3180221440</v>
      </c>
      <c r="F7154" s="1001" t="n">
        <v>79148</v>
      </c>
      <c r="G7154" s="1001" t="s">
        <v>15274</v>
      </c>
      <c r="H7154" s="1128" t="n">
        <v>961</v>
      </c>
      <c r="I7154" s="1068"/>
    </row>
    <row r="7155" customFormat="false" ht="12.75" hidden="false" customHeight="false" outlineLevel="0" collapsed="false">
      <c r="A7155" s="1001" t="n">
        <v>7153</v>
      </c>
      <c r="B7155" s="1001" t="s">
        <v>15275</v>
      </c>
      <c r="C7155" s="1001" t="s">
        <v>1151</v>
      </c>
      <c r="D7155" s="1001" t="s">
        <v>852</v>
      </c>
      <c r="E7155" s="1001" t="n">
        <v>1030770670</v>
      </c>
      <c r="F7155" s="1001" t="n">
        <v>14067</v>
      </c>
      <c r="G7155" s="1001" t="s">
        <v>15276</v>
      </c>
      <c r="H7155" s="1128" t="n">
        <v>745</v>
      </c>
      <c r="I7155" s="1068"/>
    </row>
    <row r="7156" customFormat="false" ht="12.75" hidden="false" customHeight="false" outlineLevel="0" collapsed="false">
      <c r="A7156" s="1001" t="n">
        <v>7154</v>
      </c>
      <c r="B7156" s="1001" t="s">
        <v>15277</v>
      </c>
      <c r="C7156" s="1001" t="s">
        <v>1087</v>
      </c>
      <c r="D7156" s="1001" t="s">
        <v>848</v>
      </c>
      <c r="E7156" s="1001" t="n">
        <v>3150081090</v>
      </c>
      <c r="F7156" s="1001" t="n">
        <v>64110</v>
      </c>
      <c r="G7156" s="1001" t="s">
        <v>15278</v>
      </c>
      <c r="H7156" s="1128" t="n">
        <v>1202</v>
      </c>
      <c r="I7156" s="1068"/>
    </row>
    <row r="7157" customFormat="false" ht="12.75" hidden="false" customHeight="false" outlineLevel="0" collapsed="false">
      <c r="A7157" s="1001" t="n">
        <v>7155</v>
      </c>
      <c r="B7157" s="1001" t="s">
        <v>15279</v>
      </c>
      <c r="C7157" s="1001" t="s">
        <v>908</v>
      </c>
      <c r="D7157" s="1001" t="s">
        <v>854</v>
      </c>
      <c r="E7157" s="1001" t="n">
        <v>1010272270</v>
      </c>
      <c r="F7157" s="1001" t="n">
        <v>4227</v>
      </c>
      <c r="G7157" s="1001" t="s">
        <v>15280</v>
      </c>
      <c r="H7157" s="1128" t="n">
        <v>489</v>
      </c>
      <c r="I7157" s="1068"/>
    </row>
    <row r="7158" customFormat="false" ht="12.75" hidden="false" customHeight="false" outlineLevel="0" collapsed="false">
      <c r="A7158" s="1001" t="n">
        <v>7156</v>
      </c>
      <c r="B7158" s="1001" t="s">
        <v>15281</v>
      </c>
      <c r="C7158" s="1001" t="s">
        <v>922</v>
      </c>
      <c r="D7158" s="1001" t="s">
        <v>848</v>
      </c>
      <c r="E7158" s="1001" t="n">
        <v>3150721490</v>
      </c>
      <c r="F7158" s="1001" t="n">
        <v>65149</v>
      </c>
      <c r="G7158" s="1001" t="s">
        <v>15282</v>
      </c>
      <c r="H7158" s="1128" t="n">
        <v>1982</v>
      </c>
      <c r="I7158" s="1068"/>
    </row>
    <row r="7159" customFormat="false" ht="12.75" hidden="false" customHeight="false" outlineLevel="0" collapsed="false">
      <c r="A7159" s="1001" t="n">
        <v>7157</v>
      </c>
      <c r="B7159" s="1001" t="s">
        <v>15283</v>
      </c>
      <c r="C7159" s="1001" t="s">
        <v>999</v>
      </c>
      <c r="D7159" s="1001" t="s">
        <v>852</v>
      </c>
      <c r="E7159" s="1001" t="n">
        <v>1030122080</v>
      </c>
      <c r="F7159" s="1001" t="n">
        <v>16217</v>
      </c>
      <c r="G7159" s="1001" t="s">
        <v>15284</v>
      </c>
      <c r="H7159" s="1128" t="n">
        <v>1127</v>
      </c>
      <c r="I7159" s="1068"/>
    </row>
    <row r="7160" customFormat="false" ht="12.75" hidden="false" customHeight="false" outlineLevel="0" collapsed="false">
      <c r="A7160" s="1001" t="n">
        <v>7158</v>
      </c>
      <c r="B7160" s="1001" t="s">
        <v>15285</v>
      </c>
      <c r="C7160" s="1001" t="s">
        <v>1035</v>
      </c>
      <c r="D7160" s="1001" t="s">
        <v>854</v>
      </c>
      <c r="E7160" s="1001" t="n">
        <v>1010812640</v>
      </c>
      <c r="F7160" s="1001" t="n">
        <v>1275</v>
      </c>
      <c r="G7160" s="1001" t="s">
        <v>15286</v>
      </c>
      <c r="H7160" s="1128" t="n">
        <v>4591</v>
      </c>
      <c r="I7160" s="1068"/>
    </row>
    <row r="7161" customFormat="false" ht="12.75" hidden="false" customHeight="false" outlineLevel="0" collapsed="false">
      <c r="A7161" s="1001" t="n">
        <v>7159</v>
      </c>
      <c r="B7161" s="1001" t="s">
        <v>15287</v>
      </c>
      <c r="C7161" s="1001" t="s">
        <v>908</v>
      </c>
      <c r="D7161" s="1001" t="s">
        <v>854</v>
      </c>
      <c r="E7161" s="1001" t="n">
        <v>1010272280</v>
      </c>
      <c r="F7161" s="1001" t="n">
        <v>4228</v>
      </c>
      <c r="G7161" s="1001" t="s">
        <v>15288</v>
      </c>
      <c r="H7161" s="1128" t="n">
        <v>744</v>
      </c>
      <c r="I7161" s="1068"/>
    </row>
    <row r="7162" customFormat="false" ht="12.75" hidden="false" customHeight="false" outlineLevel="0" collapsed="false">
      <c r="A7162" s="1001" t="n">
        <v>7160</v>
      </c>
      <c r="B7162" s="1001" t="s">
        <v>15289</v>
      </c>
      <c r="C7162" s="1001" t="s">
        <v>1320</v>
      </c>
      <c r="D7162" s="1001" t="s">
        <v>462</v>
      </c>
      <c r="E7162" s="1001" t="n">
        <v>2111050400</v>
      </c>
      <c r="F7162" s="1001" t="n">
        <v>109040</v>
      </c>
      <c r="G7162" s="1001" t="s">
        <v>15290</v>
      </c>
      <c r="H7162" s="1128" t="n">
        <v>1884</v>
      </c>
      <c r="I7162" s="1068"/>
    </row>
    <row r="7163" customFormat="false" ht="12.75" hidden="false" customHeight="false" outlineLevel="0" collapsed="false">
      <c r="A7163" s="1001" t="n">
        <v>7161</v>
      </c>
      <c r="B7163" s="1001" t="s">
        <v>15291</v>
      </c>
      <c r="C7163" s="1001" t="s">
        <v>2806</v>
      </c>
      <c r="D7163" s="1001" t="s">
        <v>855</v>
      </c>
      <c r="E7163" s="1001" t="n">
        <v>3160160190</v>
      </c>
      <c r="F7163" s="1001" t="n">
        <v>74019</v>
      </c>
      <c r="G7163" s="1001" t="s">
        <v>15292</v>
      </c>
      <c r="H7163" s="1128" t="n">
        <v>10151</v>
      </c>
      <c r="I7163" s="1068"/>
    </row>
    <row r="7164" customFormat="false" ht="12.75" hidden="false" customHeight="false" outlineLevel="0" collapsed="false">
      <c r="A7164" s="1001" t="n">
        <v>7162</v>
      </c>
      <c r="B7164" s="1001" t="s">
        <v>15293</v>
      </c>
      <c r="C7164" s="1001" t="s">
        <v>1084</v>
      </c>
      <c r="D7164" s="1001" t="s">
        <v>850</v>
      </c>
      <c r="E7164" s="1001" t="n">
        <v>1060851220</v>
      </c>
      <c r="F7164" s="1001" t="n">
        <v>30122</v>
      </c>
      <c r="G7164" s="1001" t="s">
        <v>15294</v>
      </c>
      <c r="H7164" s="1128" t="n">
        <v>2068</v>
      </c>
      <c r="I7164" s="1068"/>
    </row>
    <row r="7165" customFormat="false" ht="12.75" hidden="false" customHeight="false" outlineLevel="0" collapsed="false">
      <c r="A7165" s="1001" t="n">
        <v>7163</v>
      </c>
      <c r="B7165" s="1001" t="s">
        <v>15295</v>
      </c>
      <c r="C7165" s="1001" t="s">
        <v>1071</v>
      </c>
      <c r="D7165" s="1001" t="s">
        <v>861</v>
      </c>
      <c r="E7165" s="1001" t="n">
        <v>1050901070</v>
      </c>
      <c r="F7165" s="1001" t="n">
        <v>24107</v>
      </c>
      <c r="G7165" s="1001" t="s">
        <v>15296</v>
      </c>
      <c r="H7165" s="1128" t="n">
        <v>5817</v>
      </c>
      <c r="I7165" s="1068"/>
    </row>
    <row r="7166" customFormat="false" ht="12.75" hidden="false" customHeight="false" outlineLevel="0" collapsed="false">
      <c r="A7166" s="1001" t="n">
        <v>7164</v>
      </c>
      <c r="B7166" s="1001" t="s">
        <v>15297</v>
      </c>
      <c r="C7166" s="1001" t="s">
        <v>1325</v>
      </c>
      <c r="D7166" s="1001" t="s">
        <v>468</v>
      </c>
      <c r="E7166" s="1001" t="n">
        <v>3130230930</v>
      </c>
      <c r="F7166" s="1001" t="n">
        <v>69093</v>
      </c>
      <c r="G7166" s="1001" t="s">
        <v>15298</v>
      </c>
      <c r="H7166" s="1128" t="n">
        <v>717</v>
      </c>
      <c r="I7166" s="1068"/>
    </row>
    <row r="7167" customFormat="false" ht="12.75" hidden="false" customHeight="false" outlineLevel="0" collapsed="false">
      <c r="A7167" s="1001" t="n">
        <v>7165</v>
      </c>
      <c r="B7167" s="1001" t="s">
        <v>15299</v>
      </c>
      <c r="C7167" s="1001" t="s">
        <v>1100</v>
      </c>
      <c r="D7167" s="1001" t="s">
        <v>848</v>
      </c>
      <c r="E7167" s="1001" t="n">
        <v>3150110740</v>
      </c>
      <c r="F7167" s="1001" t="n">
        <v>62076</v>
      </c>
      <c r="G7167" s="1001" t="s">
        <v>15300</v>
      </c>
      <c r="H7167" s="1128" t="n">
        <v>3260</v>
      </c>
      <c r="I7167" s="1068"/>
    </row>
    <row r="7168" customFormat="false" ht="12.75" hidden="false" customHeight="false" outlineLevel="0" collapsed="false">
      <c r="A7168" s="1001" t="n">
        <v>7166</v>
      </c>
      <c r="B7168" s="1001" t="s">
        <v>15301</v>
      </c>
      <c r="C7168" s="1001" t="s">
        <v>875</v>
      </c>
      <c r="D7168" s="1001" t="s">
        <v>861</v>
      </c>
      <c r="E7168" s="1001" t="n">
        <v>1050540920</v>
      </c>
      <c r="F7168" s="1001" t="n">
        <v>28092</v>
      </c>
      <c r="G7168" s="1001" t="s">
        <v>15302</v>
      </c>
      <c r="H7168" s="1128" t="n">
        <v>6110</v>
      </c>
      <c r="I7168" s="1068"/>
    </row>
    <row r="7169" customFormat="false" ht="12.75" hidden="false" customHeight="false" outlineLevel="0" collapsed="false">
      <c r="A7169" s="1001" t="n">
        <v>7167</v>
      </c>
      <c r="B7169" s="1001" t="s">
        <v>15303</v>
      </c>
      <c r="C7169" s="1001" t="s">
        <v>985</v>
      </c>
      <c r="D7169" s="1001" t="s">
        <v>857</v>
      </c>
      <c r="E7169" s="1001" t="n">
        <v>4190480960</v>
      </c>
      <c r="F7169" s="1001" t="n">
        <v>83098</v>
      </c>
      <c r="G7169" s="1001" t="s">
        <v>15304</v>
      </c>
      <c r="H7169" s="1128" t="n">
        <v>7268</v>
      </c>
      <c r="I7169" s="1068"/>
    </row>
    <row r="7170" customFormat="false" ht="12.75" hidden="false" customHeight="false" outlineLevel="0" collapsed="false">
      <c r="A7170" s="1001" t="n">
        <v>7168</v>
      </c>
      <c r="B7170" s="1001" t="s">
        <v>15305</v>
      </c>
      <c r="C7170" s="1001" t="s">
        <v>905</v>
      </c>
      <c r="D7170" s="1001" t="s">
        <v>855</v>
      </c>
      <c r="E7170" s="1001" t="n">
        <v>3160310540</v>
      </c>
      <c r="F7170" s="1001" t="n">
        <v>71056</v>
      </c>
      <c r="G7170" s="1001" t="s">
        <v>15306</v>
      </c>
      <c r="H7170" s="1128" t="n">
        <v>16567</v>
      </c>
      <c r="I7170" s="1068"/>
    </row>
    <row r="7171" customFormat="false" ht="12.75" hidden="false" customHeight="false" outlineLevel="0" collapsed="false">
      <c r="A7171" s="1001" t="n">
        <v>7169</v>
      </c>
      <c r="B7171" s="1001" t="s">
        <v>15307</v>
      </c>
      <c r="C7171" s="1001" t="s">
        <v>985</v>
      </c>
      <c r="D7171" s="1001" t="s">
        <v>857</v>
      </c>
      <c r="E7171" s="1001" t="n">
        <v>4190480961</v>
      </c>
      <c r="F7171" s="1001" t="n">
        <v>83108</v>
      </c>
      <c r="G7171" s="1001" t="s">
        <v>15308</v>
      </c>
      <c r="H7171" s="1128" t="n">
        <v>4484</v>
      </c>
      <c r="I7171" s="1068"/>
    </row>
    <row r="7172" customFormat="false" ht="12.75" hidden="false" customHeight="false" outlineLevel="0" collapsed="false">
      <c r="A7172" s="1001" t="n">
        <v>7170</v>
      </c>
      <c r="B7172" s="1001" t="s">
        <v>15309</v>
      </c>
      <c r="C7172" s="1001" t="s">
        <v>908</v>
      </c>
      <c r="D7172" s="1001" t="s">
        <v>854</v>
      </c>
      <c r="E7172" s="1001" t="n">
        <v>1010272290</v>
      </c>
      <c r="F7172" s="1001" t="n">
        <v>4229</v>
      </c>
      <c r="G7172" s="1001" t="s">
        <v>15310</v>
      </c>
      <c r="H7172" s="1128" t="n">
        <v>48</v>
      </c>
      <c r="I7172" s="1068"/>
    </row>
    <row r="7173" customFormat="false" ht="12.75" hidden="false" customHeight="false" outlineLevel="0" collapsed="false">
      <c r="A7173" s="1001" t="n">
        <v>7171</v>
      </c>
      <c r="B7173" s="1001" t="s">
        <v>15311</v>
      </c>
      <c r="C7173" s="1001" t="s">
        <v>1250</v>
      </c>
      <c r="D7173" s="1001" t="s">
        <v>857</v>
      </c>
      <c r="E7173" s="1001" t="n">
        <v>4190550700</v>
      </c>
      <c r="F7173" s="1001" t="n">
        <v>82072</v>
      </c>
      <c r="G7173" s="1001" t="s">
        <v>15312</v>
      </c>
      <c r="H7173" s="1128" t="n">
        <v>4201</v>
      </c>
      <c r="I7173" s="1068"/>
    </row>
    <row r="7174" customFormat="false" ht="12.75" hidden="false" customHeight="false" outlineLevel="0" collapsed="false">
      <c r="A7174" s="1001" t="n">
        <v>7172</v>
      </c>
      <c r="B7174" s="1001" t="s">
        <v>15313</v>
      </c>
      <c r="C7174" s="1001" t="s">
        <v>1117</v>
      </c>
      <c r="D7174" s="1001" t="s">
        <v>852</v>
      </c>
      <c r="E7174" s="1001" t="n">
        <v>1030571570</v>
      </c>
      <c r="F7174" s="1001" t="n">
        <v>18160</v>
      </c>
      <c r="G7174" s="1001" t="s">
        <v>15314</v>
      </c>
      <c r="H7174" s="1128" t="n">
        <v>3480</v>
      </c>
      <c r="I7174" s="1068"/>
    </row>
    <row r="7175" customFormat="false" ht="12.75" hidden="false" customHeight="false" outlineLevel="0" collapsed="false">
      <c r="A7175" s="1001" t="n">
        <v>7173</v>
      </c>
      <c r="B7175" s="1001" t="s">
        <v>15315</v>
      </c>
      <c r="C7175" s="1001" t="s">
        <v>1325</v>
      </c>
      <c r="D7175" s="1001" t="s">
        <v>468</v>
      </c>
      <c r="E7175" s="1001" t="n">
        <v>3130230940</v>
      </c>
      <c r="F7175" s="1001" t="n">
        <v>69094</v>
      </c>
      <c r="G7175" s="1001" t="s">
        <v>15316</v>
      </c>
      <c r="H7175" s="1128" t="n">
        <v>4206</v>
      </c>
      <c r="I7175" s="1068"/>
    </row>
    <row r="7176" customFormat="false" ht="12.75" hidden="false" customHeight="false" outlineLevel="0" collapsed="false">
      <c r="A7176" s="1001" t="n">
        <v>7174</v>
      </c>
      <c r="B7176" s="1001" t="s">
        <v>15317</v>
      </c>
      <c r="C7176" s="1001" t="s">
        <v>1009</v>
      </c>
      <c r="D7176" s="1001" t="s">
        <v>861</v>
      </c>
      <c r="E7176" s="1001" t="n">
        <v>1050890850</v>
      </c>
      <c r="F7176" s="1001" t="n">
        <v>23086</v>
      </c>
      <c r="G7176" s="1001" t="s">
        <v>15318</v>
      </c>
      <c r="H7176" s="1128" t="n">
        <v>2967</v>
      </c>
      <c r="I7176" s="1068"/>
    </row>
    <row r="7177" customFormat="false" ht="12.75" hidden="false" customHeight="false" outlineLevel="0" collapsed="false">
      <c r="A7177" s="1001" t="n">
        <v>7175</v>
      </c>
      <c r="B7177" s="1001" t="s">
        <v>15319</v>
      </c>
      <c r="C7177" s="1001" t="s">
        <v>1071</v>
      </c>
      <c r="D7177" s="1001" t="s">
        <v>861</v>
      </c>
      <c r="E7177" s="1001" t="n">
        <v>1050901080</v>
      </c>
      <c r="F7177" s="1001" t="n">
        <v>24108</v>
      </c>
      <c r="G7177" s="1001" t="s">
        <v>15320</v>
      </c>
      <c r="H7177" s="1128" t="n">
        <v>11738</v>
      </c>
      <c r="I7177" s="1068"/>
    </row>
    <row r="7178" customFormat="false" ht="12.75" hidden="false" customHeight="false" outlineLevel="0" collapsed="false">
      <c r="A7178" s="1001" t="n">
        <v>7176</v>
      </c>
      <c r="B7178" s="1001" t="s">
        <v>15321</v>
      </c>
      <c r="C7178" s="1001" t="s">
        <v>917</v>
      </c>
      <c r="D7178" s="1001" t="s">
        <v>464</v>
      </c>
      <c r="E7178" s="1001" t="n">
        <v>2120690680</v>
      </c>
      <c r="F7178" s="1001" t="n">
        <v>57070</v>
      </c>
      <c r="G7178" s="1001" t="s">
        <v>15322</v>
      </c>
      <c r="H7178" s="1128" t="n">
        <v>1221</v>
      </c>
      <c r="I7178" s="1068"/>
    </row>
    <row r="7179" customFormat="false" ht="12.75" hidden="false" customHeight="false" outlineLevel="0" collapsed="false">
      <c r="A7179" s="1001" t="n">
        <v>7177</v>
      </c>
      <c r="B7179" s="1001" t="s">
        <v>15323</v>
      </c>
      <c r="C7179" s="1001" t="s">
        <v>939</v>
      </c>
      <c r="D7179" s="1001" t="s">
        <v>464</v>
      </c>
      <c r="E7179" s="1001" t="n">
        <v>2120330780</v>
      </c>
      <c r="F7179" s="1001" t="n">
        <v>60079</v>
      </c>
      <c r="G7179" s="1001" t="s">
        <v>15324</v>
      </c>
      <c r="H7179" s="1128" t="n">
        <v>4733</v>
      </c>
      <c r="I7179" s="1068"/>
    </row>
    <row r="7180" customFormat="false" ht="12.75" hidden="false" customHeight="false" outlineLevel="0" collapsed="false">
      <c r="A7180" s="1001" t="n">
        <v>7178</v>
      </c>
      <c r="B7180" s="1001" t="s">
        <v>15325</v>
      </c>
      <c r="C7180" s="1001" t="s">
        <v>1796</v>
      </c>
      <c r="D7180" s="1001" t="s">
        <v>855</v>
      </c>
      <c r="E7180" s="1001" t="n">
        <v>3160780280</v>
      </c>
      <c r="F7180" s="1001" t="n">
        <v>73028</v>
      </c>
      <c r="G7180" s="1001" t="s">
        <v>15326</v>
      </c>
      <c r="H7180" s="1128" t="n">
        <v>4165</v>
      </c>
      <c r="I7180" s="1068"/>
    </row>
    <row r="7181" customFormat="false" ht="12.75" hidden="false" customHeight="false" outlineLevel="0" collapsed="false">
      <c r="A7181" s="1001" t="n">
        <v>7179</v>
      </c>
      <c r="B7181" s="1001" t="s">
        <v>15327</v>
      </c>
      <c r="C7181" s="1001" t="s">
        <v>951</v>
      </c>
      <c r="D7181" s="1001" t="s">
        <v>852</v>
      </c>
      <c r="E7181" s="1001" t="n">
        <v>1030261050</v>
      </c>
      <c r="F7181" s="1001" t="n">
        <v>19108</v>
      </c>
      <c r="G7181" s="1001" t="s">
        <v>15328</v>
      </c>
      <c r="H7181" s="1128" t="n">
        <v>574</v>
      </c>
      <c r="I7181" s="1068"/>
    </row>
    <row r="7182" customFormat="false" ht="12.75" hidden="false" customHeight="false" outlineLevel="0" collapsed="false">
      <c r="A7182" s="1001" t="n">
        <v>7180</v>
      </c>
      <c r="B7182" s="1001" t="s">
        <v>15329</v>
      </c>
      <c r="C7182" s="1001" t="s">
        <v>917</v>
      </c>
      <c r="D7182" s="1001" t="s">
        <v>464</v>
      </c>
      <c r="E7182" s="1001" t="n">
        <v>2120690670</v>
      </c>
      <c r="F7182" s="1001" t="n">
        <v>57069</v>
      </c>
      <c r="G7182" s="1001" t="s">
        <v>15330</v>
      </c>
      <c r="H7182" s="1128" t="n">
        <v>1333</v>
      </c>
      <c r="I7182" s="1068"/>
    </row>
    <row r="7183" customFormat="false" ht="12.75" hidden="false" customHeight="false" outlineLevel="0" collapsed="false">
      <c r="A7183" s="1001" t="n">
        <v>7181</v>
      </c>
      <c r="B7183" s="1001" t="s">
        <v>15331</v>
      </c>
      <c r="C7183" s="1001" t="s">
        <v>1325</v>
      </c>
      <c r="D7183" s="1001" t="s">
        <v>468</v>
      </c>
      <c r="E7183" s="1001" t="n">
        <v>3130230950</v>
      </c>
      <c r="F7183" s="1001" t="n">
        <v>69095</v>
      </c>
      <c r="G7183" s="1001" t="s">
        <v>15332</v>
      </c>
      <c r="H7183" s="1128" t="n">
        <v>1152</v>
      </c>
      <c r="I7183" s="1068"/>
    </row>
    <row r="7184" customFormat="false" ht="12.75" hidden="false" customHeight="false" outlineLevel="0" collapsed="false">
      <c r="A7184" s="1001" t="n">
        <v>7182</v>
      </c>
      <c r="B7184" s="1001" t="s">
        <v>15333</v>
      </c>
      <c r="C7184" s="1001" t="s">
        <v>1132</v>
      </c>
      <c r="D7184" s="1001" t="s">
        <v>468</v>
      </c>
      <c r="E7184" s="1001" t="n">
        <v>3130790420</v>
      </c>
      <c r="F7184" s="1001" t="n">
        <v>67043</v>
      </c>
      <c r="G7184" s="1001" t="s">
        <v>15334</v>
      </c>
      <c r="H7184" s="1128" t="n">
        <v>2460</v>
      </c>
      <c r="I7184" s="1068"/>
    </row>
    <row r="7185" customFormat="false" ht="12.75" hidden="false" customHeight="false" outlineLevel="0" collapsed="false">
      <c r="A7185" s="1001" t="n">
        <v>7183</v>
      </c>
      <c r="B7185" s="1001" t="s">
        <v>15335</v>
      </c>
      <c r="C7185" s="1001" t="s">
        <v>1117</v>
      </c>
      <c r="D7185" s="1001" t="s">
        <v>852</v>
      </c>
      <c r="E7185" s="1001" t="n">
        <v>1030571580</v>
      </c>
      <c r="F7185" s="1001" t="n">
        <v>18161</v>
      </c>
      <c r="G7185" s="1001" t="s">
        <v>15336</v>
      </c>
      <c r="H7185" s="1128" t="n">
        <v>816</v>
      </c>
      <c r="I7185" s="1068"/>
    </row>
    <row r="7186" customFormat="false" ht="12.75" hidden="false" customHeight="false" outlineLevel="0" collapsed="false">
      <c r="A7186" s="1001" t="n">
        <v>7184</v>
      </c>
      <c r="B7186" s="1001" t="s">
        <v>15337</v>
      </c>
      <c r="C7186" s="1001" t="s">
        <v>1591</v>
      </c>
      <c r="D7186" s="1001" t="s">
        <v>851</v>
      </c>
      <c r="E7186" s="1001" t="n">
        <v>1070340620</v>
      </c>
      <c r="F7186" s="1001" t="n">
        <v>10062</v>
      </c>
      <c r="G7186" s="1001" t="s">
        <v>15338</v>
      </c>
      <c r="H7186" s="1128" t="n">
        <v>2195</v>
      </c>
      <c r="I7186" s="1068"/>
    </row>
    <row r="7187" customFormat="false" ht="12.75" hidden="false" customHeight="false" outlineLevel="0" collapsed="false">
      <c r="A7187" s="1001" t="n">
        <v>7185</v>
      </c>
      <c r="B7187" s="1001" t="s">
        <v>15339</v>
      </c>
      <c r="C7187" s="1001" t="s">
        <v>1154</v>
      </c>
      <c r="D7187" s="1001" t="s">
        <v>849</v>
      </c>
      <c r="E7187" s="1001" t="n">
        <v>1080560410</v>
      </c>
      <c r="F7187" s="1001" t="n">
        <v>34041</v>
      </c>
      <c r="G7187" s="1001" t="s">
        <v>15340</v>
      </c>
      <c r="H7187" s="1128" t="n">
        <v>7686</v>
      </c>
      <c r="I7187" s="1068"/>
    </row>
    <row r="7188" customFormat="false" ht="12.75" hidden="false" customHeight="false" outlineLevel="0" collapsed="false">
      <c r="A7188" s="1001" t="n">
        <v>7186</v>
      </c>
      <c r="B7188" s="1001" t="s">
        <v>15341</v>
      </c>
      <c r="C7188" s="1001" t="s">
        <v>1087</v>
      </c>
      <c r="D7188" s="1001" t="s">
        <v>848</v>
      </c>
      <c r="E7188" s="1001" t="n">
        <v>3150081100</v>
      </c>
      <c r="F7188" s="1001" t="n">
        <v>64111</v>
      </c>
      <c r="G7188" s="1001" t="s">
        <v>15342</v>
      </c>
      <c r="H7188" s="1128" t="n">
        <v>456</v>
      </c>
      <c r="I7188" s="1068"/>
    </row>
    <row r="7189" customFormat="false" ht="12.75" hidden="false" customHeight="false" outlineLevel="0" collapsed="false">
      <c r="A7189" s="1001" t="n">
        <v>7187</v>
      </c>
      <c r="B7189" s="1001" t="s">
        <v>15343</v>
      </c>
      <c r="C7189" s="1001" t="s">
        <v>884</v>
      </c>
      <c r="D7189" s="1001" t="s">
        <v>458</v>
      </c>
      <c r="E7189" s="1001" t="n">
        <v>2090750350</v>
      </c>
      <c r="F7189" s="1001" t="n">
        <v>52035</v>
      </c>
      <c r="G7189" s="1001" t="s">
        <v>15344</v>
      </c>
      <c r="H7189" s="1128" t="n">
        <v>7014</v>
      </c>
      <c r="I7189" s="1068"/>
    </row>
    <row r="7190" customFormat="false" ht="12.75" hidden="false" customHeight="false" outlineLevel="0" collapsed="false">
      <c r="A7190" s="1001" t="n">
        <v>7188</v>
      </c>
      <c r="B7190" s="1001" t="s">
        <v>15345</v>
      </c>
      <c r="C7190" s="1001" t="s">
        <v>1012</v>
      </c>
      <c r="D7190" s="1001" t="s">
        <v>464</v>
      </c>
      <c r="E7190" s="1001" t="n">
        <v>2120701050</v>
      </c>
      <c r="F7190" s="1001" t="n">
        <v>58106</v>
      </c>
      <c r="G7190" s="1001" t="s">
        <v>15346</v>
      </c>
      <c r="H7190" s="1128" t="n">
        <v>1079</v>
      </c>
      <c r="I7190" s="1068"/>
    </row>
    <row r="7191" customFormat="false" ht="12.75" hidden="false" customHeight="false" outlineLevel="0" collapsed="false">
      <c r="A7191" s="1001" t="n">
        <v>7189</v>
      </c>
      <c r="B7191" s="1001" t="s">
        <v>15347</v>
      </c>
      <c r="C7191" s="1001" t="s">
        <v>1625</v>
      </c>
      <c r="D7191" s="1001" t="s">
        <v>856</v>
      </c>
      <c r="E7191" s="1001" t="n">
        <v>4200530920</v>
      </c>
      <c r="F7191" s="1001" t="n">
        <v>91095</v>
      </c>
      <c r="G7191" s="1001" t="s">
        <v>15348</v>
      </c>
      <c r="H7191" s="1128" t="n">
        <v>11024</v>
      </c>
      <c r="I7191" s="1068"/>
    </row>
    <row r="7192" customFormat="false" ht="12.75" hidden="false" customHeight="false" outlineLevel="0" collapsed="false">
      <c r="A7192" s="1001" t="n">
        <v>7190</v>
      </c>
      <c r="B7192" s="1001" t="s">
        <v>15349</v>
      </c>
      <c r="C7192" s="1001" t="s">
        <v>988</v>
      </c>
      <c r="D7192" s="1001" t="s">
        <v>854</v>
      </c>
      <c r="E7192" s="1001" t="n">
        <v>1010021710</v>
      </c>
      <c r="F7192" s="1001" t="n">
        <v>6174</v>
      </c>
      <c r="G7192" s="1001" t="s">
        <v>15350</v>
      </c>
      <c r="H7192" s="1128" t="n">
        <v>26461</v>
      </c>
      <c r="I7192" s="1068"/>
    </row>
    <row r="7193" customFormat="false" ht="12.75" hidden="false" customHeight="false" outlineLevel="0" collapsed="false">
      <c r="A7193" s="1001" t="n">
        <v>7191</v>
      </c>
      <c r="B7193" s="1001" t="s">
        <v>15351</v>
      </c>
      <c r="C7193" s="1001" t="s">
        <v>942</v>
      </c>
      <c r="D7193" s="1001" t="s">
        <v>847</v>
      </c>
      <c r="E7193" s="1001" t="n">
        <v>3180251490</v>
      </c>
      <c r="F7193" s="1001" t="n">
        <v>78149</v>
      </c>
      <c r="G7193" s="1001" t="s">
        <v>15352</v>
      </c>
      <c r="H7193" s="1128" t="n">
        <v>5949</v>
      </c>
      <c r="I7193" s="1068"/>
    </row>
    <row r="7194" customFormat="false" ht="12.75" hidden="false" customHeight="false" outlineLevel="0" collapsed="false">
      <c r="A7194" s="1001" t="n">
        <v>7192</v>
      </c>
      <c r="B7194" s="1001" t="s">
        <v>15353</v>
      </c>
      <c r="C7194" s="1001" t="s">
        <v>922</v>
      </c>
      <c r="D7194" s="1001" t="s">
        <v>848</v>
      </c>
      <c r="E7194" s="1001" t="n">
        <v>3150721500</v>
      </c>
      <c r="F7194" s="1001" t="n">
        <v>65150</v>
      </c>
      <c r="G7194" s="1001" t="s">
        <v>15354</v>
      </c>
      <c r="H7194" s="1128" t="n">
        <v>473</v>
      </c>
      <c r="I7194" s="1068"/>
    </row>
    <row r="7195" customFormat="false" ht="12.75" hidden="false" customHeight="false" outlineLevel="0" collapsed="false">
      <c r="A7195" s="1001" t="n">
        <v>7193</v>
      </c>
      <c r="B7195" s="1001" t="s">
        <v>15355</v>
      </c>
      <c r="C7195" s="1001" t="s">
        <v>1132</v>
      </c>
      <c r="D7195" s="1001" t="s">
        <v>468</v>
      </c>
      <c r="E7195" s="1001" t="n">
        <v>3130790430</v>
      </c>
      <c r="F7195" s="1001" t="n">
        <v>67044</v>
      </c>
      <c r="G7195" s="1001" t="s">
        <v>15356</v>
      </c>
      <c r="H7195" s="1128" t="n">
        <v>11846</v>
      </c>
      <c r="I7195" s="1068"/>
    </row>
    <row r="7196" customFormat="false" ht="12.75" hidden="false" customHeight="false" outlineLevel="0" collapsed="false">
      <c r="A7196" s="1001" t="n">
        <v>7194</v>
      </c>
      <c r="B7196" s="1001" t="s">
        <v>15357</v>
      </c>
      <c r="C7196" s="1001" t="s">
        <v>985</v>
      </c>
      <c r="D7196" s="1001" t="s">
        <v>857</v>
      </c>
      <c r="E7196" s="1001" t="n">
        <v>4190480970</v>
      </c>
      <c r="F7196" s="1001" t="n">
        <v>83099</v>
      </c>
      <c r="G7196" s="1001" t="s">
        <v>15358</v>
      </c>
      <c r="H7196" s="1128" t="n">
        <v>5792</v>
      </c>
      <c r="I7196" s="1068"/>
    </row>
    <row r="7197" customFormat="false" ht="12.75" hidden="false" customHeight="false" outlineLevel="0" collapsed="false">
      <c r="A7197" s="1001" t="n">
        <v>7195</v>
      </c>
      <c r="B7197" s="1001" t="s">
        <v>15359</v>
      </c>
      <c r="C7197" s="1001" t="s">
        <v>1084</v>
      </c>
      <c r="D7197" s="1001" t="s">
        <v>850</v>
      </c>
      <c r="E7197" s="1001" t="n">
        <v>1060851230</v>
      </c>
      <c r="F7197" s="1001" t="n">
        <v>30123</v>
      </c>
      <c r="G7197" s="1001" t="s">
        <v>15360</v>
      </c>
      <c r="H7197" s="1128" t="n">
        <v>2648</v>
      </c>
      <c r="I7197" s="1068"/>
    </row>
    <row r="7198" customFormat="false" ht="12.75" hidden="false" customHeight="false" outlineLevel="0" collapsed="false">
      <c r="A7198" s="1001" t="n">
        <v>7196</v>
      </c>
      <c r="B7198" s="1001" t="s">
        <v>15361</v>
      </c>
      <c r="C7198" s="1001" t="s">
        <v>945</v>
      </c>
      <c r="D7198" s="1001" t="s">
        <v>852</v>
      </c>
      <c r="E7198" s="1001" t="n">
        <v>1030151770</v>
      </c>
      <c r="F7198" s="1001" t="n">
        <v>17187</v>
      </c>
      <c r="G7198" s="1001" t="s">
        <v>15362</v>
      </c>
      <c r="H7198" s="1128" t="n">
        <v>7550</v>
      </c>
      <c r="I7198" s="1068"/>
    </row>
    <row r="7199" customFormat="false" ht="12.75" hidden="false" customHeight="false" outlineLevel="0" collapsed="false">
      <c r="A7199" s="1001" t="n">
        <v>7197</v>
      </c>
      <c r="B7199" s="1001" t="s">
        <v>15363</v>
      </c>
      <c r="C7199" s="1001" t="s">
        <v>1132</v>
      </c>
      <c r="D7199" s="1001" t="s">
        <v>468</v>
      </c>
      <c r="E7199" s="1001" t="n">
        <v>3130790440</v>
      </c>
      <c r="F7199" s="1001" t="n">
        <v>67045</v>
      </c>
      <c r="G7199" s="1001" t="s">
        <v>15364</v>
      </c>
      <c r="H7199" s="1128" t="n">
        <v>1258</v>
      </c>
      <c r="I7199" s="1068"/>
    </row>
    <row r="7200" customFormat="false" ht="12.75" hidden="false" customHeight="false" outlineLevel="0" collapsed="false">
      <c r="A7200" s="1001" t="n">
        <v>7198</v>
      </c>
      <c r="B7200" s="1001" t="s">
        <v>15365</v>
      </c>
      <c r="C7200" s="1001" t="s">
        <v>1151</v>
      </c>
      <c r="D7200" s="1001" t="s">
        <v>852</v>
      </c>
      <c r="E7200" s="1001" t="n">
        <v>1030770680</v>
      </c>
      <c r="F7200" s="1001" t="n">
        <v>14068</v>
      </c>
      <c r="G7200" s="1001" t="s">
        <v>15366</v>
      </c>
      <c r="H7200" s="1128" t="n">
        <v>626</v>
      </c>
      <c r="I7200" s="1068"/>
    </row>
    <row r="7201" customFormat="false" ht="12.75" hidden="false" customHeight="false" outlineLevel="0" collapsed="false">
      <c r="A7201" s="1001" t="n">
        <v>7199</v>
      </c>
      <c r="B7201" s="1001" t="s">
        <v>15367</v>
      </c>
      <c r="C7201" s="1001" t="s">
        <v>1125</v>
      </c>
      <c r="D7201" s="1001" t="s">
        <v>851</v>
      </c>
      <c r="E7201" s="1001" t="n">
        <v>1070740620</v>
      </c>
      <c r="F7201" s="1001" t="n">
        <v>9062</v>
      </c>
      <c r="G7201" s="1001" t="s">
        <v>15368</v>
      </c>
      <c r="H7201" s="1128" t="n">
        <v>2504</v>
      </c>
      <c r="I7201" s="1068"/>
    </row>
    <row r="7202" customFormat="false" ht="12.75" hidden="false" customHeight="false" outlineLevel="0" collapsed="false">
      <c r="A7202" s="1001" t="n">
        <v>7200</v>
      </c>
      <c r="B7202" s="1001" t="s">
        <v>15369</v>
      </c>
      <c r="C7202" s="1001" t="s">
        <v>1250</v>
      </c>
      <c r="D7202" s="1001" t="s">
        <v>857</v>
      </c>
      <c r="E7202" s="1001" t="n">
        <v>4190550710</v>
      </c>
      <c r="F7202" s="1001" t="n">
        <v>82073</v>
      </c>
      <c r="G7202" s="1001" t="s">
        <v>15370</v>
      </c>
      <c r="H7202" s="1128" t="n">
        <v>10505</v>
      </c>
      <c r="I7202" s="1068"/>
    </row>
    <row r="7203" customFormat="false" ht="12.75" hidden="false" customHeight="false" outlineLevel="0" collapsed="false">
      <c r="A7203" s="1001" t="n">
        <v>7201</v>
      </c>
      <c r="B7203" s="1001" t="s">
        <v>15371</v>
      </c>
      <c r="C7203" s="1001" t="s">
        <v>1055</v>
      </c>
      <c r="D7203" s="1001" t="s">
        <v>852</v>
      </c>
      <c r="E7203" s="1001" t="n">
        <v>1030861090</v>
      </c>
      <c r="F7203" s="1001" t="n">
        <v>12127</v>
      </c>
      <c r="G7203" s="1001" t="s">
        <v>15372</v>
      </c>
      <c r="H7203" s="1128" t="n">
        <v>18834</v>
      </c>
      <c r="I7203" s="1068"/>
    </row>
    <row r="7204" customFormat="false" ht="12.75" hidden="false" customHeight="false" outlineLevel="0" collapsed="false">
      <c r="A7204" s="1001" t="n">
        <v>7202</v>
      </c>
      <c r="B7204" s="1001" t="s">
        <v>15373</v>
      </c>
      <c r="C7204" s="1001" t="s">
        <v>887</v>
      </c>
      <c r="D7204" s="1001" t="s">
        <v>856</v>
      </c>
      <c r="E7204" s="1001" t="n">
        <v>4200950660</v>
      </c>
      <c r="F7204" s="1001" t="n">
        <v>95066</v>
      </c>
      <c r="G7204" s="1001" t="s">
        <v>15374</v>
      </c>
      <c r="H7204" s="1128" t="n">
        <v>937</v>
      </c>
      <c r="I7204" s="1068"/>
    </row>
    <row r="7205" customFormat="false" ht="12.75" hidden="false" customHeight="false" outlineLevel="0" collapsed="false">
      <c r="A7205" s="1001" t="n">
        <v>7203</v>
      </c>
      <c r="B7205" s="1001" t="s">
        <v>15375</v>
      </c>
      <c r="C7205" s="1001" t="s">
        <v>1110</v>
      </c>
      <c r="D7205" s="1001" t="s">
        <v>858</v>
      </c>
      <c r="E7205" s="1001" t="n">
        <v>1040831920</v>
      </c>
      <c r="F7205" s="1001" t="n">
        <v>22203</v>
      </c>
      <c r="G7205" s="1001" t="s">
        <v>15376</v>
      </c>
      <c r="H7205" s="1128" t="n">
        <v>1467</v>
      </c>
      <c r="I7205" s="1068"/>
    </row>
    <row r="7206" customFormat="false" ht="12.75" hidden="false" customHeight="false" outlineLevel="0" collapsed="false">
      <c r="A7206" s="1001" t="n">
        <v>7204</v>
      </c>
      <c r="B7206" s="1001" t="s">
        <v>15377</v>
      </c>
      <c r="C7206" s="1001" t="s">
        <v>922</v>
      </c>
      <c r="D7206" s="1001" t="s">
        <v>848</v>
      </c>
      <c r="E7206" s="1001" t="n">
        <v>3150721510</v>
      </c>
      <c r="F7206" s="1001" t="n">
        <v>65151</v>
      </c>
      <c r="G7206" s="1001" t="s">
        <v>15378</v>
      </c>
      <c r="H7206" s="1128" t="n">
        <v>4092</v>
      </c>
      <c r="I7206" s="1068"/>
    </row>
    <row r="7207" customFormat="false" ht="12.75" hidden="false" customHeight="false" outlineLevel="0" collapsed="false">
      <c r="A7207" s="1001" t="n">
        <v>7205</v>
      </c>
      <c r="B7207" s="1001" t="s">
        <v>15379</v>
      </c>
      <c r="C7207" s="1001" t="s">
        <v>1418</v>
      </c>
      <c r="D7207" s="1001" t="s">
        <v>850</v>
      </c>
      <c r="E7207" s="1001" t="n">
        <v>1060930450</v>
      </c>
      <c r="F7207" s="1001" t="n">
        <v>93045</v>
      </c>
      <c r="G7207" s="1001" t="s">
        <v>15380</v>
      </c>
      <c r="H7207" s="1128" t="n">
        <v>271</v>
      </c>
      <c r="I7207" s="1068"/>
    </row>
    <row r="7208" customFormat="false" ht="12.75" hidden="false" customHeight="false" outlineLevel="0" collapsed="false">
      <c r="A7208" s="1001" t="n">
        <v>7206</v>
      </c>
      <c r="B7208" s="1001" t="s">
        <v>15381</v>
      </c>
      <c r="C7208" s="1001" t="s">
        <v>1418</v>
      </c>
      <c r="D7208" s="1001" t="s">
        <v>850</v>
      </c>
      <c r="E7208" s="1001" t="n">
        <v>1060930460</v>
      </c>
      <c r="F7208" s="1001" t="n">
        <v>93046</v>
      </c>
      <c r="G7208" s="1001" t="s">
        <v>15382</v>
      </c>
      <c r="H7208" s="1128" t="n">
        <v>339</v>
      </c>
      <c r="I7208" s="1068"/>
    </row>
    <row r="7209" customFormat="false" ht="12.75" hidden="false" customHeight="false" outlineLevel="0" collapsed="false">
      <c r="A7209" s="1001" t="n">
        <v>7207</v>
      </c>
      <c r="B7209" s="1001" t="s">
        <v>15383</v>
      </c>
      <c r="C7209" s="1001" t="s">
        <v>899</v>
      </c>
      <c r="D7209" s="1001" t="s">
        <v>846</v>
      </c>
      <c r="E7209" s="1001" t="n">
        <v>3170640900</v>
      </c>
      <c r="F7209" s="1001" t="n">
        <v>76091</v>
      </c>
      <c r="G7209" s="1001" t="s">
        <v>15384</v>
      </c>
      <c r="H7209" s="1128" t="n">
        <v>2941</v>
      </c>
      <c r="I7209" s="1068"/>
    </row>
    <row r="7210" customFormat="false" ht="12.75" hidden="false" customHeight="false" outlineLevel="0" collapsed="false">
      <c r="A7210" s="1001" t="n">
        <v>7208</v>
      </c>
      <c r="B7210" s="1001" t="s">
        <v>15385</v>
      </c>
      <c r="C7210" s="1001" t="s">
        <v>1035</v>
      </c>
      <c r="D7210" s="1001" t="s">
        <v>854</v>
      </c>
      <c r="E7210" s="1001" t="n">
        <v>1010812650</v>
      </c>
      <c r="F7210" s="1001" t="n">
        <v>1276</v>
      </c>
      <c r="G7210" s="1001" t="s">
        <v>15386</v>
      </c>
      <c r="H7210" s="1128" t="n">
        <v>3813</v>
      </c>
      <c r="I7210" s="1068"/>
    </row>
    <row r="7211" customFormat="false" ht="12.75" hidden="false" customHeight="false" outlineLevel="0" collapsed="false">
      <c r="A7211" s="1001" t="n">
        <v>7209</v>
      </c>
      <c r="B7211" s="1001" t="s">
        <v>15387</v>
      </c>
      <c r="C7211" s="1001" t="s">
        <v>1423</v>
      </c>
      <c r="D7211" s="1001" t="s">
        <v>855</v>
      </c>
      <c r="E7211" s="1001" t="n">
        <v>3161060090</v>
      </c>
      <c r="F7211" s="1001" t="n">
        <v>110009</v>
      </c>
      <c r="G7211" s="1001" t="s">
        <v>15388</v>
      </c>
      <c r="H7211" s="1128" t="n">
        <v>55035</v>
      </c>
      <c r="I7211" s="1068"/>
    </row>
    <row r="7212" customFormat="false" ht="12.75" hidden="false" customHeight="false" outlineLevel="0" collapsed="false">
      <c r="A7212" s="1001" t="n">
        <v>7210</v>
      </c>
      <c r="B7212" s="1001" t="s">
        <v>15389</v>
      </c>
      <c r="C7212" s="1001" t="s">
        <v>1151</v>
      </c>
      <c r="D7212" s="1001" t="s">
        <v>852</v>
      </c>
      <c r="E7212" s="1001" t="n">
        <v>1030770690</v>
      </c>
      <c r="F7212" s="1001" t="n">
        <v>14069</v>
      </c>
      <c r="G7212" s="1001" t="s">
        <v>15390</v>
      </c>
      <c r="H7212" s="1128" t="n">
        <v>2842</v>
      </c>
      <c r="I7212" s="1068"/>
    </row>
    <row r="7213" customFormat="false" ht="12.75" hidden="false" customHeight="false" outlineLevel="0" collapsed="false">
      <c r="A7213" s="1001" t="n">
        <v>7211</v>
      </c>
      <c r="B7213" s="1001" t="s">
        <v>15391</v>
      </c>
      <c r="C7213" s="1001" t="s">
        <v>1208</v>
      </c>
      <c r="D7213" s="1001" t="s">
        <v>857</v>
      </c>
      <c r="E7213" s="1001" t="n">
        <v>4190820210</v>
      </c>
      <c r="F7213" s="1001" t="n">
        <v>81021</v>
      </c>
      <c r="G7213" s="1001" t="s">
        <v>15392</v>
      </c>
      <c r="H7213" s="1128" t="n">
        <v>56293</v>
      </c>
      <c r="I7213" s="1068"/>
    </row>
    <row r="7214" customFormat="false" ht="12.75" hidden="false" customHeight="false" outlineLevel="0" collapsed="false">
      <c r="A7214" s="1001" t="n">
        <v>7212</v>
      </c>
      <c r="B7214" s="1001" t="s">
        <v>15393</v>
      </c>
      <c r="C7214" s="1001" t="s">
        <v>1250</v>
      </c>
      <c r="D7214" s="1001" t="s">
        <v>857</v>
      </c>
      <c r="E7214" s="1001" t="n">
        <v>4190550711</v>
      </c>
      <c r="F7214" s="1001" t="n">
        <v>82074</v>
      </c>
      <c r="G7214" s="1001" t="s">
        <v>15394</v>
      </c>
      <c r="H7214" s="1128" t="n">
        <v>3055</v>
      </c>
      <c r="I7214" s="1068"/>
    </row>
    <row r="7215" customFormat="false" ht="12.75" hidden="false" customHeight="false" outlineLevel="0" collapsed="false">
      <c r="A7215" s="1001" t="n">
        <v>7213</v>
      </c>
      <c r="B7215" s="1001" t="s">
        <v>15395</v>
      </c>
      <c r="C7215" s="1001" t="s">
        <v>1474</v>
      </c>
      <c r="D7215" s="1001" t="s">
        <v>854</v>
      </c>
      <c r="E7215" s="1001" t="n">
        <v>1011020660</v>
      </c>
      <c r="F7215" s="1001" t="n">
        <v>103066</v>
      </c>
      <c r="G7215" s="1001" t="s">
        <v>15396</v>
      </c>
      <c r="H7215" s="1128" t="n">
        <v>409</v>
      </c>
      <c r="I7215" s="1068"/>
    </row>
    <row r="7216" customFormat="false" ht="12.75" hidden="false" customHeight="false" outlineLevel="0" collapsed="false">
      <c r="A7216" s="1001" t="n">
        <v>7214</v>
      </c>
      <c r="B7216" s="1001" t="s">
        <v>15397</v>
      </c>
      <c r="C7216" s="1001" t="s">
        <v>914</v>
      </c>
      <c r="D7216" s="1001" t="s">
        <v>468</v>
      </c>
      <c r="E7216" s="1001" t="n">
        <v>3130381010</v>
      </c>
      <c r="F7216" s="1001" t="n">
        <v>66102</v>
      </c>
      <c r="G7216" s="1001" t="s">
        <v>15398</v>
      </c>
      <c r="H7216" s="1128" t="n">
        <v>5897</v>
      </c>
      <c r="I7216" s="1068"/>
    </row>
    <row r="7217" customFormat="false" ht="12.75" hidden="false" customHeight="false" outlineLevel="0" collapsed="false">
      <c r="A7217" s="1001" t="n">
        <v>7215</v>
      </c>
      <c r="B7217" s="1001" t="s">
        <v>15399</v>
      </c>
      <c r="C7217" s="1001" t="s">
        <v>1084</v>
      </c>
      <c r="D7217" s="1001" t="s">
        <v>850</v>
      </c>
      <c r="E7217" s="1001" t="n">
        <v>1060851240</v>
      </c>
      <c r="F7217" s="1001" t="n">
        <v>30124</v>
      </c>
      <c r="G7217" s="1001" t="s">
        <v>15400</v>
      </c>
      <c r="H7217" s="1128" t="n">
        <v>2099</v>
      </c>
      <c r="I7217" s="1068"/>
    </row>
    <row r="7218" customFormat="false" ht="12.75" hidden="false" customHeight="false" outlineLevel="0" collapsed="false">
      <c r="A7218" s="1001" t="n">
        <v>7216</v>
      </c>
      <c r="B7218" s="1001" t="s">
        <v>15401</v>
      </c>
      <c r="C7218" s="1001" t="s">
        <v>1474</v>
      </c>
      <c r="D7218" s="1001" t="s">
        <v>854</v>
      </c>
      <c r="E7218" s="1001" t="n">
        <v>1011020670</v>
      </c>
      <c r="F7218" s="1001" t="n">
        <v>103067</v>
      </c>
      <c r="G7218" s="1001" t="s">
        <v>15402</v>
      </c>
      <c r="H7218" s="1128" t="n">
        <v>182</v>
      </c>
      <c r="I7218" s="1068"/>
    </row>
    <row r="7219" customFormat="false" ht="12.75" hidden="false" customHeight="false" outlineLevel="0" collapsed="false">
      <c r="A7219" s="1001" t="n">
        <v>7217</v>
      </c>
      <c r="B7219" s="1001" t="s">
        <v>15403</v>
      </c>
      <c r="C7219" s="1001" t="s">
        <v>1543</v>
      </c>
      <c r="D7219" s="662" t="s">
        <v>856</v>
      </c>
      <c r="E7219" s="1001" t="n">
        <v>4201110900</v>
      </c>
      <c r="F7219" s="1001" t="n">
        <v>111090</v>
      </c>
      <c r="G7219" s="1001" t="s">
        <v>15404</v>
      </c>
      <c r="H7219" s="1128" t="n">
        <v>1020</v>
      </c>
      <c r="I7219" s="1068"/>
    </row>
    <row r="7220" customFormat="false" ht="12.75" hidden="false" customHeight="false" outlineLevel="0" collapsed="false">
      <c r="A7220" s="1001" t="n">
        <v>7218</v>
      </c>
      <c r="B7220" s="1001" t="s">
        <v>15405</v>
      </c>
      <c r="C7220" s="1001" t="s">
        <v>1117</v>
      </c>
      <c r="D7220" s="1001" t="s">
        <v>852</v>
      </c>
      <c r="E7220" s="1001" t="n">
        <v>1030571590</v>
      </c>
      <c r="F7220" s="1001" t="n">
        <v>18162</v>
      </c>
      <c r="G7220" s="1001" t="s">
        <v>15406</v>
      </c>
      <c r="H7220" s="1128" t="n">
        <v>4402</v>
      </c>
      <c r="I7220" s="1068"/>
    </row>
    <row r="7221" customFormat="false" ht="12.75" hidden="false" customHeight="false" outlineLevel="0" collapsed="false">
      <c r="A7221" s="1001" t="n">
        <v>7219</v>
      </c>
      <c r="B7221" s="1001" t="s">
        <v>15407</v>
      </c>
      <c r="C7221" s="1001" t="s">
        <v>945</v>
      </c>
      <c r="D7221" s="1001" t="s">
        <v>852</v>
      </c>
      <c r="E7221" s="1001" t="n">
        <v>1030151780</v>
      </c>
      <c r="F7221" s="1001" t="n">
        <v>17188</v>
      </c>
      <c r="G7221" s="1001" t="s">
        <v>15408</v>
      </c>
      <c r="H7221" s="1128" t="n">
        <v>13725</v>
      </c>
      <c r="I7221" s="1068"/>
    </row>
    <row r="7222" customFormat="false" ht="12.75" hidden="false" customHeight="false" outlineLevel="0" collapsed="false">
      <c r="A7222" s="1001" t="n">
        <v>7220</v>
      </c>
      <c r="B7222" s="1001" t="s">
        <v>15409</v>
      </c>
      <c r="C7222" s="1001" t="s">
        <v>1055</v>
      </c>
      <c r="D7222" s="1001" t="s">
        <v>852</v>
      </c>
      <c r="E7222" s="1001" t="n">
        <v>1030861100</v>
      </c>
      <c r="F7222" s="1001" t="n">
        <v>12128</v>
      </c>
      <c r="G7222" s="1001" t="s">
        <v>15410</v>
      </c>
      <c r="H7222" s="1128" t="n">
        <v>3949</v>
      </c>
      <c r="I7222" s="1068"/>
    </row>
    <row r="7223" customFormat="false" ht="12.75" hidden="false" customHeight="false" outlineLevel="0" collapsed="false">
      <c r="A7223" s="1001" t="n">
        <v>7221</v>
      </c>
      <c r="B7223" s="1001" t="s">
        <v>15411</v>
      </c>
      <c r="C7223" s="1001" t="s">
        <v>1035</v>
      </c>
      <c r="D7223" s="1001" t="s">
        <v>854</v>
      </c>
      <c r="E7223" s="1001" t="n">
        <v>1010812680</v>
      </c>
      <c r="F7223" s="1001" t="n">
        <v>1278</v>
      </c>
      <c r="G7223" s="1001" t="s">
        <v>15412</v>
      </c>
      <c r="H7223" s="1128" t="n">
        <v>319</v>
      </c>
      <c r="I7223" s="1068"/>
    </row>
    <row r="7224" customFormat="false" ht="12.75" hidden="false" customHeight="false" outlineLevel="0" collapsed="false">
      <c r="A7224" s="1001" t="n">
        <v>7222</v>
      </c>
      <c r="B7224" s="1001" t="s">
        <v>15413</v>
      </c>
      <c r="C7224" s="1001" t="s">
        <v>1154</v>
      </c>
      <c r="D7224" s="1001" t="s">
        <v>849</v>
      </c>
      <c r="E7224" s="1001" t="n">
        <v>1080560420</v>
      </c>
      <c r="F7224" s="1001" t="n">
        <v>34042</v>
      </c>
      <c r="G7224" s="1001" t="s">
        <v>15414</v>
      </c>
      <c r="H7224" s="1128" t="n">
        <v>9454</v>
      </c>
      <c r="I7224" s="1068"/>
    </row>
    <row r="7225" customFormat="false" ht="12.75" hidden="false" customHeight="false" outlineLevel="0" collapsed="false">
      <c r="A7225" s="1001" t="n">
        <v>7223</v>
      </c>
      <c r="B7225" s="1001" t="s">
        <v>15415</v>
      </c>
      <c r="C7225" s="1001" t="s">
        <v>1035</v>
      </c>
      <c r="D7225" s="1001" t="s">
        <v>854</v>
      </c>
      <c r="E7225" s="1001" t="n">
        <v>1010812681</v>
      </c>
      <c r="F7225" s="1001" t="n">
        <v>1279</v>
      </c>
      <c r="G7225" s="1001" t="s">
        <v>15416</v>
      </c>
      <c r="H7225" s="1128" t="n">
        <v>486</v>
      </c>
      <c r="I7225" s="1068"/>
    </row>
    <row r="7226" customFormat="false" ht="12.75" hidden="false" customHeight="false" outlineLevel="0" collapsed="false">
      <c r="A7226" s="1001" t="n">
        <v>7224</v>
      </c>
      <c r="B7226" s="1001" t="s">
        <v>15417</v>
      </c>
      <c r="C7226" s="1001" t="s">
        <v>1418</v>
      </c>
      <c r="D7226" s="1001" t="s">
        <v>850</v>
      </c>
      <c r="E7226" s="1001" t="n">
        <v>1060930470</v>
      </c>
      <c r="F7226" s="1001" t="n">
        <v>93047</v>
      </c>
      <c r="G7226" s="1001" t="s">
        <v>15418</v>
      </c>
      <c r="H7226" s="1128" t="n">
        <v>1783</v>
      </c>
      <c r="I7226" s="1068"/>
    </row>
    <row r="7227" customFormat="false" ht="12.75" hidden="false" customHeight="false" outlineLevel="0" collapsed="false">
      <c r="A7227" s="1001" t="n">
        <v>7225</v>
      </c>
      <c r="B7227" s="1001" t="s">
        <v>15419</v>
      </c>
      <c r="C7227" s="1001" t="s">
        <v>681</v>
      </c>
      <c r="D7227" s="1001" t="s">
        <v>849</v>
      </c>
      <c r="E7227" s="1001" t="n">
        <v>1080610430</v>
      </c>
      <c r="F7227" s="1001" t="n">
        <v>33043</v>
      </c>
      <c r="G7227" s="1001" t="s">
        <v>15420</v>
      </c>
      <c r="H7227" s="1128" t="n">
        <v>2165</v>
      </c>
      <c r="I7227" s="1068"/>
    </row>
    <row r="7228" customFormat="false" ht="12.75" hidden="false" customHeight="false" outlineLevel="0" collapsed="false">
      <c r="A7228" s="1001" t="n">
        <v>7226</v>
      </c>
      <c r="B7228" s="1001" t="s">
        <v>15421</v>
      </c>
      <c r="C7228" s="1001" t="s">
        <v>1110</v>
      </c>
      <c r="D7228" s="1001" t="s">
        <v>858</v>
      </c>
      <c r="E7228" s="1001" t="n">
        <v>1040831955</v>
      </c>
      <c r="F7228" s="1001" t="n">
        <v>22247</v>
      </c>
      <c r="G7228" s="1001" t="s">
        <v>15422</v>
      </c>
      <c r="H7228" s="1128" t="n">
        <v>1365</v>
      </c>
      <c r="I7228" s="1068"/>
    </row>
    <row r="7229" customFormat="false" ht="12.75" hidden="false" customHeight="false" outlineLevel="0" collapsed="false">
      <c r="A7229" s="1001" t="n">
        <v>7227</v>
      </c>
      <c r="B7229" s="1001" t="s">
        <v>15423</v>
      </c>
      <c r="C7229" s="1001" t="s">
        <v>875</v>
      </c>
      <c r="D7229" s="1001" t="s">
        <v>861</v>
      </c>
      <c r="E7229" s="1001" t="n">
        <v>1050540930</v>
      </c>
      <c r="F7229" s="1001" t="n">
        <v>28093</v>
      </c>
      <c r="G7229" s="1001" t="s">
        <v>15424</v>
      </c>
      <c r="H7229" s="1128" t="n">
        <v>12889</v>
      </c>
      <c r="I7229" s="1068"/>
    </row>
    <row r="7230" customFormat="false" ht="12.75" hidden="false" customHeight="false" outlineLevel="0" collapsed="false">
      <c r="A7230" s="1001" t="n">
        <v>7228</v>
      </c>
      <c r="B7230" s="1001" t="s">
        <v>15425</v>
      </c>
      <c r="C7230" s="1001" t="s">
        <v>942</v>
      </c>
      <c r="D7230" s="1001" t="s">
        <v>847</v>
      </c>
      <c r="E7230" s="1001" t="n">
        <v>3180251500</v>
      </c>
      <c r="F7230" s="1001" t="n">
        <v>78150</v>
      </c>
      <c r="G7230" s="1001" t="s">
        <v>15426</v>
      </c>
      <c r="H7230" s="1128" t="n">
        <v>8593</v>
      </c>
      <c r="I7230" s="1068"/>
    </row>
    <row r="7231" customFormat="false" ht="12.75" hidden="false" customHeight="false" outlineLevel="0" collapsed="false">
      <c r="A7231" s="1001" t="n">
        <v>7229</v>
      </c>
      <c r="B7231" s="1001" t="s">
        <v>15427</v>
      </c>
      <c r="C7231" s="1001" t="s">
        <v>925</v>
      </c>
      <c r="D7231" s="1001" t="s">
        <v>848</v>
      </c>
      <c r="E7231" s="1001" t="n">
        <v>3150510841</v>
      </c>
      <c r="F7231" s="1001" t="n">
        <v>63091</v>
      </c>
      <c r="G7231" s="1001" t="s">
        <v>15428</v>
      </c>
      <c r="H7231" s="1128" t="n">
        <v>8594</v>
      </c>
      <c r="I7231" s="1068"/>
    </row>
    <row r="7232" customFormat="false" ht="12.75" hidden="false" customHeight="false" outlineLevel="0" collapsed="false">
      <c r="A7232" s="1001" t="n">
        <v>7230</v>
      </c>
      <c r="B7232" s="1001" t="s">
        <v>15429</v>
      </c>
      <c r="C7232" s="1001" t="s">
        <v>928</v>
      </c>
      <c r="D7232" s="1001" t="s">
        <v>857</v>
      </c>
      <c r="E7232" s="1001" t="n">
        <v>4190210490</v>
      </c>
      <c r="F7232" s="1001" t="n">
        <v>87050</v>
      </c>
      <c r="G7232" s="1001" t="s">
        <v>15430</v>
      </c>
      <c r="H7232" s="1128" t="n">
        <v>11230</v>
      </c>
      <c r="I7232" s="1068"/>
    </row>
    <row r="7233" customFormat="false" ht="12.75" hidden="false" customHeight="false" outlineLevel="0" collapsed="false">
      <c r="A7233" s="1001" t="n">
        <v>7231</v>
      </c>
      <c r="B7233" s="1001" t="s">
        <v>15431</v>
      </c>
      <c r="C7233" s="1001" t="s">
        <v>1068</v>
      </c>
      <c r="D7233" s="1001" t="s">
        <v>462</v>
      </c>
      <c r="E7233" s="1001" t="n">
        <v>2110030500</v>
      </c>
      <c r="F7233" s="1001" t="n">
        <v>42050</v>
      </c>
      <c r="G7233" s="1001" t="s">
        <v>15432</v>
      </c>
      <c r="H7233" s="1128" t="n">
        <v>7442</v>
      </c>
      <c r="I7233" s="1068"/>
    </row>
    <row r="7234" customFormat="false" ht="12.75" hidden="false" customHeight="false" outlineLevel="0" collapsed="false">
      <c r="A7234" s="1001" t="n">
        <v>7232</v>
      </c>
      <c r="B7234" s="1001" t="s">
        <v>15433</v>
      </c>
      <c r="C7234" s="1001" t="s">
        <v>378</v>
      </c>
      <c r="D7234" s="1001" t="s">
        <v>854</v>
      </c>
      <c r="E7234" s="1001" t="n">
        <v>1010521420</v>
      </c>
      <c r="F7234" s="1001" t="n">
        <v>3149</v>
      </c>
      <c r="G7234" s="1001" t="s">
        <v>15434</v>
      </c>
      <c r="H7234" s="1128" t="n">
        <v>20496</v>
      </c>
      <c r="I7234" s="1068"/>
    </row>
    <row r="7235" customFormat="false" ht="12.75" hidden="false" customHeight="false" outlineLevel="0" collapsed="false">
      <c r="A7235" s="1001" t="n">
        <v>7233</v>
      </c>
      <c r="B7235" s="1001" t="s">
        <v>15435</v>
      </c>
      <c r="C7235" s="1001" t="s">
        <v>899</v>
      </c>
      <c r="D7235" s="1001" t="s">
        <v>846</v>
      </c>
      <c r="E7235" s="1001" t="n">
        <v>3170640910</v>
      </c>
      <c r="F7235" s="1001" t="n">
        <v>76092</v>
      </c>
      <c r="G7235" s="1001" t="s">
        <v>15436</v>
      </c>
      <c r="H7235" s="1128" t="n">
        <v>2182</v>
      </c>
      <c r="I7235" s="1068"/>
    </row>
    <row r="7236" customFormat="false" ht="12.75" hidden="false" customHeight="false" outlineLevel="0" collapsed="false">
      <c r="A7236" s="1001" t="n">
        <v>7234</v>
      </c>
      <c r="B7236" s="1001" t="s">
        <v>15437</v>
      </c>
      <c r="C7236" s="1001" t="s">
        <v>1004</v>
      </c>
      <c r="D7236" s="1001" t="s">
        <v>861</v>
      </c>
      <c r="E7236" s="1001" t="n">
        <v>1050710470</v>
      </c>
      <c r="F7236" s="1001" t="n">
        <v>29047</v>
      </c>
      <c r="G7236" s="1001" t="s">
        <v>15438</v>
      </c>
      <c r="H7236" s="1128" t="n">
        <v>2591</v>
      </c>
      <c r="I7236" s="1068"/>
    </row>
    <row r="7237" customFormat="false" ht="12.75" hidden="false" customHeight="false" outlineLevel="0" collapsed="false">
      <c r="A7237" s="1001" t="n">
        <v>7235</v>
      </c>
      <c r="B7237" s="1001" t="s">
        <v>15439</v>
      </c>
      <c r="C7237" s="1001" t="s">
        <v>1884</v>
      </c>
      <c r="D7237" s="1001" t="s">
        <v>849</v>
      </c>
      <c r="E7237" s="1001" t="n">
        <v>1080320480</v>
      </c>
      <c r="F7237" s="1001" t="n">
        <v>40049</v>
      </c>
      <c r="G7237" s="1001" t="s">
        <v>15440</v>
      </c>
      <c r="H7237" s="1128" t="n">
        <v>1121</v>
      </c>
      <c r="I7237" s="1068"/>
    </row>
    <row r="7238" customFormat="false" ht="12.75" hidden="false" customHeight="false" outlineLevel="0" collapsed="false">
      <c r="A7238" s="1001" t="n">
        <v>7236</v>
      </c>
      <c r="B7238" s="1001" t="s">
        <v>15441</v>
      </c>
      <c r="C7238" s="1001" t="s">
        <v>1325</v>
      </c>
      <c r="D7238" s="1001" t="s">
        <v>468</v>
      </c>
      <c r="E7238" s="1001" t="n">
        <v>3130230960</v>
      </c>
      <c r="F7238" s="1001" t="n">
        <v>69096</v>
      </c>
      <c r="G7238" s="1001" t="s">
        <v>15442</v>
      </c>
      <c r="H7238" s="1128" t="n">
        <v>1730</v>
      </c>
      <c r="I7238" s="1068"/>
    </row>
    <row r="7239" customFormat="false" ht="12.75" hidden="false" customHeight="false" outlineLevel="0" collapsed="false">
      <c r="A7239" s="1001" t="n">
        <v>7237</v>
      </c>
      <c r="B7239" s="1001" t="s">
        <v>15443</v>
      </c>
      <c r="C7239" s="1001" t="s">
        <v>1009</v>
      </c>
      <c r="D7239" s="1001" t="s">
        <v>861</v>
      </c>
      <c r="E7239" s="1001" t="n">
        <v>1050890860</v>
      </c>
      <c r="F7239" s="1001" t="n">
        <v>23087</v>
      </c>
      <c r="G7239" s="1001" t="s">
        <v>15444</v>
      </c>
      <c r="H7239" s="1128" t="n">
        <v>4969</v>
      </c>
      <c r="I7239" s="1068"/>
    </row>
    <row r="7240" customFormat="false" ht="12.75" hidden="false" customHeight="false" outlineLevel="0" collapsed="false">
      <c r="A7240" s="1001" t="n">
        <v>7238</v>
      </c>
      <c r="B7240" s="1001" t="s">
        <v>15445</v>
      </c>
      <c r="C7240" s="1001" t="s">
        <v>1497</v>
      </c>
      <c r="D7240" s="1001" t="s">
        <v>462</v>
      </c>
      <c r="E7240" s="1001" t="n">
        <v>2110440540</v>
      </c>
      <c r="F7240" s="1001" t="n">
        <v>43054</v>
      </c>
      <c r="G7240" s="1001" t="s">
        <v>15446</v>
      </c>
      <c r="H7240" s="1128" t="n">
        <v>9093</v>
      </c>
      <c r="I7240" s="1068"/>
    </row>
    <row r="7241" customFormat="false" ht="12.75" hidden="false" customHeight="false" outlineLevel="0" collapsed="false">
      <c r="A7241" s="1001" t="n">
        <v>7239</v>
      </c>
      <c r="B7241" s="1001" t="s">
        <v>15447</v>
      </c>
      <c r="C7241" s="1001" t="s">
        <v>908</v>
      </c>
      <c r="D7241" s="1001" t="s">
        <v>854</v>
      </c>
      <c r="E7241" s="1001" t="n">
        <v>1010272291</v>
      </c>
      <c r="F7241" s="1001" t="n">
        <v>4230</v>
      </c>
      <c r="G7241" s="1001" t="s">
        <v>15448</v>
      </c>
      <c r="H7241" s="1128" t="n">
        <v>761</v>
      </c>
      <c r="I7241" s="1068"/>
    </row>
    <row r="7242" customFormat="false" ht="12.75" hidden="false" customHeight="false" outlineLevel="0" collapsed="false">
      <c r="A7242" s="1001" t="n">
        <v>7240</v>
      </c>
      <c r="B7242" s="1001" t="s">
        <v>15449</v>
      </c>
      <c r="C7242" s="1001" t="s">
        <v>928</v>
      </c>
      <c r="D7242" s="1001" t="s">
        <v>857</v>
      </c>
      <c r="E7242" s="1001" t="n">
        <v>4190210500</v>
      </c>
      <c r="F7242" s="1001" t="n">
        <v>87051</v>
      </c>
      <c r="G7242" s="1001" t="s">
        <v>15450</v>
      </c>
      <c r="H7242" s="1128" t="n">
        <v>19851</v>
      </c>
      <c r="I7242" s="1068"/>
    </row>
    <row r="7243" customFormat="false" ht="12.75" hidden="false" customHeight="false" outlineLevel="0" collapsed="false">
      <c r="A7243" s="1001" t="n">
        <v>7241</v>
      </c>
      <c r="B7243" s="1001" t="s">
        <v>15451</v>
      </c>
      <c r="C7243" s="1001" t="s">
        <v>1159</v>
      </c>
      <c r="D7243" s="1001" t="s">
        <v>852</v>
      </c>
      <c r="E7243" s="1001" t="n">
        <v>1030242105</v>
      </c>
      <c r="F7243" s="1001" t="n">
        <v>13252</v>
      </c>
      <c r="G7243" s="1001" t="s">
        <v>15452</v>
      </c>
      <c r="H7243" s="1128" t="n">
        <v>5027</v>
      </c>
      <c r="I7243" s="1068"/>
    </row>
    <row r="7244" customFormat="false" ht="12.75" hidden="false" customHeight="false" outlineLevel="0" collapsed="false">
      <c r="A7244" s="1001" t="n">
        <v>7242</v>
      </c>
      <c r="B7244" s="1001" t="s">
        <v>15453</v>
      </c>
      <c r="C7244" s="1001" t="s">
        <v>945</v>
      </c>
      <c r="D7244" s="1001" t="s">
        <v>852</v>
      </c>
      <c r="E7244" s="1001" t="n">
        <v>1030151790</v>
      </c>
      <c r="F7244" s="1001" t="n">
        <v>17189</v>
      </c>
      <c r="G7244" s="1001" t="s">
        <v>15454</v>
      </c>
      <c r="H7244" s="1128" t="n">
        <v>2046</v>
      </c>
      <c r="I7244" s="1068"/>
    </row>
    <row r="7245" customFormat="false" ht="12.75" hidden="false" customHeight="false" outlineLevel="0" collapsed="false">
      <c r="A7245" s="1001" t="n">
        <v>7243</v>
      </c>
      <c r="B7245" s="1001" t="s">
        <v>15455</v>
      </c>
      <c r="C7245" s="1001" t="s">
        <v>922</v>
      </c>
      <c r="D7245" s="1001" t="s">
        <v>848</v>
      </c>
      <c r="E7245" s="1001" t="n">
        <v>3150721520</v>
      </c>
      <c r="F7245" s="1001" t="n">
        <v>65152</v>
      </c>
      <c r="G7245" s="1001" t="s">
        <v>15456</v>
      </c>
      <c r="H7245" s="1128" t="n">
        <v>1572</v>
      </c>
      <c r="I7245" s="1068"/>
    </row>
    <row r="7246" customFormat="false" ht="12.75" hidden="false" customHeight="false" outlineLevel="0" collapsed="false">
      <c r="A7246" s="1001" t="n">
        <v>7244</v>
      </c>
      <c r="B7246" s="1001" t="s">
        <v>15457</v>
      </c>
      <c r="C7246" s="1001" t="s">
        <v>1110</v>
      </c>
      <c r="D7246" s="1001" t="s">
        <v>858</v>
      </c>
      <c r="E7246" s="1001" t="n">
        <v>1040831940</v>
      </c>
      <c r="F7246" s="1001" t="n">
        <v>22205</v>
      </c>
      <c r="G7246" s="1001" t="s">
        <v>15458</v>
      </c>
      <c r="H7246" s="1128" t="n">
        <v>117847</v>
      </c>
      <c r="I7246" s="1068"/>
    </row>
    <row r="7247" customFormat="false" ht="12.75" hidden="false" customHeight="false" outlineLevel="0" collapsed="false">
      <c r="A7247" s="1001" t="n">
        <v>7245</v>
      </c>
      <c r="B7247" s="1001" t="s">
        <v>15459</v>
      </c>
      <c r="C7247" s="1001" t="s">
        <v>1092</v>
      </c>
      <c r="D7247" s="1001" t="s">
        <v>848</v>
      </c>
      <c r="E7247" s="1001" t="n">
        <v>3150200940</v>
      </c>
      <c r="F7247" s="1001" t="n">
        <v>61094</v>
      </c>
      <c r="G7247" s="1001" t="s">
        <v>15460</v>
      </c>
      <c r="H7247" s="1128" t="n">
        <v>20137</v>
      </c>
      <c r="I7247" s="1068"/>
    </row>
    <row r="7248" customFormat="false" ht="12.75" hidden="false" customHeight="false" outlineLevel="0" collapsed="false">
      <c r="A7248" s="1001" t="n">
        <v>7246</v>
      </c>
      <c r="B7248" s="1001" t="s">
        <v>15461</v>
      </c>
      <c r="C7248" s="1001" t="s">
        <v>945</v>
      </c>
      <c r="D7248" s="1001" t="s">
        <v>852</v>
      </c>
      <c r="E7248" s="1001" t="n">
        <v>1030151800</v>
      </c>
      <c r="F7248" s="1001" t="n">
        <v>17190</v>
      </c>
      <c r="G7248" s="1001" t="s">
        <v>15462</v>
      </c>
      <c r="H7248" s="1128" t="n">
        <v>5470</v>
      </c>
      <c r="I7248" s="1068"/>
    </row>
    <row r="7249" customFormat="false" ht="12.75" hidden="false" customHeight="false" outlineLevel="0" collapsed="false">
      <c r="A7249" s="1001" t="n">
        <v>7247</v>
      </c>
      <c r="B7249" s="1001" t="s">
        <v>15463</v>
      </c>
      <c r="C7249" s="1001" t="s">
        <v>1084</v>
      </c>
      <c r="D7249" s="1001" t="s">
        <v>850</v>
      </c>
      <c r="E7249" s="1001" t="n">
        <v>1060851260</v>
      </c>
      <c r="F7249" s="1001" t="n">
        <v>30126</v>
      </c>
      <c r="G7249" s="1001" t="s">
        <v>15464</v>
      </c>
      <c r="H7249" s="1128" t="n">
        <v>1699</v>
      </c>
      <c r="I7249" s="1068"/>
    </row>
    <row r="7250" customFormat="false" ht="12.75" hidden="false" customHeight="false" outlineLevel="0" collapsed="false">
      <c r="A7250" s="1001" t="n">
        <v>7248</v>
      </c>
      <c r="B7250" s="1001" t="s">
        <v>15465</v>
      </c>
      <c r="C7250" s="1001" t="s">
        <v>1084</v>
      </c>
      <c r="D7250" s="1001" t="s">
        <v>850</v>
      </c>
      <c r="E7250" s="1001" t="n">
        <v>1060851265</v>
      </c>
      <c r="F7250" s="1001" t="n">
        <v>30191</v>
      </c>
      <c r="G7250" s="1001" t="s">
        <v>15466</v>
      </c>
      <c r="H7250" s="1128" t="n">
        <v>682</v>
      </c>
      <c r="I7250" s="1068"/>
    </row>
    <row r="7251" customFormat="false" ht="12.75" hidden="false" customHeight="false" outlineLevel="0" collapsed="false">
      <c r="A7251" s="1001" t="n">
        <v>7249</v>
      </c>
      <c r="B7251" s="1001" t="s">
        <v>15467</v>
      </c>
      <c r="C7251" s="1001" t="s">
        <v>1226</v>
      </c>
      <c r="D7251" s="1001" t="s">
        <v>855</v>
      </c>
      <c r="E7251" s="1001" t="n">
        <v>3160410860</v>
      </c>
      <c r="F7251" s="1001" t="n">
        <v>75087</v>
      </c>
      <c r="G7251" s="1001" t="s">
        <v>15468</v>
      </c>
      <c r="H7251" s="1128" t="n">
        <v>14099</v>
      </c>
      <c r="I7251" s="1068"/>
    </row>
    <row r="7252" customFormat="false" ht="12.75" hidden="false" customHeight="false" outlineLevel="0" collapsed="false">
      <c r="A7252" s="1001" t="n">
        <v>7250</v>
      </c>
      <c r="B7252" s="1001" t="s">
        <v>15469</v>
      </c>
      <c r="C7252" s="1001" t="s">
        <v>884</v>
      </c>
      <c r="D7252" s="1001" t="s">
        <v>458</v>
      </c>
      <c r="E7252" s="1001" t="n">
        <v>2090750360</v>
      </c>
      <c r="F7252" s="1001" t="n">
        <v>52036</v>
      </c>
      <c r="G7252" s="1001" t="s">
        <v>15470</v>
      </c>
      <c r="H7252" s="1128" t="n">
        <v>1195</v>
      </c>
      <c r="I7252" s="1068"/>
    </row>
    <row r="7253" customFormat="false" ht="12.75" hidden="false" customHeight="false" outlineLevel="0" collapsed="false">
      <c r="A7253" s="1001" t="n">
        <v>7251</v>
      </c>
      <c r="B7253" s="1001" t="s">
        <v>15471</v>
      </c>
      <c r="C7253" s="1001" t="s">
        <v>1771</v>
      </c>
      <c r="D7253" s="1001" t="s">
        <v>458</v>
      </c>
      <c r="E7253" s="1001" t="n">
        <v>2090460150</v>
      </c>
      <c r="F7253" s="1001" t="n">
        <v>45015</v>
      </c>
      <c r="G7253" s="1001" t="s">
        <v>15472</v>
      </c>
      <c r="H7253" s="1128" t="n">
        <v>1952</v>
      </c>
      <c r="I7253" s="1068"/>
    </row>
    <row r="7254" customFormat="false" ht="12.75" hidden="false" customHeight="false" outlineLevel="0" collapsed="false">
      <c r="A7254" s="1001" t="n">
        <v>7252</v>
      </c>
      <c r="B7254" s="1001" t="s">
        <v>15473</v>
      </c>
      <c r="C7254" s="1001" t="s">
        <v>999</v>
      </c>
      <c r="D7254" s="1001" t="s">
        <v>852</v>
      </c>
      <c r="E7254" s="1001" t="n">
        <v>1030122090</v>
      </c>
      <c r="F7254" s="1001" t="n">
        <v>16218</v>
      </c>
      <c r="G7254" s="1001" t="s">
        <v>15474</v>
      </c>
      <c r="H7254" s="1128" t="n">
        <v>9711</v>
      </c>
      <c r="I7254" s="1068"/>
    </row>
    <row r="7255" customFormat="false" ht="12.75" hidden="false" customHeight="false" outlineLevel="0" collapsed="false">
      <c r="A7255" s="1001" t="n">
        <v>7253</v>
      </c>
      <c r="B7255" s="1001" t="s">
        <v>15475</v>
      </c>
      <c r="C7255" s="1001" t="s">
        <v>951</v>
      </c>
      <c r="D7255" s="1001" t="s">
        <v>852</v>
      </c>
      <c r="E7255" s="1001" t="n">
        <v>1030261060</v>
      </c>
      <c r="F7255" s="1001" t="n">
        <v>19109</v>
      </c>
      <c r="G7255" s="1001" t="s">
        <v>15476</v>
      </c>
      <c r="H7255" s="1128" t="n">
        <v>2794</v>
      </c>
      <c r="I7255" s="1068"/>
    </row>
    <row r="7256" customFormat="false" ht="12.75" hidden="false" customHeight="false" outlineLevel="0" collapsed="false">
      <c r="A7256" s="1001" t="n">
        <v>7254</v>
      </c>
      <c r="B7256" s="1001" t="s">
        <v>15477</v>
      </c>
      <c r="C7256" s="1001" t="s">
        <v>1602</v>
      </c>
      <c r="D7256" s="1001" t="s">
        <v>849</v>
      </c>
      <c r="E7256" s="1001" t="n">
        <v>1080290195</v>
      </c>
      <c r="F7256" s="1001" t="n">
        <v>38030</v>
      </c>
      <c r="G7256" s="1001" t="s">
        <v>15478</v>
      </c>
      <c r="H7256" s="1128" t="n">
        <v>6951</v>
      </c>
      <c r="I7256" s="1068"/>
    </row>
    <row r="7257" customFormat="false" ht="12.75" hidden="false" customHeight="false" outlineLevel="0" collapsed="false">
      <c r="A7257" s="1001" t="n">
        <v>7255</v>
      </c>
      <c r="B7257" s="1001" t="s">
        <v>15479</v>
      </c>
      <c r="C7257" s="1001" t="s">
        <v>1151</v>
      </c>
      <c r="D7257" s="1001" t="s">
        <v>852</v>
      </c>
      <c r="E7257" s="1001" t="n">
        <v>1030770700</v>
      </c>
      <c r="F7257" s="1001" t="n">
        <v>14070</v>
      </c>
      <c r="G7257" s="1001" t="s">
        <v>15480</v>
      </c>
      <c r="H7257" s="1128" t="n">
        <v>2011</v>
      </c>
      <c r="I7257" s="1068"/>
    </row>
    <row r="7258" customFormat="false" ht="12.75" hidden="false" customHeight="false" outlineLevel="0" collapsed="false">
      <c r="A7258" s="1001" t="n">
        <v>7256</v>
      </c>
      <c r="B7258" s="1001" t="s">
        <v>15481</v>
      </c>
      <c r="C7258" s="1001" t="s">
        <v>887</v>
      </c>
      <c r="D7258" s="1001" t="s">
        <v>856</v>
      </c>
      <c r="E7258" s="1001" t="n">
        <v>4200950670</v>
      </c>
      <c r="F7258" s="1001" t="n">
        <v>95067</v>
      </c>
      <c r="G7258" s="1001" t="s">
        <v>15482</v>
      </c>
      <c r="H7258" s="1128" t="n">
        <v>1051</v>
      </c>
      <c r="I7258" s="1068"/>
    </row>
    <row r="7259" customFormat="false" ht="12.75" hidden="false" customHeight="false" outlineLevel="0" collapsed="false">
      <c r="A7259" s="1001" t="n">
        <v>7257</v>
      </c>
      <c r="B7259" s="1001" t="s">
        <v>15483</v>
      </c>
      <c r="C7259" s="1001" t="s">
        <v>1009</v>
      </c>
      <c r="D7259" s="1001" t="s">
        <v>861</v>
      </c>
      <c r="E7259" s="1001" t="n">
        <v>1050890870</v>
      </c>
      <c r="F7259" s="1001" t="n">
        <v>23088</v>
      </c>
      <c r="G7259" s="1001" t="s">
        <v>15484</v>
      </c>
      <c r="H7259" s="1128" t="n">
        <v>2757</v>
      </c>
      <c r="I7259" s="1068"/>
    </row>
    <row r="7260" customFormat="false" ht="12.75" hidden="false" customHeight="false" outlineLevel="0" collapsed="false">
      <c r="A7260" s="1001" t="n">
        <v>7258</v>
      </c>
      <c r="B7260" s="1001" t="s">
        <v>15485</v>
      </c>
      <c r="C7260" s="1001" t="s">
        <v>1731</v>
      </c>
      <c r="D7260" s="1001" t="s">
        <v>859</v>
      </c>
      <c r="E7260" s="1001" t="n">
        <v>2100580540</v>
      </c>
      <c r="F7260" s="1001" t="n">
        <v>54054</v>
      </c>
      <c r="G7260" s="1001" t="s">
        <v>15486</v>
      </c>
      <c r="H7260" s="1128" t="n">
        <v>8127</v>
      </c>
      <c r="I7260" s="1068"/>
    </row>
    <row r="7261" customFormat="false" ht="12.75" hidden="false" customHeight="false" outlineLevel="0" collapsed="false">
      <c r="A7261" s="1001" t="n">
        <v>7259</v>
      </c>
      <c r="B7261" s="1001" t="s">
        <v>15487</v>
      </c>
      <c r="C7261" s="1001" t="s">
        <v>939</v>
      </c>
      <c r="D7261" s="1001" t="s">
        <v>464</v>
      </c>
      <c r="E7261" s="1001" t="n">
        <v>2120330790</v>
      </c>
      <c r="F7261" s="1001" t="n">
        <v>60080</v>
      </c>
      <c r="G7261" s="1001" t="s">
        <v>15488</v>
      </c>
      <c r="H7261" s="1128" t="n">
        <v>1749</v>
      </c>
      <c r="I7261" s="1068"/>
    </row>
    <row r="7262" customFormat="false" ht="12.75" hidden="false" customHeight="false" outlineLevel="0" collapsed="false">
      <c r="A7262" s="1001" t="n">
        <v>7260</v>
      </c>
      <c r="B7262" s="1001" t="s">
        <v>15489</v>
      </c>
      <c r="C7262" s="1001" t="s">
        <v>1087</v>
      </c>
      <c r="D7262" s="1001" t="s">
        <v>848</v>
      </c>
      <c r="E7262" s="1001" t="n">
        <v>3150081110</v>
      </c>
      <c r="F7262" s="1001" t="n">
        <v>64112</v>
      </c>
      <c r="G7262" s="1001" t="s">
        <v>15490</v>
      </c>
      <c r="H7262" s="1128" t="n">
        <v>867</v>
      </c>
      <c r="I7262" s="1068"/>
    </row>
    <row r="7263" customFormat="false" ht="12.75" hidden="false" customHeight="false" outlineLevel="0" collapsed="false">
      <c r="A7263" s="1001" t="n">
        <v>7261</v>
      </c>
      <c r="B7263" s="1001" t="s">
        <v>15491</v>
      </c>
      <c r="C7263" s="1001" t="s">
        <v>999</v>
      </c>
      <c r="D7263" s="1001" t="s">
        <v>852</v>
      </c>
      <c r="E7263" s="1001" t="n">
        <v>1030122100</v>
      </c>
      <c r="F7263" s="1001" t="n">
        <v>16219</v>
      </c>
      <c r="G7263" s="1001" t="s">
        <v>15492</v>
      </c>
      <c r="H7263" s="1128" t="n">
        <v>30567</v>
      </c>
      <c r="I7263" s="1068"/>
    </row>
    <row r="7264" customFormat="false" ht="12.75" hidden="false" customHeight="false" outlineLevel="0" collapsed="false">
      <c r="A7264" s="1001" t="n">
        <v>7262</v>
      </c>
      <c r="B7264" s="1001" t="s">
        <v>15493</v>
      </c>
      <c r="C7264" s="1001" t="s">
        <v>1330</v>
      </c>
      <c r="D7264" s="1001" t="s">
        <v>861</v>
      </c>
      <c r="E7264" s="1001" t="n">
        <v>1050840840</v>
      </c>
      <c r="F7264" s="1001" t="n">
        <v>26085</v>
      </c>
      <c r="G7264" s="1001" t="s">
        <v>15494</v>
      </c>
      <c r="H7264" s="1128" t="n">
        <v>10722</v>
      </c>
      <c r="I7264" s="1068"/>
    </row>
    <row r="7265" customFormat="false" ht="12.75" hidden="false" customHeight="false" outlineLevel="0" collapsed="false">
      <c r="A7265" s="1001" t="n">
        <v>7263</v>
      </c>
      <c r="B7265" s="1001" t="s">
        <v>15495</v>
      </c>
      <c r="C7265" s="1001" t="s">
        <v>1012</v>
      </c>
      <c r="D7265" s="1001" t="s">
        <v>464</v>
      </c>
      <c r="E7265" s="1001" t="n">
        <v>2120701060</v>
      </c>
      <c r="F7265" s="1001" t="n">
        <v>58107</v>
      </c>
      <c r="G7265" s="1001" t="s">
        <v>15496</v>
      </c>
      <c r="H7265" s="1128" t="n">
        <v>5832</v>
      </c>
      <c r="I7265" s="1068"/>
    </row>
    <row r="7266" customFormat="false" ht="12.75" hidden="false" customHeight="false" outlineLevel="0" collapsed="false">
      <c r="A7266" s="1001" t="n">
        <v>7264</v>
      </c>
      <c r="B7266" s="1001" t="s">
        <v>15497</v>
      </c>
      <c r="C7266" s="1001" t="s">
        <v>988</v>
      </c>
      <c r="D7266" s="1001" t="s">
        <v>854</v>
      </c>
      <c r="E7266" s="1001" t="n">
        <v>1010021720</v>
      </c>
      <c r="F7266" s="1001" t="n">
        <v>6175</v>
      </c>
      <c r="G7266" s="1001" t="s">
        <v>15498</v>
      </c>
      <c r="H7266" s="1128" t="n">
        <v>258</v>
      </c>
      <c r="I7266" s="1068"/>
    </row>
    <row r="7267" customFormat="false" ht="12.75" hidden="false" customHeight="false" outlineLevel="0" collapsed="false">
      <c r="A7267" s="1001" t="n">
        <v>7265</v>
      </c>
      <c r="B7267" s="1001" t="s">
        <v>15499</v>
      </c>
      <c r="C7267" s="1001" t="s">
        <v>999</v>
      </c>
      <c r="D7267" s="1001" t="s">
        <v>852</v>
      </c>
      <c r="E7267" s="1001" t="n">
        <v>1030122110</v>
      </c>
      <c r="F7267" s="1001" t="n">
        <v>16220</v>
      </c>
      <c r="G7267" s="1001" t="s">
        <v>15500</v>
      </c>
      <c r="H7267" s="1128" t="n">
        <v>10857</v>
      </c>
      <c r="I7267" s="1068"/>
    </row>
    <row r="7268" customFormat="false" ht="12.75" hidden="false" customHeight="false" outlineLevel="0" collapsed="false">
      <c r="A7268" s="1001" t="n">
        <v>7266</v>
      </c>
      <c r="B7268" s="1001" t="s">
        <v>15501</v>
      </c>
      <c r="C7268" s="1001" t="s">
        <v>1330</v>
      </c>
      <c r="D7268" s="1001" t="s">
        <v>861</v>
      </c>
      <c r="E7268" s="1001" t="n">
        <v>1050840850</v>
      </c>
      <c r="F7268" s="1001" t="n">
        <v>26086</v>
      </c>
      <c r="G7268" s="1001" t="s">
        <v>15502</v>
      </c>
      <c r="H7268" s="1128" t="n">
        <v>84452</v>
      </c>
      <c r="I7268" s="1068"/>
    </row>
    <row r="7269" customFormat="false" ht="12.75" hidden="false" customHeight="false" outlineLevel="0" collapsed="false">
      <c r="A7269" s="1001" t="n">
        <v>7267</v>
      </c>
      <c r="B7269" s="1001" t="s">
        <v>15503</v>
      </c>
      <c r="C7269" s="1001" t="s">
        <v>945</v>
      </c>
      <c r="D7269" s="1001" t="s">
        <v>852</v>
      </c>
      <c r="E7269" s="1001" t="n">
        <v>1030151810</v>
      </c>
      <c r="F7269" s="1001" t="n">
        <v>17191</v>
      </c>
      <c r="G7269" s="1001" t="s">
        <v>15504</v>
      </c>
      <c r="H7269" s="1128" t="n">
        <v>507</v>
      </c>
      <c r="I7269" s="1068"/>
    </row>
    <row r="7270" customFormat="false" ht="12.75" hidden="false" customHeight="false" outlineLevel="0" collapsed="false">
      <c r="A7270" s="1001" t="n">
        <v>7268</v>
      </c>
      <c r="B7270" s="1001" t="s">
        <v>15505</v>
      </c>
      <c r="C7270" s="1001" t="s">
        <v>893</v>
      </c>
      <c r="D7270" s="1001" t="s">
        <v>852</v>
      </c>
      <c r="E7270" s="1001" t="n">
        <v>1030492180</v>
      </c>
      <c r="F7270" s="1001" t="n">
        <v>15219</v>
      </c>
      <c r="G7270" s="1001" t="s">
        <v>15506</v>
      </c>
      <c r="H7270" s="1128" t="n">
        <v>5374</v>
      </c>
      <c r="I7270" s="1068"/>
    </row>
    <row r="7271" customFormat="false" ht="12.75" hidden="false" customHeight="false" outlineLevel="0" collapsed="false">
      <c r="A7271" s="1001" t="n">
        <v>7269</v>
      </c>
      <c r="B7271" s="1001" t="s">
        <v>15507</v>
      </c>
      <c r="C7271" s="1001" t="s">
        <v>893</v>
      </c>
      <c r="D7271" s="1001" t="s">
        <v>852</v>
      </c>
      <c r="E7271" s="1001" t="n">
        <v>1030492190</v>
      </c>
      <c r="F7271" s="1001" t="n">
        <v>15220</v>
      </c>
      <c r="G7271" s="1001" t="s">
        <v>15508</v>
      </c>
      <c r="H7271" s="1128" t="n">
        <v>21460</v>
      </c>
      <c r="I7271" s="1068"/>
    </row>
    <row r="7272" customFormat="false" ht="12.75" hidden="false" customHeight="false" outlineLevel="0" collapsed="false">
      <c r="A7272" s="1001" t="n">
        <v>7270</v>
      </c>
      <c r="B7272" s="1001" t="s">
        <v>15509</v>
      </c>
      <c r="C7272" s="1001" t="s">
        <v>893</v>
      </c>
      <c r="D7272" s="1001" t="s">
        <v>852</v>
      </c>
      <c r="E7272" s="1001" t="n">
        <v>1030492200</v>
      </c>
      <c r="F7272" s="1001" t="n">
        <v>15221</v>
      </c>
      <c r="G7272" s="1001" t="s">
        <v>15510</v>
      </c>
      <c r="H7272" s="1128" t="n">
        <v>11930</v>
      </c>
      <c r="I7272" s="1068"/>
    </row>
    <row r="7273" customFormat="false" ht="12.75" hidden="false" customHeight="false" outlineLevel="0" collapsed="false">
      <c r="A7273" s="1001" t="n">
        <v>7271</v>
      </c>
      <c r="B7273" s="1001" t="s">
        <v>15511</v>
      </c>
      <c r="C7273" s="1001" t="s">
        <v>908</v>
      </c>
      <c r="D7273" s="1001" t="s">
        <v>854</v>
      </c>
      <c r="E7273" s="1001" t="n">
        <v>1010272300</v>
      </c>
      <c r="F7273" s="1001" t="n">
        <v>4231</v>
      </c>
      <c r="G7273" s="1001" t="s">
        <v>15512</v>
      </c>
      <c r="H7273" s="1128" t="n">
        <v>303</v>
      </c>
      <c r="I7273" s="1068"/>
    </row>
    <row r="7274" customFormat="false" ht="12.75" hidden="false" customHeight="false" outlineLevel="0" collapsed="false">
      <c r="A7274" s="1001" t="n">
        <v>7272</v>
      </c>
      <c r="B7274" s="1001" t="s">
        <v>15513</v>
      </c>
      <c r="C7274" s="1001" t="s">
        <v>1159</v>
      </c>
      <c r="D7274" s="1001" t="s">
        <v>852</v>
      </c>
      <c r="E7274" s="1001" t="n">
        <v>1030242120</v>
      </c>
      <c r="F7274" s="1001" t="n">
        <v>13226</v>
      </c>
      <c r="G7274" s="1001" t="s">
        <v>15514</v>
      </c>
      <c r="H7274" s="1128" t="n">
        <v>237</v>
      </c>
      <c r="I7274" s="1068"/>
    </row>
    <row r="7275" customFormat="false" ht="12.75" hidden="false" customHeight="false" outlineLevel="0" collapsed="false">
      <c r="A7275" s="1001" t="n">
        <v>7273</v>
      </c>
      <c r="B7275" s="1001" t="s">
        <v>15515</v>
      </c>
      <c r="C7275" s="1001" t="s">
        <v>875</v>
      </c>
      <c r="D7275" s="1001" t="s">
        <v>861</v>
      </c>
      <c r="E7275" s="1001" t="n">
        <v>1050540940</v>
      </c>
      <c r="F7275" s="1001" t="n">
        <v>28094</v>
      </c>
      <c r="G7275" s="1001" t="s">
        <v>15516</v>
      </c>
      <c r="H7275" s="1128" t="n">
        <v>4247</v>
      </c>
      <c r="I7275" s="1068"/>
    </row>
    <row r="7276" customFormat="false" ht="12.75" hidden="false" customHeight="false" outlineLevel="0" collapsed="false">
      <c r="A7276" s="1001" t="n">
        <v>7274</v>
      </c>
      <c r="B7276" s="1001" t="s">
        <v>15517</v>
      </c>
      <c r="C7276" s="1001" t="s">
        <v>893</v>
      </c>
      <c r="D7276" s="1001" t="s">
        <v>852</v>
      </c>
      <c r="E7276" s="1001" t="n">
        <v>1030492210</v>
      </c>
      <c r="F7276" s="1001" t="n">
        <v>15222</v>
      </c>
      <c r="G7276" s="1001" t="s">
        <v>15518</v>
      </c>
      <c r="H7276" s="1128" t="n">
        <v>3672</v>
      </c>
      <c r="I7276" s="1068"/>
    </row>
    <row r="7277" customFormat="false" ht="12.75" hidden="false" customHeight="false" outlineLevel="0" collapsed="false">
      <c r="A7277" s="1001" t="n">
        <v>7275</v>
      </c>
      <c r="B7277" s="1001" t="s">
        <v>15519</v>
      </c>
      <c r="C7277" s="1001" t="s">
        <v>1591</v>
      </c>
      <c r="D7277" s="1001" t="s">
        <v>851</v>
      </c>
      <c r="E7277" s="1001" t="n">
        <v>1070340630</v>
      </c>
      <c r="F7277" s="1001" t="n">
        <v>10063</v>
      </c>
      <c r="G7277" s="1001" t="s">
        <v>15520</v>
      </c>
      <c r="H7277" s="1128" t="n">
        <v>566</v>
      </c>
      <c r="I7277" s="1068"/>
    </row>
    <row r="7278" customFormat="false" ht="12.75" hidden="false" customHeight="false" outlineLevel="0" collapsed="false">
      <c r="A7278" s="1001" t="n">
        <v>7276</v>
      </c>
      <c r="B7278" s="1001" t="s">
        <v>15521</v>
      </c>
      <c r="C7278" s="1001" t="s">
        <v>911</v>
      </c>
      <c r="D7278" s="1001" t="s">
        <v>846</v>
      </c>
      <c r="E7278" s="1001" t="n">
        <v>3170470270</v>
      </c>
      <c r="F7278" s="1001" t="n">
        <v>77028</v>
      </c>
      <c r="G7278" s="1001" t="s">
        <v>15522</v>
      </c>
      <c r="H7278" s="1128" t="n">
        <v>4857</v>
      </c>
      <c r="I7278" s="1068"/>
    </row>
    <row r="7279" customFormat="false" ht="12.75" hidden="false" customHeight="false" outlineLevel="0" collapsed="false">
      <c r="A7279" s="1001" t="n">
        <v>7277</v>
      </c>
      <c r="B7279" s="1001" t="s">
        <v>15523</v>
      </c>
      <c r="C7279" s="1001" t="s">
        <v>1226</v>
      </c>
      <c r="D7279" s="1001" t="s">
        <v>855</v>
      </c>
      <c r="E7279" s="1001" t="n">
        <v>3160410870</v>
      </c>
      <c r="F7279" s="1001" t="n">
        <v>75088</v>
      </c>
      <c r="G7279" s="1001" t="s">
        <v>15524</v>
      </c>
      <c r="H7279" s="1128" t="n">
        <v>17142</v>
      </c>
      <c r="I7279" s="1068"/>
    </row>
    <row r="7280" customFormat="false" ht="12.75" hidden="false" customHeight="false" outlineLevel="0" collapsed="false">
      <c r="A7280" s="1001" t="n">
        <v>7278</v>
      </c>
      <c r="B7280" s="1001" t="s">
        <v>15525</v>
      </c>
      <c r="C7280" s="1001" t="s">
        <v>1120</v>
      </c>
      <c r="D7280" s="1001" t="s">
        <v>854</v>
      </c>
      <c r="E7280" s="1001" t="n">
        <v>1010881450</v>
      </c>
      <c r="F7280" s="1001" t="n">
        <v>2147</v>
      </c>
      <c r="G7280" s="1001" t="s">
        <v>15526</v>
      </c>
      <c r="H7280" s="1128" t="n">
        <v>680</v>
      </c>
      <c r="I7280" s="1068"/>
    </row>
    <row r="7281" customFormat="false" ht="12.75" hidden="false" customHeight="false" outlineLevel="0" collapsed="false">
      <c r="A7281" s="1001" t="n">
        <v>7279</v>
      </c>
      <c r="B7281" s="1001" t="s">
        <v>15527</v>
      </c>
      <c r="C7281" s="1001" t="s">
        <v>1084</v>
      </c>
      <c r="D7281" s="1001" t="s">
        <v>850</v>
      </c>
      <c r="E7281" s="1001" t="n">
        <v>1060851270</v>
      </c>
      <c r="F7281" s="1001" t="n">
        <v>30127</v>
      </c>
      <c r="G7281" s="1001" t="s">
        <v>15528</v>
      </c>
      <c r="H7281" s="1128" t="n">
        <v>7596</v>
      </c>
      <c r="I7281" s="1068"/>
    </row>
    <row r="7282" customFormat="false" ht="12.75" hidden="false" customHeight="false" outlineLevel="0" collapsed="false">
      <c r="A7282" s="1001" t="n">
        <v>7280</v>
      </c>
      <c r="B7282" s="1001" t="s">
        <v>15529</v>
      </c>
      <c r="C7282" s="1001" t="s">
        <v>1625</v>
      </c>
      <c r="D7282" s="1001" t="s">
        <v>856</v>
      </c>
      <c r="E7282" s="1001" t="n">
        <v>4200530940</v>
      </c>
      <c r="F7282" s="1001" t="n">
        <v>91097</v>
      </c>
      <c r="G7282" s="1001" t="s">
        <v>15530</v>
      </c>
      <c r="H7282" s="1128" t="n">
        <v>1071</v>
      </c>
      <c r="I7282" s="1068"/>
    </row>
    <row r="7283" customFormat="false" ht="12.75" hidden="false" customHeight="false" outlineLevel="0" collapsed="false">
      <c r="A7283" s="1001" t="n">
        <v>7281</v>
      </c>
      <c r="B7283" s="1001" t="s">
        <v>15531</v>
      </c>
      <c r="C7283" s="1001" t="s">
        <v>6114</v>
      </c>
      <c r="D7283" s="1001" t="s">
        <v>850</v>
      </c>
      <c r="E7283" s="1001" t="n">
        <v>1060920060</v>
      </c>
      <c r="F7283" s="1001" t="n">
        <v>32006</v>
      </c>
      <c r="G7283" s="1001" t="s">
        <v>15532</v>
      </c>
      <c r="H7283" s="1128" t="n">
        <v>199015</v>
      </c>
      <c r="I7283" s="1068"/>
    </row>
    <row r="7284" customFormat="false" ht="12.75" hidden="false" customHeight="false" outlineLevel="0" collapsed="false">
      <c r="A7284" s="1001" t="n">
        <v>7282</v>
      </c>
      <c r="B7284" s="1001" t="s">
        <v>15533</v>
      </c>
      <c r="C7284" s="1001" t="s">
        <v>977</v>
      </c>
      <c r="D7284" s="1001" t="s">
        <v>855</v>
      </c>
      <c r="E7284" s="1001" t="n">
        <v>3160090450</v>
      </c>
      <c r="F7284" s="1001" t="n">
        <v>72046</v>
      </c>
      <c r="G7284" s="1001" t="s">
        <v>15534</v>
      </c>
      <c r="H7284" s="1128" t="n">
        <v>26113</v>
      </c>
      <c r="I7284" s="1068"/>
    </row>
    <row r="7285" customFormat="false" ht="12.75" hidden="false" customHeight="false" outlineLevel="0" collapsed="false">
      <c r="A7285" s="1001" t="n">
        <v>7283</v>
      </c>
      <c r="B7285" s="1001" t="s">
        <v>15535</v>
      </c>
      <c r="C7285" s="1001" t="s">
        <v>951</v>
      </c>
      <c r="D7285" s="1001" t="s">
        <v>852</v>
      </c>
      <c r="E7285" s="1001" t="n">
        <v>1030261070</v>
      </c>
      <c r="F7285" s="1001" t="n">
        <v>19110</v>
      </c>
      <c r="G7285" s="1001" t="s">
        <v>15536</v>
      </c>
      <c r="H7285" s="1128" t="n">
        <v>1638</v>
      </c>
      <c r="I7285" s="1068"/>
    </row>
    <row r="7286" customFormat="false" ht="12.75" hidden="false" customHeight="false" outlineLevel="0" collapsed="false">
      <c r="A7286" s="1001" t="n">
        <v>7284</v>
      </c>
      <c r="B7286" s="1001" t="s">
        <v>15537</v>
      </c>
      <c r="C7286" s="1001" t="s">
        <v>908</v>
      </c>
      <c r="D7286" s="1001" t="s">
        <v>854</v>
      </c>
      <c r="E7286" s="1001" t="n">
        <v>1010272310</v>
      </c>
      <c r="F7286" s="1001" t="n">
        <v>4232</v>
      </c>
      <c r="G7286" s="1001" t="s">
        <v>15538</v>
      </c>
      <c r="H7286" s="1128" t="n">
        <v>2231</v>
      </c>
      <c r="I7286" s="1068"/>
    </row>
    <row r="7287" customFormat="false" ht="12.75" hidden="false" customHeight="false" outlineLevel="0" collapsed="false">
      <c r="A7287" s="1001" t="n">
        <v>7285</v>
      </c>
      <c r="B7287" s="1001" t="s">
        <v>15539</v>
      </c>
      <c r="C7287" s="1001" t="s">
        <v>1024</v>
      </c>
      <c r="D7287" s="1001" t="s">
        <v>856</v>
      </c>
      <c r="E7287" s="1001" t="n">
        <v>4200730711</v>
      </c>
      <c r="F7287" s="1001" t="n">
        <v>90074</v>
      </c>
      <c r="G7287" s="1001" t="s">
        <v>15540</v>
      </c>
      <c r="H7287" s="1128" t="n">
        <v>2239</v>
      </c>
      <c r="I7287" s="1068"/>
    </row>
    <row r="7288" customFormat="false" ht="12.75" hidden="false" customHeight="false" outlineLevel="0" collapsed="false">
      <c r="A7288" s="1001" t="n">
        <v>7286</v>
      </c>
      <c r="B7288" s="1001" t="s">
        <v>15541</v>
      </c>
      <c r="C7288" s="1001" t="s">
        <v>1423</v>
      </c>
      <c r="D7288" s="1001" t="s">
        <v>855</v>
      </c>
      <c r="E7288" s="1001" t="n">
        <v>3161060100</v>
      </c>
      <c r="F7288" s="1001" t="n">
        <v>110010</v>
      </c>
      <c r="G7288" s="1001" t="s">
        <v>15542</v>
      </c>
      <c r="H7288" s="1128" t="n">
        <v>13970</v>
      </c>
      <c r="I7288" s="1068"/>
    </row>
    <row r="7289" customFormat="false" ht="12.75" hidden="false" customHeight="false" outlineLevel="0" collapsed="false">
      <c r="A7289" s="1001" t="n">
        <v>7287</v>
      </c>
      <c r="B7289" s="1001" t="s">
        <v>15543</v>
      </c>
      <c r="C7289" s="1001" t="s">
        <v>1120</v>
      </c>
      <c r="D7289" s="1001" t="s">
        <v>854</v>
      </c>
      <c r="E7289" s="1001" t="n">
        <v>1010881460</v>
      </c>
      <c r="F7289" s="1001" t="n">
        <v>2148</v>
      </c>
      <c r="G7289" s="1001" t="s">
        <v>15544</v>
      </c>
      <c r="H7289" s="1128" t="n">
        <v>6692</v>
      </c>
      <c r="I7289" s="1068"/>
    </row>
    <row r="7290" customFormat="false" ht="12.75" hidden="false" customHeight="false" outlineLevel="0" collapsed="false">
      <c r="A7290" s="1001" t="n">
        <v>7288</v>
      </c>
      <c r="B7290" s="1001" t="s">
        <v>15545</v>
      </c>
      <c r="C7290" s="1001" t="s">
        <v>1103</v>
      </c>
      <c r="D7290" s="1001" t="s">
        <v>851</v>
      </c>
      <c r="E7290" s="1001" t="n">
        <v>1070370570</v>
      </c>
      <c r="F7290" s="1001" t="n">
        <v>8061</v>
      </c>
      <c r="G7290" s="1001" t="s">
        <v>15546</v>
      </c>
      <c r="H7290" s="1128" t="n">
        <v>360</v>
      </c>
      <c r="I7290" s="1068"/>
    </row>
    <row r="7291" customFormat="false" ht="12.75" hidden="false" customHeight="false" outlineLevel="0" collapsed="false">
      <c r="A7291" s="1001" t="n">
        <v>7289</v>
      </c>
      <c r="B7291" s="1001" t="s">
        <v>15547</v>
      </c>
      <c r="C7291" s="1001" t="s">
        <v>985</v>
      </c>
      <c r="D7291" s="1001" t="s">
        <v>857</v>
      </c>
      <c r="E7291" s="1001" t="n">
        <v>4190480980</v>
      </c>
      <c r="F7291" s="1001" t="n">
        <v>83100</v>
      </c>
      <c r="G7291" s="1001" t="s">
        <v>15548</v>
      </c>
      <c r="H7291" s="1128" t="n">
        <v>755</v>
      </c>
      <c r="I7291" s="1068"/>
    </row>
    <row r="7292" customFormat="false" ht="12.75" hidden="false" customHeight="false" outlineLevel="0" collapsed="false">
      <c r="A7292" s="1001" t="n">
        <v>7290</v>
      </c>
      <c r="B7292" s="1001" t="s">
        <v>15549</v>
      </c>
      <c r="C7292" s="1001" t="s">
        <v>988</v>
      </c>
      <c r="D7292" s="1001" t="s">
        <v>854</v>
      </c>
      <c r="E7292" s="1001" t="n">
        <v>1010021730</v>
      </c>
      <c r="F7292" s="1001" t="n">
        <v>6176</v>
      </c>
      <c r="G7292" s="1001" t="s">
        <v>15550</v>
      </c>
      <c r="H7292" s="1128" t="n">
        <v>667</v>
      </c>
      <c r="I7292" s="1068"/>
    </row>
    <row r="7293" customFormat="false" ht="12.75" hidden="false" customHeight="false" outlineLevel="0" collapsed="false">
      <c r="A7293" s="1001" t="n">
        <v>7291</v>
      </c>
      <c r="B7293" s="1001" t="s">
        <v>15551</v>
      </c>
      <c r="C7293" s="1001" t="s">
        <v>1071</v>
      </c>
      <c r="D7293" s="1001" t="s">
        <v>861</v>
      </c>
      <c r="E7293" s="1001" t="n">
        <v>1050901100</v>
      </c>
      <c r="F7293" s="1001" t="n">
        <v>24110</v>
      </c>
      <c r="G7293" s="1001" t="s">
        <v>15552</v>
      </c>
      <c r="H7293" s="1128" t="n">
        <v>8638</v>
      </c>
      <c r="I7293" s="1068"/>
    </row>
    <row r="7294" customFormat="false" ht="12.75" hidden="false" customHeight="false" outlineLevel="0" collapsed="false">
      <c r="A7294" s="1001" t="n">
        <v>7292</v>
      </c>
      <c r="B7294" s="1001" t="s">
        <v>15553</v>
      </c>
      <c r="C7294" s="1001" t="s">
        <v>1058</v>
      </c>
      <c r="D7294" s="1001" t="s">
        <v>852</v>
      </c>
      <c r="E7294" s="1001" t="n">
        <v>1031040430</v>
      </c>
      <c r="F7294" s="1001" t="n">
        <v>108043</v>
      </c>
      <c r="G7294" s="1001" t="s">
        <v>15554</v>
      </c>
      <c r="H7294" s="1128" t="n">
        <v>8668</v>
      </c>
      <c r="I7294" s="1068"/>
    </row>
    <row r="7295" customFormat="false" ht="12.75" hidden="false" customHeight="false" outlineLevel="0" collapsed="false">
      <c r="A7295" s="1001" t="n">
        <v>7293</v>
      </c>
      <c r="B7295" s="1001" t="s">
        <v>15555</v>
      </c>
      <c r="C7295" s="1001" t="s">
        <v>971</v>
      </c>
      <c r="D7295" s="1001" t="s">
        <v>853</v>
      </c>
      <c r="E7295" s="1001" t="n">
        <v>3140190810</v>
      </c>
      <c r="F7295" s="1001" t="n">
        <v>70081</v>
      </c>
      <c r="G7295" s="1001" t="s">
        <v>15556</v>
      </c>
      <c r="H7295" s="1128" t="n">
        <v>4437</v>
      </c>
      <c r="I7295" s="1068"/>
    </row>
    <row r="7296" customFormat="false" ht="12.75" hidden="false" customHeight="false" outlineLevel="0" collapsed="false">
      <c r="A7296" s="1001" t="n">
        <v>7294</v>
      </c>
      <c r="B7296" s="1001" t="s">
        <v>15557</v>
      </c>
      <c r="C7296" s="1001" t="s">
        <v>939</v>
      </c>
      <c r="D7296" s="1001" t="s">
        <v>464</v>
      </c>
      <c r="E7296" s="1001" t="n">
        <v>2120330800</v>
      </c>
      <c r="F7296" s="1001" t="n">
        <v>60081</v>
      </c>
      <c r="G7296" s="1001" t="s">
        <v>15558</v>
      </c>
      <c r="H7296" s="1128" t="n">
        <v>1631</v>
      </c>
      <c r="I7296" s="1068"/>
    </row>
    <row r="7297" customFormat="false" ht="12.75" hidden="false" customHeight="false" outlineLevel="0" collapsed="false">
      <c r="A7297" s="1001" t="n">
        <v>7295</v>
      </c>
      <c r="B7297" s="1001" t="s">
        <v>15559</v>
      </c>
      <c r="C7297" s="1001" t="s">
        <v>1084</v>
      </c>
      <c r="D7297" s="1001" t="s">
        <v>850</v>
      </c>
      <c r="E7297" s="1001" t="n">
        <v>1060851280</v>
      </c>
      <c r="F7297" s="1001" t="n">
        <v>30128</v>
      </c>
      <c r="G7297" s="1001" t="s">
        <v>15560</v>
      </c>
      <c r="H7297" s="1128" t="n">
        <v>1564</v>
      </c>
      <c r="I7297" s="1068"/>
    </row>
    <row r="7298" customFormat="false" ht="12.75" hidden="false" customHeight="false" outlineLevel="0" collapsed="false">
      <c r="A7298" s="1001" t="n">
        <v>7296</v>
      </c>
      <c r="B7298" s="1001" t="s">
        <v>15561</v>
      </c>
      <c r="C7298" s="1001" t="s">
        <v>899</v>
      </c>
      <c r="D7298" s="1001" t="s">
        <v>846</v>
      </c>
      <c r="E7298" s="1001" t="n">
        <v>3170640920</v>
      </c>
      <c r="F7298" s="1001" t="n">
        <v>76093</v>
      </c>
      <c r="G7298" s="1001" t="s">
        <v>15562</v>
      </c>
      <c r="H7298" s="1128" t="n">
        <v>588</v>
      </c>
      <c r="I7298" s="1068"/>
    </row>
    <row r="7299" customFormat="false" ht="12.75" hidden="false" customHeight="false" outlineLevel="0" collapsed="false">
      <c r="A7299" s="1001" t="n">
        <v>7297</v>
      </c>
      <c r="B7299" s="1001" t="s">
        <v>15563</v>
      </c>
      <c r="C7299" s="1001" t="s">
        <v>1117</v>
      </c>
      <c r="D7299" s="1001" t="s">
        <v>852</v>
      </c>
      <c r="E7299" s="1001" t="n">
        <v>1030571600</v>
      </c>
      <c r="F7299" s="1001" t="n">
        <v>18163</v>
      </c>
      <c r="G7299" s="1001" t="s">
        <v>15564</v>
      </c>
      <c r="H7299" s="1128" t="n">
        <v>2364</v>
      </c>
      <c r="I7299" s="1068"/>
    </row>
    <row r="7300" customFormat="false" ht="12.75" hidden="false" customHeight="false" outlineLevel="0" collapsed="false">
      <c r="A7300" s="1001" t="n">
        <v>7298</v>
      </c>
      <c r="B7300" s="1001" t="s">
        <v>15565</v>
      </c>
      <c r="C7300" s="1001" t="s">
        <v>1215</v>
      </c>
      <c r="D7300" s="1001" t="s">
        <v>858</v>
      </c>
      <c r="E7300" s="1001" t="n">
        <v>1040140940</v>
      </c>
      <c r="F7300" s="1001" t="n">
        <v>21102</v>
      </c>
      <c r="G7300" s="1001" t="s">
        <v>15566</v>
      </c>
      <c r="H7300" s="1128" t="n">
        <v>1045</v>
      </c>
      <c r="I7300" s="1068"/>
    </row>
    <row r="7301" customFormat="false" ht="12.75" hidden="false" customHeight="false" outlineLevel="0" collapsed="false">
      <c r="A7301" s="1001" t="n">
        <v>7299</v>
      </c>
      <c r="B7301" s="1001" t="s">
        <v>15567</v>
      </c>
      <c r="C7301" s="1001" t="s">
        <v>1035</v>
      </c>
      <c r="D7301" s="1001" t="s">
        <v>854</v>
      </c>
      <c r="E7301" s="1001" t="n">
        <v>1010812690</v>
      </c>
      <c r="F7301" s="1001" t="n">
        <v>1280</v>
      </c>
      <c r="G7301" s="1001" t="s">
        <v>15568</v>
      </c>
      <c r="H7301" s="1128" t="n">
        <v>10580</v>
      </c>
      <c r="I7301" s="1068"/>
    </row>
    <row r="7302" customFormat="false" ht="12.75" hidden="false" customHeight="false" outlineLevel="0" collapsed="false">
      <c r="A7302" s="1001" t="n">
        <v>7300</v>
      </c>
      <c r="B7302" s="1001" t="s">
        <v>15569</v>
      </c>
      <c r="C7302" s="1001" t="s">
        <v>905</v>
      </c>
      <c r="D7302" s="1001" t="s">
        <v>855</v>
      </c>
      <c r="E7302" s="1001" t="n">
        <v>3160310560</v>
      </c>
      <c r="F7302" s="1001" t="n">
        <v>71058</v>
      </c>
      <c r="G7302" s="1001" t="s">
        <v>15570</v>
      </c>
      <c r="H7302" s="1128" t="n">
        <v>6771</v>
      </c>
      <c r="I7302" s="1068"/>
    </row>
    <row r="7303" customFormat="false" ht="12.75" hidden="false" customHeight="false" outlineLevel="0" collapsed="false">
      <c r="A7303" s="1001" t="n">
        <v>7301</v>
      </c>
      <c r="B7303" s="1001" t="s">
        <v>15571</v>
      </c>
      <c r="C7303" s="1001" t="s">
        <v>1027</v>
      </c>
      <c r="D7303" s="1001" t="s">
        <v>857</v>
      </c>
      <c r="E7303" s="1001" t="n">
        <v>4190280180</v>
      </c>
      <c r="F7303" s="1001" t="n">
        <v>86018</v>
      </c>
      <c r="G7303" s="1001" t="s">
        <v>15572</v>
      </c>
      <c r="H7303" s="1128" t="n">
        <v>8642</v>
      </c>
      <c r="I7303" s="1068"/>
    </row>
    <row r="7304" customFormat="false" ht="12.75" hidden="false" customHeight="false" outlineLevel="0" collapsed="false">
      <c r="A7304" s="1001" t="n">
        <v>7302</v>
      </c>
      <c r="B7304" s="1001" t="s">
        <v>15573</v>
      </c>
      <c r="C7304" s="1001" t="s">
        <v>1117</v>
      </c>
      <c r="D7304" s="1001" t="s">
        <v>852</v>
      </c>
      <c r="E7304" s="1001" t="n">
        <v>1030571610</v>
      </c>
      <c r="F7304" s="1001" t="n">
        <v>18164</v>
      </c>
      <c r="G7304" s="1001" t="s">
        <v>15574</v>
      </c>
      <c r="H7304" s="1128" t="n">
        <v>3647</v>
      </c>
      <c r="I7304" s="1068"/>
    </row>
    <row r="7305" customFormat="false" ht="12.75" hidden="false" customHeight="false" outlineLevel="0" collapsed="false">
      <c r="A7305" s="1001" t="n">
        <v>7303</v>
      </c>
      <c r="B7305" s="1001" t="s">
        <v>15575</v>
      </c>
      <c r="C7305" s="1001" t="s">
        <v>1474</v>
      </c>
      <c r="D7305" s="1001" t="s">
        <v>854</v>
      </c>
      <c r="E7305" s="1001" t="n">
        <v>1011020680</v>
      </c>
      <c r="F7305" s="1001" t="n">
        <v>103068</v>
      </c>
      <c r="G7305" s="1001" t="s">
        <v>15576</v>
      </c>
      <c r="H7305" s="1128" t="n">
        <v>1632</v>
      </c>
      <c r="I7305" s="1068"/>
    </row>
    <row r="7306" customFormat="false" ht="12.75" hidden="false" customHeight="false" outlineLevel="0" collapsed="false">
      <c r="A7306" s="1001" t="n">
        <v>7304</v>
      </c>
      <c r="B7306" s="1001" t="s">
        <v>15577</v>
      </c>
      <c r="C7306" s="1001" t="s">
        <v>1055</v>
      </c>
      <c r="D7306" s="1001" t="s">
        <v>852</v>
      </c>
      <c r="E7306" s="1001" t="n">
        <v>1030861110</v>
      </c>
      <c r="F7306" s="1001" t="n">
        <v>12129</v>
      </c>
      <c r="G7306" s="1001" t="s">
        <v>15578</v>
      </c>
      <c r="H7306" s="1128" t="n">
        <v>225</v>
      </c>
      <c r="I7306" s="1068"/>
    </row>
    <row r="7307" customFormat="false" ht="12.75" hidden="false" customHeight="false" outlineLevel="0" collapsed="false">
      <c r="A7307" s="1001" t="n">
        <v>7305</v>
      </c>
      <c r="B7307" s="1001" t="s">
        <v>15579</v>
      </c>
      <c r="C7307" s="1001" t="s">
        <v>1120</v>
      </c>
      <c r="D7307" s="1001" t="s">
        <v>854</v>
      </c>
      <c r="E7307" s="1001" t="n">
        <v>1010881480</v>
      </c>
      <c r="F7307" s="1001" t="n">
        <v>2150</v>
      </c>
      <c r="G7307" s="1001" t="s">
        <v>15580</v>
      </c>
      <c r="H7307" s="1128" t="n">
        <v>3318</v>
      </c>
      <c r="I7307" s="1068"/>
    </row>
    <row r="7308" customFormat="false" ht="12.75" hidden="false" customHeight="false" outlineLevel="0" collapsed="false">
      <c r="A7308" s="1001" t="n">
        <v>7306</v>
      </c>
      <c r="B7308" s="1001" t="s">
        <v>15581</v>
      </c>
      <c r="C7308" s="1001" t="s">
        <v>962</v>
      </c>
      <c r="D7308" s="1001" t="s">
        <v>847</v>
      </c>
      <c r="E7308" s="1001" t="n">
        <v>3181030440</v>
      </c>
      <c r="F7308" s="1001" t="n">
        <v>102044</v>
      </c>
      <c r="G7308" s="1001" t="s">
        <v>15582</v>
      </c>
      <c r="H7308" s="1128" t="n">
        <v>5911</v>
      </c>
      <c r="I7308" s="1068"/>
    </row>
    <row r="7309" customFormat="false" ht="12.75" hidden="false" customHeight="false" outlineLevel="0" collapsed="false">
      <c r="A7309" s="1001" t="n">
        <v>7307</v>
      </c>
      <c r="B7309" s="1001" t="s">
        <v>15583</v>
      </c>
      <c r="C7309" s="1001" t="s">
        <v>1117</v>
      </c>
      <c r="D7309" s="1001" t="s">
        <v>852</v>
      </c>
      <c r="E7309" s="1001" t="n">
        <v>1030571620</v>
      </c>
      <c r="F7309" s="1001" t="n">
        <v>18165</v>
      </c>
      <c r="G7309" s="1001" t="s">
        <v>15584</v>
      </c>
      <c r="H7309" s="1128" t="n">
        <v>1017</v>
      </c>
      <c r="I7309" s="1068"/>
    </row>
    <row r="7310" customFormat="false" ht="12.75" hidden="false" customHeight="false" outlineLevel="0" collapsed="false">
      <c r="A7310" s="1001" t="n">
        <v>7308</v>
      </c>
      <c r="B7310" s="1001" t="s">
        <v>15585</v>
      </c>
      <c r="C7310" s="1001" t="s">
        <v>893</v>
      </c>
      <c r="D7310" s="1001" t="s">
        <v>852</v>
      </c>
      <c r="E7310" s="1001" t="n">
        <v>1030492230</v>
      </c>
      <c r="F7310" s="1001" t="n">
        <v>15224</v>
      </c>
      <c r="G7310" s="1001" t="s">
        <v>15586</v>
      </c>
      <c r="H7310" s="1128" t="n">
        <v>5844</v>
      </c>
      <c r="I7310" s="1068"/>
    </row>
    <row r="7311" customFormat="false" ht="12.75" hidden="false" customHeight="false" outlineLevel="0" collapsed="false">
      <c r="A7311" s="1001" t="n">
        <v>7309</v>
      </c>
      <c r="B7311" s="1001" t="s">
        <v>15587</v>
      </c>
      <c r="C7311" s="1001" t="s">
        <v>1215</v>
      </c>
      <c r="D7311" s="1001" t="s">
        <v>858</v>
      </c>
      <c r="E7311" s="1001" t="n">
        <v>1040140950</v>
      </c>
      <c r="F7311" s="1001" t="n">
        <v>21103</v>
      </c>
      <c r="G7311" s="1001" t="s">
        <v>15588</v>
      </c>
      <c r="H7311" s="1128" t="n">
        <v>962</v>
      </c>
      <c r="I7311" s="1068"/>
    </row>
    <row r="7312" customFormat="false" ht="12.75" hidden="false" customHeight="false" outlineLevel="0" collapsed="false">
      <c r="A7312" s="1001" t="n">
        <v>7310</v>
      </c>
      <c r="B7312" s="1001" t="s">
        <v>15589</v>
      </c>
      <c r="C7312" s="1001" t="s">
        <v>971</v>
      </c>
      <c r="D7312" s="1001" t="s">
        <v>853</v>
      </c>
      <c r="E7312" s="1001" t="n">
        <v>3140190820</v>
      </c>
      <c r="F7312" s="1001" t="n">
        <v>70082</v>
      </c>
      <c r="G7312" s="1001" t="s">
        <v>15590</v>
      </c>
      <c r="H7312" s="1128" t="n">
        <v>798</v>
      </c>
      <c r="I7312" s="1068"/>
    </row>
    <row r="7313" customFormat="false" ht="12.75" hidden="false" customHeight="false" outlineLevel="0" collapsed="false">
      <c r="A7313" s="1001" t="n">
        <v>7311</v>
      </c>
      <c r="B7313" s="1001" t="s">
        <v>15591</v>
      </c>
      <c r="C7313" s="1001" t="s">
        <v>1325</v>
      </c>
      <c r="D7313" s="1001" t="s">
        <v>468</v>
      </c>
      <c r="E7313" s="1001" t="n">
        <v>3130230970</v>
      </c>
      <c r="F7313" s="1001" t="n">
        <v>69097</v>
      </c>
      <c r="G7313" s="1001" t="s">
        <v>15592</v>
      </c>
      <c r="H7313" s="1128" t="n">
        <v>357</v>
      </c>
      <c r="I7313" s="1068"/>
    </row>
    <row r="7314" customFormat="false" ht="12.75" hidden="false" customHeight="false" outlineLevel="0" collapsed="false">
      <c r="A7314" s="1001" t="n">
        <v>7312</v>
      </c>
      <c r="B7314" s="1001" t="s">
        <v>15593</v>
      </c>
      <c r="C7314" s="1001" t="s">
        <v>925</v>
      </c>
      <c r="D7314" s="1001" t="s">
        <v>848</v>
      </c>
      <c r="E7314" s="1001" t="n">
        <v>3150510850</v>
      </c>
      <c r="F7314" s="1001" t="n">
        <v>63085</v>
      </c>
      <c r="G7314" s="1001" t="s">
        <v>15594</v>
      </c>
      <c r="H7314" s="1128" t="n">
        <v>3427</v>
      </c>
      <c r="I7314" s="1068"/>
    </row>
    <row r="7315" customFormat="false" ht="12.75" hidden="false" customHeight="false" outlineLevel="0" collapsed="false">
      <c r="A7315" s="1001" t="n">
        <v>7313</v>
      </c>
      <c r="B7315" s="1001" t="s">
        <v>15595</v>
      </c>
      <c r="C7315" s="1001" t="s">
        <v>1087</v>
      </c>
      <c r="D7315" s="1001" t="s">
        <v>848</v>
      </c>
      <c r="E7315" s="1001" t="n">
        <v>3150081120</v>
      </c>
      <c r="F7315" s="1001" t="n">
        <v>64113</v>
      </c>
      <c r="G7315" s="1001" t="s">
        <v>15596</v>
      </c>
      <c r="H7315" s="1128" t="n">
        <v>795</v>
      </c>
      <c r="I7315" s="1068"/>
    </row>
    <row r="7316" customFormat="false" ht="12.75" hidden="false" customHeight="false" outlineLevel="0" collapsed="false">
      <c r="A7316" s="1001" t="n">
        <v>7314</v>
      </c>
      <c r="B7316" s="1001" t="s">
        <v>15597</v>
      </c>
      <c r="C7316" s="1001" t="s">
        <v>1226</v>
      </c>
      <c r="D7316" s="1001" t="s">
        <v>855</v>
      </c>
      <c r="E7316" s="1001" t="n">
        <v>3160410880</v>
      </c>
      <c r="F7316" s="1001" t="n">
        <v>75089</v>
      </c>
      <c r="G7316" s="1001" t="s">
        <v>15598</v>
      </c>
      <c r="H7316" s="1128" t="n">
        <v>5067</v>
      </c>
      <c r="I7316" s="1068"/>
    </row>
    <row r="7317" customFormat="false" ht="12.75" hidden="false" customHeight="false" outlineLevel="0" collapsed="false">
      <c r="A7317" s="1001" t="n">
        <v>7315</v>
      </c>
      <c r="B7317" s="1001" t="s">
        <v>15599</v>
      </c>
      <c r="C7317" s="1001" t="s">
        <v>1543</v>
      </c>
      <c r="D7317" s="662" t="s">
        <v>856</v>
      </c>
      <c r="E7317" s="1001" t="n">
        <v>4201110910</v>
      </c>
      <c r="F7317" s="1001" t="n">
        <v>111091</v>
      </c>
      <c r="G7317" s="1001" t="s">
        <v>15600</v>
      </c>
      <c r="H7317" s="1128" t="n">
        <v>948</v>
      </c>
      <c r="I7317" s="1068"/>
    </row>
    <row r="7318" customFormat="false" ht="12.75" hidden="false" customHeight="false" outlineLevel="0" collapsed="false">
      <c r="A7318" s="1001" t="n">
        <v>7316</v>
      </c>
      <c r="B7318" s="1001" t="s">
        <v>15601</v>
      </c>
      <c r="C7318" s="1001" t="s">
        <v>1024</v>
      </c>
      <c r="D7318" s="1001" t="s">
        <v>856</v>
      </c>
      <c r="E7318" s="1001" t="n">
        <v>4200730720</v>
      </c>
      <c r="F7318" s="1001" t="n">
        <v>90075</v>
      </c>
      <c r="G7318" s="1001" t="s">
        <v>15602</v>
      </c>
      <c r="H7318" s="1128" t="n">
        <v>1466</v>
      </c>
      <c r="I7318" s="1068"/>
    </row>
    <row r="7319" customFormat="false" ht="12.75" hidden="false" customHeight="false" outlineLevel="0" collapsed="false">
      <c r="A7319" s="1001" t="n">
        <v>7317</v>
      </c>
      <c r="B7319" s="1001" t="s">
        <v>15603</v>
      </c>
      <c r="C7319" s="1001" t="s">
        <v>1731</v>
      </c>
      <c r="D7319" s="1001" t="s">
        <v>859</v>
      </c>
      <c r="E7319" s="1001" t="n">
        <v>2100580550</v>
      </c>
      <c r="F7319" s="1001" t="n">
        <v>54055</v>
      </c>
      <c r="G7319" s="1001" t="s">
        <v>15604</v>
      </c>
      <c r="H7319" s="1128" t="n">
        <v>3743</v>
      </c>
      <c r="I7319" s="1068"/>
    </row>
    <row r="7320" customFormat="false" ht="12.75" hidden="false" customHeight="false" outlineLevel="0" collapsed="false">
      <c r="A7320" s="1001" t="n">
        <v>7318</v>
      </c>
      <c r="B7320" s="1001" t="s">
        <v>15605</v>
      </c>
      <c r="C7320" s="1001" t="s">
        <v>917</v>
      </c>
      <c r="D7320" s="1001" t="s">
        <v>464</v>
      </c>
      <c r="E7320" s="1001" t="n">
        <v>2120690690</v>
      </c>
      <c r="F7320" s="1001" t="n">
        <v>57071</v>
      </c>
      <c r="G7320" s="1001" t="s">
        <v>15606</v>
      </c>
      <c r="H7320" s="1128" t="n">
        <v>223</v>
      </c>
      <c r="I7320" s="1068"/>
    </row>
    <row r="7321" customFormat="false" ht="12.75" hidden="false" customHeight="false" outlineLevel="0" collapsed="false">
      <c r="A7321" s="1001" t="n">
        <v>7319</v>
      </c>
      <c r="B7321" s="1001" t="s">
        <v>15607</v>
      </c>
      <c r="C7321" s="1001" t="s">
        <v>878</v>
      </c>
      <c r="D7321" s="1001" t="s">
        <v>852</v>
      </c>
      <c r="E7321" s="1001" t="n">
        <v>1030990580</v>
      </c>
      <c r="F7321" s="1001" t="n">
        <v>98058</v>
      </c>
      <c r="G7321" s="1001" t="s">
        <v>15608</v>
      </c>
      <c r="H7321" s="1128" t="n">
        <v>1500</v>
      </c>
      <c r="I7321" s="1068"/>
    </row>
    <row r="7322" customFormat="false" ht="12.75" hidden="false" customHeight="false" outlineLevel="0" collapsed="false">
      <c r="A7322" s="1001" t="n">
        <v>7320</v>
      </c>
      <c r="B7322" s="1001" t="s">
        <v>15609</v>
      </c>
      <c r="C7322" s="1001" t="s">
        <v>1159</v>
      </c>
      <c r="D7322" s="1001" t="s">
        <v>852</v>
      </c>
      <c r="E7322" s="1001" t="n">
        <v>1030242130</v>
      </c>
      <c r="F7322" s="1001" t="n">
        <v>13227</v>
      </c>
      <c r="G7322" s="1001" t="s">
        <v>15610</v>
      </c>
      <c r="H7322" s="1128" t="n">
        <v>9555</v>
      </c>
      <c r="I7322" s="1068"/>
    </row>
    <row r="7323" customFormat="false" ht="12.75" hidden="false" customHeight="false" outlineLevel="0" collapsed="false">
      <c r="A7323" s="1001" t="n">
        <v>7321</v>
      </c>
      <c r="B7323" s="1001" t="s">
        <v>15611</v>
      </c>
      <c r="C7323" s="1001" t="s">
        <v>893</v>
      </c>
      <c r="D7323" s="1001" t="s">
        <v>852</v>
      </c>
      <c r="E7323" s="1001" t="n">
        <v>1030492250</v>
      </c>
      <c r="F7323" s="1001" t="n">
        <v>15226</v>
      </c>
      <c r="G7323" s="1001" t="s">
        <v>15612</v>
      </c>
      <c r="H7323" s="1128" t="n">
        <v>7046</v>
      </c>
      <c r="I7323" s="1068"/>
    </row>
    <row r="7324" customFormat="false" ht="12.75" hidden="false" customHeight="false" outlineLevel="0" collapsed="false">
      <c r="A7324" s="1001" t="n">
        <v>7322</v>
      </c>
      <c r="B7324" s="1001" t="s">
        <v>15613</v>
      </c>
      <c r="C7324" s="1001" t="s">
        <v>977</v>
      </c>
      <c r="D7324" s="1001" t="s">
        <v>855</v>
      </c>
      <c r="E7324" s="1001" t="n">
        <v>3160090460</v>
      </c>
      <c r="F7324" s="1001" t="n">
        <v>72047</v>
      </c>
      <c r="G7324" s="1001" t="s">
        <v>15614</v>
      </c>
      <c r="H7324" s="1128" t="n">
        <v>12928</v>
      </c>
      <c r="I7324" s="1068"/>
    </row>
    <row r="7325" customFormat="false" ht="12.75" hidden="false" customHeight="false" outlineLevel="0" collapsed="false">
      <c r="A7325" s="1001" t="n">
        <v>7323</v>
      </c>
      <c r="B7325" s="1001" t="s">
        <v>15615</v>
      </c>
      <c r="C7325" s="1001" t="s">
        <v>1543</v>
      </c>
      <c r="D7325" s="662" t="s">
        <v>856</v>
      </c>
      <c r="E7325" s="1001" t="n">
        <v>4201110920</v>
      </c>
      <c r="F7325" s="1001" t="n">
        <v>111092</v>
      </c>
      <c r="G7325" s="1001" t="s">
        <v>15616</v>
      </c>
      <c r="H7325" s="1128" t="n">
        <v>391</v>
      </c>
      <c r="I7325" s="1068"/>
    </row>
    <row r="7326" customFormat="false" ht="12.75" hidden="false" customHeight="false" outlineLevel="0" collapsed="false">
      <c r="A7326" s="1001" t="n">
        <v>7324</v>
      </c>
      <c r="B7326" s="1001" t="s">
        <v>15617</v>
      </c>
      <c r="C7326" s="1001" t="s">
        <v>3596</v>
      </c>
      <c r="D7326" s="1001" t="s">
        <v>850</v>
      </c>
      <c r="E7326" s="1001" t="n">
        <v>1060350200</v>
      </c>
      <c r="F7326" s="1001" t="n">
        <v>31024</v>
      </c>
      <c r="G7326" s="1001" t="s">
        <v>15618</v>
      </c>
      <c r="H7326" s="1128" t="n">
        <v>2806</v>
      </c>
      <c r="I7326" s="1068"/>
    </row>
    <row r="7327" customFormat="false" ht="12.75" hidden="false" customHeight="false" outlineLevel="0" collapsed="false">
      <c r="A7327" s="1001" t="n">
        <v>7325</v>
      </c>
      <c r="B7327" s="1001" t="s">
        <v>15619</v>
      </c>
      <c r="C7327" s="1001" t="s">
        <v>890</v>
      </c>
      <c r="D7327" s="1001" t="s">
        <v>468</v>
      </c>
      <c r="E7327" s="1001" t="n">
        <v>3130600440</v>
      </c>
      <c r="F7327" s="1001" t="n">
        <v>68044</v>
      </c>
      <c r="G7327" s="1001" t="s">
        <v>15620</v>
      </c>
      <c r="H7327" s="1128" t="n">
        <v>790</v>
      </c>
      <c r="I7327" s="1068"/>
    </row>
    <row r="7328" customFormat="false" ht="12.75" hidden="false" customHeight="false" outlineLevel="0" collapsed="false">
      <c r="A7328" s="1001" t="n">
        <v>7326</v>
      </c>
      <c r="B7328" s="1001" t="s">
        <v>15621</v>
      </c>
      <c r="C7328" s="1001" t="s">
        <v>911</v>
      </c>
      <c r="D7328" s="1001" t="s">
        <v>846</v>
      </c>
      <c r="E7328" s="1001" t="n">
        <v>3170470280</v>
      </c>
      <c r="F7328" s="1001" t="n">
        <v>77029</v>
      </c>
      <c r="G7328" s="1001" t="s">
        <v>15622</v>
      </c>
      <c r="H7328" s="1128" t="n">
        <v>4753</v>
      </c>
      <c r="I7328" s="1068"/>
    </row>
    <row r="7329" customFormat="false" ht="12.75" hidden="false" customHeight="false" outlineLevel="0" collapsed="false">
      <c r="A7329" s="1001" t="n">
        <v>7327</v>
      </c>
      <c r="B7329" s="1001" t="s">
        <v>15623</v>
      </c>
      <c r="C7329" s="1001" t="s">
        <v>985</v>
      </c>
      <c r="D7329" s="1001" t="s">
        <v>857</v>
      </c>
      <c r="E7329" s="1001" t="n">
        <v>4190480990</v>
      </c>
      <c r="F7329" s="1001" t="n">
        <v>83101</v>
      </c>
      <c r="G7329" s="1001" t="s">
        <v>15624</v>
      </c>
      <c r="H7329" s="1128" t="n">
        <v>2638</v>
      </c>
      <c r="I7329" s="1068"/>
    </row>
    <row r="7330" customFormat="false" ht="12.75" hidden="false" customHeight="false" outlineLevel="0" collapsed="false">
      <c r="A7330" s="1001" t="n">
        <v>7328</v>
      </c>
      <c r="B7330" s="1001" t="s">
        <v>15625</v>
      </c>
      <c r="C7330" s="1001" t="s">
        <v>957</v>
      </c>
      <c r="D7330" s="1001" t="s">
        <v>464</v>
      </c>
      <c r="E7330" s="1001" t="n">
        <v>2120910510</v>
      </c>
      <c r="F7330" s="1001" t="n">
        <v>56052</v>
      </c>
      <c r="G7330" s="1001" t="s">
        <v>15626</v>
      </c>
      <c r="H7330" s="1128" t="n">
        <v>8242</v>
      </c>
      <c r="I7330" s="1068"/>
    </row>
    <row r="7331" customFormat="false" ht="12.75" hidden="false" customHeight="false" outlineLevel="0" collapsed="false">
      <c r="A7331" s="1001" t="n">
        <v>7329</v>
      </c>
      <c r="B7331" s="1001" t="s">
        <v>15627</v>
      </c>
      <c r="C7331" s="1001" t="s">
        <v>999</v>
      </c>
      <c r="D7331" s="1001" t="s">
        <v>852</v>
      </c>
      <c r="E7331" s="1001" t="n">
        <v>1030122120</v>
      </c>
      <c r="F7331" s="1001" t="n">
        <v>16221</v>
      </c>
      <c r="G7331" s="1001" t="s">
        <v>15628</v>
      </c>
      <c r="H7331" s="1128" t="n">
        <v>1353</v>
      </c>
      <c r="I7331" s="1068"/>
    </row>
    <row r="7332" customFormat="false" ht="12.75" hidden="false" customHeight="false" outlineLevel="0" collapsed="false">
      <c r="A7332" s="1001" t="n">
        <v>7330</v>
      </c>
      <c r="B7332" s="1001" t="s">
        <v>15629</v>
      </c>
      <c r="C7332" s="1001" t="s">
        <v>1055</v>
      </c>
      <c r="D7332" s="1001" t="s">
        <v>852</v>
      </c>
      <c r="E7332" s="1001" t="n">
        <v>1030861120</v>
      </c>
      <c r="F7332" s="1001" t="n">
        <v>12130</v>
      </c>
      <c r="G7332" s="1001" t="s">
        <v>15630</v>
      </c>
      <c r="H7332" s="1128" t="n">
        <v>10719</v>
      </c>
      <c r="I7332" s="1068"/>
    </row>
    <row r="7333" customFormat="false" ht="12.75" hidden="false" customHeight="false" outlineLevel="0" collapsed="false">
      <c r="A7333" s="1001" t="n">
        <v>7331</v>
      </c>
      <c r="B7333" s="1001" t="s">
        <v>15631</v>
      </c>
      <c r="C7333" s="1001" t="s">
        <v>985</v>
      </c>
      <c r="D7333" s="1001" t="s">
        <v>857</v>
      </c>
      <c r="E7333" s="1001" t="n">
        <v>4190481000</v>
      </c>
      <c r="F7333" s="1001" t="n">
        <v>83102</v>
      </c>
      <c r="G7333" s="1001" t="s">
        <v>15632</v>
      </c>
      <c r="H7333" s="1128" t="n">
        <v>924</v>
      </c>
      <c r="I7333" s="1068"/>
    </row>
    <row r="7334" customFormat="false" ht="12.75" hidden="false" customHeight="false" outlineLevel="0" collapsed="false">
      <c r="A7334" s="1001" t="n">
        <v>7332</v>
      </c>
      <c r="B7334" s="1001" t="s">
        <v>15633</v>
      </c>
      <c r="C7334" s="1001" t="s">
        <v>1084</v>
      </c>
      <c r="D7334" s="1001" t="s">
        <v>850</v>
      </c>
      <c r="E7334" s="1001" t="n">
        <v>1060851290</v>
      </c>
      <c r="F7334" s="1001" t="n">
        <v>30129</v>
      </c>
      <c r="G7334" s="1001" t="s">
        <v>15634</v>
      </c>
      <c r="H7334" s="1128" t="n">
        <v>97736</v>
      </c>
      <c r="I7334" s="1068"/>
    </row>
    <row r="7335" customFormat="false" ht="12.75" hidden="false" customHeight="false" outlineLevel="0" collapsed="false">
      <c r="A7335" s="1001" t="n">
        <v>7333</v>
      </c>
      <c r="B7335" s="1001" t="s">
        <v>15635</v>
      </c>
      <c r="C7335" s="1001" t="s">
        <v>1226</v>
      </c>
      <c r="D7335" s="1001" t="s">
        <v>855</v>
      </c>
      <c r="E7335" s="1001" t="n">
        <v>3160410890</v>
      </c>
      <c r="F7335" s="1001" t="n">
        <v>75090</v>
      </c>
      <c r="G7335" s="1001" t="s">
        <v>15636</v>
      </c>
      <c r="H7335" s="1128" t="n">
        <v>12075</v>
      </c>
      <c r="I7335" s="1068"/>
    </row>
    <row r="7336" customFormat="false" ht="12.75" hidden="false" customHeight="false" outlineLevel="0" collapsed="false">
      <c r="A7336" s="1001" t="n">
        <v>7334</v>
      </c>
      <c r="B7336" s="1001" t="s">
        <v>15637</v>
      </c>
      <c r="C7336" s="1001" t="s">
        <v>1226</v>
      </c>
      <c r="D7336" s="1001" t="s">
        <v>855</v>
      </c>
      <c r="E7336" s="1001" t="n">
        <v>3160410900</v>
      </c>
      <c r="F7336" s="1001" t="n">
        <v>75091</v>
      </c>
      <c r="G7336" s="1001" t="s">
        <v>15638</v>
      </c>
      <c r="H7336" s="1128" t="n">
        <v>4347</v>
      </c>
      <c r="I7336" s="1068"/>
    </row>
    <row r="7337" customFormat="false" ht="12.75" hidden="false" customHeight="false" outlineLevel="0" collapsed="false">
      <c r="A7337" s="1001" t="n">
        <v>7335</v>
      </c>
      <c r="B7337" s="1001" t="s">
        <v>15639</v>
      </c>
      <c r="C7337" s="1001" t="s">
        <v>1159</v>
      </c>
      <c r="D7337" s="1001" t="s">
        <v>852</v>
      </c>
      <c r="E7337" s="1001" t="n">
        <v>1030242142</v>
      </c>
      <c r="F7337" s="1001" t="n">
        <v>13256</v>
      </c>
      <c r="G7337" s="1001" t="s">
        <v>15640</v>
      </c>
      <c r="H7337" s="1128" t="n">
        <v>6667</v>
      </c>
      <c r="I7337" s="1068"/>
    </row>
    <row r="7338" customFormat="false" ht="12.75" hidden="false" customHeight="false" outlineLevel="0" collapsed="false">
      <c r="A7338" s="1001" t="n">
        <v>7336</v>
      </c>
      <c r="B7338" s="1001" t="s">
        <v>15641</v>
      </c>
      <c r="C7338" s="1001" t="s">
        <v>887</v>
      </c>
      <c r="D7338" s="1001" t="s">
        <v>856</v>
      </c>
      <c r="E7338" s="1001" t="n">
        <v>4200950680</v>
      </c>
      <c r="F7338" s="1001" t="n">
        <v>95068</v>
      </c>
      <c r="G7338" s="1001" t="s">
        <v>15642</v>
      </c>
      <c r="H7338" s="1128" t="n">
        <v>475</v>
      </c>
      <c r="I7338" s="1068"/>
    </row>
    <row r="7339" customFormat="false" ht="12.75" hidden="false" customHeight="false" outlineLevel="0" collapsed="false">
      <c r="A7339" s="1001" t="n">
        <v>7337</v>
      </c>
      <c r="B7339" s="1001" t="s">
        <v>15643</v>
      </c>
      <c r="C7339" s="1001" t="s">
        <v>1625</v>
      </c>
      <c r="D7339" s="1001" t="s">
        <v>856</v>
      </c>
      <c r="E7339" s="1001" t="n">
        <v>4200530950</v>
      </c>
      <c r="F7339" s="1001" t="n">
        <v>91098</v>
      </c>
      <c r="G7339" s="1001" t="s">
        <v>15644</v>
      </c>
      <c r="H7339" s="1128" t="n">
        <v>1369</v>
      </c>
      <c r="I7339" s="1068"/>
    </row>
    <row r="7340" customFormat="false" ht="12.75" hidden="false" customHeight="false" outlineLevel="0" collapsed="false">
      <c r="A7340" s="1001" t="n">
        <v>7338</v>
      </c>
      <c r="B7340" s="1001" t="s">
        <v>15645</v>
      </c>
      <c r="C7340" s="1001" t="s">
        <v>1215</v>
      </c>
      <c r="D7340" s="1001" t="s">
        <v>858</v>
      </c>
      <c r="E7340" s="1001" t="n">
        <v>1040140960</v>
      </c>
      <c r="F7340" s="1001" t="n">
        <v>21104</v>
      </c>
      <c r="G7340" s="1001" t="s">
        <v>15646</v>
      </c>
      <c r="H7340" s="1128" t="n">
        <v>2897</v>
      </c>
      <c r="I7340" s="1068"/>
    </row>
    <row r="7341" customFormat="false" ht="12.75" hidden="false" customHeight="false" outlineLevel="0" collapsed="false">
      <c r="A7341" s="1001" t="n">
        <v>7339</v>
      </c>
      <c r="B7341" s="1001" t="s">
        <v>15647</v>
      </c>
      <c r="C7341" s="1001" t="s">
        <v>1731</v>
      </c>
      <c r="D7341" s="1001" t="s">
        <v>859</v>
      </c>
      <c r="E7341" s="1001" t="n">
        <v>2100580560</v>
      </c>
      <c r="F7341" s="1001" t="n">
        <v>54056</v>
      </c>
      <c r="G7341" s="1001" t="s">
        <v>15648</v>
      </c>
      <c r="H7341" s="1128" t="n">
        <v>16358</v>
      </c>
      <c r="I7341" s="1068"/>
    </row>
    <row r="7342" customFormat="false" ht="12.75" hidden="false" customHeight="false" outlineLevel="0" collapsed="false">
      <c r="A7342" s="1001" t="n">
        <v>7340</v>
      </c>
      <c r="B7342" s="1001" t="s">
        <v>15649</v>
      </c>
      <c r="C7342" s="1001" t="s">
        <v>2205</v>
      </c>
      <c r="D7342" s="1001" t="s">
        <v>847</v>
      </c>
      <c r="E7342" s="1001" t="n">
        <v>3180970260</v>
      </c>
      <c r="F7342" s="1001" t="n">
        <v>101026</v>
      </c>
      <c r="G7342" s="1001" t="s">
        <v>15650</v>
      </c>
      <c r="H7342" s="1128" t="n">
        <v>755</v>
      </c>
      <c r="I7342" s="1068"/>
    </row>
    <row r="7343" customFormat="false" ht="12.75" hidden="false" customHeight="false" outlineLevel="0" collapsed="false">
      <c r="A7343" s="1001" t="n">
        <v>7341</v>
      </c>
      <c r="B7343" s="1001" t="s">
        <v>15651</v>
      </c>
      <c r="C7343" s="1001" t="s">
        <v>945</v>
      </c>
      <c r="D7343" s="1001" t="s">
        <v>852</v>
      </c>
      <c r="E7343" s="1001" t="n">
        <v>1030151820</v>
      </c>
      <c r="F7343" s="1001" t="n">
        <v>17192</v>
      </c>
      <c r="G7343" s="1001" t="s">
        <v>15652</v>
      </c>
      <c r="H7343" s="1128" t="n">
        <v>3733</v>
      </c>
      <c r="I7343" s="1068"/>
    </row>
    <row r="7344" customFormat="false" ht="12.75" hidden="false" customHeight="false" outlineLevel="0" collapsed="false">
      <c r="A7344" s="1001" t="n">
        <v>7342</v>
      </c>
      <c r="B7344" s="1001" t="s">
        <v>15653</v>
      </c>
      <c r="C7344" s="1001" t="s">
        <v>887</v>
      </c>
      <c r="D7344" s="1001" t="s">
        <v>856</v>
      </c>
      <c r="E7344" s="1001" t="n">
        <v>4200950690</v>
      </c>
      <c r="F7344" s="1001" t="n">
        <v>95069</v>
      </c>
      <c r="G7344" s="1001" t="s">
        <v>15654</v>
      </c>
      <c r="H7344" s="1128" t="n">
        <v>2697</v>
      </c>
      <c r="I7344" s="1068"/>
    </row>
    <row r="7345" customFormat="false" ht="12.75" hidden="false" customHeight="false" outlineLevel="0" collapsed="false">
      <c r="A7345" s="1001" t="n">
        <v>7343</v>
      </c>
      <c r="B7345" s="1001" t="s">
        <v>15655</v>
      </c>
      <c r="C7345" s="1001" t="s">
        <v>875</v>
      </c>
      <c r="D7345" s="1001" t="s">
        <v>861</v>
      </c>
      <c r="E7345" s="1001" t="n">
        <v>1050540950</v>
      </c>
      <c r="F7345" s="1001" t="n">
        <v>28095</v>
      </c>
      <c r="G7345" s="1001" t="s">
        <v>15656</v>
      </c>
      <c r="H7345" s="1128" t="n">
        <v>2044</v>
      </c>
      <c r="I7345" s="1068"/>
    </row>
    <row r="7346" customFormat="false" ht="12.75" hidden="false" customHeight="false" outlineLevel="0" collapsed="false">
      <c r="A7346" s="1001" t="n">
        <v>7344</v>
      </c>
      <c r="B7346" s="1001" t="s">
        <v>15657</v>
      </c>
      <c r="C7346" s="1001" t="s">
        <v>948</v>
      </c>
      <c r="D7346" s="1001" t="s">
        <v>462</v>
      </c>
      <c r="E7346" s="1001" t="n">
        <v>2110590660</v>
      </c>
      <c r="F7346" s="1001" t="n">
        <v>41066</v>
      </c>
      <c r="G7346" s="1001" t="s">
        <v>15658</v>
      </c>
      <c r="H7346" s="1128" t="n">
        <v>6888</v>
      </c>
      <c r="I7346" s="1068"/>
    </row>
    <row r="7347" customFormat="false" ht="12.75" hidden="false" customHeight="false" outlineLevel="0" collapsed="false">
      <c r="A7347" s="1001" t="n">
        <v>7345</v>
      </c>
      <c r="B7347" s="1001" t="s">
        <v>15659</v>
      </c>
      <c r="C7347" s="1001" t="s">
        <v>1125</v>
      </c>
      <c r="D7347" s="1001" t="s">
        <v>851</v>
      </c>
      <c r="E7347" s="1001" t="n">
        <v>1070740630</v>
      </c>
      <c r="F7347" s="1001" t="n">
        <v>9063</v>
      </c>
      <c r="G7347" s="1001" t="s">
        <v>15660</v>
      </c>
      <c r="H7347" s="1128" t="n">
        <v>653</v>
      </c>
      <c r="I7347" s="1068"/>
    </row>
    <row r="7348" customFormat="false" ht="12.75" hidden="false" customHeight="false" outlineLevel="0" collapsed="false">
      <c r="A7348" s="1001" t="n">
        <v>7346</v>
      </c>
      <c r="B7348" s="1001" t="s">
        <v>15661</v>
      </c>
      <c r="C7348" s="1001" t="s">
        <v>948</v>
      </c>
      <c r="D7348" s="1001" t="s">
        <v>462</v>
      </c>
      <c r="E7348" s="1001" t="n">
        <v>2110590670</v>
      </c>
      <c r="F7348" s="1001" t="n">
        <v>41067</v>
      </c>
      <c r="G7348" s="1001" t="s">
        <v>15662</v>
      </c>
      <c r="H7348" s="1128" t="n">
        <v>13772</v>
      </c>
      <c r="I7348" s="1068"/>
    </row>
    <row r="7349" customFormat="false" ht="12.75" hidden="false" customHeight="false" outlineLevel="0" collapsed="false">
      <c r="A7349" s="1001" t="n">
        <v>7347</v>
      </c>
      <c r="B7349" s="1001" t="s">
        <v>15663</v>
      </c>
      <c r="C7349" s="1001" t="s">
        <v>1497</v>
      </c>
      <c r="D7349" s="1001" t="s">
        <v>462</v>
      </c>
      <c r="E7349" s="1001" t="n">
        <v>2110440550</v>
      </c>
      <c r="F7349" s="1001" t="n">
        <v>43055</v>
      </c>
      <c r="G7349" s="1001" t="s">
        <v>15664</v>
      </c>
      <c r="H7349" s="1128" t="n">
        <v>2439</v>
      </c>
      <c r="I7349" s="1068"/>
    </row>
    <row r="7350" customFormat="false" ht="12.75" hidden="false" customHeight="false" outlineLevel="0" collapsed="false">
      <c r="A7350" s="1001" t="n">
        <v>7348</v>
      </c>
      <c r="B7350" s="1001" t="s">
        <v>15665</v>
      </c>
      <c r="C7350" s="1001" t="s">
        <v>999</v>
      </c>
      <c r="D7350" s="1001" t="s">
        <v>852</v>
      </c>
      <c r="E7350" s="1001" t="n">
        <v>1030122130</v>
      </c>
      <c r="F7350" s="1001" t="n">
        <v>16222</v>
      </c>
      <c r="G7350" s="1001" t="s">
        <v>15666</v>
      </c>
      <c r="H7350" s="1128" t="n">
        <v>9821</v>
      </c>
      <c r="I7350" s="1068"/>
    </row>
    <row r="7351" customFormat="false" ht="12.75" hidden="false" customHeight="false" outlineLevel="0" collapsed="false">
      <c r="A7351" s="1001" t="n">
        <v>7349</v>
      </c>
      <c r="B7351" s="1001" t="s">
        <v>15667</v>
      </c>
      <c r="C7351" s="1001" t="s">
        <v>1024</v>
      </c>
      <c r="D7351" s="1001" t="s">
        <v>856</v>
      </c>
      <c r="E7351" s="1001" t="n">
        <v>4200730730</v>
      </c>
      <c r="F7351" s="1001" t="n">
        <v>90076</v>
      </c>
      <c r="G7351" s="1001" t="s">
        <v>15668</v>
      </c>
      <c r="H7351" s="1128" t="n">
        <v>2856</v>
      </c>
      <c r="I7351" s="1068"/>
    </row>
    <row r="7352" customFormat="false" ht="12.75" hidden="false" customHeight="false" outlineLevel="0" collapsed="false">
      <c r="A7352" s="1001" t="n">
        <v>7350</v>
      </c>
      <c r="B7352" s="1001" t="s">
        <v>15669</v>
      </c>
      <c r="C7352" s="1001" t="s">
        <v>971</v>
      </c>
      <c r="D7352" s="1001" t="s">
        <v>853</v>
      </c>
      <c r="E7352" s="1001" t="n">
        <v>3140190830</v>
      </c>
      <c r="F7352" s="1001" t="n">
        <v>70083</v>
      </c>
      <c r="G7352" s="1001" t="s">
        <v>15670</v>
      </c>
      <c r="H7352" s="1128" t="n">
        <v>2470</v>
      </c>
      <c r="I7352" s="1068"/>
    </row>
    <row r="7353" customFormat="false" ht="12.75" hidden="false" customHeight="false" outlineLevel="0" collapsed="false">
      <c r="A7353" s="1001" t="n">
        <v>7351</v>
      </c>
      <c r="B7353" s="1001" t="s">
        <v>15671</v>
      </c>
      <c r="C7353" s="1001" t="s">
        <v>1625</v>
      </c>
      <c r="D7353" s="1001" t="s">
        <v>856</v>
      </c>
      <c r="E7353" s="1001" t="n">
        <v>4200530960</v>
      </c>
      <c r="F7353" s="1001" t="n">
        <v>91099</v>
      </c>
      <c r="G7353" s="1001" t="s">
        <v>15672</v>
      </c>
      <c r="H7353" s="1128" t="n">
        <v>1125</v>
      </c>
      <c r="I7353" s="1068"/>
    </row>
    <row r="7354" customFormat="false" ht="12.75" hidden="false" customHeight="false" outlineLevel="0" collapsed="false">
      <c r="A7354" s="1001" t="n">
        <v>7352</v>
      </c>
      <c r="B7354" s="1001" t="s">
        <v>15673</v>
      </c>
      <c r="C7354" s="1001" t="s">
        <v>1591</v>
      </c>
      <c r="D7354" s="1001" t="s">
        <v>851</v>
      </c>
      <c r="E7354" s="1001" t="n">
        <v>1070340640</v>
      </c>
      <c r="F7354" s="1001" t="n">
        <v>10064</v>
      </c>
      <c r="G7354" s="1001" t="s">
        <v>15674</v>
      </c>
      <c r="H7354" s="1128" t="n">
        <v>2141</v>
      </c>
      <c r="I7354" s="1068"/>
    </row>
    <row r="7355" customFormat="false" ht="12.75" hidden="false" customHeight="false" outlineLevel="0" collapsed="false">
      <c r="A7355" s="1001" t="n">
        <v>7353</v>
      </c>
      <c r="B7355" s="1001" t="s">
        <v>15675</v>
      </c>
      <c r="C7355" s="1001" t="s">
        <v>887</v>
      </c>
      <c r="D7355" s="1001" t="s">
        <v>856</v>
      </c>
      <c r="E7355" s="1001" t="n">
        <v>4200950700</v>
      </c>
      <c r="F7355" s="1001" t="n">
        <v>95070</v>
      </c>
      <c r="G7355" s="1001" t="s">
        <v>15676</v>
      </c>
      <c r="H7355" s="1128" t="n">
        <v>727</v>
      </c>
      <c r="I7355" s="1068"/>
    </row>
    <row r="7356" customFormat="false" ht="12.75" hidden="false" customHeight="false" outlineLevel="0" collapsed="false">
      <c r="A7356" s="1001" t="n">
        <v>7354</v>
      </c>
      <c r="B7356" s="1001" t="s">
        <v>15677</v>
      </c>
      <c r="C7356" s="1001" t="s">
        <v>1024</v>
      </c>
      <c r="D7356" s="1001" t="s">
        <v>856</v>
      </c>
      <c r="E7356" s="1001" t="n">
        <v>4200730740</v>
      </c>
      <c r="F7356" s="1001" t="n">
        <v>90077</v>
      </c>
      <c r="G7356" s="1001" t="s">
        <v>15678</v>
      </c>
      <c r="H7356" s="1128" t="n">
        <v>4237</v>
      </c>
      <c r="I7356" s="1068"/>
    </row>
    <row r="7357" customFormat="false" ht="12.75" hidden="false" customHeight="false" outlineLevel="0" collapsed="false">
      <c r="A7357" s="1001" t="n">
        <v>7355</v>
      </c>
      <c r="B7357" s="1001" t="s">
        <v>15679</v>
      </c>
      <c r="C7357" s="1001" t="s">
        <v>1058</v>
      </c>
      <c r="D7357" s="1001" t="s">
        <v>852</v>
      </c>
      <c r="E7357" s="1001" t="n">
        <v>1031040440</v>
      </c>
      <c r="F7357" s="1001" t="n">
        <v>108044</v>
      </c>
      <c r="G7357" s="1001" t="s">
        <v>15680</v>
      </c>
      <c r="H7357" s="1128" t="n">
        <v>10483</v>
      </c>
      <c r="I7357" s="1068"/>
    </row>
    <row r="7358" customFormat="false" ht="12.75" hidden="false" customHeight="false" outlineLevel="0" collapsed="false">
      <c r="A7358" s="1001" t="n">
        <v>7356</v>
      </c>
      <c r="B7358" s="1001" t="s">
        <v>15681</v>
      </c>
      <c r="C7358" s="1001" t="s">
        <v>1543</v>
      </c>
      <c r="D7358" s="662" t="s">
        <v>856</v>
      </c>
      <c r="E7358" s="1001" t="n">
        <v>4201110930</v>
      </c>
      <c r="F7358" s="1001" t="n">
        <v>111093</v>
      </c>
      <c r="G7358" s="1001" t="s">
        <v>15682</v>
      </c>
      <c r="H7358" s="1128" t="n">
        <v>4023</v>
      </c>
      <c r="I7358" s="1068"/>
    </row>
    <row r="7359" customFormat="false" ht="12.75" hidden="false" customHeight="false" outlineLevel="0" collapsed="false">
      <c r="A7359" s="1001" t="n">
        <v>7357</v>
      </c>
      <c r="B7359" s="1001" t="s">
        <v>15683</v>
      </c>
      <c r="C7359" s="1001" t="s">
        <v>1543</v>
      </c>
      <c r="D7359" s="662" t="s">
        <v>856</v>
      </c>
      <c r="E7359" s="1001" t="n">
        <v>4201110940</v>
      </c>
      <c r="F7359" s="1001" t="n">
        <v>111094</v>
      </c>
      <c r="G7359" s="1001" t="s">
        <v>15684</v>
      </c>
      <c r="H7359" s="1128" t="n">
        <v>492</v>
      </c>
      <c r="I7359" s="1068"/>
    </row>
    <row r="7360" customFormat="false" ht="12.75" hidden="false" customHeight="false" outlineLevel="0" collapsed="false">
      <c r="A7360" s="1001" t="n">
        <v>7358</v>
      </c>
      <c r="B7360" s="1001" t="s">
        <v>15685</v>
      </c>
      <c r="C7360" s="1001" t="s">
        <v>1625</v>
      </c>
      <c r="D7360" s="1001" t="s">
        <v>856</v>
      </c>
      <c r="E7360" s="1001" t="n">
        <v>4200530970</v>
      </c>
      <c r="F7360" s="1001" t="n">
        <v>91100</v>
      </c>
      <c r="G7360" s="1001" t="s">
        <v>15686</v>
      </c>
      <c r="H7360" s="1128" t="n">
        <v>473</v>
      </c>
      <c r="I7360" s="1068"/>
    </row>
    <row r="7361" customFormat="false" ht="12.75" hidden="false" customHeight="false" outlineLevel="0" collapsed="false">
      <c r="A7361" s="1001" t="n">
        <v>7359</v>
      </c>
      <c r="B7361" s="1001" t="s">
        <v>15687</v>
      </c>
      <c r="C7361" s="1001" t="s">
        <v>1035</v>
      </c>
      <c r="D7361" s="1001" t="s">
        <v>854</v>
      </c>
      <c r="E7361" s="1001" t="n">
        <v>1010812710</v>
      </c>
      <c r="F7361" s="1001" t="n">
        <v>1281</v>
      </c>
      <c r="G7361" s="1001" t="s">
        <v>15688</v>
      </c>
      <c r="H7361" s="1128" t="n">
        <v>178</v>
      </c>
      <c r="I7361" s="1068"/>
    </row>
    <row r="7362" customFormat="false" ht="12.75" hidden="false" customHeight="false" outlineLevel="0" collapsed="false">
      <c r="A7362" s="1001" t="n">
        <v>7360</v>
      </c>
      <c r="B7362" s="1001" t="s">
        <v>15689</v>
      </c>
      <c r="C7362" s="1001" t="s">
        <v>1035</v>
      </c>
      <c r="D7362" s="1001" t="s">
        <v>854</v>
      </c>
      <c r="E7362" s="1001" t="n">
        <v>1010812720</v>
      </c>
      <c r="F7362" s="1001" t="n">
        <v>1282</v>
      </c>
      <c r="G7362" s="1001" t="s">
        <v>15690</v>
      </c>
      <c r="H7362" s="1128" t="n">
        <v>195</v>
      </c>
      <c r="I7362" s="1068"/>
    </row>
    <row r="7363" customFormat="false" ht="12.75" hidden="false" customHeight="false" outlineLevel="0" collapsed="false">
      <c r="A7363" s="1001" t="n">
        <v>7361</v>
      </c>
      <c r="B7363" s="1001" t="s">
        <v>15691</v>
      </c>
      <c r="C7363" s="1001" t="s">
        <v>1497</v>
      </c>
      <c r="D7363" s="1001" t="s">
        <v>462</v>
      </c>
      <c r="E7363" s="1001" t="n">
        <v>2110440560</v>
      </c>
      <c r="F7363" s="1001" t="n">
        <v>43056</v>
      </c>
      <c r="G7363" s="1001" t="s">
        <v>15692</v>
      </c>
      <c r="H7363" s="1128" t="n">
        <v>378</v>
      </c>
      <c r="I7363" s="1068"/>
    </row>
    <row r="7364" customFormat="false" ht="12.75" hidden="false" customHeight="false" outlineLevel="0" collapsed="false">
      <c r="A7364" s="1001" t="n">
        <v>7362</v>
      </c>
      <c r="B7364" s="1001" t="s">
        <v>15693</v>
      </c>
      <c r="C7364" s="1001" t="s">
        <v>1250</v>
      </c>
      <c r="D7364" s="1001" t="s">
        <v>857</v>
      </c>
      <c r="E7364" s="1001" t="n">
        <v>4190550720</v>
      </c>
      <c r="F7364" s="1001" t="n">
        <v>82075</v>
      </c>
      <c r="G7364" s="1001" t="s">
        <v>15694</v>
      </c>
      <c r="H7364" s="1128" t="n">
        <v>1307</v>
      </c>
      <c r="I7364" s="1068"/>
    </row>
    <row r="7365" customFormat="false" ht="12.75" hidden="false" customHeight="false" outlineLevel="0" collapsed="false">
      <c r="A7365" s="1001" t="n">
        <v>7363</v>
      </c>
      <c r="B7365" s="1001" t="s">
        <v>15695</v>
      </c>
      <c r="C7365" s="1001" t="s">
        <v>1728</v>
      </c>
      <c r="D7365" s="1001" t="s">
        <v>856</v>
      </c>
      <c r="E7365" s="1001" t="n">
        <v>4200170900</v>
      </c>
      <c r="F7365" s="1001" t="n">
        <v>92090</v>
      </c>
      <c r="G7365" s="1001" t="s">
        <v>15696</v>
      </c>
      <c r="H7365" s="1128" t="n">
        <v>8671</v>
      </c>
      <c r="I7365" s="1068"/>
    </row>
    <row r="7366" customFormat="false" ht="12.75" hidden="false" customHeight="false" outlineLevel="0" collapsed="false">
      <c r="A7366" s="1001" t="n">
        <v>7364</v>
      </c>
      <c r="B7366" s="1001" t="s">
        <v>15697</v>
      </c>
      <c r="C7366" s="1001" t="s">
        <v>896</v>
      </c>
      <c r="D7366" s="1001" t="s">
        <v>458</v>
      </c>
      <c r="E7366" s="1001" t="n">
        <v>2090630210</v>
      </c>
      <c r="F7366" s="1001" t="n">
        <v>47021</v>
      </c>
      <c r="G7366" s="1001" t="s">
        <v>15698</v>
      </c>
      <c r="H7366" s="1128" t="n">
        <v>5609</v>
      </c>
      <c r="I7366" s="1068"/>
    </row>
    <row r="7367" customFormat="false" ht="12.75" hidden="false" customHeight="false" outlineLevel="0" collapsed="false">
      <c r="A7367" s="1001" t="n">
        <v>7365</v>
      </c>
      <c r="B7367" s="1001" t="s">
        <v>15699</v>
      </c>
      <c r="C7367" s="1001" t="s">
        <v>942</v>
      </c>
      <c r="D7367" s="1001" t="s">
        <v>847</v>
      </c>
      <c r="E7367" s="1001" t="n">
        <v>3180251520</v>
      </c>
      <c r="F7367" s="1001" t="n">
        <v>78152</v>
      </c>
      <c r="G7367" s="1001" t="s">
        <v>15700</v>
      </c>
      <c r="H7367" s="1128" t="n">
        <v>1029</v>
      </c>
      <c r="I7367" s="1068"/>
    </row>
    <row r="7368" customFormat="false" ht="12.75" hidden="false" customHeight="false" outlineLevel="0" collapsed="false">
      <c r="A7368" s="1001" t="n">
        <v>7366</v>
      </c>
      <c r="B7368" s="1001" t="s">
        <v>15701</v>
      </c>
      <c r="C7368" s="1001" t="s">
        <v>917</v>
      </c>
      <c r="D7368" s="1001" t="s">
        <v>464</v>
      </c>
      <c r="E7368" s="1001" t="n">
        <v>2120690700</v>
      </c>
      <c r="F7368" s="1001" t="n">
        <v>57072</v>
      </c>
      <c r="G7368" s="1001" t="s">
        <v>15702</v>
      </c>
      <c r="H7368" s="1128" t="n">
        <v>226</v>
      </c>
      <c r="I7368" s="1068"/>
    </row>
    <row r="7369" customFormat="false" ht="12.75" hidden="false" customHeight="false" outlineLevel="0" collapsed="false">
      <c r="A7369" s="1001" t="n">
        <v>7367</v>
      </c>
      <c r="B7369" s="1001" t="s">
        <v>15703</v>
      </c>
      <c r="C7369" s="1001" t="s">
        <v>1325</v>
      </c>
      <c r="D7369" s="1001" t="s">
        <v>468</v>
      </c>
      <c r="E7369" s="1001" t="n">
        <v>3130230980</v>
      </c>
      <c r="F7369" s="1001" t="n">
        <v>69098</v>
      </c>
      <c r="G7369" s="1001" t="s">
        <v>15704</v>
      </c>
      <c r="H7369" s="1128" t="n">
        <v>1526</v>
      </c>
      <c r="I7369" s="1068"/>
    </row>
    <row r="7370" customFormat="false" ht="12.75" hidden="false" customHeight="false" outlineLevel="0" collapsed="false">
      <c r="A7370" s="1001" t="n">
        <v>7368</v>
      </c>
      <c r="B7370" s="1001" t="s">
        <v>15705</v>
      </c>
      <c r="C7370" s="1001" t="s">
        <v>1215</v>
      </c>
      <c r="D7370" s="1001" t="s">
        <v>858</v>
      </c>
      <c r="E7370" s="1001" t="n">
        <v>1040140970</v>
      </c>
      <c r="F7370" s="1001" t="n">
        <v>21105</v>
      </c>
      <c r="G7370" s="1001" t="s">
        <v>15706</v>
      </c>
      <c r="H7370" s="1128" t="n">
        <v>1076</v>
      </c>
      <c r="I7370" s="1068"/>
    </row>
    <row r="7371" customFormat="false" ht="12.75" hidden="false" customHeight="false" outlineLevel="0" collapsed="false">
      <c r="A7371" s="1001" t="n">
        <v>7369</v>
      </c>
      <c r="B7371" s="1001" t="s">
        <v>15707</v>
      </c>
      <c r="C7371" s="1001" t="s">
        <v>1125</v>
      </c>
      <c r="D7371" s="1001" t="s">
        <v>851</v>
      </c>
      <c r="E7371" s="1001" t="n">
        <v>1070740640</v>
      </c>
      <c r="F7371" s="1001" t="n">
        <v>9064</v>
      </c>
      <c r="G7371" s="1001" t="s">
        <v>15708</v>
      </c>
      <c r="H7371" s="1128" t="n">
        <v>8105</v>
      </c>
      <c r="I7371" s="1068"/>
    </row>
    <row r="7372" customFormat="false" ht="12.75" hidden="false" customHeight="false" outlineLevel="0" collapsed="false">
      <c r="A7372" s="1001" t="n">
        <v>7370</v>
      </c>
      <c r="B7372" s="1001" t="s">
        <v>15709</v>
      </c>
      <c r="C7372" s="1001" t="s">
        <v>1344</v>
      </c>
      <c r="D7372" s="1001" t="s">
        <v>458</v>
      </c>
      <c r="E7372" s="1001" t="n">
        <v>2090430310</v>
      </c>
      <c r="F7372" s="1001" t="n">
        <v>46031</v>
      </c>
      <c r="G7372" s="1001" t="s">
        <v>15710</v>
      </c>
      <c r="H7372" s="1128" t="n">
        <v>839</v>
      </c>
      <c r="I7372" s="1068"/>
    </row>
    <row r="7373" customFormat="false" ht="12.75" hidden="false" customHeight="false" outlineLevel="0" collapsed="false">
      <c r="A7373" s="1001" t="n">
        <v>7371</v>
      </c>
      <c r="B7373" s="1001" t="s">
        <v>15711</v>
      </c>
      <c r="C7373" s="1001" t="s">
        <v>1881</v>
      </c>
      <c r="D7373" s="1001" t="s">
        <v>458</v>
      </c>
      <c r="E7373" s="1001" t="n">
        <v>2090300460</v>
      </c>
      <c r="F7373" s="1001" t="n">
        <v>48046</v>
      </c>
      <c r="G7373" s="1001" t="s">
        <v>15712</v>
      </c>
      <c r="H7373" s="1128" t="n">
        <v>5208</v>
      </c>
      <c r="I7373" s="1068"/>
    </row>
    <row r="7374" customFormat="false" ht="12.75" hidden="false" customHeight="false" outlineLevel="0" collapsed="false">
      <c r="A7374" s="1001" t="n">
        <v>7372</v>
      </c>
      <c r="B7374" s="1001" t="s">
        <v>15713</v>
      </c>
      <c r="C7374" s="1001" t="s">
        <v>899</v>
      </c>
      <c r="D7374" s="1001" t="s">
        <v>846</v>
      </c>
      <c r="E7374" s="1001" t="n">
        <v>3170640930</v>
      </c>
      <c r="F7374" s="1001" t="n">
        <v>76094</v>
      </c>
      <c r="G7374" s="1001" t="s">
        <v>15714</v>
      </c>
      <c r="H7374" s="1128" t="n">
        <v>1880</v>
      </c>
      <c r="I7374" s="1068"/>
    </row>
    <row r="7375" customFormat="false" ht="12.75" hidden="false" customHeight="false" outlineLevel="0" collapsed="false">
      <c r="A7375" s="1001" t="n">
        <v>7373</v>
      </c>
      <c r="B7375" s="1001" t="s">
        <v>15715</v>
      </c>
      <c r="C7375" s="1001" t="s">
        <v>1032</v>
      </c>
      <c r="D7375" s="1001" t="s">
        <v>854</v>
      </c>
      <c r="E7375" s="1001" t="n">
        <v>1010071110</v>
      </c>
      <c r="F7375" s="1001" t="n">
        <v>5111</v>
      </c>
      <c r="G7375" s="1001" t="s">
        <v>15716</v>
      </c>
      <c r="H7375" s="1128" t="n">
        <v>276</v>
      </c>
      <c r="I7375" s="1068"/>
    </row>
    <row r="7376" customFormat="false" ht="12.75" hidden="false" customHeight="false" outlineLevel="0" collapsed="false">
      <c r="A7376" s="1001" t="n">
        <v>7374</v>
      </c>
      <c r="B7376" s="1001" t="s">
        <v>15717</v>
      </c>
      <c r="C7376" s="1001" t="s">
        <v>3453</v>
      </c>
      <c r="D7376" s="1001" t="s">
        <v>458</v>
      </c>
      <c r="E7376" s="1001" t="n">
        <v>2091000060</v>
      </c>
      <c r="F7376" s="1001" t="n">
        <v>100006</v>
      </c>
      <c r="G7376" s="1001" t="s">
        <v>15718</v>
      </c>
      <c r="H7376" s="1128" t="n">
        <v>9943</v>
      </c>
      <c r="I7376" s="1068"/>
    </row>
    <row r="7377" customFormat="false" ht="12.75" hidden="false" customHeight="false" outlineLevel="0" collapsed="false">
      <c r="A7377" s="1001" t="n">
        <v>7375</v>
      </c>
      <c r="B7377" s="1001" t="s">
        <v>15719</v>
      </c>
      <c r="C7377" s="1001" t="s">
        <v>951</v>
      </c>
      <c r="D7377" s="1001" t="s">
        <v>852</v>
      </c>
      <c r="E7377" s="1001" t="n">
        <v>1030261080</v>
      </c>
      <c r="F7377" s="1001" t="n">
        <v>19111</v>
      </c>
      <c r="G7377" s="1001" t="s">
        <v>15720</v>
      </c>
      <c r="H7377" s="1128" t="n">
        <v>3554</v>
      </c>
      <c r="I7377" s="1068"/>
    </row>
    <row r="7378" customFormat="false" ht="12.75" hidden="false" customHeight="false" outlineLevel="0" collapsed="false">
      <c r="A7378" s="1001" t="n">
        <v>7376</v>
      </c>
      <c r="B7378" s="1001" t="s">
        <v>15721</v>
      </c>
      <c r="C7378" s="1001" t="s">
        <v>1035</v>
      </c>
      <c r="D7378" s="1001" t="s">
        <v>854</v>
      </c>
      <c r="E7378" s="1001" t="n">
        <v>1010812730</v>
      </c>
      <c r="F7378" s="1001" t="n">
        <v>1283</v>
      </c>
      <c r="G7378" s="1001" t="s">
        <v>15722</v>
      </c>
      <c r="H7378" s="1128" t="n">
        <v>1389</v>
      </c>
      <c r="I7378" s="1068"/>
    </row>
    <row r="7379" customFormat="false" ht="12.75" hidden="false" customHeight="false" outlineLevel="0" collapsed="false">
      <c r="A7379" s="1001" t="n">
        <v>7377</v>
      </c>
      <c r="B7379" s="1001" t="s">
        <v>15723</v>
      </c>
      <c r="C7379" s="1001" t="s">
        <v>951</v>
      </c>
      <c r="D7379" s="1001" t="s">
        <v>852</v>
      </c>
      <c r="E7379" s="1001" t="n">
        <v>1030261090</v>
      </c>
      <c r="F7379" s="1001" t="n">
        <v>19112</v>
      </c>
      <c r="G7379" s="1001" t="s">
        <v>15724</v>
      </c>
      <c r="H7379" s="1128" t="n">
        <v>4600</v>
      </c>
      <c r="I7379" s="1068"/>
    </row>
    <row r="7380" customFormat="false" ht="12.75" hidden="false" customHeight="false" outlineLevel="0" collapsed="false">
      <c r="A7380" s="1001" t="n">
        <v>7378</v>
      </c>
      <c r="B7380" s="1001" t="s">
        <v>15725</v>
      </c>
      <c r="C7380" s="1001" t="s">
        <v>1092</v>
      </c>
      <c r="D7380" s="1001" t="s">
        <v>848</v>
      </c>
      <c r="E7380" s="1001" t="n">
        <v>3150200950</v>
      </c>
      <c r="F7380" s="1001" t="n">
        <v>61095</v>
      </c>
      <c r="G7380" s="1001" t="s">
        <v>15726</v>
      </c>
      <c r="H7380" s="1128" t="n">
        <v>6307</v>
      </c>
      <c r="I7380" s="1068"/>
    </row>
    <row r="7381" customFormat="false" ht="12.75" hidden="false" customHeight="false" outlineLevel="0" collapsed="false">
      <c r="A7381" s="1001" t="n">
        <v>7379</v>
      </c>
      <c r="B7381" s="1001" t="s">
        <v>15727</v>
      </c>
      <c r="C7381" s="1001" t="s">
        <v>1418</v>
      </c>
      <c r="D7381" s="1001" t="s">
        <v>850</v>
      </c>
      <c r="E7381" s="1001" t="n">
        <v>1060930471</v>
      </c>
      <c r="F7381" s="1001" t="n">
        <v>93052</v>
      </c>
      <c r="G7381" s="1001" t="s">
        <v>15728</v>
      </c>
      <c r="H7381" s="1128" t="n">
        <v>1669</v>
      </c>
      <c r="I7381" s="1068"/>
    </row>
    <row r="7382" customFormat="false" ht="12.75" hidden="false" customHeight="false" outlineLevel="0" collapsed="false">
      <c r="A7382" s="1001" t="n">
        <v>7380</v>
      </c>
      <c r="B7382" s="1001" t="s">
        <v>15729</v>
      </c>
      <c r="C7382" s="1001" t="s">
        <v>999</v>
      </c>
      <c r="D7382" s="1001" t="s">
        <v>852</v>
      </c>
      <c r="E7382" s="1001" t="n">
        <v>1030122145</v>
      </c>
      <c r="F7382" s="1001" t="n">
        <v>16253</v>
      </c>
      <c r="G7382" s="1001" t="s">
        <v>15730</v>
      </c>
      <c r="H7382" s="1128" t="n">
        <v>4156</v>
      </c>
      <c r="I7382" s="1068"/>
    </row>
    <row r="7383" customFormat="false" ht="12.75" hidden="false" customHeight="false" outlineLevel="0" collapsed="false">
      <c r="A7383" s="1001" t="n">
        <v>7381</v>
      </c>
      <c r="B7383" s="1001" t="s">
        <v>15731</v>
      </c>
      <c r="C7383" s="1001" t="s">
        <v>1035</v>
      </c>
      <c r="D7383" s="1001" t="s">
        <v>854</v>
      </c>
      <c r="E7383" s="1001" t="n">
        <v>1010812740</v>
      </c>
      <c r="F7383" s="1001" t="n">
        <v>1284</v>
      </c>
      <c r="G7383" s="1001" t="s">
        <v>15732</v>
      </c>
      <c r="H7383" s="1128" t="n">
        <v>3982</v>
      </c>
      <c r="I7383" s="1068"/>
    </row>
    <row r="7384" customFormat="false" ht="12.75" hidden="false" customHeight="false" outlineLevel="0" collapsed="false">
      <c r="A7384" s="1001" t="n">
        <v>7382</v>
      </c>
      <c r="B7384" s="1001" t="s">
        <v>15733</v>
      </c>
      <c r="C7384" s="1001" t="s">
        <v>1035</v>
      </c>
      <c r="D7384" s="1001" t="s">
        <v>854</v>
      </c>
      <c r="E7384" s="1001" t="n">
        <v>1010812745</v>
      </c>
      <c r="F7384" s="1001" t="n">
        <v>1317</v>
      </c>
      <c r="G7384" s="1001" t="s">
        <v>15734</v>
      </c>
      <c r="H7384" s="1128" t="n">
        <v>1235</v>
      </c>
      <c r="I7384" s="1068"/>
    </row>
    <row r="7385" customFormat="false" ht="12.75" hidden="false" customHeight="false" outlineLevel="0" collapsed="false">
      <c r="A7385" s="1001" t="n">
        <v>7383</v>
      </c>
      <c r="B7385" s="1001" t="s">
        <v>15735</v>
      </c>
      <c r="C7385" s="1001" t="s">
        <v>1117</v>
      </c>
      <c r="D7385" s="1001" t="s">
        <v>852</v>
      </c>
      <c r="E7385" s="1001" t="n">
        <v>1030571630</v>
      </c>
      <c r="F7385" s="1001" t="n">
        <v>18166</v>
      </c>
      <c r="G7385" s="1001" t="s">
        <v>15736</v>
      </c>
      <c r="H7385" s="1128" t="n">
        <v>579</v>
      </c>
      <c r="I7385" s="1068"/>
    </row>
    <row r="7386" customFormat="false" ht="12.75" hidden="false" customHeight="false" outlineLevel="0" collapsed="false">
      <c r="A7386" s="1001" t="n">
        <v>7384</v>
      </c>
      <c r="B7386" s="1001" t="s">
        <v>15737</v>
      </c>
      <c r="C7386" s="1001" t="s">
        <v>1215</v>
      </c>
      <c r="D7386" s="1001" t="s">
        <v>858</v>
      </c>
      <c r="E7386" s="1001" t="n">
        <v>1040140990</v>
      </c>
      <c r="F7386" s="1001" t="n">
        <v>21107</v>
      </c>
      <c r="G7386" s="1001" t="s">
        <v>15738</v>
      </c>
      <c r="H7386" s="1128" t="n">
        <v>3065</v>
      </c>
      <c r="I7386" s="1068"/>
    </row>
    <row r="7387" customFormat="false" ht="12.75" hidden="false" customHeight="false" outlineLevel="0" collapsed="false">
      <c r="A7387" s="1001" t="n">
        <v>7385</v>
      </c>
      <c r="B7387" s="1001" t="s">
        <v>15739</v>
      </c>
      <c r="C7387" s="1001" t="s">
        <v>1050</v>
      </c>
      <c r="D7387" s="1001" t="s">
        <v>861</v>
      </c>
      <c r="E7387" s="1001" t="n">
        <v>1050100615</v>
      </c>
      <c r="F7387" s="1001" t="n">
        <v>25073</v>
      </c>
      <c r="G7387" s="1001" t="s">
        <v>15740</v>
      </c>
      <c r="H7387" s="1128" t="n">
        <v>2817</v>
      </c>
      <c r="I7387" s="1068"/>
    </row>
    <row r="7388" customFormat="false" ht="12.75" hidden="false" customHeight="false" outlineLevel="0" collapsed="false">
      <c r="A7388" s="1001" t="n">
        <v>7386</v>
      </c>
      <c r="B7388" s="1001" t="s">
        <v>15741</v>
      </c>
      <c r="C7388" s="1001" t="s">
        <v>1071</v>
      </c>
      <c r="D7388" s="1001" t="s">
        <v>861</v>
      </c>
      <c r="E7388" s="1001" t="n">
        <v>1050901105</v>
      </c>
      <c r="F7388" s="1001" t="n">
        <v>24123</v>
      </c>
      <c r="G7388" s="1001" t="s">
        <v>15742</v>
      </c>
      <c r="H7388" s="1128" t="n">
        <v>3060</v>
      </c>
      <c r="I7388" s="1068"/>
    </row>
    <row r="7389" customFormat="false" ht="12.75" hidden="false" customHeight="false" outlineLevel="0" collapsed="false">
      <c r="A7389" s="1001" t="n">
        <v>7387</v>
      </c>
      <c r="B7389" s="1001" t="s">
        <v>15743</v>
      </c>
      <c r="C7389" s="1001" t="s">
        <v>1151</v>
      </c>
      <c r="D7389" s="1001" t="s">
        <v>852</v>
      </c>
      <c r="E7389" s="1001" t="n">
        <v>1030770740</v>
      </c>
      <c r="F7389" s="1001" t="n">
        <v>14074</v>
      </c>
      <c r="G7389" s="1001" t="s">
        <v>15744</v>
      </c>
      <c r="H7389" s="1128" t="n">
        <v>841</v>
      </c>
      <c r="I7389" s="1068"/>
    </row>
    <row r="7390" customFormat="false" ht="12.75" hidden="false" customHeight="false" outlineLevel="0" collapsed="false">
      <c r="A7390" s="1001" t="n">
        <v>7388</v>
      </c>
      <c r="B7390" s="1001" t="s">
        <v>15745</v>
      </c>
      <c r="C7390" s="1001" t="s">
        <v>1159</v>
      </c>
      <c r="D7390" s="1001" t="s">
        <v>852</v>
      </c>
      <c r="E7390" s="1001" t="n">
        <v>1030242190</v>
      </c>
      <c r="F7390" s="1001" t="n">
        <v>13233</v>
      </c>
      <c r="G7390" s="1001" t="s">
        <v>15746</v>
      </c>
      <c r="H7390" s="1128" t="n">
        <v>162</v>
      </c>
      <c r="I7390" s="1068"/>
    </row>
    <row r="7391" customFormat="false" ht="12.75" hidden="false" customHeight="false" outlineLevel="0" collapsed="false">
      <c r="A7391" s="1001" t="n">
        <v>7389</v>
      </c>
      <c r="B7391" s="1001" t="s">
        <v>15747</v>
      </c>
      <c r="C7391" s="1001" t="s">
        <v>999</v>
      </c>
      <c r="D7391" s="1001" t="s">
        <v>852</v>
      </c>
      <c r="E7391" s="1001" t="n">
        <v>1030122140</v>
      </c>
      <c r="F7391" s="1001" t="n">
        <v>16223</v>
      </c>
      <c r="G7391" s="1001" t="s">
        <v>15748</v>
      </c>
      <c r="H7391" s="1128" t="n">
        <v>968</v>
      </c>
      <c r="I7391" s="1068"/>
    </row>
    <row r="7392" customFormat="false" ht="12.75" hidden="false" customHeight="false" outlineLevel="0" collapsed="false">
      <c r="A7392" s="1001" t="n">
        <v>7390</v>
      </c>
      <c r="B7392" s="1001" t="s">
        <v>15749</v>
      </c>
      <c r="C7392" s="1001" t="s">
        <v>999</v>
      </c>
      <c r="D7392" s="1001" t="s">
        <v>852</v>
      </c>
      <c r="E7392" s="1001" t="n">
        <v>1030122150</v>
      </c>
      <c r="F7392" s="1001" t="n">
        <v>16224</v>
      </c>
      <c r="G7392" s="1001" t="s">
        <v>15750</v>
      </c>
      <c r="H7392" s="1128" t="n">
        <v>4352</v>
      </c>
      <c r="I7392" s="1068"/>
    </row>
    <row r="7393" customFormat="false" ht="12.75" hidden="false" customHeight="false" outlineLevel="0" collapsed="false">
      <c r="A7393" s="1001" t="n">
        <v>7391</v>
      </c>
      <c r="B7393" s="1001" t="s">
        <v>15751</v>
      </c>
      <c r="C7393" s="1001" t="s">
        <v>1071</v>
      </c>
      <c r="D7393" s="1001" t="s">
        <v>861</v>
      </c>
      <c r="E7393" s="1001" t="n">
        <v>1050901108</v>
      </c>
      <c r="F7393" s="1001" t="n">
        <v>24125</v>
      </c>
      <c r="G7393" s="1001" t="s">
        <v>15752</v>
      </c>
      <c r="H7393" s="1128" t="n">
        <v>4870</v>
      </c>
      <c r="I7393" s="1068"/>
    </row>
    <row r="7394" customFormat="false" ht="12.75" hidden="false" customHeight="false" outlineLevel="0" collapsed="false">
      <c r="A7394" s="1001" t="n">
        <v>7392</v>
      </c>
      <c r="B7394" s="1001" t="s">
        <v>15753</v>
      </c>
      <c r="C7394" s="1001" t="s">
        <v>1591</v>
      </c>
      <c r="D7394" s="1001" t="s">
        <v>851</v>
      </c>
      <c r="E7394" s="1001" t="n">
        <v>1070340650</v>
      </c>
      <c r="F7394" s="1001" t="n">
        <v>10065</v>
      </c>
      <c r="G7394" s="1001" t="s">
        <v>15754</v>
      </c>
      <c r="H7394" s="1128" t="n">
        <v>757</v>
      </c>
      <c r="I7394" s="1068"/>
    </row>
    <row r="7395" customFormat="false" ht="12.75" hidden="false" customHeight="false" outlineLevel="0" collapsed="false">
      <c r="A7395" s="1001" t="n">
        <v>7393</v>
      </c>
      <c r="B7395" s="1001" t="s">
        <v>15755</v>
      </c>
      <c r="C7395" s="1001" t="s">
        <v>1159</v>
      </c>
      <c r="D7395" s="1001" t="s">
        <v>852</v>
      </c>
      <c r="E7395" s="1001" t="n">
        <v>1030242150</v>
      </c>
      <c r="F7395" s="1001" t="n">
        <v>13229</v>
      </c>
      <c r="G7395" s="1001" t="s">
        <v>15756</v>
      </c>
      <c r="H7395" s="1128" t="n">
        <v>2625</v>
      </c>
      <c r="I7395" s="1068"/>
    </row>
    <row r="7396" customFormat="false" ht="12.75" hidden="false" customHeight="false" outlineLevel="0" collapsed="false">
      <c r="A7396" s="1001" t="n">
        <v>7394</v>
      </c>
      <c r="B7396" s="1001" t="s">
        <v>15757</v>
      </c>
      <c r="C7396" s="1001" t="s">
        <v>1035</v>
      </c>
      <c r="D7396" s="1001" t="s">
        <v>854</v>
      </c>
      <c r="E7396" s="1001" t="n">
        <v>1010812735</v>
      </c>
      <c r="F7396" s="1001" t="n">
        <v>1318</v>
      </c>
      <c r="G7396" s="1001" t="s">
        <v>15758</v>
      </c>
      <c r="H7396" s="1128" t="n">
        <v>1003</v>
      </c>
      <c r="I7396" s="1068"/>
    </row>
    <row r="7397" customFormat="false" ht="12.75" hidden="false" customHeight="false" outlineLevel="0" collapsed="false">
      <c r="A7397" s="1001" t="n">
        <v>7395</v>
      </c>
      <c r="B7397" s="1001" t="s">
        <v>15759</v>
      </c>
      <c r="C7397" s="1001" t="s">
        <v>1071</v>
      </c>
      <c r="D7397" s="1001" t="s">
        <v>861</v>
      </c>
      <c r="E7397" s="1001" t="n">
        <v>1050901110</v>
      </c>
      <c r="F7397" s="1001" t="n">
        <v>24111</v>
      </c>
      <c r="G7397" s="1001" t="s">
        <v>15760</v>
      </c>
      <c r="H7397" s="1128" t="n">
        <v>25697</v>
      </c>
      <c r="I7397" s="1068"/>
    </row>
    <row r="7398" customFormat="false" ht="12.75" hidden="false" customHeight="false" outlineLevel="0" collapsed="false">
      <c r="A7398" s="1001" t="n">
        <v>7396</v>
      </c>
      <c r="B7398" s="1001" t="s">
        <v>15761</v>
      </c>
      <c r="C7398" s="1001" t="s">
        <v>1110</v>
      </c>
      <c r="D7398" s="1001" t="s">
        <v>858</v>
      </c>
      <c r="E7398" s="1001" t="n">
        <v>1040831975</v>
      </c>
      <c r="F7398" s="1001" t="n">
        <v>22232</v>
      </c>
      <c r="G7398" s="1001" t="s">
        <v>15762</v>
      </c>
      <c r="H7398" s="1128" t="n">
        <v>1149</v>
      </c>
      <c r="I7398" s="1068"/>
    </row>
    <row r="7399" customFormat="false" ht="12.75" hidden="false" customHeight="false" outlineLevel="0" collapsed="false">
      <c r="A7399" s="1001" t="n">
        <v>7397</v>
      </c>
      <c r="B7399" s="1001" t="s">
        <v>15763</v>
      </c>
      <c r="C7399" s="1001" t="s">
        <v>1215</v>
      </c>
      <c r="D7399" s="1001" t="s">
        <v>858</v>
      </c>
      <c r="E7399" s="1001" t="n">
        <v>1040140981</v>
      </c>
      <c r="F7399" s="1001" t="n">
        <v>21106</v>
      </c>
      <c r="G7399" s="1001" t="s">
        <v>15764</v>
      </c>
      <c r="H7399" s="1128" t="n">
        <v>3166</v>
      </c>
      <c r="I7399" s="1068"/>
    </row>
    <row r="7400" customFormat="false" ht="12.75" hidden="false" customHeight="false" outlineLevel="0" collapsed="false">
      <c r="A7400" s="1001" t="n">
        <v>7398</v>
      </c>
      <c r="B7400" s="1001" t="s">
        <v>15765</v>
      </c>
      <c r="C7400" s="1001" t="s">
        <v>1071</v>
      </c>
      <c r="D7400" s="1001" t="s">
        <v>861</v>
      </c>
      <c r="E7400" s="1001" t="n">
        <v>1050901120</v>
      </c>
      <c r="F7400" s="1001" t="n">
        <v>24112</v>
      </c>
      <c r="G7400" s="1001" t="s">
        <v>15766</v>
      </c>
      <c r="H7400" s="1128" t="n">
        <v>1175</v>
      </c>
      <c r="I7400" s="1068"/>
    </row>
    <row r="7401" customFormat="false" ht="12.75" hidden="false" customHeight="false" outlineLevel="0" collapsed="false">
      <c r="A7401" s="1001" t="n">
        <v>7399</v>
      </c>
      <c r="B7401" s="1001" t="s">
        <v>15767</v>
      </c>
      <c r="C7401" s="1001" t="s">
        <v>1095</v>
      </c>
      <c r="D7401" s="1001" t="s">
        <v>854</v>
      </c>
      <c r="E7401" s="1001" t="n">
        <v>1010960710</v>
      </c>
      <c r="F7401" s="1001" t="n">
        <v>96071</v>
      </c>
      <c r="G7401" s="1001" t="s">
        <v>15768</v>
      </c>
      <c r="H7401" s="1128" t="n">
        <v>2396</v>
      </c>
      <c r="I7401" s="1068"/>
    </row>
    <row r="7402" customFormat="false" ht="12.75" hidden="false" customHeight="false" outlineLevel="0" collapsed="false">
      <c r="A7402" s="1001" t="n">
        <v>7400</v>
      </c>
      <c r="B7402" s="1001" t="s">
        <v>15769</v>
      </c>
      <c r="C7402" s="1001" t="s">
        <v>1208</v>
      </c>
      <c r="D7402" s="1001" t="s">
        <v>857</v>
      </c>
      <c r="E7402" s="1001" t="n">
        <v>4190820211</v>
      </c>
      <c r="F7402" s="1001" t="n">
        <v>81022</v>
      </c>
      <c r="G7402" s="1001" t="s">
        <v>15770</v>
      </c>
      <c r="H7402" s="1128" t="n">
        <v>11551</v>
      </c>
      <c r="I7402" s="1068"/>
    </row>
    <row r="7403" customFormat="false" ht="12.75" hidden="false" customHeight="false" outlineLevel="0" collapsed="false">
      <c r="A7403" s="1001" t="n">
        <v>7401</v>
      </c>
      <c r="B7403" s="1001" t="s">
        <v>15771</v>
      </c>
      <c r="C7403" s="1001" t="s">
        <v>1151</v>
      </c>
      <c r="D7403" s="1001" t="s">
        <v>852</v>
      </c>
      <c r="E7403" s="1001" t="n">
        <v>1030770710</v>
      </c>
      <c r="F7403" s="1001" t="n">
        <v>14071</v>
      </c>
      <c r="G7403" s="1001" t="s">
        <v>15772</v>
      </c>
      <c r="H7403" s="1128" t="n">
        <v>4134</v>
      </c>
      <c r="I7403" s="1068"/>
    </row>
    <row r="7404" customFormat="false" ht="12.75" hidden="false" customHeight="false" outlineLevel="0" collapsed="false">
      <c r="A7404" s="1001" t="n">
        <v>7402</v>
      </c>
      <c r="B7404" s="1001" t="s">
        <v>15773</v>
      </c>
      <c r="C7404" s="1001" t="s">
        <v>908</v>
      </c>
      <c r="D7404" s="1001" t="s">
        <v>854</v>
      </c>
      <c r="E7404" s="1001" t="n">
        <v>1010272320</v>
      </c>
      <c r="F7404" s="1001" t="n">
        <v>4233</v>
      </c>
      <c r="G7404" s="1001" t="s">
        <v>15774</v>
      </c>
      <c r="H7404" s="1128" t="n">
        <v>912</v>
      </c>
      <c r="I7404" s="1068"/>
    </row>
    <row r="7405" customFormat="false" ht="12.75" hidden="false" customHeight="false" outlineLevel="0" collapsed="false">
      <c r="A7405" s="1001" t="n">
        <v>7403</v>
      </c>
      <c r="B7405" s="1001" t="s">
        <v>15775</v>
      </c>
      <c r="C7405" s="1001" t="s">
        <v>1095</v>
      </c>
      <c r="D7405" s="1001" t="s">
        <v>854</v>
      </c>
      <c r="E7405" s="1001" t="n">
        <v>1010960715</v>
      </c>
      <c r="F7405" s="1001" t="n">
        <v>96088</v>
      </c>
      <c r="G7405" s="1001" t="s">
        <v>15776</v>
      </c>
      <c r="H7405" s="1128" t="n">
        <v>10235</v>
      </c>
      <c r="I7405" s="1068"/>
    </row>
    <row r="7406" customFormat="false" ht="12.75" hidden="false" customHeight="false" outlineLevel="0" collapsed="false">
      <c r="A7406" s="1001" t="n">
        <v>7404</v>
      </c>
      <c r="B7406" s="1001" t="s">
        <v>15777</v>
      </c>
      <c r="C7406" s="1001" t="s">
        <v>985</v>
      </c>
      <c r="D7406" s="1001" t="s">
        <v>857</v>
      </c>
      <c r="E7406" s="1001" t="n">
        <v>4190481010</v>
      </c>
      <c r="F7406" s="1001" t="n">
        <v>83103</v>
      </c>
      <c r="G7406" s="1001" t="s">
        <v>15778</v>
      </c>
      <c r="H7406" s="1128" t="n">
        <v>1268</v>
      </c>
      <c r="I7406" s="1068"/>
    </row>
    <row r="7407" customFormat="false" ht="12.75" hidden="false" customHeight="false" outlineLevel="0" collapsed="false">
      <c r="A7407" s="1001" t="n">
        <v>7405</v>
      </c>
      <c r="B7407" s="1001" t="s">
        <v>15779</v>
      </c>
      <c r="C7407" s="1001" t="s">
        <v>1151</v>
      </c>
      <c r="D7407" s="1001" t="s">
        <v>852</v>
      </c>
      <c r="E7407" s="1001" t="n">
        <v>1030770720</v>
      </c>
      <c r="F7407" s="1001" t="n">
        <v>14072</v>
      </c>
      <c r="G7407" s="1001" t="s">
        <v>15780</v>
      </c>
      <c r="H7407" s="1128" t="n">
        <v>3594</v>
      </c>
      <c r="I7407" s="1068"/>
    </row>
    <row r="7408" customFormat="false" ht="12.75" hidden="false" customHeight="false" outlineLevel="0" collapsed="false">
      <c r="A7408" s="1001" t="n">
        <v>7406</v>
      </c>
      <c r="B7408" s="1001" t="s">
        <v>15781</v>
      </c>
      <c r="C7408" s="1001" t="s">
        <v>1330</v>
      </c>
      <c r="D7408" s="1001" t="s">
        <v>861</v>
      </c>
      <c r="E7408" s="1001" t="n">
        <v>1050840860</v>
      </c>
      <c r="F7408" s="1001" t="n">
        <v>26087</v>
      </c>
      <c r="G7408" s="1001" t="s">
        <v>15782</v>
      </c>
      <c r="H7408" s="1128" t="n">
        <v>10002</v>
      </c>
      <c r="I7408" s="1068"/>
    </row>
    <row r="7409" customFormat="false" ht="12.75" hidden="false" customHeight="false" outlineLevel="0" collapsed="false">
      <c r="A7409" s="1001" t="n">
        <v>7407</v>
      </c>
      <c r="B7409" s="1001" t="s">
        <v>15783</v>
      </c>
      <c r="C7409" s="1001" t="s">
        <v>1120</v>
      </c>
      <c r="D7409" s="1001" t="s">
        <v>854</v>
      </c>
      <c r="E7409" s="1001" t="n">
        <v>1010881500</v>
      </c>
      <c r="F7409" s="1001" t="n">
        <v>2152</v>
      </c>
      <c r="G7409" s="1001" t="s">
        <v>15784</v>
      </c>
      <c r="H7409" s="1128" t="n">
        <v>1875</v>
      </c>
      <c r="I7409" s="1068"/>
    </row>
    <row r="7410" customFormat="false" ht="12.75" hidden="false" customHeight="false" outlineLevel="0" collapsed="false">
      <c r="A7410" s="1001" t="n">
        <v>7408</v>
      </c>
      <c r="B7410" s="1001" t="s">
        <v>15785</v>
      </c>
      <c r="C7410" s="1001" t="s">
        <v>1117</v>
      </c>
      <c r="D7410" s="1001" t="s">
        <v>852</v>
      </c>
      <c r="E7410" s="1001" t="n">
        <v>1030571640</v>
      </c>
      <c r="F7410" s="1001" t="n">
        <v>18167</v>
      </c>
      <c r="G7410" s="1001" t="s">
        <v>15786</v>
      </c>
      <c r="H7410" s="1128" t="n">
        <v>195</v>
      </c>
      <c r="I7410" s="1068"/>
    </row>
    <row r="7411" customFormat="false" ht="12.75" hidden="false" customHeight="false" outlineLevel="0" collapsed="false">
      <c r="A7411" s="1001" t="n">
        <v>7409</v>
      </c>
      <c r="B7411" s="1001" t="s">
        <v>15787</v>
      </c>
      <c r="C7411" s="1001" t="s">
        <v>1009</v>
      </c>
      <c r="D7411" s="1001" t="s">
        <v>861</v>
      </c>
      <c r="E7411" s="1001" t="n">
        <v>1050890880</v>
      </c>
      <c r="F7411" s="1001" t="n">
        <v>23089</v>
      </c>
      <c r="G7411" s="1001" t="s">
        <v>15788</v>
      </c>
      <c r="H7411" s="1128" t="n">
        <v>15857</v>
      </c>
      <c r="I7411" s="1068"/>
    </row>
    <row r="7412" customFormat="false" ht="12.75" hidden="false" customHeight="false" outlineLevel="0" collapsed="false">
      <c r="A7412" s="1001" t="n">
        <v>7410</v>
      </c>
      <c r="B7412" s="1001" t="s">
        <v>15789</v>
      </c>
      <c r="C7412" s="1001" t="s">
        <v>957</v>
      </c>
      <c r="D7412" s="1001" t="s">
        <v>464</v>
      </c>
      <c r="E7412" s="1001" t="n">
        <v>2120910520</v>
      </c>
      <c r="F7412" s="1001" t="n">
        <v>56053</v>
      </c>
      <c r="G7412" s="1001" t="s">
        <v>15790</v>
      </c>
      <c r="H7412" s="1128" t="n">
        <v>2762</v>
      </c>
      <c r="I7412" s="1068"/>
    </row>
    <row r="7413" customFormat="false" ht="12.75" hidden="false" customHeight="false" outlineLevel="0" collapsed="false">
      <c r="A7413" s="1001" t="n">
        <v>7411</v>
      </c>
      <c r="B7413" s="1001" t="s">
        <v>15791</v>
      </c>
      <c r="C7413" s="1001" t="s">
        <v>988</v>
      </c>
      <c r="D7413" s="1001" t="s">
        <v>854</v>
      </c>
      <c r="E7413" s="1001" t="n">
        <v>1010021740</v>
      </c>
      <c r="F7413" s="1001" t="n">
        <v>6177</v>
      </c>
      <c r="G7413" s="1001" t="s">
        <v>15792</v>
      </c>
      <c r="H7413" s="1128" t="n">
        <v>18090</v>
      </c>
      <c r="I7413" s="1068"/>
    </row>
    <row r="7414" customFormat="false" ht="12.75" hidden="false" customHeight="false" outlineLevel="0" collapsed="false">
      <c r="A7414" s="1001" t="n">
        <v>7412</v>
      </c>
      <c r="B7414" s="1001" t="s">
        <v>15793</v>
      </c>
      <c r="C7414" s="1001" t="s">
        <v>977</v>
      </c>
      <c r="D7414" s="1001" t="s">
        <v>855</v>
      </c>
      <c r="E7414" s="1001" t="n">
        <v>3160090470</v>
      </c>
      <c r="F7414" s="1001" t="n">
        <v>72048</v>
      </c>
      <c r="G7414" s="1001" t="s">
        <v>15794</v>
      </c>
      <c r="H7414" s="1128" t="n">
        <v>17457</v>
      </c>
      <c r="I7414" s="1068"/>
    </row>
    <row r="7415" customFormat="false" ht="12.75" hidden="false" customHeight="false" outlineLevel="0" collapsed="false">
      <c r="A7415" s="1001" t="n">
        <v>7413</v>
      </c>
      <c r="B7415" s="1001" t="s">
        <v>15795</v>
      </c>
      <c r="C7415" s="1001" t="s">
        <v>878</v>
      </c>
      <c r="D7415" s="1001" t="s">
        <v>852</v>
      </c>
      <c r="E7415" s="1001" t="n">
        <v>1030990590</v>
      </c>
      <c r="F7415" s="1001" t="n">
        <v>98059</v>
      </c>
      <c r="G7415" s="1001" t="s">
        <v>15796</v>
      </c>
      <c r="H7415" s="1128" t="n">
        <v>1730</v>
      </c>
      <c r="I7415" s="1068"/>
    </row>
    <row r="7416" customFormat="false" ht="12.75" hidden="false" customHeight="false" outlineLevel="0" collapsed="false">
      <c r="A7416" s="1001" t="n">
        <v>7414</v>
      </c>
      <c r="B7416" s="1001" t="s">
        <v>15797</v>
      </c>
      <c r="C7416" s="1001" t="s">
        <v>1731</v>
      </c>
      <c r="D7416" s="1001" t="s">
        <v>859</v>
      </c>
      <c r="E7416" s="1001" t="n">
        <v>2100580570</v>
      </c>
      <c r="F7416" s="1001" t="n">
        <v>54057</v>
      </c>
      <c r="G7416" s="1001" t="s">
        <v>15798</v>
      </c>
      <c r="H7416" s="1128" t="n">
        <v>3246</v>
      </c>
      <c r="I7416" s="1068"/>
    </row>
    <row r="7417" customFormat="false" ht="12.75" hidden="false" customHeight="false" outlineLevel="0" collapsed="false">
      <c r="A7417" s="1001" t="n">
        <v>7415</v>
      </c>
      <c r="B7417" s="1001" t="s">
        <v>15799</v>
      </c>
      <c r="C7417" s="1001" t="s">
        <v>1032</v>
      </c>
      <c r="D7417" s="1001" t="s">
        <v>854</v>
      </c>
      <c r="E7417" s="1001" t="n">
        <v>1010071120</v>
      </c>
      <c r="F7417" s="1001" t="n">
        <v>5112</v>
      </c>
      <c r="G7417" s="1001" t="s">
        <v>15800</v>
      </c>
      <c r="H7417" s="1128" t="n">
        <v>2416</v>
      </c>
      <c r="I7417" s="1068"/>
    </row>
    <row r="7418" customFormat="false" ht="12.75" hidden="false" customHeight="false" outlineLevel="0" collapsed="false">
      <c r="A7418" s="1001" t="n">
        <v>7416</v>
      </c>
      <c r="B7418" s="1001" t="s">
        <v>15801</v>
      </c>
      <c r="C7418" s="1001" t="s">
        <v>1110</v>
      </c>
      <c r="D7418" s="1001" t="s">
        <v>858</v>
      </c>
      <c r="E7418" s="1001" t="n">
        <v>1040831980</v>
      </c>
      <c r="F7418" s="1001" t="n">
        <v>22209</v>
      </c>
      <c r="G7418" s="1001" t="s">
        <v>15802</v>
      </c>
      <c r="H7418" s="1128" t="n">
        <v>474</v>
      </c>
      <c r="I7418" s="1068"/>
    </row>
    <row r="7419" customFormat="false" ht="12.75" hidden="false" customHeight="false" outlineLevel="0" collapsed="false">
      <c r="A7419" s="1001" t="n">
        <v>7417</v>
      </c>
      <c r="B7419" s="1001" t="s">
        <v>15803</v>
      </c>
      <c r="C7419" s="1001" t="s">
        <v>1497</v>
      </c>
      <c r="D7419" s="1001" t="s">
        <v>462</v>
      </c>
      <c r="E7419" s="1001" t="n">
        <v>2110440565</v>
      </c>
      <c r="F7419" s="1001" t="n">
        <v>43058</v>
      </c>
      <c r="G7419" s="1001" t="s">
        <v>15804</v>
      </c>
      <c r="H7419" s="1128" t="n">
        <v>921</v>
      </c>
      <c r="I7419" s="1068"/>
    </row>
    <row r="7420" customFormat="false" ht="12.75" hidden="false" customHeight="false" outlineLevel="0" collapsed="false">
      <c r="A7420" s="1001" t="n">
        <v>7418</v>
      </c>
      <c r="B7420" s="1001" t="s">
        <v>15805</v>
      </c>
      <c r="C7420" s="1001" t="s">
        <v>1151</v>
      </c>
      <c r="D7420" s="1001" t="s">
        <v>852</v>
      </c>
      <c r="E7420" s="1001" t="n">
        <v>1030770730</v>
      </c>
      <c r="F7420" s="1001" t="n">
        <v>14073</v>
      </c>
      <c r="G7420" s="1001" t="s">
        <v>15806</v>
      </c>
      <c r="H7420" s="1128" t="n">
        <v>2498</v>
      </c>
      <c r="I7420" s="1068"/>
    </row>
    <row r="7421" customFormat="false" ht="12.75" hidden="false" customHeight="false" outlineLevel="0" collapsed="false">
      <c r="A7421" s="1001" t="n">
        <v>7419</v>
      </c>
      <c r="B7421" s="1001" t="s">
        <v>15807</v>
      </c>
      <c r="C7421" s="1001" t="s">
        <v>1055</v>
      </c>
      <c r="D7421" s="1001" t="s">
        <v>852</v>
      </c>
      <c r="E7421" s="1001" t="n">
        <v>1030861130</v>
      </c>
      <c r="F7421" s="1001" t="n">
        <v>12131</v>
      </c>
      <c r="G7421" s="1001" t="s">
        <v>15808</v>
      </c>
      <c r="H7421" s="1128" t="n">
        <v>1595</v>
      </c>
      <c r="I7421" s="1068"/>
    </row>
    <row r="7422" customFormat="false" ht="12.75" hidden="false" customHeight="false" outlineLevel="0" collapsed="false">
      <c r="A7422" s="1001" t="n">
        <v>7420</v>
      </c>
      <c r="B7422" s="1001" t="s">
        <v>15809</v>
      </c>
      <c r="C7422" s="1001" t="s">
        <v>1035</v>
      </c>
      <c r="D7422" s="1001" t="s">
        <v>854</v>
      </c>
      <c r="E7422" s="1001" t="n">
        <v>1010812742</v>
      </c>
      <c r="F7422" s="1001" t="n">
        <v>1285</v>
      </c>
      <c r="G7422" s="1001" t="s">
        <v>15810</v>
      </c>
      <c r="H7422" s="1128" t="n">
        <v>976</v>
      </c>
      <c r="I7422" s="1068"/>
    </row>
    <row r="7423" customFormat="false" ht="12.75" hidden="false" customHeight="false" outlineLevel="0" collapsed="false">
      <c r="A7423" s="1001" t="n">
        <v>7421</v>
      </c>
      <c r="B7423" s="1001" t="s">
        <v>15811</v>
      </c>
      <c r="C7423" s="1001" t="s">
        <v>999</v>
      </c>
      <c r="D7423" s="1001" t="s">
        <v>852</v>
      </c>
      <c r="E7423" s="1001" t="n">
        <v>1030122151</v>
      </c>
      <c r="F7423" s="1001" t="n">
        <v>16225</v>
      </c>
      <c r="G7423" s="1001" t="s">
        <v>15812</v>
      </c>
      <c r="H7423" s="1128" t="n">
        <v>585</v>
      </c>
      <c r="I7423" s="1068"/>
    </row>
    <row r="7424" customFormat="false" ht="12.75" hidden="false" customHeight="false" outlineLevel="0" collapsed="false">
      <c r="A7424" s="1001" t="n">
        <v>7422</v>
      </c>
      <c r="B7424" s="1001" t="s">
        <v>15813</v>
      </c>
      <c r="C7424" s="1001" t="s">
        <v>908</v>
      </c>
      <c r="D7424" s="1001" t="s">
        <v>854</v>
      </c>
      <c r="E7424" s="1001" t="n">
        <v>1010272330</v>
      </c>
      <c r="F7424" s="1001" t="n">
        <v>4234</v>
      </c>
      <c r="G7424" s="1001" t="s">
        <v>15814</v>
      </c>
      <c r="H7424" s="1128" t="n">
        <v>808</v>
      </c>
      <c r="I7424" s="1068"/>
    </row>
    <row r="7425" customFormat="false" ht="12.75" hidden="false" customHeight="false" outlineLevel="0" collapsed="false">
      <c r="A7425" s="1001" t="n">
        <v>7423</v>
      </c>
      <c r="B7425" s="1001" t="s">
        <v>15815</v>
      </c>
      <c r="C7425" s="1001" t="s">
        <v>881</v>
      </c>
      <c r="D7425" s="1001" t="s">
        <v>852</v>
      </c>
      <c r="E7425" s="1001" t="n">
        <v>1030980820</v>
      </c>
      <c r="F7425" s="1001" t="n">
        <v>97082</v>
      </c>
      <c r="G7425" s="1001" t="s">
        <v>15816</v>
      </c>
      <c r="H7425" s="1128" t="n">
        <v>3405</v>
      </c>
      <c r="I7425" s="1068"/>
    </row>
    <row r="7426" customFormat="false" ht="12.75" hidden="false" customHeight="false" outlineLevel="0" collapsed="false">
      <c r="A7426" s="1001" t="n">
        <v>7424</v>
      </c>
      <c r="B7426" s="1001" t="s">
        <v>15817</v>
      </c>
      <c r="C7426" s="1001" t="s">
        <v>1269</v>
      </c>
      <c r="D7426" s="1001" t="s">
        <v>860</v>
      </c>
      <c r="E7426" s="1001" t="n">
        <v>1020040670</v>
      </c>
      <c r="F7426" s="1001" t="n">
        <v>7068</v>
      </c>
      <c r="G7426" s="1001" t="s">
        <v>15818</v>
      </c>
      <c r="H7426" s="1128" t="n">
        <v>192</v>
      </c>
      <c r="I7426" s="1068"/>
    </row>
    <row r="7427" customFormat="false" ht="12.75" hidden="false" customHeight="false" outlineLevel="0" collapsed="false">
      <c r="A7427" s="1001" t="n">
        <v>7425</v>
      </c>
      <c r="B7427" s="1001" t="s">
        <v>15819</v>
      </c>
      <c r="C7427" s="1001" t="s">
        <v>1027</v>
      </c>
      <c r="D7427" s="1001" t="s">
        <v>857</v>
      </c>
      <c r="E7427" s="1001" t="n">
        <v>4190280190</v>
      </c>
      <c r="F7427" s="1001" t="n">
        <v>86019</v>
      </c>
      <c r="G7427" s="1001" t="s">
        <v>15820</v>
      </c>
      <c r="H7427" s="1128" t="n">
        <v>7082</v>
      </c>
      <c r="I7427" s="1068"/>
    </row>
    <row r="7428" customFormat="false" ht="12.75" hidden="false" customHeight="false" outlineLevel="0" collapsed="false">
      <c r="A7428" s="1001" t="n">
        <v>7426</v>
      </c>
      <c r="B7428" s="1001" t="s">
        <v>15821</v>
      </c>
      <c r="C7428" s="1001" t="s">
        <v>1050</v>
      </c>
      <c r="D7428" s="1001" t="s">
        <v>861</v>
      </c>
      <c r="E7428" s="1001" t="n">
        <v>1050100620</v>
      </c>
      <c r="F7428" s="1001" t="n">
        <v>25062</v>
      </c>
      <c r="G7428" s="1001" t="s">
        <v>15822</v>
      </c>
      <c r="H7428" s="1128" t="n">
        <v>466</v>
      </c>
      <c r="I7428" s="1068"/>
    </row>
    <row r="7429" customFormat="false" ht="12.75" hidden="false" customHeight="false" outlineLevel="0" collapsed="false">
      <c r="A7429" s="1001" t="n">
        <v>7427</v>
      </c>
      <c r="B7429" s="1001" t="s">
        <v>15823</v>
      </c>
      <c r="C7429" s="1001" t="s">
        <v>1095</v>
      </c>
      <c r="D7429" s="1001" t="s">
        <v>854</v>
      </c>
      <c r="E7429" s="1001" t="n">
        <v>1010960720</v>
      </c>
      <c r="F7429" s="1001" t="n">
        <v>96072</v>
      </c>
      <c r="G7429" s="1001" t="s">
        <v>15824</v>
      </c>
      <c r="H7429" s="1128" t="n">
        <v>206</v>
      </c>
      <c r="I7429" s="1068"/>
    </row>
    <row r="7430" customFormat="false" ht="12.75" hidden="false" customHeight="false" outlineLevel="0" collapsed="false">
      <c r="A7430" s="1001" t="n">
        <v>7428</v>
      </c>
      <c r="B7430" s="1001" t="s">
        <v>15825</v>
      </c>
      <c r="C7430" s="1001" t="s">
        <v>1110</v>
      </c>
      <c r="D7430" s="1001" t="s">
        <v>858</v>
      </c>
      <c r="E7430" s="1001" t="n">
        <v>1040831990</v>
      </c>
      <c r="F7430" s="1001" t="n">
        <v>22210</v>
      </c>
      <c r="G7430" s="1001" t="s">
        <v>15826</v>
      </c>
      <c r="H7430" s="1128" t="n">
        <v>1383</v>
      </c>
      <c r="I7430" s="1068"/>
    </row>
    <row r="7431" customFormat="false" ht="12.75" hidden="false" customHeight="false" outlineLevel="0" collapsed="false">
      <c r="A7431" s="1001" t="n">
        <v>7429</v>
      </c>
      <c r="B7431" s="1001" t="s">
        <v>15827</v>
      </c>
      <c r="C7431" s="1001" t="s">
        <v>1087</v>
      </c>
      <c r="D7431" s="1001" t="s">
        <v>848</v>
      </c>
      <c r="E7431" s="1001" t="n">
        <v>3150081130</v>
      </c>
      <c r="F7431" s="1001" t="n">
        <v>64114</v>
      </c>
      <c r="G7431" s="1001" t="s">
        <v>15828</v>
      </c>
      <c r="H7431" s="1128" t="n">
        <v>2540</v>
      </c>
      <c r="I7431" s="1068"/>
    </row>
    <row r="7432" customFormat="false" ht="12.75" hidden="false" customHeight="false" outlineLevel="0" collapsed="false">
      <c r="A7432" s="1001" t="n">
        <v>7430</v>
      </c>
      <c r="B7432" s="1001" t="s">
        <v>15829</v>
      </c>
      <c r="C7432" s="1001" t="s">
        <v>1092</v>
      </c>
      <c r="D7432" s="1001" t="s">
        <v>848</v>
      </c>
      <c r="E7432" s="1001" t="n">
        <v>3150200960</v>
      </c>
      <c r="F7432" s="1001" t="n">
        <v>61096</v>
      </c>
      <c r="G7432" s="1001" t="s">
        <v>15830</v>
      </c>
      <c r="H7432" s="1128" t="n">
        <v>766</v>
      </c>
      <c r="I7432" s="1068"/>
    </row>
    <row r="7433" customFormat="false" ht="12.75" hidden="false" customHeight="false" outlineLevel="0" collapsed="false">
      <c r="A7433" s="1001" t="n">
        <v>7431</v>
      </c>
      <c r="B7433" s="1001" t="s">
        <v>15831</v>
      </c>
      <c r="C7433" s="1001" t="s">
        <v>1215</v>
      </c>
      <c r="D7433" s="1001" t="s">
        <v>858</v>
      </c>
      <c r="E7433" s="1001" t="n">
        <v>1040141000</v>
      </c>
      <c r="F7433" s="1001" t="n">
        <v>21108</v>
      </c>
      <c r="G7433" s="1001" t="s">
        <v>15832</v>
      </c>
      <c r="H7433" s="1128" t="n">
        <v>5989</v>
      </c>
      <c r="I7433" s="1068"/>
    </row>
    <row r="7434" customFormat="false" ht="12.75" hidden="false" customHeight="false" outlineLevel="0" collapsed="false">
      <c r="A7434" s="1001" t="n">
        <v>7432</v>
      </c>
      <c r="B7434" s="1001" t="s">
        <v>15833</v>
      </c>
      <c r="C7434" s="1001" t="s">
        <v>1474</v>
      </c>
      <c r="D7434" s="1001" t="s">
        <v>854</v>
      </c>
      <c r="E7434" s="1001" t="n">
        <v>1011020685</v>
      </c>
      <c r="F7434" s="1001" t="n">
        <v>103079</v>
      </c>
      <c r="G7434" s="1001" t="s">
        <v>15834</v>
      </c>
      <c r="H7434" s="1128" t="n">
        <v>465</v>
      </c>
      <c r="I7434" s="1068"/>
    </row>
    <row r="7435" customFormat="false" ht="12.75" hidden="false" customHeight="false" outlineLevel="0" collapsed="false">
      <c r="A7435" s="1001" t="n">
        <v>7433</v>
      </c>
      <c r="B7435" s="1001" t="s">
        <v>15835</v>
      </c>
      <c r="C7435" s="1001" t="s">
        <v>1132</v>
      </c>
      <c r="D7435" s="1001" t="s">
        <v>468</v>
      </c>
      <c r="E7435" s="1001" t="n">
        <v>3130790450</v>
      </c>
      <c r="F7435" s="1001" t="n">
        <v>67046</v>
      </c>
      <c r="G7435" s="1001" t="s">
        <v>15836</v>
      </c>
      <c r="H7435" s="1128" t="n">
        <v>880</v>
      </c>
      <c r="I7435" s="1068"/>
    </row>
    <row r="7436" customFormat="false" ht="12.75" hidden="false" customHeight="false" outlineLevel="0" collapsed="false">
      <c r="A7436" s="1001" t="n">
        <v>7434</v>
      </c>
      <c r="B7436" s="1001" t="s">
        <v>15837</v>
      </c>
      <c r="C7436" s="1001" t="s">
        <v>922</v>
      </c>
      <c r="D7436" s="1001" t="s">
        <v>848</v>
      </c>
      <c r="E7436" s="1001" t="n">
        <v>3150721530</v>
      </c>
      <c r="F7436" s="1001" t="n">
        <v>65153</v>
      </c>
      <c r="G7436" s="1001" t="s">
        <v>15838</v>
      </c>
      <c r="H7436" s="1128" t="n">
        <v>220</v>
      </c>
      <c r="I7436" s="1068"/>
    </row>
    <row r="7437" customFormat="false" ht="12.75" hidden="false" customHeight="false" outlineLevel="0" collapsed="false">
      <c r="A7437" s="1001" t="n">
        <v>7435</v>
      </c>
      <c r="B7437" s="1001" t="s">
        <v>15839</v>
      </c>
      <c r="C7437" s="1001" t="s">
        <v>1050</v>
      </c>
      <c r="D7437" s="1001" t="s">
        <v>861</v>
      </c>
      <c r="E7437" s="1001" t="n">
        <v>1050100630</v>
      </c>
      <c r="F7437" s="1001" t="n">
        <v>25063</v>
      </c>
      <c r="G7437" s="1001" t="s">
        <v>15840</v>
      </c>
      <c r="H7437" s="1128" t="n">
        <v>1862</v>
      </c>
      <c r="I7437" s="1068"/>
    </row>
    <row r="7438" customFormat="false" ht="12.75" hidden="false" customHeight="false" outlineLevel="0" collapsed="false">
      <c r="A7438" s="1001" t="n">
        <v>7436</v>
      </c>
      <c r="B7438" s="1001" t="s">
        <v>15841</v>
      </c>
      <c r="C7438" s="1001" t="s">
        <v>1215</v>
      </c>
      <c r="D7438" s="1001" t="s">
        <v>858</v>
      </c>
      <c r="E7438" s="1001" t="n">
        <v>1040141010</v>
      </c>
      <c r="F7438" s="1001" t="n">
        <v>21109</v>
      </c>
      <c r="G7438" s="1001" t="s">
        <v>15842</v>
      </c>
      <c r="H7438" s="1128" t="n">
        <v>2339</v>
      </c>
      <c r="I7438" s="1068"/>
    </row>
    <row r="7439" customFormat="false" ht="12.75" hidden="false" customHeight="false" outlineLevel="0" collapsed="false">
      <c r="A7439" s="1001" t="n">
        <v>7437</v>
      </c>
      <c r="B7439" s="1001" t="s">
        <v>15843</v>
      </c>
      <c r="C7439" s="1001" t="s">
        <v>1092</v>
      </c>
      <c r="D7439" s="1001" t="s">
        <v>848</v>
      </c>
      <c r="E7439" s="1001" t="n">
        <v>3150200970</v>
      </c>
      <c r="F7439" s="1001" t="n">
        <v>61097</v>
      </c>
      <c r="G7439" s="1001" t="s">
        <v>15844</v>
      </c>
      <c r="H7439" s="1128" t="n">
        <v>2643</v>
      </c>
      <c r="I7439" s="1068"/>
    </row>
    <row r="7440" customFormat="false" ht="12.75" hidden="false" customHeight="false" outlineLevel="0" collapsed="false">
      <c r="A7440" s="1001" t="n">
        <v>7438</v>
      </c>
      <c r="B7440" s="1001" t="s">
        <v>15845</v>
      </c>
      <c r="C7440" s="1001" t="s">
        <v>1117</v>
      </c>
      <c r="D7440" s="1001" t="s">
        <v>852</v>
      </c>
      <c r="E7440" s="1001" t="n">
        <v>1030571650</v>
      </c>
      <c r="F7440" s="1001" t="n">
        <v>18168</v>
      </c>
      <c r="G7440" s="1001" t="s">
        <v>15846</v>
      </c>
      <c r="H7440" s="1128" t="n">
        <v>2066</v>
      </c>
      <c r="I7440" s="1068"/>
    </row>
    <row r="7441" customFormat="false" ht="12.75" hidden="false" customHeight="false" outlineLevel="0" collapsed="false">
      <c r="A7441" s="1001" t="n">
        <v>7439</v>
      </c>
      <c r="B7441" s="1001" t="s">
        <v>15847</v>
      </c>
      <c r="C7441" s="1001" t="s">
        <v>1117</v>
      </c>
      <c r="D7441" s="1001" t="s">
        <v>852</v>
      </c>
      <c r="E7441" s="1001" t="n">
        <v>1030571660</v>
      </c>
      <c r="F7441" s="1001" t="n">
        <v>18169</v>
      </c>
      <c r="G7441" s="1001" t="s">
        <v>15848</v>
      </c>
      <c r="H7441" s="1128" t="n">
        <v>1451</v>
      </c>
      <c r="I7441" s="1068"/>
    </row>
    <row r="7442" customFormat="false" ht="12.75" hidden="false" customHeight="false" outlineLevel="0" collapsed="false">
      <c r="A7442" s="1001" t="n">
        <v>7440</v>
      </c>
      <c r="B7442" s="1001" t="s">
        <v>15849</v>
      </c>
      <c r="C7442" s="1001" t="s">
        <v>1095</v>
      </c>
      <c r="D7442" s="1001" t="s">
        <v>854</v>
      </c>
      <c r="E7442" s="1001" t="n">
        <v>1010960740</v>
      </c>
      <c r="F7442" s="1001" t="n">
        <v>96074</v>
      </c>
      <c r="G7442" s="1001" t="s">
        <v>15850</v>
      </c>
      <c r="H7442" s="1128" t="n">
        <v>881</v>
      </c>
      <c r="I7442" s="1068"/>
    </row>
    <row r="7443" customFormat="false" ht="12.75" hidden="false" customHeight="false" outlineLevel="0" collapsed="false">
      <c r="A7443" s="1001" t="n">
        <v>7441</v>
      </c>
      <c r="B7443" s="1001" t="s">
        <v>15851</v>
      </c>
      <c r="C7443" s="1001" t="s">
        <v>1103</v>
      </c>
      <c r="D7443" s="1001" t="s">
        <v>851</v>
      </c>
      <c r="E7443" s="1001" t="n">
        <v>1070370580</v>
      </c>
      <c r="F7443" s="1001" t="n">
        <v>8062</v>
      </c>
      <c r="G7443" s="1001" t="s">
        <v>15852</v>
      </c>
      <c r="H7443" s="1128" t="n">
        <v>1257</v>
      </c>
      <c r="I7443" s="1068"/>
    </row>
    <row r="7444" customFormat="false" ht="12.75" hidden="false" customHeight="false" outlineLevel="0" collapsed="false">
      <c r="A7444" s="1001" t="n">
        <v>7442</v>
      </c>
      <c r="B7444" s="1001" t="s">
        <v>15853</v>
      </c>
      <c r="C7444" s="1001" t="s">
        <v>939</v>
      </c>
      <c r="D7444" s="1001" t="s">
        <v>464</v>
      </c>
      <c r="E7444" s="1001" t="n">
        <v>2120330810</v>
      </c>
      <c r="F7444" s="1001" t="n">
        <v>60082</v>
      </c>
      <c r="G7444" s="1001" t="s">
        <v>15854</v>
      </c>
      <c r="H7444" s="1128" t="n">
        <v>2438</v>
      </c>
      <c r="I7444" s="1068"/>
    </row>
    <row r="7445" customFormat="false" ht="12.75" hidden="false" customHeight="false" outlineLevel="0" collapsed="false">
      <c r="A7445" s="1001" t="n">
        <v>7443</v>
      </c>
      <c r="B7445" s="1001" t="s">
        <v>15855</v>
      </c>
      <c r="C7445" s="1001" t="s">
        <v>1103</v>
      </c>
      <c r="D7445" s="1001" t="s">
        <v>851</v>
      </c>
      <c r="E7445" s="1001" t="n">
        <v>1070370590</v>
      </c>
      <c r="F7445" s="1001" t="n">
        <v>8063</v>
      </c>
      <c r="G7445" s="1001" t="s">
        <v>15856</v>
      </c>
      <c r="H7445" s="1128" t="n">
        <v>6727</v>
      </c>
      <c r="I7445" s="1068"/>
    </row>
    <row r="7446" customFormat="false" ht="12.75" hidden="false" customHeight="false" outlineLevel="0" collapsed="false">
      <c r="A7446" s="1001" t="n">
        <v>7444</v>
      </c>
      <c r="B7446" s="1001" t="s">
        <v>15857</v>
      </c>
      <c r="C7446" s="1001" t="s">
        <v>1250</v>
      </c>
      <c r="D7446" s="1001" t="s">
        <v>857</v>
      </c>
      <c r="E7446" s="1001" t="n">
        <v>4190550730</v>
      </c>
      <c r="F7446" s="1001" t="n">
        <v>82076</v>
      </c>
      <c r="G7446" s="1001" t="s">
        <v>15858</v>
      </c>
      <c r="H7446" s="1128" t="n">
        <v>3227</v>
      </c>
      <c r="I7446" s="1068"/>
    </row>
    <row r="7447" customFormat="false" ht="12.75" hidden="false" customHeight="false" outlineLevel="0" collapsed="false">
      <c r="A7447" s="1001" t="n">
        <v>7445</v>
      </c>
      <c r="B7447" s="1001" t="s">
        <v>15859</v>
      </c>
      <c r="C7447" s="1001" t="s">
        <v>1024</v>
      </c>
      <c r="D7447" s="1001" t="s">
        <v>856</v>
      </c>
      <c r="E7447" s="1001" t="n">
        <v>4200730741</v>
      </c>
      <c r="F7447" s="1001" t="n">
        <v>90079</v>
      </c>
      <c r="G7447" s="1001" t="s">
        <v>15860</v>
      </c>
      <c r="H7447" s="1128" t="n">
        <v>4264</v>
      </c>
      <c r="I7447" s="1068"/>
    </row>
    <row r="7448" customFormat="false" ht="12.75" hidden="false" customHeight="false" outlineLevel="0" collapsed="false">
      <c r="A7448" s="1001" t="n">
        <v>7446</v>
      </c>
      <c r="B7448" s="1001" t="s">
        <v>15861</v>
      </c>
      <c r="C7448" s="1001" t="s">
        <v>1174</v>
      </c>
      <c r="D7448" s="1001" t="s">
        <v>847</v>
      </c>
      <c r="E7448" s="1001" t="n">
        <v>3180221470</v>
      </c>
      <c r="F7448" s="1001" t="n">
        <v>79151</v>
      </c>
      <c r="G7448" s="1001" t="s">
        <v>15862</v>
      </c>
      <c r="H7448" s="1128" t="n">
        <v>1531</v>
      </c>
      <c r="I7448" s="1068"/>
    </row>
    <row r="7449" customFormat="false" ht="12.75" hidden="false" customHeight="false" outlineLevel="0" collapsed="false">
      <c r="A7449" s="1001" t="n">
        <v>7447</v>
      </c>
      <c r="B7449" s="1001" t="s">
        <v>15863</v>
      </c>
      <c r="C7449" s="1001" t="s">
        <v>948</v>
      </c>
      <c r="D7449" s="1001" t="s">
        <v>462</v>
      </c>
      <c r="E7449" s="1001" t="n">
        <v>2110590680</v>
      </c>
      <c r="F7449" s="1001" t="n">
        <v>41068</v>
      </c>
      <c r="G7449" s="1001" t="s">
        <v>15864</v>
      </c>
      <c r="H7449" s="1128" t="n">
        <v>14917</v>
      </c>
      <c r="I7449" s="1068"/>
    </row>
    <row r="7450" customFormat="false" ht="12.75" hidden="false" customHeight="false" outlineLevel="0" collapsed="false">
      <c r="A7450" s="1001" t="n">
        <v>7448</v>
      </c>
      <c r="B7450" s="1001" t="s">
        <v>15865</v>
      </c>
      <c r="C7450" s="1001" t="s">
        <v>1110</v>
      </c>
      <c r="D7450" s="1001" t="s">
        <v>858</v>
      </c>
      <c r="E7450" s="1001" t="n">
        <v>1040831995</v>
      </c>
      <c r="F7450" s="1001" t="n">
        <v>22248</v>
      </c>
      <c r="G7450" s="1001" t="s">
        <v>15866</v>
      </c>
      <c r="H7450" s="1128" t="n">
        <v>5176</v>
      </c>
      <c r="I7450" s="1068"/>
    </row>
    <row r="7451" customFormat="false" ht="12.75" hidden="false" customHeight="false" outlineLevel="0" collapsed="false">
      <c r="A7451" s="1001" t="n">
        <v>7449</v>
      </c>
      <c r="B7451" s="1001" t="s">
        <v>15867</v>
      </c>
      <c r="C7451" s="1001" t="s">
        <v>962</v>
      </c>
      <c r="D7451" s="1001" t="s">
        <v>847</v>
      </c>
      <c r="E7451" s="1001" t="n">
        <v>3181030450</v>
      </c>
      <c r="F7451" s="1001" t="n">
        <v>102045</v>
      </c>
      <c r="G7451" s="1001" t="s">
        <v>15868</v>
      </c>
      <c r="H7451" s="1128" t="n">
        <v>719</v>
      </c>
      <c r="I7451" s="1068"/>
    </row>
    <row r="7452" customFormat="false" ht="12.75" hidden="false" customHeight="false" outlineLevel="0" collapsed="false">
      <c r="A7452" s="1001" t="n">
        <v>7450</v>
      </c>
      <c r="B7452" s="1001" t="s">
        <v>15869</v>
      </c>
      <c r="C7452" s="1001" t="s">
        <v>982</v>
      </c>
      <c r="D7452" s="1001" t="s">
        <v>857</v>
      </c>
      <c r="E7452" s="1001" t="n">
        <v>4190180210</v>
      </c>
      <c r="F7452" s="1001" t="n">
        <v>85021</v>
      </c>
      <c r="G7452" s="1001" t="s">
        <v>15870</v>
      </c>
      <c r="H7452" s="1128" t="n">
        <v>3164</v>
      </c>
      <c r="I7452" s="1068"/>
    </row>
    <row r="7453" customFormat="false" ht="12.75" hidden="false" customHeight="false" outlineLevel="0" collapsed="false">
      <c r="A7453" s="1001" t="n">
        <v>7451</v>
      </c>
      <c r="B7453" s="1001" t="s">
        <v>15871</v>
      </c>
      <c r="C7453" s="1001" t="s">
        <v>939</v>
      </c>
      <c r="D7453" s="1001" t="s">
        <v>464</v>
      </c>
      <c r="E7453" s="1001" t="n">
        <v>2120330820</v>
      </c>
      <c r="F7453" s="1001" t="n">
        <v>60083</v>
      </c>
      <c r="G7453" s="1001" t="s">
        <v>15872</v>
      </c>
      <c r="H7453" s="1128" t="n">
        <v>892</v>
      </c>
      <c r="I7453" s="1068"/>
    </row>
    <row r="7454" customFormat="false" ht="12.75" hidden="false" customHeight="false" outlineLevel="0" collapsed="false">
      <c r="A7454" s="1001" t="n">
        <v>7452</v>
      </c>
      <c r="B7454" s="1001" t="s">
        <v>15873</v>
      </c>
      <c r="C7454" s="1001" t="s">
        <v>1012</v>
      </c>
      <c r="D7454" s="1001" t="s">
        <v>464</v>
      </c>
      <c r="E7454" s="1001" t="n">
        <v>2120701070</v>
      </c>
      <c r="F7454" s="1001" t="n">
        <v>58108</v>
      </c>
      <c r="G7454" s="1001" t="s">
        <v>15874</v>
      </c>
      <c r="H7454" s="1128" t="n">
        <v>248</v>
      </c>
      <c r="I7454" s="1068"/>
    </row>
    <row r="7455" customFormat="false" ht="12.75" hidden="false" customHeight="false" outlineLevel="0" collapsed="false">
      <c r="A7455" s="1001" t="n">
        <v>7453</v>
      </c>
      <c r="B7455" s="1001" t="s">
        <v>15875</v>
      </c>
      <c r="C7455" s="1001" t="s">
        <v>957</v>
      </c>
      <c r="D7455" s="1001" t="s">
        <v>464</v>
      </c>
      <c r="E7455" s="1001" t="n">
        <v>2120910530</v>
      </c>
      <c r="F7455" s="1001" t="n">
        <v>56054</v>
      </c>
      <c r="G7455" s="1001" t="s">
        <v>15876</v>
      </c>
      <c r="H7455" s="1128" t="n">
        <v>2442</v>
      </c>
      <c r="I7455" s="1068"/>
    </row>
    <row r="7456" customFormat="false" ht="12.75" hidden="false" customHeight="false" outlineLevel="0" collapsed="false">
      <c r="A7456" s="1001" t="n">
        <v>7454</v>
      </c>
      <c r="B7456" s="1001" t="s">
        <v>15877</v>
      </c>
      <c r="C7456" s="1001" t="s">
        <v>1543</v>
      </c>
      <c r="D7456" s="662" t="s">
        <v>856</v>
      </c>
      <c r="E7456" s="1001" t="n">
        <v>4201110950</v>
      </c>
      <c r="F7456" s="1001" t="n">
        <v>111095</v>
      </c>
      <c r="G7456" s="1001" t="s">
        <v>15878</v>
      </c>
      <c r="H7456" s="1128" t="n">
        <v>1810</v>
      </c>
      <c r="I7456" s="1068"/>
    </row>
    <row r="7457" customFormat="false" ht="12.75" hidden="false" customHeight="false" outlineLevel="0" collapsed="false">
      <c r="A7457" s="1001" t="n">
        <v>7455</v>
      </c>
      <c r="B7457" s="1001" t="s">
        <v>15879</v>
      </c>
      <c r="C7457" s="1001" t="s">
        <v>939</v>
      </c>
      <c r="D7457" s="1001" t="s">
        <v>464</v>
      </c>
      <c r="E7457" s="1001" t="n">
        <v>2120330830</v>
      </c>
      <c r="F7457" s="1001" t="n">
        <v>60084</v>
      </c>
      <c r="G7457" s="1001" t="s">
        <v>15880</v>
      </c>
      <c r="H7457" s="1128" t="n">
        <v>1414</v>
      </c>
      <c r="I7457" s="1068"/>
    </row>
    <row r="7458" customFormat="false" ht="12.75" hidden="false" customHeight="false" outlineLevel="0" collapsed="false">
      <c r="A7458" s="1001" t="n">
        <v>7456</v>
      </c>
      <c r="B7458" s="1001" t="s">
        <v>15881</v>
      </c>
      <c r="C7458" s="1001" t="s">
        <v>1087</v>
      </c>
      <c r="D7458" s="1001" t="s">
        <v>848</v>
      </c>
      <c r="E7458" s="1001" t="n">
        <v>3150081131</v>
      </c>
      <c r="F7458" s="1001" t="n">
        <v>64115</v>
      </c>
      <c r="G7458" s="1001" t="s">
        <v>15882</v>
      </c>
      <c r="H7458" s="1128" t="n">
        <v>1250</v>
      </c>
      <c r="I7458" s="1068"/>
    </row>
    <row r="7459" customFormat="false" ht="12.75" hidden="false" customHeight="false" outlineLevel="0" collapsed="false">
      <c r="A7459" s="1001" t="n">
        <v>7457</v>
      </c>
      <c r="B7459" s="1001" t="s">
        <v>15883</v>
      </c>
      <c r="C7459" s="1001" t="s">
        <v>999</v>
      </c>
      <c r="D7459" s="1001" t="s">
        <v>852</v>
      </c>
      <c r="E7459" s="1001" t="n">
        <v>1030122160</v>
      </c>
      <c r="F7459" s="1001" t="n">
        <v>16226</v>
      </c>
      <c r="G7459" s="1001" t="s">
        <v>15884</v>
      </c>
      <c r="H7459" s="1128" t="n">
        <v>127</v>
      </c>
      <c r="I7459" s="1068"/>
    </row>
    <row r="7460" customFormat="false" ht="12.75" hidden="false" customHeight="false" outlineLevel="0" collapsed="false">
      <c r="A7460" s="1001" t="n">
        <v>7458</v>
      </c>
      <c r="B7460" s="1001" t="s">
        <v>15885</v>
      </c>
      <c r="C7460" s="1001" t="s">
        <v>1071</v>
      </c>
      <c r="D7460" s="1001" t="s">
        <v>861</v>
      </c>
      <c r="E7460" s="1001" t="n">
        <v>1050901130</v>
      </c>
      <c r="F7460" s="1001" t="n">
        <v>24113</v>
      </c>
      <c r="G7460" s="1001" t="s">
        <v>15886</v>
      </c>
      <c r="H7460" s="1128" t="n">
        <v>3064</v>
      </c>
      <c r="I7460" s="1068"/>
    </row>
    <row r="7461" customFormat="false" ht="12.75" hidden="false" customHeight="false" outlineLevel="0" collapsed="false">
      <c r="A7461" s="1001" t="n">
        <v>7459</v>
      </c>
      <c r="B7461" s="1001" t="s">
        <v>15887</v>
      </c>
      <c r="C7461" s="1001" t="s">
        <v>1012</v>
      </c>
      <c r="D7461" s="1001" t="s">
        <v>464</v>
      </c>
      <c r="E7461" s="1001" t="n">
        <v>2120701080</v>
      </c>
      <c r="F7461" s="1001" t="n">
        <v>58109</v>
      </c>
      <c r="G7461" s="1001" t="s">
        <v>15888</v>
      </c>
      <c r="H7461" s="1128" t="n">
        <v>298</v>
      </c>
      <c r="I7461" s="1068"/>
    </row>
    <row r="7462" customFormat="false" ht="12.75" hidden="false" customHeight="false" outlineLevel="0" collapsed="false">
      <c r="A7462" s="1001" t="n">
        <v>7460</v>
      </c>
      <c r="B7462" s="1001" t="s">
        <v>15889</v>
      </c>
      <c r="C7462" s="1001" t="s">
        <v>945</v>
      </c>
      <c r="D7462" s="1001" t="s">
        <v>852</v>
      </c>
      <c r="E7462" s="1001" t="n">
        <v>1030151830</v>
      </c>
      <c r="F7462" s="1001" t="n">
        <v>17193</v>
      </c>
      <c r="G7462" s="1001" t="s">
        <v>15890</v>
      </c>
      <c r="H7462" s="1128" t="n">
        <v>1410</v>
      </c>
      <c r="I7462" s="1068"/>
    </row>
    <row r="7463" customFormat="false" ht="12.75" hidden="false" customHeight="false" outlineLevel="0" collapsed="false">
      <c r="A7463" s="1001" t="n">
        <v>7461</v>
      </c>
      <c r="B7463" s="1001" t="s">
        <v>15891</v>
      </c>
      <c r="C7463" s="1001" t="s">
        <v>922</v>
      </c>
      <c r="D7463" s="1001" t="s">
        <v>848</v>
      </c>
      <c r="E7463" s="1001" t="n">
        <v>3150721540</v>
      </c>
      <c r="F7463" s="1001" t="n">
        <v>65154</v>
      </c>
      <c r="G7463" s="1001" t="s">
        <v>15892</v>
      </c>
      <c r="H7463" s="1128" t="n">
        <v>8084</v>
      </c>
      <c r="I7463" s="1068"/>
    </row>
    <row r="7464" customFormat="false" ht="12.75" hidden="false" customHeight="false" outlineLevel="0" collapsed="false">
      <c r="A7464" s="1001" t="n">
        <v>7462</v>
      </c>
      <c r="B7464" s="1001" t="s">
        <v>15893</v>
      </c>
      <c r="C7464" s="1001" t="s">
        <v>1731</v>
      </c>
      <c r="D7464" s="1001" t="s">
        <v>859</v>
      </c>
      <c r="E7464" s="1001" t="n">
        <v>2100580580</v>
      </c>
      <c r="F7464" s="1001" t="n">
        <v>54058</v>
      </c>
      <c r="G7464" s="1001" t="s">
        <v>15894</v>
      </c>
      <c r="H7464" s="1128" t="n">
        <v>340</v>
      </c>
      <c r="I7464" s="1068"/>
    </row>
    <row r="7465" customFormat="false" ht="12.75" hidden="false" customHeight="false" outlineLevel="0" collapsed="false">
      <c r="A7465" s="1001" t="n">
        <v>7463</v>
      </c>
      <c r="B7465" s="1001" t="s">
        <v>15895</v>
      </c>
      <c r="C7465" s="1001" t="s">
        <v>1035</v>
      </c>
      <c r="D7465" s="1001" t="s">
        <v>854</v>
      </c>
      <c r="E7465" s="1001" t="n">
        <v>1010812741</v>
      </c>
      <c r="F7465" s="1001" t="n">
        <v>1286</v>
      </c>
      <c r="G7465" s="1001" t="s">
        <v>15896</v>
      </c>
      <c r="H7465" s="1128" t="n">
        <v>780</v>
      </c>
      <c r="I7465" s="1068"/>
    </row>
    <row r="7466" customFormat="false" ht="12.75" hidden="false" customHeight="false" outlineLevel="0" collapsed="false">
      <c r="A7466" s="1001" t="n">
        <v>7464</v>
      </c>
      <c r="B7466" s="1001" t="s">
        <v>15897</v>
      </c>
      <c r="C7466" s="1001" t="s">
        <v>908</v>
      </c>
      <c r="D7466" s="1001" t="s">
        <v>854</v>
      </c>
      <c r="E7466" s="1001" t="n">
        <v>1010272340</v>
      </c>
      <c r="F7466" s="1001" t="n">
        <v>4235</v>
      </c>
      <c r="G7466" s="1001" t="s">
        <v>15898</v>
      </c>
      <c r="H7466" s="1128" t="n">
        <v>99</v>
      </c>
      <c r="I7466" s="1068"/>
    </row>
    <row r="7467" customFormat="false" ht="12.75" hidden="false" customHeight="false" outlineLevel="0" collapsed="false">
      <c r="A7467" s="1001" t="n">
        <v>7465</v>
      </c>
      <c r="B7467" s="1001" t="s">
        <v>15899</v>
      </c>
      <c r="C7467" s="1001" t="s">
        <v>988</v>
      </c>
      <c r="D7467" s="1001" t="s">
        <v>854</v>
      </c>
      <c r="E7467" s="1001" t="n">
        <v>1010021750</v>
      </c>
      <c r="F7467" s="1001" t="n">
        <v>6178</v>
      </c>
      <c r="G7467" s="1001" t="s">
        <v>15900</v>
      </c>
      <c r="H7467" s="1128" t="n">
        <v>966</v>
      </c>
      <c r="I7467" s="1068"/>
    </row>
    <row r="7468" customFormat="false" ht="12.75" hidden="false" customHeight="false" outlineLevel="0" collapsed="false">
      <c r="A7468" s="1001" t="n">
        <v>7466</v>
      </c>
      <c r="B7468" s="1001" t="s">
        <v>15901</v>
      </c>
      <c r="C7468" s="1001" t="s">
        <v>881</v>
      </c>
      <c r="D7468" s="1001" t="s">
        <v>852</v>
      </c>
      <c r="E7468" s="1001" t="n">
        <v>1030980830</v>
      </c>
      <c r="F7468" s="1001" t="n">
        <v>97083</v>
      </c>
      <c r="G7468" s="1001" t="s">
        <v>15902</v>
      </c>
      <c r="H7468" s="1128" t="n">
        <v>11161</v>
      </c>
      <c r="I7468" s="1068"/>
    </row>
    <row r="7469" customFormat="false" ht="12.75" hidden="false" customHeight="false" outlineLevel="0" collapsed="false">
      <c r="A7469" s="1001" t="n">
        <v>7467</v>
      </c>
      <c r="B7469" s="1001" t="s">
        <v>15903</v>
      </c>
      <c r="C7469" s="1001" t="s">
        <v>1012</v>
      </c>
      <c r="D7469" s="1001" t="s">
        <v>464</v>
      </c>
      <c r="E7469" s="1001" t="n">
        <v>2120701090</v>
      </c>
      <c r="F7469" s="1001" t="n">
        <v>58110</v>
      </c>
      <c r="G7469" s="1001" t="s">
        <v>15904</v>
      </c>
      <c r="H7469" s="1128" t="n">
        <v>15698</v>
      </c>
      <c r="I7469" s="1068"/>
    </row>
    <row r="7470" customFormat="false" ht="12.75" hidden="false" customHeight="false" outlineLevel="0" collapsed="false">
      <c r="A7470" s="1001" t="n">
        <v>7468</v>
      </c>
      <c r="B7470" s="1001" t="s">
        <v>15905</v>
      </c>
      <c r="C7470" s="1001" t="s">
        <v>1159</v>
      </c>
      <c r="D7470" s="1001" t="s">
        <v>852</v>
      </c>
      <c r="E7470" s="1001" t="n">
        <v>1030242180</v>
      </c>
      <c r="F7470" s="1001" t="n">
        <v>13232</v>
      </c>
      <c r="G7470" s="1001" t="s">
        <v>15906</v>
      </c>
      <c r="H7470" s="1128" t="n">
        <v>2583</v>
      </c>
      <c r="I7470" s="1068"/>
    </row>
    <row r="7471" customFormat="false" ht="12.75" hidden="false" customHeight="false" outlineLevel="0" collapsed="false">
      <c r="A7471" s="1001" t="n">
        <v>7469</v>
      </c>
      <c r="B7471" s="1001" t="s">
        <v>15907</v>
      </c>
      <c r="C7471" s="1001" t="s">
        <v>1154</v>
      </c>
      <c r="D7471" s="1001" t="s">
        <v>849</v>
      </c>
      <c r="E7471" s="1001" t="n">
        <v>1080560440</v>
      </c>
      <c r="F7471" s="1001" t="n">
        <v>34044</v>
      </c>
      <c r="G7471" s="1001" t="s">
        <v>15908</v>
      </c>
      <c r="H7471" s="1128" t="n">
        <v>530</v>
      </c>
      <c r="I7471" s="1068"/>
    </row>
    <row r="7472" customFormat="false" ht="12.75" hidden="false" customHeight="false" outlineLevel="0" collapsed="false">
      <c r="A7472" s="1001" t="n">
        <v>7470</v>
      </c>
      <c r="B7472" s="1001" t="s">
        <v>15909</v>
      </c>
      <c r="C7472" s="1001" t="s">
        <v>999</v>
      </c>
      <c r="D7472" s="1001" t="s">
        <v>852</v>
      </c>
      <c r="E7472" s="1001" t="n">
        <v>1030122161</v>
      </c>
      <c r="F7472" s="1001" t="n">
        <v>16227</v>
      </c>
      <c r="G7472" s="1001" t="s">
        <v>15910</v>
      </c>
      <c r="H7472" s="1128" t="n">
        <v>215</v>
      </c>
      <c r="I7472" s="1068"/>
    </row>
    <row r="7473" customFormat="false" ht="12.75" hidden="false" customHeight="false" outlineLevel="0" collapsed="false">
      <c r="A7473" s="1001" t="n">
        <v>7471</v>
      </c>
      <c r="B7473" s="1001" t="s">
        <v>15911</v>
      </c>
      <c r="C7473" s="1001" t="s">
        <v>1269</v>
      </c>
      <c r="D7473" s="1001" t="s">
        <v>860</v>
      </c>
      <c r="E7473" s="1001" t="n">
        <v>1020040680</v>
      </c>
      <c r="F7473" s="1001" t="n">
        <v>7069</v>
      </c>
      <c r="G7473" s="1001" t="s">
        <v>15912</v>
      </c>
      <c r="H7473" s="1128" t="n">
        <v>591</v>
      </c>
      <c r="I7473" s="1068"/>
    </row>
    <row r="7474" customFormat="false" ht="12.75" hidden="false" customHeight="false" outlineLevel="0" collapsed="false">
      <c r="A7474" s="1001" t="n">
        <v>7472</v>
      </c>
      <c r="B7474" s="1001" t="s">
        <v>15913</v>
      </c>
      <c r="C7474" s="1001" t="s">
        <v>1035</v>
      </c>
      <c r="D7474" s="1001" t="s">
        <v>854</v>
      </c>
      <c r="E7474" s="1001" t="n">
        <v>1010812750</v>
      </c>
      <c r="F7474" s="1001" t="n">
        <v>1287</v>
      </c>
      <c r="G7474" s="1001" t="s">
        <v>15914</v>
      </c>
      <c r="H7474" s="1128" t="n">
        <v>2974</v>
      </c>
      <c r="I7474" s="1068"/>
    </row>
    <row r="7475" customFormat="false" ht="12.75" hidden="false" customHeight="false" outlineLevel="0" collapsed="false">
      <c r="A7475" s="1001" t="n">
        <v>7473</v>
      </c>
      <c r="B7475" s="1001" t="s">
        <v>15915</v>
      </c>
      <c r="C7475" s="1001" t="s">
        <v>1035</v>
      </c>
      <c r="D7475" s="1001" t="s">
        <v>854</v>
      </c>
      <c r="E7475" s="1001" t="n">
        <v>1010812760</v>
      </c>
      <c r="F7475" s="1001" t="n">
        <v>1288</v>
      </c>
      <c r="G7475" s="1001" t="s">
        <v>15916</v>
      </c>
      <c r="H7475" s="1128" t="n">
        <v>90</v>
      </c>
      <c r="I7475" s="1068"/>
    </row>
    <row r="7476" customFormat="false" ht="12.75" hidden="false" customHeight="false" outlineLevel="0" collapsed="false">
      <c r="A7476" s="1001" t="n">
        <v>7474</v>
      </c>
      <c r="B7476" s="1001" t="s">
        <v>15917</v>
      </c>
      <c r="C7476" s="1001" t="s">
        <v>1335</v>
      </c>
      <c r="D7476" s="1001" t="s">
        <v>849</v>
      </c>
      <c r="E7476" s="1001" t="n">
        <v>1080130585</v>
      </c>
      <c r="F7476" s="1001" t="n">
        <v>37061</v>
      </c>
      <c r="G7476" s="1001" t="s">
        <v>15918</v>
      </c>
      <c r="H7476" s="1128" t="n">
        <v>31605</v>
      </c>
      <c r="I7476" s="1068"/>
    </row>
    <row r="7477" customFormat="false" ht="12.75" hidden="false" customHeight="false" outlineLevel="0" collapsed="false">
      <c r="A7477" s="1001" t="n">
        <v>7475</v>
      </c>
      <c r="B7477" s="1001" t="s">
        <v>15919</v>
      </c>
      <c r="C7477" s="1001" t="s">
        <v>1269</v>
      </c>
      <c r="D7477" s="1001" t="s">
        <v>860</v>
      </c>
      <c r="E7477" s="1001" t="n">
        <v>1020040690</v>
      </c>
      <c r="F7477" s="1001" t="n">
        <v>7070</v>
      </c>
      <c r="G7477" s="1001" t="s">
        <v>15920</v>
      </c>
      <c r="H7477" s="1128" t="n">
        <v>166</v>
      </c>
      <c r="I7477" s="1068"/>
    </row>
    <row r="7478" customFormat="false" ht="12.75" hidden="false" customHeight="false" outlineLevel="0" collapsed="false">
      <c r="A7478" s="1001" t="n">
        <v>7476</v>
      </c>
      <c r="B7478" s="1001" t="s">
        <v>15921</v>
      </c>
      <c r="C7478" s="1001" t="s">
        <v>911</v>
      </c>
      <c r="D7478" s="1001" t="s">
        <v>846</v>
      </c>
      <c r="E7478" s="1001" t="n">
        <v>3170470290</v>
      </c>
      <c r="F7478" s="1001" t="n">
        <v>77030</v>
      </c>
      <c r="G7478" s="1001" t="s">
        <v>15922</v>
      </c>
      <c r="H7478" s="1128" t="n">
        <v>1373</v>
      </c>
      <c r="I7478" s="1068"/>
    </row>
    <row r="7479" customFormat="false" ht="12.75" hidden="false" customHeight="false" outlineLevel="0" collapsed="false">
      <c r="A7479" s="1001" t="n">
        <v>7477</v>
      </c>
      <c r="B7479" s="1001" t="s">
        <v>15923</v>
      </c>
      <c r="C7479" s="1001" t="s">
        <v>1159</v>
      </c>
      <c r="D7479" s="1001" t="s">
        <v>852</v>
      </c>
      <c r="E7479" s="1001" t="n">
        <v>1030242200</v>
      </c>
      <c r="F7479" s="1001" t="n">
        <v>13234</v>
      </c>
      <c r="G7479" s="1001" t="s">
        <v>15924</v>
      </c>
      <c r="H7479" s="1128" t="n">
        <v>1426</v>
      </c>
      <c r="I7479" s="1068"/>
    </row>
    <row r="7480" customFormat="false" ht="12.75" hidden="false" customHeight="false" outlineLevel="0" collapsed="false">
      <c r="A7480" s="1001" t="n">
        <v>7478</v>
      </c>
      <c r="B7480" s="1001" t="s">
        <v>15925</v>
      </c>
      <c r="C7480" s="1001" t="s">
        <v>1474</v>
      </c>
      <c r="D7480" s="1001" t="s">
        <v>854</v>
      </c>
      <c r="E7480" s="1001" t="n">
        <v>1011020690</v>
      </c>
      <c r="F7480" s="1001" t="n">
        <v>103069</v>
      </c>
      <c r="G7480" s="1001" t="s">
        <v>15926</v>
      </c>
      <c r="H7480" s="1128" t="n">
        <v>1163</v>
      </c>
      <c r="I7480" s="1068"/>
    </row>
    <row r="7481" customFormat="false" ht="12.75" hidden="false" customHeight="false" outlineLevel="0" collapsed="false">
      <c r="A7481" s="1001" t="n">
        <v>7479</v>
      </c>
      <c r="B7481" s="1001" t="s">
        <v>15927</v>
      </c>
      <c r="C7481" s="1001" t="s">
        <v>1731</v>
      </c>
      <c r="D7481" s="1001" t="s">
        <v>859</v>
      </c>
      <c r="E7481" s="1001" t="n">
        <v>2100580590</v>
      </c>
      <c r="F7481" s="1001" t="n">
        <v>54059</v>
      </c>
      <c r="G7481" s="1001" t="s">
        <v>15928</v>
      </c>
      <c r="H7481" s="1128" t="n">
        <v>1271</v>
      </c>
      <c r="I7481" s="1068"/>
    </row>
    <row r="7482" customFormat="false" ht="12.75" hidden="false" customHeight="false" outlineLevel="0" collapsed="false">
      <c r="A7482" s="1001" t="n">
        <v>7480</v>
      </c>
      <c r="B7482" s="1001" t="s">
        <v>15929</v>
      </c>
      <c r="C7482" s="1001" t="s">
        <v>999</v>
      </c>
      <c r="D7482" s="1001" t="s">
        <v>852</v>
      </c>
      <c r="E7482" s="1001" t="n">
        <v>1030122180</v>
      </c>
      <c r="F7482" s="1001" t="n">
        <v>16229</v>
      </c>
      <c r="G7482" s="1001" t="s">
        <v>15930</v>
      </c>
      <c r="H7482" s="1128" t="n">
        <v>249</v>
      </c>
      <c r="I7482" s="1068"/>
    </row>
    <row r="7483" customFormat="false" ht="12.75" hidden="false" customHeight="false" outlineLevel="0" collapsed="false">
      <c r="A7483" s="1001" t="n">
        <v>7481</v>
      </c>
      <c r="B7483" s="1001" t="s">
        <v>15931</v>
      </c>
      <c r="C7483" s="1001" t="s">
        <v>1269</v>
      </c>
      <c r="D7483" s="1001" t="s">
        <v>860</v>
      </c>
      <c r="E7483" s="1001" t="n">
        <v>1020040700</v>
      </c>
      <c r="F7483" s="1001" t="n">
        <v>7071</v>
      </c>
      <c r="G7483" s="1001" t="s">
        <v>15932</v>
      </c>
      <c r="H7483" s="1128" t="n">
        <v>2198</v>
      </c>
      <c r="I7483" s="1068"/>
    </row>
    <row r="7484" customFormat="false" ht="12.75" hidden="false" customHeight="false" outlineLevel="0" collapsed="false">
      <c r="A7484" s="1001" t="n">
        <v>7482</v>
      </c>
      <c r="B7484" s="1001" t="s">
        <v>15933</v>
      </c>
      <c r="C7484" s="1001" t="s">
        <v>922</v>
      </c>
      <c r="D7484" s="1001" t="s">
        <v>848</v>
      </c>
      <c r="E7484" s="1001" t="n">
        <v>3150721550</v>
      </c>
      <c r="F7484" s="1001" t="n">
        <v>65155</v>
      </c>
      <c r="G7484" s="1001" t="s">
        <v>15934</v>
      </c>
      <c r="H7484" s="1128" t="n">
        <v>1551</v>
      </c>
      <c r="I7484" s="1068"/>
    </row>
    <row r="7485" customFormat="false" ht="12.75" hidden="false" customHeight="false" outlineLevel="0" collapsed="false">
      <c r="A7485" s="1001" t="n">
        <v>7483</v>
      </c>
      <c r="B7485" s="1001" t="s">
        <v>15935</v>
      </c>
      <c r="C7485" s="1001" t="s">
        <v>881</v>
      </c>
      <c r="D7485" s="1001" t="s">
        <v>852</v>
      </c>
      <c r="E7485" s="1001" t="n">
        <v>1030980835</v>
      </c>
      <c r="F7485" s="1001" t="n">
        <v>97093</v>
      </c>
      <c r="G7485" s="1001" t="s">
        <v>15936</v>
      </c>
      <c r="H7485" s="1128" t="n">
        <v>508</v>
      </c>
      <c r="I7485" s="1068"/>
    </row>
    <row r="7486" customFormat="false" ht="12.75" hidden="false" customHeight="false" outlineLevel="0" collapsed="false">
      <c r="A7486" s="1001" t="n">
        <v>7484</v>
      </c>
      <c r="B7486" s="1001" t="s">
        <v>15937</v>
      </c>
      <c r="C7486" s="1001" t="s">
        <v>1418</v>
      </c>
      <c r="D7486" s="1001" t="s">
        <v>850</v>
      </c>
      <c r="E7486" s="1001" t="n">
        <v>1060930476</v>
      </c>
      <c r="F7486" s="1001" t="n">
        <v>93053</v>
      </c>
      <c r="G7486" s="1001" t="s">
        <v>15938</v>
      </c>
      <c r="H7486" s="1128" t="n">
        <v>3917</v>
      </c>
      <c r="I7486" s="1068"/>
    </row>
    <row r="7487" customFormat="false" ht="12.75" hidden="false" customHeight="false" outlineLevel="0" collapsed="false">
      <c r="A7487" s="1001" t="n">
        <v>7485</v>
      </c>
      <c r="B7487" s="1001" t="s">
        <v>15939</v>
      </c>
      <c r="C7487" s="1001" t="s">
        <v>928</v>
      </c>
      <c r="D7487" s="1001" t="s">
        <v>857</v>
      </c>
      <c r="E7487" s="1001" t="n">
        <v>4190210501</v>
      </c>
      <c r="F7487" s="1001" t="n">
        <v>87052</v>
      </c>
      <c r="G7487" s="1001" t="s">
        <v>15940</v>
      </c>
      <c r="H7487" s="1128" t="n">
        <v>7838</v>
      </c>
      <c r="I7487" s="1068"/>
    </row>
    <row r="7488" customFormat="false" ht="12.75" hidden="false" customHeight="false" outlineLevel="0" collapsed="false">
      <c r="A7488" s="1001" t="n">
        <v>7486</v>
      </c>
      <c r="B7488" s="1001" t="s">
        <v>15941</v>
      </c>
      <c r="C7488" s="1001" t="s">
        <v>945</v>
      </c>
      <c r="D7488" s="1001" t="s">
        <v>852</v>
      </c>
      <c r="E7488" s="1001" t="n">
        <v>1030151850</v>
      </c>
      <c r="F7488" s="1001" t="n">
        <v>17194</v>
      </c>
      <c r="G7488" s="1001" t="s">
        <v>15942</v>
      </c>
      <c r="H7488" s="1128" t="n">
        <v>173</v>
      </c>
      <c r="I7488" s="1068"/>
    </row>
    <row r="7489" customFormat="false" ht="12.75" hidden="false" customHeight="false" outlineLevel="0" collapsed="false">
      <c r="A7489" s="1001" t="n">
        <v>7487</v>
      </c>
      <c r="B7489" s="1001" t="s">
        <v>15943</v>
      </c>
      <c r="C7489" s="1001" t="s">
        <v>1215</v>
      </c>
      <c r="D7489" s="1001" t="s">
        <v>858</v>
      </c>
      <c r="E7489" s="1001" t="n">
        <v>1040141020</v>
      </c>
      <c r="F7489" s="1001" t="n">
        <v>21110</v>
      </c>
      <c r="G7489" s="1001" t="s">
        <v>15944</v>
      </c>
      <c r="H7489" s="1128" t="n">
        <v>3308</v>
      </c>
      <c r="I7489" s="1068"/>
    </row>
    <row r="7490" customFormat="false" ht="12.75" hidden="false" customHeight="false" outlineLevel="0" collapsed="false">
      <c r="A7490" s="1001" t="n">
        <v>7488</v>
      </c>
      <c r="B7490" s="1001" t="s">
        <v>15945</v>
      </c>
      <c r="C7490" s="1001" t="s">
        <v>893</v>
      </c>
      <c r="D7490" s="1001" t="s">
        <v>852</v>
      </c>
      <c r="E7490" s="1001" t="n">
        <v>1030492271</v>
      </c>
      <c r="F7490" s="1001" t="n">
        <v>15249</v>
      </c>
      <c r="G7490" s="1001" t="s">
        <v>15946</v>
      </c>
      <c r="H7490" s="1128" t="n">
        <v>5262</v>
      </c>
      <c r="I7490" s="1068"/>
    </row>
    <row r="7491" customFormat="false" ht="12.75" hidden="false" customHeight="false" outlineLevel="0" collapsed="false">
      <c r="A7491" s="1001" t="n">
        <v>7489</v>
      </c>
      <c r="B7491" s="1001" t="s">
        <v>15947</v>
      </c>
      <c r="C7491" s="1001" t="s">
        <v>893</v>
      </c>
      <c r="D7491" s="1001" t="s">
        <v>852</v>
      </c>
      <c r="E7491" s="1001" t="n">
        <v>1030492280</v>
      </c>
      <c r="F7491" s="1001" t="n">
        <v>15229</v>
      </c>
      <c r="G7491" s="1001" t="s">
        <v>15948</v>
      </c>
      <c r="H7491" s="1128" t="n">
        <v>9327</v>
      </c>
      <c r="I7491" s="1068"/>
    </row>
    <row r="7492" customFormat="false" ht="12.75" hidden="false" customHeight="false" outlineLevel="0" collapsed="false">
      <c r="A7492" s="1001" t="n">
        <v>7490</v>
      </c>
      <c r="B7492" s="1001" t="s">
        <v>15949</v>
      </c>
      <c r="C7492" s="1001" t="s">
        <v>1474</v>
      </c>
      <c r="D7492" s="1001" t="s">
        <v>854</v>
      </c>
      <c r="E7492" s="1001" t="n">
        <v>1011020700</v>
      </c>
      <c r="F7492" s="1001" t="n">
        <v>103070</v>
      </c>
      <c r="G7492" s="1001" t="s">
        <v>15950</v>
      </c>
      <c r="H7492" s="1128" t="n">
        <v>390</v>
      </c>
      <c r="I7492" s="1068"/>
    </row>
    <row r="7493" customFormat="false" ht="12.75" hidden="false" customHeight="false" outlineLevel="0" collapsed="false">
      <c r="A7493" s="1001" t="n">
        <v>7491</v>
      </c>
      <c r="B7493" s="1001" t="s">
        <v>15951</v>
      </c>
      <c r="C7493" s="1001" t="s">
        <v>893</v>
      </c>
      <c r="D7493" s="1001" t="s">
        <v>852</v>
      </c>
      <c r="E7493" s="1001" t="n">
        <v>1030492290</v>
      </c>
      <c r="F7493" s="1001" t="n">
        <v>15230</v>
      </c>
      <c r="G7493" s="1001" t="s">
        <v>15952</v>
      </c>
      <c r="H7493" s="1128" t="n">
        <v>9462</v>
      </c>
      <c r="I7493" s="1068"/>
    </row>
    <row r="7494" customFormat="false" ht="12.75" hidden="false" customHeight="false" outlineLevel="0" collapsed="false">
      <c r="A7494" s="1001" t="n">
        <v>7492</v>
      </c>
      <c r="B7494" s="1001" t="s">
        <v>15953</v>
      </c>
      <c r="C7494" s="1001" t="s">
        <v>378</v>
      </c>
      <c r="D7494" s="1001" t="s">
        <v>854</v>
      </c>
      <c r="E7494" s="1001" t="n">
        <v>1010521460</v>
      </c>
      <c r="F7494" s="1001" t="n">
        <v>3153</v>
      </c>
      <c r="G7494" s="1001" t="s">
        <v>15954</v>
      </c>
      <c r="H7494" s="1128" t="n">
        <v>967</v>
      </c>
      <c r="I7494" s="1068"/>
    </row>
    <row r="7495" customFormat="false" ht="12.75" hidden="false" customHeight="false" outlineLevel="0" collapsed="false">
      <c r="A7495" s="1001" t="n">
        <v>7493</v>
      </c>
      <c r="B7495" s="1001" t="s">
        <v>15955</v>
      </c>
      <c r="C7495" s="1001" t="s">
        <v>1120</v>
      </c>
      <c r="D7495" s="1001" t="s">
        <v>854</v>
      </c>
      <c r="E7495" s="1001" t="n">
        <v>1010881540</v>
      </c>
      <c r="F7495" s="1001" t="n">
        <v>2156</v>
      </c>
      <c r="G7495" s="1001" t="s">
        <v>15956</v>
      </c>
      <c r="H7495" s="1128" t="n">
        <v>6926</v>
      </c>
      <c r="I7495" s="1068"/>
    </row>
    <row r="7496" customFormat="false" ht="12.75" hidden="false" customHeight="false" outlineLevel="0" collapsed="false">
      <c r="A7496" s="1001" t="n">
        <v>7494</v>
      </c>
      <c r="B7496" s="1001" t="s">
        <v>15957</v>
      </c>
      <c r="C7496" s="1001" t="s">
        <v>378</v>
      </c>
      <c r="D7496" s="1001" t="s">
        <v>854</v>
      </c>
      <c r="E7496" s="1001" t="n">
        <v>1010521470</v>
      </c>
      <c r="F7496" s="1001" t="n">
        <v>3154</v>
      </c>
      <c r="G7496" s="1001" t="s">
        <v>15958</v>
      </c>
      <c r="H7496" s="1128" t="n">
        <v>4946</v>
      </c>
      <c r="I7496" s="1068"/>
    </row>
    <row r="7497" customFormat="false" ht="12.75" hidden="false" customHeight="false" outlineLevel="0" collapsed="false">
      <c r="A7497" s="1001" t="n">
        <v>7495</v>
      </c>
      <c r="B7497" s="1001" t="s">
        <v>15959</v>
      </c>
      <c r="C7497" s="1001" t="s">
        <v>1055</v>
      </c>
      <c r="D7497" s="1001" t="s">
        <v>852</v>
      </c>
      <c r="E7497" s="1001" t="n">
        <v>1030861150</v>
      </c>
      <c r="F7497" s="1001" t="n">
        <v>12132</v>
      </c>
      <c r="G7497" s="1001" t="s">
        <v>15960</v>
      </c>
      <c r="H7497" s="1128" t="n">
        <v>2455</v>
      </c>
      <c r="I7497" s="1068"/>
    </row>
    <row r="7498" customFormat="false" ht="12.75" hidden="false" customHeight="false" outlineLevel="0" collapsed="false">
      <c r="A7498" s="1001" t="n">
        <v>7496</v>
      </c>
      <c r="B7498" s="1001" t="s">
        <v>15961</v>
      </c>
      <c r="C7498" s="1001" t="s">
        <v>1154</v>
      </c>
      <c r="D7498" s="1001" t="s">
        <v>849</v>
      </c>
      <c r="E7498" s="1001" t="n">
        <v>1080560450</v>
      </c>
      <c r="F7498" s="1001" t="n">
        <v>34045</v>
      </c>
      <c r="G7498" s="1001" t="s">
        <v>15962</v>
      </c>
      <c r="H7498" s="1128" t="n">
        <v>2592</v>
      </c>
      <c r="I7498" s="1068"/>
    </row>
    <row r="7499" customFormat="false" ht="12.75" hidden="false" customHeight="false" outlineLevel="0" collapsed="false">
      <c r="A7499" s="1001" t="n">
        <v>7497</v>
      </c>
      <c r="B7499" s="1001" t="s">
        <v>15963</v>
      </c>
      <c r="C7499" s="1001" t="s">
        <v>1017</v>
      </c>
      <c r="D7499" s="1001" t="s">
        <v>847</v>
      </c>
      <c r="E7499" s="1001" t="n">
        <v>3180670950</v>
      </c>
      <c r="F7499" s="1001" t="n">
        <v>80095</v>
      </c>
      <c r="G7499" s="1001" t="s">
        <v>15964</v>
      </c>
      <c r="H7499" s="1128" t="n">
        <v>1997</v>
      </c>
      <c r="I7499" s="1068"/>
    </row>
    <row r="7500" customFormat="false" ht="12.75" hidden="false" customHeight="false" outlineLevel="0" collapsed="false">
      <c r="A7500" s="1001" t="n">
        <v>7498</v>
      </c>
      <c r="B7500" s="1001" t="s">
        <v>15965</v>
      </c>
      <c r="C7500" s="1001" t="s">
        <v>1125</v>
      </c>
      <c r="D7500" s="1001" t="s">
        <v>851</v>
      </c>
      <c r="E7500" s="1001" t="n">
        <v>1070740650</v>
      </c>
      <c r="F7500" s="1001" t="n">
        <v>9065</v>
      </c>
      <c r="G7500" s="1001" t="s">
        <v>15966</v>
      </c>
      <c r="H7500" s="1128" t="n">
        <v>12620</v>
      </c>
      <c r="I7500" s="1068"/>
    </row>
    <row r="7501" customFormat="false" ht="12.75" hidden="false" customHeight="false" outlineLevel="0" collapsed="false">
      <c r="A7501" s="1001" t="n">
        <v>7499</v>
      </c>
      <c r="B7501" s="1001" t="s">
        <v>15967</v>
      </c>
      <c r="C7501" s="1001" t="s">
        <v>917</v>
      </c>
      <c r="D7501" s="1001" t="s">
        <v>464</v>
      </c>
      <c r="E7501" s="1001" t="n">
        <v>2120690710</v>
      </c>
      <c r="F7501" s="1001" t="n">
        <v>57073</v>
      </c>
      <c r="G7501" s="1001" t="s">
        <v>15968</v>
      </c>
      <c r="H7501" s="1128" t="n">
        <v>165</v>
      </c>
      <c r="I7501" s="1068"/>
    </row>
    <row r="7502" customFormat="false" ht="12.75" hidden="false" customHeight="false" outlineLevel="0" collapsed="false">
      <c r="A7502" s="1001" t="n">
        <v>7500</v>
      </c>
      <c r="B7502" s="1001" t="s">
        <v>15969</v>
      </c>
      <c r="C7502" s="1001" t="s">
        <v>1058</v>
      </c>
      <c r="D7502" s="1001" t="s">
        <v>852</v>
      </c>
      <c r="E7502" s="1001" t="n">
        <v>1031040450</v>
      </c>
      <c r="F7502" s="1001" t="n">
        <v>108045</v>
      </c>
      <c r="G7502" s="1001" t="s">
        <v>15970</v>
      </c>
      <c r="H7502" s="1128" t="n">
        <v>13619</v>
      </c>
      <c r="I7502" s="1068"/>
    </row>
    <row r="7503" customFormat="false" ht="12.75" hidden="false" customHeight="false" outlineLevel="0" collapsed="false">
      <c r="A7503" s="1001" t="n">
        <v>7501</v>
      </c>
      <c r="B7503" s="1001" t="s">
        <v>15971</v>
      </c>
      <c r="C7503" s="1001" t="s">
        <v>881</v>
      </c>
      <c r="D7503" s="1001" t="s">
        <v>852</v>
      </c>
      <c r="E7503" s="1001" t="n">
        <v>1030980840</v>
      </c>
      <c r="F7503" s="1001" t="n">
        <v>97084</v>
      </c>
      <c r="G7503" s="1001" t="s">
        <v>15972</v>
      </c>
      <c r="H7503" s="1128" t="n">
        <v>725</v>
      </c>
      <c r="I7503" s="1068"/>
    </row>
    <row r="7504" customFormat="false" ht="12.75" hidden="false" customHeight="false" outlineLevel="0" collapsed="false">
      <c r="A7504" s="1001" t="n">
        <v>7502</v>
      </c>
      <c r="B7504" s="1001" t="s">
        <v>15973</v>
      </c>
      <c r="C7504" s="1001" t="s">
        <v>1055</v>
      </c>
      <c r="D7504" s="1001" t="s">
        <v>852</v>
      </c>
      <c r="E7504" s="1001" t="n">
        <v>1030861160</v>
      </c>
      <c r="F7504" s="1001" t="n">
        <v>12133</v>
      </c>
      <c r="G7504" s="1001" t="s">
        <v>15974</v>
      </c>
      <c r="H7504" s="1128" t="n">
        <v>78740</v>
      </c>
      <c r="I7504" s="1068"/>
    </row>
    <row r="7505" customFormat="false" ht="12.75" hidden="false" customHeight="false" outlineLevel="0" collapsed="false">
      <c r="A7505" s="1001" t="n">
        <v>7503</v>
      </c>
      <c r="B7505" s="1001" t="s">
        <v>15975</v>
      </c>
      <c r="C7505" s="1001" t="s">
        <v>1381</v>
      </c>
      <c r="D7505" s="1001" t="s">
        <v>851</v>
      </c>
      <c r="E7505" s="1001" t="n">
        <v>1070390290</v>
      </c>
      <c r="F7505" s="1001" t="n">
        <v>11029</v>
      </c>
      <c r="G7505" s="1001" t="s">
        <v>15976</v>
      </c>
      <c r="H7505" s="1128" t="n">
        <v>1811</v>
      </c>
      <c r="I7505" s="1068"/>
    </row>
    <row r="7506" customFormat="false" ht="12.75" hidden="false" customHeight="false" outlineLevel="0" collapsed="false">
      <c r="A7506" s="1001" t="n">
        <v>7504</v>
      </c>
      <c r="B7506" s="1001" t="s">
        <v>15977</v>
      </c>
      <c r="C7506" s="1001" t="s">
        <v>1035</v>
      </c>
      <c r="D7506" s="1001" t="s">
        <v>854</v>
      </c>
      <c r="E7506" s="1001" t="n">
        <v>1010812761</v>
      </c>
      <c r="F7506" s="1001" t="n">
        <v>1289</v>
      </c>
      <c r="G7506" s="1001" t="s">
        <v>15978</v>
      </c>
      <c r="H7506" s="1128" t="n">
        <v>850</v>
      </c>
      <c r="I7506" s="1068"/>
    </row>
    <row r="7507" customFormat="false" ht="12.75" hidden="false" customHeight="false" outlineLevel="0" collapsed="false">
      <c r="A7507" s="1001" t="n">
        <v>7505</v>
      </c>
      <c r="B7507" s="1001" t="s">
        <v>15979</v>
      </c>
      <c r="C7507" s="1001" t="s">
        <v>1084</v>
      </c>
      <c r="D7507" s="1001" t="s">
        <v>850</v>
      </c>
      <c r="E7507" s="1001" t="n">
        <v>1060851300</v>
      </c>
      <c r="F7507" s="1001" t="n">
        <v>30130</v>
      </c>
      <c r="G7507" s="1001" t="s">
        <v>15980</v>
      </c>
      <c r="H7507" s="1128" t="n">
        <v>2642</v>
      </c>
      <c r="I7507" s="1068"/>
    </row>
    <row r="7508" customFormat="false" ht="12.75" hidden="false" customHeight="false" outlineLevel="0" collapsed="false">
      <c r="A7508" s="1001" t="n">
        <v>7506</v>
      </c>
      <c r="B7508" s="1001" t="s">
        <v>15981</v>
      </c>
      <c r="C7508" s="1001" t="s">
        <v>1215</v>
      </c>
      <c r="D7508" s="1001" t="s">
        <v>858</v>
      </c>
      <c r="E7508" s="1001" t="n">
        <v>1040141030</v>
      </c>
      <c r="F7508" s="1001" t="n">
        <v>21111</v>
      </c>
      <c r="G7508" s="1001" t="s">
        <v>15982</v>
      </c>
      <c r="H7508" s="1128" t="n">
        <v>4894</v>
      </c>
      <c r="I7508" s="1068"/>
    </row>
    <row r="7509" customFormat="false" ht="12.75" hidden="false" customHeight="false" outlineLevel="0" collapsed="false">
      <c r="A7509" s="1001" t="n">
        <v>7507</v>
      </c>
      <c r="B7509" s="1001" t="s">
        <v>15983</v>
      </c>
      <c r="C7509" s="1001" t="s">
        <v>1154</v>
      </c>
      <c r="D7509" s="1001" t="s">
        <v>849</v>
      </c>
      <c r="E7509" s="1001" t="n">
        <v>1080560460</v>
      </c>
      <c r="F7509" s="1001" t="n">
        <v>34046</v>
      </c>
      <c r="G7509" s="1001" t="s">
        <v>15984</v>
      </c>
      <c r="H7509" s="1128" t="n">
        <v>1138</v>
      </c>
      <c r="I7509" s="1068"/>
    </row>
    <row r="7510" customFormat="false" ht="12.75" hidden="false" customHeight="false" outlineLevel="0" collapsed="false">
      <c r="A7510" s="1001" t="n">
        <v>7508</v>
      </c>
      <c r="B7510" s="1001" t="s">
        <v>15985</v>
      </c>
      <c r="C7510" s="1001" t="s">
        <v>1117</v>
      </c>
      <c r="D7510" s="1001" t="s">
        <v>852</v>
      </c>
      <c r="E7510" s="1001" t="n">
        <v>1030571670</v>
      </c>
      <c r="F7510" s="1001" t="n">
        <v>18171</v>
      </c>
      <c r="G7510" s="1001" t="s">
        <v>15986</v>
      </c>
      <c r="H7510" s="1128" t="n">
        <v>3013</v>
      </c>
      <c r="I7510" s="1068"/>
    </row>
    <row r="7511" customFormat="false" ht="12.75" hidden="false" customHeight="false" outlineLevel="0" collapsed="false">
      <c r="A7511" s="1001" t="n">
        <v>7509</v>
      </c>
      <c r="B7511" s="1001" t="s">
        <v>15987</v>
      </c>
      <c r="C7511" s="1001" t="s">
        <v>1474</v>
      </c>
      <c r="D7511" s="1001" t="s">
        <v>854</v>
      </c>
      <c r="E7511" s="1001" t="n">
        <v>1011020710</v>
      </c>
      <c r="F7511" s="1001" t="n">
        <v>103071</v>
      </c>
      <c r="G7511" s="1001" t="s">
        <v>15988</v>
      </c>
      <c r="H7511" s="1128" t="n">
        <v>1940</v>
      </c>
      <c r="I7511" s="1068"/>
    </row>
    <row r="7512" customFormat="false" ht="12.75" hidden="false" customHeight="false" outlineLevel="0" collapsed="false">
      <c r="A7512" s="1001" t="n">
        <v>7510</v>
      </c>
      <c r="B7512" s="1001" t="s">
        <v>15989</v>
      </c>
      <c r="C7512" s="1001" t="s">
        <v>957</v>
      </c>
      <c r="D7512" s="1001" t="s">
        <v>464</v>
      </c>
      <c r="E7512" s="1001" t="n">
        <v>2120910540</v>
      </c>
      <c r="F7512" s="1001" t="n">
        <v>56055</v>
      </c>
      <c r="G7512" s="1001" t="s">
        <v>15990</v>
      </c>
      <c r="H7512" s="1128" t="n">
        <v>3979</v>
      </c>
      <c r="I7512" s="1068"/>
    </row>
    <row r="7513" customFormat="false" ht="12.75" hidden="false" customHeight="false" outlineLevel="0" collapsed="false">
      <c r="A7513" s="1001" t="n">
        <v>7511</v>
      </c>
      <c r="B7513" s="1001" t="s">
        <v>15991</v>
      </c>
      <c r="C7513" s="1001" t="s">
        <v>1103</v>
      </c>
      <c r="D7513" s="1001" t="s">
        <v>851</v>
      </c>
      <c r="E7513" s="1001" t="n">
        <v>1070370600</v>
      </c>
      <c r="F7513" s="1001" t="n">
        <v>8064</v>
      </c>
      <c r="G7513" s="1001" t="s">
        <v>15992</v>
      </c>
      <c r="H7513" s="1128" t="n">
        <v>366</v>
      </c>
      <c r="I7513" s="1068"/>
    </row>
    <row r="7514" customFormat="false" ht="12.75" hidden="false" customHeight="false" outlineLevel="0" collapsed="false">
      <c r="A7514" s="1001" t="n">
        <v>7512</v>
      </c>
      <c r="B7514" s="1001" t="s">
        <v>15993</v>
      </c>
      <c r="C7514" s="1001" t="s">
        <v>1325</v>
      </c>
      <c r="D7514" s="1001" t="s">
        <v>468</v>
      </c>
      <c r="E7514" s="1001" t="n">
        <v>3130230990</v>
      </c>
      <c r="F7514" s="1001" t="n">
        <v>69099</v>
      </c>
      <c r="G7514" s="1001" t="s">
        <v>15994</v>
      </c>
      <c r="H7514" s="1128" t="n">
        <v>40565</v>
      </c>
      <c r="I7514" s="1068"/>
    </row>
    <row r="7515" customFormat="false" ht="12.75" hidden="false" customHeight="false" outlineLevel="0" collapsed="false">
      <c r="A7515" s="1001" t="n">
        <v>7513</v>
      </c>
      <c r="B7515" s="1001" t="s">
        <v>15995</v>
      </c>
      <c r="C7515" s="1001" t="s">
        <v>974</v>
      </c>
      <c r="D7515" s="1001" t="s">
        <v>853</v>
      </c>
      <c r="E7515" s="1001" t="n">
        <v>3140940510</v>
      </c>
      <c r="F7515" s="1001" t="n">
        <v>94051</v>
      </c>
      <c r="G7515" s="1001" t="s">
        <v>15996</v>
      </c>
      <c r="H7515" s="1128" t="n">
        <v>634</v>
      </c>
      <c r="I7515" s="1068"/>
    </row>
    <row r="7516" customFormat="false" ht="12.75" hidden="false" customHeight="false" outlineLevel="0" collapsed="false">
      <c r="A7516" s="1001" t="n">
        <v>7514</v>
      </c>
      <c r="B7516" s="1001" t="s">
        <v>15997</v>
      </c>
      <c r="C7516" s="1001" t="s">
        <v>1035</v>
      </c>
      <c r="D7516" s="1001" t="s">
        <v>854</v>
      </c>
      <c r="E7516" s="1001" t="n">
        <v>1010812770</v>
      </c>
      <c r="F7516" s="1001" t="n">
        <v>1290</v>
      </c>
      <c r="G7516" s="1001" t="s">
        <v>15998</v>
      </c>
      <c r="H7516" s="1128" t="n">
        <v>1435</v>
      </c>
      <c r="I7516" s="1068"/>
    </row>
    <row r="7517" customFormat="false" ht="12.75" hidden="false" customHeight="false" outlineLevel="0" collapsed="false">
      <c r="A7517" s="1001" t="n">
        <v>7515</v>
      </c>
      <c r="B7517" s="1001" t="s">
        <v>15999</v>
      </c>
      <c r="C7517" s="1001" t="s">
        <v>962</v>
      </c>
      <c r="D7517" s="1001" t="s">
        <v>847</v>
      </c>
      <c r="E7517" s="1001" t="n">
        <v>3181030460</v>
      </c>
      <c r="F7517" s="1001" t="n">
        <v>102046</v>
      </c>
      <c r="G7517" s="1001" t="s">
        <v>16000</v>
      </c>
      <c r="H7517" s="1128" t="n">
        <v>964</v>
      </c>
      <c r="I7517" s="1068"/>
    </row>
    <row r="7518" customFormat="false" ht="12.75" hidden="false" customHeight="false" outlineLevel="0" collapsed="false">
      <c r="A7518" s="1001" t="n">
        <v>7516</v>
      </c>
      <c r="B7518" s="1001" t="s">
        <v>16001</v>
      </c>
      <c r="C7518" s="1001" t="s">
        <v>1330</v>
      </c>
      <c r="D7518" s="1001" t="s">
        <v>861</v>
      </c>
      <c r="E7518" s="1001" t="n">
        <v>1050840870</v>
      </c>
      <c r="F7518" s="1001" t="n">
        <v>26088</v>
      </c>
      <c r="G7518" s="1001" t="s">
        <v>16002</v>
      </c>
      <c r="H7518" s="1128" t="n">
        <v>6746</v>
      </c>
      <c r="I7518" s="1068"/>
    </row>
    <row r="7519" customFormat="false" ht="12.75" hidden="false" customHeight="false" outlineLevel="0" collapsed="false">
      <c r="A7519" s="1001" t="n">
        <v>7517</v>
      </c>
      <c r="B7519" s="1001" t="s">
        <v>16003</v>
      </c>
      <c r="C7519" s="1001" t="s">
        <v>2351</v>
      </c>
      <c r="D7519" s="1001" t="s">
        <v>458</v>
      </c>
      <c r="E7519" s="1001" t="n">
        <v>2090620360</v>
      </c>
      <c r="F7519" s="1001" t="n">
        <v>50037</v>
      </c>
      <c r="G7519" s="1001" t="s">
        <v>16004</v>
      </c>
      <c r="H7519" s="1128" t="n">
        <v>11910</v>
      </c>
      <c r="I7519" s="1068"/>
    </row>
    <row r="7520" customFormat="false" ht="12.75" hidden="false" customHeight="false" outlineLevel="0" collapsed="false">
      <c r="A7520" s="1001" t="n">
        <v>7518</v>
      </c>
      <c r="B7520" s="1001" t="s">
        <v>16005</v>
      </c>
      <c r="C7520" s="1001" t="s">
        <v>1058</v>
      </c>
      <c r="D7520" s="1001" t="s">
        <v>852</v>
      </c>
      <c r="E7520" s="1001" t="n">
        <v>1031040460</v>
      </c>
      <c r="F7520" s="1001" t="n">
        <v>108046</v>
      </c>
      <c r="G7520" s="1001" t="s">
        <v>16006</v>
      </c>
      <c r="H7520" s="1128" t="n">
        <v>7504</v>
      </c>
      <c r="I7520" s="1068"/>
    </row>
    <row r="7521" customFormat="false" ht="12.75" hidden="false" customHeight="false" outlineLevel="0" collapsed="false">
      <c r="A7521" s="1001" t="n">
        <v>7519</v>
      </c>
      <c r="B7521" s="1001" t="s">
        <v>16007</v>
      </c>
      <c r="C7521" s="1001" t="s">
        <v>1055</v>
      </c>
      <c r="D7521" s="1001" t="s">
        <v>852</v>
      </c>
      <c r="E7521" s="1001" t="n">
        <v>1030861170</v>
      </c>
      <c r="F7521" s="1001" t="n">
        <v>12134</v>
      </c>
      <c r="G7521" s="1001" t="s">
        <v>16008</v>
      </c>
      <c r="H7521" s="1128" t="n">
        <v>7281</v>
      </c>
      <c r="I7521" s="1068"/>
    </row>
    <row r="7522" customFormat="false" ht="12.75" hidden="false" customHeight="false" outlineLevel="0" collapsed="false">
      <c r="A7522" s="1001" t="n">
        <v>7520</v>
      </c>
      <c r="B7522" s="1001" t="s">
        <v>16009</v>
      </c>
      <c r="C7522" s="1001" t="s">
        <v>1330</v>
      </c>
      <c r="D7522" s="1001" t="s">
        <v>861</v>
      </c>
      <c r="E7522" s="1001" t="n">
        <v>1050840880</v>
      </c>
      <c r="F7522" s="1001" t="n">
        <v>26089</v>
      </c>
      <c r="G7522" s="1001" t="s">
        <v>16010</v>
      </c>
      <c r="H7522" s="1128" t="n">
        <v>16554</v>
      </c>
      <c r="I7522" s="1068"/>
    </row>
    <row r="7523" customFormat="false" ht="12.75" hidden="false" customHeight="false" outlineLevel="0" collapsed="false">
      <c r="A7523" s="1001" t="n">
        <v>7521</v>
      </c>
      <c r="B7523" s="1001" t="s">
        <v>16011</v>
      </c>
      <c r="C7523" s="1001" t="s">
        <v>999</v>
      </c>
      <c r="D7523" s="1001" t="s">
        <v>852</v>
      </c>
      <c r="E7523" s="1001" t="n">
        <v>1030122190</v>
      </c>
      <c r="F7523" s="1001" t="n">
        <v>16230</v>
      </c>
      <c r="G7523" s="1001" t="s">
        <v>16012</v>
      </c>
      <c r="H7523" s="1128" t="n">
        <v>187</v>
      </c>
      <c r="I7523" s="1068"/>
    </row>
    <row r="7524" customFormat="false" ht="12.75" hidden="false" customHeight="false" outlineLevel="0" collapsed="false">
      <c r="A7524" s="1001" t="n">
        <v>7522</v>
      </c>
      <c r="B7524" s="1001" t="s">
        <v>16013</v>
      </c>
      <c r="C7524" s="1001" t="s">
        <v>1058</v>
      </c>
      <c r="D7524" s="1001" t="s">
        <v>852</v>
      </c>
      <c r="E7524" s="1001" t="n">
        <v>1031040470</v>
      </c>
      <c r="F7524" s="1001" t="n">
        <v>108047</v>
      </c>
      <c r="G7524" s="1001" t="s">
        <v>16014</v>
      </c>
      <c r="H7524" s="1128" t="n">
        <v>4216</v>
      </c>
      <c r="I7524" s="1068"/>
    </row>
    <row r="7525" customFormat="false" ht="12.75" hidden="false" customHeight="false" outlineLevel="0" collapsed="false">
      <c r="A7525" s="1001" t="n">
        <v>7523</v>
      </c>
      <c r="B7525" s="1001" t="s">
        <v>16015</v>
      </c>
      <c r="C7525" s="1001" t="s">
        <v>875</v>
      </c>
      <c r="D7525" s="1001" t="s">
        <v>861</v>
      </c>
      <c r="E7525" s="1001" t="n">
        <v>1050540960</v>
      </c>
      <c r="F7525" s="1001" t="n">
        <v>28096</v>
      </c>
      <c r="G7525" s="1001" t="s">
        <v>16016</v>
      </c>
      <c r="H7525" s="1128" t="n">
        <v>4802</v>
      </c>
      <c r="I7525" s="1068"/>
    </row>
    <row r="7526" customFormat="false" ht="12.75" hidden="false" customHeight="false" outlineLevel="0" collapsed="false">
      <c r="A7526" s="1001" t="n">
        <v>7524</v>
      </c>
      <c r="B7526" s="1001" t="s">
        <v>16017</v>
      </c>
      <c r="C7526" s="1001" t="s">
        <v>1226</v>
      </c>
      <c r="D7526" s="1001" t="s">
        <v>855</v>
      </c>
      <c r="E7526" s="1001" t="n">
        <v>3160410910</v>
      </c>
      <c r="F7526" s="1001" t="n">
        <v>75092</v>
      </c>
      <c r="G7526" s="1001" t="s">
        <v>16018</v>
      </c>
      <c r="H7526" s="1128" t="n">
        <v>13421</v>
      </c>
      <c r="I7526" s="1068"/>
    </row>
    <row r="7527" customFormat="false" ht="12.75" hidden="false" customHeight="false" outlineLevel="0" collapsed="false">
      <c r="A7527" s="1001" t="n">
        <v>7525</v>
      </c>
      <c r="B7527" s="1001" t="s">
        <v>16019</v>
      </c>
      <c r="C7527" s="1001" t="s">
        <v>1095</v>
      </c>
      <c r="D7527" s="1001" t="s">
        <v>854</v>
      </c>
      <c r="E7527" s="1001" t="n">
        <v>1010960750</v>
      </c>
      <c r="F7527" s="1001" t="n">
        <v>96075</v>
      </c>
      <c r="G7527" s="1001" t="s">
        <v>16020</v>
      </c>
      <c r="H7527" s="1128" t="n">
        <v>454</v>
      </c>
      <c r="I7527" s="1068"/>
    </row>
    <row r="7528" customFormat="false" ht="12.75" hidden="false" customHeight="false" outlineLevel="0" collapsed="false">
      <c r="A7528" s="1001" t="n">
        <v>7526</v>
      </c>
      <c r="B7528" s="1001" t="s">
        <v>16021</v>
      </c>
      <c r="C7528" s="1001" t="s">
        <v>957</v>
      </c>
      <c r="D7528" s="1001" t="s">
        <v>464</v>
      </c>
      <c r="E7528" s="1001" t="n">
        <v>2120910550</v>
      </c>
      <c r="F7528" s="1001" t="n">
        <v>56056</v>
      </c>
      <c r="G7528" s="1001" t="s">
        <v>16022</v>
      </c>
      <c r="H7528" s="1128" t="n">
        <v>2154</v>
      </c>
      <c r="I7528" s="1068"/>
    </row>
    <row r="7529" customFormat="false" ht="12.75" hidden="false" customHeight="false" outlineLevel="0" collapsed="false">
      <c r="A7529" s="1001" t="n">
        <v>7527</v>
      </c>
      <c r="B7529" s="1001" t="s">
        <v>16023</v>
      </c>
      <c r="C7529" s="1001" t="s">
        <v>1159</v>
      </c>
      <c r="D7529" s="1001" t="s">
        <v>852</v>
      </c>
      <c r="E7529" s="1001" t="n">
        <v>1030242220</v>
      </c>
      <c r="F7529" s="1001" t="n">
        <v>13236</v>
      </c>
      <c r="G7529" s="1001" t="s">
        <v>16024</v>
      </c>
      <c r="H7529" s="1128" t="n">
        <v>203</v>
      </c>
      <c r="I7529" s="1068"/>
    </row>
    <row r="7530" customFormat="false" ht="12.75" hidden="false" customHeight="false" outlineLevel="0" collapsed="false">
      <c r="A7530" s="1001" t="n">
        <v>7528</v>
      </c>
      <c r="B7530" s="1001" t="s">
        <v>16025</v>
      </c>
      <c r="C7530" s="1001" t="s">
        <v>1117</v>
      </c>
      <c r="D7530" s="1001" t="s">
        <v>852</v>
      </c>
      <c r="E7530" s="1001" t="n">
        <v>1030571680</v>
      </c>
      <c r="F7530" s="1001" t="n">
        <v>18172</v>
      </c>
      <c r="G7530" s="1001" t="s">
        <v>16026</v>
      </c>
      <c r="H7530" s="1128" t="n">
        <v>96</v>
      </c>
      <c r="I7530" s="1068"/>
    </row>
    <row r="7531" customFormat="false" ht="12.75" hidden="false" customHeight="false" outlineLevel="0" collapsed="false">
      <c r="A7531" s="1001" t="n">
        <v>7529</v>
      </c>
      <c r="B7531" s="1001" t="s">
        <v>16027</v>
      </c>
      <c r="C7531" s="1001" t="s">
        <v>1012</v>
      </c>
      <c r="D7531" s="1001" t="s">
        <v>464</v>
      </c>
      <c r="E7531" s="1001" t="n">
        <v>2120701100</v>
      </c>
      <c r="F7531" s="1001" t="n">
        <v>58111</v>
      </c>
      <c r="G7531" s="1001" t="s">
        <v>16028</v>
      </c>
      <c r="H7531" s="1128" t="n">
        <v>52472</v>
      </c>
      <c r="I7531" s="1068"/>
    </row>
    <row r="7532" customFormat="false" ht="12.75" hidden="false" customHeight="false" outlineLevel="0" collapsed="false">
      <c r="A7532" s="1001" t="n">
        <v>7530</v>
      </c>
      <c r="B7532" s="1001" t="s">
        <v>16029</v>
      </c>
      <c r="C7532" s="1001" t="s">
        <v>1117</v>
      </c>
      <c r="D7532" s="1001" t="s">
        <v>852</v>
      </c>
      <c r="E7532" s="1001" t="n">
        <v>1030571690</v>
      </c>
      <c r="F7532" s="1001" t="n">
        <v>18173</v>
      </c>
      <c r="G7532" s="1001" t="s">
        <v>16030</v>
      </c>
      <c r="H7532" s="1128" t="n">
        <v>3344</v>
      </c>
      <c r="I7532" s="1068"/>
    </row>
    <row r="7533" customFormat="false" ht="12.75" hidden="false" customHeight="false" outlineLevel="0" collapsed="false">
      <c r="A7533" s="1001" t="n">
        <v>7531</v>
      </c>
      <c r="B7533" s="1001" t="s">
        <v>16031</v>
      </c>
      <c r="C7533" s="1001" t="s">
        <v>1071</v>
      </c>
      <c r="D7533" s="1001" t="s">
        <v>861</v>
      </c>
      <c r="E7533" s="1001" t="n">
        <v>1050901150</v>
      </c>
      <c r="F7533" s="1001" t="n">
        <v>24115</v>
      </c>
      <c r="G7533" s="1001" t="s">
        <v>16032</v>
      </c>
      <c r="H7533" s="1128" t="n">
        <v>2244</v>
      </c>
      <c r="I7533" s="1068"/>
    </row>
    <row r="7534" customFormat="false" ht="12.75" hidden="false" customHeight="false" outlineLevel="0" collapsed="false">
      <c r="A7534" s="1001" t="n">
        <v>7532</v>
      </c>
      <c r="B7534" s="1001" t="s">
        <v>16033</v>
      </c>
      <c r="C7534" s="1001" t="s">
        <v>1009</v>
      </c>
      <c r="D7534" s="1001" t="s">
        <v>861</v>
      </c>
      <c r="E7534" s="1001" t="n">
        <v>1050890890</v>
      </c>
      <c r="F7534" s="1001" t="n">
        <v>23090</v>
      </c>
      <c r="G7534" s="1001" t="s">
        <v>16034</v>
      </c>
      <c r="H7534" s="1128" t="n">
        <v>771</v>
      </c>
      <c r="I7534" s="1068"/>
    </row>
    <row r="7535" customFormat="false" ht="12.75" hidden="false" customHeight="false" outlineLevel="0" collapsed="false">
      <c r="A7535" s="1001" t="n">
        <v>7533</v>
      </c>
      <c r="B7535" s="1001" t="s">
        <v>16035</v>
      </c>
      <c r="C7535" s="1001" t="s">
        <v>1215</v>
      </c>
      <c r="D7535" s="1001" t="s">
        <v>858</v>
      </c>
      <c r="E7535" s="1001" t="n">
        <v>1040141031</v>
      </c>
      <c r="F7535" s="1001" t="n">
        <v>21116</v>
      </c>
      <c r="G7535" s="1001" t="s">
        <v>16036</v>
      </c>
      <c r="H7535" s="1128" t="n">
        <v>3049</v>
      </c>
      <c r="I7535" s="1068"/>
    </row>
    <row r="7536" customFormat="false" ht="12.75" hidden="false" customHeight="false" outlineLevel="0" collapsed="false">
      <c r="A7536" s="1001" t="n">
        <v>7534</v>
      </c>
      <c r="B7536" s="1001" t="s">
        <v>16037</v>
      </c>
      <c r="C7536" s="1001" t="s">
        <v>974</v>
      </c>
      <c r="D7536" s="1001" t="s">
        <v>853</v>
      </c>
      <c r="E7536" s="1001" t="n">
        <v>3140940520</v>
      </c>
      <c r="F7536" s="1001" t="n">
        <v>94052</v>
      </c>
      <c r="G7536" s="1001" t="s">
        <v>16038</v>
      </c>
      <c r="H7536" s="1128" t="n">
        <v>11006</v>
      </c>
      <c r="I7536" s="1068"/>
    </row>
    <row r="7537" customFormat="false" ht="12.75" hidden="false" customHeight="false" outlineLevel="0" collapsed="false">
      <c r="A7537" s="1001" t="n">
        <v>7535</v>
      </c>
      <c r="B7537" s="1001" t="s">
        <v>16039</v>
      </c>
      <c r="C7537" s="1001" t="s">
        <v>1035</v>
      </c>
      <c r="D7537" s="1001" t="s">
        <v>854</v>
      </c>
      <c r="E7537" s="1001" t="n">
        <v>1010812790</v>
      </c>
      <c r="F7537" s="1001" t="n">
        <v>1292</v>
      </c>
      <c r="G7537" s="1001" t="s">
        <v>16040</v>
      </c>
      <c r="H7537" s="1128" t="n">
        <v>32462</v>
      </c>
      <c r="I7537" s="1068"/>
    </row>
    <row r="7538" customFormat="false" ht="12.75" hidden="false" customHeight="false" outlineLevel="0" collapsed="false">
      <c r="A7538" s="1001" t="n">
        <v>7536</v>
      </c>
      <c r="B7538" s="1001" t="s">
        <v>16041</v>
      </c>
      <c r="C7538" s="1001" t="s">
        <v>965</v>
      </c>
      <c r="D7538" s="1001" t="s">
        <v>462</v>
      </c>
      <c r="E7538" s="1001" t="n">
        <v>2110060720</v>
      </c>
      <c r="F7538" s="1001" t="n">
        <v>44073</v>
      </c>
      <c r="G7538" s="1001" t="s">
        <v>16042</v>
      </c>
      <c r="H7538" s="1128" t="n">
        <v>1914</v>
      </c>
      <c r="I7538" s="1068"/>
    </row>
    <row r="7539" customFormat="false" ht="12.75" hidden="false" customHeight="false" outlineLevel="0" collapsed="false">
      <c r="A7539" s="1001" t="n">
        <v>7537</v>
      </c>
      <c r="B7539" s="1001" t="s">
        <v>16043</v>
      </c>
      <c r="C7539" s="1001" t="s">
        <v>908</v>
      </c>
      <c r="D7539" s="1001" t="s">
        <v>854</v>
      </c>
      <c r="E7539" s="1001" t="n">
        <v>1010272360</v>
      </c>
      <c r="F7539" s="1001" t="n">
        <v>4237</v>
      </c>
      <c r="G7539" s="1001" t="s">
        <v>16044</v>
      </c>
      <c r="H7539" s="1128" t="n">
        <v>1348</v>
      </c>
      <c r="I7539" s="1068"/>
    </row>
    <row r="7540" customFormat="false" ht="12.75" hidden="false" customHeight="false" outlineLevel="0" collapsed="false">
      <c r="A7540" s="1001" t="n">
        <v>7538</v>
      </c>
      <c r="B7540" s="1001" t="s">
        <v>16045</v>
      </c>
      <c r="C7540" s="1001" t="s">
        <v>1035</v>
      </c>
      <c r="D7540" s="1001" t="s">
        <v>854</v>
      </c>
      <c r="E7540" s="1001" t="n">
        <v>1010812791</v>
      </c>
      <c r="F7540" s="1001" t="n">
        <v>1291</v>
      </c>
      <c r="G7540" s="1001" t="s">
        <v>16046</v>
      </c>
      <c r="H7540" s="1128" t="n">
        <v>871</v>
      </c>
      <c r="I7540" s="1068"/>
    </row>
    <row r="7541" customFormat="false" ht="12.75" hidden="false" customHeight="false" outlineLevel="0" collapsed="false">
      <c r="A7541" s="1001" t="n">
        <v>7539</v>
      </c>
      <c r="B7541" s="1001" t="s">
        <v>16047</v>
      </c>
      <c r="C7541" s="1001" t="s">
        <v>1125</v>
      </c>
      <c r="D7541" s="1001" t="s">
        <v>851</v>
      </c>
      <c r="E7541" s="1001" t="n">
        <v>1070740660</v>
      </c>
      <c r="F7541" s="1001" t="n">
        <v>9066</v>
      </c>
      <c r="G7541" s="1001" t="s">
        <v>16048</v>
      </c>
      <c r="H7541" s="1128" t="n">
        <v>366</v>
      </c>
      <c r="I7541" s="1068"/>
    </row>
    <row r="7542" customFormat="false" ht="12.75" hidden="false" customHeight="false" outlineLevel="0" collapsed="false">
      <c r="A7542" s="1001" t="n">
        <v>7540</v>
      </c>
      <c r="B7542" s="1001" t="s">
        <v>16049</v>
      </c>
      <c r="C7542" s="1001" t="s">
        <v>1055</v>
      </c>
      <c r="D7542" s="1001" t="s">
        <v>852</v>
      </c>
      <c r="E7542" s="1001" t="n">
        <v>1030861181</v>
      </c>
      <c r="F7542" s="1001" t="n">
        <v>12136</v>
      </c>
      <c r="G7542" s="1001" t="s">
        <v>16050</v>
      </c>
      <c r="H7542" s="1128" t="n">
        <v>5952</v>
      </c>
      <c r="I7542" s="1068"/>
    </row>
    <row r="7543" customFormat="false" ht="12.75" hidden="false" customHeight="false" outlineLevel="0" collapsed="false">
      <c r="A7543" s="1001" t="n">
        <v>7541</v>
      </c>
      <c r="B7543" s="1001" t="s">
        <v>16051</v>
      </c>
      <c r="C7543" s="1001" t="s">
        <v>1055</v>
      </c>
      <c r="D7543" s="1001" t="s">
        <v>852</v>
      </c>
      <c r="E7543" s="1001" t="n">
        <v>1030861190</v>
      </c>
      <c r="F7543" s="1001" t="n">
        <v>12137</v>
      </c>
      <c r="G7543" s="1001" t="s">
        <v>16052</v>
      </c>
      <c r="H7543" s="1128" t="n">
        <v>7257</v>
      </c>
      <c r="I7543" s="1068"/>
    </row>
    <row r="7544" customFormat="false" ht="12.75" hidden="false" customHeight="false" outlineLevel="0" collapsed="false">
      <c r="A7544" s="1001" t="n">
        <v>7542</v>
      </c>
      <c r="B7544" s="1001" t="s">
        <v>16053</v>
      </c>
      <c r="C7544" s="1001" t="s">
        <v>985</v>
      </c>
      <c r="D7544" s="1001" t="s">
        <v>857</v>
      </c>
      <c r="E7544" s="1001" t="n">
        <v>4190481020</v>
      </c>
      <c r="F7544" s="1001" t="n">
        <v>83104</v>
      </c>
      <c r="G7544" s="1001" t="s">
        <v>16054</v>
      </c>
      <c r="H7544" s="1128" t="n">
        <v>3918</v>
      </c>
      <c r="I7544" s="1068"/>
    </row>
    <row r="7545" customFormat="false" ht="12.75" hidden="false" customHeight="false" outlineLevel="0" collapsed="false">
      <c r="A7545" s="1001" t="n">
        <v>7543</v>
      </c>
      <c r="B7545" s="1001" t="s">
        <v>16055</v>
      </c>
      <c r="C7545" s="1001" t="s">
        <v>1453</v>
      </c>
      <c r="D7545" s="1001" t="s">
        <v>861</v>
      </c>
      <c r="E7545" s="1001" t="n">
        <v>1050870420</v>
      </c>
      <c r="F7545" s="1001" t="n">
        <v>27042</v>
      </c>
      <c r="G7545" s="1001" t="s">
        <v>16056</v>
      </c>
      <c r="H7545" s="1128" t="n">
        <v>251944</v>
      </c>
      <c r="I7545" s="1068"/>
    </row>
    <row r="7546" customFormat="false" ht="12.75" hidden="false" customHeight="false" outlineLevel="0" collapsed="false">
      <c r="A7546" s="1001" t="n">
        <v>7544</v>
      </c>
      <c r="B7546" s="1001" t="s">
        <v>16057</v>
      </c>
      <c r="C7546" s="1001" t="s">
        <v>1159</v>
      </c>
      <c r="D7546" s="1001" t="s">
        <v>852</v>
      </c>
      <c r="E7546" s="1001" t="n">
        <v>1030242240</v>
      </c>
      <c r="F7546" s="1001" t="n">
        <v>13238</v>
      </c>
      <c r="G7546" s="1001" t="s">
        <v>16058</v>
      </c>
      <c r="H7546" s="1128" t="n">
        <v>3078</v>
      </c>
      <c r="I7546" s="1068"/>
    </row>
    <row r="7547" customFormat="false" ht="12.75" hidden="false" customHeight="false" outlineLevel="0" collapsed="false">
      <c r="A7547" s="1001" t="n">
        <v>7545</v>
      </c>
      <c r="B7547" s="1001" t="s">
        <v>16059</v>
      </c>
      <c r="C7547" s="1001" t="s">
        <v>899</v>
      </c>
      <c r="D7547" s="1001" t="s">
        <v>846</v>
      </c>
      <c r="E7547" s="1001" t="n">
        <v>3170640940</v>
      </c>
      <c r="F7547" s="1001" t="n">
        <v>76095</v>
      </c>
      <c r="G7547" s="1001" t="s">
        <v>16060</v>
      </c>
      <c r="H7547" s="1128" t="n">
        <v>11035</v>
      </c>
      <c r="I7547" s="1068"/>
    </row>
    <row r="7548" customFormat="false" ht="12.75" hidden="false" customHeight="false" outlineLevel="0" collapsed="false">
      <c r="A7548" s="1001" t="n">
        <v>7546</v>
      </c>
      <c r="B7548" s="1001" t="s">
        <v>16061</v>
      </c>
      <c r="C7548" s="1001" t="s">
        <v>1187</v>
      </c>
      <c r="D7548" s="1001" t="s">
        <v>849</v>
      </c>
      <c r="E7548" s="1001" t="n">
        <v>1080680415</v>
      </c>
      <c r="F7548" s="1001" t="n">
        <v>35046</v>
      </c>
      <c r="G7548" s="1001" t="s">
        <v>16062</v>
      </c>
      <c r="H7548" s="1128" t="n">
        <v>3964</v>
      </c>
      <c r="I7548" s="1068"/>
    </row>
    <row r="7549" customFormat="false" ht="12.75" hidden="false" customHeight="false" outlineLevel="0" collapsed="false">
      <c r="A7549" s="1001" t="n">
        <v>7547</v>
      </c>
      <c r="B7549" s="1001" t="s">
        <v>16063</v>
      </c>
      <c r="C7549" s="1001" t="s">
        <v>1087</v>
      </c>
      <c r="D7549" s="1001" t="s">
        <v>848</v>
      </c>
      <c r="E7549" s="1001" t="n">
        <v>3150081140</v>
      </c>
      <c r="F7549" s="1001" t="n">
        <v>64116</v>
      </c>
      <c r="G7549" s="1001" t="s">
        <v>16064</v>
      </c>
      <c r="H7549" s="1128" t="n">
        <v>2289</v>
      </c>
      <c r="I7549" s="1068"/>
    </row>
    <row r="7550" customFormat="false" ht="12.75" hidden="false" customHeight="false" outlineLevel="0" collapsed="false">
      <c r="A7550" s="1001" t="n">
        <v>7548</v>
      </c>
      <c r="B7550" s="1001" t="s">
        <v>16065</v>
      </c>
      <c r="C7550" s="1001" t="s">
        <v>1103</v>
      </c>
      <c r="D7550" s="1001" t="s">
        <v>851</v>
      </c>
      <c r="E7550" s="1001" t="n">
        <v>1070370610</v>
      </c>
      <c r="F7550" s="1001" t="n">
        <v>8065</v>
      </c>
      <c r="G7550" s="1001" t="s">
        <v>16066</v>
      </c>
      <c r="H7550" s="1128" t="n">
        <v>23018</v>
      </c>
      <c r="I7550" s="1068"/>
    </row>
    <row r="7551" customFormat="false" ht="12.75" hidden="false" customHeight="false" outlineLevel="0" collapsed="false">
      <c r="A7551" s="1001" t="n">
        <v>7549</v>
      </c>
      <c r="B7551" s="1001" t="s">
        <v>16067</v>
      </c>
      <c r="C7551" s="1001" t="s">
        <v>1250</v>
      </c>
      <c r="D7551" s="1001" t="s">
        <v>857</v>
      </c>
      <c r="E7551" s="1001" t="n">
        <v>4190550740</v>
      </c>
      <c r="F7551" s="1001" t="n">
        <v>82077</v>
      </c>
      <c r="G7551" s="1001" t="s">
        <v>16068</v>
      </c>
      <c r="H7551" s="1128" t="n">
        <v>1851</v>
      </c>
      <c r="I7551" s="1068"/>
    </row>
    <row r="7552" customFormat="false" ht="12.75" hidden="false" customHeight="false" outlineLevel="0" collapsed="false">
      <c r="A7552" s="1001" t="n">
        <v>7550</v>
      </c>
      <c r="B7552" s="1001" t="s">
        <v>16069</v>
      </c>
      <c r="C7552" s="1001" t="s">
        <v>1518</v>
      </c>
      <c r="D7552" s="1001" t="s">
        <v>464</v>
      </c>
      <c r="E7552" s="1001" t="n">
        <v>2120400330</v>
      </c>
      <c r="F7552" s="1001" t="n">
        <v>59033</v>
      </c>
      <c r="G7552" s="1001" t="s">
        <v>16070</v>
      </c>
      <c r="H7552" s="1128" t="n">
        <v>704</v>
      </c>
      <c r="I7552" s="1068"/>
    </row>
    <row r="7553" customFormat="false" ht="12.75" hidden="false" customHeight="false" outlineLevel="0" collapsed="false">
      <c r="A7553" s="1001" t="n">
        <v>7551</v>
      </c>
      <c r="B7553" s="1001" t="s">
        <v>16071</v>
      </c>
      <c r="C7553" s="1001" t="s">
        <v>1084</v>
      </c>
      <c r="D7553" s="1001" t="s">
        <v>850</v>
      </c>
      <c r="E7553" s="1001" t="n">
        <v>1060851310</v>
      </c>
      <c r="F7553" s="1001" t="n">
        <v>30131</v>
      </c>
      <c r="G7553" s="1001" t="s">
        <v>16072</v>
      </c>
      <c r="H7553" s="1128" t="n">
        <v>1953</v>
      </c>
      <c r="I7553" s="1068"/>
    </row>
    <row r="7554" customFormat="false" ht="12.75" hidden="false" customHeight="false" outlineLevel="0" collapsed="false">
      <c r="A7554" s="1001" t="n">
        <v>7552</v>
      </c>
      <c r="B7554" s="1001" t="s">
        <v>16073</v>
      </c>
      <c r="C7554" s="1001" t="s">
        <v>1058</v>
      </c>
      <c r="D7554" s="1001" t="s">
        <v>852</v>
      </c>
      <c r="E7554" s="1001" t="n">
        <v>1031040480</v>
      </c>
      <c r="F7554" s="1001" t="n">
        <v>108048</v>
      </c>
      <c r="G7554" s="1001" t="s">
        <v>16074</v>
      </c>
      <c r="H7554" s="1128" t="n">
        <v>9171</v>
      </c>
      <c r="I7554" s="1068"/>
    </row>
    <row r="7555" customFormat="false" ht="12.75" hidden="false" customHeight="false" outlineLevel="0" collapsed="false">
      <c r="A7555" s="1001" t="n">
        <v>7553</v>
      </c>
      <c r="B7555" s="1001" t="s">
        <v>16075</v>
      </c>
      <c r="C7555" s="1001" t="s">
        <v>1215</v>
      </c>
      <c r="D7555" s="1001" t="s">
        <v>858</v>
      </c>
      <c r="E7555" s="1001" t="n">
        <v>1040141040</v>
      </c>
      <c r="F7555" s="1001" t="n">
        <v>21112</v>
      </c>
      <c r="G7555" s="1001" t="s">
        <v>16076</v>
      </c>
      <c r="H7555" s="1128" t="n">
        <v>985</v>
      </c>
      <c r="I7555" s="1068"/>
    </row>
    <row r="7556" customFormat="false" ht="12.75" hidden="false" customHeight="false" outlineLevel="0" collapsed="false">
      <c r="A7556" s="1001" t="n">
        <v>7554</v>
      </c>
      <c r="B7556" s="1001" t="s">
        <v>16077</v>
      </c>
      <c r="C7556" s="1001" t="s">
        <v>1474</v>
      </c>
      <c r="D7556" s="1001" t="s">
        <v>854</v>
      </c>
      <c r="E7556" s="1001" t="n">
        <v>1011020720</v>
      </c>
      <c r="F7556" s="1001" t="n">
        <v>103072</v>
      </c>
      <c r="G7556" s="1001" t="s">
        <v>16078</v>
      </c>
      <c r="H7556" s="1128" t="n">
        <v>29856</v>
      </c>
      <c r="I7556" s="1068"/>
    </row>
    <row r="7557" customFormat="false" ht="12.75" hidden="false" customHeight="false" outlineLevel="0" collapsed="false">
      <c r="A7557" s="1001" t="n">
        <v>7555</v>
      </c>
      <c r="B7557" s="1001" t="s">
        <v>16079</v>
      </c>
      <c r="C7557" s="1001" t="s">
        <v>942</v>
      </c>
      <c r="D7557" s="1001" t="s">
        <v>847</v>
      </c>
      <c r="E7557" s="1001" t="n">
        <v>3180251530</v>
      </c>
      <c r="F7557" s="1001" t="n">
        <v>78153</v>
      </c>
      <c r="G7557" s="1001" t="s">
        <v>16080</v>
      </c>
      <c r="H7557" s="1128" t="n">
        <v>2674</v>
      </c>
      <c r="I7557" s="1068"/>
    </row>
    <row r="7558" customFormat="false" ht="12.75" hidden="false" customHeight="false" outlineLevel="0" collapsed="false">
      <c r="A7558" s="1001" t="n">
        <v>7556</v>
      </c>
      <c r="B7558" s="1001" t="s">
        <v>16081</v>
      </c>
      <c r="C7558" s="1001" t="s">
        <v>1159</v>
      </c>
      <c r="D7558" s="1001" t="s">
        <v>852</v>
      </c>
      <c r="E7558" s="1001" t="n">
        <v>1030242250</v>
      </c>
      <c r="F7558" s="1001" t="n">
        <v>13239</v>
      </c>
      <c r="G7558" s="1001" t="s">
        <v>16082</v>
      </c>
      <c r="H7558" s="1128" t="n">
        <v>743</v>
      </c>
      <c r="I7558" s="1068"/>
    </row>
    <row r="7559" customFormat="false" ht="12.75" hidden="false" customHeight="false" outlineLevel="0" collapsed="false">
      <c r="A7559" s="1001" t="n">
        <v>7557</v>
      </c>
      <c r="B7559" s="1001" t="s">
        <v>16083</v>
      </c>
      <c r="C7559" s="1001" t="s">
        <v>1151</v>
      </c>
      <c r="D7559" s="1001" t="s">
        <v>852</v>
      </c>
      <c r="E7559" s="1001" t="n">
        <v>1030770750</v>
      </c>
      <c r="F7559" s="1001" t="n">
        <v>14075</v>
      </c>
      <c r="G7559" s="1001" t="s">
        <v>16084</v>
      </c>
      <c r="H7559" s="1128" t="n">
        <v>1063</v>
      </c>
      <c r="I7559" s="1068"/>
    </row>
    <row r="7560" customFormat="false" ht="12.75" hidden="false" customHeight="false" outlineLevel="0" collapsed="false">
      <c r="A7560" s="1001" t="n">
        <v>7558</v>
      </c>
      <c r="B7560" s="1001" t="s">
        <v>16085</v>
      </c>
      <c r="C7560" s="1001" t="s">
        <v>1120</v>
      </c>
      <c r="D7560" s="1001" t="s">
        <v>854</v>
      </c>
      <c r="E7560" s="1001" t="n">
        <v>1010881560</v>
      </c>
      <c r="F7560" s="1001" t="n">
        <v>2158</v>
      </c>
      <c r="G7560" s="1001" t="s">
        <v>16086</v>
      </c>
      <c r="H7560" s="1128" t="n">
        <v>45176</v>
      </c>
      <c r="I7560" s="1068"/>
    </row>
    <row r="7561" customFormat="false" ht="12.75" hidden="false" customHeight="false" outlineLevel="0" collapsed="false">
      <c r="A7561" s="1001" t="n">
        <v>7559</v>
      </c>
      <c r="B7561" s="1001" t="s">
        <v>16087</v>
      </c>
      <c r="C7561" s="1001" t="s">
        <v>881</v>
      </c>
      <c r="D7561" s="1001" t="s">
        <v>852</v>
      </c>
      <c r="E7561" s="1001" t="n">
        <v>1030980860</v>
      </c>
      <c r="F7561" s="1001" t="n">
        <v>97086</v>
      </c>
      <c r="G7561" s="1001" t="s">
        <v>16088</v>
      </c>
      <c r="H7561" s="1128" t="n">
        <v>2734</v>
      </c>
      <c r="I7561" s="1068"/>
    </row>
    <row r="7562" customFormat="false" ht="12.75" hidden="false" customHeight="false" outlineLevel="0" collapsed="false">
      <c r="A7562" s="1001" t="n">
        <v>7560</v>
      </c>
      <c r="B7562" s="1001" t="s">
        <v>16089</v>
      </c>
      <c r="C7562" s="1001" t="s">
        <v>999</v>
      </c>
      <c r="D7562" s="1001" t="s">
        <v>852</v>
      </c>
      <c r="E7562" s="1001" t="n">
        <v>1030122210</v>
      </c>
      <c r="F7562" s="1001" t="n">
        <v>16232</v>
      </c>
      <c r="G7562" s="1001" t="s">
        <v>16090</v>
      </c>
      <c r="H7562" s="1128" t="n">
        <v>7509</v>
      </c>
      <c r="I7562" s="1068"/>
    </row>
    <row r="7563" customFormat="false" ht="12.75" hidden="false" customHeight="false" outlineLevel="0" collapsed="false">
      <c r="A7563" s="1001" t="n">
        <v>7561</v>
      </c>
      <c r="B7563" s="1001" t="s">
        <v>16091</v>
      </c>
      <c r="C7563" s="1001" t="s">
        <v>999</v>
      </c>
      <c r="D7563" s="1001" t="s">
        <v>852</v>
      </c>
      <c r="E7563" s="1001" t="n">
        <v>1030122220</v>
      </c>
      <c r="F7563" s="1001" t="n">
        <v>16233</v>
      </c>
      <c r="G7563" s="1001" t="s">
        <v>16092</v>
      </c>
      <c r="H7563" s="1128" t="n">
        <v>8118</v>
      </c>
      <c r="I7563" s="1068"/>
    </row>
    <row r="7564" customFormat="false" ht="12.75" hidden="false" customHeight="false" outlineLevel="0" collapsed="false">
      <c r="A7564" s="1001" t="n">
        <v>7562</v>
      </c>
      <c r="B7564" s="1001" t="s">
        <v>16093</v>
      </c>
      <c r="C7564" s="1001" t="s">
        <v>881</v>
      </c>
      <c r="D7564" s="1001" t="s">
        <v>852</v>
      </c>
      <c r="E7564" s="1001" t="n">
        <v>1030980873</v>
      </c>
      <c r="F7564" s="1001" t="n">
        <v>97091</v>
      </c>
      <c r="G7564" s="1001" t="s">
        <v>16094</v>
      </c>
      <c r="H7564" s="1128" t="n">
        <v>5508</v>
      </c>
      <c r="I7564" s="1068"/>
    </row>
    <row r="7565" customFormat="false" ht="12.75" hidden="false" customHeight="false" outlineLevel="0" collapsed="false">
      <c r="A7565" s="1001" t="n">
        <v>7563</v>
      </c>
      <c r="B7565" s="1001" t="s">
        <v>16095</v>
      </c>
      <c r="C7565" s="1001" t="s">
        <v>908</v>
      </c>
      <c r="D7565" s="1001" t="s">
        <v>854</v>
      </c>
      <c r="E7565" s="1001" t="n">
        <v>1010272370</v>
      </c>
      <c r="F7565" s="1001" t="n">
        <v>4238</v>
      </c>
      <c r="G7565" s="1001" t="s">
        <v>16096</v>
      </c>
      <c r="H7565" s="1128" t="n">
        <v>562</v>
      </c>
      <c r="I7565" s="1068"/>
    </row>
    <row r="7566" customFormat="false" ht="12.75" hidden="false" customHeight="false" outlineLevel="0" collapsed="false">
      <c r="A7566" s="1001" t="n">
        <v>7564</v>
      </c>
      <c r="B7566" s="1001" t="s">
        <v>16097</v>
      </c>
      <c r="C7566" s="1001" t="s">
        <v>1335</v>
      </c>
      <c r="D7566" s="1001" t="s">
        <v>849</v>
      </c>
      <c r="E7566" s="1001" t="n">
        <v>1080130590</v>
      </c>
      <c r="F7566" s="1001" t="n">
        <v>37059</v>
      </c>
      <c r="G7566" s="1001" t="s">
        <v>16098</v>
      </c>
      <c r="H7566" s="1128" t="n">
        <v>7521</v>
      </c>
      <c r="I7566" s="1068"/>
    </row>
    <row r="7567" customFormat="false" ht="12.75" hidden="false" customHeight="false" outlineLevel="0" collapsed="false">
      <c r="A7567" s="1001" t="n">
        <v>7565</v>
      </c>
      <c r="B7567" s="1001" t="s">
        <v>16099</v>
      </c>
      <c r="C7567" s="1001" t="s">
        <v>1884</v>
      </c>
      <c r="D7567" s="1001" t="s">
        <v>849</v>
      </c>
      <c r="E7567" s="1001" t="n">
        <v>1080320490</v>
      </c>
      <c r="F7567" s="1001" t="n">
        <v>40050</v>
      </c>
      <c r="G7567" s="1001" t="s">
        <v>16100</v>
      </c>
      <c r="H7567" s="1128" t="n">
        <v>1763</v>
      </c>
      <c r="I7567" s="1068"/>
    </row>
    <row r="7568" customFormat="false" ht="12.75" hidden="false" customHeight="false" outlineLevel="0" collapsed="false">
      <c r="A7568" s="1001" t="n">
        <v>7566</v>
      </c>
      <c r="B7568" s="1001" t="s">
        <v>16101</v>
      </c>
      <c r="C7568" s="1001" t="s">
        <v>1055</v>
      </c>
      <c r="D7568" s="1001" t="s">
        <v>852</v>
      </c>
      <c r="E7568" s="1001" t="n">
        <v>1030861200</v>
      </c>
      <c r="F7568" s="1001" t="n">
        <v>12138</v>
      </c>
      <c r="G7568" s="1001" t="s">
        <v>16102</v>
      </c>
      <c r="H7568" s="1128" t="n">
        <v>8652</v>
      </c>
      <c r="I7568" s="1068"/>
    </row>
    <row r="7569" customFormat="false" ht="12.75" hidden="false" customHeight="false" outlineLevel="0" collapsed="false">
      <c r="A7569" s="1001" t="n">
        <v>7567</v>
      </c>
      <c r="B7569" s="1001" t="s">
        <v>16103</v>
      </c>
      <c r="C7569" s="1001" t="s">
        <v>893</v>
      </c>
      <c r="D7569" s="1001" t="s">
        <v>852</v>
      </c>
      <c r="E7569" s="1001" t="n">
        <v>1030492335</v>
      </c>
      <c r="F7569" s="1001" t="n">
        <v>15251</v>
      </c>
      <c r="G7569" s="1001" t="s">
        <v>16104</v>
      </c>
      <c r="H7569" s="1128" t="n">
        <v>5831</v>
      </c>
      <c r="I7569" s="1068"/>
    </row>
    <row r="7570" customFormat="false" ht="12.75" hidden="false" customHeight="false" outlineLevel="0" collapsed="false">
      <c r="A7570" s="1001" t="n">
        <v>7568</v>
      </c>
      <c r="B7570" s="1001" t="s">
        <v>16105</v>
      </c>
      <c r="C7570" s="1001" t="s">
        <v>1110</v>
      </c>
      <c r="D7570" s="1001" t="s">
        <v>858</v>
      </c>
      <c r="E7570" s="1001" t="n">
        <v>1040832020</v>
      </c>
      <c r="F7570" s="1001" t="n">
        <v>22213</v>
      </c>
      <c r="G7570" s="1001" t="s">
        <v>16106</v>
      </c>
      <c r="H7570" s="1128" t="n">
        <v>1795</v>
      </c>
      <c r="I7570" s="1068"/>
    </row>
    <row r="7571" customFormat="false" ht="12.75" hidden="false" customHeight="false" outlineLevel="0" collapsed="false">
      <c r="A7571" s="1001" t="n">
        <v>7569</v>
      </c>
      <c r="B7571" s="1001" t="s">
        <v>16107</v>
      </c>
      <c r="C7571" s="1001" t="s">
        <v>908</v>
      </c>
      <c r="D7571" s="1001" t="s">
        <v>854</v>
      </c>
      <c r="E7571" s="1001" t="n">
        <v>1010272380</v>
      </c>
      <c r="F7571" s="1001" t="n">
        <v>4239</v>
      </c>
      <c r="G7571" s="1001" t="s">
        <v>16108</v>
      </c>
      <c r="H7571" s="1128" t="n">
        <v>1104</v>
      </c>
      <c r="I7571" s="1068"/>
    </row>
    <row r="7572" customFormat="false" ht="12.75" hidden="false" customHeight="false" outlineLevel="0" collapsed="false">
      <c r="A7572" s="1001" t="n">
        <v>7570</v>
      </c>
      <c r="B7572" s="1001" t="s">
        <v>16109</v>
      </c>
      <c r="C7572" s="1001" t="s">
        <v>681</v>
      </c>
      <c r="D7572" s="1001" t="s">
        <v>849</v>
      </c>
      <c r="E7572" s="1001" t="n">
        <v>1080610440</v>
      </c>
      <c r="F7572" s="1001" t="n">
        <v>33044</v>
      </c>
      <c r="G7572" s="1001" t="s">
        <v>16110</v>
      </c>
      <c r="H7572" s="1128" t="n">
        <v>2000</v>
      </c>
      <c r="I7572" s="1068"/>
    </row>
    <row r="7573" customFormat="false" ht="12.75" hidden="false" customHeight="false" outlineLevel="0" collapsed="false">
      <c r="A7573" s="1001" t="n">
        <v>7571</v>
      </c>
      <c r="B7573" s="1001" t="s">
        <v>16111</v>
      </c>
      <c r="C7573" s="1001" t="s">
        <v>893</v>
      </c>
      <c r="D7573" s="1001" t="s">
        <v>852</v>
      </c>
      <c r="E7573" s="1001" t="n">
        <v>1030492340</v>
      </c>
      <c r="F7573" s="1001" t="n">
        <v>15236</v>
      </c>
      <c r="G7573" s="1001" t="s">
        <v>16112</v>
      </c>
      <c r="H7573" s="1128" t="n">
        <v>3332</v>
      </c>
      <c r="I7573" s="1068"/>
    </row>
    <row r="7574" customFormat="false" ht="12.75" hidden="false" customHeight="false" outlineLevel="0" collapsed="false">
      <c r="A7574" s="1001" t="n">
        <v>7572</v>
      </c>
      <c r="B7574" s="1001" t="s">
        <v>16113</v>
      </c>
      <c r="C7574" s="1001" t="s">
        <v>1381</v>
      </c>
      <c r="D7574" s="1001" t="s">
        <v>851</v>
      </c>
      <c r="E7574" s="1001" t="n">
        <v>1070390300</v>
      </c>
      <c r="F7574" s="1001" t="n">
        <v>11030</v>
      </c>
      <c r="G7574" s="1001" t="s">
        <v>16114</v>
      </c>
      <c r="H7574" s="1128" t="n">
        <v>759</v>
      </c>
      <c r="I7574" s="1068"/>
    </row>
    <row r="7575" customFormat="false" ht="12.75" hidden="false" customHeight="false" outlineLevel="0" collapsed="false">
      <c r="A7575" s="1001" t="n">
        <v>7573</v>
      </c>
      <c r="B7575" s="1001" t="s">
        <v>16115</v>
      </c>
      <c r="C7575" s="1001" t="s">
        <v>3453</v>
      </c>
      <c r="D7575" s="1001" t="s">
        <v>458</v>
      </c>
      <c r="E7575" s="1001" t="n">
        <v>2091000070</v>
      </c>
      <c r="F7575" s="1001" t="n">
        <v>100007</v>
      </c>
      <c r="G7575" s="1001" t="s">
        <v>16116</v>
      </c>
      <c r="H7575" s="1128" t="n">
        <v>6066</v>
      </c>
      <c r="I7575" s="1068"/>
    </row>
    <row r="7576" customFormat="false" ht="12.75" hidden="false" customHeight="false" outlineLevel="0" collapsed="false">
      <c r="A7576" s="1001" t="n">
        <v>7574</v>
      </c>
      <c r="B7576" s="1001" t="s">
        <v>16117</v>
      </c>
      <c r="C7576" s="1001" t="s">
        <v>1226</v>
      </c>
      <c r="D7576" s="1001" t="s">
        <v>855</v>
      </c>
      <c r="E7576" s="1001" t="n">
        <v>3160410920</v>
      </c>
      <c r="F7576" s="1001" t="n">
        <v>75093</v>
      </c>
      <c r="G7576" s="1001" t="s">
        <v>16118</v>
      </c>
      <c r="H7576" s="1128" t="n">
        <v>6774</v>
      </c>
      <c r="I7576" s="1068"/>
    </row>
    <row r="7577" customFormat="false" ht="12.75" hidden="false" customHeight="false" outlineLevel="0" collapsed="false">
      <c r="A7577" s="1001" t="n">
        <v>7575</v>
      </c>
      <c r="B7577" s="1001" t="s">
        <v>16119</v>
      </c>
      <c r="C7577" s="1001" t="s">
        <v>945</v>
      </c>
      <c r="D7577" s="1001" t="s">
        <v>852</v>
      </c>
      <c r="E7577" s="1001" t="n">
        <v>1030151860</v>
      </c>
      <c r="F7577" s="1001" t="n">
        <v>17195</v>
      </c>
      <c r="G7577" s="1001" t="s">
        <v>16120</v>
      </c>
      <c r="H7577" s="1128" t="n">
        <v>8018</v>
      </c>
      <c r="I7577" s="1068"/>
    </row>
    <row r="7578" customFormat="false" ht="12.75" hidden="false" customHeight="false" outlineLevel="0" collapsed="false">
      <c r="A7578" s="1001" t="n">
        <v>7576</v>
      </c>
      <c r="B7578" s="1001" t="s">
        <v>16121</v>
      </c>
      <c r="C7578" s="1001" t="s">
        <v>945</v>
      </c>
      <c r="D7578" s="1001" t="s">
        <v>852</v>
      </c>
      <c r="E7578" s="1001" t="n">
        <v>1030151870</v>
      </c>
      <c r="F7578" s="1001" t="n">
        <v>17196</v>
      </c>
      <c r="G7578" s="1001" t="s">
        <v>16122</v>
      </c>
      <c r="H7578" s="1128" t="n">
        <v>3754</v>
      </c>
      <c r="I7578" s="1068"/>
    </row>
    <row r="7579" customFormat="false" ht="12.75" hidden="false" customHeight="false" outlineLevel="0" collapsed="false">
      <c r="A7579" s="1001" t="n">
        <v>7577</v>
      </c>
      <c r="B7579" s="1001" t="s">
        <v>16123</v>
      </c>
      <c r="C7579" s="1001" t="s">
        <v>1035</v>
      </c>
      <c r="D7579" s="1001" t="s">
        <v>854</v>
      </c>
      <c r="E7579" s="1001" t="n">
        <v>1010812800</v>
      </c>
      <c r="F7579" s="1001" t="n">
        <v>1293</v>
      </c>
      <c r="G7579" s="1001" t="s">
        <v>16124</v>
      </c>
      <c r="H7579" s="1128" t="n">
        <v>4782</v>
      </c>
      <c r="I7579" s="1068"/>
    </row>
    <row r="7580" customFormat="false" ht="12.75" hidden="false" customHeight="false" outlineLevel="0" collapsed="false">
      <c r="A7580" s="1001" t="n">
        <v>7578</v>
      </c>
      <c r="B7580" s="1001" t="s">
        <v>16125</v>
      </c>
      <c r="C7580" s="1001" t="s">
        <v>939</v>
      </c>
      <c r="D7580" s="1001" t="s">
        <v>464</v>
      </c>
      <c r="E7580" s="1001" t="n">
        <v>2120330840</v>
      </c>
      <c r="F7580" s="1001" t="n">
        <v>60085</v>
      </c>
      <c r="G7580" s="1001" t="s">
        <v>16126</v>
      </c>
      <c r="H7580" s="1128" t="n">
        <v>19849</v>
      </c>
      <c r="I7580" s="1068"/>
    </row>
    <row r="7581" customFormat="false" ht="12.75" hidden="false" customHeight="false" outlineLevel="0" collapsed="false">
      <c r="A7581" s="1001" t="n">
        <v>7579</v>
      </c>
      <c r="B7581" s="1001" t="s">
        <v>16127</v>
      </c>
      <c r="C7581" s="1001" t="s">
        <v>1009</v>
      </c>
      <c r="D7581" s="1001" t="s">
        <v>861</v>
      </c>
      <c r="E7581" s="1001" t="n">
        <v>1050890900</v>
      </c>
      <c r="F7581" s="1001" t="n">
        <v>23091</v>
      </c>
      <c r="G7581" s="1001" t="s">
        <v>16128</v>
      </c>
      <c r="H7581" s="1128" t="n">
        <v>255985</v>
      </c>
      <c r="I7581" s="1068"/>
    </row>
    <row r="7582" customFormat="false" ht="12.75" hidden="false" customHeight="false" outlineLevel="0" collapsed="false">
      <c r="A7582" s="1001" t="n">
        <v>7580</v>
      </c>
      <c r="B7582" s="1001" t="s">
        <v>16129</v>
      </c>
      <c r="C7582" s="1001" t="s">
        <v>1009</v>
      </c>
      <c r="D7582" s="1001" t="s">
        <v>861</v>
      </c>
      <c r="E7582" s="1001" t="n">
        <v>1050890910</v>
      </c>
      <c r="F7582" s="1001" t="n">
        <v>23092</v>
      </c>
      <c r="G7582" s="1001" t="s">
        <v>16130</v>
      </c>
      <c r="H7582" s="1128" t="n">
        <v>5140</v>
      </c>
      <c r="I7582" s="1068"/>
    </row>
    <row r="7583" customFormat="false" ht="12.75" hidden="false" customHeight="false" outlineLevel="0" collapsed="false">
      <c r="A7583" s="1001" t="n">
        <v>7581</v>
      </c>
      <c r="B7583" s="1001" t="s">
        <v>16131</v>
      </c>
      <c r="C7583" s="1001" t="s">
        <v>1269</v>
      </c>
      <c r="D7583" s="1001" t="s">
        <v>860</v>
      </c>
      <c r="E7583" s="1001" t="n">
        <v>1020040710</v>
      </c>
      <c r="F7583" s="1001" t="n">
        <v>7072</v>
      </c>
      <c r="G7583" s="1001" t="s">
        <v>16132</v>
      </c>
      <c r="H7583" s="1128" t="n">
        <v>1294</v>
      </c>
      <c r="I7583" s="1068"/>
    </row>
    <row r="7584" customFormat="false" ht="12.75" hidden="false" customHeight="false" outlineLevel="0" collapsed="false">
      <c r="A7584" s="1001" t="n">
        <v>7582</v>
      </c>
      <c r="B7584" s="1001" t="s">
        <v>16133</v>
      </c>
      <c r="C7584" s="1001" t="s">
        <v>1117</v>
      </c>
      <c r="D7584" s="1001" t="s">
        <v>852</v>
      </c>
      <c r="E7584" s="1001" t="n">
        <v>1030571700</v>
      </c>
      <c r="F7584" s="1001" t="n">
        <v>18174</v>
      </c>
      <c r="G7584" s="1001" t="s">
        <v>16134</v>
      </c>
      <c r="H7584" s="1128" t="n">
        <v>377</v>
      </c>
      <c r="I7584" s="1068"/>
    </row>
    <row r="7585" customFormat="false" ht="12.75" hidden="false" customHeight="false" outlineLevel="0" collapsed="false">
      <c r="A7585" s="1001" t="n">
        <v>7583</v>
      </c>
      <c r="B7585" s="1001" t="s">
        <v>16135</v>
      </c>
      <c r="C7585" s="1001" t="s">
        <v>1095</v>
      </c>
      <c r="D7585" s="1001" t="s">
        <v>854</v>
      </c>
      <c r="E7585" s="1001" t="n">
        <v>1010960760</v>
      </c>
      <c r="F7585" s="1001" t="n">
        <v>96076</v>
      </c>
      <c r="G7585" s="1001" t="s">
        <v>16136</v>
      </c>
      <c r="H7585" s="1128" t="n">
        <v>1177</v>
      </c>
      <c r="I7585" s="1068"/>
    </row>
    <row r="7586" customFormat="false" ht="12.75" hidden="false" customHeight="false" outlineLevel="0" collapsed="false">
      <c r="A7586" s="1001" t="n">
        <v>7584</v>
      </c>
      <c r="B7586" s="1001" t="s">
        <v>16137</v>
      </c>
      <c r="C7586" s="1001" t="s">
        <v>1117</v>
      </c>
      <c r="D7586" s="1001" t="s">
        <v>852</v>
      </c>
      <c r="E7586" s="1001" t="n">
        <v>1030571710</v>
      </c>
      <c r="F7586" s="1001" t="n">
        <v>18175</v>
      </c>
      <c r="G7586" s="1001" t="s">
        <v>16138</v>
      </c>
      <c r="H7586" s="1128" t="n">
        <v>1187</v>
      </c>
      <c r="I7586" s="1068"/>
    </row>
    <row r="7587" customFormat="false" ht="12.75" hidden="false" customHeight="false" outlineLevel="0" collapsed="false">
      <c r="A7587" s="1001" t="n">
        <v>7585</v>
      </c>
      <c r="B7587" s="1001" t="s">
        <v>16139</v>
      </c>
      <c r="C7587" s="1001" t="s">
        <v>1035</v>
      </c>
      <c r="D7587" s="1001" t="s">
        <v>854</v>
      </c>
      <c r="E7587" s="1001" t="n">
        <v>1010812810</v>
      </c>
      <c r="F7587" s="1001" t="n">
        <v>1294</v>
      </c>
      <c r="G7587" s="1001" t="s">
        <v>16140</v>
      </c>
      <c r="H7587" s="1128" t="n">
        <v>1341</v>
      </c>
      <c r="I7587" s="1068"/>
    </row>
    <row r="7588" customFormat="false" ht="12.75" hidden="false" customHeight="false" outlineLevel="0" collapsed="false">
      <c r="A7588" s="1001" t="n">
        <v>7586</v>
      </c>
      <c r="B7588" s="1001" t="s">
        <v>16141</v>
      </c>
      <c r="C7588" s="1001" t="s">
        <v>1269</v>
      </c>
      <c r="D7588" s="1001" t="s">
        <v>860</v>
      </c>
      <c r="E7588" s="1001" t="n">
        <v>1020040720</v>
      </c>
      <c r="F7588" s="1001" t="n">
        <v>7073</v>
      </c>
      <c r="G7588" s="1001" t="s">
        <v>16142</v>
      </c>
      <c r="H7588" s="1128" t="n">
        <v>2578</v>
      </c>
      <c r="I7588" s="1068"/>
    </row>
    <row r="7589" customFormat="false" ht="12.75" hidden="false" customHeight="false" outlineLevel="0" collapsed="false">
      <c r="A7589" s="1001" t="n">
        <v>7587</v>
      </c>
      <c r="B7589" s="1001" t="s">
        <v>16143</v>
      </c>
      <c r="C7589" s="1001" t="s">
        <v>1159</v>
      </c>
      <c r="D7589" s="1001" t="s">
        <v>852</v>
      </c>
      <c r="E7589" s="1001" t="n">
        <v>1030242280</v>
      </c>
      <c r="F7589" s="1001" t="n">
        <v>13242</v>
      </c>
      <c r="G7589" s="1001" t="s">
        <v>16144</v>
      </c>
      <c r="H7589" s="1128" t="n">
        <v>4118</v>
      </c>
      <c r="I7589" s="1068"/>
    </row>
    <row r="7590" customFormat="false" ht="12.75" hidden="false" customHeight="false" outlineLevel="0" collapsed="false">
      <c r="A7590" s="1001" t="n">
        <v>7588</v>
      </c>
      <c r="B7590" s="1001" t="s">
        <v>16145</v>
      </c>
      <c r="C7590" s="1001" t="s">
        <v>999</v>
      </c>
      <c r="D7590" s="1001" t="s">
        <v>852</v>
      </c>
      <c r="E7590" s="1001" t="n">
        <v>1030122230</v>
      </c>
      <c r="F7590" s="1001" t="n">
        <v>16234</v>
      </c>
      <c r="G7590" s="1001" t="s">
        <v>16146</v>
      </c>
      <c r="H7590" s="1128" t="n">
        <v>4443</v>
      </c>
      <c r="I7590" s="1068"/>
    </row>
    <row r="7591" customFormat="false" ht="12.75" hidden="false" customHeight="false" outlineLevel="0" collapsed="false">
      <c r="A7591" s="1001" t="n">
        <v>7589</v>
      </c>
      <c r="B7591" s="1001" t="s">
        <v>16147</v>
      </c>
      <c r="C7591" s="1001" t="s">
        <v>2168</v>
      </c>
      <c r="D7591" s="1001" t="s">
        <v>849</v>
      </c>
      <c r="E7591" s="1001" t="n">
        <v>1081010200</v>
      </c>
      <c r="F7591" s="1001" t="n">
        <v>99020</v>
      </c>
      <c r="G7591" s="1001" t="s">
        <v>16148</v>
      </c>
      <c r="H7591" s="1128" t="n">
        <v>10045</v>
      </c>
      <c r="I7591" s="1068"/>
    </row>
    <row r="7592" customFormat="false" ht="12.75" hidden="false" customHeight="false" outlineLevel="0" collapsed="false">
      <c r="A7592" s="1001" t="n">
        <v>7590</v>
      </c>
      <c r="B7592" s="1001" t="s">
        <v>16149</v>
      </c>
      <c r="C7592" s="1001" t="s">
        <v>1151</v>
      </c>
      <c r="D7592" s="1001" t="s">
        <v>852</v>
      </c>
      <c r="E7592" s="1001" t="n">
        <v>1030770760</v>
      </c>
      <c r="F7592" s="1001" t="n">
        <v>14076</v>
      </c>
      <c r="G7592" s="1001" t="s">
        <v>16150</v>
      </c>
      <c r="H7592" s="1128" t="n">
        <v>202</v>
      </c>
      <c r="I7592" s="1068"/>
    </row>
    <row r="7593" customFormat="false" ht="12.75" hidden="false" customHeight="false" outlineLevel="0" collapsed="false">
      <c r="A7593" s="1001" t="n">
        <v>7591</v>
      </c>
      <c r="B7593" s="1001" t="s">
        <v>16151</v>
      </c>
      <c r="C7593" s="1001" t="s">
        <v>1084</v>
      </c>
      <c r="D7593" s="1001" t="s">
        <v>850</v>
      </c>
      <c r="E7593" s="1001" t="n">
        <v>1060851320</v>
      </c>
      <c r="F7593" s="1001" t="n">
        <v>30132</v>
      </c>
      <c r="G7593" s="1001" t="s">
        <v>16152</v>
      </c>
      <c r="H7593" s="1128" t="n">
        <v>838</v>
      </c>
      <c r="I7593" s="1068"/>
    </row>
    <row r="7594" customFormat="false" ht="12.75" hidden="false" customHeight="false" outlineLevel="0" collapsed="false">
      <c r="A7594" s="1001" t="n">
        <v>7592</v>
      </c>
      <c r="B7594" s="1001" t="s">
        <v>16153</v>
      </c>
      <c r="C7594" s="1001" t="s">
        <v>2205</v>
      </c>
      <c r="D7594" s="1001" t="s">
        <v>847</v>
      </c>
      <c r="E7594" s="1001" t="n">
        <v>3180970270</v>
      </c>
      <c r="F7594" s="1001" t="n">
        <v>101027</v>
      </c>
      <c r="G7594" s="1001" t="s">
        <v>16154</v>
      </c>
      <c r="H7594" s="1128" t="n">
        <v>1616</v>
      </c>
      <c r="I7594" s="1068"/>
    </row>
    <row r="7595" customFormat="false" ht="12.75" hidden="false" customHeight="false" outlineLevel="0" collapsed="false">
      <c r="A7595" s="1001" t="n">
        <v>7593</v>
      </c>
      <c r="B7595" s="1001" t="s">
        <v>16155</v>
      </c>
      <c r="C7595" s="1001" t="s">
        <v>908</v>
      </c>
      <c r="D7595" s="1001" t="s">
        <v>854</v>
      </c>
      <c r="E7595" s="1001" t="n">
        <v>1010272390</v>
      </c>
      <c r="F7595" s="1001" t="n">
        <v>4240</v>
      </c>
      <c r="G7595" s="1001" t="s">
        <v>16156</v>
      </c>
      <c r="H7595" s="1128" t="n">
        <v>6417</v>
      </c>
      <c r="I7595" s="1068"/>
    </row>
    <row r="7596" customFormat="false" ht="12.75" hidden="false" customHeight="false" outlineLevel="0" collapsed="false">
      <c r="A7596" s="1001" t="n">
        <v>7594</v>
      </c>
      <c r="B7596" s="1001" t="s">
        <v>16157</v>
      </c>
      <c r="C7596" s="1001" t="s">
        <v>875</v>
      </c>
      <c r="D7596" s="1001" t="s">
        <v>861</v>
      </c>
      <c r="E7596" s="1001" t="n">
        <v>1050540970</v>
      </c>
      <c r="F7596" s="1001" t="n">
        <v>28097</v>
      </c>
      <c r="G7596" s="1001" t="s">
        <v>16158</v>
      </c>
      <c r="H7596" s="1128" t="n">
        <v>1720</v>
      </c>
      <c r="I7596" s="1068"/>
    </row>
    <row r="7597" customFormat="false" ht="12.75" hidden="false" customHeight="false" outlineLevel="0" collapsed="false">
      <c r="A7597" s="1001" t="n">
        <v>7595</v>
      </c>
      <c r="B7597" s="1001" t="s">
        <v>16159</v>
      </c>
      <c r="C7597" s="1001" t="s">
        <v>951</v>
      </c>
      <c r="D7597" s="1001" t="s">
        <v>852</v>
      </c>
      <c r="E7597" s="1001" t="n">
        <v>1030261100</v>
      </c>
      <c r="F7597" s="1001" t="n">
        <v>19113</v>
      </c>
      <c r="G7597" s="1001" t="s">
        <v>16160</v>
      </c>
      <c r="H7597" s="1128" t="n">
        <v>3817</v>
      </c>
      <c r="I7597" s="1068"/>
    </row>
    <row r="7598" customFormat="false" ht="12.75" hidden="false" customHeight="false" outlineLevel="0" collapsed="false">
      <c r="A7598" s="1001" t="n">
        <v>7596</v>
      </c>
      <c r="B7598" s="1001" t="s">
        <v>16161</v>
      </c>
      <c r="C7598" s="1001" t="s">
        <v>1032</v>
      </c>
      <c r="D7598" s="1001" t="s">
        <v>854</v>
      </c>
      <c r="E7598" s="1001" t="n">
        <v>1010071130</v>
      </c>
      <c r="F7598" s="1001" t="n">
        <v>5113</v>
      </c>
      <c r="G7598" s="1001" t="s">
        <v>16162</v>
      </c>
      <c r="H7598" s="1128" t="n">
        <v>592</v>
      </c>
      <c r="I7598" s="1068"/>
    </row>
    <row r="7599" customFormat="false" ht="12.75" hidden="false" customHeight="false" outlineLevel="0" collapsed="false">
      <c r="A7599" s="1001" t="n">
        <v>7597</v>
      </c>
      <c r="B7599" s="1001" t="s">
        <v>16163</v>
      </c>
      <c r="C7599" s="1001" t="s">
        <v>378</v>
      </c>
      <c r="D7599" s="1001" t="s">
        <v>854</v>
      </c>
      <c r="E7599" s="1001" t="n">
        <v>1010521510</v>
      </c>
      <c r="F7599" s="1001" t="n">
        <v>3158</v>
      </c>
      <c r="G7599" s="1001" t="s">
        <v>16164</v>
      </c>
      <c r="H7599" s="1128" t="n">
        <v>2015</v>
      </c>
      <c r="I7599" s="1068"/>
    </row>
    <row r="7600" customFormat="false" ht="12.75" hidden="false" customHeight="false" outlineLevel="0" collapsed="false">
      <c r="A7600" s="1001" t="n">
        <v>7598</v>
      </c>
      <c r="B7600" s="1001" t="s">
        <v>16165</v>
      </c>
      <c r="C7600" s="1001" t="s">
        <v>1103</v>
      </c>
      <c r="D7600" s="1001" t="s">
        <v>851</v>
      </c>
      <c r="E7600" s="1001" t="n">
        <v>1070370620</v>
      </c>
      <c r="F7600" s="1001" t="n">
        <v>8066</v>
      </c>
      <c r="G7600" s="1001" t="s">
        <v>16166</v>
      </c>
      <c r="H7600" s="1128" t="n">
        <v>247</v>
      </c>
      <c r="I7600" s="1068"/>
    </row>
    <row r="7601" customFormat="false" ht="12.75" hidden="false" customHeight="false" outlineLevel="0" collapsed="false">
      <c r="A7601" s="1001" t="n">
        <v>7599</v>
      </c>
      <c r="B7601" s="1001" t="s">
        <v>16167</v>
      </c>
      <c r="C7601" s="1001" t="s">
        <v>1009</v>
      </c>
      <c r="D7601" s="1001" t="s">
        <v>861</v>
      </c>
      <c r="E7601" s="1001" t="n">
        <v>1050890920</v>
      </c>
      <c r="F7601" s="1001" t="n">
        <v>23093</v>
      </c>
      <c r="G7601" s="1001" t="s">
        <v>16168</v>
      </c>
      <c r="H7601" s="1128" t="n">
        <v>2498</v>
      </c>
      <c r="I7601" s="1068"/>
    </row>
    <row r="7602" customFormat="false" ht="12.75" hidden="false" customHeight="false" outlineLevel="0" collapsed="false">
      <c r="A7602" s="1001" t="n">
        <v>7600</v>
      </c>
      <c r="B7602" s="1001" t="s">
        <v>16169</v>
      </c>
      <c r="C7602" s="1001" t="s">
        <v>1035</v>
      </c>
      <c r="D7602" s="1001" t="s">
        <v>854</v>
      </c>
      <c r="E7602" s="1001" t="n">
        <v>1010812820</v>
      </c>
      <c r="F7602" s="1001" t="n">
        <v>1295</v>
      </c>
      <c r="G7602" s="1001" t="s">
        <v>16170</v>
      </c>
      <c r="H7602" s="1128" t="n">
        <v>753</v>
      </c>
      <c r="I7602" s="1068"/>
    </row>
    <row r="7603" customFormat="false" ht="12.75" hidden="false" customHeight="false" outlineLevel="0" collapsed="false">
      <c r="A7603" s="1001" t="n">
        <v>7601</v>
      </c>
      <c r="B7603" s="1001" t="s">
        <v>16171</v>
      </c>
      <c r="C7603" s="1001" t="s">
        <v>945</v>
      </c>
      <c r="D7603" s="1001" t="s">
        <v>852</v>
      </c>
      <c r="E7603" s="1001" t="n">
        <v>1030151880</v>
      </c>
      <c r="F7603" s="1001" t="n">
        <v>17197</v>
      </c>
      <c r="G7603" s="1001" t="s">
        <v>16172</v>
      </c>
      <c r="H7603" s="1128" t="n">
        <v>4181</v>
      </c>
      <c r="I7603" s="1068"/>
    </row>
    <row r="7604" customFormat="false" ht="12.75" hidden="false" customHeight="false" outlineLevel="0" collapsed="false">
      <c r="A7604" s="1001" t="n">
        <v>7602</v>
      </c>
      <c r="B7604" s="1001" t="s">
        <v>16173</v>
      </c>
      <c r="C7604" s="1001" t="s">
        <v>957</v>
      </c>
      <c r="D7604" s="1001" t="s">
        <v>464</v>
      </c>
      <c r="E7604" s="1001" t="n">
        <v>2120910560</v>
      </c>
      <c r="F7604" s="1001" t="n">
        <v>56057</v>
      </c>
      <c r="G7604" s="1001" t="s">
        <v>16174</v>
      </c>
      <c r="H7604" s="1128" t="n">
        <v>13384</v>
      </c>
      <c r="I7604" s="1068"/>
    </row>
    <row r="7605" customFormat="false" ht="12.75" hidden="false" customHeight="false" outlineLevel="0" collapsed="false">
      <c r="A7605" s="1001" t="n">
        <v>7603</v>
      </c>
      <c r="B7605" s="1001" t="s">
        <v>16175</v>
      </c>
      <c r="C7605" s="1001" t="s">
        <v>1187</v>
      </c>
      <c r="D7605" s="1001" t="s">
        <v>849</v>
      </c>
      <c r="E7605" s="1001" t="n">
        <v>1080680420</v>
      </c>
      <c r="F7605" s="1001" t="n">
        <v>35042</v>
      </c>
      <c r="G7605" s="1001" t="s">
        <v>16176</v>
      </c>
      <c r="H7605" s="1128" t="n">
        <v>1784</v>
      </c>
      <c r="I7605" s="1068"/>
    </row>
    <row r="7606" customFormat="false" ht="12.75" hidden="false" customHeight="false" outlineLevel="0" collapsed="false">
      <c r="A7606" s="1001" t="n">
        <v>7604</v>
      </c>
      <c r="B7606" s="1001" t="s">
        <v>16177</v>
      </c>
      <c r="C7606" s="1001" t="s">
        <v>908</v>
      </c>
      <c r="D7606" s="1001" t="s">
        <v>854</v>
      </c>
      <c r="E7606" s="1001" t="n">
        <v>1010272400</v>
      </c>
      <c r="F7606" s="1001" t="n">
        <v>4241</v>
      </c>
      <c r="G7606" s="1001" t="s">
        <v>16178</v>
      </c>
      <c r="H7606" s="1128" t="n">
        <v>2352</v>
      </c>
      <c r="I7606" s="1068"/>
    </row>
    <row r="7607" customFormat="false" ht="12.75" hidden="false" customHeight="false" outlineLevel="0" collapsed="false">
      <c r="A7607" s="1001" t="n">
        <v>7605</v>
      </c>
      <c r="B7607" s="1001" t="s">
        <v>16179</v>
      </c>
      <c r="C7607" s="1001" t="s">
        <v>945</v>
      </c>
      <c r="D7607" s="1001" t="s">
        <v>852</v>
      </c>
      <c r="E7607" s="1001" t="n">
        <v>1030151890</v>
      </c>
      <c r="F7607" s="1001" t="n">
        <v>17198</v>
      </c>
      <c r="G7607" s="1001" t="s">
        <v>16180</v>
      </c>
      <c r="H7607" s="1128" t="n">
        <v>1473</v>
      </c>
      <c r="I7607" s="1068"/>
    </row>
    <row r="7608" customFormat="false" ht="12.75" hidden="false" customHeight="false" outlineLevel="0" collapsed="false">
      <c r="A7608" s="1001" t="n">
        <v>7606</v>
      </c>
      <c r="B7608" s="1001" t="s">
        <v>16181</v>
      </c>
      <c r="C7608" s="1001" t="s">
        <v>1381</v>
      </c>
      <c r="D7608" s="1001" t="s">
        <v>851</v>
      </c>
      <c r="E7608" s="1001" t="n">
        <v>1070390310</v>
      </c>
      <c r="F7608" s="1001" t="n">
        <v>11031</v>
      </c>
      <c r="G7608" s="1001" t="s">
        <v>16182</v>
      </c>
      <c r="H7608" s="1128" t="n">
        <v>7212</v>
      </c>
      <c r="I7608" s="1068"/>
    </row>
    <row r="7609" customFormat="false" ht="12.75" hidden="false" customHeight="false" outlineLevel="0" collapsed="false">
      <c r="A7609" s="1001" t="n">
        <v>7607</v>
      </c>
      <c r="B7609" s="1001" t="s">
        <v>16183</v>
      </c>
      <c r="C7609" s="1001" t="s">
        <v>1187</v>
      </c>
      <c r="D7609" s="1001" t="s">
        <v>849</v>
      </c>
      <c r="E7609" s="1001" t="n">
        <v>1080680430</v>
      </c>
      <c r="F7609" s="1001" t="n">
        <v>35043</v>
      </c>
      <c r="G7609" s="1001" t="s">
        <v>16184</v>
      </c>
      <c r="H7609" s="1128" t="n">
        <v>4298</v>
      </c>
      <c r="I7609" s="1068"/>
    </row>
    <row r="7610" customFormat="false" ht="12.75" hidden="false" customHeight="false" outlineLevel="0" collapsed="false">
      <c r="A7610" s="1001" t="n">
        <v>7608</v>
      </c>
      <c r="B7610" s="1001" t="s">
        <v>16185</v>
      </c>
      <c r="C7610" s="1001" t="s">
        <v>1125</v>
      </c>
      <c r="D7610" s="1001" t="s">
        <v>851</v>
      </c>
      <c r="E7610" s="1001" t="n">
        <v>1070740670</v>
      </c>
      <c r="F7610" s="1001" t="n">
        <v>9067</v>
      </c>
      <c r="G7610" s="1001" t="s">
        <v>16186</v>
      </c>
      <c r="H7610" s="1128" t="n">
        <v>795</v>
      </c>
      <c r="I7610" s="1068"/>
    </row>
    <row r="7611" customFormat="false" ht="12.75" hidden="false" customHeight="false" outlineLevel="0" collapsed="false">
      <c r="A7611" s="1001" t="n">
        <v>7609</v>
      </c>
      <c r="B7611" s="1001" t="s">
        <v>16187</v>
      </c>
      <c r="C7611" s="1001" t="s">
        <v>954</v>
      </c>
      <c r="D7611" s="1001" t="s">
        <v>852</v>
      </c>
      <c r="E7611" s="1001" t="n">
        <v>1030450660</v>
      </c>
      <c r="F7611" s="1001" t="n">
        <v>20066</v>
      </c>
      <c r="G7611" s="1001" t="s">
        <v>16188</v>
      </c>
      <c r="H7611" s="1128" t="n">
        <v>19781</v>
      </c>
      <c r="I7611" s="1068"/>
    </row>
    <row r="7612" customFormat="false" ht="12.75" hidden="false" customHeight="false" outlineLevel="0" collapsed="false">
      <c r="A7612" s="1001" t="n">
        <v>7610</v>
      </c>
      <c r="B7612" s="1001" t="s">
        <v>16189</v>
      </c>
      <c r="C7612" s="1001" t="s">
        <v>999</v>
      </c>
      <c r="D7612" s="1001" t="s">
        <v>852</v>
      </c>
      <c r="E7612" s="1001" t="n">
        <v>1030122240</v>
      </c>
      <c r="F7612" s="1001" t="n">
        <v>16235</v>
      </c>
      <c r="G7612" s="1001" t="s">
        <v>16190</v>
      </c>
      <c r="H7612" s="1128" t="n">
        <v>1123</v>
      </c>
      <c r="I7612" s="1068"/>
    </row>
    <row r="7613" customFormat="false" ht="12.75" hidden="false" customHeight="false" outlineLevel="0" collapsed="false">
      <c r="A7613" s="1001" t="n">
        <v>7611</v>
      </c>
      <c r="B7613" s="1001" t="s">
        <v>16191</v>
      </c>
      <c r="C7613" s="1001" t="s">
        <v>928</v>
      </c>
      <c r="D7613" s="1001" t="s">
        <v>857</v>
      </c>
      <c r="E7613" s="1001" t="n">
        <v>4190210510</v>
      </c>
      <c r="F7613" s="1001" t="n">
        <v>87053</v>
      </c>
      <c r="G7613" s="1001" t="s">
        <v>16192</v>
      </c>
      <c r="H7613" s="1128" t="n">
        <v>8789</v>
      </c>
      <c r="I7613" s="1068"/>
    </row>
    <row r="7614" customFormat="false" ht="12.75" hidden="false" customHeight="false" outlineLevel="0" collapsed="false">
      <c r="A7614" s="1001" t="n">
        <v>7612</v>
      </c>
      <c r="B7614" s="1001" t="s">
        <v>16193</v>
      </c>
      <c r="C7614" s="1001" t="s">
        <v>1032</v>
      </c>
      <c r="D7614" s="1001" t="s">
        <v>854</v>
      </c>
      <c r="E7614" s="1001" t="n">
        <v>1010071140</v>
      </c>
      <c r="F7614" s="1001" t="n">
        <v>5114</v>
      </c>
      <c r="G7614" s="1001" t="s">
        <v>16194</v>
      </c>
      <c r="H7614" s="1128" t="n">
        <v>250</v>
      </c>
      <c r="I7614" s="1068"/>
    </row>
    <row r="7615" customFormat="false" ht="12.75" hidden="false" customHeight="false" outlineLevel="0" collapsed="false">
      <c r="A7615" s="1001" t="n">
        <v>7613</v>
      </c>
      <c r="B7615" s="1001" t="s">
        <v>16195</v>
      </c>
      <c r="C7615" s="1001" t="s">
        <v>1035</v>
      </c>
      <c r="D7615" s="1001" t="s">
        <v>854</v>
      </c>
      <c r="E7615" s="1001" t="n">
        <v>1010812830</v>
      </c>
      <c r="F7615" s="1001" t="n">
        <v>1296</v>
      </c>
      <c r="G7615" s="1001" t="s">
        <v>16196</v>
      </c>
      <c r="H7615" s="1128" t="n">
        <v>257</v>
      </c>
      <c r="I7615" s="1068"/>
    </row>
    <row r="7616" customFormat="false" ht="12.75" hidden="false" customHeight="false" outlineLevel="0" collapsed="false">
      <c r="A7616" s="1001" t="n">
        <v>7614</v>
      </c>
      <c r="B7616" s="1001" t="s">
        <v>16197</v>
      </c>
      <c r="C7616" s="1001" t="s">
        <v>1187</v>
      </c>
      <c r="D7616" s="1001" t="s">
        <v>849</v>
      </c>
      <c r="E7616" s="1001" t="n">
        <v>1080680440</v>
      </c>
      <c r="F7616" s="1001" t="n">
        <v>35044</v>
      </c>
      <c r="G7616" s="1001" t="s">
        <v>16198</v>
      </c>
      <c r="H7616" s="1128" t="n">
        <v>3338</v>
      </c>
      <c r="I7616" s="1068"/>
    </row>
    <row r="7617" customFormat="false" ht="12.75" hidden="false" customHeight="false" outlineLevel="0" collapsed="false">
      <c r="A7617" s="1001" t="n">
        <v>7615</v>
      </c>
      <c r="B7617" s="1001" t="s">
        <v>16199</v>
      </c>
      <c r="C7617" s="1001" t="s">
        <v>1344</v>
      </c>
      <c r="D7617" s="1001" t="s">
        <v>458</v>
      </c>
      <c r="E7617" s="1001" t="n">
        <v>2090430330</v>
      </c>
      <c r="F7617" s="1001" t="n">
        <v>46033</v>
      </c>
      <c r="G7617" s="1001" t="s">
        <v>16200</v>
      </c>
      <c r="H7617" s="1128" t="n">
        <v>61045</v>
      </c>
      <c r="I7617" s="1068"/>
    </row>
    <row r="7618" customFormat="false" ht="12.75" hidden="false" customHeight="false" outlineLevel="0" collapsed="false">
      <c r="A7618" s="1001" t="n">
        <v>7616</v>
      </c>
      <c r="B7618" s="1001" t="s">
        <v>16201</v>
      </c>
      <c r="C7618" s="1001" t="s">
        <v>1032</v>
      </c>
      <c r="D7618" s="1001" t="s">
        <v>854</v>
      </c>
      <c r="E7618" s="1001" t="n">
        <v>1010071150</v>
      </c>
      <c r="F7618" s="1001" t="n">
        <v>5115</v>
      </c>
      <c r="G7618" s="1001" t="s">
        <v>16202</v>
      </c>
      <c r="H7618" s="1128" t="n">
        <v>868</v>
      </c>
      <c r="I7618" s="1068"/>
    </row>
    <row r="7619" customFormat="false" ht="12.75" hidden="false" customHeight="false" outlineLevel="0" collapsed="false">
      <c r="A7619" s="1001" t="n">
        <v>7617</v>
      </c>
      <c r="B7619" s="1001" t="s">
        <v>16203</v>
      </c>
      <c r="C7619" s="1001" t="s">
        <v>962</v>
      </c>
      <c r="D7619" s="1001" t="s">
        <v>847</v>
      </c>
      <c r="E7619" s="1001" t="n">
        <v>3181030470</v>
      </c>
      <c r="F7619" s="1001" t="n">
        <v>102047</v>
      </c>
      <c r="G7619" s="1001" t="s">
        <v>16204</v>
      </c>
      <c r="H7619" s="1128" t="n">
        <v>31480</v>
      </c>
      <c r="I7619" s="1068"/>
    </row>
    <row r="7620" customFormat="false" ht="12.75" hidden="false" customHeight="false" outlineLevel="0" collapsed="false">
      <c r="A7620" s="1001" t="n">
        <v>7618</v>
      </c>
      <c r="B7620" s="1001" t="s">
        <v>16205</v>
      </c>
      <c r="C7620" s="1001" t="s">
        <v>922</v>
      </c>
      <c r="D7620" s="1001" t="s">
        <v>848</v>
      </c>
      <c r="E7620" s="1001" t="n">
        <v>3150721560</v>
      </c>
      <c r="F7620" s="1001" t="n">
        <v>65156</v>
      </c>
      <c r="G7620" s="1001" t="s">
        <v>16206</v>
      </c>
      <c r="H7620" s="1128" t="n">
        <v>3215</v>
      </c>
      <c r="I7620" s="1068"/>
    </row>
    <row r="7621" customFormat="false" ht="12.75" hidden="false" customHeight="false" outlineLevel="0" collapsed="false">
      <c r="A7621" s="1001" t="n">
        <v>7619</v>
      </c>
      <c r="B7621" s="1001" t="s">
        <v>16207</v>
      </c>
      <c r="C7621" s="1001" t="s">
        <v>939</v>
      </c>
      <c r="D7621" s="1001" t="s">
        <v>464</v>
      </c>
      <c r="E7621" s="1001" t="n">
        <v>2120330850</v>
      </c>
      <c r="F7621" s="1001" t="n">
        <v>60086</v>
      </c>
      <c r="G7621" s="1001" t="s">
        <v>16208</v>
      </c>
      <c r="H7621" s="1128" t="n">
        <v>743</v>
      </c>
      <c r="I7621" s="1068"/>
    </row>
    <row r="7622" customFormat="false" ht="12.75" hidden="false" customHeight="false" outlineLevel="0" collapsed="false">
      <c r="A7622" s="1001" t="n">
        <v>7620</v>
      </c>
      <c r="B7622" s="1001" t="s">
        <v>16209</v>
      </c>
      <c r="C7622" s="1001" t="s">
        <v>1250</v>
      </c>
      <c r="D7622" s="1001" t="s">
        <v>857</v>
      </c>
      <c r="E7622" s="1001" t="n">
        <v>4190550750</v>
      </c>
      <c r="F7622" s="1001" t="n">
        <v>82078</v>
      </c>
      <c r="G7622" s="1001" t="s">
        <v>16210</v>
      </c>
      <c r="H7622" s="1128" t="n">
        <v>2461</v>
      </c>
      <c r="I7622" s="1068"/>
    </row>
    <row r="7623" customFormat="false" ht="12.75" hidden="false" customHeight="false" outlineLevel="0" collapsed="false">
      <c r="A7623" s="1001" t="n">
        <v>7621</v>
      </c>
      <c r="B7623" s="1001" t="s">
        <v>16211</v>
      </c>
      <c r="C7623" s="1001" t="s">
        <v>1881</v>
      </c>
      <c r="D7623" s="1001" t="s">
        <v>458</v>
      </c>
      <c r="E7623" s="1001" t="n">
        <v>2090300490</v>
      </c>
      <c r="F7623" s="1001" t="n">
        <v>48049</v>
      </c>
      <c r="G7623" s="1001" t="s">
        <v>16212</v>
      </c>
      <c r="H7623" s="1128" t="n">
        <v>8022</v>
      </c>
      <c r="I7623" s="1068"/>
    </row>
    <row r="7624" customFormat="false" ht="12.75" hidden="false" customHeight="false" outlineLevel="0" collapsed="false">
      <c r="A7624" s="1001" t="n">
        <v>7622</v>
      </c>
      <c r="B7624" s="1001" t="s">
        <v>16213</v>
      </c>
      <c r="C7624" s="1001" t="s">
        <v>1071</v>
      </c>
      <c r="D7624" s="1001" t="s">
        <v>861</v>
      </c>
      <c r="E7624" s="1001" t="n">
        <v>1050901160</v>
      </c>
      <c r="F7624" s="1001" t="n">
        <v>24116</v>
      </c>
      <c r="G7624" s="1001" t="s">
        <v>16214</v>
      </c>
      <c r="H7624" s="1128" t="n">
        <v>110293</v>
      </c>
      <c r="I7624" s="1068"/>
    </row>
    <row r="7625" customFormat="false" ht="12.75" hidden="false" customHeight="false" outlineLevel="0" collapsed="false">
      <c r="A7625" s="1001" t="n">
        <v>7623</v>
      </c>
      <c r="B7625" s="1001" t="s">
        <v>16215</v>
      </c>
      <c r="C7625" s="1001" t="s">
        <v>905</v>
      </c>
      <c r="D7625" s="1001" t="s">
        <v>855</v>
      </c>
      <c r="E7625" s="1001" t="n">
        <v>3160310570</v>
      </c>
      <c r="F7625" s="1001" t="n">
        <v>71059</v>
      </c>
      <c r="G7625" s="1001" t="s">
        <v>16216</v>
      </c>
      <c r="H7625" s="1128" t="n">
        <v>7353</v>
      </c>
      <c r="I7625" s="1068"/>
    </row>
    <row r="7626" customFormat="false" ht="12.75" hidden="false" customHeight="false" outlineLevel="0" collapsed="false">
      <c r="A7626" s="1001" t="n">
        <v>7624</v>
      </c>
      <c r="B7626" s="1001" t="s">
        <v>16217</v>
      </c>
      <c r="C7626" s="1001" t="s">
        <v>925</v>
      </c>
      <c r="D7626" s="1001" t="s">
        <v>848</v>
      </c>
      <c r="E7626" s="1001" t="n">
        <v>3150510860</v>
      </c>
      <c r="F7626" s="1001" t="n">
        <v>63086</v>
      </c>
      <c r="G7626" s="1001" t="s">
        <v>16218</v>
      </c>
      <c r="H7626" s="1128" t="n">
        <v>20363</v>
      </c>
      <c r="I7626" s="1068"/>
    </row>
    <row r="7627" customFormat="false" ht="12.75" hidden="false" customHeight="false" outlineLevel="0" collapsed="false">
      <c r="A7627" s="1001" t="n">
        <v>7625</v>
      </c>
      <c r="B7627" s="1001" t="s">
        <v>16219</v>
      </c>
      <c r="C7627" s="1001" t="s">
        <v>939</v>
      </c>
      <c r="D7627" s="1001" t="s">
        <v>464</v>
      </c>
      <c r="E7627" s="1001" t="n">
        <v>2120330860</v>
      </c>
      <c r="F7627" s="1001" t="n">
        <v>60087</v>
      </c>
      <c r="G7627" s="1001" t="s">
        <v>16220</v>
      </c>
      <c r="H7627" s="1128" t="n">
        <v>2072</v>
      </c>
      <c r="I7627" s="1068"/>
    </row>
    <row r="7628" customFormat="false" ht="12.75" hidden="false" customHeight="false" outlineLevel="0" collapsed="false">
      <c r="A7628" s="1001" t="n">
        <v>7626</v>
      </c>
      <c r="B7628" s="1001" t="s">
        <v>16221</v>
      </c>
      <c r="C7628" s="1001" t="s">
        <v>908</v>
      </c>
      <c r="D7628" s="1001" t="s">
        <v>854</v>
      </c>
      <c r="E7628" s="1001" t="n">
        <v>1010272410</v>
      </c>
      <c r="F7628" s="1001" t="n">
        <v>4242</v>
      </c>
      <c r="G7628" s="1001" t="s">
        <v>16222</v>
      </c>
      <c r="H7628" s="1128" t="n">
        <v>3168</v>
      </c>
      <c r="I7628" s="1068"/>
    </row>
    <row r="7629" customFormat="false" ht="12.75" hidden="false" customHeight="false" outlineLevel="0" collapsed="false">
      <c r="A7629" s="1001" t="n">
        <v>7627</v>
      </c>
      <c r="B7629" s="1001" t="s">
        <v>16223</v>
      </c>
      <c r="C7629" s="1001" t="s">
        <v>890</v>
      </c>
      <c r="D7629" s="1001" t="s">
        <v>468</v>
      </c>
      <c r="E7629" s="1001" t="n">
        <v>3130600450</v>
      </c>
      <c r="F7629" s="1001" t="n">
        <v>68045</v>
      </c>
      <c r="G7629" s="1001" t="s">
        <v>16224</v>
      </c>
      <c r="H7629" s="1128" t="n">
        <v>381</v>
      </c>
      <c r="I7629" s="1068"/>
    </row>
    <row r="7630" customFormat="false" ht="12.75" hidden="false" customHeight="false" outlineLevel="0" collapsed="false">
      <c r="A7630" s="1001" t="n">
        <v>7628</v>
      </c>
      <c r="B7630" s="1001" t="s">
        <v>16225</v>
      </c>
      <c r="C7630" s="1001" t="s">
        <v>378</v>
      </c>
      <c r="D7630" s="1001" t="s">
        <v>854</v>
      </c>
      <c r="E7630" s="1001" t="n">
        <v>1010521520</v>
      </c>
      <c r="F7630" s="1001" t="n">
        <v>3159</v>
      </c>
      <c r="G7630" s="1001" t="s">
        <v>16226</v>
      </c>
      <c r="H7630" s="1128" t="n">
        <v>826</v>
      </c>
      <c r="I7630" s="1068"/>
    </row>
    <row r="7631" customFormat="false" ht="12.75" hidden="false" customHeight="false" outlineLevel="0" collapsed="false">
      <c r="A7631" s="1001" t="n">
        <v>7629</v>
      </c>
      <c r="B7631" s="1001" t="s">
        <v>16227</v>
      </c>
      <c r="C7631" s="1001" t="s">
        <v>2351</v>
      </c>
      <c r="D7631" s="1001" t="s">
        <v>458</v>
      </c>
      <c r="E7631" s="1001" t="n">
        <v>2090620370</v>
      </c>
      <c r="F7631" s="1001" t="n">
        <v>50038</v>
      </c>
      <c r="G7631" s="1001" t="s">
        <v>16228</v>
      </c>
      <c r="H7631" s="1128" t="n">
        <v>8553</v>
      </c>
      <c r="I7631" s="1068"/>
    </row>
    <row r="7632" customFormat="false" ht="12.75" hidden="false" customHeight="false" outlineLevel="0" collapsed="false">
      <c r="A7632" s="1001" t="n">
        <v>7630</v>
      </c>
      <c r="B7632" s="1001" t="s">
        <v>16229</v>
      </c>
      <c r="C7632" s="1001" t="s">
        <v>1012</v>
      </c>
      <c r="D7632" s="1001" t="s">
        <v>464</v>
      </c>
      <c r="E7632" s="1001" t="n">
        <v>2120701110</v>
      </c>
      <c r="F7632" s="1001" t="n">
        <v>58112</v>
      </c>
      <c r="G7632" s="1001" t="s">
        <v>16230</v>
      </c>
      <c r="H7632" s="1128" t="n">
        <v>3624</v>
      </c>
      <c r="I7632" s="1068"/>
    </row>
    <row r="7633" customFormat="false" ht="12.75" hidden="false" customHeight="false" outlineLevel="0" collapsed="false">
      <c r="A7633" s="1001" t="n">
        <v>7631</v>
      </c>
      <c r="B7633" s="1001" t="s">
        <v>16231</v>
      </c>
      <c r="C7633" s="1001" t="s">
        <v>1024</v>
      </c>
      <c r="D7633" s="1001" t="s">
        <v>856</v>
      </c>
      <c r="E7633" s="1001" t="n">
        <v>4200730742</v>
      </c>
      <c r="F7633" s="1001" t="n">
        <v>90082</v>
      </c>
      <c r="G7633" s="1001" t="s">
        <v>16232</v>
      </c>
      <c r="H7633" s="1128" t="n">
        <v>1623</v>
      </c>
      <c r="I7633" s="1068"/>
    </row>
    <row r="7634" customFormat="false" ht="12.75" hidden="false" customHeight="false" outlineLevel="0" collapsed="false">
      <c r="A7634" s="1001" t="n">
        <v>7632</v>
      </c>
      <c r="B7634" s="1001" t="s">
        <v>16233</v>
      </c>
      <c r="C7634" s="1001" t="s">
        <v>1117</v>
      </c>
      <c r="D7634" s="1001" t="s">
        <v>852</v>
      </c>
      <c r="E7634" s="1001" t="n">
        <v>1030571720</v>
      </c>
      <c r="F7634" s="1001" t="n">
        <v>18176</v>
      </c>
      <c r="G7634" s="1001" t="s">
        <v>16234</v>
      </c>
      <c r="H7634" s="1128" t="n">
        <v>6555</v>
      </c>
      <c r="I7634" s="1068"/>
    </row>
    <row r="7635" customFormat="false" ht="12.75" hidden="false" customHeight="false" outlineLevel="0" collapsed="false">
      <c r="A7635" s="1001" t="n">
        <v>7633</v>
      </c>
      <c r="B7635" s="1001" t="s">
        <v>16235</v>
      </c>
      <c r="C7635" s="1001" t="s">
        <v>1330</v>
      </c>
      <c r="D7635" s="1001" t="s">
        <v>861</v>
      </c>
      <c r="E7635" s="1001" t="n">
        <v>1050840890</v>
      </c>
      <c r="F7635" s="1001" t="n">
        <v>26090</v>
      </c>
      <c r="G7635" s="1001" t="s">
        <v>16236</v>
      </c>
      <c r="H7635" s="1128" t="n">
        <v>3690</v>
      </c>
      <c r="I7635" s="1068"/>
    </row>
    <row r="7636" customFormat="false" ht="12.75" hidden="false" customHeight="false" outlineLevel="0" collapsed="false">
      <c r="A7636" s="1001" t="n">
        <v>7634</v>
      </c>
      <c r="B7636" s="1001" t="s">
        <v>16237</v>
      </c>
      <c r="C7636" s="1001" t="s">
        <v>1035</v>
      </c>
      <c r="D7636" s="1001" t="s">
        <v>854</v>
      </c>
      <c r="E7636" s="1001" t="n">
        <v>1010812850</v>
      </c>
      <c r="F7636" s="1001" t="n">
        <v>1298</v>
      </c>
      <c r="G7636" s="1001" t="s">
        <v>16238</v>
      </c>
      <c r="H7636" s="1128" t="n">
        <v>482</v>
      </c>
      <c r="I7636" s="1068"/>
    </row>
    <row r="7637" customFormat="false" ht="12.75" hidden="false" customHeight="false" outlineLevel="0" collapsed="false">
      <c r="A7637" s="1001" t="n">
        <v>7635</v>
      </c>
      <c r="B7637" s="1001" t="s">
        <v>16239</v>
      </c>
      <c r="C7637" s="1001" t="s">
        <v>905</v>
      </c>
      <c r="D7637" s="1001" t="s">
        <v>855</v>
      </c>
      <c r="E7637" s="1001" t="n">
        <v>3160310580</v>
      </c>
      <c r="F7637" s="1001" t="n">
        <v>71060</v>
      </c>
      <c r="G7637" s="1001" t="s">
        <v>16240</v>
      </c>
      <c r="H7637" s="1128" t="n">
        <v>13434</v>
      </c>
      <c r="I7637" s="1068"/>
    </row>
    <row r="7638" customFormat="false" ht="12.75" hidden="false" customHeight="false" outlineLevel="0" collapsed="false">
      <c r="A7638" s="1001" t="n">
        <v>7636</v>
      </c>
      <c r="B7638" s="1001" t="s">
        <v>16241</v>
      </c>
      <c r="C7638" s="1001" t="s">
        <v>899</v>
      </c>
      <c r="D7638" s="1001" t="s">
        <v>846</v>
      </c>
      <c r="E7638" s="1001" t="n">
        <v>3170640950</v>
      </c>
      <c r="F7638" s="1001" t="n">
        <v>76096</v>
      </c>
      <c r="G7638" s="1001" t="s">
        <v>16242</v>
      </c>
      <c r="H7638" s="1128" t="n">
        <v>2683</v>
      </c>
      <c r="I7638" s="1068"/>
    </row>
    <row r="7639" customFormat="false" ht="12.75" hidden="false" customHeight="false" outlineLevel="0" collapsed="false">
      <c r="A7639" s="1001" t="n">
        <v>7637</v>
      </c>
      <c r="B7639" s="1001" t="s">
        <v>16243</v>
      </c>
      <c r="C7639" s="1001" t="s">
        <v>922</v>
      </c>
      <c r="D7639" s="1001" t="s">
        <v>848</v>
      </c>
      <c r="E7639" s="1001" t="n">
        <v>3150721570</v>
      </c>
      <c r="F7639" s="1001" t="n">
        <v>65157</v>
      </c>
      <c r="G7639" s="1001" t="s">
        <v>16244</v>
      </c>
      <c r="H7639" s="1128" t="n">
        <v>7318</v>
      </c>
      <c r="I7639" s="1068"/>
    </row>
    <row r="7640" customFormat="false" ht="12.75" hidden="false" customHeight="false" outlineLevel="0" collapsed="false">
      <c r="A7640" s="1001" t="n">
        <v>7638</v>
      </c>
      <c r="B7640" s="1001" t="s">
        <v>16245</v>
      </c>
      <c r="C7640" s="1001" t="s">
        <v>999</v>
      </c>
      <c r="D7640" s="1001" t="s">
        <v>852</v>
      </c>
      <c r="E7640" s="1001" t="n">
        <v>1030122250</v>
      </c>
      <c r="F7640" s="1001" t="n">
        <v>16236</v>
      </c>
      <c r="G7640" s="1001" t="s">
        <v>16246</v>
      </c>
      <c r="H7640" s="1128" t="n">
        <v>1322</v>
      </c>
      <c r="I7640" s="1068"/>
    </row>
    <row r="7641" customFormat="false" ht="12.75" hidden="false" customHeight="false" outlineLevel="0" collapsed="false">
      <c r="A7641" s="1001" t="n">
        <v>7639</v>
      </c>
      <c r="B7641" s="1001" t="s">
        <v>16247</v>
      </c>
      <c r="C7641" s="1001" t="s">
        <v>881</v>
      </c>
      <c r="D7641" s="1001" t="s">
        <v>852</v>
      </c>
      <c r="E7641" s="1001" t="n">
        <v>1030980900</v>
      </c>
      <c r="F7641" s="1001" t="n">
        <v>97090</v>
      </c>
      <c r="G7641" s="1001" t="s">
        <v>16248</v>
      </c>
      <c r="H7641" s="1128" t="n">
        <v>2093</v>
      </c>
      <c r="I7641" s="1068"/>
    </row>
    <row r="7642" customFormat="false" ht="12.75" hidden="false" customHeight="false" outlineLevel="0" collapsed="false">
      <c r="A7642" s="1001" t="n">
        <v>7640</v>
      </c>
      <c r="B7642" s="1001" t="s">
        <v>16249</v>
      </c>
      <c r="C7642" s="1001" t="s">
        <v>1602</v>
      </c>
      <c r="D7642" s="1001" t="s">
        <v>849</v>
      </c>
      <c r="E7642" s="1001" t="n">
        <v>1080290200</v>
      </c>
      <c r="F7642" s="1001" t="n">
        <v>38022</v>
      </c>
      <c r="G7642" s="1001" t="s">
        <v>16250</v>
      </c>
      <c r="H7642" s="1128" t="n">
        <v>7571</v>
      </c>
      <c r="I7642" s="1068"/>
    </row>
    <row r="7643" customFormat="false" ht="12.75" hidden="false" customHeight="false" outlineLevel="0" collapsed="false">
      <c r="A7643" s="1001" t="n">
        <v>7641</v>
      </c>
      <c r="B7643" s="1001" t="s">
        <v>16251</v>
      </c>
      <c r="C7643" s="1001" t="s">
        <v>1009</v>
      </c>
      <c r="D7643" s="1001" t="s">
        <v>861</v>
      </c>
      <c r="E7643" s="1001" t="n">
        <v>1050890930</v>
      </c>
      <c r="F7643" s="1001" t="n">
        <v>23094</v>
      </c>
      <c r="G7643" s="1001" t="s">
        <v>16252</v>
      </c>
      <c r="H7643" s="1128" t="n">
        <v>10220</v>
      </c>
      <c r="I7643" s="1068"/>
    </row>
    <row r="7644" customFormat="false" ht="12.75" hidden="false" customHeight="false" outlineLevel="0" collapsed="false">
      <c r="A7644" s="1001" t="n">
        <v>7642</v>
      </c>
      <c r="B7644" s="1001" t="s">
        <v>16253</v>
      </c>
      <c r="C7644" s="1001" t="s">
        <v>1117</v>
      </c>
      <c r="D7644" s="1001" t="s">
        <v>852</v>
      </c>
      <c r="E7644" s="1001" t="n">
        <v>1030571730</v>
      </c>
      <c r="F7644" s="1001" t="n">
        <v>18177</v>
      </c>
      <c r="G7644" s="1001" t="s">
        <v>16254</v>
      </c>
      <c r="H7644" s="1128" t="n">
        <v>62201</v>
      </c>
      <c r="I7644" s="1068"/>
    </row>
    <row r="7645" customFormat="false" ht="12.75" hidden="false" customHeight="false" outlineLevel="0" collapsed="false">
      <c r="A7645" s="1001" t="n">
        <v>7643</v>
      </c>
      <c r="B7645" s="1001" t="s">
        <v>16255</v>
      </c>
      <c r="C7645" s="1001" t="s">
        <v>899</v>
      </c>
      <c r="D7645" s="1001" t="s">
        <v>846</v>
      </c>
      <c r="E7645" s="1001" t="n">
        <v>3170640960</v>
      </c>
      <c r="F7645" s="1001" t="n">
        <v>76097</v>
      </c>
      <c r="G7645" s="1001" t="s">
        <v>16256</v>
      </c>
      <c r="H7645" s="1128" t="n">
        <v>2758</v>
      </c>
      <c r="I7645" s="1068"/>
    </row>
    <row r="7646" customFormat="false" ht="12.75" hidden="false" customHeight="false" outlineLevel="0" collapsed="false">
      <c r="A7646" s="1001" t="n">
        <v>7644</v>
      </c>
      <c r="B7646" s="1001" t="s">
        <v>16257</v>
      </c>
      <c r="C7646" s="1001" t="s">
        <v>899</v>
      </c>
      <c r="D7646" s="1001" t="s">
        <v>846</v>
      </c>
      <c r="E7646" s="1001" t="n">
        <v>3170640970</v>
      </c>
      <c r="F7646" s="1001" t="n">
        <v>76098</v>
      </c>
      <c r="G7646" s="1001" t="s">
        <v>16258</v>
      </c>
      <c r="H7646" s="1128" t="n">
        <v>3284</v>
      </c>
      <c r="I7646" s="1068"/>
    </row>
    <row r="7647" customFormat="false" ht="12.75" hidden="false" customHeight="false" outlineLevel="0" collapsed="false">
      <c r="A7647" s="1001" t="n">
        <v>7645</v>
      </c>
      <c r="B7647" s="1001" t="s">
        <v>16259</v>
      </c>
      <c r="C7647" s="1001" t="s">
        <v>1055</v>
      </c>
      <c r="D7647" s="1001" t="s">
        <v>852</v>
      </c>
      <c r="E7647" s="1001" t="n">
        <v>1030861210</v>
      </c>
      <c r="F7647" s="1001" t="n">
        <v>12139</v>
      </c>
      <c r="G7647" s="1001" t="s">
        <v>16260</v>
      </c>
      <c r="H7647" s="1128" t="n">
        <v>5167</v>
      </c>
      <c r="I7647" s="1068"/>
    </row>
    <row r="7648" customFormat="false" ht="12.75" hidden="false" customHeight="false" outlineLevel="0" collapsed="false">
      <c r="A7648" s="1001" t="n">
        <v>7646</v>
      </c>
      <c r="B7648" s="1001" t="s">
        <v>16261</v>
      </c>
      <c r="C7648" s="1001" t="s">
        <v>1095</v>
      </c>
      <c r="D7648" s="1001" t="s">
        <v>854</v>
      </c>
      <c r="E7648" s="1001" t="n">
        <v>1010960770</v>
      </c>
      <c r="F7648" s="1001" t="n">
        <v>96077</v>
      </c>
      <c r="G7648" s="1001" t="s">
        <v>16262</v>
      </c>
      <c r="H7648" s="1128" t="n">
        <v>7596</v>
      </c>
      <c r="I7648" s="1068"/>
    </row>
    <row r="7649" customFormat="false" ht="12.75" hidden="false" customHeight="false" outlineLevel="0" collapsed="false">
      <c r="A7649" s="1001" t="n">
        <v>7647</v>
      </c>
      <c r="B7649" s="1001" t="s">
        <v>16263</v>
      </c>
      <c r="C7649" s="1001" t="s">
        <v>1032</v>
      </c>
      <c r="D7649" s="1001" t="s">
        <v>854</v>
      </c>
      <c r="E7649" s="1001" t="n">
        <v>1010071160</v>
      </c>
      <c r="F7649" s="1001" t="n">
        <v>5116</v>
      </c>
      <c r="G7649" s="1001" t="s">
        <v>16264</v>
      </c>
      <c r="H7649" s="1128" t="n">
        <v>816</v>
      </c>
      <c r="I7649" s="1068"/>
    </row>
    <row r="7650" customFormat="false" ht="12.75" hidden="false" customHeight="false" outlineLevel="0" collapsed="false">
      <c r="A7650" s="1001" t="n">
        <v>7648</v>
      </c>
      <c r="B7650" s="1001" t="s">
        <v>16265</v>
      </c>
      <c r="C7650" s="1001" t="s">
        <v>988</v>
      </c>
      <c r="D7650" s="1001" t="s">
        <v>854</v>
      </c>
      <c r="E7650" s="1001" t="n">
        <v>1010021760</v>
      </c>
      <c r="F7650" s="1001" t="n">
        <v>6179</v>
      </c>
      <c r="G7650" s="1001" t="s">
        <v>16266</v>
      </c>
      <c r="H7650" s="1128" t="n">
        <v>943</v>
      </c>
      <c r="I7650" s="1068"/>
    </row>
    <row r="7651" customFormat="false" ht="12.75" hidden="false" customHeight="false" outlineLevel="0" collapsed="false">
      <c r="A7651" s="1001" t="n">
        <v>7649</v>
      </c>
      <c r="B7651" s="1001" t="s">
        <v>16267</v>
      </c>
      <c r="C7651" s="1001" t="s">
        <v>957</v>
      </c>
      <c r="D7651" s="1001" t="s">
        <v>464</v>
      </c>
      <c r="E7651" s="1001" t="n">
        <v>2120910570</v>
      </c>
      <c r="F7651" s="1001" t="n">
        <v>56058</v>
      </c>
      <c r="G7651" s="1001" t="s">
        <v>16268</v>
      </c>
      <c r="H7651" s="1128" t="n">
        <v>4299</v>
      </c>
      <c r="I7651" s="1068"/>
    </row>
    <row r="7652" customFormat="false" ht="12.75" hidden="false" customHeight="false" outlineLevel="0" collapsed="false">
      <c r="A7652" s="1001" t="n">
        <v>7650</v>
      </c>
      <c r="B7652" s="1001" t="s">
        <v>16269</v>
      </c>
      <c r="C7652" s="1001" t="s">
        <v>893</v>
      </c>
      <c r="D7652" s="1001" t="s">
        <v>852</v>
      </c>
      <c r="E7652" s="1001" t="n">
        <v>1030492350</v>
      </c>
      <c r="F7652" s="1001" t="n">
        <v>15237</v>
      </c>
      <c r="G7652" s="1001" t="s">
        <v>16270</v>
      </c>
      <c r="H7652" s="1128" t="n">
        <v>9253</v>
      </c>
      <c r="I7652" s="1068"/>
    </row>
    <row r="7653" customFormat="false" ht="12.75" hidden="false" customHeight="false" outlineLevel="0" collapsed="false">
      <c r="A7653" s="1001" t="n">
        <v>7651</v>
      </c>
      <c r="B7653" s="1001" t="s">
        <v>16271</v>
      </c>
      <c r="C7653" s="1001" t="s">
        <v>2111</v>
      </c>
      <c r="D7653" s="1001" t="s">
        <v>849</v>
      </c>
      <c r="E7653" s="1001" t="n">
        <v>1080500450</v>
      </c>
      <c r="F7653" s="1001" t="n">
        <v>36046</v>
      </c>
      <c r="G7653" s="1001" t="s">
        <v>16272</v>
      </c>
      <c r="H7653" s="1128" t="n">
        <v>25686</v>
      </c>
      <c r="I7653" s="1068"/>
    </row>
    <row r="7654" customFormat="false" ht="12.75" hidden="false" customHeight="false" outlineLevel="0" collapsed="false">
      <c r="A7654" s="1001" t="n">
        <v>7652</v>
      </c>
      <c r="B7654" s="1001" t="s">
        <v>16273</v>
      </c>
      <c r="C7654" s="1001" t="s">
        <v>1110</v>
      </c>
      <c r="D7654" s="1001" t="s">
        <v>858</v>
      </c>
      <c r="E7654" s="1001" t="n">
        <v>1040832041</v>
      </c>
      <c r="F7654" s="1001" t="n">
        <v>22216</v>
      </c>
      <c r="G7654" s="1001" t="s">
        <v>16274</v>
      </c>
      <c r="H7654" s="1128" t="n">
        <v>181</v>
      </c>
      <c r="I7654" s="1068"/>
    </row>
    <row r="7655" customFormat="false" ht="12.75" hidden="false" customHeight="false" outlineLevel="0" collapsed="false">
      <c r="A7655" s="1001" t="n">
        <v>7653</v>
      </c>
      <c r="B7655" s="1001" t="s">
        <v>16275</v>
      </c>
      <c r="C7655" s="1001" t="s">
        <v>988</v>
      </c>
      <c r="D7655" s="1001" t="s">
        <v>854</v>
      </c>
      <c r="E7655" s="1001" t="n">
        <v>1010021770</v>
      </c>
      <c r="F7655" s="1001" t="n">
        <v>6180</v>
      </c>
      <c r="G7655" s="1001" t="s">
        <v>16276</v>
      </c>
      <c r="H7655" s="1128" t="n">
        <v>2022</v>
      </c>
      <c r="I7655" s="1068"/>
    </row>
    <row r="7656" customFormat="false" ht="12.75" hidden="false" customHeight="false" outlineLevel="0" collapsed="false">
      <c r="A7656" s="1001" t="n">
        <v>7654</v>
      </c>
      <c r="B7656" s="1001" t="s">
        <v>16277</v>
      </c>
      <c r="C7656" s="1001" t="s">
        <v>908</v>
      </c>
      <c r="D7656" s="1001" t="s">
        <v>854</v>
      </c>
      <c r="E7656" s="1001" t="n">
        <v>1010272420</v>
      </c>
      <c r="F7656" s="1001" t="n">
        <v>4243</v>
      </c>
      <c r="G7656" s="1001" t="s">
        <v>16278</v>
      </c>
      <c r="H7656" s="1128" t="n">
        <v>2643</v>
      </c>
      <c r="I7656" s="1068"/>
    </row>
    <row r="7657" customFormat="false" ht="12.75" hidden="false" customHeight="false" outlineLevel="0" collapsed="false">
      <c r="A7657" s="1001" t="n">
        <v>7655</v>
      </c>
      <c r="B7657" s="1001" t="s">
        <v>16279</v>
      </c>
      <c r="C7657" s="1001" t="s">
        <v>1474</v>
      </c>
      <c r="D7657" s="1001" t="s">
        <v>854</v>
      </c>
      <c r="E7657" s="1001" t="n">
        <v>1011020740</v>
      </c>
      <c r="F7657" s="1001" t="n">
        <v>103074</v>
      </c>
      <c r="G7657" s="1001" t="s">
        <v>16280</v>
      </c>
      <c r="H7657" s="1128" t="n">
        <v>1195</v>
      </c>
      <c r="I7657" s="1068"/>
    </row>
    <row r="7658" customFormat="false" ht="12.75" hidden="false" customHeight="false" outlineLevel="0" collapsed="false">
      <c r="A7658" s="1001" t="n">
        <v>7656</v>
      </c>
      <c r="B7658" s="1001" t="s">
        <v>16281</v>
      </c>
      <c r="C7658" s="1001" t="s">
        <v>1050</v>
      </c>
      <c r="D7658" s="1001" t="s">
        <v>861</v>
      </c>
      <c r="E7658" s="1001" t="n">
        <v>1050100650</v>
      </c>
      <c r="F7658" s="1001" t="n">
        <v>25065</v>
      </c>
      <c r="G7658" s="1001" t="s">
        <v>16282</v>
      </c>
      <c r="H7658" s="1128" t="n">
        <v>1358</v>
      </c>
      <c r="I7658" s="1068"/>
    </row>
    <row r="7659" customFormat="false" ht="12.75" hidden="false" customHeight="false" outlineLevel="0" collapsed="false">
      <c r="A7659" s="1001" t="n">
        <v>7657</v>
      </c>
      <c r="B7659" s="1001" t="s">
        <v>16283</v>
      </c>
      <c r="C7659" s="1001" t="s">
        <v>875</v>
      </c>
      <c r="D7659" s="1001" t="s">
        <v>861</v>
      </c>
      <c r="E7659" s="1001" t="n">
        <v>1050540990</v>
      </c>
      <c r="F7659" s="1001" t="n">
        <v>28099</v>
      </c>
      <c r="G7659" s="1001" t="s">
        <v>16284</v>
      </c>
      <c r="H7659" s="1128" t="n">
        <v>13104</v>
      </c>
      <c r="I7659" s="1068"/>
    </row>
    <row r="7660" customFormat="false" ht="12.75" hidden="false" customHeight="false" outlineLevel="0" collapsed="false">
      <c r="A7660" s="1001" t="n">
        <v>7658</v>
      </c>
      <c r="B7660" s="1001" t="s">
        <v>16285</v>
      </c>
      <c r="C7660" s="1001" t="s">
        <v>999</v>
      </c>
      <c r="D7660" s="1001" t="s">
        <v>852</v>
      </c>
      <c r="E7660" s="1001" t="n">
        <v>1030122260</v>
      </c>
      <c r="F7660" s="1001" t="n">
        <v>16237</v>
      </c>
      <c r="G7660" s="1001" t="s">
        <v>16286</v>
      </c>
      <c r="H7660" s="1128" t="n">
        <v>577</v>
      </c>
      <c r="I7660" s="1068"/>
    </row>
    <row r="7661" customFormat="false" ht="12.75" hidden="false" customHeight="false" outlineLevel="0" collapsed="false">
      <c r="A7661" s="1001" t="n">
        <v>7659</v>
      </c>
      <c r="B7661" s="1001" t="s">
        <v>16287</v>
      </c>
      <c r="C7661" s="1001" t="s">
        <v>681</v>
      </c>
      <c r="D7661" s="1001" t="s">
        <v>849</v>
      </c>
      <c r="E7661" s="1001" t="n">
        <v>1080610450</v>
      </c>
      <c r="F7661" s="1001" t="n">
        <v>33045</v>
      </c>
      <c r="G7661" s="1001" t="s">
        <v>16288</v>
      </c>
      <c r="H7661" s="1128" t="n">
        <v>4218</v>
      </c>
      <c r="I7661" s="1068"/>
    </row>
    <row r="7662" customFormat="false" ht="12.75" hidden="false" customHeight="false" outlineLevel="0" collapsed="false">
      <c r="A7662" s="1001" t="n">
        <v>7660</v>
      </c>
      <c r="B7662" s="1001" t="s">
        <v>16289</v>
      </c>
      <c r="C7662" s="1001" t="s">
        <v>1035</v>
      </c>
      <c r="D7662" s="1001" t="s">
        <v>854</v>
      </c>
      <c r="E7662" s="1001" t="n">
        <v>1010812860</v>
      </c>
      <c r="F7662" s="1001" t="n">
        <v>1299</v>
      </c>
      <c r="G7662" s="1001" t="s">
        <v>16290</v>
      </c>
      <c r="H7662" s="1128" t="n">
        <v>5086</v>
      </c>
      <c r="I7662" s="1068"/>
    </row>
    <row r="7663" customFormat="false" ht="12.75" hidden="false" customHeight="false" outlineLevel="0" collapsed="false">
      <c r="A7663" s="1001" t="n">
        <v>7661</v>
      </c>
      <c r="B7663" s="1001" t="s">
        <v>16291</v>
      </c>
      <c r="C7663" s="1001" t="s">
        <v>1453</v>
      </c>
      <c r="D7663" s="1001" t="s">
        <v>861</v>
      </c>
      <c r="E7663" s="1001" t="n">
        <v>1050870430</v>
      </c>
      <c r="F7663" s="1001" t="n">
        <v>27043</v>
      </c>
      <c r="G7663" s="1001" t="s">
        <v>16292</v>
      </c>
      <c r="H7663" s="1128" t="n">
        <v>9890</v>
      </c>
      <c r="I7663" s="1068"/>
    </row>
    <row r="7664" customFormat="false" ht="12.75" hidden="false" customHeight="false" outlineLevel="0" collapsed="false">
      <c r="A7664" s="1001" t="n">
        <v>7662</v>
      </c>
      <c r="B7664" s="1001" t="s">
        <v>16293</v>
      </c>
      <c r="C7664" s="1001" t="s">
        <v>875</v>
      </c>
      <c r="D7664" s="1001" t="s">
        <v>861</v>
      </c>
      <c r="E7664" s="1001" t="n">
        <v>1050541000</v>
      </c>
      <c r="F7664" s="1001" t="n">
        <v>28100</v>
      </c>
      <c r="G7664" s="1001" t="s">
        <v>16294</v>
      </c>
      <c r="H7664" s="1128" t="n">
        <v>23082</v>
      </c>
      <c r="I7664" s="1068"/>
    </row>
    <row r="7665" customFormat="false" ht="12.75" hidden="false" customHeight="false" outlineLevel="0" collapsed="false">
      <c r="A7665" s="1001" t="n">
        <v>7663</v>
      </c>
      <c r="B7665" s="1001" t="s">
        <v>16295</v>
      </c>
      <c r="C7665" s="1001" t="s">
        <v>988</v>
      </c>
      <c r="D7665" s="1001" t="s">
        <v>854</v>
      </c>
      <c r="E7665" s="1001" t="n">
        <v>1010021780</v>
      </c>
      <c r="F7665" s="1001" t="n">
        <v>6181</v>
      </c>
      <c r="G7665" s="1001" t="s">
        <v>16296</v>
      </c>
      <c r="H7665" s="1128" t="n">
        <v>3054</v>
      </c>
      <c r="I7665" s="1068"/>
    </row>
    <row r="7666" customFormat="false" ht="12.75" hidden="false" customHeight="false" outlineLevel="0" collapsed="false">
      <c r="A7666" s="1001" t="n">
        <v>7664</v>
      </c>
      <c r="B7666" s="1001" t="s">
        <v>16297</v>
      </c>
      <c r="C7666" s="1001" t="s">
        <v>1009</v>
      </c>
      <c r="D7666" s="1001" t="s">
        <v>861</v>
      </c>
      <c r="E7666" s="1001" t="n">
        <v>1050890940</v>
      </c>
      <c r="F7666" s="1001" t="n">
        <v>23095</v>
      </c>
      <c r="G7666" s="1001" t="s">
        <v>16298</v>
      </c>
      <c r="H7666" s="1128" t="n">
        <v>5782</v>
      </c>
      <c r="I7666" s="1068"/>
    </row>
    <row r="7667" customFormat="false" ht="12.75" hidden="false" customHeight="false" outlineLevel="0" collapsed="false">
      <c r="A7667" s="1001" t="n">
        <v>7665</v>
      </c>
      <c r="B7667" s="1001" t="s">
        <v>16299</v>
      </c>
      <c r="C7667" s="1001" t="s">
        <v>1344</v>
      </c>
      <c r="D7667" s="1001" t="s">
        <v>458</v>
      </c>
      <c r="E7667" s="1001" t="n">
        <v>2090430340</v>
      </c>
      <c r="F7667" s="1001" t="n">
        <v>46034</v>
      </c>
      <c r="G7667" s="1001" t="s">
        <v>16300</v>
      </c>
      <c r="H7667" s="1128" t="n">
        <v>1491</v>
      </c>
      <c r="I7667" s="1068"/>
    </row>
    <row r="7668" customFormat="false" ht="12.75" hidden="false" customHeight="false" outlineLevel="0" collapsed="false">
      <c r="A7668" s="1001" t="n">
        <v>7666</v>
      </c>
      <c r="B7668" s="1001" t="s">
        <v>16301</v>
      </c>
      <c r="C7668" s="1001" t="s">
        <v>1117</v>
      </c>
      <c r="D7668" s="1001" t="s">
        <v>852</v>
      </c>
      <c r="E7668" s="1001" t="n">
        <v>1030571740</v>
      </c>
      <c r="F7668" s="1001" t="n">
        <v>18178</v>
      </c>
      <c r="G7668" s="1001" t="s">
        <v>16302</v>
      </c>
      <c r="H7668" s="1128" t="n">
        <v>61</v>
      </c>
      <c r="I7668" s="1068"/>
    </row>
    <row r="7669" customFormat="false" ht="12.75" hidden="false" customHeight="false" outlineLevel="0" collapsed="false">
      <c r="A7669" s="1001" t="n">
        <v>7667</v>
      </c>
      <c r="B7669" s="1001" t="s">
        <v>16303</v>
      </c>
      <c r="C7669" s="1001" t="s">
        <v>945</v>
      </c>
      <c r="D7669" s="1001" t="s">
        <v>852</v>
      </c>
      <c r="E7669" s="1001" t="n">
        <v>1030151900</v>
      </c>
      <c r="F7669" s="1001" t="n">
        <v>17199</v>
      </c>
      <c r="G7669" s="1001" t="s">
        <v>16304</v>
      </c>
      <c r="H7669" s="1128" t="n">
        <v>10694</v>
      </c>
      <c r="I7669" s="1068"/>
    </row>
    <row r="7670" customFormat="false" ht="12.75" hidden="false" customHeight="false" outlineLevel="0" collapsed="false">
      <c r="A7670" s="1001" t="n">
        <v>7668</v>
      </c>
      <c r="B7670" s="1001" t="s">
        <v>16305</v>
      </c>
      <c r="C7670" s="1001" t="s">
        <v>2806</v>
      </c>
      <c r="D7670" s="1001" t="s">
        <v>855</v>
      </c>
      <c r="E7670" s="1001" t="n">
        <v>3160160200</v>
      </c>
      <c r="F7670" s="1001" t="n">
        <v>74020</v>
      </c>
      <c r="G7670" s="1001" t="s">
        <v>16306</v>
      </c>
      <c r="H7670" s="1128" t="n">
        <v>9079</v>
      </c>
      <c r="I7670" s="1068"/>
    </row>
    <row r="7671" customFormat="false" ht="12.75" hidden="false" customHeight="false" outlineLevel="0" collapsed="false">
      <c r="A7671" s="1001" t="n">
        <v>7669</v>
      </c>
      <c r="B7671" s="1001" t="s">
        <v>16307</v>
      </c>
      <c r="C7671" s="1001" t="s">
        <v>890</v>
      </c>
      <c r="D7671" s="1001" t="s">
        <v>468</v>
      </c>
      <c r="E7671" s="1001" t="n">
        <v>3130600460</v>
      </c>
      <c r="F7671" s="1001" t="n">
        <v>68046</v>
      </c>
      <c r="G7671" s="1001" t="s">
        <v>16308</v>
      </c>
      <c r="H7671" s="1128" t="n">
        <v>556</v>
      </c>
      <c r="I7671" s="1068"/>
    </row>
    <row r="7672" customFormat="false" ht="12.75" hidden="false" customHeight="false" outlineLevel="0" collapsed="false">
      <c r="A7672" s="1001" t="n">
        <v>7670</v>
      </c>
      <c r="B7672" s="1001" t="s">
        <v>16309</v>
      </c>
      <c r="C7672" s="1001" t="s">
        <v>1344</v>
      </c>
      <c r="D7672" s="1001" t="s">
        <v>458</v>
      </c>
      <c r="E7672" s="1001" t="n">
        <v>2090430350</v>
      </c>
      <c r="F7672" s="1001" t="n">
        <v>46035</v>
      </c>
      <c r="G7672" s="1001" t="s">
        <v>16310</v>
      </c>
      <c r="H7672" s="1128" t="n">
        <v>1215</v>
      </c>
      <c r="I7672" s="1068"/>
    </row>
    <row r="7673" customFormat="false" ht="12.75" hidden="false" customHeight="false" outlineLevel="0" collapsed="false">
      <c r="A7673" s="1001" t="n">
        <v>7671</v>
      </c>
      <c r="B7673" s="1001" t="s">
        <v>16311</v>
      </c>
      <c r="C7673" s="1001" t="s">
        <v>893</v>
      </c>
      <c r="D7673" s="1001" t="s">
        <v>852</v>
      </c>
      <c r="E7673" s="1001" t="n">
        <v>1030492351</v>
      </c>
      <c r="F7673" s="1001" t="n">
        <v>15248</v>
      </c>
      <c r="G7673" s="1001" t="s">
        <v>16312</v>
      </c>
      <c r="H7673" s="1128" t="n">
        <v>6175</v>
      </c>
      <c r="I7673" s="1068"/>
    </row>
    <row r="7674" customFormat="false" ht="12.75" hidden="false" customHeight="false" outlineLevel="0" collapsed="false">
      <c r="A7674" s="1001" t="n">
        <v>7672</v>
      </c>
      <c r="B7674" s="1001" t="s">
        <v>16313</v>
      </c>
      <c r="C7674" s="1001" t="s">
        <v>999</v>
      </c>
      <c r="D7674" s="1001" t="s">
        <v>852</v>
      </c>
      <c r="E7674" s="1001" t="n">
        <v>1030122270</v>
      </c>
      <c r="F7674" s="1001" t="n">
        <v>16238</v>
      </c>
      <c r="G7674" s="1001" t="s">
        <v>16314</v>
      </c>
      <c r="H7674" s="1128" t="n">
        <v>4575</v>
      </c>
      <c r="I7674" s="1068"/>
    </row>
    <row r="7675" customFormat="false" ht="12.75" hidden="false" customHeight="false" outlineLevel="0" collapsed="false">
      <c r="A7675" s="1001" t="n">
        <v>7673</v>
      </c>
      <c r="B7675" s="1001" t="s">
        <v>16315</v>
      </c>
      <c r="C7675" s="1001" t="s">
        <v>999</v>
      </c>
      <c r="D7675" s="1001" t="s">
        <v>852</v>
      </c>
      <c r="E7675" s="1001" t="n">
        <v>1030122271</v>
      </c>
      <c r="F7675" s="1001" t="n">
        <v>16239</v>
      </c>
      <c r="G7675" s="1001" t="s">
        <v>16316</v>
      </c>
      <c r="H7675" s="1128" t="n">
        <v>6573</v>
      </c>
      <c r="I7675" s="1068"/>
    </row>
    <row r="7676" customFormat="false" ht="12.75" hidden="false" customHeight="false" outlineLevel="0" collapsed="false">
      <c r="A7676" s="1001" t="n">
        <v>7674</v>
      </c>
      <c r="B7676" s="1001" t="s">
        <v>16317</v>
      </c>
      <c r="C7676" s="1001" t="s">
        <v>999</v>
      </c>
      <c r="D7676" s="1001" t="s">
        <v>852</v>
      </c>
      <c r="E7676" s="1001" t="n">
        <v>1030122290</v>
      </c>
      <c r="F7676" s="1001" t="n">
        <v>16241</v>
      </c>
      <c r="G7676" s="1001" t="s">
        <v>16318</v>
      </c>
      <c r="H7676" s="1128" t="n">
        <v>1782</v>
      </c>
      <c r="I7676" s="1068"/>
    </row>
    <row r="7677" customFormat="false" ht="12.75" hidden="false" customHeight="false" outlineLevel="0" collapsed="false">
      <c r="A7677" s="1001" t="n">
        <v>7675</v>
      </c>
      <c r="B7677" s="1001" t="s">
        <v>16319</v>
      </c>
      <c r="C7677" s="1001" t="s">
        <v>1095</v>
      </c>
      <c r="D7677" s="1001" t="s">
        <v>854</v>
      </c>
      <c r="E7677" s="1001" t="n">
        <v>1010960780</v>
      </c>
      <c r="F7677" s="1001" t="n">
        <v>96078</v>
      </c>
      <c r="G7677" s="1001" t="s">
        <v>16320</v>
      </c>
      <c r="H7677" s="1128" t="n">
        <v>316</v>
      </c>
      <c r="I7677" s="1068"/>
    </row>
    <row r="7678" customFormat="false" ht="12.75" hidden="false" customHeight="false" outlineLevel="0" collapsed="false">
      <c r="A7678" s="1001" t="n">
        <v>7676</v>
      </c>
      <c r="B7678" s="1001" t="s">
        <v>16321</v>
      </c>
      <c r="C7678" s="1001" t="s">
        <v>875</v>
      </c>
      <c r="D7678" s="1001" t="s">
        <v>861</v>
      </c>
      <c r="E7678" s="1001" t="n">
        <v>1050541010</v>
      </c>
      <c r="F7678" s="1001" t="n">
        <v>28101</v>
      </c>
      <c r="G7678" s="1001" t="s">
        <v>16322</v>
      </c>
      <c r="H7678" s="1128" t="n">
        <v>5562</v>
      </c>
      <c r="I7678" s="1068"/>
    </row>
    <row r="7679" customFormat="false" ht="12.75" hidden="false" customHeight="false" outlineLevel="0" collapsed="false">
      <c r="A7679" s="1001" t="n">
        <v>7677</v>
      </c>
      <c r="B7679" s="1001" t="s">
        <v>16323</v>
      </c>
      <c r="C7679" s="1001" t="s">
        <v>1092</v>
      </c>
      <c r="D7679" s="1001" t="s">
        <v>848</v>
      </c>
      <c r="E7679" s="1001" t="n">
        <v>3150200980</v>
      </c>
      <c r="F7679" s="1001" t="n">
        <v>61098</v>
      </c>
      <c r="G7679" s="1001" t="s">
        <v>16324</v>
      </c>
      <c r="H7679" s="1128" t="n">
        <v>7308</v>
      </c>
      <c r="I7679" s="1068"/>
    </row>
    <row r="7680" customFormat="false" ht="12.75" hidden="false" customHeight="false" outlineLevel="0" collapsed="false">
      <c r="A7680" s="1001" t="n">
        <v>7678</v>
      </c>
      <c r="B7680" s="1001" t="s">
        <v>16325</v>
      </c>
      <c r="C7680" s="1001" t="s">
        <v>1151</v>
      </c>
      <c r="D7680" s="1001" t="s">
        <v>852</v>
      </c>
      <c r="E7680" s="1001" t="n">
        <v>1030770770</v>
      </c>
      <c r="F7680" s="1001" t="n">
        <v>14077</v>
      </c>
      <c r="G7680" s="1001" t="s">
        <v>16326</v>
      </c>
      <c r="H7680" s="1128" t="n">
        <v>967</v>
      </c>
      <c r="I7680" s="1068"/>
    </row>
    <row r="7681" customFormat="false" ht="12.75" hidden="false" customHeight="false" outlineLevel="0" collapsed="false">
      <c r="A7681" s="1001" t="n">
        <v>7679</v>
      </c>
      <c r="B7681" s="1001" t="s">
        <v>16327</v>
      </c>
      <c r="C7681" s="1001" t="s">
        <v>999</v>
      </c>
      <c r="D7681" s="1001" t="s">
        <v>852</v>
      </c>
      <c r="E7681" s="1001" t="n">
        <v>1030122280</v>
      </c>
      <c r="F7681" s="1001" t="n">
        <v>16240</v>
      </c>
      <c r="G7681" s="1001" t="s">
        <v>16328</v>
      </c>
      <c r="H7681" s="1128" t="n">
        <v>6630</v>
      </c>
      <c r="I7681" s="1068"/>
    </row>
    <row r="7682" customFormat="false" ht="12.75" hidden="false" customHeight="false" outlineLevel="0" collapsed="false">
      <c r="A7682" s="1001" t="n">
        <v>7680</v>
      </c>
      <c r="B7682" s="1001" t="s">
        <v>16329</v>
      </c>
      <c r="C7682" s="1001" t="s">
        <v>1151</v>
      </c>
      <c r="D7682" s="1001" t="s">
        <v>852</v>
      </c>
      <c r="E7682" s="1001" t="n">
        <v>1030770780</v>
      </c>
      <c r="F7682" s="1001" t="n">
        <v>14078</v>
      </c>
      <c r="G7682" s="1001" t="s">
        <v>16330</v>
      </c>
      <c r="H7682" s="1128" t="n">
        <v>2996</v>
      </c>
      <c r="I7682" s="1068"/>
    </row>
    <row r="7683" customFormat="false" ht="12.75" hidden="false" customHeight="false" outlineLevel="0" collapsed="false">
      <c r="A7683" s="1001" t="n">
        <v>7681</v>
      </c>
      <c r="B7683" s="1001" t="s">
        <v>16331</v>
      </c>
      <c r="C7683" s="1001" t="s">
        <v>875</v>
      </c>
      <c r="D7683" s="1001" t="s">
        <v>861</v>
      </c>
      <c r="E7683" s="1001" t="n">
        <v>1050541020</v>
      </c>
      <c r="F7683" s="1001" t="n">
        <v>28102</v>
      </c>
      <c r="G7683" s="1001" t="s">
        <v>16332</v>
      </c>
      <c r="H7683" s="1128" t="n">
        <v>2105</v>
      </c>
      <c r="I7683" s="1068"/>
    </row>
    <row r="7684" customFormat="false" ht="12.75" hidden="false" customHeight="false" outlineLevel="0" collapsed="false">
      <c r="A7684" s="1001" t="n">
        <v>7682</v>
      </c>
      <c r="B7684" s="1001" t="s">
        <v>16333</v>
      </c>
      <c r="C7684" s="1001" t="s">
        <v>1103</v>
      </c>
      <c r="D7684" s="1001" t="s">
        <v>851</v>
      </c>
      <c r="E7684" s="1001" t="n">
        <v>1070370630</v>
      </c>
      <c r="F7684" s="1001" t="n">
        <v>8067</v>
      </c>
      <c r="G7684" s="1001" t="s">
        <v>16334</v>
      </c>
      <c r="H7684" s="1128" t="n">
        <v>448</v>
      </c>
      <c r="I7684" s="1068"/>
    </row>
    <row r="7685" customFormat="false" ht="12.75" hidden="false" customHeight="false" outlineLevel="0" collapsed="false">
      <c r="A7685" s="1001" t="n">
        <v>7683</v>
      </c>
      <c r="B7685" s="1001" t="s">
        <v>16335</v>
      </c>
      <c r="C7685" s="1001" t="s">
        <v>1159</v>
      </c>
      <c r="D7685" s="1001" t="s">
        <v>852</v>
      </c>
      <c r="E7685" s="1001" t="n">
        <v>1030242300</v>
      </c>
      <c r="F7685" s="1001" t="n">
        <v>13245</v>
      </c>
      <c r="G7685" s="1001" t="s">
        <v>16336</v>
      </c>
      <c r="H7685" s="1128" t="n">
        <v>7877</v>
      </c>
      <c r="I7685" s="1068"/>
    </row>
    <row r="7686" customFormat="false" ht="12.75" hidden="false" customHeight="false" outlineLevel="0" collapsed="false">
      <c r="A7686" s="1001" t="n">
        <v>7684</v>
      </c>
      <c r="B7686" s="1001" t="s">
        <v>16337</v>
      </c>
      <c r="C7686" s="1001" t="s">
        <v>1110</v>
      </c>
      <c r="D7686" s="1001" t="s">
        <v>858</v>
      </c>
      <c r="E7686" s="1001" t="n">
        <v>1040832100</v>
      </c>
      <c r="F7686" s="1001" t="n">
        <v>22222</v>
      </c>
      <c r="G7686" s="1001" t="s">
        <v>16338</v>
      </c>
      <c r="H7686" s="1128" t="n">
        <v>3881</v>
      </c>
      <c r="I7686" s="1068"/>
    </row>
    <row r="7687" customFormat="false" ht="12.75" hidden="false" customHeight="false" outlineLevel="0" collapsed="false">
      <c r="A7687" s="1001" t="n">
        <v>7685</v>
      </c>
      <c r="B7687" s="1001" t="s">
        <v>16339</v>
      </c>
      <c r="C7687" s="1001" t="s">
        <v>939</v>
      </c>
      <c r="D7687" s="1001" t="s">
        <v>464</v>
      </c>
      <c r="E7687" s="1001" t="n">
        <v>2120330870</v>
      </c>
      <c r="F7687" s="1001" t="n">
        <v>60088</v>
      </c>
      <c r="G7687" s="1001" t="s">
        <v>16340</v>
      </c>
      <c r="H7687" s="1128" t="n">
        <v>1156</v>
      </c>
      <c r="I7687" s="1068"/>
    </row>
    <row r="7688" customFormat="false" ht="12.75" hidden="false" customHeight="false" outlineLevel="0" collapsed="false">
      <c r="A7688" s="1001" t="n">
        <v>7686</v>
      </c>
      <c r="B7688" s="1001" t="s">
        <v>16341</v>
      </c>
      <c r="C7688" s="1001" t="s">
        <v>1092</v>
      </c>
      <c r="D7688" s="1001" t="s">
        <v>848</v>
      </c>
      <c r="E7688" s="1001" t="n">
        <v>3150200990</v>
      </c>
      <c r="F7688" s="1001" t="n">
        <v>61099</v>
      </c>
      <c r="G7688" s="1001" t="s">
        <v>16342</v>
      </c>
      <c r="H7688" s="1128" t="n">
        <v>12331</v>
      </c>
      <c r="I7688" s="1068"/>
    </row>
    <row r="7689" customFormat="false" ht="12.75" hidden="false" customHeight="false" outlineLevel="0" collapsed="false">
      <c r="A7689" s="1001" t="n">
        <v>7687</v>
      </c>
      <c r="B7689" s="1001" t="s">
        <v>16343</v>
      </c>
      <c r="C7689" s="1001" t="s">
        <v>1187</v>
      </c>
      <c r="D7689" s="1001" t="s">
        <v>849</v>
      </c>
      <c r="E7689" s="1001" t="n">
        <v>1080680450</v>
      </c>
      <c r="F7689" s="1001" t="n">
        <v>35045</v>
      </c>
      <c r="G7689" s="1001" t="s">
        <v>16344</v>
      </c>
      <c r="H7689" s="1128" t="n">
        <v>3517</v>
      </c>
      <c r="I7689" s="1068"/>
    </row>
    <row r="7690" customFormat="false" ht="12.75" hidden="false" customHeight="false" outlineLevel="0" collapsed="false">
      <c r="A7690" s="1001" t="n">
        <v>7688</v>
      </c>
      <c r="B7690" s="1001" t="s">
        <v>16345</v>
      </c>
      <c r="C7690" s="1001" t="s">
        <v>1017</v>
      </c>
      <c r="D7690" s="1001" t="s">
        <v>847</v>
      </c>
      <c r="E7690" s="1001" t="n">
        <v>3180670960</v>
      </c>
      <c r="F7690" s="1001" t="n">
        <v>80096</v>
      </c>
      <c r="G7690" s="1001" t="s">
        <v>16346</v>
      </c>
      <c r="H7690" s="1128" t="n">
        <v>12920</v>
      </c>
      <c r="I7690" s="1068"/>
    </row>
    <row r="7691" customFormat="false" ht="12.75" hidden="false" customHeight="false" outlineLevel="0" collapsed="false">
      <c r="A7691" s="1001" t="n">
        <v>7689</v>
      </c>
      <c r="B7691" s="1001" t="s">
        <v>16347</v>
      </c>
      <c r="C7691" s="1001" t="s">
        <v>957</v>
      </c>
      <c r="D7691" s="1001" t="s">
        <v>464</v>
      </c>
      <c r="E7691" s="1001" t="n">
        <v>2120910571</v>
      </c>
      <c r="F7691" s="1001" t="n">
        <v>56046</v>
      </c>
      <c r="G7691" s="1001" t="s">
        <v>16348</v>
      </c>
      <c r="H7691" s="1128" t="n">
        <v>1202</v>
      </c>
      <c r="I7691" s="1068"/>
    </row>
    <row r="7692" customFormat="false" ht="12.75" hidden="false" customHeight="false" outlineLevel="0" collapsed="false">
      <c r="A7692" s="1001" t="n">
        <v>7690</v>
      </c>
      <c r="B7692" s="1001" t="s">
        <v>16349</v>
      </c>
      <c r="C7692" s="1001" t="s">
        <v>1728</v>
      </c>
      <c r="D7692" s="1001" t="s">
        <v>856</v>
      </c>
      <c r="E7692" s="1001" t="n">
        <v>4200170990</v>
      </c>
      <c r="F7692" s="1001" t="n">
        <v>92099</v>
      </c>
      <c r="G7692" s="1001" t="s">
        <v>16350</v>
      </c>
      <c r="H7692" s="1128" t="n">
        <v>2165</v>
      </c>
      <c r="I7692" s="1068"/>
    </row>
    <row r="7693" customFormat="false" ht="12.75" hidden="false" customHeight="false" outlineLevel="0" collapsed="false">
      <c r="A7693" s="1001" t="n">
        <v>7691</v>
      </c>
      <c r="B7693" s="1001" t="s">
        <v>16351</v>
      </c>
      <c r="C7693" s="1001" t="s">
        <v>1032</v>
      </c>
      <c r="D7693" s="1001" t="s">
        <v>854</v>
      </c>
      <c r="E7693" s="1001" t="n">
        <v>1010071190</v>
      </c>
      <c r="F7693" s="1001" t="n">
        <v>5119</v>
      </c>
      <c r="G7693" s="1001" t="s">
        <v>16352</v>
      </c>
      <c r="H7693" s="1128" t="n">
        <v>379</v>
      </c>
      <c r="I7693" s="1068"/>
    </row>
    <row r="7694" customFormat="false" ht="12.75" hidden="false" customHeight="false" outlineLevel="0" collapsed="false">
      <c r="A7694" s="1001" t="n">
        <v>7692</v>
      </c>
      <c r="B7694" s="1001" t="s">
        <v>16353</v>
      </c>
      <c r="C7694" s="1001" t="s">
        <v>914</v>
      </c>
      <c r="D7694" s="1001" t="s">
        <v>468</v>
      </c>
      <c r="E7694" s="1001" t="n">
        <v>3130381031</v>
      </c>
      <c r="F7694" s="1001" t="n">
        <v>66105</v>
      </c>
      <c r="G7694" s="1001" t="s">
        <v>16354</v>
      </c>
      <c r="H7694" s="1128" t="n">
        <v>485</v>
      </c>
      <c r="I7694" s="1068"/>
    </row>
    <row r="7695" customFormat="false" ht="12.75" hidden="false" customHeight="false" outlineLevel="0" collapsed="false">
      <c r="A7695" s="1001" t="n">
        <v>7693</v>
      </c>
      <c r="B7695" s="1001" t="s">
        <v>16355</v>
      </c>
      <c r="C7695" s="1001" t="s">
        <v>887</v>
      </c>
      <c r="D7695" s="1001" t="s">
        <v>856</v>
      </c>
      <c r="E7695" s="1001" t="n">
        <v>4200950711</v>
      </c>
      <c r="F7695" s="1001" t="n">
        <v>95048</v>
      </c>
      <c r="G7695" s="1001" t="s">
        <v>16356</v>
      </c>
      <c r="H7695" s="1128" t="n">
        <v>333</v>
      </c>
      <c r="I7695" s="1068"/>
    </row>
    <row r="7696" customFormat="false" ht="12.75" hidden="false" customHeight="false" outlineLevel="0" collapsed="false">
      <c r="A7696" s="1001" t="n">
        <v>7694</v>
      </c>
      <c r="B7696" s="1001" t="s">
        <v>16357</v>
      </c>
      <c r="C7696" s="1001" t="s">
        <v>939</v>
      </c>
      <c r="D7696" s="1001" t="s">
        <v>464</v>
      </c>
      <c r="E7696" s="1001" t="n">
        <v>2120330880</v>
      </c>
      <c r="F7696" s="1001" t="n">
        <v>60089</v>
      </c>
      <c r="G7696" s="1001" t="s">
        <v>16358</v>
      </c>
      <c r="H7696" s="1128" t="n">
        <v>2529</v>
      </c>
      <c r="I7696" s="1068"/>
    </row>
    <row r="7697" customFormat="false" ht="12.75" hidden="false" customHeight="false" outlineLevel="0" collapsed="false">
      <c r="A7697" s="1001" t="n">
        <v>7695</v>
      </c>
      <c r="B7697" s="1001" t="s">
        <v>16359</v>
      </c>
      <c r="C7697" s="1001" t="s">
        <v>914</v>
      </c>
      <c r="D7697" s="1001" t="s">
        <v>468</v>
      </c>
      <c r="E7697" s="1001" t="n">
        <v>3130381030</v>
      </c>
      <c r="F7697" s="1001" t="n">
        <v>66104</v>
      </c>
      <c r="G7697" s="1001" t="s">
        <v>16360</v>
      </c>
      <c r="H7697" s="1128" t="n">
        <v>91</v>
      </c>
      <c r="I7697" s="1068"/>
    </row>
    <row r="7698" customFormat="false" ht="12.75" hidden="false" customHeight="false" outlineLevel="0" collapsed="false">
      <c r="A7698" s="1001" t="n">
        <v>7696</v>
      </c>
      <c r="B7698" s="1001" t="s">
        <v>16361</v>
      </c>
      <c r="C7698" s="1001" t="s">
        <v>1325</v>
      </c>
      <c r="D7698" s="1001" t="s">
        <v>468</v>
      </c>
      <c r="E7698" s="1001" t="n">
        <v>3130231020</v>
      </c>
      <c r="F7698" s="1001" t="n">
        <v>69102</v>
      </c>
      <c r="G7698" s="1001" t="s">
        <v>16362</v>
      </c>
      <c r="H7698" s="1128" t="n">
        <v>1120</v>
      </c>
      <c r="I7698" s="1068"/>
    </row>
    <row r="7699" customFormat="false" ht="12.75" hidden="false" customHeight="false" outlineLevel="0" collapsed="false">
      <c r="A7699" s="1001" t="n">
        <v>7697</v>
      </c>
      <c r="B7699" s="1001" t="s">
        <v>16363</v>
      </c>
      <c r="C7699" s="1001" t="s">
        <v>1084</v>
      </c>
      <c r="D7699" s="1001" t="s">
        <v>850</v>
      </c>
      <c r="E7699" s="1001" t="n">
        <v>1060851330</v>
      </c>
      <c r="F7699" s="1001" t="n">
        <v>30133</v>
      </c>
      <c r="G7699" s="1001" t="s">
        <v>16364</v>
      </c>
      <c r="H7699" s="1128" t="n">
        <v>2170</v>
      </c>
      <c r="I7699" s="1068"/>
    </row>
    <row r="7700" customFormat="false" ht="12.75" hidden="false" customHeight="false" outlineLevel="0" collapsed="false">
      <c r="A7700" s="1001" t="n">
        <v>7698</v>
      </c>
      <c r="B7700" s="1001" t="s">
        <v>16365</v>
      </c>
      <c r="C7700" s="1001" t="s">
        <v>939</v>
      </c>
      <c r="D7700" s="1001" t="s">
        <v>464</v>
      </c>
      <c r="E7700" s="1001" t="n">
        <v>2120330890</v>
      </c>
      <c r="F7700" s="1001" t="n">
        <v>60090</v>
      </c>
      <c r="G7700" s="1001" t="s">
        <v>16366</v>
      </c>
      <c r="H7700" s="1128" t="n">
        <v>1651</v>
      </c>
      <c r="I7700" s="1068"/>
    </row>
    <row r="7701" customFormat="false" ht="12.75" hidden="false" customHeight="false" outlineLevel="0" collapsed="false">
      <c r="A7701" s="1001" t="n">
        <v>7699</v>
      </c>
      <c r="B7701" s="1001" t="s">
        <v>16367</v>
      </c>
      <c r="C7701" s="1001" t="s">
        <v>887</v>
      </c>
      <c r="D7701" s="1001" t="s">
        <v>856</v>
      </c>
      <c r="E7701" s="1001" t="n">
        <v>4200950730</v>
      </c>
      <c r="F7701" s="1001" t="n">
        <v>95073</v>
      </c>
      <c r="G7701" s="1001" t="s">
        <v>16368</v>
      </c>
      <c r="H7701" s="1128" t="n">
        <v>288</v>
      </c>
      <c r="I7701" s="1068"/>
    </row>
    <row r="7702" customFormat="false" ht="12.75" hidden="false" customHeight="false" outlineLevel="0" collapsed="false">
      <c r="A7702" s="1001" t="n">
        <v>7700</v>
      </c>
      <c r="B7702" s="1001" t="s">
        <v>16369</v>
      </c>
      <c r="C7702" s="1001" t="s">
        <v>1215</v>
      </c>
      <c r="D7702" s="1001" t="s">
        <v>858</v>
      </c>
      <c r="E7702" s="1001" t="n">
        <v>1040141050</v>
      </c>
      <c r="F7702" s="1001" t="n">
        <v>21113</v>
      </c>
      <c r="G7702" s="1001" t="s">
        <v>16370</v>
      </c>
      <c r="H7702" s="1128" t="n">
        <v>1581</v>
      </c>
      <c r="I7702" s="1068"/>
    </row>
    <row r="7703" customFormat="false" ht="12.75" hidden="false" customHeight="false" outlineLevel="0" collapsed="false">
      <c r="A7703" s="1001" t="n">
        <v>7701</v>
      </c>
      <c r="B7703" s="1001" t="s">
        <v>16371</v>
      </c>
      <c r="C7703" s="1001" t="s">
        <v>1250</v>
      </c>
      <c r="D7703" s="1001" t="s">
        <v>857</v>
      </c>
      <c r="E7703" s="1001" t="n">
        <v>4190550760</v>
      </c>
      <c r="F7703" s="1001" t="n">
        <v>82079</v>
      </c>
      <c r="G7703" s="1001" t="s">
        <v>16372</v>
      </c>
      <c r="H7703" s="1128" t="n">
        <v>19731</v>
      </c>
      <c r="I7703" s="1068"/>
    </row>
    <row r="7704" customFormat="false" ht="12.75" hidden="false" customHeight="false" outlineLevel="0" collapsed="false">
      <c r="A7704" s="1001" t="n">
        <v>7702</v>
      </c>
      <c r="B7704" s="1001" t="s">
        <v>16373</v>
      </c>
      <c r="C7704" s="1001" t="s">
        <v>945</v>
      </c>
      <c r="D7704" s="1001" t="s">
        <v>852</v>
      </c>
      <c r="E7704" s="1001" t="n">
        <v>1030151910</v>
      </c>
      <c r="F7704" s="1001" t="n">
        <v>17200</v>
      </c>
      <c r="G7704" s="1001" t="s">
        <v>16374</v>
      </c>
      <c r="H7704" s="1128" t="n">
        <v>1360</v>
      </c>
      <c r="I7704" s="1068"/>
    </row>
    <row r="7705" customFormat="false" ht="12.75" hidden="false" customHeight="false" outlineLevel="0" collapsed="false">
      <c r="A7705" s="1001" t="n">
        <v>7703</v>
      </c>
      <c r="B7705" s="1001" t="s">
        <v>16375</v>
      </c>
      <c r="C7705" s="1001" t="s">
        <v>1543</v>
      </c>
      <c r="D7705" s="662" t="s">
        <v>856</v>
      </c>
      <c r="E7705" s="1001" t="n">
        <v>4201110960</v>
      </c>
      <c r="F7705" s="1001" t="n">
        <v>111096</v>
      </c>
      <c r="G7705" s="1001" t="s">
        <v>16376</v>
      </c>
      <c r="H7705" s="1128" t="n">
        <v>13317</v>
      </c>
      <c r="I7705" s="1068"/>
    </row>
    <row r="7706" customFormat="false" ht="12.75" hidden="false" customHeight="false" outlineLevel="0" collapsed="false">
      <c r="A7706" s="1001" t="n">
        <v>7704</v>
      </c>
      <c r="B7706" s="1001" t="s">
        <v>16377</v>
      </c>
      <c r="C7706" s="1001" t="s">
        <v>988</v>
      </c>
      <c r="D7706" s="1001" t="s">
        <v>854</v>
      </c>
      <c r="E7706" s="1001" t="n">
        <v>1010021790</v>
      </c>
      <c r="F7706" s="1001" t="n">
        <v>6182</v>
      </c>
      <c r="G7706" s="1001" t="s">
        <v>16378</v>
      </c>
      <c r="H7706" s="1128" t="n">
        <v>481</v>
      </c>
      <c r="I7706" s="1068"/>
    </row>
    <row r="7707" customFormat="false" ht="12.75" hidden="false" customHeight="false" outlineLevel="0" collapsed="false">
      <c r="A7707" s="1001" t="n">
        <v>7705</v>
      </c>
      <c r="B7707" s="1001" t="s">
        <v>16379</v>
      </c>
      <c r="C7707" s="1001" t="s">
        <v>1004</v>
      </c>
      <c r="D7707" s="1001" t="s">
        <v>861</v>
      </c>
      <c r="E7707" s="1001" t="n">
        <v>1050710480</v>
      </c>
      <c r="F7707" s="1001" t="n">
        <v>29048</v>
      </c>
      <c r="G7707" s="1001" t="s">
        <v>16380</v>
      </c>
      <c r="H7707" s="1128" t="n">
        <v>4796</v>
      </c>
      <c r="I7707" s="1068"/>
    </row>
    <row r="7708" customFormat="false" ht="12.75" hidden="false" customHeight="false" outlineLevel="0" collapsed="false">
      <c r="A7708" s="1001" t="n">
        <v>7706</v>
      </c>
      <c r="B7708" s="1001" t="s">
        <v>16381</v>
      </c>
      <c r="C7708" s="1001" t="s">
        <v>1474</v>
      </c>
      <c r="D7708" s="1001" t="s">
        <v>854</v>
      </c>
      <c r="E7708" s="1001" t="n">
        <v>1011020750</v>
      </c>
      <c r="F7708" s="1001" t="n">
        <v>103075</v>
      </c>
      <c r="G7708" s="1001" t="s">
        <v>16382</v>
      </c>
      <c r="H7708" s="1128" t="n">
        <v>6233</v>
      </c>
      <c r="I7708" s="1068"/>
    </row>
    <row r="7709" customFormat="false" ht="12.75" hidden="false" customHeight="false" outlineLevel="0" collapsed="false">
      <c r="A7709" s="1001" t="n">
        <v>7707</v>
      </c>
      <c r="B7709" s="1001" t="s">
        <v>16383</v>
      </c>
      <c r="C7709" s="1001" t="s">
        <v>908</v>
      </c>
      <c r="D7709" s="1001" t="s">
        <v>854</v>
      </c>
      <c r="E7709" s="1001" t="n">
        <v>1010272430</v>
      </c>
      <c r="F7709" s="1001" t="n">
        <v>4244</v>
      </c>
      <c r="G7709" s="1001" t="s">
        <v>16384</v>
      </c>
      <c r="H7709" s="1128" t="n">
        <v>2859</v>
      </c>
      <c r="I7709" s="1068"/>
    </row>
    <row r="7710" customFormat="false" ht="12.75" hidden="false" customHeight="false" outlineLevel="0" collapsed="false">
      <c r="A7710" s="1001" t="n">
        <v>7708</v>
      </c>
      <c r="B7710" s="1001" t="s">
        <v>16385</v>
      </c>
      <c r="C7710" s="1001" t="s">
        <v>1032</v>
      </c>
      <c r="D7710" s="1001" t="s">
        <v>854</v>
      </c>
      <c r="E7710" s="1001" t="n">
        <v>1010071170</v>
      </c>
      <c r="F7710" s="1001" t="n">
        <v>5117</v>
      </c>
      <c r="G7710" s="1001" t="s">
        <v>16386</v>
      </c>
      <c r="H7710" s="1128" t="n">
        <v>2930</v>
      </c>
      <c r="I7710" s="1068"/>
    </row>
    <row r="7711" customFormat="false" ht="12.75" hidden="false" customHeight="false" outlineLevel="0" collapsed="false">
      <c r="A7711" s="1001" t="n">
        <v>7709</v>
      </c>
      <c r="B7711" s="1001" t="s">
        <v>16387</v>
      </c>
      <c r="C7711" s="1001" t="s">
        <v>1009</v>
      </c>
      <c r="D7711" s="1001" t="s">
        <v>861</v>
      </c>
      <c r="E7711" s="1001" t="n">
        <v>1050890950</v>
      </c>
      <c r="F7711" s="1001" t="n">
        <v>23096</v>
      </c>
      <c r="G7711" s="1001" t="s">
        <v>16388</v>
      </c>
      <c r="H7711" s="1128" t="n">
        <v>33044</v>
      </c>
      <c r="I7711" s="1068"/>
    </row>
    <row r="7712" customFormat="false" ht="12.75" hidden="false" customHeight="false" outlineLevel="0" collapsed="false">
      <c r="A7712" s="1001" t="n">
        <v>7710</v>
      </c>
      <c r="B7712" s="1001" t="s">
        <v>16389</v>
      </c>
      <c r="C7712" s="1001" t="s">
        <v>1771</v>
      </c>
      <c r="D7712" s="1001" t="s">
        <v>458</v>
      </c>
      <c r="E7712" s="1001" t="n">
        <v>2090460160</v>
      </c>
      <c r="F7712" s="1001" t="n">
        <v>45016</v>
      </c>
      <c r="G7712" s="1001" t="s">
        <v>16390</v>
      </c>
      <c r="H7712" s="1128" t="n">
        <v>4611</v>
      </c>
      <c r="I7712" s="1068"/>
    </row>
    <row r="7713" customFormat="false" ht="12.75" hidden="false" customHeight="false" outlineLevel="0" collapsed="false">
      <c r="A7713" s="1001" t="n">
        <v>7711</v>
      </c>
      <c r="B7713" s="1001" t="s">
        <v>16391</v>
      </c>
      <c r="C7713" s="1001" t="s">
        <v>875</v>
      </c>
      <c r="D7713" s="1001" t="s">
        <v>861</v>
      </c>
      <c r="E7713" s="1001" t="n">
        <v>1050541030</v>
      </c>
      <c r="F7713" s="1001" t="n">
        <v>28103</v>
      </c>
      <c r="G7713" s="1001" t="s">
        <v>16392</v>
      </c>
      <c r="H7713" s="1128" t="n">
        <v>10515</v>
      </c>
      <c r="I7713" s="1068"/>
    </row>
    <row r="7714" customFormat="false" ht="12.75" hidden="false" customHeight="false" outlineLevel="0" collapsed="false">
      <c r="A7714" s="1001" t="n">
        <v>7712</v>
      </c>
      <c r="B7714" s="1001" t="s">
        <v>16393</v>
      </c>
      <c r="C7714" s="1001" t="s">
        <v>1035</v>
      </c>
      <c r="D7714" s="1001" t="s">
        <v>854</v>
      </c>
      <c r="E7714" s="1001" t="n">
        <v>1010812870</v>
      </c>
      <c r="F7714" s="1001" t="n">
        <v>1300</v>
      </c>
      <c r="G7714" s="1001" t="s">
        <v>16394</v>
      </c>
      <c r="H7714" s="1128" t="n">
        <v>4562</v>
      </c>
      <c r="I7714" s="1068"/>
    </row>
    <row r="7715" customFormat="false" ht="12.75" hidden="false" customHeight="false" outlineLevel="0" collapsed="false">
      <c r="A7715" s="1001" t="n">
        <v>7713</v>
      </c>
      <c r="B7715" s="1001" t="s">
        <v>16395</v>
      </c>
      <c r="C7715" s="1001" t="s">
        <v>1063</v>
      </c>
      <c r="D7715" s="1001" t="s">
        <v>857</v>
      </c>
      <c r="E7715" s="1001" t="n">
        <v>4190010420</v>
      </c>
      <c r="F7715" s="1001" t="n">
        <v>84043</v>
      </c>
      <c r="G7715" s="1001" t="s">
        <v>16396</v>
      </c>
      <c r="H7715" s="1128" t="n">
        <v>1345</v>
      </c>
      <c r="I7715" s="1068"/>
    </row>
    <row r="7716" customFormat="false" ht="12.75" hidden="false" customHeight="false" outlineLevel="0" collapsed="false">
      <c r="A7716" s="1001" t="n">
        <v>7714</v>
      </c>
      <c r="B7716" s="1001" t="s">
        <v>16397</v>
      </c>
      <c r="C7716" s="1001" t="s">
        <v>985</v>
      </c>
      <c r="D7716" s="1001" t="s">
        <v>857</v>
      </c>
      <c r="E7716" s="1001" t="n">
        <v>4190481030</v>
      </c>
      <c r="F7716" s="1001" t="n">
        <v>83105</v>
      </c>
      <c r="G7716" s="1001" t="s">
        <v>16398</v>
      </c>
      <c r="H7716" s="1128" t="n">
        <v>8148</v>
      </c>
      <c r="I7716" s="1068"/>
    </row>
    <row r="7717" customFormat="false" ht="12.75" hidden="false" customHeight="false" outlineLevel="0" collapsed="false">
      <c r="A7717" s="1001" t="n">
        <v>7715</v>
      </c>
      <c r="B7717" s="1001" t="s">
        <v>16399</v>
      </c>
      <c r="C7717" s="1001" t="s">
        <v>1250</v>
      </c>
      <c r="D7717" s="1001" t="s">
        <v>857</v>
      </c>
      <c r="E7717" s="1001" t="n">
        <v>4190550770</v>
      </c>
      <c r="F7717" s="1001" t="n">
        <v>82080</v>
      </c>
      <c r="G7717" s="1001" t="s">
        <v>16400</v>
      </c>
      <c r="H7717" s="1128" t="n">
        <v>3083</v>
      </c>
      <c r="I7717" s="1068"/>
    </row>
    <row r="7718" customFormat="false" ht="12.75" hidden="false" customHeight="false" outlineLevel="0" collapsed="false">
      <c r="A7718" s="1001" t="n">
        <v>7716</v>
      </c>
      <c r="B7718" s="1001" t="s">
        <v>16401</v>
      </c>
      <c r="C7718" s="1001" t="s">
        <v>1071</v>
      </c>
      <c r="D7718" s="1001" t="s">
        <v>861</v>
      </c>
      <c r="E7718" s="1001" t="n">
        <v>1050901170</v>
      </c>
      <c r="F7718" s="1001" t="n">
        <v>24117</v>
      </c>
      <c r="G7718" s="1001" t="s">
        <v>16402</v>
      </c>
      <c r="H7718" s="1128" t="n">
        <v>1872</v>
      </c>
      <c r="I7718" s="1068"/>
    </row>
    <row r="7719" customFormat="false" ht="12.75" hidden="false" customHeight="false" outlineLevel="0" collapsed="false">
      <c r="A7719" s="1001" t="n">
        <v>7717</v>
      </c>
      <c r="B7719" s="1001" t="s">
        <v>16403</v>
      </c>
      <c r="C7719" s="1001" t="s">
        <v>1625</v>
      </c>
      <c r="D7719" s="1001" t="s">
        <v>856</v>
      </c>
      <c r="E7719" s="1001" t="n">
        <v>4200530980</v>
      </c>
      <c r="F7719" s="1001" t="n">
        <v>91101</v>
      </c>
      <c r="G7719" s="1001" t="s">
        <v>16404</v>
      </c>
      <c r="H7719" s="1128" t="n">
        <v>3011</v>
      </c>
      <c r="I7719" s="1068"/>
    </row>
    <row r="7720" customFormat="false" ht="12.75" hidden="false" customHeight="false" outlineLevel="0" collapsed="false">
      <c r="A7720" s="1001" t="n">
        <v>7718</v>
      </c>
      <c r="B7720" s="1001" t="s">
        <v>16405</v>
      </c>
      <c r="C7720" s="1001" t="s">
        <v>914</v>
      </c>
      <c r="D7720" s="1001" t="s">
        <v>468</v>
      </c>
      <c r="E7720" s="1001" t="n">
        <v>3130381020</v>
      </c>
      <c r="F7720" s="1001" t="n">
        <v>66103</v>
      </c>
      <c r="G7720" s="1001" t="s">
        <v>16406</v>
      </c>
      <c r="H7720" s="1128" t="n">
        <v>520</v>
      </c>
      <c r="I7720" s="1068"/>
    </row>
    <row r="7721" customFormat="false" ht="12.75" hidden="false" customHeight="false" outlineLevel="0" collapsed="false">
      <c r="A7721" s="1001" t="n">
        <v>7719</v>
      </c>
      <c r="B7721" s="1001" t="s">
        <v>16407</v>
      </c>
      <c r="C7721" s="1001" t="s">
        <v>982</v>
      </c>
      <c r="D7721" s="1001" t="s">
        <v>857</v>
      </c>
      <c r="E7721" s="1001" t="n">
        <v>4190180220</v>
      </c>
      <c r="F7721" s="1001" t="n">
        <v>85022</v>
      </c>
      <c r="G7721" s="1001" t="s">
        <v>16408</v>
      </c>
      <c r="H7721" s="1128" t="n">
        <v>1446</v>
      </c>
      <c r="I7721" s="1068"/>
    </row>
    <row r="7722" customFormat="false" ht="12.75" hidden="false" customHeight="false" outlineLevel="0" collapsed="false">
      <c r="A7722" s="1001" t="n">
        <v>7720</v>
      </c>
      <c r="B7722" s="1001" t="s">
        <v>16409</v>
      </c>
      <c r="C7722" s="1001" t="s">
        <v>1325</v>
      </c>
      <c r="D7722" s="1001" t="s">
        <v>468</v>
      </c>
      <c r="E7722" s="1001" t="n">
        <v>3130231000</v>
      </c>
      <c r="F7722" s="1001" t="n">
        <v>69100</v>
      </c>
      <c r="G7722" s="1001" t="s">
        <v>16410</v>
      </c>
      <c r="H7722" s="1128" t="n">
        <v>897</v>
      </c>
      <c r="I7722" s="1068"/>
    </row>
    <row r="7723" customFormat="false" ht="12.75" hidden="false" customHeight="false" outlineLevel="0" collapsed="false">
      <c r="A7723" s="1001" t="n">
        <v>7721</v>
      </c>
      <c r="B7723" s="1001" t="s">
        <v>16411</v>
      </c>
      <c r="C7723" s="1001" t="s">
        <v>988</v>
      </c>
      <c r="D7723" s="1001" t="s">
        <v>854</v>
      </c>
      <c r="E7723" s="1001" t="n">
        <v>1010021800</v>
      </c>
      <c r="F7723" s="1001" t="n">
        <v>6183</v>
      </c>
      <c r="G7723" s="1001" t="s">
        <v>16412</v>
      </c>
      <c r="H7723" s="1128" t="n">
        <v>876</v>
      </c>
      <c r="I7723" s="1068"/>
    </row>
    <row r="7724" customFormat="false" ht="12.75" hidden="false" customHeight="false" outlineLevel="0" collapsed="false">
      <c r="A7724" s="1001" t="n">
        <v>7722</v>
      </c>
      <c r="B7724" s="1001" t="s">
        <v>16413</v>
      </c>
      <c r="C7724" s="1001" t="s">
        <v>1325</v>
      </c>
      <c r="D7724" s="1001" t="s">
        <v>468</v>
      </c>
      <c r="E7724" s="1001" t="n">
        <v>3130231010</v>
      </c>
      <c r="F7724" s="1001" t="n">
        <v>69101</v>
      </c>
      <c r="G7724" s="1001" t="s">
        <v>16414</v>
      </c>
      <c r="H7724" s="1128" t="n">
        <v>2172</v>
      </c>
      <c r="I7724" s="1068"/>
    </row>
    <row r="7725" customFormat="false" ht="12.75" hidden="false" customHeight="false" outlineLevel="0" collapsed="false">
      <c r="A7725" s="1001" t="n">
        <v>7723</v>
      </c>
      <c r="B7725" s="1001" t="s">
        <v>16415</v>
      </c>
      <c r="C7725" s="1001" t="s">
        <v>1087</v>
      </c>
      <c r="D7725" s="1001" t="s">
        <v>848</v>
      </c>
      <c r="E7725" s="1001" t="n">
        <v>3150081150</v>
      </c>
      <c r="F7725" s="1001" t="n">
        <v>64117</v>
      </c>
      <c r="G7725" s="1001" t="s">
        <v>16416</v>
      </c>
      <c r="H7725" s="1128" t="n">
        <v>916</v>
      </c>
      <c r="I7725" s="1068"/>
    </row>
    <row r="7726" customFormat="false" ht="12.75" hidden="false" customHeight="false" outlineLevel="0" collapsed="false">
      <c r="A7726" s="1001" t="n">
        <v>7724</v>
      </c>
      <c r="B7726" s="1001" t="s">
        <v>16417</v>
      </c>
      <c r="C7726" s="1001" t="s">
        <v>1543</v>
      </c>
      <c r="D7726" s="662" t="s">
        <v>856</v>
      </c>
      <c r="E7726" s="1001" t="n">
        <v>4201110970</v>
      </c>
      <c r="F7726" s="1001" t="n">
        <v>111097</v>
      </c>
      <c r="G7726" s="1001" t="s">
        <v>16418</v>
      </c>
      <c r="H7726" s="1128" t="n">
        <v>2472</v>
      </c>
      <c r="I7726" s="1068"/>
    </row>
    <row r="7727" customFormat="false" ht="12.75" hidden="false" customHeight="false" outlineLevel="0" collapsed="false">
      <c r="A7727" s="1001" t="n">
        <v>7725</v>
      </c>
      <c r="B7727" s="1001" t="s">
        <v>16419</v>
      </c>
      <c r="C7727" s="1001" t="s">
        <v>1004</v>
      </c>
      <c r="D7727" s="1001" t="s">
        <v>861</v>
      </c>
      <c r="E7727" s="1001" t="n">
        <v>1050710490</v>
      </c>
      <c r="F7727" s="1001" t="n">
        <v>29049</v>
      </c>
      <c r="G7727" s="1001" t="s">
        <v>16420</v>
      </c>
      <c r="H7727" s="1128" t="n">
        <v>1148</v>
      </c>
      <c r="I7727" s="1068"/>
    </row>
    <row r="7728" customFormat="false" ht="12.75" hidden="false" customHeight="false" outlineLevel="0" collapsed="false">
      <c r="A7728" s="1001" t="n">
        <v>7726</v>
      </c>
      <c r="B7728" s="1001" t="s">
        <v>16421</v>
      </c>
      <c r="C7728" s="1001" t="s">
        <v>1543</v>
      </c>
      <c r="D7728" s="662" t="s">
        <v>856</v>
      </c>
      <c r="E7728" s="1001" t="n">
        <v>4201110980</v>
      </c>
      <c r="F7728" s="1001" t="n">
        <v>111098</v>
      </c>
      <c r="G7728" s="1001" t="s">
        <v>16422</v>
      </c>
      <c r="H7728" s="1128" t="n">
        <v>3440</v>
      </c>
      <c r="I7728" s="1068"/>
    </row>
    <row r="7729" customFormat="false" ht="12.75" hidden="false" customHeight="false" outlineLevel="0" collapsed="false">
      <c r="A7729" s="1001" t="n">
        <v>7727</v>
      </c>
      <c r="B7729" s="1001" t="s">
        <v>16423</v>
      </c>
      <c r="C7729" s="1001" t="s">
        <v>988</v>
      </c>
      <c r="D7729" s="1001" t="s">
        <v>854</v>
      </c>
      <c r="E7729" s="1001" t="n">
        <v>1010021810</v>
      </c>
      <c r="F7729" s="1001" t="n">
        <v>6184</v>
      </c>
      <c r="G7729" s="1001" t="s">
        <v>16424</v>
      </c>
      <c r="H7729" s="1128" t="n">
        <v>299</v>
      </c>
      <c r="I7729" s="1068"/>
    </row>
    <row r="7730" customFormat="false" ht="12.75" hidden="false" customHeight="false" outlineLevel="0" collapsed="false">
      <c r="A7730" s="1001" t="n">
        <v>7728</v>
      </c>
      <c r="B7730" s="1001" t="s">
        <v>16425</v>
      </c>
      <c r="C7730" s="1001" t="s">
        <v>1215</v>
      </c>
      <c r="D7730" s="1001" t="s">
        <v>858</v>
      </c>
      <c r="E7730" s="1001" t="n">
        <v>1040141060</v>
      </c>
      <c r="F7730" s="1001" t="n">
        <v>21114</v>
      </c>
      <c r="G7730" s="1001" t="s">
        <v>16426</v>
      </c>
      <c r="H7730" s="1128" t="n">
        <v>1892</v>
      </c>
      <c r="I7730" s="1068"/>
    </row>
    <row r="7731" customFormat="false" ht="12.75" hidden="false" customHeight="false" outlineLevel="0" collapsed="false">
      <c r="A7731" s="1001" t="n">
        <v>7729</v>
      </c>
      <c r="B7731" s="1001" t="s">
        <v>16427</v>
      </c>
      <c r="C7731" s="1001" t="s">
        <v>1095</v>
      </c>
      <c r="D7731" s="1001" t="s">
        <v>854</v>
      </c>
      <c r="E7731" s="1001" t="n">
        <v>1010960790</v>
      </c>
      <c r="F7731" s="1001" t="n">
        <v>96079</v>
      </c>
      <c r="G7731" s="1001" t="s">
        <v>16428</v>
      </c>
      <c r="H7731" s="1128" t="n">
        <v>182</v>
      </c>
      <c r="I7731" s="1068"/>
    </row>
    <row r="7732" customFormat="false" ht="12.75" hidden="false" customHeight="false" outlineLevel="0" collapsed="false">
      <c r="A7732" s="1001" t="n">
        <v>7730</v>
      </c>
      <c r="B7732" s="1001" t="s">
        <v>16429</v>
      </c>
      <c r="C7732" s="1001" t="s">
        <v>1035</v>
      </c>
      <c r="D7732" s="1001" t="s">
        <v>854</v>
      </c>
      <c r="E7732" s="1001" t="n">
        <v>1010812880</v>
      </c>
      <c r="F7732" s="1001" t="n">
        <v>1301</v>
      </c>
      <c r="G7732" s="1001" t="s">
        <v>16430</v>
      </c>
      <c r="H7732" s="1128" t="n">
        <v>1205</v>
      </c>
      <c r="I7732" s="1068"/>
    </row>
    <row r="7733" customFormat="false" ht="12.75" hidden="false" customHeight="false" outlineLevel="0" collapsed="false">
      <c r="A7733" s="1001" t="n">
        <v>7731</v>
      </c>
      <c r="B7733" s="1001" t="s">
        <v>16431</v>
      </c>
      <c r="C7733" s="1001" t="s">
        <v>1125</v>
      </c>
      <c r="D7733" s="1001" t="s">
        <v>851</v>
      </c>
      <c r="E7733" s="1001" t="n">
        <v>1070740680</v>
      </c>
      <c r="F7733" s="1001" t="n">
        <v>9068</v>
      </c>
      <c r="G7733" s="1001" t="s">
        <v>16432</v>
      </c>
      <c r="H7733" s="1128" t="n">
        <v>2764</v>
      </c>
      <c r="I7733" s="1068"/>
    </row>
    <row r="7734" customFormat="false" ht="12.75" hidden="false" customHeight="false" outlineLevel="0" collapsed="false">
      <c r="A7734" s="1001" t="n">
        <v>7732</v>
      </c>
      <c r="B7734" s="1001" t="s">
        <v>16433</v>
      </c>
      <c r="C7734" s="1001" t="s">
        <v>1117</v>
      </c>
      <c r="D7734" s="1001" t="s">
        <v>852</v>
      </c>
      <c r="E7734" s="1001" t="n">
        <v>1030571750</v>
      </c>
      <c r="F7734" s="1001" t="n">
        <v>18179</v>
      </c>
      <c r="G7734" s="1001" t="s">
        <v>16434</v>
      </c>
      <c r="H7734" s="1128" t="n">
        <v>770</v>
      </c>
      <c r="I7734" s="1068"/>
    </row>
    <row r="7735" customFormat="false" ht="12.75" hidden="false" customHeight="false" outlineLevel="0" collapsed="false">
      <c r="A7735" s="1001" t="n">
        <v>7733</v>
      </c>
      <c r="B7735" s="1001" t="s">
        <v>16435</v>
      </c>
      <c r="C7735" s="1001" t="s">
        <v>1032</v>
      </c>
      <c r="D7735" s="1001" t="s">
        <v>854</v>
      </c>
      <c r="E7735" s="1001" t="n">
        <v>1010071180</v>
      </c>
      <c r="F7735" s="1001" t="n">
        <v>5118</v>
      </c>
      <c r="G7735" s="1001" t="s">
        <v>16436</v>
      </c>
      <c r="H7735" s="1128" t="n">
        <v>5497</v>
      </c>
      <c r="I7735" s="1068"/>
    </row>
    <row r="7736" customFormat="false" ht="12.75" hidden="false" customHeight="false" outlineLevel="0" collapsed="false">
      <c r="A7736" s="1001" t="n">
        <v>7734</v>
      </c>
      <c r="B7736" s="1001" t="s">
        <v>16437</v>
      </c>
      <c r="C7736" s="1001" t="s">
        <v>1087</v>
      </c>
      <c r="D7736" s="1001" t="s">
        <v>848</v>
      </c>
      <c r="E7736" s="1001" t="n">
        <v>3150081160</v>
      </c>
      <c r="F7736" s="1001" t="n">
        <v>64118</v>
      </c>
      <c r="G7736" s="1001" t="s">
        <v>16438</v>
      </c>
      <c r="H7736" s="1128" t="n">
        <v>1478</v>
      </c>
      <c r="I7736" s="1068"/>
    </row>
    <row r="7737" customFormat="false" ht="12.75" hidden="false" customHeight="false" outlineLevel="0" collapsed="false">
      <c r="A7737" s="1001" t="n">
        <v>7735</v>
      </c>
      <c r="B7737" s="1001" t="s">
        <v>16439</v>
      </c>
      <c r="C7737" s="1001" t="s">
        <v>1004</v>
      </c>
      <c r="D7737" s="1001" t="s">
        <v>861</v>
      </c>
      <c r="E7737" s="1001" t="n">
        <v>1050710500</v>
      </c>
      <c r="F7737" s="1001" t="n">
        <v>29050</v>
      </c>
      <c r="G7737" s="1001" t="s">
        <v>16440</v>
      </c>
      <c r="H7737" s="1128" t="n">
        <v>1983</v>
      </c>
      <c r="I7737" s="1068"/>
    </row>
    <row r="7738" customFormat="false" ht="12.75" hidden="false" customHeight="false" outlineLevel="0" collapsed="false">
      <c r="A7738" s="1001" t="n">
        <v>7736</v>
      </c>
      <c r="B7738" s="1001" t="s">
        <v>16441</v>
      </c>
      <c r="C7738" s="1001" t="s">
        <v>878</v>
      </c>
      <c r="D7738" s="1001" t="s">
        <v>852</v>
      </c>
      <c r="E7738" s="1001" t="n">
        <v>1030990600</v>
      </c>
      <c r="F7738" s="1001" t="n">
        <v>98060</v>
      </c>
      <c r="G7738" s="1001" t="s">
        <v>16442</v>
      </c>
      <c r="H7738" s="1128" t="n">
        <v>1850</v>
      </c>
      <c r="I7738" s="1068"/>
    </row>
    <row r="7739" customFormat="false" ht="12.75" hidden="false" customHeight="false" outlineLevel="0" collapsed="false">
      <c r="A7739" s="1001" t="n">
        <v>7737</v>
      </c>
      <c r="B7739" s="1001" t="s">
        <v>16443</v>
      </c>
      <c r="C7739" s="1001" t="s">
        <v>875</v>
      </c>
      <c r="D7739" s="1001" t="s">
        <v>861</v>
      </c>
      <c r="E7739" s="1001" t="n">
        <v>1050541040</v>
      </c>
      <c r="F7739" s="1001" t="n">
        <v>28104</v>
      </c>
      <c r="G7739" s="1001" t="s">
        <v>16444</v>
      </c>
      <c r="H7739" s="1128" t="n">
        <v>6111</v>
      </c>
      <c r="I7739" s="1068"/>
    </row>
    <row r="7740" customFormat="false" ht="12.75" hidden="false" customHeight="false" outlineLevel="0" collapsed="false">
      <c r="A7740" s="1001" t="n">
        <v>7738</v>
      </c>
      <c r="B7740" s="1001" t="s">
        <v>16445</v>
      </c>
      <c r="C7740" s="1001" t="s">
        <v>1004</v>
      </c>
      <c r="D7740" s="1001" t="s">
        <v>861</v>
      </c>
      <c r="E7740" s="1001" t="n">
        <v>1050710510</v>
      </c>
      <c r="F7740" s="1001" t="n">
        <v>29051</v>
      </c>
      <c r="G7740" s="1001" t="s">
        <v>16446</v>
      </c>
      <c r="H7740" s="1128" t="n">
        <v>879</v>
      </c>
      <c r="I7740" s="1068"/>
    </row>
    <row r="7741" customFormat="false" ht="12.75" hidden="false" customHeight="false" outlineLevel="0" collapsed="false">
      <c r="A7741" s="1001" t="n">
        <v>7739</v>
      </c>
      <c r="B7741" s="1001" t="s">
        <v>16447</v>
      </c>
      <c r="C7741" s="1001" t="s">
        <v>908</v>
      </c>
      <c r="D7741" s="1001" t="s">
        <v>854</v>
      </c>
      <c r="E7741" s="1001" t="n">
        <v>1010272440</v>
      </c>
      <c r="F7741" s="1001" t="n">
        <v>4245</v>
      </c>
      <c r="G7741" s="1001" t="s">
        <v>16448</v>
      </c>
      <c r="H7741" s="1128" t="n">
        <v>5819</v>
      </c>
      <c r="I7741" s="1068"/>
    </row>
    <row r="7742" customFormat="false" ht="12.75" hidden="false" customHeight="false" outlineLevel="0" collapsed="false">
      <c r="A7742" s="1001" t="n">
        <v>7740</v>
      </c>
      <c r="B7742" s="1001" t="s">
        <v>16449</v>
      </c>
      <c r="C7742" s="1001" t="s">
        <v>988</v>
      </c>
      <c r="D7742" s="1001" t="s">
        <v>854</v>
      </c>
      <c r="E7742" s="1001" t="n">
        <v>1010021820</v>
      </c>
      <c r="F7742" s="1001" t="n">
        <v>6185</v>
      </c>
      <c r="G7742" s="1001" t="s">
        <v>16450</v>
      </c>
      <c r="H7742" s="1128" t="n">
        <v>1748</v>
      </c>
      <c r="I7742" s="1068"/>
    </row>
    <row r="7743" customFormat="false" ht="12.75" hidden="false" customHeight="false" outlineLevel="0" collapsed="false">
      <c r="A7743" s="1001" t="n">
        <v>7741</v>
      </c>
      <c r="B7743" s="1001" t="s">
        <v>16451</v>
      </c>
      <c r="C7743" s="1001" t="s">
        <v>1024</v>
      </c>
      <c r="D7743" s="1001" t="s">
        <v>856</v>
      </c>
      <c r="E7743" s="1001" t="n">
        <v>4200730750</v>
      </c>
      <c r="F7743" s="1001" t="n">
        <v>90078</v>
      </c>
      <c r="G7743" s="1001" t="s">
        <v>16452</v>
      </c>
      <c r="H7743" s="1128" t="n">
        <v>2124</v>
      </c>
      <c r="I7743" s="1068"/>
    </row>
    <row r="7744" customFormat="false" ht="12.75" hidden="false" customHeight="false" outlineLevel="0" collapsed="false">
      <c r="A7744" s="1001" t="n">
        <v>7742</v>
      </c>
      <c r="B7744" s="1001" t="s">
        <v>16453</v>
      </c>
      <c r="C7744" s="1001" t="s">
        <v>908</v>
      </c>
      <c r="D7744" s="1001" t="s">
        <v>854</v>
      </c>
      <c r="E7744" s="1001" t="n">
        <v>1010272450</v>
      </c>
      <c r="F7744" s="1001" t="n">
        <v>4246</v>
      </c>
      <c r="G7744" s="1001" t="s">
        <v>16454</v>
      </c>
      <c r="H7744" s="1128" t="n">
        <v>735</v>
      </c>
      <c r="I7744" s="1068"/>
    </row>
    <row r="7745" customFormat="false" ht="12.75" hidden="false" customHeight="false" outlineLevel="0" collapsed="false">
      <c r="A7745" s="1001" t="n">
        <v>7743</v>
      </c>
      <c r="B7745" s="1001" t="s">
        <v>16455</v>
      </c>
      <c r="C7745" s="1001" t="s">
        <v>681</v>
      </c>
      <c r="D7745" s="1001" t="s">
        <v>849</v>
      </c>
      <c r="E7745" s="1001" t="n">
        <v>1080610460</v>
      </c>
      <c r="F7745" s="1001" t="n">
        <v>33046</v>
      </c>
      <c r="G7745" s="1001" t="s">
        <v>16456</v>
      </c>
      <c r="H7745" s="1128" t="n">
        <v>1684</v>
      </c>
      <c r="I7745" s="1068"/>
    </row>
    <row r="7746" customFormat="false" ht="12.75" hidden="false" customHeight="false" outlineLevel="0" collapsed="false">
      <c r="A7746" s="1001" t="n">
        <v>7744</v>
      </c>
      <c r="B7746" s="1001" t="s">
        <v>16457</v>
      </c>
      <c r="C7746" s="1001" t="s">
        <v>887</v>
      </c>
      <c r="D7746" s="1001" t="s">
        <v>856</v>
      </c>
      <c r="E7746" s="1001" t="n">
        <v>4200950710</v>
      </c>
      <c r="F7746" s="1001" t="n">
        <v>95071</v>
      </c>
      <c r="G7746" s="1001" t="s">
        <v>16458</v>
      </c>
      <c r="H7746" s="1128" t="n">
        <v>293</v>
      </c>
      <c r="I7746" s="1068"/>
    </row>
    <row r="7747" customFormat="false" ht="12.75" hidden="false" customHeight="false" outlineLevel="0" collapsed="false">
      <c r="A7747" s="1001" t="n">
        <v>7745</v>
      </c>
      <c r="B7747" s="1001" t="s">
        <v>16459</v>
      </c>
      <c r="C7747" s="1001" t="s">
        <v>1543</v>
      </c>
      <c r="D7747" s="662" t="s">
        <v>856</v>
      </c>
      <c r="E7747" s="1001" t="n">
        <v>4201110990</v>
      </c>
      <c r="F7747" s="1001" t="n">
        <v>111099</v>
      </c>
      <c r="G7747" s="1001" t="s">
        <v>16460</v>
      </c>
      <c r="H7747" s="1128" t="n">
        <v>1019</v>
      </c>
      <c r="I7747" s="1068"/>
    </row>
    <row r="7748" customFormat="false" ht="12.75" hidden="false" customHeight="false" outlineLevel="0" collapsed="false">
      <c r="A7748" s="1001" t="n">
        <v>7746</v>
      </c>
      <c r="B7748" s="1001" t="s">
        <v>16461</v>
      </c>
      <c r="C7748" s="1001" t="s">
        <v>1543</v>
      </c>
      <c r="D7748" s="662" t="s">
        <v>856</v>
      </c>
      <c r="E7748" s="1001" t="n">
        <v>4201111000</v>
      </c>
      <c r="F7748" s="1001" t="n">
        <v>111100</v>
      </c>
      <c r="G7748" s="1001" t="s">
        <v>16462</v>
      </c>
      <c r="H7748" s="1128" t="n">
        <v>622</v>
      </c>
      <c r="I7748" s="1068"/>
    </row>
    <row r="7749" customFormat="false" ht="12.75" hidden="false" customHeight="false" outlineLevel="0" collapsed="false">
      <c r="A7749" s="1001" t="n">
        <v>7747</v>
      </c>
      <c r="B7749" s="1001" t="s">
        <v>16463</v>
      </c>
      <c r="C7749" s="1001" t="s">
        <v>1543</v>
      </c>
      <c r="D7749" s="662" t="s">
        <v>856</v>
      </c>
      <c r="E7749" s="1001" t="n">
        <v>4201111010</v>
      </c>
      <c r="F7749" s="1001" t="n">
        <v>111101</v>
      </c>
      <c r="G7749" s="1001" t="s">
        <v>16464</v>
      </c>
      <c r="H7749" s="1128" t="n">
        <v>1201</v>
      </c>
      <c r="I7749" s="1068"/>
    </row>
    <row r="7750" customFormat="false" ht="12.75" hidden="false" customHeight="false" outlineLevel="0" collapsed="false">
      <c r="A7750" s="1001" t="n">
        <v>7748</v>
      </c>
      <c r="B7750" s="1001" t="s">
        <v>16465</v>
      </c>
      <c r="C7750" s="1001" t="s">
        <v>1117</v>
      </c>
      <c r="D7750" s="1001" t="s">
        <v>852</v>
      </c>
      <c r="E7750" s="1001" t="n">
        <v>1030571760</v>
      </c>
      <c r="F7750" s="1001" t="n">
        <v>18180</v>
      </c>
      <c r="G7750" s="1001" t="s">
        <v>16466</v>
      </c>
      <c r="H7750" s="1128" t="n">
        <v>3324</v>
      </c>
      <c r="I7750" s="1068"/>
    </row>
    <row r="7751" customFormat="false" ht="12.75" hidden="false" customHeight="false" outlineLevel="0" collapsed="false">
      <c r="A7751" s="1001" t="n">
        <v>7749</v>
      </c>
      <c r="B7751" s="1001" t="s">
        <v>16467</v>
      </c>
      <c r="C7751" s="1001" t="s">
        <v>945</v>
      </c>
      <c r="D7751" s="1001" t="s">
        <v>852</v>
      </c>
      <c r="E7751" s="1001" t="n">
        <v>1030151920</v>
      </c>
      <c r="F7751" s="1001" t="n">
        <v>17201</v>
      </c>
      <c r="G7751" s="1001" t="s">
        <v>16468</v>
      </c>
      <c r="H7751" s="1128" t="n">
        <v>5834</v>
      </c>
      <c r="I7751" s="1068"/>
    </row>
    <row r="7752" customFormat="false" ht="12.75" hidden="false" customHeight="false" outlineLevel="0" collapsed="false">
      <c r="A7752" s="1001" t="n">
        <v>7750</v>
      </c>
      <c r="B7752" s="1001" t="s">
        <v>16469</v>
      </c>
      <c r="C7752" s="1001" t="s">
        <v>1543</v>
      </c>
      <c r="D7752" s="662" t="s">
        <v>856</v>
      </c>
      <c r="E7752" s="1001" t="n">
        <v>4201111020</v>
      </c>
      <c r="F7752" s="1001" t="n">
        <v>111102</v>
      </c>
      <c r="G7752" s="1001" t="s">
        <v>16470</v>
      </c>
      <c r="H7752" s="1128" t="n">
        <v>1010</v>
      </c>
      <c r="I7752" s="1068"/>
    </row>
    <row r="7753" customFormat="false" ht="12.75" hidden="false" customHeight="false" outlineLevel="0" collapsed="false">
      <c r="A7753" s="1001" t="n">
        <v>7751</v>
      </c>
      <c r="B7753" s="1001" t="s">
        <v>16471</v>
      </c>
      <c r="C7753" s="1001" t="s">
        <v>942</v>
      </c>
      <c r="D7753" s="1001" t="s">
        <v>847</v>
      </c>
      <c r="E7753" s="1001" t="n">
        <v>3180251540</v>
      </c>
      <c r="F7753" s="1001" t="n">
        <v>78154</v>
      </c>
      <c r="G7753" s="1001" t="s">
        <v>16472</v>
      </c>
      <c r="H7753" s="1128" t="n">
        <v>5439</v>
      </c>
      <c r="I7753" s="1068"/>
    </row>
    <row r="7754" customFormat="false" ht="12.75" hidden="false" customHeight="false" outlineLevel="0" collapsed="false">
      <c r="A7754" s="1001" t="n">
        <v>7752</v>
      </c>
      <c r="B7754" s="1001" t="s">
        <v>16473</v>
      </c>
      <c r="C7754" s="1001" t="s">
        <v>1543</v>
      </c>
      <c r="D7754" s="662" t="s">
        <v>856</v>
      </c>
      <c r="E7754" s="1001" t="n">
        <v>4201111030</v>
      </c>
      <c r="F7754" s="1001" t="n">
        <v>111103</v>
      </c>
      <c r="G7754" s="1001" t="s">
        <v>16474</v>
      </c>
      <c r="H7754" s="1128" t="n">
        <v>4509</v>
      </c>
      <c r="I7754" s="1068"/>
    </row>
    <row r="7755" customFormat="false" ht="12.75" hidden="false" customHeight="false" outlineLevel="0" collapsed="false">
      <c r="A7755" s="1001" t="n">
        <v>7753</v>
      </c>
      <c r="B7755" s="1001" t="s">
        <v>16475</v>
      </c>
      <c r="C7755" s="1001" t="s">
        <v>1035</v>
      </c>
      <c r="D7755" s="1001" t="s">
        <v>854</v>
      </c>
      <c r="E7755" s="1001" t="n">
        <v>1010812891</v>
      </c>
      <c r="F7755" s="1001" t="n">
        <v>1303</v>
      </c>
      <c r="G7755" s="1001" t="s">
        <v>16476</v>
      </c>
      <c r="H7755" s="1128" t="n">
        <v>2795</v>
      </c>
      <c r="I7755" s="1068"/>
    </row>
    <row r="7756" customFormat="false" ht="12.75" hidden="false" customHeight="false" outlineLevel="0" collapsed="false">
      <c r="A7756" s="1001" t="n">
        <v>7754</v>
      </c>
      <c r="B7756" s="1001" t="s">
        <v>16477</v>
      </c>
      <c r="C7756" s="1001" t="s">
        <v>1035</v>
      </c>
      <c r="D7756" s="1001" t="s">
        <v>854</v>
      </c>
      <c r="E7756" s="1001" t="n">
        <v>1010812910</v>
      </c>
      <c r="F7756" s="1001" t="n">
        <v>1305</v>
      </c>
      <c r="G7756" s="1001" t="s">
        <v>16478</v>
      </c>
      <c r="H7756" s="1128" t="n">
        <v>1955</v>
      </c>
      <c r="I7756" s="1068"/>
    </row>
    <row r="7757" customFormat="false" ht="12.75" hidden="false" customHeight="false" outlineLevel="0" collapsed="false">
      <c r="A7757" s="1001" t="n">
        <v>7755</v>
      </c>
      <c r="B7757" s="1001" t="s">
        <v>16479</v>
      </c>
      <c r="C7757" s="1001" t="s">
        <v>1035</v>
      </c>
      <c r="D7757" s="1001" t="s">
        <v>854</v>
      </c>
      <c r="E7757" s="1001" t="n">
        <v>1010812920</v>
      </c>
      <c r="F7757" s="1001" t="n">
        <v>1306</v>
      </c>
      <c r="G7757" s="1001" t="s">
        <v>16480</v>
      </c>
      <c r="H7757" s="1128" t="n">
        <v>1047</v>
      </c>
      <c r="I7757" s="1068"/>
    </row>
    <row r="7758" customFormat="false" ht="12.75" hidden="false" customHeight="false" outlineLevel="0" collapsed="false">
      <c r="A7758" s="1001" t="n">
        <v>7756</v>
      </c>
      <c r="B7758" s="1001" t="s">
        <v>16481</v>
      </c>
      <c r="C7758" s="1001" t="s">
        <v>1035</v>
      </c>
      <c r="D7758" s="1001" t="s">
        <v>854</v>
      </c>
      <c r="E7758" s="1001" t="n">
        <v>1010812930</v>
      </c>
      <c r="F7758" s="1001" t="n">
        <v>1307</v>
      </c>
      <c r="G7758" s="1001" t="s">
        <v>16482</v>
      </c>
      <c r="H7758" s="1128" t="n">
        <v>3898</v>
      </c>
      <c r="I7758" s="1068"/>
    </row>
    <row r="7759" customFormat="false" ht="12.75" hidden="false" customHeight="false" outlineLevel="0" collapsed="false">
      <c r="A7759" s="1001" t="n">
        <v>7757</v>
      </c>
      <c r="B7759" s="1001" t="s">
        <v>16483</v>
      </c>
      <c r="C7759" s="1001" t="s">
        <v>908</v>
      </c>
      <c r="D7759" s="1001" t="s">
        <v>854</v>
      </c>
      <c r="E7759" s="1001" t="n">
        <v>1010272460</v>
      </c>
      <c r="F7759" s="1001" t="n">
        <v>4247</v>
      </c>
      <c r="G7759" s="1001" t="s">
        <v>16484</v>
      </c>
      <c r="H7759" s="1128" t="n">
        <v>1541</v>
      </c>
      <c r="I7759" s="1068"/>
    </row>
    <row r="7760" customFormat="false" ht="12.75" hidden="false" customHeight="false" outlineLevel="0" collapsed="false">
      <c r="A7760" s="1001" t="n">
        <v>7758</v>
      </c>
      <c r="B7760" s="1001" t="s">
        <v>16485</v>
      </c>
      <c r="C7760" s="1001" t="s">
        <v>1035</v>
      </c>
      <c r="D7760" s="1001" t="s">
        <v>854</v>
      </c>
      <c r="E7760" s="1001" t="n">
        <v>1010812890</v>
      </c>
      <c r="F7760" s="1001" t="n">
        <v>1302</v>
      </c>
      <c r="G7760" s="1001" t="s">
        <v>16486</v>
      </c>
      <c r="H7760" s="1128" t="n">
        <v>3500</v>
      </c>
      <c r="I7760" s="1068"/>
    </row>
    <row r="7761" customFormat="false" ht="12.75" hidden="false" customHeight="false" outlineLevel="0" collapsed="false">
      <c r="A7761" s="1001" t="n">
        <v>7759</v>
      </c>
      <c r="B7761" s="1001" t="s">
        <v>16487</v>
      </c>
      <c r="C7761" s="1001" t="s">
        <v>1120</v>
      </c>
      <c r="D7761" s="1001" t="s">
        <v>854</v>
      </c>
      <c r="E7761" s="1001" t="n">
        <v>1010881610</v>
      </c>
      <c r="F7761" s="1001" t="n">
        <v>2163</v>
      </c>
      <c r="G7761" s="1001" t="s">
        <v>16488</v>
      </c>
      <c r="H7761" s="1128" t="n">
        <v>386</v>
      </c>
      <c r="I7761" s="1068"/>
    </row>
    <row r="7762" customFormat="false" ht="12.75" hidden="false" customHeight="false" outlineLevel="0" collapsed="false">
      <c r="A7762" s="1001" t="n">
        <v>7760</v>
      </c>
      <c r="B7762" s="1001" t="s">
        <v>16489</v>
      </c>
      <c r="C7762" s="1001" t="s">
        <v>1035</v>
      </c>
      <c r="D7762" s="1001" t="s">
        <v>854</v>
      </c>
      <c r="E7762" s="1001" t="n">
        <v>1010812900</v>
      </c>
      <c r="F7762" s="1001" t="n">
        <v>1304</v>
      </c>
      <c r="G7762" s="1001" t="s">
        <v>16490</v>
      </c>
      <c r="H7762" s="1128" t="n">
        <v>996</v>
      </c>
      <c r="I7762" s="1068"/>
    </row>
    <row r="7763" customFormat="false" ht="12.75" hidden="false" customHeight="false" outlineLevel="0" collapsed="false">
      <c r="A7763" s="1001" t="n">
        <v>7761</v>
      </c>
      <c r="B7763" s="1001" t="s">
        <v>16491</v>
      </c>
      <c r="C7763" s="1001" t="s">
        <v>925</v>
      </c>
      <c r="D7763" s="1001" t="s">
        <v>848</v>
      </c>
      <c r="E7763" s="1001" t="n">
        <v>3150510870</v>
      </c>
      <c r="F7763" s="1001" t="n">
        <v>63087</v>
      </c>
      <c r="G7763" s="1001" t="s">
        <v>16492</v>
      </c>
      <c r="H7763" s="1128" t="n">
        <v>31284</v>
      </c>
      <c r="I7763" s="1068"/>
    </row>
    <row r="7764" customFormat="false" ht="12.75" hidden="false" customHeight="false" outlineLevel="0" collapsed="false">
      <c r="A7764" s="1001" t="n">
        <v>7762</v>
      </c>
      <c r="B7764" s="1001" t="s">
        <v>16493</v>
      </c>
      <c r="C7764" s="1001" t="s">
        <v>988</v>
      </c>
      <c r="D7764" s="1001" t="s">
        <v>854</v>
      </c>
      <c r="E7764" s="1001" t="n">
        <v>1010021830</v>
      </c>
      <c r="F7764" s="1001" t="n">
        <v>6186</v>
      </c>
      <c r="G7764" s="1001" t="s">
        <v>16494</v>
      </c>
      <c r="H7764" s="1128" t="n">
        <v>653</v>
      </c>
      <c r="I7764" s="1068"/>
    </row>
    <row r="7765" customFormat="false" ht="12.75" hidden="false" customHeight="false" outlineLevel="0" collapsed="false">
      <c r="A7765" s="1001" t="n">
        <v>7763</v>
      </c>
      <c r="B7765" s="1001" t="s">
        <v>16495</v>
      </c>
      <c r="C7765" s="1001" t="s">
        <v>1027</v>
      </c>
      <c r="D7765" s="1001" t="s">
        <v>857</v>
      </c>
      <c r="E7765" s="1001" t="n">
        <v>4190280200</v>
      </c>
      <c r="F7765" s="1001" t="n">
        <v>86020</v>
      </c>
      <c r="G7765" s="1001" t="s">
        <v>16496</v>
      </c>
      <c r="H7765" s="1128" t="n">
        <v>4450</v>
      </c>
      <c r="I7765" s="1068"/>
    </row>
    <row r="7766" customFormat="false" ht="12.75" hidden="false" customHeight="false" outlineLevel="0" collapsed="false">
      <c r="A7766" s="1001" t="n">
        <v>7764</v>
      </c>
      <c r="B7766" s="1001" t="s">
        <v>16497</v>
      </c>
      <c r="C7766" s="1001" t="s">
        <v>1543</v>
      </c>
      <c r="D7766" s="662" t="s">
        <v>856</v>
      </c>
      <c r="E7766" s="1001" t="n">
        <v>4201111040</v>
      </c>
      <c r="F7766" s="1001" t="n">
        <v>111104</v>
      </c>
      <c r="G7766" s="1001" t="s">
        <v>16498</v>
      </c>
      <c r="H7766" s="1128" t="n">
        <v>989</v>
      </c>
      <c r="I7766" s="1068"/>
    </row>
    <row r="7767" customFormat="false" ht="12.75" hidden="false" customHeight="false" outlineLevel="0" collapsed="false">
      <c r="A7767" s="1001" t="n">
        <v>7765</v>
      </c>
      <c r="B7767" s="1001" t="s">
        <v>16499</v>
      </c>
      <c r="C7767" s="1001" t="s">
        <v>1058</v>
      </c>
      <c r="D7767" s="1001" t="s">
        <v>852</v>
      </c>
      <c r="E7767" s="1001" t="n">
        <v>1031040490</v>
      </c>
      <c r="F7767" s="1001" t="n">
        <v>108049</v>
      </c>
      <c r="G7767" s="1001" t="s">
        <v>16500</v>
      </c>
      <c r="H7767" s="1128" t="n">
        <v>14068</v>
      </c>
      <c r="I7767" s="1068"/>
    </row>
    <row r="7768" customFormat="false" ht="12.75" hidden="false" customHeight="false" outlineLevel="0" collapsed="false">
      <c r="A7768" s="1001" t="n">
        <v>7766</v>
      </c>
      <c r="B7768" s="1001" t="s">
        <v>16501</v>
      </c>
      <c r="C7768" s="1001" t="s">
        <v>1543</v>
      </c>
      <c r="D7768" s="662" t="s">
        <v>856</v>
      </c>
      <c r="E7768" s="1001" t="n">
        <v>4201111050</v>
      </c>
      <c r="F7768" s="1001" t="n">
        <v>111105</v>
      </c>
      <c r="G7768" s="1001" t="s">
        <v>16502</v>
      </c>
      <c r="H7768" s="1128" t="n">
        <v>3705</v>
      </c>
      <c r="I7768" s="1068"/>
    </row>
    <row r="7769" customFormat="false" ht="12.75" hidden="false" customHeight="false" outlineLevel="0" collapsed="false">
      <c r="A7769" s="1001" t="n">
        <v>7767</v>
      </c>
      <c r="B7769" s="1001" t="s">
        <v>16503</v>
      </c>
      <c r="C7769" s="1001" t="s">
        <v>1543</v>
      </c>
      <c r="D7769" s="662" t="s">
        <v>856</v>
      </c>
      <c r="E7769" s="1001" t="n">
        <v>4201111060</v>
      </c>
      <c r="F7769" s="1001" t="n">
        <v>111106</v>
      </c>
      <c r="G7769" s="1001" t="s">
        <v>16504</v>
      </c>
      <c r="H7769" s="1128" t="n">
        <v>6599</v>
      </c>
      <c r="I7769" s="1068"/>
    </row>
    <row r="7770" customFormat="false" ht="12.75" hidden="false" customHeight="false" outlineLevel="0" collapsed="false">
      <c r="A7770" s="1001" t="n">
        <v>7768</v>
      </c>
      <c r="B7770" s="1001" t="s">
        <v>16505</v>
      </c>
      <c r="C7770" s="1001" t="s">
        <v>1543</v>
      </c>
      <c r="D7770" s="662" t="s">
        <v>856</v>
      </c>
      <c r="E7770" s="1001" t="n">
        <v>4201111070</v>
      </c>
      <c r="F7770" s="1001" t="n">
        <v>111107</v>
      </c>
      <c r="G7770" s="1001" t="s">
        <v>16506</v>
      </c>
      <c r="H7770" s="1128" t="n">
        <v>2536</v>
      </c>
      <c r="I7770" s="1068"/>
    </row>
    <row r="7771" customFormat="false" ht="12.75" hidden="false" customHeight="false" outlineLevel="0" collapsed="false">
      <c r="A7771" s="1001" t="n">
        <v>7769</v>
      </c>
      <c r="B7771" s="1001" t="s">
        <v>16507</v>
      </c>
      <c r="C7771" s="1001" t="s">
        <v>1035</v>
      </c>
      <c r="D7771" s="1001" t="s">
        <v>854</v>
      </c>
      <c r="E7771" s="1001" t="n">
        <v>1010812940</v>
      </c>
      <c r="F7771" s="1001" t="n">
        <v>1308</v>
      </c>
      <c r="G7771" s="1001" t="s">
        <v>16508</v>
      </c>
      <c r="H7771" s="1128" t="n">
        <v>4472</v>
      </c>
      <c r="I7771" s="1068"/>
    </row>
    <row r="7772" customFormat="false" ht="12.75" hidden="false" customHeight="false" outlineLevel="0" collapsed="false">
      <c r="A7772" s="1001" t="n">
        <v>7770</v>
      </c>
      <c r="B7772" s="1001" t="s">
        <v>16509</v>
      </c>
      <c r="C7772" s="1001" t="s">
        <v>1120</v>
      </c>
      <c r="D7772" s="1001" t="s">
        <v>854</v>
      </c>
      <c r="E7772" s="1001" t="n">
        <v>1010881620</v>
      </c>
      <c r="F7772" s="1001" t="n">
        <v>2164</v>
      </c>
      <c r="G7772" s="1001" t="s">
        <v>16510</v>
      </c>
      <c r="H7772" s="1128" t="n">
        <v>1550</v>
      </c>
      <c r="I7772" s="1068"/>
    </row>
    <row r="7773" customFormat="false" ht="12.75" hidden="false" customHeight="false" outlineLevel="0" collapsed="false">
      <c r="A7773" s="1001" t="n">
        <v>7771</v>
      </c>
      <c r="B7773" s="1001" t="s">
        <v>16511</v>
      </c>
      <c r="C7773" s="1001" t="s">
        <v>887</v>
      </c>
      <c r="D7773" s="1001" t="s">
        <v>856</v>
      </c>
      <c r="E7773" s="1001" t="n">
        <v>4200950720</v>
      </c>
      <c r="F7773" s="1001" t="n">
        <v>95072</v>
      </c>
      <c r="G7773" s="1001" t="s">
        <v>16512</v>
      </c>
      <c r="H7773" s="1128" t="n">
        <v>1490</v>
      </c>
      <c r="I7773" s="1068"/>
    </row>
    <row r="7774" customFormat="false" ht="12.75" hidden="false" customHeight="false" outlineLevel="0" collapsed="false">
      <c r="A7774" s="1001" t="n">
        <v>7772</v>
      </c>
      <c r="B7774" s="1001" t="s">
        <v>16513</v>
      </c>
      <c r="C7774" s="1001" t="s">
        <v>914</v>
      </c>
      <c r="D7774" s="1001" t="s">
        <v>468</v>
      </c>
      <c r="E7774" s="1001" t="n">
        <v>3130381040</v>
      </c>
      <c r="F7774" s="1001" t="n">
        <v>66106</v>
      </c>
      <c r="G7774" s="1001" t="s">
        <v>16514</v>
      </c>
      <c r="H7774" s="1128" t="n">
        <v>836</v>
      </c>
      <c r="I7774" s="1068"/>
    </row>
    <row r="7775" customFormat="false" ht="12.75" hidden="false" customHeight="false" outlineLevel="0" collapsed="false">
      <c r="A7775" s="1001" t="n">
        <v>7773</v>
      </c>
      <c r="B7775" s="1001" t="s">
        <v>16515</v>
      </c>
      <c r="C7775" s="1001" t="s">
        <v>1071</v>
      </c>
      <c r="D7775" s="1001" t="s">
        <v>861</v>
      </c>
      <c r="E7775" s="1001" t="n">
        <v>1050901180</v>
      </c>
      <c r="F7775" s="1001" t="n">
        <v>24118</v>
      </c>
      <c r="G7775" s="1001" t="s">
        <v>16516</v>
      </c>
      <c r="H7775" s="1128" t="n">
        <v>6047</v>
      </c>
      <c r="I7775" s="1068"/>
    </row>
    <row r="7776" customFormat="false" ht="12.75" hidden="false" customHeight="false" outlineLevel="0" collapsed="false">
      <c r="A7776" s="1001" t="n">
        <v>7774</v>
      </c>
      <c r="B7776" s="1001" t="s">
        <v>16517</v>
      </c>
      <c r="C7776" s="1001" t="s">
        <v>1110</v>
      </c>
      <c r="D7776" s="1001" t="s">
        <v>858</v>
      </c>
      <c r="E7776" s="1001" t="n">
        <v>1040832111</v>
      </c>
      <c r="F7776" s="1001" t="n">
        <v>22249</v>
      </c>
      <c r="G7776" s="1001" t="s">
        <v>16518</v>
      </c>
      <c r="H7776" s="1128" t="n">
        <v>4729</v>
      </c>
      <c r="I7776" s="1068"/>
    </row>
    <row r="7777" customFormat="false" ht="12.75" hidden="false" customHeight="false" outlineLevel="0" collapsed="false">
      <c r="A7777" s="1001" t="n">
        <v>7775</v>
      </c>
      <c r="B7777" s="1001" t="s">
        <v>16519</v>
      </c>
      <c r="C7777" s="1001" t="s">
        <v>1110</v>
      </c>
      <c r="D7777" s="1001" t="s">
        <v>858</v>
      </c>
      <c r="E7777" s="1001" t="n">
        <v>1040832115</v>
      </c>
      <c r="F7777" s="1001" t="n">
        <v>22254</v>
      </c>
      <c r="G7777" s="1001" t="s">
        <v>16520</v>
      </c>
      <c r="H7777" s="1128" t="n">
        <v>2637</v>
      </c>
      <c r="I7777" s="1068"/>
    </row>
    <row r="7778" customFormat="false" ht="12.75" hidden="false" customHeight="false" outlineLevel="0" collapsed="false">
      <c r="A7778" s="1001" t="n">
        <v>7776</v>
      </c>
      <c r="B7778" s="1001" t="s">
        <v>16521</v>
      </c>
      <c r="C7778" s="1001" t="s">
        <v>1269</v>
      </c>
      <c r="D7778" s="1001" t="s">
        <v>860</v>
      </c>
      <c r="E7778" s="1001" t="n">
        <v>1020040730</v>
      </c>
      <c r="F7778" s="1001" t="n">
        <v>7074</v>
      </c>
      <c r="G7778" s="1001" t="s">
        <v>16522</v>
      </c>
      <c r="H7778" s="1128" t="n">
        <v>1278</v>
      </c>
      <c r="I7778" s="1068"/>
    </row>
    <row r="7779" customFormat="false" ht="12.75" hidden="false" customHeight="false" outlineLevel="0" collapsed="false">
      <c r="A7779" s="1001" t="n">
        <v>7777</v>
      </c>
      <c r="B7779" s="1001" t="s">
        <v>16523</v>
      </c>
      <c r="C7779" s="1001" t="s">
        <v>3596</v>
      </c>
      <c r="D7779" s="1001" t="s">
        <v>850</v>
      </c>
      <c r="E7779" s="1001" t="n">
        <v>1060350210</v>
      </c>
      <c r="F7779" s="1001" t="n">
        <v>31025</v>
      </c>
      <c r="G7779" s="1001" t="s">
        <v>16524</v>
      </c>
      <c r="H7779" s="1128" t="n">
        <v>1640</v>
      </c>
      <c r="I7779" s="1068"/>
    </row>
    <row r="7780" customFormat="false" ht="12.75" hidden="false" customHeight="false" outlineLevel="0" collapsed="false">
      <c r="A7780" s="1001" t="n">
        <v>7778</v>
      </c>
      <c r="B7780" s="1001" t="s">
        <v>16525</v>
      </c>
      <c r="C7780" s="1001" t="s">
        <v>914</v>
      </c>
      <c r="D7780" s="1001" t="s">
        <v>468</v>
      </c>
      <c r="E7780" s="1001" t="n">
        <v>3130381050</v>
      </c>
      <c r="F7780" s="1001" t="n">
        <v>66107</v>
      </c>
      <c r="G7780" s="1001" t="s">
        <v>16526</v>
      </c>
      <c r="H7780" s="1128" t="n">
        <v>589</v>
      </c>
      <c r="I7780" s="1068"/>
    </row>
    <row r="7781" customFormat="false" ht="12.75" hidden="false" customHeight="false" outlineLevel="0" collapsed="false">
      <c r="A7781" s="1001" t="n">
        <v>7779</v>
      </c>
      <c r="B7781" s="1001" t="s">
        <v>16527</v>
      </c>
      <c r="C7781" s="1001" t="s">
        <v>1474</v>
      </c>
      <c r="D7781" s="1001" t="s">
        <v>854</v>
      </c>
      <c r="E7781" s="1001" t="n">
        <v>1011020760</v>
      </c>
      <c r="F7781" s="1001" t="n">
        <v>103076</v>
      </c>
      <c r="G7781" s="1001" t="s">
        <v>16528</v>
      </c>
      <c r="H7781" s="1128" t="n">
        <v>273</v>
      </c>
      <c r="I7781" s="1068"/>
    </row>
    <row r="7782" customFormat="false" ht="12.75" hidden="false" customHeight="false" outlineLevel="0" collapsed="false">
      <c r="A7782" s="1001" t="n">
        <v>7780</v>
      </c>
      <c r="B7782" s="1001" t="s">
        <v>16529</v>
      </c>
      <c r="C7782" s="1001" t="s">
        <v>954</v>
      </c>
      <c r="D7782" s="1001" t="s">
        <v>852</v>
      </c>
      <c r="E7782" s="1001" t="n">
        <v>1030450680</v>
      </c>
      <c r="F7782" s="1001" t="n">
        <v>20068</v>
      </c>
      <c r="G7782" s="1001" t="s">
        <v>16530</v>
      </c>
      <c r="H7782" s="1128" t="n">
        <v>2093</v>
      </c>
      <c r="I7782" s="1068"/>
    </row>
    <row r="7783" customFormat="false" ht="12.75" hidden="false" customHeight="false" outlineLevel="0" collapsed="false">
      <c r="A7783" s="1001" t="n">
        <v>7781</v>
      </c>
      <c r="B7783" s="1001" t="s">
        <v>16531</v>
      </c>
      <c r="C7783" s="1001" t="s">
        <v>999</v>
      </c>
      <c r="D7783" s="1001" t="s">
        <v>852</v>
      </c>
      <c r="E7783" s="1001" t="n">
        <v>1030122300</v>
      </c>
      <c r="F7783" s="1001" t="n">
        <v>16242</v>
      </c>
      <c r="G7783" s="1001" t="s">
        <v>16532</v>
      </c>
      <c r="H7783" s="1128" t="n">
        <v>8027</v>
      </c>
      <c r="I7783" s="1068"/>
    </row>
    <row r="7784" customFormat="false" ht="12.75" hidden="false" customHeight="false" outlineLevel="0" collapsed="false">
      <c r="A7784" s="1001" t="n">
        <v>7782</v>
      </c>
      <c r="B7784" s="1001" t="s">
        <v>16533</v>
      </c>
      <c r="C7784" s="1001" t="s">
        <v>1330</v>
      </c>
      <c r="D7784" s="1001" t="s">
        <v>861</v>
      </c>
      <c r="E7784" s="1001" t="n">
        <v>1050840900</v>
      </c>
      <c r="F7784" s="1001" t="n">
        <v>26091</v>
      </c>
      <c r="G7784" s="1001" t="s">
        <v>16534</v>
      </c>
      <c r="H7784" s="1128" t="n">
        <v>17603</v>
      </c>
      <c r="I7784" s="1068"/>
    </row>
    <row r="7785" customFormat="false" ht="12.75" hidden="false" customHeight="false" outlineLevel="0" collapsed="false">
      <c r="A7785" s="1001" t="n">
        <v>7783</v>
      </c>
      <c r="B7785" s="1001" t="s">
        <v>16535</v>
      </c>
      <c r="C7785" s="1001" t="s">
        <v>999</v>
      </c>
      <c r="D7785" s="1001" t="s">
        <v>852</v>
      </c>
      <c r="E7785" s="1001" t="n">
        <v>1030122310</v>
      </c>
      <c r="F7785" s="1001" t="n">
        <v>16243</v>
      </c>
      <c r="G7785" s="1001" t="s">
        <v>16536</v>
      </c>
      <c r="H7785" s="1128" t="n">
        <v>1441</v>
      </c>
      <c r="I7785" s="1068"/>
    </row>
    <row r="7786" customFormat="false" ht="12.75" hidden="false" customHeight="false" outlineLevel="0" collapsed="false">
      <c r="A7786" s="1001" t="n">
        <v>7784</v>
      </c>
      <c r="B7786" s="1001" t="s">
        <v>16537</v>
      </c>
      <c r="C7786" s="1001" t="s">
        <v>1058</v>
      </c>
      <c r="D7786" s="1001" t="s">
        <v>852</v>
      </c>
      <c r="E7786" s="1001" t="n">
        <v>1031040500</v>
      </c>
      <c r="F7786" s="1001" t="n">
        <v>108050</v>
      </c>
      <c r="G7786" s="1001" t="s">
        <v>16538</v>
      </c>
      <c r="H7786" s="1128" t="n">
        <v>25783</v>
      </c>
      <c r="I7786" s="1068"/>
    </row>
    <row r="7787" customFormat="false" ht="12.75" hidden="false" customHeight="false" outlineLevel="0" collapsed="false">
      <c r="A7787" s="1001" t="n">
        <v>7785</v>
      </c>
      <c r="B7787" s="1001" t="s">
        <v>16539</v>
      </c>
      <c r="C7787" s="1001" t="s">
        <v>893</v>
      </c>
      <c r="D7787" s="1001" t="s">
        <v>852</v>
      </c>
      <c r="E7787" s="1001" t="n">
        <v>1030492400</v>
      </c>
      <c r="F7787" s="1001" t="n">
        <v>15242</v>
      </c>
      <c r="G7787" s="1001" t="s">
        <v>16540</v>
      </c>
      <c r="H7787" s="1128" t="n">
        <v>16753</v>
      </c>
      <c r="I7787" s="1068"/>
    </row>
    <row r="7788" customFormat="false" ht="12.75" hidden="false" customHeight="false" outlineLevel="0" collapsed="false">
      <c r="A7788" s="1001" t="n">
        <v>7786</v>
      </c>
      <c r="B7788" s="1001" t="s">
        <v>16541</v>
      </c>
      <c r="C7788" s="1001" t="s">
        <v>908</v>
      </c>
      <c r="D7788" s="1001" t="s">
        <v>854</v>
      </c>
      <c r="E7788" s="1001" t="n">
        <v>1010272470</v>
      </c>
      <c r="F7788" s="1001" t="n">
        <v>4248</v>
      </c>
      <c r="G7788" s="1001" t="s">
        <v>16542</v>
      </c>
      <c r="H7788" s="1128" t="n">
        <v>599</v>
      </c>
      <c r="I7788" s="1068"/>
    </row>
    <row r="7789" customFormat="false" ht="12.75" hidden="false" customHeight="false" outlineLevel="0" collapsed="false">
      <c r="A7789" s="1001" t="n">
        <v>7787</v>
      </c>
      <c r="B7789" s="1001" t="s">
        <v>16543</v>
      </c>
      <c r="C7789" s="1001" t="s">
        <v>971</v>
      </c>
      <c r="D7789" s="1001" t="s">
        <v>853</v>
      </c>
      <c r="E7789" s="1001" t="n">
        <v>3140190840</v>
      </c>
      <c r="F7789" s="1001" t="n">
        <v>70084</v>
      </c>
      <c r="G7789" s="1001" t="s">
        <v>16544</v>
      </c>
      <c r="H7789" s="1128" t="n">
        <v>3296</v>
      </c>
      <c r="I7789" s="1068"/>
    </row>
    <row r="7790" customFormat="false" ht="12.75" hidden="false" customHeight="false" outlineLevel="0" collapsed="false">
      <c r="A7790" s="1001" t="n">
        <v>7788</v>
      </c>
      <c r="B7790" s="1001" t="s">
        <v>16545</v>
      </c>
      <c r="C7790" s="1001" t="s">
        <v>1032</v>
      </c>
      <c r="D7790" s="1001" t="s">
        <v>854</v>
      </c>
      <c r="E7790" s="1001" t="n">
        <v>1010071200</v>
      </c>
      <c r="F7790" s="1001" t="n">
        <v>5120</v>
      </c>
      <c r="G7790" s="1001" t="s">
        <v>16546</v>
      </c>
      <c r="H7790" s="1128" t="n">
        <v>548</v>
      </c>
      <c r="I7790" s="1068"/>
    </row>
    <row r="7791" customFormat="false" ht="12.75" hidden="false" customHeight="false" outlineLevel="0" collapsed="false">
      <c r="A7791" s="1001" t="n">
        <v>7789</v>
      </c>
      <c r="B7791" s="1001" t="s">
        <v>16547</v>
      </c>
      <c r="C7791" s="1001" t="s">
        <v>1881</v>
      </c>
      <c r="D7791" s="1001" t="s">
        <v>458</v>
      </c>
      <c r="E7791" s="1001" t="n">
        <v>2090300500</v>
      </c>
      <c r="F7791" s="1001" t="n">
        <v>48050</v>
      </c>
      <c r="G7791" s="1001" t="s">
        <v>16548</v>
      </c>
      <c r="H7791" s="1128" t="n">
        <v>14574</v>
      </c>
      <c r="I7791" s="1068"/>
    </row>
    <row r="7792" customFormat="false" ht="12.75" hidden="false" customHeight="false" outlineLevel="0" collapsed="false">
      <c r="A7792" s="1001" t="n">
        <v>7790</v>
      </c>
      <c r="B7792" s="1001" t="s">
        <v>16549</v>
      </c>
      <c r="C7792" s="1001" t="s">
        <v>1035</v>
      </c>
      <c r="D7792" s="1001" t="s">
        <v>854</v>
      </c>
      <c r="E7792" s="1001" t="n">
        <v>1010812950</v>
      </c>
      <c r="F7792" s="1001" t="n">
        <v>1309</v>
      </c>
      <c r="G7792" s="1001" t="s">
        <v>16550</v>
      </c>
      <c r="H7792" s="1128" t="n">
        <v>15154</v>
      </c>
      <c r="I7792" s="1068"/>
    </row>
    <row r="7793" customFormat="false" ht="12.75" hidden="false" customHeight="false" outlineLevel="0" collapsed="false">
      <c r="A7793" s="1001" t="n">
        <v>7791</v>
      </c>
      <c r="B7793" s="1001" t="s">
        <v>16551</v>
      </c>
      <c r="C7793" s="1001" t="s">
        <v>378</v>
      </c>
      <c r="D7793" s="1001" t="s">
        <v>854</v>
      </c>
      <c r="E7793" s="1001" t="n">
        <v>1010521550</v>
      </c>
      <c r="F7793" s="1001" t="n">
        <v>3164</v>
      </c>
      <c r="G7793" s="1001" t="s">
        <v>16552</v>
      </c>
      <c r="H7793" s="1128" t="n">
        <v>523</v>
      </c>
      <c r="I7793" s="1068"/>
    </row>
    <row r="7794" customFormat="false" ht="12.75" hidden="false" customHeight="false" outlineLevel="0" collapsed="false">
      <c r="A7794" s="1001" t="n">
        <v>7792</v>
      </c>
      <c r="B7794" s="1001" t="s">
        <v>16553</v>
      </c>
      <c r="C7794" s="1001" t="s">
        <v>908</v>
      </c>
      <c r="D7794" s="1001" t="s">
        <v>854</v>
      </c>
      <c r="E7794" s="1001" t="n">
        <v>1010272480</v>
      </c>
      <c r="F7794" s="1001" t="n">
        <v>4249</v>
      </c>
      <c r="G7794" s="1001" t="s">
        <v>16554</v>
      </c>
      <c r="H7794" s="1128" t="n">
        <v>359</v>
      </c>
      <c r="I7794" s="1068"/>
    </row>
    <row r="7795" customFormat="false" ht="12.75" hidden="false" customHeight="false" outlineLevel="0" collapsed="false">
      <c r="A7795" s="1001" t="n">
        <v>7793</v>
      </c>
      <c r="B7795" s="1001" t="s">
        <v>16555</v>
      </c>
      <c r="C7795" s="1001" t="s">
        <v>945</v>
      </c>
      <c r="D7795" s="1001" t="s">
        <v>852</v>
      </c>
      <c r="E7795" s="1001" t="n">
        <v>1030151930</v>
      </c>
      <c r="F7795" s="1001" t="n">
        <v>17202</v>
      </c>
      <c r="G7795" s="1001" t="s">
        <v>16556</v>
      </c>
      <c r="H7795" s="1128" t="n">
        <v>627</v>
      </c>
      <c r="I7795" s="1068"/>
    </row>
    <row r="7796" customFormat="false" ht="12.75" hidden="false" customHeight="false" outlineLevel="0" collapsed="false">
      <c r="A7796" s="1001" t="n">
        <v>7794</v>
      </c>
      <c r="B7796" s="1001" t="s">
        <v>16557</v>
      </c>
      <c r="C7796" s="1001" t="s">
        <v>1215</v>
      </c>
      <c r="D7796" s="1001" t="s">
        <v>858</v>
      </c>
      <c r="E7796" s="1001" t="n">
        <v>1040141070</v>
      </c>
      <c r="F7796" s="1001" t="n">
        <v>21115</v>
      </c>
      <c r="G7796" s="1001" t="s">
        <v>16558</v>
      </c>
      <c r="H7796" s="1128" t="n">
        <v>6968</v>
      </c>
      <c r="I7796" s="1068"/>
    </row>
    <row r="7797" customFormat="false" ht="12.75" hidden="false" customHeight="false" outlineLevel="0" collapsed="false">
      <c r="A7797" s="1001" t="n">
        <v>7795</v>
      </c>
      <c r="B7797" s="1001" t="s">
        <v>16559</v>
      </c>
      <c r="C7797" s="1001" t="s">
        <v>1035</v>
      </c>
      <c r="D7797" s="1001" t="s">
        <v>854</v>
      </c>
      <c r="E7797" s="1001" t="n">
        <v>1010812960</v>
      </c>
      <c r="F7797" s="1001" t="n">
        <v>1310</v>
      </c>
      <c r="G7797" s="1001" t="s">
        <v>16560</v>
      </c>
      <c r="H7797" s="1128" t="n">
        <v>1153</v>
      </c>
      <c r="I7797" s="1068"/>
    </row>
    <row r="7798" customFormat="false" ht="12.75" hidden="false" customHeight="false" outlineLevel="0" collapsed="false">
      <c r="A7798" s="1001" t="n">
        <v>7796</v>
      </c>
      <c r="B7798" s="1001" t="s">
        <v>16561</v>
      </c>
      <c r="C7798" s="1001" t="s">
        <v>945</v>
      </c>
      <c r="D7798" s="1001" t="s">
        <v>852</v>
      </c>
      <c r="E7798" s="1001" t="n">
        <v>1030151940</v>
      </c>
      <c r="F7798" s="1001" t="n">
        <v>17203</v>
      </c>
      <c r="G7798" s="1001" t="s">
        <v>16562</v>
      </c>
      <c r="H7798" s="1128" t="n">
        <v>1992</v>
      </c>
      <c r="I7798" s="1068"/>
    </row>
    <row r="7799" customFormat="false" ht="12.75" hidden="false" customHeight="false" outlineLevel="0" collapsed="false">
      <c r="A7799" s="1001" t="n">
        <v>7797</v>
      </c>
      <c r="B7799" s="1001" t="s">
        <v>16563</v>
      </c>
      <c r="C7799" s="1001" t="s">
        <v>1035</v>
      </c>
      <c r="D7799" s="1001" t="s">
        <v>854</v>
      </c>
      <c r="E7799" s="1001" t="n">
        <v>1010812970</v>
      </c>
      <c r="F7799" s="1001" t="n">
        <v>1311</v>
      </c>
      <c r="G7799" s="1001" t="s">
        <v>16564</v>
      </c>
      <c r="H7799" s="1128" t="n">
        <v>1196</v>
      </c>
      <c r="I7799" s="1068"/>
    </row>
    <row r="7800" customFormat="false" ht="12.75" hidden="false" customHeight="false" outlineLevel="0" collapsed="false">
      <c r="A7800" s="1001" t="n">
        <v>7798</v>
      </c>
      <c r="B7800" s="1001" t="s">
        <v>16565</v>
      </c>
      <c r="C7800" s="1001" t="s">
        <v>925</v>
      </c>
      <c r="D7800" s="1001" t="s">
        <v>848</v>
      </c>
      <c r="E7800" s="1001" t="n">
        <v>3150510880</v>
      </c>
      <c r="F7800" s="1001" t="n">
        <v>63088</v>
      </c>
      <c r="G7800" s="1001" t="s">
        <v>16566</v>
      </c>
      <c r="H7800" s="1128" t="n">
        <v>4199</v>
      </c>
      <c r="I7800" s="1068"/>
    </row>
    <row r="7801" customFormat="false" ht="12.75" hidden="false" customHeight="false" outlineLevel="0" collapsed="false">
      <c r="A7801" s="1001" t="n">
        <v>7799</v>
      </c>
      <c r="B7801" s="1001" t="s">
        <v>16567</v>
      </c>
      <c r="C7801" s="1001" t="s">
        <v>1084</v>
      </c>
      <c r="D7801" s="1001" t="s">
        <v>850</v>
      </c>
      <c r="E7801" s="1001" t="n">
        <v>1060851350</v>
      </c>
      <c r="F7801" s="1001" t="n">
        <v>30135</v>
      </c>
      <c r="G7801" s="1001" t="s">
        <v>16568</v>
      </c>
      <c r="H7801" s="1128" t="n">
        <v>816</v>
      </c>
      <c r="I7801" s="1068"/>
    </row>
    <row r="7802" customFormat="false" ht="12.75" hidden="false" customHeight="false" outlineLevel="0" collapsed="false">
      <c r="A7802" s="1001" t="n">
        <v>7800</v>
      </c>
      <c r="B7802" s="1001" t="s">
        <v>16569</v>
      </c>
      <c r="C7802" s="1001" t="s">
        <v>988</v>
      </c>
      <c r="D7802" s="1001" t="s">
        <v>854</v>
      </c>
      <c r="E7802" s="1001" t="n">
        <v>1010021840</v>
      </c>
      <c r="F7802" s="1001" t="n">
        <v>6187</v>
      </c>
      <c r="G7802" s="1001" t="s">
        <v>16570</v>
      </c>
      <c r="H7802" s="1128" t="n">
        <v>1138</v>
      </c>
      <c r="I7802" s="1068"/>
    </row>
    <row r="7803" customFormat="false" ht="12.75" hidden="false" customHeight="false" outlineLevel="0" collapsed="false">
      <c r="A7803" s="1001" t="n">
        <v>7801</v>
      </c>
      <c r="B7803" s="1001" t="s">
        <v>16571</v>
      </c>
      <c r="C7803" s="1001" t="s">
        <v>1497</v>
      </c>
      <c r="D7803" s="1001" t="s">
        <v>462</v>
      </c>
      <c r="E7803" s="1001" t="n">
        <v>2110440570</v>
      </c>
      <c r="F7803" s="1001" t="n">
        <v>43057</v>
      </c>
      <c r="G7803" s="1001" t="s">
        <v>16572</v>
      </c>
      <c r="H7803" s="1128" t="n">
        <v>996</v>
      </c>
      <c r="I7803" s="1068"/>
    </row>
    <row r="7804" customFormat="false" ht="12.75" hidden="false" customHeight="false" outlineLevel="0" collapsed="false">
      <c r="A7804" s="1001" t="n">
        <v>7802</v>
      </c>
      <c r="B7804" s="1001" t="s">
        <v>16573</v>
      </c>
      <c r="C7804" s="1001" t="s">
        <v>1117</v>
      </c>
      <c r="D7804" s="1001" t="s">
        <v>852</v>
      </c>
      <c r="E7804" s="1001" t="n">
        <v>1030571770</v>
      </c>
      <c r="F7804" s="1001" t="n">
        <v>18181</v>
      </c>
      <c r="G7804" s="1001" t="s">
        <v>16574</v>
      </c>
      <c r="H7804" s="1128" t="n">
        <v>1518</v>
      </c>
      <c r="I7804" s="1068"/>
    </row>
    <row r="7805" customFormat="false" ht="12.75" hidden="false" customHeight="false" outlineLevel="0" collapsed="false">
      <c r="A7805" s="1001" t="n">
        <v>7803</v>
      </c>
      <c r="B7805" s="1001" t="s">
        <v>16575</v>
      </c>
      <c r="C7805" s="1001" t="s">
        <v>1035</v>
      </c>
      <c r="D7805" s="1001" t="s">
        <v>854</v>
      </c>
      <c r="E7805" s="1001" t="n">
        <v>1010812980</v>
      </c>
      <c r="F7805" s="1001" t="n">
        <v>1312</v>
      </c>
      <c r="G7805" s="1001" t="s">
        <v>16576</v>
      </c>
      <c r="H7805" s="1128" t="n">
        <v>506</v>
      </c>
      <c r="I7805" s="1068"/>
    </row>
    <row r="7806" customFormat="false" ht="12.75" hidden="false" customHeight="false" outlineLevel="0" collapsed="false">
      <c r="A7806" s="1001" t="n">
        <v>7804</v>
      </c>
      <c r="B7806" s="1001" t="s">
        <v>16577</v>
      </c>
      <c r="C7806" s="1001" t="s">
        <v>1208</v>
      </c>
      <c r="D7806" s="1001" t="s">
        <v>857</v>
      </c>
      <c r="E7806" s="1001" t="n">
        <v>4190820220</v>
      </c>
      <c r="F7806" s="1001" t="n">
        <v>81023</v>
      </c>
      <c r="G7806" s="1001" t="s">
        <v>16578</v>
      </c>
      <c r="H7806" s="1128" t="n">
        <v>1822</v>
      </c>
      <c r="I7806" s="1068"/>
    </row>
    <row r="7807" customFormat="false" ht="12.75" hidden="false" customHeight="false" outlineLevel="0" collapsed="false">
      <c r="A7807" s="1001" t="n">
        <v>7805</v>
      </c>
      <c r="B7807" s="1001" t="s">
        <v>16579</v>
      </c>
      <c r="C7807" s="1001" t="s">
        <v>957</v>
      </c>
      <c r="D7807" s="1001" t="s">
        <v>464</v>
      </c>
      <c r="E7807" s="1001" t="n">
        <v>2120910580</v>
      </c>
      <c r="F7807" s="1001" t="n">
        <v>56059</v>
      </c>
      <c r="G7807" s="1001" t="s">
        <v>16580</v>
      </c>
      <c r="H7807" s="1128" t="n">
        <v>65931</v>
      </c>
      <c r="I7807" s="1068"/>
    </row>
    <row r="7808" customFormat="false" ht="12.75" hidden="false" customHeight="false" outlineLevel="0" collapsed="false">
      <c r="A7808" s="1001" t="n">
        <v>7806</v>
      </c>
      <c r="B7808" s="1001" t="s">
        <v>16581</v>
      </c>
      <c r="C7808" s="1001" t="s">
        <v>939</v>
      </c>
      <c r="D7808" s="1001" t="s">
        <v>464</v>
      </c>
      <c r="E7808" s="1001" t="n">
        <v>2120330900</v>
      </c>
      <c r="F7808" s="1001" t="n">
        <v>60091</v>
      </c>
      <c r="G7808" s="1001" t="s">
        <v>16582</v>
      </c>
      <c r="H7808" s="1128" t="n">
        <v>304</v>
      </c>
      <c r="I7808" s="1068"/>
    </row>
    <row r="7809" customFormat="false" ht="12.75" hidden="false" customHeight="false" outlineLevel="0" collapsed="false">
      <c r="A7809" s="1001" t="n">
        <v>7807</v>
      </c>
      <c r="B7809" s="1001" t="s">
        <v>16583</v>
      </c>
      <c r="C7809" s="1001" t="s">
        <v>1418</v>
      </c>
      <c r="D7809" s="1001" t="s">
        <v>850</v>
      </c>
      <c r="E7809" s="1001" t="n">
        <v>1060930490</v>
      </c>
      <c r="F7809" s="1001" t="n">
        <v>93049</v>
      </c>
      <c r="G7809" s="1001" t="s">
        <v>16584</v>
      </c>
      <c r="H7809" s="1128" t="n">
        <v>720</v>
      </c>
      <c r="I7809" s="1068"/>
    </row>
    <row r="7810" customFormat="false" ht="12.75" hidden="false" customHeight="false" outlineLevel="0" collapsed="false">
      <c r="A7810" s="1001" t="n">
        <v>7808</v>
      </c>
      <c r="B7810" s="1001" t="s">
        <v>16585</v>
      </c>
      <c r="C7810" s="1001" t="s">
        <v>957</v>
      </c>
      <c r="D7810" s="1001" t="s">
        <v>464</v>
      </c>
      <c r="E7810" s="1001" t="n">
        <v>2120910590</v>
      </c>
      <c r="F7810" s="1001" t="n">
        <v>56060</v>
      </c>
      <c r="G7810" s="1001" t="s">
        <v>16586</v>
      </c>
      <c r="H7810" s="1128" t="n">
        <v>5249</v>
      </c>
      <c r="I7810" s="1068"/>
    </row>
    <row r="7811" customFormat="false" ht="12.75" hidden="false" customHeight="false" outlineLevel="0" collapsed="false">
      <c r="A7811" s="1001" t="n">
        <v>7809</v>
      </c>
      <c r="B7811" s="1001" t="s">
        <v>16587</v>
      </c>
      <c r="C7811" s="1001" t="s">
        <v>902</v>
      </c>
      <c r="D7811" s="1001" t="s">
        <v>857</v>
      </c>
      <c r="E7811" s="1001" t="n">
        <v>4190650120</v>
      </c>
      <c r="F7811" s="1001" t="n">
        <v>88012</v>
      </c>
      <c r="G7811" s="1001" t="s">
        <v>16588</v>
      </c>
      <c r="H7811" s="1128" t="n">
        <v>62533</v>
      </c>
      <c r="I7811" s="1068"/>
    </row>
    <row r="7812" customFormat="false" ht="12.75" hidden="false" customHeight="false" outlineLevel="0" collapsed="false">
      <c r="A7812" s="1001" t="n">
        <v>7810</v>
      </c>
      <c r="B7812" s="1001" t="s">
        <v>16589</v>
      </c>
      <c r="C7812" s="1001" t="s">
        <v>1330</v>
      </c>
      <c r="D7812" s="1001" t="s">
        <v>861</v>
      </c>
      <c r="E7812" s="1001" t="n">
        <v>1050840910</v>
      </c>
      <c r="F7812" s="1001" t="n">
        <v>26092</v>
      </c>
      <c r="G7812" s="1001" t="s">
        <v>16590</v>
      </c>
      <c r="H7812" s="1128" t="n">
        <v>27310</v>
      </c>
      <c r="I7812" s="1068"/>
    </row>
    <row r="7813" customFormat="false" ht="12.75" hidden="false" customHeight="false" outlineLevel="0" collapsed="false">
      <c r="A7813" s="1001" t="n">
        <v>7811</v>
      </c>
      <c r="B7813" s="1001" t="s">
        <v>16591</v>
      </c>
      <c r="C7813" s="1001" t="s">
        <v>914</v>
      </c>
      <c r="D7813" s="1001" t="s">
        <v>468</v>
      </c>
      <c r="E7813" s="1001" t="n">
        <v>3130381060</v>
      </c>
      <c r="F7813" s="1001" t="n">
        <v>66108</v>
      </c>
      <c r="G7813" s="1001" t="s">
        <v>16592</v>
      </c>
      <c r="H7813" s="1128" t="n">
        <v>822</v>
      </c>
      <c r="I7813" s="1068"/>
    </row>
    <row r="7814" customFormat="false" ht="12.75" hidden="false" customHeight="false" outlineLevel="0" collapsed="false">
      <c r="A7814" s="1001" t="n">
        <v>7812</v>
      </c>
      <c r="B7814" s="1001" t="s">
        <v>16593</v>
      </c>
      <c r="C7814" s="1001" t="s">
        <v>893</v>
      </c>
      <c r="D7814" s="1001" t="s">
        <v>852</v>
      </c>
      <c r="E7814" s="1001" t="n">
        <v>1030492410</v>
      </c>
      <c r="F7814" s="1001" t="n">
        <v>15243</v>
      </c>
      <c r="G7814" s="1001" t="s">
        <v>16594</v>
      </c>
      <c r="H7814" s="1128" t="n">
        <v>9274</v>
      </c>
      <c r="I7814" s="1068"/>
    </row>
    <row r="7815" customFormat="false" ht="12.75" hidden="false" customHeight="false" outlineLevel="0" collapsed="false">
      <c r="A7815" s="1001" t="n">
        <v>7813</v>
      </c>
      <c r="B7815" s="1001" t="s">
        <v>16595</v>
      </c>
      <c r="C7815" s="1001" t="s">
        <v>1100</v>
      </c>
      <c r="D7815" s="1001" t="s">
        <v>848</v>
      </c>
      <c r="E7815" s="1001" t="n">
        <v>3150110750</v>
      </c>
      <c r="F7815" s="1001" t="n">
        <v>62077</v>
      </c>
      <c r="G7815" s="1001" t="s">
        <v>16596</v>
      </c>
      <c r="H7815" s="1128" t="n">
        <v>2734</v>
      </c>
      <c r="I7815" s="1068"/>
    </row>
    <row r="7816" customFormat="false" ht="12.75" hidden="false" customHeight="false" outlineLevel="0" collapsed="false">
      <c r="A7816" s="1001" t="n">
        <v>7814</v>
      </c>
      <c r="B7816" s="1001" t="s">
        <v>16597</v>
      </c>
      <c r="C7816" s="1001" t="s">
        <v>1092</v>
      </c>
      <c r="D7816" s="1001" t="s">
        <v>848</v>
      </c>
      <c r="E7816" s="1001" t="n">
        <v>3150201000</v>
      </c>
      <c r="F7816" s="1001" t="n">
        <v>61100</v>
      </c>
      <c r="G7816" s="1001" t="s">
        <v>16598</v>
      </c>
      <c r="H7816" s="1128" t="n">
        <v>7560</v>
      </c>
      <c r="I7816" s="1068"/>
    </row>
    <row r="7817" customFormat="false" ht="12.75" hidden="false" customHeight="false" outlineLevel="0" collapsed="false">
      <c r="A7817" s="1001" t="n">
        <v>7815</v>
      </c>
      <c r="B7817" s="1001" t="s">
        <v>16599</v>
      </c>
      <c r="C7817" s="1001" t="s">
        <v>1035</v>
      </c>
      <c r="D7817" s="1001" t="s">
        <v>854</v>
      </c>
      <c r="E7817" s="1001" t="n">
        <v>1010812990</v>
      </c>
      <c r="F7817" s="1001" t="n">
        <v>1313</v>
      </c>
      <c r="G7817" s="1001" t="s">
        <v>16600</v>
      </c>
      <c r="H7817" s="1128" t="n">
        <v>1023</v>
      </c>
      <c r="I7817" s="1068"/>
    </row>
    <row r="7818" customFormat="false" ht="12.75" hidden="false" customHeight="false" outlineLevel="0" collapsed="false">
      <c r="A7818" s="1001" t="n">
        <v>7816</v>
      </c>
      <c r="B7818" s="1001" t="s">
        <v>16601</v>
      </c>
      <c r="C7818" s="1001" t="s">
        <v>1418</v>
      </c>
      <c r="D7818" s="1001" t="s">
        <v>850</v>
      </c>
      <c r="E7818" s="1001" t="n">
        <v>1060930500</v>
      </c>
      <c r="F7818" s="1001" t="n">
        <v>93050</v>
      </c>
      <c r="G7818" s="1001" t="s">
        <v>16602</v>
      </c>
      <c r="H7818" s="1128" t="n">
        <v>1292</v>
      </c>
      <c r="I7818" s="1068"/>
    </row>
    <row r="7819" customFormat="false" ht="12.75" hidden="false" customHeight="false" outlineLevel="0" collapsed="false">
      <c r="A7819" s="1001" t="n">
        <v>7817</v>
      </c>
      <c r="B7819" s="1001" t="s">
        <v>16603</v>
      </c>
      <c r="C7819" s="1001" t="s">
        <v>1012</v>
      </c>
      <c r="D7819" s="1001" t="s">
        <v>464</v>
      </c>
      <c r="E7819" s="1001" t="n">
        <v>2120701120</v>
      </c>
      <c r="F7819" s="1001" t="n">
        <v>58113</v>
      </c>
      <c r="G7819" s="1001" t="s">
        <v>16604</v>
      </c>
      <c r="H7819" s="1128" t="n">
        <v>165</v>
      </c>
      <c r="I7819" s="1068"/>
    </row>
    <row r="7820" customFormat="false" ht="12.75" hidden="false" customHeight="false" outlineLevel="0" collapsed="false">
      <c r="A7820" s="1001" t="n">
        <v>7818</v>
      </c>
      <c r="B7820" s="1001" t="s">
        <v>16605</v>
      </c>
      <c r="C7820" s="1001" t="s">
        <v>1095</v>
      </c>
      <c r="D7820" s="1001" t="s">
        <v>854</v>
      </c>
      <c r="E7820" s="1001" t="n">
        <v>1010960800</v>
      </c>
      <c r="F7820" s="1001" t="n">
        <v>96080</v>
      </c>
      <c r="G7820" s="1001" t="s">
        <v>16606</v>
      </c>
      <c r="H7820" s="1128" t="n">
        <v>1353</v>
      </c>
      <c r="I7820" s="1068"/>
    </row>
    <row r="7821" customFormat="false" ht="12.75" hidden="false" customHeight="false" outlineLevel="0" collapsed="false">
      <c r="A7821" s="1001" t="n">
        <v>7819</v>
      </c>
      <c r="B7821" s="1001" t="s">
        <v>16607</v>
      </c>
      <c r="C7821" s="1001" t="s">
        <v>928</v>
      </c>
      <c r="D7821" s="1001" t="s">
        <v>857</v>
      </c>
      <c r="E7821" s="1001" t="n">
        <v>4190210520</v>
      </c>
      <c r="F7821" s="1001" t="n">
        <v>87054</v>
      </c>
      <c r="G7821" s="1001" t="s">
        <v>16608</v>
      </c>
      <c r="H7821" s="1128" t="n">
        <v>5747</v>
      </c>
      <c r="I7821" s="1068"/>
    </row>
    <row r="7822" customFormat="false" ht="12.75" hidden="false" customHeight="false" outlineLevel="0" collapsed="false">
      <c r="A7822" s="1001" t="n">
        <v>7820</v>
      </c>
      <c r="B7822" s="1001" t="s">
        <v>16609</v>
      </c>
      <c r="C7822" s="1001" t="s">
        <v>1055</v>
      </c>
      <c r="D7822" s="1001" t="s">
        <v>852</v>
      </c>
      <c r="E7822" s="1001" t="n">
        <v>1030861220</v>
      </c>
      <c r="F7822" s="1001" t="n">
        <v>12140</v>
      </c>
      <c r="G7822" s="1001" t="s">
        <v>16610</v>
      </c>
      <c r="H7822" s="1128" t="n">
        <v>586</v>
      </c>
      <c r="I7822" s="1068"/>
    </row>
    <row r="7823" customFormat="false" ht="12.75" hidden="false" customHeight="false" outlineLevel="0" collapsed="false">
      <c r="A7823" s="1001" t="n">
        <v>7821</v>
      </c>
      <c r="B7823" s="1001" t="s">
        <v>16611</v>
      </c>
      <c r="C7823" s="1001" t="s">
        <v>893</v>
      </c>
      <c r="D7823" s="1001" t="s">
        <v>852</v>
      </c>
      <c r="E7823" s="1001" t="n">
        <v>1030492420</v>
      </c>
      <c r="F7823" s="1001" t="n">
        <v>15244</v>
      </c>
      <c r="G7823" s="1001" t="s">
        <v>16612</v>
      </c>
      <c r="H7823" s="1128" t="n">
        <v>3852</v>
      </c>
      <c r="I7823" s="1068"/>
    </row>
    <row r="7824" customFormat="false" ht="12.75" hidden="false" customHeight="false" outlineLevel="0" collapsed="false">
      <c r="A7824" s="1001" t="n">
        <v>7822</v>
      </c>
      <c r="B7824" s="1001" t="s">
        <v>16613</v>
      </c>
      <c r="C7824" s="1001" t="s">
        <v>875</v>
      </c>
      <c r="D7824" s="1001" t="s">
        <v>861</v>
      </c>
      <c r="E7824" s="1001" t="n">
        <v>1050541050</v>
      </c>
      <c r="F7824" s="1001" t="n">
        <v>28105</v>
      </c>
      <c r="G7824" s="1001" t="s">
        <v>16614</v>
      </c>
      <c r="H7824" s="1128" t="n">
        <v>3283</v>
      </c>
      <c r="I7824" s="1068"/>
    </row>
    <row r="7825" customFormat="false" ht="12.75" hidden="false" customHeight="false" outlineLevel="0" collapsed="false">
      <c r="A7825" s="1001" t="n">
        <v>7823</v>
      </c>
      <c r="B7825" s="1001" t="s">
        <v>16615</v>
      </c>
      <c r="C7825" s="1001" t="s">
        <v>945</v>
      </c>
      <c r="D7825" s="1001" t="s">
        <v>852</v>
      </c>
      <c r="E7825" s="1001" t="n">
        <v>1030151950</v>
      </c>
      <c r="F7825" s="1001" t="n">
        <v>17204</v>
      </c>
      <c r="G7825" s="1001" t="s">
        <v>16616</v>
      </c>
      <c r="H7825" s="1128" t="n">
        <v>8257</v>
      </c>
      <c r="I7825" s="1068"/>
    </row>
    <row r="7826" customFormat="false" ht="12.75" hidden="false" customHeight="false" outlineLevel="0" collapsed="false">
      <c r="A7826" s="1001" t="n">
        <v>7824</v>
      </c>
      <c r="B7826" s="1001" t="s">
        <v>16617</v>
      </c>
      <c r="C7826" s="1001" t="s">
        <v>1591</v>
      </c>
      <c r="D7826" s="1001" t="s">
        <v>851</v>
      </c>
      <c r="E7826" s="1001" t="n">
        <v>1070340660</v>
      </c>
      <c r="F7826" s="1001" t="n">
        <v>10066</v>
      </c>
      <c r="G7826" s="1001" t="s">
        <v>16618</v>
      </c>
      <c r="H7826" s="1128" t="n">
        <v>365</v>
      </c>
      <c r="I7826" s="1068"/>
    </row>
    <row r="7827" customFormat="false" ht="12.75" hidden="false" customHeight="false" outlineLevel="0" collapsed="false">
      <c r="A7827" s="1001" t="n">
        <v>7825</v>
      </c>
      <c r="B7827" s="1001" t="s">
        <v>16619</v>
      </c>
      <c r="C7827" s="1001" t="s">
        <v>1120</v>
      </c>
      <c r="D7827" s="1001" t="s">
        <v>854</v>
      </c>
      <c r="E7827" s="1001" t="n">
        <v>1010881640</v>
      </c>
      <c r="F7827" s="1001" t="n">
        <v>2166</v>
      </c>
      <c r="G7827" s="1001" t="s">
        <v>16620</v>
      </c>
      <c r="H7827" s="1128" t="n">
        <v>157</v>
      </c>
      <c r="I7827" s="1068"/>
    </row>
    <row r="7828" customFormat="false" ht="12.75" hidden="false" customHeight="false" outlineLevel="0" collapsed="false">
      <c r="A7828" s="1001" t="n">
        <v>7826</v>
      </c>
      <c r="B7828" s="1001" t="s">
        <v>16621</v>
      </c>
      <c r="C7828" s="1001" t="s">
        <v>1050</v>
      </c>
      <c r="D7828" s="1001" t="s">
        <v>861</v>
      </c>
      <c r="E7828" s="1001" t="n">
        <v>1050100660</v>
      </c>
      <c r="F7828" s="1001" t="n">
        <v>25066</v>
      </c>
      <c r="G7828" s="1001" t="s">
        <v>16622</v>
      </c>
      <c r="H7828" s="1128" t="n">
        <v>822</v>
      </c>
      <c r="I7828" s="1068"/>
    </row>
    <row r="7829" customFormat="false" ht="12.75" hidden="false" customHeight="false" outlineLevel="0" collapsed="false">
      <c r="A7829" s="1001" t="n">
        <v>7827</v>
      </c>
      <c r="B7829" s="1001" t="s">
        <v>16623</v>
      </c>
      <c r="C7829" s="1001" t="s">
        <v>1117</v>
      </c>
      <c r="D7829" s="1001" t="s">
        <v>852</v>
      </c>
      <c r="E7829" s="1001" t="n">
        <v>1030571780</v>
      </c>
      <c r="F7829" s="1001" t="n">
        <v>18182</v>
      </c>
      <c r="G7829" s="1001" t="s">
        <v>16624</v>
      </c>
      <c r="H7829" s="1128" t="n">
        <v>38316</v>
      </c>
      <c r="I7829" s="1068"/>
    </row>
    <row r="7830" customFormat="false" ht="12.75" hidden="false" customHeight="false" outlineLevel="0" collapsed="false">
      <c r="A7830" s="1001" t="n">
        <v>7828</v>
      </c>
      <c r="B7830" s="1001" t="s">
        <v>16625</v>
      </c>
      <c r="C7830" s="1001" t="s">
        <v>1602</v>
      </c>
      <c r="D7830" s="1001" t="s">
        <v>849</v>
      </c>
      <c r="E7830" s="1001" t="n">
        <v>1080290210</v>
      </c>
      <c r="F7830" s="1001" t="n">
        <v>38023</v>
      </c>
      <c r="G7830" s="1001" t="s">
        <v>16626</v>
      </c>
      <c r="H7830" s="1128" t="n">
        <v>3633</v>
      </c>
      <c r="I7830" s="1068"/>
    </row>
    <row r="7831" customFormat="false" ht="12.75" hidden="false" customHeight="false" outlineLevel="0" collapsed="false">
      <c r="A7831" s="1001" t="n">
        <v>7829</v>
      </c>
      <c r="B7831" s="1001" t="s">
        <v>16627</v>
      </c>
      <c r="C7831" s="1001" t="s">
        <v>1474</v>
      </c>
      <c r="D7831" s="1001" t="s">
        <v>854</v>
      </c>
      <c r="E7831" s="1001" t="n">
        <v>1011020770</v>
      </c>
      <c r="F7831" s="1001" t="n">
        <v>103077</v>
      </c>
      <c r="G7831" s="1001" t="s">
        <v>16628</v>
      </c>
      <c r="H7831" s="1128" t="n">
        <v>1707</v>
      </c>
      <c r="I7831" s="1068"/>
    </row>
    <row r="7832" customFormat="false" ht="12.75" hidden="false" customHeight="false" outlineLevel="0" collapsed="false">
      <c r="A7832" s="1001" t="n">
        <v>7830</v>
      </c>
      <c r="B7832" s="1001" t="s">
        <v>16629</v>
      </c>
      <c r="C7832" s="1001" t="s">
        <v>1110</v>
      </c>
      <c r="D7832" s="1001" t="s">
        <v>858</v>
      </c>
      <c r="E7832" s="1001" t="n">
        <v>1040832120</v>
      </c>
      <c r="F7832" s="1001" t="n">
        <v>22224</v>
      </c>
      <c r="G7832" s="1001" t="s">
        <v>16630</v>
      </c>
      <c r="H7832" s="1128" t="n">
        <v>3063</v>
      </c>
      <c r="I7832" s="1068"/>
    </row>
    <row r="7833" customFormat="false" ht="12.75" hidden="false" customHeight="false" outlineLevel="0" collapsed="false">
      <c r="A7833" s="1001" t="n">
        <v>7831</v>
      </c>
      <c r="B7833" s="1001" t="s">
        <v>16631</v>
      </c>
      <c r="C7833" s="1001" t="s">
        <v>925</v>
      </c>
      <c r="D7833" s="1001" t="s">
        <v>848</v>
      </c>
      <c r="E7833" s="1001" t="n">
        <v>3150510890</v>
      </c>
      <c r="F7833" s="1001" t="n">
        <v>63089</v>
      </c>
      <c r="G7833" s="1001" t="s">
        <v>16632</v>
      </c>
      <c r="H7833" s="1128" t="n">
        <v>25369</v>
      </c>
      <c r="I7833" s="1068"/>
    </row>
    <row r="7834" customFormat="false" ht="12.75" hidden="false" customHeight="false" outlineLevel="0" collapsed="false">
      <c r="A7834" s="1001" t="n">
        <v>7832</v>
      </c>
      <c r="B7834" s="1001" t="s">
        <v>16633</v>
      </c>
      <c r="C7834" s="1001" t="s">
        <v>951</v>
      </c>
      <c r="D7834" s="1001" t="s">
        <v>852</v>
      </c>
      <c r="E7834" s="1001" t="n">
        <v>1030261110</v>
      </c>
      <c r="F7834" s="1001" t="n">
        <v>19114</v>
      </c>
      <c r="G7834" s="1001" t="s">
        <v>16634</v>
      </c>
      <c r="H7834" s="1128" t="n">
        <v>463</v>
      </c>
      <c r="I7834" s="1068"/>
    </row>
    <row r="7835" customFormat="false" ht="12.75" hidden="false" customHeight="false" outlineLevel="0" collapsed="false">
      <c r="A7835" s="1001" t="n">
        <v>7833</v>
      </c>
      <c r="B7835" s="1001" t="s">
        <v>16635</v>
      </c>
      <c r="C7835" s="1001" t="s">
        <v>1330</v>
      </c>
      <c r="D7835" s="1001" t="s">
        <v>861</v>
      </c>
      <c r="E7835" s="1001" t="n">
        <v>1050840920</v>
      </c>
      <c r="F7835" s="1001" t="n">
        <v>26093</v>
      </c>
      <c r="G7835" s="1001" t="s">
        <v>16636</v>
      </c>
      <c r="H7835" s="1128" t="n">
        <v>10062</v>
      </c>
      <c r="I7835" s="1068"/>
    </row>
    <row r="7836" customFormat="false" ht="12.75" hidden="false" customHeight="false" outlineLevel="0" collapsed="false">
      <c r="A7836" s="1001" t="n">
        <v>7834</v>
      </c>
      <c r="B7836" s="1001" t="s">
        <v>16637</v>
      </c>
      <c r="C7836" s="1001" t="s">
        <v>1117</v>
      </c>
      <c r="D7836" s="1001" t="s">
        <v>852</v>
      </c>
      <c r="E7836" s="1001" t="n">
        <v>1030571790</v>
      </c>
      <c r="F7836" s="1001" t="n">
        <v>18183</v>
      </c>
      <c r="G7836" s="1001" t="s">
        <v>16638</v>
      </c>
      <c r="H7836" s="1128" t="n">
        <v>124</v>
      </c>
      <c r="I7836" s="1068"/>
    </row>
    <row r="7837" customFormat="false" ht="12.75" hidden="false" customHeight="false" outlineLevel="0" collapsed="false">
      <c r="A7837" s="1001" t="n">
        <v>7835</v>
      </c>
      <c r="B7837" s="1001" t="s">
        <v>16639</v>
      </c>
      <c r="C7837" s="1001" t="s">
        <v>988</v>
      </c>
      <c r="D7837" s="1001" t="s">
        <v>854</v>
      </c>
      <c r="E7837" s="1001" t="n">
        <v>1010021850</v>
      </c>
      <c r="F7837" s="1001" t="n">
        <v>6188</v>
      </c>
      <c r="G7837" s="1001" t="s">
        <v>16640</v>
      </c>
      <c r="H7837" s="1128" t="n">
        <v>1157</v>
      </c>
      <c r="I7837" s="1068"/>
    </row>
    <row r="7838" customFormat="false" ht="12.75" hidden="false" customHeight="false" outlineLevel="0" collapsed="false">
      <c r="A7838" s="1001" t="n">
        <v>7836</v>
      </c>
      <c r="B7838" s="1001" t="s">
        <v>16641</v>
      </c>
      <c r="C7838" s="1001" t="s">
        <v>988</v>
      </c>
      <c r="D7838" s="1001" t="s">
        <v>854</v>
      </c>
      <c r="E7838" s="1001" t="n">
        <v>1010021860</v>
      </c>
      <c r="F7838" s="1001" t="n">
        <v>6189</v>
      </c>
      <c r="G7838" s="1001" t="s">
        <v>16642</v>
      </c>
      <c r="H7838" s="1128" t="n">
        <v>134</v>
      </c>
      <c r="I7838" s="1068"/>
    </row>
    <row r="7839" customFormat="false" ht="12.75" hidden="false" customHeight="false" outlineLevel="0" collapsed="false">
      <c r="A7839" s="1001" t="n">
        <v>7837</v>
      </c>
      <c r="B7839" s="1001" t="s">
        <v>16643</v>
      </c>
      <c r="C7839" s="1001" t="s">
        <v>1035</v>
      </c>
      <c r="D7839" s="1001" t="s">
        <v>854</v>
      </c>
      <c r="E7839" s="1001" t="n">
        <v>1010813000</v>
      </c>
      <c r="F7839" s="1001" t="n">
        <v>1314</v>
      </c>
      <c r="G7839" s="1001" t="s">
        <v>16644</v>
      </c>
      <c r="H7839" s="1128" t="n">
        <v>15199</v>
      </c>
      <c r="I7839" s="1068"/>
    </row>
    <row r="7840" customFormat="false" ht="12.75" hidden="false" customHeight="false" outlineLevel="0" collapsed="false">
      <c r="A7840" s="1001" t="n">
        <v>7838</v>
      </c>
      <c r="B7840" s="1001" t="s">
        <v>16645</v>
      </c>
      <c r="C7840" s="1001" t="s">
        <v>954</v>
      </c>
      <c r="D7840" s="1001" t="s">
        <v>852</v>
      </c>
      <c r="E7840" s="1001" t="n">
        <v>1030450700</v>
      </c>
      <c r="F7840" s="1001" t="n">
        <v>20070</v>
      </c>
      <c r="G7840" s="1001" t="s">
        <v>16646</v>
      </c>
      <c r="H7840" s="1128" t="n">
        <v>7205</v>
      </c>
      <c r="I7840" s="1068"/>
    </row>
    <row r="7841" customFormat="false" ht="12.75" hidden="false" customHeight="false" outlineLevel="0" collapsed="false">
      <c r="A7841" s="1001" t="n">
        <v>7839</v>
      </c>
      <c r="B7841" s="1001" t="s">
        <v>16647</v>
      </c>
      <c r="C7841" s="1001" t="s">
        <v>988</v>
      </c>
      <c r="D7841" s="1001" t="s">
        <v>854</v>
      </c>
      <c r="E7841" s="1001" t="n">
        <v>1010021870</v>
      </c>
      <c r="F7841" s="1001" t="n">
        <v>6190</v>
      </c>
      <c r="G7841" s="1001" t="s">
        <v>16648</v>
      </c>
      <c r="H7841" s="1128" t="n">
        <v>667</v>
      </c>
      <c r="I7841" s="1068"/>
    </row>
    <row r="7842" customFormat="false" ht="12.75" hidden="false" customHeight="false" outlineLevel="0" collapsed="false">
      <c r="A7842" s="1001" t="n">
        <v>7840</v>
      </c>
      <c r="B7842" s="1001" t="s">
        <v>16649</v>
      </c>
      <c r="C7842" s="1001" t="s">
        <v>1050</v>
      </c>
      <c r="D7842" s="1001" t="s">
        <v>861</v>
      </c>
      <c r="E7842" s="1001" t="n">
        <v>1050100670</v>
      </c>
      <c r="F7842" s="1001" t="n">
        <v>25067</v>
      </c>
      <c r="G7842" s="1001" t="s">
        <v>16650</v>
      </c>
      <c r="H7842" s="1128" t="n">
        <v>829</v>
      </c>
      <c r="I7842" s="1068"/>
    </row>
    <row r="7843" customFormat="false" ht="12.75" hidden="false" customHeight="false" outlineLevel="0" collapsed="false">
      <c r="A7843" s="1001" t="n">
        <v>7841</v>
      </c>
      <c r="B7843" s="1001" t="s">
        <v>16651</v>
      </c>
      <c r="C7843" s="1001" t="s">
        <v>2351</v>
      </c>
      <c r="D7843" s="1001" t="s">
        <v>458</v>
      </c>
      <c r="E7843" s="1001" t="n">
        <v>2090620380</v>
      </c>
      <c r="F7843" s="1001" t="n">
        <v>50039</v>
      </c>
      <c r="G7843" s="1001" t="s">
        <v>16652</v>
      </c>
      <c r="H7843" s="1128" t="n">
        <v>9696</v>
      </c>
      <c r="I7843" s="1068"/>
    </row>
    <row r="7844" customFormat="false" ht="12.75" hidden="false" customHeight="false" outlineLevel="0" collapsed="false">
      <c r="A7844" s="1001" t="n">
        <v>7842</v>
      </c>
      <c r="B7844" s="1001" t="s">
        <v>16653</v>
      </c>
      <c r="C7844" s="1001" t="s">
        <v>951</v>
      </c>
      <c r="D7844" s="1001" t="s">
        <v>852</v>
      </c>
      <c r="E7844" s="1001" t="n">
        <v>1030261120</v>
      </c>
      <c r="F7844" s="1001" t="n">
        <v>19115</v>
      </c>
      <c r="G7844" s="1001" t="s">
        <v>16654</v>
      </c>
      <c r="H7844" s="1128" t="n">
        <v>328</v>
      </c>
      <c r="I7844" s="1068"/>
    </row>
    <row r="7845" customFormat="false" ht="12.75" hidden="false" customHeight="false" outlineLevel="0" collapsed="false">
      <c r="A7845" s="1001" t="n">
        <v>7843</v>
      </c>
      <c r="B7845" s="1001" t="s">
        <v>16655</v>
      </c>
      <c r="C7845" s="1001" t="s">
        <v>905</v>
      </c>
      <c r="D7845" s="1001" t="s">
        <v>855</v>
      </c>
      <c r="E7845" s="1001" t="n">
        <v>3160310590</v>
      </c>
      <c r="F7845" s="1001" t="n">
        <v>71061</v>
      </c>
      <c r="G7845" s="1001" t="s">
        <v>16656</v>
      </c>
      <c r="H7845" s="1128" t="n">
        <v>391</v>
      </c>
      <c r="I7845" s="1068"/>
    </row>
    <row r="7846" customFormat="false" ht="12.75" hidden="false" customHeight="false" outlineLevel="0" collapsed="false">
      <c r="A7846" s="1001" t="n">
        <v>7844</v>
      </c>
      <c r="B7846" s="1001" t="s">
        <v>16657</v>
      </c>
      <c r="C7846" s="1001" t="s">
        <v>1087</v>
      </c>
      <c r="D7846" s="1001" t="s">
        <v>848</v>
      </c>
      <c r="E7846" s="1001" t="n">
        <v>3150081170</v>
      </c>
      <c r="F7846" s="1001" t="n">
        <v>64119</v>
      </c>
      <c r="G7846" s="1001" t="s">
        <v>16658</v>
      </c>
      <c r="H7846" s="1128" t="n">
        <v>3021</v>
      </c>
      <c r="I7846" s="1068"/>
    </row>
    <row r="7847" customFormat="false" ht="12.75" hidden="false" customHeight="false" outlineLevel="0" collapsed="false">
      <c r="A7847" s="1001" t="n">
        <v>7845</v>
      </c>
      <c r="B7847" s="1001" t="s">
        <v>16659</v>
      </c>
      <c r="C7847" s="1001" t="s">
        <v>905</v>
      </c>
      <c r="D7847" s="1001" t="s">
        <v>855</v>
      </c>
      <c r="E7847" s="1001" t="n">
        <v>3160310600</v>
      </c>
      <c r="F7847" s="1001" t="n">
        <v>71062</v>
      </c>
      <c r="G7847" s="1001" t="s">
        <v>16660</v>
      </c>
      <c r="H7847" s="1128" t="n">
        <v>1554</v>
      </c>
      <c r="I7847" s="1068"/>
    </row>
    <row r="7848" customFormat="false" ht="12.75" hidden="false" customHeight="false" outlineLevel="0" collapsed="false">
      <c r="A7848" s="1001" t="n">
        <v>7846</v>
      </c>
      <c r="B7848" s="1001" t="s">
        <v>16661</v>
      </c>
      <c r="C7848" s="1001" t="s">
        <v>1035</v>
      </c>
      <c r="D7848" s="1001" t="s">
        <v>854</v>
      </c>
      <c r="E7848" s="1001" t="n">
        <v>1010813010</v>
      </c>
      <c r="F7848" s="1001" t="n">
        <v>1315</v>
      </c>
      <c r="G7848" s="1001" t="s">
        <v>16662</v>
      </c>
      <c r="H7848" s="1128" t="n">
        <v>8521</v>
      </c>
      <c r="I7848" s="1068"/>
    </row>
    <row r="7849" customFormat="false" ht="12.75" hidden="false" customHeight="false" outlineLevel="0" collapsed="false">
      <c r="A7849" s="1001" t="n">
        <v>7847</v>
      </c>
      <c r="B7849" s="1001" t="s">
        <v>16663</v>
      </c>
      <c r="C7849" s="1001" t="s">
        <v>908</v>
      </c>
      <c r="D7849" s="1001" t="s">
        <v>854</v>
      </c>
      <c r="E7849" s="1001" t="n">
        <v>1010272490</v>
      </c>
      <c r="F7849" s="1001" t="n">
        <v>4250</v>
      </c>
      <c r="G7849" s="1001" t="s">
        <v>16664</v>
      </c>
      <c r="H7849" s="1128" t="n">
        <v>497</v>
      </c>
      <c r="I7849" s="1068"/>
    </row>
    <row r="7850" customFormat="false" ht="12.75" hidden="false" customHeight="false" outlineLevel="0" collapsed="false">
      <c r="A7850" s="1001" t="n">
        <v>7848</v>
      </c>
      <c r="B7850" s="1001" t="s">
        <v>16665</v>
      </c>
      <c r="C7850" s="1001" t="s">
        <v>962</v>
      </c>
      <c r="D7850" s="1001" t="s">
        <v>847</v>
      </c>
      <c r="E7850" s="1001" t="n">
        <v>3181030480</v>
      </c>
      <c r="F7850" s="1001" t="n">
        <v>102048</v>
      </c>
      <c r="G7850" s="1001" t="s">
        <v>16666</v>
      </c>
      <c r="H7850" s="1128" t="n">
        <v>673</v>
      </c>
      <c r="I7850" s="1068"/>
    </row>
    <row r="7851" customFormat="false" ht="12.75" hidden="false" customHeight="false" outlineLevel="0" collapsed="false">
      <c r="A7851" s="1001" t="n">
        <v>7849</v>
      </c>
      <c r="B7851" s="1001" t="s">
        <v>16667</v>
      </c>
      <c r="C7851" s="1001" t="s">
        <v>928</v>
      </c>
      <c r="D7851" s="1001" t="s">
        <v>857</v>
      </c>
      <c r="E7851" s="1001" t="n">
        <v>4190210530</v>
      </c>
      <c r="F7851" s="1001" t="n">
        <v>87055</v>
      </c>
      <c r="G7851" s="1001" t="s">
        <v>16668</v>
      </c>
      <c r="H7851" s="1128" t="n">
        <v>9383</v>
      </c>
      <c r="I7851" s="1068"/>
    </row>
    <row r="7852" customFormat="false" ht="12.75" hidden="false" customHeight="false" outlineLevel="0" collapsed="false">
      <c r="A7852" s="1001" t="n">
        <v>7850</v>
      </c>
      <c r="B7852" s="1001" t="s">
        <v>16669</v>
      </c>
      <c r="C7852" s="1001" t="s">
        <v>1174</v>
      </c>
      <c r="D7852" s="1001" t="s">
        <v>847</v>
      </c>
      <c r="E7852" s="1001" t="n">
        <v>3180221530</v>
      </c>
      <c r="F7852" s="1001" t="n">
        <v>79157</v>
      </c>
      <c r="G7852" s="1001" t="s">
        <v>16670</v>
      </c>
      <c r="H7852" s="1128" t="n">
        <v>1475</v>
      </c>
      <c r="I7852" s="1068"/>
    </row>
    <row r="7853" customFormat="false" ht="12.75" hidden="false" customHeight="false" outlineLevel="0" collapsed="false">
      <c r="A7853" s="1001" t="n">
        <v>7851</v>
      </c>
      <c r="B7853" s="1001" t="s">
        <v>16671</v>
      </c>
      <c r="C7853" s="1001" t="s">
        <v>1012</v>
      </c>
      <c r="D7853" s="1001" t="s">
        <v>464</v>
      </c>
      <c r="E7853" s="1001" t="n">
        <v>2120701130</v>
      </c>
      <c r="F7853" s="1001" t="n">
        <v>58114</v>
      </c>
      <c r="G7853" s="1001" t="s">
        <v>16672</v>
      </c>
      <c r="H7853" s="1128" t="n">
        <v>18344</v>
      </c>
      <c r="I7853" s="1068"/>
    </row>
    <row r="7854" customFormat="false" ht="12.75" hidden="false" customHeight="false" outlineLevel="0" collapsed="false">
      <c r="A7854" s="1001" t="n">
        <v>7852</v>
      </c>
      <c r="B7854" s="1001" t="s">
        <v>16673</v>
      </c>
      <c r="C7854" s="1001" t="s">
        <v>962</v>
      </c>
      <c r="D7854" s="1001" t="s">
        <v>847</v>
      </c>
      <c r="E7854" s="1001" t="n">
        <v>3181030490</v>
      </c>
      <c r="F7854" s="1001" t="n">
        <v>102049</v>
      </c>
      <c r="G7854" s="1001" t="s">
        <v>16674</v>
      </c>
      <c r="H7854" s="1128" t="n">
        <v>1784</v>
      </c>
      <c r="I7854" s="1068"/>
    </row>
    <row r="7855" customFormat="false" ht="12.75" hidden="false" customHeight="false" outlineLevel="0" collapsed="false">
      <c r="A7855" s="1001" t="n">
        <v>7853</v>
      </c>
      <c r="B7855" s="1001" t="s">
        <v>16675</v>
      </c>
      <c r="C7855" s="1001" t="s">
        <v>999</v>
      </c>
      <c r="D7855" s="1001" t="s">
        <v>852</v>
      </c>
      <c r="E7855" s="1001" t="n">
        <v>1030122320</v>
      </c>
      <c r="F7855" s="1001" t="n">
        <v>16244</v>
      </c>
      <c r="G7855" s="1001" t="s">
        <v>16676</v>
      </c>
      <c r="H7855" s="1128" t="n">
        <v>2666</v>
      </c>
      <c r="I7855" s="1068"/>
    </row>
    <row r="7856" customFormat="false" ht="12.75" hidden="false" customHeight="false" outlineLevel="0" collapsed="false">
      <c r="A7856" s="1001" t="n">
        <v>7854</v>
      </c>
      <c r="B7856" s="1001" t="s">
        <v>16677</v>
      </c>
      <c r="C7856" s="1001" t="s">
        <v>1071</v>
      </c>
      <c r="D7856" s="1001" t="s">
        <v>861</v>
      </c>
      <c r="E7856" s="1001" t="n">
        <v>1050901190</v>
      </c>
      <c r="F7856" s="1001" t="n">
        <v>24119</v>
      </c>
      <c r="G7856" s="1001" t="s">
        <v>16678</v>
      </c>
      <c r="H7856" s="1128" t="n">
        <v>6587</v>
      </c>
      <c r="I7856" s="1068"/>
    </row>
    <row r="7857" customFormat="false" ht="12.75" hidden="false" customHeight="false" outlineLevel="0" collapsed="false">
      <c r="A7857" s="1001" t="n">
        <v>7855</v>
      </c>
      <c r="B7857" s="1001" t="s">
        <v>16679</v>
      </c>
      <c r="C7857" s="1001" t="s">
        <v>999</v>
      </c>
      <c r="D7857" s="1001" t="s">
        <v>852</v>
      </c>
      <c r="E7857" s="1001" t="n">
        <v>1030122330</v>
      </c>
      <c r="F7857" s="1001" t="n">
        <v>16245</v>
      </c>
      <c r="G7857" s="1001" t="s">
        <v>16680</v>
      </c>
      <c r="H7857" s="1128" t="n">
        <v>8671</v>
      </c>
      <c r="I7857" s="1068"/>
    </row>
    <row r="7858" customFormat="false" ht="12.75" hidden="false" customHeight="false" outlineLevel="0" collapsed="false">
      <c r="A7858" s="1001" t="n">
        <v>7856</v>
      </c>
      <c r="B7858" s="1001" t="s">
        <v>16681</v>
      </c>
      <c r="C7858" s="1001" t="s">
        <v>905</v>
      </c>
      <c r="D7858" s="1001" t="s">
        <v>855</v>
      </c>
      <c r="E7858" s="1001" t="n">
        <v>3160310601</v>
      </c>
      <c r="F7858" s="1001" t="n">
        <v>71064</v>
      </c>
      <c r="G7858" s="1001" t="s">
        <v>16682</v>
      </c>
      <c r="H7858" s="1128" t="n">
        <v>3284</v>
      </c>
      <c r="I7858" s="1068"/>
    </row>
    <row r="7859" customFormat="false" ht="12.75" hidden="false" customHeight="false" outlineLevel="0" collapsed="false">
      <c r="A7859" s="1001" t="n">
        <v>7857</v>
      </c>
      <c r="B7859" s="1001" t="s">
        <v>16683</v>
      </c>
      <c r="C7859" s="1001" t="s">
        <v>1117</v>
      </c>
      <c r="D7859" s="1001" t="s">
        <v>852</v>
      </c>
      <c r="E7859" s="1001" t="n">
        <v>1030571800</v>
      </c>
      <c r="F7859" s="1001" t="n">
        <v>18184</v>
      </c>
      <c r="G7859" s="1001" t="s">
        <v>16684</v>
      </c>
      <c r="H7859" s="1128" t="n">
        <v>925</v>
      </c>
      <c r="I7859" s="1068"/>
    </row>
    <row r="7860" customFormat="false" ht="12.75" hidden="false" customHeight="false" outlineLevel="0" collapsed="false">
      <c r="A7860" s="1001" t="n">
        <v>7858</v>
      </c>
      <c r="B7860" s="1001" t="s">
        <v>16685</v>
      </c>
      <c r="C7860" s="1001" t="s">
        <v>1117</v>
      </c>
      <c r="D7860" s="1001" t="s">
        <v>852</v>
      </c>
      <c r="E7860" s="1001" t="n">
        <v>1030571810</v>
      </c>
      <c r="F7860" s="1001" t="n">
        <v>18185</v>
      </c>
      <c r="G7860" s="1001" t="s">
        <v>16686</v>
      </c>
      <c r="H7860" s="1128" t="n">
        <v>1696</v>
      </c>
      <c r="I7860" s="1068"/>
    </row>
    <row r="7861" customFormat="false" ht="12.75" hidden="false" customHeight="false" outlineLevel="0" collapsed="false">
      <c r="A7861" s="1001" t="n">
        <v>7859</v>
      </c>
      <c r="B7861" s="1001" t="s">
        <v>16687</v>
      </c>
      <c r="C7861" s="1001" t="s">
        <v>887</v>
      </c>
      <c r="D7861" s="1001" t="s">
        <v>856</v>
      </c>
      <c r="E7861" s="1001" t="n">
        <v>4200950740</v>
      </c>
      <c r="F7861" s="1001" t="n">
        <v>95074</v>
      </c>
      <c r="G7861" s="1001" t="s">
        <v>16688</v>
      </c>
      <c r="H7861" s="1128" t="n">
        <v>1131</v>
      </c>
      <c r="I7861" s="1068"/>
    </row>
    <row r="7862" customFormat="false" ht="12.75" hidden="false" customHeight="false" outlineLevel="0" collapsed="false">
      <c r="A7862" s="1001" t="n">
        <v>7860</v>
      </c>
      <c r="B7862" s="1001" t="s">
        <v>16689</v>
      </c>
      <c r="C7862" s="1001" t="s">
        <v>1159</v>
      </c>
      <c r="D7862" s="1001" t="s">
        <v>852</v>
      </c>
      <c r="E7862" s="1001" t="n">
        <v>1030242310</v>
      </c>
      <c r="F7862" s="1001" t="n">
        <v>13246</v>
      </c>
      <c r="G7862" s="1001" t="s">
        <v>16690</v>
      </c>
      <c r="H7862" s="1128" t="n">
        <v>182</v>
      </c>
      <c r="I7862" s="1068"/>
    </row>
    <row r="7863" customFormat="false" ht="12.75" hidden="false" customHeight="false" outlineLevel="0" collapsed="false">
      <c r="A7863" s="1001" t="n">
        <v>7861</v>
      </c>
      <c r="B7863" s="1001" t="s">
        <v>16691</v>
      </c>
      <c r="C7863" s="1001" t="s">
        <v>878</v>
      </c>
      <c r="D7863" s="1001" t="s">
        <v>852</v>
      </c>
      <c r="E7863" s="1001" t="n">
        <v>1030990610</v>
      </c>
      <c r="F7863" s="1001" t="n">
        <v>98061</v>
      </c>
      <c r="G7863" s="1001" t="s">
        <v>16692</v>
      </c>
      <c r="H7863" s="1128" t="n">
        <v>7418</v>
      </c>
      <c r="I7863" s="1068"/>
    </row>
    <row r="7864" customFormat="false" ht="12.75" hidden="false" customHeight="false" outlineLevel="0" collapsed="false">
      <c r="A7864" s="1001" t="n">
        <v>7862</v>
      </c>
      <c r="B7864" s="1001" t="s">
        <v>16693</v>
      </c>
      <c r="C7864" s="1001" t="s">
        <v>1117</v>
      </c>
      <c r="D7864" s="1001" t="s">
        <v>852</v>
      </c>
      <c r="E7864" s="1001" t="n">
        <v>1030571820</v>
      </c>
      <c r="F7864" s="1001" t="n">
        <v>18186</v>
      </c>
      <c r="G7864" s="1001" t="s">
        <v>16694</v>
      </c>
      <c r="H7864" s="1128" t="n">
        <v>996</v>
      </c>
      <c r="I7864" s="1068"/>
    </row>
    <row r="7865" customFormat="false" ht="12.75" hidden="false" customHeight="false" outlineLevel="0" collapsed="false">
      <c r="A7865" s="1001" t="n">
        <v>7863</v>
      </c>
      <c r="B7865" s="1001" t="s">
        <v>16695</v>
      </c>
      <c r="C7865" s="1001" t="s">
        <v>1117</v>
      </c>
      <c r="D7865" s="1001" t="s">
        <v>852</v>
      </c>
      <c r="E7865" s="1001" t="n">
        <v>1030571830</v>
      </c>
      <c r="F7865" s="1001" t="n">
        <v>18187</v>
      </c>
      <c r="G7865" s="1001" t="s">
        <v>16696</v>
      </c>
      <c r="H7865" s="1128" t="n">
        <v>476</v>
      </c>
      <c r="I7865" s="1068"/>
    </row>
    <row r="7866" customFormat="false" ht="12.75" hidden="false" customHeight="false" outlineLevel="0" collapsed="false">
      <c r="A7866" s="1001" t="n">
        <v>7864</v>
      </c>
      <c r="B7866" s="1001" t="s">
        <v>16697</v>
      </c>
      <c r="C7866" s="1001" t="s">
        <v>1330</v>
      </c>
      <c r="D7866" s="1001" t="s">
        <v>861</v>
      </c>
      <c r="E7866" s="1001" t="n">
        <v>1050840930</v>
      </c>
      <c r="F7866" s="1001" t="n">
        <v>26094</v>
      </c>
      <c r="G7866" s="1001" t="s">
        <v>16698</v>
      </c>
      <c r="H7866" s="1128" t="n">
        <v>1741</v>
      </c>
      <c r="I7866" s="1068"/>
    </row>
    <row r="7867" customFormat="false" ht="12.75" hidden="false" customHeight="false" outlineLevel="0" collapsed="false">
      <c r="A7867" s="1001" t="n">
        <v>7865</v>
      </c>
      <c r="B7867" s="1001" t="s">
        <v>16699</v>
      </c>
      <c r="C7867" s="1001" t="s">
        <v>681</v>
      </c>
      <c r="D7867" s="1001" t="s">
        <v>849</v>
      </c>
      <c r="E7867" s="1001" t="n">
        <v>1080610470</v>
      </c>
      <c r="F7867" s="1001" t="n">
        <v>33047</v>
      </c>
      <c r="G7867" s="1001" t="s">
        <v>16700</v>
      </c>
      <c r="H7867" s="1128" t="n">
        <v>70</v>
      </c>
      <c r="I7867" s="1068"/>
    </row>
    <row r="7868" customFormat="false" ht="12.75" hidden="false" customHeight="false" outlineLevel="0" collapsed="false">
      <c r="A7868" s="1001" t="n">
        <v>7866</v>
      </c>
      <c r="B7868" s="1001" t="s">
        <v>16701</v>
      </c>
      <c r="C7868" s="1001" t="s">
        <v>1117</v>
      </c>
      <c r="D7868" s="1001" t="s">
        <v>852</v>
      </c>
      <c r="E7868" s="1001" t="n">
        <v>1030571840</v>
      </c>
      <c r="F7868" s="1001" t="n">
        <v>18188</v>
      </c>
      <c r="G7868" s="1001" t="s">
        <v>16702</v>
      </c>
      <c r="H7868" s="1128" t="n">
        <v>396</v>
      </c>
      <c r="I7868" s="1068"/>
    </row>
    <row r="7869" customFormat="false" ht="12.75" hidden="false" customHeight="false" outlineLevel="0" collapsed="false">
      <c r="A7869" s="1001" t="n">
        <v>7867</v>
      </c>
      <c r="B7869" s="1001" t="s">
        <v>16703</v>
      </c>
      <c r="C7869" s="1001" t="s">
        <v>1117</v>
      </c>
      <c r="D7869" s="1001" t="s">
        <v>852</v>
      </c>
      <c r="E7869" s="1001" t="n">
        <v>1030571850</v>
      </c>
      <c r="F7869" s="1001" t="n">
        <v>18189</v>
      </c>
      <c r="G7869" s="1001" t="s">
        <v>16704</v>
      </c>
      <c r="H7869" s="1128" t="n">
        <v>1645</v>
      </c>
      <c r="I7869" s="1068"/>
    </row>
    <row r="7870" customFormat="false" ht="12.75" hidden="false" customHeight="false" outlineLevel="0" collapsed="false">
      <c r="A7870" s="1001" t="n">
        <v>7868</v>
      </c>
      <c r="B7870" s="1001" t="s">
        <v>16705</v>
      </c>
      <c r="C7870" s="1001" t="s">
        <v>887</v>
      </c>
      <c r="D7870" s="1001" t="s">
        <v>856</v>
      </c>
      <c r="E7870" s="1001" t="n">
        <v>4200950750</v>
      </c>
      <c r="F7870" s="1001" t="n">
        <v>95075</v>
      </c>
      <c r="G7870" s="1001" t="s">
        <v>16706</v>
      </c>
      <c r="H7870" s="1128" t="n">
        <v>1017</v>
      </c>
      <c r="I7870" s="1068"/>
    </row>
    <row r="7871" customFormat="false" ht="12.75" hidden="false" customHeight="false" outlineLevel="0" collapsed="false">
      <c r="A7871" s="1001" t="n">
        <v>7869</v>
      </c>
      <c r="B7871" s="1001" t="s">
        <v>16707</v>
      </c>
      <c r="C7871" s="1001" t="s">
        <v>1771</v>
      </c>
      <c r="D7871" s="1001" t="s">
        <v>458</v>
      </c>
      <c r="E7871" s="1001" t="n">
        <v>2090460170</v>
      </c>
      <c r="F7871" s="1001" t="n">
        <v>45017</v>
      </c>
      <c r="G7871" s="1001" t="s">
        <v>16708</v>
      </c>
      <c r="H7871" s="1128" t="n">
        <v>970</v>
      </c>
      <c r="I7871" s="1068"/>
    </row>
    <row r="7872" customFormat="false" ht="12.75" hidden="false" customHeight="false" outlineLevel="0" collapsed="false">
      <c r="A7872" s="1001" t="n">
        <v>7870</v>
      </c>
      <c r="B7872" s="1001" t="s">
        <v>16709</v>
      </c>
      <c r="C7872" s="1001" t="s">
        <v>1071</v>
      </c>
      <c r="D7872" s="1001" t="s">
        <v>861</v>
      </c>
      <c r="E7872" s="1001" t="n">
        <v>1050901200</v>
      </c>
      <c r="F7872" s="1001" t="n">
        <v>24120</v>
      </c>
      <c r="G7872" s="1001" t="s">
        <v>16710</v>
      </c>
      <c r="H7872" s="1128" t="n">
        <v>1347</v>
      </c>
      <c r="I7872" s="1068"/>
    </row>
    <row r="7873" customFormat="false" ht="12.75" hidden="false" customHeight="false" outlineLevel="0" collapsed="false">
      <c r="A7873" s="1001" t="n">
        <v>7871</v>
      </c>
      <c r="B7873" s="1001" t="s">
        <v>16711</v>
      </c>
      <c r="C7873" s="1001" t="s">
        <v>1330</v>
      </c>
      <c r="D7873" s="1001" t="s">
        <v>861</v>
      </c>
      <c r="E7873" s="1001" t="n">
        <v>1050840940</v>
      </c>
      <c r="F7873" s="1001" t="n">
        <v>26095</v>
      </c>
      <c r="G7873" s="1001" t="s">
        <v>16712</v>
      </c>
      <c r="H7873" s="1128" t="n">
        <v>11488</v>
      </c>
      <c r="I7873" s="1068"/>
    </row>
    <row r="7874" customFormat="false" ht="12.75" hidden="false" customHeight="false" outlineLevel="0" collapsed="false">
      <c r="A7874" s="1001" t="n">
        <v>7872</v>
      </c>
      <c r="B7874" s="1001" t="s">
        <v>16713</v>
      </c>
      <c r="C7874" s="1001" t="s">
        <v>1009</v>
      </c>
      <c r="D7874" s="1001" t="s">
        <v>861</v>
      </c>
      <c r="E7874" s="1001" t="n">
        <v>1050890960</v>
      </c>
      <c r="F7874" s="1001" t="n">
        <v>23097</v>
      </c>
      <c r="G7874" s="1001" t="s">
        <v>16714</v>
      </c>
      <c r="H7874" s="1128" t="n">
        <v>15492</v>
      </c>
      <c r="I7874" s="1068"/>
    </row>
    <row r="7875" customFormat="false" ht="12.75" hidden="false" customHeight="false" outlineLevel="0" collapsed="false">
      <c r="A7875" s="1001" t="n">
        <v>7873</v>
      </c>
      <c r="B7875" s="1001" t="s">
        <v>16715</v>
      </c>
      <c r="C7875" s="1001" t="s">
        <v>1110</v>
      </c>
      <c r="D7875" s="1001" t="s">
        <v>858</v>
      </c>
      <c r="E7875" s="1001" t="n">
        <v>1040832140</v>
      </c>
      <c r="F7875" s="1001" t="n">
        <v>22226</v>
      </c>
      <c r="G7875" s="1001" t="s">
        <v>16716</v>
      </c>
      <c r="H7875" s="1128" t="n">
        <v>1758</v>
      </c>
      <c r="I7875" s="1068"/>
    </row>
    <row r="7876" customFormat="false" ht="12.75" hidden="false" customHeight="false" outlineLevel="0" collapsed="false">
      <c r="A7876" s="1001" t="n">
        <v>7874</v>
      </c>
      <c r="B7876" s="1001" t="s">
        <v>16717</v>
      </c>
      <c r="C7876" s="1001" t="s">
        <v>681</v>
      </c>
      <c r="D7876" s="1001" t="s">
        <v>849</v>
      </c>
      <c r="E7876" s="1001" t="n">
        <v>1080610480</v>
      </c>
      <c r="F7876" s="1001" t="n">
        <v>33048</v>
      </c>
      <c r="G7876" s="1001" t="s">
        <v>16718</v>
      </c>
      <c r="H7876" s="1128" t="n">
        <v>2441</v>
      </c>
      <c r="I7876" s="1068"/>
    </row>
    <row r="7877" customFormat="false" ht="12.75" hidden="false" customHeight="false" outlineLevel="0" collapsed="false">
      <c r="A7877" s="1001" t="n">
        <v>7875</v>
      </c>
      <c r="B7877" s="1001" t="s">
        <v>16719</v>
      </c>
      <c r="C7877" s="1001" t="s">
        <v>893</v>
      </c>
      <c r="D7877" s="1001" t="s">
        <v>852</v>
      </c>
      <c r="E7877" s="1001" t="n">
        <v>1030492450</v>
      </c>
      <c r="F7877" s="1001" t="n">
        <v>15247</v>
      </c>
      <c r="G7877" s="1001" t="s">
        <v>16720</v>
      </c>
      <c r="H7877" s="1128" t="n">
        <v>6837</v>
      </c>
      <c r="I7877" s="1068"/>
    </row>
    <row r="7878" customFormat="false" ht="12.75" hidden="false" customHeight="false" outlineLevel="0" collapsed="false">
      <c r="A7878" s="1001" t="n">
        <v>7876</v>
      </c>
      <c r="B7878" s="1001" t="s">
        <v>16721</v>
      </c>
      <c r="C7878" s="1001" t="s">
        <v>1381</v>
      </c>
      <c r="D7878" s="1001" t="s">
        <v>851</v>
      </c>
      <c r="E7878" s="1001" t="n">
        <v>1070390320</v>
      </c>
      <c r="F7878" s="1001" t="n">
        <v>11032</v>
      </c>
      <c r="G7878" s="1001" t="s">
        <v>16722</v>
      </c>
      <c r="H7878" s="1128" t="n">
        <v>475</v>
      </c>
      <c r="I7878" s="1068"/>
    </row>
    <row r="7879" customFormat="false" ht="12.75" hidden="false" customHeight="false" outlineLevel="0" collapsed="false">
      <c r="A7879" s="1001" t="n">
        <v>7877</v>
      </c>
      <c r="B7879" s="1001" t="s">
        <v>16723</v>
      </c>
      <c r="C7879" s="1001" t="s">
        <v>1009</v>
      </c>
      <c r="D7879" s="1001" t="s">
        <v>861</v>
      </c>
      <c r="E7879" s="1001" t="n">
        <v>1050890970</v>
      </c>
      <c r="F7879" s="1001" t="n">
        <v>23098</v>
      </c>
      <c r="G7879" s="1001" t="s">
        <v>16724</v>
      </c>
      <c r="H7879" s="1128" t="n">
        <v>4824</v>
      </c>
      <c r="I7879" s="1068"/>
    </row>
    <row r="7880" customFormat="false" ht="12.75" hidden="false" customHeight="false" outlineLevel="0" collapsed="false">
      <c r="A7880" s="1001" t="n">
        <v>7878</v>
      </c>
      <c r="B7880" s="1001" t="s">
        <v>16725</v>
      </c>
      <c r="C7880" s="1001" t="s">
        <v>1095</v>
      </c>
      <c r="D7880" s="1001" t="s">
        <v>854</v>
      </c>
      <c r="E7880" s="1001" t="n">
        <v>1010960810</v>
      </c>
      <c r="F7880" s="1001" t="n">
        <v>96081</v>
      </c>
      <c r="G7880" s="1001" t="s">
        <v>16726</v>
      </c>
      <c r="H7880" s="1128" t="n">
        <v>392</v>
      </c>
      <c r="I7880" s="1068"/>
    </row>
    <row r="7881" customFormat="false" ht="12.75" hidden="false" customHeight="false" outlineLevel="0" collapsed="false">
      <c r="A7881" s="1001" t="n">
        <v>7879</v>
      </c>
      <c r="B7881" s="1001" t="s">
        <v>16727</v>
      </c>
      <c r="C7881" s="1001" t="s">
        <v>1117</v>
      </c>
      <c r="D7881" s="1001" t="s">
        <v>852</v>
      </c>
      <c r="E7881" s="1001" t="n">
        <v>1030571860</v>
      </c>
      <c r="F7881" s="1001" t="n">
        <v>18190</v>
      </c>
      <c r="G7881" s="1001" t="s">
        <v>16728</v>
      </c>
      <c r="H7881" s="1128" t="n">
        <v>3075</v>
      </c>
      <c r="I7881" s="1068"/>
    </row>
    <row r="7882" customFormat="false" ht="12.75" hidden="false" customHeight="false" outlineLevel="0" collapsed="false">
      <c r="A7882" s="1001" t="n">
        <v>7880</v>
      </c>
      <c r="B7882" s="1001" t="s">
        <v>16729</v>
      </c>
      <c r="C7882" s="1001" t="s">
        <v>1591</v>
      </c>
      <c r="D7882" s="1001" t="s">
        <v>851</v>
      </c>
      <c r="E7882" s="1001" t="n">
        <v>1070340670</v>
      </c>
      <c r="F7882" s="1001" t="n">
        <v>10067</v>
      </c>
      <c r="G7882" s="1001" t="s">
        <v>16730</v>
      </c>
      <c r="H7882" s="1128" t="n">
        <v>2306</v>
      </c>
      <c r="I7882" s="1068"/>
    </row>
    <row r="7883" customFormat="false" ht="12.75" hidden="false" customHeight="false" outlineLevel="0" collapsed="false">
      <c r="A7883" s="1001" t="n">
        <v>7881</v>
      </c>
      <c r="B7883" s="1001" t="s">
        <v>16731</v>
      </c>
      <c r="C7883" s="1001" t="s">
        <v>2111</v>
      </c>
      <c r="D7883" s="1001" t="s">
        <v>849</v>
      </c>
      <c r="E7883" s="1001" t="n">
        <v>1080500460</v>
      </c>
      <c r="F7883" s="1001" t="n">
        <v>36047</v>
      </c>
      <c r="G7883" s="1001" t="s">
        <v>16732</v>
      </c>
      <c r="H7883" s="1128" t="n">
        <v>4572</v>
      </c>
      <c r="I7883" s="1068"/>
    </row>
    <row r="7884" customFormat="false" ht="12.75" hidden="false" customHeight="false" outlineLevel="0" collapsed="false">
      <c r="A7884" s="1001" t="n">
        <v>7882</v>
      </c>
      <c r="B7884" s="1001" t="s">
        <v>16733</v>
      </c>
      <c r="C7884" s="1001" t="s">
        <v>999</v>
      </c>
      <c r="D7884" s="1001" t="s">
        <v>852</v>
      </c>
      <c r="E7884" s="1001" t="n">
        <v>1030122340</v>
      </c>
      <c r="F7884" s="1001" t="n">
        <v>16246</v>
      </c>
      <c r="G7884" s="1001" t="s">
        <v>16734</v>
      </c>
      <c r="H7884" s="1128" t="n">
        <v>8585</v>
      </c>
      <c r="I7884" s="1068"/>
    </row>
    <row r="7885" customFormat="false" ht="12.75" hidden="false" customHeight="false" outlineLevel="0" collapsed="false">
      <c r="A7885" s="1001" t="n">
        <v>7883</v>
      </c>
      <c r="B7885" s="1001" t="s">
        <v>16735</v>
      </c>
      <c r="C7885" s="1001" t="s">
        <v>1335</v>
      </c>
      <c r="D7885" s="1001" t="s">
        <v>849</v>
      </c>
      <c r="E7885" s="1001" t="n">
        <v>1080130600</v>
      </c>
      <c r="F7885" s="1001" t="n">
        <v>37060</v>
      </c>
      <c r="G7885" s="1001" t="s">
        <v>16736</v>
      </c>
      <c r="H7885" s="1128" t="n">
        <v>19117</v>
      </c>
      <c r="I7885" s="1068"/>
    </row>
    <row r="7886" customFormat="false" ht="12.75" hidden="false" customHeight="false" outlineLevel="0" collapsed="false">
      <c r="A7886" s="1001" t="n">
        <v>7884</v>
      </c>
      <c r="B7886" s="1001" t="s">
        <v>16737</v>
      </c>
      <c r="C7886" s="1001" t="s">
        <v>1226</v>
      </c>
      <c r="D7886" s="1001" t="s">
        <v>855</v>
      </c>
      <c r="E7886" s="1001" t="n">
        <v>3160410930</v>
      </c>
      <c r="F7886" s="1001" t="n">
        <v>75094</v>
      </c>
      <c r="G7886" s="1001" t="s">
        <v>16738</v>
      </c>
      <c r="H7886" s="1128" t="n">
        <v>1892</v>
      </c>
      <c r="I7886" s="1068"/>
    </row>
    <row r="7887" customFormat="false" ht="12.75" hidden="false" customHeight="false" outlineLevel="0" collapsed="false">
      <c r="A7887" s="1001" t="n">
        <v>7885</v>
      </c>
      <c r="B7887" s="1001" t="s">
        <v>16739</v>
      </c>
      <c r="C7887" s="1001" t="s">
        <v>945</v>
      </c>
      <c r="D7887" s="1001" t="s">
        <v>852</v>
      </c>
      <c r="E7887" s="1001" t="n">
        <v>1030151960</v>
      </c>
      <c r="F7887" s="1001" t="n">
        <v>17205</v>
      </c>
      <c r="G7887" s="1001" t="s">
        <v>16740</v>
      </c>
      <c r="H7887" s="1128" t="n">
        <v>1039</v>
      </c>
      <c r="I7887" s="1068"/>
    </row>
    <row r="7888" customFormat="false" ht="12.75" hidden="false" customHeight="false" outlineLevel="0" collapsed="false">
      <c r="A7888" s="1001" t="n">
        <v>7886</v>
      </c>
      <c r="B7888" s="1001" t="s">
        <v>16741</v>
      </c>
      <c r="C7888" s="1001" t="s">
        <v>1050</v>
      </c>
      <c r="D7888" s="1001" t="s">
        <v>861</v>
      </c>
      <c r="E7888" s="1001" t="n">
        <v>1050100690</v>
      </c>
      <c r="F7888" s="1001" t="n">
        <v>25069</v>
      </c>
      <c r="G7888" s="1001" t="s">
        <v>16742</v>
      </c>
      <c r="H7888" s="1128" t="n">
        <v>191</v>
      </c>
      <c r="I7888" s="1068"/>
    </row>
    <row r="7889" customFormat="false" ht="12.75" hidden="false" customHeight="false" outlineLevel="0" collapsed="false">
      <c r="A7889" s="1001" t="n">
        <v>7887</v>
      </c>
      <c r="B7889" s="1001" t="s">
        <v>16743</v>
      </c>
      <c r="C7889" s="1001" t="s">
        <v>1418</v>
      </c>
      <c r="D7889" s="1001" t="s">
        <v>850</v>
      </c>
      <c r="E7889" s="1001" t="n">
        <v>1060930510</v>
      </c>
      <c r="F7889" s="1001" t="n">
        <v>93051</v>
      </c>
      <c r="G7889" s="1001" t="s">
        <v>16744</v>
      </c>
      <c r="H7889" s="1128" t="n">
        <v>8346</v>
      </c>
      <c r="I7889" s="1068"/>
    </row>
    <row r="7890" customFormat="false" ht="12.75" hidden="false" customHeight="false" outlineLevel="0" collapsed="false">
      <c r="A7890" s="1001" t="n">
        <v>7888</v>
      </c>
      <c r="B7890" s="1001" t="s">
        <v>16745</v>
      </c>
      <c r="C7890" s="1001" t="s">
        <v>1071</v>
      </c>
      <c r="D7890" s="1001" t="s">
        <v>861</v>
      </c>
      <c r="E7890" s="1001" t="n">
        <v>1050901210</v>
      </c>
      <c r="F7890" s="1001" t="n">
        <v>24121</v>
      </c>
      <c r="G7890" s="1001" t="s">
        <v>16746</v>
      </c>
      <c r="H7890" s="1128" t="n">
        <v>798</v>
      </c>
      <c r="I7890" s="1068"/>
    </row>
    <row r="7891" customFormat="false" ht="12.75" hidden="false" customHeight="false" outlineLevel="0" collapsed="false">
      <c r="A7891" s="1001" t="n">
        <v>7889</v>
      </c>
      <c r="B7891" s="1001" t="s">
        <v>16747</v>
      </c>
      <c r="C7891" s="1001" t="s">
        <v>1095</v>
      </c>
      <c r="D7891" s="1001" t="s">
        <v>854</v>
      </c>
      <c r="E7891" s="1001" t="n">
        <v>1010960820</v>
      </c>
      <c r="F7891" s="1001" t="n">
        <v>96082</v>
      </c>
      <c r="G7891" s="1001" t="s">
        <v>16748</v>
      </c>
      <c r="H7891" s="1128" t="n">
        <v>1117</v>
      </c>
      <c r="I7891" s="1068"/>
    </row>
    <row r="7892" customFormat="false" ht="12.75" hidden="false" customHeight="false" outlineLevel="0" collapsed="false">
      <c r="A7892" s="1001" t="n">
        <v>7890</v>
      </c>
      <c r="B7892" s="1001" t="s">
        <v>16749</v>
      </c>
      <c r="C7892" s="1001" t="s">
        <v>1125</v>
      </c>
      <c r="D7892" s="1001" t="s">
        <v>851</v>
      </c>
      <c r="E7892" s="1001" t="n">
        <v>1070740690</v>
      </c>
      <c r="F7892" s="1001" t="n">
        <v>9069</v>
      </c>
      <c r="G7892" s="1001" t="s">
        <v>16750</v>
      </c>
      <c r="H7892" s="1128" t="n">
        <v>286</v>
      </c>
      <c r="I7892" s="1068"/>
    </row>
    <row r="7893" customFormat="false" ht="12.75" hidden="false" customHeight="false" outlineLevel="0" collapsed="false">
      <c r="A7893" s="1001" t="n">
        <v>7891</v>
      </c>
      <c r="B7893" s="1001" t="s">
        <v>16751</v>
      </c>
      <c r="C7893" s="1001" t="s">
        <v>1071</v>
      </c>
      <c r="D7893" s="1001" t="s">
        <v>861</v>
      </c>
      <c r="E7893" s="1001" t="n">
        <v>1050901220</v>
      </c>
      <c r="F7893" s="1001" t="n">
        <v>24122</v>
      </c>
      <c r="G7893" s="1001" t="s">
        <v>16752</v>
      </c>
      <c r="H7893" s="1128" t="n">
        <v>6783</v>
      </c>
      <c r="I7893" s="1068"/>
    </row>
    <row r="7894" customFormat="false" ht="12.75" hidden="false" customHeight="false" outlineLevel="0" collapsed="false">
      <c r="A7894" s="1001" t="n">
        <v>7892</v>
      </c>
      <c r="B7894" s="1001" t="s">
        <v>16753</v>
      </c>
      <c r="C7894" s="1001" t="s">
        <v>1084</v>
      </c>
      <c r="D7894" s="1001" t="s">
        <v>850</v>
      </c>
      <c r="E7894" s="1001" t="n">
        <v>1060851360</v>
      </c>
      <c r="F7894" s="1001" t="n">
        <v>30136</v>
      </c>
      <c r="G7894" s="1001" t="s">
        <v>16754</v>
      </c>
      <c r="H7894" s="1128" t="n">
        <v>552</v>
      </c>
      <c r="I7894" s="1068"/>
    </row>
    <row r="7895" customFormat="false" ht="12.75" hidden="false" customHeight="false" outlineLevel="0" collapsed="false">
      <c r="A7895" s="1001" t="n">
        <v>7893</v>
      </c>
      <c r="B7895" s="1001" t="s">
        <v>16755</v>
      </c>
      <c r="C7895" s="1001" t="s">
        <v>1095</v>
      </c>
      <c r="D7895" s="1001" t="s">
        <v>854</v>
      </c>
      <c r="E7895" s="1001" t="n">
        <v>1010960830</v>
      </c>
      <c r="F7895" s="1001" t="n">
        <v>96083</v>
      </c>
      <c r="G7895" s="1001" t="s">
        <v>16756</v>
      </c>
      <c r="H7895" s="1128" t="n">
        <v>983</v>
      </c>
      <c r="I7895" s="1068"/>
    </row>
    <row r="7896" customFormat="false" ht="12.75" hidden="false" customHeight="false" outlineLevel="0" collapsed="false">
      <c r="A7896" s="1001" t="n">
        <v>7894</v>
      </c>
      <c r="B7896" s="1001" t="s">
        <v>16757</v>
      </c>
      <c r="C7896" s="1001" t="s">
        <v>942</v>
      </c>
      <c r="D7896" s="1001" t="s">
        <v>847</v>
      </c>
      <c r="E7896" s="1001" t="n">
        <v>3180251550</v>
      </c>
      <c r="F7896" s="1001" t="n">
        <v>78155</v>
      </c>
      <c r="G7896" s="1001" t="s">
        <v>16758</v>
      </c>
      <c r="H7896" s="1128" t="n">
        <v>2633</v>
      </c>
      <c r="I7896" s="1068"/>
    </row>
    <row r="7897" customFormat="false" ht="12.75" hidden="false" customHeight="false" outlineLevel="0" collapsed="false">
      <c r="A7897" s="1001" t="n">
        <v>7895</v>
      </c>
      <c r="B7897" s="1001" t="s">
        <v>16759</v>
      </c>
      <c r="C7897" s="1001" t="s">
        <v>1087</v>
      </c>
      <c r="D7897" s="1001" t="s">
        <v>848</v>
      </c>
      <c r="E7897" s="1001" t="n">
        <v>3150081180</v>
      </c>
      <c r="F7897" s="1001" t="n">
        <v>64120</v>
      </c>
      <c r="G7897" s="1001" t="s">
        <v>16760</v>
      </c>
      <c r="H7897" s="1128" t="n">
        <v>976</v>
      </c>
      <c r="I7897" s="1068"/>
    </row>
    <row r="7898" customFormat="false" ht="12.75" hidden="false" customHeight="false" outlineLevel="0" collapsed="false">
      <c r="A7898" s="1001" t="n">
        <v>7896</v>
      </c>
      <c r="B7898" s="1001" t="s">
        <v>16761</v>
      </c>
      <c r="C7898" s="1001" t="s">
        <v>962</v>
      </c>
      <c r="D7898" s="1001" t="s">
        <v>847</v>
      </c>
      <c r="E7898" s="1001" t="n">
        <v>3181030500</v>
      </c>
      <c r="F7898" s="1001" t="n">
        <v>102050</v>
      </c>
      <c r="G7898" s="1001" t="s">
        <v>16762</v>
      </c>
      <c r="H7898" s="1128" t="n">
        <v>1882</v>
      </c>
      <c r="I7898" s="1068"/>
    </row>
    <row r="7899" customFormat="false" ht="12.75" hidden="false" customHeight="false" outlineLevel="0" collapsed="false">
      <c r="A7899" s="1001" t="n">
        <v>99999</v>
      </c>
      <c r="B7899" s="1001" t="s">
        <v>16763</v>
      </c>
      <c r="C7899" s="1001" t="s">
        <v>1159</v>
      </c>
      <c r="D7899" s="1001" t="s">
        <v>862</v>
      </c>
      <c r="E7899" s="1001" t="n">
        <v>1030241590</v>
      </c>
      <c r="F7899" s="1001" t="n">
        <v>13165</v>
      </c>
      <c r="G7899" s="1001" t="s">
        <v>10224</v>
      </c>
      <c r="H7899" s="1128" t="n">
        <v>3300</v>
      </c>
    </row>
  </sheetData>
  <autoFilter ref="A1:I7898"/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0000"/>
    <pageSetUpPr fitToPage="false"/>
  </sheetPr>
  <dimension ref="A1:I50"/>
  <sheetViews>
    <sheetView showFormulas="false" showGridLines="true" showRowColHeaders="true" showZeros="true" rightToLeft="false" tabSelected="false" showOutlineSymbols="true" defaultGridColor="true" view="normal" topLeftCell="A19" colorId="64" zoomScale="100" zoomScaleNormal="100" zoomScalePageLayoutView="100" workbookViewId="0">
      <selection pane="topLeft" activeCell="N33" activeCellId="0" sqref="N33"/>
    </sheetView>
  </sheetViews>
  <sheetFormatPr defaultColWidth="8.6796875" defaultRowHeight="12.75" zeroHeight="false" outlineLevelRow="0" outlineLevelCol="0"/>
  <cols>
    <col collapsed="false" customWidth="true" hidden="false" outlineLevel="0" max="2" min="2" style="1" width="50.86"/>
    <col collapsed="false" customWidth="true" hidden="false" outlineLevel="0" max="3" min="3" style="1" width="20.71"/>
    <col collapsed="false" customWidth="true" hidden="false" outlineLevel="0" max="4" min="4" style="1" width="11.14"/>
    <col collapsed="false" customWidth="true" hidden="false" outlineLevel="0" max="5" min="5" style="1" width="11.57"/>
    <col collapsed="false" customWidth="true" hidden="false" outlineLevel="0" max="7" min="7" style="1" width="15.42"/>
    <col collapsed="false" customWidth="true" hidden="false" outlineLevel="0" max="8" min="8" style="1" width="21.71"/>
  </cols>
  <sheetData>
    <row r="1" customFormat="false" ht="12.75" hidden="false" customHeight="false" outlineLevel="0" collapsed="false">
      <c r="A1" s="591" t="s">
        <v>16764</v>
      </c>
    </row>
    <row r="2" customFormat="false" ht="24.45" hidden="false" customHeight="false" outlineLevel="0" collapsed="false">
      <c r="B2" s="1129" t="s">
        <v>16765</v>
      </c>
    </row>
    <row r="3" customFormat="false" ht="24.45" hidden="false" customHeight="false" outlineLevel="0" collapsed="false">
      <c r="B3" s="1129"/>
    </row>
    <row r="5" customFormat="false" ht="13.8" hidden="false" customHeight="false" outlineLevel="0" collapsed="false">
      <c r="B5" s="1056" t="s">
        <v>543</v>
      </c>
      <c r="C5" s="1057" t="s">
        <v>544</v>
      </c>
      <c r="D5" s="1056" t="s">
        <v>545</v>
      </c>
      <c r="E5" s="1057" t="s">
        <v>529</v>
      </c>
    </row>
    <row r="6" customFormat="false" ht="13.8" hidden="false" customHeight="false" outlineLevel="0" collapsed="false">
      <c r="B6" s="962" t="str">
        <f aca="false">"S.u.a. "&amp;$D$5&amp;D6&amp;" "&amp;$E$5&amp;E6</f>
        <v>S.u.a. &gt;0 &lt;=0</v>
      </c>
      <c r="C6" s="949"/>
      <c r="D6" s="962" t="n">
        <v>0</v>
      </c>
      <c r="E6" s="962" t="n">
        <v>0</v>
      </c>
    </row>
    <row r="7" customFormat="false" ht="13.8" hidden="false" customHeight="false" outlineLevel="0" collapsed="false">
      <c r="B7" s="962" t="str">
        <f aca="false">"S.u.a. "&amp;$D$5&amp;D7&amp;" "&amp;$E$5&amp;E7</f>
        <v>S.u.a. &gt;0 &lt;=95</v>
      </c>
      <c r="C7" s="949" t="s">
        <v>104</v>
      </c>
      <c r="D7" s="1130" t="n">
        <f aca="false">E6</f>
        <v>0</v>
      </c>
      <c r="E7" s="962" t="n">
        <v>95</v>
      </c>
    </row>
    <row r="8" customFormat="false" ht="13.8" hidden="false" customHeight="false" outlineLevel="0" collapsed="false">
      <c r="B8" s="962" t="str">
        <f aca="false">"S.u.a. "&amp;$D$5&amp;D8&amp;" "&amp;$E$5&amp;E8</f>
        <v>S.u.a. &gt;95 &lt;=110</v>
      </c>
      <c r="C8" s="949" t="s">
        <v>104</v>
      </c>
      <c r="D8" s="1130" t="n">
        <f aca="false">E7</f>
        <v>95</v>
      </c>
      <c r="E8" s="962" t="n">
        <v>110</v>
      </c>
    </row>
    <row r="9" customFormat="false" ht="13.8" hidden="false" customHeight="false" outlineLevel="0" collapsed="false">
      <c r="B9" s="962" t="str">
        <f aca="false">"S.u.a. "&amp;$D$5&amp;D9&amp;" "&amp;$E$5&amp;E9</f>
        <v>S.u.a. &gt;110 &lt;=130</v>
      </c>
      <c r="C9" s="949" t="s">
        <v>104</v>
      </c>
      <c r="D9" s="1130" t="n">
        <f aca="false">E8</f>
        <v>110</v>
      </c>
      <c r="E9" s="962" t="n">
        <v>130</v>
      </c>
    </row>
    <row r="10" customFormat="false" ht="13.8" hidden="false" customHeight="false" outlineLevel="0" collapsed="false">
      <c r="B10" s="962" t="str">
        <f aca="false">"S.u.a. "&amp;$D$5&amp;D10&amp;" "&amp;$E$5&amp;E10</f>
        <v>S.u.a. &gt;130 &lt;=160</v>
      </c>
      <c r="C10" s="949" t="s">
        <v>104</v>
      </c>
      <c r="D10" s="1130" t="n">
        <f aca="false">E9</f>
        <v>130</v>
      </c>
      <c r="E10" s="962" t="n">
        <v>160</v>
      </c>
    </row>
    <row r="11" customFormat="false" ht="13.8" hidden="false" customHeight="false" outlineLevel="0" collapsed="false">
      <c r="B11" s="962" t="str">
        <f aca="false">"S.u.a. "&amp;$D$5&amp;D11&amp;" "&amp;$E$5&amp;E11</f>
        <v>S.u.a. &gt;160 &lt;=999999999</v>
      </c>
      <c r="C11" s="949" t="s">
        <v>104</v>
      </c>
      <c r="D11" s="1130" t="n">
        <f aca="false">E10</f>
        <v>160</v>
      </c>
      <c r="E11" s="962" t="n">
        <v>999999999</v>
      </c>
    </row>
    <row r="12" customFormat="false" ht="13.8" hidden="false" customHeight="false" outlineLevel="0" collapsed="false">
      <c r="B12" s="962" t="s">
        <v>75</v>
      </c>
      <c r="C12" s="949" t="s">
        <v>104</v>
      </c>
      <c r="D12" s="962"/>
      <c r="E12" s="962"/>
    </row>
    <row r="13" customFormat="false" ht="13.8" hidden="false" customHeight="false" outlineLevel="0" collapsed="false">
      <c r="B13" s="962" t="s">
        <v>76</v>
      </c>
      <c r="C13" s="949" t="s">
        <v>104</v>
      </c>
      <c r="D13" s="962"/>
      <c r="E13" s="962"/>
    </row>
    <row r="14" customFormat="false" ht="13.8" hidden="false" customHeight="false" outlineLevel="0" collapsed="false">
      <c r="B14" s="962" t="s">
        <v>77</v>
      </c>
      <c r="C14" s="949" t="s">
        <v>104</v>
      </c>
      <c r="D14" s="962"/>
      <c r="E14" s="962"/>
    </row>
    <row r="15" customFormat="false" ht="13.8" hidden="false" customHeight="false" outlineLevel="0" collapsed="false">
      <c r="B15" s="962"/>
      <c r="C15" s="962"/>
      <c r="D15" s="962"/>
      <c r="E15" s="962"/>
    </row>
    <row r="16" customFormat="false" ht="13.8" hidden="false" customHeight="false" outlineLevel="0" collapsed="false">
      <c r="B16" s="962"/>
      <c r="C16" s="962"/>
      <c r="D16" s="962"/>
      <c r="E16" s="962"/>
    </row>
    <row r="17" customFormat="false" ht="13.8" hidden="false" customHeight="false" outlineLevel="0" collapsed="false">
      <c r="B17" s="962" t="s">
        <v>555</v>
      </c>
      <c r="C17" s="962"/>
      <c r="D17" s="962" t="n">
        <v>999999999</v>
      </c>
      <c r="E17" s="962"/>
    </row>
    <row r="20" customFormat="false" ht="15" hidden="false" customHeight="false" outlineLevel="0" collapsed="false">
      <c r="B20" s="1" t="s">
        <v>16766</v>
      </c>
      <c r="H20" s="1131" t="s">
        <v>16767</v>
      </c>
    </row>
    <row r="21" customFormat="false" ht="22.05" hidden="false" customHeight="false" outlineLevel="0" collapsed="false">
      <c r="G21" s="1" t="s">
        <v>16768</v>
      </c>
      <c r="H21" s="1132" t="n">
        <v>450</v>
      </c>
    </row>
    <row r="22" customFormat="false" ht="13.8" hidden="false" customHeight="false" outlineLevel="0" collapsed="false">
      <c r="B22" s="1133" t="s">
        <v>131</v>
      </c>
      <c r="C22" s="1134" t="s">
        <v>179</v>
      </c>
      <c r="D22" s="1134" t="s">
        <v>16769</v>
      </c>
      <c r="E22" s="1134" t="s">
        <v>198</v>
      </c>
      <c r="F22" s="1134" t="s">
        <v>16770</v>
      </c>
      <c r="G22" s="1134" t="s">
        <v>453</v>
      </c>
      <c r="H22" s="1135" t="str">
        <f aca="false">"mq &gt; "&amp;H21</f>
        <v>mq &gt; 450</v>
      </c>
    </row>
    <row r="23" customFormat="false" ht="13.8" hidden="false" customHeight="false" outlineLevel="0" collapsed="false">
      <c r="B23" s="1136" t="s">
        <v>16771</v>
      </c>
      <c r="C23" s="1137" t="n">
        <v>0</v>
      </c>
      <c r="D23" s="1137" t="n">
        <v>5</v>
      </c>
      <c r="E23" s="1138" t="n">
        <v>0</v>
      </c>
      <c r="F23" s="1139" t="n">
        <v>0.06</v>
      </c>
      <c r="G23" s="1139" t="n">
        <v>0.05</v>
      </c>
      <c r="H23" s="1140" t="n">
        <v>0.045</v>
      </c>
      <c r="I23" s="964" t="n">
        <v>1</v>
      </c>
    </row>
    <row r="24" customFormat="false" ht="13.8" hidden="false" customHeight="false" outlineLevel="0" collapsed="false">
      <c r="B24" s="1136" t="s">
        <v>16772</v>
      </c>
      <c r="C24" s="1137" t="n">
        <v>5</v>
      </c>
      <c r="D24" s="1137" t="n">
        <v>10</v>
      </c>
      <c r="E24" s="1138" t="n">
        <v>0.05</v>
      </c>
      <c r="F24" s="1139" t="n">
        <v>0.06</v>
      </c>
      <c r="G24" s="1139" t="n">
        <v>0.05</v>
      </c>
      <c r="H24" s="1140" t="n">
        <v>0.045</v>
      </c>
      <c r="I24" s="964" t="n">
        <v>2</v>
      </c>
    </row>
    <row r="25" customFormat="false" ht="13.8" hidden="false" customHeight="false" outlineLevel="0" collapsed="false">
      <c r="B25" s="1136" t="s">
        <v>16773</v>
      </c>
      <c r="C25" s="1137" t="n">
        <v>10</v>
      </c>
      <c r="D25" s="1137" t="n">
        <v>15</v>
      </c>
      <c r="E25" s="1138" t="n">
        <v>0.1</v>
      </c>
      <c r="F25" s="1139" t="n">
        <v>0.06</v>
      </c>
      <c r="G25" s="1139" t="n">
        <v>0.05</v>
      </c>
      <c r="H25" s="1140" t="n">
        <v>0.045</v>
      </c>
      <c r="I25" s="964" t="n">
        <v>3</v>
      </c>
    </row>
    <row r="26" customFormat="false" ht="13.8" hidden="false" customHeight="false" outlineLevel="0" collapsed="false">
      <c r="B26" s="1136" t="s">
        <v>16774</v>
      </c>
      <c r="C26" s="1137" t="n">
        <v>15</v>
      </c>
      <c r="D26" s="1137" t="n">
        <v>20</v>
      </c>
      <c r="E26" s="1138" t="n">
        <v>0.15</v>
      </c>
      <c r="F26" s="1139" t="n">
        <v>0.08</v>
      </c>
      <c r="G26" s="1139" t="n">
        <v>0.06</v>
      </c>
      <c r="H26" s="1140" t="n">
        <v>0.045</v>
      </c>
      <c r="I26" s="964" t="n">
        <v>4</v>
      </c>
    </row>
    <row r="27" customFormat="false" ht="13.8" hidden="false" customHeight="false" outlineLevel="0" collapsed="false">
      <c r="B27" s="1136" t="s">
        <v>16775</v>
      </c>
      <c r="C27" s="1137" t="n">
        <v>20</v>
      </c>
      <c r="D27" s="1137" t="n">
        <v>25</v>
      </c>
      <c r="E27" s="1138" t="n">
        <v>0.2</v>
      </c>
      <c r="F27" s="1139" t="n">
        <v>0.08</v>
      </c>
      <c r="G27" s="1139" t="n">
        <v>0.06</v>
      </c>
      <c r="H27" s="1140" t="n">
        <v>0.045</v>
      </c>
      <c r="I27" s="964" t="n">
        <v>5</v>
      </c>
    </row>
    <row r="28" customFormat="false" ht="13.8" hidden="false" customHeight="false" outlineLevel="0" collapsed="false">
      <c r="B28" s="1136" t="s">
        <v>1071</v>
      </c>
      <c r="C28" s="1137" t="n">
        <v>25</v>
      </c>
      <c r="D28" s="1137" t="n">
        <v>30</v>
      </c>
      <c r="E28" s="1138" t="n">
        <v>0.25</v>
      </c>
      <c r="F28" s="1139" t="n">
        <v>0.08</v>
      </c>
      <c r="G28" s="1139" t="n">
        <v>0.06</v>
      </c>
      <c r="H28" s="1140" t="n">
        <v>0.045</v>
      </c>
      <c r="I28" s="964" t="n">
        <v>6</v>
      </c>
    </row>
    <row r="29" customFormat="false" ht="13.8" hidden="false" customHeight="false" outlineLevel="0" collapsed="false">
      <c r="B29" s="1136" t="s">
        <v>16776</v>
      </c>
      <c r="C29" s="1137" t="n">
        <v>30</v>
      </c>
      <c r="D29" s="1137" t="n">
        <v>35</v>
      </c>
      <c r="E29" s="1138" t="n">
        <v>0.3</v>
      </c>
      <c r="F29" s="1139" t="n">
        <v>0.08</v>
      </c>
      <c r="G29" s="1139" t="n">
        <v>0.06</v>
      </c>
      <c r="H29" s="1140" t="n">
        <v>0.045</v>
      </c>
      <c r="I29" s="964" t="n">
        <v>7</v>
      </c>
    </row>
    <row r="30" customFormat="false" ht="13.8" hidden="false" customHeight="false" outlineLevel="0" collapsed="false">
      <c r="B30" s="1136" t="s">
        <v>16777</v>
      </c>
      <c r="C30" s="1137" t="n">
        <v>35</v>
      </c>
      <c r="D30" s="1137" t="n">
        <v>40</v>
      </c>
      <c r="E30" s="1138" t="n">
        <v>0.35</v>
      </c>
      <c r="F30" s="1139" t="n">
        <v>0.08</v>
      </c>
      <c r="G30" s="1139" t="n">
        <v>0.06</v>
      </c>
      <c r="H30" s="1140" t="n">
        <v>0.045</v>
      </c>
      <c r="I30" s="964" t="n">
        <v>8</v>
      </c>
    </row>
    <row r="31" customFormat="false" ht="13.8" hidden="false" customHeight="false" outlineLevel="0" collapsed="false">
      <c r="B31" s="1136" t="s">
        <v>16778</v>
      </c>
      <c r="C31" s="1137" t="n">
        <v>40</v>
      </c>
      <c r="D31" s="1137" t="n">
        <v>45</v>
      </c>
      <c r="E31" s="1138" t="n">
        <v>0.4</v>
      </c>
      <c r="F31" s="1139" t="n">
        <v>0.18</v>
      </c>
      <c r="G31" s="1139" t="n">
        <v>0.1</v>
      </c>
      <c r="H31" s="1140" t="n">
        <v>0.045</v>
      </c>
      <c r="I31" s="964" t="n">
        <v>9</v>
      </c>
    </row>
    <row r="32" customFormat="false" ht="13.8" hidden="false" customHeight="false" outlineLevel="0" collapsed="false">
      <c r="B32" s="1136" t="s">
        <v>104</v>
      </c>
      <c r="C32" s="1137" t="n">
        <v>45</v>
      </c>
      <c r="D32" s="1137" t="n">
        <v>50</v>
      </c>
      <c r="E32" s="1138" t="n">
        <v>0.45</v>
      </c>
      <c r="F32" s="1139" t="n">
        <v>0.18</v>
      </c>
      <c r="G32" s="1139" t="n">
        <v>0.1</v>
      </c>
      <c r="H32" s="1140" t="n">
        <v>0.045</v>
      </c>
      <c r="I32" s="964" t="n">
        <v>10</v>
      </c>
    </row>
    <row r="33" customFormat="false" ht="13.8" hidden="false" customHeight="false" outlineLevel="0" collapsed="false">
      <c r="B33" s="1136" t="s">
        <v>16779</v>
      </c>
      <c r="C33" s="1137" t="n">
        <v>50</v>
      </c>
      <c r="D33" s="1137" t="n">
        <v>999999</v>
      </c>
      <c r="E33" s="1138" t="n">
        <v>0.5</v>
      </c>
      <c r="F33" s="1139" t="n">
        <v>0.18</v>
      </c>
      <c r="G33" s="1139" t="n">
        <v>0.1</v>
      </c>
      <c r="H33" s="1140" t="n">
        <v>0.045</v>
      </c>
      <c r="I33" s="964" t="n">
        <v>11</v>
      </c>
    </row>
    <row r="36" customFormat="false" ht="12.75" hidden="false" customHeight="false" outlineLevel="0" collapsed="false">
      <c r="B36" s="1" t="s">
        <v>16780</v>
      </c>
    </row>
    <row r="38" customFormat="false" ht="15" hidden="false" customHeight="false" outlineLevel="0" collapsed="false">
      <c r="H38" s="1131" t="str">
        <f aca="false">Master_Italia!H20</f>
        <v>DIVERSO PER CLASSE</v>
      </c>
    </row>
    <row r="39" customFormat="false" ht="13.8" hidden="false" customHeight="false" outlineLevel="0" collapsed="false">
      <c r="B39" s="1133" t="s">
        <v>131</v>
      </c>
      <c r="C39" s="1134" t="s">
        <v>179</v>
      </c>
      <c r="D39" s="1134" t="s">
        <v>16769</v>
      </c>
      <c r="E39" s="1134" t="s">
        <v>198</v>
      </c>
      <c r="F39" s="1134" t="s">
        <v>16770</v>
      </c>
      <c r="G39" s="1134" t="s">
        <v>453</v>
      </c>
      <c r="H39" s="1135" t="s">
        <v>16781</v>
      </c>
    </row>
    <row r="40" customFormat="false" ht="13.8" hidden="false" customHeight="false" outlineLevel="0" collapsed="false">
      <c r="B40" s="1136" t="s">
        <v>16771</v>
      </c>
      <c r="C40" s="1137" t="n">
        <v>0</v>
      </c>
      <c r="D40" s="1137" t="n">
        <v>5</v>
      </c>
      <c r="E40" s="1141" t="n">
        <v>0</v>
      </c>
      <c r="F40" s="1141" t="n">
        <v>0.07</v>
      </c>
      <c r="G40" s="1141" t="n">
        <v>0.05</v>
      </c>
      <c r="H40" s="1140" t="n">
        <v>0.045</v>
      </c>
      <c r="I40" s="964" t="n">
        <v>1</v>
      </c>
    </row>
    <row r="41" customFormat="false" ht="13.8" hidden="false" customHeight="false" outlineLevel="0" collapsed="false">
      <c r="B41" s="1136" t="s">
        <v>16772</v>
      </c>
      <c r="C41" s="1137" t="n">
        <v>5</v>
      </c>
      <c r="D41" s="1137" t="n">
        <v>10</v>
      </c>
      <c r="E41" s="1141" t="n">
        <v>0.05</v>
      </c>
      <c r="F41" s="1141" t="n">
        <v>0.07</v>
      </c>
      <c r="G41" s="1141" t="n">
        <v>0.05</v>
      </c>
      <c r="H41" s="1140" t="n">
        <v>0.045</v>
      </c>
      <c r="I41" s="964" t="n">
        <v>2</v>
      </c>
    </row>
    <row r="42" customFormat="false" ht="13.8" hidden="false" customHeight="false" outlineLevel="0" collapsed="false">
      <c r="B42" s="1136" t="s">
        <v>16773</v>
      </c>
      <c r="C42" s="1137" t="n">
        <v>10</v>
      </c>
      <c r="D42" s="1137" t="n">
        <v>15</v>
      </c>
      <c r="E42" s="1141" t="n">
        <v>0.1</v>
      </c>
      <c r="F42" s="1141" t="n">
        <v>0.07</v>
      </c>
      <c r="G42" s="1141" t="n">
        <v>0.05</v>
      </c>
      <c r="H42" s="1140" t="n">
        <v>0.045</v>
      </c>
      <c r="I42" s="964" t="n">
        <v>3</v>
      </c>
    </row>
    <row r="43" customFormat="false" ht="13.8" hidden="false" customHeight="false" outlineLevel="0" collapsed="false">
      <c r="B43" s="1136" t="s">
        <v>16774</v>
      </c>
      <c r="C43" s="1137" t="n">
        <v>15</v>
      </c>
      <c r="D43" s="1137" t="n">
        <v>20</v>
      </c>
      <c r="E43" s="1141" t="n">
        <v>0.15</v>
      </c>
      <c r="F43" s="1141" t="n">
        <v>0.1</v>
      </c>
      <c r="G43" s="1141" t="n">
        <v>0.06</v>
      </c>
      <c r="H43" s="1140" t="n">
        <v>0.045</v>
      </c>
      <c r="I43" s="964" t="n">
        <v>4</v>
      </c>
    </row>
    <row r="44" customFormat="false" ht="13.8" hidden="false" customHeight="false" outlineLevel="0" collapsed="false">
      <c r="B44" s="1136" t="s">
        <v>16775</v>
      </c>
      <c r="C44" s="1137" t="n">
        <v>20</v>
      </c>
      <c r="D44" s="1137" t="n">
        <v>25</v>
      </c>
      <c r="E44" s="1141" t="n">
        <v>0.2</v>
      </c>
      <c r="F44" s="1141" t="n">
        <v>0.1</v>
      </c>
      <c r="G44" s="1141" t="n">
        <v>0.06</v>
      </c>
      <c r="H44" s="1140" t="n">
        <v>0.045</v>
      </c>
      <c r="I44" s="964" t="n">
        <v>5</v>
      </c>
    </row>
    <row r="45" customFormat="false" ht="13.8" hidden="false" customHeight="false" outlineLevel="0" collapsed="false">
      <c r="B45" s="1136" t="s">
        <v>1071</v>
      </c>
      <c r="C45" s="1137" t="n">
        <v>25</v>
      </c>
      <c r="D45" s="1137" t="n">
        <v>30</v>
      </c>
      <c r="E45" s="1141" t="n">
        <v>0.25</v>
      </c>
      <c r="F45" s="1141" t="n">
        <v>0.1</v>
      </c>
      <c r="G45" s="1141" t="n">
        <v>0.06</v>
      </c>
      <c r="H45" s="1140" t="n">
        <v>0.045</v>
      </c>
      <c r="I45" s="964" t="n">
        <v>6</v>
      </c>
    </row>
    <row r="46" customFormat="false" ht="13.8" hidden="false" customHeight="false" outlineLevel="0" collapsed="false">
      <c r="B46" s="1136" t="s">
        <v>16776</v>
      </c>
      <c r="C46" s="1137" t="n">
        <v>30</v>
      </c>
      <c r="D46" s="1137" t="n">
        <v>35</v>
      </c>
      <c r="E46" s="1141" t="n">
        <v>0.3</v>
      </c>
      <c r="F46" s="1141" t="n">
        <v>0.1</v>
      </c>
      <c r="G46" s="1141" t="n">
        <v>0.06</v>
      </c>
      <c r="H46" s="1140" t="n">
        <v>0.045</v>
      </c>
      <c r="I46" s="964" t="n">
        <v>7</v>
      </c>
    </row>
    <row r="47" customFormat="false" ht="13.8" hidden="false" customHeight="false" outlineLevel="0" collapsed="false">
      <c r="B47" s="1136" t="s">
        <v>16777</v>
      </c>
      <c r="C47" s="1137" t="n">
        <v>35</v>
      </c>
      <c r="D47" s="1137" t="n">
        <v>40</v>
      </c>
      <c r="E47" s="1141" t="n">
        <v>0.35</v>
      </c>
      <c r="F47" s="1141" t="n">
        <v>0.1</v>
      </c>
      <c r="G47" s="1141" t="n">
        <v>0.06</v>
      </c>
      <c r="H47" s="1140" t="n">
        <v>0.045</v>
      </c>
      <c r="I47" s="964" t="n">
        <v>8</v>
      </c>
    </row>
    <row r="48" customFormat="false" ht="13.8" hidden="false" customHeight="false" outlineLevel="0" collapsed="false">
      <c r="B48" s="1136" t="s">
        <v>16778</v>
      </c>
      <c r="C48" s="1137" t="n">
        <v>40</v>
      </c>
      <c r="D48" s="1137" t="n">
        <v>45</v>
      </c>
      <c r="E48" s="1141" t="n">
        <v>0.4</v>
      </c>
      <c r="F48" s="1141" t="n">
        <v>0.2</v>
      </c>
      <c r="G48" s="1141" t="n">
        <v>0.15</v>
      </c>
      <c r="H48" s="1140" t="n">
        <v>0.045</v>
      </c>
      <c r="I48" s="964" t="n">
        <v>9</v>
      </c>
    </row>
    <row r="49" customFormat="false" ht="13.8" hidden="false" customHeight="false" outlineLevel="0" collapsed="false">
      <c r="B49" s="1136" t="s">
        <v>104</v>
      </c>
      <c r="C49" s="1137" t="n">
        <v>45</v>
      </c>
      <c r="D49" s="1137" t="n">
        <v>50</v>
      </c>
      <c r="E49" s="1141" t="n">
        <v>0.45</v>
      </c>
      <c r="F49" s="1141" t="n">
        <v>0.2</v>
      </c>
      <c r="G49" s="1141" t="n">
        <v>0.15</v>
      </c>
      <c r="H49" s="1140" t="n">
        <v>0.045</v>
      </c>
      <c r="I49" s="964" t="n">
        <v>10</v>
      </c>
    </row>
    <row r="50" customFormat="false" ht="13.8" hidden="false" customHeight="false" outlineLevel="0" collapsed="false">
      <c r="B50" s="1136" t="s">
        <v>16779</v>
      </c>
      <c r="C50" s="1137" t="n">
        <v>50</v>
      </c>
      <c r="D50" s="1137" t="n">
        <v>999999</v>
      </c>
      <c r="E50" s="1141" t="n">
        <v>0.5</v>
      </c>
      <c r="F50" s="1141" t="n">
        <v>0.2</v>
      </c>
      <c r="G50" s="1141" t="n">
        <v>0.15</v>
      </c>
      <c r="H50" s="1140" t="n">
        <v>0.045</v>
      </c>
      <c r="I50" s="964" t="n">
        <v>11</v>
      </c>
    </row>
  </sheetData>
  <dataValidations count="2">
    <dataValidation allowBlank="true" errorStyle="stop" operator="between" showDropDown="false" showErrorMessage="true" showInputMessage="true" sqref="C6:C14" type="list">
      <formula1>"X"</formula1>
      <formula2>0</formula2>
    </dataValidation>
    <dataValidation allowBlank="true" errorStyle="stop" operator="between" showDropDown="false" showErrorMessage="true" showInputMessage="true" sqref="H20 H38" type="list">
      <formula1>"DIVERSO PER METRATURA,DIVERSO PER CLASSE"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0000"/>
    <pageSetUpPr fitToPage="false"/>
  </sheetPr>
  <dimension ref="A1:I4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N33" activeCellId="0" sqref="N33"/>
    </sheetView>
  </sheetViews>
  <sheetFormatPr defaultColWidth="8.6796875" defaultRowHeight="12.75" zeroHeight="false" outlineLevelRow="0" outlineLevelCol="0"/>
  <cols>
    <col collapsed="false" customWidth="true" hidden="false" outlineLevel="0" max="1" min="1" style="1" width="7.16"/>
    <col collapsed="false" customWidth="true" hidden="false" outlineLevel="0" max="2" min="2" style="1" width="50.86"/>
    <col collapsed="false" customWidth="true" hidden="false" outlineLevel="0" max="3" min="3" style="1" width="20.71"/>
    <col collapsed="false" customWidth="true" hidden="false" outlineLevel="0" max="5" min="4" style="1" width="10"/>
    <col collapsed="false" customWidth="true" hidden="false" outlineLevel="0" max="6" min="6" style="1" width="32.57"/>
    <col collapsed="false" customWidth="true" hidden="false" outlineLevel="0" max="7" min="7" style="1" width="8.57"/>
    <col collapsed="false" customWidth="true" hidden="false" outlineLevel="0" max="8" min="8" style="1" width="6.85"/>
    <col collapsed="false" customWidth="true" hidden="false" outlineLevel="0" max="9" min="9" style="1" width="12.86"/>
  </cols>
  <sheetData>
    <row r="1" customFormat="false" ht="12.75" hidden="false" customHeight="false" outlineLevel="0" collapsed="false">
      <c r="A1" s="591"/>
      <c r="B1" s="591" t="s">
        <v>16782</v>
      </c>
      <c r="C1" s="1" t="str">
        <f aca="false">Parametri!D4</f>
        <v>Sicilia</v>
      </c>
    </row>
    <row r="2" customFormat="false" ht="24.45" hidden="false" customHeight="false" outlineLevel="0" collapsed="false">
      <c r="B2" s="1129" t="s">
        <v>16783</v>
      </c>
      <c r="C2" s="1129" t="s">
        <v>462</v>
      </c>
      <c r="I2" s="1142" t="str">
        <f aca="false">IF(C1=C2,"ABILITATA","DISABILITATA")</f>
        <v>DISABILITATA</v>
      </c>
    </row>
    <row r="4" customFormat="false" ht="12.75" hidden="false" customHeight="false" outlineLevel="0" collapsed="false">
      <c r="F4" s="1" t="s">
        <v>16784</v>
      </c>
    </row>
    <row r="5" customFormat="false" ht="13.8" hidden="false" customHeight="false" outlineLevel="0" collapsed="false">
      <c r="B5" s="1056" t="s">
        <v>543</v>
      </c>
      <c r="C5" s="1057" t="s">
        <v>544</v>
      </c>
      <c r="D5" s="1056" t="s">
        <v>545</v>
      </c>
      <c r="E5" s="1057" t="s">
        <v>529</v>
      </c>
      <c r="F5" s="1057" t="s">
        <v>16785</v>
      </c>
      <c r="G5" s="1057" t="s">
        <v>16786</v>
      </c>
      <c r="H5" s="1057" t="s">
        <v>16787</v>
      </c>
      <c r="I5" s="1057" t="s">
        <v>16788</v>
      </c>
    </row>
    <row r="6" customFormat="false" ht="13.8" hidden="false" customHeight="false" outlineLevel="0" collapsed="false">
      <c r="B6" s="962" t="str">
        <f aca="false">"S.u.a. "&amp;$D$5&amp;D6&amp;" "&amp;$E$5&amp;E6</f>
        <v>S.u.a. &gt;0 &lt;=45</v>
      </c>
      <c r="C6" s="949" t="s">
        <v>104</v>
      </c>
      <c r="D6" s="962" t="n">
        <v>0</v>
      </c>
      <c r="E6" s="962" t="n">
        <v>45</v>
      </c>
      <c r="F6" s="962" t="n">
        <v>5</v>
      </c>
      <c r="G6" s="962" t="n">
        <v>8</v>
      </c>
      <c r="H6" s="962" t="n">
        <v>11</v>
      </c>
      <c r="I6" s="962" t="n">
        <v>15</v>
      </c>
    </row>
    <row r="7" customFormat="false" ht="13.8" hidden="false" customHeight="false" outlineLevel="0" collapsed="false">
      <c r="B7" s="962" t="str">
        <f aca="false">"S.u.a. "&amp;$D$5&amp;D7&amp;" "&amp;$E$5&amp;E7</f>
        <v>S.u.a. &gt;45 &lt;=95</v>
      </c>
      <c r="C7" s="949" t="s">
        <v>104</v>
      </c>
      <c r="D7" s="962" t="n">
        <f aca="false">E6</f>
        <v>45</v>
      </c>
      <c r="E7" s="962" t="n">
        <v>95</v>
      </c>
      <c r="F7" s="962" t="n">
        <v>5</v>
      </c>
      <c r="G7" s="962" t="n">
        <v>6</v>
      </c>
      <c r="H7" s="962" t="n">
        <v>7</v>
      </c>
      <c r="I7" s="962" t="n">
        <v>15</v>
      </c>
    </row>
    <row r="8" customFormat="false" ht="13.8" hidden="false" customHeight="false" outlineLevel="0" collapsed="false">
      <c r="B8" s="962" t="str">
        <f aca="false">"S.u.a. "&amp;$D$5&amp;D8&amp;" "&amp;$E$5&amp;E8</f>
        <v>S.u.a. &gt;95 &lt;=110</v>
      </c>
      <c r="C8" s="949" t="s">
        <v>104</v>
      </c>
      <c r="D8" s="962" t="n">
        <f aca="false">E7</f>
        <v>95</v>
      </c>
      <c r="E8" s="962" t="n">
        <v>110</v>
      </c>
      <c r="F8" s="962" t="n">
        <v>5</v>
      </c>
      <c r="G8" s="962" t="n">
        <v>6</v>
      </c>
      <c r="H8" s="962" t="n">
        <v>7</v>
      </c>
      <c r="I8" s="962" t="n">
        <v>15</v>
      </c>
    </row>
    <row r="9" customFormat="false" ht="13.8" hidden="false" customHeight="false" outlineLevel="0" collapsed="false">
      <c r="B9" s="962" t="str">
        <f aca="false">"S.u.a. "&amp;$D$5&amp;D9&amp;" "&amp;$E$5&amp;E9</f>
        <v>S.u.a. &gt;110 &lt;=130</v>
      </c>
      <c r="C9" s="949" t="s">
        <v>104</v>
      </c>
      <c r="D9" s="962" t="n">
        <f aca="false">E8</f>
        <v>110</v>
      </c>
      <c r="E9" s="962" t="n">
        <v>130</v>
      </c>
      <c r="F9" s="962" t="n">
        <v>6</v>
      </c>
      <c r="G9" s="962" t="n">
        <v>7</v>
      </c>
      <c r="H9" s="962" t="n">
        <v>8</v>
      </c>
      <c r="I9" s="962" t="n">
        <v>15</v>
      </c>
    </row>
    <row r="10" customFormat="false" ht="13.8" hidden="false" customHeight="false" outlineLevel="0" collapsed="false">
      <c r="B10" s="962" t="str">
        <f aca="false">"S.u.a. "&amp;$D$5&amp;D10&amp;" "&amp;$E$5&amp;E10</f>
        <v>S.u.a. &gt;130 &lt;=160</v>
      </c>
      <c r="C10" s="949" t="s">
        <v>104</v>
      </c>
      <c r="D10" s="962" t="n">
        <f aca="false">E9</f>
        <v>130</v>
      </c>
      <c r="E10" s="962" t="n">
        <v>160</v>
      </c>
      <c r="F10" s="962" t="n">
        <v>7</v>
      </c>
      <c r="G10" s="962" t="n">
        <v>10</v>
      </c>
      <c r="H10" s="962" t="n">
        <v>13</v>
      </c>
      <c r="I10" s="962" t="n">
        <v>15</v>
      </c>
    </row>
    <row r="11" customFormat="false" ht="13.8" hidden="false" customHeight="false" outlineLevel="0" collapsed="false">
      <c r="B11" s="962" t="str">
        <f aca="false">"S.u.a. "&amp;$D$5&amp;D11</f>
        <v>S.u.a. &gt;160</v>
      </c>
      <c r="C11" s="949" t="s">
        <v>104</v>
      </c>
      <c r="D11" s="962" t="n">
        <f aca="false">E10</f>
        <v>160</v>
      </c>
      <c r="E11" s="962" t="n">
        <v>999999999</v>
      </c>
      <c r="F11" s="962" t="n">
        <v>8</v>
      </c>
      <c r="G11" s="962" t="n">
        <v>15</v>
      </c>
      <c r="H11" s="962" t="n">
        <v>18</v>
      </c>
      <c r="I11" s="962" t="n">
        <v>19</v>
      </c>
    </row>
    <row r="12" customFormat="false" ht="13.8" hidden="false" customHeight="false" outlineLevel="0" collapsed="false">
      <c r="B12" s="962" t="s">
        <v>75</v>
      </c>
      <c r="C12" s="949" t="s">
        <v>104</v>
      </c>
      <c r="D12" s="962"/>
      <c r="E12" s="962"/>
      <c r="F12" s="962"/>
      <c r="G12" s="962"/>
      <c r="H12" s="962"/>
      <c r="I12" s="962"/>
    </row>
    <row r="13" customFormat="false" ht="13.8" hidden="false" customHeight="false" outlineLevel="0" collapsed="false">
      <c r="B13" s="962" t="s">
        <v>76</v>
      </c>
      <c r="C13" s="949" t="s">
        <v>104</v>
      </c>
      <c r="D13" s="962"/>
      <c r="E13" s="962"/>
      <c r="F13" s="962"/>
      <c r="G13" s="962"/>
      <c r="H13" s="962"/>
      <c r="I13" s="962"/>
    </row>
    <row r="14" customFormat="false" ht="13.8" hidden="false" customHeight="false" outlineLevel="0" collapsed="false">
      <c r="B14" s="962" t="s">
        <v>77</v>
      </c>
      <c r="C14" s="949" t="s">
        <v>104</v>
      </c>
      <c r="D14" s="962"/>
      <c r="E14" s="962"/>
      <c r="F14" s="962"/>
      <c r="G14" s="962"/>
      <c r="H14" s="962"/>
      <c r="I14" s="962"/>
    </row>
    <row r="15" customFormat="false" ht="13.8" hidden="false" customHeight="false" outlineLevel="0" collapsed="false">
      <c r="B15" s="962"/>
      <c r="C15" s="962"/>
      <c r="D15" s="962"/>
      <c r="E15" s="962"/>
      <c r="F15" s="962"/>
      <c r="G15" s="962"/>
      <c r="H15" s="962"/>
      <c r="I15" s="962"/>
    </row>
    <row r="16" customFormat="false" ht="13.8" hidden="false" customHeight="false" outlineLevel="0" collapsed="false">
      <c r="B16" s="962"/>
      <c r="C16" s="962"/>
      <c r="D16" s="962"/>
      <c r="E16" s="962"/>
      <c r="F16" s="962"/>
      <c r="G16" s="962"/>
      <c r="H16" s="962"/>
      <c r="I16" s="962"/>
    </row>
    <row r="17" customFormat="false" ht="13.8" hidden="false" customHeight="false" outlineLevel="0" collapsed="false">
      <c r="B17" s="962" t="s">
        <v>555</v>
      </c>
      <c r="C17" s="962"/>
      <c r="D17" s="962" t="n">
        <v>999999999</v>
      </c>
      <c r="E17" s="962"/>
      <c r="F17" s="962"/>
      <c r="G17" s="962"/>
      <c r="H17" s="962"/>
      <c r="I17" s="962"/>
    </row>
    <row r="22" customFormat="false" ht="13.8" hidden="false" customHeight="false" outlineLevel="0" collapsed="false">
      <c r="B22" s="964" t="s">
        <v>16789</v>
      </c>
      <c r="C22" s="964"/>
      <c r="D22" s="1143"/>
      <c r="E22" s="1143"/>
      <c r="F22" s="964"/>
      <c r="G22" s="964"/>
    </row>
    <row r="23" customFormat="false" ht="13.8" hidden="false" customHeight="false" outlineLevel="0" collapsed="false">
      <c r="B23" s="1056" t="s">
        <v>543</v>
      </c>
      <c r="C23" s="1144" t="s">
        <v>544</v>
      </c>
      <c r="D23" s="1133" t="s">
        <v>545</v>
      </c>
      <c r="E23" s="1133" t="s">
        <v>529</v>
      </c>
      <c r="F23" s="1133" t="s">
        <v>16790</v>
      </c>
      <c r="G23" s="1133" t="s">
        <v>95</v>
      </c>
    </row>
    <row r="24" customFormat="false" ht="13.8" hidden="false" customHeight="false" outlineLevel="0" collapsed="false">
      <c r="B24" s="962" t="str">
        <f aca="false">"S.n.r. "&amp;Calcoli!$BQ$3&amp;D24&amp;" "&amp;Calcoli!$BR$3&amp;E24</f>
        <v>S.n.r. &gt;0 &lt;=50</v>
      </c>
      <c r="C24" s="1145" t="s">
        <v>104</v>
      </c>
      <c r="D24" s="962" t="n">
        <v>0</v>
      </c>
      <c r="E24" s="962" t="n">
        <v>50</v>
      </c>
      <c r="F24" s="962" t="n">
        <v>1</v>
      </c>
      <c r="G24" s="1146" t="n">
        <v>5</v>
      </c>
    </row>
    <row r="25" customFormat="false" ht="13.8" hidden="false" customHeight="false" outlineLevel="0" collapsed="false">
      <c r="B25" s="962" t="str">
        <f aca="false">"S.n.r. "&amp;Calcoli!$BQ$3&amp;D25&amp;" "&amp;Calcoli!$BR$3&amp;E25</f>
        <v>S.n.r. &gt;50 &lt;=75</v>
      </c>
      <c r="C25" s="1145" t="s">
        <v>104</v>
      </c>
      <c r="D25" s="962" t="n">
        <v>50</v>
      </c>
      <c r="E25" s="962" t="n">
        <v>75</v>
      </c>
      <c r="F25" s="962" t="n">
        <v>2</v>
      </c>
      <c r="G25" s="1146" t="n">
        <v>7</v>
      </c>
    </row>
    <row r="26" customFormat="false" ht="13.8" hidden="false" customHeight="false" outlineLevel="0" collapsed="false">
      <c r="B26" s="962" t="str">
        <f aca="false">"S.n.r. "&amp;Calcoli!$BQ$3&amp;D26&amp;" "&amp;Calcoli!$BR$3&amp;E26</f>
        <v>S.n.r. &gt;75 &lt;=100</v>
      </c>
      <c r="C26" s="1145" t="s">
        <v>104</v>
      </c>
      <c r="D26" s="962" t="n">
        <v>75</v>
      </c>
      <c r="E26" s="962" t="n">
        <v>100</v>
      </c>
      <c r="F26" s="962" t="n">
        <v>3</v>
      </c>
      <c r="G26" s="1146" t="n">
        <v>12</v>
      </c>
    </row>
    <row r="27" customFormat="false" ht="13.8" hidden="false" customHeight="false" outlineLevel="0" collapsed="false">
      <c r="B27" s="962" t="str">
        <f aca="false">"S.n.r. "&amp;Calcoli!$BQ$3&amp;D27&amp;" "&amp;Calcoli!$BR$3&amp;E27</f>
        <v>S.n.r. &gt;100 &lt;=999999999</v>
      </c>
      <c r="C27" s="1145" t="s">
        <v>104</v>
      </c>
      <c r="D27" s="962" t="n">
        <v>100</v>
      </c>
      <c r="E27" s="962" t="n">
        <v>999999999</v>
      </c>
      <c r="F27" s="962" t="n">
        <v>4</v>
      </c>
      <c r="G27" s="1146" t="n">
        <v>19</v>
      </c>
    </row>
    <row r="28" customFormat="false" ht="13.8" hidden="false" customHeight="false" outlineLevel="0" collapsed="false">
      <c r="B28" s="962"/>
      <c r="C28" s="1145"/>
      <c r="D28" s="962"/>
      <c r="E28" s="962"/>
      <c r="F28" s="962" t="n">
        <v>5</v>
      </c>
      <c r="G28" s="1146"/>
    </row>
    <row r="29" customFormat="false" ht="13.8" hidden="false" customHeight="false" outlineLevel="0" collapsed="false">
      <c r="B29" s="962"/>
      <c r="C29" s="1145"/>
      <c r="D29" s="962"/>
      <c r="E29" s="962"/>
      <c r="F29" s="962" t="n">
        <v>6</v>
      </c>
      <c r="G29" s="1146"/>
    </row>
    <row r="33" customFormat="false" ht="13.8" hidden="false" customHeight="false" outlineLevel="0" collapsed="false">
      <c r="B33" s="964" t="s">
        <v>16791</v>
      </c>
    </row>
    <row r="34" customFormat="false" ht="13.8" hidden="false" customHeight="false" outlineLevel="0" collapsed="false">
      <c r="B34" s="1056" t="s">
        <v>16792</v>
      </c>
      <c r="C34" s="1133" t="s">
        <v>16790</v>
      </c>
      <c r="D34" s="1133" t="s">
        <v>95</v>
      </c>
    </row>
    <row r="35" customFormat="false" ht="13.8" hidden="false" customHeight="false" outlineLevel="0" collapsed="false">
      <c r="B35" s="962" t="n">
        <v>0</v>
      </c>
      <c r="C35" s="962" t="n">
        <v>1</v>
      </c>
      <c r="D35" s="1146" t="n">
        <v>5</v>
      </c>
    </row>
    <row r="36" customFormat="false" ht="13.8" hidden="false" customHeight="false" outlineLevel="0" collapsed="false">
      <c r="B36" s="962" t="n">
        <v>1</v>
      </c>
      <c r="C36" s="962" t="n">
        <v>2</v>
      </c>
      <c r="D36" s="1146" t="n">
        <v>8</v>
      </c>
    </row>
    <row r="37" customFormat="false" ht="13.8" hidden="false" customHeight="false" outlineLevel="0" collapsed="false">
      <c r="B37" s="962" t="n">
        <v>2</v>
      </c>
      <c r="C37" s="962" t="n">
        <v>3</v>
      </c>
      <c r="D37" s="1146" t="n">
        <v>10</v>
      </c>
    </row>
    <row r="38" customFormat="false" ht="13.8" hidden="false" customHeight="false" outlineLevel="0" collapsed="false">
      <c r="B38" s="962" t="n">
        <v>3</v>
      </c>
      <c r="C38" s="962" t="n">
        <v>4</v>
      </c>
      <c r="D38" s="1146" t="n">
        <v>12</v>
      </c>
    </row>
    <row r="39" customFormat="false" ht="13.8" hidden="false" customHeight="false" outlineLevel="0" collapsed="false">
      <c r="B39" s="962" t="n">
        <v>4</v>
      </c>
      <c r="C39" s="962" t="n">
        <v>5</v>
      </c>
      <c r="D39" s="1146" t="n">
        <v>15</v>
      </c>
    </row>
    <row r="40" customFormat="false" ht="13.8" hidden="false" customHeight="false" outlineLevel="0" collapsed="false">
      <c r="B40" s="962" t="n">
        <v>5</v>
      </c>
      <c r="C40" s="962" t="n">
        <v>6</v>
      </c>
      <c r="D40" s="1146" t="n">
        <v>19</v>
      </c>
    </row>
  </sheetData>
  <conditionalFormatting sqref="I2">
    <cfRule type="cellIs" priority="2" operator="equal" aboveAverage="0" equalAverage="0" bottom="0" percent="0" rank="0" text="" dxfId="164">
      <formula>"DISABILITATA"</formula>
    </cfRule>
    <cfRule type="cellIs" priority="3" operator="equal" aboveAverage="0" equalAverage="0" bottom="0" percent="0" rank="0" text="" dxfId="165">
      <formula>"ABILITATA"</formula>
    </cfRule>
  </conditionalFormatting>
  <dataValidations count="1">
    <dataValidation allowBlank="true" errorStyle="stop" operator="between" showDropDown="false" showErrorMessage="true" showInputMessage="true" sqref="C6:C14 C24:C29" type="list">
      <formula1>"X"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0000"/>
    <pageSetUpPr fitToPage="false"/>
  </sheetPr>
  <dimension ref="A1:J66"/>
  <sheetViews>
    <sheetView showFormulas="false" showGridLines="true" showRowColHeaders="true" showZeros="true" rightToLeft="false" tabSelected="false" showOutlineSymbols="true" defaultGridColor="true" view="normal" topLeftCell="A37" colorId="64" zoomScale="100" zoomScaleNormal="100" zoomScalePageLayoutView="100" workbookViewId="0">
      <selection pane="topLeft" activeCell="B37" activeCellId="0" sqref="B37"/>
    </sheetView>
  </sheetViews>
  <sheetFormatPr defaultColWidth="8.6796875" defaultRowHeight="12.75" zeroHeight="false" outlineLevelRow="0" outlineLevelCol="0"/>
  <cols>
    <col collapsed="false" customWidth="true" hidden="false" outlineLevel="0" max="2" min="2" style="1" width="60.71"/>
    <col collapsed="false" customWidth="true" hidden="false" outlineLevel="0" max="3" min="3" style="1" width="35.14"/>
    <col collapsed="false" customWidth="true" hidden="false" outlineLevel="0" max="4" min="4" style="1" width="40.29"/>
    <col collapsed="false" customWidth="true" hidden="false" outlineLevel="0" max="5" min="5" style="1" width="10.42"/>
    <col collapsed="false" customWidth="true" hidden="false" outlineLevel="0" max="7" min="6" style="1" width="11.43"/>
    <col collapsed="false" customWidth="true" hidden="false" outlineLevel="0" max="8" min="8" style="1" width="12.42"/>
    <col collapsed="false" customWidth="true" hidden="false" outlineLevel="0" max="10" min="10" style="1" width="58.14"/>
    <col collapsed="false" customWidth="true" hidden="false" outlineLevel="0" max="13" min="13" style="1" width="58.14"/>
  </cols>
  <sheetData>
    <row r="1" customFormat="false" ht="12.75" hidden="false" customHeight="false" outlineLevel="0" collapsed="false">
      <c r="A1" s="591"/>
      <c r="B1" s="591" t="s">
        <v>16782</v>
      </c>
      <c r="C1" s="1" t="str">
        <f aca="false">Parametri!D4</f>
        <v>Sicilia</v>
      </c>
    </row>
    <row r="2" customFormat="false" ht="24.45" hidden="false" customHeight="false" outlineLevel="0" collapsed="false">
      <c r="B2" s="1129" t="s">
        <v>16793</v>
      </c>
      <c r="C2" s="1129" t="s">
        <v>464</v>
      </c>
      <c r="H2" s="1142" t="str">
        <f aca="false">IF(C1=C2,"ABILITATA","DISABILITATA")</f>
        <v>DISABILITATA</v>
      </c>
    </row>
    <row r="6" customFormat="false" ht="13.8" hidden="false" customHeight="false" outlineLevel="0" collapsed="false">
      <c r="B6" s="1056" t="s">
        <v>543</v>
      </c>
      <c r="C6" s="1057" t="s">
        <v>544</v>
      </c>
      <c r="D6" s="1056" t="s">
        <v>545</v>
      </c>
      <c r="E6" s="1057" t="s">
        <v>529</v>
      </c>
    </row>
    <row r="7" customFormat="false" ht="13.8" hidden="false" customHeight="false" outlineLevel="0" collapsed="false">
      <c r="B7" s="962"/>
      <c r="C7" s="949"/>
      <c r="D7" s="962"/>
      <c r="E7" s="962"/>
    </row>
    <row r="8" customFormat="false" ht="13.8" hidden="false" customHeight="false" outlineLevel="0" collapsed="false">
      <c r="B8" s="962"/>
      <c r="C8" s="949"/>
      <c r="D8" s="962"/>
      <c r="E8" s="962"/>
    </row>
    <row r="9" customFormat="false" ht="13.8" hidden="false" customHeight="false" outlineLevel="0" collapsed="false">
      <c r="B9" s="962"/>
      <c r="C9" s="949"/>
      <c r="D9" s="962"/>
      <c r="E9" s="962"/>
    </row>
    <row r="10" customFormat="false" ht="13.8" hidden="false" customHeight="false" outlineLevel="0" collapsed="false">
      <c r="B10" s="962"/>
      <c r="C10" s="949"/>
      <c r="D10" s="962"/>
      <c r="E10" s="962"/>
    </row>
    <row r="11" customFormat="false" ht="13.8" hidden="false" customHeight="false" outlineLevel="0" collapsed="false">
      <c r="B11" s="962"/>
      <c r="C11" s="949"/>
      <c r="D11" s="962"/>
      <c r="E11" s="962"/>
    </row>
    <row r="12" customFormat="false" ht="13.8" hidden="false" customHeight="false" outlineLevel="0" collapsed="false">
      <c r="B12" s="962"/>
      <c r="C12" s="949"/>
      <c r="D12" s="962"/>
      <c r="E12" s="962"/>
    </row>
    <row r="13" customFormat="false" ht="13.8" hidden="false" customHeight="false" outlineLevel="0" collapsed="false">
      <c r="B13" s="962"/>
      <c r="C13" s="949"/>
      <c r="D13" s="962"/>
      <c r="E13" s="962"/>
    </row>
    <row r="14" customFormat="false" ht="13.8" hidden="false" customHeight="false" outlineLevel="0" collapsed="false">
      <c r="B14" s="962"/>
      <c r="C14" s="949"/>
      <c r="D14" s="962"/>
      <c r="E14" s="962"/>
    </row>
    <row r="15" customFormat="false" ht="13.8" hidden="false" customHeight="false" outlineLevel="0" collapsed="false">
      <c r="B15" s="962"/>
      <c r="C15" s="949"/>
      <c r="D15" s="962"/>
      <c r="E15" s="962"/>
    </row>
    <row r="16" customFormat="false" ht="13.8" hidden="false" customHeight="false" outlineLevel="0" collapsed="false">
      <c r="B16" s="962"/>
      <c r="C16" s="962"/>
      <c r="D16" s="962"/>
      <c r="E16" s="962"/>
    </row>
    <row r="17" customFormat="false" ht="13.8" hidden="false" customHeight="false" outlineLevel="0" collapsed="false">
      <c r="B17" s="962"/>
      <c r="C17" s="962"/>
      <c r="D17" s="962"/>
      <c r="E17" s="962"/>
    </row>
    <row r="18" customFormat="false" ht="13.8" hidden="false" customHeight="false" outlineLevel="0" collapsed="false">
      <c r="B18" s="962"/>
      <c r="C18" s="962"/>
      <c r="D18" s="962"/>
      <c r="E18" s="962"/>
    </row>
    <row r="20" customFormat="false" ht="13.8" hidden="false" customHeight="false" outlineLevel="0" collapsed="false">
      <c r="B20" s="1143" t="s">
        <v>16794</v>
      </c>
      <c r="C20" s="1143"/>
      <c r="D20" s="1143"/>
      <c r="E20" s="1143"/>
      <c r="F20" s="1143"/>
      <c r="G20" s="1143"/>
    </row>
    <row r="21" customFormat="false" ht="13.8" hidden="false" customHeight="false" outlineLevel="0" collapsed="false">
      <c r="B21" s="1147" t="s">
        <v>16795</v>
      </c>
      <c r="C21" s="1147" t="s">
        <v>16796</v>
      </c>
      <c r="D21" s="1147" t="s">
        <v>16797</v>
      </c>
      <c r="E21" s="1147" t="s">
        <v>358</v>
      </c>
      <c r="F21" s="1147" t="s">
        <v>361</v>
      </c>
      <c r="G21" s="1147" t="s">
        <v>16798</v>
      </c>
      <c r="H21" s="1147" t="s">
        <v>16799</v>
      </c>
      <c r="J21" s="962" t="s">
        <v>16800</v>
      </c>
    </row>
    <row r="22" customFormat="false" ht="13.8" hidden="false" customHeight="false" outlineLevel="0" collapsed="false">
      <c r="B22" s="962" t="str">
        <f aca="false">C22&amp;D22</f>
        <v>Per addetti da 0 a 15Nuova Costruzione</v>
      </c>
      <c r="C22" s="962" t="s">
        <v>360</v>
      </c>
      <c r="D22" s="962" t="s">
        <v>357</v>
      </c>
      <c r="E22" s="962" t="n">
        <v>9.74</v>
      </c>
      <c r="F22" s="962" t="n">
        <v>8.72</v>
      </c>
      <c r="G22" s="962" t="n">
        <v>9.74</v>
      </c>
      <c r="H22" s="962" t="n">
        <v>9.64</v>
      </c>
      <c r="J22" s="1148" t="s">
        <v>357</v>
      </c>
    </row>
    <row r="23" customFormat="false" ht="13.8" hidden="false" customHeight="false" outlineLevel="0" collapsed="false">
      <c r="B23" s="962" t="str">
        <f aca="false">C23&amp;D23</f>
        <v>Per addetti da 16 a 50Nuova Costruzione</v>
      </c>
      <c r="C23" s="962" t="s">
        <v>16801</v>
      </c>
      <c r="D23" s="962" t="s">
        <v>357</v>
      </c>
      <c r="E23" s="962" t="n">
        <v>4.64</v>
      </c>
      <c r="F23" s="962" t="n">
        <v>4.64</v>
      </c>
      <c r="G23" s="962" t="n">
        <v>4.64</v>
      </c>
      <c r="H23" s="962" t="n">
        <v>5.79</v>
      </c>
      <c r="J23" s="970" t="s">
        <v>16802</v>
      </c>
    </row>
    <row r="24" customFormat="false" ht="13.8" hidden="false" customHeight="false" outlineLevel="0" collapsed="false">
      <c r="B24" s="962" t="str">
        <f aca="false">C24&amp;D24</f>
        <v>Per addetti da 51 a 200Nuova Costruzione</v>
      </c>
      <c r="C24" s="962" t="s">
        <v>16803</v>
      </c>
      <c r="D24" s="962" t="s">
        <v>357</v>
      </c>
      <c r="E24" s="962" t="n">
        <v>4.87</v>
      </c>
      <c r="F24" s="962" t="n">
        <v>4.64</v>
      </c>
      <c r="G24" s="962" t="n">
        <v>4.64</v>
      </c>
      <c r="H24" s="962" t="n">
        <v>5.79</v>
      </c>
      <c r="J24" s="970"/>
    </row>
    <row r="25" customFormat="false" ht="13.8" hidden="false" customHeight="false" outlineLevel="0" collapsed="false">
      <c r="B25" s="962" t="str">
        <f aca="false">C25&amp;D25</f>
        <v>X</v>
      </c>
      <c r="C25" s="962" t="s">
        <v>104</v>
      </c>
      <c r="D25" s="962"/>
      <c r="E25" s="962"/>
      <c r="F25" s="962"/>
      <c r="G25" s="962"/>
      <c r="H25" s="962"/>
      <c r="J25" s="970"/>
    </row>
    <row r="26" customFormat="false" ht="13.8" hidden="false" customHeight="false" outlineLevel="0" collapsed="false">
      <c r="B26" s="962" t="str">
        <f aca="false">C26&amp;D26</f>
        <v/>
      </c>
      <c r="C26" s="962"/>
      <c r="D26" s="962"/>
      <c r="E26" s="962"/>
      <c r="F26" s="962"/>
      <c r="G26" s="962"/>
      <c r="H26" s="962"/>
      <c r="J26" s="970"/>
    </row>
    <row r="27" customFormat="false" ht="13.8" hidden="false" customHeight="false" outlineLevel="0" collapsed="false">
      <c r="B27" s="962" t="str">
        <f aca="false">C27&amp;D27</f>
        <v/>
      </c>
      <c r="C27" s="962"/>
      <c r="D27" s="962"/>
      <c r="E27" s="962"/>
      <c r="F27" s="962"/>
      <c r="G27" s="962"/>
      <c r="H27" s="962"/>
      <c r="J27" s="970"/>
    </row>
    <row r="28" customFormat="false" ht="13.8" hidden="false" customHeight="false" outlineLevel="0" collapsed="false">
      <c r="B28" s="962" t="str">
        <f aca="false">C28&amp;D28</f>
        <v>Per addetti da 0 a 15Ristrutturazioni, demolizioni e ricostruzioni</v>
      </c>
      <c r="C28" s="962" t="s">
        <v>360</v>
      </c>
      <c r="D28" s="962" t="s">
        <v>16802</v>
      </c>
      <c r="E28" s="962" t="n">
        <v>3.89</v>
      </c>
      <c r="F28" s="962" t="n">
        <v>3.49</v>
      </c>
      <c r="G28" s="962" t="n">
        <v>3.89</v>
      </c>
      <c r="H28" s="962" t="n">
        <v>3.85</v>
      </c>
      <c r="J28" s="970"/>
    </row>
    <row r="29" customFormat="false" ht="13.8" hidden="false" customHeight="false" outlineLevel="0" collapsed="false">
      <c r="B29" s="962" t="str">
        <f aca="false">C29&amp;D29</f>
        <v>Per addetti da 16 a 50Ristrutturazioni, demolizioni e ricostruzioni</v>
      </c>
      <c r="C29" s="962" t="s">
        <v>16801</v>
      </c>
      <c r="D29" s="962" t="s">
        <v>16802</v>
      </c>
      <c r="E29" s="962" t="n">
        <v>1.86</v>
      </c>
      <c r="F29" s="962" t="n">
        <v>1.86</v>
      </c>
      <c r="G29" s="962" t="n">
        <v>1.86</v>
      </c>
      <c r="H29" s="962" t="n">
        <v>2.32</v>
      </c>
      <c r="J29" s="970"/>
    </row>
    <row r="30" customFormat="false" ht="13.8" hidden="false" customHeight="false" outlineLevel="0" collapsed="false">
      <c r="B30" s="962" t="str">
        <f aca="false">C30&amp;D30</f>
        <v>Per addetti da 51 a 200Ristrutturazioni, demolizioni e ricostruzioni</v>
      </c>
      <c r="C30" s="962" t="s">
        <v>16803</v>
      </c>
      <c r="D30" s="962" t="s">
        <v>16802</v>
      </c>
      <c r="E30" s="962" t="n">
        <v>1.94</v>
      </c>
      <c r="F30" s="962" t="n">
        <v>1.86</v>
      </c>
      <c r="G30" s="962" t="n">
        <v>1.86</v>
      </c>
      <c r="H30" s="962" t="n">
        <v>2.32</v>
      </c>
    </row>
    <row r="31" customFormat="false" ht="13.8" hidden="false" customHeight="false" outlineLevel="0" collapsed="false">
      <c r="B31" s="962" t="str">
        <f aca="false">C31&amp;D31</f>
        <v/>
      </c>
      <c r="C31" s="962"/>
      <c r="D31" s="962"/>
      <c r="E31" s="962"/>
      <c r="F31" s="962"/>
      <c r="G31" s="962"/>
      <c r="H31" s="949"/>
    </row>
    <row r="32" customFormat="false" ht="13.8" hidden="false" customHeight="false" outlineLevel="0" collapsed="false">
      <c r="B32" s="962" t="str">
        <f aca="false">C32&amp;D32</f>
        <v/>
      </c>
      <c r="C32" s="962"/>
      <c r="D32" s="962"/>
      <c r="E32" s="962"/>
      <c r="F32" s="962"/>
      <c r="G32" s="962"/>
      <c r="H32" s="949"/>
    </row>
    <row r="33" customFormat="false" ht="13.8" hidden="false" customHeight="false" outlineLevel="0" collapsed="false">
      <c r="B33" s="962" t="str">
        <f aca="false">C33&amp;D33</f>
        <v/>
      </c>
      <c r="C33" s="962"/>
      <c r="D33" s="962"/>
      <c r="E33" s="962"/>
      <c r="F33" s="962"/>
      <c r="G33" s="962"/>
      <c r="H33" s="949"/>
    </row>
    <row r="34" customFormat="false" ht="13.8" hidden="false" customHeight="false" outlineLevel="0" collapsed="false">
      <c r="B34" s="1143"/>
      <c r="C34" s="1143"/>
      <c r="D34" s="1143"/>
      <c r="E34" s="1143"/>
      <c r="F34" s="1143"/>
      <c r="G34" s="1143"/>
      <c r="H34" s="1149"/>
    </row>
    <row r="35" customFormat="false" ht="13.8" hidden="false" customHeight="false" outlineLevel="0" collapsed="false">
      <c r="B35" s="969" t="s">
        <v>16804</v>
      </c>
      <c r="C35" s="969" t="s">
        <v>141</v>
      </c>
      <c r="D35" s="969" t="s">
        <v>16805</v>
      </c>
      <c r="E35" s="969" t="s">
        <v>16806</v>
      </c>
      <c r="F35" s="969" t="s">
        <v>16807</v>
      </c>
      <c r="G35" s="944" t="s">
        <v>16808</v>
      </c>
      <c r="H35" s="969" t="s">
        <v>16809</v>
      </c>
      <c r="J35" s="957" t="s">
        <v>16804</v>
      </c>
    </row>
    <row r="36" customFormat="false" ht="13.8" hidden="false" customHeight="false" outlineLevel="0" collapsed="false">
      <c r="B36" s="962" t="str">
        <f aca="false">Reg_lazio!J36</f>
        <v>A</v>
      </c>
      <c r="C36" s="1150" t="n">
        <v>0.01</v>
      </c>
      <c r="D36" s="1150" t="n">
        <v>0.015</v>
      </c>
      <c r="E36" s="1150" t="n">
        <v>0.02</v>
      </c>
      <c r="F36" s="1150" t="n">
        <v>0.0225</v>
      </c>
      <c r="G36" s="1150" t="n">
        <v>0.025</v>
      </c>
      <c r="H36" s="1151" t="n">
        <v>0.0275</v>
      </c>
      <c r="J36" s="967" t="s">
        <v>571</v>
      </c>
    </row>
    <row r="37" customFormat="false" ht="13.8" hidden="false" customHeight="false" outlineLevel="0" collapsed="false">
      <c r="B37" s="962" t="str">
        <f aca="false">Reg_lazio!J37</f>
        <v>B - C2</v>
      </c>
      <c r="C37" s="1150" t="n">
        <v>0.01</v>
      </c>
      <c r="D37" s="1150" t="n">
        <v>0.0125</v>
      </c>
      <c r="E37" s="1150" t="n">
        <v>0.015</v>
      </c>
      <c r="F37" s="1150" t="n">
        <v>0.02</v>
      </c>
      <c r="G37" s="1150" t="n">
        <v>0.02</v>
      </c>
      <c r="H37" s="1151" t="n">
        <v>0.025</v>
      </c>
      <c r="J37" s="963" t="s">
        <v>145</v>
      </c>
    </row>
    <row r="38" customFormat="false" ht="13.8" hidden="false" customHeight="false" outlineLevel="0" collapsed="false">
      <c r="B38" s="962" t="str">
        <f aca="false">Reg_lazio!J38</f>
        <v>C1</v>
      </c>
      <c r="C38" s="1150" t="n">
        <v>0.005</v>
      </c>
      <c r="D38" s="1150" t="n">
        <v>0.01</v>
      </c>
      <c r="E38" s="1150" t="n">
        <v>0.01</v>
      </c>
      <c r="F38" s="1150" t="n">
        <v>0.0125</v>
      </c>
      <c r="G38" s="1150" t="n">
        <v>0.015</v>
      </c>
      <c r="H38" s="1151" t="n">
        <v>0.015</v>
      </c>
      <c r="J38" s="963" t="s">
        <v>689</v>
      </c>
    </row>
    <row r="39" customFormat="false" ht="13.8" hidden="false" customHeight="false" outlineLevel="0" collapsed="false">
      <c r="B39" s="962" t="n">
        <f aca="false">Reg_lazio!J39</f>
        <v>0</v>
      </c>
      <c r="C39" s="1150"/>
      <c r="D39" s="962"/>
      <c r="E39" s="962"/>
      <c r="F39" s="962"/>
      <c r="G39" s="962"/>
      <c r="H39" s="949"/>
      <c r="J39" s="963"/>
    </row>
    <row r="40" customFormat="false" ht="13.8" hidden="false" customHeight="false" outlineLevel="0" collapsed="false">
      <c r="B40" s="962" t="n">
        <f aca="false">Reg_lazio!J40</f>
        <v>0</v>
      </c>
      <c r="C40" s="1152"/>
      <c r="D40" s="962"/>
      <c r="E40" s="962"/>
      <c r="F40" s="962"/>
      <c r="G40" s="962"/>
      <c r="H40" s="949"/>
      <c r="J40" s="963"/>
    </row>
    <row r="41" customFormat="false" ht="13.8" hidden="false" customHeight="false" outlineLevel="0" collapsed="false">
      <c r="B41" s="962" t="n">
        <f aca="false">Reg_lazio!J41</f>
        <v>0</v>
      </c>
      <c r="C41" s="1152"/>
      <c r="D41" s="962"/>
      <c r="E41" s="962"/>
      <c r="F41" s="962"/>
      <c r="G41" s="962"/>
      <c r="H41" s="949"/>
      <c r="J41" s="963"/>
    </row>
    <row r="42" customFormat="false" ht="13.8" hidden="false" customHeight="false" outlineLevel="0" collapsed="false">
      <c r="B42" s="1143"/>
      <c r="C42" s="1153"/>
      <c r="D42" s="1143"/>
      <c r="E42" s="1143"/>
      <c r="F42" s="1143"/>
      <c r="G42" s="1143"/>
      <c r="H42" s="1149"/>
    </row>
    <row r="43" customFormat="false" ht="13.8" hidden="false" customHeight="false" outlineLevel="0" collapsed="false">
      <c r="B43" s="969" t="s">
        <v>16810</v>
      </c>
      <c r="C43" s="969" t="str">
        <f aca="false">C$35</f>
        <v>fino a 2000</v>
      </c>
      <c r="D43" s="969" t="str">
        <f aca="false">D$35</f>
        <v>2001 5000</v>
      </c>
      <c r="E43" s="969" t="str">
        <f aca="false">E$35</f>
        <v>5001 10000</v>
      </c>
      <c r="F43" s="969" t="str">
        <f aca="false">F$35</f>
        <v>10001 20000</v>
      </c>
      <c r="G43" s="969" t="str">
        <f aca="false">G$35</f>
        <v>20001 50000</v>
      </c>
      <c r="H43" s="969" t="str">
        <f aca="false">H$35</f>
        <v>50001 100000</v>
      </c>
      <c r="J43" s="957" t="s">
        <v>16810</v>
      </c>
    </row>
    <row r="44" customFormat="false" ht="13.8" hidden="false" customHeight="false" outlineLevel="0" collapsed="false">
      <c r="B44" s="962" t="str">
        <f aca="false">Reg_lazio!J44</f>
        <v>Unifamiliari Singole</v>
      </c>
      <c r="C44" s="1150" t="n">
        <v>0.02</v>
      </c>
      <c r="D44" s="1150" t="n">
        <v>0.02</v>
      </c>
      <c r="E44" s="1150" t="n">
        <v>0.02</v>
      </c>
      <c r="F44" s="1150" t="n">
        <v>0.0225</v>
      </c>
      <c r="G44" s="1150" t="n">
        <v>0.0225</v>
      </c>
      <c r="H44" s="1150" t="n">
        <v>0.0225</v>
      </c>
      <c r="J44" s="967" t="s">
        <v>16811</v>
      </c>
    </row>
    <row r="45" customFormat="false" ht="13.8" hidden="false" customHeight="false" outlineLevel="0" collapsed="false">
      <c r="B45" s="962" t="str">
        <f aca="false">Reg_lazio!J45</f>
        <v>Unifamiliari aggregate fino a 2 piani abitabili - fino a 4 alloggi</v>
      </c>
      <c r="C45" s="1150" t="n">
        <v>0.015</v>
      </c>
      <c r="D45" s="1150" t="n">
        <v>0.015</v>
      </c>
      <c r="E45" s="1150" t="n">
        <v>0.015</v>
      </c>
      <c r="F45" s="1150" t="n">
        <v>0.0175</v>
      </c>
      <c r="G45" s="1150" t="n">
        <v>0.02</v>
      </c>
      <c r="H45" s="1150" t="n">
        <v>0.02</v>
      </c>
      <c r="J45" s="963" t="s">
        <v>16812</v>
      </c>
    </row>
    <row r="46" customFormat="false" ht="13.8" hidden="false" customHeight="false" outlineLevel="0" collapsed="false">
      <c r="B46" s="962" t="str">
        <f aca="false">Reg_lazio!J46</f>
        <v>Unifamiliari aggregate fino a 2 piani abitabili - a schiera</v>
      </c>
      <c r="C46" s="1150" t="n">
        <v>0.0125</v>
      </c>
      <c r="D46" s="1150" t="n">
        <v>0.0225</v>
      </c>
      <c r="E46" s="1150" t="n">
        <v>0.0125</v>
      </c>
      <c r="F46" s="1150" t="n">
        <v>0.015</v>
      </c>
      <c r="G46" s="1150" t="n">
        <v>0.0175</v>
      </c>
      <c r="H46" s="1150" t="n">
        <v>0.0175</v>
      </c>
      <c r="J46" s="963" t="s">
        <v>148</v>
      </c>
    </row>
    <row r="47" customFormat="false" ht="13.8" hidden="false" customHeight="false" outlineLevel="0" collapsed="false">
      <c r="B47" s="962" t="str">
        <f aca="false">Reg_lazio!J47</f>
        <v>Plurifamiliari - fino a 3 piani abitabili</v>
      </c>
      <c r="C47" s="1150" t="n">
        <v>0.01</v>
      </c>
      <c r="D47" s="1150" t="n">
        <v>0.01</v>
      </c>
      <c r="E47" s="1150" t="n">
        <v>0.0125</v>
      </c>
      <c r="F47" s="1150" t="n">
        <v>0.0125</v>
      </c>
      <c r="G47" s="1150" t="n">
        <v>0.0125</v>
      </c>
      <c r="H47" s="1150" t="n">
        <v>0.015</v>
      </c>
      <c r="J47" s="963" t="s">
        <v>16813</v>
      </c>
    </row>
    <row r="48" customFormat="false" ht="13.8" hidden="false" customHeight="false" outlineLevel="0" collapsed="false">
      <c r="B48" s="962" t="str">
        <f aca="false">Reg_lazio!J48</f>
        <v>Plurifamiliari - oltre 3 piani abitabili</v>
      </c>
      <c r="C48" s="1150" t="n">
        <v>0.015</v>
      </c>
      <c r="D48" s="1150" t="n">
        <v>0.015</v>
      </c>
      <c r="E48" s="1150" t="n">
        <v>0.015</v>
      </c>
      <c r="F48" s="1150" t="n">
        <v>0.0175</v>
      </c>
      <c r="G48" s="1150" t="n">
        <v>0.0175</v>
      </c>
      <c r="H48" s="1150" t="n">
        <v>0.0175</v>
      </c>
      <c r="J48" s="963" t="s">
        <v>16814</v>
      </c>
    </row>
    <row r="49" customFormat="false" ht="13.8" hidden="false" customHeight="false" outlineLevel="0" collapsed="false">
      <c r="B49" s="962" t="n">
        <f aca="false">Reg_lazio!J49</f>
        <v>0</v>
      </c>
      <c r="C49" s="1150"/>
      <c r="D49" s="1150"/>
      <c r="E49" s="1150"/>
      <c r="F49" s="1150"/>
      <c r="G49" s="1150"/>
      <c r="H49" s="1150"/>
      <c r="J49" s="963"/>
    </row>
    <row r="50" customFormat="false" ht="13.8" hidden="false" customHeight="false" outlineLevel="0" collapsed="false">
      <c r="B50" s="962" t="n">
        <f aca="false">Reg_lazio!J50</f>
        <v>0</v>
      </c>
      <c r="C50" s="1150"/>
      <c r="D50" s="1150"/>
      <c r="E50" s="1150"/>
      <c r="F50" s="1150"/>
      <c r="G50" s="1150"/>
      <c r="H50" s="1150"/>
      <c r="J50" s="963"/>
    </row>
    <row r="51" customFormat="false" ht="13.8" hidden="false" customHeight="false" outlineLevel="0" collapsed="false">
      <c r="B51" s="962" t="n">
        <f aca="false">Reg_lazio!J53</f>
        <v>0</v>
      </c>
      <c r="C51" s="1150"/>
      <c r="D51" s="1150"/>
      <c r="E51" s="1150"/>
      <c r="F51" s="1150"/>
      <c r="G51" s="1150"/>
      <c r="H51" s="1150"/>
    </row>
    <row r="52" customFormat="false" ht="13.8" hidden="false" customHeight="false" outlineLevel="0" collapsed="false">
      <c r="B52" s="962" t="n">
        <f aca="false">Parametri!B115</f>
        <v>0</v>
      </c>
      <c r="C52" s="1150"/>
      <c r="D52" s="1150"/>
      <c r="E52" s="1150"/>
      <c r="F52" s="1150"/>
      <c r="G52" s="1150"/>
      <c r="H52" s="1150"/>
    </row>
    <row r="53" customFormat="false" ht="13.8" hidden="false" customHeight="false" outlineLevel="0" collapsed="false">
      <c r="B53" s="964"/>
      <c r="C53" s="964"/>
      <c r="D53" s="964"/>
      <c r="E53" s="964"/>
      <c r="F53" s="964"/>
      <c r="G53" s="964"/>
      <c r="H53" s="1154"/>
    </row>
    <row r="54" customFormat="false" ht="13.8" hidden="false" customHeight="false" outlineLevel="0" collapsed="false">
      <c r="B54" s="1143"/>
      <c r="C54" s="1143"/>
      <c r="D54" s="1143"/>
      <c r="E54" s="1143"/>
      <c r="F54" s="1143"/>
      <c r="G54" s="1143"/>
      <c r="H54" s="1149"/>
    </row>
    <row r="55" customFormat="false" ht="13.8" hidden="false" customHeight="false" outlineLevel="0" collapsed="false">
      <c r="B55" s="969" t="s">
        <v>16815</v>
      </c>
      <c r="C55" s="969" t="str">
        <f aca="false">C$35</f>
        <v>fino a 2000</v>
      </c>
      <c r="D55" s="969" t="str">
        <f aca="false">D$35</f>
        <v>2001 5000</v>
      </c>
      <c r="E55" s="969" t="str">
        <f aca="false">E$35</f>
        <v>5001 10000</v>
      </c>
      <c r="F55" s="969" t="str">
        <f aca="false">F$35</f>
        <v>10001 20000</v>
      </c>
      <c r="G55" s="969" t="str">
        <f aca="false">G$35</f>
        <v>20001 50000</v>
      </c>
      <c r="H55" s="969" t="str">
        <f aca="false">H$35</f>
        <v>50001 100000</v>
      </c>
    </row>
    <row r="56" customFormat="false" ht="13.8" hidden="false" customHeight="false" outlineLevel="0" collapsed="false">
      <c r="B56" s="962" t="s">
        <v>16771</v>
      </c>
      <c r="C56" s="1150" t="n">
        <v>0.005</v>
      </c>
      <c r="D56" s="1150" t="n">
        <v>0.01</v>
      </c>
      <c r="E56" s="1150" t="n">
        <v>0.0125</v>
      </c>
      <c r="F56" s="1150" t="n">
        <v>0.0125</v>
      </c>
      <c r="G56" s="1150" t="n">
        <v>0.015</v>
      </c>
      <c r="H56" s="1150" t="n">
        <v>0.015</v>
      </c>
    </row>
    <row r="57" customFormat="false" ht="13.8" hidden="false" customHeight="false" outlineLevel="0" collapsed="false">
      <c r="B57" s="962" t="s">
        <v>16772</v>
      </c>
      <c r="C57" s="1150" t="n">
        <v>0.005</v>
      </c>
      <c r="D57" s="1150" t="n">
        <v>0.01</v>
      </c>
      <c r="E57" s="1150" t="n">
        <v>0.0125</v>
      </c>
      <c r="F57" s="1150" t="n">
        <v>0.0125</v>
      </c>
      <c r="G57" s="1150" t="n">
        <v>0.015</v>
      </c>
      <c r="H57" s="1150" t="n">
        <v>0.015</v>
      </c>
    </row>
    <row r="58" customFormat="false" ht="13.8" hidden="false" customHeight="false" outlineLevel="0" collapsed="false">
      <c r="B58" s="962" t="s">
        <v>16773</v>
      </c>
      <c r="C58" s="1150" t="n">
        <v>0.005</v>
      </c>
      <c r="D58" s="1150" t="n">
        <v>0.01</v>
      </c>
      <c r="E58" s="1150" t="n">
        <v>0.0125</v>
      </c>
      <c r="F58" s="1150" t="n">
        <v>0.0125</v>
      </c>
      <c r="G58" s="1150" t="n">
        <v>0.015</v>
      </c>
      <c r="H58" s="1150" t="n">
        <v>0.015</v>
      </c>
    </row>
    <row r="59" customFormat="false" ht="13.8" hidden="false" customHeight="false" outlineLevel="0" collapsed="false">
      <c r="B59" s="962" t="s">
        <v>16774</v>
      </c>
      <c r="C59" s="1150" t="n">
        <v>0.005</v>
      </c>
      <c r="D59" s="1150" t="n">
        <v>0.01</v>
      </c>
      <c r="E59" s="1150" t="n">
        <v>0.0125</v>
      </c>
      <c r="F59" s="1150" t="n">
        <v>0.0125</v>
      </c>
      <c r="G59" s="1150" t="n">
        <v>0.015</v>
      </c>
      <c r="H59" s="1150" t="n">
        <v>0.015</v>
      </c>
    </row>
    <row r="60" customFormat="false" ht="13.8" hidden="false" customHeight="false" outlineLevel="0" collapsed="false">
      <c r="B60" s="962" t="s">
        <v>16775</v>
      </c>
      <c r="C60" s="1150" t="n">
        <v>0.0125</v>
      </c>
      <c r="D60" s="1150" t="n">
        <v>0.015</v>
      </c>
      <c r="E60" s="1150" t="n">
        <v>0.0175</v>
      </c>
      <c r="F60" s="1150" t="n">
        <v>0.02</v>
      </c>
      <c r="G60" s="1150" t="n">
        <v>0.025</v>
      </c>
      <c r="H60" s="1150" t="n">
        <v>0.025</v>
      </c>
    </row>
    <row r="61" customFormat="false" ht="13.8" hidden="false" customHeight="false" outlineLevel="0" collapsed="false">
      <c r="B61" s="962" t="s">
        <v>1071</v>
      </c>
      <c r="C61" s="1150" t="n">
        <v>0.0125</v>
      </c>
      <c r="D61" s="1150" t="n">
        <v>0.015</v>
      </c>
      <c r="E61" s="1150" t="n">
        <v>0.0175</v>
      </c>
      <c r="F61" s="1150" t="n">
        <v>0.02</v>
      </c>
      <c r="G61" s="1150" t="n">
        <v>0.025</v>
      </c>
      <c r="H61" s="1150" t="n">
        <v>0.025</v>
      </c>
    </row>
    <row r="62" customFormat="false" ht="13.8" hidden="false" customHeight="false" outlineLevel="0" collapsed="false">
      <c r="B62" s="962" t="s">
        <v>16776</v>
      </c>
      <c r="C62" s="1150" t="n">
        <v>0.0125</v>
      </c>
      <c r="D62" s="1150" t="n">
        <v>0.015</v>
      </c>
      <c r="E62" s="1150" t="n">
        <v>0.0175</v>
      </c>
      <c r="F62" s="1150" t="n">
        <v>0.02</v>
      </c>
      <c r="G62" s="1150" t="n">
        <v>0.025</v>
      </c>
      <c r="H62" s="1150" t="n">
        <v>0.025</v>
      </c>
    </row>
    <row r="63" customFormat="false" ht="13.8" hidden="false" customHeight="false" outlineLevel="0" collapsed="false">
      <c r="B63" s="962" t="s">
        <v>16777</v>
      </c>
      <c r="C63" s="1150" t="n">
        <v>0.0125</v>
      </c>
      <c r="D63" s="1150" t="n">
        <v>0.015</v>
      </c>
      <c r="E63" s="1150" t="n">
        <v>0.0175</v>
      </c>
      <c r="F63" s="1150" t="n">
        <v>0.02</v>
      </c>
      <c r="G63" s="1150" t="n">
        <v>0.025</v>
      </c>
      <c r="H63" s="1150" t="n">
        <v>0.025</v>
      </c>
    </row>
    <row r="64" customFormat="false" ht="13.8" hidden="false" customHeight="false" outlineLevel="0" collapsed="false">
      <c r="B64" s="962" t="s">
        <v>16778</v>
      </c>
      <c r="C64" s="1150" t="n">
        <v>0.02</v>
      </c>
      <c r="D64" s="1150" t="n">
        <v>0.025</v>
      </c>
      <c r="E64" s="1150" t="n">
        <v>0.03</v>
      </c>
      <c r="F64" s="1150" t="n">
        <v>0.035</v>
      </c>
      <c r="G64" s="1150" t="n">
        <v>0.035</v>
      </c>
      <c r="H64" s="1150" t="n">
        <v>0.04</v>
      </c>
    </row>
    <row r="65" customFormat="false" ht="13.8" hidden="false" customHeight="false" outlineLevel="0" collapsed="false">
      <c r="B65" s="962" t="s">
        <v>104</v>
      </c>
      <c r="C65" s="1150" t="n">
        <v>0.02</v>
      </c>
      <c r="D65" s="1150" t="n">
        <v>0.025</v>
      </c>
      <c r="E65" s="1150" t="n">
        <v>0.03</v>
      </c>
      <c r="F65" s="1150" t="n">
        <v>0.035</v>
      </c>
      <c r="G65" s="1150" t="n">
        <v>0.035</v>
      </c>
      <c r="H65" s="1150" t="n">
        <v>0.04</v>
      </c>
    </row>
    <row r="66" customFormat="false" ht="13.8" hidden="false" customHeight="false" outlineLevel="0" collapsed="false">
      <c r="B66" s="962" t="s">
        <v>16779</v>
      </c>
      <c r="C66" s="1150" t="n">
        <v>0.02</v>
      </c>
      <c r="D66" s="1150" t="n">
        <v>0.025</v>
      </c>
      <c r="E66" s="1150" t="n">
        <v>0.03</v>
      </c>
      <c r="F66" s="1150" t="n">
        <v>0.035</v>
      </c>
      <c r="G66" s="1150" t="n">
        <v>0.035</v>
      </c>
      <c r="H66" s="1150" t="n">
        <v>0.04</v>
      </c>
    </row>
  </sheetData>
  <conditionalFormatting sqref="H2">
    <cfRule type="cellIs" priority="2" operator="equal" aboveAverage="0" equalAverage="0" bottom="0" percent="0" rank="0" text="" dxfId="166">
      <formula>"DISABILITATA"</formula>
    </cfRule>
    <cfRule type="cellIs" priority="3" operator="equal" aboveAverage="0" equalAverage="0" bottom="0" percent="0" rank="0" text="" dxfId="167">
      <formula>"ABILITATA"</formula>
    </cfRule>
  </conditionalFormatting>
  <dataValidations count="1">
    <dataValidation allowBlank="true" errorStyle="stop" operator="between" showDropDown="false" showErrorMessage="true" showInputMessage="true" sqref="C7:C15" type="list">
      <formula1>"X"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0000"/>
    <pageSetUpPr fitToPage="false"/>
  </sheetPr>
  <dimension ref="A1:I30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BH51" activeCellId="0" sqref="BH51"/>
    </sheetView>
  </sheetViews>
  <sheetFormatPr defaultColWidth="8.6796875" defaultRowHeight="12.75" zeroHeight="false" outlineLevelRow="0" outlineLevelCol="0"/>
  <cols>
    <col collapsed="false" customWidth="true" hidden="false" outlineLevel="0" max="2" min="2" style="1" width="2.16"/>
    <col collapsed="false" customWidth="true" hidden="false" outlineLevel="0" max="3" min="3" style="1" width="53.86"/>
    <col collapsed="false" customWidth="true" hidden="false" outlineLevel="0" max="4" min="4" style="1" width="6.85"/>
    <col collapsed="false" customWidth="true" hidden="false" outlineLevel="0" max="6" min="5" style="1" width="16.29"/>
    <col collapsed="false" customWidth="true" hidden="false" outlineLevel="0" max="8" min="7" style="1" width="11.85"/>
    <col collapsed="false" customWidth="true" hidden="false" outlineLevel="0" max="9" min="9" style="1" width="19.57"/>
  </cols>
  <sheetData>
    <row r="1" customFormat="false" ht="12.75" hidden="false" customHeight="false" outlineLevel="0" collapsed="false">
      <c r="A1" s="591"/>
      <c r="D1" s="591" t="str">
        <f aca="false">Parametri!D4</f>
        <v>Sicilia</v>
      </c>
    </row>
    <row r="2" customFormat="false" ht="24.45" hidden="false" customHeight="false" outlineLevel="0" collapsed="false">
      <c r="C2" s="1129" t="s">
        <v>16793</v>
      </c>
      <c r="D2" s="1129" t="s">
        <v>458</v>
      </c>
      <c r="I2" s="1142" t="str">
        <f aca="false">IF(D1=D2,"ABILITATA","DISABILITATA")</f>
        <v>DISABILITATA</v>
      </c>
    </row>
    <row r="6" customFormat="false" ht="13.8" hidden="false" customHeight="false" outlineLevel="0" collapsed="false">
      <c r="C6" s="1056" t="s">
        <v>543</v>
      </c>
      <c r="D6" s="1057" t="s">
        <v>544</v>
      </c>
      <c r="E6" s="1056" t="s">
        <v>545</v>
      </c>
      <c r="F6" s="1057" t="s">
        <v>529</v>
      </c>
    </row>
    <row r="7" customFormat="false" ht="13.8" hidden="false" customHeight="false" outlineLevel="0" collapsed="false">
      <c r="C7" s="962"/>
      <c r="D7" s="949"/>
      <c r="E7" s="962"/>
      <c r="F7" s="962"/>
    </row>
    <row r="8" customFormat="false" ht="13.8" hidden="false" customHeight="false" outlineLevel="0" collapsed="false">
      <c r="C8" s="962"/>
      <c r="D8" s="949"/>
      <c r="E8" s="962"/>
      <c r="F8" s="962"/>
    </row>
    <row r="9" customFormat="false" ht="13.8" hidden="false" customHeight="false" outlineLevel="0" collapsed="false">
      <c r="C9" s="962"/>
      <c r="D9" s="949"/>
      <c r="E9" s="962"/>
      <c r="F9" s="962"/>
    </row>
    <row r="10" customFormat="false" ht="13.8" hidden="false" customHeight="false" outlineLevel="0" collapsed="false">
      <c r="C10" s="962"/>
      <c r="D10" s="949"/>
      <c r="E10" s="962"/>
      <c r="F10" s="962"/>
    </row>
    <row r="11" customFormat="false" ht="13.8" hidden="false" customHeight="false" outlineLevel="0" collapsed="false">
      <c r="C11" s="962"/>
      <c r="D11" s="949"/>
      <c r="E11" s="962"/>
      <c r="F11" s="962"/>
    </row>
    <row r="12" customFormat="false" ht="13.8" hidden="false" customHeight="false" outlineLevel="0" collapsed="false">
      <c r="C12" s="962"/>
      <c r="D12" s="949"/>
      <c r="E12" s="962"/>
      <c r="F12" s="962"/>
    </row>
    <row r="13" customFormat="false" ht="13.8" hidden="false" customHeight="false" outlineLevel="0" collapsed="false">
      <c r="C13" s="962"/>
      <c r="D13" s="949"/>
      <c r="E13" s="962"/>
      <c r="F13" s="962"/>
    </row>
    <row r="14" customFormat="false" ht="13.8" hidden="false" customHeight="false" outlineLevel="0" collapsed="false">
      <c r="C14" s="962"/>
      <c r="D14" s="949"/>
      <c r="E14" s="962"/>
      <c r="F14" s="962"/>
    </row>
    <row r="15" customFormat="false" ht="13.8" hidden="false" customHeight="false" outlineLevel="0" collapsed="false">
      <c r="C15" s="962"/>
      <c r="D15" s="949"/>
      <c r="E15" s="962"/>
      <c r="F15" s="962"/>
    </row>
    <row r="16" customFormat="false" ht="13.8" hidden="false" customHeight="false" outlineLevel="0" collapsed="false">
      <c r="C16" s="962"/>
      <c r="D16" s="962"/>
      <c r="E16" s="962"/>
      <c r="F16" s="962"/>
    </row>
    <row r="17" customFormat="false" ht="13.8" hidden="false" customHeight="false" outlineLevel="0" collapsed="false">
      <c r="C17" s="962"/>
      <c r="D17" s="962"/>
      <c r="E17" s="962"/>
      <c r="F17" s="962"/>
    </row>
    <row r="18" customFormat="false" ht="13.8" hidden="false" customHeight="false" outlineLevel="0" collapsed="false">
      <c r="C18" s="962"/>
      <c r="D18" s="962"/>
      <c r="E18" s="962"/>
      <c r="F18" s="962"/>
    </row>
    <row r="20" customFormat="false" ht="12.75" hidden="false" customHeight="false" outlineLevel="0" collapsed="false">
      <c r="C20" s="1068" t="s">
        <v>16816</v>
      </c>
    </row>
    <row r="21" customFormat="false" ht="13.8" hidden="false" customHeight="false" outlineLevel="0" collapsed="false">
      <c r="B21" s="964"/>
      <c r="C21" s="964"/>
      <c r="D21" s="964"/>
      <c r="E21" s="964"/>
      <c r="F21" s="964"/>
      <c r="G21" s="964"/>
      <c r="H21" s="964"/>
    </row>
    <row r="22" customFormat="false" ht="13.8" hidden="false" customHeight="false" outlineLevel="0" collapsed="false">
      <c r="B22" s="964"/>
      <c r="C22" s="1133"/>
      <c r="D22" s="1134" t="s">
        <v>16817</v>
      </c>
      <c r="E22" s="1134" t="s">
        <v>16818</v>
      </c>
      <c r="F22" s="1134" t="s">
        <v>16819</v>
      </c>
      <c r="G22" s="1134" t="s">
        <v>16820</v>
      </c>
      <c r="H22" s="1134" t="s">
        <v>16821</v>
      </c>
      <c r="I22" s="1135" t="s">
        <v>16822</v>
      </c>
    </row>
    <row r="23" customFormat="false" ht="13.8" hidden="false" customHeight="false" outlineLevel="0" collapsed="false">
      <c r="B23" s="964" t="s">
        <v>16823</v>
      </c>
      <c r="C23" s="1136" t="str">
        <f aca="false">CONCATENATE("Superiore a mq ",E23," e accessori inferiori a mq ",H23)</f>
        <v>Superiore a mq 160 e accessori inferiori a mq 60</v>
      </c>
      <c r="D23" s="1137" t="s">
        <v>128</v>
      </c>
      <c r="E23" s="1155" t="n">
        <v>160</v>
      </c>
      <c r="F23" s="1155" t="n">
        <v>999999999</v>
      </c>
      <c r="G23" s="1155"/>
      <c r="H23" s="1155" t="n">
        <v>60</v>
      </c>
      <c r="I23" s="1156" t="n">
        <v>0.08</v>
      </c>
    </row>
    <row r="24" customFormat="false" ht="13.8" hidden="false" customHeight="false" outlineLevel="0" collapsed="false">
      <c r="B24" s="964" t="s">
        <v>16824</v>
      </c>
      <c r="C24" s="1136" t="str">
        <f aca="false">CONCATENATE("compreso tra mq ",F24," e mq ",E24," e accessori inferiori a mq ",H24)</f>
        <v>compreso tra mq 160 e mq 130 e accessori inferiori a mq 55</v>
      </c>
      <c r="D24" s="1137" t="s">
        <v>128</v>
      </c>
      <c r="E24" s="1155" t="n">
        <v>130</v>
      </c>
      <c r="F24" s="1155" t="n">
        <v>160</v>
      </c>
      <c r="G24" s="1155"/>
      <c r="H24" s="1155" t="n">
        <v>55</v>
      </c>
      <c r="I24" s="1156" t="n">
        <v>0.07</v>
      </c>
    </row>
    <row r="25" customFormat="false" ht="13.8" hidden="false" customHeight="false" outlineLevel="0" collapsed="false">
      <c r="B25" s="964" t="s">
        <v>16825</v>
      </c>
      <c r="C25" s="1136" t="str">
        <f aca="false">CONCATENATE("compreso tra mq ",F25," e mq ",E25," e accessori inferiori a mq ",H25)</f>
        <v>compreso tra mq 130 e mq 110 e accessori inferiori a mq 45</v>
      </c>
      <c r="D25" s="1137" t="s">
        <v>128</v>
      </c>
      <c r="E25" s="1155" t="n">
        <v>110</v>
      </c>
      <c r="F25" s="1155" t="n">
        <v>130</v>
      </c>
      <c r="G25" s="1155"/>
      <c r="H25" s="1155" t="n">
        <v>45</v>
      </c>
      <c r="I25" s="1156" t="n">
        <v>0.07</v>
      </c>
    </row>
    <row r="26" customFormat="false" ht="13.8" hidden="false" customHeight="false" outlineLevel="0" collapsed="false">
      <c r="B26" s="964" t="s">
        <v>16826</v>
      </c>
      <c r="C26" s="1136" t="str">
        <f aca="false">CONCATENATE("compreso tra mq ",F26," e mq ",E26," e accessori inferiori a mq ",H26)</f>
        <v>compreso tra mq 110 e mq 95 e accessori inferiori a mq 45</v>
      </c>
      <c r="D26" s="1137" t="s">
        <v>128</v>
      </c>
      <c r="E26" s="1155" t="n">
        <v>95</v>
      </c>
      <c r="F26" s="1155" t="n">
        <v>110</v>
      </c>
      <c r="G26" s="1155"/>
      <c r="H26" s="1155" t="n">
        <v>45</v>
      </c>
      <c r="I26" s="1156" t="n">
        <v>0.06</v>
      </c>
    </row>
    <row r="27" customFormat="false" ht="13.8" hidden="false" customHeight="false" outlineLevel="0" collapsed="false">
      <c r="B27" s="964" t="s">
        <v>16827</v>
      </c>
      <c r="C27" s="1136" t="str">
        <f aca="false">CONCATENATE("inferiore a mq ",F27," e accessori inferiori a mq ",H27)</f>
        <v>inferiore a mq 95 e accessori inferiori a mq 40</v>
      </c>
      <c r="D27" s="1137" t="s">
        <v>128</v>
      </c>
      <c r="E27" s="1155"/>
      <c r="F27" s="1155" t="n">
        <v>95</v>
      </c>
      <c r="G27" s="1155"/>
      <c r="H27" s="1155" t="n">
        <v>40</v>
      </c>
      <c r="I27" s="1156" t="n">
        <v>0.06</v>
      </c>
    </row>
    <row r="28" customFormat="false" ht="13.8" hidden="false" customHeight="false" outlineLevel="0" collapsed="false">
      <c r="B28" s="964" t="s">
        <v>16828</v>
      </c>
      <c r="C28" s="1136" t="s">
        <v>16829</v>
      </c>
      <c r="D28" s="1137" t="s">
        <v>266</v>
      </c>
      <c r="E28" s="1155"/>
      <c r="F28" s="1155"/>
      <c r="G28" s="1155"/>
      <c r="H28" s="1155"/>
      <c r="I28" s="1156" t="n">
        <v>0.1</v>
      </c>
    </row>
    <row r="29" customFormat="false" ht="13.8" hidden="false" customHeight="false" outlineLevel="0" collapsed="false">
      <c r="B29" s="964"/>
      <c r="C29" s="1136"/>
      <c r="D29" s="1137"/>
      <c r="E29" s="1155"/>
      <c r="F29" s="1155"/>
      <c r="G29" s="1155"/>
      <c r="H29" s="1155"/>
      <c r="I29" s="1156"/>
    </row>
    <row r="30" customFormat="false" ht="13.8" hidden="false" customHeight="false" outlineLevel="0" collapsed="false">
      <c r="B30" s="964"/>
      <c r="C30" s="1136"/>
      <c r="D30" s="1137"/>
      <c r="E30" s="1155"/>
      <c r="F30" s="1155"/>
      <c r="G30" s="1155"/>
      <c r="H30" s="1155"/>
      <c r="I30" s="1156"/>
    </row>
  </sheetData>
  <conditionalFormatting sqref="I2">
    <cfRule type="cellIs" priority="2" operator="equal" aboveAverage="0" equalAverage="0" bottom="0" percent="0" rank="0" text="" dxfId="168">
      <formula>"DISABILITATA"</formula>
    </cfRule>
    <cfRule type="cellIs" priority="3" operator="equal" aboveAverage="0" equalAverage="0" bottom="0" percent="0" rank="0" text="" dxfId="169">
      <formula>"ABILITATA"</formula>
    </cfRule>
  </conditionalFormatting>
  <dataValidations count="1">
    <dataValidation allowBlank="true" errorStyle="stop" operator="between" showDropDown="false" showErrorMessage="true" showInputMessage="true" sqref="D7:D15" type="list">
      <formula1>"X"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0000"/>
    <pageSetUpPr fitToPage="false"/>
  </sheetPr>
  <dimension ref="A1:AN78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81" activeCellId="0" sqref="B181"/>
    </sheetView>
  </sheetViews>
  <sheetFormatPr defaultColWidth="8.6796875" defaultRowHeight="12.75" zeroHeight="false" outlineLevelRow="0" outlineLevelCol="0"/>
  <cols>
    <col collapsed="false" customWidth="true" hidden="false" outlineLevel="0" max="2" min="2" style="1" width="28.14"/>
    <col collapsed="false" customWidth="true" hidden="false" outlineLevel="0" max="3" min="3" style="1" width="26.16"/>
    <col collapsed="false" customWidth="true" hidden="false" outlineLevel="0" max="4" min="4" style="1" width="40.29"/>
    <col collapsed="false" customWidth="true" hidden="false" outlineLevel="0" max="5" min="5" style="1" width="32.57"/>
    <col collapsed="false" customWidth="true" hidden="false" outlineLevel="0" max="10" min="9" style="1" width="19.42"/>
  </cols>
  <sheetData>
    <row r="1" customFormat="false" ht="12.75" hidden="false" customHeight="false" outlineLevel="0" collapsed="false">
      <c r="A1" s="591"/>
      <c r="D1" s="591" t="str">
        <f aca="false">Parametri!D4</f>
        <v>Sicilia</v>
      </c>
      <c r="H1" s="1048"/>
    </row>
    <row r="2" customFormat="false" ht="24.45" hidden="false" customHeight="false" outlineLevel="0" collapsed="false">
      <c r="C2" s="1129" t="s">
        <v>16793</v>
      </c>
      <c r="D2" s="1129" t="s">
        <v>850</v>
      </c>
      <c r="H2" s="1048"/>
      <c r="I2" s="1142" t="str">
        <f aca="false">IF(D1=D2,"ABILITATA","DISABILITATA")</f>
        <v>DISABILITATA</v>
      </c>
      <c r="J2" s="1142"/>
    </row>
    <row r="3" customFormat="false" ht="12.75" hidden="false" customHeight="false" outlineLevel="0" collapsed="false">
      <c r="H3" s="1048"/>
    </row>
    <row r="4" customFormat="false" ht="12.75" hidden="false" customHeight="false" outlineLevel="0" collapsed="false">
      <c r="H4" s="1048"/>
    </row>
    <row r="5" customFormat="false" ht="12.75" hidden="false" customHeight="false" outlineLevel="0" collapsed="false">
      <c r="H5" s="1048"/>
    </row>
    <row r="6" customFormat="false" ht="13.8" hidden="false" customHeight="false" outlineLevel="0" collapsed="false">
      <c r="C6" s="1056" t="s">
        <v>543</v>
      </c>
      <c r="D6" s="1057" t="s">
        <v>544</v>
      </c>
      <c r="E6" s="1056" t="s">
        <v>545</v>
      </c>
      <c r="F6" s="1057" t="s">
        <v>529</v>
      </c>
      <c r="H6" s="1048"/>
    </row>
    <row r="7" customFormat="false" ht="13.8" hidden="false" customHeight="false" outlineLevel="0" collapsed="false">
      <c r="C7" s="962"/>
      <c r="D7" s="949"/>
      <c r="E7" s="962"/>
      <c r="F7" s="962"/>
      <c r="H7" s="1048"/>
    </row>
    <row r="8" customFormat="false" ht="13.8" hidden="false" customHeight="false" outlineLevel="0" collapsed="false">
      <c r="C8" s="962"/>
      <c r="D8" s="949"/>
      <c r="E8" s="962"/>
      <c r="F8" s="962"/>
      <c r="H8" s="1048"/>
    </row>
    <row r="9" customFormat="false" ht="13.8" hidden="false" customHeight="false" outlineLevel="0" collapsed="false">
      <c r="C9" s="962"/>
      <c r="D9" s="949"/>
      <c r="E9" s="962"/>
      <c r="F9" s="962"/>
      <c r="H9" s="1048"/>
    </row>
    <row r="10" customFormat="false" ht="13.8" hidden="false" customHeight="false" outlineLevel="0" collapsed="false">
      <c r="C10" s="962"/>
      <c r="D10" s="949"/>
      <c r="E10" s="962"/>
      <c r="F10" s="962"/>
      <c r="H10" s="1048"/>
    </row>
    <row r="11" customFormat="false" ht="13.8" hidden="false" customHeight="false" outlineLevel="0" collapsed="false">
      <c r="C11" s="962"/>
      <c r="D11" s="949"/>
      <c r="E11" s="962"/>
      <c r="F11" s="962"/>
      <c r="H11" s="1048"/>
    </row>
    <row r="12" customFormat="false" ht="13.8" hidden="false" customHeight="false" outlineLevel="0" collapsed="false">
      <c r="C12" s="962"/>
      <c r="D12" s="949"/>
      <c r="E12" s="962"/>
      <c r="F12" s="962"/>
      <c r="H12" s="1048"/>
    </row>
    <row r="13" customFormat="false" ht="13.8" hidden="false" customHeight="false" outlineLevel="0" collapsed="false">
      <c r="C13" s="962"/>
      <c r="D13" s="949"/>
      <c r="E13" s="962"/>
      <c r="F13" s="962"/>
      <c r="H13" s="1048"/>
    </row>
    <row r="14" customFormat="false" ht="13.8" hidden="false" customHeight="false" outlineLevel="0" collapsed="false">
      <c r="C14" s="962"/>
      <c r="D14" s="949"/>
      <c r="E14" s="962"/>
      <c r="F14" s="962"/>
      <c r="H14" s="1048"/>
    </row>
    <row r="15" customFormat="false" ht="13.8" hidden="false" customHeight="false" outlineLevel="0" collapsed="false">
      <c r="C15" s="962"/>
      <c r="D15" s="949"/>
      <c r="E15" s="962"/>
      <c r="F15" s="962"/>
      <c r="H15" s="1048"/>
    </row>
    <row r="16" customFormat="false" ht="13.8" hidden="false" customHeight="false" outlineLevel="0" collapsed="false">
      <c r="C16" s="962"/>
      <c r="D16" s="962"/>
      <c r="E16" s="962"/>
      <c r="F16" s="962"/>
      <c r="H16" s="1048"/>
    </row>
    <row r="17" customFormat="false" ht="13.8" hidden="false" customHeight="false" outlineLevel="0" collapsed="false">
      <c r="C17" s="962"/>
      <c r="D17" s="962"/>
      <c r="E17" s="962"/>
      <c r="F17" s="962"/>
      <c r="H17" s="1048"/>
    </row>
    <row r="18" customFormat="false" ht="13.8" hidden="false" customHeight="false" outlineLevel="0" collapsed="false">
      <c r="C18" s="962"/>
      <c r="D18" s="962"/>
      <c r="E18" s="962"/>
      <c r="F18" s="962"/>
      <c r="H18" s="1048"/>
    </row>
    <row r="19" customFormat="false" ht="12.75" hidden="false" customHeight="false" outlineLevel="0" collapsed="false">
      <c r="H19" s="1048"/>
    </row>
    <row r="20" customFormat="false" ht="12.75" hidden="false" customHeight="false" outlineLevel="0" collapsed="false">
      <c r="C20" s="1068" t="s">
        <v>16830</v>
      </c>
      <c r="H20" s="1048"/>
    </row>
    <row r="21" customFormat="false" ht="12.75" hidden="false" customHeight="false" outlineLevel="0" collapsed="false">
      <c r="W21" s="978" t="s">
        <v>484</v>
      </c>
      <c r="X21" s="978"/>
      <c r="Y21" s="978"/>
      <c r="Z21" s="978"/>
      <c r="AA21" s="978"/>
      <c r="AB21" s="978"/>
      <c r="AD21" s="1" t="s">
        <v>485</v>
      </c>
      <c r="AK21" s="1" t="s">
        <v>486</v>
      </c>
    </row>
    <row r="22" customFormat="false" ht="12.75" hidden="false" customHeight="false" outlineLevel="0" collapsed="false">
      <c r="B22" s="1075" t="s">
        <v>716</v>
      </c>
      <c r="C22" s="1157" t="s">
        <v>348</v>
      </c>
      <c r="D22" s="1157" t="s">
        <v>520</v>
      </c>
      <c r="E22" s="1157" t="s">
        <v>16831</v>
      </c>
      <c r="F22" s="1157" t="s">
        <v>16832</v>
      </c>
      <c r="G22" s="1157" t="s">
        <v>16833</v>
      </c>
      <c r="H22" s="1157" t="s">
        <v>16833</v>
      </c>
      <c r="I22" s="1157" t="s">
        <v>16834</v>
      </c>
      <c r="J22" s="1157" t="s">
        <v>16835</v>
      </c>
      <c r="W22" s="978" t="s">
        <v>716</v>
      </c>
      <c r="X22" s="978" t="s">
        <v>348</v>
      </c>
      <c r="Y22" s="978" t="s">
        <v>520</v>
      </c>
      <c r="Z22" s="978" t="s">
        <v>16831</v>
      </c>
      <c r="AA22" s="978" t="s">
        <v>16832</v>
      </c>
      <c r="AB22" s="978" t="s">
        <v>16833</v>
      </c>
      <c r="AD22" s="1" t="s">
        <v>716</v>
      </c>
      <c r="AE22" s="1" t="s">
        <v>348</v>
      </c>
      <c r="AF22" s="1" t="s">
        <v>520</v>
      </c>
      <c r="AG22" s="1" t="s">
        <v>16831</v>
      </c>
      <c r="AH22" s="1" t="s">
        <v>16832</v>
      </c>
      <c r="AI22" s="1" t="s">
        <v>16833</v>
      </c>
      <c r="AK22" s="1" t="s">
        <v>348</v>
      </c>
      <c r="AL22" s="1" t="s">
        <v>520</v>
      </c>
      <c r="AM22" s="1" t="s">
        <v>16831</v>
      </c>
      <c r="AN22" s="1" t="s">
        <v>16832</v>
      </c>
    </row>
    <row r="23" customFormat="false" ht="12.75" hidden="false" customHeight="false" outlineLevel="0" collapsed="false">
      <c r="B23" s="1075" t="str">
        <f aca="false">C23&amp;D23&amp;E23</f>
        <v>Lettera a) residenzialeNuova realizzazione ed AmpliamentoZona omogenea A</v>
      </c>
      <c r="C23" s="1001" t="s">
        <v>16836</v>
      </c>
      <c r="D23" s="1001" t="s">
        <v>342</v>
      </c>
      <c r="E23" s="1001" t="s">
        <v>16837</v>
      </c>
      <c r="F23" s="1001"/>
      <c r="G23" s="1001"/>
      <c r="H23" s="1001"/>
      <c r="I23" s="978" t="n">
        <v>0.5</v>
      </c>
      <c r="J23" s="978"/>
      <c r="V23" s="1" t="n">
        <v>1</v>
      </c>
      <c r="W23" s="978" t="s">
        <v>71</v>
      </c>
      <c r="X23" s="978" t="str">
        <f aca="false">IFERROR(VLOOKUP($V23,AE:AL,8,FALSE()),"")</f>
        <v>Nuova realizzazione ed Ampliamento</v>
      </c>
      <c r="Y23" s="978" t="str">
        <f aca="false">IFERROR(VLOOKUP($V23,AF:AM,8,FALSE()),"")</f>
        <v>Zona omogenea A</v>
      </c>
      <c r="Z23" s="978" t="str">
        <f aca="false">IFERROR(VLOOKUP($V23,AG:AN,8,FALSE()),"")</f>
        <v/>
      </c>
      <c r="AA23" s="978" t="str">
        <f aca="false">IFERROR(VLOOKUP($V23,AH:AO,8,FALSE()),"")</f>
        <v/>
      </c>
      <c r="AB23" s="978" t="str">
        <f aca="false">IFERROR(VLOOKUP($V23,AI:AP,8,FALSE()),"")</f>
        <v/>
      </c>
      <c r="AD23" s="1" t="n">
        <f aca="false">IF(AK23&lt;&gt;"",1,"")</f>
        <v>1</v>
      </c>
      <c r="AE23" s="1" t="str">
        <f aca="false">IF(AL23&lt;&gt;"",1,"")</f>
        <v/>
      </c>
      <c r="AF23" s="1" t="str">
        <f aca="false">IF(AM23&lt;&gt;"",1,"")</f>
        <v/>
      </c>
      <c r="AG23" s="1" t="str">
        <f aca="false">IF(AN23&lt;&gt;"",1,"")</f>
        <v/>
      </c>
      <c r="AH23" s="1" t="str">
        <f aca="false">IF(AO23&lt;&gt;"",1,"")</f>
        <v/>
      </c>
      <c r="AI23" s="1" t="str">
        <f aca="false">IF(AP23&lt;&gt;"",1,"")</f>
        <v/>
      </c>
      <c r="AK23" s="1" t="str">
        <f aca="false">C23</f>
        <v>Lettera a) residenziale</v>
      </c>
      <c r="AL23" s="1" t="str">
        <f aca="false">IF($C23='Oneri di Urbanizzazione'!$E$49,D$23,"")</f>
        <v/>
      </c>
      <c r="AM23" s="1" t="str">
        <f aca="false">IF(E23="","",IF(AND($C23='Oneri di Urbanizzazione'!$E$49,$D23='Oneri di Urbanizzazione'!$E$51),E$23,""))</f>
        <v/>
      </c>
      <c r="AN23" s="1" t="str">
        <f aca="false">IF(F23="","",IF(AND($C23='Oneri di Urbanizzazione'!$E$49,$D23='Oneri di Urbanizzazione'!$E$51,$E23='Oneri di Urbanizzazione'!$E$53),F$23,""))</f>
        <v/>
      </c>
    </row>
    <row r="24" customFormat="false" ht="12.75" hidden="false" customHeight="false" outlineLevel="0" collapsed="false">
      <c r="B24" s="1075" t="str">
        <f aca="false">C24&amp;D24&amp;E24</f>
        <v>Lettera a) residenzialeRistrutturazione EdiliziaZona omogenea A</v>
      </c>
      <c r="C24" s="1001" t="s">
        <v>16836</v>
      </c>
      <c r="D24" s="1001" t="s">
        <v>527</v>
      </c>
      <c r="E24" s="1001" t="s">
        <v>16837</v>
      </c>
      <c r="F24" s="1001"/>
      <c r="G24" s="1001"/>
      <c r="H24" s="1001"/>
      <c r="I24" s="978" t="n">
        <v>0.1</v>
      </c>
      <c r="J24" s="978"/>
      <c r="V24" s="1" t="n">
        <f aca="false">+V23+1</f>
        <v>2</v>
      </c>
      <c r="W24" s="978" t="str">
        <f aca="false">IFERROR(VLOOKUP($V23,AD:AK,8,FALSE()),"")</f>
        <v>Lettera a) residenziale</v>
      </c>
      <c r="X24" s="978" t="str">
        <f aca="false">IFERROR(VLOOKUP($V24,AE:AL,8,FALSE()),"")</f>
        <v>Ristrutturazione Edilizia</v>
      </c>
      <c r="Y24" s="978" t="str">
        <f aca="false">IFERROR(VLOOKUP($V24,AF:AM,8,FALSE()),"")</f>
        <v>Zona omogenea B</v>
      </c>
      <c r="Z24" s="978" t="str">
        <f aca="false">IFERROR(VLOOKUP($V24,AG:AN,8,FALSE()),"")</f>
        <v/>
      </c>
      <c r="AA24" s="978" t="str">
        <f aca="false">IFERROR(VLOOKUP($V24,AH:AO,8,FALSE()),"")</f>
        <v/>
      </c>
      <c r="AB24" s="978" t="str">
        <f aca="false">IFERROR(VLOOKUP($V24,AI:AP,8,FALSE()),"")</f>
        <v/>
      </c>
      <c r="AD24" s="1" t="str">
        <f aca="false">IF(AK24&lt;&gt;"",MAX(AD$3:AD23)+1,"")</f>
        <v/>
      </c>
      <c r="AE24" s="1" t="str">
        <f aca="false">IF(AL24&lt;&gt;"",MAX(AE$3:AE23)+1,"")</f>
        <v/>
      </c>
      <c r="AF24" s="1" t="str">
        <f aca="false">IF(AM24&lt;&gt;"",MAX(AF$3:AF23)+1,"")</f>
        <v/>
      </c>
      <c r="AG24" s="1" t="str">
        <f aca="false">IF(AN24&lt;&gt;"",MAX(AG$3:AG23)+1,"")</f>
        <v/>
      </c>
      <c r="AH24" s="1" t="str">
        <f aca="false">IF(AO24&lt;&gt;"",MAX(AH$3:AH23)+1,"")</f>
        <v/>
      </c>
      <c r="AI24" s="1" t="str">
        <f aca="false">IF(AP24&lt;&gt;"",MAX(AI$3:AI23)+1,"")</f>
        <v/>
      </c>
      <c r="AK24" s="1" t="str">
        <f aca="false">IF(C24="","",IF(COUNTIF($AK$3:AL23,C24)=0,C24,""))</f>
        <v/>
      </c>
      <c r="AL24" s="1" t="str">
        <f aca="false">IF(D24="","",IF($C24='Oneri di Urbanizzazione'!$E$49,IF(COUNTIF($AL$3:AL23,$D24)=0,$D24,""),""))</f>
        <v/>
      </c>
      <c r="AM24" s="1" t="str">
        <f aca="false">IF(E24="","",IF(AND($C24='Oneri di Urbanizzazione'!$E$49,$D24='Oneri di Urbanizzazione'!$E$51),IF(COUNTIF(AM$3:AM23,$E24)=0,$E24,""),""))</f>
        <v/>
      </c>
      <c r="AN24" s="1" t="str">
        <f aca="false">IF(F24="","",IF(AND($C24='Oneri di Urbanizzazione'!$E$49,$D24='Oneri di Urbanizzazione'!$E$51,$E24='Oneri di Urbanizzazione'!$E$53),IF(COUNTIF(AN$3:AN23,$F24)=0,$F24,""),""))</f>
        <v/>
      </c>
    </row>
    <row r="25" customFormat="false" ht="12.75" hidden="false" customHeight="false" outlineLevel="0" collapsed="false">
      <c r="B25" s="1075" t="str">
        <f aca="false">C25&amp;D25&amp;E25</f>
        <v>Lettera a) residenzialeNuova realizzazione ed AmpliamentoZona omogenea B</v>
      </c>
      <c r="C25" s="1001" t="s">
        <v>16836</v>
      </c>
      <c r="D25" s="1001" t="s">
        <v>342</v>
      </c>
      <c r="E25" s="1001" t="s">
        <v>16838</v>
      </c>
      <c r="F25" s="1001"/>
      <c r="G25" s="1001"/>
      <c r="H25" s="1001"/>
      <c r="I25" s="978" t="n">
        <v>0.5</v>
      </c>
      <c r="J25" s="978"/>
      <c r="V25" s="1" t="n">
        <f aca="false">+V24+1</f>
        <v>3</v>
      </c>
      <c r="W25" s="978" t="str">
        <f aca="false">IFERROR(VLOOKUP($V24,AD:AK,8,FALSE()),"")</f>
        <v>Lettera b) - servizi</v>
      </c>
      <c r="X25" s="978" t="str">
        <f aca="false">IFERROR(VLOOKUP($V25,AE:AL,8,FALSE()),"")</f>
        <v/>
      </c>
      <c r="Y25" s="978" t="str">
        <f aca="false">IFERROR(VLOOKUP($V25,AF:AM,8,FALSE()),"")</f>
        <v>Zona omogenea C</v>
      </c>
      <c r="Z25" s="978" t="str">
        <f aca="false">IFERROR(VLOOKUP($V25,AG:AN,8,FALSE()),"")</f>
        <v/>
      </c>
      <c r="AA25" s="978" t="str">
        <f aca="false">IFERROR(VLOOKUP($V25,AH:AO,8,FALSE()),"")</f>
        <v/>
      </c>
      <c r="AB25" s="978" t="str">
        <f aca="false">IFERROR(VLOOKUP($V25,AI:AP,8,FALSE()),"")</f>
        <v/>
      </c>
      <c r="AD25" s="1" t="str">
        <f aca="false">IF(AK25&lt;&gt;"",MAX(AD$3:AD24)+1,"")</f>
        <v/>
      </c>
      <c r="AE25" s="1" t="str">
        <f aca="false">IF(AL25&lt;&gt;"",MAX(AE$3:AE24)+1,"")</f>
        <v/>
      </c>
      <c r="AF25" s="1" t="str">
        <f aca="false">IF(AM25&lt;&gt;"",MAX(AF$3:AF24)+1,"")</f>
        <v/>
      </c>
      <c r="AG25" s="1" t="str">
        <f aca="false">IF(AN25&lt;&gt;"",MAX(AG$3:AG24)+1,"")</f>
        <v/>
      </c>
      <c r="AH25" s="1" t="str">
        <f aca="false">IF(AO25&lt;&gt;"",MAX(AH$3:AH24)+1,"")</f>
        <v/>
      </c>
      <c r="AI25" s="1" t="str">
        <f aca="false">IF(AP25&lt;&gt;"",MAX(AI$3:AI24)+1,"")</f>
        <v/>
      </c>
      <c r="AK25" s="1" t="str">
        <f aca="false">IF(C25="","",IF(COUNTIF($AK$3:AL24,C25)=0,C25,""))</f>
        <v/>
      </c>
      <c r="AL25" s="1" t="str">
        <f aca="false">IF(D25="","",IF($C25='Oneri di Urbanizzazione'!$E$49,IF(COUNTIF($AL$3:AL24,$D25)=0,$D25,""),""))</f>
        <v/>
      </c>
      <c r="AM25" s="1" t="str">
        <f aca="false">IF(E25="","",IF(AND($C25='Oneri di Urbanizzazione'!$E$49,$D25='Oneri di Urbanizzazione'!$E$51),IF(COUNTIF(AM$3:AM24,$E25)=0,$E25,""),""))</f>
        <v/>
      </c>
      <c r="AN25" s="1" t="str">
        <f aca="false">IF(F25="","",IF(AND($C25='Oneri di Urbanizzazione'!$E$49,$D25='Oneri di Urbanizzazione'!$E$51,$E25='Oneri di Urbanizzazione'!$E$53),IF(COUNTIF(AN$3:AN24,$F25)=0,$F25,""),""))</f>
        <v/>
      </c>
    </row>
    <row r="26" customFormat="false" ht="12.75" hidden="false" customHeight="false" outlineLevel="0" collapsed="false">
      <c r="B26" s="1075" t="str">
        <f aca="false">C26&amp;D26&amp;E26</f>
        <v>Lettera a) residenzialeRistrutturazione EdiliziaZona omogenea B</v>
      </c>
      <c r="C26" s="1001" t="s">
        <v>16836</v>
      </c>
      <c r="D26" s="1001" t="s">
        <v>527</v>
      </c>
      <c r="E26" s="1001" t="s">
        <v>16838</v>
      </c>
      <c r="F26" s="1001"/>
      <c r="G26" s="1001"/>
      <c r="H26" s="1001"/>
      <c r="I26" s="978" t="n">
        <v>0.2</v>
      </c>
      <c r="J26" s="978"/>
      <c r="V26" s="1" t="n">
        <f aca="false">+V25+1</f>
        <v>4</v>
      </c>
      <c r="W26" s="978" t="str">
        <f aca="false">IFERROR(VLOOKUP($V25,AD:AK,8,FALSE()),"")</f>
        <v>Lettera c) - alberghiera</v>
      </c>
      <c r="X26" s="978" t="str">
        <f aca="false">IFERROR(VLOOKUP($V26,AE:AL,8,FALSE()),"")</f>
        <v/>
      </c>
      <c r="Y26" s="978" t="str">
        <f aca="false">IFERROR(VLOOKUP($V26,AF:AM,8,FALSE()),"")</f>
        <v>Zona omogenea D</v>
      </c>
      <c r="Z26" s="978" t="str">
        <f aca="false">IFERROR(VLOOKUP($V26,AG:AN,8,FALSE()),"")</f>
        <v/>
      </c>
      <c r="AA26" s="978" t="str">
        <f aca="false">IFERROR(VLOOKUP($V26,AH:AO,8,FALSE()),"")</f>
        <v/>
      </c>
      <c r="AB26" s="978" t="str">
        <f aca="false">IFERROR(VLOOKUP($V26,AI:AP,8,FALSE()),"")</f>
        <v/>
      </c>
      <c r="AD26" s="1" t="str">
        <f aca="false">IF(AK26&lt;&gt;"",MAX(AD$3:AD25)+1,"")</f>
        <v/>
      </c>
      <c r="AE26" s="1" t="str">
        <f aca="false">IF(AL26&lt;&gt;"",MAX(AE$3:AE25)+1,"")</f>
        <v/>
      </c>
      <c r="AF26" s="1" t="str">
        <f aca="false">IF(AM26&lt;&gt;"",MAX(AF$3:AF25)+1,"")</f>
        <v/>
      </c>
      <c r="AG26" s="1" t="str">
        <f aca="false">IF(AN26&lt;&gt;"",MAX(AG$3:AG25)+1,"")</f>
        <v/>
      </c>
      <c r="AH26" s="1" t="str">
        <f aca="false">IF(AO26&lt;&gt;"",MAX(AH$3:AH25)+1,"")</f>
        <v/>
      </c>
      <c r="AI26" s="1" t="str">
        <f aca="false">IF(AP26&lt;&gt;"",MAX(AI$3:AI25)+1,"")</f>
        <v/>
      </c>
      <c r="AK26" s="1" t="str">
        <f aca="false">IF(C26="","",IF(COUNTIF($AK$3:AL25,C26)=0,C26,""))</f>
        <v/>
      </c>
      <c r="AL26" s="1" t="str">
        <f aca="false">IF(D26="","",IF($C26='Oneri di Urbanizzazione'!$E$49,IF(COUNTIF($AL$3:AL25,$D26)=0,$D26,""),""))</f>
        <v/>
      </c>
      <c r="AM26" s="1" t="str">
        <f aca="false">IF(E26="","",IF(AND($C26='Oneri di Urbanizzazione'!$E$49,$D26='Oneri di Urbanizzazione'!$E$51),IF(COUNTIF(AM$3:AM25,$E26)=0,$E26,""),""))</f>
        <v/>
      </c>
      <c r="AN26" s="1" t="str">
        <f aca="false">IF(F26="","",IF(AND($C26='Oneri di Urbanizzazione'!$E$49,$D26='Oneri di Urbanizzazione'!$E$51,$E26='Oneri di Urbanizzazione'!$E$53),IF(COUNTIF(AN$3:AN25,$F26)=0,$F26,""),""))</f>
        <v/>
      </c>
    </row>
    <row r="27" customFormat="false" ht="12.75" hidden="false" customHeight="false" outlineLevel="0" collapsed="false">
      <c r="B27" s="1075" t="str">
        <f aca="false">C27&amp;D27&amp;E27</f>
        <v>Lettera a) residenzialeNuova realizzazione ed AmpliamentoZona omogenea C</v>
      </c>
      <c r="C27" s="1001" t="s">
        <v>16836</v>
      </c>
      <c r="D27" s="1001" t="s">
        <v>342</v>
      </c>
      <c r="E27" s="1001" t="s">
        <v>16839</v>
      </c>
      <c r="F27" s="1001"/>
      <c r="G27" s="1001"/>
      <c r="H27" s="1001"/>
      <c r="I27" s="978" t="n">
        <v>1</v>
      </c>
      <c r="J27" s="978"/>
      <c r="V27" s="1" t="n">
        <f aca="false">+V26+1</f>
        <v>5</v>
      </c>
      <c r="W27" s="978" t="str">
        <f aca="false">IFERROR(VLOOKUP($V26,AD:AK,8,FALSE()),"")</f>
        <v>Lettera d) - ricettivo complementare</v>
      </c>
      <c r="X27" s="978" t="str">
        <f aca="false">IFERROR(VLOOKUP($V27,AE:AL,8,FALSE()),"")</f>
        <v/>
      </c>
      <c r="Y27" s="978" t="str">
        <f aca="false">IFERROR(VLOOKUP($V27,AF:AM,8,FALSE()),"")</f>
        <v>Zona omogenea E</v>
      </c>
      <c r="Z27" s="978" t="str">
        <f aca="false">IFERROR(VLOOKUP($V27,AG:AN,8,FALSE()),"")</f>
        <v/>
      </c>
      <c r="AA27" s="978" t="str">
        <f aca="false">IFERROR(VLOOKUP($V27,AH:AO,8,FALSE()),"")</f>
        <v/>
      </c>
      <c r="AB27" s="978" t="str">
        <f aca="false">IFERROR(VLOOKUP($V27,AI:AP,8,FALSE()),"")</f>
        <v/>
      </c>
      <c r="AD27" s="1" t="str">
        <f aca="false">IF(AK27&lt;&gt;"",MAX(AD$3:AD26)+1,"")</f>
        <v/>
      </c>
      <c r="AE27" s="1" t="str">
        <f aca="false">IF(AL27&lt;&gt;"",MAX(AE$3:AE26)+1,"")</f>
        <v/>
      </c>
      <c r="AF27" s="1" t="str">
        <f aca="false">IF(AM27&lt;&gt;"",MAX(AF$3:AF26)+1,"")</f>
        <v/>
      </c>
      <c r="AG27" s="1" t="str">
        <f aca="false">IF(AN27&lt;&gt;"",MAX(AG$3:AG26)+1,"")</f>
        <v/>
      </c>
      <c r="AH27" s="1" t="str">
        <f aca="false">IF(AO27&lt;&gt;"",MAX(AH$3:AH26)+1,"")</f>
        <v/>
      </c>
      <c r="AI27" s="1" t="str">
        <f aca="false">IF(AP27&lt;&gt;"",MAX(AI$3:AI26)+1,"")</f>
        <v/>
      </c>
      <c r="AK27" s="1" t="str">
        <f aca="false">IF(C27="","",IF(COUNTIF($AK$3:AL26,C27)=0,C27,""))</f>
        <v/>
      </c>
      <c r="AL27" s="1" t="str">
        <f aca="false">IF(D27="","",IF($C27='Oneri di Urbanizzazione'!$E$49,IF(COUNTIF($AL$3:AL26,$D27)=0,$D27,""),""))</f>
        <v/>
      </c>
      <c r="AM27" s="1" t="str">
        <f aca="false">IF(E27="","",IF(AND($C27='Oneri di Urbanizzazione'!$E$49,$D27='Oneri di Urbanizzazione'!$E$51),IF(COUNTIF(AM$3:AM26,$E27)=0,$E27,""),""))</f>
        <v/>
      </c>
      <c r="AN27" s="1" t="str">
        <f aca="false">IF(F27="","",IF(AND($C27='Oneri di Urbanizzazione'!$E$49,$D27='Oneri di Urbanizzazione'!$E$51,$E27='Oneri di Urbanizzazione'!$E$53),IF(COUNTIF(AN$3:AN26,$F27)=0,$F27,""),""))</f>
        <v/>
      </c>
    </row>
    <row r="28" customFormat="false" ht="12.75" hidden="false" customHeight="false" outlineLevel="0" collapsed="false">
      <c r="B28" s="1075" t="str">
        <f aca="false">C28&amp;D28&amp;E28</f>
        <v>Lettera a) residenzialeRistrutturazione EdiliziaZona omogenea C</v>
      </c>
      <c r="C28" s="1001" t="s">
        <v>16836</v>
      </c>
      <c r="D28" s="1001" t="s">
        <v>527</v>
      </c>
      <c r="E28" s="1001" t="s">
        <v>16839</v>
      </c>
      <c r="F28" s="1001"/>
      <c r="G28" s="1001"/>
      <c r="H28" s="1001"/>
      <c r="I28" s="978" t="n">
        <v>0.5</v>
      </c>
      <c r="J28" s="978"/>
      <c r="V28" s="1" t="n">
        <f aca="false">+V27+1</f>
        <v>6</v>
      </c>
      <c r="W28" s="978" t="str">
        <f aca="false">IFERROR(VLOOKUP($V27,AD:AK,8,FALSE()),"")</f>
        <v>Lettera e) - direzionale</v>
      </c>
      <c r="X28" s="978" t="str">
        <f aca="false">IFERROR(VLOOKUP($V28,AE:AL,8,FALSE()),"")</f>
        <v/>
      </c>
      <c r="Y28" s="978" t="str">
        <f aca="false">IFERROR(VLOOKUP($V28,AF:AM,8,FALSE()),"")</f>
        <v>Zona omogenea H</v>
      </c>
      <c r="Z28" s="978" t="str">
        <f aca="false">IFERROR(VLOOKUP($V28,AG:AN,8,FALSE()),"")</f>
        <v/>
      </c>
      <c r="AA28" s="978" t="str">
        <f aca="false">IFERROR(VLOOKUP($V28,AH:AO,8,FALSE()),"")</f>
        <v/>
      </c>
      <c r="AB28" s="978" t="str">
        <f aca="false">IFERROR(VLOOKUP($V28,AI:AP,8,FALSE()),"")</f>
        <v/>
      </c>
      <c r="AD28" s="1" t="str">
        <f aca="false">IF(AK28&lt;&gt;"",MAX(AD$3:AD27)+1,"")</f>
        <v/>
      </c>
      <c r="AE28" s="1" t="str">
        <f aca="false">IF(AL28&lt;&gt;"",MAX(AE$3:AE27)+1,"")</f>
        <v/>
      </c>
      <c r="AF28" s="1" t="str">
        <f aca="false">IF(AM28&lt;&gt;"",MAX(AF$3:AF27)+1,"")</f>
        <v/>
      </c>
      <c r="AG28" s="1" t="str">
        <f aca="false">IF(AN28&lt;&gt;"",MAX(AG$3:AG27)+1,"")</f>
        <v/>
      </c>
      <c r="AH28" s="1" t="str">
        <f aca="false">IF(AO28&lt;&gt;"",MAX(AH$3:AH27)+1,"")</f>
        <v/>
      </c>
      <c r="AI28" s="1" t="str">
        <f aca="false">IF(AP28&lt;&gt;"",MAX(AI$3:AI27)+1,"")</f>
        <v/>
      </c>
      <c r="AK28" s="1" t="str">
        <f aca="false">IF(C28="","",IF(COUNTIF($AK$3:AL27,C28)=0,C28,""))</f>
        <v/>
      </c>
      <c r="AL28" s="1" t="str">
        <f aca="false">IF(D28="","",IF($C28='Oneri di Urbanizzazione'!$E$49,IF(COUNTIF($AL$3:AL27,$D28)=0,$D28,""),""))</f>
        <v/>
      </c>
      <c r="AM28" s="1" t="str">
        <f aca="false">IF(E28="","",IF(AND($C28='Oneri di Urbanizzazione'!$E$49,$D28='Oneri di Urbanizzazione'!$E$51),IF(COUNTIF(AM$3:AM27,$E28)=0,$E28,""),""))</f>
        <v/>
      </c>
      <c r="AN28" s="1" t="str">
        <f aca="false">IF(F28="","",IF(AND($C28='Oneri di Urbanizzazione'!$E$49,$D28='Oneri di Urbanizzazione'!$E$51,$E28='Oneri di Urbanizzazione'!$E$53),IF(COUNTIF(AN$3:AN27,$F28)=0,$F28,""),""))</f>
        <v/>
      </c>
    </row>
    <row r="29" customFormat="false" ht="12.75" hidden="false" customHeight="false" outlineLevel="0" collapsed="false">
      <c r="B29" s="1075" t="str">
        <f aca="false">C29&amp;D29&amp;E29</f>
        <v>Lettera a) residenzialeNuova realizzazione ed AmpliamentoZona omogenea D</v>
      </c>
      <c r="C29" s="1001" t="s">
        <v>16836</v>
      </c>
      <c r="D29" s="1001" t="s">
        <v>342</v>
      </c>
      <c r="E29" s="1001" t="s">
        <v>343</v>
      </c>
      <c r="F29" s="1001"/>
      <c r="G29" s="1001"/>
      <c r="H29" s="1001"/>
      <c r="I29" s="978" t="n">
        <v>1</v>
      </c>
      <c r="J29" s="978"/>
      <c r="V29" s="1" t="n">
        <f aca="false">+V28+1</f>
        <v>7</v>
      </c>
      <c r="W29" s="978" t="str">
        <f aca="false">IFERROR(VLOOKUP($V28,AD:AK,8,FALSE()),"")</f>
        <v>Lettera f) - commerciale al dettaglio</v>
      </c>
      <c r="X29" s="978" t="str">
        <f aca="false">IFERROR(VLOOKUP($V29,AE:AL,8,FALSE()),"")</f>
        <v/>
      </c>
      <c r="Y29" s="978" t="str">
        <f aca="false">IFERROR(VLOOKUP($V29,AF:AM,8,FALSE()),"")</f>
        <v>Zona omogenea a destinazione mista</v>
      </c>
      <c r="Z29" s="978" t="str">
        <f aca="false">IFERROR(VLOOKUP($V29,AG:AN,8,FALSE()),"")</f>
        <v/>
      </c>
      <c r="AA29" s="978" t="str">
        <f aca="false">IFERROR(VLOOKUP($V29,AH:AO,8,FALSE()),"")</f>
        <v/>
      </c>
      <c r="AB29" s="978" t="str">
        <f aca="false">IFERROR(VLOOKUP($V29,AI:AP,8,FALSE()),"")</f>
        <v/>
      </c>
      <c r="AD29" s="1" t="str">
        <f aca="false">IF(AK29&lt;&gt;"",MAX(AD$3:AD28)+1,"")</f>
        <v/>
      </c>
      <c r="AE29" s="1" t="str">
        <f aca="false">IF(AL29&lt;&gt;"",MAX(AE$3:AE28)+1,"")</f>
        <v/>
      </c>
      <c r="AF29" s="1" t="str">
        <f aca="false">IF(AM29&lt;&gt;"",MAX(AF$3:AF28)+1,"")</f>
        <v/>
      </c>
      <c r="AG29" s="1" t="str">
        <f aca="false">IF(AN29&lt;&gt;"",MAX(AG$3:AG28)+1,"")</f>
        <v/>
      </c>
      <c r="AH29" s="1" t="str">
        <f aca="false">IF(AO29&lt;&gt;"",MAX(AH$3:AH28)+1,"")</f>
        <v/>
      </c>
      <c r="AI29" s="1" t="str">
        <f aca="false">IF(AP29&lt;&gt;"",MAX(AI$3:AI28)+1,"")</f>
        <v/>
      </c>
      <c r="AK29" s="1" t="str">
        <f aca="false">IF(C29="","",IF(COUNTIF($AK$3:AL28,C29)=0,C29,""))</f>
        <v/>
      </c>
      <c r="AL29" s="1" t="str">
        <f aca="false">IF(D29="","",IF($C29='Oneri di Urbanizzazione'!$E$49,IF(COUNTIF($AL$3:AL28,$D29)=0,$D29,""),""))</f>
        <v/>
      </c>
      <c r="AM29" s="1" t="str">
        <f aca="false">IF(E29="","",IF(AND($C29='Oneri di Urbanizzazione'!$E$49,$D29='Oneri di Urbanizzazione'!$E$51),IF(COUNTIF(AM$3:AM28,$E29)=0,$E29,""),""))</f>
        <v/>
      </c>
      <c r="AN29" s="1" t="str">
        <f aca="false">IF(F29="","",IF(AND($C29='Oneri di Urbanizzazione'!$E$49,$D29='Oneri di Urbanizzazione'!$E$51,$E29='Oneri di Urbanizzazione'!$E$53),IF(COUNTIF(AN$3:AN28,$F29)=0,$F29,""),""))</f>
        <v/>
      </c>
    </row>
    <row r="30" customFormat="false" ht="12.75" hidden="false" customHeight="false" outlineLevel="0" collapsed="false">
      <c r="B30" s="1075" t="str">
        <f aca="false">C30&amp;D30&amp;E30</f>
        <v>Lettera a) residenzialeRistrutturazione EdiliziaZona omogenea D</v>
      </c>
      <c r="C30" s="1001" t="s">
        <v>16836</v>
      </c>
      <c r="D30" s="1001" t="s">
        <v>527</v>
      </c>
      <c r="E30" s="1001" t="s">
        <v>343</v>
      </c>
      <c r="F30" s="1001"/>
      <c r="G30" s="1001"/>
      <c r="H30" s="1001"/>
      <c r="I30" s="978" t="n">
        <v>0.6</v>
      </c>
      <c r="J30" s="978"/>
      <c r="V30" s="1" t="n">
        <f aca="false">+V29+1</f>
        <v>8</v>
      </c>
      <c r="W30" s="978" t="str">
        <f aca="false">IFERROR(VLOOKUP($V29,AD:AK,8,FALSE()),"")</f>
        <v>Lettera g) - commerciale all'ingrosso</v>
      </c>
      <c r="X30" s="978" t="str">
        <f aca="false">IFERROR(VLOOKUP($V30,AE:AL,8,FALSE()),"")</f>
        <v/>
      </c>
      <c r="Y30" s="978" t="str">
        <f aca="false">IFERROR(VLOOKUP($V30,AF:AM,8,FALSE()),"")</f>
        <v>Zona impropria</v>
      </c>
      <c r="Z30" s="978" t="str">
        <f aca="false">IFERROR(VLOOKUP($V30,AG:AN,8,FALSE()),"")</f>
        <v/>
      </c>
      <c r="AA30" s="978" t="str">
        <f aca="false">IFERROR(VLOOKUP($V30,AH:AO,8,FALSE()),"")</f>
        <v/>
      </c>
      <c r="AB30" s="978" t="str">
        <f aca="false">IFERROR(VLOOKUP($V30,AI:AP,8,FALSE()),"")</f>
        <v/>
      </c>
      <c r="AD30" s="1" t="str">
        <f aca="false">IF(AK30&lt;&gt;"",MAX(AD$3:AD29)+1,"")</f>
        <v/>
      </c>
      <c r="AE30" s="1" t="str">
        <f aca="false">IF(AL30&lt;&gt;"",MAX(AE$3:AE29)+1,"")</f>
        <v/>
      </c>
      <c r="AF30" s="1" t="str">
        <f aca="false">IF(AM30&lt;&gt;"",MAX(AF$3:AF29)+1,"")</f>
        <v/>
      </c>
      <c r="AG30" s="1" t="str">
        <f aca="false">IF(AN30&lt;&gt;"",MAX(AG$3:AG29)+1,"")</f>
        <v/>
      </c>
      <c r="AH30" s="1" t="str">
        <f aca="false">IF(AO30&lt;&gt;"",MAX(AH$3:AH29)+1,"")</f>
        <v/>
      </c>
      <c r="AI30" s="1" t="str">
        <f aca="false">IF(AP30&lt;&gt;"",MAX(AI$3:AI29)+1,"")</f>
        <v/>
      </c>
      <c r="AK30" s="1" t="str">
        <f aca="false">IF(C30="","",IF(COUNTIF($AK$3:AL29,C30)=0,C30,""))</f>
        <v/>
      </c>
      <c r="AL30" s="1" t="str">
        <f aca="false">IF(D30="","",IF($C30='Oneri di Urbanizzazione'!$E$49,IF(COUNTIF($AL$3:AL29,$D30)=0,$D30,""),""))</f>
        <v/>
      </c>
      <c r="AM30" s="1" t="str">
        <f aca="false">IF(E30="","",IF(AND($C30='Oneri di Urbanizzazione'!$E$49,$D30='Oneri di Urbanizzazione'!$E$51),IF(COUNTIF(AM$3:AM29,$E30)=0,$E30,""),""))</f>
        <v/>
      </c>
      <c r="AN30" s="1" t="str">
        <f aca="false">IF(F30="","",IF(AND($C30='Oneri di Urbanizzazione'!$E$49,$D30='Oneri di Urbanizzazione'!$E$51,$E30='Oneri di Urbanizzazione'!$E$53),IF(COUNTIF(AN$3:AN29,$F30)=0,$F30,""),""))</f>
        <v/>
      </c>
    </row>
    <row r="31" customFormat="false" ht="12.75" hidden="false" customHeight="false" outlineLevel="0" collapsed="false">
      <c r="B31" s="1075" t="str">
        <f aca="false">C31&amp;D31&amp;E31</f>
        <v>Lettera a) residenzialeRistrutturazione EdiliziaZona omogenea E</v>
      </c>
      <c r="C31" s="1001" t="s">
        <v>16836</v>
      </c>
      <c r="D31" s="1001" t="s">
        <v>527</v>
      </c>
      <c r="E31" s="1001" t="s">
        <v>16840</v>
      </c>
      <c r="F31" s="1001"/>
      <c r="G31" s="1001"/>
      <c r="H31" s="1001"/>
      <c r="I31" s="978" t="n">
        <v>0.6</v>
      </c>
      <c r="J31" s="978"/>
      <c r="V31" s="1" t="n">
        <f aca="false">+V30+1</f>
        <v>9</v>
      </c>
      <c r="W31" s="978" t="str">
        <f aca="false">IFERROR(VLOOKUP($V30,AD:AK,8,FALSE()),"")</f>
        <v>Lettera h) - trasporto di persone e merci</v>
      </c>
      <c r="X31" s="978" t="str">
        <f aca="false">IFERROR(VLOOKUP($V31,AE:AL,8,FALSE()),"")</f>
        <v/>
      </c>
      <c r="Y31" s="978" t="str">
        <f aca="false">IFERROR(VLOOKUP($V31,AF:AM,8,FALSE()),"")</f>
        <v/>
      </c>
      <c r="Z31" s="978" t="str">
        <f aca="false">IFERROR(VLOOKUP($V31,AG:AN,8,FALSE()),"")</f>
        <v/>
      </c>
      <c r="AA31" s="978" t="str">
        <f aca="false">IFERROR(VLOOKUP($V31,AH:AO,8,FALSE()),"")</f>
        <v/>
      </c>
      <c r="AB31" s="978" t="str">
        <f aca="false">IFERROR(VLOOKUP($V31,AI:AP,8,FALSE()),"")</f>
        <v/>
      </c>
      <c r="AD31" s="1" t="str">
        <f aca="false">IF(AK31&lt;&gt;"",MAX(AD$3:AD30)+1,"")</f>
        <v/>
      </c>
      <c r="AE31" s="1" t="str">
        <f aca="false">IF(AL31&lt;&gt;"",MAX(AE$3:AE30)+1,"")</f>
        <v/>
      </c>
      <c r="AF31" s="1" t="str">
        <f aca="false">IF(AM31&lt;&gt;"",MAX(AF$3:AF30)+1,"")</f>
        <v/>
      </c>
      <c r="AG31" s="1" t="str">
        <f aca="false">IF(AN31&lt;&gt;"",MAX(AG$3:AG30)+1,"")</f>
        <v/>
      </c>
      <c r="AH31" s="1" t="str">
        <f aca="false">IF(AO31&lt;&gt;"",MAX(AH$3:AH30)+1,"")</f>
        <v/>
      </c>
      <c r="AI31" s="1" t="str">
        <f aca="false">IF(AP31&lt;&gt;"",MAX(AI$3:AI30)+1,"")</f>
        <v/>
      </c>
      <c r="AK31" s="1" t="str">
        <f aca="false">IF(C31="","",IF(COUNTIF($AK$3:AL30,C31)=0,C31,""))</f>
        <v/>
      </c>
      <c r="AL31" s="1" t="str">
        <f aca="false">IF(D31="","",IF($C31='Oneri di Urbanizzazione'!$E$49,IF(COUNTIF($AL$3:AL30,$D31)=0,$D31,""),""))</f>
        <v/>
      </c>
      <c r="AM31" s="1" t="str">
        <f aca="false">IF(E31="","",IF(AND($C31='Oneri di Urbanizzazione'!$E$49,$D31='Oneri di Urbanizzazione'!$E$51),IF(COUNTIF(AM$3:AM30,$E31)=0,$E31,""),""))</f>
        <v/>
      </c>
      <c r="AN31" s="1" t="str">
        <f aca="false">IF(F31="","",IF(AND($C31='Oneri di Urbanizzazione'!$E$49,$D31='Oneri di Urbanizzazione'!$E$51,$E31='Oneri di Urbanizzazione'!$E$53),IF(COUNTIF(AN$3:AN30,$F31)=0,$F31,""),""))</f>
        <v/>
      </c>
    </row>
    <row r="32" customFormat="false" ht="12.75" hidden="false" customHeight="false" outlineLevel="0" collapsed="false">
      <c r="B32" s="1075" t="str">
        <f aca="false">C32&amp;D32&amp;E32</f>
        <v>Lettera a) residenzialeNuova realizzazione ed AmpliamentoZona omogenea H</v>
      </c>
      <c r="C32" s="1001" t="s">
        <v>16836</v>
      </c>
      <c r="D32" s="1001" t="s">
        <v>342</v>
      </c>
      <c r="E32" s="1001" t="s">
        <v>16841</v>
      </c>
      <c r="F32" s="1001"/>
      <c r="G32" s="1001"/>
      <c r="H32" s="1001"/>
      <c r="I32" s="978" t="n">
        <v>1</v>
      </c>
      <c r="J32" s="978"/>
      <c r="V32" s="1" t="n">
        <f aca="false">+V31+1</f>
        <v>10</v>
      </c>
      <c r="W32" s="978" t="str">
        <f aca="false">IFERROR(VLOOKUP($V31,AD:AK,8,FALSE()),"")</f>
        <v>Lettera i) - artigianale</v>
      </c>
      <c r="X32" s="978" t="str">
        <f aca="false">IFERROR(VLOOKUP($V32,AE:AL,8,FALSE()),"")</f>
        <v/>
      </c>
      <c r="Y32" s="978" t="str">
        <f aca="false">IFERROR(VLOOKUP($V32,AF:AM,8,FALSE()),"")</f>
        <v/>
      </c>
      <c r="Z32" s="978" t="str">
        <f aca="false">IFERROR(VLOOKUP($V32,AG:AN,8,FALSE()),"")</f>
        <v/>
      </c>
      <c r="AA32" s="978" t="str">
        <f aca="false">IFERROR(VLOOKUP($V32,AH:AO,8,FALSE()),"")</f>
        <v/>
      </c>
      <c r="AB32" s="978" t="str">
        <f aca="false">IFERROR(VLOOKUP($V32,AI:AP,8,FALSE()),"")</f>
        <v/>
      </c>
      <c r="AD32" s="1" t="str">
        <f aca="false">IF(AK32&lt;&gt;"",MAX(AD$3:AD31)+1,"")</f>
        <v/>
      </c>
      <c r="AE32" s="1" t="str">
        <f aca="false">IF(AL32&lt;&gt;"",MAX(AE$3:AE31)+1,"")</f>
        <v/>
      </c>
      <c r="AF32" s="1" t="str">
        <f aca="false">IF(AM32&lt;&gt;"",MAX(AF$3:AF31)+1,"")</f>
        <v/>
      </c>
      <c r="AG32" s="1" t="str">
        <f aca="false">IF(AN32&lt;&gt;"",MAX(AG$3:AG31)+1,"")</f>
        <v/>
      </c>
      <c r="AH32" s="1" t="str">
        <f aca="false">IF(AO32&lt;&gt;"",MAX(AH$3:AH31)+1,"")</f>
        <v/>
      </c>
      <c r="AI32" s="1" t="str">
        <f aca="false">IF(AP32&lt;&gt;"",MAX(AI$3:AI31)+1,"")</f>
        <v/>
      </c>
      <c r="AK32" s="1" t="str">
        <f aca="false">IF(C32="","",IF(COUNTIF($AK$3:AL31,C32)=0,C32,""))</f>
        <v/>
      </c>
      <c r="AL32" s="1" t="str">
        <f aca="false">IF(D32="","",IF($C32='Oneri di Urbanizzazione'!$E$49,IF(COUNTIF($AL$3:AL31,$D32)=0,$D32,""),""))</f>
        <v/>
      </c>
      <c r="AM32" s="1" t="str">
        <f aca="false">IF(E32="","",IF(AND($C32='Oneri di Urbanizzazione'!$E$49,$D32='Oneri di Urbanizzazione'!$E$51),IF(COUNTIF(AM$3:AM31,$E32)=0,$E32,""),""))</f>
        <v/>
      </c>
      <c r="AN32" s="1" t="str">
        <f aca="false">IF(F32="","",IF(AND($C32='Oneri di Urbanizzazione'!$E$49,$D32='Oneri di Urbanizzazione'!$E$51,$E32='Oneri di Urbanizzazione'!$E$53),IF(COUNTIF(AN$3:AN31,$F32)=0,$F32,""),""))</f>
        <v/>
      </c>
    </row>
    <row r="33" customFormat="false" ht="12.75" hidden="false" customHeight="false" outlineLevel="0" collapsed="false">
      <c r="B33" s="1075" t="str">
        <f aca="false">C33&amp;D33&amp;E33</f>
        <v>Lettera a) residenzialeRistrutturazione EdiliziaZona omogenea H</v>
      </c>
      <c r="C33" s="1001" t="s">
        <v>16836</v>
      </c>
      <c r="D33" s="1001" t="s">
        <v>527</v>
      </c>
      <c r="E33" s="1001" t="s">
        <v>16841</v>
      </c>
      <c r="F33" s="1001"/>
      <c r="G33" s="1001"/>
      <c r="H33" s="1001"/>
      <c r="I33" s="978" t="n">
        <v>0.6</v>
      </c>
      <c r="J33" s="978"/>
      <c r="V33" s="1" t="n">
        <f aca="false">+V32+1</f>
        <v>11</v>
      </c>
      <c r="W33" s="978" t="str">
        <f aca="false">IFERROR(VLOOKUP($V32,AD:AK,8,FALSE()),"")</f>
        <v>Lettera j) - industriale</v>
      </c>
      <c r="X33" s="978" t="str">
        <f aca="false">IFERROR(VLOOKUP($V33,AE:AL,8,FALSE()),"")</f>
        <v/>
      </c>
      <c r="Y33" s="978" t="str">
        <f aca="false">IFERROR(VLOOKUP($V33,AF:AM,8,FALSE()),"")</f>
        <v/>
      </c>
      <c r="Z33" s="978" t="str">
        <f aca="false">IFERROR(VLOOKUP($V33,AG:AN,8,FALSE()),"")</f>
        <v/>
      </c>
      <c r="AA33" s="978" t="str">
        <f aca="false">IFERROR(VLOOKUP($V33,AH:AO,8,FALSE()),"")</f>
        <v/>
      </c>
      <c r="AB33" s="978" t="str">
        <f aca="false">IFERROR(VLOOKUP($V33,AI:AP,8,FALSE()),"")</f>
        <v/>
      </c>
      <c r="AD33" s="1" t="str">
        <f aca="false">IF(AK33&lt;&gt;"",MAX(AD$3:AD32)+1,"")</f>
        <v/>
      </c>
      <c r="AE33" s="1" t="str">
        <f aca="false">IF(AL33&lt;&gt;"",MAX(AE$3:AE32)+1,"")</f>
        <v/>
      </c>
      <c r="AF33" s="1" t="str">
        <f aca="false">IF(AM33&lt;&gt;"",MAX(AF$3:AF32)+1,"")</f>
        <v/>
      </c>
      <c r="AG33" s="1" t="str">
        <f aca="false">IF(AN33&lt;&gt;"",MAX(AG$3:AG32)+1,"")</f>
        <v/>
      </c>
      <c r="AH33" s="1" t="str">
        <f aca="false">IF(AO33&lt;&gt;"",MAX(AH$3:AH32)+1,"")</f>
        <v/>
      </c>
      <c r="AI33" s="1" t="str">
        <f aca="false">IF(AP33&lt;&gt;"",MAX(AI$3:AI32)+1,"")</f>
        <v/>
      </c>
      <c r="AK33" s="1" t="str">
        <f aca="false">IF(C33="","",IF(COUNTIF($AK$3:AL32,C33)=0,C33,""))</f>
        <v/>
      </c>
      <c r="AL33" s="1" t="str">
        <f aca="false">IF(D33="","",IF($C33='Oneri di Urbanizzazione'!$E$49,IF(COUNTIF($AL$3:AL32,$D33)=0,$D33,""),""))</f>
        <v/>
      </c>
      <c r="AM33" s="1" t="str">
        <f aca="false">IF(E33="","",IF(AND($C33='Oneri di Urbanizzazione'!$E$49,$D33='Oneri di Urbanizzazione'!$E$51),IF(COUNTIF(AM$3:AM32,$E33)=0,$E33,""),""))</f>
        <v/>
      </c>
      <c r="AN33" s="1" t="str">
        <f aca="false">IF(F33="","",IF(AND($C33='Oneri di Urbanizzazione'!$E$49,$D33='Oneri di Urbanizzazione'!$E$51,$E33='Oneri di Urbanizzazione'!$E$53),IF(COUNTIF(AN$3:AN32,$F33)=0,$F33,""),""))</f>
        <v/>
      </c>
    </row>
    <row r="34" customFormat="false" ht="12.75" hidden="false" customHeight="false" outlineLevel="0" collapsed="false">
      <c r="B34" s="1075" t="str">
        <f aca="false">C34&amp;D34&amp;E34</f>
        <v>Lettera a) residenzialeNuova realizzazione ed AmpliamentoZona omogenea a destinazione mista</v>
      </c>
      <c r="C34" s="1001" t="s">
        <v>16836</v>
      </c>
      <c r="D34" s="1001" t="s">
        <v>342</v>
      </c>
      <c r="E34" s="1001" t="s">
        <v>16842</v>
      </c>
      <c r="F34" s="1001"/>
      <c r="G34" s="1001"/>
      <c r="H34" s="1001"/>
      <c r="I34" s="978" t="n">
        <v>1</v>
      </c>
      <c r="J34" s="978"/>
      <c r="V34" s="1" t="n">
        <f aca="false">+V33+1</f>
        <v>12</v>
      </c>
      <c r="W34" s="978" t="str">
        <f aca="false">IFERROR(VLOOKUP($V33,AD:AK,8,FALSE()),"")</f>
        <v>Lettera l) - artigianale agricola</v>
      </c>
      <c r="X34" s="978" t="str">
        <f aca="false">IFERROR(VLOOKUP($V34,AE:AL,8,FALSE()),"")</f>
        <v/>
      </c>
      <c r="Y34" s="978" t="str">
        <f aca="false">IFERROR(VLOOKUP($V34,AF:AM,8,FALSE()),"")</f>
        <v/>
      </c>
      <c r="Z34" s="978" t="str">
        <f aca="false">IFERROR(VLOOKUP($V34,AG:AN,8,FALSE()),"")</f>
        <v/>
      </c>
      <c r="AA34" s="978" t="str">
        <f aca="false">IFERROR(VLOOKUP($V34,AH:AO,8,FALSE()),"")</f>
        <v/>
      </c>
      <c r="AB34" s="978" t="str">
        <f aca="false">IFERROR(VLOOKUP($V34,AI:AP,8,FALSE()),"")</f>
        <v/>
      </c>
      <c r="AD34" s="1" t="str">
        <f aca="false">IF(AK34&lt;&gt;"",MAX(AD$3:AD33)+1,"")</f>
        <v/>
      </c>
      <c r="AE34" s="1" t="str">
        <f aca="false">IF(AL34&lt;&gt;"",MAX(AE$3:AE33)+1,"")</f>
        <v/>
      </c>
      <c r="AF34" s="1" t="str">
        <f aca="false">IF(AM34&lt;&gt;"",MAX(AF$3:AF33)+1,"")</f>
        <v/>
      </c>
      <c r="AG34" s="1" t="str">
        <f aca="false">IF(AN34&lt;&gt;"",MAX(AG$3:AG33)+1,"")</f>
        <v/>
      </c>
      <c r="AH34" s="1" t="str">
        <f aca="false">IF(AO34&lt;&gt;"",MAX(AH$3:AH33)+1,"")</f>
        <v/>
      </c>
      <c r="AI34" s="1" t="str">
        <f aca="false">IF(AP34&lt;&gt;"",MAX(AI$3:AI33)+1,"")</f>
        <v/>
      </c>
      <c r="AK34" s="1" t="str">
        <f aca="false">IF(C34="","",IF(COUNTIF($AK$3:AL33,C34)=0,C34,""))</f>
        <v/>
      </c>
      <c r="AL34" s="1" t="str">
        <f aca="false">IF(D34="","",IF($C34='Oneri di Urbanizzazione'!$E$49,IF(COUNTIF($AL$3:AL33,$D34)=0,$D34,""),""))</f>
        <v/>
      </c>
      <c r="AM34" s="1" t="str">
        <f aca="false">IF(E34="","",IF(AND($C34='Oneri di Urbanizzazione'!$E$49,$D34='Oneri di Urbanizzazione'!$E$51),IF(COUNTIF(AM$3:AM33,$E34)=0,$E34,""),""))</f>
        <v/>
      </c>
      <c r="AN34" s="1" t="str">
        <f aca="false">IF(F34="","",IF(AND($C34='Oneri di Urbanizzazione'!$E$49,$D34='Oneri di Urbanizzazione'!$E$51,$E34='Oneri di Urbanizzazione'!$E$53),IF(COUNTIF(AN$3:AN33,$F34)=0,$F34,""),""))</f>
        <v/>
      </c>
    </row>
    <row r="35" customFormat="false" ht="12.75" hidden="false" customHeight="false" outlineLevel="0" collapsed="false">
      <c r="B35" s="1075" t="str">
        <f aca="false">C35&amp;D35&amp;E35</f>
        <v>Lettera a) residenzialeRistrutturazione EdiliziaZona omogenea a destinazione mista</v>
      </c>
      <c r="C35" s="1001" t="s">
        <v>16836</v>
      </c>
      <c r="D35" s="1001" t="s">
        <v>527</v>
      </c>
      <c r="E35" s="1001" t="s">
        <v>16842</v>
      </c>
      <c r="F35" s="1001"/>
      <c r="G35" s="1001"/>
      <c r="H35" s="1001"/>
      <c r="I35" s="978" t="n">
        <v>0.5</v>
      </c>
      <c r="J35" s="978"/>
      <c r="V35" s="1" t="n">
        <f aca="false">+V34+1</f>
        <v>13</v>
      </c>
      <c r="W35" s="978" t="str">
        <f aca="false">IFERROR(VLOOKUP($V34,AD:AK,8,FALSE()),"")</f>
        <v>Lettera m) - commerciale agricola</v>
      </c>
      <c r="X35" s="978" t="str">
        <f aca="false">IFERROR(VLOOKUP($V35,AE:AL,8,FALSE()),"")</f>
        <v/>
      </c>
      <c r="Y35" s="978" t="str">
        <f aca="false">IFERROR(VLOOKUP($V35,AF:AM,8,FALSE()),"")</f>
        <v/>
      </c>
      <c r="Z35" s="978" t="str">
        <f aca="false">IFERROR(VLOOKUP($V35,AG:AN,8,FALSE()),"")</f>
        <v/>
      </c>
      <c r="AA35" s="978" t="str">
        <f aca="false">IFERROR(VLOOKUP($V35,AH:AO,8,FALSE()),"")</f>
        <v/>
      </c>
      <c r="AB35" s="978" t="str">
        <f aca="false">IFERROR(VLOOKUP($V35,AI:AP,8,FALSE()),"")</f>
        <v/>
      </c>
      <c r="AD35" s="1" t="str">
        <f aca="false">IF(AK35&lt;&gt;"",MAX(AD$3:AD34)+1,"")</f>
        <v/>
      </c>
      <c r="AE35" s="1" t="str">
        <f aca="false">IF(AL35&lt;&gt;"",MAX(AE$3:AE34)+1,"")</f>
        <v/>
      </c>
      <c r="AF35" s="1" t="str">
        <f aca="false">IF(AM35&lt;&gt;"",MAX(AF$3:AF34)+1,"")</f>
        <v/>
      </c>
      <c r="AG35" s="1" t="str">
        <f aca="false">IF(AN35&lt;&gt;"",MAX(AG$3:AG34)+1,"")</f>
        <v/>
      </c>
      <c r="AH35" s="1" t="str">
        <f aca="false">IF(AO35&lt;&gt;"",MAX(AH$3:AH34)+1,"")</f>
        <v/>
      </c>
      <c r="AI35" s="1" t="str">
        <f aca="false">IF(AP35&lt;&gt;"",MAX(AI$3:AI34)+1,"")</f>
        <v/>
      </c>
      <c r="AK35" s="1" t="str">
        <f aca="false">IF(C35="","",IF(COUNTIF($AK$3:AL34,C35)=0,C35,""))</f>
        <v/>
      </c>
      <c r="AL35" s="1" t="str">
        <f aca="false">IF(D35="","",IF($C35='Oneri di Urbanizzazione'!$E$49,IF(COUNTIF($AL$3:AL34,$D35)=0,$D35,""),""))</f>
        <v/>
      </c>
      <c r="AM35" s="1" t="str">
        <f aca="false">IF(E35="","",IF(AND($C35='Oneri di Urbanizzazione'!$E$49,$D35='Oneri di Urbanizzazione'!$E$51),IF(COUNTIF(AM$3:AM34,$E35)=0,$E35,""),""))</f>
        <v/>
      </c>
      <c r="AN35" s="1" t="str">
        <f aca="false">IF(F35="","",IF(AND($C35='Oneri di Urbanizzazione'!$E$49,$D35='Oneri di Urbanizzazione'!$E$51,$E35='Oneri di Urbanizzazione'!$E$53),IF(COUNTIF(AN$3:AN34,$F35)=0,$F35,""),""))</f>
        <v/>
      </c>
    </row>
    <row r="36" customFormat="false" ht="12.75" hidden="false" customHeight="false" outlineLevel="0" collapsed="false">
      <c r="B36" s="1075" t="str">
        <f aca="false">C36&amp;D36&amp;E36</f>
        <v>Lettera a) residenzialeNuova realizzazione ed AmpliamentoZona impropria</v>
      </c>
      <c r="C36" s="1001" t="s">
        <v>16836</v>
      </c>
      <c r="D36" s="1001" t="s">
        <v>342</v>
      </c>
      <c r="E36" s="1001" t="s">
        <v>16843</v>
      </c>
      <c r="F36" s="1001"/>
      <c r="G36" s="1001"/>
      <c r="H36" s="1001"/>
      <c r="I36" s="978" t="n">
        <v>2</v>
      </c>
      <c r="J36" s="978"/>
      <c r="V36" s="1" t="n">
        <f aca="false">+V35+1</f>
        <v>14</v>
      </c>
      <c r="W36" s="978" t="str">
        <f aca="false">IFERROR(VLOOKUP($V35,AD:AK,8,FALSE()),"")</f>
        <v>Lettera n) - allevamenti industriali in zona agricola</v>
      </c>
      <c r="X36" s="978" t="str">
        <f aca="false">IFERROR(VLOOKUP($V36,AE:AL,8,FALSE()),"")</f>
        <v/>
      </c>
      <c r="Y36" s="978" t="str">
        <f aca="false">IFERROR(VLOOKUP($V36,AF:AM,8,FALSE()),"")</f>
        <v/>
      </c>
      <c r="Z36" s="978" t="str">
        <f aca="false">IFERROR(VLOOKUP($V36,AG:AN,8,FALSE()),"")</f>
        <v/>
      </c>
      <c r="AA36" s="978" t="str">
        <f aca="false">IFERROR(VLOOKUP($V36,AH:AO,8,FALSE()),"")</f>
        <v/>
      </c>
      <c r="AB36" s="978" t="str">
        <f aca="false">IFERROR(VLOOKUP($V36,AI:AP,8,FALSE()),"")</f>
        <v/>
      </c>
      <c r="AD36" s="1" t="str">
        <f aca="false">IF(AK36&lt;&gt;"",MAX(AD$3:AD35)+1,"")</f>
        <v/>
      </c>
      <c r="AE36" s="1" t="str">
        <f aca="false">IF(AL36&lt;&gt;"",MAX(AE$3:AE35)+1,"")</f>
        <v/>
      </c>
      <c r="AF36" s="1" t="str">
        <f aca="false">IF(AM36&lt;&gt;"",MAX(AF$3:AF35)+1,"")</f>
        <v/>
      </c>
      <c r="AG36" s="1" t="str">
        <f aca="false">IF(AN36&lt;&gt;"",MAX(AG$3:AG35)+1,"")</f>
        <v/>
      </c>
      <c r="AH36" s="1" t="str">
        <f aca="false">IF(AO36&lt;&gt;"",MAX(AH$3:AH35)+1,"")</f>
        <v/>
      </c>
      <c r="AI36" s="1" t="str">
        <f aca="false">IF(AP36&lt;&gt;"",MAX(AI$3:AI35)+1,"")</f>
        <v/>
      </c>
      <c r="AK36" s="1" t="str">
        <f aca="false">IF(C36="","",IF(COUNTIF($AK$3:AL35,C36)=0,C36,""))</f>
        <v/>
      </c>
      <c r="AL36" s="1" t="str">
        <f aca="false">IF(D36="","",IF($C36='Oneri di Urbanizzazione'!$E$49,IF(COUNTIF($AL$3:AL35,$D36)=0,$D36,""),""))</f>
        <v/>
      </c>
      <c r="AM36" s="1" t="str">
        <f aca="false">IF(E36="","",IF(AND($C36='Oneri di Urbanizzazione'!$E$49,$D36='Oneri di Urbanizzazione'!$E$51),IF(COUNTIF(AM$3:AM35,$E36)=0,$E36,""),""))</f>
        <v/>
      </c>
      <c r="AN36" s="1" t="str">
        <f aca="false">IF(F36="","",IF(AND($C36='Oneri di Urbanizzazione'!$E$49,$D36='Oneri di Urbanizzazione'!$E$51,$E36='Oneri di Urbanizzazione'!$E$53),IF(COUNTIF(AN$3:AN35,$F36)=0,$F36,""),""))</f>
        <v/>
      </c>
    </row>
    <row r="37" customFormat="false" ht="12.75" hidden="false" customHeight="false" outlineLevel="0" collapsed="false">
      <c r="B37" s="1075" t="str">
        <f aca="false">C37&amp;D37&amp;E37</f>
        <v>Lettera a) residenzialeRistrutturazione EdiliziaZona impropria</v>
      </c>
      <c r="C37" s="1001" t="s">
        <v>16836</v>
      </c>
      <c r="D37" s="1001" t="s">
        <v>527</v>
      </c>
      <c r="E37" s="1001" t="s">
        <v>16843</v>
      </c>
      <c r="F37" s="1001"/>
      <c r="G37" s="1001"/>
      <c r="H37" s="1001"/>
      <c r="I37" s="978" t="n">
        <v>1</v>
      </c>
      <c r="J37" s="978"/>
      <c r="V37" s="1" t="n">
        <f aca="false">+V36+1</f>
        <v>15</v>
      </c>
      <c r="W37" s="978" t="str">
        <f aca="false">IFERROR(VLOOKUP($V36,AD:AK,8,FALSE()),"")</f>
        <v/>
      </c>
      <c r="X37" s="978" t="str">
        <f aca="false">IFERROR(VLOOKUP($V37,AE:AL,8,FALSE()),"")</f>
        <v/>
      </c>
      <c r="Y37" s="978" t="str">
        <f aca="false">IFERROR(VLOOKUP($V37,AF:AM,8,FALSE()),"")</f>
        <v/>
      </c>
      <c r="Z37" s="978" t="str">
        <f aca="false">IFERROR(VLOOKUP($V37,AG:AN,8,FALSE()),"")</f>
        <v/>
      </c>
      <c r="AA37" s="978" t="str">
        <f aca="false">IFERROR(VLOOKUP($V37,AH:AO,8,FALSE()),"")</f>
        <v/>
      </c>
      <c r="AB37" s="978" t="str">
        <f aca="false">IFERROR(VLOOKUP($V37,AI:AP,8,FALSE()),"")</f>
        <v/>
      </c>
      <c r="AD37" s="1" t="str">
        <f aca="false">IF(AK37&lt;&gt;"",MAX(AD$3:AD36)+1,"")</f>
        <v/>
      </c>
      <c r="AE37" s="1" t="str">
        <f aca="false">IF(AL37&lt;&gt;"",MAX(AE$3:AE36)+1,"")</f>
        <v/>
      </c>
      <c r="AF37" s="1" t="str">
        <f aca="false">IF(AM37&lt;&gt;"",MAX(AF$3:AF36)+1,"")</f>
        <v/>
      </c>
      <c r="AG37" s="1" t="str">
        <f aca="false">IF(AN37&lt;&gt;"",MAX(AG$3:AG36)+1,"")</f>
        <v/>
      </c>
      <c r="AH37" s="1" t="str">
        <f aca="false">IF(AO37&lt;&gt;"",MAX(AH$3:AH36)+1,"")</f>
        <v/>
      </c>
      <c r="AI37" s="1" t="str">
        <f aca="false">IF(AP37&lt;&gt;"",MAX(AI$3:AI36)+1,"")</f>
        <v/>
      </c>
      <c r="AK37" s="1" t="str">
        <f aca="false">IF(C37="","",IF(COUNTIF($AK$3:AL36,C37)=0,C37,""))</f>
        <v/>
      </c>
      <c r="AL37" s="1" t="str">
        <f aca="false">IF(D37="","",IF($C37='Oneri di Urbanizzazione'!$E$49,IF(COUNTIF($AL$3:AL36,$D37)=0,$D37,""),""))</f>
        <v/>
      </c>
      <c r="AM37" s="1" t="str">
        <f aca="false">IF(E37="","",IF(AND($C37='Oneri di Urbanizzazione'!$E$49,$D37='Oneri di Urbanizzazione'!$E$51),IF(COUNTIF(AM$3:AM36,$E37)=0,$E37,""),""))</f>
        <v/>
      </c>
      <c r="AN37" s="1" t="str">
        <f aca="false">IF(F37="","",IF(AND($C37='Oneri di Urbanizzazione'!$E$49,$D37='Oneri di Urbanizzazione'!$E$51,$E37='Oneri di Urbanizzazione'!$E$53),IF(COUNTIF(AN$3:AN36,$F37)=0,$F37,""),""))</f>
        <v/>
      </c>
    </row>
    <row r="38" customFormat="false" ht="12.75" hidden="false" customHeight="false" outlineLevel="0" collapsed="false">
      <c r="B38" s="1075" t="str">
        <f aca="false">C38&amp;D38&amp;E38</f>
        <v>Lettera b) - serviziNuova realizzazione ed AmpliamentoZona omogenea A</v>
      </c>
      <c r="C38" s="1001" t="s">
        <v>16844</v>
      </c>
      <c r="D38" s="1001" t="s">
        <v>342</v>
      </c>
      <c r="E38" s="1001" t="s">
        <v>16837</v>
      </c>
      <c r="F38" s="1001"/>
      <c r="G38" s="1001"/>
      <c r="H38" s="1001"/>
      <c r="I38" s="978" t="n">
        <v>0.5</v>
      </c>
      <c r="J38" s="978"/>
      <c r="V38" s="1" t="n">
        <f aca="false">+V37+1</f>
        <v>16</v>
      </c>
      <c r="W38" s="978" t="str">
        <f aca="false">IFERROR(VLOOKUP($V37,AD:AK,8,FALSE()),"")</f>
        <v/>
      </c>
      <c r="X38" s="978" t="str">
        <f aca="false">IFERROR(VLOOKUP($V38,AE:AL,8,FALSE()),"")</f>
        <v/>
      </c>
      <c r="Y38" s="978" t="str">
        <f aca="false">IFERROR(VLOOKUP($V38,AF:AM,8,FALSE()),"")</f>
        <v/>
      </c>
      <c r="Z38" s="978" t="str">
        <f aca="false">IFERROR(VLOOKUP($V38,AG:AN,8,FALSE()),"")</f>
        <v/>
      </c>
      <c r="AA38" s="978" t="str">
        <f aca="false">IFERROR(VLOOKUP($V38,AH:AO,8,FALSE()),"")</f>
        <v/>
      </c>
      <c r="AB38" s="978" t="str">
        <f aca="false">IFERROR(VLOOKUP($V38,AI:AP,8,FALSE()),"")</f>
        <v/>
      </c>
      <c r="AD38" s="1" t="n">
        <f aca="false">IF(AK38&lt;&gt;"",MAX(AD$3:AD37)+1,"")</f>
        <v>2</v>
      </c>
      <c r="AE38" s="1" t="str">
        <f aca="false">IF(AL38&lt;&gt;"",MAX(AE$3:AE37)+1,"")</f>
        <v/>
      </c>
      <c r="AF38" s="1" t="str">
        <f aca="false">IF(AM38&lt;&gt;"",MAX(AF$3:AF37)+1,"")</f>
        <v/>
      </c>
      <c r="AG38" s="1" t="str">
        <f aca="false">IF(AN38&lt;&gt;"",MAX(AG$3:AG37)+1,"")</f>
        <v/>
      </c>
      <c r="AH38" s="1" t="str">
        <f aca="false">IF(AO38&lt;&gt;"",MAX(AH$3:AH37)+1,"")</f>
        <v/>
      </c>
      <c r="AI38" s="1" t="str">
        <f aca="false">IF(AP38&lt;&gt;"",MAX(AI$3:AI37)+1,"")</f>
        <v/>
      </c>
      <c r="AK38" s="1" t="str">
        <f aca="false">IF(C38="","",IF(COUNTIF($AK$3:AL37,C38)=0,C38,""))</f>
        <v>Lettera b) - servizi</v>
      </c>
      <c r="AL38" s="1" t="str">
        <f aca="false">IF(D38="","",IF($C38='Oneri di Urbanizzazione'!$E$49,IF(COUNTIF($AL$3:AL37,$D38)=0,$D38,""),""))</f>
        <v/>
      </c>
      <c r="AM38" s="1" t="str">
        <f aca="false">IF(E38="","",IF(AND($C38='Oneri di Urbanizzazione'!$E$49,$D38='Oneri di Urbanizzazione'!$E$51),IF(COUNTIF(AM$3:AM37,$E38)=0,$E38,""),""))</f>
        <v/>
      </c>
      <c r="AN38" s="1" t="str">
        <f aca="false">IF(F38="","",IF(AND($C38='Oneri di Urbanizzazione'!$E$49,$D38='Oneri di Urbanizzazione'!$E$51,$E38='Oneri di Urbanizzazione'!$E$53),IF(COUNTIF(AN$3:AN37,$F38)=0,$F38,""),""))</f>
        <v/>
      </c>
    </row>
    <row r="39" customFormat="false" ht="12.75" hidden="false" customHeight="false" outlineLevel="0" collapsed="false">
      <c r="B39" s="1075" t="str">
        <f aca="false">C39&amp;D39&amp;E39</f>
        <v>Lettera b) - serviziRistrutturazione EdiliziaZona omogenea A</v>
      </c>
      <c r="C39" s="1001" t="s">
        <v>16844</v>
      </c>
      <c r="D39" s="1001" t="s">
        <v>527</v>
      </c>
      <c r="E39" s="1001" t="s">
        <v>16837</v>
      </c>
      <c r="F39" s="1001"/>
      <c r="G39" s="1001"/>
      <c r="H39" s="1001"/>
      <c r="I39" s="978" t="n">
        <v>0.1</v>
      </c>
      <c r="J39" s="978"/>
      <c r="V39" s="1" t="n">
        <f aca="false">+V38+1</f>
        <v>17</v>
      </c>
      <c r="W39" s="978" t="str">
        <f aca="false">IFERROR(VLOOKUP($V38,AD:AK,8,FALSE()),"")</f>
        <v/>
      </c>
      <c r="X39" s="978" t="str">
        <f aca="false">IFERROR(VLOOKUP($V39,AE:AL,8,FALSE()),"")</f>
        <v/>
      </c>
      <c r="Y39" s="978" t="str">
        <f aca="false">IFERROR(VLOOKUP($V39,AF:AM,8,FALSE()),"")</f>
        <v/>
      </c>
      <c r="Z39" s="978" t="str">
        <f aca="false">IFERROR(VLOOKUP($V39,AG:AN,8,FALSE()),"")</f>
        <v/>
      </c>
      <c r="AA39" s="978" t="str">
        <f aca="false">IFERROR(VLOOKUP($V39,AH:AO,8,FALSE()),"")</f>
        <v/>
      </c>
      <c r="AB39" s="978" t="str">
        <f aca="false">IFERROR(VLOOKUP($V39,AI:AP,8,FALSE()),"")</f>
        <v/>
      </c>
      <c r="AD39" s="1" t="str">
        <f aca="false">IF(AK39&lt;&gt;"",MAX(AD$3:AD38)+1,"")</f>
        <v/>
      </c>
      <c r="AE39" s="1" t="str">
        <f aca="false">IF(AL39&lt;&gt;"",MAX(AE$3:AE38)+1,"")</f>
        <v/>
      </c>
      <c r="AF39" s="1" t="str">
        <f aca="false">IF(AM39&lt;&gt;"",MAX(AF$3:AF38)+1,"")</f>
        <v/>
      </c>
      <c r="AG39" s="1" t="str">
        <f aca="false">IF(AN39&lt;&gt;"",MAX(AG$3:AG38)+1,"")</f>
        <v/>
      </c>
      <c r="AH39" s="1" t="str">
        <f aca="false">IF(AO39&lt;&gt;"",MAX(AH$3:AH38)+1,"")</f>
        <v/>
      </c>
      <c r="AI39" s="1" t="str">
        <f aca="false">IF(AP39&lt;&gt;"",MAX(AI$3:AI38)+1,"")</f>
        <v/>
      </c>
      <c r="AK39" s="1" t="str">
        <f aca="false">IF(C39="","",IF(COUNTIF($AK$3:AL38,C39)=0,C39,""))</f>
        <v/>
      </c>
      <c r="AL39" s="1" t="str">
        <f aca="false">IF(D39="","",IF($C39='Oneri di Urbanizzazione'!$E$49,IF(COUNTIF($AL$3:AL38,$D39)=0,$D39,""),""))</f>
        <v/>
      </c>
      <c r="AM39" s="1" t="str">
        <f aca="false">IF(E39="","",IF(AND($C39='Oneri di Urbanizzazione'!$E$49,$D39='Oneri di Urbanizzazione'!$E$51),IF(COUNTIF(AM$3:AM38,$E39)=0,$E39,""),""))</f>
        <v/>
      </c>
      <c r="AN39" s="1" t="str">
        <f aca="false">IF(F39="","",IF(AND($C39='Oneri di Urbanizzazione'!$E$49,$D39='Oneri di Urbanizzazione'!$E$51,$E39='Oneri di Urbanizzazione'!$E$53),IF(COUNTIF(AN$3:AN38,$F39)=0,$F39,""),""))</f>
        <v/>
      </c>
    </row>
    <row r="40" customFormat="false" ht="12.75" hidden="false" customHeight="false" outlineLevel="0" collapsed="false">
      <c r="B40" s="1075" t="str">
        <f aca="false">C40&amp;D40&amp;E40</f>
        <v>Lettera b) - serviziNuova realizzazione ed AmpliamentoZona omogenea B</v>
      </c>
      <c r="C40" s="1001" t="s">
        <v>16844</v>
      </c>
      <c r="D40" s="1001" t="s">
        <v>342</v>
      </c>
      <c r="E40" s="1001" t="s">
        <v>16838</v>
      </c>
      <c r="F40" s="1001"/>
      <c r="G40" s="1001"/>
      <c r="H40" s="1001"/>
      <c r="I40" s="978" t="n">
        <v>0.5</v>
      </c>
      <c r="J40" s="978"/>
      <c r="V40" s="1" t="n">
        <f aca="false">+V39+1</f>
        <v>18</v>
      </c>
      <c r="W40" s="978" t="str">
        <f aca="false">IFERROR(VLOOKUP($V39,AD:AK,8,FALSE()),"")</f>
        <v/>
      </c>
      <c r="X40" s="978" t="str">
        <f aca="false">IFERROR(VLOOKUP($V40,AE:AL,8,FALSE()),"")</f>
        <v/>
      </c>
      <c r="Y40" s="978" t="str">
        <f aca="false">IFERROR(VLOOKUP($V40,AF:AM,8,FALSE()),"")</f>
        <v/>
      </c>
      <c r="Z40" s="978" t="str">
        <f aca="false">IFERROR(VLOOKUP($V40,AG:AN,8,FALSE()),"")</f>
        <v/>
      </c>
      <c r="AA40" s="978" t="str">
        <f aca="false">IFERROR(VLOOKUP($V40,AH:AO,8,FALSE()),"")</f>
        <v/>
      </c>
      <c r="AB40" s="978" t="str">
        <f aca="false">IFERROR(VLOOKUP($V40,AI:AP,8,FALSE()),"")</f>
        <v/>
      </c>
      <c r="AD40" s="1" t="str">
        <f aca="false">IF(AK40&lt;&gt;"",MAX(AD$3:AD39)+1,"")</f>
        <v/>
      </c>
      <c r="AE40" s="1" t="str">
        <f aca="false">IF(AL40&lt;&gt;"",MAX(AE$3:AE39)+1,"")</f>
        <v/>
      </c>
      <c r="AF40" s="1" t="str">
        <f aca="false">IF(AM40&lt;&gt;"",MAX(AF$3:AF39)+1,"")</f>
        <v/>
      </c>
      <c r="AG40" s="1" t="str">
        <f aca="false">IF(AN40&lt;&gt;"",MAX(AG$3:AG39)+1,"")</f>
        <v/>
      </c>
      <c r="AH40" s="1" t="str">
        <f aca="false">IF(AO40&lt;&gt;"",MAX(AH$3:AH39)+1,"")</f>
        <v/>
      </c>
      <c r="AI40" s="1" t="str">
        <f aca="false">IF(AP40&lt;&gt;"",MAX(AI$3:AI39)+1,"")</f>
        <v/>
      </c>
      <c r="AK40" s="1" t="str">
        <f aca="false">IF(C40="","",IF(COUNTIF($AK$3:AL39,C40)=0,C40,""))</f>
        <v/>
      </c>
      <c r="AL40" s="1" t="str">
        <f aca="false">IF(D40="","",IF($C40='Oneri di Urbanizzazione'!$E$49,IF(COUNTIF($AL$3:AL39,$D40)=0,$D40,""),""))</f>
        <v/>
      </c>
      <c r="AM40" s="1" t="str">
        <f aca="false">IF(E40="","",IF(AND($C40='Oneri di Urbanizzazione'!$E$49,$D40='Oneri di Urbanizzazione'!$E$51),IF(COUNTIF(AM$3:AM39,$E40)=0,$E40,""),""))</f>
        <v/>
      </c>
      <c r="AN40" s="1" t="str">
        <f aca="false">IF(F40="","",IF(AND($C40='Oneri di Urbanizzazione'!$E$49,$D40='Oneri di Urbanizzazione'!$E$51,$E40='Oneri di Urbanizzazione'!$E$53),IF(COUNTIF(AN$3:AN39,$F40)=0,$F40,""),""))</f>
        <v/>
      </c>
    </row>
    <row r="41" customFormat="false" ht="12.75" hidden="false" customHeight="false" outlineLevel="0" collapsed="false">
      <c r="B41" s="1075" t="str">
        <f aca="false">C41&amp;D41&amp;E41</f>
        <v>Lettera b) - serviziRistrutturazione EdiliziaZona omogenea B</v>
      </c>
      <c r="C41" s="1001" t="s">
        <v>16844</v>
      </c>
      <c r="D41" s="1001" t="s">
        <v>527</v>
      </c>
      <c r="E41" s="1001" t="s">
        <v>16838</v>
      </c>
      <c r="F41" s="1001"/>
      <c r="G41" s="1001"/>
      <c r="H41" s="1001"/>
      <c r="I41" s="978" t="n">
        <v>0.2</v>
      </c>
      <c r="J41" s="978"/>
      <c r="V41" s="1" t="n">
        <f aca="false">+V40+1</f>
        <v>19</v>
      </c>
      <c r="W41" s="978" t="str">
        <f aca="false">IFERROR(VLOOKUP($V40,AD:AK,8,FALSE()),"")</f>
        <v/>
      </c>
      <c r="X41" s="978" t="str">
        <f aca="false">IFERROR(VLOOKUP($V41,AE:AL,8,FALSE()),"")</f>
        <v/>
      </c>
      <c r="Y41" s="978" t="str">
        <f aca="false">IFERROR(VLOOKUP($V41,AF:AM,8,FALSE()),"")</f>
        <v/>
      </c>
      <c r="Z41" s="978" t="str">
        <f aca="false">IFERROR(VLOOKUP($V41,AG:AN,8,FALSE()),"")</f>
        <v/>
      </c>
      <c r="AA41" s="978" t="str">
        <f aca="false">IFERROR(VLOOKUP($V41,AH:AO,8,FALSE()),"")</f>
        <v/>
      </c>
      <c r="AB41" s="978" t="str">
        <f aca="false">IFERROR(VLOOKUP($V41,AI:AP,8,FALSE()),"")</f>
        <v/>
      </c>
      <c r="AD41" s="1" t="str">
        <f aca="false">IF(AK41&lt;&gt;"",MAX(AD$3:AD40)+1,"")</f>
        <v/>
      </c>
      <c r="AE41" s="1" t="str">
        <f aca="false">IF(AL41&lt;&gt;"",MAX(AE$3:AE40)+1,"")</f>
        <v/>
      </c>
      <c r="AF41" s="1" t="str">
        <f aca="false">IF(AM41&lt;&gt;"",MAX(AF$3:AF40)+1,"")</f>
        <v/>
      </c>
      <c r="AG41" s="1" t="str">
        <f aca="false">IF(AN41&lt;&gt;"",MAX(AG$3:AG40)+1,"")</f>
        <v/>
      </c>
      <c r="AH41" s="1" t="str">
        <f aca="false">IF(AO41&lt;&gt;"",MAX(AH$3:AH40)+1,"")</f>
        <v/>
      </c>
      <c r="AI41" s="1" t="str">
        <f aca="false">IF(AP41&lt;&gt;"",MAX(AI$3:AI40)+1,"")</f>
        <v/>
      </c>
      <c r="AK41" s="1" t="str">
        <f aca="false">IF(C41="","",IF(COUNTIF($AK$3:AL40,C41)=0,C41,""))</f>
        <v/>
      </c>
      <c r="AL41" s="1" t="str">
        <f aca="false">IF(D41="","",IF($C41='Oneri di Urbanizzazione'!$E$49,IF(COUNTIF($AL$3:AL40,$D41)=0,$D41,""),""))</f>
        <v/>
      </c>
      <c r="AM41" s="1" t="str">
        <f aca="false">IF(E41="","",IF(AND($C41='Oneri di Urbanizzazione'!$E$49,$D41='Oneri di Urbanizzazione'!$E$51),IF(COUNTIF(AM$3:AM40,$E41)=0,$E41,""),""))</f>
        <v/>
      </c>
      <c r="AN41" s="1" t="str">
        <f aca="false">IF(F41="","",IF(AND($C41='Oneri di Urbanizzazione'!$E$49,$D41='Oneri di Urbanizzazione'!$E$51,$E41='Oneri di Urbanizzazione'!$E$53),IF(COUNTIF(AN$3:AN40,$F41)=0,$F41,""),""))</f>
        <v/>
      </c>
    </row>
    <row r="42" customFormat="false" ht="12.75" hidden="false" customHeight="false" outlineLevel="0" collapsed="false">
      <c r="B42" s="1075" t="str">
        <f aca="false">C42&amp;D42&amp;E42</f>
        <v>Lettera b) - serviziNuova realizzazione ed AmpliamentoZona omogenea C</v>
      </c>
      <c r="C42" s="1001" t="s">
        <v>16844</v>
      </c>
      <c r="D42" s="1001" t="s">
        <v>342</v>
      </c>
      <c r="E42" s="1001" t="s">
        <v>16839</v>
      </c>
      <c r="F42" s="1001"/>
      <c r="G42" s="1001"/>
      <c r="H42" s="1001"/>
      <c r="I42" s="978" t="n">
        <v>0.9</v>
      </c>
      <c r="J42" s="978"/>
      <c r="V42" s="1" t="n">
        <f aca="false">+V41+1</f>
        <v>20</v>
      </c>
      <c r="W42" s="978" t="str">
        <f aca="false">IFERROR(VLOOKUP($V41,AD:AK,8,FALSE()),"")</f>
        <v/>
      </c>
      <c r="X42" s="978" t="str">
        <f aca="false">IFERROR(VLOOKUP($V42,AE:AL,8,FALSE()),"")</f>
        <v/>
      </c>
      <c r="Y42" s="978" t="str">
        <f aca="false">IFERROR(VLOOKUP($V42,AF:AM,8,FALSE()),"")</f>
        <v/>
      </c>
      <c r="Z42" s="978" t="str">
        <f aca="false">IFERROR(VLOOKUP($V42,AG:AN,8,FALSE()),"")</f>
        <v/>
      </c>
      <c r="AA42" s="978" t="str">
        <f aca="false">IFERROR(VLOOKUP($V42,AH:AO,8,FALSE()),"")</f>
        <v/>
      </c>
      <c r="AB42" s="978" t="str">
        <f aca="false">IFERROR(VLOOKUP($V42,AI:AP,8,FALSE()),"")</f>
        <v/>
      </c>
      <c r="AD42" s="1" t="str">
        <f aca="false">IF(AK42&lt;&gt;"",MAX(AD$3:AD41)+1,"")</f>
        <v/>
      </c>
      <c r="AE42" s="1" t="str">
        <f aca="false">IF(AL42&lt;&gt;"",MAX(AE$3:AE41)+1,"")</f>
        <v/>
      </c>
      <c r="AF42" s="1" t="str">
        <f aca="false">IF(AM42&lt;&gt;"",MAX(AF$3:AF41)+1,"")</f>
        <v/>
      </c>
      <c r="AG42" s="1" t="str">
        <f aca="false">IF(AN42&lt;&gt;"",MAX(AG$3:AG41)+1,"")</f>
        <v/>
      </c>
      <c r="AH42" s="1" t="str">
        <f aca="false">IF(AO42&lt;&gt;"",MAX(AH$3:AH41)+1,"")</f>
        <v/>
      </c>
      <c r="AI42" s="1" t="str">
        <f aca="false">IF(AP42&lt;&gt;"",MAX(AI$3:AI41)+1,"")</f>
        <v/>
      </c>
      <c r="AK42" s="1" t="str">
        <f aca="false">IF(C42="","",IF(COUNTIF($AK$3:AL41,C42)=0,C42,""))</f>
        <v/>
      </c>
      <c r="AL42" s="1" t="str">
        <f aca="false">IF(D42="","",IF($C42='Oneri di Urbanizzazione'!$E$49,IF(COUNTIF($AL$3:AL41,$D42)=0,$D42,""),""))</f>
        <v/>
      </c>
      <c r="AM42" s="1" t="str">
        <f aca="false">IF(E42="","",IF(AND($C42='Oneri di Urbanizzazione'!$E$49,$D42='Oneri di Urbanizzazione'!$E$51),IF(COUNTIF(AM$3:AM41,$E42)=0,$E42,""),""))</f>
        <v/>
      </c>
      <c r="AN42" s="1" t="str">
        <f aca="false">IF(F42="","",IF(AND($C42='Oneri di Urbanizzazione'!$E$49,$D42='Oneri di Urbanizzazione'!$E$51,$E42='Oneri di Urbanizzazione'!$E$53),IF(COUNTIF(AN$3:AN41,$F42)=0,$F42,""),""))</f>
        <v/>
      </c>
    </row>
    <row r="43" customFormat="false" ht="12.75" hidden="false" customHeight="false" outlineLevel="0" collapsed="false">
      <c r="B43" s="1075" t="str">
        <f aca="false">C43&amp;D43&amp;E43</f>
        <v>Lettera b) - serviziRistrutturazione EdiliziaZona omogenea C</v>
      </c>
      <c r="C43" s="1001" t="s">
        <v>16844</v>
      </c>
      <c r="D43" s="1001" t="s">
        <v>527</v>
      </c>
      <c r="E43" s="1001" t="s">
        <v>16839</v>
      </c>
      <c r="F43" s="1001"/>
      <c r="G43" s="1001"/>
      <c r="H43" s="1001"/>
      <c r="I43" s="978" t="n">
        <v>0.5</v>
      </c>
      <c r="J43" s="978"/>
      <c r="V43" s="1" t="n">
        <f aca="false">+V42+1</f>
        <v>21</v>
      </c>
      <c r="W43" s="978" t="str">
        <f aca="false">IFERROR(VLOOKUP($V42,AD:AK,8,FALSE()),"")</f>
        <v/>
      </c>
      <c r="X43" s="978" t="str">
        <f aca="false">IFERROR(VLOOKUP($V43,AE:AL,8,FALSE()),"")</f>
        <v/>
      </c>
      <c r="Y43" s="978" t="str">
        <f aca="false">IFERROR(VLOOKUP($V43,AF:AM,8,FALSE()),"")</f>
        <v/>
      </c>
      <c r="Z43" s="978" t="str">
        <f aca="false">IFERROR(VLOOKUP($V43,AG:AN,8,FALSE()),"")</f>
        <v/>
      </c>
      <c r="AA43" s="978" t="str">
        <f aca="false">IFERROR(VLOOKUP($V43,AH:AO,8,FALSE()),"")</f>
        <v/>
      </c>
      <c r="AB43" s="978" t="str">
        <f aca="false">IFERROR(VLOOKUP($V43,AI:AP,8,FALSE()),"")</f>
        <v/>
      </c>
      <c r="AD43" s="1" t="str">
        <f aca="false">IF(AK43&lt;&gt;"",MAX(AD$3:AD42)+1,"")</f>
        <v/>
      </c>
      <c r="AE43" s="1" t="str">
        <f aca="false">IF(AL43&lt;&gt;"",MAX(AE$3:AE42)+1,"")</f>
        <v/>
      </c>
      <c r="AF43" s="1" t="str">
        <f aca="false">IF(AM43&lt;&gt;"",MAX(AF$3:AF42)+1,"")</f>
        <v/>
      </c>
      <c r="AG43" s="1" t="str">
        <f aca="false">IF(AN43&lt;&gt;"",MAX(AG$3:AG42)+1,"")</f>
        <v/>
      </c>
      <c r="AH43" s="1" t="str">
        <f aca="false">IF(AO43&lt;&gt;"",MAX(AH$3:AH42)+1,"")</f>
        <v/>
      </c>
      <c r="AI43" s="1" t="str">
        <f aca="false">IF(AP43&lt;&gt;"",MAX(AI$3:AI42)+1,"")</f>
        <v/>
      </c>
      <c r="AK43" s="1" t="str">
        <f aca="false">IF(C43="","",IF(COUNTIF($AK$3:AL42,C43)=0,C43,""))</f>
        <v/>
      </c>
      <c r="AL43" s="1" t="str">
        <f aca="false">IF(D43="","",IF($C43='Oneri di Urbanizzazione'!$E$49,IF(COUNTIF($AL$3:AL42,$D43)=0,$D43,""),""))</f>
        <v/>
      </c>
      <c r="AM43" s="1" t="str">
        <f aca="false">IF(E43="","",IF(AND($C43='Oneri di Urbanizzazione'!$E$49,$D43='Oneri di Urbanizzazione'!$E$51),IF(COUNTIF(AM$3:AM42,$E43)=0,$E43,""),""))</f>
        <v/>
      </c>
      <c r="AN43" s="1" t="str">
        <f aca="false">IF(F43="","",IF(AND($C43='Oneri di Urbanizzazione'!$E$49,$D43='Oneri di Urbanizzazione'!$E$51,$E43='Oneri di Urbanizzazione'!$E$53),IF(COUNTIF(AN$3:AN42,$F43)=0,$F43,""),""))</f>
        <v/>
      </c>
    </row>
    <row r="44" customFormat="false" ht="12.75" hidden="false" customHeight="false" outlineLevel="0" collapsed="false">
      <c r="B44" s="1075" t="str">
        <f aca="false">C44&amp;D44&amp;E44</f>
        <v>Lettera b) - serviziNuova realizzazione ed AmpliamentoZona omogenea D</v>
      </c>
      <c r="C44" s="1001" t="s">
        <v>16844</v>
      </c>
      <c r="D44" s="1001" t="s">
        <v>342</v>
      </c>
      <c r="E44" s="1001" t="s">
        <v>343</v>
      </c>
      <c r="F44" s="1001"/>
      <c r="G44" s="1001"/>
      <c r="H44" s="1001"/>
      <c r="I44" s="978" t="n">
        <v>0.5</v>
      </c>
      <c r="J44" s="978"/>
      <c r="V44" s="1" t="n">
        <f aca="false">+V43+1</f>
        <v>22</v>
      </c>
      <c r="W44" s="978" t="str">
        <f aca="false">IFERROR(VLOOKUP($V43,AD:AK,8,FALSE()),"")</f>
        <v/>
      </c>
      <c r="X44" s="978" t="str">
        <f aca="false">IFERROR(VLOOKUP($V44,AE:AL,8,FALSE()),"")</f>
        <v/>
      </c>
      <c r="Y44" s="978" t="str">
        <f aca="false">IFERROR(VLOOKUP($V44,AF:AM,8,FALSE()),"")</f>
        <v/>
      </c>
      <c r="Z44" s="978" t="str">
        <f aca="false">IFERROR(VLOOKUP($V44,AG:AN,8,FALSE()),"")</f>
        <v/>
      </c>
      <c r="AA44" s="978" t="str">
        <f aca="false">IFERROR(VLOOKUP($V44,AH:AO,8,FALSE()),"")</f>
        <v/>
      </c>
      <c r="AB44" s="978" t="str">
        <f aca="false">IFERROR(VLOOKUP($V44,AI:AP,8,FALSE()),"")</f>
        <v/>
      </c>
      <c r="AD44" s="1" t="str">
        <f aca="false">IF(AK44&lt;&gt;"",MAX(AD$3:AD43)+1,"")</f>
        <v/>
      </c>
      <c r="AE44" s="1" t="str">
        <f aca="false">IF(AL44&lt;&gt;"",MAX(AE$3:AE43)+1,"")</f>
        <v/>
      </c>
      <c r="AF44" s="1" t="str">
        <f aca="false">IF(AM44&lt;&gt;"",MAX(AF$3:AF43)+1,"")</f>
        <v/>
      </c>
      <c r="AG44" s="1" t="str">
        <f aca="false">IF(AN44&lt;&gt;"",MAX(AG$3:AG43)+1,"")</f>
        <v/>
      </c>
      <c r="AH44" s="1" t="str">
        <f aca="false">IF(AO44&lt;&gt;"",MAX(AH$3:AH43)+1,"")</f>
        <v/>
      </c>
      <c r="AI44" s="1" t="str">
        <f aca="false">IF(AP44&lt;&gt;"",MAX(AI$3:AI43)+1,"")</f>
        <v/>
      </c>
      <c r="AK44" s="1" t="str">
        <f aca="false">IF(C44="","",IF(COUNTIF($AK$3:AL43,C44)=0,C44,""))</f>
        <v/>
      </c>
      <c r="AL44" s="1" t="str">
        <f aca="false">IF(D44="","",IF($C44='Oneri di Urbanizzazione'!$E$49,IF(COUNTIF($AL$3:AL43,$D44)=0,$D44,""),""))</f>
        <v/>
      </c>
      <c r="AM44" s="1" t="str">
        <f aca="false">IF(E44="","",IF(AND($C44='Oneri di Urbanizzazione'!$E$49,$D44='Oneri di Urbanizzazione'!$E$51),IF(COUNTIF(AM$3:AM43,$E44)=0,$E44,""),""))</f>
        <v/>
      </c>
      <c r="AN44" s="1" t="str">
        <f aca="false">IF(F44="","",IF(AND($C44='Oneri di Urbanizzazione'!$E$49,$D44='Oneri di Urbanizzazione'!$E$51,$E44='Oneri di Urbanizzazione'!$E$53),IF(COUNTIF(AN$3:AN43,$F44)=0,$F44,""),""))</f>
        <v/>
      </c>
    </row>
    <row r="45" customFormat="false" ht="12.75" hidden="false" customHeight="false" outlineLevel="0" collapsed="false">
      <c r="B45" s="1075" t="str">
        <f aca="false">C45&amp;D45&amp;E45</f>
        <v>Lettera b) - serviziRistrutturazione EdiliziaZona omogenea D</v>
      </c>
      <c r="C45" s="1001" t="s">
        <v>16844</v>
      </c>
      <c r="D45" s="1001" t="s">
        <v>527</v>
      </c>
      <c r="E45" s="1001" t="s">
        <v>343</v>
      </c>
      <c r="F45" s="1001"/>
      <c r="G45" s="1001"/>
      <c r="H45" s="1001"/>
      <c r="I45" s="978" t="n">
        <v>0.2</v>
      </c>
      <c r="J45" s="978"/>
      <c r="V45" s="1" t="n">
        <f aca="false">+V44+1</f>
        <v>23</v>
      </c>
      <c r="W45" s="978" t="str">
        <f aca="false">IFERROR(VLOOKUP($V44,AD:AK,8,FALSE()),"")</f>
        <v/>
      </c>
      <c r="X45" s="978" t="str">
        <f aca="false">IFERROR(VLOOKUP($V45,AE:AL,8,FALSE()),"")</f>
        <v/>
      </c>
      <c r="Y45" s="978" t="str">
        <f aca="false">IFERROR(VLOOKUP($V45,AF:AM,8,FALSE()),"")</f>
        <v/>
      </c>
      <c r="Z45" s="978" t="str">
        <f aca="false">IFERROR(VLOOKUP($V45,AG:AN,8,FALSE()),"")</f>
        <v/>
      </c>
      <c r="AA45" s="978" t="str">
        <f aca="false">IFERROR(VLOOKUP($V45,AH:AO,8,FALSE()),"")</f>
        <v/>
      </c>
      <c r="AB45" s="978" t="str">
        <f aca="false">IFERROR(VLOOKUP($V45,AI:AP,8,FALSE()),"")</f>
        <v/>
      </c>
      <c r="AD45" s="1" t="str">
        <f aca="false">IF(AK45&lt;&gt;"",MAX(AD$3:AD44)+1,"")</f>
        <v/>
      </c>
      <c r="AE45" s="1" t="str">
        <f aca="false">IF(AL45&lt;&gt;"",MAX(AE$3:AE44)+1,"")</f>
        <v/>
      </c>
      <c r="AF45" s="1" t="str">
        <f aca="false">IF(AM45&lt;&gt;"",MAX(AF$3:AF44)+1,"")</f>
        <v/>
      </c>
      <c r="AG45" s="1" t="str">
        <f aca="false">IF(AN45&lt;&gt;"",MAX(AG$3:AG44)+1,"")</f>
        <v/>
      </c>
      <c r="AH45" s="1" t="str">
        <f aca="false">IF(AO45&lt;&gt;"",MAX(AH$3:AH44)+1,"")</f>
        <v/>
      </c>
      <c r="AI45" s="1" t="str">
        <f aca="false">IF(AP45&lt;&gt;"",MAX(AI$3:AI44)+1,"")</f>
        <v/>
      </c>
      <c r="AK45" s="1" t="str">
        <f aca="false">IF(C45="","",IF(COUNTIF($AK$3:AL44,C45)=0,C45,""))</f>
        <v/>
      </c>
      <c r="AL45" s="1" t="str">
        <f aca="false">IF(D45="","",IF($C45='Oneri di Urbanizzazione'!$E$49,IF(COUNTIF($AL$3:AL44,$D45)=0,$D45,""),""))</f>
        <v/>
      </c>
      <c r="AM45" s="1" t="str">
        <f aca="false">IF(E45="","",IF(AND($C45='Oneri di Urbanizzazione'!$E$49,$D45='Oneri di Urbanizzazione'!$E$51),IF(COUNTIF(AM$3:AM44,$E45)=0,$E45,""),""))</f>
        <v/>
      </c>
      <c r="AN45" s="1" t="str">
        <f aca="false">IF(F45="","",IF(AND($C45='Oneri di Urbanizzazione'!$E$49,$D45='Oneri di Urbanizzazione'!$E$51,$E45='Oneri di Urbanizzazione'!$E$53),IF(COUNTIF(AN$3:AN44,$F45)=0,$F45,""),""))</f>
        <v/>
      </c>
    </row>
    <row r="46" customFormat="false" ht="12.75" hidden="false" customHeight="false" outlineLevel="0" collapsed="false">
      <c r="B46" s="1075" t="str">
        <f aca="false">C46&amp;D46&amp;E46</f>
        <v>Lettera b) - serviziNuova realizzazione ed AmpliamentoZona omogenea E</v>
      </c>
      <c r="C46" s="1001" t="s">
        <v>16844</v>
      </c>
      <c r="D46" s="1001" t="s">
        <v>342</v>
      </c>
      <c r="E46" s="1001" t="s">
        <v>16840</v>
      </c>
      <c r="F46" s="1001"/>
      <c r="G46" s="1001"/>
      <c r="H46" s="1001"/>
      <c r="I46" s="978" t="n">
        <v>1</v>
      </c>
      <c r="J46" s="978"/>
      <c r="V46" s="1" t="n">
        <f aca="false">+V45+1</f>
        <v>24</v>
      </c>
      <c r="W46" s="978" t="str">
        <f aca="false">IFERROR(VLOOKUP($V45,AD:AK,8,FALSE()),"")</f>
        <v/>
      </c>
      <c r="X46" s="978" t="str">
        <f aca="false">IFERROR(VLOOKUP($V46,AE:AL,8,FALSE()),"")</f>
        <v/>
      </c>
      <c r="Y46" s="978" t="str">
        <f aca="false">IFERROR(VLOOKUP($V46,AF:AM,8,FALSE()),"")</f>
        <v/>
      </c>
      <c r="Z46" s="978" t="str">
        <f aca="false">IFERROR(VLOOKUP($V46,AG:AN,8,FALSE()),"")</f>
        <v/>
      </c>
      <c r="AA46" s="978" t="str">
        <f aca="false">IFERROR(VLOOKUP($V46,AH:AO,8,FALSE()),"")</f>
        <v/>
      </c>
      <c r="AB46" s="978" t="str">
        <f aca="false">IFERROR(VLOOKUP($V46,AI:AP,8,FALSE()),"")</f>
        <v/>
      </c>
      <c r="AD46" s="1" t="str">
        <f aca="false">IF(AK46&lt;&gt;"",MAX(AD$3:AD45)+1,"")</f>
        <v/>
      </c>
      <c r="AE46" s="1" t="str">
        <f aca="false">IF(AL46&lt;&gt;"",MAX(AE$3:AE45)+1,"")</f>
        <v/>
      </c>
      <c r="AF46" s="1" t="str">
        <f aca="false">IF(AM46&lt;&gt;"",MAX(AF$3:AF45)+1,"")</f>
        <v/>
      </c>
      <c r="AG46" s="1" t="str">
        <f aca="false">IF(AN46&lt;&gt;"",MAX(AG$3:AG45)+1,"")</f>
        <v/>
      </c>
      <c r="AH46" s="1" t="str">
        <f aca="false">IF(AO46&lt;&gt;"",MAX(AH$3:AH45)+1,"")</f>
        <v/>
      </c>
      <c r="AI46" s="1" t="str">
        <f aca="false">IF(AP46&lt;&gt;"",MAX(AI$3:AI45)+1,"")</f>
        <v/>
      </c>
      <c r="AK46" s="1" t="str">
        <f aca="false">IF(C46="","",IF(COUNTIF($AK$3:AL45,C46)=0,C46,""))</f>
        <v/>
      </c>
      <c r="AL46" s="1" t="str">
        <f aca="false">IF(D46="","",IF($C46='Oneri di Urbanizzazione'!$E$49,IF(COUNTIF($AL$3:AL45,$D46)=0,$D46,""),""))</f>
        <v/>
      </c>
      <c r="AM46" s="1" t="str">
        <f aca="false">IF(E46="","",IF(AND($C46='Oneri di Urbanizzazione'!$E$49,$D46='Oneri di Urbanizzazione'!$E$51),IF(COUNTIF(AM$3:AM45,$E46)=0,$E46,""),""))</f>
        <v/>
      </c>
      <c r="AN46" s="1" t="str">
        <f aca="false">IF(F46="","",IF(AND($C46='Oneri di Urbanizzazione'!$E$49,$D46='Oneri di Urbanizzazione'!$E$51,$E46='Oneri di Urbanizzazione'!$E$53),IF(COUNTIF(AN$3:AN45,$F46)=0,$F46,""),""))</f>
        <v/>
      </c>
    </row>
    <row r="47" customFormat="false" ht="12.75" hidden="false" customHeight="false" outlineLevel="0" collapsed="false">
      <c r="B47" s="1075" t="str">
        <f aca="false">C47&amp;D47&amp;E47</f>
        <v>Lettera b) - serviziRistrutturazione EdiliziaZona omogenea E</v>
      </c>
      <c r="C47" s="1001" t="s">
        <v>16844</v>
      </c>
      <c r="D47" s="1001" t="s">
        <v>527</v>
      </c>
      <c r="E47" s="1001" t="s">
        <v>16840</v>
      </c>
      <c r="F47" s="1001"/>
      <c r="G47" s="1001"/>
      <c r="H47" s="1001"/>
      <c r="I47" s="978" t="n">
        <v>0.6</v>
      </c>
      <c r="J47" s="978"/>
      <c r="V47" s="1" t="n">
        <f aca="false">+V46+1</f>
        <v>25</v>
      </c>
      <c r="W47" s="978" t="str">
        <f aca="false">IFERROR(VLOOKUP($V46,AD:AK,8,FALSE()),"")</f>
        <v/>
      </c>
      <c r="X47" s="978" t="str">
        <f aca="false">IFERROR(VLOOKUP($V47,AE:AL,8,FALSE()),"")</f>
        <v/>
      </c>
      <c r="Y47" s="978" t="str">
        <f aca="false">IFERROR(VLOOKUP($V47,AF:AM,8,FALSE()),"")</f>
        <v/>
      </c>
      <c r="Z47" s="978" t="str">
        <f aca="false">IFERROR(VLOOKUP($V47,AG:AN,8,FALSE()),"")</f>
        <v/>
      </c>
      <c r="AA47" s="978" t="str">
        <f aca="false">IFERROR(VLOOKUP($V47,AH:AO,8,FALSE()),"")</f>
        <v/>
      </c>
      <c r="AB47" s="978" t="str">
        <f aca="false">IFERROR(VLOOKUP($V47,AI:AP,8,FALSE()),"")</f>
        <v/>
      </c>
      <c r="AD47" s="1" t="str">
        <f aca="false">IF(AK47&lt;&gt;"",MAX(AD$3:AD46)+1,"")</f>
        <v/>
      </c>
      <c r="AE47" s="1" t="str">
        <f aca="false">IF(AL47&lt;&gt;"",MAX(AE$3:AE46)+1,"")</f>
        <v/>
      </c>
      <c r="AF47" s="1" t="str">
        <f aca="false">IF(AM47&lt;&gt;"",MAX(AF$3:AF46)+1,"")</f>
        <v/>
      </c>
      <c r="AG47" s="1" t="str">
        <f aca="false">IF(AN47&lt;&gt;"",MAX(AG$3:AG46)+1,"")</f>
        <v/>
      </c>
      <c r="AH47" s="1" t="str">
        <f aca="false">IF(AO47&lt;&gt;"",MAX(AH$3:AH46)+1,"")</f>
        <v/>
      </c>
      <c r="AI47" s="1" t="str">
        <f aca="false">IF(AP47&lt;&gt;"",MAX(AI$3:AI46)+1,"")</f>
        <v/>
      </c>
      <c r="AK47" s="1" t="str">
        <f aca="false">IF(C47="","",IF(COUNTIF($AK$3:AL46,C47)=0,C47,""))</f>
        <v/>
      </c>
      <c r="AL47" s="1" t="str">
        <f aca="false">IF(D47="","",IF($C47='Oneri di Urbanizzazione'!$E$49,IF(COUNTIF($AL$3:AL46,$D47)=0,$D47,""),""))</f>
        <v/>
      </c>
      <c r="AM47" s="1" t="str">
        <f aca="false">IF(E47="","",IF(AND($C47='Oneri di Urbanizzazione'!$E$49,$D47='Oneri di Urbanizzazione'!$E$51),IF(COUNTIF(AM$3:AM46,$E47)=0,$E47,""),""))</f>
        <v/>
      </c>
      <c r="AN47" s="1" t="str">
        <f aca="false">IF(F47="","",IF(AND($C47='Oneri di Urbanizzazione'!$E$49,$D47='Oneri di Urbanizzazione'!$E$51,$E47='Oneri di Urbanizzazione'!$E$53),IF(COUNTIF(AN$3:AN46,$F47)=0,$F47,""),""))</f>
        <v/>
      </c>
    </row>
    <row r="48" customFormat="false" ht="12.75" hidden="false" customHeight="false" outlineLevel="0" collapsed="false">
      <c r="B48" s="1075" t="str">
        <f aca="false">C48&amp;D48&amp;E48</f>
        <v>Lettera b) - serviziNuova realizzazione ed AmpliamentoZona omogenea H</v>
      </c>
      <c r="C48" s="1001" t="s">
        <v>16844</v>
      </c>
      <c r="D48" s="1001" t="s">
        <v>342</v>
      </c>
      <c r="E48" s="1001" t="s">
        <v>16841</v>
      </c>
      <c r="F48" s="1001"/>
      <c r="G48" s="1001"/>
      <c r="H48" s="1001"/>
      <c r="I48" s="978" t="n">
        <v>1</v>
      </c>
      <c r="J48" s="978"/>
      <c r="V48" s="1" t="n">
        <f aca="false">+V47+1</f>
        <v>26</v>
      </c>
      <c r="W48" s="978" t="str">
        <f aca="false">IFERROR(VLOOKUP($V47,AD:AK,8,FALSE()),"")</f>
        <v/>
      </c>
      <c r="X48" s="978" t="str">
        <f aca="false">IFERROR(VLOOKUP($V48,AE:AL,8,FALSE()),"")</f>
        <v/>
      </c>
      <c r="Y48" s="978" t="str">
        <f aca="false">IFERROR(VLOOKUP($V48,AF:AM,8,FALSE()),"")</f>
        <v/>
      </c>
      <c r="Z48" s="978" t="str">
        <f aca="false">IFERROR(VLOOKUP($V48,AG:AN,8,FALSE()),"")</f>
        <v/>
      </c>
      <c r="AA48" s="978" t="str">
        <f aca="false">IFERROR(VLOOKUP($V48,AH:AO,8,FALSE()),"")</f>
        <v/>
      </c>
      <c r="AB48" s="978" t="str">
        <f aca="false">IFERROR(VLOOKUP($V48,AI:AP,8,FALSE()),"")</f>
        <v/>
      </c>
      <c r="AD48" s="1" t="str">
        <f aca="false">IF(AK48&lt;&gt;"",MAX(AD$3:AD47)+1,"")</f>
        <v/>
      </c>
      <c r="AE48" s="1" t="str">
        <f aca="false">IF(AL48&lt;&gt;"",MAX(AE$3:AE47)+1,"")</f>
        <v/>
      </c>
      <c r="AF48" s="1" t="str">
        <f aca="false">IF(AM48&lt;&gt;"",MAX(AF$3:AF47)+1,"")</f>
        <v/>
      </c>
      <c r="AG48" s="1" t="str">
        <f aca="false">IF(AN48&lt;&gt;"",MAX(AG$3:AG47)+1,"")</f>
        <v/>
      </c>
      <c r="AH48" s="1" t="str">
        <f aca="false">IF(AO48&lt;&gt;"",MAX(AH$3:AH47)+1,"")</f>
        <v/>
      </c>
      <c r="AI48" s="1" t="str">
        <f aca="false">IF(AP48&lt;&gt;"",MAX(AI$3:AI47)+1,"")</f>
        <v/>
      </c>
      <c r="AK48" s="1" t="str">
        <f aca="false">IF(C48="","",IF(COUNTIF($AK$3:AL47,C48)=0,C48,""))</f>
        <v/>
      </c>
      <c r="AL48" s="1" t="str">
        <f aca="false">IF(D48="","",IF($C48='Oneri di Urbanizzazione'!$E$49,IF(COUNTIF($AL$3:AL47,$D48)=0,$D48,""),""))</f>
        <v/>
      </c>
      <c r="AM48" s="1" t="str">
        <f aca="false">IF(E48="","",IF(AND($C48='Oneri di Urbanizzazione'!$E$49,$D48='Oneri di Urbanizzazione'!$E$51),IF(COUNTIF(AM$3:AM47,$E48)=0,$E48,""),""))</f>
        <v/>
      </c>
      <c r="AN48" s="1" t="str">
        <f aca="false">IF(F48="","",IF(AND($C48='Oneri di Urbanizzazione'!$E$49,$D48='Oneri di Urbanizzazione'!$E$51,$E48='Oneri di Urbanizzazione'!$E$53),IF(COUNTIF(AN$3:AN47,$F48)=0,$F48,""),""))</f>
        <v/>
      </c>
    </row>
    <row r="49" customFormat="false" ht="12.75" hidden="false" customHeight="false" outlineLevel="0" collapsed="false">
      <c r="B49" s="1075" t="str">
        <f aca="false">C49&amp;D49&amp;E49</f>
        <v>Lettera b) - serviziRistrutturazione EdiliziaZona omogenea H</v>
      </c>
      <c r="C49" s="1001" t="s">
        <v>16844</v>
      </c>
      <c r="D49" s="1001" t="s">
        <v>527</v>
      </c>
      <c r="E49" s="1001" t="s">
        <v>16841</v>
      </c>
      <c r="F49" s="1001"/>
      <c r="G49" s="1001"/>
      <c r="H49" s="1001"/>
      <c r="I49" s="978" t="n">
        <v>0.6</v>
      </c>
      <c r="J49" s="978"/>
      <c r="V49" s="1" t="n">
        <f aca="false">+V48+1</f>
        <v>27</v>
      </c>
      <c r="W49" s="978" t="str">
        <f aca="false">IFERROR(VLOOKUP($V48,AD:AK,8,FALSE()),"")</f>
        <v/>
      </c>
      <c r="X49" s="978" t="str">
        <f aca="false">IFERROR(VLOOKUP($V49,AE:AL,8,FALSE()),"")</f>
        <v/>
      </c>
      <c r="Y49" s="978" t="str">
        <f aca="false">IFERROR(VLOOKUP($V49,AF:AM,8,FALSE()),"")</f>
        <v/>
      </c>
      <c r="Z49" s="978" t="str">
        <f aca="false">IFERROR(VLOOKUP($V49,AG:AN,8,FALSE()),"")</f>
        <v/>
      </c>
      <c r="AA49" s="978" t="str">
        <f aca="false">IFERROR(VLOOKUP($V49,AH:AO,8,FALSE()),"")</f>
        <v/>
      </c>
      <c r="AB49" s="978" t="str">
        <f aca="false">IFERROR(VLOOKUP($V49,AI:AP,8,FALSE()),"")</f>
        <v/>
      </c>
      <c r="AD49" s="1" t="str">
        <f aca="false">IF(AK49&lt;&gt;"",MAX(AD$3:AD48)+1,"")</f>
        <v/>
      </c>
      <c r="AE49" s="1" t="str">
        <f aca="false">IF(AL49&lt;&gt;"",MAX(AE$3:AE48)+1,"")</f>
        <v/>
      </c>
      <c r="AF49" s="1" t="str">
        <f aca="false">IF(AM49&lt;&gt;"",MAX(AF$3:AF48)+1,"")</f>
        <v/>
      </c>
      <c r="AG49" s="1" t="str">
        <f aca="false">IF(AN49&lt;&gt;"",MAX(AG$3:AG48)+1,"")</f>
        <v/>
      </c>
      <c r="AH49" s="1" t="str">
        <f aca="false">IF(AO49&lt;&gt;"",MAX(AH$3:AH48)+1,"")</f>
        <v/>
      </c>
      <c r="AI49" s="1" t="str">
        <f aca="false">IF(AP49&lt;&gt;"",MAX(AI$3:AI48)+1,"")</f>
        <v/>
      </c>
      <c r="AK49" s="1" t="str">
        <f aca="false">IF(C49="","",IF(COUNTIF($AK$3:AL48,C49)=0,C49,""))</f>
        <v/>
      </c>
      <c r="AL49" s="1" t="str">
        <f aca="false">IF(D49="","",IF($C49='Oneri di Urbanizzazione'!$E$49,IF(COUNTIF($AL$3:AL48,$D49)=0,$D49,""),""))</f>
        <v/>
      </c>
      <c r="AM49" s="1" t="str">
        <f aca="false">IF(E49="","",IF(AND($C49='Oneri di Urbanizzazione'!$E$49,$D49='Oneri di Urbanizzazione'!$E$51),IF(COUNTIF(AM$3:AM48,$E49)=0,$E49,""),""))</f>
        <v/>
      </c>
      <c r="AN49" s="1" t="str">
        <f aca="false">IF(F49="","",IF(AND($C49='Oneri di Urbanizzazione'!$E$49,$D49='Oneri di Urbanizzazione'!$E$51,$E49='Oneri di Urbanizzazione'!$E$53),IF(COUNTIF(AN$3:AN48,$F49)=0,$F49,""),""))</f>
        <v/>
      </c>
    </row>
    <row r="50" customFormat="false" ht="12.75" hidden="false" customHeight="false" outlineLevel="0" collapsed="false">
      <c r="B50" s="1075" t="str">
        <f aca="false">C50&amp;D50&amp;E50</f>
        <v>Lettera b) - serviziNuova realizzazione ed AmpliamentoZona omogenea a destinazione mista</v>
      </c>
      <c r="C50" s="1001" t="s">
        <v>16844</v>
      </c>
      <c r="D50" s="1001" t="s">
        <v>342</v>
      </c>
      <c r="E50" s="1001" t="s">
        <v>16842</v>
      </c>
      <c r="F50" s="1001"/>
      <c r="G50" s="1001"/>
      <c r="H50" s="1001"/>
      <c r="I50" s="978" t="n">
        <v>0.9</v>
      </c>
      <c r="J50" s="978"/>
      <c r="V50" s="1" t="n">
        <f aca="false">+V49+1</f>
        <v>28</v>
      </c>
      <c r="W50" s="978" t="str">
        <f aca="false">IFERROR(VLOOKUP($V49,AD:AK,8,FALSE()),"")</f>
        <v/>
      </c>
      <c r="X50" s="978" t="str">
        <f aca="false">IFERROR(VLOOKUP($V50,AE:AL,8,FALSE()),"")</f>
        <v/>
      </c>
      <c r="Y50" s="978" t="str">
        <f aca="false">IFERROR(VLOOKUP($V50,AF:AM,8,FALSE()),"")</f>
        <v/>
      </c>
      <c r="Z50" s="978" t="str">
        <f aca="false">IFERROR(VLOOKUP($V50,AG:AN,8,FALSE()),"")</f>
        <v/>
      </c>
      <c r="AA50" s="978" t="str">
        <f aca="false">IFERROR(VLOOKUP($V50,AH:AO,8,FALSE()),"")</f>
        <v/>
      </c>
      <c r="AB50" s="978" t="str">
        <f aca="false">IFERROR(VLOOKUP($V50,AI:AP,8,FALSE()),"")</f>
        <v/>
      </c>
      <c r="AD50" s="1" t="str">
        <f aca="false">IF(AK50&lt;&gt;"",MAX(AD$3:AD49)+1,"")</f>
        <v/>
      </c>
      <c r="AE50" s="1" t="str">
        <f aca="false">IF(AL50&lt;&gt;"",MAX(AE$3:AE49)+1,"")</f>
        <v/>
      </c>
      <c r="AF50" s="1" t="str">
        <f aca="false">IF(AM50&lt;&gt;"",MAX(AF$3:AF49)+1,"")</f>
        <v/>
      </c>
      <c r="AG50" s="1" t="str">
        <f aca="false">IF(AN50&lt;&gt;"",MAX(AG$3:AG49)+1,"")</f>
        <v/>
      </c>
      <c r="AH50" s="1" t="str">
        <f aca="false">IF(AO50&lt;&gt;"",MAX(AH$3:AH49)+1,"")</f>
        <v/>
      </c>
      <c r="AI50" s="1" t="str">
        <f aca="false">IF(AP50&lt;&gt;"",MAX(AI$3:AI49)+1,"")</f>
        <v/>
      </c>
      <c r="AK50" s="1" t="str">
        <f aca="false">IF(C50="","",IF(COUNTIF($AK$3:AL49,C50)=0,C50,""))</f>
        <v/>
      </c>
      <c r="AL50" s="1" t="str">
        <f aca="false">IF(D50="","",IF($C50='Oneri di Urbanizzazione'!$E$49,IF(COUNTIF($AL$3:AL49,$D50)=0,$D50,""),""))</f>
        <v/>
      </c>
      <c r="AM50" s="1" t="str">
        <f aca="false">IF(E50="","",IF(AND($C50='Oneri di Urbanizzazione'!$E$49,$D50='Oneri di Urbanizzazione'!$E$51),IF(COUNTIF(AM$3:AM49,$E50)=0,$E50,""),""))</f>
        <v/>
      </c>
      <c r="AN50" s="1" t="str">
        <f aca="false">IF(F50="","",IF(AND($C50='Oneri di Urbanizzazione'!$E$49,$D50='Oneri di Urbanizzazione'!$E$51,$E50='Oneri di Urbanizzazione'!$E$53),IF(COUNTIF(AN$3:AN49,$F50)=0,$F50,""),""))</f>
        <v/>
      </c>
    </row>
    <row r="51" customFormat="false" ht="12.75" hidden="false" customHeight="false" outlineLevel="0" collapsed="false">
      <c r="B51" s="1075" t="str">
        <f aca="false">C51&amp;D51&amp;E51</f>
        <v>Lettera b) - serviziRistrutturazione EdiliziaZona omogenea a destinazione mista</v>
      </c>
      <c r="C51" s="1001" t="s">
        <v>16844</v>
      </c>
      <c r="D51" s="1001" t="s">
        <v>527</v>
      </c>
      <c r="E51" s="1001" t="s">
        <v>16842</v>
      </c>
      <c r="F51" s="1001"/>
      <c r="G51" s="1001"/>
      <c r="H51" s="1001"/>
      <c r="I51" s="978" t="n">
        <v>0.5</v>
      </c>
      <c r="J51" s="978"/>
      <c r="V51" s="1" t="n">
        <f aca="false">+V50+1</f>
        <v>29</v>
      </c>
      <c r="W51" s="978" t="str">
        <f aca="false">IFERROR(VLOOKUP($V50,AD:AK,8,FALSE()),"")</f>
        <v/>
      </c>
      <c r="X51" s="978" t="str">
        <f aca="false">IFERROR(VLOOKUP($V51,AE:AL,8,FALSE()),"")</f>
        <v/>
      </c>
      <c r="Y51" s="978" t="str">
        <f aca="false">IFERROR(VLOOKUP($V51,AF:AM,8,FALSE()),"")</f>
        <v/>
      </c>
      <c r="Z51" s="978" t="str">
        <f aca="false">IFERROR(VLOOKUP($V51,AG:AN,8,FALSE()),"")</f>
        <v/>
      </c>
      <c r="AA51" s="978" t="str">
        <f aca="false">IFERROR(VLOOKUP($V51,AH:AO,8,FALSE()),"")</f>
        <v/>
      </c>
      <c r="AB51" s="978" t="str">
        <f aca="false">IFERROR(VLOOKUP($V51,AI:AP,8,FALSE()),"")</f>
        <v/>
      </c>
      <c r="AD51" s="1" t="str">
        <f aca="false">IF(AK51&lt;&gt;"",MAX(AD$3:AD50)+1,"")</f>
        <v/>
      </c>
      <c r="AE51" s="1" t="str">
        <f aca="false">IF(AL51&lt;&gt;"",MAX(AE$3:AE50)+1,"")</f>
        <v/>
      </c>
      <c r="AF51" s="1" t="str">
        <f aca="false">IF(AM51&lt;&gt;"",MAX(AF$3:AF50)+1,"")</f>
        <v/>
      </c>
      <c r="AG51" s="1" t="str">
        <f aca="false">IF(AN51&lt;&gt;"",MAX(AG$3:AG50)+1,"")</f>
        <v/>
      </c>
      <c r="AH51" s="1" t="str">
        <f aca="false">IF(AO51&lt;&gt;"",MAX(AH$3:AH50)+1,"")</f>
        <v/>
      </c>
      <c r="AI51" s="1" t="str">
        <f aca="false">IF(AP51&lt;&gt;"",MAX(AI$3:AI50)+1,"")</f>
        <v/>
      </c>
      <c r="AK51" s="1" t="str">
        <f aca="false">IF(C51="","",IF(COUNTIF($AK$3:AL50,C51)=0,C51,""))</f>
        <v/>
      </c>
      <c r="AL51" s="1" t="str">
        <f aca="false">IF(D51="","",IF($C51='Oneri di Urbanizzazione'!$E$49,IF(COUNTIF($AL$3:AL50,$D51)=0,$D51,""),""))</f>
        <v/>
      </c>
      <c r="AM51" s="1" t="str">
        <f aca="false">IF(E51="","",IF(AND($C51='Oneri di Urbanizzazione'!$E$49,$D51='Oneri di Urbanizzazione'!$E$51),IF(COUNTIF(AM$3:AM50,$E51)=0,$E51,""),""))</f>
        <v/>
      </c>
      <c r="AN51" s="1" t="str">
        <f aca="false">IF(F51="","",IF(AND($C51='Oneri di Urbanizzazione'!$E$49,$D51='Oneri di Urbanizzazione'!$E$51,$E51='Oneri di Urbanizzazione'!$E$53),IF(COUNTIF(AN$3:AN50,$F51)=0,$F51,""),""))</f>
        <v/>
      </c>
    </row>
    <row r="52" customFormat="false" ht="12.75" hidden="false" customHeight="false" outlineLevel="0" collapsed="false">
      <c r="B52" s="1075" t="str">
        <f aca="false">C52&amp;D52&amp;E52</f>
        <v>Lettera b) - serviziNuova realizzazione ed AmpliamentoZona impropria</v>
      </c>
      <c r="C52" s="1001" t="s">
        <v>16844</v>
      </c>
      <c r="D52" s="1001" t="s">
        <v>342</v>
      </c>
      <c r="E52" s="1001" t="s">
        <v>16843</v>
      </c>
      <c r="F52" s="1001"/>
      <c r="G52" s="1001"/>
      <c r="H52" s="1001"/>
      <c r="I52" s="978" t="n">
        <v>2</v>
      </c>
      <c r="J52" s="978"/>
      <c r="V52" s="1" t="n">
        <f aca="false">+V51+1</f>
        <v>30</v>
      </c>
      <c r="W52" s="978" t="str">
        <f aca="false">IFERROR(VLOOKUP($V51,AD:AK,8,FALSE()),"")</f>
        <v/>
      </c>
      <c r="X52" s="978" t="str">
        <f aca="false">IFERROR(VLOOKUP($V52,AE:AL,8,FALSE()),"")</f>
        <v/>
      </c>
      <c r="Y52" s="978" t="str">
        <f aca="false">IFERROR(VLOOKUP($V52,AF:AM,8,FALSE()),"")</f>
        <v/>
      </c>
      <c r="Z52" s="978" t="str">
        <f aca="false">IFERROR(VLOOKUP($V52,AG:AN,8,FALSE()),"")</f>
        <v/>
      </c>
      <c r="AA52" s="978" t="str">
        <f aca="false">IFERROR(VLOOKUP($V52,AH:AO,8,FALSE()),"")</f>
        <v/>
      </c>
      <c r="AB52" s="978" t="str">
        <f aca="false">IFERROR(VLOOKUP($V52,AI:AP,8,FALSE()),"")</f>
        <v/>
      </c>
      <c r="AD52" s="1" t="str">
        <f aca="false">IF(AK52&lt;&gt;"",MAX(AD$3:AD51)+1,"")</f>
        <v/>
      </c>
      <c r="AE52" s="1" t="str">
        <f aca="false">IF(AL52&lt;&gt;"",MAX(AE$3:AE51)+1,"")</f>
        <v/>
      </c>
      <c r="AF52" s="1" t="str">
        <f aca="false">IF(AM52&lt;&gt;"",MAX(AF$3:AF51)+1,"")</f>
        <v/>
      </c>
      <c r="AG52" s="1" t="str">
        <f aca="false">IF(AN52&lt;&gt;"",MAX(AG$3:AG51)+1,"")</f>
        <v/>
      </c>
      <c r="AH52" s="1" t="str">
        <f aca="false">IF(AO52&lt;&gt;"",MAX(AH$3:AH51)+1,"")</f>
        <v/>
      </c>
      <c r="AI52" s="1" t="str">
        <f aca="false">IF(AP52&lt;&gt;"",MAX(AI$3:AI51)+1,"")</f>
        <v/>
      </c>
      <c r="AK52" s="1" t="str">
        <f aca="false">IF(C52="","",IF(COUNTIF($AK$3:AL51,C52)=0,C52,""))</f>
        <v/>
      </c>
      <c r="AL52" s="1" t="str">
        <f aca="false">IF(D52="","",IF($C52='Oneri di Urbanizzazione'!$E$49,IF(COUNTIF($AL$3:AL51,$D52)=0,$D52,""),""))</f>
        <v/>
      </c>
      <c r="AM52" s="1" t="str">
        <f aca="false">IF(E52="","",IF(AND($C52='Oneri di Urbanizzazione'!$E$49,$D52='Oneri di Urbanizzazione'!$E$51),IF(COUNTIF(AM$3:AM51,$E52)=0,$E52,""),""))</f>
        <v/>
      </c>
      <c r="AN52" s="1" t="str">
        <f aca="false">IF(F52="","",IF(AND($C52='Oneri di Urbanizzazione'!$E$49,$D52='Oneri di Urbanizzazione'!$E$51,$E52='Oneri di Urbanizzazione'!$E$53),IF(COUNTIF(AN$3:AN51,$F52)=0,$F52,""),""))</f>
        <v/>
      </c>
    </row>
    <row r="53" customFormat="false" ht="12.75" hidden="false" customHeight="false" outlineLevel="0" collapsed="false">
      <c r="B53" s="1075" t="str">
        <f aca="false">C53&amp;D53&amp;E53</f>
        <v>Lettera b) - serviziRistrutturazione EdiliziaZona impropria</v>
      </c>
      <c r="C53" s="1001" t="s">
        <v>16844</v>
      </c>
      <c r="D53" s="1001" t="s">
        <v>527</v>
      </c>
      <c r="E53" s="1001" t="s">
        <v>16843</v>
      </c>
      <c r="F53" s="1001"/>
      <c r="G53" s="1001"/>
      <c r="H53" s="1001"/>
      <c r="I53" s="978" t="n">
        <v>1</v>
      </c>
      <c r="J53" s="978"/>
      <c r="V53" s="1" t="n">
        <f aca="false">+V52+1</f>
        <v>31</v>
      </c>
      <c r="W53" s="978" t="str">
        <f aca="false">IFERROR(VLOOKUP($V52,AD:AK,8,FALSE()),"")</f>
        <v/>
      </c>
      <c r="X53" s="978" t="str">
        <f aca="false">IFERROR(VLOOKUP($V53,AE:AL,8,FALSE()),"")</f>
        <v/>
      </c>
      <c r="Y53" s="978" t="str">
        <f aca="false">IFERROR(VLOOKUP($V53,AF:AM,8,FALSE()),"")</f>
        <v/>
      </c>
      <c r="Z53" s="978" t="str">
        <f aca="false">IFERROR(VLOOKUP($V53,AG:AN,8,FALSE()),"")</f>
        <v/>
      </c>
      <c r="AA53" s="978" t="str">
        <f aca="false">IFERROR(VLOOKUP($V53,AH:AO,8,FALSE()),"")</f>
        <v/>
      </c>
      <c r="AB53" s="978" t="str">
        <f aca="false">IFERROR(VLOOKUP($V53,AI:AP,8,FALSE()),"")</f>
        <v/>
      </c>
      <c r="AD53" s="1" t="str">
        <f aca="false">IF(AK53&lt;&gt;"",MAX(AD$3:AD52)+1,"")</f>
        <v/>
      </c>
      <c r="AE53" s="1" t="str">
        <f aca="false">IF(AL53&lt;&gt;"",MAX(AE$3:AE52)+1,"")</f>
        <v/>
      </c>
      <c r="AF53" s="1" t="str">
        <f aca="false">IF(AM53&lt;&gt;"",MAX(AF$3:AF52)+1,"")</f>
        <v/>
      </c>
      <c r="AG53" s="1" t="str">
        <f aca="false">IF(AN53&lt;&gt;"",MAX(AG$3:AG52)+1,"")</f>
        <v/>
      </c>
      <c r="AH53" s="1" t="str">
        <f aca="false">IF(AO53&lt;&gt;"",MAX(AH$3:AH52)+1,"")</f>
        <v/>
      </c>
      <c r="AI53" s="1" t="str">
        <f aca="false">IF(AP53&lt;&gt;"",MAX(AI$3:AI52)+1,"")</f>
        <v/>
      </c>
      <c r="AK53" s="1" t="str">
        <f aca="false">IF(C53="","",IF(COUNTIF($AK$3:AL52,C53)=0,C53,""))</f>
        <v/>
      </c>
      <c r="AL53" s="1" t="str">
        <f aca="false">IF(D53="","",IF($C53='Oneri di Urbanizzazione'!$E$49,IF(COUNTIF($AL$3:AL52,$D53)=0,$D53,""),""))</f>
        <v/>
      </c>
      <c r="AM53" s="1" t="str">
        <f aca="false">IF(E53="","",IF(AND($C53='Oneri di Urbanizzazione'!$E$49,$D53='Oneri di Urbanizzazione'!$E$51),IF(COUNTIF(AM$3:AM52,$E53)=0,$E53,""),""))</f>
        <v/>
      </c>
      <c r="AN53" s="1" t="str">
        <f aca="false">IF(F53="","",IF(AND($C53='Oneri di Urbanizzazione'!$E$49,$D53='Oneri di Urbanizzazione'!$E$51,$E53='Oneri di Urbanizzazione'!$E$53),IF(COUNTIF(AN$3:AN52,$F53)=0,$F53,""),""))</f>
        <v/>
      </c>
    </row>
    <row r="54" customFormat="false" ht="12.75" hidden="false" customHeight="false" outlineLevel="0" collapsed="false">
      <c r="B54" s="1075" t="str">
        <f aca="false">C54&amp;D54&amp;E54</f>
        <v>Lettera c) - alberghieraNuova realizzazione ed AmpliamentoZona omogenea A</v>
      </c>
      <c r="C54" s="1001" t="s">
        <v>16845</v>
      </c>
      <c r="D54" s="1001" t="s">
        <v>342</v>
      </c>
      <c r="E54" s="1001" t="s">
        <v>16837</v>
      </c>
      <c r="F54" s="1001"/>
      <c r="G54" s="1001"/>
      <c r="H54" s="1001"/>
      <c r="I54" s="978" t="n">
        <v>0.6</v>
      </c>
      <c r="J54" s="978"/>
      <c r="V54" s="1" t="n">
        <f aca="false">+V53+1</f>
        <v>32</v>
      </c>
      <c r="W54" s="978" t="str">
        <f aca="false">IFERROR(VLOOKUP($V53,AD:AK,8,FALSE()),"")</f>
        <v/>
      </c>
      <c r="X54" s="978" t="str">
        <f aca="false">IFERROR(VLOOKUP($V54,AE:AL,8,FALSE()),"")</f>
        <v/>
      </c>
      <c r="Y54" s="978" t="str">
        <f aca="false">IFERROR(VLOOKUP($V54,AF:AM,8,FALSE()),"")</f>
        <v/>
      </c>
      <c r="Z54" s="978" t="str">
        <f aca="false">IFERROR(VLOOKUP($V54,AG:AN,8,FALSE()),"")</f>
        <v/>
      </c>
      <c r="AA54" s="978" t="str">
        <f aca="false">IFERROR(VLOOKUP($V54,AH:AO,8,FALSE()),"")</f>
        <v/>
      </c>
      <c r="AB54" s="978" t="str">
        <f aca="false">IFERROR(VLOOKUP($V54,AI:AP,8,FALSE()),"")</f>
        <v/>
      </c>
      <c r="AD54" s="1" t="n">
        <f aca="false">IF(AK54&lt;&gt;"",MAX(AD$3:AD53)+1,"")</f>
        <v>3</v>
      </c>
      <c r="AE54" s="1" t="str">
        <f aca="false">IF(AL54&lt;&gt;"",MAX(AE$3:AE53)+1,"")</f>
        <v/>
      </c>
      <c r="AF54" s="1" t="str">
        <f aca="false">IF(AM54&lt;&gt;"",MAX(AF$3:AF53)+1,"")</f>
        <v/>
      </c>
      <c r="AG54" s="1" t="str">
        <f aca="false">IF(AN54&lt;&gt;"",MAX(AG$3:AG53)+1,"")</f>
        <v/>
      </c>
      <c r="AH54" s="1" t="str">
        <f aca="false">IF(AO54&lt;&gt;"",MAX(AH$3:AH53)+1,"")</f>
        <v/>
      </c>
      <c r="AI54" s="1" t="str">
        <f aca="false">IF(AP54&lt;&gt;"",MAX(AI$3:AI53)+1,"")</f>
        <v/>
      </c>
      <c r="AK54" s="1" t="str">
        <f aca="false">IF(C54="","",IF(COUNTIF($AK$3:AL53,C54)=0,C54,""))</f>
        <v>Lettera c) - alberghiera</v>
      </c>
      <c r="AL54" s="1" t="str">
        <f aca="false">IF(D54="","",IF($C54='Oneri di Urbanizzazione'!$E$49,IF(COUNTIF($AL$3:AL53,$D54)=0,$D54,""),""))</f>
        <v/>
      </c>
      <c r="AM54" s="1" t="str">
        <f aca="false">IF(E54="","",IF(AND($C54='Oneri di Urbanizzazione'!$E$49,$D54='Oneri di Urbanizzazione'!$E$51),IF(COUNTIF(AM$3:AM53,$E54)=0,$E54,""),""))</f>
        <v/>
      </c>
      <c r="AN54" s="1" t="str">
        <f aca="false">IF(F54="","",IF(AND($C54='Oneri di Urbanizzazione'!$E$49,$D54='Oneri di Urbanizzazione'!$E$51,$E54='Oneri di Urbanizzazione'!$E$53),IF(COUNTIF(AN$3:AN53,$F54)=0,$F54,""),""))</f>
        <v/>
      </c>
    </row>
    <row r="55" customFormat="false" ht="12.75" hidden="false" customHeight="false" outlineLevel="0" collapsed="false">
      <c r="B55" s="1075" t="str">
        <f aca="false">C55&amp;D55&amp;E55</f>
        <v>Lettera c) - alberghieraRistrutturazione EdiliziaZona omogenea A</v>
      </c>
      <c r="C55" s="1001" t="s">
        <v>16845</v>
      </c>
      <c r="D55" s="1001" t="s">
        <v>527</v>
      </c>
      <c r="E55" s="1001" t="s">
        <v>16837</v>
      </c>
      <c r="F55" s="1001"/>
      <c r="G55" s="1001"/>
      <c r="H55" s="1001"/>
      <c r="I55" s="978" t="n">
        <v>0.2</v>
      </c>
      <c r="J55" s="978"/>
      <c r="V55" s="1" t="n">
        <f aca="false">+V54+1</f>
        <v>33</v>
      </c>
      <c r="W55" s="978" t="str">
        <f aca="false">IFERROR(VLOOKUP($V54,AD:AK,8,FALSE()),"")</f>
        <v/>
      </c>
      <c r="X55" s="978" t="str">
        <f aca="false">IFERROR(VLOOKUP($V55,AE:AL,8,FALSE()),"")</f>
        <v/>
      </c>
      <c r="Y55" s="978" t="str">
        <f aca="false">IFERROR(VLOOKUP($V55,AF:AM,8,FALSE()),"")</f>
        <v/>
      </c>
      <c r="Z55" s="978" t="str">
        <f aca="false">IFERROR(VLOOKUP($V55,AG:AN,8,FALSE()),"")</f>
        <v/>
      </c>
      <c r="AA55" s="978" t="str">
        <f aca="false">IFERROR(VLOOKUP($V55,AH:AO,8,FALSE()),"")</f>
        <v/>
      </c>
      <c r="AB55" s="978" t="str">
        <f aca="false">IFERROR(VLOOKUP($V55,AI:AP,8,FALSE()),"")</f>
        <v/>
      </c>
      <c r="AD55" s="1" t="str">
        <f aca="false">IF(AK55&lt;&gt;"",MAX(AD$3:AD54)+1,"")</f>
        <v/>
      </c>
      <c r="AE55" s="1" t="str">
        <f aca="false">IF(AL55&lt;&gt;"",MAX(AE$3:AE54)+1,"")</f>
        <v/>
      </c>
      <c r="AF55" s="1" t="str">
        <f aca="false">IF(AM55&lt;&gt;"",MAX(AF$3:AF54)+1,"")</f>
        <v/>
      </c>
      <c r="AG55" s="1" t="str">
        <f aca="false">IF(AN55&lt;&gt;"",MAX(AG$3:AG54)+1,"")</f>
        <v/>
      </c>
      <c r="AH55" s="1" t="str">
        <f aca="false">IF(AO55&lt;&gt;"",MAX(AH$3:AH54)+1,"")</f>
        <v/>
      </c>
      <c r="AI55" s="1" t="str">
        <f aca="false">IF(AP55&lt;&gt;"",MAX(AI$3:AI54)+1,"")</f>
        <v/>
      </c>
      <c r="AK55" s="1" t="str">
        <f aca="false">IF(C55="","",IF(COUNTIF($AK$3:AL54,C55)=0,C55,""))</f>
        <v/>
      </c>
      <c r="AL55" s="1" t="str">
        <f aca="false">IF(D55="","",IF($C55='Oneri di Urbanizzazione'!$E$49,IF(COUNTIF($AL$3:AL54,$D55)=0,$D55,""),""))</f>
        <v/>
      </c>
      <c r="AM55" s="1" t="str">
        <f aca="false">IF(E55="","",IF(AND($C55='Oneri di Urbanizzazione'!$E$49,$D55='Oneri di Urbanizzazione'!$E$51),IF(COUNTIF(AM$3:AM54,$E55)=0,$E55,""),""))</f>
        <v/>
      </c>
      <c r="AN55" s="1" t="str">
        <f aca="false">IF(F55="","",IF(AND($C55='Oneri di Urbanizzazione'!$E$49,$D55='Oneri di Urbanizzazione'!$E$51,$E55='Oneri di Urbanizzazione'!$E$53),IF(COUNTIF(AN$3:AN54,$F55)=0,$F55,""),""))</f>
        <v/>
      </c>
    </row>
    <row r="56" customFormat="false" ht="12.75" hidden="false" customHeight="false" outlineLevel="0" collapsed="false">
      <c r="B56" s="1075" t="str">
        <f aca="false">C56&amp;D56&amp;E56</f>
        <v>Lettera c) - alberghieraNuova realizzazione ed AmpliamentoZona omogenea B</v>
      </c>
      <c r="C56" s="1001" t="s">
        <v>16845</v>
      </c>
      <c r="D56" s="1001" t="s">
        <v>342</v>
      </c>
      <c r="E56" s="1001" t="s">
        <v>16838</v>
      </c>
      <c r="F56" s="1001"/>
      <c r="G56" s="1001"/>
      <c r="H56" s="1001"/>
      <c r="I56" s="978" t="n">
        <v>0.6</v>
      </c>
      <c r="J56" s="978"/>
      <c r="V56" s="1" t="n">
        <f aca="false">+V55+1</f>
        <v>34</v>
      </c>
      <c r="W56" s="978" t="str">
        <f aca="false">IFERROR(VLOOKUP($V55,AD:AK,8,FALSE()),"")</f>
        <v/>
      </c>
      <c r="X56" s="978" t="str">
        <f aca="false">IFERROR(VLOOKUP($V56,AE:AL,8,FALSE()),"")</f>
        <v/>
      </c>
      <c r="Y56" s="978" t="str">
        <f aca="false">IFERROR(VLOOKUP($V56,AF:AM,8,FALSE()),"")</f>
        <v/>
      </c>
      <c r="Z56" s="978" t="str">
        <f aca="false">IFERROR(VLOOKUP($V56,AG:AN,8,FALSE()),"")</f>
        <v/>
      </c>
      <c r="AA56" s="978" t="str">
        <f aca="false">IFERROR(VLOOKUP($V56,AH:AO,8,FALSE()),"")</f>
        <v/>
      </c>
      <c r="AB56" s="978" t="str">
        <f aca="false">IFERROR(VLOOKUP($V56,AI:AP,8,FALSE()),"")</f>
        <v/>
      </c>
      <c r="AD56" s="1" t="str">
        <f aca="false">IF(AK56&lt;&gt;"",MAX(AD$3:AD55)+1,"")</f>
        <v/>
      </c>
      <c r="AE56" s="1" t="str">
        <f aca="false">IF(AL56&lt;&gt;"",MAX(AE$3:AE55)+1,"")</f>
        <v/>
      </c>
      <c r="AF56" s="1" t="str">
        <f aca="false">IF(AM56&lt;&gt;"",MAX(AF$3:AF55)+1,"")</f>
        <v/>
      </c>
      <c r="AG56" s="1" t="str">
        <f aca="false">IF(AN56&lt;&gt;"",MAX(AG$3:AG55)+1,"")</f>
        <v/>
      </c>
      <c r="AH56" s="1" t="str">
        <f aca="false">IF(AO56&lt;&gt;"",MAX(AH$3:AH55)+1,"")</f>
        <v/>
      </c>
      <c r="AI56" s="1" t="str">
        <f aca="false">IF(AP56&lt;&gt;"",MAX(AI$3:AI55)+1,"")</f>
        <v/>
      </c>
      <c r="AK56" s="1" t="str">
        <f aca="false">IF(C56="","",IF(COUNTIF($AK$3:AL55,C56)=0,C56,""))</f>
        <v/>
      </c>
      <c r="AL56" s="1" t="str">
        <f aca="false">IF(D56="","",IF($C56='Oneri di Urbanizzazione'!$E$49,IF(COUNTIF($AL$3:AL55,$D56)=0,$D56,""),""))</f>
        <v/>
      </c>
      <c r="AM56" s="1" t="str">
        <f aca="false">IF(E56="","",IF(AND($C56='Oneri di Urbanizzazione'!$E$49,$D56='Oneri di Urbanizzazione'!$E$51),IF(COUNTIF(AM$3:AM55,$E56)=0,$E56,""),""))</f>
        <v/>
      </c>
      <c r="AN56" s="1" t="str">
        <f aca="false">IF(F56="","",IF(AND($C56='Oneri di Urbanizzazione'!$E$49,$D56='Oneri di Urbanizzazione'!$E$51,$E56='Oneri di Urbanizzazione'!$E$53),IF(COUNTIF(AN$3:AN55,$F56)=0,$F56,""),""))</f>
        <v/>
      </c>
    </row>
    <row r="57" customFormat="false" ht="12.75" hidden="false" customHeight="false" outlineLevel="0" collapsed="false">
      <c r="B57" s="1075" t="str">
        <f aca="false">C57&amp;D57&amp;E57</f>
        <v>Lettera c) - alberghieraRistrutturazione EdiliziaZona omogenea B</v>
      </c>
      <c r="C57" s="1001" t="s">
        <v>16845</v>
      </c>
      <c r="D57" s="1001" t="s">
        <v>527</v>
      </c>
      <c r="E57" s="1001" t="s">
        <v>16838</v>
      </c>
      <c r="F57" s="1001"/>
      <c r="G57" s="1001"/>
      <c r="H57" s="1001"/>
      <c r="I57" s="978" t="n">
        <v>0.4</v>
      </c>
      <c r="J57" s="978"/>
      <c r="V57" s="1" t="n">
        <f aca="false">+V56+1</f>
        <v>35</v>
      </c>
      <c r="W57" s="978" t="str">
        <f aca="false">IFERROR(VLOOKUP($V56,AD:AK,8,FALSE()),"")</f>
        <v/>
      </c>
      <c r="X57" s="978" t="str">
        <f aca="false">IFERROR(VLOOKUP($V57,AE:AL,8,FALSE()),"")</f>
        <v/>
      </c>
      <c r="Y57" s="978" t="str">
        <f aca="false">IFERROR(VLOOKUP($V57,AF:AM,8,FALSE()),"")</f>
        <v/>
      </c>
      <c r="Z57" s="978" t="str">
        <f aca="false">IFERROR(VLOOKUP($V57,AG:AN,8,FALSE()),"")</f>
        <v/>
      </c>
      <c r="AA57" s="978" t="str">
        <f aca="false">IFERROR(VLOOKUP($V57,AH:AO,8,FALSE()),"")</f>
        <v/>
      </c>
      <c r="AB57" s="978" t="str">
        <f aca="false">IFERROR(VLOOKUP($V57,AI:AP,8,FALSE()),"")</f>
        <v/>
      </c>
      <c r="AD57" s="1" t="str">
        <f aca="false">IF(AK57&lt;&gt;"",MAX(AD$3:AD56)+1,"")</f>
        <v/>
      </c>
      <c r="AE57" s="1" t="str">
        <f aca="false">IF(AL57&lt;&gt;"",MAX(AE$3:AE56)+1,"")</f>
        <v/>
      </c>
      <c r="AF57" s="1" t="str">
        <f aca="false">IF(AM57&lt;&gt;"",MAX(AF$3:AF56)+1,"")</f>
        <v/>
      </c>
      <c r="AG57" s="1" t="str">
        <f aca="false">IF(AN57&lt;&gt;"",MAX(AG$3:AG56)+1,"")</f>
        <v/>
      </c>
      <c r="AH57" s="1" t="str">
        <f aca="false">IF(AO57&lt;&gt;"",MAX(AH$3:AH56)+1,"")</f>
        <v/>
      </c>
      <c r="AI57" s="1" t="str">
        <f aca="false">IF(AP57&lt;&gt;"",MAX(AI$3:AI56)+1,"")</f>
        <v/>
      </c>
      <c r="AK57" s="1" t="str">
        <f aca="false">IF(C57="","",IF(COUNTIF($AK$3:AL56,C57)=0,C57,""))</f>
        <v/>
      </c>
      <c r="AL57" s="1" t="str">
        <f aca="false">IF(D57="","",IF($C57='Oneri di Urbanizzazione'!$E$49,IF(COUNTIF($AL$3:AL56,$D57)=0,$D57,""),""))</f>
        <v/>
      </c>
      <c r="AM57" s="1" t="str">
        <f aca="false">IF(E57="","",IF(AND($C57='Oneri di Urbanizzazione'!$E$49,$D57='Oneri di Urbanizzazione'!$E$51),IF(COUNTIF(AM$3:AM56,$E57)=0,$E57,""),""))</f>
        <v/>
      </c>
      <c r="AN57" s="1" t="str">
        <f aca="false">IF(F57="","",IF(AND($C57='Oneri di Urbanizzazione'!$E$49,$D57='Oneri di Urbanizzazione'!$E$51,$E57='Oneri di Urbanizzazione'!$E$53),IF(COUNTIF(AN$3:AN56,$F57)=0,$F57,""),""))</f>
        <v/>
      </c>
    </row>
    <row r="58" customFormat="false" ht="12.75" hidden="false" customHeight="false" outlineLevel="0" collapsed="false">
      <c r="B58" s="1075" t="str">
        <f aca="false">C58&amp;D58&amp;E58</f>
        <v>Lettera c) - alberghieraNuova realizzazione ed AmpliamentoZona omogenea C</v>
      </c>
      <c r="C58" s="1001" t="s">
        <v>16845</v>
      </c>
      <c r="D58" s="1001" t="s">
        <v>342</v>
      </c>
      <c r="E58" s="1001" t="s">
        <v>16839</v>
      </c>
      <c r="F58" s="1001"/>
      <c r="G58" s="1001"/>
      <c r="H58" s="1001"/>
      <c r="I58" s="978" t="n">
        <v>1.5</v>
      </c>
      <c r="J58" s="978"/>
      <c r="V58" s="1" t="n">
        <f aca="false">+V57+1</f>
        <v>36</v>
      </c>
      <c r="W58" s="978" t="str">
        <f aca="false">IFERROR(VLOOKUP($V57,AD:AK,8,FALSE()),"")</f>
        <v/>
      </c>
      <c r="X58" s="978" t="str">
        <f aca="false">IFERROR(VLOOKUP($V58,AE:AL,8,FALSE()),"")</f>
        <v/>
      </c>
      <c r="Y58" s="978" t="str">
        <f aca="false">IFERROR(VLOOKUP($V58,AF:AM,8,FALSE()),"")</f>
        <v/>
      </c>
      <c r="Z58" s="978" t="str">
        <f aca="false">IFERROR(VLOOKUP($V58,AG:AN,8,FALSE()),"")</f>
        <v/>
      </c>
      <c r="AA58" s="978" t="str">
        <f aca="false">IFERROR(VLOOKUP($V58,AH:AO,8,FALSE()),"")</f>
        <v/>
      </c>
      <c r="AB58" s="978" t="str">
        <f aca="false">IFERROR(VLOOKUP($V58,AI:AP,8,FALSE()),"")</f>
        <v/>
      </c>
      <c r="AD58" s="1" t="str">
        <f aca="false">IF(AK58&lt;&gt;"",MAX(AD$3:AD57)+1,"")</f>
        <v/>
      </c>
      <c r="AE58" s="1" t="str">
        <f aca="false">IF(AL58&lt;&gt;"",MAX(AE$3:AE57)+1,"")</f>
        <v/>
      </c>
      <c r="AF58" s="1" t="str">
        <f aca="false">IF(AM58&lt;&gt;"",MAX(AF$3:AF57)+1,"")</f>
        <v/>
      </c>
      <c r="AG58" s="1" t="str">
        <f aca="false">IF(AN58&lt;&gt;"",MAX(AG$3:AG57)+1,"")</f>
        <v/>
      </c>
      <c r="AH58" s="1" t="str">
        <f aca="false">IF(AO58&lt;&gt;"",MAX(AH$3:AH57)+1,"")</f>
        <v/>
      </c>
      <c r="AI58" s="1" t="str">
        <f aca="false">IF(AP58&lt;&gt;"",MAX(AI$3:AI57)+1,"")</f>
        <v/>
      </c>
      <c r="AK58" s="1" t="str">
        <f aca="false">IF(C58="","",IF(COUNTIF($AK$3:AL57,C58)=0,C58,""))</f>
        <v/>
      </c>
      <c r="AL58" s="1" t="str">
        <f aca="false">IF(D58="","",IF($C58='Oneri di Urbanizzazione'!$E$49,IF(COUNTIF($AL$3:AL57,$D58)=0,$D58,""),""))</f>
        <v/>
      </c>
      <c r="AM58" s="1" t="str">
        <f aca="false">IF(E58="","",IF(AND($C58='Oneri di Urbanizzazione'!$E$49,$D58='Oneri di Urbanizzazione'!$E$51),IF(COUNTIF(AM$3:AM57,$E58)=0,$E58,""),""))</f>
        <v/>
      </c>
      <c r="AN58" s="1" t="str">
        <f aca="false">IF(F58="","",IF(AND($C58='Oneri di Urbanizzazione'!$E$49,$D58='Oneri di Urbanizzazione'!$E$51,$E58='Oneri di Urbanizzazione'!$E$53),IF(COUNTIF(AN$3:AN57,$F58)=0,$F58,""),""))</f>
        <v/>
      </c>
    </row>
    <row r="59" customFormat="false" ht="12.75" hidden="false" customHeight="false" outlineLevel="0" collapsed="false">
      <c r="B59" s="1075" t="str">
        <f aca="false">C59&amp;D59&amp;E59</f>
        <v>Lettera c) - alberghieraRistrutturazione EdiliziaZona omogenea C</v>
      </c>
      <c r="C59" s="1001" t="s">
        <v>16845</v>
      </c>
      <c r="D59" s="1001" t="s">
        <v>527</v>
      </c>
      <c r="E59" s="1001" t="s">
        <v>16839</v>
      </c>
      <c r="F59" s="1001"/>
      <c r="G59" s="1001"/>
      <c r="H59" s="1001"/>
      <c r="I59" s="978" t="n">
        <v>0.6</v>
      </c>
      <c r="J59" s="978"/>
      <c r="V59" s="1" t="n">
        <f aca="false">+V58+1</f>
        <v>37</v>
      </c>
      <c r="W59" s="978" t="str">
        <f aca="false">IFERROR(VLOOKUP($V58,AD:AK,8,FALSE()),"")</f>
        <v/>
      </c>
      <c r="X59" s="978" t="str">
        <f aca="false">IFERROR(VLOOKUP($V59,AE:AL,8,FALSE()),"")</f>
        <v/>
      </c>
      <c r="Y59" s="978" t="str">
        <f aca="false">IFERROR(VLOOKUP($V59,AF:AM,8,FALSE()),"")</f>
        <v/>
      </c>
      <c r="Z59" s="978" t="str">
        <f aca="false">IFERROR(VLOOKUP($V59,AG:AN,8,FALSE()),"")</f>
        <v/>
      </c>
      <c r="AA59" s="978" t="str">
        <f aca="false">IFERROR(VLOOKUP($V59,AH:AO,8,FALSE()),"")</f>
        <v/>
      </c>
      <c r="AB59" s="978" t="str">
        <f aca="false">IFERROR(VLOOKUP($V59,AI:AP,8,FALSE()),"")</f>
        <v/>
      </c>
      <c r="AD59" s="1" t="str">
        <f aca="false">IF(AK59&lt;&gt;"",MAX(AD$3:AD58)+1,"")</f>
        <v/>
      </c>
      <c r="AE59" s="1" t="str">
        <f aca="false">IF(AL59&lt;&gt;"",MAX(AE$3:AE58)+1,"")</f>
        <v/>
      </c>
      <c r="AF59" s="1" t="str">
        <f aca="false">IF(AM59&lt;&gt;"",MAX(AF$3:AF58)+1,"")</f>
        <v/>
      </c>
      <c r="AG59" s="1" t="str">
        <f aca="false">IF(AN59&lt;&gt;"",MAX(AG$3:AG58)+1,"")</f>
        <v/>
      </c>
      <c r="AH59" s="1" t="str">
        <f aca="false">IF(AO59&lt;&gt;"",MAX(AH$3:AH58)+1,"")</f>
        <v/>
      </c>
      <c r="AI59" s="1" t="str">
        <f aca="false">IF(AP59&lt;&gt;"",MAX(AI$3:AI58)+1,"")</f>
        <v/>
      </c>
      <c r="AK59" s="1" t="str">
        <f aca="false">IF(C59="","",IF(COUNTIF($AK$3:AL58,C59)=0,C59,""))</f>
        <v/>
      </c>
      <c r="AL59" s="1" t="str">
        <f aca="false">IF(D59="","",IF($C59='Oneri di Urbanizzazione'!$E$49,IF(COUNTIF($AL$3:AL58,$D59)=0,$D59,""),""))</f>
        <v/>
      </c>
      <c r="AM59" s="1" t="str">
        <f aca="false">IF(E59="","",IF(AND($C59='Oneri di Urbanizzazione'!$E$49,$D59='Oneri di Urbanizzazione'!$E$51),IF(COUNTIF(AM$3:AM58,$E59)=0,$E59,""),""))</f>
        <v/>
      </c>
      <c r="AN59" s="1" t="str">
        <f aca="false">IF(F59="","",IF(AND($C59='Oneri di Urbanizzazione'!$E$49,$D59='Oneri di Urbanizzazione'!$E$51,$E59='Oneri di Urbanizzazione'!$E$53),IF(COUNTIF(AN$3:AN58,$F59)=0,$F59,""),""))</f>
        <v/>
      </c>
    </row>
    <row r="60" customFormat="false" ht="12.75" hidden="false" customHeight="false" outlineLevel="0" collapsed="false">
      <c r="B60" s="1075" t="str">
        <f aca="false">C60&amp;D60&amp;E60</f>
        <v>Lettera c) - alberghieraNuova realizzazione ed AmpliamentoZona omogenea D</v>
      </c>
      <c r="C60" s="1001" t="s">
        <v>16845</v>
      </c>
      <c r="D60" s="1001" t="s">
        <v>342</v>
      </c>
      <c r="E60" s="1001" t="s">
        <v>343</v>
      </c>
      <c r="F60" s="1001"/>
      <c r="G60" s="1001"/>
      <c r="H60" s="1001"/>
      <c r="I60" s="978" t="n">
        <v>1</v>
      </c>
      <c r="J60" s="978"/>
      <c r="V60" s="1" t="n">
        <f aca="false">+V59+1</f>
        <v>38</v>
      </c>
      <c r="W60" s="978" t="str">
        <f aca="false">IFERROR(VLOOKUP($V59,AD:AK,8,FALSE()),"")</f>
        <v/>
      </c>
      <c r="X60" s="978" t="str">
        <f aca="false">IFERROR(VLOOKUP($V60,AE:AL,8,FALSE()),"")</f>
        <v/>
      </c>
      <c r="Y60" s="978" t="str">
        <f aca="false">IFERROR(VLOOKUP($V60,AF:AM,8,FALSE()),"")</f>
        <v/>
      </c>
      <c r="Z60" s="978" t="str">
        <f aca="false">IFERROR(VLOOKUP($V60,AG:AN,8,FALSE()),"")</f>
        <v/>
      </c>
      <c r="AA60" s="978" t="str">
        <f aca="false">IFERROR(VLOOKUP($V60,AH:AO,8,FALSE()),"")</f>
        <v/>
      </c>
      <c r="AB60" s="978" t="str">
        <f aca="false">IFERROR(VLOOKUP($V60,AI:AP,8,FALSE()),"")</f>
        <v/>
      </c>
      <c r="AD60" s="1" t="str">
        <f aca="false">IF(AK60&lt;&gt;"",MAX(AD$3:AD59)+1,"")</f>
        <v/>
      </c>
      <c r="AE60" s="1" t="str">
        <f aca="false">IF(AL60&lt;&gt;"",MAX(AE$3:AE59)+1,"")</f>
        <v/>
      </c>
      <c r="AF60" s="1" t="str">
        <f aca="false">IF(AM60&lt;&gt;"",MAX(AF$3:AF59)+1,"")</f>
        <v/>
      </c>
      <c r="AG60" s="1" t="str">
        <f aca="false">IF(AN60&lt;&gt;"",MAX(AG$3:AG59)+1,"")</f>
        <v/>
      </c>
      <c r="AH60" s="1" t="str">
        <f aca="false">IF(AO60&lt;&gt;"",MAX(AH$3:AH59)+1,"")</f>
        <v/>
      </c>
      <c r="AI60" s="1" t="str">
        <f aca="false">IF(AP60&lt;&gt;"",MAX(AI$3:AI59)+1,"")</f>
        <v/>
      </c>
      <c r="AK60" s="1" t="str">
        <f aca="false">IF(C60="","",IF(COUNTIF($AK$3:AL59,C60)=0,C60,""))</f>
        <v/>
      </c>
      <c r="AL60" s="1" t="str">
        <f aca="false">IF(D60="","",IF($C60='Oneri di Urbanizzazione'!$E$49,IF(COUNTIF($AL$3:AL59,$D60)=0,$D60,""),""))</f>
        <v/>
      </c>
      <c r="AM60" s="1" t="str">
        <f aca="false">IF(E60="","",IF(AND($C60='Oneri di Urbanizzazione'!$E$49,$D60='Oneri di Urbanizzazione'!$E$51),IF(COUNTIF(AM$3:AM59,$E60)=0,$E60,""),""))</f>
        <v/>
      </c>
      <c r="AN60" s="1" t="str">
        <f aca="false">IF(F60="","",IF(AND($C60='Oneri di Urbanizzazione'!$E$49,$D60='Oneri di Urbanizzazione'!$E$51,$E60='Oneri di Urbanizzazione'!$E$53),IF(COUNTIF(AN$3:AN59,$F60)=0,$F60,""),""))</f>
        <v/>
      </c>
    </row>
    <row r="61" customFormat="false" ht="12.75" hidden="false" customHeight="false" outlineLevel="0" collapsed="false">
      <c r="B61" s="1075" t="str">
        <f aca="false">C61&amp;D61&amp;E61</f>
        <v>Lettera c) - alberghieraRistrutturazione EdiliziaZona omogenea D</v>
      </c>
      <c r="C61" s="1001" t="s">
        <v>16845</v>
      </c>
      <c r="D61" s="1001" t="s">
        <v>527</v>
      </c>
      <c r="E61" s="1001" t="s">
        <v>343</v>
      </c>
      <c r="F61" s="1001"/>
      <c r="G61" s="1001"/>
      <c r="H61" s="1001"/>
      <c r="I61" s="978" t="n">
        <v>0.6</v>
      </c>
      <c r="J61" s="978"/>
      <c r="V61" s="1" t="n">
        <f aca="false">+V60+1</f>
        <v>39</v>
      </c>
      <c r="W61" s="978" t="str">
        <f aca="false">IFERROR(VLOOKUP($V60,AD:AK,8,FALSE()),"")</f>
        <v/>
      </c>
      <c r="X61" s="978" t="str">
        <f aca="false">IFERROR(VLOOKUP($V61,AE:AL,8,FALSE()),"")</f>
        <v/>
      </c>
      <c r="Y61" s="978" t="str">
        <f aca="false">IFERROR(VLOOKUP($V61,AF:AM,8,FALSE()),"")</f>
        <v/>
      </c>
      <c r="Z61" s="978" t="str">
        <f aca="false">IFERROR(VLOOKUP($V61,AG:AN,8,FALSE()),"")</f>
        <v/>
      </c>
      <c r="AA61" s="978" t="str">
        <f aca="false">IFERROR(VLOOKUP($V61,AH:AO,8,FALSE()),"")</f>
        <v/>
      </c>
      <c r="AB61" s="978" t="str">
        <f aca="false">IFERROR(VLOOKUP($V61,AI:AP,8,FALSE()),"")</f>
        <v/>
      </c>
      <c r="AD61" s="1" t="str">
        <f aca="false">IF(AK61&lt;&gt;"",MAX(AD$3:AD60)+1,"")</f>
        <v/>
      </c>
      <c r="AE61" s="1" t="str">
        <f aca="false">IF(AL61&lt;&gt;"",MAX(AE$3:AE60)+1,"")</f>
        <v/>
      </c>
      <c r="AF61" s="1" t="str">
        <f aca="false">IF(AM61&lt;&gt;"",MAX(AF$3:AF60)+1,"")</f>
        <v/>
      </c>
      <c r="AG61" s="1" t="str">
        <f aca="false">IF(AN61&lt;&gt;"",MAX(AG$3:AG60)+1,"")</f>
        <v/>
      </c>
      <c r="AH61" s="1" t="str">
        <f aca="false">IF(AO61&lt;&gt;"",MAX(AH$3:AH60)+1,"")</f>
        <v/>
      </c>
      <c r="AI61" s="1" t="str">
        <f aca="false">IF(AP61&lt;&gt;"",MAX(AI$3:AI60)+1,"")</f>
        <v/>
      </c>
      <c r="AK61" s="1" t="str">
        <f aca="false">IF(C61="","",IF(COUNTIF($AK$3:AL60,C61)=0,C61,""))</f>
        <v/>
      </c>
      <c r="AL61" s="1" t="str">
        <f aca="false">IF(D61="","",IF($C61='Oneri di Urbanizzazione'!$E$49,IF(COUNTIF($AL$3:AL60,$D61)=0,$D61,""),""))</f>
        <v/>
      </c>
      <c r="AM61" s="1" t="str">
        <f aca="false">IF(E61="","",IF(AND($C61='Oneri di Urbanizzazione'!$E$49,$D61='Oneri di Urbanizzazione'!$E$51),IF(COUNTIF(AM$3:AM60,$E61)=0,$E61,""),""))</f>
        <v/>
      </c>
      <c r="AN61" s="1" t="str">
        <f aca="false">IF(F61="","",IF(AND($C61='Oneri di Urbanizzazione'!$E$49,$D61='Oneri di Urbanizzazione'!$E$51,$E61='Oneri di Urbanizzazione'!$E$53),IF(COUNTIF(AN$3:AN60,$F61)=0,$F61,""),""))</f>
        <v/>
      </c>
    </row>
    <row r="62" customFormat="false" ht="12.75" hidden="false" customHeight="false" outlineLevel="0" collapsed="false">
      <c r="B62" s="1075" t="str">
        <f aca="false">C62&amp;D62&amp;E62</f>
        <v>Lettera c) - alberghieraNuova realizzazione ed AmpliamentoZona omogenea E</v>
      </c>
      <c r="C62" s="1001" t="s">
        <v>16845</v>
      </c>
      <c r="D62" s="1001" t="s">
        <v>342</v>
      </c>
      <c r="E62" s="1001" t="s">
        <v>16840</v>
      </c>
      <c r="F62" s="1001"/>
      <c r="G62" s="1001"/>
      <c r="H62" s="1001"/>
      <c r="I62" s="978" t="n">
        <v>1</v>
      </c>
      <c r="J62" s="978"/>
      <c r="V62" s="1" t="n">
        <f aca="false">+V61+1</f>
        <v>40</v>
      </c>
      <c r="W62" s="978" t="str">
        <f aca="false">IFERROR(VLOOKUP($V61,AD:AK,8,FALSE()),"")</f>
        <v/>
      </c>
      <c r="X62" s="978" t="str">
        <f aca="false">IFERROR(VLOOKUP($V62,AE:AL,8,FALSE()),"")</f>
        <v/>
      </c>
      <c r="Y62" s="978" t="str">
        <f aca="false">IFERROR(VLOOKUP($V62,AF:AM,8,FALSE()),"")</f>
        <v/>
      </c>
      <c r="Z62" s="978" t="str">
        <f aca="false">IFERROR(VLOOKUP($V62,AG:AN,8,FALSE()),"")</f>
        <v/>
      </c>
      <c r="AA62" s="978" t="str">
        <f aca="false">IFERROR(VLOOKUP($V62,AH:AO,8,FALSE()),"")</f>
        <v/>
      </c>
      <c r="AB62" s="978" t="str">
        <f aca="false">IFERROR(VLOOKUP($V62,AI:AP,8,FALSE()),"")</f>
        <v/>
      </c>
      <c r="AD62" s="1" t="str">
        <f aca="false">IF(AK62&lt;&gt;"",MAX(AD$3:AD61)+1,"")</f>
        <v/>
      </c>
      <c r="AE62" s="1" t="str">
        <f aca="false">IF(AL62&lt;&gt;"",MAX(AE$3:AE61)+1,"")</f>
        <v/>
      </c>
      <c r="AF62" s="1" t="str">
        <f aca="false">IF(AM62&lt;&gt;"",MAX(AF$3:AF61)+1,"")</f>
        <v/>
      </c>
      <c r="AG62" s="1" t="str">
        <f aca="false">IF(AN62&lt;&gt;"",MAX(AG$3:AG61)+1,"")</f>
        <v/>
      </c>
      <c r="AH62" s="1" t="str">
        <f aca="false">IF(AO62&lt;&gt;"",MAX(AH$3:AH61)+1,"")</f>
        <v/>
      </c>
      <c r="AI62" s="1" t="str">
        <f aca="false">IF(AP62&lt;&gt;"",MAX(AI$3:AI61)+1,"")</f>
        <v/>
      </c>
      <c r="AK62" s="1" t="str">
        <f aca="false">IF(C62="","",IF(COUNTIF($AK$3:AL61,C62)=0,C62,""))</f>
        <v/>
      </c>
      <c r="AL62" s="1" t="str">
        <f aca="false">IF(D62="","",IF($C62='Oneri di Urbanizzazione'!$E$49,IF(COUNTIF($AL$3:AL61,$D62)=0,$D62,""),""))</f>
        <v/>
      </c>
      <c r="AM62" s="1" t="str">
        <f aca="false">IF(E62="","",IF(AND($C62='Oneri di Urbanizzazione'!$E$49,$D62='Oneri di Urbanizzazione'!$E$51),IF(COUNTIF(AM$3:AM61,$E62)=0,$E62,""),""))</f>
        <v/>
      </c>
      <c r="AN62" s="1" t="str">
        <f aca="false">IF(F62="","",IF(AND($C62='Oneri di Urbanizzazione'!$E$49,$D62='Oneri di Urbanizzazione'!$E$51,$E62='Oneri di Urbanizzazione'!$E$53),IF(COUNTIF(AN$3:AN61,$F62)=0,$F62,""),""))</f>
        <v/>
      </c>
    </row>
    <row r="63" customFormat="false" ht="12.75" hidden="false" customHeight="false" outlineLevel="0" collapsed="false">
      <c r="B63" s="1075" t="str">
        <f aca="false">C63&amp;D63&amp;E63</f>
        <v>Lettera c) - alberghieraRistrutturazione EdiliziaZona omogenea E</v>
      </c>
      <c r="C63" s="1001" t="s">
        <v>16845</v>
      </c>
      <c r="D63" s="1001" t="s">
        <v>527</v>
      </c>
      <c r="E63" s="1001" t="s">
        <v>16840</v>
      </c>
      <c r="F63" s="1001"/>
      <c r="G63" s="1001"/>
      <c r="H63" s="1001"/>
      <c r="I63" s="978" t="n">
        <v>0.6</v>
      </c>
      <c r="J63" s="978"/>
      <c r="V63" s="1" t="n">
        <f aca="false">+V62+1</f>
        <v>41</v>
      </c>
      <c r="W63" s="978" t="str">
        <f aca="false">IFERROR(VLOOKUP($V62,AD:AK,8,FALSE()),"")</f>
        <v/>
      </c>
      <c r="X63" s="978" t="str">
        <f aca="false">IFERROR(VLOOKUP($V63,AE:AL,8,FALSE()),"")</f>
        <v/>
      </c>
      <c r="Y63" s="978" t="str">
        <f aca="false">IFERROR(VLOOKUP($V63,AF:AM,8,FALSE()),"")</f>
        <v/>
      </c>
      <c r="Z63" s="978" t="str">
        <f aca="false">IFERROR(VLOOKUP($V63,AG:AN,8,FALSE()),"")</f>
        <v/>
      </c>
      <c r="AA63" s="978" t="str">
        <f aca="false">IFERROR(VLOOKUP($V63,AH:AO,8,FALSE()),"")</f>
        <v/>
      </c>
      <c r="AB63" s="978" t="str">
        <f aca="false">IFERROR(VLOOKUP($V63,AI:AP,8,FALSE()),"")</f>
        <v/>
      </c>
      <c r="AD63" s="1" t="str">
        <f aca="false">IF(AK63&lt;&gt;"",MAX(AD$3:AD62)+1,"")</f>
        <v/>
      </c>
      <c r="AE63" s="1" t="str">
        <f aca="false">IF(AL63&lt;&gt;"",MAX(AE$3:AE62)+1,"")</f>
        <v/>
      </c>
      <c r="AF63" s="1" t="str">
        <f aca="false">IF(AM63&lt;&gt;"",MAX(AF$3:AF62)+1,"")</f>
        <v/>
      </c>
      <c r="AG63" s="1" t="str">
        <f aca="false">IF(AN63&lt;&gt;"",MAX(AG$3:AG62)+1,"")</f>
        <v/>
      </c>
      <c r="AH63" s="1" t="str">
        <f aca="false">IF(AO63&lt;&gt;"",MAX(AH$3:AH62)+1,"")</f>
        <v/>
      </c>
      <c r="AI63" s="1" t="str">
        <f aca="false">IF(AP63&lt;&gt;"",MAX(AI$3:AI62)+1,"")</f>
        <v/>
      </c>
      <c r="AK63" s="1" t="str">
        <f aca="false">IF(C63="","",IF(COUNTIF($AK$3:AL62,C63)=0,C63,""))</f>
        <v/>
      </c>
      <c r="AL63" s="1" t="str">
        <f aca="false">IF(D63="","",IF($C63='Oneri di Urbanizzazione'!$E$49,IF(COUNTIF($AL$3:AL62,$D63)=0,$D63,""),""))</f>
        <v/>
      </c>
      <c r="AM63" s="1" t="str">
        <f aca="false">IF(E63="","",IF(AND($C63='Oneri di Urbanizzazione'!$E$49,$D63='Oneri di Urbanizzazione'!$E$51),IF(COUNTIF(AM$3:AM62,$E63)=0,$E63,""),""))</f>
        <v/>
      </c>
      <c r="AN63" s="1" t="str">
        <f aca="false">IF(F63="","",IF(AND($C63='Oneri di Urbanizzazione'!$E$49,$D63='Oneri di Urbanizzazione'!$E$51,$E63='Oneri di Urbanizzazione'!$E$53),IF(COUNTIF(AN$3:AN62,$F63)=0,$F63,""),""))</f>
        <v/>
      </c>
    </row>
    <row r="64" customFormat="false" ht="12.75" hidden="false" customHeight="false" outlineLevel="0" collapsed="false">
      <c r="B64" s="1075" t="str">
        <f aca="false">C64&amp;D64&amp;E64</f>
        <v>Lettera c) - alberghieraNuova realizzazione ed AmpliamentoZona omogenea H</v>
      </c>
      <c r="C64" s="1001" t="s">
        <v>16845</v>
      </c>
      <c r="D64" s="1001" t="s">
        <v>342</v>
      </c>
      <c r="E64" s="1001" t="s">
        <v>16841</v>
      </c>
      <c r="F64" s="1001"/>
      <c r="G64" s="1001"/>
      <c r="H64" s="1001"/>
      <c r="I64" s="978" t="n">
        <v>1</v>
      </c>
      <c r="J64" s="978"/>
      <c r="V64" s="1" t="n">
        <f aca="false">+V63+1</f>
        <v>42</v>
      </c>
      <c r="W64" s="978" t="str">
        <f aca="false">IFERROR(VLOOKUP($V63,AD:AK,8,FALSE()),"")</f>
        <v/>
      </c>
      <c r="X64" s="978" t="str">
        <f aca="false">IFERROR(VLOOKUP($V64,AE:AL,8,FALSE()),"")</f>
        <v/>
      </c>
      <c r="Y64" s="978" t="str">
        <f aca="false">IFERROR(VLOOKUP($V64,AF:AM,8,FALSE()),"")</f>
        <v/>
      </c>
      <c r="Z64" s="978" t="str">
        <f aca="false">IFERROR(VLOOKUP($V64,AG:AN,8,FALSE()),"")</f>
        <v/>
      </c>
      <c r="AA64" s="978" t="str">
        <f aca="false">IFERROR(VLOOKUP($V64,AH:AO,8,FALSE()),"")</f>
        <v/>
      </c>
      <c r="AB64" s="978" t="str">
        <f aca="false">IFERROR(VLOOKUP($V64,AI:AP,8,FALSE()),"")</f>
        <v/>
      </c>
      <c r="AD64" s="1" t="str">
        <f aca="false">IF(AK64&lt;&gt;"",MAX(AD$3:AD63)+1,"")</f>
        <v/>
      </c>
      <c r="AE64" s="1" t="str">
        <f aca="false">IF(AL64&lt;&gt;"",MAX(AE$3:AE63)+1,"")</f>
        <v/>
      </c>
      <c r="AF64" s="1" t="str">
        <f aca="false">IF(AM64&lt;&gt;"",MAX(AF$3:AF63)+1,"")</f>
        <v/>
      </c>
      <c r="AG64" s="1" t="str">
        <f aca="false">IF(AN64&lt;&gt;"",MAX(AG$3:AG63)+1,"")</f>
        <v/>
      </c>
      <c r="AH64" s="1" t="str">
        <f aca="false">IF(AO64&lt;&gt;"",MAX(AH$3:AH63)+1,"")</f>
        <v/>
      </c>
      <c r="AI64" s="1" t="str">
        <f aca="false">IF(AP64&lt;&gt;"",MAX(AI$3:AI63)+1,"")</f>
        <v/>
      </c>
      <c r="AK64" s="1" t="str">
        <f aca="false">IF(C64="","",IF(COUNTIF($AK$3:AL63,C64)=0,C64,""))</f>
        <v/>
      </c>
      <c r="AL64" s="1" t="str">
        <f aca="false">IF(D64="","",IF($C64='Oneri di Urbanizzazione'!$E$49,IF(COUNTIF($AL$3:AL63,$D64)=0,$D64,""),""))</f>
        <v/>
      </c>
      <c r="AM64" s="1" t="str">
        <f aca="false">IF(E64="","",IF(AND($C64='Oneri di Urbanizzazione'!$E$49,$D64='Oneri di Urbanizzazione'!$E$51),IF(COUNTIF(AM$3:AM63,$E64)=0,$E64,""),""))</f>
        <v/>
      </c>
      <c r="AN64" s="1" t="str">
        <f aca="false">IF(F64="","",IF(AND($C64='Oneri di Urbanizzazione'!$E$49,$D64='Oneri di Urbanizzazione'!$E$51,$E64='Oneri di Urbanizzazione'!$E$53),IF(COUNTIF(AN$3:AN63,$F64)=0,$F64,""),""))</f>
        <v/>
      </c>
    </row>
    <row r="65" customFormat="false" ht="12.75" hidden="false" customHeight="false" outlineLevel="0" collapsed="false">
      <c r="B65" s="1075" t="str">
        <f aca="false">C65&amp;D65&amp;E65</f>
        <v>Lettera c) - alberghieraRistrutturazione EdiliziaZona omogenea H</v>
      </c>
      <c r="C65" s="1001" t="s">
        <v>16845</v>
      </c>
      <c r="D65" s="1001" t="s">
        <v>527</v>
      </c>
      <c r="E65" s="1001" t="s">
        <v>16841</v>
      </c>
      <c r="F65" s="1001"/>
      <c r="G65" s="1001"/>
      <c r="H65" s="1001"/>
      <c r="I65" s="978" t="n">
        <v>0.6</v>
      </c>
      <c r="J65" s="978"/>
      <c r="V65" s="1" t="n">
        <f aca="false">+V64+1</f>
        <v>43</v>
      </c>
      <c r="W65" s="978" t="str">
        <f aca="false">IFERROR(VLOOKUP($V64,AD:AK,8,FALSE()),"")</f>
        <v/>
      </c>
      <c r="X65" s="978" t="str">
        <f aca="false">IFERROR(VLOOKUP($V65,AE:AL,8,FALSE()),"")</f>
        <v/>
      </c>
      <c r="Y65" s="978" t="str">
        <f aca="false">IFERROR(VLOOKUP($V65,AF:AM,8,FALSE()),"")</f>
        <v/>
      </c>
      <c r="Z65" s="978" t="str">
        <f aca="false">IFERROR(VLOOKUP($V65,AG:AN,8,FALSE()),"")</f>
        <v/>
      </c>
      <c r="AA65" s="978" t="str">
        <f aca="false">IFERROR(VLOOKUP($V65,AH:AO,8,FALSE()),"")</f>
        <v/>
      </c>
      <c r="AB65" s="978" t="str">
        <f aca="false">IFERROR(VLOOKUP($V65,AI:AP,8,FALSE()),"")</f>
        <v/>
      </c>
      <c r="AD65" s="1" t="str">
        <f aca="false">IF(AK65&lt;&gt;"",MAX(AD$3:AD64)+1,"")</f>
        <v/>
      </c>
      <c r="AE65" s="1" t="str">
        <f aca="false">IF(AL65&lt;&gt;"",MAX(AE$3:AE64)+1,"")</f>
        <v/>
      </c>
      <c r="AF65" s="1" t="str">
        <f aca="false">IF(AM65&lt;&gt;"",MAX(AF$3:AF64)+1,"")</f>
        <v/>
      </c>
      <c r="AG65" s="1" t="str">
        <f aca="false">IF(AN65&lt;&gt;"",MAX(AG$3:AG64)+1,"")</f>
        <v/>
      </c>
      <c r="AH65" s="1" t="str">
        <f aca="false">IF(AO65&lt;&gt;"",MAX(AH$3:AH64)+1,"")</f>
        <v/>
      </c>
      <c r="AI65" s="1" t="str">
        <f aca="false">IF(AP65&lt;&gt;"",MAX(AI$3:AI64)+1,"")</f>
        <v/>
      </c>
      <c r="AK65" s="1" t="str">
        <f aca="false">IF(C65="","",IF(COUNTIF($AK$3:AL64,C65)=0,C65,""))</f>
        <v/>
      </c>
      <c r="AL65" s="1" t="str">
        <f aca="false">IF(D65="","",IF($C65='Oneri di Urbanizzazione'!$E$49,IF(COUNTIF($AL$3:AL64,$D65)=0,$D65,""),""))</f>
        <v/>
      </c>
      <c r="AM65" s="1" t="str">
        <f aca="false">IF(E65="","",IF(AND($C65='Oneri di Urbanizzazione'!$E$49,$D65='Oneri di Urbanizzazione'!$E$51),IF(COUNTIF(AM$3:AM64,$E65)=0,$E65,""),""))</f>
        <v/>
      </c>
      <c r="AN65" s="1" t="str">
        <f aca="false">IF(F65="","",IF(AND($C65='Oneri di Urbanizzazione'!$E$49,$D65='Oneri di Urbanizzazione'!$E$51,$E65='Oneri di Urbanizzazione'!$E$53),IF(COUNTIF(AN$3:AN64,$F65)=0,$F65,""),""))</f>
        <v/>
      </c>
    </row>
    <row r="66" customFormat="false" ht="12.75" hidden="false" customHeight="false" outlineLevel="0" collapsed="false">
      <c r="B66" s="1075" t="str">
        <f aca="false">C66&amp;D66&amp;E66</f>
        <v>Lettera c) - alberghieraNuova realizzazione ed AmpliamentoZona omogenea a destinazione mista</v>
      </c>
      <c r="C66" s="1001" t="s">
        <v>16845</v>
      </c>
      <c r="D66" s="1001" t="s">
        <v>342</v>
      </c>
      <c r="E66" s="1001" t="s">
        <v>16842</v>
      </c>
      <c r="F66" s="1001"/>
      <c r="G66" s="1001"/>
      <c r="H66" s="1001"/>
      <c r="I66" s="978" t="n">
        <v>1.5</v>
      </c>
      <c r="J66" s="978"/>
      <c r="V66" s="1" t="n">
        <f aca="false">+V65+1</f>
        <v>44</v>
      </c>
      <c r="W66" s="978" t="str">
        <f aca="false">IFERROR(VLOOKUP($V65,AD:AK,8,FALSE()),"")</f>
        <v/>
      </c>
      <c r="X66" s="978" t="str">
        <f aca="false">IFERROR(VLOOKUP($V66,AE:AL,8,FALSE()),"")</f>
        <v/>
      </c>
      <c r="Y66" s="978" t="str">
        <f aca="false">IFERROR(VLOOKUP($V66,AF:AM,8,FALSE()),"")</f>
        <v/>
      </c>
      <c r="Z66" s="978" t="str">
        <f aca="false">IFERROR(VLOOKUP($V66,AG:AN,8,FALSE()),"")</f>
        <v/>
      </c>
      <c r="AA66" s="978" t="str">
        <f aca="false">IFERROR(VLOOKUP($V66,AH:AO,8,FALSE()),"")</f>
        <v/>
      </c>
      <c r="AB66" s="978" t="str">
        <f aca="false">IFERROR(VLOOKUP($V66,AI:AP,8,FALSE()),"")</f>
        <v/>
      </c>
      <c r="AD66" s="1" t="str">
        <f aca="false">IF(AK66&lt;&gt;"",MAX(AD$3:AD65)+1,"")</f>
        <v/>
      </c>
      <c r="AE66" s="1" t="str">
        <f aca="false">IF(AL66&lt;&gt;"",MAX(AE$3:AE65)+1,"")</f>
        <v/>
      </c>
      <c r="AF66" s="1" t="str">
        <f aca="false">IF(AM66&lt;&gt;"",MAX(AF$3:AF65)+1,"")</f>
        <v/>
      </c>
      <c r="AG66" s="1" t="str">
        <f aca="false">IF(AN66&lt;&gt;"",MAX(AG$3:AG65)+1,"")</f>
        <v/>
      </c>
      <c r="AH66" s="1" t="str">
        <f aca="false">IF(AO66&lt;&gt;"",MAX(AH$3:AH65)+1,"")</f>
        <v/>
      </c>
      <c r="AI66" s="1" t="str">
        <f aca="false">IF(AP66&lt;&gt;"",MAX(AI$3:AI65)+1,"")</f>
        <v/>
      </c>
      <c r="AK66" s="1" t="str">
        <f aca="false">IF(C66="","",IF(COUNTIF($AK$3:AL65,C66)=0,C66,""))</f>
        <v/>
      </c>
      <c r="AL66" s="1" t="str">
        <f aca="false">IF(D66="","",IF($C66='Oneri di Urbanizzazione'!$E$49,IF(COUNTIF($AL$3:AL65,$D66)=0,$D66,""),""))</f>
        <v/>
      </c>
      <c r="AM66" s="1" t="str">
        <f aca="false">IF(E66="","",IF(AND($C66='Oneri di Urbanizzazione'!$E$49,$D66='Oneri di Urbanizzazione'!$E$51),IF(COUNTIF(AM$3:AM65,$E66)=0,$E66,""),""))</f>
        <v/>
      </c>
      <c r="AN66" s="1" t="str">
        <f aca="false">IF(F66="","",IF(AND($C66='Oneri di Urbanizzazione'!$E$49,$D66='Oneri di Urbanizzazione'!$E$51,$E66='Oneri di Urbanizzazione'!$E$53),IF(COUNTIF(AN$3:AN65,$F66)=0,$F66,""),""))</f>
        <v/>
      </c>
    </row>
    <row r="67" customFormat="false" ht="12.75" hidden="false" customHeight="false" outlineLevel="0" collapsed="false">
      <c r="B67" s="1075" t="str">
        <f aca="false">C67&amp;D67&amp;E67</f>
        <v>Lettera c) - alberghieraRistrutturazione EdiliziaZona omogenea a destinazione mista</v>
      </c>
      <c r="C67" s="1001" t="s">
        <v>16845</v>
      </c>
      <c r="D67" s="1001" t="s">
        <v>527</v>
      </c>
      <c r="E67" s="1001" t="s">
        <v>16842</v>
      </c>
      <c r="F67" s="1001"/>
      <c r="G67" s="1001"/>
      <c r="H67" s="1001"/>
      <c r="I67" s="978" t="n">
        <v>0.6</v>
      </c>
      <c r="J67" s="978"/>
      <c r="V67" s="1" t="n">
        <f aca="false">+V66+1</f>
        <v>45</v>
      </c>
      <c r="W67" s="978" t="str">
        <f aca="false">IFERROR(VLOOKUP($V66,AD:AK,8,FALSE()),"")</f>
        <v/>
      </c>
      <c r="X67" s="978" t="str">
        <f aca="false">IFERROR(VLOOKUP($V67,AE:AL,8,FALSE()),"")</f>
        <v/>
      </c>
      <c r="Y67" s="978" t="str">
        <f aca="false">IFERROR(VLOOKUP($V67,AF:AM,8,FALSE()),"")</f>
        <v/>
      </c>
      <c r="Z67" s="978" t="str">
        <f aca="false">IFERROR(VLOOKUP($V67,AG:AN,8,FALSE()),"")</f>
        <v/>
      </c>
      <c r="AA67" s="978" t="str">
        <f aca="false">IFERROR(VLOOKUP($V67,AH:AO,8,FALSE()),"")</f>
        <v/>
      </c>
      <c r="AB67" s="978" t="str">
        <f aca="false">IFERROR(VLOOKUP($V67,AI:AP,8,FALSE()),"")</f>
        <v/>
      </c>
      <c r="AD67" s="1" t="str">
        <f aca="false">IF(AK67&lt;&gt;"",MAX(AD$3:AD66)+1,"")</f>
        <v/>
      </c>
      <c r="AE67" s="1" t="str">
        <f aca="false">IF(AL67&lt;&gt;"",MAX(AE$3:AE66)+1,"")</f>
        <v/>
      </c>
      <c r="AF67" s="1" t="str">
        <f aca="false">IF(AM67&lt;&gt;"",MAX(AF$3:AF66)+1,"")</f>
        <v/>
      </c>
      <c r="AG67" s="1" t="str">
        <f aca="false">IF(AN67&lt;&gt;"",MAX(AG$3:AG66)+1,"")</f>
        <v/>
      </c>
      <c r="AH67" s="1" t="str">
        <f aca="false">IF(AO67&lt;&gt;"",MAX(AH$3:AH66)+1,"")</f>
        <v/>
      </c>
      <c r="AI67" s="1" t="str">
        <f aca="false">IF(AP67&lt;&gt;"",MAX(AI$3:AI66)+1,"")</f>
        <v/>
      </c>
      <c r="AK67" s="1" t="str">
        <f aca="false">IF(C67="","",IF(COUNTIF($AK$3:AL66,C67)=0,C67,""))</f>
        <v/>
      </c>
      <c r="AL67" s="1" t="str">
        <f aca="false">IF(D67="","",IF($C67='Oneri di Urbanizzazione'!$E$49,IF(COUNTIF($AL$3:AL66,$D67)=0,$D67,""),""))</f>
        <v/>
      </c>
      <c r="AM67" s="1" t="str">
        <f aca="false">IF(E67="","",IF(AND($C67='Oneri di Urbanizzazione'!$E$49,$D67='Oneri di Urbanizzazione'!$E$51),IF(COUNTIF(AM$3:AM66,$E67)=0,$E67,""),""))</f>
        <v/>
      </c>
      <c r="AN67" s="1" t="str">
        <f aca="false">IF(F67="","",IF(AND($C67='Oneri di Urbanizzazione'!$E$49,$D67='Oneri di Urbanizzazione'!$E$51,$E67='Oneri di Urbanizzazione'!$E$53),IF(COUNTIF(AN$3:AN66,$F67)=0,$F67,""),""))</f>
        <v/>
      </c>
    </row>
    <row r="68" customFormat="false" ht="12.75" hidden="false" customHeight="false" outlineLevel="0" collapsed="false">
      <c r="B68" s="1075" t="str">
        <f aca="false">C68&amp;D68&amp;E68</f>
        <v>Lettera c) - alberghieraNuova realizzazione ed AmpliamentoZona impropria</v>
      </c>
      <c r="C68" s="1001" t="s">
        <v>16845</v>
      </c>
      <c r="D68" s="1001" t="s">
        <v>342</v>
      </c>
      <c r="E68" s="1001" t="s">
        <v>16843</v>
      </c>
      <c r="F68" s="1001"/>
      <c r="G68" s="1001"/>
      <c r="H68" s="1001"/>
      <c r="I68" s="978" t="n">
        <v>2</v>
      </c>
      <c r="J68" s="978"/>
      <c r="V68" s="1" t="n">
        <f aca="false">+V67+1</f>
        <v>46</v>
      </c>
      <c r="W68" s="978" t="str">
        <f aca="false">IFERROR(VLOOKUP($V67,AD:AK,8,FALSE()),"")</f>
        <v/>
      </c>
      <c r="X68" s="978" t="str">
        <f aca="false">IFERROR(VLOOKUP($V68,AE:AL,8,FALSE()),"")</f>
        <v/>
      </c>
      <c r="Y68" s="978" t="str">
        <f aca="false">IFERROR(VLOOKUP($V68,AF:AM,8,FALSE()),"")</f>
        <v/>
      </c>
      <c r="Z68" s="978" t="str">
        <f aca="false">IFERROR(VLOOKUP($V68,AG:AN,8,FALSE()),"")</f>
        <v/>
      </c>
      <c r="AA68" s="978" t="str">
        <f aca="false">IFERROR(VLOOKUP($V68,AH:AO,8,FALSE()),"")</f>
        <v/>
      </c>
      <c r="AB68" s="978" t="str">
        <f aca="false">IFERROR(VLOOKUP($V68,AI:AP,8,FALSE()),"")</f>
        <v/>
      </c>
      <c r="AD68" s="1" t="str">
        <f aca="false">IF(AK68&lt;&gt;"",MAX(AD$3:AD67)+1,"")</f>
        <v/>
      </c>
      <c r="AE68" s="1" t="str">
        <f aca="false">IF(AL68&lt;&gt;"",MAX(AE$3:AE67)+1,"")</f>
        <v/>
      </c>
      <c r="AF68" s="1" t="str">
        <f aca="false">IF(AM68&lt;&gt;"",MAX(AF$3:AF67)+1,"")</f>
        <v/>
      </c>
      <c r="AG68" s="1" t="str">
        <f aca="false">IF(AN68&lt;&gt;"",MAX(AG$3:AG67)+1,"")</f>
        <v/>
      </c>
      <c r="AH68" s="1" t="str">
        <f aca="false">IF(AO68&lt;&gt;"",MAX(AH$3:AH67)+1,"")</f>
        <v/>
      </c>
      <c r="AI68" s="1" t="str">
        <f aca="false">IF(AP68&lt;&gt;"",MAX(AI$3:AI67)+1,"")</f>
        <v/>
      </c>
      <c r="AK68" s="1" t="str">
        <f aca="false">IF(C68="","",IF(COUNTIF($AK$3:AL67,C68)=0,C68,""))</f>
        <v/>
      </c>
      <c r="AL68" s="1" t="str">
        <f aca="false">IF(D68="","",IF($C68='Oneri di Urbanizzazione'!$E$49,IF(COUNTIF($AL$3:AL67,$D68)=0,$D68,""),""))</f>
        <v/>
      </c>
      <c r="AM68" s="1" t="str">
        <f aca="false">IF(E68="","",IF(AND($C68='Oneri di Urbanizzazione'!$E$49,$D68='Oneri di Urbanizzazione'!$E$51),IF(COUNTIF(AM$3:AM67,$E68)=0,$E68,""),""))</f>
        <v/>
      </c>
      <c r="AN68" s="1" t="str">
        <f aca="false">IF(F68="","",IF(AND($C68='Oneri di Urbanizzazione'!$E$49,$D68='Oneri di Urbanizzazione'!$E$51,$E68='Oneri di Urbanizzazione'!$E$53),IF(COUNTIF(AN$3:AN67,$F68)=0,$F68,""),""))</f>
        <v/>
      </c>
    </row>
    <row r="69" customFormat="false" ht="12.75" hidden="false" customHeight="false" outlineLevel="0" collapsed="false">
      <c r="B69" s="1075" t="str">
        <f aca="false">C69&amp;D69&amp;E69</f>
        <v>Lettera c) - alberghieraRistrutturazione EdiliziaZona impropria</v>
      </c>
      <c r="C69" s="1001" t="s">
        <v>16845</v>
      </c>
      <c r="D69" s="1001" t="s">
        <v>527</v>
      </c>
      <c r="E69" s="1001" t="s">
        <v>16843</v>
      </c>
      <c r="F69" s="1001"/>
      <c r="G69" s="1001"/>
      <c r="H69" s="1001"/>
      <c r="I69" s="978" t="n">
        <v>1.2</v>
      </c>
      <c r="J69" s="978"/>
      <c r="V69" s="1" t="n">
        <f aca="false">+V68+1</f>
        <v>47</v>
      </c>
      <c r="W69" s="978" t="str">
        <f aca="false">IFERROR(VLOOKUP($V68,AD:AK,8,FALSE()),"")</f>
        <v/>
      </c>
      <c r="X69" s="978" t="str">
        <f aca="false">IFERROR(VLOOKUP($V69,AE:AL,8,FALSE()),"")</f>
        <v/>
      </c>
      <c r="Y69" s="978" t="str">
        <f aca="false">IFERROR(VLOOKUP($V69,AF:AM,8,FALSE()),"")</f>
        <v/>
      </c>
      <c r="Z69" s="978" t="str">
        <f aca="false">IFERROR(VLOOKUP($V69,AG:AN,8,FALSE()),"")</f>
        <v/>
      </c>
      <c r="AA69" s="978" t="str">
        <f aca="false">IFERROR(VLOOKUP($V69,AH:AO,8,FALSE()),"")</f>
        <v/>
      </c>
      <c r="AB69" s="978" t="str">
        <f aca="false">IFERROR(VLOOKUP($V69,AI:AP,8,FALSE()),"")</f>
        <v/>
      </c>
      <c r="AD69" s="1" t="str">
        <f aca="false">IF(AK69&lt;&gt;"",MAX(AD$3:AD68)+1,"")</f>
        <v/>
      </c>
      <c r="AE69" s="1" t="str">
        <f aca="false">IF(AL69&lt;&gt;"",MAX(AE$3:AE68)+1,"")</f>
        <v/>
      </c>
      <c r="AF69" s="1" t="str">
        <f aca="false">IF(AM69&lt;&gt;"",MAX(AF$3:AF68)+1,"")</f>
        <v/>
      </c>
      <c r="AG69" s="1" t="str">
        <f aca="false">IF(AN69&lt;&gt;"",MAX(AG$3:AG68)+1,"")</f>
        <v/>
      </c>
      <c r="AH69" s="1" t="str">
        <f aca="false">IF(AO69&lt;&gt;"",MAX(AH$3:AH68)+1,"")</f>
        <v/>
      </c>
      <c r="AI69" s="1" t="str">
        <f aca="false">IF(AP69&lt;&gt;"",MAX(AI$3:AI68)+1,"")</f>
        <v/>
      </c>
      <c r="AK69" s="1" t="str">
        <f aca="false">IF(C69="","",IF(COUNTIF($AK$3:AL68,C69)=0,C69,""))</f>
        <v/>
      </c>
      <c r="AL69" s="1" t="str">
        <f aca="false">IF(D69="","",IF($C69='Oneri di Urbanizzazione'!$E$49,IF(COUNTIF($AL$3:AL68,$D69)=0,$D69,""),""))</f>
        <v/>
      </c>
      <c r="AM69" s="1" t="str">
        <f aca="false">IF(E69="","",IF(AND($C69='Oneri di Urbanizzazione'!$E$49,$D69='Oneri di Urbanizzazione'!$E$51),IF(COUNTIF(AM$3:AM68,$E69)=0,$E69,""),""))</f>
        <v/>
      </c>
      <c r="AN69" s="1" t="str">
        <f aca="false">IF(F69="","",IF(AND($C69='Oneri di Urbanizzazione'!$E$49,$D69='Oneri di Urbanizzazione'!$E$51,$E69='Oneri di Urbanizzazione'!$E$53),IF(COUNTIF(AN$3:AN68,$F69)=0,$F69,""),""))</f>
        <v/>
      </c>
    </row>
    <row r="70" customFormat="false" ht="12.75" hidden="false" customHeight="false" outlineLevel="0" collapsed="false">
      <c r="B70" s="1075" t="str">
        <f aca="false">C70&amp;D70&amp;E70</f>
        <v>Lettera d) - ricettivo complementareNuova realizzazione ed AmpliamentoZona omogenea A</v>
      </c>
      <c r="C70" s="1001" t="s">
        <v>16846</v>
      </c>
      <c r="D70" s="1001" t="s">
        <v>342</v>
      </c>
      <c r="E70" s="1001" t="s">
        <v>16837</v>
      </c>
      <c r="F70" s="1001"/>
      <c r="G70" s="1001"/>
      <c r="H70" s="1001"/>
      <c r="I70" s="978" t="n">
        <v>0.6</v>
      </c>
      <c r="J70" s="978"/>
      <c r="V70" s="1" t="n">
        <f aca="false">+V69+1</f>
        <v>48</v>
      </c>
      <c r="W70" s="978" t="str">
        <f aca="false">IFERROR(VLOOKUP($V69,AD:AK,8,FALSE()),"")</f>
        <v/>
      </c>
      <c r="X70" s="978" t="str">
        <f aca="false">IFERROR(VLOOKUP($V70,AE:AL,8,FALSE()),"")</f>
        <v/>
      </c>
      <c r="Y70" s="978" t="str">
        <f aca="false">IFERROR(VLOOKUP($V70,AF:AM,8,FALSE()),"")</f>
        <v/>
      </c>
      <c r="Z70" s="978" t="str">
        <f aca="false">IFERROR(VLOOKUP($V70,AG:AN,8,FALSE()),"")</f>
        <v/>
      </c>
      <c r="AA70" s="978" t="str">
        <f aca="false">IFERROR(VLOOKUP($V70,AH:AO,8,FALSE()),"")</f>
        <v/>
      </c>
      <c r="AB70" s="978" t="str">
        <f aca="false">IFERROR(VLOOKUP($V70,AI:AP,8,FALSE()),"")</f>
        <v/>
      </c>
      <c r="AD70" s="1" t="n">
        <f aca="false">IF(AK70&lt;&gt;"",MAX(AD$3:AD69)+1,"")</f>
        <v>4</v>
      </c>
      <c r="AE70" s="1" t="str">
        <f aca="false">IF(AL70&lt;&gt;"",MAX(AE$3:AE69)+1,"")</f>
        <v/>
      </c>
      <c r="AF70" s="1" t="str">
        <f aca="false">IF(AM70&lt;&gt;"",MAX(AF$3:AF69)+1,"")</f>
        <v/>
      </c>
      <c r="AG70" s="1" t="str">
        <f aca="false">IF(AN70&lt;&gt;"",MAX(AG$3:AG69)+1,"")</f>
        <v/>
      </c>
      <c r="AH70" s="1" t="str">
        <f aca="false">IF(AO70&lt;&gt;"",MAX(AH$3:AH69)+1,"")</f>
        <v/>
      </c>
      <c r="AI70" s="1" t="str">
        <f aca="false">IF(AP70&lt;&gt;"",MAX(AI$3:AI69)+1,"")</f>
        <v/>
      </c>
      <c r="AK70" s="1" t="str">
        <f aca="false">IF(C70="","",IF(COUNTIF($AK$3:AL69,C70)=0,C70,""))</f>
        <v>Lettera d) - ricettivo complementare</v>
      </c>
      <c r="AL70" s="1" t="str">
        <f aca="false">IF(D70="","",IF($C70='Oneri di Urbanizzazione'!$E$49,IF(COUNTIF($AL$3:AL69,$D70)=0,$D70,""),""))</f>
        <v/>
      </c>
      <c r="AM70" s="1" t="str">
        <f aca="false">IF(E70="","",IF(AND($C70='Oneri di Urbanizzazione'!$E$49,$D70='Oneri di Urbanizzazione'!$E$51),IF(COUNTIF(AM$3:AM69,$E70)=0,$E70,""),""))</f>
        <v/>
      </c>
      <c r="AN70" s="1" t="str">
        <f aca="false">IF(F70="","",IF(AND($C70='Oneri di Urbanizzazione'!$E$49,$D70='Oneri di Urbanizzazione'!$E$51,$E70='Oneri di Urbanizzazione'!$E$53),IF(COUNTIF(AN$3:AN69,$F70)=0,$F70,""),""))</f>
        <v/>
      </c>
    </row>
    <row r="71" customFormat="false" ht="12.75" hidden="false" customHeight="false" outlineLevel="0" collapsed="false">
      <c r="B71" s="1075" t="str">
        <f aca="false">C71&amp;D71&amp;E71</f>
        <v>Lettera d) - ricettivo complementareRistrutturazione EdiliziaZona omogenea A</v>
      </c>
      <c r="C71" s="1001" t="s">
        <v>16846</v>
      </c>
      <c r="D71" s="1001" t="s">
        <v>527</v>
      </c>
      <c r="E71" s="1001" t="s">
        <v>16837</v>
      </c>
      <c r="F71" s="1001"/>
      <c r="G71" s="1001"/>
      <c r="H71" s="1001"/>
      <c r="I71" s="978" t="n">
        <v>0.4</v>
      </c>
      <c r="J71" s="978"/>
      <c r="V71" s="1" t="n">
        <f aca="false">+V70+1</f>
        <v>49</v>
      </c>
      <c r="W71" s="978" t="str">
        <f aca="false">IFERROR(VLOOKUP($V70,AD:AK,8,FALSE()),"")</f>
        <v/>
      </c>
      <c r="X71" s="978" t="str">
        <f aca="false">IFERROR(VLOOKUP($V71,AE:AL,8,FALSE()),"")</f>
        <v/>
      </c>
      <c r="Y71" s="978" t="str">
        <f aca="false">IFERROR(VLOOKUP($V71,AF:AM,8,FALSE()),"")</f>
        <v/>
      </c>
      <c r="Z71" s="978" t="str">
        <f aca="false">IFERROR(VLOOKUP($V71,AG:AN,8,FALSE()),"")</f>
        <v/>
      </c>
      <c r="AA71" s="978" t="str">
        <f aca="false">IFERROR(VLOOKUP($V71,AH:AO,8,FALSE()),"")</f>
        <v/>
      </c>
      <c r="AB71" s="978" t="str">
        <f aca="false">IFERROR(VLOOKUP($V71,AI:AP,8,FALSE()),"")</f>
        <v/>
      </c>
      <c r="AD71" s="1" t="str">
        <f aca="false">IF(AK71&lt;&gt;"",MAX(AD$3:AD70)+1,"")</f>
        <v/>
      </c>
      <c r="AE71" s="1" t="str">
        <f aca="false">IF(AL71&lt;&gt;"",MAX(AE$3:AE70)+1,"")</f>
        <v/>
      </c>
      <c r="AF71" s="1" t="str">
        <f aca="false">IF(AM71&lt;&gt;"",MAX(AF$3:AF70)+1,"")</f>
        <v/>
      </c>
      <c r="AG71" s="1" t="str">
        <f aca="false">IF(AN71&lt;&gt;"",MAX(AG$3:AG70)+1,"")</f>
        <v/>
      </c>
      <c r="AH71" s="1" t="str">
        <f aca="false">IF(AO71&lt;&gt;"",MAX(AH$3:AH70)+1,"")</f>
        <v/>
      </c>
      <c r="AI71" s="1" t="str">
        <f aca="false">IF(AP71&lt;&gt;"",MAX(AI$3:AI70)+1,"")</f>
        <v/>
      </c>
      <c r="AK71" s="1" t="str">
        <f aca="false">IF(C71="","",IF(COUNTIF($AK$3:AL70,C71)=0,C71,""))</f>
        <v/>
      </c>
      <c r="AL71" s="1" t="str">
        <f aca="false">IF(D71="","",IF($C71='Oneri di Urbanizzazione'!$E$49,IF(COUNTIF($AL$3:AL70,$D71)=0,$D71,""),""))</f>
        <v/>
      </c>
      <c r="AM71" s="1" t="str">
        <f aca="false">IF(E71="","",IF(AND($C71='Oneri di Urbanizzazione'!$E$49,$D71='Oneri di Urbanizzazione'!$E$51),IF(COUNTIF(AM$3:AM70,$E71)=0,$E71,""),""))</f>
        <v/>
      </c>
      <c r="AN71" s="1" t="str">
        <f aca="false">IF(F71="","",IF(AND($C71='Oneri di Urbanizzazione'!$E$49,$D71='Oneri di Urbanizzazione'!$E$51,$E71='Oneri di Urbanizzazione'!$E$53),IF(COUNTIF(AN$3:AN70,$F71)=0,$F71,""),""))</f>
        <v/>
      </c>
    </row>
    <row r="72" customFormat="false" ht="12.75" hidden="false" customHeight="false" outlineLevel="0" collapsed="false">
      <c r="B72" s="1075" t="str">
        <f aca="false">C72&amp;D72&amp;E72</f>
        <v>Lettera d) - ricettivo complementareNuova realizzazione ed AmpliamentoZona omogenea B</v>
      </c>
      <c r="C72" s="1001" t="s">
        <v>16846</v>
      </c>
      <c r="D72" s="1001" t="s">
        <v>342</v>
      </c>
      <c r="E72" s="1001" t="s">
        <v>16838</v>
      </c>
      <c r="F72" s="1001"/>
      <c r="G72" s="1001"/>
      <c r="H72" s="1001"/>
      <c r="I72" s="978" t="n">
        <v>0.6</v>
      </c>
      <c r="J72" s="978"/>
      <c r="V72" s="1" t="n">
        <f aca="false">+V71+1</f>
        <v>50</v>
      </c>
      <c r="W72" s="978" t="str">
        <f aca="false">IFERROR(VLOOKUP($V71,AD:AK,8,FALSE()),"")</f>
        <v/>
      </c>
      <c r="X72" s="978" t="str">
        <f aca="false">IFERROR(VLOOKUP($V72,AE:AL,8,FALSE()),"")</f>
        <v/>
      </c>
      <c r="Y72" s="978" t="str">
        <f aca="false">IFERROR(VLOOKUP($V72,AF:AM,8,FALSE()),"")</f>
        <v/>
      </c>
      <c r="Z72" s="978" t="str">
        <f aca="false">IFERROR(VLOOKUP($V72,AG:AN,8,FALSE()),"")</f>
        <v/>
      </c>
      <c r="AA72" s="978" t="str">
        <f aca="false">IFERROR(VLOOKUP($V72,AH:AO,8,FALSE()),"")</f>
        <v/>
      </c>
      <c r="AB72" s="978" t="str">
        <f aca="false">IFERROR(VLOOKUP($V72,AI:AP,8,FALSE()),"")</f>
        <v/>
      </c>
      <c r="AD72" s="1" t="str">
        <f aca="false">IF(AK72&lt;&gt;"",MAX(AD$3:AD71)+1,"")</f>
        <v/>
      </c>
      <c r="AE72" s="1" t="str">
        <f aca="false">IF(AL72&lt;&gt;"",MAX(AE$3:AE71)+1,"")</f>
        <v/>
      </c>
      <c r="AF72" s="1" t="str">
        <f aca="false">IF(AM72&lt;&gt;"",MAX(AF$3:AF71)+1,"")</f>
        <v/>
      </c>
      <c r="AG72" s="1" t="str">
        <f aca="false">IF(AN72&lt;&gt;"",MAX(AG$3:AG71)+1,"")</f>
        <v/>
      </c>
      <c r="AH72" s="1" t="str">
        <f aca="false">IF(AO72&lt;&gt;"",MAX(AH$3:AH71)+1,"")</f>
        <v/>
      </c>
      <c r="AI72" s="1" t="str">
        <f aca="false">IF(AP72&lt;&gt;"",MAX(AI$3:AI71)+1,"")</f>
        <v/>
      </c>
      <c r="AK72" s="1" t="str">
        <f aca="false">IF(C72="","",IF(COUNTIF($AK$3:AL71,C72)=0,C72,""))</f>
        <v/>
      </c>
      <c r="AL72" s="1" t="str">
        <f aca="false">IF(D72="","",IF($C72='Oneri di Urbanizzazione'!$E$49,IF(COUNTIF($AL$3:AL71,$D72)=0,$D72,""),""))</f>
        <v/>
      </c>
      <c r="AM72" s="1" t="str">
        <f aca="false">IF(E72="","",IF(AND($C72='Oneri di Urbanizzazione'!$E$49,$D72='Oneri di Urbanizzazione'!$E$51),IF(COUNTIF(AM$3:AM71,$E72)=0,$E72,""),""))</f>
        <v/>
      </c>
      <c r="AN72" s="1" t="str">
        <f aca="false">IF(F72="","",IF(AND($C72='Oneri di Urbanizzazione'!$E$49,$D72='Oneri di Urbanizzazione'!$E$51,$E72='Oneri di Urbanizzazione'!$E$53),IF(COUNTIF(AN$3:AN71,$F72)=0,$F72,""),""))</f>
        <v/>
      </c>
    </row>
    <row r="73" customFormat="false" ht="12.75" hidden="false" customHeight="false" outlineLevel="0" collapsed="false">
      <c r="B73" s="1075" t="str">
        <f aca="false">C73&amp;D73&amp;E73</f>
        <v>Lettera d) - ricettivo complementareRistrutturazione EdiliziaZona omogenea B</v>
      </c>
      <c r="C73" s="1001" t="s">
        <v>16846</v>
      </c>
      <c r="D73" s="1001" t="s">
        <v>527</v>
      </c>
      <c r="E73" s="1001" t="s">
        <v>16838</v>
      </c>
      <c r="F73" s="1001"/>
      <c r="G73" s="1001"/>
      <c r="H73" s="1001"/>
      <c r="I73" s="978" t="n">
        <v>0.5</v>
      </c>
      <c r="J73" s="978"/>
      <c r="V73" s="1" t="n">
        <f aca="false">+V72+1</f>
        <v>51</v>
      </c>
      <c r="W73" s="978" t="str">
        <f aca="false">IFERROR(VLOOKUP($V72,AD:AK,8,FALSE()),"")</f>
        <v/>
      </c>
      <c r="X73" s="978" t="str">
        <f aca="false">IFERROR(VLOOKUP($V73,AE:AL,8,FALSE()),"")</f>
        <v/>
      </c>
      <c r="Y73" s="978" t="str">
        <f aca="false">IFERROR(VLOOKUP($V73,AF:AM,8,FALSE()),"")</f>
        <v/>
      </c>
      <c r="Z73" s="978" t="str">
        <f aca="false">IFERROR(VLOOKUP($V73,AG:AN,8,FALSE()),"")</f>
        <v/>
      </c>
      <c r="AA73" s="978" t="str">
        <f aca="false">IFERROR(VLOOKUP($V73,AH:AO,8,FALSE()),"")</f>
        <v/>
      </c>
      <c r="AB73" s="978" t="str">
        <f aca="false">IFERROR(VLOOKUP($V73,AI:AP,8,FALSE()),"")</f>
        <v/>
      </c>
      <c r="AD73" s="1" t="str">
        <f aca="false">IF(AK73&lt;&gt;"",MAX(AD$3:AD72)+1,"")</f>
        <v/>
      </c>
      <c r="AE73" s="1" t="str">
        <f aca="false">IF(AL73&lt;&gt;"",MAX(AE$3:AE72)+1,"")</f>
        <v/>
      </c>
      <c r="AF73" s="1" t="str">
        <f aca="false">IF(AM73&lt;&gt;"",MAX(AF$3:AF72)+1,"")</f>
        <v/>
      </c>
      <c r="AG73" s="1" t="str">
        <f aca="false">IF(AN73&lt;&gt;"",MAX(AG$3:AG72)+1,"")</f>
        <v/>
      </c>
      <c r="AH73" s="1" t="str">
        <f aca="false">IF(AO73&lt;&gt;"",MAX(AH$3:AH72)+1,"")</f>
        <v/>
      </c>
      <c r="AI73" s="1" t="str">
        <f aca="false">IF(AP73&lt;&gt;"",MAX(AI$3:AI72)+1,"")</f>
        <v/>
      </c>
      <c r="AK73" s="1" t="str">
        <f aca="false">IF(C73="","",IF(COUNTIF($AK$3:AL72,C73)=0,C73,""))</f>
        <v/>
      </c>
      <c r="AL73" s="1" t="str">
        <f aca="false">IF(D73="","",IF($C73='Oneri di Urbanizzazione'!$E$49,IF(COUNTIF($AL$3:AL72,$D73)=0,$D73,""),""))</f>
        <v/>
      </c>
      <c r="AM73" s="1" t="str">
        <f aca="false">IF(E73="","",IF(AND($C73='Oneri di Urbanizzazione'!$E$49,$D73='Oneri di Urbanizzazione'!$E$51),IF(COUNTIF(AM$3:AM72,$E73)=0,$E73,""),""))</f>
        <v/>
      </c>
      <c r="AN73" s="1" t="str">
        <f aca="false">IF(F73="","",IF(AND($C73='Oneri di Urbanizzazione'!$E$49,$D73='Oneri di Urbanizzazione'!$E$51,$E73='Oneri di Urbanizzazione'!$E$53),IF(COUNTIF(AN$3:AN72,$F73)=0,$F73,""),""))</f>
        <v/>
      </c>
    </row>
    <row r="74" customFormat="false" ht="12.75" hidden="false" customHeight="false" outlineLevel="0" collapsed="false">
      <c r="B74" s="1075" t="str">
        <f aca="false">C74&amp;D74&amp;E74</f>
        <v>Lettera d) - ricettivo complementareNuova realizzazione ed AmpliamentoZona omogenea C</v>
      </c>
      <c r="C74" s="1001" t="s">
        <v>16846</v>
      </c>
      <c r="D74" s="1001" t="s">
        <v>342</v>
      </c>
      <c r="E74" s="1001" t="s">
        <v>16839</v>
      </c>
      <c r="F74" s="1001"/>
      <c r="G74" s="1001"/>
      <c r="H74" s="1001"/>
      <c r="I74" s="978" t="n">
        <v>0.6</v>
      </c>
      <c r="J74" s="978"/>
      <c r="V74" s="1" t="n">
        <f aca="false">+V73+1</f>
        <v>52</v>
      </c>
      <c r="W74" s="978" t="str">
        <f aca="false">IFERROR(VLOOKUP($V73,AD:AK,8,FALSE()),"")</f>
        <v/>
      </c>
      <c r="X74" s="978" t="str">
        <f aca="false">IFERROR(VLOOKUP($V74,AE:AL,8,FALSE()),"")</f>
        <v/>
      </c>
      <c r="Y74" s="978" t="str">
        <f aca="false">IFERROR(VLOOKUP($V74,AF:AM,8,FALSE()),"")</f>
        <v/>
      </c>
      <c r="Z74" s="978" t="str">
        <f aca="false">IFERROR(VLOOKUP($V74,AG:AN,8,FALSE()),"")</f>
        <v/>
      </c>
      <c r="AA74" s="978" t="str">
        <f aca="false">IFERROR(VLOOKUP($V74,AH:AO,8,FALSE()),"")</f>
        <v/>
      </c>
      <c r="AB74" s="978" t="str">
        <f aca="false">IFERROR(VLOOKUP($V74,AI:AP,8,FALSE()),"")</f>
        <v/>
      </c>
      <c r="AD74" s="1" t="str">
        <f aca="false">IF(AK74&lt;&gt;"",MAX(AD$3:AD73)+1,"")</f>
        <v/>
      </c>
      <c r="AE74" s="1" t="str">
        <f aca="false">IF(AL74&lt;&gt;"",MAX(AE$3:AE73)+1,"")</f>
        <v/>
      </c>
      <c r="AF74" s="1" t="str">
        <f aca="false">IF(AM74&lt;&gt;"",MAX(AF$3:AF73)+1,"")</f>
        <v/>
      </c>
      <c r="AG74" s="1" t="str">
        <f aca="false">IF(AN74&lt;&gt;"",MAX(AG$3:AG73)+1,"")</f>
        <v/>
      </c>
      <c r="AH74" s="1" t="str">
        <f aca="false">IF(AO74&lt;&gt;"",MAX(AH$3:AH73)+1,"")</f>
        <v/>
      </c>
      <c r="AI74" s="1" t="str">
        <f aca="false">IF(AP74&lt;&gt;"",MAX(AI$3:AI73)+1,"")</f>
        <v/>
      </c>
      <c r="AK74" s="1" t="str">
        <f aca="false">IF(C74="","",IF(COUNTIF($AK$3:AL73,C74)=0,C74,""))</f>
        <v/>
      </c>
      <c r="AL74" s="1" t="str">
        <f aca="false">IF(D74="","",IF($C74='Oneri di Urbanizzazione'!$E$49,IF(COUNTIF($AL$3:AL73,$D74)=0,$D74,""),""))</f>
        <v/>
      </c>
      <c r="AM74" s="1" t="str">
        <f aca="false">IF(E74="","",IF(AND($C74='Oneri di Urbanizzazione'!$E$49,$D74='Oneri di Urbanizzazione'!$E$51),IF(COUNTIF(AM$3:AM73,$E74)=0,$E74,""),""))</f>
        <v/>
      </c>
      <c r="AN74" s="1" t="str">
        <f aca="false">IF(F74="","",IF(AND($C74='Oneri di Urbanizzazione'!$E$49,$D74='Oneri di Urbanizzazione'!$E$51,$E74='Oneri di Urbanizzazione'!$E$53),IF(COUNTIF(AN$3:AN73,$F74)=0,$F74,""),""))</f>
        <v/>
      </c>
    </row>
    <row r="75" customFormat="false" ht="12.75" hidden="false" customHeight="false" outlineLevel="0" collapsed="false">
      <c r="B75" s="1075" t="str">
        <f aca="false">C75&amp;D75&amp;E75</f>
        <v>Lettera d) - ricettivo complementareRistrutturazione EdiliziaZona omogenea C</v>
      </c>
      <c r="C75" s="1001" t="s">
        <v>16846</v>
      </c>
      <c r="D75" s="1001" t="s">
        <v>527</v>
      </c>
      <c r="E75" s="1001" t="s">
        <v>16839</v>
      </c>
      <c r="F75" s="1001"/>
      <c r="G75" s="1001"/>
      <c r="H75" s="1001"/>
      <c r="I75" s="978" t="n">
        <v>0.5</v>
      </c>
      <c r="J75" s="978"/>
      <c r="V75" s="1" t="n">
        <f aca="false">+V74+1</f>
        <v>53</v>
      </c>
      <c r="W75" s="978" t="str">
        <f aca="false">IFERROR(VLOOKUP($V74,AD:AK,8,FALSE()),"")</f>
        <v/>
      </c>
      <c r="X75" s="978" t="str">
        <f aca="false">IFERROR(VLOOKUP($V75,AE:AL,8,FALSE()),"")</f>
        <v/>
      </c>
      <c r="Y75" s="978" t="str">
        <f aca="false">IFERROR(VLOOKUP($V75,AF:AM,8,FALSE()),"")</f>
        <v/>
      </c>
      <c r="Z75" s="978" t="str">
        <f aca="false">IFERROR(VLOOKUP($V75,AG:AN,8,FALSE()),"")</f>
        <v/>
      </c>
      <c r="AA75" s="978" t="str">
        <f aca="false">IFERROR(VLOOKUP($V75,AH:AO,8,FALSE()),"")</f>
        <v/>
      </c>
      <c r="AB75" s="978" t="str">
        <f aca="false">IFERROR(VLOOKUP($V75,AI:AP,8,FALSE()),"")</f>
        <v/>
      </c>
      <c r="AD75" s="1" t="str">
        <f aca="false">IF(AK75&lt;&gt;"",MAX(AD$3:AD74)+1,"")</f>
        <v/>
      </c>
      <c r="AE75" s="1" t="str">
        <f aca="false">IF(AL75&lt;&gt;"",MAX(AE$3:AE74)+1,"")</f>
        <v/>
      </c>
      <c r="AF75" s="1" t="str">
        <f aca="false">IF(AM75&lt;&gt;"",MAX(AF$3:AF74)+1,"")</f>
        <v/>
      </c>
      <c r="AG75" s="1" t="str">
        <f aca="false">IF(AN75&lt;&gt;"",MAX(AG$3:AG74)+1,"")</f>
        <v/>
      </c>
      <c r="AH75" s="1" t="str">
        <f aca="false">IF(AO75&lt;&gt;"",MAX(AH$3:AH74)+1,"")</f>
        <v/>
      </c>
      <c r="AI75" s="1" t="str">
        <f aca="false">IF(AP75&lt;&gt;"",MAX(AI$3:AI74)+1,"")</f>
        <v/>
      </c>
      <c r="AK75" s="1" t="str">
        <f aca="false">IF(C75="","",IF(COUNTIF($AK$3:AL74,C75)=0,C75,""))</f>
        <v/>
      </c>
      <c r="AL75" s="1" t="str">
        <f aca="false">IF(D75="","",IF($C75='Oneri di Urbanizzazione'!$E$49,IF(COUNTIF($AL$3:AL74,$D75)=0,$D75,""),""))</f>
        <v/>
      </c>
      <c r="AM75" s="1" t="str">
        <f aca="false">IF(E75="","",IF(AND($C75='Oneri di Urbanizzazione'!$E$49,$D75='Oneri di Urbanizzazione'!$E$51),IF(COUNTIF(AM$3:AM74,$E75)=0,$E75,""),""))</f>
        <v/>
      </c>
      <c r="AN75" s="1" t="str">
        <f aca="false">IF(F75="","",IF(AND($C75='Oneri di Urbanizzazione'!$E$49,$D75='Oneri di Urbanizzazione'!$E$51,$E75='Oneri di Urbanizzazione'!$E$53),IF(COUNTIF(AN$3:AN74,$F75)=0,$F75,""),""))</f>
        <v/>
      </c>
    </row>
    <row r="76" customFormat="false" ht="12.75" hidden="false" customHeight="false" outlineLevel="0" collapsed="false">
      <c r="B76" s="1075" t="str">
        <f aca="false">C76&amp;D76&amp;E76</f>
        <v>Lettera d) - ricettivo complementareNuova realizzazione ed AmpliamentoZona omogenea E</v>
      </c>
      <c r="C76" s="1001" t="s">
        <v>16846</v>
      </c>
      <c r="D76" s="1001" t="s">
        <v>342</v>
      </c>
      <c r="E76" s="1001" t="s">
        <v>16840</v>
      </c>
      <c r="F76" s="1001"/>
      <c r="G76" s="1001"/>
      <c r="H76" s="1001"/>
      <c r="I76" s="978" t="n">
        <v>0.8</v>
      </c>
      <c r="J76" s="978"/>
      <c r="V76" s="1" t="n">
        <f aca="false">+V75+1</f>
        <v>54</v>
      </c>
      <c r="W76" s="978" t="str">
        <f aca="false">IFERROR(VLOOKUP($V75,AD:AK,8,FALSE()),"")</f>
        <v/>
      </c>
      <c r="X76" s="978" t="str">
        <f aca="false">IFERROR(VLOOKUP($V76,AE:AL,8,FALSE()),"")</f>
        <v/>
      </c>
      <c r="Y76" s="978" t="str">
        <f aca="false">IFERROR(VLOOKUP($V76,AF:AM,8,FALSE()),"")</f>
        <v/>
      </c>
      <c r="Z76" s="978" t="str">
        <f aca="false">IFERROR(VLOOKUP($V76,AG:AN,8,FALSE()),"")</f>
        <v/>
      </c>
      <c r="AA76" s="978" t="str">
        <f aca="false">IFERROR(VLOOKUP($V76,AH:AO,8,FALSE()),"")</f>
        <v/>
      </c>
      <c r="AB76" s="978" t="str">
        <f aca="false">IFERROR(VLOOKUP($V76,AI:AP,8,FALSE()),"")</f>
        <v/>
      </c>
      <c r="AD76" s="1" t="str">
        <f aca="false">IF(AK76&lt;&gt;"",MAX(AD$3:AD75)+1,"")</f>
        <v/>
      </c>
      <c r="AE76" s="1" t="str">
        <f aca="false">IF(AL76&lt;&gt;"",MAX(AE$3:AE75)+1,"")</f>
        <v/>
      </c>
      <c r="AF76" s="1" t="str">
        <f aca="false">IF(AM76&lt;&gt;"",MAX(AF$3:AF75)+1,"")</f>
        <v/>
      </c>
      <c r="AG76" s="1" t="str">
        <f aca="false">IF(AN76&lt;&gt;"",MAX(AG$3:AG75)+1,"")</f>
        <v/>
      </c>
      <c r="AH76" s="1" t="str">
        <f aca="false">IF(AO76&lt;&gt;"",MAX(AH$3:AH75)+1,"")</f>
        <v/>
      </c>
      <c r="AI76" s="1" t="str">
        <f aca="false">IF(AP76&lt;&gt;"",MAX(AI$3:AI75)+1,"")</f>
        <v/>
      </c>
      <c r="AK76" s="1" t="str">
        <f aca="false">IF(C76="","",IF(COUNTIF($AK$3:AL75,C76)=0,C76,""))</f>
        <v/>
      </c>
      <c r="AL76" s="1" t="str">
        <f aca="false">IF(D76="","",IF($C76='Oneri di Urbanizzazione'!$E$49,IF(COUNTIF($AL$3:AL75,$D76)=0,$D76,""),""))</f>
        <v/>
      </c>
      <c r="AM76" s="1" t="str">
        <f aca="false">IF(E76="","",IF(AND($C76='Oneri di Urbanizzazione'!$E$49,$D76='Oneri di Urbanizzazione'!$E$51),IF(COUNTIF(AM$3:AM75,$E76)=0,$E76,""),""))</f>
        <v/>
      </c>
      <c r="AN76" s="1" t="str">
        <f aca="false">IF(F76="","",IF(AND($C76='Oneri di Urbanizzazione'!$E$49,$D76='Oneri di Urbanizzazione'!$E$51,$E76='Oneri di Urbanizzazione'!$E$53),IF(COUNTIF(AN$3:AN75,$F76)=0,$F76,""),""))</f>
        <v/>
      </c>
    </row>
    <row r="77" customFormat="false" ht="12.75" hidden="false" customHeight="false" outlineLevel="0" collapsed="false">
      <c r="B77" s="1075" t="str">
        <f aca="false">C77&amp;D77&amp;E77</f>
        <v>Lettera d) - ricettivo complementareRistrutturazione EdiliziaZona omogenea E</v>
      </c>
      <c r="C77" s="1001" t="s">
        <v>16846</v>
      </c>
      <c r="D77" s="1001" t="s">
        <v>527</v>
      </c>
      <c r="E77" s="1001" t="s">
        <v>16840</v>
      </c>
      <c r="F77" s="1001"/>
      <c r="G77" s="1001"/>
      <c r="H77" s="1001"/>
      <c r="I77" s="978" t="n">
        <v>0.5</v>
      </c>
      <c r="J77" s="978"/>
      <c r="V77" s="1" t="n">
        <f aca="false">+V76+1</f>
        <v>55</v>
      </c>
      <c r="W77" s="978" t="str">
        <f aca="false">IFERROR(VLOOKUP($V76,AD:AK,8,FALSE()),"")</f>
        <v/>
      </c>
      <c r="X77" s="978" t="str">
        <f aca="false">IFERROR(VLOOKUP($V77,AE:AL,8,FALSE()),"")</f>
        <v/>
      </c>
      <c r="Y77" s="978" t="str">
        <f aca="false">IFERROR(VLOOKUP($V77,AF:AM,8,FALSE()),"")</f>
        <v/>
      </c>
      <c r="Z77" s="978" t="str">
        <f aca="false">IFERROR(VLOOKUP($V77,AG:AN,8,FALSE()),"")</f>
        <v/>
      </c>
      <c r="AA77" s="978" t="str">
        <f aca="false">IFERROR(VLOOKUP($V77,AH:AO,8,FALSE()),"")</f>
        <v/>
      </c>
      <c r="AB77" s="978" t="str">
        <f aca="false">IFERROR(VLOOKUP($V77,AI:AP,8,FALSE()),"")</f>
        <v/>
      </c>
      <c r="AD77" s="1" t="str">
        <f aca="false">IF(AK77&lt;&gt;"",MAX(AD$3:AD76)+1,"")</f>
        <v/>
      </c>
      <c r="AE77" s="1" t="str">
        <f aca="false">IF(AL77&lt;&gt;"",MAX(AE$3:AE76)+1,"")</f>
        <v/>
      </c>
      <c r="AF77" s="1" t="str">
        <f aca="false">IF(AM77&lt;&gt;"",MAX(AF$3:AF76)+1,"")</f>
        <v/>
      </c>
      <c r="AG77" s="1" t="str">
        <f aca="false">IF(AN77&lt;&gt;"",MAX(AG$3:AG76)+1,"")</f>
        <v/>
      </c>
      <c r="AH77" s="1" t="str">
        <f aca="false">IF(AO77&lt;&gt;"",MAX(AH$3:AH76)+1,"")</f>
        <v/>
      </c>
      <c r="AI77" s="1" t="str">
        <f aca="false">IF(AP77&lt;&gt;"",MAX(AI$3:AI76)+1,"")</f>
        <v/>
      </c>
      <c r="AK77" s="1" t="str">
        <f aca="false">IF(C77="","",IF(COUNTIF($AK$3:AL76,C77)=0,C77,""))</f>
        <v/>
      </c>
      <c r="AL77" s="1" t="str">
        <f aca="false">IF(D77="","",IF($C77='Oneri di Urbanizzazione'!$E$49,IF(COUNTIF($AL$3:AL76,$D77)=0,$D77,""),""))</f>
        <v/>
      </c>
      <c r="AM77" s="1" t="str">
        <f aca="false">IF(E77="","",IF(AND($C77='Oneri di Urbanizzazione'!$E$49,$D77='Oneri di Urbanizzazione'!$E$51),IF(COUNTIF(AM$3:AM76,$E77)=0,$E77,""),""))</f>
        <v/>
      </c>
      <c r="AN77" s="1" t="str">
        <f aca="false">IF(F77="","",IF(AND($C77='Oneri di Urbanizzazione'!$E$49,$D77='Oneri di Urbanizzazione'!$E$51,$E77='Oneri di Urbanizzazione'!$E$53),IF(COUNTIF(AN$3:AN76,$F77)=0,$F77,""),""))</f>
        <v/>
      </c>
    </row>
    <row r="78" customFormat="false" ht="12.75" hidden="false" customHeight="false" outlineLevel="0" collapsed="false">
      <c r="B78" s="1075" t="str">
        <f aca="false">C78&amp;D78&amp;E78</f>
        <v>Lettera d) - ricettivo complementareNuova realizzazione ed AmpliamentoZona omogenea H</v>
      </c>
      <c r="C78" s="1001" t="s">
        <v>16846</v>
      </c>
      <c r="D78" s="1001" t="s">
        <v>342</v>
      </c>
      <c r="E78" s="1001" t="s">
        <v>16841</v>
      </c>
      <c r="F78" s="1001"/>
      <c r="G78" s="1001"/>
      <c r="H78" s="1001"/>
      <c r="I78" s="978" t="n">
        <v>0.6</v>
      </c>
      <c r="J78" s="978"/>
      <c r="V78" s="1" t="n">
        <f aca="false">+V77+1</f>
        <v>56</v>
      </c>
      <c r="W78" s="978" t="str">
        <f aca="false">IFERROR(VLOOKUP($V77,AD:AK,8,FALSE()),"")</f>
        <v/>
      </c>
      <c r="X78" s="978" t="str">
        <f aca="false">IFERROR(VLOOKUP($V78,AE:AL,8,FALSE()),"")</f>
        <v/>
      </c>
      <c r="Y78" s="978" t="str">
        <f aca="false">IFERROR(VLOOKUP($V78,AF:AM,8,FALSE()),"")</f>
        <v/>
      </c>
      <c r="Z78" s="978" t="str">
        <f aca="false">IFERROR(VLOOKUP($V78,AG:AN,8,FALSE()),"")</f>
        <v/>
      </c>
      <c r="AA78" s="978" t="str">
        <f aca="false">IFERROR(VLOOKUP($V78,AH:AO,8,FALSE()),"")</f>
        <v/>
      </c>
      <c r="AB78" s="978" t="str">
        <f aca="false">IFERROR(VLOOKUP($V78,AI:AP,8,FALSE()),"")</f>
        <v/>
      </c>
      <c r="AD78" s="1" t="str">
        <f aca="false">IF(AK78&lt;&gt;"",MAX(AD$3:AD77)+1,"")</f>
        <v/>
      </c>
      <c r="AE78" s="1" t="str">
        <f aca="false">IF(AL78&lt;&gt;"",MAX(AE$3:AE77)+1,"")</f>
        <v/>
      </c>
      <c r="AF78" s="1" t="str">
        <f aca="false">IF(AM78&lt;&gt;"",MAX(AF$3:AF77)+1,"")</f>
        <v/>
      </c>
      <c r="AG78" s="1" t="str">
        <f aca="false">IF(AN78&lt;&gt;"",MAX(AG$3:AG77)+1,"")</f>
        <v/>
      </c>
      <c r="AH78" s="1" t="str">
        <f aca="false">IF(AO78&lt;&gt;"",MAX(AH$3:AH77)+1,"")</f>
        <v/>
      </c>
      <c r="AI78" s="1" t="str">
        <f aca="false">IF(AP78&lt;&gt;"",MAX(AI$3:AI77)+1,"")</f>
        <v/>
      </c>
      <c r="AK78" s="1" t="str">
        <f aca="false">IF(C78="","",IF(COUNTIF($AK$3:AL77,C78)=0,C78,""))</f>
        <v/>
      </c>
      <c r="AL78" s="1" t="str">
        <f aca="false">IF(D78="","",IF($C78='Oneri di Urbanizzazione'!$E$49,IF(COUNTIF($AL$3:AL77,$D78)=0,$D78,""),""))</f>
        <v/>
      </c>
      <c r="AM78" s="1" t="str">
        <f aca="false">IF(E78="","",IF(AND($C78='Oneri di Urbanizzazione'!$E$49,$D78='Oneri di Urbanizzazione'!$E$51),IF(COUNTIF(AM$3:AM77,$E78)=0,$E78,""),""))</f>
        <v/>
      </c>
      <c r="AN78" s="1" t="str">
        <f aca="false">IF(F78="","",IF(AND($C78='Oneri di Urbanizzazione'!$E$49,$D78='Oneri di Urbanizzazione'!$E$51,$E78='Oneri di Urbanizzazione'!$E$53),IF(COUNTIF(AN$3:AN77,$F78)=0,$F78,""),""))</f>
        <v/>
      </c>
    </row>
    <row r="79" customFormat="false" ht="12.75" hidden="false" customHeight="false" outlineLevel="0" collapsed="false">
      <c r="B79" s="1075" t="str">
        <f aca="false">C79&amp;D79&amp;E79</f>
        <v>Lettera d) - ricettivo complementareRistrutturazione EdiliziaZona omogenea H</v>
      </c>
      <c r="C79" s="1001" t="s">
        <v>16846</v>
      </c>
      <c r="D79" s="1001" t="s">
        <v>527</v>
      </c>
      <c r="E79" s="1001" t="s">
        <v>16841</v>
      </c>
      <c r="F79" s="1001"/>
      <c r="G79" s="1001"/>
      <c r="H79" s="1001"/>
      <c r="I79" s="978" t="n">
        <v>0.6</v>
      </c>
      <c r="J79" s="978"/>
      <c r="V79" s="1" t="n">
        <f aca="false">+V78+1</f>
        <v>57</v>
      </c>
      <c r="W79" s="978" t="str">
        <f aca="false">IFERROR(VLOOKUP($V78,AD:AK,8,FALSE()),"")</f>
        <v/>
      </c>
      <c r="X79" s="978" t="str">
        <f aca="false">IFERROR(VLOOKUP($V79,AE:AL,8,FALSE()),"")</f>
        <v/>
      </c>
      <c r="Y79" s="978" t="str">
        <f aca="false">IFERROR(VLOOKUP($V79,AF:AM,8,FALSE()),"")</f>
        <v/>
      </c>
      <c r="Z79" s="978" t="str">
        <f aca="false">IFERROR(VLOOKUP($V79,AG:AN,8,FALSE()),"")</f>
        <v/>
      </c>
      <c r="AA79" s="978" t="str">
        <f aca="false">IFERROR(VLOOKUP($V79,AH:AO,8,FALSE()),"")</f>
        <v/>
      </c>
      <c r="AB79" s="978" t="str">
        <f aca="false">IFERROR(VLOOKUP($V79,AI:AP,8,FALSE()),"")</f>
        <v/>
      </c>
      <c r="AD79" s="1" t="str">
        <f aca="false">IF(AK79&lt;&gt;"",MAX(AD$3:AD78)+1,"")</f>
        <v/>
      </c>
      <c r="AE79" s="1" t="str">
        <f aca="false">IF(AL79&lt;&gt;"",MAX(AE$3:AE78)+1,"")</f>
        <v/>
      </c>
      <c r="AF79" s="1" t="str">
        <f aca="false">IF(AM79&lt;&gt;"",MAX(AF$3:AF78)+1,"")</f>
        <v/>
      </c>
      <c r="AG79" s="1" t="str">
        <f aca="false">IF(AN79&lt;&gt;"",MAX(AG$3:AG78)+1,"")</f>
        <v/>
      </c>
      <c r="AH79" s="1" t="str">
        <f aca="false">IF(AO79&lt;&gt;"",MAX(AH$3:AH78)+1,"")</f>
        <v/>
      </c>
      <c r="AI79" s="1" t="str">
        <f aca="false">IF(AP79&lt;&gt;"",MAX(AI$3:AI78)+1,"")</f>
        <v/>
      </c>
      <c r="AK79" s="1" t="str">
        <f aca="false">IF(C79="","",IF(COUNTIF($AK$3:AL78,C79)=0,C79,""))</f>
        <v/>
      </c>
      <c r="AL79" s="1" t="str">
        <f aca="false">IF(D79="","",IF($C79='Oneri di Urbanizzazione'!$E$49,IF(COUNTIF($AL$3:AL78,$D79)=0,$D79,""),""))</f>
        <v/>
      </c>
      <c r="AM79" s="1" t="str">
        <f aca="false">IF(E79="","",IF(AND($C79='Oneri di Urbanizzazione'!$E$49,$D79='Oneri di Urbanizzazione'!$E$51),IF(COUNTIF(AM$3:AM78,$E79)=0,$E79,""),""))</f>
        <v/>
      </c>
      <c r="AN79" s="1" t="str">
        <f aca="false">IF(F79="","",IF(AND($C79='Oneri di Urbanizzazione'!$E$49,$D79='Oneri di Urbanizzazione'!$E$51,$E79='Oneri di Urbanizzazione'!$E$53),IF(COUNTIF(AN$3:AN78,$F79)=0,$F79,""),""))</f>
        <v/>
      </c>
    </row>
    <row r="80" customFormat="false" ht="12.75" hidden="false" customHeight="false" outlineLevel="0" collapsed="false">
      <c r="B80" s="1075" t="str">
        <f aca="false">C80&amp;D80&amp;E80</f>
        <v>Lettera d) - ricettivo complementareNuova realizzazione ed AmpliamentoZona omogenea a destinazione mista</v>
      </c>
      <c r="C80" s="1001" t="s">
        <v>16846</v>
      </c>
      <c r="D80" s="1001" t="s">
        <v>342</v>
      </c>
      <c r="E80" s="1001" t="s">
        <v>16842</v>
      </c>
      <c r="F80" s="1001"/>
      <c r="G80" s="1001"/>
      <c r="H80" s="1001"/>
      <c r="I80" s="978" t="n">
        <v>0.6</v>
      </c>
      <c r="J80" s="978"/>
      <c r="V80" s="1" t="n">
        <f aca="false">+V79+1</f>
        <v>58</v>
      </c>
      <c r="W80" s="978" t="str">
        <f aca="false">IFERROR(VLOOKUP($V79,AD:AK,8,FALSE()),"")</f>
        <v/>
      </c>
      <c r="X80" s="978" t="str">
        <f aca="false">IFERROR(VLOOKUP($V80,AE:AL,8,FALSE()),"")</f>
        <v/>
      </c>
      <c r="Y80" s="978" t="str">
        <f aca="false">IFERROR(VLOOKUP($V80,AF:AM,8,FALSE()),"")</f>
        <v/>
      </c>
      <c r="Z80" s="978" t="str">
        <f aca="false">IFERROR(VLOOKUP($V80,AG:AN,8,FALSE()),"")</f>
        <v/>
      </c>
      <c r="AA80" s="978" t="str">
        <f aca="false">IFERROR(VLOOKUP($V80,AH:AO,8,FALSE()),"")</f>
        <v/>
      </c>
      <c r="AB80" s="978" t="str">
        <f aca="false">IFERROR(VLOOKUP($V80,AI:AP,8,FALSE()),"")</f>
        <v/>
      </c>
      <c r="AD80" s="1" t="str">
        <f aca="false">IF(AK80&lt;&gt;"",MAX(AD$3:AD79)+1,"")</f>
        <v/>
      </c>
      <c r="AE80" s="1" t="str">
        <f aca="false">IF(AL80&lt;&gt;"",MAX(AE$3:AE79)+1,"")</f>
        <v/>
      </c>
      <c r="AF80" s="1" t="str">
        <f aca="false">IF(AM80&lt;&gt;"",MAX(AF$3:AF79)+1,"")</f>
        <v/>
      </c>
      <c r="AG80" s="1" t="str">
        <f aca="false">IF(AN80&lt;&gt;"",MAX(AG$3:AG79)+1,"")</f>
        <v/>
      </c>
      <c r="AH80" s="1" t="str">
        <f aca="false">IF(AO80&lt;&gt;"",MAX(AH$3:AH79)+1,"")</f>
        <v/>
      </c>
      <c r="AI80" s="1" t="str">
        <f aca="false">IF(AP80&lt;&gt;"",MAX(AI$3:AI79)+1,"")</f>
        <v/>
      </c>
      <c r="AK80" s="1" t="str">
        <f aca="false">IF(C80="","",IF(COUNTIF($AK$3:AL79,C80)=0,C80,""))</f>
        <v/>
      </c>
      <c r="AL80" s="1" t="str">
        <f aca="false">IF(D80="","",IF($C80='Oneri di Urbanizzazione'!$E$49,IF(COUNTIF($AL$3:AL79,$D80)=0,$D80,""),""))</f>
        <v/>
      </c>
      <c r="AM80" s="1" t="str">
        <f aca="false">IF(E80="","",IF(AND($C80='Oneri di Urbanizzazione'!$E$49,$D80='Oneri di Urbanizzazione'!$E$51),IF(COUNTIF(AM$3:AM79,$E80)=0,$E80,""),""))</f>
        <v/>
      </c>
      <c r="AN80" s="1" t="str">
        <f aca="false">IF(F80="","",IF(AND($C80='Oneri di Urbanizzazione'!$E$49,$D80='Oneri di Urbanizzazione'!$E$51,$E80='Oneri di Urbanizzazione'!$E$53),IF(COUNTIF(AN$3:AN79,$F80)=0,$F80,""),""))</f>
        <v/>
      </c>
    </row>
    <row r="81" customFormat="false" ht="12.75" hidden="false" customHeight="false" outlineLevel="0" collapsed="false">
      <c r="B81" s="1075" t="str">
        <f aca="false">C81&amp;D81&amp;E81</f>
        <v>Lettera d) - ricettivo complementareRistrutturazione EdiliziaZona omogenea a destinazione mista</v>
      </c>
      <c r="C81" s="1001" t="s">
        <v>16846</v>
      </c>
      <c r="D81" s="1001" t="s">
        <v>527</v>
      </c>
      <c r="E81" s="1001" t="s">
        <v>16842</v>
      </c>
      <c r="F81" s="1001"/>
      <c r="G81" s="1001"/>
      <c r="H81" s="1001"/>
      <c r="I81" s="978" t="n">
        <v>0.5</v>
      </c>
      <c r="J81" s="978"/>
      <c r="V81" s="1" t="n">
        <f aca="false">+V80+1</f>
        <v>59</v>
      </c>
      <c r="W81" s="978" t="str">
        <f aca="false">IFERROR(VLOOKUP($V80,AD:AK,8,FALSE()),"")</f>
        <v/>
      </c>
      <c r="X81" s="978" t="str">
        <f aca="false">IFERROR(VLOOKUP($V81,AE:AL,8,FALSE()),"")</f>
        <v/>
      </c>
      <c r="Y81" s="978" t="str">
        <f aca="false">IFERROR(VLOOKUP($V81,AF:AM,8,FALSE()),"")</f>
        <v/>
      </c>
      <c r="Z81" s="978" t="str">
        <f aca="false">IFERROR(VLOOKUP($V81,AG:AN,8,FALSE()),"")</f>
        <v/>
      </c>
      <c r="AA81" s="978" t="str">
        <f aca="false">IFERROR(VLOOKUP($V81,AH:AO,8,FALSE()),"")</f>
        <v/>
      </c>
      <c r="AB81" s="978" t="str">
        <f aca="false">IFERROR(VLOOKUP($V81,AI:AP,8,FALSE()),"")</f>
        <v/>
      </c>
      <c r="AD81" s="1" t="str">
        <f aca="false">IF(AK81&lt;&gt;"",MAX(AD$3:AD80)+1,"")</f>
        <v/>
      </c>
      <c r="AE81" s="1" t="str">
        <f aca="false">IF(AL81&lt;&gt;"",MAX(AE$3:AE80)+1,"")</f>
        <v/>
      </c>
      <c r="AF81" s="1" t="str">
        <f aca="false">IF(AM81&lt;&gt;"",MAX(AF$3:AF80)+1,"")</f>
        <v/>
      </c>
      <c r="AG81" s="1" t="str">
        <f aca="false">IF(AN81&lt;&gt;"",MAX(AG$3:AG80)+1,"")</f>
        <v/>
      </c>
      <c r="AH81" s="1" t="str">
        <f aca="false">IF(AO81&lt;&gt;"",MAX(AH$3:AH80)+1,"")</f>
        <v/>
      </c>
      <c r="AI81" s="1" t="str">
        <f aca="false">IF(AP81&lt;&gt;"",MAX(AI$3:AI80)+1,"")</f>
        <v/>
      </c>
      <c r="AK81" s="1" t="str">
        <f aca="false">IF(C81="","",IF(COUNTIF($AK$3:AL80,C81)=0,C81,""))</f>
        <v/>
      </c>
      <c r="AL81" s="1" t="str">
        <f aca="false">IF(D81="","",IF($C81='Oneri di Urbanizzazione'!$E$49,IF(COUNTIF($AL$3:AL80,$D81)=0,$D81,""),""))</f>
        <v/>
      </c>
      <c r="AM81" s="1" t="str">
        <f aca="false">IF(E81="","",IF(AND($C81='Oneri di Urbanizzazione'!$E$49,$D81='Oneri di Urbanizzazione'!$E$51),IF(COUNTIF(AM$3:AM80,$E81)=0,$E81,""),""))</f>
        <v/>
      </c>
      <c r="AN81" s="1" t="str">
        <f aca="false">IF(F81="","",IF(AND($C81='Oneri di Urbanizzazione'!$E$49,$D81='Oneri di Urbanizzazione'!$E$51,$E81='Oneri di Urbanizzazione'!$E$53),IF(COUNTIF(AN$3:AN80,$F81)=0,$F81,""),""))</f>
        <v/>
      </c>
    </row>
    <row r="82" customFormat="false" ht="12.75" hidden="false" customHeight="false" outlineLevel="0" collapsed="false">
      <c r="B82" s="1075" t="str">
        <f aca="false">C82&amp;D82&amp;E82</f>
        <v>Lettera d) - ricettivo complementareNuova realizzazione ed AmpliamentoZona impropria</v>
      </c>
      <c r="C82" s="1001" t="s">
        <v>16846</v>
      </c>
      <c r="D82" s="1001" t="s">
        <v>342</v>
      </c>
      <c r="E82" s="1001" t="s">
        <v>16843</v>
      </c>
      <c r="F82" s="1001"/>
      <c r="G82" s="1001"/>
      <c r="H82" s="1001"/>
      <c r="I82" s="978" t="n">
        <v>2</v>
      </c>
      <c r="J82" s="978"/>
      <c r="V82" s="1" t="n">
        <f aca="false">+V81+1</f>
        <v>60</v>
      </c>
      <c r="W82" s="978" t="str">
        <f aca="false">IFERROR(VLOOKUP($V81,AD:AK,8,FALSE()),"")</f>
        <v/>
      </c>
      <c r="X82" s="978" t="str">
        <f aca="false">IFERROR(VLOOKUP($V82,AE:AL,8,FALSE()),"")</f>
        <v/>
      </c>
      <c r="Y82" s="978" t="str">
        <f aca="false">IFERROR(VLOOKUP($V82,AF:AM,8,FALSE()),"")</f>
        <v/>
      </c>
      <c r="Z82" s="978" t="str">
        <f aca="false">IFERROR(VLOOKUP($V82,AG:AN,8,FALSE()),"")</f>
        <v/>
      </c>
      <c r="AA82" s="978" t="str">
        <f aca="false">IFERROR(VLOOKUP($V82,AH:AO,8,FALSE()),"")</f>
        <v/>
      </c>
      <c r="AB82" s="978" t="str">
        <f aca="false">IFERROR(VLOOKUP($V82,AI:AP,8,FALSE()),"")</f>
        <v/>
      </c>
      <c r="AD82" s="1" t="str">
        <f aca="false">IF(AK82&lt;&gt;"",MAX(AD$3:AD81)+1,"")</f>
        <v/>
      </c>
      <c r="AE82" s="1" t="str">
        <f aca="false">IF(AL82&lt;&gt;"",MAX(AE$3:AE81)+1,"")</f>
        <v/>
      </c>
      <c r="AF82" s="1" t="str">
        <f aca="false">IF(AM82&lt;&gt;"",MAX(AF$3:AF81)+1,"")</f>
        <v/>
      </c>
      <c r="AG82" s="1" t="str">
        <f aca="false">IF(AN82&lt;&gt;"",MAX(AG$3:AG81)+1,"")</f>
        <v/>
      </c>
      <c r="AH82" s="1" t="str">
        <f aca="false">IF(AO82&lt;&gt;"",MAX(AH$3:AH81)+1,"")</f>
        <v/>
      </c>
      <c r="AI82" s="1" t="str">
        <f aca="false">IF(AP82&lt;&gt;"",MAX(AI$3:AI81)+1,"")</f>
        <v/>
      </c>
      <c r="AK82" s="1" t="str">
        <f aca="false">IF(C82="","",IF(COUNTIF($AK$3:AL81,C82)=0,C82,""))</f>
        <v/>
      </c>
      <c r="AL82" s="1" t="str">
        <f aca="false">IF(D82="","",IF($C82='Oneri di Urbanizzazione'!$E$49,IF(COUNTIF($AL$3:AL81,$D82)=0,$D82,""),""))</f>
        <v/>
      </c>
      <c r="AM82" s="1" t="str">
        <f aca="false">IF(E82="","",IF(AND($C82='Oneri di Urbanizzazione'!$E$49,$D82='Oneri di Urbanizzazione'!$E$51),IF(COUNTIF(AM$3:AM81,$E82)=0,$E82,""),""))</f>
        <v/>
      </c>
      <c r="AN82" s="1" t="str">
        <f aca="false">IF(F82="","",IF(AND($C82='Oneri di Urbanizzazione'!$E$49,$D82='Oneri di Urbanizzazione'!$E$51,$E82='Oneri di Urbanizzazione'!$E$53),IF(COUNTIF(AN$3:AN81,$F82)=0,$F82,""),""))</f>
        <v/>
      </c>
    </row>
    <row r="83" customFormat="false" ht="12.75" hidden="false" customHeight="false" outlineLevel="0" collapsed="false">
      <c r="B83" s="1075" t="str">
        <f aca="false">C83&amp;D83&amp;E83</f>
        <v>Lettera d) - ricettivo complementareRistrutturazione EdiliziaZona impropria</v>
      </c>
      <c r="C83" s="1001" t="s">
        <v>16846</v>
      </c>
      <c r="D83" s="1001" t="s">
        <v>527</v>
      </c>
      <c r="E83" s="1001" t="s">
        <v>16843</v>
      </c>
      <c r="F83" s="1001"/>
      <c r="G83" s="1001"/>
      <c r="H83" s="1001"/>
      <c r="I83" s="978" t="n">
        <v>1.2</v>
      </c>
      <c r="J83" s="978"/>
      <c r="V83" s="1" t="n">
        <f aca="false">+V82+1</f>
        <v>61</v>
      </c>
      <c r="W83" s="978" t="str">
        <f aca="false">IFERROR(VLOOKUP($V82,AD:AK,8,FALSE()),"")</f>
        <v/>
      </c>
      <c r="X83" s="978" t="str">
        <f aca="false">IFERROR(VLOOKUP($V83,AE:AL,8,FALSE()),"")</f>
        <v/>
      </c>
      <c r="Y83" s="978" t="str">
        <f aca="false">IFERROR(VLOOKUP($V83,AF:AM,8,FALSE()),"")</f>
        <v/>
      </c>
      <c r="Z83" s="978" t="str">
        <f aca="false">IFERROR(VLOOKUP($V83,AG:AN,8,FALSE()),"")</f>
        <v/>
      </c>
      <c r="AA83" s="978" t="str">
        <f aca="false">IFERROR(VLOOKUP($V83,AH:AO,8,FALSE()),"")</f>
        <v/>
      </c>
      <c r="AB83" s="978" t="str">
        <f aca="false">IFERROR(VLOOKUP($V83,AI:AP,8,FALSE()),"")</f>
        <v/>
      </c>
      <c r="AD83" s="1" t="str">
        <f aca="false">IF(AK83&lt;&gt;"",MAX(AD$3:AD82)+1,"")</f>
        <v/>
      </c>
      <c r="AE83" s="1" t="str">
        <f aca="false">IF(AL83&lt;&gt;"",MAX(AE$3:AE82)+1,"")</f>
        <v/>
      </c>
      <c r="AF83" s="1" t="str">
        <f aca="false">IF(AM83&lt;&gt;"",MAX(AF$3:AF82)+1,"")</f>
        <v/>
      </c>
      <c r="AG83" s="1" t="str">
        <f aca="false">IF(AN83&lt;&gt;"",MAX(AG$3:AG82)+1,"")</f>
        <v/>
      </c>
      <c r="AH83" s="1" t="str">
        <f aca="false">IF(AO83&lt;&gt;"",MAX(AH$3:AH82)+1,"")</f>
        <v/>
      </c>
      <c r="AI83" s="1" t="str">
        <f aca="false">IF(AP83&lt;&gt;"",MAX(AI$3:AI82)+1,"")</f>
        <v/>
      </c>
      <c r="AK83" s="1" t="str">
        <f aca="false">IF(C83="","",IF(COUNTIF($AK$3:AL82,C83)=0,C83,""))</f>
        <v/>
      </c>
      <c r="AL83" s="1" t="str">
        <f aca="false">IF(D83="","",IF($C83='Oneri di Urbanizzazione'!$E$49,IF(COUNTIF($AL$3:AL82,$D83)=0,$D83,""),""))</f>
        <v/>
      </c>
      <c r="AM83" s="1" t="str">
        <f aca="false">IF(E83="","",IF(AND($C83='Oneri di Urbanizzazione'!$E$49,$D83='Oneri di Urbanizzazione'!$E$51),IF(COUNTIF(AM$3:AM82,$E83)=0,$E83,""),""))</f>
        <v/>
      </c>
      <c r="AN83" s="1" t="str">
        <f aca="false">IF(F83="","",IF(AND($C83='Oneri di Urbanizzazione'!$E$49,$D83='Oneri di Urbanizzazione'!$E$51,$E83='Oneri di Urbanizzazione'!$E$53),IF(COUNTIF(AN$3:AN82,$F83)=0,$F83,""),""))</f>
        <v/>
      </c>
    </row>
    <row r="84" customFormat="false" ht="12.75" hidden="false" customHeight="false" outlineLevel="0" collapsed="false">
      <c r="B84" s="1075" t="str">
        <f aca="false">C84&amp;D84&amp;E84</f>
        <v>Lettera e) - direzionaleNuova realizzazione ed AmpliamentoZona omogenea A</v>
      </c>
      <c r="C84" s="1001" t="s">
        <v>341</v>
      </c>
      <c r="D84" s="1001" t="s">
        <v>342</v>
      </c>
      <c r="E84" s="1001" t="s">
        <v>16837</v>
      </c>
      <c r="F84" s="1001"/>
      <c r="G84" s="1001"/>
      <c r="H84" s="1001"/>
      <c r="I84" s="978" t="n">
        <v>0.8</v>
      </c>
      <c r="J84" s="978"/>
      <c r="V84" s="1" t="n">
        <f aca="false">+V83+1</f>
        <v>62</v>
      </c>
      <c r="W84" s="978" t="str">
        <f aca="false">IFERROR(VLOOKUP($V83,AD:AK,8,FALSE()),"")</f>
        <v/>
      </c>
      <c r="X84" s="978" t="str">
        <f aca="false">IFERROR(VLOOKUP($V84,AE:AL,8,FALSE()),"")</f>
        <v/>
      </c>
      <c r="Y84" s="978" t="str">
        <f aca="false">IFERROR(VLOOKUP($V84,AF:AM,8,FALSE()),"")</f>
        <v/>
      </c>
      <c r="Z84" s="978" t="str">
        <f aca="false">IFERROR(VLOOKUP($V84,AG:AN,8,FALSE()),"")</f>
        <v/>
      </c>
      <c r="AA84" s="978" t="str">
        <f aca="false">IFERROR(VLOOKUP($V84,AH:AO,8,FALSE()),"")</f>
        <v/>
      </c>
      <c r="AB84" s="978" t="str">
        <f aca="false">IFERROR(VLOOKUP($V84,AI:AP,8,FALSE()),"")</f>
        <v/>
      </c>
      <c r="AD84" s="1" t="n">
        <f aca="false">IF(AK84&lt;&gt;"",MAX(AD$3:AD83)+1,"")</f>
        <v>5</v>
      </c>
      <c r="AE84" s="1" t="n">
        <f aca="false">IF(AL84&lt;&gt;"",MAX(AE$3:AE83)+1,"")</f>
        <v>1</v>
      </c>
      <c r="AF84" s="1" t="n">
        <f aca="false">IF(AM84&lt;&gt;"",MAX(AF$3:AF83)+1,"")</f>
        <v>1</v>
      </c>
      <c r="AG84" s="1" t="str">
        <f aca="false">IF(AN84&lt;&gt;"",MAX(AG$3:AG83)+1,"")</f>
        <v/>
      </c>
      <c r="AH84" s="1" t="str">
        <f aca="false">IF(AO84&lt;&gt;"",MAX(AH$3:AH83)+1,"")</f>
        <v/>
      </c>
      <c r="AI84" s="1" t="str">
        <f aca="false">IF(AP84&lt;&gt;"",MAX(AI$3:AI83)+1,"")</f>
        <v/>
      </c>
      <c r="AK84" s="1" t="str">
        <f aca="false">IF(C84="","",IF(COUNTIF($AK$3:AL83,C84)=0,C84,""))</f>
        <v>Lettera e) - direzionale</v>
      </c>
      <c r="AL84" s="1" t="str">
        <f aca="false">IF(D84="","",IF($C84='Oneri di Urbanizzazione'!$E$49,IF(COUNTIF($AL$3:AL83,$D84)=0,$D84,""),""))</f>
        <v>Nuova realizzazione ed Ampliamento</v>
      </c>
      <c r="AM84" s="1" t="str">
        <f aca="false">IF(E84="","",IF(AND($C84='Oneri di Urbanizzazione'!$E$49,$D84='Oneri di Urbanizzazione'!$E$51),IF(COUNTIF(AM$3:AM83,$E84)=0,$E84,""),""))</f>
        <v>Zona omogenea A</v>
      </c>
      <c r="AN84" s="1" t="str">
        <f aca="false">IF(F84="","",IF(AND($C84='Oneri di Urbanizzazione'!$E$49,$D84='Oneri di Urbanizzazione'!$E$51,$E84='Oneri di Urbanizzazione'!$E$53),IF(COUNTIF(AN$3:AN83,$F84)=0,$F84,""),""))</f>
        <v/>
      </c>
    </row>
    <row r="85" customFormat="false" ht="12.75" hidden="false" customHeight="false" outlineLevel="0" collapsed="false">
      <c r="B85" s="1075" t="str">
        <f aca="false">C85&amp;D85&amp;E85</f>
        <v>Lettera e) - direzionaleRistrutturazione EdiliziaZona omogenea A</v>
      </c>
      <c r="C85" s="1001" t="s">
        <v>341</v>
      </c>
      <c r="D85" s="1001" t="s">
        <v>527</v>
      </c>
      <c r="E85" s="1001" t="s">
        <v>16837</v>
      </c>
      <c r="F85" s="1001"/>
      <c r="G85" s="1001"/>
      <c r="H85" s="1001"/>
      <c r="I85" s="978" t="n">
        <v>0.3</v>
      </c>
      <c r="J85" s="978"/>
      <c r="V85" s="1" t="n">
        <f aca="false">+V84+1</f>
        <v>63</v>
      </c>
      <c r="W85" s="978" t="str">
        <f aca="false">IFERROR(VLOOKUP($V84,AD:AK,8,FALSE()),"")</f>
        <v/>
      </c>
      <c r="X85" s="978" t="str">
        <f aca="false">IFERROR(VLOOKUP($V85,AE:AL,8,FALSE()),"")</f>
        <v/>
      </c>
      <c r="Y85" s="978" t="str">
        <f aca="false">IFERROR(VLOOKUP($V85,AF:AM,8,FALSE()),"")</f>
        <v/>
      </c>
      <c r="Z85" s="978" t="str">
        <f aca="false">IFERROR(VLOOKUP($V85,AG:AN,8,FALSE()),"")</f>
        <v/>
      </c>
      <c r="AA85" s="978" t="str">
        <f aca="false">IFERROR(VLOOKUP($V85,AH:AO,8,FALSE()),"")</f>
        <v/>
      </c>
      <c r="AB85" s="978" t="str">
        <f aca="false">IFERROR(VLOOKUP($V85,AI:AP,8,FALSE()),"")</f>
        <v/>
      </c>
      <c r="AD85" s="1" t="str">
        <f aca="false">IF(AK85&lt;&gt;"",MAX(AD$3:AD84)+1,"")</f>
        <v/>
      </c>
      <c r="AE85" s="1" t="n">
        <f aca="false">IF(AL85&lt;&gt;"",MAX(AE$3:AE84)+1,"")</f>
        <v>2</v>
      </c>
      <c r="AF85" s="1" t="str">
        <f aca="false">IF(AM85&lt;&gt;"",MAX(AF$3:AF84)+1,"")</f>
        <v/>
      </c>
      <c r="AG85" s="1" t="str">
        <f aca="false">IF(AN85&lt;&gt;"",MAX(AG$3:AG84)+1,"")</f>
        <v/>
      </c>
      <c r="AH85" s="1" t="str">
        <f aca="false">IF(AO85&lt;&gt;"",MAX(AH$3:AH84)+1,"")</f>
        <v/>
      </c>
      <c r="AI85" s="1" t="str">
        <f aca="false">IF(AP85&lt;&gt;"",MAX(AI$3:AI84)+1,"")</f>
        <v/>
      </c>
      <c r="AK85" s="1" t="str">
        <f aca="false">IF(C85="","",IF(COUNTIF($AK$3:AL84,C85)=0,C85,""))</f>
        <v/>
      </c>
      <c r="AL85" s="1" t="str">
        <f aca="false">IF(D85="","",IF($C85='Oneri di Urbanizzazione'!$E$49,IF(COUNTIF($AL$3:AL84,$D85)=0,$D85,""),""))</f>
        <v>Ristrutturazione Edilizia</v>
      </c>
      <c r="AM85" s="1" t="str">
        <f aca="false">IF(E85="","",IF(AND($C85='Oneri di Urbanizzazione'!$E$49,$D85='Oneri di Urbanizzazione'!$E$51),IF(COUNTIF(AM$3:AM84,$E85)=0,$E85,""),""))</f>
        <v/>
      </c>
      <c r="AN85" s="1" t="str">
        <f aca="false">IF(F85="","",IF(AND($C85='Oneri di Urbanizzazione'!$E$49,$D85='Oneri di Urbanizzazione'!$E$51,$E85='Oneri di Urbanizzazione'!$E$53),IF(COUNTIF(AN$3:AN84,$F85)=0,$F85,""),""))</f>
        <v/>
      </c>
    </row>
    <row r="86" customFormat="false" ht="12.75" hidden="false" customHeight="false" outlineLevel="0" collapsed="false">
      <c r="B86" s="1075" t="str">
        <f aca="false">C86&amp;D86&amp;E86</f>
        <v>Lettera e) - direzionaleNuova realizzazione ed AmpliamentoZona omogenea B</v>
      </c>
      <c r="C86" s="1001" t="s">
        <v>341</v>
      </c>
      <c r="D86" s="1001" t="s">
        <v>342</v>
      </c>
      <c r="E86" s="1001" t="s">
        <v>16838</v>
      </c>
      <c r="F86" s="1001"/>
      <c r="G86" s="1001"/>
      <c r="H86" s="1001"/>
      <c r="I86" s="978" t="n">
        <v>0.6</v>
      </c>
      <c r="J86" s="978"/>
      <c r="V86" s="1" t="n">
        <f aca="false">+V85+1</f>
        <v>64</v>
      </c>
      <c r="W86" s="978" t="str">
        <f aca="false">IFERROR(VLOOKUP($V85,AD:AK,8,FALSE()),"")</f>
        <v/>
      </c>
      <c r="X86" s="978" t="str">
        <f aca="false">IFERROR(VLOOKUP($V86,AE:AL,8,FALSE()),"")</f>
        <v/>
      </c>
      <c r="Y86" s="978" t="str">
        <f aca="false">IFERROR(VLOOKUP($V86,AF:AM,8,FALSE()),"")</f>
        <v/>
      </c>
      <c r="Z86" s="978" t="str">
        <f aca="false">IFERROR(VLOOKUP($V86,AG:AN,8,FALSE()),"")</f>
        <v/>
      </c>
      <c r="AA86" s="978" t="str">
        <f aca="false">IFERROR(VLOOKUP($V86,AH:AO,8,FALSE()),"")</f>
        <v/>
      </c>
      <c r="AB86" s="978" t="str">
        <f aca="false">IFERROR(VLOOKUP($V86,AI:AP,8,FALSE()),"")</f>
        <v/>
      </c>
      <c r="AD86" s="1" t="str">
        <f aca="false">IF(AK86&lt;&gt;"",MAX(AD$3:AD85)+1,"")</f>
        <v/>
      </c>
      <c r="AE86" s="1" t="str">
        <f aca="false">IF(AL86&lt;&gt;"",MAX(AE$3:AE85)+1,"")</f>
        <v/>
      </c>
      <c r="AF86" s="1" t="n">
        <f aca="false">IF(AM86&lt;&gt;"",MAX(AF$3:AF85)+1,"")</f>
        <v>2</v>
      </c>
      <c r="AG86" s="1" t="str">
        <f aca="false">IF(AN86&lt;&gt;"",MAX(AG$3:AG85)+1,"")</f>
        <v/>
      </c>
      <c r="AH86" s="1" t="str">
        <f aca="false">IF(AO86&lt;&gt;"",MAX(AH$3:AH85)+1,"")</f>
        <v/>
      </c>
      <c r="AI86" s="1" t="str">
        <f aca="false">IF(AP86&lt;&gt;"",MAX(AI$3:AI85)+1,"")</f>
        <v/>
      </c>
      <c r="AK86" s="1" t="str">
        <f aca="false">IF(C86="","",IF(COUNTIF($AK$3:AL85,C86)=0,C86,""))</f>
        <v/>
      </c>
      <c r="AL86" s="1" t="str">
        <f aca="false">IF(D86="","",IF($C86='Oneri di Urbanizzazione'!$E$49,IF(COUNTIF($AL$3:AL85,$D86)=0,$D86,""),""))</f>
        <v/>
      </c>
      <c r="AM86" s="1" t="str">
        <f aca="false">IF(E86="","",IF(AND($C86='Oneri di Urbanizzazione'!$E$49,$D86='Oneri di Urbanizzazione'!$E$51),IF(COUNTIF(AM$3:AM85,$E86)=0,$E86,""),""))</f>
        <v>Zona omogenea B</v>
      </c>
      <c r="AN86" s="1" t="str">
        <f aca="false">IF(F86="","",IF(AND($C86='Oneri di Urbanizzazione'!$E$49,$D86='Oneri di Urbanizzazione'!$E$51,$E86='Oneri di Urbanizzazione'!$E$53),IF(COUNTIF(AN$3:AN85,$F86)=0,$F86,""),""))</f>
        <v/>
      </c>
    </row>
    <row r="87" customFormat="false" ht="12.75" hidden="false" customHeight="false" outlineLevel="0" collapsed="false">
      <c r="B87" s="1075" t="str">
        <f aca="false">C87&amp;D87&amp;E87</f>
        <v>Lettera e) - direzionaleRistrutturazione EdiliziaZona omogenea B</v>
      </c>
      <c r="C87" s="1001" t="s">
        <v>341</v>
      </c>
      <c r="D87" s="1001" t="s">
        <v>527</v>
      </c>
      <c r="E87" s="1001" t="s">
        <v>16838</v>
      </c>
      <c r="F87" s="1001"/>
      <c r="G87" s="1001"/>
      <c r="H87" s="1001"/>
      <c r="I87" s="978" t="n">
        <v>0.3</v>
      </c>
      <c r="J87" s="978"/>
      <c r="V87" s="1" t="n">
        <f aca="false">+V86+1</f>
        <v>65</v>
      </c>
      <c r="W87" s="978" t="str">
        <f aca="false">IFERROR(VLOOKUP($V86,AD:AK,8,FALSE()),"")</f>
        <v/>
      </c>
      <c r="X87" s="978" t="str">
        <f aca="false">IFERROR(VLOOKUP($V87,AE:AL,8,FALSE()),"")</f>
        <v/>
      </c>
      <c r="Y87" s="978" t="str">
        <f aca="false">IFERROR(VLOOKUP($V87,AF:AM,8,FALSE()),"")</f>
        <v/>
      </c>
      <c r="Z87" s="978" t="str">
        <f aca="false">IFERROR(VLOOKUP($V87,AG:AN,8,FALSE()),"")</f>
        <v/>
      </c>
      <c r="AA87" s="978" t="str">
        <f aca="false">IFERROR(VLOOKUP($V87,AH:AO,8,FALSE()),"")</f>
        <v/>
      </c>
      <c r="AB87" s="978" t="str">
        <f aca="false">IFERROR(VLOOKUP($V87,AI:AP,8,FALSE()),"")</f>
        <v/>
      </c>
      <c r="AD87" s="1" t="str">
        <f aca="false">IF(AK87&lt;&gt;"",MAX(AD$3:AD86)+1,"")</f>
        <v/>
      </c>
      <c r="AE87" s="1" t="str">
        <f aca="false">IF(AL87&lt;&gt;"",MAX(AE$3:AE86)+1,"")</f>
        <v/>
      </c>
      <c r="AF87" s="1" t="str">
        <f aca="false">IF(AM87&lt;&gt;"",MAX(AF$3:AF86)+1,"")</f>
        <v/>
      </c>
      <c r="AG87" s="1" t="str">
        <f aca="false">IF(AN87&lt;&gt;"",MAX(AG$3:AG86)+1,"")</f>
        <v/>
      </c>
      <c r="AH87" s="1" t="str">
        <f aca="false">IF(AO87&lt;&gt;"",MAX(AH$3:AH86)+1,"")</f>
        <v/>
      </c>
      <c r="AI87" s="1" t="str">
        <f aca="false">IF(AP87&lt;&gt;"",MAX(AI$3:AI86)+1,"")</f>
        <v/>
      </c>
      <c r="AK87" s="1" t="str">
        <f aca="false">IF(C87="","",IF(COUNTIF($AK$3:AL86,C87)=0,C87,""))</f>
        <v/>
      </c>
      <c r="AL87" s="1" t="str">
        <f aca="false">IF(D87="","",IF($C87='Oneri di Urbanizzazione'!$E$49,IF(COUNTIF($AL$3:AL86,$D87)=0,$D87,""),""))</f>
        <v/>
      </c>
      <c r="AM87" s="1" t="str">
        <f aca="false">IF(E87="","",IF(AND($C87='Oneri di Urbanizzazione'!$E$49,$D87='Oneri di Urbanizzazione'!$E$51),IF(COUNTIF(AM$3:AM86,$E87)=0,$E87,""),""))</f>
        <v/>
      </c>
      <c r="AN87" s="1" t="str">
        <f aca="false">IF(F87="","",IF(AND($C87='Oneri di Urbanizzazione'!$E$49,$D87='Oneri di Urbanizzazione'!$E$51,$E87='Oneri di Urbanizzazione'!$E$53),IF(COUNTIF(AN$3:AN86,$F87)=0,$F87,""),""))</f>
        <v/>
      </c>
    </row>
    <row r="88" customFormat="false" ht="12.75" hidden="false" customHeight="false" outlineLevel="0" collapsed="false">
      <c r="B88" s="1075" t="str">
        <f aca="false">C88&amp;D88&amp;E88</f>
        <v>Lettera e) - direzionaleNuova realizzazione ed AmpliamentoZona omogenea C</v>
      </c>
      <c r="C88" s="1001" t="s">
        <v>341</v>
      </c>
      <c r="D88" s="1001" t="s">
        <v>342</v>
      </c>
      <c r="E88" s="1001" t="s">
        <v>16839</v>
      </c>
      <c r="F88" s="1001"/>
      <c r="G88" s="1001"/>
      <c r="H88" s="1001"/>
      <c r="I88" s="978" t="n">
        <v>1</v>
      </c>
      <c r="J88" s="978"/>
      <c r="V88" s="1" t="n">
        <f aca="false">+V87+1</f>
        <v>66</v>
      </c>
      <c r="W88" s="978" t="str">
        <f aca="false">IFERROR(VLOOKUP($V87,AD:AK,8,FALSE()),"")</f>
        <v/>
      </c>
      <c r="X88" s="978" t="str">
        <f aca="false">IFERROR(VLOOKUP($V88,AE:AL,8,FALSE()),"")</f>
        <v/>
      </c>
      <c r="Y88" s="978" t="str">
        <f aca="false">IFERROR(VLOOKUP($V88,AF:AM,8,FALSE()),"")</f>
        <v/>
      </c>
      <c r="Z88" s="978" t="str">
        <f aca="false">IFERROR(VLOOKUP($V88,AG:AN,8,FALSE()),"")</f>
        <v/>
      </c>
      <c r="AA88" s="978" t="str">
        <f aca="false">IFERROR(VLOOKUP($V88,AH:AO,8,FALSE()),"")</f>
        <v/>
      </c>
      <c r="AB88" s="978" t="str">
        <f aca="false">IFERROR(VLOOKUP($V88,AI:AP,8,FALSE()),"")</f>
        <v/>
      </c>
      <c r="AD88" s="1" t="str">
        <f aca="false">IF(AK88&lt;&gt;"",MAX(AD$3:AD87)+1,"")</f>
        <v/>
      </c>
      <c r="AE88" s="1" t="str">
        <f aca="false">IF(AL88&lt;&gt;"",MAX(AE$3:AE87)+1,"")</f>
        <v/>
      </c>
      <c r="AF88" s="1" t="n">
        <f aca="false">IF(AM88&lt;&gt;"",MAX(AF$3:AF87)+1,"")</f>
        <v>3</v>
      </c>
      <c r="AG88" s="1" t="str">
        <f aca="false">IF(AN88&lt;&gt;"",MAX(AG$3:AG87)+1,"")</f>
        <v/>
      </c>
      <c r="AH88" s="1" t="str">
        <f aca="false">IF(AO88&lt;&gt;"",MAX(AH$3:AH87)+1,"")</f>
        <v/>
      </c>
      <c r="AI88" s="1" t="str">
        <f aca="false">IF(AP88&lt;&gt;"",MAX(AI$3:AI87)+1,"")</f>
        <v/>
      </c>
      <c r="AK88" s="1" t="str">
        <f aca="false">IF(C88="","",IF(COUNTIF($AK$3:AL87,C88)=0,C88,""))</f>
        <v/>
      </c>
      <c r="AL88" s="1" t="str">
        <f aca="false">IF(D88="","",IF($C88='Oneri di Urbanizzazione'!$E$49,IF(COUNTIF($AL$3:AL87,$D88)=0,$D88,""),""))</f>
        <v/>
      </c>
      <c r="AM88" s="1" t="str">
        <f aca="false">IF(E88="","",IF(AND($C88='Oneri di Urbanizzazione'!$E$49,$D88='Oneri di Urbanizzazione'!$E$51),IF(COUNTIF(AM$3:AM87,$E88)=0,$E88,""),""))</f>
        <v>Zona omogenea C</v>
      </c>
      <c r="AN88" s="1" t="str">
        <f aca="false">IF(F88="","",IF(AND($C88='Oneri di Urbanizzazione'!$E$49,$D88='Oneri di Urbanizzazione'!$E$51,$E88='Oneri di Urbanizzazione'!$E$53),IF(COUNTIF(AN$3:AN87,$F88)=0,$F88,""),""))</f>
        <v/>
      </c>
    </row>
    <row r="89" customFormat="false" ht="12.75" hidden="false" customHeight="false" outlineLevel="0" collapsed="false">
      <c r="B89" s="1075" t="str">
        <f aca="false">C89&amp;D89&amp;E89</f>
        <v>Lettera e) - direzionaleRistrutturazione EdiliziaZona omogenea C</v>
      </c>
      <c r="C89" s="1001" t="s">
        <v>341</v>
      </c>
      <c r="D89" s="1001" t="s">
        <v>527</v>
      </c>
      <c r="E89" s="1001" t="s">
        <v>16839</v>
      </c>
      <c r="F89" s="1001"/>
      <c r="G89" s="1001"/>
      <c r="H89" s="1001"/>
      <c r="I89" s="978" t="n">
        <v>0.6</v>
      </c>
      <c r="J89" s="978"/>
      <c r="V89" s="1" t="n">
        <f aca="false">+V88+1</f>
        <v>67</v>
      </c>
      <c r="W89" s="978" t="str">
        <f aca="false">IFERROR(VLOOKUP($V88,AD:AK,8,FALSE()),"")</f>
        <v/>
      </c>
      <c r="X89" s="978" t="str">
        <f aca="false">IFERROR(VLOOKUP($V89,AE:AL,8,FALSE()),"")</f>
        <v/>
      </c>
      <c r="Y89" s="978" t="str">
        <f aca="false">IFERROR(VLOOKUP($V89,AF:AM,8,FALSE()),"")</f>
        <v/>
      </c>
      <c r="Z89" s="978" t="str">
        <f aca="false">IFERROR(VLOOKUP($V89,AG:AN,8,FALSE()),"")</f>
        <v/>
      </c>
      <c r="AA89" s="978" t="str">
        <f aca="false">IFERROR(VLOOKUP($V89,AH:AO,8,FALSE()),"")</f>
        <v/>
      </c>
      <c r="AB89" s="978" t="str">
        <f aca="false">IFERROR(VLOOKUP($V89,AI:AP,8,FALSE()),"")</f>
        <v/>
      </c>
      <c r="AD89" s="1" t="str">
        <f aca="false">IF(AK89&lt;&gt;"",MAX(AD$3:AD88)+1,"")</f>
        <v/>
      </c>
      <c r="AE89" s="1" t="str">
        <f aca="false">IF(AL89&lt;&gt;"",MAX(AE$3:AE88)+1,"")</f>
        <v/>
      </c>
      <c r="AF89" s="1" t="str">
        <f aca="false">IF(AM89&lt;&gt;"",MAX(AF$3:AF88)+1,"")</f>
        <v/>
      </c>
      <c r="AG89" s="1" t="str">
        <f aca="false">IF(AN89&lt;&gt;"",MAX(AG$3:AG88)+1,"")</f>
        <v/>
      </c>
      <c r="AH89" s="1" t="str">
        <f aca="false">IF(AO89&lt;&gt;"",MAX(AH$3:AH88)+1,"")</f>
        <v/>
      </c>
      <c r="AI89" s="1" t="str">
        <f aca="false">IF(AP89&lt;&gt;"",MAX(AI$3:AI88)+1,"")</f>
        <v/>
      </c>
      <c r="AK89" s="1" t="str">
        <f aca="false">IF(C89="","",IF(COUNTIF($AK$3:AL88,C89)=0,C89,""))</f>
        <v/>
      </c>
      <c r="AL89" s="1" t="str">
        <f aca="false">IF(D89="","",IF($C89='Oneri di Urbanizzazione'!$E$49,IF(COUNTIF($AL$3:AL88,$D89)=0,$D89,""),""))</f>
        <v/>
      </c>
      <c r="AM89" s="1" t="str">
        <f aca="false">IF(E89="","",IF(AND($C89='Oneri di Urbanizzazione'!$E$49,$D89='Oneri di Urbanizzazione'!$E$51),IF(COUNTIF(AM$3:AM88,$E89)=0,$E89,""),""))</f>
        <v/>
      </c>
      <c r="AN89" s="1" t="str">
        <f aca="false">IF(F89="","",IF(AND($C89='Oneri di Urbanizzazione'!$E$49,$D89='Oneri di Urbanizzazione'!$E$51,$E89='Oneri di Urbanizzazione'!$E$53),IF(COUNTIF(AN$3:AN88,$F89)=0,$F89,""),""))</f>
        <v/>
      </c>
    </row>
    <row r="90" customFormat="false" ht="12.75" hidden="false" customHeight="false" outlineLevel="0" collapsed="false">
      <c r="B90" s="1075" t="str">
        <f aca="false">C90&amp;D90&amp;E90</f>
        <v>Lettera e) - direzionaleNuova realizzazione ed AmpliamentoZona omogenea D</v>
      </c>
      <c r="C90" s="1001" t="s">
        <v>341</v>
      </c>
      <c r="D90" s="1001" t="s">
        <v>342</v>
      </c>
      <c r="E90" s="1001" t="s">
        <v>343</v>
      </c>
      <c r="F90" s="1001"/>
      <c r="G90" s="1001"/>
      <c r="H90" s="1001"/>
      <c r="I90" s="978" t="n">
        <v>0.6</v>
      </c>
      <c r="J90" s="978"/>
      <c r="V90" s="1" t="n">
        <f aca="false">+V89+1</f>
        <v>68</v>
      </c>
      <c r="W90" s="978" t="str">
        <f aca="false">IFERROR(VLOOKUP($V89,AD:AK,8,FALSE()),"")</f>
        <v/>
      </c>
      <c r="X90" s="978" t="str">
        <f aca="false">IFERROR(VLOOKUP($V90,AE:AL,8,FALSE()),"")</f>
        <v/>
      </c>
      <c r="Y90" s="978" t="str">
        <f aca="false">IFERROR(VLOOKUP($V90,AF:AM,8,FALSE()),"")</f>
        <v/>
      </c>
      <c r="Z90" s="978" t="str">
        <f aca="false">IFERROR(VLOOKUP($V90,AG:AN,8,FALSE()),"")</f>
        <v/>
      </c>
      <c r="AA90" s="978" t="str">
        <f aca="false">IFERROR(VLOOKUP($V90,AH:AO,8,FALSE()),"")</f>
        <v/>
      </c>
      <c r="AB90" s="978" t="str">
        <f aca="false">IFERROR(VLOOKUP($V90,AI:AP,8,FALSE()),"")</f>
        <v/>
      </c>
      <c r="AD90" s="1" t="str">
        <f aca="false">IF(AK90&lt;&gt;"",MAX(AD$3:AD89)+1,"")</f>
        <v/>
      </c>
      <c r="AE90" s="1" t="str">
        <f aca="false">IF(AL90&lt;&gt;"",MAX(AE$3:AE89)+1,"")</f>
        <v/>
      </c>
      <c r="AF90" s="1" t="n">
        <f aca="false">IF(AM90&lt;&gt;"",MAX(AF$3:AF89)+1,"")</f>
        <v>4</v>
      </c>
      <c r="AG90" s="1" t="str">
        <f aca="false">IF(AN90&lt;&gt;"",MAX(AG$3:AG89)+1,"")</f>
        <v/>
      </c>
      <c r="AH90" s="1" t="str">
        <f aca="false">IF(AO90&lt;&gt;"",MAX(AH$3:AH89)+1,"")</f>
        <v/>
      </c>
      <c r="AI90" s="1" t="str">
        <f aca="false">IF(AP90&lt;&gt;"",MAX(AI$3:AI89)+1,"")</f>
        <v/>
      </c>
      <c r="AK90" s="1" t="str">
        <f aca="false">IF(C90="","",IF(COUNTIF($AK$3:AL89,C90)=0,C90,""))</f>
        <v/>
      </c>
      <c r="AL90" s="1" t="str">
        <f aca="false">IF(D90="","",IF($C90='Oneri di Urbanizzazione'!$E$49,IF(COUNTIF($AL$3:AL89,$D90)=0,$D90,""),""))</f>
        <v/>
      </c>
      <c r="AM90" s="1" t="str">
        <f aca="false">IF(E90="","",IF(AND($C90='Oneri di Urbanizzazione'!$E$49,$D90='Oneri di Urbanizzazione'!$E$51),IF(COUNTIF(AM$3:AM89,$E90)=0,$E90,""),""))</f>
        <v>Zona omogenea D</v>
      </c>
      <c r="AN90" s="1" t="str">
        <f aca="false">IF(F90="","",IF(AND($C90='Oneri di Urbanizzazione'!$E$49,$D90='Oneri di Urbanizzazione'!$E$51,$E90='Oneri di Urbanizzazione'!$E$53),IF(COUNTIF(AN$3:AN89,$F90)=0,$F90,""),""))</f>
        <v/>
      </c>
    </row>
    <row r="91" customFormat="false" ht="12.75" hidden="false" customHeight="false" outlineLevel="0" collapsed="false">
      <c r="B91" s="1075" t="str">
        <f aca="false">C91&amp;D91&amp;E91</f>
        <v>Lettera e) - direzionaleRistrutturazione EdiliziaZona omogenea D</v>
      </c>
      <c r="C91" s="1001" t="s">
        <v>341</v>
      </c>
      <c r="D91" s="1001" t="s">
        <v>527</v>
      </c>
      <c r="E91" s="1001" t="s">
        <v>343</v>
      </c>
      <c r="F91" s="1001"/>
      <c r="G91" s="1001"/>
      <c r="H91" s="1001"/>
      <c r="I91" s="978" t="n">
        <v>0.3</v>
      </c>
      <c r="J91" s="978"/>
      <c r="V91" s="1" t="n">
        <f aca="false">+V90+1</f>
        <v>69</v>
      </c>
      <c r="W91" s="978" t="str">
        <f aca="false">IFERROR(VLOOKUP($V90,AD:AK,8,FALSE()),"")</f>
        <v/>
      </c>
      <c r="X91" s="978" t="str">
        <f aca="false">IFERROR(VLOOKUP($V91,AE:AL,8,FALSE()),"")</f>
        <v/>
      </c>
      <c r="Y91" s="978" t="str">
        <f aca="false">IFERROR(VLOOKUP($V91,AF:AM,8,FALSE()),"")</f>
        <v/>
      </c>
      <c r="Z91" s="978" t="str">
        <f aca="false">IFERROR(VLOOKUP($V91,AG:AN,8,FALSE()),"")</f>
        <v/>
      </c>
      <c r="AA91" s="978" t="str">
        <f aca="false">IFERROR(VLOOKUP($V91,AH:AO,8,FALSE()),"")</f>
        <v/>
      </c>
      <c r="AB91" s="978" t="str">
        <f aca="false">IFERROR(VLOOKUP($V91,AI:AP,8,FALSE()),"")</f>
        <v/>
      </c>
      <c r="AD91" s="1" t="str">
        <f aca="false">IF(AK91&lt;&gt;"",MAX(AD$3:AD90)+1,"")</f>
        <v/>
      </c>
      <c r="AE91" s="1" t="str">
        <f aca="false">IF(AL91&lt;&gt;"",MAX(AE$3:AE90)+1,"")</f>
        <v/>
      </c>
      <c r="AF91" s="1" t="str">
        <f aca="false">IF(AM91&lt;&gt;"",MAX(AF$3:AF90)+1,"")</f>
        <v/>
      </c>
      <c r="AG91" s="1" t="str">
        <f aca="false">IF(AN91&lt;&gt;"",MAX(AG$3:AG90)+1,"")</f>
        <v/>
      </c>
      <c r="AH91" s="1" t="str">
        <f aca="false">IF(AO91&lt;&gt;"",MAX(AH$3:AH90)+1,"")</f>
        <v/>
      </c>
      <c r="AI91" s="1" t="str">
        <f aca="false">IF(AP91&lt;&gt;"",MAX(AI$3:AI90)+1,"")</f>
        <v/>
      </c>
      <c r="AK91" s="1" t="str">
        <f aca="false">IF(C91="","",IF(COUNTIF($AK$3:AL90,C91)=0,C91,""))</f>
        <v/>
      </c>
      <c r="AL91" s="1" t="str">
        <f aca="false">IF(D91="","",IF($C91='Oneri di Urbanizzazione'!$E$49,IF(COUNTIF($AL$3:AL90,$D91)=0,$D91,""),""))</f>
        <v/>
      </c>
      <c r="AM91" s="1" t="str">
        <f aca="false">IF(E91="","",IF(AND($C91='Oneri di Urbanizzazione'!$E$49,$D91='Oneri di Urbanizzazione'!$E$51),IF(COUNTIF(AM$3:AM90,$E91)=0,$E91,""),""))</f>
        <v/>
      </c>
      <c r="AN91" s="1" t="str">
        <f aca="false">IF(F91="","",IF(AND($C91='Oneri di Urbanizzazione'!$E$49,$D91='Oneri di Urbanizzazione'!$E$51,$E91='Oneri di Urbanizzazione'!$E$53),IF(COUNTIF(AN$3:AN90,$F91)=0,$F91,""),""))</f>
        <v/>
      </c>
    </row>
    <row r="92" customFormat="false" ht="12.75" hidden="false" customHeight="false" outlineLevel="0" collapsed="false">
      <c r="B92" s="1075" t="str">
        <f aca="false">C92&amp;D92&amp;E92</f>
        <v>Lettera e) - direzionaleNuova realizzazione ed AmpliamentoZona omogenea E</v>
      </c>
      <c r="C92" s="1001" t="s">
        <v>341</v>
      </c>
      <c r="D92" s="1001" t="s">
        <v>342</v>
      </c>
      <c r="E92" s="1001" t="s">
        <v>16840</v>
      </c>
      <c r="F92" s="1001"/>
      <c r="G92" s="1001"/>
      <c r="H92" s="1001"/>
      <c r="I92" s="978" t="n">
        <v>1</v>
      </c>
      <c r="J92" s="978"/>
      <c r="V92" s="1" t="n">
        <f aca="false">+V91+1</f>
        <v>70</v>
      </c>
      <c r="W92" s="978" t="str">
        <f aca="false">IFERROR(VLOOKUP($V91,AD:AK,8,FALSE()),"")</f>
        <v/>
      </c>
      <c r="X92" s="978" t="str">
        <f aca="false">IFERROR(VLOOKUP($V92,AE:AL,8,FALSE()),"")</f>
        <v/>
      </c>
      <c r="Y92" s="978" t="str">
        <f aca="false">IFERROR(VLOOKUP($V92,AF:AM,8,FALSE()),"")</f>
        <v/>
      </c>
      <c r="Z92" s="978" t="str">
        <f aca="false">IFERROR(VLOOKUP($V92,AG:AN,8,FALSE()),"")</f>
        <v/>
      </c>
      <c r="AA92" s="978" t="str">
        <f aca="false">IFERROR(VLOOKUP($V92,AH:AO,8,FALSE()),"")</f>
        <v/>
      </c>
      <c r="AB92" s="978" t="str">
        <f aca="false">IFERROR(VLOOKUP($V92,AI:AP,8,FALSE()),"")</f>
        <v/>
      </c>
      <c r="AD92" s="1" t="str">
        <f aca="false">IF(AK92&lt;&gt;"",MAX(AD$3:AD91)+1,"")</f>
        <v/>
      </c>
      <c r="AE92" s="1" t="str">
        <f aca="false">IF(AL92&lt;&gt;"",MAX(AE$3:AE91)+1,"")</f>
        <v/>
      </c>
      <c r="AF92" s="1" t="n">
        <f aca="false">IF(AM92&lt;&gt;"",MAX(AF$3:AF91)+1,"")</f>
        <v>5</v>
      </c>
      <c r="AG92" s="1" t="str">
        <f aca="false">IF(AN92&lt;&gt;"",MAX(AG$3:AG91)+1,"")</f>
        <v/>
      </c>
      <c r="AH92" s="1" t="str">
        <f aca="false">IF(AO92&lt;&gt;"",MAX(AH$3:AH91)+1,"")</f>
        <v/>
      </c>
      <c r="AI92" s="1" t="str">
        <f aca="false">IF(AP92&lt;&gt;"",MAX(AI$3:AI91)+1,"")</f>
        <v/>
      </c>
      <c r="AK92" s="1" t="str">
        <f aca="false">IF(C92="","",IF(COUNTIF($AK$3:AL91,C92)=0,C92,""))</f>
        <v/>
      </c>
      <c r="AL92" s="1" t="str">
        <f aca="false">IF(D92="","",IF($C92='Oneri di Urbanizzazione'!$E$49,IF(COUNTIF($AL$3:AL91,$D92)=0,$D92,""),""))</f>
        <v/>
      </c>
      <c r="AM92" s="1" t="str">
        <f aca="false">IF(E92="","",IF(AND($C92='Oneri di Urbanizzazione'!$E$49,$D92='Oneri di Urbanizzazione'!$E$51),IF(COUNTIF(AM$3:AM91,$E92)=0,$E92,""),""))</f>
        <v>Zona omogenea E</v>
      </c>
      <c r="AN92" s="1" t="str">
        <f aca="false">IF(F92="","",IF(AND($C92='Oneri di Urbanizzazione'!$E$49,$D92='Oneri di Urbanizzazione'!$E$51,$E92='Oneri di Urbanizzazione'!$E$53),IF(COUNTIF(AN$3:AN91,$F92)=0,$F92,""),""))</f>
        <v/>
      </c>
    </row>
    <row r="93" customFormat="false" ht="12.75" hidden="false" customHeight="false" outlineLevel="0" collapsed="false">
      <c r="B93" s="1075" t="str">
        <f aca="false">C93&amp;D93&amp;E93</f>
        <v>Lettera e) - direzionaleRistrutturazione EdiliziaZona omogenea E</v>
      </c>
      <c r="C93" s="1001" t="s">
        <v>341</v>
      </c>
      <c r="D93" s="1001" t="s">
        <v>527</v>
      </c>
      <c r="E93" s="1001" t="s">
        <v>16840</v>
      </c>
      <c r="F93" s="1001"/>
      <c r="G93" s="1001"/>
      <c r="H93" s="1001"/>
      <c r="I93" s="978" t="n">
        <v>0.6</v>
      </c>
      <c r="J93" s="978"/>
      <c r="V93" s="1" t="n">
        <f aca="false">+V92+1</f>
        <v>71</v>
      </c>
      <c r="W93" s="978" t="str">
        <f aca="false">IFERROR(VLOOKUP($V92,AD:AK,8,FALSE()),"")</f>
        <v/>
      </c>
      <c r="X93" s="978" t="str">
        <f aca="false">IFERROR(VLOOKUP($V93,AE:AL,8,FALSE()),"")</f>
        <v/>
      </c>
      <c r="Y93" s="978" t="str">
        <f aca="false">IFERROR(VLOOKUP($V93,AF:AM,8,FALSE()),"")</f>
        <v/>
      </c>
      <c r="Z93" s="978" t="str">
        <f aca="false">IFERROR(VLOOKUP($V93,AG:AN,8,FALSE()),"")</f>
        <v/>
      </c>
      <c r="AA93" s="978" t="str">
        <f aca="false">IFERROR(VLOOKUP($V93,AH:AO,8,FALSE()),"")</f>
        <v/>
      </c>
      <c r="AB93" s="978" t="str">
        <f aca="false">IFERROR(VLOOKUP($V93,AI:AP,8,FALSE()),"")</f>
        <v/>
      </c>
      <c r="AD93" s="1" t="str">
        <f aca="false">IF(AK93&lt;&gt;"",MAX(AD$3:AD92)+1,"")</f>
        <v/>
      </c>
      <c r="AE93" s="1" t="str">
        <f aca="false">IF(AL93&lt;&gt;"",MAX(AE$3:AE92)+1,"")</f>
        <v/>
      </c>
      <c r="AF93" s="1" t="str">
        <f aca="false">IF(AM93&lt;&gt;"",MAX(AF$3:AF92)+1,"")</f>
        <v/>
      </c>
      <c r="AG93" s="1" t="str">
        <f aca="false">IF(AN93&lt;&gt;"",MAX(AG$3:AG92)+1,"")</f>
        <v/>
      </c>
      <c r="AH93" s="1" t="str">
        <f aca="false">IF(AO93&lt;&gt;"",MAX(AH$3:AH92)+1,"")</f>
        <v/>
      </c>
      <c r="AI93" s="1" t="str">
        <f aca="false">IF(AP93&lt;&gt;"",MAX(AI$3:AI92)+1,"")</f>
        <v/>
      </c>
      <c r="AK93" s="1" t="str">
        <f aca="false">IF(C93="","",IF(COUNTIF($AK$3:AL92,C93)=0,C93,""))</f>
        <v/>
      </c>
      <c r="AL93" s="1" t="str">
        <f aca="false">IF(D93="","",IF($C93='Oneri di Urbanizzazione'!$E$49,IF(COUNTIF($AL$3:AL92,$D93)=0,$D93,""),""))</f>
        <v/>
      </c>
      <c r="AM93" s="1" t="str">
        <f aca="false">IF(E93="","",IF(AND($C93='Oneri di Urbanizzazione'!$E$49,$D93='Oneri di Urbanizzazione'!$E$51),IF(COUNTIF(AM$3:AM92,$E93)=0,$E93,""),""))</f>
        <v/>
      </c>
      <c r="AN93" s="1" t="str">
        <f aca="false">IF(F93="","",IF(AND($C93='Oneri di Urbanizzazione'!$E$49,$D93='Oneri di Urbanizzazione'!$E$51,$E93='Oneri di Urbanizzazione'!$E$53),IF(COUNTIF(AN$3:AN92,$F93)=0,$F93,""),""))</f>
        <v/>
      </c>
    </row>
    <row r="94" customFormat="false" ht="12.75" hidden="false" customHeight="false" outlineLevel="0" collapsed="false">
      <c r="B94" s="1075" t="str">
        <f aca="false">C94&amp;D94&amp;E94</f>
        <v>Lettera e) - direzionaleNuova realizzazione ed AmpliamentoZona omogenea H</v>
      </c>
      <c r="C94" s="1001" t="s">
        <v>341</v>
      </c>
      <c r="D94" s="1001" t="s">
        <v>342</v>
      </c>
      <c r="E94" s="1001" t="s">
        <v>16841</v>
      </c>
      <c r="F94" s="1001"/>
      <c r="G94" s="1001"/>
      <c r="H94" s="1001"/>
      <c r="I94" s="978" t="n">
        <v>0.6</v>
      </c>
      <c r="J94" s="978"/>
      <c r="V94" s="1" t="n">
        <f aca="false">+V93+1</f>
        <v>72</v>
      </c>
      <c r="W94" s="978" t="str">
        <f aca="false">IFERROR(VLOOKUP($V93,AD:AK,8,FALSE()),"")</f>
        <v/>
      </c>
      <c r="X94" s="978" t="str">
        <f aca="false">IFERROR(VLOOKUP($V94,AE:AL,8,FALSE()),"")</f>
        <v/>
      </c>
      <c r="Y94" s="978" t="str">
        <f aca="false">IFERROR(VLOOKUP($V94,AF:AM,8,FALSE()),"")</f>
        <v/>
      </c>
      <c r="Z94" s="978" t="str">
        <f aca="false">IFERROR(VLOOKUP($V94,AG:AN,8,FALSE()),"")</f>
        <v/>
      </c>
      <c r="AA94" s="978" t="str">
        <f aca="false">IFERROR(VLOOKUP($V94,AH:AO,8,FALSE()),"")</f>
        <v/>
      </c>
      <c r="AB94" s="978" t="str">
        <f aca="false">IFERROR(VLOOKUP($V94,AI:AP,8,FALSE()),"")</f>
        <v/>
      </c>
      <c r="AD94" s="1" t="str">
        <f aca="false">IF(AK94&lt;&gt;"",MAX(AD$3:AD93)+1,"")</f>
        <v/>
      </c>
      <c r="AE94" s="1" t="str">
        <f aca="false">IF(AL94&lt;&gt;"",MAX(AE$3:AE93)+1,"")</f>
        <v/>
      </c>
      <c r="AF94" s="1" t="n">
        <f aca="false">IF(AM94&lt;&gt;"",MAX(AF$3:AF93)+1,"")</f>
        <v>6</v>
      </c>
      <c r="AG94" s="1" t="str">
        <f aca="false">IF(AN94&lt;&gt;"",MAX(AG$3:AG93)+1,"")</f>
        <v/>
      </c>
      <c r="AH94" s="1" t="str">
        <f aca="false">IF(AO94&lt;&gt;"",MAX(AH$3:AH93)+1,"")</f>
        <v/>
      </c>
      <c r="AI94" s="1" t="str">
        <f aca="false">IF(AP94&lt;&gt;"",MAX(AI$3:AI93)+1,"")</f>
        <v/>
      </c>
      <c r="AK94" s="1" t="str">
        <f aca="false">IF(C94="","",IF(COUNTIF($AK$3:AL93,C94)=0,C94,""))</f>
        <v/>
      </c>
      <c r="AL94" s="1" t="str">
        <f aca="false">IF(D94="","",IF($C94='Oneri di Urbanizzazione'!$E$49,IF(COUNTIF($AL$3:AL93,$D94)=0,$D94,""),""))</f>
        <v/>
      </c>
      <c r="AM94" s="1" t="str">
        <f aca="false">IF(E94="","",IF(AND($C94='Oneri di Urbanizzazione'!$E$49,$D94='Oneri di Urbanizzazione'!$E$51),IF(COUNTIF(AM$3:AM93,$E94)=0,$E94,""),""))</f>
        <v>Zona omogenea H</v>
      </c>
      <c r="AN94" s="1" t="str">
        <f aca="false">IF(F94="","",IF(AND($C94='Oneri di Urbanizzazione'!$E$49,$D94='Oneri di Urbanizzazione'!$E$51,$E94='Oneri di Urbanizzazione'!$E$53),IF(COUNTIF(AN$3:AN93,$F94)=0,$F94,""),""))</f>
        <v/>
      </c>
    </row>
    <row r="95" customFormat="false" ht="12.75" hidden="false" customHeight="false" outlineLevel="0" collapsed="false">
      <c r="B95" s="1075" t="str">
        <f aca="false">C95&amp;D95&amp;E95</f>
        <v>Lettera e) - direzionaleRistrutturazione EdiliziaZona omogenea H</v>
      </c>
      <c r="C95" s="1001" t="s">
        <v>341</v>
      </c>
      <c r="D95" s="1001" t="s">
        <v>527</v>
      </c>
      <c r="E95" s="1001" t="s">
        <v>16841</v>
      </c>
      <c r="F95" s="1001"/>
      <c r="G95" s="1001"/>
      <c r="H95" s="1001"/>
      <c r="I95" s="978" t="n">
        <v>0.3</v>
      </c>
      <c r="J95" s="978"/>
      <c r="V95" s="1" t="n">
        <f aca="false">+V94+1</f>
        <v>73</v>
      </c>
      <c r="W95" s="978" t="str">
        <f aca="false">IFERROR(VLOOKUP($V94,AD:AK,8,FALSE()),"")</f>
        <v/>
      </c>
      <c r="X95" s="978" t="str">
        <f aca="false">IFERROR(VLOOKUP($V95,AE:AL,8,FALSE()),"")</f>
        <v/>
      </c>
      <c r="Y95" s="978" t="str">
        <f aca="false">IFERROR(VLOOKUP($V95,AF:AM,8,FALSE()),"")</f>
        <v/>
      </c>
      <c r="Z95" s="978" t="str">
        <f aca="false">IFERROR(VLOOKUP($V95,AG:AN,8,FALSE()),"")</f>
        <v/>
      </c>
      <c r="AA95" s="978" t="str">
        <f aca="false">IFERROR(VLOOKUP($V95,AH:AO,8,FALSE()),"")</f>
        <v/>
      </c>
      <c r="AB95" s="978" t="str">
        <f aca="false">IFERROR(VLOOKUP($V95,AI:AP,8,FALSE()),"")</f>
        <v/>
      </c>
      <c r="AD95" s="1" t="str">
        <f aca="false">IF(AK95&lt;&gt;"",MAX(AD$3:AD94)+1,"")</f>
        <v/>
      </c>
      <c r="AE95" s="1" t="str">
        <f aca="false">IF(AL95&lt;&gt;"",MAX(AE$3:AE94)+1,"")</f>
        <v/>
      </c>
      <c r="AF95" s="1" t="str">
        <f aca="false">IF(AM95&lt;&gt;"",MAX(AF$3:AF94)+1,"")</f>
        <v/>
      </c>
      <c r="AG95" s="1" t="str">
        <f aca="false">IF(AN95&lt;&gt;"",MAX(AG$3:AG94)+1,"")</f>
        <v/>
      </c>
      <c r="AH95" s="1" t="str">
        <f aca="false">IF(AO95&lt;&gt;"",MAX(AH$3:AH94)+1,"")</f>
        <v/>
      </c>
      <c r="AI95" s="1" t="str">
        <f aca="false">IF(AP95&lt;&gt;"",MAX(AI$3:AI94)+1,"")</f>
        <v/>
      </c>
      <c r="AK95" s="1" t="str">
        <f aca="false">IF(C95="","",IF(COUNTIF($AK$3:AL94,C95)=0,C95,""))</f>
        <v/>
      </c>
      <c r="AL95" s="1" t="str">
        <f aca="false">IF(D95="","",IF($C95='Oneri di Urbanizzazione'!$E$49,IF(COUNTIF($AL$3:AL94,$D95)=0,$D95,""),""))</f>
        <v/>
      </c>
      <c r="AM95" s="1" t="str">
        <f aca="false">IF(E95="","",IF(AND($C95='Oneri di Urbanizzazione'!$E$49,$D95='Oneri di Urbanizzazione'!$E$51),IF(COUNTIF(AM$3:AM94,$E95)=0,$E95,""),""))</f>
        <v/>
      </c>
      <c r="AN95" s="1" t="str">
        <f aca="false">IF(F95="","",IF(AND($C95='Oneri di Urbanizzazione'!$E$49,$D95='Oneri di Urbanizzazione'!$E$51,$E95='Oneri di Urbanizzazione'!$E$53),IF(COUNTIF(AN$3:AN94,$F95)=0,$F95,""),""))</f>
        <v/>
      </c>
    </row>
    <row r="96" customFormat="false" ht="12.75" hidden="false" customHeight="false" outlineLevel="0" collapsed="false">
      <c r="B96" s="1075" t="str">
        <f aca="false">C96&amp;D96&amp;E96</f>
        <v>Lettera e) - direzionaleNuova realizzazione ed AmpliamentoZona omogenea a destinazione mista</v>
      </c>
      <c r="C96" s="1001" t="s">
        <v>341</v>
      </c>
      <c r="D96" s="1001" t="s">
        <v>342</v>
      </c>
      <c r="E96" s="1001" t="s">
        <v>16842</v>
      </c>
      <c r="F96" s="1001"/>
      <c r="G96" s="1001"/>
      <c r="H96" s="1001"/>
      <c r="I96" s="978" t="n">
        <v>1</v>
      </c>
      <c r="J96" s="978"/>
      <c r="V96" s="1" t="n">
        <f aca="false">+V95+1</f>
        <v>74</v>
      </c>
      <c r="W96" s="978" t="str">
        <f aca="false">IFERROR(VLOOKUP($V95,AD:AK,8,FALSE()),"")</f>
        <v/>
      </c>
      <c r="X96" s="978" t="str">
        <f aca="false">IFERROR(VLOOKUP($V96,AE:AL,8,FALSE()),"")</f>
        <v/>
      </c>
      <c r="Y96" s="978" t="str">
        <f aca="false">IFERROR(VLOOKUP($V96,AF:AM,8,FALSE()),"")</f>
        <v/>
      </c>
      <c r="Z96" s="978" t="str">
        <f aca="false">IFERROR(VLOOKUP($V96,AG:AN,8,FALSE()),"")</f>
        <v/>
      </c>
      <c r="AA96" s="978" t="str">
        <f aca="false">IFERROR(VLOOKUP($V96,AH:AO,8,FALSE()),"")</f>
        <v/>
      </c>
      <c r="AB96" s="978" t="str">
        <f aca="false">IFERROR(VLOOKUP($V96,AI:AP,8,FALSE()),"")</f>
        <v/>
      </c>
      <c r="AD96" s="1" t="str">
        <f aca="false">IF(AK96&lt;&gt;"",MAX(AD$3:AD95)+1,"")</f>
        <v/>
      </c>
      <c r="AE96" s="1" t="str">
        <f aca="false">IF(AL96&lt;&gt;"",MAX(AE$3:AE95)+1,"")</f>
        <v/>
      </c>
      <c r="AF96" s="1" t="n">
        <f aca="false">IF(AM96&lt;&gt;"",MAX(AF$3:AF95)+1,"")</f>
        <v>7</v>
      </c>
      <c r="AG96" s="1" t="str">
        <f aca="false">IF(AN96&lt;&gt;"",MAX(AG$3:AG95)+1,"")</f>
        <v/>
      </c>
      <c r="AH96" s="1" t="str">
        <f aca="false">IF(AO96&lt;&gt;"",MAX(AH$3:AH95)+1,"")</f>
        <v/>
      </c>
      <c r="AI96" s="1" t="str">
        <f aca="false">IF(AP96&lt;&gt;"",MAX(AI$3:AI95)+1,"")</f>
        <v/>
      </c>
      <c r="AK96" s="1" t="str">
        <f aca="false">IF(C96="","",IF(COUNTIF($AK$3:AL95,C96)=0,C96,""))</f>
        <v/>
      </c>
      <c r="AL96" s="1" t="str">
        <f aca="false">IF(D96="","",IF($C96='Oneri di Urbanizzazione'!$E$49,IF(COUNTIF($AL$3:AL95,$D96)=0,$D96,""),""))</f>
        <v/>
      </c>
      <c r="AM96" s="1" t="str">
        <f aca="false">IF(E96="","",IF(AND($C96='Oneri di Urbanizzazione'!$E$49,$D96='Oneri di Urbanizzazione'!$E$51),IF(COUNTIF(AM$3:AM95,$E96)=0,$E96,""),""))</f>
        <v>Zona omogenea a destinazione mista</v>
      </c>
      <c r="AN96" s="1" t="str">
        <f aca="false">IF(F96="","",IF(AND($C96='Oneri di Urbanizzazione'!$E$49,$D96='Oneri di Urbanizzazione'!$E$51,$E96='Oneri di Urbanizzazione'!$E$53),IF(COUNTIF(AN$3:AN95,$F96)=0,$F96,""),""))</f>
        <v/>
      </c>
    </row>
    <row r="97" customFormat="false" ht="12.75" hidden="false" customHeight="false" outlineLevel="0" collapsed="false">
      <c r="B97" s="1075" t="str">
        <f aca="false">C97&amp;D97&amp;E97</f>
        <v>Lettera e) - direzionaleRistrutturazione EdiliziaZona omogenea a destinazione mista</v>
      </c>
      <c r="C97" s="1001" t="s">
        <v>341</v>
      </c>
      <c r="D97" s="1001" t="s">
        <v>527</v>
      </c>
      <c r="E97" s="1001" t="s">
        <v>16842</v>
      </c>
      <c r="F97" s="1001"/>
      <c r="G97" s="1001"/>
      <c r="H97" s="1001"/>
      <c r="I97" s="978" t="n">
        <v>0.6</v>
      </c>
      <c r="J97" s="978"/>
      <c r="V97" s="1" t="n">
        <f aca="false">+V96+1</f>
        <v>75</v>
      </c>
      <c r="W97" s="978" t="str">
        <f aca="false">IFERROR(VLOOKUP($V96,AD:AK,8,FALSE()),"")</f>
        <v/>
      </c>
      <c r="X97" s="978" t="str">
        <f aca="false">IFERROR(VLOOKUP($V97,AE:AL,8,FALSE()),"")</f>
        <v/>
      </c>
      <c r="Y97" s="978" t="str">
        <f aca="false">IFERROR(VLOOKUP($V97,AF:AM,8,FALSE()),"")</f>
        <v/>
      </c>
      <c r="Z97" s="978" t="str">
        <f aca="false">IFERROR(VLOOKUP($V97,AG:AN,8,FALSE()),"")</f>
        <v/>
      </c>
      <c r="AA97" s="978" t="str">
        <f aca="false">IFERROR(VLOOKUP($V97,AH:AO,8,FALSE()),"")</f>
        <v/>
      </c>
      <c r="AB97" s="978" t="str">
        <f aca="false">IFERROR(VLOOKUP($V97,AI:AP,8,FALSE()),"")</f>
        <v/>
      </c>
      <c r="AD97" s="1" t="str">
        <f aca="false">IF(AK97&lt;&gt;"",MAX(AD$3:AD96)+1,"")</f>
        <v/>
      </c>
      <c r="AE97" s="1" t="str">
        <f aca="false">IF(AL97&lt;&gt;"",MAX(AE$3:AE96)+1,"")</f>
        <v/>
      </c>
      <c r="AF97" s="1" t="str">
        <f aca="false">IF(AM97&lt;&gt;"",MAX(AF$3:AF96)+1,"")</f>
        <v/>
      </c>
      <c r="AG97" s="1" t="str">
        <f aca="false">IF(AN97&lt;&gt;"",MAX(AG$3:AG96)+1,"")</f>
        <v/>
      </c>
      <c r="AH97" s="1" t="str">
        <f aca="false">IF(AO97&lt;&gt;"",MAX(AH$3:AH96)+1,"")</f>
        <v/>
      </c>
      <c r="AI97" s="1" t="str">
        <f aca="false">IF(AP97&lt;&gt;"",MAX(AI$3:AI96)+1,"")</f>
        <v/>
      </c>
      <c r="AK97" s="1" t="str">
        <f aca="false">IF(C97="","",IF(COUNTIF($AK$3:AL96,C97)=0,C97,""))</f>
        <v/>
      </c>
      <c r="AL97" s="1" t="str">
        <f aca="false">IF(D97="","",IF($C97='Oneri di Urbanizzazione'!$E$49,IF(COUNTIF($AL$3:AL96,$D97)=0,$D97,""),""))</f>
        <v/>
      </c>
      <c r="AM97" s="1" t="str">
        <f aca="false">IF(E97="","",IF(AND($C97='Oneri di Urbanizzazione'!$E$49,$D97='Oneri di Urbanizzazione'!$E$51),IF(COUNTIF(AM$3:AM96,$E97)=0,$E97,""),""))</f>
        <v/>
      </c>
      <c r="AN97" s="1" t="str">
        <f aca="false">IF(F97="","",IF(AND($C97='Oneri di Urbanizzazione'!$E$49,$D97='Oneri di Urbanizzazione'!$E$51,$E97='Oneri di Urbanizzazione'!$E$53),IF(COUNTIF(AN$3:AN96,$F97)=0,$F97,""),""))</f>
        <v/>
      </c>
    </row>
    <row r="98" customFormat="false" ht="12.75" hidden="false" customHeight="false" outlineLevel="0" collapsed="false">
      <c r="B98" s="1075" t="str">
        <f aca="false">C98&amp;D98&amp;E98</f>
        <v>Lettera e) - direzionaleNuova realizzazione ed AmpliamentoZona impropria</v>
      </c>
      <c r="C98" s="1001" t="s">
        <v>341</v>
      </c>
      <c r="D98" s="1001" t="s">
        <v>342</v>
      </c>
      <c r="E98" s="1001" t="s">
        <v>16843</v>
      </c>
      <c r="F98" s="1001"/>
      <c r="G98" s="1001"/>
      <c r="H98" s="1001"/>
      <c r="I98" s="978" t="n">
        <v>2</v>
      </c>
      <c r="J98" s="978"/>
      <c r="V98" s="1" t="n">
        <f aca="false">+V97+1</f>
        <v>76</v>
      </c>
      <c r="W98" s="978" t="str">
        <f aca="false">IFERROR(VLOOKUP($V97,AD:AK,8,FALSE()),"")</f>
        <v/>
      </c>
      <c r="X98" s="978" t="str">
        <f aca="false">IFERROR(VLOOKUP($V98,AE:AL,8,FALSE()),"")</f>
        <v/>
      </c>
      <c r="Y98" s="978" t="str">
        <f aca="false">IFERROR(VLOOKUP($V98,AF:AM,8,FALSE()),"")</f>
        <v/>
      </c>
      <c r="Z98" s="978" t="str">
        <f aca="false">IFERROR(VLOOKUP($V98,AG:AN,8,FALSE()),"")</f>
        <v/>
      </c>
      <c r="AA98" s="978" t="str">
        <f aca="false">IFERROR(VLOOKUP($V98,AH:AO,8,FALSE()),"")</f>
        <v/>
      </c>
      <c r="AB98" s="978" t="str">
        <f aca="false">IFERROR(VLOOKUP($V98,AI:AP,8,FALSE()),"")</f>
        <v/>
      </c>
      <c r="AD98" s="1" t="str">
        <f aca="false">IF(AK98&lt;&gt;"",MAX(AD$3:AD97)+1,"")</f>
        <v/>
      </c>
      <c r="AE98" s="1" t="str">
        <f aca="false">IF(AL98&lt;&gt;"",MAX(AE$3:AE97)+1,"")</f>
        <v/>
      </c>
      <c r="AF98" s="1" t="n">
        <f aca="false">IF(AM98&lt;&gt;"",MAX(AF$3:AF97)+1,"")</f>
        <v>8</v>
      </c>
      <c r="AG98" s="1" t="str">
        <f aca="false">IF(AN98&lt;&gt;"",MAX(AG$3:AG97)+1,"")</f>
        <v/>
      </c>
      <c r="AH98" s="1" t="str">
        <f aca="false">IF(AO98&lt;&gt;"",MAX(AH$3:AH97)+1,"")</f>
        <v/>
      </c>
      <c r="AI98" s="1" t="str">
        <f aca="false">IF(AP98&lt;&gt;"",MAX(AI$3:AI97)+1,"")</f>
        <v/>
      </c>
      <c r="AK98" s="1" t="str">
        <f aca="false">IF(C98="","",IF(COUNTIF($AK$3:AL97,C98)=0,C98,""))</f>
        <v/>
      </c>
      <c r="AL98" s="1" t="str">
        <f aca="false">IF(D98="","",IF($C98='Oneri di Urbanizzazione'!$E$49,IF(COUNTIF($AL$3:AL97,$D98)=0,$D98,""),""))</f>
        <v/>
      </c>
      <c r="AM98" s="1" t="str">
        <f aca="false">IF(E98="","",IF(AND($C98='Oneri di Urbanizzazione'!$E$49,$D98='Oneri di Urbanizzazione'!$E$51),IF(COUNTIF(AM$3:AM97,$E98)=0,$E98,""),""))</f>
        <v>Zona impropria</v>
      </c>
      <c r="AN98" s="1" t="str">
        <f aca="false">IF(F98="","",IF(AND($C98='Oneri di Urbanizzazione'!$E$49,$D98='Oneri di Urbanizzazione'!$E$51,$E98='Oneri di Urbanizzazione'!$E$53),IF(COUNTIF(AN$3:AN97,$F98)=0,$F98,""),""))</f>
        <v/>
      </c>
    </row>
    <row r="99" customFormat="false" ht="12.75" hidden="false" customHeight="false" outlineLevel="0" collapsed="false">
      <c r="B99" s="1075" t="str">
        <f aca="false">C99&amp;D99&amp;E99</f>
        <v>Lettera e) - direzionaleRistrutturazione EdiliziaZona impropria</v>
      </c>
      <c r="C99" s="1001" t="s">
        <v>341</v>
      </c>
      <c r="D99" s="1001" t="s">
        <v>527</v>
      </c>
      <c r="E99" s="1001" t="s">
        <v>16843</v>
      </c>
      <c r="F99" s="1001"/>
      <c r="G99" s="1001"/>
      <c r="H99" s="1001"/>
      <c r="I99" s="978" t="n">
        <v>1.2</v>
      </c>
      <c r="J99" s="978"/>
      <c r="V99" s="1" t="n">
        <f aca="false">+V98+1</f>
        <v>77</v>
      </c>
      <c r="W99" s="978" t="str">
        <f aca="false">IFERROR(VLOOKUP($V98,AD:AK,8,FALSE()),"")</f>
        <v/>
      </c>
      <c r="X99" s="978" t="str">
        <f aca="false">IFERROR(VLOOKUP($V99,AE:AL,8,FALSE()),"")</f>
        <v/>
      </c>
      <c r="Y99" s="978" t="str">
        <f aca="false">IFERROR(VLOOKUP($V99,AF:AM,8,FALSE()),"")</f>
        <v/>
      </c>
      <c r="Z99" s="978" t="str">
        <f aca="false">IFERROR(VLOOKUP($V99,AG:AN,8,FALSE()),"")</f>
        <v/>
      </c>
      <c r="AA99" s="978" t="str">
        <f aca="false">IFERROR(VLOOKUP($V99,AH:AO,8,FALSE()),"")</f>
        <v/>
      </c>
      <c r="AB99" s="978" t="str">
        <f aca="false">IFERROR(VLOOKUP($V99,AI:AP,8,FALSE()),"")</f>
        <v/>
      </c>
      <c r="AD99" s="1" t="str">
        <f aca="false">IF(AK99&lt;&gt;"",MAX(AD$3:AD98)+1,"")</f>
        <v/>
      </c>
      <c r="AE99" s="1" t="str">
        <f aca="false">IF(AL99&lt;&gt;"",MAX(AE$3:AE98)+1,"")</f>
        <v/>
      </c>
      <c r="AF99" s="1" t="str">
        <f aca="false">IF(AM99&lt;&gt;"",MAX(AF$3:AF98)+1,"")</f>
        <v/>
      </c>
      <c r="AG99" s="1" t="str">
        <f aca="false">IF(AN99&lt;&gt;"",MAX(AG$3:AG98)+1,"")</f>
        <v/>
      </c>
      <c r="AH99" s="1" t="str">
        <f aca="false">IF(AO99&lt;&gt;"",MAX(AH$3:AH98)+1,"")</f>
        <v/>
      </c>
      <c r="AI99" s="1" t="str">
        <f aca="false">IF(AP99&lt;&gt;"",MAX(AI$3:AI98)+1,"")</f>
        <v/>
      </c>
      <c r="AK99" s="1" t="str">
        <f aca="false">IF(C99="","",IF(COUNTIF($AK$3:AL98,C99)=0,C99,""))</f>
        <v/>
      </c>
      <c r="AL99" s="1" t="str">
        <f aca="false">IF(D99="","",IF($C99='Oneri di Urbanizzazione'!$E$49,IF(COUNTIF($AL$3:AL98,$D99)=0,$D99,""),""))</f>
        <v/>
      </c>
      <c r="AM99" s="1" t="str">
        <f aca="false">IF(E99="","",IF(AND($C99='Oneri di Urbanizzazione'!$E$49,$D99='Oneri di Urbanizzazione'!$E$51),IF(COUNTIF(AM$3:AM98,$E99)=0,$E99,""),""))</f>
        <v/>
      </c>
      <c r="AN99" s="1" t="str">
        <f aca="false">IF(F99="","",IF(AND($C99='Oneri di Urbanizzazione'!$E$49,$D99='Oneri di Urbanizzazione'!$E$51,$E99='Oneri di Urbanizzazione'!$E$53),IF(COUNTIF(AN$3:AN98,$F99)=0,$F99,""),""))</f>
        <v/>
      </c>
    </row>
    <row r="100" customFormat="false" ht="12.75" hidden="false" customHeight="false" outlineLevel="0" collapsed="false">
      <c r="B100" s="1075" t="str">
        <f aca="false">C100&amp;D100&amp;E100</f>
        <v>Lettera f) - commerciale al dettaglioNuova realizzazione ed AmpliamentoZona omogenea A</v>
      </c>
      <c r="C100" s="1001" t="s">
        <v>16847</v>
      </c>
      <c r="D100" s="1001" t="s">
        <v>342</v>
      </c>
      <c r="E100" s="1001" t="s">
        <v>16837</v>
      </c>
      <c r="F100" s="1001"/>
      <c r="G100" s="1001"/>
      <c r="H100" s="1001"/>
      <c r="I100" s="978" t="n">
        <v>0.8</v>
      </c>
      <c r="J100" s="978"/>
      <c r="V100" s="1" t="n">
        <f aca="false">+V99+1</f>
        <v>78</v>
      </c>
      <c r="W100" s="978" t="str">
        <f aca="false">IFERROR(VLOOKUP($V99,AD:AK,8,FALSE()),"")</f>
        <v/>
      </c>
      <c r="X100" s="978" t="str">
        <f aca="false">IFERROR(VLOOKUP($V100,AE:AL,8,FALSE()),"")</f>
        <v/>
      </c>
      <c r="Y100" s="978" t="str">
        <f aca="false">IFERROR(VLOOKUP($V100,AF:AM,8,FALSE()),"")</f>
        <v/>
      </c>
      <c r="Z100" s="978" t="str">
        <f aca="false">IFERROR(VLOOKUP($V100,AG:AN,8,FALSE()),"")</f>
        <v/>
      </c>
      <c r="AA100" s="978" t="str">
        <f aca="false">IFERROR(VLOOKUP($V100,AH:AO,8,FALSE()),"")</f>
        <v/>
      </c>
      <c r="AB100" s="978" t="str">
        <f aca="false">IFERROR(VLOOKUP($V100,AI:AP,8,FALSE()),"")</f>
        <v/>
      </c>
      <c r="AD100" s="1" t="n">
        <f aca="false">IF(AK100&lt;&gt;"",MAX(AD$3:AD99)+1,"")</f>
        <v>6</v>
      </c>
      <c r="AE100" s="1" t="str">
        <f aca="false">IF(AL100&lt;&gt;"",MAX(AE$3:AE99)+1,"")</f>
        <v/>
      </c>
      <c r="AF100" s="1" t="str">
        <f aca="false">IF(AM100&lt;&gt;"",MAX(AF$3:AF99)+1,"")</f>
        <v/>
      </c>
      <c r="AG100" s="1" t="str">
        <f aca="false">IF(AN100&lt;&gt;"",MAX(AG$3:AG99)+1,"")</f>
        <v/>
      </c>
      <c r="AH100" s="1" t="str">
        <f aca="false">IF(AO100&lt;&gt;"",MAX(AH$3:AH99)+1,"")</f>
        <v/>
      </c>
      <c r="AI100" s="1" t="str">
        <f aca="false">IF(AP100&lt;&gt;"",MAX(AI$3:AI99)+1,"")</f>
        <v/>
      </c>
      <c r="AK100" s="1" t="str">
        <f aca="false">IF(C100="","",IF(COUNTIF($AK$3:AL99,C100)=0,C100,""))</f>
        <v>Lettera f) - commerciale al dettaglio</v>
      </c>
      <c r="AL100" s="1" t="str">
        <f aca="false">IF(D100="","",IF($C100='Oneri di Urbanizzazione'!$E$49,IF(COUNTIF($AL$3:AL99,$D100)=0,$D100,""),""))</f>
        <v/>
      </c>
      <c r="AM100" s="1" t="str">
        <f aca="false">IF(E100="","",IF(AND($C100='Oneri di Urbanizzazione'!$E$49,$D100='Oneri di Urbanizzazione'!$E$51),IF(COUNTIF(AM$3:AM99,$E100)=0,$E100,""),""))</f>
        <v/>
      </c>
      <c r="AN100" s="1" t="str">
        <f aca="false">IF(F100="","",IF(AND($C100='Oneri di Urbanizzazione'!$E$49,$D100='Oneri di Urbanizzazione'!$E$51,$E100='Oneri di Urbanizzazione'!$E$53),IF(COUNTIF(AN$3:AN99,$F100)=0,$F100,""),""))</f>
        <v/>
      </c>
    </row>
    <row r="101" customFormat="false" ht="12.75" hidden="false" customHeight="false" outlineLevel="0" collapsed="false">
      <c r="B101" s="1075" t="str">
        <f aca="false">C101&amp;D101&amp;E101</f>
        <v>Lettera f) - commerciale al dettaglioRistrutturazione EdiliziaZona omogenea A</v>
      </c>
      <c r="C101" s="1001" t="s">
        <v>16847</v>
      </c>
      <c r="D101" s="1001" t="s">
        <v>527</v>
      </c>
      <c r="E101" s="1001" t="s">
        <v>16837</v>
      </c>
      <c r="F101" s="1001"/>
      <c r="G101" s="1001"/>
      <c r="H101" s="1001"/>
      <c r="I101" s="978" t="n">
        <v>0.3</v>
      </c>
      <c r="J101" s="978"/>
      <c r="V101" s="1" t="n">
        <f aca="false">+V100+1</f>
        <v>79</v>
      </c>
      <c r="W101" s="978" t="str">
        <f aca="false">IFERROR(VLOOKUP($V100,AD:AK,8,FALSE()),"")</f>
        <v/>
      </c>
      <c r="X101" s="978" t="str">
        <f aca="false">IFERROR(VLOOKUP($V101,AE:AL,8,FALSE()),"")</f>
        <v/>
      </c>
      <c r="Y101" s="978" t="str">
        <f aca="false">IFERROR(VLOOKUP($V101,AF:AM,8,FALSE()),"")</f>
        <v/>
      </c>
      <c r="Z101" s="978" t="str">
        <f aca="false">IFERROR(VLOOKUP($V101,AG:AN,8,FALSE()),"")</f>
        <v/>
      </c>
      <c r="AA101" s="978" t="str">
        <f aca="false">IFERROR(VLOOKUP($V101,AH:AO,8,FALSE()),"")</f>
        <v/>
      </c>
      <c r="AB101" s="978" t="str">
        <f aca="false">IFERROR(VLOOKUP($V101,AI:AP,8,FALSE()),"")</f>
        <v/>
      </c>
      <c r="AD101" s="1" t="str">
        <f aca="false">IF(AK101&lt;&gt;"",MAX(AD$3:AD100)+1,"")</f>
        <v/>
      </c>
      <c r="AE101" s="1" t="str">
        <f aca="false">IF(AL101&lt;&gt;"",MAX(AE$3:AE100)+1,"")</f>
        <v/>
      </c>
      <c r="AF101" s="1" t="str">
        <f aca="false">IF(AM101&lt;&gt;"",MAX(AF$3:AF100)+1,"")</f>
        <v/>
      </c>
      <c r="AG101" s="1" t="str">
        <f aca="false">IF(AN101&lt;&gt;"",MAX(AG$3:AG100)+1,"")</f>
        <v/>
      </c>
      <c r="AH101" s="1" t="str">
        <f aca="false">IF(AO101&lt;&gt;"",MAX(AH$3:AH100)+1,"")</f>
        <v/>
      </c>
      <c r="AI101" s="1" t="str">
        <f aca="false">IF(AP101&lt;&gt;"",MAX(AI$3:AI100)+1,"")</f>
        <v/>
      </c>
      <c r="AK101" s="1" t="str">
        <f aca="false">IF(C101="","",IF(COUNTIF($AK$3:AL100,C101)=0,C101,""))</f>
        <v/>
      </c>
      <c r="AL101" s="1" t="str">
        <f aca="false">IF(D101="","",IF($C101='Oneri di Urbanizzazione'!$E$49,IF(COUNTIF($AL$3:AL100,$D101)=0,$D101,""),""))</f>
        <v/>
      </c>
      <c r="AM101" s="1" t="str">
        <f aca="false">IF(E101="","",IF(AND($C101='Oneri di Urbanizzazione'!$E$49,$D101='Oneri di Urbanizzazione'!$E$51),IF(COUNTIF(AM$3:AM100,$E101)=0,$E101,""),""))</f>
        <v/>
      </c>
      <c r="AN101" s="1" t="str">
        <f aca="false">IF(F101="","",IF(AND($C101='Oneri di Urbanizzazione'!$E$49,$D101='Oneri di Urbanizzazione'!$E$51,$E101='Oneri di Urbanizzazione'!$E$53),IF(COUNTIF(AN$3:AN100,$F101)=0,$F101,""),""))</f>
        <v/>
      </c>
    </row>
    <row r="102" customFormat="false" ht="12.75" hidden="false" customHeight="false" outlineLevel="0" collapsed="false">
      <c r="B102" s="1075" t="str">
        <f aca="false">C102&amp;D102&amp;E102</f>
        <v>Lettera f) - commerciale al dettaglioNuova realizzazione ed AmpliamentoZona omogenea B</v>
      </c>
      <c r="C102" s="1001" t="s">
        <v>16847</v>
      </c>
      <c r="D102" s="1001" t="s">
        <v>342</v>
      </c>
      <c r="E102" s="1001" t="s">
        <v>16838</v>
      </c>
      <c r="F102" s="1001"/>
      <c r="G102" s="1001"/>
      <c r="H102" s="1001"/>
      <c r="I102" s="978" t="n">
        <v>0.5</v>
      </c>
      <c r="J102" s="978"/>
      <c r="V102" s="1" t="n">
        <f aca="false">+V101+1</f>
        <v>80</v>
      </c>
      <c r="W102" s="978" t="str">
        <f aca="false">IFERROR(VLOOKUP($V101,AD:AK,8,FALSE()),"")</f>
        <v/>
      </c>
      <c r="X102" s="978" t="str">
        <f aca="false">IFERROR(VLOOKUP($V102,AE:AL,8,FALSE()),"")</f>
        <v/>
      </c>
      <c r="Y102" s="978" t="str">
        <f aca="false">IFERROR(VLOOKUP($V102,AF:AM,8,FALSE()),"")</f>
        <v/>
      </c>
      <c r="Z102" s="978" t="str">
        <f aca="false">IFERROR(VLOOKUP($V102,AG:AN,8,FALSE()),"")</f>
        <v/>
      </c>
      <c r="AA102" s="978" t="str">
        <f aca="false">IFERROR(VLOOKUP($V102,AH:AO,8,FALSE()),"")</f>
        <v/>
      </c>
      <c r="AB102" s="978" t="str">
        <f aca="false">IFERROR(VLOOKUP($V102,AI:AP,8,FALSE()),"")</f>
        <v/>
      </c>
      <c r="AD102" s="1" t="str">
        <f aca="false">IF(AK102&lt;&gt;"",MAX(AD$3:AD101)+1,"")</f>
        <v/>
      </c>
      <c r="AE102" s="1" t="str">
        <f aca="false">IF(AL102&lt;&gt;"",MAX(AE$3:AE101)+1,"")</f>
        <v/>
      </c>
      <c r="AF102" s="1" t="str">
        <f aca="false">IF(AM102&lt;&gt;"",MAX(AF$3:AF101)+1,"")</f>
        <v/>
      </c>
      <c r="AG102" s="1" t="str">
        <f aca="false">IF(AN102&lt;&gt;"",MAX(AG$3:AG101)+1,"")</f>
        <v/>
      </c>
      <c r="AH102" s="1" t="str">
        <f aca="false">IF(AO102&lt;&gt;"",MAX(AH$3:AH101)+1,"")</f>
        <v/>
      </c>
      <c r="AI102" s="1" t="str">
        <f aca="false">IF(AP102&lt;&gt;"",MAX(AI$3:AI101)+1,"")</f>
        <v/>
      </c>
      <c r="AK102" s="1" t="str">
        <f aca="false">IF(C102="","",IF(COUNTIF($AK$3:AL101,C102)=0,C102,""))</f>
        <v/>
      </c>
      <c r="AL102" s="1" t="str">
        <f aca="false">IF(D102="","",IF($C102='Oneri di Urbanizzazione'!$E$49,IF(COUNTIF($AL$3:AL101,$D102)=0,$D102,""),""))</f>
        <v/>
      </c>
      <c r="AM102" s="1" t="str">
        <f aca="false">IF(E102="","",IF(AND($C102='Oneri di Urbanizzazione'!$E$49,$D102='Oneri di Urbanizzazione'!$E$51),IF(COUNTIF(AM$3:AM101,$E102)=0,$E102,""),""))</f>
        <v/>
      </c>
      <c r="AN102" s="1" t="str">
        <f aca="false">IF(F102="","",IF(AND($C102='Oneri di Urbanizzazione'!$E$49,$D102='Oneri di Urbanizzazione'!$E$51,$E102='Oneri di Urbanizzazione'!$E$53),IF(COUNTIF(AN$3:AN101,$F102)=0,$F102,""),""))</f>
        <v/>
      </c>
    </row>
    <row r="103" customFormat="false" ht="12.75" hidden="false" customHeight="false" outlineLevel="0" collapsed="false">
      <c r="B103" s="1075" t="str">
        <f aca="false">C103&amp;D103&amp;E103</f>
        <v>Lettera f) - commerciale al dettaglioRistrutturazione EdiliziaZona omogenea B</v>
      </c>
      <c r="C103" s="1001" t="s">
        <v>16847</v>
      </c>
      <c r="D103" s="1001" t="s">
        <v>527</v>
      </c>
      <c r="E103" s="1001" t="s">
        <v>16838</v>
      </c>
      <c r="F103" s="1001"/>
      <c r="G103" s="1001"/>
      <c r="H103" s="1001"/>
      <c r="I103" s="978" t="n">
        <v>0.2</v>
      </c>
      <c r="J103" s="978"/>
      <c r="V103" s="1" t="n">
        <f aca="false">+V102+1</f>
        <v>81</v>
      </c>
      <c r="W103" s="978" t="str">
        <f aca="false">IFERROR(VLOOKUP($V102,AD:AK,8,FALSE()),"")</f>
        <v/>
      </c>
      <c r="X103" s="978" t="str">
        <f aca="false">IFERROR(VLOOKUP($V103,AE:AL,8,FALSE()),"")</f>
        <v/>
      </c>
      <c r="Y103" s="978" t="str">
        <f aca="false">IFERROR(VLOOKUP($V103,AF:AM,8,FALSE()),"")</f>
        <v/>
      </c>
      <c r="Z103" s="978" t="str">
        <f aca="false">IFERROR(VLOOKUP($V103,AG:AN,8,FALSE()),"")</f>
        <v/>
      </c>
      <c r="AA103" s="978" t="str">
        <f aca="false">IFERROR(VLOOKUP($V103,AH:AO,8,FALSE()),"")</f>
        <v/>
      </c>
      <c r="AB103" s="978" t="str">
        <f aca="false">IFERROR(VLOOKUP($V103,AI:AP,8,FALSE()),"")</f>
        <v/>
      </c>
      <c r="AD103" s="1" t="str">
        <f aca="false">IF(AK103&lt;&gt;"",MAX(AD$3:AD102)+1,"")</f>
        <v/>
      </c>
      <c r="AE103" s="1" t="str">
        <f aca="false">IF(AL103&lt;&gt;"",MAX(AE$3:AE102)+1,"")</f>
        <v/>
      </c>
      <c r="AF103" s="1" t="str">
        <f aca="false">IF(AM103&lt;&gt;"",MAX(AF$3:AF102)+1,"")</f>
        <v/>
      </c>
      <c r="AG103" s="1" t="str">
        <f aca="false">IF(AN103&lt;&gt;"",MAX(AG$3:AG102)+1,"")</f>
        <v/>
      </c>
      <c r="AH103" s="1" t="str">
        <f aca="false">IF(AO103&lt;&gt;"",MAX(AH$3:AH102)+1,"")</f>
        <v/>
      </c>
      <c r="AI103" s="1" t="str">
        <f aca="false">IF(AP103&lt;&gt;"",MAX(AI$3:AI102)+1,"")</f>
        <v/>
      </c>
      <c r="AK103" s="1" t="str">
        <f aca="false">IF(C103="","",IF(COUNTIF($AK$3:AL102,C103)=0,C103,""))</f>
        <v/>
      </c>
      <c r="AL103" s="1" t="str">
        <f aca="false">IF(D103="","",IF($C103='Oneri di Urbanizzazione'!$E$49,IF(COUNTIF($AL$3:AL102,$D103)=0,$D103,""),""))</f>
        <v/>
      </c>
      <c r="AM103" s="1" t="str">
        <f aca="false">IF(E103="","",IF(AND($C103='Oneri di Urbanizzazione'!$E$49,$D103='Oneri di Urbanizzazione'!$E$51),IF(COUNTIF(AM$3:AM102,$E103)=0,$E103,""),""))</f>
        <v/>
      </c>
      <c r="AN103" s="1" t="str">
        <f aca="false">IF(F103="","",IF(AND($C103='Oneri di Urbanizzazione'!$E$49,$D103='Oneri di Urbanizzazione'!$E$51,$E103='Oneri di Urbanizzazione'!$E$53),IF(COUNTIF(AN$3:AN102,$F103)=0,$F103,""),""))</f>
        <v/>
      </c>
    </row>
    <row r="104" customFormat="false" ht="12.75" hidden="false" customHeight="false" outlineLevel="0" collapsed="false">
      <c r="B104" s="1075" t="str">
        <f aca="false">C104&amp;D104&amp;E104</f>
        <v>Lettera f) - commerciale al dettaglioNuova realizzazione ed AmpliamentoZona omogenea C</v>
      </c>
      <c r="C104" s="1001" t="s">
        <v>16847</v>
      </c>
      <c r="D104" s="1001" t="s">
        <v>342</v>
      </c>
      <c r="E104" s="1001" t="s">
        <v>16839</v>
      </c>
      <c r="F104" s="1001"/>
      <c r="G104" s="1001"/>
      <c r="H104" s="1001"/>
      <c r="I104" s="978" t="n">
        <v>1</v>
      </c>
      <c r="J104" s="978"/>
      <c r="V104" s="1" t="n">
        <f aca="false">+V103+1</f>
        <v>82</v>
      </c>
      <c r="W104" s="978" t="str">
        <f aca="false">IFERROR(VLOOKUP($V103,AD:AK,8,FALSE()),"")</f>
        <v/>
      </c>
      <c r="X104" s="978" t="str">
        <f aca="false">IFERROR(VLOOKUP($V104,AE:AL,8,FALSE()),"")</f>
        <v/>
      </c>
      <c r="Y104" s="978" t="str">
        <f aca="false">IFERROR(VLOOKUP($V104,AF:AM,8,FALSE()),"")</f>
        <v/>
      </c>
      <c r="Z104" s="978" t="str">
        <f aca="false">IFERROR(VLOOKUP($V104,AG:AN,8,FALSE()),"")</f>
        <v/>
      </c>
      <c r="AA104" s="978" t="str">
        <f aca="false">IFERROR(VLOOKUP($V104,AH:AO,8,FALSE()),"")</f>
        <v/>
      </c>
      <c r="AB104" s="978" t="str">
        <f aca="false">IFERROR(VLOOKUP($V104,AI:AP,8,FALSE()),"")</f>
        <v/>
      </c>
      <c r="AD104" s="1" t="str">
        <f aca="false">IF(AK104&lt;&gt;"",MAX(AD$3:AD103)+1,"")</f>
        <v/>
      </c>
      <c r="AE104" s="1" t="str">
        <f aca="false">IF(AL104&lt;&gt;"",MAX(AE$3:AE103)+1,"")</f>
        <v/>
      </c>
      <c r="AF104" s="1" t="str">
        <f aca="false">IF(AM104&lt;&gt;"",MAX(AF$3:AF103)+1,"")</f>
        <v/>
      </c>
      <c r="AG104" s="1" t="str">
        <f aca="false">IF(AN104&lt;&gt;"",MAX(AG$3:AG103)+1,"")</f>
        <v/>
      </c>
      <c r="AH104" s="1" t="str">
        <f aca="false">IF(AO104&lt;&gt;"",MAX(AH$3:AH103)+1,"")</f>
        <v/>
      </c>
      <c r="AI104" s="1" t="str">
        <f aca="false">IF(AP104&lt;&gt;"",MAX(AI$3:AI103)+1,"")</f>
        <v/>
      </c>
      <c r="AK104" s="1" t="str">
        <f aca="false">IF(C104="","",IF(COUNTIF($AK$3:AL103,C104)=0,C104,""))</f>
        <v/>
      </c>
      <c r="AL104" s="1" t="str">
        <f aca="false">IF(D104="","",IF($C104='Oneri di Urbanizzazione'!$E$49,IF(COUNTIF($AL$3:AL103,$D104)=0,$D104,""),""))</f>
        <v/>
      </c>
      <c r="AM104" s="1" t="str">
        <f aca="false">IF(E104="","",IF(AND($C104='Oneri di Urbanizzazione'!$E$49,$D104='Oneri di Urbanizzazione'!$E$51),IF(COUNTIF(AM$3:AM103,$E104)=0,$E104,""),""))</f>
        <v/>
      </c>
      <c r="AN104" s="1" t="str">
        <f aca="false">IF(F104="","",IF(AND($C104='Oneri di Urbanizzazione'!$E$49,$D104='Oneri di Urbanizzazione'!$E$51,$E104='Oneri di Urbanizzazione'!$E$53),IF(COUNTIF(AN$3:AN103,$F104)=0,$F104,""),""))</f>
        <v/>
      </c>
    </row>
    <row r="105" customFormat="false" ht="12.75" hidden="false" customHeight="false" outlineLevel="0" collapsed="false">
      <c r="B105" s="1075" t="str">
        <f aca="false">C105&amp;D105&amp;E105</f>
        <v>Lettera f) - commerciale al dettaglioRistrutturazione EdiliziaZona omogenea C</v>
      </c>
      <c r="C105" s="1001" t="s">
        <v>16847</v>
      </c>
      <c r="D105" s="1001" t="s">
        <v>527</v>
      </c>
      <c r="E105" s="1001" t="s">
        <v>16839</v>
      </c>
      <c r="F105" s="1001"/>
      <c r="G105" s="1001"/>
      <c r="H105" s="1001"/>
      <c r="I105" s="978" t="n">
        <v>0.6</v>
      </c>
      <c r="J105" s="978"/>
      <c r="V105" s="1" t="n">
        <f aca="false">+V104+1</f>
        <v>83</v>
      </c>
      <c r="W105" s="978" t="str">
        <f aca="false">IFERROR(VLOOKUP($V104,AD:AK,8,FALSE()),"")</f>
        <v/>
      </c>
      <c r="X105" s="978" t="str">
        <f aca="false">IFERROR(VLOOKUP($V105,AE:AL,8,FALSE()),"")</f>
        <v/>
      </c>
      <c r="Y105" s="978" t="str">
        <f aca="false">IFERROR(VLOOKUP($V105,AF:AM,8,FALSE()),"")</f>
        <v/>
      </c>
      <c r="Z105" s="978" t="str">
        <f aca="false">IFERROR(VLOOKUP($V105,AG:AN,8,FALSE()),"")</f>
        <v/>
      </c>
      <c r="AA105" s="978" t="str">
        <f aca="false">IFERROR(VLOOKUP($V105,AH:AO,8,FALSE()),"")</f>
        <v/>
      </c>
      <c r="AB105" s="978" t="str">
        <f aca="false">IFERROR(VLOOKUP($V105,AI:AP,8,FALSE()),"")</f>
        <v/>
      </c>
      <c r="AD105" s="1" t="str">
        <f aca="false">IF(AK105&lt;&gt;"",MAX(AD$3:AD104)+1,"")</f>
        <v/>
      </c>
      <c r="AE105" s="1" t="str">
        <f aca="false">IF(AL105&lt;&gt;"",MAX(AE$3:AE104)+1,"")</f>
        <v/>
      </c>
      <c r="AF105" s="1" t="str">
        <f aca="false">IF(AM105&lt;&gt;"",MAX(AF$3:AF104)+1,"")</f>
        <v/>
      </c>
      <c r="AG105" s="1" t="str">
        <f aca="false">IF(AN105&lt;&gt;"",MAX(AG$3:AG104)+1,"")</f>
        <v/>
      </c>
      <c r="AH105" s="1" t="str">
        <f aca="false">IF(AO105&lt;&gt;"",MAX(AH$3:AH104)+1,"")</f>
        <v/>
      </c>
      <c r="AI105" s="1" t="str">
        <f aca="false">IF(AP105&lt;&gt;"",MAX(AI$3:AI104)+1,"")</f>
        <v/>
      </c>
      <c r="AK105" s="1" t="str">
        <f aca="false">IF(C105="","",IF(COUNTIF($AK$3:AL104,C105)=0,C105,""))</f>
        <v/>
      </c>
      <c r="AL105" s="1" t="str">
        <f aca="false">IF(D105="","",IF($C105='Oneri di Urbanizzazione'!$E$49,IF(COUNTIF($AL$3:AL104,$D105)=0,$D105,""),""))</f>
        <v/>
      </c>
      <c r="AM105" s="1" t="str">
        <f aca="false">IF(E105="","",IF(AND($C105='Oneri di Urbanizzazione'!$E$49,$D105='Oneri di Urbanizzazione'!$E$51),IF(COUNTIF(AM$3:AM104,$E105)=0,$E105,""),""))</f>
        <v/>
      </c>
      <c r="AN105" s="1" t="str">
        <f aca="false">IF(F105="","",IF(AND($C105='Oneri di Urbanizzazione'!$E$49,$D105='Oneri di Urbanizzazione'!$E$51,$E105='Oneri di Urbanizzazione'!$E$53),IF(COUNTIF(AN$3:AN104,$F105)=0,$F105,""),""))</f>
        <v/>
      </c>
    </row>
    <row r="106" customFormat="false" ht="12.75" hidden="false" customHeight="false" outlineLevel="0" collapsed="false">
      <c r="B106" s="1075" t="str">
        <f aca="false">C106&amp;D106&amp;E106</f>
        <v>Lettera f) - commerciale al dettaglioNuova realizzazione ed AmpliamentoZona omogenea D</v>
      </c>
      <c r="C106" s="1001" t="s">
        <v>16847</v>
      </c>
      <c r="D106" s="1001" t="s">
        <v>342</v>
      </c>
      <c r="E106" s="1001" t="s">
        <v>343</v>
      </c>
      <c r="F106" s="1001"/>
      <c r="G106" s="1001"/>
      <c r="H106" s="1001"/>
      <c r="I106" s="978" t="n">
        <v>1</v>
      </c>
      <c r="J106" s="978"/>
      <c r="V106" s="1" t="n">
        <f aca="false">+V105+1</f>
        <v>84</v>
      </c>
      <c r="W106" s="978" t="str">
        <f aca="false">IFERROR(VLOOKUP($V105,AD:AK,8,FALSE()),"")</f>
        <v/>
      </c>
      <c r="X106" s="978" t="str">
        <f aca="false">IFERROR(VLOOKUP($V106,AE:AL,8,FALSE()),"")</f>
        <v/>
      </c>
      <c r="Y106" s="978" t="str">
        <f aca="false">IFERROR(VLOOKUP($V106,AF:AM,8,FALSE()),"")</f>
        <v/>
      </c>
      <c r="Z106" s="978" t="str">
        <f aca="false">IFERROR(VLOOKUP($V106,AG:AN,8,FALSE()),"")</f>
        <v/>
      </c>
      <c r="AA106" s="978" t="str">
        <f aca="false">IFERROR(VLOOKUP($V106,AH:AO,8,FALSE()),"")</f>
        <v/>
      </c>
      <c r="AB106" s="978" t="str">
        <f aca="false">IFERROR(VLOOKUP($V106,AI:AP,8,FALSE()),"")</f>
        <v/>
      </c>
      <c r="AD106" s="1" t="str">
        <f aca="false">IF(AK106&lt;&gt;"",MAX(AD$3:AD105)+1,"")</f>
        <v/>
      </c>
      <c r="AE106" s="1" t="str">
        <f aca="false">IF(AL106&lt;&gt;"",MAX(AE$3:AE105)+1,"")</f>
        <v/>
      </c>
      <c r="AF106" s="1" t="str">
        <f aca="false">IF(AM106&lt;&gt;"",MAX(AF$3:AF105)+1,"")</f>
        <v/>
      </c>
      <c r="AG106" s="1" t="str">
        <f aca="false">IF(AN106&lt;&gt;"",MAX(AG$3:AG105)+1,"")</f>
        <v/>
      </c>
      <c r="AH106" s="1" t="str">
        <f aca="false">IF(AO106&lt;&gt;"",MAX(AH$3:AH105)+1,"")</f>
        <v/>
      </c>
      <c r="AI106" s="1" t="str">
        <f aca="false">IF(AP106&lt;&gt;"",MAX(AI$3:AI105)+1,"")</f>
        <v/>
      </c>
      <c r="AK106" s="1" t="str">
        <f aca="false">IF(C106="","",IF(COUNTIF($AK$3:AL105,C106)=0,C106,""))</f>
        <v/>
      </c>
      <c r="AL106" s="1" t="str">
        <f aca="false">IF(D106="","",IF($C106='Oneri di Urbanizzazione'!$E$49,IF(COUNTIF($AL$3:AL105,$D106)=0,$D106,""),""))</f>
        <v/>
      </c>
      <c r="AM106" s="1" t="str">
        <f aca="false">IF(E106="","",IF(AND($C106='Oneri di Urbanizzazione'!$E$49,$D106='Oneri di Urbanizzazione'!$E$51),IF(COUNTIF(AM$3:AM105,$E106)=0,$E106,""),""))</f>
        <v/>
      </c>
      <c r="AN106" s="1" t="str">
        <f aca="false">IF(F106="","",IF(AND($C106='Oneri di Urbanizzazione'!$E$49,$D106='Oneri di Urbanizzazione'!$E$51,$E106='Oneri di Urbanizzazione'!$E$53),IF(COUNTIF(AN$3:AN105,$F106)=0,$F106,""),""))</f>
        <v/>
      </c>
    </row>
    <row r="107" customFormat="false" ht="12.75" hidden="false" customHeight="false" outlineLevel="0" collapsed="false">
      <c r="B107" s="1075" t="str">
        <f aca="false">C107&amp;D107&amp;E107</f>
        <v>Lettera f) - commerciale al dettaglioRistrutturazione EdiliziaZona omogenea D</v>
      </c>
      <c r="C107" s="1001" t="s">
        <v>16847</v>
      </c>
      <c r="D107" s="1001" t="s">
        <v>527</v>
      </c>
      <c r="E107" s="1001" t="s">
        <v>343</v>
      </c>
      <c r="F107" s="1001"/>
      <c r="G107" s="1001"/>
      <c r="H107" s="1001"/>
      <c r="I107" s="978" t="n">
        <v>0.6</v>
      </c>
      <c r="J107" s="978"/>
      <c r="V107" s="1" t="n">
        <f aca="false">+V106+1</f>
        <v>85</v>
      </c>
      <c r="W107" s="978" t="str">
        <f aca="false">IFERROR(VLOOKUP($V106,AD:AK,8,FALSE()),"")</f>
        <v/>
      </c>
      <c r="X107" s="978" t="str">
        <f aca="false">IFERROR(VLOOKUP($V107,AE:AL,8,FALSE()),"")</f>
        <v/>
      </c>
      <c r="Y107" s="978" t="str">
        <f aca="false">IFERROR(VLOOKUP($V107,AF:AM,8,FALSE()),"")</f>
        <v/>
      </c>
      <c r="Z107" s="978" t="str">
        <f aca="false">IFERROR(VLOOKUP($V107,AG:AN,8,FALSE()),"")</f>
        <v/>
      </c>
      <c r="AA107" s="978" t="str">
        <f aca="false">IFERROR(VLOOKUP($V107,AH:AO,8,FALSE()),"")</f>
        <v/>
      </c>
      <c r="AB107" s="978" t="str">
        <f aca="false">IFERROR(VLOOKUP($V107,AI:AP,8,FALSE()),"")</f>
        <v/>
      </c>
      <c r="AD107" s="1" t="str">
        <f aca="false">IF(AK107&lt;&gt;"",MAX(AD$3:AD106)+1,"")</f>
        <v/>
      </c>
      <c r="AE107" s="1" t="str">
        <f aca="false">IF(AL107&lt;&gt;"",MAX(AE$3:AE106)+1,"")</f>
        <v/>
      </c>
      <c r="AF107" s="1" t="str">
        <f aca="false">IF(AM107&lt;&gt;"",MAX(AF$3:AF106)+1,"")</f>
        <v/>
      </c>
      <c r="AG107" s="1" t="str">
        <f aca="false">IF(AN107&lt;&gt;"",MAX(AG$3:AG106)+1,"")</f>
        <v/>
      </c>
      <c r="AH107" s="1" t="str">
        <f aca="false">IF(AO107&lt;&gt;"",MAX(AH$3:AH106)+1,"")</f>
        <v/>
      </c>
      <c r="AI107" s="1" t="str">
        <f aca="false">IF(AP107&lt;&gt;"",MAX(AI$3:AI106)+1,"")</f>
        <v/>
      </c>
      <c r="AK107" s="1" t="str">
        <f aca="false">IF(C107="","",IF(COUNTIF($AK$3:AL106,C107)=0,C107,""))</f>
        <v/>
      </c>
      <c r="AL107" s="1" t="str">
        <f aca="false">IF(D107="","",IF($C107='Oneri di Urbanizzazione'!$E$49,IF(COUNTIF($AL$3:AL106,$D107)=0,$D107,""),""))</f>
        <v/>
      </c>
      <c r="AM107" s="1" t="str">
        <f aca="false">IF(E107="","",IF(AND($C107='Oneri di Urbanizzazione'!$E$49,$D107='Oneri di Urbanizzazione'!$E$51),IF(COUNTIF(AM$3:AM106,$E107)=0,$E107,""),""))</f>
        <v/>
      </c>
      <c r="AN107" s="1" t="str">
        <f aca="false">IF(F107="","",IF(AND($C107='Oneri di Urbanizzazione'!$E$49,$D107='Oneri di Urbanizzazione'!$E$51,$E107='Oneri di Urbanizzazione'!$E$53),IF(COUNTIF(AN$3:AN106,$F107)=0,$F107,""),""))</f>
        <v/>
      </c>
    </row>
    <row r="108" customFormat="false" ht="12.75" hidden="false" customHeight="false" outlineLevel="0" collapsed="false">
      <c r="B108" s="1075" t="str">
        <f aca="false">C108&amp;D108&amp;E108</f>
        <v>Lettera f) - commerciale al dettaglioNuova realizzazione ed AmpliamentoZona omogenea H</v>
      </c>
      <c r="C108" s="1001" t="s">
        <v>16847</v>
      </c>
      <c r="D108" s="1001" t="s">
        <v>342</v>
      </c>
      <c r="E108" s="1001" t="s">
        <v>16841</v>
      </c>
      <c r="F108" s="1001"/>
      <c r="G108" s="1001"/>
      <c r="H108" s="1001"/>
      <c r="I108" s="978" t="n">
        <v>0.5</v>
      </c>
      <c r="J108" s="978"/>
      <c r="V108" s="1" t="n">
        <f aca="false">+V107+1</f>
        <v>86</v>
      </c>
      <c r="W108" s="978" t="str">
        <f aca="false">IFERROR(VLOOKUP($V107,AD:AK,8,FALSE()),"")</f>
        <v/>
      </c>
      <c r="X108" s="978" t="str">
        <f aca="false">IFERROR(VLOOKUP($V108,AE:AL,8,FALSE()),"")</f>
        <v/>
      </c>
      <c r="Y108" s="978" t="str">
        <f aca="false">IFERROR(VLOOKUP($V108,AF:AM,8,FALSE()),"")</f>
        <v/>
      </c>
      <c r="Z108" s="978" t="str">
        <f aca="false">IFERROR(VLOOKUP($V108,AG:AN,8,FALSE()),"")</f>
        <v/>
      </c>
      <c r="AA108" s="978" t="str">
        <f aca="false">IFERROR(VLOOKUP($V108,AH:AO,8,FALSE()),"")</f>
        <v/>
      </c>
      <c r="AB108" s="978" t="str">
        <f aca="false">IFERROR(VLOOKUP($V108,AI:AP,8,FALSE()),"")</f>
        <v/>
      </c>
      <c r="AD108" s="1" t="str">
        <f aca="false">IF(AK108&lt;&gt;"",MAX(AD$3:AD107)+1,"")</f>
        <v/>
      </c>
      <c r="AE108" s="1" t="str">
        <f aca="false">IF(AL108&lt;&gt;"",MAX(AE$3:AE107)+1,"")</f>
        <v/>
      </c>
      <c r="AF108" s="1" t="str">
        <f aca="false">IF(AM108&lt;&gt;"",MAX(AF$3:AF107)+1,"")</f>
        <v/>
      </c>
      <c r="AG108" s="1" t="str">
        <f aca="false">IF(AN108&lt;&gt;"",MAX(AG$3:AG107)+1,"")</f>
        <v/>
      </c>
      <c r="AH108" s="1" t="str">
        <f aca="false">IF(AO108&lt;&gt;"",MAX(AH$3:AH107)+1,"")</f>
        <v/>
      </c>
      <c r="AI108" s="1" t="str">
        <f aca="false">IF(AP108&lt;&gt;"",MAX(AI$3:AI107)+1,"")</f>
        <v/>
      </c>
      <c r="AK108" s="1" t="str">
        <f aca="false">IF(C108="","",IF(COUNTIF($AK$3:AL107,C108)=0,C108,""))</f>
        <v/>
      </c>
      <c r="AL108" s="1" t="str">
        <f aca="false">IF(D108="","",IF($C108='Oneri di Urbanizzazione'!$E$49,IF(COUNTIF($AL$3:AL107,$D108)=0,$D108,""),""))</f>
        <v/>
      </c>
      <c r="AM108" s="1" t="str">
        <f aca="false">IF(E108="","",IF(AND($C108='Oneri di Urbanizzazione'!$E$49,$D108='Oneri di Urbanizzazione'!$E$51),IF(COUNTIF(AM$3:AM107,$E108)=0,$E108,""),""))</f>
        <v/>
      </c>
      <c r="AN108" s="1" t="str">
        <f aca="false">IF(F108="","",IF(AND($C108='Oneri di Urbanizzazione'!$E$49,$D108='Oneri di Urbanizzazione'!$E$51,$E108='Oneri di Urbanizzazione'!$E$53),IF(COUNTIF(AN$3:AN107,$F108)=0,$F108,""),""))</f>
        <v/>
      </c>
    </row>
    <row r="109" customFormat="false" ht="12.75" hidden="false" customHeight="false" outlineLevel="0" collapsed="false">
      <c r="B109" s="1075" t="str">
        <f aca="false">C109&amp;D109&amp;E109</f>
        <v>Lettera f) - commerciale al dettaglioRistrutturazione EdiliziaZona omogenea H</v>
      </c>
      <c r="C109" s="1001" t="s">
        <v>16847</v>
      </c>
      <c r="D109" s="1001" t="s">
        <v>527</v>
      </c>
      <c r="E109" s="1001" t="s">
        <v>16841</v>
      </c>
      <c r="F109" s="1001"/>
      <c r="G109" s="1001"/>
      <c r="H109" s="1001"/>
      <c r="I109" s="978" t="n">
        <v>0.2</v>
      </c>
      <c r="J109" s="978"/>
      <c r="V109" s="1" t="n">
        <f aca="false">+V108+1</f>
        <v>87</v>
      </c>
      <c r="W109" s="978" t="str">
        <f aca="false">IFERROR(VLOOKUP($V108,AD:AK,8,FALSE()),"")</f>
        <v/>
      </c>
      <c r="X109" s="978" t="str">
        <f aca="false">IFERROR(VLOOKUP($V109,AE:AL,8,FALSE()),"")</f>
        <v/>
      </c>
      <c r="Y109" s="978" t="str">
        <f aca="false">IFERROR(VLOOKUP($V109,AF:AM,8,FALSE()),"")</f>
        <v/>
      </c>
      <c r="Z109" s="978" t="str">
        <f aca="false">IFERROR(VLOOKUP($V109,AG:AN,8,FALSE()),"")</f>
        <v/>
      </c>
      <c r="AA109" s="978" t="str">
        <f aca="false">IFERROR(VLOOKUP($V109,AH:AO,8,FALSE()),"")</f>
        <v/>
      </c>
      <c r="AB109" s="978" t="str">
        <f aca="false">IFERROR(VLOOKUP($V109,AI:AP,8,FALSE()),"")</f>
        <v/>
      </c>
      <c r="AD109" s="1" t="str">
        <f aca="false">IF(AK109&lt;&gt;"",MAX(AD$3:AD108)+1,"")</f>
        <v/>
      </c>
      <c r="AE109" s="1" t="str">
        <f aca="false">IF(AL109&lt;&gt;"",MAX(AE$3:AE108)+1,"")</f>
        <v/>
      </c>
      <c r="AF109" s="1" t="str">
        <f aca="false">IF(AM109&lt;&gt;"",MAX(AF$3:AF108)+1,"")</f>
        <v/>
      </c>
      <c r="AG109" s="1" t="str">
        <f aca="false">IF(AN109&lt;&gt;"",MAX(AG$3:AG108)+1,"")</f>
        <v/>
      </c>
      <c r="AH109" s="1" t="str">
        <f aca="false">IF(AO109&lt;&gt;"",MAX(AH$3:AH108)+1,"")</f>
        <v/>
      </c>
      <c r="AI109" s="1" t="str">
        <f aca="false">IF(AP109&lt;&gt;"",MAX(AI$3:AI108)+1,"")</f>
        <v/>
      </c>
      <c r="AK109" s="1" t="str">
        <f aca="false">IF(C109="","",IF(COUNTIF($AK$3:AL108,C109)=0,C109,""))</f>
        <v/>
      </c>
      <c r="AL109" s="1" t="str">
        <f aca="false">IF(D109="","",IF($C109='Oneri di Urbanizzazione'!$E$49,IF(COUNTIF($AL$3:AL108,$D109)=0,$D109,""),""))</f>
        <v/>
      </c>
      <c r="AM109" s="1" t="str">
        <f aca="false">IF(E109="","",IF(AND($C109='Oneri di Urbanizzazione'!$E$49,$D109='Oneri di Urbanizzazione'!$E$51),IF(COUNTIF(AM$3:AM108,$E109)=0,$E109,""),""))</f>
        <v/>
      </c>
      <c r="AN109" s="1" t="str">
        <f aca="false">IF(F109="","",IF(AND($C109='Oneri di Urbanizzazione'!$E$49,$D109='Oneri di Urbanizzazione'!$E$51,$E109='Oneri di Urbanizzazione'!$E$53),IF(COUNTIF(AN$3:AN108,$F109)=0,$F109,""),""))</f>
        <v/>
      </c>
    </row>
    <row r="110" customFormat="false" ht="12.75" hidden="false" customHeight="false" outlineLevel="0" collapsed="false">
      <c r="B110" s="1075" t="str">
        <f aca="false">C110&amp;D110&amp;E110</f>
        <v>Lettera f) - commerciale al dettaglioNuova realizzazione ed AmpliamentoZona omogenea a destinazione mista</v>
      </c>
      <c r="C110" s="1001" t="s">
        <v>16847</v>
      </c>
      <c r="D110" s="1001" t="s">
        <v>342</v>
      </c>
      <c r="E110" s="1001" t="s">
        <v>16842</v>
      </c>
      <c r="F110" s="1001"/>
      <c r="G110" s="1001"/>
      <c r="H110" s="1001"/>
      <c r="I110" s="978" t="n">
        <v>1</v>
      </c>
      <c r="J110" s="978"/>
      <c r="V110" s="1" t="n">
        <f aca="false">+V109+1</f>
        <v>88</v>
      </c>
      <c r="W110" s="978" t="str">
        <f aca="false">IFERROR(VLOOKUP($V109,AD:AK,8,FALSE()),"")</f>
        <v/>
      </c>
      <c r="X110" s="978" t="str">
        <f aca="false">IFERROR(VLOOKUP($V110,AE:AL,8,FALSE()),"")</f>
        <v/>
      </c>
      <c r="Y110" s="978" t="str">
        <f aca="false">IFERROR(VLOOKUP($V110,AF:AM,8,FALSE()),"")</f>
        <v/>
      </c>
      <c r="Z110" s="978" t="str">
        <f aca="false">IFERROR(VLOOKUP($V110,AG:AN,8,FALSE()),"")</f>
        <v/>
      </c>
      <c r="AA110" s="978" t="str">
        <f aca="false">IFERROR(VLOOKUP($V110,AH:AO,8,FALSE()),"")</f>
        <v/>
      </c>
      <c r="AB110" s="978" t="str">
        <f aca="false">IFERROR(VLOOKUP($V110,AI:AP,8,FALSE()),"")</f>
        <v/>
      </c>
      <c r="AD110" s="1" t="str">
        <f aca="false">IF(AK110&lt;&gt;"",MAX(AD$3:AD109)+1,"")</f>
        <v/>
      </c>
      <c r="AE110" s="1" t="str">
        <f aca="false">IF(AL110&lt;&gt;"",MAX(AE$3:AE109)+1,"")</f>
        <v/>
      </c>
      <c r="AF110" s="1" t="str">
        <f aca="false">IF(AM110&lt;&gt;"",MAX(AF$3:AF109)+1,"")</f>
        <v/>
      </c>
      <c r="AG110" s="1" t="str">
        <f aca="false">IF(AN110&lt;&gt;"",MAX(AG$3:AG109)+1,"")</f>
        <v/>
      </c>
      <c r="AH110" s="1" t="str">
        <f aca="false">IF(AO110&lt;&gt;"",MAX(AH$3:AH109)+1,"")</f>
        <v/>
      </c>
      <c r="AI110" s="1" t="str">
        <f aca="false">IF(AP110&lt;&gt;"",MAX(AI$3:AI109)+1,"")</f>
        <v/>
      </c>
      <c r="AK110" s="1" t="str">
        <f aca="false">IF(C110="","",IF(COUNTIF($AK$3:AL109,C110)=0,C110,""))</f>
        <v/>
      </c>
      <c r="AL110" s="1" t="str">
        <f aca="false">IF(D110="","",IF($C110='Oneri di Urbanizzazione'!$E$49,IF(COUNTIF($AL$3:AL109,$D110)=0,$D110,""),""))</f>
        <v/>
      </c>
      <c r="AM110" s="1" t="str">
        <f aca="false">IF(E110="","",IF(AND($C110='Oneri di Urbanizzazione'!$E$49,$D110='Oneri di Urbanizzazione'!$E$51),IF(COUNTIF(AM$3:AM109,$E110)=0,$E110,""),""))</f>
        <v/>
      </c>
      <c r="AN110" s="1" t="str">
        <f aca="false">IF(F110="","",IF(AND($C110='Oneri di Urbanizzazione'!$E$49,$D110='Oneri di Urbanizzazione'!$E$51,$E110='Oneri di Urbanizzazione'!$E$53),IF(COUNTIF(AN$3:AN109,$F110)=0,$F110,""),""))</f>
        <v/>
      </c>
    </row>
    <row r="111" customFormat="false" ht="12.75" hidden="false" customHeight="false" outlineLevel="0" collapsed="false">
      <c r="B111" s="1075" t="str">
        <f aca="false">C111&amp;D111&amp;E111</f>
        <v>Lettera f) - commerciale al dettaglioRistrutturazione EdiliziaZona omogenea a destinazione mista</v>
      </c>
      <c r="C111" s="1001" t="s">
        <v>16847</v>
      </c>
      <c r="D111" s="1001" t="s">
        <v>527</v>
      </c>
      <c r="E111" s="1001" t="s">
        <v>16842</v>
      </c>
      <c r="F111" s="1001"/>
      <c r="G111" s="1001"/>
      <c r="H111" s="1001"/>
      <c r="I111" s="978" t="n">
        <v>0.6</v>
      </c>
      <c r="J111" s="978"/>
      <c r="V111" s="1" t="n">
        <f aca="false">+V110+1</f>
        <v>89</v>
      </c>
      <c r="W111" s="978" t="str">
        <f aca="false">IFERROR(VLOOKUP($V110,AD:AK,8,FALSE()),"")</f>
        <v/>
      </c>
      <c r="X111" s="978" t="str">
        <f aca="false">IFERROR(VLOOKUP($V111,AE:AL,8,FALSE()),"")</f>
        <v/>
      </c>
      <c r="Y111" s="978" t="str">
        <f aca="false">IFERROR(VLOOKUP($V111,AF:AM,8,FALSE()),"")</f>
        <v/>
      </c>
      <c r="Z111" s="978" t="str">
        <f aca="false">IFERROR(VLOOKUP($V111,AG:AN,8,FALSE()),"")</f>
        <v/>
      </c>
      <c r="AA111" s="978" t="str">
        <f aca="false">IFERROR(VLOOKUP($V111,AH:AO,8,FALSE()),"")</f>
        <v/>
      </c>
      <c r="AB111" s="978" t="str">
        <f aca="false">IFERROR(VLOOKUP($V111,AI:AP,8,FALSE()),"")</f>
        <v/>
      </c>
      <c r="AD111" s="1" t="str">
        <f aca="false">IF(AK111&lt;&gt;"",MAX(AD$3:AD110)+1,"")</f>
        <v/>
      </c>
      <c r="AE111" s="1" t="str">
        <f aca="false">IF(AL111&lt;&gt;"",MAX(AE$3:AE110)+1,"")</f>
        <v/>
      </c>
      <c r="AF111" s="1" t="str">
        <f aca="false">IF(AM111&lt;&gt;"",MAX(AF$3:AF110)+1,"")</f>
        <v/>
      </c>
      <c r="AG111" s="1" t="str">
        <f aca="false">IF(AN111&lt;&gt;"",MAX(AG$3:AG110)+1,"")</f>
        <v/>
      </c>
      <c r="AH111" s="1" t="str">
        <f aca="false">IF(AO111&lt;&gt;"",MAX(AH$3:AH110)+1,"")</f>
        <v/>
      </c>
      <c r="AI111" s="1" t="str">
        <f aca="false">IF(AP111&lt;&gt;"",MAX(AI$3:AI110)+1,"")</f>
        <v/>
      </c>
      <c r="AK111" s="1" t="str">
        <f aca="false">IF(C111="","",IF(COUNTIF($AK$3:AL110,C111)=0,C111,""))</f>
        <v/>
      </c>
      <c r="AL111" s="1" t="str">
        <f aca="false">IF(D111="","",IF($C111='Oneri di Urbanizzazione'!$E$49,IF(COUNTIF($AL$3:AL110,$D111)=0,$D111,""),""))</f>
        <v/>
      </c>
      <c r="AM111" s="1" t="str">
        <f aca="false">IF(E111="","",IF(AND($C111='Oneri di Urbanizzazione'!$E$49,$D111='Oneri di Urbanizzazione'!$E$51),IF(COUNTIF(AM$3:AM110,$E111)=0,$E111,""),""))</f>
        <v/>
      </c>
      <c r="AN111" s="1" t="str">
        <f aca="false">IF(F111="","",IF(AND($C111='Oneri di Urbanizzazione'!$E$49,$D111='Oneri di Urbanizzazione'!$E$51,$E111='Oneri di Urbanizzazione'!$E$53),IF(COUNTIF(AN$3:AN110,$F111)=0,$F111,""),""))</f>
        <v/>
      </c>
    </row>
    <row r="112" customFormat="false" ht="12.75" hidden="false" customHeight="false" outlineLevel="0" collapsed="false">
      <c r="B112" s="1075" t="str">
        <f aca="false">C112&amp;D112&amp;E112</f>
        <v>Lettera f) - commerciale al dettaglioNuova realizzazione ed AmpliamentoZona impropria</v>
      </c>
      <c r="C112" s="1001" t="s">
        <v>16847</v>
      </c>
      <c r="D112" s="1001" t="s">
        <v>342</v>
      </c>
      <c r="E112" s="1001" t="s">
        <v>16843</v>
      </c>
      <c r="F112" s="1001"/>
      <c r="G112" s="1001"/>
      <c r="H112" s="1001"/>
      <c r="I112" s="978" t="n">
        <v>2</v>
      </c>
      <c r="J112" s="978"/>
      <c r="V112" s="1" t="n">
        <f aca="false">+V111+1</f>
        <v>90</v>
      </c>
      <c r="W112" s="978" t="str">
        <f aca="false">IFERROR(VLOOKUP($V111,AD:AK,8,FALSE()),"")</f>
        <v/>
      </c>
      <c r="X112" s="978" t="str">
        <f aca="false">IFERROR(VLOOKUP($V112,AE:AL,8,FALSE()),"")</f>
        <v/>
      </c>
      <c r="Y112" s="978" t="str">
        <f aca="false">IFERROR(VLOOKUP($V112,AF:AM,8,FALSE()),"")</f>
        <v/>
      </c>
      <c r="Z112" s="978" t="str">
        <f aca="false">IFERROR(VLOOKUP($V112,AG:AN,8,FALSE()),"")</f>
        <v/>
      </c>
      <c r="AA112" s="978" t="str">
        <f aca="false">IFERROR(VLOOKUP($V112,AH:AO,8,FALSE()),"")</f>
        <v/>
      </c>
      <c r="AB112" s="978" t="str">
        <f aca="false">IFERROR(VLOOKUP($V112,AI:AP,8,FALSE()),"")</f>
        <v/>
      </c>
      <c r="AD112" s="1" t="str">
        <f aca="false">IF(AK112&lt;&gt;"",MAX(AD$3:AD111)+1,"")</f>
        <v/>
      </c>
      <c r="AE112" s="1" t="str">
        <f aca="false">IF(AL112&lt;&gt;"",MAX(AE$3:AE111)+1,"")</f>
        <v/>
      </c>
      <c r="AF112" s="1" t="str">
        <f aca="false">IF(AM112&lt;&gt;"",MAX(AF$3:AF111)+1,"")</f>
        <v/>
      </c>
      <c r="AG112" s="1" t="str">
        <f aca="false">IF(AN112&lt;&gt;"",MAX(AG$3:AG111)+1,"")</f>
        <v/>
      </c>
      <c r="AH112" s="1" t="str">
        <f aca="false">IF(AO112&lt;&gt;"",MAX(AH$3:AH111)+1,"")</f>
        <v/>
      </c>
      <c r="AI112" s="1" t="str">
        <f aca="false">IF(AP112&lt;&gt;"",MAX(AI$3:AI111)+1,"")</f>
        <v/>
      </c>
      <c r="AK112" s="1" t="str">
        <f aca="false">IF(C112="","",IF(COUNTIF($AK$3:AL111,C112)=0,C112,""))</f>
        <v/>
      </c>
      <c r="AL112" s="1" t="str">
        <f aca="false">IF(D112="","",IF($C112='Oneri di Urbanizzazione'!$E$49,IF(COUNTIF($AL$3:AL111,$D112)=0,$D112,""),""))</f>
        <v/>
      </c>
      <c r="AM112" s="1" t="str">
        <f aca="false">IF(E112="","",IF(AND($C112='Oneri di Urbanizzazione'!$E$49,$D112='Oneri di Urbanizzazione'!$E$51),IF(COUNTIF(AM$3:AM111,$E112)=0,$E112,""),""))</f>
        <v/>
      </c>
      <c r="AN112" s="1" t="str">
        <f aca="false">IF(F112="","",IF(AND($C112='Oneri di Urbanizzazione'!$E$49,$D112='Oneri di Urbanizzazione'!$E$51,$E112='Oneri di Urbanizzazione'!$E$53),IF(COUNTIF(AN$3:AN111,$F112)=0,$F112,""),""))</f>
        <v/>
      </c>
    </row>
    <row r="113" customFormat="false" ht="12.75" hidden="false" customHeight="false" outlineLevel="0" collapsed="false">
      <c r="B113" s="1075" t="str">
        <f aca="false">C113&amp;D113&amp;E113</f>
        <v>Lettera f) - commerciale al dettaglioRistrutturazione EdiliziaZona impropria</v>
      </c>
      <c r="C113" s="1001" t="s">
        <v>16847</v>
      </c>
      <c r="D113" s="1001" t="s">
        <v>527</v>
      </c>
      <c r="E113" s="1001" t="s">
        <v>16843</v>
      </c>
      <c r="F113" s="1001"/>
      <c r="G113" s="1001"/>
      <c r="H113" s="1001"/>
      <c r="I113" s="978" t="n">
        <v>1.2</v>
      </c>
      <c r="J113" s="978"/>
      <c r="V113" s="1" t="n">
        <f aca="false">+V112+1</f>
        <v>91</v>
      </c>
      <c r="W113" s="978" t="str">
        <f aca="false">IFERROR(VLOOKUP($V112,AD:AK,8,FALSE()),"")</f>
        <v/>
      </c>
      <c r="X113" s="978" t="str">
        <f aca="false">IFERROR(VLOOKUP($V113,AE:AL,8,FALSE()),"")</f>
        <v/>
      </c>
      <c r="Y113" s="978" t="str">
        <f aca="false">IFERROR(VLOOKUP($V113,AF:AM,8,FALSE()),"")</f>
        <v/>
      </c>
      <c r="Z113" s="978" t="str">
        <f aca="false">IFERROR(VLOOKUP($V113,AG:AN,8,FALSE()),"")</f>
        <v/>
      </c>
      <c r="AA113" s="978" t="str">
        <f aca="false">IFERROR(VLOOKUP($V113,AH:AO,8,FALSE()),"")</f>
        <v/>
      </c>
      <c r="AB113" s="978" t="str">
        <f aca="false">IFERROR(VLOOKUP($V113,AI:AP,8,FALSE()),"")</f>
        <v/>
      </c>
      <c r="AD113" s="1" t="str">
        <f aca="false">IF(AK113&lt;&gt;"",MAX(AD$3:AD112)+1,"")</f>
        <v/>
      </c>
      <c r="AE113" s="1" t="str">
        <f aca="false">IF(AL113&lt;&gt;"",MAX(AE$3:AE112)+1,"")</f>
        <v/>
      </c>
      <c r="AF113" s="1" t="str">
        <f aca="false">IF(AM113&lt;&gt;"",MAX(AF$3:AF112)+1,"")</f>
        <v/>
      </c>
      <c r="AG113" s="1" t="str">
        <f aca="false">IF(AN113&lt;&gt;"",MAX(AG$3:AG112)+1,"")</f>
        <v/>
      </c>
      <c r="AH113" s="1" t="str">
        <f aca="false">IF(AO113&lt;&gt;"",MAX(AH$3:AH112)+1,"")</f>
        <v/>
      </c>
      <c r="AI113" s="1" t="str">
        <f aca="false">IF(AP113&lt;&gt;"",MAX(AI$3:AI112)+1,"")</f>
        <v/>
      </c>
      <c r="AK113" s="1" t="str">
        <f aca="false">IF(C113="","",IF(COUNTIF($AK$3:AL112,C113)=0,C113,""))</f>
        <v/>
      </c>
      <c r="AL113" s="1" t="str">
        <f aca="false">IF(D113="","",IF($C113='Oneri di Urbanizzazione'!$E$49,IF(COUNTIF($AL$3:AL112,$D113)=0,$D113,""),""))</f>
        <v/>
      </c>
      <c r="AM113" s="1" t="str">
        <f aca="false">IF(E113="","",IF(AND($C113='Oneri di Urbanizzazione'!$E$49,$D113='Oneri di Urbanizzazione'!$E$51),IF(COUNTIF(AM$3:AM112,$E113)=0,$E113,""),""))</f>
        <v/>
      </c>
      <c r="AN113" s="1" t="str">
        <f aca="false">IF(F113="","",IF(AND($C113='Oneri di Urbanizzazione'!$E$49,$D113='Oneri di Urbanizzazione'!$E$51,$E113='Oneri di Urbanizzazione'!$E$53),IF(COUNTIF(AN$3:AN112,$F113)=0,$F113,""),""))</f>
        <v/>
      </c>
    </row>
    <row r="114" customFormat="false" ht="12.75" hidden="false" customHeight="false" outlineLevel="0" collapsed="false">
      <c r="B114" s="1075" t="str">
        <f aca="false">C114&amp;D114&amp;E114</f>
        <v>Lettera g) - commerciale all'ingrossoNuova realizzazione ed AmpliamentoZona omogenea A</v>
      </c>
      <c r="C114" s="1001" t="s">
        <v>16848</v>
      </c>
      <c r="D114" s="1001" t="s">
        <v>342</v>
      </c>
      <c r="E114" s="1001" t="s">
        <v>16837</v>
      </c>
      <c r="F114" s="1001"/>
      <c r="G114" s="1001"/>
      <c r="H114" s="1001"/>
      <c r="I114" s="978" t="n">
        <v>1</v>
      </c>
      <c r="J114" s="978"/>
      <c r="V114" s="1" t="n">
        <f aca="false">+V113+1</f>
        <v>92</v>
      </c>
      <c r="W114" s="978" t="str">
        <f aca="false">IFERROR(VLOOKUP($V113,AD:AK,8,FALSE()),"")</f>
        <v/>
      </c>
      <c r="X114" s="978" t="str">
        <f aca="false">IFERROR(VLOOKUP($V114,AE:AL,8,FALSE()),"")</f>
        <v/>
      </c>
      <c r="Y114" s="978" t="str">
        <f aca="false">IFERROR(VLOOKUP($V114,AF:AM,8,FALSE()),"")</f>
        <v/>
      </c>
      <c r="Z114" s="978" t="str">
        <f aca="false">IFERROR(VLOOKUP($V114,AG:AN,8,FALSE()),"")</f>
        <v/>
      </c>
      <c r="AA114" s="978" t="str">
        <f aca="false">IFERROR(VLOOKUP($V114,AH:AO,8,FALSE()),"")</f>
        <v/>
      </c>
      <c r="AB114" s="978" t="str">
        <f aca="false">IFERROR(VLOOKUP($V114,AI:AP,8,FALSE()),"")</f>
        <v/>
      </c>
      <c r="AD114" s="1" t="n">
        <f aca="false">IF(AK114&lt;&gt;"",MAX(AD$3:AD113)+1,"")</f>
        <v>7</v>
      </c>
      <c r="AE114" s="1" t="str">
        <f aca="false">IF(AL114&lt;&gt;"",MAX(AE$3:AE113)+1,"")</f>
        <v/>
      </c>
      <c r="AF114" s="1" t="str">
        <f aca="false">IF(AM114&lt;&gt;"",MAX(AF$3:AF113)+1,"")</f>
        <v/>
      </c>
      <c r="AG114" s="1" t="str">
        <f aca="false">IF(AN114&lt;&gt;"",MAX(AG$3:AG113)+1,"")</f>
        <v/>
      </c>
      <c r="AH114" s="1" t="str">
        <f aca="false">IF(AO114&lt;&gt;"",MAX(AH$3:AH113)+1,"")</f>
        <v/>
      </c>
      <c r="AI114" s="1" t="str">
        <f aca="false">IF(AP114&lt;&gt;"",MAX(AI$3:AI113)+1,"")</f>
        <v/>
      </c>
      <c r="AK114" s="1" t="str">
        <f aca="false">IF(C114="","",IF(COUNTIF($AK$3:AL113,C114)=0,C114,""))</f>
        <v>Lettera g) - commerciale all'ingrosso</v>
      </c>
      <c r="AL114" s="1" t="str">
        <f aca="false">IF(D114="","",IF($C114='Oneri di Urbanizzazione'!$E$49,IF(COUNTIF($AL$3:AL113,$D114)=0,$D114,""),""))</f>
        <v/>
      </c>
      <c r="AM114" s="1" t="str">
        <f aca="false">IF(E114="","",IF(AND($C114='Oneri di Urbanizzazione'!$E$49,$D114='Oneri di Urbanizzazione'!$E$51),IF(COUNTIF(AM$3:AM113,$E114)=0,$E114,""),""))</f>
        <v/>
      </c>
      <c r="AN114" s="1" t="str">
        <f aca="false">IF(F114="","",IF(AND($C114='Oneri di Urbanizzazione'!$E$49,$D114='Oneri di Urbanizzazione'!$E$51,$E114='Oneri di Urbanizzazione'!$E$53),IF(COUNTIF(AN$3:AN113,$F114)=0,$F114,""),""))</f>
        <v/>
      </c>
    </row>
    <row r="115" customFormat="false" ht="12.75" hidden="false" customHeight="false" outlineLevel="0" collapsed="false">
      <c r="B115" s="1075" t="str">
        <f aca="false">C115&amp;D115&amp;E115</f>
        <v>Lettera g) - commerciale all'ingrossoRistrutturazione EdiliziaZona omogenea A</v>
      </c>
      <c r="C115" s="1001" t="s">
        <v>16848</v>
      </c>
      <c r="D115" s="1001" t="s">
        <v>527</v>
      </c>
      <c r="E115" s="1001" t="s">
        <v>16837</v>
      </c>
      <c r="F115" s="1001"/>
      <c r="G115" s="1001"/>
      <c r="H115" s="1001"/>
      <c r="I115" s="978" t="n">
        <v>0.6</v>
      </c>
      <c r="J115" s="978"/>
      <c r="V115" s="1" t="n">
        <f aca="false">+V114+1</f>
        <v>93</v>
      </c>
      <c r="W115" s="978" t="str">
        <f aca="false">IFERROR(VLOOKUP($V114,AD:AK,8,FALSE()),"")</f>
        <v/>
      </c>
      <c r="X115" s="978" t="str">
        <f aca="false">IFERROR(VLOOKUP($V115,AE:AL,8,FALSE()),"")</f>
        <v/>
      </c>
      <c r="Y115" s="978" t="str">
        <f aca="false">IFERROR(VLOOKUP($V115,AF:AM,8,FALSE()),"")</f>
        <v/>
      </c>
      <c r="Z115" s="978" t="str">
        <f aca="false">IFERROR(VLOOKUP($V115,AG:AN,8,FALSE()),"")</f>
        <v/>
      </c>
      <c r="AA115" s="978" t="str">
        <f aca="false">IFERROR(VLOOKUP($V115,AH:AO,8,FALSE()),"")</f>
        <v/>
      </c>
      <c r="AB115" s="978" t="str">
        <f aca="false">IFERROR(VLOOKUP($V115,AI:AP,8,FALSE()),"")</f>
        <v/>
      </c>
      <c r="AD115" s="1" t="str">
        <f aca="false">IF(AK115&lt;&gt;"",MAX(AD$3:AD114)+1,"")</f>
        <v/>
      </c>
      <c r="AE115" s="1" t="str">
        <f aca="false">IF(AL115&lt;&gt;"",MAX(AE$3:AE114)+1,"")</f>
        <v/>
      </c>
      <c r="AF115" s="1" t="str">
        <f aca="false">IF(AM115&lt;&gt;"",MAX(AF$3:AF114)+1,"")</f>
        <v/>
      </c>
      <c r="AG115" s="1" t="str">
        <f aca="false">IF(AN115&lt;&gt;"",MAX(AG$3:AG114)+1,"")</f>
        <v/>
      </c>
      <c r="AH115" s="1" t="str">
        <f aca="false">IF(AO115&lt;&gt;"",MAX(AH$3:AH114)+1,"")</f>
        <v/>
      </c>
      <c r="AI115" s="1" t="str">
        <f aca="false">IF(AP115&lt;&gt;"",MAX(AI$3:AI114)+1,"")</f>
        <v/>
      </c>
      <c r="AK115" s="1" t="str">
        <f aca="false">IF(C115="","",IF(COUNTIF($AK$3:AL114,C115)=0,C115,""))</f>
        <v/>
      </c>
      <c r="AL115" s="1" t="str">
        <f aca="false">IF(D115="","",IF($C115='Oneri di Urbanizzazione'!$E$49,IF(COUNTIF($AL$3:AL114,$D115)=0,$D115,""),""))</f>
        <v/>
      </c>
      <c r="AM115" s="1" t="str">
        <f aca="false">IF(E115="","",IF(AND($C115='Oneri di Urbanizzazione'!$E$49,$D115='Oneri di Urbanizzazione'!$E$51),IF(COUNTIF(AM$3:AM114,$E115)=0,$E115,""),""))</f>
        <v/>
      </c>
      <c r="AN115" s="1" t="str">
        <f aca="false">IF(F115="","",IF(AND($C115='Oneri di Urbanizzazione'!$E$49,$D115='Oneri di Urbanizzazione'!$E$51,$E115='Oneri di Urbanizzazione'!$E$53),IF(COUNTIF(AN$3:AN114,$F115)=0,$F115,""),""))</f>
        <v/>
      </c>
    </row>
    <row r="116" customFormat="false" ht="12.75" hidden="false" customHeight="false" outlineLevel="0" collapsed="false">
      <c r="B116" s="1075" t="str">
        <f aca="false">C116&amp;D116&amp;E116</f>
        <v>Lettera g) - commerciale all'ingrossoNuova realizzazione ed AmpliamentoZona omogenea B</v>
      </c>
      <c r="C116" s="1001" t="s">
        <v>16848</v>
      </c>
      <c r="D116" s="1001" t="s">
        <v>342</v>
      </c>
      <c r="E116" s="1001" t="s">
        <v>16838</v>
      </c>
      <c r="F116" s="1001"/>
      <c r="G116" s="1001"/>
      <c r="H116" s="1001"/>
      <c r="I116" s="978" t="n">
        <v>1</v>
      </c>
      <c r="J116" s="978"/>
      <c r="V116" s="1" t="n">
        <f aca="false">+V115+1</f>
        <v>94</v>
      </c>
      <c r="W116" s="978" t="str">
        <f aca="false">IFERROR(VLOOKUP($V115,AD:AK,8,FALSE()),"")</f>
        <v/>
      </c>
      <c r="X116" s="978" t="str">
        <f aca="false">IFERROR(VLOOKUP($V116,AE:AL,8,FALSE()),"")</f>
        <v/>
      </c>
      <c r="Y116" s="978" t="str">
        <f aca="false">IFERROR(VLOOKUP($V116,AF:AM,8,FALSE()),"")</f>
        <v/>
      </c>
      <c r="Z116" s="978" t="str">
        <f aca="false">IFERROR(VLOOKUP($V116,AG:AN,8,FALSE()),"")</f>
        <v/>
      </c>
      <c r="AA116" s="978" t="str">
        <f aca="false">IFERROR(VLOOKUP($V116,AH:AO,8,FALSE()),"")</f>
        <v/>
      </c>
      <c r="AB116" s="978" t="str">
        <f aca="false">IFERROR(VLOOKUP($V116,AI:AP,8,FALSE()),"")</f>
        <v/>
      </c>
      <c r="AD116" s="1" t="str">
        <f aca="false">IF(AK116&lt;&gt;"",MAX(AD$3:AD115)+1,"")</f>
        <v/>
      </c>
      <c r="AE116" s="1" t="str">
        <f aca="false">IF(AL116&lt;&gt;"",MAX(AE$3:AE115)+1,"")</f>
        <v/>
      </c>
      <c r="AF116" s="1" t="str">
        <f aca="false">IF(AM116&lt;&gt;"",MAX(AF$3:AF115)+1,"")</f>
        <v/>
      </c>
      <c r="AG116" s="1" t="str">
        <f aca="false">IF(AN116&lt;&gt;"",MAX(AG$3:AG115)+1,"")</f>
        <v/>
      </c>
      <c r="AH116" s="1" t="str">
        <f aca="false">IF(AO116&lt;&gt;"",MAX(AH$3:AH115)+1,"")</f>
        <v/>
      </c>
      <c r="AI116" s="1" t="str">
        <f aca="false">IF(AP116&lt;&gt;"",MAX(AI$3:AI115)+1,"")</f>
        <v/>
      </c>
      <c r="AK116" s="1" t="str">
        <f aca="false">IF(C116="","",IF(COUNTIF($AK$3:AL115,C116)=0,C116,""))</f>
        <v/>
      </c>
      <c r="AL116" s="1" t="str">
        <f aca="false">IF(D116="","",IF($C116='Oneri di Urbanizzazione'!$E$49,IF(COUNTIF($AL$3:AL115,$D116)=0,$D116,""),""))</f>
        <v/>
      </c>
      <c r="AM116" s="1" t="str">
        <f aca="false">IF(E116="","",IF(AND($C116='Oneri di Urbanizzazione'!$E$49,$D116='Oneri di Urbanizzazione'!$E$51),IF(COUNTIF(AM$3:AM115,$E116)=0,$E116,""),""))</f>
        <v/>
      </c>
      <c r="AN116" s="1" t="str">
        <f aca="false">IF(F116="","",IF(AND($C116='Oneri di Urbanizzazione'!$E$49,$D116='Oneri di Urbanizzazione'!$E$51,$E116='Oneri di Urbanizzazione'!$E$53),IF(COUNTIF(AN$3:AN115,$F116)=0,$F116,""),""))</f>
        <v/>
      </c>
    </row>
    <row r="117" customFormat="false" ht="12.75" hidden="false" customHeight="false" outlineLevel="0" collapsed="false">
      <c r="B117" s="1075" t="str">
        <f aca="false">C117&amp;D117&amp;E117</f>
        <v>Lettera g) - commerciale all'ingrossoRistrutturazione EdiliziaZona omogenea B</v>
      </c>
      <c r="C117" s="1001" t="s">
        <v>16848</v>
      </c>
      <c r="D117" s="1001" t="s">
        <v>527</v>
      </c>
      <c r="E117" s="1001" t="s">
        <v>16838</v>
      </c>
      <c r="F117" s="1001"/>
      <c r="G117" s="1001"/>
      <c r="H117" s="1001"/>
      <c r="I117" s="978" t="n">
        <v>0.6</v>
      </c>
      <c r="J117" s="978"/>
      <c r="V117" s="1" t="n">
        <f aca="false">+V116+1</f>
        <v>95</v>
      </c>
      <c r="W117" s="978" t="str">
        <f aca="false">IFERROR(VLOOKUP($V116,AD:AK,8,FALSE()),"")</f>
        <v/>
      </c>
      <c r="X117" s="978" t="str">
        <f aca="false">IFERROR(VLOOKUP($V117,AE:AL,8,FALSE()),"")</f>
        <v/>
      </c>
      <c r="Y117" s="978" t="str">
        <f aca="false">IFERROR(VLOOKUP($V117,AF:AM,8,FALSE()),"")</f>
        <v/>
      </c>
      <c r="Z117" s="978" t="str">
        <f aca="false">IFERROR(VLOOKUP($V117,AG:AN,8,FALSE()),"")</f>
        <v/>
      </c>
      <c r="AA117" s="978" t="str">
        <f aca="false">IFERROR(VLOOKUP($V117,AH:AO,8,FALSE()),"")</f>
        <v/>
      </c>
      <c r="AB117" s="978" t="str">
        <f aca="false">IFERROR(VLOOKUP($V117,AI:AP,8,FALSE()),"")</f>
        <v/>
      </c>
      <c r="AD117" s="1" t="str">
        <f aca="false">IF(AK117&lt;&gt;"",MAX(AD$3:AD116)+1,"")</f>
        <v/>
      </c>
      <c r="AE117" s="1" t="str">
        <f aca="false">IF(AL117&lt;&gt;"",MAX(AE$3:AE116)+1,"")</f>
        <v/>
      </c>
      <c r="AF117" s="1" t="str">
        <f aca="false">IF(AM117&lt;&gt;"",MAX(AF$3:AF116)+1,"")</f>
        <v/>
      </c>
      <c r="AG117" s="1" t="str">
        <f aca="false">IF(AN117&lt;&gt;"",MAX(AG$3:AG116)+1,"")</f>
        <v/>
      </c>
      <c r="AH117" s="1" t="str">
        <f aca="false">IF(AO117&lt;&gt;"",MAX(AH$3:AH116)+1,"")</f>
        <v/>
      </c>
      <c r="AI117" s="1" t="str">
        <f aca="false">IF(AP117&lt;&gt;"",MAX(AI$3:AI116)+1,"")</f>
        <v/>
      </c>
      <c r="AK117" s="1" t="str">
        <f aca="false">IF(C117="","",IF(COUNTIF($AK$3:AL116,C117)=0,C117,""))</f>
        <v/>
      </c>
      <c r="AL117" s="1" t="str">
        <f aca="false">IF(D117="","",IF($C117='Oneri di Urbanizzazione'!$E$49,IF(COUNTIF($AL$3:AL116,$D117)=0,$D117,""),""))</f>
        <v/>
      </c>
      <c r="AM117" s="1" t="str">
        <f aca="false">IF(E117="","",IF(AND($C117='Oneri di Urbanizzazione'!$E$49,$D117='Oneri di Urbanizzazione'!$E$51),IF(COUNTIF(AM$3:AM116,$E117)=0,$E117,""),""))</f>
        <v/>
      </c>
      <c r="AN117" s="1" t="str">
        <f aca="false">IF(F117="","",IF(AND($C117='Oneri di Urbanizzazione'!$E$49,$D117='Oneri di Urbanizzazione'!$E$51,$E117='Oneri di Urbanizzazione'!$E$53),IF(COUNTIF(AN$3:AN116,$F117)=0,$F117,""),""))</f>
        <v/>
      </c>
    </row>
    <row r="118" customFormat="false" ht="12.75" hidden="false" customHeight="false" outlineLevel="0" collapsed="false">
      <c r="B118" s="1075" t="str">
        <f aca="false">C118&amp;D118&amp;E118</f>
        <v>Lettera g) - commerciale all'ingrossoNuova realizzazione ed AmpliamentoZona omogenea C</v>
      </c>
      <c r="C118" s="1001" t="s">
        <v>16848</v>
      </c>
      <c r="D118" s="1001" t="s">
        <v>342</v>
      </c>
      <c r="E118" s="1001" t="s">
        <v>16839</v>
      </c>
      <c r="F118" s="1001"/>
      <c r="G118" s="1001"/>
      <c r="H118" s="1001"/>
      <c r="I118" s="978" t="n">
        <v>1.5</v>
      </c>
      <c r="J118" s="978"/>
      <c r="V118" s="1" t="n">
        <f aca="false">+V117+1</f>
        <v>96</v>
      </c>
      <c r="W118" s="978" t="str">
        <f aca="false">IFERROR(VLOOKUP($V117,AD:AK,8,FALSE()),"")</f>
        <v/>
      </c>
      <c r="X118" s="978" t="str">
        <f aca="false">IFERROR(VLOOKUP($V118,AE:AL,8,FALSE()),"")</f>
        <v/>
      </c>
      <c r="Y118" s="978" t="str">
        <f aca="false">IFERROR(VLOOKUP($V118,AF:AM,8,FALSE()),"")</f>
        <v/>
      </c>
      <c r="Z118" s="978" t="str">
        <f aca="false">IFERROR(VLOOKUP($V118,AG:AN,8,FALSE()),"")</f>
        <v/>
      </c>
      <c r="AA118" s="978" t="str">
        <f aca="false">IFERROR(VLOOKUP($V118,AH:AO,8,FALSE()),"")</f>
        <v/>
      </c>
      <c r="AB118" s="978" t="str">
        <f aca="false">IFERROR(VLOOKUP($V118,AI:AP,8,FALSE()),"")</f>
        <v/>
      </c>
      <c r="AD118" s="1" t="str">
        <f aca="false">IF(AK118&lt;&gt;"",MAX(AD$3:AD117)+1,"")</f>
        <v/>
      </c>
      <c r="AE118" s="1" t="str">
        <f aca="false">IF(AL118&lt;&gt;"",MAX(AE$3:AE117)+1,"")</f>
        <v/>
      </c>
      <c r="AF118" s="1" t="str">
        <f aca="false">IF(AM118&lt;&gt;"",MAX(AF$3:AF117)+1,"")</f>
        <v/>
      </c>
      <c r="AG118" s="1" t="str">
        <f aca="false">IF(AN118&lt;&gt;"",MAX(AG$3:AG117)+1,"")</f>
        <v/>
      </c>
      <c r="AH118" s="1" t="str">
        <f aca="false">IF(AO118&lt;&gt;"",MAX(AH$3:AH117)+1,"")</f>
        <v/>
      </c>
      <c r="AI118" s="1" t="str">
        <f aca="false">IF(AP118&lt;&gt;"",MAX(AI$3:AI117)+1,"")</f>
        <v/>
      </c>
      <c r="AK118" s="1" t="str">
        <f aca="false">IF(C118="","",IF(COUNTIF($AK$3:AL117,C118)=0,C118,""))</f>
        <v/>
      </c>
      <c r="AL118" s="1" t="str">
        <f aca="false">IF(D118="","",IF($C118='Oneri di Urbanizzazione'!$E$49,IF(COUNTIF($AL$3:AL117,$D118)=0,$D118,""),""))</f>
        <v/>
      </c>
      <c r="AM118" s="1" t="str">
        <f aca="false">IF(E118="","",IF(AND($C118='Oneri di Urbanizzazione'!$E$49,$D118='Oneri di Urbanizzazione'!$E$51),IF(COUNTIF(AM$3:AM117,$E118)=0,$E118,""),""))</f>
        <v/>
      </c>
      <c r="AN118" s="1" t="str">
        <f aca="false">IF(F118="","",IF(AND($C118='Oneri di Urbanizzazione'!$E$49,$D118='Oneri di Urbanizzazione'!$E$51,$E118='Oneri di Urbanizzazione'!$E$53),IF(COUNTIF(AN$3:AN117,$F118)=0,$F118,""),""))</f>
        <v/>
      </c>
    </row>
    <row r="119" customFormat="false" ht="12.75" hidden="false" customHeight="false" outlineLevel="0" collapsed="false">
      <c r="B119" s="1075" t="str">
        <f aca="false">C119&amp;D119&amp;E119</f>
        <v>Lettera g) - commerciale all'ingrossoRistrutturazione EdiliziaZona omogenea C</v>
      </c>
      <c r="C119" s="1001" t="s">
        <v>16848</v>
      </c>
      <c r="D119" s="1001" t="s">
        <v>527</v>
      </c>
      <c r="E119" s="1001" t="s">
        <v>16839</v>
      </c>
      <c r="F119" s="1001"/>
      <c r="G119" s="1001"/>
      <c r="H119" s="1001"/>
      <c r="I119" s="978" t="n">
        <v>0.8</v>
      </c>
      <c r="J119" s="978"/>
      <c r="V119" s="1" t="n">
        <f aca="false">+V118+1</f>
        <v>97</v>
      </c>
      <c r="W119" s="978" t="str">
        <f aca="false">IFERROR(VLOOKUP($V118,AD:AK,8,FALSE()),"")</f>
        <v/>
      </c>
      <c r="X119" s="978" t="str">
        <f aca="false">IFERROR(VLOOKUP($V119,AE:AL,8,FALSE()),"")</f>
        <v/>
      </c>
      <c r="Y119" s="978" t="str">
        <f aca="false">IFERROR(VLOOKUP($V119,AF:AM,8,FALSE()),"")</f>
        <v/>
      </c>
      <c r="Z119" s="978" t="str">
        <f aca="false">IFERROR(VLOOKUP($V119,AG:AN,8,FALSE()),"")</f>
        <v/>
      </c>
      <c r="AA119" s="978" t="str">
        <f aca="false">IFERROR(VLOOKUP($V119,AH:AO,8,FALSE()),"")</f>
        <v/>
      </c>
      <c r="AB119" s="978" t="str">
        <f aca="false">IFERROR(VLOOKUP($V119,AI:AP,8,FALSE()),"")</f>
        <v/>
      </c>
      <c r="AD119" s="1" t="str">
        <f aca="false">IF(AK119&lt;&gt;"",MAX(AD$3:AD118)+1,"")</f>
        <v/>
      </c>
      <c r="AE119" s="1" t="str">
        <f aca="false">IF(AL119&lt;&gt;"",MAX(AE$3:AE118)+1,"")</f>
        <v/>
      </c>
      <c r="AF119" s="1" t="str">
        <f aca="false">IF(AM119&lt;&gt;"",MAX(AF$3:AF118)+1,"")</f>
        <v/>
      </c>
      <c r="AG119" s="1" t="str">
        <f aca="false">IF(AN119&lt;&gt;"",MAX(AG$3:AG118)+1,"")</f>
        <v/>
      </c>
      <c r="AH119" s="1" t="str">
        <f aca="false">IF(AO119&lt;&gt;"",MAX(AH$3:AH118)+1,"")</f>
        <v/>
      </c>
      <c r="AI119" s="1" t="str">
        <f aca="false">IF(AP119&lt;&gt;"",MAX(AI$3:AI118)+1,"")</f>
        <v/>
      </c>
      <c r="AK119" s="1" t="str">
        <f aca="false">IF(C119="","",IF(COUNTIF($AK$3:AL118,C119)=0,C119,""))</f>
        <v/>
      </c>
      <c r="AL119" s="1" t="str">
        <f aca="false">IF(D119="","",IF($C119='Oneri di Urbanizzazione'!$E$49,IF(COUNTIF($AL$3:AL118,$D119)=0,$D119,""),""))</f>
        <v/>
      </c>
      <c r="AM119" s="1" t="str">
        <f aca="false">IF(E119="","",IF(AND($C119='Oneri di Urbanizzazione'!$E$49,$D119='Oneri di Urbanizzazione'!$E$51),IF(COUNTIF(AM$3:AM118,$E119)=0,$E119,""),""))</f>
        <v/>
      </c>
      <c r="AN119" s="1" t="str">
        <f aca="false">IF(F119="","",IF(AND($C119='Oneri di Urbanizzazione'!$E$49,$D119='Oneri di Urbanizzazione'!$E$51,$E119='Oneri di Urbanizzazione'!$E$53),IF(COUNTIF(AN$3:AN118,$F119)=0,$F119,""),""))</f>
        <v/>
      </c>
    </row>
    <row r="120" customFormat="false" ht="12.75" hidden="false" customHeight="false" outlineLevel="0" collapsed="false">
      <c r="B120" s="1075" t="str">
        <f aca="false">C120&amp;D120&amp;E120</f>
        <v>Lettera g) - commerciale all'ingrossoNuova realizzazione ed AmpliamentoZona omogenea D</v>
      </c>
      <c r="C120" s="1001" t="s">
        <v>16848</v>
      </c>
      <c r="D120" s="1001" t="s">
        <v>342</v>
      </c>
      <c r="E120" s="1001" t="s">
        <v>343</v>
      </c>
      <c r="F120" s="1001"/>
      <c r="G120" s="1001"/>
      <c r="H120" s="1001"/>
      <c r="I120" s="978" t="n">
        <v>0.6</v>
      </c>
      <c r="J120" s="978"/>
      <c r="V120" s="1" t="n">
        <f aca="false">+V119+1</f>
        <v>98</v>
      </c>
      <c r="W120" s="978" t="str">
        <f aca="false">IFERROR(VLOOKUP($V119,AD:AK,8,FALSE()),"")</f>
        <v/>
      </c>
      <c r="X120" s="978" t="str">
        <f aca="false">IFERROR(VLOOKUP($V120,AE:AL,8,FALSE()),"")</f>
        <v/>
      </c>
      <c r="Y120" s="978" t="str">
        <f aca="false">IFERROR(VLOOKUP($V120,AF:AM,8,FALSE()),"")</f>
        <v/>
      </c>
      <c r="Z120" s="978" t="str">
        <f aca="false">IFERROR(VLOOKUP($V120,AG:AN,8,FALSE()),"")</f>
        <v/>
      </c>
      <c r="AA120" s="978" t="str">
        <f aca="false">IFERROR(VLOOKUP($V120,AH:AO,8,FALSE()),"")</f>
        <v/>
      </c>
      <c r="AB120" s="978" t="str">
        <f aca="false">IFERROR(VLOOKUP($V120,AI:AP,8,FALSE()),"")</f>
        <v/>
      </c>
      <c r="AD120" s="1" t="str">
        <f aca="false">IF(AK120&lt;&gt;"",MAX(AD$3:AD119)+1,"")</f>
        <v/>
      </c>
      <c r="AE120" s="1" t="str">
        <f aca="false">IF(AL120&lt;&gt;"",MAX(AE$3:AE119)+1,"")</f>
        <v/>
      </c>
      <c r="AF120" s="1" t="str">
        <f aca="false">IF(AM120&lt;&gt;"",MAX(AF$3:AF119)+1,"")</f>
        <v/>
      </c>
      <c r="AG120" s="1" t="str">
        <f aca="false">IF(AN120&lt;&gt;"",MAX(AG$3:AG119)+1,"")</f>
        <v/>
      </c>
      <c r="AH120" s="1" t="str">
        <f aca="false">IF(AO120&lt;&gt;"",MAX(AH$3:AH119)+1,"")</f>
        <v/>
      </c>
      <c r="AI120" s="1" t="str">
        <f aca="false">IF(AP120&lt;&gt;"",MAX(AI$3:AI119)+1,"")</f>
        <v/>
      </c>
      <c r="AK120" s="1" t="str">
        <f aca="false">IF(C120="","",IF(COUNTIF($AK$3:AL119,C120)=0,C120,""))</f>
        <v/>
      </c>
      <c r="AL120" s="1" t="str">
        <f aca="false">IF(D120="","",IF($C120='Oneri di Urbanizzazione'!$E$49,IF(COUNTIF($AL$3:AL119,$D120)=0,$D120,""),""))</f>
        <v/>
      </c>
      <c r="AM120" s="1" t="str">
        <f aca="false">IF(E120="","",IF(AND($C120='Oneri di Urbanizzazione'!$E$49,$D120='Oneri di Urbanizzazione'!$E$51),IF(COUNTIF(AM$3:AM119,$E120)=0,$E120,""),""))</f>
        <v/>
      </c>
      <c r="AN120" s="1" t="str">
        <f aca="false">IF(F120="","",IF(AND($C120='Oneri di Urbanizzazione'!$E$49,$D120='Oneri di Urbanizzazione'!$E$51,$E120='Oneri di Urbanizzazione'!$E$53),IF(COUNTIF(AN$3:AN119,$F120)=0,$F120,""),""))</f>
        <v/>
      </c>
    </row>
    <row r="121" customFormat="false" ht="12.75" hidden="false" customHeight="false" outlineLevel="0" collapsed="false">
      <c r="B121" s="1075" t="str">
        <f aca="false">C121&amp;D121&amp;E121</f>
        <v>Lettera g) - commerciale all'ingrossoRistrutturazione EdiliziaZona omogenea D</v>
      </c>
      <c r="C121" s="1001" t="s">
        <v>16848</v>
      </c>
      <c r="D121" s="1001" t="s">
        <v>527</v>
      </c>
      <c r="E121" s="1001" t="s">
        <v>343</v>
      </c>
      <c r="F121" s="1001"/>
      <c r="G121" s="1001"/>
      <c r="H121" s="1001"/>
      <c r="I121" s="978" t="n">
        <v>0.3</v>
      </c>
      <c r="J121" s="978"/>
      <c r="V121" s="1" t="n">
        <f aca="false">+V120+1</f>
        <v>99</v>
      </c>
      <c r="W121" s="978" t="str">
        <f aca="false">IFERROR(VLOOKUP($V120,AD:AK,8,FALSE()),"")</f>
        <v/>
      </c>
      <c r="X121" s="978" t="str">
        <f aca="false">IFERROR(VLOOKUP($V121,AE:AL,8,FALSE()),"")</f>
        <v/>
      </c>
      <c r="Y121" s="978" t="str">
        <f aca="false">IFERROR(VLOOKUP($V121,AF:AM,8,FALSE()),"")</f>
        <v/>
      </c>
      <c r="Z121" s="978" t="str">
        <f aca="false">IFERROR(VLOOKUP($V121,AG:AN,8,FALSE()),"")</f>
        <v/>
      </c>
      <c r="AA121" s="978" t="str">
        <f aca="false">IFERROR(VLOOKUP($V121,AH:AO,8,FALSE()),"")</f>
        <v/>
      </c>
      <c r="AB121" s="978" t="str">
        <f aca="false">IFERROR(VLOOKUP($V121,AI:AP,8,FALSE()),"")</f>
        <v/>
      </c>
      <c r="AD121" s="1" t="str">
        <f aca="false">IF(AK121&lt;&gt;"",MAX(AD$3:AD120)+1,"")</f>
        <v/>
      </c>
      <c r="AE121" s="1" t="str">
        <f aca="false">IF(AL121&lt;&gt;"",MAX(AE$3:AE120)+1,"")</f>
        <v/>
      </c>
      <c r="AF121" s="1" t="str">
        <f aca="false">IF(AM121&lt;&gt;"",MAX(AF$3:AF120)+1,"")</f>
        <v/>
      </c>
      <c r="AG121" s="1" t="str">
        <f aca="false">IF(AN121&lt;&gt;"",MAX(AG$3:AG120)+1,"")</f>
        <v/>
      </c>
      <c r="AH121" s="1" t="str">
        <f aca="false">IF(AO121&lt;&gt;"",MAX(AH$3:AH120)+1,"")</f>
        <v/>
      </c>
      <c r="AI121" s="1" t="str">
        <f aca="false">IF(AP121&lt;&gt;"",MAX(AI$3:AI120)+1,"")</f>
        <v/>
      </c>
      <c r="AK121" s="1" t="str">
        <f aca="false">IF(C121="","",IF(COUNTIF($AK$3:AL120,C121)=0,C121,""))</f>
        <v/>
      </c>
      <c r="AL121" s="1" t="str">
        <f aca="false">IF(D121="","",IF($C121='Oneri di Urbanizzazione'!$E$49,IF(COUNTIF($AL$3:AL120,$D121)=0,$D121,""),""))</f>
        <v/>
      </c>
      <c r="AM121" s="1" t="str">
        <f aca="false">IF(E121="","",IF(AND($C121='Oneri di Urbanizzazione'!$E$49,$D121='Oneri di Urbanizzazione'!$E$51),IF(COUNTIF(AM$3:AM120,$E121)=0,$E121,""),""))</f>
        <v/>
      </c>
      <c r="AN121" s="1" t="str">
        <f aca="false">IF(F121="","",IF(AND($C121='Oneri di Urbanizzazione'!$E$49,$D121='Oneri di Urbanizzazione'!$E$51,$E121='Oneri di Urbanizzazione'!$E$53),IF(COUNTIF(AN$3:AN120,$F121)=0,$F121,""),""))</f>
        <v/>
      </c>
    </row>
    <row r="122" customFormat="false" ht="12.75" hidden="false" customHeight="false" outlineLevel="0" collapsed="false">
      <c r="B122" s="1075" t="str">
        <f aca="false">C122&amp;D122&amp;E122</f>
        <v>Lettera g) - commerciale all'ingrossoNuova realizzazione ed AmpliamentoZona omogenea H</v>
      </c>
      <c r="C122" s="1001" t="s">
        <v>16848</v>
      </c>
      <c r="D122" s="1001" t="s">
        <v>342</v>
      </c>
      <c r="E122" s="1001" t="s">
        <v>16841</v>
      </c>
      <c r="F122" s="1001"/>
      <c r="G122" s="1001"/>
      <c r="H122" s="1001"/>
      <c r="I122" s="978" t="n">
        <v>0.6</v>
      </c>
      <c r="J122" s="978"/>
      <c r="V122" s="1" t="n">
        <f aca="false">+V121+1</f>
        <v>100</v>
      </c>
      <c r="W122" s="978" t="str">
        <f aca="false">IFERROR(VLOOKUP($V121,AD:AK,8,FALSE()),"")</f>
        <v/>
      </c>
      <c r="X122" s="978" t="str">
        <f aca="false">IFERROR(VLOOKUP($V122,AE:AL,8,FALSE()),"")</f>
        <v/>
      </c>
      <c r="Y122" s="978" t="str">
        <f aca="false">IFERROR(VLOOKUP($V122,AF:AM,8,FALSE()),"")</f>
        <v/>
      </c>
      <c r="Z122" s="978" t="str">
        <f aca="false">IFERROR(VLOOKUP($V122,AG:AN,8,FALSE()),"")</f>
        <v/>
      </c>
      <c r="AA122" s="978" t="str">
        <f aca="false">IFERROR(VLOOKUP($V122,AH:AO,8,FALSE()),"")</f>
        <v/>
      </c>
      <c r="AB122" s="978" t="str">
        <f aca="false">IFERROR(VLOOKUP($V122,AI:AP,8,FALSE()),"")</f>
        <v/>
      </c>
      <c r="AD122" s="1" t="str">
        <f aca="false">IF(AK122&lt;&gt;"",MAX(AD$3:AD121)+1,"")</f>
        <v/>
      </c>
      <c r="AE122" s="1" t="str">
        <f aca="false">IF(AL122&lt;&gt;"",MAX(AE$3:AE121)+1,"")</f>
        <v/>
      </c>
      <c r="AF122" s="1" t="str">
        <f aca="false">IF(AM122&lt;&gt;"",MAX(AF$3:AF121)+1,"")</f>
        <v/>
      </c>
      <c r="AG122" s="1" t="str">
        <f aca="false">IF(AN122&lt;&gt;"",MAX(AG$3:AG121)+1,"")</f>
        <v/>
      </c>
      <c r="AH122" s="1" t="str">
        <f aca="false">IF(AO122&lt;&gt;"",MAX(AH$3:AH121)+1,"")</f>
        <v/>
      </c>
      <c r="AI122" s="1" t="str">
        <f aca="false">IF(AP122&lt;&gt;"",MAX(AI$3:AI121)+1,"")</f>
        <v/>
      </c>
      <c r="AK122" s="1" t="str">
        <f aca="false">IF(C122="","",IF(COUNTIF($AK$3:AL121,C122)=0,C122,""))</f>
        <v/>
      </c>
      <c r="AL122" s="1" t="str">
        <f aca="false">IF(D122="","",IF($C122='Oneri di Urbanizzazione'!$E$49,IF(COUNTIF($AL$3:AL121,$D122)=0,$D122,""),""))</f>
        <v/>
      </c>
      <c r="AM122" s="1" t="str">
        <f aca="false">IF(E122="","",IF(AND($C122='Oneri di Urbanizzazione'!$E$49,$D122='Oneri di Urbanizzazione'!$E$51),IF(COUNTIF(AM$3:AM121,$E122)=0,$E122,""),""))</f>
        <v/>
      </c>
      <c r="AN122" s="1" t="str">
        <f aca="false">IF(F122="","",IF(AND($C122='Oneri di Urbanizzazione'!$E$49,$D122='Oneri di Urbanizzazione'!$E$51,$E122='Oneri di Urbanizzazione'!$E$53),IF(COUNTIF(AN$3:AN121,$F122)=0,$F122,""),""))</f>
        <v/>
      </c>
    </row>
    <row r="123" customFormat="false" ht="12.75" hidden="false" customHeight="false" outlineLevel="0" collapsed="false">
      <c r="B123" s="1075" t="str">
        <f aca="false">C123&amp;D123&amp;E123</f>
        <v>Lettera g) - commerciale all'ingrossoRistrutturazione EdiliziaZona omogenea H</v>
      </c>
      <c r="C123" s="1001" t="s">
        <v>16848</v>
      </c>
      <c r="D123" s="1001" t="s">
        <v>527</v>
      </c>
      <c r="E123" s="1001" t="s">
        <v>16841</v>
      </c>
      <c r="F123" s="1001"/>
      <c r="G123" s="1001"/>
      <c r="H123" s="1001"/>
      <c r="I123" s="978" t="n">
        <v>0.5</v>
      </c>
      <c r="J123" s="978"/>
      <c r="V123" s="1" t="n">
        <f aca="false">+V122+1</f>
        <v>101</v>
      </c>
      <c r="W123" s="978" t="str">
        <f aca="false">IFERROR(VLOOKUP($V122,AD:AK,8,FALSE()),"")</f>
        <v/>
      </c>
      <c r="X123" s="978" t="str">
        <f aca="false">IFERROR(VLOOKUP($V123,AE:AL,8,FALSE()),"")</f>
        <v/>
      </c>
      <c r="Y123" s="978" t="str">
        <f aca="false">IFERROR(VLOOKUP($V123,AF:AM,8,FALSE()),"")</f>
        <v/>
      </c>
      <c r="Z123" s="978" t="str">
        <f aca="false">IFERROR(VLOOKUP($V123,AG:AN,8,FALSE()),"")</f>
        <v/>
      </c>
      <c r="AA123" s="978" t="str">
        <f aca="false">IFERROR(VLOOKUP($V123,AH:AO,8,FALSE()),"")</f>
        <v/>
      </c>
      <c r="AB123" s="978" t="str">
        <f aca="false">IFERROR(VLOOKUP($V123,AI:AP,8,FALSE()),"")</f>
        <v/>
      </c>
      <c r="AD123" s="1" t="str">
        <f aca="false">IF(AK123&lt;&gt;"",MAX(AD$3:AD122)+1,"")</f>
        <v/>
      </c>
      <c r="AE123" s="1" t="str">
        <f aca="false">IF(AL123&lt;&gt;"",MAX(AE$3:AE122)+1,"")</f>
        <v/>
      </c>
      <c r="AF123" s="1" t="str">
        <f aca="false">IF(AM123&lt;&gt;"",MAX(AF$3:AF122)+1,"")</f>
        <v/>
      </c>
      <c r="AG123" s="1" t="str">
        <f aca="false">IF(AN123&lt;&gt;"",MAX(AG$3:AG122)+1,"")</f>
        <v/>
      </c>
      <c r="AH123" s="1" t="str">
        <f aca="false">IF(AO123&lt;&gt;"",MAX(AH$3:AH122)+1,"")</f>
        <v/>
      </c>
      <c r="AI123" s="1" t="str">
        <f aca="false">IF(AP123&lt;&gt;"",MAX(AI$3:AI122)+1,"")</f>
        <v/>
      </c>
      <c r="AK123" s="1" t="str">
        <f aca="false">IF(C123="","",IF(COUNTIF($AK$3:AL122,C123)=0,C123,""))</f>
        <v/>
      </c>
      <c r="AL123" s="1" t="str">
        <f aca="false">IF(D123="","",IF($C123='Oneri di Urbanizzazione'!$E$49,IF(COUNTIF($AL$3:AL122,$D123)=0,$D123,""),""))</f>
        <v/>
      </c>
      <c r="AM123" s="1" t="str">
        <f aca="false">IF(E123="","",IF(AND($C123='Oneri di Urbanizzazione'!$E$49,$D123='Oneri di Urbanizzazione'!$E$51),IF(COUNTIF(AM$3:AM122,$E123)=0,$E123,""),""))</f>
        <v/>
      </c>
      <c r="AN123" s="1" t="str">
        <f aca="false">IF(F123="","",IF(AND($C123='Oneri di Urbanizzazione'!$E$49,$D123='Oneri di Urbanizzazione'!$E$51,$E123='Oneri di Urbanizzazione'!$E$53),IF(COUNTIF(AN$3:AN122,$F123)=0,$F123,""),""))</f>
        <v/>
      </c>
    </row>
    <row r="124" customFormat="false" ht="12.75" hidden="false" customHeight="false" outlineLevel="0" collapsed="false">
      <c r="B124" s="1075" t="str">
        <f aca="false">C124&amp;D124&amp;E124</f>
        <v>Lettera g) - commerciale all'ingrossoNuova realizzazione ed AmpliamentoZona omogenea a destinazione mista</v>
      </c>
      <c r="C124" s="1001" t="s">
        <v>16848</v>
      </c>
      <c r="D124" s="1001" t="s">
        <v>342</v>
      </c>
      <c r="E124" s="1001" t="s">
        <v>16842</v>
      </c>
      <c r="F124" s="1001"/>
      <c r="G124" s="1001"/>
      <c r="H124" s="1001"/>
      <c r="I124" s="978" t="n">
        <v>1.5</v>
      </c>
      <c r="J124" s="978"/>
      <c r="V124" s="1" t="n">
        <f aca="false">+V123+1</f>
        <v>102</v>
      </c>
      <c r="W124" s="978" t="str">
        <f aca="false">IFERROR(VLOOKUP($V123,AD:AK,8,FALSE()),"")</f>
        <v/>
      </c>
      <c r="X124" s="978" t="str">
        <f aca="false">IFERROR(VLOOKUP($V124,AE:AL,8,FALSE()),"")</f>
        <v/>
      </c>
      <c r="Y124" s="978" t="str">
        <f aca="false">IFERROR(VLOOKUP($V124,AF:AM,8,FALSE()),"")</f>
        <v/>
      </c>
      <c r="Z124" s="978" t="str">
        <f aca="false">IFERROR(VLOOKUP($V124,AG:AN,8,FALSE()),"")</f>
        <v/>
      </c>
      <c r="AA124" s="978" t="str">
        <f aca="false">IFERROR(VLOOKUP($V124,AH:AO,8,FALSE()),"")</f>
        <v/>
      </c>
      <c r="AB124" s="978" t="str">
        <f aca="false">IFERROR(VLOOKUP($V124,AI:AP,8,FALSE()),"")</f>
        <v/>
      </c>
      <c r="AD124" s="1" t="str">
        <f aca="false">IF(AK124&lt;&gt;"",MAX(AD$3:AD123)+1,"")</f>
        <v/>
      </c>
      <c r="AE124" s="1" t="str">
        <f aca="false">IF(AL124&lt;&gt;"",MAX(AE$3:AE123)+1,"")</f>
        <v/>
      </c>
      <c r="AF124" s="1" t="str">
        <f aca="false">IF(AM124&lt;&gt;"",MAX(AF$3:AF123)+1,"")</f>
        <v/>
      </c>
      <c r="AG124" s="1" t="str">
        <f aca="false">IF(AN124&lt;&gt;"",MAX(AG$3:AG123)+1,"")</f>
        <v/>
      </c>
      <c r="AH124" s="1" t="str">
        <f aca="false">IF(AO124&lt;&gt;"",MAX(AH$3:AH123)+1,"")</f>
        <v/>
      </c>
      <c r="AI124" s="1" t="str">
        <f aca="false">IF(AP124&lt;&gt;"",MAX(AI$3:AI123)+1,"")</f>
        <v/>
      </c>
      <c r="AK124" s="1" t="str">
        <f aca="false">IF(C124="","",IF(COUNTIF($AK$3:AL123,C124)=0,C124,""))</f>
        <v/>
      </c>
      <c r="AL124" s="1" t="str">
        <f aca="false">IF(D124="","",IF($C124='Oneri di Urbanizzazione'!$E$49,IF(COUNTIF($AL$3:AL123,$D124)=0,$D124,""),""))</f>
        <v/>
      </c>
      <c r="AM124" s="1" t="str">
        <f aca="false">IF(E124="","",IF(AND($C124='Oneri di Urbanizzazione'!$E$49,$D124='Oneri di Urbanizzazione'!$E$51),IF(COUNTIF(AM$3:AM123,$E124)=0,$E124,""),""))</f>
        <v/>
      </c>
      <c r="AN124" s="1" t="str">
        <f aca="false">IF(F124="","",IF(AND($C124='Oneri di Urbanizzazione'!$E$49,$D124='Oneri di Urbanizzazione'!$E$51,$E124='Oneri di Urbanizzazione'!$E$53),IF(COUNTIF(AN$3:AN123,$F124)=0,$F124,""),""))</f>
        <v/>
      </c>
    </row>
    <row r="125" customFormat="false" ht="12.75" hidden="false" customHeight="false" outlineLevel="0" collapsed="false">
      <c r="B125" s="1075" t="str">
        <f aca="false">C125&amp;D125&amp;E125</f>
        <v>Lettera g) - commerciale all'ingrossoRistrutturazione EdiliziaZona omogenea a destinazione mista</v>
      </c>
      <c r="C125" s="1001" t="s">
        <v>16848</v>
      </c>
      <c r="D125" s="1001" t="s">
        <v>527</v>
      </c>
      <c r="E125" s="1001" t="s">
        <v>16842</v>
      </c>
      <c r="F125" s="1001"/>
      <c r="G125" s="1001"/>
      <c r="H125" s="1001"/>
      <c r="I125" s="978" t="n">
        <v>0.8</v>
      </c>
      <c r="J125" s="978"/>
      <c r="V125" s="1" t="n">
        <f aca="false">+V124+1</f>
        <v>103</v>
      </c>
      <c r="W125" s="978" t="str">
        <f aca="false">IFERROR(VLOOKUP($V124,AD:AK,8,FALSE()),"")</f>
        <v/>
      </c>
      <c r="X125" s="978" t="str">
        <f aca="false">IFERROR(VLOOKUP($V125,AE:AL,8,FALSE()),"")</f>
        <v/>
      </c>
      <c r="Y125" s="978" t="str">
        <f aca="false">IFERROR(VLOOKUP($V125,AF:AM,8,FALSE()),"")</f>
        <v/>
      </c>
      <c r="Z125" s="978" t="str">
        <f aca="false">IFERROR(VLOOKUP($V125,AG:AN,8,FALSE()),"")</f>
        <v/>
      </c>
      <c r="AA125" s="978" t="str">
        <f aca="false">IFERROR(VLOOKUP($V125,AH:AO,8,FALSE()),"")</f>
        <v/>
      </c>
      <c r="AB125" s="978" t="str">
        <f aca="false">IFERROR(VLOOKUP($V125,AI:AP,8,FALSE()),"")</f>
        <v/>
      </c>
      <c r="AD125" s="1" t="str">
        <f aca="false">IF(AK125&lt;&gt;"",MAX(AD$3:AD124)+1,"")</f>
        <v/>
      </c>
      <c r="AE125" s="1" t="str">
        <f aca="false">IF(AL125&lt;&gt;"",MAX(AE$3:AE124)+1,"")</f>
        <v/>
      </c>
      <c r="AF125" s="1" t="str">
        <f aca="false">IF(AM125&lt;&gt;"",MAX(AF$3:AF124)+1,"")</f>
        <v/>
      </c>
      <c r="AG125" s="1" t="str">
        <f aca="false">IF(AN125&lt;&gt;"",MAX(AG$3:AG124)+1,"")</f>
        <v/>
      </c>
      <c r="AH125" s="1" t="str">
        <f aca="false">IF(AO125&lt;&gt;"",MAX(AH$3:AH124)+1,"")</f>
        <v/>
      </c>
      <c r="AI125" s="1" t="str">
        <f aca="false">IF(AP125&lt;&gt;"",MAX(AI$3:AI124)+1,"")</f>
        <v/>
      </c>
      <c r="AK125" s="1" t="str">
        <f aca="false">IF(C125="","",IF(COUNTIF($AK$3:AL124,C125)=0,C125,""))</f>
        <v/>
      </c>
      <c r="AL125" s="1" t="str">
        <f aca="false">IF(D125="","",IF($C125='Oneri di Urbanizzazione'!$E$49,IF(COUNTIF($AL$3:AL124,$D125)=0,$D125,""),""))</f>
        <v/>
      </c>
      <c r="AM125" s="1" t="str">
        <f aca="false">IF(E125="","",IF(AND($C125='Oneri di Urbanizzazione'!$E$49,$D125='Oneri di Urbanizzazione'!$E$51),IF(COUNTIF(AM$3:AM124,$E125)=0,$E125,""),""))</f>
        <v/>
      </c>
      <c r="AN125" s="1" t="str">
        <f aca="false">IF(F125="","",IF(AND($C125='Oneri di Urbanizzazione'!$E$49,$D125='Oneri di Urbanizzazione'!$E$51,$E125='Oneri di Urbanizzazione'!$E$53),IF(COUNTIF(AN$3:AN124,$F125)=0,$F125,""),""))</f>
        <v/>
      </c>
    </row>
    <row r="126" customFormat="false" ht="12.75" hidden="false" customHeight="false" outlineLevel="0" collapsed="false">
      <c r="B126" s="1075" t="str">
        <f aca="false">C126&amp;D126&amp;E126</f>
        <v>Lettera g) - commerciale all'ingrossoNuova realizzazione ed AmpliamentoZona impropria</v>
      </c>
      <c r="C126" s="1001" t="s">
        <v>16848</v>
      </c>
      <c r="D126" s="1001" t="s">
        <v>342</v>
      </c>
      <c r="E126" s="1001" t="s">
        <v>16843</v>
      </c>
      <c r="F126" s="1001"/>
      <c r="G126" s="1001"/>
      <c r="H126" s="1001"/>
      <c r="I126" s="978" t="n">
        <v>2</v>
      </c>
      <c r="J126" s="978"/>
      <c r="V126" s="1" t="n">
        <f aca="false">+V125+1</f>
        <v>104</v>
      </c>
      <c r="W126" s="978" t="str">
        <f aca="false">IFERROR(VLOOKUP($V125,AD:AK,8,FALSE()),"")</f>
        <v/>
      </c>
      <c r="X126" s="978" t="str">
        <f aca="false">IFERROR(VLOOKUP($V126,AE:AL,8,FALSE()),"")</f>
        <v/>
      </c>
      <c r="Y126" s="978" t="str">
        <f aca="false">IFERROR(VLOOKUP($V126,AF:AM,8,FALSE()),"")</f>
        <v/>
      </c>
      <c r="Z126" s="978" t="str">
        <f aca="false">IFERROR(VLOOKUP($V126,AG:AN,8,FALSE()),"")</f>
        <v/>
      </c>
      <c r="AA126" s="978" t="str">
        <f aca="false">IFERROR(VLOOKUP($V126,AH:AO,8,FALSE()),"")</f>
        <v/>
      </c>
      <c r="AB126" s="978" t="str">
        <f aca="false">IFERROR(VLOOKUP($V126,AI:AP,8,FALSE()),"")</f>
        <v/>
      </c>
      <c r="AD126" s="1" t="str">
        <f aca="false">IF(AK126&lt;&gt;"",MAX(AD$3:AD125)+1,"")</f>
        <v/>
      </c>
      <c r="AE126" s="1" t="str">
        <f aca="false">IF(AL126&lt;&gt;"",MAX(AE$3:AE125)+1,"")</f>
        <v/>
      </c>
      <c r="AF126" s="1" t="str">
        <f aca="false">IF(AM126&lt;&gt;"",MAX(AF$3:AF125)+1,"")</f>
        <v/>
      </c>
      <c r="AG126" s="1" t="str">
        <f aca="false">IF(AN126&lt;&gt;"",MAX(AG$3:AG125)+1,"")</f>
        <v/>
      </c>
      <c r="AH126" s="1" t="str">
        <f aca="false">IF(AO126&lt;&gt;"",MAX(AH$3:AH125)+1,"")</f>
        <v/>
      </c>
      <c r="AI126" s="1" t="str">
        <f aca="false">IF(AP126&lt;&gt;"",MAX(AI$3:AI125)+1,"")</f>
        <v/>
      </c>
      <c r="AK126" s="1" t="str">
        <f aca="false">IF(C126="","",IF(COUNTIF($AK$3:AL125,C126)=0,C126,""))</f>
        <v/>
      </c>
      <c r="AL126" s="1" t="str">
        <f aca="false">IF(D126="","",IF($C126='Oneri di Urbanizzazione'!$E$49,IF(COUNTIF($AL$3:AL125,$D126)=0,$D126,""),""))</f>
        <v/>
      </c>
      <c r="AM126" s="1" t="str">
        <f aca="false">IF(E126="","",IF(AND($C126='Oneri di Urbanizzazione'!$E$49,$D126='Oneri di Urbanizzazione'!$E$51),IF(COUNTIF(AM$3:AM125,$E126)=0,$E126,""),""))</f>
        <v/>
      </c>
      <c r="AN126" s="1" t="str">
        <f aca="false">IF(F126="","",IF(AND($C126='Oneri di Urbanizzazione'!$E$49,$D126='Oneri di Urbanizzazione'!$E$51,$E126='Oneri di Urbanizzazione'!$E$53),IF(COUNTIF(AN$3:AN125,$F126)=0,$F126,""),""))</f>
        <v/>
      </c>
    </row>
    <row r="127" customFormat="false" ht="12.75" hidden="false" customHeight="false" outlineLevel="0" collapsed="false">
      <c r="B127" s="1075" t="str">
        <f aca="false">C127&amp;D127&amp;E127</f>
        <v>Lettera g) - commerciale all'ingrossoRistrutturazione EdiliziaZona impropria</v>
      </c>
      <c r="C127" s="1001" t="s">
        <v>16848</v>
      </c>
      <c r="D127" s="1001" t="s">
        <v>527</v>
      </c>
      <c r="E127" s="1001" t="s">
        <v>16843</v>
      </c>
      <c r="F127" s="1001"/>
      <c r="G127" s="1001"/>
      <c r="H127" s="1001"/>
      <c r="I127" s="978" t="n">
        <v>1.5</v>
      </c>
      <c r="J127" s="978"/>
      <c r="V127" s="1" t="n">
        <f aca="false">+V126+1</f>
        <v>105</v>
      </c>
      <c r="W127" s="978" t="str">
        <f aca="false">IFERROR(VLOOKUP($V126,AD:AK,8,FALSE()),"")</f>
        <v/>
      </c>
      <c r="X127" s="978" t="str">
        <f aca="false">IFERROR(VLOOKUP($V127,AE:AL,8,FALSE()),"")</f>
        <v/>
      </c>
      <c r="Y127" s="978" t="str">
        <f aca="false">IFERROR(VLOOKUP($V127,AF:AM,8,FALSE()),"")</f>
        <v/>
      </c>
      <c r="Z127" s="978" t="str">
        <f aca="false">IFERROR(VLOOKUP($V127,AG:AN,8,FALSE()),"")</f>
        <v/>
      </c>
      <c r="AA127" s="978" t="str">
        <f aca="false">IFERROR(VLOOKUP($V127,AH:AO,8,FALSE()),"")</f>
        <v/>
      </c>
      <c r="AB127" s="978" t="str">
        <f aca="false">IFERROR(VLOOKUP($V127,AI:AP,8,FALSE()),"")</f>
        <v/>
      </c>
      <c r="AD127" s="1" t="str">
        <f aca="false">IF(AK127&lt;&gt;"",MAX(AD$3:AD126)+1,"")</f>
        <v/>
      </c>
      <c r="AE127" s="1" t="str">
        <f aca="false">IF(AL127&lt;&gt;"",MAX(AE$3:AE126)+1,"")</f>
        <v/>
      </c>
      <c r="AF127" s="1" t="str">
        <f aca="false">IF(AM127&lt;&gt;"",MAX(AF$3:AF126)+1,"")</f>
        <v/>
      </c>
      <c r="AG127" s="1" t="str">
        <f aca="false">IF(AN127&lt;&gt;"",MAX(AG$3:AG126)+1,"")</f>
        <v/>
      </c>
      <c r="AH127" s="1" t="str">
        <f aca="false">IF(AO127&lt;&gt;"",MAX(AH$3:AH126)+1,"")</f>
        <v/>
      </c>
      <c r="AI127" s="1" t="str">
        <f aca="false">IF(AP127&lt;&gt;"",MAX(AI$3:AI126)+1,"")</f>
        <v/>
      </c>
      <c r="AK127" s="1" t="str">
        <f aca="false">IF(C127="","",IF(COUNTIF($AK$3:AL126,C127)=0,C127,""))</f>
        <v/>
      </c>
      <c r="AL127" s="1" t="str">
        <f aca="false">IF(D127="","",IF($C127='Oneri di Urbanizzazione'!$E$49,IF(COUNTIF($AL$3:AL126,$D127)=0,$D127,""),""))</f>
        <v/>
      </c>
      <c r="AM127" s="1" t="str">
        <f aca="false">IF(E127="","",IF(AND($C127='Oneri di Urbanizzazione'!$E$49,$D127='Oneri di Urbanizzazione'!$E$51),IF(COUNTIF(AM$3:AM126,$E127)=0,$E127,""),""))</f>
        <v/>
      </c>
      <c r="AN127" s="1" t="str">
        <f aca="false">IF(F127="","",IF(AND($C127='Oneri di Urbanizzazione'!$E$49,$D127='Oneri di Urbanizzazione'!$E$51,$E127='Oneri di Urbanizzazione'!$E$53),IF(COUNTIF(AN$3:AN126,$F127)=0,$F127,""),""))</f>
        <v/>
      </c>
    </row>
    <row r="128" customFormat="false" ht="12.75" hidden="false" customHeight="false" outlineLevel="0" collapsed="false">
      <c r="B128" s="1075" t="str">
        <f aca="false">C128&amp;D128&amp;E128</f>
        <v>Lettera h) - trasporto di persone e merciNuova realizzazione ed AmpliamentoZona omogenea A</v>
      </c>
      <c r="C128" s="1001" t="s">
        <v>16849</v>
      </c>
      <c r="D128" s="1001" t="s">
        <v>342</v>
      </c>
      <c r="E128" s="1001" t="s">
        <v>16837</v>
      </c>
      <c r="F128" s="1001"/>
      <c r="G128" s="1001"/>
      <c r="H128" s="1001"/>
      <c r="I128" s="978" t="n">
        <v>0.8</v>
      </c>
      <c r="J128" s="978"/>
      <c r="V128" s="1" t="n">
        <f aca="false">+V127+1</f>
        <v>106</v>
      </c>
      <c r="W128" s="978" t="str">
        <f aca="false">IFERROR(VLOOKUP($V127,AD:AK,8,FALSE()),"")</f>
        <v/>
      </c>
      <c r="X128" s="978" t="str">
        <f aca="false">IFERROR(VLOOKUP($V128,AE:AL,8,FALSE()),"")</f>
        <v/>
      </c>
      <c r="Y128" s="978" t="str">
        <f aca="false">IFERROR(VLOOKUP($V128,AF:AM,8,FALSE()),"")</f>
        <v/>
      </c>
      <c r="Z128" s="978" t="str">
        <f aca="false">IFERROR(VLOOKUP($V128,AG:AN,8,FALSE()),"")</f>
        <v/>
      </c>
      <c r="AA128" s="978" t="str">
        <f aca="false">IFERROR(VLOOKUP($V128,AH:AO,8,FALSE()),"")</f>
        <v/>
      </c>
      <c r="AB128" s="978" t="str">
        <f aca="false">IFERROR(VLOOKUP($V128,AI:AP,8,FALSE()),"")</f>
        <v/>
      </c>
      <c r="AD128" s="1" t="n">
        <f aca="false">IF(AK128&lt;&gt;"",MAX(AD$3:AD127)+1,"")</f>
        <v>8</v>
      </c>
      <c r="AE128" s="1" t="str">
        <f aca="false">IF(AL128&lt;&gt;"",MAX(AE$3:AE127)+1,"")</f>
        <v/>
      </c>
      <c r="AF128" s="1" t="str">
        <f aca="false">IF(AM128&lt;&gt;"",MAX(AF$3:AF127)+1,"")</f>
        <v/>
      </c>
      <c r="AG128" s="1" t="str">
        <f aca="false">IF(AN128&lt;&gt;"",MAX(AG$3:AG127)+1,"")</f>
        <v/>
      </c>
      <c r="AH128" s="1" t="str">
        <f aca="false">IF(AO128&lt;&gt;"",MAX(AH$3:AH127)+1,"")</f>
        <v/>
      </c>
      <c r="AI128" s="1" t="str">
        <f aca="false">IF(AP128&lt;&gt;"",MAX(AI$3:AI127)+1,"")</f>
        <v/>
      </c>
      <c r="AK128" s="1" t="str">
        <f aca="false">IF(C128="","",IF(COUNTIF($AK$3:AL127,C128)=0,C128,""))</f>
        <v>Lettera h) - trasporto di persone e merci</v>
      </c>
      <c r="AL128" s="1" t="str">
        <f aca="false">IF(D128="","",IF($C128='Oneri di Urbanizzazione'!$E$49,IF(COUNTIF($AL$3:AL127,$D128)=0,$D128,""),""))</f>
        <v/>
      </c>
      <c r="AM128" s="1" t="str">
        <f aca="false">IF(E128="","",IF(AND($C128='Oneri di Urbanizzazione'!$E$49,$D128='Oneri di Urbanizzazione'!$E$51),IF(COUNTIF(AM$3:AM127,$E128)=0,$E128,""),""))</f>
        <v/>
      </c>
      <c r="AN128" s="1" t="str">
        <f aca="false">IF(F128="","",IF(AND($C128='Oneri di Urbanizzazione'!$E$49,$D128='Oneri di Urbanizzazione'!$E$51,$E128='Oneri di Urbanizzazione'!$E$53),IF(COUNTIF(AN$3:AN127,$F128)=0,$F128,""),""))</f>
        <v/>
      </c>
    </row>
    <row r="129" customFormat="false" ht="12.75" hidden="false" customHeight="false" outlineLevel="0" collapsed="false">
      <c r="B129" s="1075" t="str">
        <f aca="false">C129&amp;D129&amp;E129</f>
        <v>Lettera h) - trasporto di persone e merciRistrutturazione EdiliziaZona omogenea A</v>
      </c>
      <c r="C129" s="1001" t="s">
        <v>16849</v>
      </c>
      <c r="D129" s="1001" t="s">
        <v>527</v>
      </c>
      <c r="E129" s="1001" t="s">
        <v>16837</v>
      </c>
      <c r="F129" s="1001"/>
      <c r="G129" s="1001"/>
      <c r="H129" s="1001"/>
      <c r="I129" s="978" t="n">
        <v>0.5</v>
      </c>
      <c r="J129" s="978"/>
      <c r="V129" s="1" t="n">
        <f aca="false">+V128+1</f>
        <v>107</v>
      </c>
      <c r="W129" s="978" t="str">
        <f aca="false">IFERROR(VLOOKUP($V128,AD:AK,8,FALSE()),"")</f>
        <v/>
      </c>
      <c r="X129" s="978" t="str">
        <f aca="false">IFERROR(VLOOKUP($V129,AE:AL,8,FALSE()),"")</f>
        <v/>
      </c>
      <c r="Y129" s="978" t="str">
        <f aca="false">IFERROR(VLOOKUP($V129,AF:AM,8,FALSE()),"")</f>
        <v/>
      </c>
      <c r="Z129" s="978" t="str">
        <f aca="false">IFERROR(VLOOKUP($V129,AG:AN,8,FALSE()),"")</f>
        <v/>
      </c>
      <c r="AA129" s="978" t="str">
        <f aca="false">IFERROR(VLOOKUP($V129,AH:AO,8,FALSE()),"")</f>
        <v/>
      </c>
      <c r="AB129" s="978" t="str">
        <f aca="false">IFERROR(VLOOKUP($V129,AI:AP,8,FALSE()),"")</f>
        <v/>
      </c>
      <c r="AD129" s="1" t="str">
        <f aca="false">IF(AK129&lt;&gt;"",MAX(AD$3:AD128)+1,"")</f>
        <v/>
      </c>
      <c r="AE129" s="1" t="str">
        <f aca="false">IF(AL129&lt;&gt;"",MAX(AE$3:AE128)+1,"")</f>
        <v/>
      </c>
      <c r="AF129" s="1" t="str">
        <f aca="false">IF(AM129&lt;&gt;"",MAX(AF$3:AF128)+1,"")</f>
        <v/>
      </c>
      <c r="AG129" s="1" t="str">
        <f aca="false">IF(AN129&lt;&gt;"",MAX(AG$3:AG128)+1,"")</f>
        <v/>
      </c>
      <c r="AH129" s="1" t="str">
        <f aca="false">IF(AO129&lt;&gt;"",MAX(AH$3:AH128)+1,"")</f>
        <v/>
      </c>
      <c r="AI129" s="1" t="str">
        <f aca="false">IF(AP129&lt;&gt;"",MAX(AI$3:AI128)+1,"")</f>
        <v/>
      </c>
      <c r="AK129" s="1" t="str">
        <f aca="false">IF(C129="","",IF(COUNTIF($AK$3:AL128,C129)=0,C129,""))</f>
        <v/>
      </c>
      <c r="AL129" s="1" t="str">
        <f aca="false">IF(D129="","",IF($C129='Oneri di Urbanizzazione'!$E$49,IF(COUNTIF($AL$3:AL128,$D129)=0,$D129,""),""))</f>
        <v/>
      </c>
      <c r="AM129" s="1" t="str">
        <f aca="false">IF(E129="","",IF(AND($C129='Oneri di Urbanizzazione'!$E$49,$D129='Oneri di Urbanizzazione'!$E$51),IF(COUNTIF(AM$3:AM128,$E129)=0,$E129,""),""))</f>
        <v/>
      </c>
      <c r="AN129" s="1" t="str">
        <f aca="false">IF(F129="","",IF(AND($C129='Oneri di Urbanizzazione'!$E$49,$D129='Oneri di Urbanizzazione'!$E$51,$E129='Oneri di Urbanizzazione'!$E$53),IF(COUNTIF(AN$3:AN128,$F129)=0,$F129,""),""))</f>
        <v/>
      </c>
    </row>
    <row r="130" customFormat="false" ht="12.75" hidden="false" customHeight="false" outlineLevel="0" collapsed="false">
      <c r="B130" s="1075" t="str">
        <f aca="false">C130&amp;D130&amp;E130</f>
        <v>Lettera h) - trasporto di persone e merciNuova realizzazione ed AmpliamentoZona omogenea B</v>
      </c>
      <c r="C130" s="1001" t="s">
        <v>16849</v>
      </c>
      <c r="D130" s="1001" t="s">
        <v>342</v>
      </c>
      <c r="E130" s="1001" t="s">
        <v>16838</v>
      </c>
      <c r="F130" s="1001"/>
      <c r="G130" s="1001"/>
      <c r="H130" s="1001"/>
      <c r="I130" s="978" t="n">
        <v>0.6</v>
      </c>
      <c r="J130" s="978"/>
      <c r="V130" s="1" t="n">
        <f aca="false">+V129+1</f>
        <v>108</v>
      </c>
      <c r="W130" s="978" t="str">
        <f aca="false">IFERROR(VLOOKUP($V129,AD:AK,8,FALSE()),"")</f>
        <v/>
      </c>
      <c r="X130" s="978" t="str">
        <f aca="false">IFERROR(VLOOKUP($V130,AE:AL,8,FALSE()),"")</f>
        <v/>
      </c>
      <c r="Y130" s="978" t="str">
        <f aca="false">IFERROR(VLOOKUP($V130,AF:AM,8,FALSE()),"")</f>
        <v/>
      </c>
      <c r="Z130" s="978" t="str">
        <f aca="false">IFERROR(VLOOKUP($V130,AG:AN,8,FALSE()),"")</f>
        <v/>
      </c>
      <c r="AA130" s="978" t="str">
        <f aca="false">IFERROR(VLOOKUP($V130,AH:AO,8,FALSE()),"")</f>
        <v/>
      </c>
      <c r="AB130" s="978" t="str">
        <f aca="false">IFERROR(VLOOKUP($V130,AI:AP,8,FALSE()),"")</f>
        <v/>
      </c>
      <c r="AD130" s="1" t="str">
        <f aca="false">IF(AK130&lt;&gt;"",MAX(AD$3:AD129)+1,"")</f>
        <v/>
      </c>
      <c r="AE130" s="1" t="str">
        <f aca="false">IF(AL130&lt;&gt;"",MAX(AE$3:AE129)+1,"")</f>
        <v/>
      </c>
      <c r="AF130" s="1" t="str">
        <f aca="false">IF(AM130&lt;&gt;"",MAX(AF$3:AF129)+1,"")</f>
        <v/>
      </c>
      <c r="AG130" s="1" t="str">
        <f aca="false">IF(AN130&lt;&gt;"",MAX(AG$3:AG129)+1,"")</f>
        <v/>
      </c>
      <c r="AH130" s="1" t="str">
        <f aca="false">IF(AO130&lt;&gt;"",MAX(AH$3:AH129)+1,"")</f>
        <v/>
      </c>
      <c r="AI130" s="1" t="str">
        <f aca="false">IF(AP130&lt;&gt;"",MAX(AI$3:AI129)+1,"")</f>
        <v/>
      </c>
      <c r="AK130" s="1" t="str">
        <f aca="false">IF(C130="","",IF(COUNTIF($AK$3:AL129,C130)=0,C130,""))</f>
        <v/>
      </c>
      <c r="AL130" s="1" t="str">
        <f aca="false">IF(D130="","",IF($C130='Oneri di Urbanizzazione'!$E$49,IF(COUNTIF($AL$3:AL129,$D130)=0,$D130,""),""))</f>
        <v/>
      </c>
      <c r="AM130" s="1" t="str">
        <f aca="false">IF(E130="","",IF(AND($C130='Oneri di Urbanizzazione'!$E$49,$D130='Oneri di Urbanizzazione'!$E$51),IF(COUNTIF(AM$3:AM129,$E130)=0,$E130,""),""))</f>
        <v/>
      </c>
      <c r="AN130" s="1" t="str">
        <f aca="false">IF(F130="","",IF(AND($C130='Oneri di Urbanizzazione'!$E$49,$D130='Oneri di Urbanizzazione'!$E$51,$E130='Oneri di Urbanizzazione'!$E$53),IF(COUNTIF(AN$3:AN129,$F130)=0,$F130,""),""))</f>
        <v/>
      </c>
    </row>
    <row r="131" customFormat="false" ht="12.75" hidden="false" customHeight="false" outlineLevel="0" collapsed="false">
      <c r="B131" s="1075" t="str">
        <f aca="false">C131&amp;D131&amp;E131</f>
        <v>Lettera h) - trasporto di persone e merciRistrutturazione EdiliziaZona omogenea B</v>
      </c>
      <c r="C131" s="1001" t="s">
        <v>16849</v>
      </c>
      <c r="D131" s="1001" t="s">
        <v>527</v>
      </c>
      <c r="E131" s="1001" t="s">
        <v>16838</v>
      </c>
      <c r="F131" s="1001"/>
      <c r="G131" s="1001"/>
      <c r="H131" s="1001"/>
      <c r="I131" s="978" t="n">
        <v>0.3</v>
      </c>
      <c r="J131" s="978"/>
      <c r="V131" s="1" t="n">
        <f aca="false">+V130+1</f>
        <v>109</v>
      </c>
      <c r="W131" s="978" t="str">
        <f aca="false">IFERROR(VLOOKUP($V130,AD:AK,8,FALSE()),"")</f>
        <v/>
      </c>
      <c r="X131" s="978" t="str">
        <f aca="false">IFERROR(VLOOKUP($V131,AE:AL,8,FALSE()),"")</f>
        <v/>
      </c>
      <c r="Y131" s="978" t="str">
        <f aca="false">IFERROR(VLOOKUP($V131,AF:AM,8,FALSE()),"")</f>
        <v/>
      </c>
      <c r="Z131" s="978" t="str">
        <f aca="false">IFERROR(VLOOKUP($V131,AG:AN,8,FALSE()),"")</f>
        <v/>
      </c>
      <c r="AA131" s="978" t="str">
        <f aca="false">IFERROR(VLOOKUP($V131,AH:AO,8,FALSE()),"")</f>
        <v/>
      </c>
      <c r="AB131" s="978" t="str">
        <f aca="false">IFERROR(VLOOKUP($V131,AI:AP,8,FALSE()),"")</f>
        <v/>
      </c>
      <c r="AD131" s="1" t="str">
        <f aca="false">IF(AK131&lt;&gt;"",MAX(AD$3:AD130)+1,"")</f>
        <v/>
      </c>
      <c r="AE131" s="1" t="str">
        <f aca="false">IF(AL131&lt;&gt;"",MAX(AE$3:AE130)+1,"")</f>
        <v/>
      </c>
      <c r="AF131" s="1" t="str">
        <f aca="false">IF(AM131&lt;&gt;"",MAX(AF$3:AF130)+1,"")</f>
        <v/>
      </c>
      <c r="AG131" s="1" t="str">
        <f aca="false">IF(AN131&lt;&gt;"",MAX(AG$3:AG130)+1,"")</f>
        <v/>
      </c>
      <c r="AH131" s="1" t="str">
        <f aca="false">IF(AO131&lt;&gt;"",MAX(AH$3:AH130)+1,"")</f>
        <v/>
      </c>
      <c r="AI131" s="1" t="str">
        <f aca="false">IF(AP131&lt;&gt;"",MAX(AI$3:AI130)+1,"")</f>
        <v/>
      </c>
      <c r="AK131" s="1" t="str">
        <f aca="false">IF(C131="","",IF(COUNTIF($AK$3:AL130,C131)=0,C131,""))</f>
        <v/>
      </c>
      <c r="AL131" s="1" t="str">
        <f aca="false">IF(D131="","",IF($C131='Oneri di Urbanizzazione'!$E$49,IF(COUNTIF($AL$3:AL130,$D131)=0,$D131,""),""))</f>
        <v/>
      </c>
      <c r="AM131" s="1" t="str">
        <f aca="false">IF(E131="","",IF(AND($C131='Oneri di Urbanizzazione'!$E$49,$D131='Oneri di Urbanizzazione'!$E$51),IF(COUNTIF(AM$3:AM130,$E131)=0,$E131,""),""))</f>
        <v/>
      </c>
      <c r="AN131" s="1" t="str">
        <f aca="false">IF(F131="","",IF(AND($C131='Oneri di Urbanizzazione'!$E$49,$D131='Oneri di Urbanizzazione'!$E$51,$E131='Oneri di Urbanizzazione'!$E$53),IF(COUNTIF(AN$3:AN130,$F131)=0,$F131,""),""))</f>
        <v/>
      </c>
    </row>
    <row r="132" customFormat="false" ht="12.75" hidden="false" customHeight="false" outlineLevel="0" collapsed="false">
      <c r="B132" s="1075" t="str">
        <f aca="false">C132&amp;D132&amp;E132</f>
        <v>Lettera h) - trasporto di persone e merciNuova realizzazione ed AmpliamentoZona omogenea C</v>
      </c>
      <c r="C132" s="1001" t="s">
        <v>16849</v>
      </c>
      <c r="D132" s="1001" t="s">
        <v>342</v>
      </c>
      <c r="E132" s="1001" t="s">
        <v>16839</v>
      </c>
      <c r="F132" s="1001"/>
      <c r="G132" s="1001"/>
      <c r="H132" s="1001"/>
      <c r="I132" s="978" t="n">
        <v>1</v>
      </c>
      <c r="J132" s="978"/>
      <c r="V132" s="1" t="n">
        <f aca="false">+V131+1</f>
        <v>110</v>
      </c>
      <c r="W132" s="978" t="str">
        <f aca="false">IFERROR(VLOOKUP($V131,AD:AK,8,FALSE()),"")</f>
        <v/>
      </c>
      <c r="X132" s="978" t="str">
        <f aca="false">IFERROR(VLOOKUP($V132,AE:AL,8,FALSE()),"")</f>
        <v/>
      </c>
      <c r="Y132" s="978" t="str">
        <f aca="false">IFERROR(VLOOKUP($V132,AF:AM,8,FALSE()),"")</f>
        <v/>
      </c>
      <c r="Z132" s="978" t="str">
        <f aca="false">IFERROR(VLOOKUP($V132,AG:AN,8,FALSE()),"")</f>
        <v/>
      </c>
      <c r="AA132" s="978" t="str">
        <f aca="false">IFERROR(VLOOKUP($V132,AH:AO,8,FALSE()),"")</f>
        <v/>
      </c>
      <c r="AB132" s="978" t="str">
        <f aca="false">IFERROR(VLOOKUP($V132,AI:AP,8,FALSE()),"")</f>
        <v/>
      </c>
      <c r="AD132" s="1" t="str">
        <f aca="false">IF(AK132&lt;&gt;"",MAX(AD$3:AD131)+1,"")</f>
        <v/>
      </c>
      <c r="AE132" s="1" t="str">
        <f aca="false">IF(AL132&lt;&gt;"",MAX(AE$3:AE131)+1,"")</f>
        <v/>
      </c>
      <c r="AF132" s="1" t="str">
        <f aca="false">IF(AM132&lt;&gt;"",MAX(AF$3:AF131)+1,"")</f>
        <v/>
      </c>
      <c r="AG132" s="1" t="str">
        <f aca="false">IF(AN132&lt;&gt;"",MAX(AG$3:AG131)+1,"")</f>
        <v/>
      </c>
      <c r="AH132" s="1" t="str">
        <f aca="false">IF(AO132&lt;&gt;"",MAX(AH$3:AH131)+1,"")</f>
        <v/>
      </c>
      <c r="AI132" s="1" t="str">
        <f aca="false">IF(AP132&lt;&gt;"",MAX(AI$3:AI131)+1,"")</f>
        <v/>
      </c>
      <c r="AK132" s="1" t="str">
        <f aca="false">IF(C132="","",IF(COUNTIF($AK$3:AL131,C132)=0,C132,""))</f>
        <v/>
      </c>
      <c r="AL132" s="1" t="str">
        <f aca="false">IF(D132="","",IF($C132='Oneri di Urbanizzazione'!$E$49,IF(COUNTIF($AL$3:AL131,$D132)=0,$D132,""),""))</f>
        <v/>
      </c>
      <c r="AM132" s="1" t="str">
        <f aca="false">IF(E132="","",IF(AND($C132='Oneri di Urbanizzazione'!$E$49,$D132='Oneri di Urbanizzazione'!$E$51),IF(COUNTIF(AM$3:AM131,$E132)=0,$E132,""),""))</f>
        <v/>
      </c>
      <c r="AN132" s="1" t="str">
        <f aca="false">IF(F132="","",IF(AND($C132='Oneri di Urbanizzazione'!$E$49,$D132='Oneri di Urbanizzazione'!$E$51,$E132='Oneri di Urbanizzazione'!$E$53),IF(COUNTIF(AN$3:AN131,$F132)=0,$F132,""),""))</f>
        <v/>
      </c>
    </row>
    <row r="133" customFormat="false" ht="12.75" hidden="false" customHeight="false" outlineLevel="0" collapsed="false">
      <c r="B133" s="1075" t="str">
        <f aca="false">C133&amp;D133&amp;E133</f>
        <v>Lettera h) - trasporto di persone e merciRistrutturazione EdiliziaZona omogenea C</v>
      </c>
      <c r="C133" s="1001" t="s">
        <v>16849</v>
      </c>
      <c r="D133" s="1001" t="s">
        <v>527</v>
      </c>
      <c r="E133" s="1001" t="s">
        <v>16839</v>
      </c>
      <c r="F133" s="1001"/>
      <c r="G133" s="1001"/>
      <c r="H133" s="1001"/>
      <c r="I133" s="978" t="n">
        <v>0.6</v>
      </c>
      <c r="J133" s="978"/>
      <c r="V133" s="1" t="n">
        <f aca="false">+V132+1</f>
        <v>111</v>
      </c>
      <c r="W133" s="978" t="str">
        <f aca="false">IFERROR(VLOOKUP($V132,AD:AK,8,FALSE()),"")</f>
        <v/>
      </c>
      <c r="X133" s="978" t="str">
        <f aca="false">IFERROR(VLOOKUP($V133,AE:AL,8,FALSE()),"")</f>
        <v/>
      </c>
      <c r="Y133" s="978" t="str">
        <f aca="false">IFERROR(VLOOKUP($V133,AF:AM,8,FALSE()),"")</f>
        <v/>
      </c>
      <c r="Z133" s="978" t="str">
        <f aca="false">IFERROR(VLOOKUP($V133,AG:AN,8,FALSE()),"")</f>
        <v/>
      </c>
      <c r="AA133" s="978" t="str">
        <f aca="false">IFERROR(VLOOKUP($V133,AH:AO,8,FALSE()),"")</f>
        <v/>
      </c>
      <c r="AB133" s="978" t="str">
        <f aca="false">IFERROR(VLOOKUP($V133,AI:AP,8,FALSE()),"")</f>
        <v/>
      </c>
      <c r="AD133" s="1" t="str">
        <f aca="false">IF(AK133&lt;&gt;"",MAX(AD$3:AD132)+1,"")</f>
        <v/>
      </c>
      <c r="AE133" s="1" t="str">
        <f aca="false">IF(AL133&lt;&gt;"",MAX(AE$3:AE132)+1,"")</f>
        <v/>
      </c>
      <c r="AF133" s="1" t="str">
        <f aca="false">IF(AM133&lt;&gt;"",MAX(AF$3:AF132)+1,"")</f>
        <v/>
      </c>
      <c r="AG133" s="1" t="str">
        <f aca="false">IF(AN133&lt;&gt;"",MAX(AG$3:AG132)+1,"")</f>
        <v/>
      </c>
      <c r="AH133" s="1" t="str">
        <f aca="false">IF(AO133&lt;&gt;"",MAX(AH$3:AH132)+1,"")</f>
        <v/>
      </c>
      <c r="AI133" s="1" t="str">
        <f aca="false">IF(AP133&lt;&gt;"",MAX(AI$3:AI132)+1,"")</f>
        <v/>
      </c>
      <c r="AK133" s="1" t="str">
        <f aca="false">IF(C133="","",IF(COUNTIF($AK$3:AL132,C133)=0,C133,""))</f>
        <v/>
      </c>
      <c r="AL133" s="1" t="str">
        <f aca="false">IF(D133="","",IF($C133='Oneri di Urbanizzazione'!$E$49,IF(COUNTIF($AL$3:AL132,$D133)=0,$D133,""),""))</f>
        <v/>
      </c>
      <c r="AM133" s="1" t="str">
        <f aca="false">IF(E133="","",IF(AND($C133='Oneri di Urbanizzazione'!$E$49,$D133='Oneri di Urbanizzazione'!$E$51),IF(COUNTIF(AM$3:AM132,$E133)=0,$E133,""),""))</f>
        <v/>
      </c>
      <c r="AN133" s="1" t="str">
        <f aca="false">IF(F133="","",IF(AND($C133='Oneri di Urbanizzazione'!$E$49,$D133='Oneri di Urbanizzazione'!$E$51,$E133='Oneri di Urbanizzazione'!$E$53),IF(COUNTIF(AN$3:AN132,$F133)=0,$F133,""),""))</f>
        <v/>
      </c>
    </row>
    <row r="134" customFormat="false" ht="12.75" hidden="false" customHeight="false" outlineLevel="0" collapsed="false">
      <c r="B134" s="1075" t="str">
        <f aca="false">C134&amp;D134&amp;E134</f>
        <v>Lettera h) - trasporto di persone e merciNuova realizzazione ed AmpliamentoZona omogenea D</v>
      </c>
      <c r="C134" s="1001" t="s">
        <v>16849</v>
      </c>
      <c r="D134" s="1001" t="s">
        <v>342</v>
      </c>
      <c r="E134" s="1001" t="s">
        <v>343</v>
      </c>
      <c r="F134" s="1001"/>
      <c r="G134" s="1001"/>
      <c r="H134" s="1001"/>
      <c r="I134" s="978" t="n">
        <v>0.6</v>
      </c>
      <c r="J134" s="978"/>
      <c r="V134" s="1" t="n">
        <f aca="false">+V133+1</f>
        <v>112</v>
      </c>
      <c r="W134" s="978" t="str">
        <f aca="false">IFERROR(VLOOKUP($V133,AD:AK,8,FALSE()),"")</f>
        <v/>
      </c>
      <c r="X134" s="978" t="str">
        <f aca="false">IFERROR(VLOOKUP($V134,AE:AL,8,FALSE()),"")</f>
        <v/>
      </c>
      <c r="Y134" s="978" t="str">
        <f aca="false">IFERROR(VLOOKUP($V134,AF:AM,8,FALSE()),"")</f>
        <v/>
      </c>
      <c r="Z134" s="978" t="str">
        <f aca="false">IFERROR(VLOOKUP($V134,AG:AN,8,FALSE()),"")</f>
        <v/>
      </c>
      <c r="AA134" s="978" t="str">
        <f aca="false">IFERROR(VLOOKUP($V134,AH:AO,8,FALSE()),"")</f>
        <v/>
      </c>
      <c r="AB134" s="978" t="str">
        <f aca="false">IFERROR(VLOOKUP($V134,AI:AP,8,FALSE()),"")</f>
        <v/>
      </c>
      <c r="AD134" s="1" t="str">
        <f aca="false">IF(AK134&lt;&gt;"",MAX(AD$3:AD133)+1,"")</f>
        <v/>
      </c>
      <c r="AE134" s="1" t="str">
        <f aca="false">IF(AL134&lt;&gt;"",MAX(AE$3:AE133)+1,"")</f>
        <v/>
      </c>
      <c r="AF134" s="1" t="str">
        <f aca="false">IF(AM134&lt;&gt;"",MAX(AF$3:AF133)+1,"")</f>
        <v/>
      </c>
      <c r="AG134" s="1" t="str">
        <f aca="false">IF(AN134&lt;&gt;"",MAX(AG$3:AG133)+1,"")</f>
        <v/>
      </c>
      <c r="AH134" s="1" t="str">
        <f aca="false">IF(AO134&lt;&gt;"",MAX(AH$3:AH133)+1,"")</f>
        <v/>
      </c>
      <c r="AI134" s="1" t="str">
        <f aca="false">IF(AP134&lt;&gt;"",MAX(AI$3:AI133)+1,"")</f>
        <v/>
      </c>
      <c r="AK134" s="1" t="str">
        <f aca="false">IF(C134="","",IF(COUNTIF($AK$3:AL133,C134)=0,C134,""))</f>
        <v/>
      </c>
      <c r="AL134" s="1" t="str">
        <f aca="false">IF(D134="","",IF($C134='Oneri di Urbanizzazione'!$E$49,IF(COUNTIF($AL$3:AL133,$D134)=0,$D134,""),""))</f>
        <v/>
      </c>
      <c r="AM134" s="1" t="str">
        <f aca="false">IF(E134="","",IF(AND($C134='Oneri di Urbanizzazione'!$E$49,$D134='Oneri di Urbanizzazione'!$E$51),IF(COUNTIF(AM$3:AM133,$E134)=0,$E134,""),""))</f>
        <v/>
      </c>
      <c r="AN134" s="1" t="str">
        <f aca="false">IF(F134="","",IF(AND($C134='Oneri di Urbanizzazione'!$E$49,$D134='Oneri di Urbanizzazione'!$E$51,$E134='Oneri di Urbanizzazione'!$E$53),IF(COUNTIF(AN$3:AN133,$F134)=0,$F134,""),""))</f>
        <v/>
      </c>
    </row>
    <row r="135" customFormat="false" ht="12.75" hidden="false" customHeight="false" outlineLevel="0" collapsed="false">
      <c r="B135" s="1075" t="str">
        <f aca="false">C135&amp;D135&amp;E135</f>
        <v>Lettera h) - trasporto di persone e merciRistrutturazione EdiliziaZona omogenea D</v>
      </c>
      <c r="C135" s="1001" t="s">
        <v>16849</v>
      </c>
      <c r="D135" s="1001" t="s">
        <v>527</v>
      </c>
      <c r="E135" s="1001" t="s">
        <v>343</v>
      </c>
      <c r="F135" s="1001"/>
      <c r="G135" s="1001"/>
      <c r="H135" s="1001"/>
      <c r="I135" s="978" t="n">
        <v>0.3</v>
      </c>
      <c r="J135" s="978"/>
      <c r="V135" s="1" t="n">
        <f aca="false">+V134+1</f>
        <v>113</v>
      </c>
      <c r="W135" s="978" t="str">
        <f aca="false">IFERROR(VLOOKUP($V134,AD:AK,8,FALSE()),"")</f>
        <v/>
      </c>
      <c r="X135" s="978" t="str">
        <f aca="false">IFERROR(VLOOKUP($V135,AE:AL,8,FALSE()),"")</f>
        <v/>
      </c>
      <c r="Y135" s="978" t="str">
        <f aca="false">IFERROR(VLOOKUP($V135,AF:AM,8,FALSE()),"")</f>
        <v/>
      </c>
      <c r="Z135" s="978" t="str">
        <f aca="false">IFERROR(VLOOKUP($V135,AG:AN,8,FALSE()),"")</f>
        <v/>
      </c>
      <c r="AA135" s="978" t="str">
        <f aca="false">IFERROR(VLOOKUP($V135,AH:AO,8,FALSE()),"")</f>
        <v/>
      </c>
      <c r="AB135" s="978" t="str">
        <f aca="false">IFERROR(VLOOKUP($V135,AI:AP,8,FALSE()),"")</f>
        <v/>
      </c>
      <c r="AD135" s="1" t="str">
        <f aca="false">IF(AK135&lt;&gt;"",MAX(AD$3:AD134)+1,"")</f>
        <v/>
      </c>
      <c r="AE135" s="1" t="str">
        <f aca="false">IF(AL135&lt;&gt;"",MAX(AE$3:AE134)+1,"")</f>
        <v/>
      </c>
      <c r="AF135" s="1" t="str">
        <f aca="false">IF(AM135&lt;&gt;"",MAX(AF$3:AF134)+1,"")</f>
        <v/>
      </c>
      <c r="AG135" s="1" t="str">
        <f aca="false">IF(AN135&lt;&gt;"",MAX(AG$3:AG134)+1,"")</f>
        <v/>
      </c>
      <c r="AH135" s="1" t="str">
        <f aca="false">IF(AO135&lt;&gt;"",MAX(AH$3:AH134)+1,"")</f>
        <v/>
      </c>
      <c r="AI135" s="1" t="str">
        <f aca="false">IF(AP135&lt;&gt;"",MAX(AI$3:AI134)+1,"")</f>
        <v/>
      </c>
      <c r="AK135" s="1" t="str">
        <f aca="false">IF(C135="","",IF(COUNTIF($AK$3:AL134,C135)=0,C135,""))</f>
        <v/>
      </c>
      <c r="AL135" s="1" t="str">
        <f aca="false">IF(D135="","",IF($C135='Oneri di Urbanizzazione'!$E$49,IF(COUNTIF($AL$3:AL134,$D135)=0,$D135,""),""))</f>
        <v/>
      </c>
      <c r="AM135" s="1" t="str">
        <f aca="false">IF(E135="","",IF(AND($C135='Oneri di Urbanizzazione'!$E$49,$D135='Oneri di Urbanizzazione'!$E$51),IF(COUNTIF(AM$3:AM134,$E135)=0,$E135,""),""))</f>
        <v/>
      </c>
      <c r="AN135" s="1" t="str">
        <f aca="false">IF(F135="","",IF(AND($C135='Oneri di Urbanizzazione'!$E$49,$D135='Oneri di Urbanizzazione'!$E$51,$E135='Oneri di Urbanizzazione'!$E$53),IF(COUNTIF(AN$3:AN134,$F135)=0,$F135,""),""))</f>
        <v/>
      </c>
    </row>
    <row r="136" customFormat="false" ht="12.75" hidden="false" customHeight="false" outlineLevel="0" collapsed="false">
      <c r="B136" s="1075" t="str">
        <f aca="false">C136&amp;D136&amp;E136</f>
        <v>Lettera h) - trasporto di persone e merciNuova realizzazione ed AmpliamentoZona omogenea E</v>
      </c>
      <c r="C136" s="1001" t="s">
        <v>16849</v>
      </c>
      <c r="D136" s="1001" t="s">
        <v>342</v>
      </c>
      <c r="E136" s="1001" t="s">
        <v>16840</v>
      </c>
      <c r="F136" s="1001"/>
      <c r="G136" s="1001"/>
      <c r="H136" s="1001"/>
      <c r="I136" s="978" t="n">
        <v>0.8</v>
      </c>
      <c r="J136" s="978"/>
      <c r="V136" s="1" t="n">
        <f aca="false">+V135+1</f>
        <v>114</v>
      </c>
      <c r="W136" s="978" t="str">
        <f aca="false">IFERROR(VLOOKUP($V135,AD:AK,8,FALSE()),"")</f>
        <v/>
      </c>
      <c r="X136" s="978" t="str">
        <f aca="false">IFERROR(VLOOKUP($V136,AE:AL,8,FALSE()),"")</f>
        <v/>
      </c>
      <c r="Y136" s="978" t="str">
        <f aca="false">IFERROR(VLOOKUP($V136,AF:AM,8,FALSE()),"")</f>
        <v/>
      </c>
      <c r="Z136" s="978" t="str">
        <f aca="false">IFERROR(VLOOKUP($V136,AG:AN,8,FALSE()),"")</f>
        <v/>
      </c>
      <c r="AA136" s="978" t="str">
        <f aca="false">IFERROR(VLOOKUP($V136,AH:AO,8,FALSE()),"")</f>
        <v/>
      </c>
      <c r="AB136" s="978" t="str">
        <f aca="false">IFERROR(VLOOKUP($V136,AI:AP,8,FALSE()),"")</f>
        <v/>
      </c>
      <c r="AD136" s="1" t="str">
        <f aca="false">IF(AK136&lt;&gt;"",MAX(AD$3:AD135)+1,"")</f>
        <v/>
      </c>
      <c r="AE136" s="1" t="str">
        <f aca="false">IF(AL136&lt;&gt;"",MAX(AE$3:AE135)+1,"")</f>
        <v/>
      </c>
      <c r="AF136" s="1" t="str">
        <f aca="false">IF(AM136&lt;&gt;"",MAX(AF$3:AF135)+1,"")</f>
        <v/>
      </c>
      <c r="AG136" s="1" t="str">
        <f aca="false">IF(AN136&lt;&gt;"",MAX(AG$3:AG135)+1,"")</f>
        <v/>
      </c>
      <c r="AH136" s="1" t="str">
        <f aca="false">IF(AO136&lt;&gt;"",MAX(AH$3:AH135)+1,"")</f>
        <v/>
      </c>
      <c r="AI136" s="1" t="str">
        <f aca="false">IF(AP136&lt;&gt;"",MAX(AI$3:AI135)+1,"")</f>
        <v/>
      </c>
      <c r="AK136" s="1" t="str">
        <f aca="false">IF(C136="","",IF(COUNTIF($AK$3:AL135,C136)=0,C136,""))</f>
        <v/>
      </c>
      <c r="AL136" s="1" t="str">
        <f aca="false">IF(D136="","",IF($C136='Oneri di Urbanizzazione'!$E$49,IF(COUNTIF($AL$3:AL135,$D136)=0,$D136,""),""))</f>
        <v/>
      </c>
      <c r="AM136" s="1" t="str">
        <f aca="false">IF(E136="","",IF(AND($C136='Oneri di Urbanizzazione'!$E$49,$D136='Oneri di Urbanizzazione'!$E$51),IF(COUNTIF(AM$3:AM135,$E136)=0,$E136,""),""))</f>
        <v/>
      </c>
      <c r="AN136" s="1" t="str">
        <f aca="false">IF(F136="","",IF(AND($C136='Oneri di Urbanizzazione'!$E$49,$D136='Oneri di Urbanizzazione'!$E$51,$E136='Oneri di Urbanizzazione'!$E$53),IF(COUNTIF(AN$3:AN135,$F136)=0,$F136,""),""))</f>
        <v/>
      </c>
    </row>
    <row r="137" customFormat="false" ht="12.75" hidden="false" customHeight="false" outlineLevel="0" collapsed="false">
      <c r="B137" s="1075" t="str">
        <f aca="false">C137&amp;D137&amp;E137</f>
        <v>Lettera h) - trasporto di persone e merciRistrutturazione EdiliziaZona omogenea E</v>
      </c>
      <c r="C137" s="1001" t="s">
        <v>16849</v>
      </c>
      <c r="D137" s="1001" t="s">
        <v>527</v>
      </c>
      <c r="E137" s="1001" t="s">
        <v>16840</v>
      </c>
      <c r="F137" s="1001"/>
      <c r="G137" s="1001"/>
      <c r="H137" s="1001"/>
      <c r="I137" s="978" t="n">
        <v>0.5</v>
      </c>
      <c r="J137" s="978"/>
      <c r="V137" s="1" t="n">
        <f aca="false">+V136+1</f>
        <v>115</v>
      </c>
      <c r="W137" s="978" t="str">
        <f aca="false">IFERROR(VLOOKUP($V136,AD:AK,8,FALSE()),"")</f>
        <v/>
      </c>
      <c r="X137" s="978" t="str">
        <f aca="false">IFERROR(VLOOKUP($V137,AE:AL,8,FALSE()),"")</f>
        <v/>
      </c>
      <c r="Y137" s="978" t="str">
        <f aca="false">IFERROR(VLOOKUP($V137,AF:AM,8,FALSE()),"")</f>
        <v/>
      </c>
      <c r="Z137" s="978" t="str">
        <f aca="false">IFERROR(VLOOKUP($V137,AG:AN,8,FALSE()),"")</f>
        <v/>
      </c>
      <c r="AA137" s="978" t="str">
        <f aca="false">IFERROR(VLOOKUP($V137,AH:AO,8,FALSE()),"")</f>
        <v/>
      </c>
      <c r="AB137" s="978" t="str">
        <f aca="false">IFERROR(VLOOKUP($V137,AI:AP,8,FALSE()),"")</f>
        <v/>
      </c>
      <c r="AD137" s="1" t="str">
        <f aca="false">IF(AK137&lt;&gt;"",MAX(AD$3:AD136)+1,"")</f>
        <v/>
      </c>
      <c r="AE137" s="1" t="str">
        <f aca="false">IF(AL137&lt;&gt;"",MAX(AE$3:AE136)+1,"")</f>
        <v/>
      </c>
      <c r="AF137" s="1" t="str">
        <f aca="false">IF(AM137&lt;&gt;"",MAX(AF$3:AF136)+1,"")</f>
        <v/>
      </c>
      <c r="AG137" s="1" t="str">
        <f aca="false">IF(AN137&lt;&gt;"",MAX(AG$3:AG136)+1,"")</f>
        <v/>
      </c>
      <c r="AH137" s="1" t="str">
        <f aca="false">IF(AO137&lt;&gt;"",MAX(AH$3:AH136)+1,"")</f>
        <v/>
      </c>
      <c r="AI137" s="1" t="str">
        <f aca="false">IF(AP137&lt;&gt;"",MAX(AI$3:AI136)+1,"")</f>
        <v/>
      </c>
      <c r="AK137" s="1" t="str">
        <f aca="false">IF(C137="","",IF(COUNTIF($AK$3:AL136,C137)=0,C137,""))</f>
        <v/>
      </c>
      <c r="AL137" s="1" t="str">
        <f aca="false">IF(D137="","",IF($C137='Oneri di Urbanizzazione'!$E$49,IF(COUNTIF($AL$3:AL136,$D137)=0,$D137,""),""))</f>
        <v/>
      </c>
      <c r="AM137" s="1" t="str">
        <f aca="false">IF(E137="","",IF(AND($C137='Oneri di Urbanizzazione'!$E$49,$D137='Oneri di Urbanizzazione'!$E$51),IF(COUNTIF(AM$3:AM136,$E137)=0,$E137,""),""))</f>
        <v/>
      </c>
      <c r="AN137" s="1" t="str">
        <f aca="false">IF(F137="","",IF(AND($C137='Oneri di Urbanizzazione'!$E$49,$D137='Oneri di Urbanizzazione'!$E$51,$E137='Oneri di Urbanizzazione'!$E$53),IF(COUNTIF(AN$3:AN136,$F137)=0,$F137,""),""))</f>
        <v/>
      </c>
    </row>
    <row r="138" customFormat="false" ht="12.75" hidden="false" customHeight="false" outlineLevel="0" collapsed="false">
      <c r="B138" s="1075" t="str">
        <f aca="false">C138&amp;D138&amp;E138</f>
        <v>Lettera h) - trasporto di persone e merciNuova realizzazione ed AmpliamentoZona omogenea H</v>
      </c>
      <c r="C138" s="1001" t="s">
        <v>16849</v>
      </c>
      <c r="D138" s="1001" t="s">
        <v>342</v>
      </c>
      <c r="E138" s="1001" t="s">
        <v>16841</v>
      </c>
      <c r="F138" s="1001"/>
      <c r="G138" s="1001"/>
      <c r="H138" s="1001"/>
      <c r="I138" s="978" t="n">
        <v>0.6</v>
      </c>
      <c r="J138" s="978"/>
      <c r="V138" s="1" t="n">
        <f aca="false">+V137+1</f>
        <v>116</v>
      </c>
      <c r="W138" s="978" t="str">
        <f aca="false">IFERROR(VLOOKUP($V137,AD:AK,8,FALSE()),"")</f>
        <v/>
      </c>
      <c r="X138" s="978" t="str">
        <f aca="false">IFERROR(VLOOKUP($V138,AE:AL,8,FALSE()),"")</f>
        <v/>
      </c>
      <c r="Y138" s="978" t="str">
        <f aca="false">IFERROR(VLOOKUP($V138,AF:AM,8,FALSE()),"")</f>
        <v/>
      </c>
      <c r="Z138" s="978" t="str">
        <f aca="false">IFERROR(VLOOKUP($V138,AG:AN,8,FALSE()),"")</f>
        <v/>
      </c>
      <c r="AA138" s="978" t="str">
        <f aca="false">IFERROR(VLOOKUP($V138,AH:AO,8,FALSE()),"")</f>
        <v/>
      </c>
      <c r="AB138" s="978" t="str">
        <f aca="false">IFERROR(VLOOKUP($V138,AI:AP,8,FALSE()),"")</f>
        <v/>
      </c>
      <c r="AD138" s="1" t="str">
        <f aca="false">IF(AK138&lt;&gt;"",MAX(AD$3:AD137)+1,"")</f>
        <v/>
      </c>
      <c r="AE138" s="1" t="str">
        <f aca="false">IF(AL138&lt;&gt;"",MAX(AE$3:AE137)+1,"")</f>
        <v/>
      </c>
      <c r="AF138" s="1" t="str">
        <f aca="false">IF(AM138&lt;&gt;"",MAX(AF$3:AF137)+1,"")</f>
        <v/>
      </c>
      <c r="AG138" s="1" t="str">
        <f aca="false">IF(AN138&lt;&gt;"",MAX(AG$3:AG137)+1,"")</f>
        <v/>
      </c>
      <c r="AH138" s="1" t="str">
        <f aca="false">IF(AO138&lt;&gt;"",MAX(AH$3:AH137)+1,"")</f>
        <v/>
      </c>
      <c r="AI138" s="1" t="str">
        <f aca="false">IF(AP138&lt;&gt;"",MAX(AI$3:AI137)+1,"")</f>
        <v/>
      </c>
      <c r="AK138" s="1" t="str">
        <f aca="false">IF(C138="","",IF(COUNTIF($AK$3:AL137,C138)=0,C138,""))</f>
        <v/>
      </c>
      <c r="AL138" s="1" t="str">
        <f aca="false">IF(D138="","",IF($C138='Oneri di Urbanizzazione'!$E$49,IF(COUNTIF($AL$3:AL137,$D138)=0,$D138,""),""))</f>
        <v/>
      </c>
      <c r="AM138" s="1" t="str">
        <f aca="false">IF(E138="","",IF(AND($C138='Oneri di Urbanizzazione'!$E$49,$D138='Oneri di Urbanizzazione'!$E$51),IF(COUNTIF(AM$3:AM137,$E138)=0,$E138,""),""))</f>
        <v/>
      </c>
      <c r="AN138" s="1" t="str">
        <f aca="false">IF(F138="","",IF(AND($C138='Oneri di Urbanizzazione'!$E$49,$D138='Oneri di Urbanizzazione'!$E$51,$E138='Oneri di Urbanizzazione'!$E$53),IF(COUNTIF(AN$3:AN137,$F138)=0,$F138,""),""))</f>
        <v/>
      </c>
    </row>
    <row r="139" customFormat="false" ht="12.75" hidden="false" customHeight="false" outlineLevel="0" collapsed="false">
      <c r="B139" s="1075" t="str">
        <f aca="false">C139&amp;D139&amp;E139</f>
        <v>Lettera h) - trasporto di persone e merciRistrutturazione EdiliziaZona omogenea H</v>
      </c>
      <c r="C139" s="1001" t="s">
        <v>16849</v>
      </c>
      <c r="D139" s="1001" t="s">
        <v>527</v>
      </c>
      <c r="E139" s="1001" t="s">
        <v>16841</v>
      </c>
      <c r="F139" s="1001"/>
      <c r="G139" s="1001"/>
      <c r="H139" s="1001"/>
      <c r="I139" s="978" t="n">
        <v>0.5</v>
      </c>
      <c r="J139" s="978"/>
      <c r="V139" s="1" t="n">
        <f aca="false">+V138+1</f>
        <v>117</v>
      </c>
      <c r="W139" s="978" t="str">
        <f aca="false">IFERROR(VLOOKUP($V138,AD:AK,8,FALSE()),"")</f>
        <v/>
      </c>
      <c r="X139" s="978" t="str">
        <f aca="false">IFERROR(VLOOKUP($V139,AE:AL,8,FALSE()),"")</f>
        <v/>
      </c>
      <c r="Y139" s="978" t="str">
        <f aca="false">IFERROR(VLOOKUP($V139,AF:AM,8,FALSE()),"")</f>
        <v/>
      </c>
      <c r="Z139" s="978" t="str">
        <f aca="false">IFERROR(VLOOKUP($V139,AG:AN,8,FALSE()),"")</f>
        <v/>
      </c>
      <c r="AA139" s="978" t="str">
        <f aca="false">IFERROR(VLOOKUP($V139,AH:AO,8,FALSE()),"")</f>
        <v/>
      </c>
      <c r="AB139" s="978" t="str">
        <f aca="false">IFERROR(VLOOKUP($V139,AI:AP,8,FALSE()),"")</f>
        <v/>
      </c>
      <c r="AD139" s="1" t="str">
        <f aca="false">IF(AK139&lt;&gt;"",MAX(AD$3:AD138)+1,"")</f>
        <v/>
      </c>
      <c r="AE139" s="1" t="str">
        <f aca="false">IF(AL139&lt;&gt;"",MAX(AE$3:AE138)+1,"")</f>
        <v/>
      </c>
      <c r="AF139" s="1" t="str">
        <f aca="false">IF(AM139&lt;&gt;"",MAX(AF$3:AF138)+1,"")</f>
        <v/>
      </c>
      <c r="AG139" s="1" t="str">
        <f aca="false">IF(AN139&lt;&gt;"",MAX(AG$3:AG138)+1,"")</f>
        <v/>
      </c>
      <c r="AH139" s="1" t="str">
        <f aca="false">IF(AO139&lt;&gt;"",MAX(AH$3:AH138)+1,"")</f>
        <v/>
      </c>
      <c r="AI139" s="1" t="str">
        <f aca="false">IF(AP139&lt;&gt;"",MAX(AI$3:AI138)+1,"")</f>
        <v/>
      </c>
      <c r="AK139" s="1" t="str">
        <f aca="false">IF(C139="","",IF(COUNTIF($AK$3:AL138,C139)=0,C139,""))</f>
        <v/>
      </c>
      <c r="AL139" s="1" t="str">
        <f aca="false">IF(D139="","",IF($C139='Oneri di Urbanizzazione'!$E$49,IF(COUNTIF($AL$3:AL138,$D139)=0,$D139,""),""))</f>
        <v/>
      </c>
      <c r="AM139" s="1" t="str">
        <f aca="false">IF(E139="","",IF(AND($C139='Oneri di Urbanizzazione'!$E$49,$D139='Oneri di Urbanizzazione'!$E$51),IF(COUNTIF(AM$3:AM138,$E139)=0,$E139,""),""))</f>
        <v/>
      </c>
      <c r="AN139" s="1" t="str">
        <f aca="false">IF(F139="","",IF(AND($C139='Oneri di Urbanizzazione'!$E$49,$D139='Oneri di Urbanizzazione'!$E$51,$E139='Oneri di Urbanizzazione'!$E$53),IF(COUNTIF(AN$3:AN138,$F139)=0,$F139,""),""))</f>
        <v/>
      </c>
    </row>
    <row r="140" customFormat="false" ht="12.75" hidden="false" customHeight="false" outlineLevel="0" collapsed="false">
      <c r="B140" s="1075" t="str">
        <f aca="false">C140&amp;D140&amp;E140</f>
        <v>Lettera h) - trasporto di persone e merciNuova realizzazione ed AmpliamentoZona omogenea a destinazione mista</v>
      </c>
      <c r="C140" s="1001" t="s">
        <v>16849</v>
      </c>
      <c r="D140" s="1001" t="s">
        <v>342</v>
      </c>
      <c r="E140" s="1001" t="s">
        <v>16842</v>
      </c>
      <c r="F140" s="1001"/>
      <c r="G140" s="1001"/>
      <c r="H140" s="1001"/>
      <c r="I140" s="978" t="n">
        <v>1</v>
      </c>
      <c r="J140" s="978"/>
      <c r="V140" s="1" t="n">
        <f aca="false">+V139+1</f>
        <v>118</v>
      </c>
      <c r="W140" s="978" t="str">
        <f aca="false">IFERROR(VLOOKUP($V139,AD:AK,8,FALSE()),"")</f>
        <v/>
      </c>
      <c r="X140" s="978" t="str">
        <f aca="false">IFERROR(VLOOKUP($V140,AE:AL,8,FALSE()),"")</f>
        <v/>
      </c>
      <c r="Y140" s="978" t="str">
        <f aca="false">IFERROR(VLOOKUP($V140,AF:AM,8,FALSE()),"")</f>
        <v/>
      </c>
      <c r="Z140" s="978" t="str">
        <f aca="false">IFERROR(VLOOKUP($V140,AG:AN,8,FALSE()),"")</f>
        <v/>
      </c>
      <c r="AA140" s="978" t="str">
        <f aca="false">IFERROR(VLOOKUP($V140,AH:AO,8,FALSE()),"")</f>
        <v/>
      </c>
      <c r="AB140" s="978" t="str">
        <f aca="false">IFERROR(VLOOKUP($V140,AI:AP,8,FALSE()),"")</f>
        <v/>
      </c>
      <c r="AD140" s="1" t="str">
        <f aca="false">IF(AK140&lt;&gt;"",MAX(AD$3:AD139)+1,"")</f>
        <v/>
      </c>
      <c r="AE140" s="1" t="str">
        <f aca="false">IF(AL140&lt;&gt;"",MAX(AE$3:AE139)+1,"")</f>
        <v/>
      </c>
      <c r="AF140" s="1" t="str">
        <f aca="false">IF(AM140&lt;&gt;"",MAX(AF$3:AF139)+1,"")</f>
        <v/>
      </c>
      <c r="AG140" s="1" t="str">
        <f aca="false">IF(AN140&lt;&gt;"",MAX(AG$3:AG139)+1,"")</f>
        <v/>
      </c>
      <c r="AH140" s="1" t="str">
        <f aca="false">IF(AO140&lt;&gt;"",MAX(AH$3:AH139)+1,"")</f>
        <v/>
      </c>
      <c r="AI140" s="1" t="str">
        <f aca="false">IF(AP140&lt;&gt;"",MAX(AI$3:AI139)+1,"")</f>
        <v/>
      </c>
      <c r="AK140" s="1" t="str">
        <f aca="false">IF(C140="","",IF(COUNTIF($AK$3:AL139,C140)=0,C140,""))</f>
        <v/>
      </c>
      <c r="AL140" s="1" t="str">
        <f aca="false">IF(D140="","",IF($C140='Oneri di Urbanizzazione'!$E$49,IF(COUNTIF($AL$3:AL139,$D140)=0,$D140,""),""))</f>
        <v/>
      </c>
      <c r="AM140" s="1" t="str">
        <f aca="false">IF(E140="","",IF(AND($C140='Oneri di Urbanizzazione'!$E$49,$D140='Oneri di Urbanizzazione'!$E$51),IF(COUNTIF(AM$3:AM139,$E140)=0,$E140,""),""))</f>
        <v/>
      </c>
      <c r="AN140" s="1" t="str">
        <f aca="false">IF(F140="","",IF(AND($C140='Oneri di Urbanizzazione'!$E$49,$D140='Oneri di Urbanizzazione'!$E$51,$E140='Oneri di Urbanizzazione'!$E$53),IF(COUNTIF(AN$3:AN139,$F140)=0,$F140,""),""))</f>
        <v/>
      </c>
    </row>
    <row r="141" customFormat="false" ht="12.75" hidden="false" customHeight="false" outlineLevel="0" collapsed="false">
      <c r="B141" s="1075" t="str">
        <f aca="false">C141&amp;D141&amp;E141</f>
        <v>Lettera h) - trasporto di persone e merciRistrutturazione EdiliziaZona omogenea a destinazione mista</v>
      </c>
      <c r="C141" s="1001" t="s">
        <v>16849</v>
      </c>
      <c r="D141" s="1001" t="s">
        <v>527</v>
      </c>
      <c r="E141" s="1001" t="s">
        <v>16842</v>
      </c>
      <c r="F141" s="1001"/>
      <c r="G141" s="1001"/>
      <c r="H141" s="1001"/>
      <c r="I141" s="978" t="n">
        <v>0.6</v>
      </c>
      <c r="J141" s="978"/>
      <c r="V141" s="1" t="n">
        <f aca="false">+V140+1</f>
        <v>119</v>
      </c>
      <c r="W141" s="978" t="str">
        <f aca="false">IFERROR(VLOOKUP($V140,AD:AK,8,FALSE()),"")</f>
        <v/>
      </c>
      <c r="X141" s="978" t="str">
        <f aca="false">IFERROR(VLOOKUP($V141,AE:AL,8,FALSE()),"")</f>
        <v/>
      </c>
      <c r="Y141" s="978" t="str">
        <f aca="false">IFERROR(VLOOKUP($V141,AF:AM,8,FALSE()),"")</f>
        <v/>
      </c>
      <c r="Z141" s="978" t="str">
        <f aca="false">IFERROR(VLOOKUP($V141,AG:AN,8,FALSE()),"")</f>
        <v/>
      </c>
      <c r="AA141" s="978" t="str">
        <f aca="false">IFERROR(VLOOKUP($V141,AH:AO,8,FALSE()),"")</f>
        <v/>
      </c>
      <c r="AB141" s="978" t="str">
        <f aca="false">IFERROR(VLOOKUP($V141,AI:AP,8,FALSE()),"")</f>
        <v/>
      </c>
      <c r="AD141" s="1" t="str">
        <f aca="false">IF(AK141&lt;&gt;"",MAX(AD$3:AD140)+1,"")</f>
        <v/>
      </c>
      <c r="AE141" s="1" t="str">
        <f aca="false">IF(AL141&lt;&gt;"",MAX(AE$3:AE140)+1,"")</f>
        <v/>
      </c>
      <c r="AF141" s="1" t="str">
        <f aca="false">IF(AM141&lt;&gt;"",MAX(AF$3:AF140)+1,"")</f>
        <v/>
      </c>
      <c r="AG141" s="1" t="str">
        <f aca="false">IF(AN141&lt;&gt;"",MAX(AG$3:AG140)+1,"")</f>
        <v/>
      </c>
      <c r="AH141" s="1" t="str">
        <f aca="false">IF(AO141&lt;&gt;"",MAX(AH$3:AH140)+1,"")</f>
        <v/>
      </c>
      <c r="AI141" s="1" t="str">
        <f aca="false">IF(AP141&lt;&gt;"",MAX(AI$3:AI140)+1,"")</f>
        <v/>
      </c>
      <c r="AK141" s="1" t="str">
        <f aca="false">IF(C141="","",IF(COUNTIF($AK$3:AL140,C141)=0,C141,""))</f>
        <v/>
      </c>
      <c r="AL141" s="1" t="str">
        <f aca="false">IF(D141="","",IF($C141='Oneri di Urbanizzazione'!$E$49,IF(COUNTIF($AL$3:AL140,$D141)=0,$D141,""),""))</f>
        <v/>
      </c>
      <c r="AM141" s="1" t="str">
        <f aca="false">IF(E141="","",IF(AND($C141='Oneri di Urbanizzazione'!$E$49,$D141='Oneri di Urbanizzazione'!$E$51),IF(COUNTIF(AM$3:AM140,$E141)=0,$E141,""),""))</f>
        <v/>
      </c>
      <c r="AN141" s="1" t="str">
        <f aca="false">IF(F141="","",IF(AND($C141='Oneri di Urbanizzazione'!$E$49,$D141='Oneri di Urbanizzazione'!$E$51,$E141='Oneri di Urbanizzazione'!$E$53),IF(COUNTIF(AN$3:AN140,$F141)=0,$F141,""),""))</f>
        <v/>
      </c>
    </row>
    <row r="142" customFormat="false" ht="12.75" hidden="false" customHeight="false" outlineLevel="0" collapsed="false">
      <c r="B142" s="1075" t="str">
        <f aca="false">C142&amp;D142&amp;E142</f>
        <v>Lettera i) - artigianaleNuova realizzazione ed AmpliamentoZona omogenea A</v>
      </c>
      <c r="C142" s="1001" t="s">
        <v>16850</v>
      </c>
      <c r="D142" s="1001" t="s">
        <v>342</v>
      </c>
      <c r="E142" s="1001" t="s">
        <v>16837</v>
      </c>
      <c r="F142" s="1001"/>
      <c r="G142" s="1001"/>
      <c r="H142" s="1001"/>
      <c r="I142" s="978" t="n">
        <v>0.5</v>
      </c>
      <c r="J142" s="978"/>
      <c r="V142" s="1" t="n">
        <f aca="false">+V141+1</f>
        <v>120</v>
      </c>
      <c r="W142" s="978" t="str">
        <f aca="false">IFERROR(VLOOKUP($V141,AD:AK,8,FALSE()),"")</f>
        <v/>
      </c>
      <c r="X142" s="978" t="str">
        <f aca="false">IFERROR(VLOOKUP($V142,AE:AL,8,FALSE()),"")</f>
        <v/>
      </c>
      <c r="Y142" s="978" t="str">
        <f aca="false">IFERROR(VLOOKUP($V142,AF:AM,8,FALSE()),"")</f>
        <v/>
      </c>
      <c r="Z142" s="978" t="str">
        <f aca="false">IFERROR(VLOOKUP($V142,AG:AN,8,FALSE()),"")</f>
        <v/>
      </c>
      <c r="AA142" s="978" t="str">
        <f aca="false">IFERROR(VLOOKUP($V142,AH:AO,8,FALSE()),"")</f>
        <v/>
      </c>
      <c r="AB142" s="978" t="str">
        <f aca="false">IFERROR(VLOOKUP($V142,AI:AP,8,FALSE()),"")</f>
        <v/>
      </c>
      <c r="AD142" s="1" t="n">
        <f aca="false">IF(AK142&lt;&gt;"",MAX(AD$3:AD141)+1,"")</f>
        <v>9</v>
      </c>
      <c r="AE142" s="1" t="str">
        <f aca="false">IF(AL142&lt;&gt;"",MAX(AE$3:AE141)+1,"")</f>
        <v/>
      </c>
      <c r="AF142" s="1" t="str">
        <f aca="false">IF(AM142&lt;&gt;"",MAX(AF$3:AF141)+1,"")</f>
        <v/>
      </c>
      <c r="AG142" s="1" t="str">
        <f aca="false">IF(AN142&lt;&gt;"",MAX(AG$3:AG141)+1,"")</f>
        <v/>
      </c>
      <c r="AH142" s="1" t="str">
        <f aca="false">IF(AO142&lt;&gt;"",MAX(AH$3:AH141)+1,"")</f>
        <v/>
      </c>
      <c r="AI142" s="1" t="str">
        <f aca="false">IF(AP142&lt;&gt;"",MAX(AI$3:AI141)+1,"")</f>
        <v/>
      </c>
      <c r="AK142" s="1" t="str">
        <f aca="false">IF(C142="","",IF(COUNTIF($AK$3:AL141,C142)=0,C142,""))</f>
        <v>Lettera i) - artigianale</v>
      </c>
      <c r="AL142" s="1" t="str">
        <f aca="false">IF(D142="","",IF($C142='Oneri di Urbanizzazione'!$E$49,IF(COUNTIF($AL$3:AL141,$D142)=0,$D142,""),""))</f>
        <v/>
      </c>
      <c r="AM142" s="1" t="str">
        <f aca="false">IF(E142="","",IF(AND($C142='Oneri di Urbanizzazione'!$E$49,$D142='Oneri di Urbanizzazione'!$E$51),IF(COUNTIF(AM$3:AM141,$E142)=0,$E142,""),""))</f>
        <v/>
      </c>
      <c r="AN142" s="1" t="str">
        <f aca="false">IF(F142="","",IF(AND($C142='Oneri di Urbanizzazione'!$E$49,$D142='Oneri di Urbanizzazione'!$E$51,$E142='Oneri di Urbanizzazione'!$E$53),IF(COUNTIF(AN$3:AN141,$F142)=0,$F142,""),""))</f>
        <v/>
      </c>
    </row>
    <row r="143" customFormat="false" ht="12.75" hidden="false" customHeight="false" outlineLevel="0" collapsed="false">
      <c r="B143" s="1075" t="str">
        <f aca="false">C143&amp;D143&amp;E143</f>
        <v>Lettera i) - artigianaleRistrutturazione EdiliziaZona omogenea A</v>
      </c>
      <c r="C143" s="1001" t="s">
        <v>16850</v>
      </c>
      <c r="D143" s="1001" t="s">
        <v>527</v>
      </c>
      <c r="E143" s="1001" t="s">
        <v>16837</v>
      </c>
      <c r="F143" s="1001"/>
      <c r="G143" s="1001"/>
      <c r="H143" s="1001"/>
      <c r="I143" s="978" t="n">
        <v>0.1</v>
      </c>
      <c r="J143" s="978"/>
      <c r="V143" s="1" t="n">
        <f aca="false">+V142+1</f>
        <v>121</v>
      </c>
      <c r="W143" s="978" t="str">
        <f aca="false">IFERROR(VLOOKUP($V142,AD:AK,8,FALSE()),"")</f>
        <v/>
      </c>
      <c r="X143" s="978" t="str">
        <f aca="false">IFERROR(VLOOKUP($V143,AE:AL,8,FALSE()),"")</f>
        <v/>
      </c>
      <c r="Y143" s="978" t="str">
        <f aca="false">IFERROR(VLOOKUP($V143,AF:AM,8,FALSE()),"")</f>
        <v/>
      </c>
      <c r="Z143" s="978" t="str">
        <f aca="false">IFERROR(VLOOKUP($V143,AG:AN,8,FALSE()),"")</f>
        <v/>
      </c>
      <c r="AA143" s="978" t="str">
        <f aca="false">IFERROR(VLOOKUP($V143,AH:AO,8,FALSE()),"")</f>
        <v/>
      </c>
      <c r="AB143" s="978" t="str">
        <f aca="false">IFERROR(VLOOKUP($V143,AI:AP,8,FALSE()),"")</f>
        <v/>
      </c>
      <c r="AD143" s="1" t="str">
        <f aca="false">IF(AK143&lt;&gt;"",MAX(AD$3:AD142)+1,"")</f>
        <v/>
      </c>
      <c r="AE143" s="1" t="str">
        <f aca="false">IF(AL143&lt;&gt;"",MAX(AE$3:AE142)+1,"")</f>
        <v/>
      </c>
      <c r="AF143" s="1" t="str">
        <f aca="false">IF(AM143&lt;&gt;"",MAX(AF$3:AF142)+1,"")</f>
        <v/>
      </c>
      <c r="AG143" s="1" t="str">
        <f aca="false">IF(AN143&lt;&gt;"",MAX(AG$3:AG142)+1,"")</f>
        <v/>
      </c>
      <c r="AH143" s="1" t="str">
        <f aca="false">IF(AO143&lt;&gt;"",MAX(AH$3:AH142)+1,"")</f>
        <v/>
      </c>
      <c r="AI143" s="1" t="str">
        <f aca="false">IF(AP143&lt;&gt;"",MAX(AI$3:AI142)+1,"")</f>
        <v/>
      </c>
      <c r="AK143" s="1" t="str">
        <f aca="false">IF(C143="","",IF(COUNTIF($AK$3:AL142,C143)=0,C143,""))</f>
        <v/>
      </c>
      <c r="AL143" s="1" t="str">
        <f aca="false">IF(D143="","",IF($C143='Oneri di Urbanizzazione'!$E$49,IF(COUNTIF($AL$3:AL142,$D143)=0,$D143,""),""))</f>
        <v/>
      </c>
      <c r="AM143" s="1" t="str">
        <f aca="false">IF(E143="","",IF(AND($C143='Oneri di Urbanizzazione'!$E$49,$D143='Oneri di Urbanizzazione'!$E$51),IF(COUNTIF(AM$3:AM142,$E143)=0,$E143,""),""))</f>
        <v/>
      </c>
      <c r="AN143" s="1" t="str">
        <f aca="false">IF(F143="","",IF(AND($C143='Oneri di Urbanizzazione'!$E$49,$D143='Oneri di Urbanizzazione'!$E$51,$E143='Oneri di Urbanizzazione'!$E$53),IF(COUNTIF(AN$3:AN142,$F143)=0,$F143,""),""))</f>
        <v/>
      </c>
    </row>
    <row r="144" customFormat="false" ht="12.75" hidden="false" customHeight="false" outlineLevel="0" collapsed="false">
      <c r="B144" s="1075" t="str">
        <f aca="false">C144&amp;D144&amp;E144</f>
        <v>Lettera i) - artigianaleNuova realizzazione ed AmpliamentoZona omogenea B</v>
      </c>
      <c r="C144" s="1001" t="s">
        <v>16850</v>
      </c>
      <c r="D144" s="1001" t="s">
        <v>342</v>
      </c>
      <c r="E144" s="1001" t="s">
        <v>16838</v>
      </c>
      <c r="F144" s="1001"/>
      <c r="G144" s="1001"/>
      <c r="H144" s="1001"/>
      <c r="I144" s="978" t="n">
        <v>0.5</v>
      </c>
      <c r="J144" s="978"/>
      <c r="V144" s="1" t="n">
        <f aca="false">+V143+1</f>
        <v>122</v>
      </c>
      <c r="W144" s="978" t="str">
        <f aca="false">IFERROR(VLOOKUP($V143,AD:AK,8,FALSE()),"")</f>
        <v/>
      </c>
      <c r="X144" s="978" t="str">
        <f aca="false">IFERROR(VLOOKUP($V144,AE:AL,8,FALSE()),"")</f>
        <v/>
      </c>
      <c r="Y144" s="978" t="str">
        <f aca="false">IFERROR(VLOOKUP($V144,AF:AM,8,FALSE()),"")</f>
        <v/>
      </c>
      <c r="Z144" s="978" t="str">
        <f aca="false">IFERROR(VLOOKUP($V144,AG:AN,8,FALSE()),"")</f>
        <v/>
      </c>
      <c r="AA144" s="978" t="str">
        <f aca="false">IFERROR(VLOOKUP($V144,AH:AO,8,FALSE()),"")</f>
        <v/>
      </c>
      <c r="AB144" s="978" t="str">
        <f aca="false">IFERROR(VLOOKUP($V144,AI:AP,8,FALSE()),"")</f>
        <v/>
      </c>
      <c r="AD144" s="1" t="str">
        <f aca="false">IF(AK144&lt;&gt;"",MAX(AD$3:AD143)+1,"")</f>
        <v/>
      </c>
      <c r="AE144" s="1" t="str">
        <f aca="false">IF(AL144&lt;&gt;"",MAX(AE$3:AE143)+1,"")</f>
        <v/>
      </c>
      <c r="AF144" s="1" t="str">
        <f aca="false">IF(AM144&lt;&gt;"",MAX(AF$3:AF143)+1,"")</f>
        <v/>
      </c>
      <c r="AG144" s="1" t="str">
        <f aca="false">IF(AN144&lt;&gt;"",MAX(AG$3:AG143)+1,"")</f>
        <v/>
      </c>
      <c r="AH144" s="1" t="str">
        <f aca="false">IF(AO144&lt;&gt;"",MAX(AH$3:AH143)+1,"")</f>
        <v/>
      </c>
      <c r="AI144" s="1" t="str">
        <f aca="false">IF(AP144&lt;&gt;"",MAX(AI$3:AI143)+1,"")</f>
        <v/>
      </c>
      <c r="AK144" s="1" t="str">
        <f aca="false">IF(C144="","",IF(COUNTIF($AK$3:AL143,C144)=0,C144,""))</f>
        <v/>
      </c>
      <c r="AL144" s="1" t="str">
        <f aca="false">IF(D144="","",IF($C144='Oneri di Urbanizzazione'!$E$49,IF(COUNTIF($AL$3:AL143,$D144)=0,$D144,""),""))</f>
        <v/>
      </c>
      <c r="AM144" s="1" t="str">
        <f aca="false">IF(E144="","",IF(AND($C144='Oneri di Urbanizzazione'!$E$49,$D144='Oneri di Urbanizzazione'!$E$51),IF(COUNTIF(AM$3:AM143,$E144)=0,$E144,""),""))</f>
        <v/>
      </c>
      <c r="AN144" s="1" t="str">
        <f aca="false">IF(F144="","",IF(AND($C144='Oneri di Urbanizzazione'!$E$49,$D144='Oneri di Urbanizzazione'!$E$51,$E144='Oneri di Urbanizzazione'!$E$53),IF(COUNTIF(AN$3:AN143,$F144)=0,$F144,""),""))</f>
        <v/>
      </c>
    </row>
    <row r="145" customFormat="false" ht="12.75" hidden="false" customHeight="false" outlineLevel="0" collapsed="false">
      <c r="B145" s="1075" t="str">
        <f aca="false">C145&amp;D145&amp;E145</f>
        <v>Lettera i) - artigianaleRistrutturazione EdiliziaZona omogenea B</v>
      </c>
      <c r="C145" s="1001" t="s">
        <v>16850</v>
      </c>
      <c r="D145" s="1001" t="s">
        <v>527</v>
      </c>
      <c r="E145" s="1001" t="s">
        <v>16838</v>
      </c>
      <c r="F145" s="1001"/>
      <c r="G145" s="1001"/>
      <c r="H145" s="1001"/>
      <c r="I145" s="978" t="n">
        <v>0.2</v>
      </c>
      <c r="J145" s="978"/>
      <c r="V145" s="1" t="n">
        <f aca="false">+V144+1</f>
        <v>123</v>
      </c>
      <c r="W145" s="978" t="str">
        <f aca="false">IFERROR(VLOOKUP($V144,AD:AK,8,FALSE()),"")</f>
        <v/>
      </c>
      <c r="X145" s="978" t="str">
        <f aca="false">IFERROR(VLOOKUP($V145,AE:AL,8,FALSE()),"")</f>
        <v/>
      </c>
      <c r="Y145" s="978" t="str">
        <f aca="false">IFERROR(VLOOKUP($V145,AF:AM,8,FALSE()),"")</f>
        <v/>
      </c>
      <c r="Z145" s="978" t="str">
        <f aca="false">IFERROR(VLOOKUP($V145,AG:AN,8,FALSE()),"")</f>
        <v/>
      </c>
      <c r="AA145" s="978" t="str">
        <f aca="false">IFERROR(VLOOKUP($V145,AH:AO,8,FALSE()),"")</f>
        <v/>
      </c>
      <c r="AB145" s="978" t="str">
        <f aca="false">IFERROR(VLOOKUP($V145,AI:AP,8,FALSE()),"")</f>
        <v/>
      </c>
      <c r="AD145" s="1" t="str">
        <f aca="false">IF(AK145&lt;&gt;"",MAX(AD$3:AD144)+1,"")</f>
        <v/>
      </c>
      <c r="AE145" s="1" t="str">
        <f aca="false">IF(AL145&lt;&gt;"",MAX(AE$3:AE144)+1,"")</f>
        <v/>
      </c>
      <c r="AF145" s="1" t="str">
        <f aca="false">IF(AM145&lt;&gt;"",MAX(AF$3:AF144)+1,"")</f>
        <v/>
      </c>
      <c r="AG145" s="1" t="str">
        <f aca="false">IF(AN145&lt;&gt;"",MAX(AG$3:AG144)+1,"")</f>
        <v/>
      </c>
      <c r="AH145" s="1" t="str">
        <f aca="false">IF(AO145&lt;&gt;"",MAX(AH$3:AH144)+1,"")</f>
        <v/>
      </c>
      <c r="AI145" s="1" t="str">
        <f aca="false">IF(AP145&lt;&gt;"",MAX(AI$3:AI144)+1,"")</f>
        <v/>
      </c>
      <c r="AK145" s="1" t="str">
        <f aca="false">IF(C145="","",IF(COUNTIF($AK$3:AL144,C145)=0,C145,""))</f>
        <v/>
      </c>
      <c r="AL145" s="1" t="str">
        <f aca="false">IF(D145="","",IF($C145='Oneri di Urbanizzazione'!$E$49,IF(COUNTIF($AL$3:AL144,$D145)=0,$D145,""),""))</f>
        <v/>
      </c>
      <c r="AM145" s="1" t="str">
        <f aca="false">IF(E145="","",IF(AND($C145='Oneri di Urbanizzazione'!$E$49,$D145='Oneri di Urbanizzazione'!$E$51),IF(COUNTIF(AM$3:AM144,$E145)=0,$E145,""),""))</f>
        <v/>
      </c>
      <c r="AN145" s="1" t="str">
        <f aca="false">IF(F145="","",IF(AND($C145='Oneri di Urbanizzazione'!$E$49,$D145='Oneri di Urbanizzazione'!$E$51,$E145='Oneri di Urbanizzazione'!$E$53),IF(COUNTIF(AN$3:AN144,$F145)=0,$F145,""),""))</f>
        <v/>
      </c>
    </row>
    <row r="146" customFormat="false" ht="12.75" hidden="false" customHeight="false" outlineLevel="0" collapsed="false">
      <c r="B146" s="1075" t="str">
        <f aca="false">C146&amp;D146&amp;E146</f>
        <v>Lettera i) - artigianaleNuova realizzazione ed AmpliamentoZona omogenea C</v>
      </c>
      <c r="C146" s="1001" t="s">
        <v>16850</v>
      </c>
      <c r="D146" s="1001" t="s">
        <v>342</v>
      </c>
      <c r="E146" s="1001" t="s">
        <v>16839</v>
      </c>
      <c r="F146" s="1001"/>
      <c r="G146" s="1001"/>
      <c r="H146" s="1001"/>
      <c r="I146" s="978" t="n">
        <v>1</v>
      </c>
      <c r="J146" s="978"/>
      <c r="V146" s="1" t="n">
        <f aca="false">+V145+1</f>
        <v>124</v>
      </c>
      <c r="W146" s="978" t="str">
        <f aca="false">IFERROR(VLOOKUP($V145,AD:AK,8,FALSE()),"")</f>
        <v/>
      </c>
      <c r="X146" s="978" t="str">
        <f aca="false">IFERROR(VLOOKUP($V146,AE:AL,8,FALSE()),"")</f>
        <v/>
      </c>
      <c r="Y146" s="978" t="str">
        <f aca="false">IFERROR(VLOOKUP($V146,AF:AM,8,FALSE()),"")</f>
        <v/>
      </c>
      <c r="Z146" s="978" t="str">
        <f aca="false">IFERROR(VLOOKUP($V146,AG:AN,8,FALSE()),"")</f>
        <v/>
      </c>
      <c r="AA146" s="978" t="str">
        <f aca="false">IFERROR(VLOOKUP($V146,AH:AO,8,FALSE()),"")</f>
        <v/>
      </c>
      <c r="AB146" s="978" t="str">
        <f aca="false">IFERROR(VLOOKUP($V146,AI:AP,8,FALSE()),"")</f>
        <v/>
      </c>
      <c r="AD146" s="1" t="str">
        <f aca="false">IF(AK146&lt;&gt;"",MAX(AD$3:AD145)+1,"")</f>
        <v/>
      </c>
      <c r="AE146" s="1" t="str">
        <f aca="false">IF(AL146&lt;&gt;"",MAX(AE$3:AE145)+1,"")</f>
        <v/>
      </c>
      <c r="AF146" s="1" t="str">
        <f aca="false">IF(AM146&lt;&gt;"",MAX(AF$3:AF145)+1,"")</f>
        <v/>
      </c>
      <c r="AG146" s="1" t="str">
        <f aca="false">IF(AN146&lt;&gt;"",MAX(AG$3:AG145)+1,"")</f>
        <v/>
      </c>
      <c r="AH146" s="1" t="str">
        <f aca="false">IF(AO146&lt;&gt;"",MAX(AH$3:AH145)+1,"")</f>
        <v/>
      </c>
      <c r="AI146" s="1" t="str">
        <f aca="false">IF(AP146&lt;&gt;"",MAX(AI$3:AI145)+1,"")</f>
        <v/>
      </c>
      <c r="AK146" s="1" t="str">
        <f aca="false">IF(C146="","",IF(COUNTIF($AK$3:AL145,C146)=0,C146,""))</f>
        <v/>
      </c>
      <c r="AL146" s="1" t="str">
        <f aca="false">IF(D146="","",IF($C146='Oneri di Urbanizzazione'!$E$49,IF(COUNTIF($AL$3:AL145,$D146)=0,$D146,""),""))</f>
        <v/>
      </c>
      <c r="AM146" s="1" t="str">
        <f aca="false">IF(E146="","",IF(AND($C146='Oneri di Urbanizzazione'!$E$49,$D146='Oneri di Urbanizzazione'!$E$51),IF(COUNTIF(AM$3:AM145,$E146)=0,$E146,""),""))</f>
        <v/>
      </c>
      <c r="AN146" s="1" t="str">
        <f aca="false">IF(F146="","",IF(AND($C146='Oneri di Urbanizzazione'!$E$49,$D146='Oneri di Urbanizzazione'!$E$51,$E146='Oneri di Urbanizzazione'!$E$53),IF(COUNTIF(AN$3:AN145,$F146)=0,$F146,""),""))</f>
        <v/>
      </c>
    </row>
    <row r="147" customFormat="false" ht="12.75" hidden="false" customHeight="false" outlineLevel="0" collapsed="false">
      <c r="B147" s="1075" t="str">
        <f aca="false">C147&amp;D147&amp;E147</f>
        <v>Lettera i) - artigianaleRistrutturazione EdiliziaZona omogenea C</v>
      </c>
      <c r="C147" s="1001" t="s">
        <v>16850</v>
      </c>
      <c r="D147" s="1001" t="s">
        <v>527</v>
      </c>
      <c r="E147" s="1001" t="s">
        <v>16839</v>
      </c>
      <c r="F147" s="1001"/>
      <c r="G147" s="1001"/>
      <c r="H147" s="1001"/>
      <c r="I147" s="978" t="n">
        <v>0.5</v>
      </c>
      <c r="J147" s="978"/>
      <c r="V147" s="1" t="n">
        <f aca="false">+V146+1</f>
        <v>125</v>
      </c>
      <c r="W147" s="978" t="str">
        <f aca="false">IFERROR(VLOOKUP($V146,AD:AK,8,FALSE()),"")</f>
        <v/>
      </c>
      <c r="X147" s="978" t="str">
        <f aca="false">IFERROR(VLOOKUP($V147,AE:AL,8,FALSE()),"")</f>
        <v/>
      </c>
      <c r="Y147" s="978" t="str">
        <f aca="false">IFERROR(VLOOKUP($V147,AF:AM,8,FALSE()),"")</f>
        <v/>
      </c>
      <c r="Z147" s="978" t="str">
        <f aca="false">IFERROR(VLOOKUP($V147,AG:AN,8,FALSE()),"")</f>
        <v/>
      </c>
      <c r="AA147" s="978" t="str">
        <f aca="false">IFERROR(VLOOKUP($V147,AH:AO,8,FALSE()),"")</f>
        <v/>
      </c>
      <c r="AB147" s="978" t="str">
        <f aca="false">IFERROR(VLOOKUP($V147,AI:AP,8,FALSE()),"")</f>
        <v/>
      </c>
      <c r="AD147" s="1" t="str">
        <f aca="false">IF(AK147&lt;&gt;"",MAX(AD$3:AD146)+1,"")</f>
        <v/>
      </c>
      <c r="AE147" s="1" t="str">
        <f aca="false">IF(AL147&lt;&gt;"",MAX(AE$3:AE146)+1,"")</f>
        <v/>
      </c>
      <c r="AF147" s="1" t="str">
        <f aca="false">IF(AM147&lt;&gt;"",MAX(AF$3:AF146)+1,"")</f>
        <v/>
      </c>
      <c r="AG147" s="1" t="str">
        <f aca="false">IF(AN147&lt;&gt;"",MAX(AG$3:AG146)+1,"")</f>
        <v/>
      </c>
      <c r="AH147" s="1" t="str">
        <f aca="false">IF(AO147&lt;&gt;"",MAX(AH$3:AH146)+1,"")</f>
        <v/>
      </c>
      <c r="AI147" s="1" t="str">
        <f aca="false">IF(AP147&lt;&gt;"",MAX(AI$3:AI146)+1,"")</f>
        <v/>
      </c>
      <c r="AK147" s="1" t="str">
        <f aca="false">IF(C147="","",IF(COUNTIF($AK$3:AL146,C147)=0,C147,""))</f>
        <v/>
      </c>
      <c r="AL147" s="1" t="str">
        <f aca="false">IF(D147="","",IF($C147='Oneri di Urbanizzazione'!$E$49,IF(COUNTIF($AL$3:AL146,$D147)=0,$D147,""),""))</f>
        <v/>
      </c>
      <c r="AM147" s="1" t="str">
        <f aca="false">IF(E147="","",IF(AND($C147='Oneri di Urbanizzazione'!$E$49,$D147='Oneri di Urbanizzazione'!$E$51),IF(COUNTIF(AM$3:AM146,$E147)=0,$E147,""),""))</f>
        <v/>
      </c>
      <c r="AN147" s="1" t="str">
        <f aca="false">IF(F147="","",IF(AND($C147='Oneri di Urbanizzazione'!$E$49,$D147='Oneri di Urbanizzazione'!$E$51,$E147='Oneri di Urbanizzazione'!$E$53),IF(COUNTIF(AN$3:AN146,$F147)=0,$F147,""),""))</f>
        <v/>
      </c>
    </row>
    <row r="148" customFormat="false" ht="12.75" hidden="false" customHeight="false" outlineLevel="0" collapsed="false">
      <c r="B148" s="1075" t="str">
        <f aca="false">C148&amp;D148&amp;E148</f>
        <v>Lettera i) - artigianaleNuova realizzazione ed AmpliamentoZona omogenea D</v>
      </c>
      <c r="C148" s="1001" t="s">
        <v>16850</v>
      </c>
      <c r="D148" s="1001" t="s">
        <v>342</v>
      </c>
      <c r="E148" s="1001" t="s">
        <v>343</v>
      </c>
      <c r="F148" s="1001"/>
      <c r="G148" s="1001"/>
      <c r="H148" s="1001"/>
      <c r="I148" s="978" t="n">
        <v>0.5</v>
      </c>
      <c r="J148" s="978"/>
      <c r="V148" s="1" t="n">
        <f aca="false">+V147+1</f>
        <v>126</v>
      </c>
      <c r="W148" s="978" t="str">
        <f aca="false">IFERROR(VLOOKUP($V147,AD:AK,8,FALSE()),"")</f>
        <v/>
      </c>
      <c r="X148" s="978" t="str">
        <f aca="false">IFERROR(VLOOKUP($V148,AE:AL,8,FALSE()),"")</f>
        <v/>
      </c>
      <c r="Y148" s="978" t="str">
        <f aca="false">IFERROR(VLOOKUP($V148,AF:AM,8,FALSE()),"")</f>
        <v/>
      </c>
      <c r="Z148" s="978" t="str">
        <f aca="false">IFERROR(VLOOKUP($V148,AG:AN,8,FALSE()),"")</f>
        <v/>
      </c>
      <c r="AA148" s="978" t="str">
        <f aca="false">IFERROR(VLOOKUP($V148,AH:AO,8,FALSE()),"")</f>
        <v/>
      </c>
      <c r="AB148" s="978" t="str">
        <f aca="false">IFERROR(VLOOKUP($V148,AI:AP,8,FALSE()),"")</f>
        <v/>
      </c>
      <c r="AD148" s="1" t="str">
        <f aca="false">IF(AK148&lt;&gt;"",MAX(AD$3:AD147)+1,"")</f>
        <v/>
      </c>
      <c r="AE148" s="1" t="str">
        <f aca="false">IF(AL148&lt;&gt;"",MAX(AE$3:AE147)+1,"")</f>
        <v/>
      </c>
      <c r="AF148" s="1" t="str">
        <f aca="false">IF(AM148&lt;&gt;"",MAX(AF$3:AF147)+1,"")</f>
        <v/>
      </c>
      <c r="AG148" s="1" t="str">
        <f aca="false">IF(AN148&lt;&gt;"",MAX(AG$3:AG147)+1,"")</f>
        <v/>
      </c>
      <c r="AH148" s="1" t="str">
        <f aca="false">IF(AO148&lt;&gt;"",MAX(AH$3:AH147)+1,"")</f>
        <v/>
      </c>
      <c r="AI148" s="1" t="str">
        <f aca="false">IF(AP148&lt;&gt;"",MAX(AI$3:AI147)+1,"")</f>
        <v/>
      </c>
      <c r="AK148" s="1" t="str">
        <f aca="false">IF(C148="","",IF(COUNTIF($AK$3:AL147,C148)=0,C148,""))</f>
        <v/>
      </c>
      <c r="AL148" s="1" t="str">
        <f aca="false">IF(D148="","",IF($C148='Oneri di Urbanizzazione'!$E$49,IF(COUNTIF($AL$3:AL147,$D148)=0,$D148,""),""))</f>
        <v/>
      </c>
      <c r="AM148" s="1" t="str">
        <f aca="false">IF(E148="","",IF(AND($C148='Oneri di Urbanizzazione'!$E$49,$D148='Oneri di Urbanizzazione'!$E$51),IF(COUNTIF(AM$3:AM147,$E148)=0,$E148,""),""))</f>
        <v/>
      </c>
      <c r="AN148" s="1" t="str">
        <f aca="false">IF(F148="","",IF(AND($C148='Oneri di Urbanizzazione'!$E$49,$D148='Oneri di Urbanizzazione'!$E$51,$E148='Oneri di Urbanizzazione'!$E$53),IF(COUNTIF(AN$3:AN147,$F148)=0,$F148,""),""))</f>
        <v/>
      </c>
    </row>
    <row r="149" customFormat="false" ht="12.75" hidden="false" customHeight="false" outlineLevel="0" collapsed="false">
      <c r="B149" s="1075" t="str">
        <f aca="false">C149&amp;D149&amp;E149</f>
        <v>Lettera i) - artigianaleRistrutturazione EdiliziaZona omogenea D</v>
      </c>
      <c r="C149" s="1001" t="s">
        <v>16850</v>
      </c>
      <c r="D149" s="1001" t="s">
        <v>527</v>
      </c>
      <c r="E149" s="1001" t="s">
        <v>343</v>
      </c>
      <c r="F149" s="1001"/>
      <c r="G149" s="1001"/>
      <c r="H149" s="1001"/>
      <c r="I149" s="978" t="n">
        <v>0.2</v>
      </c>
      <c r="J149" s="978"/>
      <c r="V149" s="1" t="n">
        <f aca="false">+V148+1</f>
        <v>127</v>
      </c>
      <c r="W149" s="978" t="str">
        <f aca="false">IFERROR(VLOOKUP($V148,AD:AK,8,FALSE()),"")</f>
        <v/>
      </c>
      <c r="X149" s="978" t="str">
        <f aca="false">IFERROR(VLOOKUP($V149,AE:AL,8,FALSE()),"")</f>
        <v/>
      </c>
      <c r="Y149" s="978" t="str">
        <f aca="false">IFERROR(VLOOKUP($V149,AF:AM,8,FALSE()),"")</f>
        <v/>
      </c>
      <c r="Z149" s="978" t="str">
        <f aca="false">IFERROR(VLOOKUP($V149,AG:AN,8,FALSE()),"")</f>
        <v/>
      </c>
      <c r="AA149" s="978" t="str">
        <f aca="false">IFERROR(VLOOKUP($V149,AH:AO,8,FALSE()),"")</f>
        <v/>
      </c>
      <c r="AB149" s="978" t="str">
        <f aca="false">IFERROR(VLOOKUP($V149,AI:AP,8,FALSE()),"")</f>
        <v/>
      </c>
      <c r="AD149" s="1" t="str">
        <f aca="false">IF(AK149&lt;&gt;"",MAX(AD$3:AD148)+1,"")</f>
        <v/>
      </c>
      <c r="AE149" s="1" t="str">
        <f aca="false">IF(AL149&lt;&gt;"",MAX(AE$3:AE148)+1,"")</f>
        <v/>
      </c>
      <c r="AF149" s="1" t="str">
        <f aca="false">IF(AM149&lt;&gt;"",MAX(AF$3:AF148)+1,"")</f>
        <v/>
      </c>
      <c r="AG149" s="1" t="str">
        <f aca="false">IF(AN149&lt;&gt;"",MAX(AG$3:AG148)+1,"")</f>
        <v/>
      </c>
      <c r="AH149" s="1" t="str">
        <f aca="false">IF(AO149&lt;&gt;"",MAX(AH$3:AH148)+1,"")</f>
        <v/>
      </c>
      <c r="AI149" s="1" t="str">
        <f aca="false">IF(AP149&lt;&gt;"",MAX(AI$3:AI148)+1,"")</f>
        <v/>
      </c>
      <c r="AK149" s="1" t="str">
        <f aca="false">IF(C149="","",IF(COUNTIF($AK$3:AL148,C149)=0,C149,""))</f>
        <v/>
      </c>
      <c r="AL149" s="1" t="str">
        <f aca="false">IF(D149="","",IF($C149='Oneri di Urbanizzazione'!$E$49,IF(COUNTIF($AL$3:AL148,$D149)=0,$D149,""),""))</f>
        <v/>
      </c>
      <c r="AM149" s="1" t="str">
        <f aca="false">IF(E149="","",IF(AND($C149='Oneri di Urbanizzazione'!$E$49,$D149='Oneri di Urbanizzazione'!$E$51),IF(COUNTIF(AM$3:AM148,$E149)=0,$E149,""),""))</f>
        <v/>
      </c>
      <c r="AN149" s="1" t="str">
        <f aca="false">IF(F149="","",IF(AND($C149='Oneri di Urbanizzazione'!$E$49,$D149='Oneri di Urbanizzazione'!$E$51,$E149='Oneri di Urbanizzazione'!$E$53),IF(COUNTIF(AN$3:AN148,$F149)=0,$F149,""),""))</f>
        <v/>
      </c>
    </row>
    <row r="150" customFormat="false" ht="12.75" hidden="false" customHeight="false" outlineLevel="0" collapsed="false">
      <c r="B150" s="1075" t="str">
        <f aca="false">C150&amp;D150&amp;E150</f>
        <v>Lettera i) - artigianaleNuova realizzazione ed AmpliamentoZona omogenea H</v>
      </c>
      <c r="C150" s="1001" t="s">
        <v>16850</v>
      </c>
      <c r="D150" s="1001" t="s">
        <v>342</v>
      </c>
      <c r="E150" s="1001" t="s">
        <v>16841</v>
      </c>
      <c r="F150" s="1001"/>
      <c r="G150" s="1001"/>
      <c r="H150" s="1001"/>
      <c r="I150" s="978" t="n">
        <v>0.6</v>
      </c>
      <c r="J150" s="978"/>
      <c r="V150" s="1" t="n">
        <f aca="false">+V149+1</f>
        <v>128</v>
      </c>
      <c r="W150" s="978" t="str">
        <f aca="false">IFERROR(VLOOKUP($V149,AD:AK,8,FALSE()),"")</f>
        <v/>
      </c>
      <c r="X150" s="978" t="str">
        <f aca="false">IFERROR(VLOOKUP($V150,AE:AL,8,FALSE()),"")</f>
        <v/>
      </c>
      <c r="Y150" s="978" t="str">
        <f aca="false">IFERROR(VLOOKUP($V150,AF:AM,8,FALSE()),"")</f>
        <v/>
      </c>
      <c r="Z150" s="978" t="str">
        <f aca="false">IFERROR(VLOOKUP($V150,AG:AN,8,FALSE()),"")</f>
        <v/>
      </c>
      <c r="AA150" s="978" t="str">
        <f aca="false">IFERROR(VLOOKUP($V150,AH:AO,8,FALSE()),"")</f>
        <v/>
      </c>
      <c r="AB150" s="978" t="str">
        <f aca="false">IFERROR(VLOOKUP($V150,AI:AP,8,FALSE()),"")</f>
        <v/>
      </c>
      <c r="AD150" s="1" t="str">
        <f aca="false">IF(AK150&lt;&gt;"",MAX(AD$3:AD149)+1,"")</f>
        <v/>
      </c>
      <c r="AE150" s="1" t="str">
        <f aca="false">IF(AL150&lt;&gt;"",MAX(AE$3:AE149)+1,"")</f>
        <v/>
      </c>
      <c r="AF150" s="1" t="str">
        <f aca="false">IF(AM150&lt;&gt;"",MAX(AF$3:AF149)+1,"")</f>
        <v/>
      </c>
      <c r="AG150" s="1" t="str">
        <f aca="false">IF(AN150&lt;&gt;"",MAX(AG$3:AG149)+1,"")</f>
        <v/>
      </c>
      <c r="AH150" s="1" t="str">
        <f aca="false">IF(AO150&lt;&gt;"",MAX(AH$3:AH149)+1,"")</f>
        <v/>
      </c>
      <c r="AI150" s="1" t="str">
        <f aca="false">IF(AP150&lt;&gt;"",MAX(AI$3:AI149)+1,"")</f>
        <v/>
      </c>
      <c r="AK150" s="1" t="str">
        <f aca="false">IF(C150="","",IF(COUNTIF($AK$3:AL149,C150)=0,C150,""))</f>
        <v/>
      </c>
      <c r="AL150" s="1" t="str">
        <f aca="false">IF(D150="","",IF($C150='Oneri di Urbanizzazione'!$E$49,IF(COUNTIF($AL$3:AL149,$D150)=0,$D150,""),""))</f>
        <v/>
      </c>
      <c r="AM150" s="1" t="str">
        <f aca="false">IF(E150="","",IF(AND($C150='Oneri di Urbanizzazione'!$E$49,$D150='Oneri di Urbanizzazione'!$E$51),IF(COUNTIF(AM$3:AM149,$E150)=0,$E150,""),""))</f>
        <v/>
      </c>
      <c r="AN150" s="1" t="str">
        <f aca="false">IF(F150="","",IF(AND($C150='Oneri di Urbanizzazione'!$E$49,$D150='Oneri di Urbanizzazione'!$E$51,$E150='Oneri di Urbanizzazione'!$E$53),IF(COUNTIF(AN$3:AN149,$F150)=0,$F150,""),""))</f>
        <v/>
      </c>
    </row>
    <row r="151" customFormat="false" ht="12.75" hidden="false" customHeight="false" outlineLevel="0" collapsed="false">
      <c r="B151" s="1075" t="str">
        <f aca="false">C151&amp;D151&amp;E151</f>
        <v>Lettera i) - artigianaleRistrutturazione EdiliziaZona omogenea H</v>
      </c>
      <c r="C151" s="1001" t="s">
        <v>16850</v>
      </c>
      <c r="D151" s="1001" t="s">
        <v>527</v>
      </c>
      <c r="E151" s="1001" t="s">
        <v>16841</v>
      </c>
      <c r="F151" s="1001"/>
      <c r="G151" s="1001"/>
      <c r="H151" s="1001"/>
      <c r="I151" s="978" t="n">
        <v>0.5</v>
      </c>
      <c r="J151" s="978"/>
      <c r="V151" s="1" t="n">
        <f aca="false">+V150+1</f>
        <v>129</v>
      </c>
      <c r="W151" s="978" t="str">
        <f aca="false">IFERROR(VLOOKUP($V150,AD:AK,8,FALSE()),"")</f>
        <v/>
      </c>
      <c r="X151" s="978" t="str">
        <f aca="false">IFERROR(VLOOKUP($V151,AE:AL,8,FALSE()),"")</f>
        <v/>
      </c>
      <c r="Y151" s="978" t="str">
        <f aca="false">IFERROR(VLOOKUP($V151,AF:AM,8,FALSE()),"")</f>
        <v/>
      </c>
      <c r="Z151" s="978" t="str">
        <f aca="false">IFERROR(VLOOKUP($V151,AG:AN,8,FALSE()),"")</f>
        <v/>
      </c>
      <c r="AA151" s="978" t="str">
        <f aca="false">IFERROR(VLOOKUP($V151,AH:AO,8,FALSE()),"")</f>
        <v/>
      </c>
      <c r="AB151" s="978" t="str">
        <f aca="false">IFERROR(VLOOKUP($V151,AI:AP,8,FALSE()),"")</f>
        <v/>
      </c>
      <c r="AD151" s="1" t="str">
        <f aca="false">IF(AK151&lt;&gt;"",MAX(AD$3:AD150)+1,"")</f>
        <v/>
      </c>
      <c r="AE151" s="1" t="str">
        <f aca="false">IF(AL151&lt;&gt;"",MAX(AE$3:AE150)+1,"")</f>
        <v/>
      </c>
      <c r="AF151" s="1" t="str">
        <f aca="false">IF(AM151&lt;&gt;"",MAX(AF$3:AF150)+1,"")</f>
        <v/>
      </c>
      <c r="AG151" s="1" t="str">
        <f aca="false">IF(AN151&lt;&gt;"",MAX(AG$3:AG150)+1,"")</f>
        <v/>
      </c>
      <c r="AH151" s="1" t="str">
        <f aca="false">IF(AO151&lt;&gt;"",MAX(AH$3:AH150)+1,"")</f>
        <v/>
      </c>
      <c r="AI151" s="1" t="str">
        <f aca="false">IF(AP151&lt;&gt;"",MAX(AI$3:AI150)+1,"")</f>
        <v/>
      </c>
      <c r="AK151" s="1" t="str">
        <f aca="false">IF(C151="","",IF(COUNTIF($AK$3:AL150,C151)=0,C151,""))</f>
        <v/>
      </c>
      <c r="AL151" s="1" t="str">
        <f aca="false">IF(D151="","",IF($C151='Oneri di Urbanizzazione'!$E$49,IF(COUNTIF($AL$3:AL150,$D151)=0,$D151,""),""))</f>
        <v/>
      </c>
      <c r="AM151" s="1" t="str">
        <f aca="false">IF(E151="","",IF(AND($C151='Oneri di Urbanizzazione'!$E$49,$D151='Oneri di Urbanizzazione'!$E$51),IF(COUNTIF(AM$3:AM150,$E151)=0,$E151,""),""))</f>
        <v/>
      </c>
      <c r="AN151" s="1" t="str">
        <f aca="false">IF(F151="","",IF(AND($C151='Oneri di Urbanizzazione'!$E$49,$D151='Oneri di Urbanizzazione'!$E$51,$E151='Oneri di Urbanizzazione'!$E$53),IF(COUNTIF(AN$3:AN150,$F151)=0,$F151,""),""))</f>
        <v/>
      </c>
    </row>
    <row r="152" customFormat="false" ht="12.75" hidden="false" customHeight="false" outlineLevel="0" collapsed="false">
      <c r="B152" s="1075" t="str">
        <f aca="false">C152&amp;D152&amp;E152</f>
        <v>Lettera i) - artigianaleNuova realizzazione ed AmpliamentoZona omogenea a destinazione mista</v>
      </c>
      <c r="C152" s="1001" t="s">
        <v>16850</v>
      </c>
      <c r="D152" s="1001" t="s">
        <v>342</v>
      </c>
      <c r="E152" s="1001" t="s">
        <v>16842</v>
      </c>
      <c r="F152" s="1001"/>
      <c r="G152" s="1001"/>
      <c r="H152" s="1001"/>
      <c r="I152" s="978" t="n">
        <v>1</v>
      </c>
      <c r="J152" s="978"/>
      <c r="V152" s="1" t="n">
        <f aca="false">+V151+1</f>
        <v>130</v>
      </c>
      <c r="W152" s="978" t="str">
        <f aca="false">IFERROR(VLOOKUP($V151,AD:AK,8,FALSE()),"")</f>
        <v/>
      </c>
      <c r="X152" s="978" t="str">
        <f aca="false">IFERROR(VLOOKUP($V152,AE:AL,8,FALSE()),"")</f>
        <v/>
      </c>
      <c r="Y152" s="978" t="str">
        <f aca="false">IFERROR(VLOOKUP($V152,AF:AM,8,FALSE()),"")</f>
        <v/>
      </c>
      <c r="Z152" s="978" t="str">
        <f aca="false">IFERROR(VLOOKUP($V152,AG:AN,8,FALSE()),"")</f>
        <v/>
      </c>
      <c r="AA152" s="978" t="str">
        <f aca="false">IFERROR(VLOOKUP($V152,AH:AO,8,FALSE()),"")</f>
        <v/>
      </c>
      <c r="AB152" s="978" t="str">
        <f aca="false">IFERROR(VLOOKUP($V152,AI:AP,8,FALSE()),"")</f>
        <v/>
      </c>
      <c r="AD152" s="1" t="str">
        <f aca="false">IF(AK152&lt;&gt;"",MAX(AD$3:AD151)+1,"")</f>
        <v/>
      </c>
      <c r="AE152" s="1" t="str">
        <f aca="false">IF(AL152&lt;&gt;"",MAX(AE$3:AE151)+1,"")</f>
        <v/>
      </c>
      <c r="AF152" s="1" t="str">
        <f aca="false">IF(AM152&lt;&gt;"",MAX(AF$3:AF151)+1,"")</f>
        <v/>
      </c>
      <c r="AG152" s="1" t="str">
        <f aca="false">IF(AN152&lt;&gt;"",MAX(AG$3:AG151)+1,"")</f>
        <v/>
      </c>
      <c r="AH152" s="1" t="str">
        <f aca="false">IF(AO152&lt;&gt;"",MAX(AH$3:AH151)+1,"")</f>
        <v/>
      </c>
      <c r="AI152" s="1" t="str">
        <f aca="false">IF(AP152&lt;&gt;"",MAX(AI$3:AI151)+1,"")</f>
        <v/>
      </c>
      <c r="AK152" s="1" t="str">
        <f aca="false">IF(C152="","",IF(COUNTIF($AK$3:AL151,C152)=0,C152,""))</f>
        <v/>
      </c>
      <c r="AL152" s="1" t="str">
        <f aca="false">IF(D152="","",IF($C152='Oneri di Urbanizzazione'!$E$49,IF(COUNTIF($AL$3:AL151,$D152)=0,$D152,""),""))</f>
        <v/>
      </c>
      <c r="AM152" s="1" t="str">
        <f aca="false">IF(E152="","",IF(AND($C152='Oneri di Urbanizzazione'!$E$49,$D152='Oneri di Urbanizzazione'!$E$51),IF(COUNTIF(AM$3:AM151,$E152)=0,$E152,""),""))</f>
        <v/>
      </c>
      <c r="AN152" s="1" t="str">
        <f aca="false">IF(F152="","",IF(AND($C152='Oneri di Urbanizzazione'!$E$49,$D152='Oneri di Urbanizzazione'!$E$51,$E152='Oneri di Urbanizzazione'!$E$53),IF(COUNTIF(AN$3:AN151,$F152)=0,$F152,""),""))</f>
        <v/>
      </c>
    </row>
    <row r="153" customFormat="false" ht="12.75" hidden="false" customHeight="false" outlineLevel="0" collapsed="false">
      <c r="B153" s="1075" t="str">
        <f aca="false">C153&amp;D153&amp;E153</f>
        <v>Lettera i) - artigianaleRistrutturazione EdiliziaZona omogenea a destinazione mista</v>
      </c>
      <c r="C153" s="1001" t="s">
        <v>16850</v>
      </c>
      <c r="D153" s="1001" t="s">
        <v>527</v>
      </c>
      <c r="E153" s="1001" t="s">
        <v>16842</v>
      </c>
      <c r="F153" s="1001"/>
      <c r="G153" s="1001"/>
      <c r="H153" s="1001"/>
      <c r="I153" s="978" t="n">
        <v>0.6</v>
      </c>
      <c r="J153" s="978"/>
      <c r="V153" s="1" t="n">
        <f aca="false">+V152+1</f>
        <v>131</v>
      </c>
      <c r="W153" s="978" t="str">
        <f aca="false">IFERROR(VLOOKUP($V152,AD:AK,8,FALSE()),"")</f>
        <v/>
      </c>
      <c r="X153" s="978" t="str">
        <f aca="false">IFERROR(VLOOKUP($V153,AE:AL,8,FALSE()),"")</f>
        <v/>
      </c>
      <c r="Y153" s="978" t="str">
        <f aca="false">IFERROR(VLOOKUP($V153,AF:AM,8,FALSE()),"")</f>
        <v/>
      </c>
      <c r="Z153" s="978" t="str">
        <f aca="false">IFERROR(VLOOKUP($V153,AG:AN,8,FALSE()),"")</f>
        <v/>
      </c>
      <c r="AA153" s="978" t="str">
        <f aca="false">IFERROR(VLOOKUP($V153,AH:AO,8,FALSE()),"")</f>
        <v/>
      </c>
      <c r="AB153" s="978" t="str">
        <f aca="false">IFERROR(VLOOKUP($V153,AI:AP,8,FALSE()),"")</f>
        <v/>
      </c>
      <c r="AD153" s="1" t="str">
        <f aca="false">IF(AK153&lt;&gt;"",MAX(AD$3:AD152)+1,"")</f>
        <v/>
      </c>
      <c r="AE153" s="1" t="str">
        <f aca="false">IF(AL153&lt;&gt;"",MAX(AE$3:AE152)+1,"")</f>
        <v/>
      </c>
      <c r="AF153" s="1" t="str">
        <f aca="false">IF(AM153&lt;&gt;"",MAX(AF$3:AF152)+1,"")</f>
        <v/>
      </c>
      <c r="AG153" s="1" t="str">
        <f aca="false">IF(AN153&lt;&gt;"",MAX(AG$3:AG152)+1,"")</f>
        <v/>
      </c>
      <c r="AH153" s="1" t="str">
        <f aca="false">IF(AO153&lt;&gt;"",MAX(AH$3:AH152)+1,"")</f>
        <v/>
      </c>
      <c r="AI153" s="1" t="str">
        <f aca="false">IF(AP153&lt;&gt;"",MAX(AI$3:AI152)+1,"")</f>
        <v/>
      </c>
      <c r="AK153" s="1" t="str">
        <f aca="false">IF(C153="","",IF(COUNTIF($AK$3:AL152,C153)=0,C153,""))</f>
        <v/>
      </c>
      <c r="AL153" s="1" t="str">
        <f aca="false">IF(D153="","",IF($C153='Oneri di Urbanizzazione'!$E$49,IF(COUNTIF($AL$3:AL152,$D153)=0,$D153,""),""))</f>
        <v/>
      </c>
      <c r="AM153" s="1" t="str">
        <f aca="false">IF(E153="","",IF(AND($C153='Oneri di Urbanizzazione'!$E$49,$D153='Oneri di Urbanizzazione'!$E$51),IF(COUNTIF(AM$3:AM152,$E153)=0,$E153,""),""))</f>
        <v/>
      </c>
      <c r="AN153" s="1" t="str">
        <f aca="false">IF(F153="","",IF(AND($C153='Oneri di Urbanizzazione'!$E$49,$D153='Oneri di Urbanizzazione'!$E$51,$E153='Oneri di Urbanizzazione'!$E$53),IF(COUNTIF(AN$3:AN152,$F153)=0,$F153,""),""))</f>
        <v/>
      </c>
    </row>
    <row r="154" customFormat="false" ht="12.75" hidden="false" customHeight="false" outlineLevel="0" collapsed="false">
      <c r="B154" s="1075" t="str">
        <f aca="false">C154&amp;D154&amp;E154</f>
        <v>Lettera i) - artigianaleNuova realizzazione ed AmpliamentoZona impropria</v>
      </c>
      <c r="C154" s="1001" t="s">
        <v>16850</v>
      </c>
      <c r="D154" s="1001" t="s">
        <v>342</v>
      </c>
      <c r="E154" s="1001" t="s">
        <v>16843</v>
      </c>
      <c r="F154" s="1001"/>
      <c r="G154" s="1001"/>
      <c r="H154" s="1001"/>
      <c r="I154" s="978" t="n">
        <v>2</v>
      </c>
      <c r="J154" s="978"/>
      <c r="V154" s="1" t="n">
        <f aca="false">+V153+1</f>
        <v>132</v>
      </c>
      <c r="W154" s="978" t="str">
        <f aca="false">IFERROR(VLOOKUP($V153,AD:AK,8,FALSE()),"")</f>
        <v/>
      </c>
      <c r="X154" s="978" t="str">
        <f aca="false">IFERROR(VLOOKUP($V154,AE:AL,8,FALSE()),"")</f>
        <v/>
      </c>
      <c r="Y154" s="978" t="str">
        <f aca="false">IFERROR(VLOOKUP($V154,AF:AM,8,FALSE()),"")</f>
        <v/>
      </c>
      <c r="Z154" s="978" t="str">
        <f aca="false">IFERROR(VLOOKUP($V154,AG:AN,8,FALSE()),"")</f>
        <v/>
      </c>
      <c r="AA154" s="978" t="str">
        <f aca="false">IFERROR(VLOOKUP($V154,AH:AO,8,FALSE()),"")</f>
        <v/>
      </c>
      <c r="AB154" s="978" t="str">
        <f aca="false">IFERROR(VLOOKUP($V154,AI:AP,8,FALSE()),"")</f>
        <v/>
      </c>
      <c r="AD154" s="1" t="str">
        <f aca="false">IF(AK154&lt;&gt;"",MAX(AD$3:AD153)+1,"")</f>
        <v/>
      </c>
      <c r="AE154" s="1" t="str">
        <f aca="false">IF(AL154&lt;&gt;"",MAX(AE$3:AE153)+1,"")</f>
        <v/>
      </c>
      <c r="AF154" s="1" t="str">
        <f aca="false">IF(AM154&lt;&gt;"",MAX(AF$3:AF153)+1,"")</f>
        <v/>
      </c>
      <c r="AG154" s="1" t="str">
        <f aca="false">IF(AN154&lt;&gt;"",MAX(AG$3:AG153)+1,"")</f>
        <v/>
      </c>
      <c r="AH154" s="1" t="str">
        <f aca="false">IF(AO154&lt;&gt;"",MAX(AH$3:AH153)+1,"")</f>
        <v/>
      </c>
      <c r="AI154" s="1" t="str">
        <f aca="false">IF(AP154&lt;&gt;"",MAX(AI$3:AI153)+1,"")</f>
        <v/>
      </c>
      <c r="AK154" s="1" t="str">
        <f aca="false">IF(C154="","",IF(COUNTIF($AK$3:AL153,C154)=0,C154,""))</f>
        <v/>
      </c>
      <c r="AL154" s="1" t="str">
        <f aca="false">IF(D154="","",IF($C154='Oneri di Urbanizzazione'!$E$49,IF(COUNTIF($AL$3:AL153,$D154)=0,$D154,""),""))</f>
        <v/>
      </c>
      <c r="AM154" s="1" t="str">
        <f aca="false">IF(E154="","",IF(AND($C154='Oneri di Urbanizzazione'!$E$49,$D154='Oneri di Urbanizzazione'!$E$51),IF(COUNTIF(AM$3:AM153,$E154)=0,$E154,""),""))</f>
        <v/>
      </c>
      <c r="AN154" s="1" t="str">
        <f aca="false">IF(F154="","",IF(AND($C154='Oneri di Urbanizzazione'!$E$49,$D154='Oneri di Urbanizzazione'!$E$51,$E154='Oneri di Urbanizzazione'!$E$53),IF(COUNTIF(AN$3:AN153,$F154)=0,$F154,""),""))</f>
        <v/>
      </c>
    </row>
    <row r="155" customFormat="false" ht="12.75" hidden="false" customHeight="false" outlineLevel="0" collapsed="false">
      <c r="B155" s="1075" t="str">
        <f aca="false">C155&amp;D155&amp;E155</f>
        <v>Lettera i) - artigianaleRistrutturazione EdiliziaZona impropria</v>
      </c>
      <c r="C155" s="1001" t="s">
        <v>16850</v>
      </c>
      <c r="D155" s="1001" t="s">
        <v>527</v>
      </c>
      <c r="E155" s="1001" t="s">
        <v>16843</v>
      </c>
      <c r="F155" s="1001"/>
      <c r="G155" s="1001"/>
      <c r="H155" s="1001"/>
      <c r="I155" s="978" t="n">
        <v>1.5</v>
      </c>
      <c r="J155" s="978"/>
      <c r="V155" s="1" t="n">
        <f aca="false">+V154+1</f>
        <v>133</v>
      </c>
      <c r="W155" s="978" t="str">
        <f aca="false">IFERROR(VLOOKUP($V154,AD:AK,8,FALSE()),"")</f>
        <v/>
      </c>
      <c r="X155" s="978" t="str">
        <f aca="false">IFERROR(VLOOKUP($V155,AE:AL,8,FALSE()),"")</f>
        <v/>
      </c>
      <c r="Y155" s="978" t="str">
        <f aca="false">IFERROR(VLOOKUP($V155,AF:AM,8,FALSE()),"")</f>
        <v/>
      </c>
      <c r="Z155" s="978" t="str">
        <f aca="false">IFERROR(VLOOKUP($V155,AG:AN,8,FALSE()),"")</f>
        <v/>
      </c>
      <c r="AA155" s="978" t="str">
        <f aca="false">IFERROR(VLOOKUP($V155,AH:AO,8,FALSE()),"")</f>
        <v/>
      </c>
      <c r="AB155" s="978" t="str">
        <f aca="false">IFERROR(VLOOKUP($V155,AI:AP,8,FALSE()),"")</f>
        <v/>
      </c>
      <c r="AD155" s="1" t="str">
        <f aca="false">IF(AK155&lt;&gt;"",MAX(AD$3:AD154)+1,"")</f>
        <v/>
      </c>
      <c r="AE155" s="1" t="str">
        <f aca="false">IF(AL155&lt;&gt;"",MAX(AE$3:AE154)+1,"")</f>
        <v/>
      </c>
      <c r="AF155" s="1" t="str">
        <f aca="false">IF(AM155&lt;&gt;"",MAX(AF$3:AF154)+1,"")</f>
        <v/>
      </c>
      <c r="AG155" s="1" t="str">
        <f aca="false">IF(AN155&lt;&gt;"",MAX(AG$3:AG154)+1,"")</f>
        <v/>
      </c>
      <c r="AH155" s="1" t="str">
        <f aca="false">IF(AO155&lt;&gt;"",MAX(AH$3:AH154)+1,"")</f>
        <v/>
      </c>
      <c r="AI155" s="1" t="str">
        <f aca="false">IF(AP155&lt;&gt;"",MAX(AI$3:AI154)+1,"")</f>
        <v/>
      </c>
      <c r="AK155" s="1" t="str">
        <f aca="false">IF(C155="","",IF(COUNTIF($AK$3:AL154,C155)=0,C155,""))</f>
        <v/>
      </c>
      <c r="AL155" s="1" t="str">
        <f aca="false">IF(D155="","",IF($C155='Oneri di Urbanizzazione'!$E$49,IF(COUNTIF($AL$3:AL154,$D155)=0,$D155,""),""))</f>
        <v/>
      </c>
      <c r="AM155" s="1" t="str">
        <f aca="false">IF(E155="","",IF(AND($C155='Oneri di Urbanizzazione'!$E$49,$D155='Oneri di Urbanizzazione'!$E$51),IF(COUNTIF(AM$3:AM154,$E155)=0,$E155,""),""))</f>
        <v/>
      </c>
      <c r="AN155" s="1" t="str">
        <f aca="false">IF(F155="","",IF(AND($C155='Oneri di Urbanizzazione'!$E$49,$D155='Oneri di Urbanizzazione'!$E$51,$E155='Oneri di Urbanizzazione'!$E$53),IF(COUNTIF(AN$3:AN154,$F155)=0,$F155,""),""))</f>
        <v/>
      </c>
    </row>
    <row r="156" customFormat="false" ht="12.75" hidden="false" customHeight="false" outlineLevel="0" collapsed="false">
      <c r="B156" s="1075" t="str">
        <f aca="false">C156&amp;D156&amp;E156</f>
        <v>Lettera j) - industrialeNuova realizzazione ed AmpliamentoZona omogenea D</v>
      </c>
      <c r="C156" s="1001" t="s">
        <v>16851</v>
      </c>
      <c r="D156" s="1001" t="s">
        <v>342</v>
      </c>
      <c r="E156" s="1001" t="s">
        <v>343</v>
      </c>
      <c r="F156" s="1001"/>
      <c r="G156" s="1001"/>
      <c r="H156" s="1001"/>
      <c r="I156" s="978" t="n">
        <v>0.5</v>
      </c>
      <c r="J156" s="978"/>
      <c r="V156" s="1" t="n">
        <f aca="false">+V155+1</f>
        <v>134</v>
      </c>
      <c r="W156" s="978" t="str">
        <f aca="false">IFERROR(VLOOKUP($V155,AD:AK,8,FALSE()),"")</f>
        <v/>
      </c>
      <c r="X156" s="978" t="str">
        <f aca="false">IFERROR(VLOOKUP($V156,AE:AL,8,FALSE()),"")</f>
        <v/>
      </c>
      <c r="Y156" s="978" t="str">
        <f aca="false">IFERROR(VLOOKUP($V156,AF:AM,8,FALSE()),"")</f>
        <v/>
      </c>
      <c r="Z156" s="978" t="str">
        <f aca="false">IFERROR(VLOOKUP($V156,AG:AN,8,FALSE()),"")</f>
        <v/>
      </c>
      <c r="AA156" s="978" t="str">
        <f aca="false">IFERROR(VLOOKUP($V156,AH:AO,8,FALSE()),"")</f>
        <v/>
      </c>
      <c r="AB156" s="978" t="str">
        <f aca="false">IFERROR(VLOOKUP($V156,AI:AP,8,FALSE()),"")</f>
        <v/>
      </c>
      <c r="AD156" s="1" t="n">
        <f aca="false">IF(AK156&lt;&gt;"",MAX(AD$3:AD155)+1,"")</f>
        <v>10</v>
      </c>
      <c r="AE156" s="1" t="str">
        <f aca="false">IF(AL156&lt;&gt;"",MAX(AE$3:AE155)+1,"")</f>
        <v/>
      </c>
      <c r="AF156" s="1" t="str">
        <f aca="false">IF(AM156&lt;&gt;"",MAX(AF$3:AF155)+1,"")</f>
        <v/>
      </c>
      <c r="AG156" s="1" t="str">
        <f aca="false">IF(AN156&lt;&gt;"",MAX(AG$3:AG155)+1,"")</f>
        <v/>
      </c>
      <c r="AH156" s="1" t="str">
        <f aca="false">IF(AO156&lt;&gt;"",MAX(AH$3:AH155)+1,"")</f>
        <v/>
      </c>
      <c r="AI156" s="1" t="str">
        <f aca="false">IF(AP156&lt;&gt;"",MAX(AI$3:AI155)+1,"")</f>
        <v/>
      </c>
      <c r="AK156" s="1" t="str">
        <f aca="false">IF(C156="","",IF(COUNTIF($AK$3:AL155,C156)=0,C156,""))</f>
        <v>Lettera j) - industriale</v>
      </c>
      <c r="AL156" s="1" t="str">
        <f aca="false">IF(D156="","",IF($C156='Oneri di Urbanizzazione'!$E$49,IF(COUNTIF($AL$3:AL155,$D156)=0,$D156,""),""))</f>
        <v/>
      </c>
      <c r="AM156" s="1" t="str">
        <f aca="false">IF(E156="","",IF(AND($C156='Oneri di Urbanizzazione'!$E$49,$D156='Oneri di Urbanizzazione'!$E$51),IF(COUNTIF(AM$3:AM155,$E156)=0,$E156,""),""))</f>
        <v/>
      </c>
      <c r="AN156" s="1" t="str">
        <f aca="false">IF(F156="","",IF(AND($C156='Oneri di Urbanizzazione'!$E$49,$D156='Oneri di Urbanizzazione'!$E$51,$E156='Oneri di Urbanizzazione'!$E$53),IF(COUNTIF(AN$3:AN155,$F156)=0,$F156,""),""))</f>
        <v/>
      </c>
    </row>
    <row r="157" customFormat="false" ht="12.75" hidden="false" customHeight="false" outlineLevel="0" collapsed="false">
      <c r="B157" s="1075" t="str">
        <f aca="false">C157&amp;D157&amp;E157</f>
        <v>Lettera j) - industrialeRistrutturazione EdiliziaZona omogenea D</v>
      </c>
      <c r="C157" s="1001" t="s">
        <v>16851</v>
      </c>
      <c r="D157" s="1001" t="s">
        <v>527</v>
      </c>
      <c r="E157" s="1001" t="s">
        <v>343</v>
      </c>
      <c r="F157" s="1001"/>
      <c r="G157" s="1001"/>
      <c r="H157" s="1001"/>
      <c r="I157" s="978" t="n">
        <v>0.2</v>
      </c>
      <c r="J157" s="978"/>
      <c r="V157" s="1" t="n">
        <f aca="false">+V156+1</f>
        <v>135</v>
      </c>
      <c r="W157" s="978" t="str">
        <f aca="false">IFERROR(VLOOKUP($V156,AD:AK,8,FALSE()),"")</f>
        <v/>
      </c>
      <c r="X157" s="978" t="str">
        <f aca="false">IFERROR(VLOOKUP($V157,AE:AL,8,FALSE()),"")</f>
        <v/>
      </c>
      <c r="Y157" s="978" t="str">
        <f aca="false">IFERROR(VLOOKUP($V157,AF:AM,8,FALSE()),"")</f>
        <v/>
      </c>
      <c r="Z157" s="978" t="str">
        <f aca="false">IFERROR(VLOOKUP($V157,AG:AN,8,FALSE()),"")</f>
        <v/>
      </c>
      <c r="AA157" s="978" t="str">
        <f aca="false">IFERROR(VLOOKUP($V157,AH:AO,8,FALSE()),"")</f>
        <v/>
      </c>
      <c r="AB157" s="978" t="str">
        <f aca="false">IFERROR(VLOOKUP($V157,AI:AP,8,FALSE()),"")</f>
        <v/>
      </c>
      <c r="AD157" s="1" t="str">
        <f aca="false">IF(AK157&lt;&gt;"",MAX(AD$3:AD156)+1,"")</f>
        <v/>
      </c>
      <c r="AE157" s="1" t="str">
        <f aca="false">IF(AL157&lt;&gt;"",MAX(AE$3:AE156)+1,"")</f>
        <v/>
      </c>
      <c r="AF157" s="1" t="str">
        <f aca="false">IF(AM157&lt;&gt;"",MAX(AF$3:AF156)+1,"")</f>
        <v/>
      </c>
      <c r="AG157" s="1" t="str">
        <f aca="false">IF(AN157&lt;&gt;"",MAX(AG$3:AG156)+1,"")</f>
        <v/>
      </c>
      <c r="AH157" s="1" t="str">
        <f aca="false">IF(AO157&lt;&gt;"",MAX(AH$3:AH156)+1,"")</f>
        <v/>
      </c>
      <c r="AI157" s="1" t="str">
        <f aca="false">IF(AP157&lt;&gt;"",MAX(AI$3:AI156)+1,"")</f>
        <v/>
      </c>
      <c r="AK157" s="1" t="str">
        <f aca="false">IF(C157="","",IF(COUNTIF($AK$3:AL156,C157)=0,C157,""))</f>
        <v/>
      </c>
      <c r="AL157" s="1" t="str">
        <f aca="false">IF(D157="","",IF($C157='Oneri di Urbanizzazione'!$E$49,IF(COUNTIF($AL$3:AL156,$D157)=0,$D157,""),""))</f>
        <v/>
      </c>
      <c r="AM157" s="1" t="str">
        <f aca="false">IF(E157="","",IF(AND($C157='Oneri di Urbanizzazione'!$E$49,$D157='Oneri di Urbanizzazione'!$E$51),IF(COUNTIF(AM$3:AM156,$E157)=0,$E157,""),""))</f>
        <v/>
      </c>
      <c r="AN157" s="1" t="str">
        <f aca="false">IF(F157="","",IF(AND($C157='Oneri di Urbanizzazione'!$E$49,$D157='Oneri di Urbanizzazione'!$E$51,$E157='Oneri di Urbanizzazione'!$E$53),IF(COUNTIF(AN$3:AN156,$F157)=0,$F157,""),""))</f>
        <v/>
      </c>
    </row>
    <row r="158" customFormat="false" ht="12.75" hidden="false" customHeight="false" outlineLevel="0" collapsed="false">
      <c r="B158" s="1075" t="str">
        <f aca="false">C158&amp;D158&amp;E158</f>
        <v>Lettera j) - industrialeNuova realizzazione ed AmpliamentoZona omogenea a destinazione mista</v>
      </c>
      <c r="C158" s="1001" t="s">
        <v>16851</v>
      </c>
      <c r="D158" s="1001" t="s">
        <v>342</v>
      </c>
      <c r="E158" s="1001" t="s">
        <v>16842</v>
      </c>
      <c r="F158" s="1001"/>
      <c r="G158" s="1001"/>
      <c r="H158" s="1001"/>
      <c r="I158" s="978" t="n">
        <v>1</v>
      </c>
      <c r="J158" s="978"/>
      <c r="V158" s="1" t="n">
        <f aca="false">+V157+1</f>
        <v>136</v>
      </c>
      <c r="W158" s="978" t="str">
        <f aca="false">IFERROR(VLOOKUP($V157,AD:AK,8,FALSE()),"")</f>
        <v/>
      </c>
      <c r="X158" s="978" t="str">
        <f aca="false">IFERROR(VLOOKUP($V158,AE:AL,8,FALSE()),"")</f>
        <v/>
      </c>
      <c r="Y158" s="978" t="str">
        <f aca="false">IFERROR(VLOOKUP($V158,AF:AM,8,FALSE()),"")</f>
        <v/>
      </c>
      <c r="Z158" s="978" t="str">
        <f aca="false">IFERROR(VLOOKUP($V158,AG:AN,8,FALSE()),"")</f>
        <v/>
      </c>
      <c r="AA158" s="978" t="str">
        <f aca="false">IFERROR(VLOOKUP($V158,AH:AO,8,FALSE()),"")</f>
        <v/>
      </c>
      <c r="AB158" s="978" t="str">
        <f aca="false">IFERROR(VLOOKUP($V158,AI:AP,8,FALSE()),"")</f>
        <v/>
      </c>
      <c r="AD158" s="1" t="str">
        <f aca="false">IF(AK158&lt;&gt;"",MAX(AD$3:AD157)+1,"")</f>
        <v/>
      </c>
      <c r="AE158" s="1" t="str">
        <f aca="false">IF(AL158&lt;&gt;"",MAX(AE$3:AE157)+1,"")</f>
        <v/>
      </c>
      <c r="AF158" s="1" t="str">
        <f aca="false">IF(AM158&lt;&gt;"",MAX(AF$3:AF157)+1,"")</f>
        <v/>
      </c>
      <c r="AG158" s="1" t="str">
        <f aca="false">IF(AN158&lt;&gt;"",MAX(AG$3:AG157)+1,"")</f>
        <v/>
      </c>
      <c r="AH158" s="1" t="str">
        <f aca="false">IF(AO158&lt;&gt;"",MAX(AH$3:AH157)+1,"")</f>
        <v/>
      </c>
      <c r="AI158" s="1" t="str">
        <f aca="false">IF(AP158&lt;&gt;"",MAX(AI$3:AI157)+1,"")</f>
        <v/>
      </c>
      <c r="AK158" s="1" t="str">
        <f aca="false">IF(C158="","",IF(COUNTIF($AK$3:AL157,C158)=0,C158,""))</f>
        <v/>
      </c>
      <c r="AL158" s="1" t="str">
        <f aca="false">IF(D158="","",IF($C158='Oneri di Urbanizzazione'!$E$49,IF(COUNTIF($AL$3:AL157,$D158)=0,$D158,""),""))</f>
        <v/>
      </c>
      <c r="AM158" s="1" t="str">
        <f aca="false">IF(E158="","",IF(AND($C158='Oneri di Urbanizzazione'!$E$49,$D158='Oneri di Urbanizzazione'!$E$51),IF(COUNTIF(AM$3:AM157,$E158)=0,$E158,""),""))</f>
        <v/>
      </c>
      <c r="AN158" s="1" t="str">
        <f aca="false">IF(F158="","",IF(AND($C158='Oneri di Urbanizzazione'!$E$49,$D158='Oneri di Urbanizzazione'!$E$51,$E158='Oneri di Urbanizzazione'!$E$53),IF(COUNTIF(AN$3:AN157,$F158)=0,$F158,""),""))</f>
        <v/>
      </c>
    </row>
    <row r="159" customFormat="false" ht="12.75" hidden="false" customHeight="false" outlineLevel="0" collapsed="false">
      <c r="B159" s="1075" t="str">
        <f aca="false">C159&amp;D159&amp;E159</f>
        <v>Lettera j) - industrialeRistrutturazione EdiliziaZona omogenea a destinazione mista</v>
      </c>
      <c r="C159" s="1001" t="s">
        <v>16851</v>
      </c>
      <c r="D159" s="1001" t="s">
        <v>527</v>
      </c>
      <c r="E159" s="1001" t="s">
        <v>16842</v>
      </c>
      <c r="F159" s="1001"/>
      <c r="G159" s="1001"/>
      <c r="H159" s="1001"/>
      <c r="I159" s="978" t="n">
        <v>0.6</v>
      </c>
      <c r="J159" s="978"/>
      <c r="V159" s="1" t="n">
        <f aca="false">+V158+1</f>
        <v>137</v>
      </c>
      <c r="W159" s="978" t="str">
        <f aca="false">IFERROR(VLOOKUP($V158,AD:AK,8,FALSE()),"")</f>
        <v/>
      </c>
      <c r="X159" s="978" t="str">
        <f aca="false">IFERROR(VLOOKUP($V159,AE:AL,8,FALSE()),"")</f>
        <v/>
      </c>
      <c r="Y159" s="978" t="str">
        <f aca="false">IFERROR(VLOOKUP($V159,AF:AM,8,FALSE()),"")</f>
        <v/>
      </c>
      <c r="Z159" s="978" t="str">
        <f aca="false">IFERROR(VLOOKUP($V159,AG:AN,8,FALSE()),"")</f>
        <v/>
      </c>
      <c r="AA159" s="978" t="str">
        <f aca="false">IFERROR(VLOOKUP($V159,AH:AO,8,FALSE()),"")</f>
        <v/>
      </c>
      <c r="AB159" s="978" t="str">
        <f aca="false">IFERROR(VLOOKUP($V159,AI:AP,8,FALSE()),"")</f>
        <v/>
      </c>
      <c r="AD159" s="1" t="str">
        <f aca="false">IF(AK159&lt;&gt;"",MAX(AD$3:AD158)+1,"")</f>
        <v/>
      </c>
      <c r="AE159" s="1" t="str">
        <f aca="false">IF(AL159&lt;&gt;"",MAX(AE$3:AE158)+1,"")</f>
        <v/>
      </c>
      <c r="AF159" s="1" t="str">
        <f aca="false">IF(AM159&lt;&gt;"",MAX(AF$3:AF158)+1,"")</f>
        <v/>
      </c>
      <c r="AG159" s="1" t="str">
        <f aca="false">IF(AN159&lt;&gt;"",MAX(AG$3:AG158)+1,"")</f>
        <v/>
      </c>
      <c r="AH159" s="1" t="str">
        <f aca="false">IF(AO159&lt;&gt;"",MAX(AH$3:AH158)+1,"")</f>
        <v/>
      </c>
      <c r="AI159" s="1" t="str">
        <f aca="false">IF(AP159&lt;&gt;"",MAX(AI$3:AI158)+1,"")</f>
        <v/>
      </c>
      <c r="AK159" s="1" t="str">
        <f aca="false">IF(C159="","",IF(COUNTIF($AK$3:AL158,C159)=0,C159,""))</f>
        <v/>
      </c>
      <c r="AL159" s="1" t="str">
        <f aca="false">IF(D159="","",IF($C159='Oneri di Urbanizzazione'!$E$49,IF(COUNTIF($AL$3:AL158,$D159)=0,$D159,""),""))</f>
        <v/>
      </c>
      <c r="AM159" s="1" t="str">
        <f aca="false">IF(E159="","",IF(AND($C159='Oneri di Urbanizzazione'!$E$49,$D159='Oneri di Urbanizzazione'!$E$51),IF(COUNTIF(AM$3:AM158,$E159)=0,$E159,""),""))</f>
        <v/>
      </c>
      <c r="AN159" s="1" t="str">
        <f aca="false">IF(F159="","",IF(AND($C159='Oneri di Urbanizzazione'!$E$49,$D159='Oneri di Urbanizzazione'!$E$51,$E159='Oneri di Urbanizzazione'!$E$53),IF(COUNTIF(AN$3:AN158,$F159)=0,$F159,""),""))</f>
        <v/>
      </c>
    </row>
    <row r="160" customFormat="false" ht="12.75" hidden="false" customHeight="false" outlineLevel="0" collapsed="false">
      <c r="B160" s="1075" t="str">
        <f aca="false">C160&amp;D160&amp;E160</f>
        <v>Lettera j) - industrialeNuova realizzazione ed AmpliamentoZona impropria</v>
      </c>
      <c r="C160" s="1001" t="s">
        <v>16851</v>
      </c>
      <c r="D160" s="1001" t="s">
        <v>342</v>
      </c>
      <c r="E160" s="1001" t="s">
        <v>16843</v>
      </c>
      <c r="F160" s="1001"/>
      <c r="G160" s="1001"/>
      <c r="H160" s="1001"/>
      <c r="I160" s="978" t="n">
        <v>2</v>
      </c>
      <c r="J160" s="978"/>
      <c r="V160" s="1" t="n">
        <f aca="false">+V159+1</f>
        <v>138</v>
      </c>
      <c r="W160" s="978" t="str">
        <f aca="false">IFERROR(VLOOKUP($V159,AD:AK,8,FALSE()),"")</f>
        <v/>
      </c>
      <c r="X160" s="978" t="str">
        <f aca="false">IFERROR(VLOOKUP($V160,AE:AL,8,FALSE()),"")</f>
        <v/>
      </c>
      <c r="Y160" s="978" t="str">
        <f aca="false">IFERROR(VLOOKUP($V160,AF:AM,8,FALSE()),"")</f>
        <v/>
      </c>
      <c r="Z160" s="978" t="str">
        <f aca="false">IFERROR(VLOOKUP($V160,AG:AN,8,FALSE()),"")</f>
        <v/>
      </c>
      <c r="AA160" s="978" t="str">
        <f aca="false">IFERROR(VLOOKUP($V160,AH:AO,8,FALSE()),"")</f>
        <v/>
      </c>
      <c r="AB160" s="978" t="str">
        <f aca="false">IFERROR(VLOOKUP($V160,AI:AP,8,FALSE()),"")</f>
        <v/>
      </c>
      <c r="AD160" s="1" t="str">
        <f aca="false">IF(AK160&lt;&gt;"",MAX(AD$3:AD159)+1,"")</f>
        <v/>
      </c>
      <c r="AE160" s="1" t="str">
        <f aca="false">IF(AL160&lt;&gt;"",MAX(AE$3:AE159)+1,"")</f>
        <v/>
      </c>
      <c r="AF160" s="1" t="str">
        <f aca="false">IF(AM160&lt;&gt;"",MAX(AF$3:AF159)+1,"")</f>
        <v/>
      </c>
      <c r="AG160" s="1" t="str">
        <f aca="false">IF(AN160&lt;&gt;"",MAX(AG$3:AG159)+1,"")</f>
        <v/>
      </c>
      <c r="AH160" s="1" t="str">
        <f aca="false">IF(AO160&lt;&gt;"",MAX(AH$3:AH159)+1,"")</f>
        <v/>
      </c>
      <c r="AI160" s="1" t="str">
        <f aca="false">IF(AP160&lt;&gt;"",MAX(AI$3:AI159)+1,"")</f>
        <v/>
      </c>
      <c r="AK160" s="1" t="str">
        <f aca="false">IF(C160="","",IF(COUNTIF($AK$3:AL159,C160)=0,C160,""))</f>
        <v/>
      </c>
      <c r="AL160" s="1" t="str">
        <f aca="false">IF(D160="","",IF($C160='Oneri di Urbanizzazione'!$E$49,IF(COUNTIF($AL$3:AL159,$D160)=0,$D160,""),""))</f>
        <v/>
      </c>
      <c r="AM160" s="1" t="str">
        <f aca="false">IF(E160="","",IF(AND($C160='Oneri di Urbanizzazione'!$E$49,$D160='Oneri di Urbanizzazione'!$E$51),IF(COUNTIF(AM$3:AM159,$E160)=0,$E160,""),""))</f>
        <v/>
      </c>
      <c r="AN160" s="1" t="str">
        <f aca="false">IF(F160="","",IF(AND($C160='Oneri di Urbanizzazione'!$E$49,$D160='Oneri di Urbanizzazione'!$E$51,$E160='Oneri di Urbanizzazione'!$E$53),IF(COUNTIF(AN$3:AN159,$F160)=0,$F160,""),""))</f>
        <v/>
      </c>
    </row>
    <row r="161" customFormat="false" ht="12.75" hidden="false" customHeight="false" outlineLevel="0" collapsed="false">
      <c r="B161" s="1075" t="str">
        <f aca="false">C161&amp;D161&amp;E161</f>
        <v>Lettera j) - industrialeRistrutturazione EdiliziaZona impropria</v>
      </c>
      <c r="C161" s="1001" t="s">
        <v>16851</v>
      </c>
      <c r="D161" s="1001" t="s">
        <v>527</v>
      </c>
      <c r="E161" s="1001" t="s">
        <v>16843</v>
      </c>
      <c r="F161" s="1001"/>
      <c r="G161" s="1001"/>
      <c r="H161" s="1001"/>
      <c r="I161" s="978" t="n">
        <v>1.5</v>
      </c>
      <c r="J161" s="978"/>
      <c r="V161" s="1" t="n">
        <f aca="false">+V160+1</f>
        <v>139</v>
      </c>
      <c r="W161" s="978" t="str">
        <f aca="false">IFERROR(VLOOKUP($V160,AD:AK,8,FALSE()),"")</f>
        <v/>
      </c>
      <c r="X161" s="978" t="str">
        <f aca="false">IFERROR(VLOOKUP($V161,AE:AL,8,FALSE()),"")</f>
        <v/>
      </c>
      <c r="Y161" s="978" t="str">
        <f aca="false">IFERROR(VLOOKUP($V161,AF:AM,8,FALSE()),"")</f>
        <v/>
      </c>
      <c r="Z161" s="978" t="str">
        <f aca="false">IFERROR(VLOOKUP($V161,AG:AN,8,FALSE()),"")</f>
        <v/>
      </c>
      <c r="AA161" s="978" t="str">
        <f aca="false">IFERROR(VLOOKUP($V161,AH:AO,8,FALSE()),"")</f>
        <v/>
      </c>
      <c r="AB161" s="978" t="str">
        <f aca="false">IFERROR(VLOOKUP($V161,AI:AP,8,FALSE()),"")</f>
        <v/>
      </c>
      <c r="AD161" s="1" t="str">
        <f aca="false">IF(AK161&lt;&gt;"",MAX(AD$3:AD160)+1,"")</f>
        <v/>
      </c>
      <c r="AE161" s="1" t="str">
        <f aca="false">IF(AL161&lt;&gt;"",MAX(AE$3:AE160)+1,"")</f>
        <v/>
      </c>
      <c r="AF161" s="1" t="str">
        <f aca="false">IF(AM161&lt;&gt;"",MAX(AF$3:AF160)+1,"")</f>
        <v/>
      </c>
      <c r="AG161" s="1" t="str">
        <f aca="false">IF(AN161&lt;&gt;"",MAX(AG$3:AG160)+1,"")</f>
        <v/>
      </c>
      <c r="AH161" s="1" t="str">
        <f aca="false">IF(AO161&lt;&gt;"",MAX(AH$3:AH160)+1,"")</f>
        <v/>
      </c>
      <c r="AI161" s="1" t="str">
        <f aca="false">IF(AP161&lt;&gt;"",MAX(AI$3:AI160)+1,"")</f>
        <v/>
      </c>
      <c r="AK161" s="1" t="str">
        <f aca="false">IF(C161="","",IF(COUNTIF($AK$3:AL160,C161)=0,C161,""))</f>
        <v/>
      </c>
      <c r="AL161" s="1" t="str">
        <f aca="false">IF(D161="","",IF($C161='Oneri di Urbanizzazione'!$E$49,IF(COUNTIF($AL$3:AL160,$D161)=0,$D161,""),""))</f>
        <v/>
      </c>
      <c r="AM161" s="1" t="str">
        <f aca="false">IF(E161="","",IF(AND($C161='Oneri di Urbanizzazione'!$E$49,$D161='Oneri di Urbanizzazione'!$E$51),IF(COUNTIF(AM$3:AM160,$E161)=0,$E161,""),""))</f>
        <v/>
      </c>
      <c r="AN161" s="1" t="str">
        <f aca="false">IF(F161="","",IF(AND($C161='Oneri di Urbanizzazione'!$E$49,$D161='Oneri di Urbanizzazione'!$E$51,$E161='Oneri di Urbanizzazione'!$E$53),IF(COUNTIF(AN$3:AN160,$F161)=0,$F161,""),""))</f>
        <v/>
      </c>
    </row>
    <row r="162" customFormat="false" ht="12.75" hidden="false" customHeight="false" outlineLevel="0" collapsed="false">
      <c r="B162" s="1075" t="str">
        <f aca="false">C162&amp;D162&amp;E162</f>
        <v>Lettera l) - artigianale agricolaNuova realizzazione ed AmpliamentoZona omogenea E</v>
      </c>
      <c r="C162" s="1001" t="s">
        <v>16852</v>
      </c>
      <c r="D162" s="1001" t="s">
        <v>342</v>
      </c>
      <c r="E162" s="1001" t="s">
        <v>16840</v>
      </c>
      <c r="F162" s="1001"/>
      <c r="G162" s="1001"/>
      <c r="H162" s="1001"/>
      <c r="I162" s="978" t="n">
        <v>0.5</v>
      </c>
      <c r="J162" s="978"/>
      <c r="V162" s="1" t="n">
        <f aca="false">+V161+1</f>
        <v>140</v>
      </c>
      <c r="W162" s="978" t="str">
        <f aca="false">IFERROR(VLOOKUP($V161,AD:AK,8,FALSE()),"")</f>
        <v/>
      </c>
      <c r="X162" s="978" t="str">
        <f aca="false">IFERROR(VLOOKUP($V162,AE:AL,8,FALSE()),"")</f>
        <v/>
      </c>
      <c r="Y162" s="978" t="str">
        <f aca="false">IFERROR(VLOOKUP($V162,AF:AM,8,FALSE()),"")</f>
        <v/>
      </c>
      <c r="Z162" s="978" t="str">
        <f aca="false">IFERROR(VLOOKUP($V162,AG:AN,8,FALSE()),"")</f>
        <v/>
      </c>
      <c r="AA162" s="978" t="str">
        <f aca="false">IFERROR(VLOOKUP($V162,AH:AO,8,FALSE()),"")</f>
        <v/>
      </c>
      <c r="AB162" s="978" t="str">
        <f aca="false">IFERROR(VLOOKUP($V162,AI:AP,8,FALSE()),"")</f>
        <v/>
      </c>
      <c r="AD162" s="1" t="n">
        <f aca="false">IF(AK162&lt;&gt;"",MAX(AD$3:AD161)+1,"")</f>
        <v>11</v>
      </c>
      <c r="AE162" s="1" t="str">
        <f aca="false">IF(AL162&lt;&gt;"",MAX(AE$3:AE161)+1,"")</f>
        <v/>
      </c>
      <c r="AF162" s="1" t="str">
        <f aca="false">IF(AM162&lt;&gt;"",MAX(AF$3:AF161)+1,"")</f>
        <v/>
      </c>
      <c r="AG162" s="1" t="str">
        <f aca="false">IF(AN162&lt;&gt;"",MAX(AG$3:AG161)+1,"")</f>
        <v/>
      </c>
      <c r="AH162" s="1" t="str">
        <f aca="false">IF(AO162&lt;&gt;"",MAX(AH$3:AH161)+1,"")</f>
        <v/>
      </c>
      <c r="AI162" s="1" t="str">
        <f aca="false">IF(AP162&lt;&gt;"",MAX(AI$3:AI161)+1,"")</f>
        <v/>
      </c>
      <c r="AK162" s="1" t="str">
        <f aca="false">IF(C162="","",IF(COUNTIF($AK$3:AL161,C162)=0,C162,""))</f>
        <v>Lettera l) - artigianale agricola</v>
      </c>
      <c r="AL162" s="1" t="str">
        <f aca="false">IF(D162="","",IF($C162='Oneri di Urbanizzazione'!$E$49,IF(COUNTIF($AL$3:AL161,$D162)=0,$D162,""),""))</f>
        <v/>
      </c>
      <c r="AM162" s="1" t="str">
        <f aca="false">IF(E162="","",IF(AND($C162='Oneri di Urbanizzazione'!$E$49,$D162='Oneri di Urbanizzazione'!$E$51),IF(COUNTIF(AM$3:AM161,$E162)=0,$E162,""),""))</f>
        <v/>
      </c>
      <c r="AN162" s="1" t="str">
        <f aca="false">IF(F162="","",IF(AND($C162='Oneri di Urbanizzazione'!$E$49,$D162='Oneri di Urbanizzazione'!$E$51,$E162='Oneri di Urbanizzazione'!$E$53),IF(COUNTIF(AN$3:AN161,$F162)=0,$F162,""),""))</f>
        <v/>
      </c>
    </row>
    <row r="163" customFormat="false" ht="12.75" hidden="false" customHeight="false" outlineLevel="0" collapsed="false">
      <c r="B163" s="1075" t="str">
        <f aca="false">C163&amp;D163&amp;E163</f>
        <v>Lettera l) - artigianale agricolaRistrutturazione EdiliziaZona omogenea E</v>
      </c>
      <c r="C163" s="1001" t="s">
        <v>16852</v>
      </c>
      <c r="D163" s="1001" t="s">
        <v>527</v>
      </c>
      <c r="E163" s="1001" t="s">
        <v>16840</v>
      </c>
      <c r="F163" s="1001"/>
      <c r="G163" s="1001"/>
      <c r="H163" s="1001"/>
      <c r="I163" s="978" t="n">
        <v>0.3</v>
      </c>
      <c r="J163" s="978"/>
      <c r="V163" s="1" t="n">
        <f aca="false">+V162+1</f>
        <v>141</v>
      </c>
      <c r="W163" s="978" t="str">
        <f aca="false">IFERROR(VLOOKUP($V162,AD:AK,8,FALSE()),"")</f>
        <v/>
      </c>
      <c r="X163" s="978" t="str">
        <f aca="false">IFERROR(VLOOKUP($V163,AE:AL,8,FALSE()),"")</f>
        <v/>
      </c>
      <c r="Y163" s="978" t="str">
        <f aca="false">IFERROR(VLOOKUP($V163,AF:AM,8,FALSE()),"")</f>
        <v/>
      </c>
      <c r="Z163" s="978" t="str">
        <f aca="false">IFERROR(VLOOKUP($V163,AG:AN,8,FALSE()),"")</f>
        <v/>
      </c>
      <c r="AA163" s="978" t="str">
        <f aca="false">IFERROR(VLOOKUP($V163,AH:AO,8,FALSE()),"")</f>
        <v/>
      </c>
      <c r="AB163" s="978" t="str">
        <f aca="false">IFERROR(VLOOKUP($V163,AI:AP,8,FALSE()),"")</f>
        <v/>
      </c>
      <c r="AD163" s="1" t="str">
        <f aca="false">IF(AK163&lt;&gt;"",MAX(AD$3:AD162)+1,"")</f>
        <v/>
      </c>
      <c r="AE163" s="1" t="str">
        <f aca="false">IF(AL163&lt;&gt;"",MAX(AE$3:AE162)+1,"")</f>
        <v/>
      </c>
      <c r="AF163" s="1" t="str">
        <f aca="false">IF(AM163&lt;&gt;"",MAX(AF$3:AF162)+1,"")</f>
        <v/>
      </c>
      <c r="AG163" s="1" t="str">
        <f aca="false">IF(AN163&lt;&gt;"",MAX(AG$3:AG162)+1,"")</f>
        <v/>
      </c>
      <c r="AH163" s="1" t="str">
        <f aca="false">IF(AO163&lt;&gt;"",MAX(AH$3:AH162)+1,"")</f>
        <v/>
      </c>
      <c r="AI163" s="1" t="str">
        <f aca="false">IF(AP163&lt;&gt;"",MAX(AI$3:AI162)+1,"")</f>
        <v/>
      </c>
      <c r="AK163" s="1" t="str">
        <f aca="false">IF(C163="","",IF(COUNTIF($AK$3:AL162,C163)=0,C163,""))</f>
        <v/>
      </c>
      <c r="AL163" s="1" t="str">
        <f aca="false">IF(D163="","",IF($C163='Oneri di Urbanizzazione'!$E$49,IF(COUNTIF($AL$3:AL162,$D163)=0,$D163,""),""))</f>
        <v/>
      </c>
      <c r="AM163" s="1" t="str">
        <f aca="false">IF(E163="","",IF(AND($C163='Oneri di Urbanizzazione'!$E$49,$D163='Oneri di Urbanizzazione'!$E$51),IF(COUNTIF(AM$3:AM162,$E163)=0,$E163,""),""))</f>
        <v/>
      </c>
      <c r="AN163" s="1" t="str">
        <f aca="false">IF(F163="","",IF(AND($C163='Oneri di Urbanizzazione'!$E$49,$D163='Oneri di Urbanizzazione'!$E$51,$E163='Oneri di Urbanizzazione'!$E$53),IF(COUNTIF(AN$3:AN162,$F163)=0,$F163,""),""))</f>
        <v/>
      </c>
    </row>
    <row r="164" customFormat="false" ht="12.75" hidden="false" customHeight="false" outlineLevel="0" collapsed="false">
      <c r="B164" s="1075" t="str">
        <f aca="false">C164&amp;D164&amp;E164</f>
        <v>Lettera l) - artigianale agricolaNuova realizzazione ed AmpliamentoZona omogenea a destinazione mista</v>
      </c>
      <c r="C164" s="1001" t="s">
        <v>16852</v>
      </c>
      <c r="D164" s="1001" t="s">
        <v>342</v>
      </c>
      <c r="E164" s="1001" t="s">
        <v>16842</v>
      </c>
      <c r="F164" s="1001"/>
      <c r="G164" s="1001"/>
      <c r="H164" s="1001"/>
      <c r="I164" s="978" t="n">
        <v>1</v>
      </c>
      <c r="J164" s="978"/>
      <c r="V164" s="1" t="n">
        <f aca="false">+V163+1</f>
        <v>142</v>
      </c>
      <c r="W164" s="978" t="str">
        <f aca="false">IFERROR(VLOOKUP($V163,AD:AK,8,FALSE()),"")</f>
        <v/>
      </c>
      <c r="X164" s="978" t="str">
        <f aca="false">IFERROR(VLOOKUP($V164,AE:AL,8,FALSE()),"")</f>
        <v/>
      </c>
      <c r="Y164" s="978" t="str">
        <f aca="false">IFERROR(VLOOKUP($V164,AF:AM,8,FALSE()),"")</f>
        <v/>
      </c>
      <c r="Z164" s="978" t="str">
        <f aca="false">IFERROR(VLOOKUP($V164,AG:AN,8,FALSE()),"")</f>
        <v/>
      </c>
      <c r="AA164" s="978" t="str">
        <f aca="false">IFERROR(VLOOKUP($V164,AH:AO,8,FALSE()),"")</f>
        <v/>
      </c>
      <c r="AB164" s="978" t="str">
        <f aca="false">IFERROR(VLOOKUP($V164,AI:AP,8,FALSE()),"")</f>
        <v/>
      </c>
      <c r="AD164" s="1" t="str">
        <f aca="false">IF(AK164&lt;&gt;"",MAX(AD$3:AD163)+1,"")</f>
        <v/>
      </c>
      <c r="AE164" s="1" t="str">
        <f aca="false">IF(AL164&lt;&gt;"",MAX(AE$3:AE163)+1,"")</f>
        <v/>
      </c>
      <c r="AF164" s="1" t="str">
        <f aca="false">IF(AM164&lt;&gt;"",MAX(AF$3:AF163)+1,"")</f>
        <v/>
      </c>
      <c r="AG164" s="1" t="str">
        <f aca="false">IF(AN164&lt;&gt;"",MAX(AG$3:AG163)+1,"")</f>
        <v/>
      </c>
      <c r="AH164" s="1" t="str">
        <f aca="false">IF(AO164&lt;&gt;"",MAX(AH$3:AH163)+1,"")</f>
        <v/>
      </c>
      <c r="AI164" s="1" t="str">
        <f aca="false">IF(AP164&lt;&gt;"",MAX(AI$3:AI163)+1,"")</f>
        <v/>
      </c>
      <c r="AK164" s="1" t="str">
        <f aca="false">IF(C164="","",IF(COUNTIF($AK$3:AL163,C164)=0,C164,""))</f>
        <v/>
      </c>
      <c r="AL164" s="1" t="str">
        <f aca="false">IF(D164="","",IF($C164='Oneri di Urbanizzazione'!$E$49,IF(COUNTIF($AL$3:AL163,$D164)=0,$D164,""),""))</f>
        <v/>
      </c>
      <c r="AM164" s="1" t="str">
        <f aca="false">IF(E164="","",IF(AND($C164='Oneri di Urbanizzazione'!$E$49,$D164='Oneri di Urbanizzazione'!$E$51),IF(COUNTIF(AM$3:AM163,$E164)=0,$E164,""),""))</f>
        <v/>
      </c>
      <c r="AN164" s="1" t="str">
        <f aca="false">IF(F164="","",IF(AND($C164='Oneri di Urbanizzazione'!$E$49,$D164='Oneri di Urbanizzazione'!$E$51,$E164='Oneri di Urbanizzazione'!$E$53),IF(COUNTIF(AN$3:AN163,$F164)=0,$F164,""),""))</f>
        <v/>
      </c>
    </row>
    <row r="165" customFormat="false" ht="12.75" hidden="false" customHeight="false" outlineLevel="0" collapsed="false">
      <c r="B165" s="1075" t="str">
        <f aca="false">C165&amp;D165&amp;E165</f>
        <v>Lettera l) - artigianale agricolaRistrutturazione EdiliziaZona omogenea a destinazione mista</v>
      </c>
      <c r="C165" s="1001" t="s">
        <v>16852</v>
      </c>
      <c r="D165" s="1001" t="s">
        <v>527</v>
      </c>
      <c r="E165" s="1001" t="s">
        <v>16842</v>
      </c>
      <c r="F165" s="1001"/>
      <c r="G165" s="1001"/>
      <c r="H165" s="1001"/>
      <c r="I165" s="978" t="n">
        <v>0.5</v>
      </c>
      <c r="J165" s="978"/>
      <c r="V165" s="1" t="n">
        <f aca="false">+V164+1</f>
        <v>143</v>
      </c>
      <c r="W165" s="978" t="str">
        <f aca="false">IFERROR(VLOOKUP($V164,AD:AK,8,FALSE()),"")</f>
        <v/>
      </c>
      <c r="X165" s="978" t="str">
        <f aca="false">IFERROR(VLOOKUP($V165,AE:AL,8,FALSE()),"")</f>
        <v/>
      </c>
      <c r="Y165" s="978" t="str">
        <f aca="false">IFERROR(VLOOKUP($V165,AF:AM,8,FALSE()),"")</f>
        <v/>
      </c>
      <c r="Z165" s="978" t="str">
        <f aca="false">IFERROR(VLOOKUP($V165,AG:AN,8,FALSE()),"")</f>
        <v/>
      </c>
      <c r="AA165" s="978" t="str">
        <f aca="false">IFERROR(VLOOKUP($V165,AH:AO,8,FALSE()),"")</f>
        <v/>
      </c>
      <c r="AB165" s="978" t="str">
        <f aca="false">IFERROR(VLOOKUP($V165,AI:AP,8,FALSE()),"")</f>
        <v/>
      </c>
      <c r="AD165" s="1" t="str">
        <f aca="false">IF(AK165&lt;&gt;"",MAX(AD$3:AD164)+1,"")</f>
        <v/>
      </c>
      <c r="AE165" s="1" t="str">
        <f aca="false">IF(AL165&lt;&gt;"",MAX(AE$3:AE164)+1,"")</f>
        <v/>
      </c>
      <c r="AF165" s="1" t="str">
        <f aca="false">IF(AM165&lt;&gt;"",MAX(AF$3:AF164)+1,"")</f>
        <v/>
      </c>
      <c r="AG165" s="1" t="str">
        <f aca="false">IF(AN165&lt;&gt;"",MAX(AG$3:AG164)+1,"")</f>
        <v/>
      </c>
      <c r="AH165" s="1" t="str">
        <f aca="false">IF(AO165&lt;&gt;"",MAX(AH$3:AH164)+1,"")</f>
        <v/>
      </c>
      <c r="AI165" s="1" t="str">
        <f aca="false">IF(AP165&lt;&gt;"",MAX(AI$3:AI164)+1,"")</f>
        <v/>
      </c>
      <c r="AK165" s="1" t="str">
        <f aca="false">IF(C165="","",IF(COUNTIF($AK$3:AL164,C165)=0,C165,""))</f>
        <v/>
      </c>
      <c r="AL165" s="1" t="str">
        <f aca="false">IF(D165="","",IF($C165='Oneri di Urbanizzazione'!$E$49,IF(COUNTIF($AL$3:AL164,$D165)=0,$D165,""),""))</f>
        <v/>
      </c>
      <c r="AM165" s="1" t="str">
        <f aca="false">IF(E165="","",IF(AND($C165='Oneri di Urbanizzazione'!$E$49,$D165='Oneri di Urbanizzazione'!$E$51),IF(COUNTIF(AM$3:AM164,$E165)=0,$E165,""),""))</f>
        <v/>
      </c>
      <c r="AN165" s="1" t="str">
        <f aca="false">IF(F165="","",IF(AND($C165='Oneri di Urbanizzazione'!$E$49,$D165='Oneri di Urbanizzazione'!$E$51,$E165='Oneri di Urbanizzazione'!$E$53),IF(COUNTIF(AN$3:AN164,$F165)=0,$F165,""),""))</f>
        <v/>
      </c>
    </row>
    <row r="166" customFormat="false" ht="12.75" hidden="false" customHeight="false" outlineLevel="0" collapsed="false">
      <c r="B166" s="1075" t="str">
        <f aca="false">C166&amp;D166&amp;E166</f>
        <v>Lettera l) - artigianale agricolaNuova realizzazione ed AmpliamentoZona impropria</v>
      </c>
      <c r="C166" s="1001" t="s">
        <v>16852</v>
      </c>
      <c r="D166" s="1001" t="s">
        <v>342</v>
      </c>
      <c r="E166" s="1001" t="s">
        <v>16843</v>
      </c>
      <c r="F166" s="1001"/>
      <c r="G166" s="1001"/>
      <c r="H166" s="1001"/>
      <c r="I166" s="978" t="n">
        <v>2</v>
      </c>
      <c r="J166" s="978"/>
      <c r="V166" s="1" t="n">
        <f aca="false">+V165+1</f>
        <v>144</v>
      </c>
      <c r="W166" s="978" t="str">
        <f aca="false">IFERROR(VLOOKUP($V165,AD:AK,8,FALSE()),"")</f>
        <v/>
      </c>
      <c r="X166" s="978" t="str">
        <f aca="false">IFERROR(VLOOKUP($V166,AE:AL,8,FALSE()),"")</f>
        <v/>
      </c>
      <c r="Y166" s="978" t="str">
        <f aca="false">IFERROR(VLOOKUP($V166,AF:AM,8,FALSE()),"")</f>
        <v/>
      </c>
      <c r="Z166" s="978" t="str">
        <f aca="false">IFERROR(VLOOKUP($V166,AG:AN,8,FALSE()),"")</f>
        <v/>
      </c>
      <c r="AA166" s="978" t="str">
        <f aca="false">IFERROR(VLOOKUP($V166,AH:AO,8,FALSE()),"")</f>
        <v/>
      </c>
      <c r="AB166" s="978" t="str">
        <f aca="false">IFERROR(VLOOKUP($V166,AI:AP,8,FALSE()),"")</f>
        <v/>
      </c>
      <c r="AD166" s="1" t="str">
        <f aca="false">IF(AK166&lt;&gt;"",MAX(AD$3:AD165)+1,"")</f>
        <v/>
      </c>
      <c r="AE166" s="1" t="str">
        <f aca="false">IF(AL166&lt;&gt;"",MAX(AE$3:AE165)+1,"")</f>
        <v/>
      </c>
      <c r="AF166" s="1" t="str">
        <f aca="false">IF(AM166&lt;&gt;"",MAX(AF$3:AF165)+1,"")</f>
        <v/>
      </c>
      <c r="AG166" s="1" t="str">
        <f aca="false">IF(AN166&lt;&gt;"",MAX(AG$3:AG165)+1,"")</f>
        <v/>
      </c>
      <c r="AH166" s="1" t="str">
        <f aca="false">IF(AO166&lt;&gt;"",MAX(AH$3:AH165)+1,"")</f>
        <v/>
      </c>
      <c r="AI166" s="1" t="str">
        <f aca="false">IF(AP166&lt;&gt;"",MAX(AI$3:AI165)+1,"")</f>
        <v/>
      </c>
      <c r="AK166" s="1" t="str">
        <f aca="false">IF(C166="","",IF(COUNTIF($AK$3:AL165,C166)=0,C166,""))</f>
        <v/>
      </c>
      <c r="AL166" s="1" t="str">
        <f aca="false">IF(D166="","",IF($C166='Oneri di Urbanizzazione'!$E$49,IF(COUNTIF($AL$3:AL165,$D166)=0,$D166,""),""))</f>
        <v/>
      </c>
      <c r="AM166" s="1" t="str">
        <f aca="false">IF(E166="","",IF(AND($C166='Oneri di Urbanizzazione'!$E$49,$D166='Oneri di Urbanizzazione'!$E$51),IF(COUNTIF(AM$3:AM165,$E166)=0,$E166,""),""))</f>
        <v/>
      </c>
      <c r="AN166" s="1" t="str">
        <f aca="false">IF(F166="","",IF(AND($C166='Oneri di Urbanizzazione'!$E$49,$D166='Oneri di Urbanizzazione'!$E$51,$E166='Oneri di Urbanizzazione'!$E$53),IF(COUNTIF(AN$3:AN165,$F166)=0,$F166,""),""))</f>
        <v/>
      </c>
    </row>
    <row r="167" customFormat="false" ht="12.75" hidden="false" customHeight="false" outlineLevel="0" collapsed="false">
      <c r="B167" s="1075" t="str">
        <f aca="false">C167&amp;D167&amp;E167</f>
        <v>Lettera l) - artigianale agricolaRistrutturazione EdiliziaZona impropria</v>
      </c>
      <c r="C167" s="1001" t="s">
        <v>16852</v>
      </c>
      <c r="D167" s="1001" t="s">
        <v>527</v>
      </c>
      <c r="E167" s="1001" t="s">
        <v>16843</v>
      </c>
      <c r="F167" s="1001"/>
      <c r="G167" s="1001"/>
      <c r="H167" s="1001"/>
      <c r="I167" s="978" t="n">
        <v>1</v>
      </c>
      <c r="J167" s="978"/>
      <c r="V167" s="1" t="n">
        <f aca="false">+V166+1</f>
        <v>145</v>
      </c>
      <c r="W167" s="978" t="str">
        <f aca="false">IFERROR(VLOOKUP($V166,AD:AK,8,FALSE()),"")</f>
        <v/>
      </c>
      <c r="X167" s="978" t="str">
        <f aca="false">IFERROR(VLOOKUP($V167,AE:AL,8,FALSE()),"")</f>
        <v/>
      </c>
      <c r="Y167" s="978" t="str">
        <f aca="false">IFERROR(VLOOKUP($V167,AF:AM,8,FALSE()),"")</f>
        <v/>
      </c>
      <c r="Z167" s="978" t="str">
        <f aca="false">IFERROR(VLOOKUP($V167,AG:AN,8,FALSE()),"")</f>
        <v/>
      </c>
      <c r="AA167" s="978" t="str">
        <f aca="false">IFERROR(VLOOKUP($V167,AH:AO,8,FALSE()),"")</f>
        <v/>
      </c>
      <c r="AB167" s="978" t="str">
        <f aca="false">IFERROR(VLOOKUP($V167,AI:AP,8,FALSE()),"")</f>
        <v/>
      </c>
      <c r="AD167" s="1" t="str">
        <f aca="false">IF(AK167&lt;&gt;"",MAX(AD$3:AD166)+1,"")</f>
        <v/>
      </c>
      <c r="AE167" s="1" t="str">
        <f aca="false">IF(AL167&lt;&gt;"",MAX(AE$3:AE166)+1,"")</f>
        <v/>
      </c>
      <c r="AF167" s="1" t="str">
        <f aca="false">IF(AM167&lt;&gt;"",MAX(AF$3:AF166)+1,"")</f>
        <v/>
      </c>
      <c r="AG167" s="1" t="str">
        <f aca="false">IF(AN167&lt;&gt;"",MAX(AG$3:AG166)+1,"")</f>
        <v/>
      </c>
      <c r="AH167" s="1" t="str">
        <f aca="false">IF(AO167&lt;&gt;"",MAX(AH$3:AH166)+1,"")</f>
        <v/>
      </c>
      <c r="AI167" s="1" t="str">
        <f aca="false">IF(AP167&lt;&gt;"",MAX(AI$3:AI166)+1,"")</f>
        <v/>
      </c>
      <c r="AK167" s="1" t="str">
        <f aca="false">IF(C167="","",IF(COUNTIF($AK$3:AL166,C167)=0,C167,""))</f>
        <v/>
      </c>
      <c r="AL167" s="1" t="str">
        <f aca="false">IF(D167="","",IF($C167='Oneri di Urbanizzazione'!$E$49,IF(COUNTIF($AL$3:AL166,$D167)=0,$D167,""),""))</f>
        <v/>
      </c>
      <c r="AM167" s="1" t="str">
        <f aca="false">IF(E167="","",IF(AND($C167='Oneri di Urbanizzazione'!$E$49,$D167='Oneri di Urbanizzazione'!$E$51),IF(COUNTIF(AM$3:AM166,$E167)=0,$E167,""),""))</f>
        <v/>
      </c>
      <c r="AN167" s="1" t="str">
        <f aca="false">IF(F167="","",IF(AND($C167='Oneri di Urbanizzazione'!$E$49,$D167='Oneri di Urbanizzazione'!$E$51,$E167='Oneri di Urbanizzazione'!$E$53),IF(COUNTIF(AN$3:AN166,$F167)=0,$F167,""),""))</f>
        <v/>
      </c>
    </row>
    <row r="168" customFormat="false" ht="12.75" hidden="false" customHeight="false" outlineLevel="0" collapsed="false">
      <c r="B168" s="1075" t="str">
        <f aca="false">C168&amp;D168&amp;E168</f>
        <v>Lettera m) - commerciale agricolaNuova realizzazione ed AmpliamentoZona omogenea E</v>
      </c>
      <c r="C168" s="1001" t="s">
        <v>16853</v>
      </c>
      <c r="D168" s="1001" t="s">
        <v>342</v>
      </c>
      <c r="E168" s="1001" t="s">
        <v>16840</v>
      </c>
      <c r="F168" s="1001"/>
      <c r="G168" s="1001"/>
      <c r="H168" s="1001"/>
      <c r="I168" s="978" t="n">
        <v>0.5</v>
      </c>
      <c r="J168" s="978"/>
      <c r="V168" s="1" t="n">
        <f aca="false">+V167+1</f>
        <v>146</v>
      </c>
      <c r="W168" s="978" t="str">
        <f aca="false">IFERROR(VLOOKUP($V167,AD:AK,8,FALSE()),"")</f>
        <v/>
      </c>
      <c r="X168" s="978" t="str">
        <f aca="false">IFERROR(VLOOKUP($V168,AE:AL,8,FALSE()),"")</f>
        <v/>
      </c>
      <c r="Y168" s="978" t="str">
        <f aca="false">IFERROR(VLOOKUP($V168,AF:AM,8,FALSE()),"")</f>
        <v/>
      </c>
      <c r="Z168" s="978" t="str">
        <f aca="false">IFERROR(VLOOKUP($V168,AG:AN,8,FALSE()),"")</f>
        <v/>
      </c>
      <c r="AA168" s="978" t="str">
        <f aca="false">IFERROR(VLOOKUP($V168,AH:AO,8,FALSE()),"")</f>
        <v/>
      </c>
      <c r="AB168" s="978" t="str">
        <f aca="false">IFERROR(VLOOKUP($V168,AI:AP,8,FALSE()),"")</f>
        <v/>
      </c>
      <c r="AD168" s="1" t="n">
        <f aca="false">IF(AK168&lt;&gt;"",MAX(AD$3:AD167)+1,"")</f>
        <v>12</v>
      </c>
      <c r="AE168" s="1" t="str">
        <f aca="false">IF(AL168&lt;&gt;"",MAX(AE$3:AE167)+1,"")</f>
        <v/>
      </c>
      <c r="AF168" s="1" t="str">
        <f aca="false">IF(AM168&lt;&gt;"",MAX(AF$3:AF167)+1,"")</f>
        <v/>
      </c>
      <c r="AG168" s="1" t="str">
        <f aca="false">IF(AN168&lt;&gt;"",MAX(AG$3:AG167)+1,"")</f>
        <v/>
      </c>
      <c r="AH168" s="1" t="str">
        <f aca="false">IF(AO168&lt;&gt;"",MAX(AH$3:AH167)+1,"")</f>
        <v/>
      </c>
      <c r="AI168" s="1" t="str">
        <f aca="false">IF(AP168&lt;&gt;"",MAX(AI$3:AI167)+1,"")</f>
        <v/>
      </c>
      <c r="AK168" s="1" t="str">
        <f aca="false">IF(C168="","",IF(COUNTIF($AK$3:AL167,C168)=0,C168,""))</f>
        <v>Lettera m) - commerciale agricola</v>
      </c>
      <c r="AL168" s="1" t="str">
        <f aca="false">IF(D168="","",IF($C168='Oneri di Urbanizzazione'!$E$49,IF(COUNTIF($AL$3:AL167,$D168)=0,$D168,""),""))</f>
        <v/>
      </c>
      <c r="AM168" s="1" t="str">
        <f aca="false">IF(E168="","",IF(AND($C168='Oneri di Urbanizzazione'!$E$49,$D168='Oneri di Urbanizzazione'!$E$51),IF(COUNTIF(AM$3:AM167,$E168)=0,$E168,""),""))</f>
        <v/>
      </c>
      <c r="AN168" s="1" t="str">
        <f aca="false">IF(F168="","",IF(AND($C168='Oneri di Urbanizzazione'!$E$49,$D168='Oneri di Urbanizzazione'!$E$51,$E168='Oneri di Urbanizzazione'!$E$53),IF(COUNTIF(AN$3:AN167,$F168)=0,$F168,""),""))</f>
        <v/>
      </c>
    </row>
    <row r="169" customFormat="false" ht="12.75" hidden="false" customHeight="false" outlineLevel="0" collapsed="false">
      <c r="B169" s="1075" t="str">
        <f aca="false">C169&amp;D169&amp;E169</f>
        <v>Lettera m) - commerciale agricolaRistrutturazione EdiliziaZona omogenea E</v>
      </c>
      <c r="C169" s="1001" t="s">
        <v>16853</v>
      </c>
      <c r="D169" s="1001" t="s">
        <v>527</v>
      </c>
      <c r="E169" s="1001" t="s">
        <v>16840</v>
      </c>
      <c r="F169" s="1001"/>
      <c r="G169" s="1001"/>
      <c r="H169" s="1001"/>
      <c r="I169" s="978" t="n">
        <v>0.3</v>
      </c>
      <c r="J169" s="978"/>
      <c r="V169" s="1" t="n">
        <f aca="false">+V168+1</f>
        <v>147</v>
      </c>
      <c r="W169" s="978" t="str">
        <f aca="false">IFERROR(VLOOKUP($V168,AD:AK,8,FALSE()),"")</f>
        <v/>
      </c>
      <c r="X169" s="978" t="str">
        <f aca="false">IFERROR(VLOOKUP($V169,AE:AL,8,FALSE()),"")</f>
        <v/>
      </c>
      <c r="Y169" s="978" t="str">
        <f aca="false">IFERROR(VLOOKUP($V169,AF:AM,8,FALSE()),"")</f>
        <v/>
      </c>
      <c r="Z169" s="978" t="str">
        <f aca="false">IFERROR(VLOOKUP($V169,AG:AN,8,FALSE()),"")</f>
        <v/>
      </c>
      <c r="AA169" s="978" t="str">
        <f aca="false">IFERROR(VLOOKUP($V169,AH:AO,8,FALSE()),"")</f>
        <v/>
      </c>
      <c r="AB169" s="978" t="str">
        <f aca="false">IFERROR(VLOOKUP($V169,AI:AP,8,FALSE()),"")</f>
        <v/>
      </c>
      <c r="AD169" s="1" t="str">
        <f aca="false">IF(AK169&lt;&gt;"",MAX(AD$3:AD168)+1,"")</f>
        <v/>
      </c>
      <c r="AE169" s="1" t="str">
        <f aca="false">IF(AL169&lt;&gt;"",MAX(AE$3:AE168)+1,"")</f>
        <v/>
      </c>
      <c r="AF169" s="1" t="str">
        <f aca="false">IF(AM169&lt;&gt;"",MAX(AF$3:AF168)+1,"")</f>
        <v/>
      </c>
      <c r="AG169" s="1" t="str">
        <f aca="false">IF(AN169&lt;&gt;"",MAX(AG$3:AG168)+1,"")</f>
        <v/>
      </c>
      <c r="AH169" s="1" t="str">
        <f aca="false">IF(AO169&lt;&gt;"",MAX(AH$3:AH168)+1,"")</f>
        <v/>
      </c>
      <c r="AI169" s="1" t="str">
        <f aca="false">IF(AP169&lt;&gt;"",MAX(AI$3:AI168)+1,"")</f>
        <v/>
      </c>
      <c r="AK169" s="1" t="str">
        <f aca="false">IF(C169="","",IF(COUNTIF($AK$3:AL168,C169)=0,C169,""))</f>
        <v/>
      </c>
      <c r="AL169" s="1" t="str">
        <f aca="false">IF(D169="","",IF($C169='Oneri di Urbanizzazione'!$E$49,IF(COUNTIF($AL$3:AL168,$D169)=0,$D169,""),""))</f>
        <v/>
      </c>
      <c r="AM169" s="1" t="str">
        <f aca="false">IF(E169="","",IF(AND($C169='Oneri di Urbanizzazione'!$E$49,$D169='Oneri di Urbanizzazione'!$E$51),IF(COUNTIF(AM$3:AM168,$E169)=0,$E169,""),""))</f>
        <v/>
      </c>
      <c r="AN169" s="1" t="str">
        <f aca="false">IF(F169="","",IF(AND($C169='Oneri di Urbanizzazione'!$E$49,$D169='Oneri di Urbanizzazione'!$E$51,$E169='Oneri di Urbanizzazione'!$E$53),IF(COUNTIF(AN$3:AN168,$F169)=0,$F169,""),""))</f>
        <v/>
      </c>
    </row>
    <row r="170" customFormat="false" ht="12.75" hidden="false" customHeight="false" outlineLevel="0" collapsed="false">
      <c r="B170" s="1075" t="str">
        <f aca="false">C170&amp;D170&amp;E170</f>
        <v>Lettera m) - commerciale agricolaNuova realizzazione ed AmpliamentoZona omogenea a destinazione mista</v>
      </c>
      <c r="C170" s="1001" t="s">
        <v>16853</v>
      </c>
      <c r="D170" s="1001" t="s">
        <v>342</v>
      </c>
      <c r="E170" s="1001" t="s">
        <v>16842</v>
      </c>
      <c r="F170" s="1001"/>
      <c r="G170" s="1001"/>
      <c r="H170" s="1001"/>
      <c r="I170" s="978" t="n">
        <v>1</v>
      </c>
      <c r="J170" s="978"/>
      <c r="V170" s="1" t="n">
        <f aca="false">+V169+1</f>
        <v>148</v>
      </c>
      <c r="W170" s="978" t="str">
        <f aca="false">IFERROR(VLOOKUP($V169,AD:AK,8,FALSE()),"")</f>
        <v/>
      </c>
      <c r="X170" s="978" t="str">
        <f aca="false">IFERROR(VLOOKUP($V170,AE:AL,8,FALSE()),"")</f>
        <v/>
      </c>
      <c r="Y170" s="978" t="str">
        <f aca="false">IFERROR(VLOOKUP($V170,AF:AM,8,FALSE()),"")</f>
        <v/>
      </c>
      <c r="Z170" s="978" t="str">
        <f aca="false">IFERROR(VLOOKUP($V170,AG:AN,8,FALSE()),"")</f>
        <v/>
      </c>
      <c r="AA170" s="978" t="str">
        <f aca="false">IFERROR(VLOOKUP($V170,AH:AO,8,FALSE()),"")</f>
        <v/>
      </c>
      <c r="AB170" s="978" t="str">
        <f aca="false">IFERROR(VLOOKUP($V170,AI:AP,8,FALSE()),"")</f>
        <v/>
      </c>
      <c r="AD170" s="1" t="str">
        <f aca="false">IF(AK170&lt;&gt;"",MAX(AD$3:AD169)+1,"")</f>
        <v/>
      </c>
      <c r="AE170" s="1" t="str">
        <f aca="false">IF(AL170&lt;&gt;"",MAX(AE$3:AE169)+1,"")</f>
        <v/>
      </c>
      <c r="AF170" s="1" t="str">
        <f aca="false">IF(AM170&lt;&gt;"",MAX(AF$3:AF169)+1,"")</f>
        <v/>
      </c>
      <c r="AG170" s="1" t="str">
        <f aca="false">IF(AN170&lt;&gt;"",MAX(AG$3:AG169)+1,"")</f>
        <v/>
      </c>
      <c r="AH170" s="1" t="str">
        <f aca="false">IF(AO170&lt;&gt;"",MAX(AH$3:AH169)+1,"")</f>
        <v/>
      </c>
      <c r="AI170" s="1" t="str">
        <f aca="false">IF(AP170&lt;&gt;"",MAX(AI$3:AI169)+1,"")</f>
        <v/>
      </c>
      <c r="AK170" s="1" t="str">
        <f aca="false">IF(C170="","",IF(COUNTIF($AK$3:AL169,C170)=0,C170,""))</f>
        <v/>
      </c>
      <c r="AL170" s="1" t="str">
        <f aca="false">IF(D170="","",IF($C170='Oneri di Urbanizzazione'!$E$49,IF(COUNTIF($AL$3:AL169,$D170)=0,$D170,""),""))</f>
        <v/>
      </c>
      <c r="AM170" s="1" t="str">
        <f aca="false">IF(E170="","",IF(AND($C170='Oneri di Urbanizzazione'!$E$49,$D170='Oneri di Urbanizzazione'!$E$51),IF(COUNTIF(AM$3:AM169,$E170)=0,$E170,""),""))</f>
        <v/>
      </c>
      <c r="AN170" s="1" t="str">
        <f aca="false">IF(F170="","",IF(AND($C170='Oneri di Urbanizzazione'!$E$49,$D170='Oneri di Urbanizzazione'!$E$51,$E170='Oneri di Urbanizzazione'!$E$53),IF(COUNTIF(AN$3:AN169,$F170)=0,$F170,""),""))</f>
        <v/>
      </c>
    </row>
    <row r="171" customFormat="false" ht="12.75" hidden="false" customHeight="false" outlineLevel="0" collapsed="false">
      <c r="B171" s="1075" t="str">
        <f aca="false">C171&amp;D171&amp;E171</f>
        <v>Lettera m) - commerciale agricolaRistrutturazione EdiliziaZona omogenea a destinazione mista</v>
      </c>
      <c r="C171" s="1001" t="s">
        <v>16853</v>
      </c>
      <c r="D171" s="1001" t="s">
        <v>527</v>
      </c>
      <c r="E171" s="1001" t="s">
        <v>16842</v>
      </c>
      <c r="F171" s="1001"/>
      <c r="G171" s="1001"/>
      <c r="H171" s="1001"/>
      <c r="I171" s="978" t="n">
        <v>0.5</v>
      </c>
      <c r="J171" s="978"/>
      <c r="V171" s="1" t="n">
        <f aca="false">+V170+1</f>
        <v>149</v>
      </c>
      <c r="W171" s="978" t="str">
        <f aca="false">IFERROR(VLOOKUP($V170,AD:AK,8,FALSE()),"")</f>
        <v/>
      </c>
      <c r="X171" s="978" t="str">
        <f aca="false">IFERROR(VLOOKUP($V171,AE:AL,8,FALSE()),"")</f>
        <v/>
      </c>
      <c r="Y171" s="978" t="str">
        <f aca="false">IFERROR(VLOOKUP($V171,AF:AM,8,FALSE()),"")</f>
        <v/>
      </c>
      <c r="Z171" s="978" t="str">
        <f aca="false">IFERROR(VLOOKUP($V171,AG:AN,8,FALSE()),"")</f>
        <v/>
      </c>
      <c r="AA171" s="978" t="str">
        <f aca="false">IFERROR(VLOOKUP($V171,AH:AO,8,FALSE()),"")</f>
        <v/>
      </c>
      <c r="AB171" s="978" t="str">
        <f aca="false">IFERROR(VLOOKUP($V171,AI:AP,8,FALSE()),"")</f>
        <v/>
      </c>
      <c r="AD171" s="1" t="str">
        <f aca="false">IF(AK171&lt;&gt;"",MAX(AD$3:AD170)+1,"")</f>
        <v/>
      </c>
      <c r="AE171" s="1" t="str">
        <f aca="false">IF(AL171&lt;&gt;"",MAX(AE$3:AE170)+1,"")</f>
        <v/>
      </c>
      <c r="AF171" s="1" t="str">
        <f aca="false">IF(AM171&lt;&gt;"",MAX(AF$3:AF170)+1,"")</f>
        <v/>
      </c>
      <c r="AG171" s="1" t="str">
        <f aca="false">IF(AN171&lt;&gt;"",MAX(AG$3:AG170)+1,"")</f>
        <v/>
      </c>
      <c r="AH171" s="1" t="str">
        <f aca="false">IF(AO171&lt;&gt;"",MAX(AH$3:AH170)+1,"")</f>
        <v/>
      </c>
      <c r="AI171" s="1" t="str">
        <f aca="false">IF(AP171&lt;&gt;"",MAX(AI$3:AI170)+1,"")</f>
        <v/>
      </c>
      <c r="AK171" s="1" t="str">
        <f aca="false">IF(C171="","",IF(COUNTIF($AK$3:AL170,C171)=0,C171,""))</f>
        <v/>
      </c>
      <c r="AL171" s="1" t="str">
        <f aca="false">IF(D171="","",IF($C171='Oneri di Urbanizzazione'!$E$49,IF(COUNTIF($AL$3:AL170,$D171)=0,$D171,""),""))</f>
        <v/>
      </c>
      <c r="AM171" s="1" t="str">
        <f aca="false">IF(E171="","",IF(AND($C171='Oneri di Urbanizzazione'!$E$49,$D171='Oneri di Urbanizzazione'!$E$51),IF(COUNTIF(AM$3:AM170,$E171)=0,$E171,""),""))</f>
        <v/>
      </c>
      <c r="AN171" s="1" t="str">
        <f aca="false">IF(F171="","",IF(AND($C171='Oneri di Urbanizzazione'!$E$49,$D171='Oneri di Urbanizzazione'!$E$51,$E171='Oneri di Urbanizzazione'!$E$53),IF(COUNTIF(AN$3:AN170,$F171)=0,$F171,""),""))</f>
        <v/>
      </c>
    </row>
    <row r="172" customFormat="false" ht="12.75" hidden="false" customHeight="false" outlineLevel="0" collapsed="false">
      <c r="B172" s="1075" t="str">
        <f aca="false">C172&amp;D172&amp;E172</f>
        <v>Lettera m) - commerciale agricolaNuova realizzazione ed AmpliamentoZona impropria</v>
      </c>
      <c r="C172" s="1001" t="s">
        <v>16853</v>
      </c>
      <c r="D172" s="1001" t="s">
        <v>342</v>
      </c>
      <c r="E172" s="1001" t="s">
        <v>16843</v>
      </c>
      <c r="F172" s="1001"/>
      <c r="G172" s="1001"/>
      <c r="H172" s="1001"/>
      <c r="I172" s="978" t="n">
        <v>2</v>
      </c>
      <c r="J172" s="978"/>
      <c r="V172" s="1" t="n">
        <f aca="false">+V171+1</f>
        <v>150</v>
      </c>
      <c r="W172" s="978" t="str">
        <f aca="false">IFERROR(VLOOKUP($V171,AD:AK,8,FALSE()),"")</f>
        <v/>
      </c>
      <c r="X172" s="978" t="str">
        <f aca="false">IFERROR(VLOOKUP($V172,AE:AL,8,FALSE()),"")</f>
        <v/>
      </c>
      <c r="Y172" s="978" t="str">
        <f aca="false">IFERROR(VLOOKUP($V172,AF:AM,8,FALSE()),"")</f>
        <v/>
      </c>
      <c r="Z172" s="978" t="str">
        <f aca="false">IFERROR(VLOOKUP($V172,AG:AN,8,FALSE()),"")</f>
        <v/>
      </c>
      <c r="AA172" s="978" t="str">
        <f aca="false">IFERROR(VLOOKUP($V172,AH:AO,8,FALSE()),"")</f>
        <v/>
      </c>
      <c r="AB172" s="978" t="str">
        <f aca="false">IFERROR(VLOOKUP($V172,AI:AP,8,FALSE()),"")</f>
        <v/>
      </c>
      <c r="AD172" s="1" t="str">
        <f aca="false">IF(AK172&lt;&gt;"",MAX(AD$3:AD171)+1,"")</f>
        <v/>
      </c>
      <c r="AE172" s="1" t="str">
        <f aca="false">IF(AL172&lt;&gt;"",MAX(AE$3:AE171)+1,"")</f>
        <v/>
      </c>
      <c r="AF172" s="1" t="str">
        <f aca="false">IF(AM172&lt;&gt;"",MAX(AF$3:AF171)+1,"")</f>
        <v/>
      </c>
      <c r="AG172" s="1" t="str">
        <f aca="false">IF(AN172&lt;&gt;"",MAX(AG$3:AG171)+1,"")</f>
        <v/>
      </c>
      <c r="AH172" s="1" t="str">
        <f aca="false">IF(AO172&lt;&gt;"",MAX(AH$3:AH171)+1,"")</f>
        <v/>
      </c>
      <c r="AI172" s="1" t="str">
        <f aca="false">IF(AP172&lt;&gt;"",MAX(AI$3:AI171)+1,"")</f>
        <v/>
      </c>
      <c r="AK172" s="1" t="str">
        <f aca="false">IF(C172="","",IF(COUNTIF($AK$3:AL171,C172)=0,C172,""))</f>
        <v/>
      </c>
      <c r="AL172" s="1" t="str">
        <f aca="false">IF(D172="","",IF($C172='Oneri di Urbanizzazione'!$E$49,IF(COUNTIF($AL$3:AL171,$D172)=0,$D172,""),""))</f>
        <v/>
      </c>
      <c r="AM172" s="1" t="str">
        <f aca="false">IF(E172="","",IF(AND($C172='Oneri di Urbanizzazione'!$E$49,$D172='Oneri di Urbanizzazione'!$E$51),IF(COUNTIF(AM$3:AM171,$E172)=0,$E172,""),""))</f>
        <v/>
      </c>
      <c r="AN172" s="1" t="str">
        <f aca="false">IF(F172="","",IF(AND($C172='Oneri di Urbanizzazione'!$E$49,$D172='Oneri di Urbanizzazione'!$E$51,$E172='Oneri di Urbanizzazione'!$E$53),IF(COUNTIF(AN$3:AN171,$F172)=0,$F172,""),""))</f>
        <v/>
      </c>
    </row>
    <row r="173" customFormat="false" ht="12.75" hidden="false" customHeight="false" outlineLevel="0" collapsed="false">
      <c r="B173" s="1075" t="str">
        <f aca="false">C173&amp;D173&amp;E173</f>
        <v>Lettera m) - commerciale agricolaRistrutturazione EdiliziaZona impropria</v>
      </c>
      <c r="C173" s="1001" t="s">
        <v>16853</v>
      </c>
      <c r="D173" s="1001" t="s">
        <v>527</v>
      </c>
      <c r="E173" s="1001" t="s">
        <v>16843</v>
      </c>
      <c r="F173" s="1001"/>
      <c r="G173" s="1001"/>
      <c r="H173" s="1001"/>
      <c r="I173" s="978" t="n">
        <v>1</v>
      </c>
      <c r="J173" s="978"/>
      <c r="V173" s="1" t="n">
        <f aca="false">+V172+1</f>
        <v>151</v>
      </c>
      <c r="W173" s="978" t="str">
        <f aca="false">IFERROR(VLOOKUP($V172,AD:AK,8,FALSE()),"")</f>
        <v/>
      </c>
      <c r="X173" s="978" t="str">
        <f aca="false">IFERROR(VLOOKUP($V173,AE:AL,8,FALSE()),"")</f>
        <v/>
      </c>
      <c r="Y173" s="978" t="str">
        <f aca="false">IFERROR(VLOOKUP($V173,AF:AM,8,FALSE()),"")</f>
        <v/>
      </c>
      <c r="Z173" s="978" t="str">
        <f aca="false">IFERROR(VLOOKUP($V173,AG:AN,8,FALSE()),"")</f>
        <v/>
      </c>
      <c r="AA173" s="978" t="str">
        <f aca="false">IFERROR(VLOOKUP($V173,AH:AO,8,FALSE()),"")</f>
        <v/>
      </c>
      <c r="AB173" s="978" t="str">
        <f aca="false">IFERROR(VLOOKUP($V173,AI:AP,8,FALSE()),"")</f>
        <v/>
      </c>
      <c r="AD173" s="1" t="str">
        <f aca="false">IF(AK173&lt;&gt;"",MAX(AD$3:AD172)+1,"")</f>
        <v/>
      </c>
      <c r="AE173" s="1" t="str">
        <f aca="false">IF(AL173&lt;&gt;"",MAX(AE$3:AE172)+1,"")</f>
        <v/>
      </c>
      <c r="AF173" s="1" t="str">
        <f aca="false">IF(AM173&lt;&gt;"",MAX(AF$3:AF172)+1,"")</f>
        <v/>
      </c>
      <c r="AG173" s="1" t="str">
        <f aca="false">IF(AN173&lt;&gt;"",MAX(AG$3:AG172)+1,"")</f>
        <v/>
      </c>
      <c r="AH173" s="1" t="str">
        <f aca="false">IF(AO173&lt;&gt;"",MAX(AH$3:AH172)+1,"")</f>
        <v/>
      </c>
      <c r="AI173" s="1" t="str">
        <f aca="false">IF(AP173&lt;&gt;"",MAX(AI$3:AI172)+1,"")</f>
        <v/>
      </c>
      <c r="AK173" s="1" t="str">
        <f aca="false">IF(C173="","",IF(COUNTIF($AK$3:AL172,C173)=0,C173,""))</f>
        <v/>
      </c>
      <c r="AL173" s="1" t="str">
        <f aca="false">IF(D173="","",IF($C173='Oneri di Urbanizzazione'!$E$49,IF(COUNTIF($AL$3:AL172,$D173)=0,$D173,""),""))</f>
        <v/>
      </c>
      <c r="AM173" s="1" t="str">
        <f aca="false">IF(E173="","",IF(AND($C173='Oneri di Urbanizzazione'!$E$49,$D173='Oneri di Urbanizzazione'!$E$51),IF(COUNTIF(AM$3:AM172,$E173)=0,$E173,""),""))</f>
        <v/>
      </c>
      <c r="AN173" s="1" t="str">
        <f aca="false">IF(F173="","",IF(AND($C173='Oneri di Urbanizzazione'!$E$49,$D173='Oneri di Urbanizzazione'!$E$51,$E173='Oneri di Urbanizzazione'!$E$53),IF(COUNTIF(AN$3:AN172,$F173)=0,$F173,""),""))</f>
        <v/>
      </c>
    </row>
    <row r="174" customFormat="false" ht="12.75" hidden="false" customHeight="false" outlineLevel="0" collapsed="false">
      <c r="B174" s="1075" t="str">
        <f aca="false">C174&amp;D174&amp;E174</f>
        <v>Lettera n) - allevamenti industriali in zona agricolaNuova realizzazione ed AmpliamentoZona omogenea E</v>
      </c>
      <c r="C174" s="1001" t="s">
        <v>16854</v>
      </c>
      <c r="D174" s="1001" t="s">
        <v>342</v>
      </c>
      <c r="E174" s="1001" t="s">
        <v>16840</v>
      </c>
      <c r="F174" s="1001"/>
      <c r="G174" s="1001"/>
      <c r="H174" s="1001"/>
      <c r="I174" s="978" t="n">
        <v>0.5</v>
      </c>
      <c r="J174" s="978"/>
      <c r="V174" s="1" t="n">
        <f aca="false">+V173+1</f>
        <v>152</v>
      </c>
      <c r="W174" s="978" t="str">
        <f aca="false">IFERROR(VLOOKUP($V173,AD:AK,8,FALSE()),"")</f>
        <v/>
      </c>
      <c r="X174" s="978" t="str">
        <f aca="false">IFERROR(VLOOKUP($V174,AE:AL,8,FALSE()),"")</f>
        <v/>
      </c>
      <c r="Y174" s="978" t="str">
        <f aca="false">IFERROR(VLOOKUP($V174,AF:AM,8,FALSE()),"")</f>
        <v/>
      </c>
      <c r="Z174" s="978" t="str">
        <f aca="false">IFERROR(VLOOKUP($V174,AG:AN,8,FALSE()),"")</f>
        <v/>
      </c>
      <c r="AA174" s="978" t="str">
        <f aca="false">IFERROR(VLOOKUP($V174,AH:AO,8,FALSE()),"")</f>
        <v/>
      </c>
      <c r="AB174" s="978" t="str">
        <f aca="false">IFERROR(VLOOKUP($V174,AI:AP,8,FALSE()),"")</f>
        <v/>
      </c>
      <c r="AD174" s="1" t="n">
        <f aca="false">IF(AK174&lt;&gt;"",MAX(AD$3:AD173)+1,"")</f>
        <v>13</v>
      </c>
      <c r="AE174" s="1" t="str">
        <f aca="false">IF(AL174&lt;&gt;"",MAX(AE$3:AE173)+1,"")</f>
        <v/>
      </c>
      <c r="AF174" s="1" t="str">
        <f aca="false">IF(AM174&lt;&gt;"",MAX(AF$3:AF173)+1,"")</f>
        <v/>
      </c>
      <c r="AG174" s="1" t="str">
        <f aca="false">IF(AN174&lt;&gt;"",MAX(AG$3:AG173)+1,"")</f>
        <v/>
      </c>
      <c r="AH174" s="1" t="str">
        <f aca="false">IF(AO174&lt;&gt;"",MAX(AH$3:AH173)+1,"")</f>
        <v/>
      </c>
      <c r="AI174" s="1" t="str">
        <f aca="false">IF(AP174&lt;&gt;"",MAX(AI$3:AI173)+1,"")</f>
        <v/>
      </c>
      <c r="AK174" s="1" t="str">
        <f aca="false">IF(C174="","",IF(COUNTIF($AK$3:AL173,C174)=0,C174,""))</f>
        <v>Lettera n) - allevamenti industriali in zona agricola</v>
      </c>
      <c r="AL174" s="1" t="str">
        <f aca="false">IF(D174="","",IF($C174='Oneri di Urbanizzazione'!$E$49,IF(COUNTIF($AL$3:AL173,$D174)=0,$D174,""),""))</f>
        <v/>
      </c>
      <c r="AM174" s="1" t="str">
        <f aca="false">IF(E174="","",IF(AND($C174='Oneri di Urbanizzazione'!$E$49,$D174='Oneri di Urbanizzazione'!$E$51),IF(COUNTIF(AM$3:AM173,$E174)=0,$E174,""),""))</f>
        <v/>
      </c>
      <c r="AN174" s="1" t="str">
        <f aca="false">IF(F174="","",IF(AND($C174='Oneri di Urbanizzazione'!$E$49,$D174='Oneri di Urbanizzazione'!$E$51,$E174='Oneri di Urbanizzazione'!$E$53),IF(COUNTIF(AN$3:AN173,$F174)=0,$F174,""),""))</f>
        <v/>
      </c>
    </row>
    <row r="175" customFormat="false" ht="12.75" hidden="false" customHeight="false" outlineLevel="0" collapsed="false">
      <c r="B175" s="1075" t="str">
        <f aca="false">C175&amp;D175&amp;E175</f>
        <v>Lettera n) - allevamenti industriali in zona agricolaRistrutturazione EdiliziaZona omogenea E</v>
      </c>
      <c r="C175" s="1001" t="s">
        <v>16854</v>
      </c>
      <c r="D175" s="1001" t="s">
        <v>527</v>
      </c>
      <c r="E175" s="1001" t="s">
        <v>16840</v>
      </c>
      <c r="F175" s="1001"/>
      <c r="G175" s="1001"/>
      <c r="H175" s="1001"/>
      <c r="I175" s="978" t="n">
        <v>0.3</v>
      </c>
      <c r="J175" s="978"/>
      <c r="V175" s="1" t="n">
        <f aca="false">+V174+1</f>
        <v>153</v>
      </c>
      <c r="W175" s="978" t="str">
        <f aca="false">IFERROR(VLOOKUP($V174,AD:AK,8,FALSE()),"")</f>
        <v/>
      </c>
      <c r="X175" s="978" t="str">
        <f aca="false">IFERROR(VLOOKUP($V175,AE:AL,8,FALSE()),"")</f>
        <v/>
      </c>
      <c r="Y175" s="978" t="str">
        <f aca="false">IFERROR(VLOOKUP($V175,AF:AM,8,FALSE()),"")</f>
        <v/>
      </c>
      <c r="Z175" s="978" t="str">
        <f aca="false">IFERROR(VLOOKUP($V175,AG:AN,8,FALSE()),"")</f>
        <v/>
      </c>
      <c r="AA175" s="978" t="str">
        <f aca="false">IFERROR(VLOOKUP($V175,AH:AO,8,FALSE()),"")</f>
        <v/>
      </c>
      <c r="AB175" s="978" t="str">
        <f aca="false">IFERROR(VLOOKUP($V175,AI:AP,8,FALSE()),"")</f>
        <v/>
      </c>
      <c r="AD175" s="1" t="str">
        <f aca="false">IF(AK175&lt;&gt;"",MAX(AD$3:AD174)+1,"")</f>
        <v/>
      </c>
      <c r="AE175" s="1" t="str">
        <f aca="false">IF(AL175&lt;&gt;"",MAX(AE$3:AE174)+1,"")</f>
        <v/>
      </c>
      <c r="AF175" s="1" t="str">
        <f aca="false">IF(AM175&lt;&gt;"",MAX(AF$3:AF174)+1,"")</f>
        <v/>
      </c>
      <c r="AG175" s="1" t="str">
        <f aca="false">IF(AN175&lt;&gt;"",MAX(AG$3:AG174)+1,"")</f>
        <v/>
      </c>
      <c r="AH175" s="1" t="str">
        <f aca="false">IF(AO175&lt;&gt;"",MAX(AH$3:AH174)+1,"")</f>
        <v/>
      </c>
      <c r="AI175" s="1" t="str">
        <f aca="false">IF(AP175&lt;&gt;"",MAX(AI$3:AI174)+1,"")</f>
        <v/>
      </c>
      <c r="AK175" s="1" t="str">
        <f aca="false">IF(C175="","",IF(COUNTIF($AK$3:AL174,C175)=0,C175,""))</f>
        <v/>
      </c>
      <c r="AL175" s="1" t="str">
        <f aca="false">IF(D175="","",IF($C175='Oneri di Urbanizzazione'!$E$49,IF(COUNTIF($AL$3:AL174,$D175)=0,$D175,""),""))</f>
        <v/>
      </c>
      <c r="AM175" s="1" t="str">
        <f aca="false">IF(E175="","",IF(AND($C175='Oneri di Urbanizzazione'!$E$49,$D175='Oneri di Urbanizzazione'!$E$51),IF(COUNTIF(AM$3:AM174,$E175)=0,$E175,""),""))</f>
        <v/>
      </c>
      <c r="AN175" s="1" t="str">
        <f aca="false">IF(F175="","",IF(AND($C175='Oneri di Urbanizzazione'!$E$49,$D175='Oneri di Urbanizzazione'!$E$51,$E175='Oneri di Urbanizzazione'!$E$53),IF(COUNTIF(AN$3:AN174,$F175)=0,$F175,""),""))</f>
        <v/>
      </c>
    </row>
    <row r="176" customFormat="false" ht="12.75" hidden="false" customHeight="false" outlineLevel="0" collapsed="false">
      <c r="B176" s="1075" t="str">
        <f aca="false">C176&amp;D176&amp;E176</f>
        <v>Lettera n) - allevamenti industriali in zona agricolaNuova realizzazione ed AmpliamentoZona omogenea a destinazione mista</v>
      </c>
      <c r="C176" s="1001" t="s">
        <v>16854</v>
      </c>
      <c r="D176" s="1001" t="s">
        <v>342</v>
      </c>
      <c r="E176" s="1001" t="s">
        <v>16842</v>
      </c>
      <c r="F176" s="1001"/>
      <c r="G176" s="1001"/>
      <c r="H176" s="1001"/>
      <c r="I176" s="978" t="n">
        <v>1</v>
      </c>
      <c r="J176" s="978"/>
      <c r="V176" s="1" t="n">
        <f aca="false">+V175+1</f>
        <v>154</v>
      </c>
      <c r="W176" s="978" t="str">
        <f aca="false">IFERROR(VLOOKUP($V175,AD:AK,8,FALSE()),"")</f>
        <v/>
      </c>
      <c r="X176" s="978" t="str">
        <f aca="false">IFERROR(VLOOKUP($V176,AE:AL,8,FALSE()),"")</f>
        <v/>
      </c>
      <c r="Y176" s="978" t="str">
        <f aca="false">IFERROR(VLOOKUP($V176,AF:AM,8,FALSE()),"")</f>
        <v/>
      </c>
      <c r="Z176" s="978" t="str">
        <f aca="false">IFERROR(VLOOKUP($V176,AG:AN,8,FALSE()),"")</f>
        <v/>
      </c>
      <c r="AA176" s="978" t="str">
        <f aca="false">IFERROR(VLOOKUP($V176,AH:AO,8,FALSE()),"")</f>
        <v/>
      </c>
      <c r="AB176" s="978" t="str">
        <f aca="false">IFERROR(VLOOKUP($V176,AI:AP,8,FALSE()),"")</f>
        <v/>
      </c>
      <c r="AD176" s="1" t="str">
        <f aca="false">IF(AK176&lt;&gt;"",MAX(AD$3:AD175)+1,"")</f>
        <v/>
      </c>
      <c r="AE176" s="1" t="str">
        <f aca="false">IF(AL176&lt;&gt;"",MAX(AE$3:AE175)+1,"")</f>
        <v/>
      </c>
      <c r="AF176" s="1" t="str">
        <f aca="false">IF(AM176&lt;&gt;"",MAX(AF$3:AF175)+1,"")</f>
        <v/>
      </c>
      <c r="AG176" s="1" t="str">
        <f aca="false">IF(AN176&lt;&gt;"",MAX(AG$3:AG175)+1,"")</f>
        <v/>
      </c>
      <c r="AH176" s="1" t="str">
        <f aca="false">IF(AO176&lt;&gt;"",MAX(AH$3:AH175)+1,"")</f>
        <v/>
      </c>
      <c r="AI176" s="1" t="str">
        <f aca="false">IF(AP176&lt;&gt;"",MAX(AI$3:AI175)+1,"")</f>
        <v/>
      </c>
      <c r="AK176" s="1" t="str">
        <f aca="false">IF(C176="","",IF(COUNTIF($AK$3:AL175,C176)=0,C176,""))</f>
        <v/>
      </c>
      <c r="AL176" s="1" t="str">
        <f aca="false">IF(D176="","",IF($C176='Oneri di Urbanizzazione'!$E$49,IF(COUNTIF($AL$3:AL175,$D176)=0,$D176,""),""))</f>
        <v/>
      </c>
      <c r="AM176" s="1" t="str">
        <f aca="false">IF(E176="","",IF(AND($C176='Oneri di Urbanizzazione'!$E$49,$D176='Oneri di Urbanizzazione'!$E$51),IF(COUNTIF(AM$3:AM175,$E176)=0,$E176,""),""))</f>
        <v/>
      </c>
      <c r="AN176" s="1" t="str">
        <f aca="false">IF(F176="","",IF(AND($C176='Oneri di Urbanizzazione'!$E$49,$D176='Oneri di Urbanizzazione'!$E$51,$E176='Oneri di Urbanizzazione'!$E$53),IF(COUNTIF(AN$3:AN175,$F176)=0,$F176,""),""))</f>
        <v/>
      </c>
    </row>
    <row r="177" customFormat="false" ht="12.75" hidden="false" customHeight="false" outlineLevel="0" collapsed="false">
      <c r="B177" s="1075" t="str">
        <f aca="false">C177&amp;D177&amp;E177</f>
        <v>Lettera n) - allevamenti industriali in zona agricolaRistrutturazione EdiliziaZona omogenea a destinazione mista</v>
      </c>
      <c r="C177" s="1001" t="s">
        <v>16854</v>
      </c>
      <c r="D177" s="1001" t="s">
        <v>527</v>
      </c>
      <c r="E177" s="1001" t="s">
        <v>16842</v>
      </c>
      <c r="F177" s="1001"/>
      <c r="G177" s="1001"/>
      <c r="H177" s="1001"/>
      <c r="I177" s="978" t="n">
        <v>0.5</v>
      </c>
      <c r="J177" s="978"/>
      <c r="V177" s="1" t="n">
        <f aca="false">+V176+1</f>
        <v>155</v>
      </c>
      <c r="W177" s="978" t="str">
        <f aca="false">IFERROR(VLOOKUP($V176,AD:AK,8,FALSE()),"")</f>
        <v/>
      </c>
      <c r="X177" s="978" t="str">
        <f aca="false">IFERROR(VLOOKUP($V177,AE:AL,8,FALSE()),"")</f>
        <v/>
      </c>
      <c r="Y177" s="978" t="str">
        <f aca="false">IFERROR(VLOOKUP($V177,AF:AM,8,FALSE()),"")</f>
        <v/>
      </c>
      <c r="Z177" s="978" t="str">
        <f aca="false">IFERROR(VLOOKUP($V177,AG:AN,8,FALSE()),"")</f>
        <v/>
      </c>
      <c r="AA177" s="978" t="str">
        <f aca="false">IFERROR(VLOOKUP($V177,AH:AO,8,FALSE()),"")</f>
        <v/>
      </c>
      <c r="AB177" s="978" t="str">
        <f aca="false">IFERROR(VLOOKUP($V177,AI:AP,8,FALSE()),"")</f>
        <v/>
      </c>
      <c r="AD177" s="1" t="str">
        <f aca="false">IF(AK177&lt;&gt;"",MAX(AD$3:AD176)+1,"")</f>
        <v/>
      </c>
      <c r="AE177" s="1" t="str">
        <f aca="false">IF(AL177&lt;&gt;"",MAX(AE$3:AE176)+1,"")</f>
        <v/>
      </c>
      <c r="AF177" s="1" t="str">
        <f aca="false">IF(AM177&lt;&gt;"",MAX(AF$3:AF176)+1,"")</f>
        <v/>
      </c>
      <c r="AG177" s="1" t="str">
        <f aca="false">IF(AN177&lt;&gt;"",MAX(AG$3:AG176)+1,"")</f>
        <v/>
      </c>
      <c r="AH177" s="1" t="str">
        <f aca="false">IF(AO177&lt;&gt;"",MAX(AH$3:AH176)+1,"")</f>
        <v/>
      </c>
      <c r="AI177" s="1" t="str">
        <f aca="false">IF(AP177&lt;&gt;"",MAX(AI$3:AI176)+1,"")</f>
        <v/>
      </c>
      <c r="AK177" s="1" t="str">
        <f aca="false">IF(C177="","",IF(COUNTIF($AK$3:AL176,C177)=0,C177,""))</f>
        <v/>
      </c>
      <c r="AL177" s="1" t="str">
        <f aca="false">IF(D177="","",IF($C177='Oneri di Urbanizzazione'!$E$49,IF(COUNTIF($AL$3:AL176,$D177)=0,$D177,""),""))</f>
        <v/>
      </c>
      <c r="AM177" s="1" t="str">
        <f aca="false">IF(E177="","",IF(AND($C177='Oneri di Urbanizzazione'!$E$49,$D177='Oneri di Urbanizzazione'!$E$51),IF(COUNTIF(AM$3:AM176,$E177)=0,$E177,""),""))</f>
        <v/>
      </c>
      <c r="AN177" s="1" t="str">
        <f aca="false">IF(F177="","",IF(AND($C177='Oneri di Urbanizzazione'!$E$49,$D177='Oneri di Urbanizzazione'!$E$51,$E177='Oneri di Urbanizzazione'!$E$53),IF(COUNTIF(AN$3:AN176,$F177)=0,$F177,""),""))</f>
        <v/>
      </c>
    </row>
    <row r="178" customFormat="false" ht="12.75" hidden="false" customHeight="false" outlineLevel="0" collapsed="false">
      <c r="B178" s="1075" t="str">
        <f aca="false">C178&amp;D178&amp;E178</f>
        <v>Lettera n) - allevamenti industriali in zona agricolaNuova realizzazione ed AmpliamentoZona impropria</v>
      </c>
      <c r="C178" s="1001" t="s">
        <v>16854</v>
      </c>
      <c r="D178" s="1001" t="s">
        <v>342</v>
      </c>
      <c r="E178" s="1001" t="s">
        <v>16843</v>
      </c>
      <c r="F178" s="1001"/>
      <c r="G178" s="1001"/>
      <c r="H178" s="1001"/>
      <c r="I178" s="978" t="n">
        <v>2</v>
      </c>
      <c r="J178" s="978"/>
      <c r="V178" s="1" t="n">
        <f aca="false">+V177+1</f>
        <v>156</v>
      </c>
      <c r="W178" s="978" t="str">
        <f aca="false">IFERROR(VLOOKUP($V177,AD:AK,8,FALSE()),"")</f>
        <v/>
      </c>
      <c r="X178" s="978" t="str">
        <f aca="false">IFERROR(VLOOKUP($V178,AE:AL,8,FALSE()),"")</f>
        <v/>
      </c>
      <c r="Y178" s="978" t="str">
        <f aca="false">IFERROR(VLOOKUP($V178,AF:AM,8,FALSE()),"")</f>
        <v/>
      </c>
      <c r="Z178" s="978" t="str">
        <f aca="false">IFERROR(VLOOKUP($V178,AG:AN,8,FALSE()),"")</f>
        <v/>
      </c>
      <c r="AA178" s="978" t="str">
        <f aca="false">IFERROR(VLOOKUP($V178,AH:AO,8,FALSE()),"")</f>
        <v/>
      </c>
      <c r="AB178" s="978" t="str">
        <f aca="false">IFERROR(VLOOKUP($V178,AI:AP,8,FALSE()),"")</f>
        <v/>
      </c>
      <c r="AD178" s="1" t="str">
        <f aca="false">IF(AK178&lt;&gt;"",MAX(AD$3:AD177)+1,"")</f>
        <v/>
      </c>
      <c r="AE178" s="1" t="str">
        <f aca="false">IF(AL178&lt;&gt;"",MAX(AE$3:AE177)+1,"")</f>
        <v/>
      </c>
      <c r="AF178" s="1" t="str">
        <f aca="false">IF(AM178&lt;&gt;"",MAX(AF$3:AF177)+1,"")</f>
        <v/>
      </c>
      <c r="AG178" s="1" t="str">
        <f aca="false">IF(AN178&lt;&gt;"",MAX(AG$3:AG177)+1,"")</f>
        <v/>
      </c>
      <c r="AH178" s="1" t="str">
        <f aca="false">IF(AO178&lt;&gt;"",MAX(AH$3:AH177)+1,"")</f>
        <v/>
      </c>
      <c r="AI178" s="1" t="str">
        <f aca="false">IF(AP178&lt;&gt;"",MAX(AI$3:AI177)+1,"")</f>
        <v/>
      </c>
      <c r="AK178" s="1" t="str">
        <f aca="false">IF(C178="","",IF(COUNTIF($AK$3:AL177,C178)=0,C178,""))</f>
        <v/>
      </c>
      <c r="AL178" s="1" t="str">
        <f aca="false">IF(D178="","",IF($C178='Oneri di Urbanizzazione'!$E$49,IF(COUNTIF($AL$3:AL177,$D178)=0,$D178,""),""))</f>
        <v/>
      </c>
      <c r="AM178" s="1" t="str">
        <f aca="false">IF(E178="","",IF(AND($C178='Oneri di Urbanizzazione'!$E$49,$D178='Oneri di Urbanizzazione'!$E$51),IF(COUNTIF(AM$3:AM177,$E178)=0,$E178,""),""))</f>
        <v/>
      </c>
      <c r="AN178" s="1" t="str">
        <f aca="false">IF(F178="","",IF(AND($C178='Oneri di Urbanizzazione'!$E$49,$D178='Oneri di Urbanizzazione'!$E$51,$E178='Oneri di Urbanizzazione'!$E$53),IF(COUNTIF(AN$3:AN177,$F178)=0,$F178,""),""))</f>
        <v/>
      </c>
    </row>
    <row r="179" customFormat="false" ht="12.75" hidden="false" customHeight="false" outlineLevel="0" collapsed="false">
      <c r="B179" s="1075" t="str">
        <f aca="false">C179&amp;D179&amp;E179</f>
        <v>Lettera n) - allevamenti industriali in zona agricolaRistrutturazione EdiliziaZona impropria</v>
      </c>
      <c r="C179" s="1001" t="s">
        <v>16854</v>
      </c>
      <c r="D179" s="1001" t="s">
        <v>527</v>
      </c>
      <c r="E179" s="1001" t="s">
        <v>16843</v>
      </c>
      <c r="F179" s="1001"/>
      <c r="G179" s="1001"/>
      <c r="H179" s="1001"/>
      <c r="I179" s="978" t="n">
        <v>1</v>
      </c>
      <c r="J179" s="978"/>
      <c r="V179" s="1" t="n">
        <f aca="false">+V178+1</f>
        <v>157</v>
      </c>
      <c r="W179" s="978" t="str">
        <f aca="false">IFERROR(VLOOKUP($V178,AD:AK,8,FALSE()),"")</f>
        <v/>
      </c>
      <c r="X179" s="978" t="str">
        <f aca="false">IFERROR(VLOOKUP($V179,AE:AL,8,FALSE()),"")</f>
        <v/>
      </c>
      <c r="Y179" s="978" t="str">
        <f aca="false">IFERROR(VLOOKUP($V179,AF:AM,8,FALSE()),"")</f>
        <v/>
      </c>
      <c r="Z179" s="978" t="str">
        <f aca="false">IFERROR(VLOOKUP($V179,AG:AN,8,FALSE()),"")</f>
        <v/>
      </c>
      <c r="AA179" s="978" t="str">
        <f aca="false">IFERROR(VLOOKUP($V179,AH:AO,8,FALSE()),"")</f>
        <v/>
      </c>
      <c r="AB179" s="978" t="str">
        <f aca="false">IFERROR(VLOOKUP($V179,AI:AP,8,FALSE()),"")</f>
        <v/>
      </c>
      <c r="AD179" s="1" t="str">
        <f aca="false">IF(AK179&lt;&gt;"",MAX(AD$3:AD178)+1,"")</f>
        <v/>
      </c>
      <c r="AE179" s="1" t="str">
        <f aca="false">IF(AL179&lt;&gt;"",MAX(AE$3:AE178)+1,"")</f>
        <v/>
      </c>
      <c r="AF179" s="1" t="str">
        <f aca="false">IF(AM179&lt;&gt;"",MAX(AF$3:AF178)+1,"")</f>
        <v/>
      </c>
      <c r="AG179" s="1" t="str">
        <f aca="false">IF(AN179&lt;&gt;"",MAX(AG$3:AG178)+1,"")</f>
        <v/>
      </c>
      <c r="AH179" s="1" t="str">
        <f aca="false">IF(AO179&lt;&gt;"",MAX(AH$3:AH178)+1,"")</f>
        <v/>
      </c>
      <c r="AI179" s="1" t="str">
        <f aca="false">IF(AP179&lt;&gt;"",MAX(AI$3:AI178)+1,"")</f>
        <v/>
      </c>
      <c r="AK179" s="1" t="str">
        <f aca="false">IF(C179="","",IF(COUNTIF($AK$3:AL178,C179)=0,C179,""))</f>
        <v/>
      </c>
      <c r="AL179" s="1" t="str">
        <f aca="false">IF(D179="","",IF($C179='Oneri di Urbanizzazione'!$E$49,IF(COUNTIF($AL$3:AL178,$D179)=0,$D179,""),""))</f>
        <v/>
      </c>
      <c r="AM179" s="1" t="str">
        <f aca="false">IF(E179="","",IF(AND($C179='Oneri di Urbanizzazione'!$E$49,$D179='Oneri di Urbanizzazione'!$E$51),IF(COUNTIF(AM$3:AM178,$E179)=0,$E179,""),""))</f>
        <v/>
      </c>
      <c r="AN179" s="1" t="str">
        <f aca="false">IF(F179="","",IF(AND($C179='Oneri di Urbanizzazione'!$E$49,$D179='Oneri di Urbanizzazione'!$E$51,$E179='Oneri di Urbanizzazione'!$E$53),IF(COUNTIF(AN$3:AN178,$F179)=0,$F179,""),""))</f>
        <v/>
      </c>
    </row>
    <row r="180" customFormat="false" ht="12.75" hidden="false" customHeight="false" outlineLevel="0" collapsed="false">
      <c r="B180" s="1001"/>
      <c r="C180" s="1001"/>
      <c r="D180" s="1001"/>
      <c r="E180" s="1001"/>
      <c r="F180" s="1001"/>
      <c r="G180" s="1001"/>
      <c r="H180" s="1001"/>
      <c r="I180" s="978"/>
      <c r="J180" s="978"/>
      <c r="V180" s="1" t="n">
        <f aca="false">+V179+1</f>
        <v>158</v>
      </c>
      <c r="W180" s="978" t="str">
        <f aca="false">IFERROR(VLOOKUP($V179,AD:AK,8,FALSE()),"")</f>
        <v/>
      </c>
      <c r="X180" s="978" t="str">
        <f aca="false">IFERROR(VLOOKUP($V180,AE:AL,8,FALSE()),"")</f>
        <v/>
      </c>
      <c r="Y180" s="978" t="str">
        <f aca="false">IFERROR(VLOOKUP($V180,AF:AM,8,FALSE()),"")</f>
        <v/>
      </c>
      <c r="Z180" s="978" t="str">
        <f aca="false">IFERROR(VLOOKUP($V180,AG:AN,8,FALSE()),"")</f>
        <v/>
      </c>
      <c r="AA180" s="978" t="str">
        <f aca="false">IFERROR(VLOOKUP($V180,AH:AO,8,FALSE()),"")</f>
        <v/>
      </c>
      <c r="AB180" s="978" t="str">
        <f aca="false">IFERROR(VLOOKUP($V180,AI:AP,8,FALSE()),"")</f>
        <v/>
      </c>
      <c r="AD180" s="1" t="str">
        <f aca="false">IF(AK180&lt;&gt;"",MAX(AD$3:AD179)+1,"")</f>
        <v/>
      </c>
      <c r="AE180" s="1" t="str">
        <f aca="false">IF(AL180&lt;&gt;"",MAX(AE$3:AE179)+1,"")</f>
        <v/>
      </c>
      <c r="AF180" s="1" t="str">
        <f aca="false">IF(AM180&lt;&gt;"",MAX(AF$3:AF179)+1,"")</f>
        <v/>
      </c>
      <c r="AG180" s="1" t="str">
        <f aca="false">IF(AN180&lt;&gt;"",MAX(AG$3:AG179)+1,"")</f>
        <v/>
      </c>
      <c r="AH180" s="1" t="str">
        <f aca="false">IF(AO180&lt;&gt;"",MAX(AH$3:AH179)+1,"")</f>
        <v/>
      </c>
      <c r="AI180" s="1" t="str">
        <f aca="false">IF(AP180&lt;&gt;"",MAX(AI$3:AI179)+1,"")</f>
        <v/>
      </c>
      <c r="AK180" s="1" t="str">
        <f aca="false">IF(C180="","",IF(COUNTIF($AK$3:AL179,C180)=0,C180,""))</f>
        <v/>
      </c>
      <c r="AL180" s="1" t="str">
        <f aca="false">IF(D180="","",IF($C180='Oneri di Urbanizzazione'!$E$49,IF(COUNTIF($AL$3:AL179,$D180)=0,$D180,""),""))</f>
        <v/>
      </c>
      <c r="AM180" s="1" t="str">
        <f aca="false">IF(E180="","",IF(AND($C180='Oneri di Urbanizzazione'!$E$49,$D180='Oneri di Urbanizzazione'!$E$51),IF(COUNTIF(AM$3:AM179,$E180)=0,$E180,""),""))</f>
        <v/>
      </c>
      <c r="AN180" s="1" t="str">
        <f aca="false">IF(F180="","",IF(AND($C180='Oneri di Urbanizzazione'!$E$49,$D180='Oneri di Urbanizzazione'!$E$51,$E180='Oneri di Urbanizzazione'!$E$53),IF(COUNTIF(AN$3:AN179,$F180)=0,$F180,""),""))</f>
        <v/>
      </c>
    </row>
    <row r="181" customFormat="false" ht="12.75" hidden="false" customHeight="false" outlineLevel="0" collapsed="false">
      <c r="B181" s="1001"/>
      <c r="C181" s="1001"/>
      <c r="D181" s="1001"/>
      <c r="E181" s="1001"/>
      <c r="F181" s="1001"/>
      <c r="G181" s="1001"/>
      <c r="H181" s="1001"/>
      <c r="I181" s="978"/>
      <c r="J181" s="978"/>
      <c r="V181" s="1" t="n">
        <f aca="false">+V180+1</f>
        <v>159</v>
      </c>
      <c r="W181" s="978" t="str">
        <f aca="false">IFERROR(VLOOKUP($V180,AD:AK,8,FALSE()),"")</f>
        <v/>
      </c>
      <c r="X181" s="978" t="str">
        <f aca="false">IFERROR(VLOOKUP($V181,AE:AL,8,FALSE()),"")</f>
        <v/>
      </c>
      <c r="Y181" s="978" t="str">
        <f aca="false">IFERROR(VLOOKUP($V181,AF:AM,8,FALSE()),"")</f>
        <v/>
      </c>
      <c r="Z181" s="978" t="str">
        <f aca="false">IFERROR(VLOOKUP($V181,AG:AN,8,FALSE()),"")</f>
        <v/>
      </c>
      <c r="AA181" s="978" t="str">
        <f aca="false">IFERROR(VLOOKUP($V181,AH:AO,8,FALSE()),"")</f>
        <v/>
      </c>
      <c r="AB181" s="978" t="str">
        <f aca="false">IFERROR(VLOOKUP($V181,AI:AP,8,FALSE()),"")</f>
        <v/>
      </c>
      <c r="AD181" s="1" t="str">
        <f aca="false">IF(AK181&lt;&gt;"",MAX(AD$3:AD180)+1,"")</f>
        <v/>
      </c>
      <c r="AE181" s="1" t="str">
        <f aca="false">IF(AL181&lt;&gt;"",MAX(AE$3:AE180)+1,"")</f>
        <v/>
      </c>
      <c r="AF181" s="1" t="str">
        <f aca="false">IF(AM181&lt;&gt;"",MAX(AF$3:AF180)+1,"")</f>
        <v/>
      </c>
      <c r="AG181" s="1" t="str">
        <f aca="false">IF(AN181&lt;&gt;"",MAX(AG$3:AG180)+1,"")</f>
        <v/>
      </c>
      <c r="AH181" s="1" t="str">
        <f aca="false">IF(AO181&lt;&gt;"",MAX(AH$3:AH180)+1,"")</f>
        <v/>
      </c>
      <c r="AI181" s="1" t="str">
        <f aca="false">IF(AP181&lt;&gt;"",MAX(AI$3:AI180)+1,"")</f>
        <v/>
      </c>
      <c r="AK181" s="1" t="str">
        <f aca="false">IF(C181="","",IF(COUNTIF($AK$3:AL180,C181)=0,C181,""))</f>
        <v/>
      </c>
      <c r="AL181" s="1" t="str">
        <f aca="false">IF(D181="","",IF($C181='Oneri di Urbanizzazione'!$E$49,IF(COUNTIF($AL$3:AL180,$D181)=0,$D181,""),""))</f>
        <v/>
      </c>
      <c r="AM181" s="1" t="str">
        <f aca="false">IF(E181="","",IF(AND($C181='Oneri di Urbanizzazione'!$E$49,$D181='Oneri di Urbanizzazione'!$E$51),IF(COUNTIF(AM$3:AM180,$E181)=0,$E181,""),""))</f>
        <v/>
      </c>
      <c r="AN181" s="1" t="str">
        <f aca="false">IF(F181="","",IF(AND($C181='Oneri di Urbanizzazione'!$E$49,$D181='Oneri di Urbanizzazione'!$E$51,$E181='Oneri di Urbanizzazione'!$E$53),IF(COUNTIF(AN$3:AN180,$F181)=0,$F181,""),""))</f>
        <v/>
      </c>
    </row>
    <row r="182" customFormat="false" ht="12.75" hidden="false" customHeight="false" outlineLevel="0" collapsed="false">
      <c r="B182" s="1001"/>
      <c r="C182" s="1001"/>
      <c r="D182" s="1001"/>
      <c r="E182" s="1001"/>
      <c r="F182" s="1001"/>
      <c r="G182" s="1001"/>
      <c r="H182" s="1001"/>
      <c r="I182" s="978"/>
      <c r="J182" s="978"/>
      <c r="V182" s="1" t="n">
        <f aca="false">+V181+1</f>
        <v>160</v>
      </c>
      <c r="W182" s="978" t="str">
        <f aca="false">IFERROR(VLOOKUP($V181,AD:AK,8,FALSE()),"")</f>
        <v/>
      </c>
      <c r="X182" s="978" t="str">
        <f aca="false">IFERROR(VLOOKUP($V182,AE:AL,8,FALSE()),"")</f>
        <v/>
      </c>
      <c r="Y182" s="978" t="str">
        <f aca="false">IFERROR(VLOOKUP($V182,AF:AM,8,FALSE()),"")</f>
        <v/>
      </c>
      <c r="Z182" s="978" t="str">
        <f aca="false">IFERROR(VLOOKUP($V182,AG:AN,8,FALSE()),"")</f>
        <v/>
      </c>
      <c r="AA182" s="978" t="str">
        <f aca="false">IFERROR(VLOOKUP($V182,AH:AO,8,FALSE()),"")</f>
        <v/>
      </c>
      <c r="AB182" s="978" t="str">
        <f aca="false">IFERROR(VLOOKUP($V182,AI:AP,8,FALSE()),"")</f>
        <v/>
      </c>
      <c r="AD182" s="1" t="str">
        <f aca="false">IF(AK182&lt;&gt;"",MAX(AD$3:AD181)+1,"")</f>
        <v/>
      </c>
      <c r="AE182" s="1" t="str">
        <f aca="false">IF(AL182&lt;&gt;"",MAX(AE$3:AE181)+1,"")</f>
        <v/>
      </c>
      <c r="AF182" s="1" t="str">
        <f aca="false">IF(AM182&lt;&gt;"",MAX(AF$3:AF181)+1,"")</f>
        <v/>
      </c>
      <c r="AG182" s="1" t="str">
        <f aca="false">IF(AN182&lt;&gt;"",MAX(AG$3:AG181)+1,"")</f>
        <v/>
      </c>
      <c r="AH182" s="1" t="str">
        <f aca="false">IF(AO182&lt;&gt;"",MAX(AH$3:AH181)+1,"")</f>
        <v/>
      </c>
      <c r="AI182" s="1" t="str">
        <f aca="false">IF(AP182&lt;&gt;"",MAX(AI$3:AI181)+1,"")</f>
        <v/>
      </c>
      <c r="AK182" s="1" t="str">
        <f aca="false">IF(C182="","",IF(COUNTIF($AK$3:AL181,C182)=0,C182,""))</f>
        <v/>
      </c>
      <c r="AL182" s="1" t="str">
        <f aca="false">IF(D182="","",IF($C182='Oneri di Urbanizzazione'!$E$49,IF(COUNTIF($AL$3:AL181,$D182)=0,$D182,""),""))</f>
        <v/>
      </c>
      <c r="AM182" s="1" t="str">
        <f aca="false">IF(E182="","",IF(AND($C182='Oneri di Urbanizzazione'!$E$49,$D182='Oneri di Urbanizzazione'!$E$51),IF(COUNTIF(AM$3:AM181,$E182)=0,$E182,""),""))</f>
        <v/>
      </c>
      <c r="AN182" s="1" t="str">
        <f aca="false">IF(F182="","",IF(AND($C182='Oneri di Urbanizzazione'!$E$49,$D182='Oneri di Urbanizzazione'!$E$51,$E182='Oneri di Urbanizzazione'!$E$53),IF(COUNTIF(AN$3:AN181,$F182)=0,$F182,""),""))</f>
        <v/>
      </c>
    </row>
    <row r="183" customFormat="false" ht="12.75" hidden="false" customHeight="false" outlineLevel="0" collapsed="false">
      <c r="B183" s="1001"/>
      <c r="C183" s="1001"/>
      <c r="D183" s="1001"/>
      <c r="E183" s="1001"/>
      <c r="F183" s="1001"/>
      <c r="G183" s="1001"/>
      <c r="H183" s="1001"/>
      <c r="I183" s="978"/>
      <c r="J183" s="978"/>
      <c r="V183" s="1" t="n">
        <f aca="false">+V182+1</f>
        <v>161</v>
      </c>
      <c r="W183" s="978" t="str">
        <f aca="false">IFERROR(VLOOKUP($V182,AD:AK,8,FALSE()),"")</f>
        <v/>
      </c>
      <c r="X183" s="978" t="str">
        <f aca="false">IFERROR(VLOOKUP($V183,AE:AL,8,FALSE()),"")</f>
        <v/>
      </c>
      <c r="Y183" s="978" t="str">
        <f aca="false">IFERROR(VLOOKUP($V183,AF:AM,8,FALSE()),"")</f>
        <v/>
      </c>
      <c r="Z183" s="978" t="str">
        <f aca="false">IFERROR(VLOOKUP($V183,AG:AN,8,FALSE()),"")</f>
        <v/>
      </c>
      <c r="AA183" s="978" t="str">
        <f aca="false">IFERROR(VLOOKUP($V183,AH:AO,8,FALSE()),"")</f>
        <v/>
      </c>
      <c r="AB183" s="978" t="str">
        <f aca="false">IFERROR(VLOOKUP($V183,AI:AP,8,FALSE()),"")</f>
        <v/>
      </c>
      <c r="AD183" s="1" t="str">
        <f aca="false">IF(AK183&lt;&gt;"",MAX(AD$3:AD182)+1,"")</f>
        <v/>
      </c>
      <c r="AE183" s="1" t="str">
        <f aca="false">IF(AL183&lt;&gt;"",MAX(AE$3:AE182)+1,"")</f>
        <v/>
      </c>
      <c r="AF183" s="1" t="str">
        <f aca="false">IF(AM183&lt;&gt;"",MAX(AF$3:AF182)+1,"")</f>
        <v/>
      </c>
      <c r="AG183" s="1" t="str">
        <f aca="false">IF(AN183&lt;&gt;"",MAX(AG$3:AG182)+1,"")</f>
        <v/>
      </c>
      <c r="AH183" s="1" t="str">
        <f aca="false">IF(AO183&lt;&gt;"",MAX(AH$3:AH182)+1,"")</f>
        <v/>
      </c>
      <c r="AI183" s="1" t="str">
        <f aca="false">IF(AP183&lt;&gt;"",MAX(AI$3:AI182)+1,"")</f>
        <v/>
      </c>
      <c r="AK183" s="1" t="str">
        <f aca="false">IF(C183="","",IF(COUNTIF($AK$3:AL182,C183)=0,C183,""))</f>
        <v/>
      </c>
      <c r="AL183" s="1" t="str">
        <f aca="false">IF(D183="","",IF($C183='Oneri di Urbanizzazione'!$E$49,IF(COUNTIF($AL$3:AL182,$D183)=0,$D183,""),""))</f>
        <v/>
      </c>
      <c r="AM183" s="1" t="str">
        <f aca="false">IF(E183="","",IF(AND($C183='Oneri di Urbanizzazione'!$E$49,$D183='Oneri di Urbanizzazione'!$E$51),IF(COUNTIF(AM$3:AM182,$E183)=0,$E183,""),""))</f>
        <v/>
      </c>
      <c r="AN183" s="1" t="str">
        <f aca="false">IF(F183="","",IF(AND($C183='Oneri di Urbanizzazione'!$E$49,$D183='Oneri di Urbanizzazione'!$E$51,$E183='Oneri di Urbanizzazione'!$E$53),IF(COUNTIF(AN$3:AN182,$F183)=0,$F183,""),""))</f>
        <v/>
      </c>
    </row>
    <row r="184" customFormat="false" ht="12.75" hidden="false" customHeight="false" outlineLevel="0" collapsed="false">
      <c r="B184" s="1001"/>
      <c r="C184" s="1001"/>
      <c r="D184" s="1001"/>
      <c r="E184" s="1001"/>
      <c r="F184" s="1001"/>
      <c r="G184" s="1001"/>
      <c r="H184" s="1001"/>
      <c r="I184" s="978"/>
      <c r="J184" s="978"/>
      <c r="V184" s="1" t="n">
        <f aca="false">+V183+1</f>
        <v>162</v>
      </c>
      <c r="W184" s="978" t="str">
        <f aca="false">IFERROR(VLOOKUP($V183,AD:AK,8,FALSE()),"")</f>
        <v/>
      </c>
      <c r="X184" s="978" t="str">
        <f aca="false">IFERROR(VLOOKUP($V184,AE:AL,8,FALSE()),"")</f>
        <v/>
      </c>
      <c r="Y184" s="978" t="str">
        <f aca="false">IFERROR(VLOOKUP($V184,AF:AM,8,FALSE()),"")</f>
        <v/>
      </c>
      <c r="Z184" s="978" t="str">
        <f aca="false">IFERROR(VLOOKUP($V184,AG:AN,8,FALSE()),"")</f>
        <v/>
      </c>
      <c r="AA184" s="978" t="str">
        <f aca="false">IFERROR(VLOOKUP($V184,AH:AO,8,FALSE()),"")</f>
        <v/>
      </c>
      <c r="AB184" s="978" t="str">
        <f aca="false">IFERROR(VLOOKUP($V184,AI:AP,8,FALSE()),"")</f>
        <v/>
      </c>
      <c r="AD184" s="1" t="str">
        <f aca="false">IF(AK184&lt;&gt;"",MAX(AD$3:AD183)+1,"")</f>
        <v/>
      </c>
      <c r="AE184" s="1" t="str">
        <f aca="false">IF(AL184&lt;&gt;"",MAX(AE$3:AE183)+1,"")</f>
        <v/>
      </c>
      <c r="AF184" s="1" t="str">
        <f aca="false">IF(AM184&lt;&gt;"",MAX(AF$3:AF183)+1,"")</f>
        <v/>
      </c>
      <c r="AG184" s="1" t="str">
        <f aca="false">IF(AN184&lt;&gt;"",MAX(AG$3:AG183)+1,"")</f>
        <v/>
      </c>
      <c r="AH184" s="1" t="str">
        <f aca="false">IF(AO184&lt;&gt;"",MAX(AH$3:AH183)+1,"")</f>
        <v/>
      </c>
      <c r="AI184" s="1" t="str">
        <f aca="false">IF(AP184&lt;&gt;"",MAX(AI$3:AI183)+1,"")</f>
        <v/>
      </c>
      <c r="AK184" s="1" t="str">
        <f aca="false">IF(C184="","",IF(COUNTIF($AK$3:AL183,C184)=0,C184,""))</f>
        <v/>
      </c>
      <c r="AL184" s="1" t="str">
        <f aca="false">IF(D184="","",IF($C184='Oneri di Urbanizzazione'!$E$49,IF(COUNTIF($AL$3:AL183,$D184)=0,$D184,""),""))</f>
        <v/>
      </c>
      <c r="AM184" s="1" t="str">
        <f aca="false">IF(E184="","",IF(AND($C184='Oneri di Urbanizzazione'!$E$49,$D184='Oneri di Urbanizzazione'!$E$51),IF(COUNTIF(AM$3:AM183,$E184)=0,$E184,""),""))</f>
        <v/>
      </c>
      <c r="AN184" s="1" t="str">
        <f aca="false">IF(F184="","",IF(AND($C184='Oneri di Urbanizzazione'!$E$49,$D184='Oneri di Urbanizzazione'!$E$51,$E184='Oneri di Urbanizzazione'!$E$53),IF(COUNTIF(AN$3:AN183,$F184)=0,$F184,""),""))</f>
        <v/>
      </c>
    </row>
    <row r="185" customFormat="false" ht="12.75" hidden="false" customHeight="false" outlineLevel="0" collapsed="false">
      <c r="B185" s="1001"/>
      <c r="C185" s="1001"/>
      <c r="D185" s="1001"/>
      <c r="E185" s="1001"/>
      <c r="F185" s="1001"/>
      <c r="G185" s="1001"/>
      <c r="H185" s="1001"/>
      <c r="I185" s="978"/>
      <c r="J185" s="978"/>
      <c r="V185" s="1" t="n">
        <f aca="false">+V184+1</f>
        <v>163</v>
      </c>
      <c r="W185" s="978" t="str">
        <f aca="false">IFERROR(VLOOKUP($V184,AD:AK,8,FALSE()),"")</f>
        <v/>
      </c>
      <c r="X185" s="978" t="str">
        <f aca="false">IFERROR(VLOOKUP($V185,AE:AL,8,FALSE()),"")</f>
        <v/>
      </c>
      <c r="Y185" s="978" t="str">
        <f aca="false">IFERROR(VLOOKUP($V185,AF:AM,8,FALSE()),"")</f>
        <v/>
      </c>
      <c r="Z185" s="978" t="str">
        <f aca="false">IFERROR(VLOOKUP($V185,AG:AN,8,FALSE()),"")</f>
        <v/>
      </c>
      <c r="AA185" s="978" t="str">
        <f aca="false">IFERROR(VLOOKUP($V185,AH:AO,8,FALSE()),"")</f>
        <v/>
      </c>
      <c r="AB185" s="978" t="str">
        <f aca="false">IFERROR(VLOOKUP($V185,AI:AP,8,FALSE()),"")</f>
        <v/>
      </c>
      <c r="AD185" s="1" t="str">
        <f aca="false">IF(AK185&lt;&gt;"",MAX(AD$3:AD184)+1,"")</f>
        <v/>
      </c>
      <c r="AE185" s="1" t="str">
        <f aca="false">IF(AL185&lt;&gt;"",MAX(AE$3:AE184)+1,"")</f>
        <v/>
      </c>
      <c r="AF185" s="1" t="str">
        <f aca="false">IF(AM185&lt;&gt;"",MAX(AF$3:AF184)+1,"")</f>
        <v/>
      </c>
      <c r="AG185" s="1" t="str">
        <f aca="false">IF(AN185&lt;&gt;"",MAX(AG$3:AG184)+1,"")</f>
        <v/>
      </c>
      <c r="AH185" s="1" t="str">
        <f aca="false">IF(AO185&lt;&gt;"",MAX(AH$3:AH184)+1,"")</f>
        <v/>
      </c>
      <c r="AI185" s="1" t="str">
        <f aca="false">IF(AP185&lt;&gt;"",MAX(AI$3:AI184)+1,"")</f>
        <v/>
      </c>
      <c r="AK185" s="1" t="str">
        <f aca="false">IF(C185="","",IF(COUNTIF($AK$3:AL184,C185)=0,C185,""))</f>
        <v/>
      </c>
      <c r="AL185" s="1" t="str">
        <f aca="false">IF(D185="","",IF($C185='Oneri di Urbanizzazione'!$E$49,IF(COUNTIF($AL$3:AL184,$D185)=0,$D185,""),""))</f>
        <v/>
      </c>
      <c r="AM185" s="1" t="str">
        <f aca="false">IF(E185="","",IF(AND($C185='Oneri di Urbanizzazione'!$E$49,$D185='Oneri di Urbanizzazione'!$E$51),IF(COUNTIF(AM$3:AM184,$E185)=0,$E185,""),""))</f>
        <v/>
      </c>
      <c r="AN185" s="1" t="str">
        <f aca="false">IF(F185="","",IF(AND($C185='Oneri di Urbanizzazione'!$E$49,$D185='Oneri di Urbanizzazione'!$E$51,$E185='Oneri di Urbanizzazione'!$E$53),IF(COUNTIF(AN$3:AN184,$F185)=0,$F185,""),""))</f>
        <v/>
      </c>
    </row>
    <row r="186" customFormat="false" ht="12.75" hidden="false" customHeight="false" outlineLevel="0" collapsed="false">
      <c r="B186" s="1001"/>
      <c r="C186" s="1001"/>
      <c r="D186" s="1001"/>
      <c r="E186" s="1001"/>
      <c r="F186" s="1001"/>
      <c r="G186" s="1001"/>
      <c r="H186" s="1001"/>
      <c r="I186" s="978"/>
      <c r="J186" s="978"/>
      <c r="V186" s="1" t="n">
        <f aca="false">+V185+1</f>
        <v>164</v>
      </c>
      <c r="W186" s="978" t="str">
        <f aca="false">IFERROR(VLOOKUP($V185,AD:AK,8,FALSE()),"")</f>
        <v/>
      </c>
      <c r="X186" s="978" t="str">
        <f aca="false">IFERROR(VLOOKUP($V186,AE:AL,8,FALSE()),"")</f>
        <v/>
      </c>
      <c r="Y186" s="978" t="str">
        <f aca="false">IFERROR(VLOOKUP($V186,AF:AM,8,FALSE()),"")</f>
        <v/>
      </c>
      <c r="Z186" s="978" t="str">
        <f aca="false">IFERROR(VLOOKUP($V186,AG:AN,8,FALSE()),"")</f>
        <v/>
      </c>
      <c r="AA186" s="978" t="str">
        <f aca="false">IFERROR(VLOOKUP($V186,AH:AO,8,FALSE()),"")</f>
        <v/>
      </c>
      <c r="AB186" s="978" t="str">
        <f aca="false">IFERROR(VLOOKUP($V186,AI:AP,8,FALSE()),"")</f>
        <v/>
      </c>
      <c r="AD186" s="1" t="str">
        <f aca="false">IF(AK186&lt;&gt;"",MAX(AD$3:AD185)+1,"")</f>
        <v/>
      </c>
      <c r="AE186" s="1" t="str">
        <f aca="false">IF(AL186&lt;&gt;"",MAX(AE$3:AE185)+1,"")</f>
        <v/>
      </c>
      <c r="AF186" s="1" t="str">
        <f aca="false">IF(AM186&lt;&gt;"",MAX(AF$3:AF185)+1,"")</f>
        <v/>
      </c>
      <c r="AG186" s="1" t="str">
        <f aca="false">IF(AN186&lt;&gt;"",MAX(AG$3:AG185)+1,"")</f>
        <v/>
      </c>
      <c r="AH186" s="1" t="str">
        <f aca="false">IF(AO186&lt;&gt;"",MAX(AH$3:AH185)+1,"")</f>
        <v/>
      </c>
      <c r="AI186" s="1" t="str">
        <f aca="false">IF(AP186&lt;&gt;"",MAX(AI$3:AI185)+1,"")</f>
        <v/>
      </c>
      <c r="AK186" s="1" t="str">
        <f aca="false">IF(C186="","",IF(COUNTIF($AK$3:AL185,C186)=0,C186,""))</f>
        <v/>
      </c>
      <c r="AL186" s="1" t="str">
        <f aca="false">IF(D186="","",IF($C186='Oneri di Urbanizzazione'!$E$49,IF(COUNTIF($AL$3:AL185,$D186)=0,$D186,""),""))</f>
        <v/>
      </c>
      <c r="AM186" s="1" t="str">
        <f aca="false">IF(E186="","",IF(AND($C186='Oneri di Urbanizzazione'!$E$49,$D186='Oneri di Urbanizzazione'!$E$51),IF(COUNTIF(AM$3:AM185,$E186)=0,$E186,""),""))</f>
        <v/>
      </c>
      <c r="AN186" s="1" t="str">
        <f aca="false">IF(F186="","",IF(AND($C186='Oneri di Urbanizzazione'!$E$49,$D186='Oneri di Urbanizzazione'!$E$51,$E186='Oneri di Urbanizzazione'!$E$53),IF(COUNTIF(AN$3:AN185,$F186)=0,$F186,""),""))</f>
        <v/>
      </c>
    </row>
    <row r="187" customFormat="false" ht="12.75" hidden="false" customHeight="false" outlineLevel="0" collapsed="false">
      <c r="B187" s="1001"/>
      <c r="C187" s="1001"/>
      <c r="D187" s="1001"/>
      <c r="E187" s="1001"/>
      <c r="F187" s="1001"/>
      <c r="G187" s="1001"/>
      <c r="H187" s="1001"/>
      <c r="I187" s="978"/>
      <c r="J187" s="978"/>
      <c r="V187" s="1" t="n">
        <f aca="false">+V186+1</f>
        <v>165</v>
      </c>
      <c r="W187" s="978" t="str">
        <f aca="false">IFERROR(VLOOKUP($V186,AD:AK,8,FALSE()),"")</f>
        <v/>
      </c>
      <c r="X187" s="978" t="str">
        <f aca="false">IFERROR(VLOOKUP($V187,AE:AL,8,FALSE()),"")</f>
        <v/>
      </c>
      <c r="Y187" s="978" t="str">
        <f aca="false">IFERROR(VLOOKUP($V187,AF:AM,8,FALSE()),"")</f>
        <v/>
      </c>
      <c r="Z187" s="978" t="str">
        <f aca="false">IFERROR(VLOOKUP($V187,AG:AN,8,FALSE()),"")</f>
        <v/>
      </c>
      <c r="AA187" s="978" t="str">
        <f aca="false">IFERROR(VLOOKUP($V187,AH:AO,8,FALSE()),"")</f>
        <v/>
      </c>
      <c r="AB187" s="978" t="str">
        <f aca="false">IFERROR(VLOOKUP($V187,AI:AP,8,FALSE()),"")</f>
        <v/>
      </c>
      <c r="AD187" s="1" t="str">
        <f aca="false">IF(AK187&lt;&gt;"",MAX(AD$3:AD186)+1,"")</f>
        <v/>
      </c>
      <c r="AE187" s="1" t="str">
        <f aca="false">IF(AL187&lt;&gt;"",MAX(AE$3:AE186)+1,"")</f>
        <v/>
      </c>
      <c r="AF187" s="1" t="str">
        <f aca="false">IF(AM187&lt;&gt;"",MAX(AF$3:AF186)+1,"")</f>
        <v/>
      </c>
      <c r="AG187" s="1" t="str">
        <f aca="false">IF(AN187&lt;&gt;"",MAX(AG$3:AG186)+1,"")</f>
        <v/>
      </c>
      <c r="AH187" s="1" t="str">
        <f aca="false">IF(AO187&lt;&gt;"",MAX(AH$3:AH186)+1,"")</f>
        <v/>
      </c>
      <c r="AI187" s="1" t="str">
        <f aca="false">IF(AP187&lt;&gt;"",MAX(AI$3:AI186)+1,"")</f>
        <v/>
      </c>
      <c r="AK187" s="1" t="str">
        <f aca="false">IF(C187="","",IF(COUNTIF($AK$3:AL186,C187)=0,C187,""))</f>
        <v/>
      </c>
      <c r="AL187" s="1" t="str">
        <f aca="false">IF(D187="","",IF($C187='Oneri di Urbanizzazione'!$E$49,IF(COUNTIF($AL$3:AL186,$D187)=0,$D187,""),""))</f>
        <v/>
      </c>
      <c r="AM187" s="1" t="str">
        <f aca="false">IF(E187="","",IF(AND($C187='Oneri di Urbanizzazione'!$E$49,$D187='Oneri di Urbanizzazione'!$E$51),IF(COUNTIF(AM$3:AM186,$E187)=0,$E187,""),""))</f>
        <v/>
      </c>
      <c r="AN187" s="1" t="str">
        <f aca="false">IF(F187="","",IF(AND($C187='Oneri di Urbanizzazione'!$E$49,$D187='Oneri di Urbanizzazione'!$E$51,$E187='Oneri di Urbanizzazione'!$E$53),IF(COUNTIF(AN$3:AN186,$F187)=0,$F187,""),""))</f>
        <v/>
      </c>
    </row>
    <row r="188" customFormat="false" ht="12.75" hidden="false" customHeight="false" outlineLevel="0" collapsed="false">
      <c r="B188" s="1001"/>
      <c r="C188" s="1001"/>
      <c r="D188" s="1001"/>
      <c r="E188" s="1001"/>
      <c r="F188" s="1001"/>
      <c r="G188" s="1001"/>
      <c r="H188" s="1001"/>
      <c r="I188" s="978"/>
      <c r="J188" s="978"/>
      <c r="V188" s="1" t="n">
        <f aca="false">+V187+1</f>
        <v>166</v>
      </c>
      <c r="W188" s="978" t="str">
        <f aca="false">IFERROR(VLOOKUP($V187,AD:AK,8,FALSE()),"")</f>
        <v/>
      </c>
      <c r="X188" s="978" t="str">
        <f aca="false">IFERROR(VLOOKUP($V188,AE:AL,8,FALSE()),"")</f>
        <v/>
      </c>
      <c r="Y188" s="978" t="str">
        <f aca="false">IFERROR(VLOOKUP($V188,AF:AM,8,FALSE()),"")</f>
        <v/>
      </c>
      <c r="Z188" s="978" t="str">
        <f aca="false">IFERROR(VLOOKUP($V188,AG:AN,8,FALSE()),"")</f>
        <v/>
      </c>
      <c r="AA188" s="978" t="str">
        <f aca="false">IFERROR(VLOOKUP($V188,AH:AO,8,FALSE()),"")</f>
        <v/>
      </c>
      <c r="AB188" s="978" t="str">
        <f aca="false">IFERROR(VLOOKUP($V188,AI:AP,8,FALSE()),"")</f>
        <v/>
      </c>
      <c r="AD188" s="1" t="str">
        <f aca="false">IF(AK188&lt;&gt;"",MAX(AD$3:AD187)+1,"")</f>
        <v/>
      </c>
      <c r="AE188" s="1" t="str">
        <f aca="false">IF(AL188&lt;&gt;"",MAX(AE$3:AE187)+1,"")</f>
        <v/>
      </c>
      <c r="AF188" s="1" t="str">
        <f aca="false">IF(AM188&lt;&gt;"",MAX(AF$3:AF187)+1,"")</f>
        <v/>
      </c>
      <c r="AG188" s="1" t="str">
        <f aca="false">IF(AN188&lt;&gt;"",MAX(AG$3:AG187)+1,"")</f>
        <v/>
      </c>
      <c r="AH188" s="1" t="str">
        <f aca="false">IF(AO188&lt;&gt;"",MAX(AH$3:AH187)+1,"")</f>
        <v/>
      </c>
      <c r="AI188" s="1" t="str">
        <f aca="false">IF(AP188&lt;&gt;"",MAX(AI$3:AI187)+1,"")</f>
        <v/>
      </c>
      <c r="AK188" s="1" t="str">
        <f aca="false">IF(C188="","",IF(COUNTIF($AK$3:AL187,C188)=0,C188,""))</f>
        <v/>
      </c>
      <c r="AL188" s="1" t="str">
        <f aca="false">IF(D188="","",IF($C188='Oneri di Urbanizzazione'!$E$49,IF(COUNTIF($AL$3:AL187,$D188)=0,$D188,""),""))</f>
        <v/>
      </c>
      <c r="AM188" s="1" t="str">
        <f aca="false">IF(E188="","",IF(AND($C188='Oneri di Urbanizzazione'!$E$49,$D188='Oneri di Urbanizzazione'!$E$51),IF(COUNTIF(AM$3:AM187,$E188)=0,$E188,""),""))</f>
        <v/>
      </c>
      <c r="AN188" s="1" t="str">
        <f aca="false">IF(F188="","",IF(AND($C188='Oneri di Urbanizzazione'!$E$49,$D188='Oneri di Urbanizzazione'!$E$51,$E188='Oneri di Urbanizzazione'!$E$53),IF(COUNTIF(AN$3:AN187,$F188)=0,$F188,""),""))</f>
        <v/>
      </c>
    </row>
    <row r="189" customFormat="false" ht="12.75" hidden="false" customHeight="false" outlineLevel="0" collapsed="false">
      <c r="B189" s="1001"/>
      <c r="C189" s="1001"/>
      <c r="D189" s="1001"/>
      <c r="E189" s="1001"/>
      <c r="F189" s="1001"/>
      <c r="G189" s="1001"/>
      <c r="H189" s="1001"/>
      <c r="I189" s="978"/>
      <c r="J189" s="978"/>
      <c r="V189" s="1" t="n">
        <f aca="false">+V188+1</f>
        <v>167</v>
      </c>
      <c r="W189" s="978" t="str">
        <f aca="false">IFERROR(VLOOKUP($V188,AD:AK,8,FALSE()),"")</f>
        <v/>
      </c>
      <c r="X189" s="978" t="str">
        <f aca="false">IFERROR(VLOOKUP($V189,AE:AL,8,FALSE()),"")</f>
        <v/>
      </c>
      <c r="Y189" s="978" t="str">
        <f aca="false">IFERROR(VLOOKUP($V189,AF:AM,8,FALSE()),"")</f>
        <v/>
      </c>
      <c r="Z189" s="978" t="str">
        <f aca="false">IFERROR(VLOOKUP($V189,AG:AN,8,FALSE()),"")</f>
        <v/>
      </c>
      <c r="AA189" s="978" t="str">
        <f aca="false">IFERROR(VLOOKUP($V189,AH:AO,8,FALSE()),"")</f>
        <v/>
      </c>
      <c r="AB189" s="978" t="str">
        <f aca="false">IFERROR(VLOOKUP($V189,AI:AP,8,FALSE()),"")</f>
        <v/>
      </c>
      <c r="AD189" s="1" t="str">
        <f aca="false">IF(AK189&lt;&gt;"",MAX(AD$3:AD188)+1,"")</f>
        <v/>
      </c>
      <c r="AE189" s="1" t="str">
        <f aca="false">IF(AL189&lt;&gt;"",MAX(AE$3:AE188)+1,"")</f>
        <v/>
      </c>
      <c r="AF189" s="1" t="str">
        <f aca="false">IF(AM189&lt;&gt;"",MAX(AF$3:AF188)+1,"")</f>
        <v/>
      </c>
      <c r="AG189" s="1" t="str">
        <f aca="false">IF(AN189&lt;&gt;"",MAX(AG$3:AG188)+1,"")</f>
        <v/>
      </c>
      <c r="AH189" s="1" t="str">
        <f aca="false">IF(AO189&lt;&gt;"",MAX(AH$3:AH188)+1,"")</f>
        <v/>
      </c>
      <c r="AI189" s="1" t="str">
        <f aca="false">IF(AP189&lt;&gt;"",MAX(AI$3:AI188)+1,"")</f>
        <v/>
      </c>
      <c r="AK189" s="1" t="str">
        <f aca="false">IF(C189="","",IF(COUNTIF($AK$3:AL188,C189)=0,C189,""))</f>
        <v/>
      </c>
      <c r="AL189" s="1" t="str">
        <f aca="false">IF(D189="","",IF($C189='Oneri di Urbanizzazione'!$E$49,IF(COUNTIF($AL$3:AL188,$D189)=0,$D189,""),""))</f>
        <v/>
      </c>
      <c r="AM189" s="1" t="str">
        <f aca="false">IF(E189="","",IF(AND($C189='Oneri di Urbanizzazione'!$E$49,$D189='Oneri di Urbanizzazione'!$E$51),IF(COUNTIF(AM$3:AM188,$E189)=0,$E189,""),""))</f>
        <v/>
      </c>
      <c r="AN189" s="1" t="str">
        <f aca="false">IF(F189="","",IF(AND($C189='Oneri di Urbanizzazione'!$E$49,$D189='Oneri di Urbanizzazione'!$E$51,$E189='Oneri di Urbanizzazione'!$E$53),IF(COUNTIF(AN$3:AN188,$F189)=0,$F189,""),""))</f>
        <v/>
      </c>
    </row>
    <row r="190" customFormat="false" ht="12.75" hidden="false" customHeight="false" outlineLevel="0" collapsed="false">
      <c r="B190" s="1001"/>
      <c r="C190" s="1001"/>
      <c r="D190" s="1001"/>
      <c r="E190" s="1001"/>
      <c r="F190" s="1001"/>
      <c r="G190" s="1001"/>
      <c r="H190" s="1001"/>
      <c r="I190" s="978"/>
      <c r="J190" s="978"/>
      <c r="V190" s="1" t="n">
        <f aca="false">+V189+1</f>
        <v>168</v>
      </c>
      <c r="W190" s="978" t="str">
        <f aca="false">IFERROR(VLOOKUP($V189,AD:AK,8,FALSE()),"")</f>
        <v/>
      </c>
      <c r="X190" s="978" t="str">
        <f aca="false">IFERROR(VLOOKUP($V190,AE:AL,8,FALSE()),"")</f>
        <v/>
      </c>
      <c r="Y190" s="978" t="str">
        <f aca="false">IFERROR(VLOOKUP($V190,AF:AM,8,FALSE()),"")</f>
        <v/>
      </c>
      <c r="Z190" s="978" t="str">
        <f aca="false">IFERROR(VLOOKUP($V190,AG:AN,8,FALSE()),"")</f>
        <v/>
      </c>
      <c r="AA190" s="978" t="str">
        <f aca="false">IFERROR(VLOOKUP($V190,AH:AO,8,FALSE()),"")</f>
        <v/>
      </c>
      <c r="AB190" s="978" t="str">
        <f aca="false">IFERROR(VLOOKUP($V190,AI:AP,8,FALSE()),"")</f>
        <v/>
      </c>
      <c r="AD190" s="1" t="str">
        <f aca="false">IF(AK190&lt;&gt;"",MAX(AD$3:AD189)+1,"")</f>
        <v/>
      </c>
      <c r="AE190" s="1" t="str">
        <f aca="false">IF(AL190&lt;&gt;"",MAX(AE$3:AE189)+1,"")</f>
        <v/>
      </c>
      <c r="AF190" s="1" t="str">
        <f aca="false">IF(AM190&lt;&gt;"",MAX(AF$3:AF189)+1,"")</f>
        <v/>
      </c>
      <c r="AG190" s="1" t="str">
        <f aca="false">IF(AN190&lt;&gt;"",MAX(AG$3:AG189)+1,"")</f>
        <v/>
      </c>
      <c r="AH190" s="1" t="str">
        <f aca="false">IF(AO190&lt;&gt;"",MAX(AH$3:AH189)+1,"")</f>
        <v/>
      </c>
      <c r="AI190" s="1" t="str">
        <f aca="false">IF(AP190&lt;&gt;"",MAX(AI$3:AI189)+1,"")</f>
        <v/>
      </c>
      <c r="AK190" s="1" t="str">
        <f aca="false">IF(C190="","",IF(COUNTIF($AK$3:AL189,C190)=0,C190,""))</f>
        <v/>
      </c>
      <c r="AL190" s="1" t="str">
        <f aca="false">IF(D190="","",IF($C190='Oneri di Urbanizzazione'!$E$49,IF(COUNTIF($AL$3:AL189,$D190)=0,$D190,""),""))</f>
        <v/>
      </c>
      <c r="AM190" s="1" t="str">
        <f aca="false">IF(E190="","",IF(AND($C190='Oneri di Urbanizzazione'!$E$49,$D190='Oneri di Urbanizzazione'!$E$51),IF(COUNTIF(AM$3:AM189,$E190)=0,$E190,""),""))</f>
        <v/>
      </c>
      <c r="AN190" s="1" t="str">
        <f aca="false">IF(F190="","",IF(AND($C190='Oneri di Urbanizzazione'!$E$49,$D190='Oneri di Urbanizzazione'!$E$51,$E190='Oneri di Urbanizzazione'!$E$53),IF(COUNTIF(AN$3:AN189,$F190)=0,$F190,""),""))</f>
        <v/>
      </c>
    </row>
    <row r="191" customFormat="false" ht="12.75" hidden="false" customHeight="false" outlineLevel="0" collapsed="false">
      <c r="B191" s="1001"/>
      <c r="C191" s="1001"/>
      <c r="D191" s="1001"/>
      <c r="E191" s="1001"/>
      <c r="F191" s="1001"/>
      <c r="G191" s="1001"/>
      <c r="H191" s="1001"/>
      <c r="I191" s="978"/>
      <c r="J191" s="978"/>
      <c r="V191" s="1" t="n">
        <f aca="false">+V190+1</f>
        <v>169</v>
      </c>
      <c r="W191" s="978" t="str">
        <f aca="false">IFERROR(VLOOKUP($V190,AD:AK,8,FALSE()),"")</f>
        <v/>
      </c>
      <c r="X191" s="978" t="str">
        <f aca="false">IFERROR(VLOOKUP($V191,AE:AL,8,FALSE()),"")</f>
        <v/>
      </c>
      <c r="Y191" s="978" t="str">
        <f aca="false">IFERROR(VLOOKUP($V191,AF:AM,8,FALSE()),"")</f>
        <v/>
      </c>
      <c r="Z191" s="978" t="str">
        <f aca="false">IFERROR(VLOOKUP($V191,AG:AN,8,FALSE()),"")</f>
        <v/>
      </c>
      <c r="AA191" s="978" t="str">
        <f aca="false">IFERROR(VLOOKUP($V191,AH:AO,8,FALSE()),"")</f>
        <v/>
      </c>
      <c r="AB191" s="978" t="str">
        <f aca="false">IFERROR(VLOOKUP($V191,AI:AP,8,FALSE()),"")</f>
        <v/>
      </c>
      <c r="AD191" s="1" t="str">
        <f aca="false">IF(AK191&lt;&gt;"",MAX(AD$3:AD190)+1,"")</f>
        <v/>
      </c>
      <c r="AE191" s="1" t="str">
        <f aca="false">IF(AL191&lt;&gt;"",MAX(AE$3:AE190)+1,"")</f>
        <v/>
      </c>
      <c r="AF191" s="1" t="str">
        <f aca="false">IF(AM191&lt;&gt;"",MAX(AF$3:AF190)+1,"")</f>
        <v/>
      </c>
      <c r="AG191" s="1" t="str">
        <f aca="false">IF(AN191&lt;&gt;"",MAX(AG$3:AG190)+1,"")</f>
        <v/>
      </c>
      <c r="AH191" s="1" t="str">
        <f aca="false">IF(AO191&lt;&gt;"",MAX(AH$3:AH190)+1,"")</f>
        <v/>
      </c>
      <c r="AI191" s="1" t="str">
        <f aca="false">IF(AP191&lt;&gt;"",MAX(AI$3:AI190)+1,"")</f>
        <v/>
      </c>
      <c r="AK191" s="1" t="str">
        <f aca="false">IF(C191="","",IF(COUNTIF($AK$3:AL190,C191)=0,C191,""))</f>
        <v/>
      </c>
      <c r="AL191" s="1" t="str">
        <f aca="false">IF(D191="","",IF($C191='Oneri di Urbanizzazione'!$E$49,IF(COUNTIF($AL$3:AL190,$D191)=0,$D191,""),""))</f>
        <v/>
      </c>
      <c r="AM191" s="1" t="str">
        <f aca="false">IF(E191="","",IF(AND($C191='Oneri di Urbanizzazione'!$E$49,$D191='Oneri di Urbanizzazione'!$E$51),IF(COUNTIF(AM$3:AM190,$E191)=0,$E191,""),""))</f>
        <v/>
      </c>
      <c r="AN191" s="1" t="str">
        <f aca="false">IF(F191="","",IF(AND($C191='Oneri di Urbanizzazione'!$E$49,$D191='Oneri di Urbanizzazione'!$E$51,$E191='Oneri di Urbanizzazione'!$E$53),IF(COUNTIF(AN$3:AN190,$F191)=0,$F191,""),""))</f>
        <v/>
      </c>
    </row>
    <row r="192" customFormat="false" ht="12.75" hidden="false" customHeight="false" outlineLevel="0" collapsed="false">
      <c r="B192" s="1001"/>
      <c r="C192" s="1001"/>
      <c r="D192" s="1001"/>
      <c r="E192" s="1001"/>
      <c r="F192" s="1001"/>
      <c r="G192" s="1001"/>
      <c r="H192" s="1001"/>
      <c r="I192" s="978"/>
      <c r="J192" s="978"/>
      <c r="V192" s="1" t="n">
        <f aca="false">+V191+1</f>
        <v>170</v>
      </c>
      <c r="W192" s="978" t="str">
        <f aca="false">IFERROR(VLOOKUP($V191,AD:AK,8,FALSE()),"")</f>
        <v/>
      </c>
      <c r="X192" s="978" t="str">
        <f aca="false">IFERROR(VLOOKUP($V192,AE:AL,8,FALSE()),"")</f>
        <v/>
      </c>
      <c r="Y192" s="978" t="str">
        <f aca="false">IFERROR(VLOOKUP($V192,AF:AM,8,FALSE()),"")</f>
        <v/>
      </c>
      <c r="Z192" s="978" t="str">
        <f aca="false">IFERROR(VLOOKUP($V192,AG:AN,8,FALSE()),"")</f>
        <v/>
      </c>
      <c r="AA192" s="978" t="str">
        <f aca="false">IFERROR(VLOOKUP($V192,AH:AO,8,FALSE()),"")</f>
        <v/>
      </c>
      <c r="AB192" s="978" t="str">
        <f aca="false">IFERROR(VLOOKUP($V192,AI:AP,8,FALSE()),"")</f>
        <v/>
      </c>
      <c r="AD192" s="1" t="str">
        <f aca="false">IF(AK192&lt;&gt;"",MAX(AD$3:AD191)+1,"")</f>
        <v/>
      </c>
      <c r="AE192" s="1" t="str">
        <f aca="false">IF(AL192&lt;&gt;"",MAX(AE$3:AE191)+1,"")</f>
        <v/>
      </c>
      <c r="AF192" s="1" t="str">
        <f aca="false">IF(AM192&lt;&gt;"",MAX(AF$3:AF191)+1,"")</f>
        <v/>
      </c>
      <c r="AG192" s="1" t="str">
        <f aca="false">IF(AN192&lt;&gt;"",MAX(AG$3:AG191)+1,"")</f>
        <v/>
      </c>
      <c r="AH192" s="1" t="str">
        <f aca="false">IF(AO192&lt;&gt;"",MAX(AH$3:AH191)+1,"")</f>
        <v/>
      </c>
      <c r="AI192" s="1" t="str">
        <f aca="false">IF(AP192&lt;&gt;"",MAX(AI$3:AI191)+1,"")</f>
        <v/>
      </c>
      <c r="AK192" s="1" t="str">
        <f aca="false">IF(C192="","",IF(COUNTIF($AK$3:AL191,C192)=0,C192,""))</f>
        <v/>
      </c>
      <c r="AL192" s="1" t="str">
        <f aca="false">IF(D192="","",IF($C192='Oneri di Urbanizzazione'!$E$49,IF(COUNTIF($AL$3:AL191,$D192)=0,$D192,""),""))</f>
        <v/>
      </c>
      <c r="AM192" s="1" t="str">
        <f aca="false">IF(E192="","",IF(AND($C192='Oneri di Urbanizzazione'!$E$49,$D192='Oneri di Urbanizzazione'!$E$51),IF(COUNTIF(AM$3:AM191,$E192)=0,$E192,""),""))</f>
        <v/>
      </c>
      <c r="AN192" s="1" t="str">
        <f aca="false">IF(F192="","",IF(AND($C192='Oneri di Urbanizzazione'!$E$49,$D192='Oneri di Urbanizzazione'!$E$51,$E192='Oneri di Urbanizzazione'!$E$53),IF(COUNTIF(AN$3:AN191,$F192)=0,$F192,""),""))</f>
        <v/>
      </c>
    </row>
    <row r="193" customFormat="false" ht="12.75" hidden="false" customHeight="false" outlineLevel="0" collapsed="false">
      <c r="B193" s="1001"/>
      <c r="C193" s="1001"/>
      <c r="D193" s="1001"/>
      <c r="E193" s="1001"/>
      <c r="F193" s="1001"/>
      <c r="G193" s="1001"/>
      <c r="H193" s="1001"/>
      <c r="I193" s="978"/>
      <c r="J193" s="978"/>
      <c r="V193" s="1" t="n">
        <f aca="false">+V192+1</f>
        <v>171</v>
      </c>
      <c r="W193" s="978" t="str">
        <f aca="false">IFERROR(VLOOKUP($V192,AD:AK,8,FALSE()),"")</f>
        <v/>
      </c>
      <c r="X193" s="978" t="str">
        <f aca="false">IFERROR(VLOOKUP($V193,AE:AL,8,FALSE()),"")</f>
        <v/>
      </c>
      <c r="Y193" s="978" t="str">
        <f aca="false">IFERROR(VLOOKUP($V193,AF:AM,8,FALSE()),"")</f>
        <v/>
      </c>
      <c r="Z193" s="978" t="str">
        <f aca="false">IFERROR(VLOOKUP($V193,AG:AN,8,FALSE()),"")</f>
        <v/>
      </c>
      <c r="AA193" s="978" t="str">
        <f aca="false">IFERROR(VLOOKUP($V193,AH:AO,8,FALSE()),"")</f>
        <v/>
      </c>
      <c r="AB193" s="978" t="str">
        <f aca="false">IFERROR(VLOOKUP($V193,AI:AP,8,FALSE()),"")</f>
        <v/>
      </c>
      <c r="AD193" s="1" t="str">
        <f aca="false">IF(AK193&lt;&gt;"",MAX(AD$3:AD192)+1,"")</f>
        <v/>
      </c>
      <c r="AE193" s="1" t="str">
        <f aca="false">IF(AL193&lt;&gt;"",MAX(AE$3:AE192)+1,"")</f>
        <v/>
      </c>
      <c r="AF193" s="1" t="str">
        <f aca="false">IF(AM193&lt;&gt;"",MAX(AF$3:AF192)+1,"")</f>
        <v/>
      </c>
      <c r="AG193" s="1" t="str">
        <f aca="false">IF(AN193&lt;&gt;"",MAX(AG$3:AG192)+1,"")</f>
        <v/>
      </c>
      <c r="AH193" s="1" t="str">
        <f aca="false">IF(AO193&lt;&gt;"",MAX(AH$3:AH192)+1,"")</f>
        <v/>
      </c>
      <c r="AI193" s="1" t="str">
        <f aca="false">IF(AP193&lt;&gt;"",MAX(AI$3:AI192)+1,"")</f>
        <v/>
      </c>
      <c r="AK193" s="1" t="str">
        <f aca="false">IF(C193="","",IF(COUNTIF($AK$3:AL192,C193)=0,C193,""))</f>
        <v/>
      </c>
      <c r="AL193" s="1" t="str">
        <f aca="false">IF(D193="","",IF($C193='Oneri di Urbanizzazione'!$E$49,IF(COUNTIF($AL$3:AL192,$D193)=0,$D193,""),""))</f>
        <v/>
      </c>
      <c r="AM193" s="1" t="str">
        <f aca="false">IF(E193="","",IF(AND($C193='Oneri di Urbanizzazione'!$E$49,$D193='Oneri di Urbanizzazione'!$E$51),IF(COUNTIF(AM$3:AM192,$E193)=0,$E193,""),""))</f>
        <v/>
      </c>
      <c r="AN193" s="1" t="str">
        <f aca="false">IF(F193="","",IF(AND($C193='Oneri di Urbanizzazione'!$E$49,$D193='Oneri di Urbanizzazione'!$E$51,$E193='Oneri di Urbanizzazione'!$E$53),IF(COUNTIF(AN$3:AN192,$F193)=0,$F193,""),""))</f>
        <v/>
      </c>
    </row>
    <row r="194" customFormat="false" ht="12.75" hidden="false" customHeight="false" outlineLevel="0" collapsed="false">
      <c r="B194" s="1001"/>
      <c r="C194" s="1001"/>
      <c r="D194" s="1001"/>
      <c r="E194" s="1001"/>
      <c r="F194" s="1001"/>
      <c r="G194" s="1001"/>
      <c r="H194" s="1001"/>
      <c r="I194" s="978"/>
      <c r="J194" s="978"/>
      <c r="V194" s="1" t="n">
        <f aca="false">+V193+1</f>
        <v>172</v>
      </c>
      <c r="W194" s="978" t="str">
        <f aca="false">IFERROR(VLOOKUP($V193,AD:AK,8,FALSE()),"")</f>
        <v/>
      </c>
      <c r="X194" s="978" t="str">
        <f aca="false">IFERROR(VLOOKUP($V194,AE:AL,8,FALSE()),"")</f>
        <v/>
      </c>
      <c r="Y194" s="978" t="str">
        <f aca="false">IFERROR(VLOOKUP($V194,AF:AM,8,FALSE()),"")</f>
        <v/>
      </c>
      <c r="Z194" s="978" t="str">
        <f aca="false">IFERROR(VLOOKUP($V194,AG:AN,8,FALSE()),"")</f>
        <v/>
      </c>
      <c r="AA194" s="978" t="str">
        <f aca="false">IFERROR(VLOOKUP($V194,AH:AO,8,FALSE()),"")</f>
        <v/>
      </c>
      <c r="AB194" s="978" t="str">
        <f aca="false">IFERROR(VLOOKUP($V194,AI:AP,8,FALSE()),"")</f>
        <v/>
      </c>
      <c r="AD194" s="1" t="str">
        <f aca="false">IF(AK194&lt;&gt;"",MAX(AD$3:AD193)+1,"")</f>
        <v/>
      </c>
      <c r="AE194" s="1" t="str">
        <f aca="false">IF(AL194&lt;&gt;"",MAX(AE$3:AE193)+1,"")</f>
        <v/>
      </c>
      <c r="AF194" s="1" t="str">
        <f aca="false">IF(AM194&lt;&gt;"",MAX(AF$3:AF193)+1,"")</f>
        <v/>
      </c>
      <c r="AG194" s="1" t="str">
        <f aca="false">IF(AN194&lt;&gt;"",MAX(AG$3:AG193)+1,"")</f>
        <v/>
      </c>
      <c r="AH194" s="1" t="str">
        <f aca="false">IF(AO194&lt;&gt;"",MAX(AH$3:AH193)+1,"")</f>
        <v/>
      </c>
      <c r="AI194" s="1" t="str">
        <f aca="false">IF(AP194&lt;&gt;"",MAX(AI$3:AI193)+1,"")</f>
        <v/>
      </c>
      <c r="AK194" s="1" t="str">
        <f aca="false">IF(C194="","",IF(COUNTIF($AK$3:AL193,C194)=0,C194,""))</f>
        <v/>
      </c>
      <c r="AL194" s="1" t="str">
        <f aca="false">IF(D194="","",IF($C194='Oneri di Urbanizzazione'!$E$49,IF(COUNTIF($AL$3:AL193,$D194)=0,$D194,""),""))</f>
        <v/>
      </c>
      <c r="AM194" s="1" t="str">
        <f aca="false">IF(E194="","",IF(AND($C194='Oneri di Urbanizzazione'!$E$49,$D194='Oneri di Urbanizzazione'!$E$51),IF(COUNTIF(AM$3:AM193,$E194)=0,$E194,""),""))</f>
        <v/>
      </c>
      <c r="AN194" s="1" t="str">
        <f aca="false">IF(F194="","",IF(AND($C194='Oneri di Urbanizzazione'!$E$49,$D194='Oneri di Urbanizzazione'!$E$51,$E194='Oneri di Urbanizzazione'!$E$53),IF(COUNTIF(AN$3:AN193,$F194)=0,$F194,""),""))</f>
        <v/>
      </c>
    </row>
    <row r="195" customFormat="false" ht="12.75" hidden="false" customHeight="false" outlineLevel="0" collapsed="false">
      <c r="B195" s="1001"/>
      <c r="C195" s="1001"/>
      <c r="D195" s="1001"/>
      <c r="E195" s="1001"/>
      <c r="F195" s="1001"/>
      <c r="G195" s="1001"/>
      <c r="H195" s="1001"/>
      <c r="I195" s="978"/>
      <c r="J195" s="978"/>
      <c r="V195" s="1" t="n">
        <f aca="false">+V194+1</f>
        <v>173</v>
      </c>
      <c r="W195" s="978" t="str">
        <f aca="false">IFERROR(VLOOKUP($V194,AD:AK,8,FALSE()),"")</f>
        <v/>
      </c>
      <c r="X195" s="978" t="str">
        <f aca="false">IFERROR(VLOOKUP($V195,AE:AL,8,FALSE()),"")</f>
        <v/>
      </c>
      <c r="Y195" s="978" t="str">
        <f aca="false">IFERROR(VLOOKUP($V195,AF:AM,8,FALSE()),"")</f>
        <v/>
      </c>
      <c r="Z195" s="978" t="str">
        <f aca="false">IFERROR(VLOOKUP($V195,AG:AN,8,FALSE()),"")</f>
        <v/>
      </c>
      <c r="AA195" s="978" t="str">
        <f aca="false">IFERROR(VLOOKUP($V195,AH:AO,8,FALSE()),"")</f>
        <v/>
      </c>
      <c r="AB195" s="978" t="str">
        <f aca="false">IFERROR(VLOOKUP($V195,AI:AP,8,FALSE()),"")</f>
        <v/>
      </c>
      <c r="AD195" s="1" t="str">
        <f aca="false">IF(AK195&lt;&gt;"",MAX(AD$3:AD194)+1,"")</f>
        <v/>
      </c>
      <c r="AE195" s="1" t="str">
        <f aca="false">IF(AL195&lt;&gt;"",MAX(AE$3:AE194)+1,"")</f>
        <v/>
      </c>
      <c r="AF195" s="1" t="str">
        <f aca="false">IF(AM195&lt;&gt;"",MAX(AF$3:AF194)+1,"")</f>
        <v/>
      </c>
      <c r="AG195" s="1" t="str">
        <f aca="false">IF(AN195&lt;&gt;"",MAX(AG$3:AG194)+1,"")</f>
        <v/>
      </c>
      <c r="AH195" s="1" t="str">
        <f aca="false">IF(AO195&lt;&gt;"",MAX(AH$3:AH194)+1,"")</f>
        <v/>
      </c>
      <c r="AI195" s="1" t="str">
        <f aca="false">IF(AP195&lt;&gt;"",MAX(AI$3:AI194)+1,"")</f>
        <v/>
      </c>
      <c r="AK195" s="1" t="str">
        <f aca="false">IF(C195="","",IF(COUNTIF($AK$3:AL194,C195)=0,C195,""))</f>
        <v/>
      </c>
      <c r="AL195" s="1" t="str">
        <f aca="false">IF(D195="","",IF($C195='Oneri di Urbanizzazione'!$E$49,IF(COUNTIF($AL$3:AL194,$D195)=0,$D195,""),""))</f>
        <v/>
      </c>
      <c r="AM195" s="1" t="str">
        <f aca="false">IF(E195="","",IF(AND($C195='Oneri di Urbanizzazione'!$E$49,$D195='Oneri di Urbanizzazione'!$E$51),IF(COUNTIF(AM$3:AM194,$E195)=0,$E195,""),""))</f>
        <v/>
      </c>
      <c r="AN195" s="1" t="str">
        <f aca="false">IF(F195="","",IF(AND($C195='Oneri di Urbanizzazione'!$E$49,$D195='Oneri di Urbanizzazione'!$E$51,$E195='Oneri di Urbanizzazione'!$E$53),IF(COUNTIF(AN$3:AN194,$F195)=0,$F195,""),""))</f>
        <v/>
      </c>
    </row>
    <row r="196" customFormat="false" ht="12.75" hidden="false" customHeight="false" outlineLevel="0" collapsed="false">
      <c r="B196" s="1001"/>
      <c r="C196" s="1001"/>
      <c r="D196" s="1001"/>
      <c r="E196" s="1001"/>
      <c r="F196" s="1001"/>
      <c r="G196" s="1001"/>
      <c r="H196" s="1001"/>
      <c r="I196" s="978"/>
      <c r="J196" s="978"/>
      <c r="V196" s="1" t="n">
        <f aca="false">+V195+1</f>
        <v>174</v>
      </c>
      <c r="W196" s="978" t="str">
        <f aca="false">IFERROR(VLOOKUP($V195,AD:AK,8,FALSE()),"")</f>
        <v/>
      </c>
      <c r="X196" s="978" t="str">
        <f aca="false">IFERROR(VLOOKUP($V196,AE:AL,8,FALSE()),"")</f>
        <v/>
      </c>
      <c r="Y196" s="978" t="str">
        <f aca="false">IFERROR(VLOOKUP($V196,AF:AM,8,FALSE()),"")</f>
        <v/>
      </c>
      <c r="Z196" s="978" t="str">
        <f aca="false">IFERROR(VLOOKUP($V196,AG:AN,8,FALSE()),"")</f>
        <v/>
      </c>
      <c r="AA196" s="978" t="str">
        <f aca="false">IFERROR(VLOOKUP($V196,AH:AO,8,FALSE()),"")</f>
        <v/>
      </c>
      <c r="AB196" s="978" t="str">
        <f aca="false">IFERROR(VLOOKUP($V196,AI:AP,8,FALSE()),"")</f>
        <v/>
      </c>
      <c r="AD196" s="1" t="str">
        <f aca="false">IF(AK196&lt;&gt;"",MAX(AD$3:AD195)+1,"")</f>
        <v/>
      </c>
      <c r="AE196" s="1" t="str">
        <f aca="false">IF(AL196&lt;&gt;"",MAX(AE$3:AE195)+1,"")</f>
        <v/>
      </c>
      <c r="AF196" s="1" t="str">
        <f aca="false">IF(AM196&lt;&gt;"",MAX(AF$3:AF195)+1,"")</f>
        <v/>
      </c>
      <c r="AG196" s="1" t="str">
        <f aca="false">IF(AN196&lt;&gt;"",MAX(AG$3:AG195)+1,"")</f>
        <v/>
      </c>
      <c r="AH196" s="1" t="str">
        <f aca="false">IF(AO196&lt;&gt;"",MAX(AH$3:AH195)+1,"")</f>
        <v/>
      </c>
      <c r="AI196" s="1" t="str">
        <f aca="false">IF(AP196&lt;&gt;"",MAX(AI$3:AI195)+1,"")</f>
        <v/>
      </c>
      <c r="AK196" s="1" t="str">
        <f aca="false">IF(C196="","",IF(COUNTIF($AK$3:AL195,C196)=0,C196,""))</f>
        <v/>
      </c>
      <c r="AL196" s="1" t="str">
        <f aca="false">IF(D196="","",IF($C196='Oneri di Urbanizzazione'!$E$49,IF(COUNTIF($AL$3:AL195,$D196)=0,$D196,""),""))</f>
        <v/>
      </c>
      <c r="AM196" s="1" t="str">
        <f aca="false">IF(E196="","",IF(AND($C196='Oneri di Urbanizzazione'!$E$49,$D196='Oneri di Urbanizzazione'!$E$51),IF(COUNTIF(AM$3:AM195,$E196)=0,$E196,""),""))</f>
        <v/>
      </c>
      <c r="AN196" s="1" t="str">
        <f aca="false">IF(F196="","",IF(AND($C196='Oneri di Urbanizzazione'!$E$49,$D196='Oneri di Urbanizzazione'!$E$51,$E196='Oneri di Urbanizzazione'!$E$53),IF(COUNTIF(AN$3:AN195,$F196)=0,$F196,""),""))</f>
        <v/>
      </c>
    </row>
    <row r="197" customFormat="false" ht="12.75" hidden="false" customHeight="false" outlineLevel="0" collapsed="false">
      <c r="B197" s="1001"/>
      <c r="C197" s="1001"/>
      <c r="D197" s="1001"/>
      <c r="E197" s="1001"/>
      <c r="F197" s="1001"/>
      <c r="G197" s="1001"/>
      <c r="H197" s="1001"/>
      <c r="I197" s="978"/>
      <c r="J197" s="978"/>
      <c r="V197" s="1" t="n">
        <f aca="false">+V196+1</f>
        <v>175</v>
      </c>
      <c r="W197" s="978" t="str">
        <f aca="false">IFERROR(VLOOKUP($V196,AD:AK,8,FALSE()),"")</f>
        <v/>
      </c>
      <c r="X197" s="978" t="str">
        <f aca="false">IFERROR(VLOOKUP($V197,AE:AL,8,FALSE()),"")</f>
        <v/>
      </c>
      <c r="Y197" s="978" t="str">
        <f aca="false">IFERROR(VLOOKUP($V197,AF:AM,8,FALSE()),"")</f>
        <v/>
      </c>
      <c r="Z197" s="978" t="str">
        <f aca="false">IFERROR(VLOOKUP($V197,AG:AN,8,FALSE()),"")</f>
        <v/>
      </c>
      <c r="AA197" s="978" t="str">
        <f aca="false">IFERROR(VLOOKUP($V197,AH:AO,8,FALSE()),"")</f>
        <v/>
      </c>
      <c r="AB197" s="978" t="str">
        <f aca="false">IFERROR(VLOOKUP($V197,AI:AP,8,FALSE()),"")</f>
        <v/>
      </c>
      <c r="AD197" s="1" t="str">
        <f aca="false">IF(AK197&lt;&gt;"",MAX(AD$3:AD196)+1,"")</f>
        <v/>
      </c>
      <c r="AE197" s="1" t="str">
        <f aca="false">IF(AL197&lt;&gt;"",MAX(AE$3:AE196)+1,"")</f>
        <v/>
      </c>
      <c r="AF197" s="1" t="str">
        <f aca="false">IF(AM197&lt;&gt;"",MAX(AF$3:AF196)+1,"")</f>
        <v/>
      </c>
      <c r="AG197" s="1" t="str">
        <f aca="false">IF(AN197&lt;&gt;"",MAX(AG$3:AG196)+1,"")</f>
        <v/>
      </c>
      <c r="AH197" s="1" t="str">
        <f aca="false">IF(AO197&lt;&gt;"",MAX(AH$3:AH196)+1,"")</f>
        <v/>
      </c>
      <c r="AI197" s="1" t="str">
        <f aca="false">IF(AP197&lt;&gt;"",MAX(AI$3:AI196)+1,"")</f>
        <v/>
      </c>
      <c r="AK197" s="1" t="str">
        <f aca="false">IF(C197="","",IF(COUNTIF($AK$3:AL196,C197)=0,C197,""))</f>
        <v/>
      </c>
      <c r="AL197" s="1" t="str">
        <f aca="false">IF(D197="","",IF($C197='Oneri di Urbanizzazione'!$E$49,IF(COUNTIF($AL$3:AL196,$D197)=0,$D197,""),""))</f>
        <v/>
      </c>
      <c r="AM197" s="1" t="str">
        <f aca="false">IF(E197="","",IF(AND($C197='Oneri di Urbanizzazione'!$E$49,$D197='Oneri di Urbanizzazione'!$E$51),IF(COUNTIF(AM$3:AM196,$E197)=0,$E197,""),""))</f>
        <v/>
      </c>
      <c r="AN197" s="1" t="str">
        <f aca="false">IF(F197="","",IF(AND($C197='Oneri di Urbanizzazione'!$E$49,$D197='Oneri di Urbanizzazione'!$E$51,$E197='Oneri di Urbanizzazione'!$E$53),IF(COUNTIF(AN$3:AN196,$F197)=0,$F197,""),""))</f>
        <v/>
      </c>
    </row>
    <row r="198" customFormat="false" ht="12.75" hidden="false" customHeight="false" outlineLevel="0" collapsed="false">
      <c r="B198" s="1001"/>
      <c r="C198" s="1001"/>
      <c r="D198" s="1001"/>
      <c r="E198" s="1001"/>
      <c r="F198" s="1001"/>
      <c r="G198" s="1001"/>
      <c r="H198" s="1001"/>
      <c r="I198" s="978"/>
      <c r="J198" s="978"/>
      <c r="V198" s="1" t="n">
        <f aca="false">+V197+1</f>
        <v>176</v>
      </c>
      <c r="W198" s="978" t="str">
        <f aca="false">IFERROR(VLOOKUP($V197,AD:AK,8,FALSE()),"")</f>
        <v/>
      </c>
      <c r="X198" s="978" t="str">
        <f aca="false">IFERROR(VLOOKUP($V198,AE:AL,8,FALSE()),"")</f>
        <v/>
      </c>
      <c r="Y198" s="978" t="str">
        <f aca="false">IFERROR(VLOOKUP($V198,AF:AM,8,FALSE()),"")</f>
        <v/>
      </c>
      <c r="Z198" s="978" t="str">
        <f aca="false">IFERROR(VLOOKUP($V198,AG:AN,8,FALSE()),"")</f>
        <v/>
      </c>
      <c r="AA198" s="978" t="str">
        <f aca="false">IFERROR(VLOOKUP($V198,AH:AO,8,FALSE()),"")</f>
        <v/>
      </c>
      <c r="AB198" s="978" t="str">
        <f aca="false">IFERROR(VLOOKUP($V198,AI:AP,8,FALSE()),"")</f>
        <v/>
      </c>
      <c r="AD198" s="1" t="str">
        <f aca="false">IF(AK198&lt;&gt;"",MAX(AD$3:AD197)+1,"")</f>
        <v/>
      </c>
      <c r="AE198" s="1" t="str">
        <f aca="false">IF(AL198&lt;&gt;"",MAX(AE$3:AE197)+1,"")</f>
        <v/>
      </c>
      <c r="AF198" s="1" t="str">
        <f aca="false">IF(AM198&lt;&gt;"",MAX(AF$3:AF197)+1,"")</f>
        <v/>
      </c>
      <c r="AG198" s="1" t="str">
        <f aca="false">IF(AN198&lt;&gt;"",MAX(AG$3:AG197)+1,"")</f>
        <v/>
      </c>
      <c r="AH198" s="1" t="str">
        <f aca="false">IF(AO198&lt;&gt;"",MAX(AH$3:AH197)+1,"")</f>
        <v/>
      </c>
      <c r="AI198" s="1" t="str">
        <f aca="false">IF(AP198&lt;&gt;"",MAX(AI$3:AI197)+1,"")</f>
        <v/>
      </c>
      <c r="AK198" s="1" t="str">
        <f aca="false">IF(C198="","",IF(COUNTIF($AK$3:AL197,C198)=0,C198,""))</f>
        <v/>
      </c>
      <c r="AL198" s="1" t="str">
        <f aca="false">IF(D198="","",IF($C198='Oneri di Urbanizzazione'!$E$49,IF(COUNTIF($AL$3:AL197,$D198)=0,$D198,""),""))</f>
        <v/>
      </c>
      <c r="AM198" s="1" t="str">
        <f aca="false">IF(E198="","",IF(AND($C198='Oneri di Urbanizzazione'!$E$49,$D198='Oneri di Urbanizzazione'!$E$51),IF(COUNTIF(AM$3:AM197,$E198)=0,$E198,""),""))</f>
        <v/>
      </c>
      <c r="AN198" s="1" t="str">
        <f aca="false">IF(F198="","",IF(AND($C198='Oneri di Urbanizzazione'!$E$49,$D198='Oneri di Urbanizzazione'!$E$51,$E198='Oneri di Urbanizzazione'!$E$53),IF(COUNTIF(AN$3:AN197,$F198)=0,$F198,""),""))</f>
        <v/>
      </c>
    </row>
    <row r="199" customFormat="false" ht="12.75" hidden="false" customHeight="false" outlineLevel="0" collapsed="false">
      <c r="B199" s="1001"/>
      <c r="C199" s="1001"/>
      <c r="D199" s="1001"/>
      <c r="E199" s="1001"/>
      <c r="F199" s="1001"/>
      <c r="G199" s="1001"/>
      <c r="H199" s="1001"/>
      <c r="I199" s="978"/>
      <c r="J199" s="978"/>
      <c r="V199" s="1" t="n">
        <f aca="false">+V198+1</f>
        <v>177</v>
      </c>
      <c r="W199" s="978" t="str">
        <f aca="false">IFERROR(VLOOKUP($V198,AD:AK,8,FALSE()),"")</f>
        <v/>
      </c>
      <c r="X199" s="978" t="str">
        <f aca="false">IFERROR(VLOOKUP($V199,AE:AL,8,FALSE()),"")</f>
        <v/>
      </c>
      <c r="Y199" s="978" t="str">
        <f aca="false">IFERROR(VLOOKUP($V199,AF:AM,8,FALSE()),"")</f>
        <v/>
      </c>
      <c r="Z199" s="978" t="str">
        <f aca="false">IFERROR(VLOOKUP($V199,AG:AN,8,FALSE()),"")</f>
        <v/>
      </c>
      <c r="AA199" s="978" t="str">
        <f aca="false">IFERROR(VLOOKUP($V199,AH:AO,8,FALSE()),"")</f>
        <v/>
      </c>
      <c r="AB199" s="978" t="str">
        <f aca="false">IFERROR(VLOOKUP($V199,AI:AP,8,FALSE()),"")</f>
        <v/>
      </c>
      <c r="AD199" s="1" t="str">
        <f aca="false">IF(AK199&lt;&gt;"",MAX(AD$3:AD198)+1,"")</f>
        <v/>
      </c>
      <c r="AE199" s="1" t="str">
        <f aca="false">IF(AL199&lt;&gt;"",MAX(AE$3:AE198)+1,"")</f>
        <v/>
      </c>
      <c r="AF199" s="1" t="str">
        <f aca="false">IF(AM199&lt;&gt;"",MAX(AF$3:AF198)+1,"")</f>
        <v/>
      </c>
      <c r="AG199" s="1" t="str">
        <f aca="false">IF(AN199&lt;&gt;"",MAX(AG$3:AG198)+1,"")</f>
        <v/>
      </c>
      <c r="AH199" s="1" t="str">
        <f aca="false">IF(AO199&lt;&gt;"",MAX(AH$3:AH198)+1,"")</f>
        <v/>
      </c>
      <c r="AI199" s="1" t="str">
        <f aca="false">IF(AP199&lt;&gt;"",MAX(AI$3:AI198)+1,"")</f>
        <v/>
      </c>
      <c r="AK199" s="1" t="str">
        <f aca="false">IF(C199="","",IF(COUNTIF($AK$3:AL198,C199)=0,C199,""))</f>
        <v/>
      </c>
      <c r="AL199" s="1" t="str">
        <f aca="false">IF(D199="","",IF($C199='Oneri di Urbanizzazione'!$E$49,IF(COUNTIF($AL$3:AL198,$D199)=0,$D199,""),""))</f>
        <v/>
      </c>
      <c r="AM199" s="1" t="str">
        <f aca="false">IF(E199="","",IF(AND($C199='Oneri di Urbanizzazione'!$E$49,$D199='Oneri di Urbanizzazione'!$E$51),IF(COUNTIF(AM$3:AM198,$E199)=0,$E199,""),""))</f>
        <v/>
      </c>
      <c r="AN199" s="1" t="str">
        <f aca="false">IF(F199="","",IF(AND($C199='Oneri di Urbanizzazione'!$E$49,$D199='Oneri di Urbanizzazione'!$E$51,$E199='Oneri di Urbanizzazione'!$E$53),IF(COUNTIF(AN$3:AN198,$F199)=0,$F199,""),""))</f>
        <v/>
      </c>
    </row>
    <row r="200" customFormat="false" ht="12.75" hidden="false" customHeight="false" outlineLevel="0" collapsed="false">
      <c r="B200" s="1001"/>
      <c r="C200" s="1001"/>
      <c r="D200" s="1001"/>
      <c r="E200" s="1001"/>
      <c r="F200" s="1001"/>
      <c r="G200" s="1001"/>
      <c r="H200" s="1001"/>
      <c r="I200" s="978"/>
      <c r="J200" s="978"/>
      <c r="V200" s="1" t="n">
        <f aca="false">+V199+1</f>
        <v>178</v>
      </c>
      <c r="W200" s="978" t="str">
        <f aca="false">IFERROR(VLOOKUP($V199,AD:AK,8,FALSE()),"")</f>
        <v/>
      </c>
      <c r="X200" s="978" t="str">
        <f aca="false">IFERROR(VLOOKUP($V200,AE:AL,8,FALSE()),"")</f>
        <v/>
      </c>
      <c r="Y200" s="978" t="str">
        <f aca="false">IFERROR(VLOOKUP($V200,AF:AM,8,FALSE()),"")</f>
        <v/>
      </c>
      <c r="Z200" s="978" t="str">
        <f aca="false">IFERROR(VLOOKUP($V200,AG:AN,8,FALSE()),"")</f>
        <v/>
      </c>
      <c r="AA200" s="978" t="str">
        <f aca="false">IFERROR(VLOOKUP($V200,AH:AO,8,FALSE()),"")</f>
        <v/>
      </c>
      <c r="AB200" s="978" t="str">
        <f aca="false">IFERROR(VLOOKUP($V200,AI:AP,8,FALSE()),"")</f>
        <v/>
      </c>
      <c r="AD200" s="1" t="str">
        <f aca="false">IF(AK200&lt;&gt;"",MAX(AD$3:AD199)+1,"")</f>
        <v/>
      </c>
      <c r="AE200" s="1" t="str">
        <f aca="false">IF(AL200&lt;&gt;"",MAX(AE$3:AE199)+1,"")</f>
        <v/>
      </c>
      <c r="AF200" s="1" t="str">
        <f aca="false">IF(AM200&lt;&gt;"",MAX(AF$3:AF199)+1,"")</f>
        <v/>
      </c>
      <c r="AG200" s="1" t="str">
        <f aca="false">IF(AN200&lt;&gt;"",MAX(AG$3:AG199)+1,"")</f>
        <v/>
      </c>
      <c r="AH200" s="1" t="str">
        <f aca="false">IF(AO200&lt;&gt;"",MAX(AH$3:AH199)+1,"")</f>
        <v/>
      </c>
      <c r="AI200" s="1" t="str">
        <f aca="false">IF(AP200&lt;&gt;"",MAX(AI$3:AI199)+1,"")</f>
        <v/>
      </c>
      <c r="AK200" s="1" t="str">
        <f aca="false">IF(C200="","",IF(COUNTIF($AK$3:AL199,C200)=0,C200,""))</f>
        <v/>
      </c>
      <c r="AL200" s="1" t="str">
        <f aca="false">IF(D200="","",IF($C200='Oneri di Urbanizzazione'!$E$49,IF(COUNTIF($AL$3:AL199,$D200)=0,$D200,""),""))</f>
        <v/>
      </c>
      <c r="AM200" s="1" t="str">
        <f aca="false">IF(E200="","",IF(AND($C200='Oneri di Urbanizzazione'!$E$49,$D200='Oneri di Urbanizzazione'!$E$51),IF(COUNTIF(AM$3:AM199,$E200)=0,$E200,""),""))</f>
        <v/>
      </c>
      <c r="AN200" s="1" t="str">
        <f aca="false">IF(F200="","",IF(AND($C200='Oneri di Urbanizzazione'!$E$49,$D200='Oneri di Urbanizzazione'!$E$51,$E200='Oneri di Urbanizzazione'!$E$53),IF(COUNTIF(AN$3:AN199,$F200)=0,$F200,""),""))</f>
        <v/>
      </c>
    </row>
    <row r="201" customFormat="false" ht="12.75" hidden="false" customHeight="false" outlineLevel="0" collapsed="false">
      <c r="B201" s="1001"/>
      <c r="C201" s="1001"/>
      <c r="D201" s="1001"/>
      <c r="E201" s="1001"/>
      <c r="F201" s="1001"/>
      <c r="G201" s="1001"/>
      <c r="H201" s="1001"/>
      <c r="I201" s="978"/>
      <c r="J201" s="978"/>
      <c r="V201" s="1" t="n">
        <f aca="false">+V200+1</f>
        <v>179</v>
      </c>
      <c r="W201" s="978" t="str">
        <f aca="false">IFERROR(VLOOKUP($V200,AD:AK,8,FALSE()),"")</f>
        <v/>
      </c>
      <c r="X201" s="978" t="str">
        <f aca="false">IFERROR(VLOOKUP($V201,AE:AL,8,FALSE()),"")</f>
        <v/>
      </c>
      <c r="Y201" s="978" t="str">
        <f aca="false">IFERROR(VLOOKUP($V201,AF:AM,8,FALSE()),"")</f>
        <v/>
      </c>
      <c r="Z201" s="978" t="str">
        <f aca="false">IFERROR(VLOOKUP($V201,AG:AN,8,FALSE()),"")</f>
        <v/>
      </c>
      <c r="AA201" s="978" t="str">
        <f aca="false">IFERROR(VLOOKUP($V201,AH:AO,8,FALSE()),"")</f>
        <v/>
      </c>
      <c r="AB201" s="978" t="str">
        <f aca="false">IFERROR(VLOOKUP($V201,AI:AP,8,FALSE()),"")</f>
        <v/>
      </c>
      <c r="AD201" s="1" t="str">
        <f aca="false">IF(AK201&lt;&gt;"",MAX(AD$3:AD200)+1,"")</f>
        <v/>
      </c>
      <c r="AE201" s="1" t="str">
        <f aca="false">IF(AL201&lt;&gt;"",MAX(AE$3:AE200)+1,"")</f>
        <v/>
      </c>
      <c r="AF201" s="1" t="str">
        <f aca="false">IF(AM201&lt;&gt;"",MAX(AF$3:AF200)+1,"")</f>
        <v/>
      </c>
      <c r="AG201" s="1" t="str">
        <f aca="false">IF(AN201&lt;&gt;"",MAX(AG$3:AG200)+1,"")</f>
        <v/>
      </c>
      <c r="AH201" s="1" t="str">
        <f aca="false">IF(AO201&lt;&gt;"",MAX(AH$3:AH200)+1,"")</f>
        <v/>
      </c>
      <c r="AI201" s="1" t="str">
        <f aca="false">IF(AP201&lt;&gt;"",MAX(AI$3:AI200)+1,"")</f>
        <v/>
      </c>
      <c r="AK201" s="1" t="str">
        <f aca="false">IF(C201="","",IF(COUNTIF($AK$3:AL200,C201)=0,C201,""))</f>
        <v/>
      </c>
      <c r="AL201" s="1" t="str">
        <f aca="false">IF(D201="","",IF($C201='Oneri di Urbanizzazione'!$E$49,IF(COUNTIF($AL$3:AL200,$D201)=0,$D201,""),""))</f>
        <v/>
      </c>
      <c r="AM201" s="1" t="str">
        <f aca="false">IF(E201="","",IF(AND($C201='Oneri di Urbanizzazione'!$E$49,$D201='Oneri di Urbanizzazione'!$E$51),IF(COUNTIF(AM$3:AM200,$E201)=0,$E201,""),""))</f>
        <v/>
      </c>
      <c r="AN201" s="1" t="str">
        <f aca="false">IF(F201="","",IF(AND($C201='Oneri di Urbanizzazione'!$E$49,$D201='Oneri di Urbanizzazione'!$E$51,$E201='Oneri di Urbanizzazione'!$E$53),IF(COUNTIF(AN$3:AN200,$F201)=0,$F201,""),""))</f>
        <v/>
      </c>
    </row>
    <row r="202" customFormat="false" ht="12.75" hidden="false" customHeight="false" outlineLevel="0" collapsed="false">
      <c r="B202" s="1001"/>
      <c r="C202" s="1001"/>
      <c r="D202" s="1001"/>
      <c r="E202" s="1001"/>
      <c r="F202" s="1001"/>
      <c r="G202" s="1001"/>
      <c r="H202" s="1001"/>
      <c r="I202" s="978"/>
      <c r="J202" s="978"/>
      <c r="V202" s="1" t="n">
        <f aca="false">+V201+1</f>
        <v>180</v>
      </c>
      <c r="W202" s="978" t="str">
        <f aca="false">IFERROR(VLOOKUP($V201,AD:AK,8,FALSE()),"")</f>
        <v/>
      </c>
      <c r="X202" s="978" t="str">
        <f aca="false">IFERROR(VLOOKUP($V202,AE:AL,8,FALSE()),"")</f>
        <v/>
      </c>
      <c r="Y202" s="978" t="str">
        <f aca="false">IFERROR(VLOOKUP($V202,AF:AM,8,FALSE()),"")</f>
        <v/>
      </c>
      <c r="Z202" s="978" t="str">
        <f aca="false">IFERROR(VLOOKUP($V202,AG:AN,8,FALSE()),"")</f>
        <v/>
      </c>
      <c r="AA202" s="978" t="str">
        <f aca="false">IFERROR(VLOOKUP($V202,AH:AO,8,FALSE()),"")</f>
        <v/>
      </c>
      <c r="AB202" s="978" t="str">
        <f aca="false">IFERROR(VLOOKUP($V202,AI:AP,8,FALSE()),"")</f>
        <v/>
      </c>
      <c r="AD202" s="1" t="str">
        <f aca="false">IF(AK202&lt;&gt;"",MAX(AD$3:AD201)+1,"")</f>
        <v/>
      </c>
      <c r="AE202" s="1" t="str">
        <f aca="false">IF(AL202&lt;&gt;"",MAX(AE$3:AE201)+1,"")</f>
        <v/>
      </c>
      <c r="AF202" s="1" t="str">
        <f aca="false">IF(AM202&lt;&gt;"",MAX(AF$3:AF201)+1,"")</f>
        <v/>
      </c>
      <c r="AG202" s="1" t="str">
        <f aca="false">IF(AN202&lt;&gt;"",MAX(AG$3:AG201)+1,"")</f>
        <v/>
      </c>
      <c r="AH202" s="1" t="str">
        <f aca="false">IF(AO202&lt;&gt;"",MAX(AH$3:AH201)+1,"")</f>
        <v/>
      </c>
      <c r="AI202" s="1" t="str">
        <f aca="false">IF(AP202&lt;&gt;"",MAX(AI$3:AI201)+1,"")</f>
        <v/>
      </c>
      <c r="AK202" s="1" t="str">
        <f aca="false">IF(C202="","",IF(COUNTIF($AK$3:AL201,C202)=0,C202,""))</f>
        <v/>
      </c>
      <c r="AL202" s="1" t="str">
        <f aca="false">IF(D202="","",IF($C202='Oneri di Urbanizzazione'!$E$49,IF(COUNTIF($AL$3:AL201,$D202)=0,$D202,""),""))</f>
        <v/>
      </c>
      <c r="AM202" s="1" t="str">
        <f aca="false">IF(E202="","",IF(AND($C202='Oneri di Urbanizzazione'!$E$49,$D202='Oneri di Urbanizzazione'!$E$51),IF(COUNTIF(AM$3:AM201,$E202)=0,$E202,""),""))</f>
        <v/>
      </c>
      <c r="AN202" s="1" t="str">
        <f aca="false">IF(F202="","",IF(AND($C202='Oneri di Urbanizzazione'!$E$49,$D202='Oneri di Urbanizzazione'!$E$51,$E202='Oneri di Urbanizzazione'!$E$53),IF(COUNTIF(AN$3:AN201,$F202)=0,$F202,""),""))</f>
        <v/>
      </c>
    </row>
    <row r="203" customFormat="false" ht="12.75" hidden="false" customHeight="false" outlineLevel="0" collapsed="false">
      <c r="B203" s="1001"/>
      <c r="C203" s="1001"/>
      <c r="D203" s="1001"/>
      <c r="E203" s="1001"/>
      <c r="F203" s="1001"/>
      <c r="G203" s="1001"/>
      <c r="H203" s="1001"/>
      <c r="I203" s="978"/>
      <c r="J203" s="978"/>
      <c r="V203" s="1" t="n">
        <f aca="false">+V202+1</f>
        <v>181</v>
      </c>
      <c r="W203" s="978" t="str">
        <f aca="false">IFERROR(VLOOKUP($V202,AD:AK,8,FALSE()),"")</f>
        <v/>
      </c>
      <c r="X203" s="978" t="str">
        <f aca="false">IFERROR(VLOOKUP($V203,AE:AL,8,FALSE()),"")</f>
        <v/>
      </c>
      <c r="Y203" s="978" t="str">
        <f aca="false">IFERROR(VLOOKUP($V203,AF:AM,8,FALSE()),"")</f>
        <v/>
      </c>
      <c r="Z203" s="978" t="str">
        <f aca="false">IFERROR(VLOOKUP($V203,AG:AN,8,FALSE()),"")</f>
        <v/>
      </c>
      <c r="AA203" s="978" t="str">
        <f aca="false">IFERROR(VLOOKUP($V203,AH:AO,8,FALSE()),"")</f>
        <v/>
      </c>
      <c r="AB203" s="978" t="str">
        <f aca="false">IFERROR(VLOOKUP($V203,AI:AP,8,FALSE()),"")</f>
        <v/>
      </c>
      <c r="AD203" s="1" t="str">
        <f aca="false">IF(AK203&lt;&gt;"",MAX(AD$3:AD202)+1,"")</f>
        <v/>
      </c>
      <c r="AE203" s="1" t="str">
        <f aca="false">IF(AL203&lt;&gt;"",MAX(AE$3:AE202)+1,"")</f>
        <v/>
      </c>
      <c r="AF203" s="1" t="str">
        <f aca="false">IF(AM203&lt;&gt;"",MAX(AF$3:AF202)+1,"")</f>
        <v/>
      </c>
      <c r="AG203" s="1" t="str">
        <f aca="false">IF(AN203&lt;&gt;"",MAX(AG$3:AG202)+1,"")</f>
        <v/>
      </c>
      <c r="AH203" s="1" t="str">
        <f aca="false">IF(AO203&lt;&gt;"",MAX(AH$3:AH202)+1,"")</f>
        <v/>
      </c>
      <c r="AI203" s="1" t="str">
        <f aca="false">IF(AP203&lt;&gt;"",MAX(AI$3:AI202)+1,"")</f>
        <v/>
      </c>
      <c r="AK203" s="1" t="str">
        <f aca="false">IF(C203="","",IF(COUNTIF($AK$3:AL202,C203)=0,C203,""))</f>
        <v/>
      </c>
      <c r="AL203" s="1" t="str">
        <f aca="false">IF(D203="","",IF($C203='Oneri di Urbanizzazione'!$E$49,IF(COUNTIF($AL$3:AL202,$D203)=0,$D203,""),""))</f>
        <v/>
      </c>
      <c r="AM203" s="1" t="str">
        <f aca="false">IF(E203="","",IF(AND($C203='Oneri di Urbanizzazione'!$E$49,$D203='Oneri di Urbanizzazione'!$E$51),IF(COUNTIF(AM$3:AM202,$E203)=0,$E203,""),""))</f>
        <v/>
      </c>
      <c r="AN203" s="1" t="str">
        <f aca="false">IF(F203="","",IF(AND($C203='Oneri di Urbanizzazione'!$E$49,$D203='Oneri di Urbanizzazione'!$E$51,$E203='Oneri di Urbanizzazione'!$E$53),IF(COUNTIF(AN$3:AN202,$F203)=0,$F203,""),""))</f>
        <v/>
      </c>
    </row>
    <row r="204" customFormat="false" ht="12.75" hidden="false" customHeight="false" outlineLevel="0" collapsed="false">
      <c r="B204" s="1001"/>
      <c r="C204" s="1001"/>
      <c r="D204" s="1001"/>
      <c r="E204" s="1001"/>
      <c r="F204" s="1001"/>
      <c r="G204" s="1001"/>
      <c r="H204" s="1001"/>
      <c r="I204" s="978"/>
      <c r="J204" s="978"/>
      <c r="V204" s="1" t="n">
        <f aca="false">+V203+1</f>
        <v>182</v>
      </c>
      <c r="W204" s="978" t="str">
        <f aca="false">IFERROR(VLOOKUP($V203,AD:AK,8,FALSE()),"")</f>
        <v/>
      </c>
      <c r="X204" s="978" t="str">
        <f aca="false">IFERROR(VLOOKUP($V204,AE:AL,8,FALSE()),"")</f>
        <v/>
      </c>
      <c r="Y204" s="978" t="str">
        <f aca="false">IFERROR(VLOOKUP($V204,AF:AM,8,FALSE()),"")</f>
        <v/>
      </c>
      <c r="Z204" s="978" t="str">
        <f aca="false">IFERROR(VLOOKUP($V204,AG:AN,8,FALSE()),"")</f>
        <v/>
      </c>
      <c r="AA204" s="978" t="str">
        <f aca="false">IFERROR(VLOOKUP($V204,AH:AO,8,FALSE()),"")</f>
        <v/>
      </c>
      <c r="AB204" s="978" t="str">
        <f aca="false">IFERROR(VLOOKUP($V204,AI:AP,8,FALSE()),"")</f>
        <v/>
      </c>
      <c r="AD204" s="1" t="str">
        <f aca="false">IF(AK204&lt;&gt;"",MAX(AD$3:AD203)+1,"")</f>
        <v/>
      </c>
      <c r="AE204" s="1" t="str">
        <f aca="false">IF(AL204&lt;&gt;"",MAX(AE$3:AE203)+1,"")</f>
        <v/>
      </c>
      <c r="AF204" s="1" t="str">
        <f aca="false">IF(AM204&lt;&gt;"",MAX(AF$3:AF203)+1,"")</f>
        <v/>
      </c>
      <c r="AG204" s="1" t="str">
        <f aca="false">IF(AN204&lt;&gt;"",MAX(AG$3:AG203)+1,"")</f>
        <v/>
      </c>
      <c r="AH204" s="1" t="str">
        <f aca="false">IF(AO204&lt;&gt;"",MAX(AH$3:AH203)+1,"")</f>
        <v/>
      </c>
      <c r="AI204" s="1" t="str">
        <f aca="false">IF(AP204&lt;&gt;"",MAX(AI$3:AI203)+1,"")</f>
        <v/>
      </c>
      <c r="AK204" s="1" t="str">
        <f aca="false">IF(C204="","",IF(COUNTIF($AK$3:AL203,C204)=0,C204,""))</f>
        <v/>
      </c>
      <c r="AL204" s="1" t="str">
        <f aca="false">IF(D204="","",IF($C204='Oneri di Urbanizzazione'!$E$49,IF(COUNTIF($AL$3:AL203,$D204)=0,$D204,""),""))</f>
        <v/>
      </c>
      <c r="AM204" s="1" t="str">
        <f aca="false">IF(E204="","",IF(AND($C204='Oneri di Urbanizzazione'!$E$49,$D204='Oneri di Urbanizzazione'!$E$51),IF(COUNTIF(AM$3:AM203,$E204)=0,$E204,""),""))</f>
        <v/>
      </c>
      <c r="AN204" s="1" t="str">
        <f aca="false">IF(F204="","",IF(AND($C204='Oneri di Urbanizzazione'!$E$49,$D204='Oneri di Urbanizzazione'!$E$51,$E204='Oneri di Urbanizzazione'!$E$53),IF(COUNTIF(AN$3:AN203,$F204)=0,$F204,""),""))</f>
        <v/>
      </c>
    </row>
    <row r="205" customFormat="false" ht="12.75" hidden="false" customHeight="false" outlineLevel="0" collapsed="false">
      <c r="B205" s="1001"/>
      <c r="C205" s="1001"/>
      <c r="D205" s="1001"/>
      <c r="E205" s="1001"/>
      <c r="F205" s="1001"/>
      <c r="G205" s="1001"/>
      <c r="H205" s="1001"/>
      <c r="I205" s="978"/>
      <c r="J205" s="978"/>
      <c r="V205" s="1" t="n">
        <f aca="false">+V204+1</f>
        <v>183</v>
      </c>
      <c r="W205" s="978" t="str">
        <f aca="false">IFERROR(VLOOKUP($V204,AD:AK,8,FALSE()),"")</f>
        <v/>
      </c>
      <c r="X205" s="978" t="str">
        <f aca="false">IFERROR(VLOOKUP($V205,AE:AL,8,FALSE()),"")</f>
        <v/>
      </c>
      <c r="Y205" s="978" t="str">
        <f aca="false">IFERROR(VLOOKUP($V205,AF:AM,8,FALSE()),"")</f>
        <v/>
      </c>
      <c r="Z205" s="978" t="str">
        <f aca="false">IFERROR(VLOOKUP($V205,AG:AN,8,FALSE()),"")</f>
        <v/>
      </c>
      <c r="AA205" s="978" t="str">
        <f aca="false">IFERROR(VLOOKUP($V205,AH:AO,8,FALSE()),"")</f>
        <v/>
      </c>
      <c r="AB205" s="978" t="str">
        <f aca="false">IFERROR(VLOOKUP($V205,AI:AP,8,FALSE()),"")</f>
        <v/>
      </c>
      <c r="AD205" s="1" t="str">
        <f aca="false">IF(AK205&lt;&gt;"",MAX(AD$3:AD204)+1,"")</f>
        <v/>
      </c>
      <c r="AE205" s="1" t="str">
        <f aca="false">IF(AL205&lt;&gt;"",MAX(AE$3:AE204)+1,"")</f>
        <v/>
      </c>
      <c r="AF205" s="1" t="str">
        <f aca="false">IF(AM205&lt;&gt;"",MAX(AF$3:AF204)+1,"")</f>
        <v/>
      </c>
      <c r="AG205" s="1" t="str">
        <f aca="false">IF(AN205&lt;&gt;"",MAX(AG$3:AG204)+1,"")</f>
        <v/>
      </c>
      <c r="AH205" s="1" t="str">
        <f aca="false">IF(AO205&lt;&gt;"",MAX(AH$3:AH204)+1,"")</f>
        <v/>
      </c>
      <c r="AI205" s="1" t="str">
        <f aca="false">IF(AP205&lt;&gt;"",MAX(AI$3:AI204)+1,"")</f>
        <v/>
      </c>
      <c r="AK205" s="1" t="str">
        <f aca="false">IF(C205="","",IF(COUNTIF($AK$3:AL204,C205)=0,C205,""))</f>
        <v/>
      </c>
      <c r="AL205" s="1" t="str">
        <f aca="false">IF(D205="","",IF($C205='Oneri di Urbanizzazione'!$E$49,IF(COUNTIF($AL$3:AL204,$D205)=0,$D205,""),""))</f>
        <v/>
      </c>
      <c r="AM205" s="1" t="str">
        <f aca="false">IF(E205="","",IF(AND($C205='Oneri di Urbanizzazione'!$E$49,$D205='Oneri di Urbanizzazione'!$E$51),IF(COUNTIF(AM$3:AM204,$E205)=0,$E205,""),""))</f>
        <v/>
      </c>
      <c r="AN205" s="1" t="str">
        <f aca="false">IF(F205="","",IF(AND($C205='Oneri di Urbanizzazione'!$E$49,$D205='Oneri di Urbanizzazione'!$E$51,$E205='Oneri di Urbanizzazione'!$E$53),IF(COUNTIF(AN$3:AN204,$F205)=0,$F205,""),""))</f>
        <v/>
      </c>
    </row>
    <row r="206" customFormat="false" ht="12.75" hidden="false" customHeight="false" outlineLevel="0" collapsed="false">
      <c r="B206" s="1001"/>
      <c r="C206" s="1001"/>
      <c r="D206" s="1001"/>
      <c r="E206" s="1001"/>
      <c r="F206" s="1001"/>
      <c r="G206" s="1001"/>
      <c r="H206" s="1001"/>
      <c r="I206" s="978"/>
      <c r="J206" s="978"/>
      <c r="V206" s="1" t="n">
        <f aca="false">+V205+1</f>
        <v>184</v>
      </c>
      <c r="W206" s="978" t="str">
        <f aca="false">IFERROR(VLOOKUP($V205,AD:AK,8,FALSE()),"")</f>
        <v/>
      </c>
      <c r="X206" s="978" t="str">
        <f aca="false">IFERROR(VLOOKUP($V206,AE:AL,8,FALSE()),"")</f>
        <v/>
      </c>
      <c r="Y206" s="978" t="str">
        <f aca="false">IFERROR(VLOOKUP($V206,AF:AM,8,FALSE()),"")</f>
        <v/>
      </c>
      <c r="Z206" s="978" t="str">
        <f aca="false">IFERROR(VLOOKUP($V206,AG:AN,8,FALSE()),"")</f>
        <v/>
      </c>
      <c r="AA206" s="978" t="str">
        <f aca="false">IFERROR(VLOOKUP($V206,AH:AO,8,FALSE()),"")</f>
        <v/>
      </c>
      <c r="AB206" s="978" t="str">
        <f aca="false">IFERROR(VLOOKUP($V206,AI:AP,8,FALSE()),"")</f>
        <v/>
      </c>
      <c r="AD206" s="1" t="str">
        <f aca="false">IF(AK206&lt;&gt;"",MAX(AD$3:AD205)+1,"")</f>
        <v/>
      </c>
      <c r="AE206" s="1" t="str">
        <f aca="false">IF(AL206&lt;&gt;"",MAX(AE$3:AE205)+1,"")</f>
        <v/>
      </c>
      <c r="AF206" s="1" t="str">
        <f aca="false">IF(AM206&lt;&gt;"",MAX(AF$3:AF205)+1,"")</f>
        <v/>
      </c>
      <c r="AG206" s="1" t="str">
        <f aca="false">IF(AN206&lt;&gt;"",MAX(AG$3:AG205)+1,"")</f>
        <v/>
      </c>
      <c r="AH206" s="1" t="str">
        <f aca="false">IF(AO206&lt;&gt;"",MAX(AH$3:AH205)+1,"")</f>
        <v/>
      </c>
      <c r="AI206" s="1" t="str">
        <f aca="false">IF(AP206&lt;&gt;"",MAX(AI$3:AI205)+1,"")</f>
        <v/>
      </c>
      <c r="AK206" s="1" t="str">
        <f aca="false">IF(C206="","",IF(COUNTIF($AK$3:AL205,C206)=0,C206,""))</f>
        <v/>
      </c>
      <c r="AL206" s="1" t="str">
        <f aca="false">IF(D206="","",IF($C206='Oneri di Urbanizzazione'!$E$49,IF(COUNTIF($AL$3:AL205,$D206)=0,$D206,""),""))</f>
        <v/>
      </c>
      <c r="AM206" s="1" t="str">
        <f aca="false">IF(E206="","",IF(AND($C206='Oneri di Urbanizzazione'!$E$49,$D206='Oneri di Urbanizzazione'!$E$51),IF(COUNTIF(AM$3:AM205,$E206)=0,$E206,""),""))</f>
        <v/>
      </c>
      <c r="AN206" s="1" t="str">
        <f aca="false">IF(F206="","",IF(AND($C206='Oneri di Urbanizzazione'!$E$49,$D206='Oneri di Urbanizzazione'!$E$51,$E206='Oneri di Urbanizzazione'!$E$53),IF(COUNTIF(AN$3:AN205,$F206)=0,$F206,""),""))</f>
        <v/>
      </c>
    </row>
    <row r="207" customFormat="false" ht="12.75" hidden="false" customHeight="false" outlineLevel="0" collapsed="false">
      <c r="B207" s="1001"/>
      <c r="C207" s="1001"/>
      <c r="D207" s="1001"/>
      <c r="E207" s="1001"/>
      <c r="F207" s="1001"/>
      <c r="G207" s="1001"/>
      <c r="H207" s="1001"/>
      <c r="I207" s="978"/>
      <c r="J207" s="978"/>
      <c r="V207" s="1" t="n">
        <f aca="false">+V206+1</f>
        <v>185</v>
      </c>
      <c r="W207" s="978" t="str">
        <f aca="false">IFERROR(VLOOKUP($V206,AD:AK,8,FALSE()),"")</f>
        <v/>
      </c>
      <c r="X207" s="978" t="str">
        <f aca="false">IFERROR(VLOOKUP($V207,AE:AL,8,FALSE()),"")</f>
        <v/>
      </c>
      <c r="Y207" s="978" t="str">
        <f aca="false">IFERROR(VLOOKUP($V207,AF:AM,8,FALSE()),"")</f>
        <v/>
      </c>
      <c r="Z207" s="978" t="str">
        <f aca="false">IFERROR(VLOOKUP($V207,AG:AN,8,FALSE()),"")</f>
        <v/>
      </c>
      <c r="AA207" s="978" t="str">
        <f aca="false">IFERROR(VLOOKUP($V207,AH:AO,8,FALSE()),"")</f>
        <v/>
      </c>
      <c r="AB207" s="978" t="str">
        <f aca="false">IFERROR(VLOOKUP($V207,AI:AP,8,FALSE()),"")</f>
        <v/>
      </c>
      <c r="AD207" s="1" t="str">
        <f aca="false">IF(AK207&lt;&gt;"",MAX(AD$3:AD206)+1,"")</f>
        <v/>
      </c>
      <c r="AE207" s="1" t="str">
        <f aca="false">IF(AL207&lt;&gt;"",MAX(AE$3:AE206)+1,"")</f>
        <v/>
      </c>
      <c r="AF207" s="1" t="str">
        <f aca="false">IF(AM207&lt;&gt;"",MAX(AF$3:AF206)+1,"")</f>
        <v/>
      </c>
      <c r="AG207" s="1" t="str">
        <f aca="false">IF(AN207&lt;&gt;"",MAX(AG$3:AG206)+1,"")</f>
        <v/>
      </c>
      <c r="AH207" s="1" t="str">
        <f aca="false">IF(AO207&lt;&gt;"",MAX(AH$3:AH206)+1,"")</f>
        <v/>
      </c>
      <c r="AI207" s="1" t="str">
        <f aca="false">IF(AP207&lt;&gt;"",MAX(AI$3:AI206)+1,"")</f>
        <v/>
      </c>
      <c r="AK207" s="1" t="str">
        <f aca="false">IF(C207="","",IF(COUNTIF($AK$3:AL206,C207)=0,C207,""))</f>
        <v/>
      </c>
      <c r="AL207" s="1" t="str">
        <f aca="false">IF(D207="","",IF($C207='Oneri di Urbanizzazione'!$E$49,IF(COUNTIF($AL$3:AL206,$D207)=0,$D207,""),""))</f>
        <v/>
      </c>
      <c r="AM207" s="1" t="str">
        <f aca="false">IF(E207="","",IF(AND($C207='Oneri di Urbanizzazione'!$E$49,$D207='Oneri di Urbanizzazione'!$E$51),IF(COUNTIF(AM$3:AM206,$E207)=0,$E207,""),""))</f>
        <v/>
      </c>
      <c r="AN207" s="1" t="str">
        <f aca="false">IF(F207="","",IF(AND($C207='Oneri di Urbanizzazione'!$E$49,$D207='Oneri di Urbanizzazione'!$E$51,$E207='Oneri di Urbanizzazione'!$E$53),IF(COUNTIF(AN$3:AN206,$F207)=0,$F207,""),""))</f>
        <v/>
      </c>
    </row>
    <row r="208" customFormat="false" ht="12.75" hidden="false" customHeight="false" outlineLevel="0" collapsed="false">
      <c r="B208" s="1001"/>
      <c r="C208" s="1001"/>
      <c r="D208" s="1001"/>
      <c r="E208" s="1001"/>
      <c r="F208" s="1001"/>
      <c r="G208" s="1001"/>
      <c r="H208" s="1001"/>
      <c r="I208" s="978"/>
      <c r="J208" s="978"/>
      <c r="V208" s="1" t="n">
        <f aca="false">+V207+1</f>
        <v>186</v>
      </c>
      <c r="W208" s="978" t="str">
        <f aca="false">IFERROR(VLOOKUP($V207,AD:AK,8,FALSE()),"")</f>
        <v/>
      </c>
      <c r="X208" s="978" t="str">
        <f aca="false">IFERROR(VLOOKUP($V208,AE:AL,8,FALSE()),"")</f>
        <v/>
      </c>
      <c r="Y208" s="978" t="str">
        <f aca="false">IFERROR(VLOOKUP($V208,AF:AM,8,FALSE()),"")</f>
        <v/>
      </c>
      <c r="Z208" s="978" t="str">
        <f aca="false">IFERROR(VLOOKUP($V208,AG:AN,8,FALSE()),"")</f>
        <v/>
      </c>
      <c r="AA208" s="978" t="str">
        <f aca="false">IFERROR(VLOOKUP($V208,AH:AO,8,FALSE()),"")</f>
        <v/>
      </c>
      <c r="AB208" s="978" t="str">
        <f aca="false">IFERROR(VLOOKUP($V208,AI:AP,8,FALSE()),"")</f>
        <v/>
      </c>
      <c r="AD208" s="1" t="str">
        <f aca="false">IF(AK208&lt;&gt;"",MAX(AD$3:AD207)+1,"")</f>
        <v/>
      </c>
      <c r="AE208" s="1" t="str">
        <f aca="false">IF(AL208&lt;&gt;"",MAX(AE$3:AE207)+1,"")</f>
        <v/>
      </c>
      <c r="AF208" s="1" t="str">
        <f aca="false">IF(AM208&lt;&gt;"",MAX(AF$3:AF207)+1,"")</f>
        <v/>
      </c>
      <c r="AG208" s="1" t="str">
        <f aca="false">IF(AN208&lt;&gt;"",MAX(AG$3:AG207)+1,"")</f>
        <v/>
      </c>
      <c r="AH208" s="1" t="str">
        <f aca="false">IF(AO208&lt;&gt;"",MAX(AH$3:AH207)+1,"")</f>
        <v/>
      </c>
      <c r="AI208" s="1" t="str">
        <f aca="false">IF(AP208&lt;&gt;"",MAX(AI$3:AI207)+1,"")</f>
        <v/>
      </c>
      <c r="AK208" s="1" t="str">
        <f aca="false">IF(C208="","",IF(COUNTIF($AK$3:AL207,C208)=0,C208,""))</f>
        <v/>
      </c>
      <c r="AL208" s="1" t="str">
        <f aca="false">IF(D208="","",IF($C208='Oneri di Urbanizzazione'!$E$49,IF(COUNTIF($AL$3:AL207,$D208)=0,$D208,""),""))</f>
        <v/>
      </c>
      <c r="AM208" s="1" t="str">
        <f aca="false">IF(E208="","",IF(AND($C208='Oneri di Urbanizzazione'!$E$49,$D208='Oneri di Urbanizzazione'!$E$51),IF(COUNTIF(AM$3:AM207,$E208)=0,$E208,""),""))</f>
        <v/>
      </c>
      <c r="AN208" s="1" t="str">
        <f aca="false">IF(F208="","",IF(AND($C208='Oneri di Urbanizzazione'!$E$49,$D208='Oneri di Urbanizzazione'!$E$51,$E208='Oneri di Urbanizzazione'!$E$53),IF(COUNTIF(AN$3:AN207,$F208)=0,$F208,""),""))</f>
        <v/>
      </c>
    </row>
    <row r="209" customFormat="false" ht="12.75" hidden="false" customHeight="false" outlineLevel="0" collapsed="false">
      <c r="B209" s="1001"/>
      <c r="C209" s="1001"/>
      <c r="D209" s="1001"/>
      <c r="E209" s="1001"/>
      <c r="F209" s="1001"/>
      <c r="G209" s="1001"/>
      <c r="H209" s="1001"/>
      <c r="I209" s="978"/>
      <c r="J209" s="978"/>
      <c r="V209" s="1" t="n">
        <f aca="false">+V208+1</f>
        <v>187</v>
      </c>
      <c r="W209" s="978" t="str">
        <f aca="false">IFERROR(VLOOKUP($V208,AD:AK,8,FALSE()),"")</f>
        <v/>
      </c>
      <c r="X209" s="978" t="str">
        <f aca="false">IFERROR(VLOOKUP($V209,AE:AL,8,FALSE()),"")</f>
        <v/>
      </c>
      <c r="Y209" s="978" t="str">
        <f aca="false">IFERROR(VLOOKUP($V209,AF:AM,8,FALSE()),"")</f>
        <v/>
      </c>
      <c r="Z209" s="978" t="str">
        <f aca="false">IFERROR(VLOOKUP($V209,AG:AN,8,FALSE()),"")</f>
        <v/>
      </c>
      <c r="AA209" s="978" t="str">
        <f aca="false">IFERROR(VLOOKUP($V209,AH:AO,8,FALSE()),"")</f>
        <v/>
      </c>
      <c r="AB209" s="978" t="str">
        <f aca="false">IFERROR(VLOOKUP($V209,AI:AP,8,FALSE()),"")</f>
        <v/>
      </c>
      <c r="AD209" s="1" t="str">
        <f aca="false">IF(AK209&lt;&gt;"",MAX(AD$3:AD208)+1,"")</f>
        <v/>
      </c>
      <c r="AE209" s="1" t="str">
        <f aca="false">IF(AL209&lt;&gt;"",MAX(AE$3:AE208)+1,"")</f>
        <v/>
      </c>
      <c r="AF209" s="1" t="str">
        <f aca="false">IF(AM209&lt;&gt;"",MAX(AF$3:AF208)+1,"")</f>
        <v/>
      </c>
      <c r="AG209" s="1" t="str">
        <f aca="false">IF(AN209&lt;&gt;"",MAX(AG$3:AG208)+1,"")</f>
        <v/>
      </c>
      <c r="AH209" s="1" t="str">
        <f aca="false">IF(AO209&lt;&gt;"",MAX(AH$3:AH208)+1,"")</f>
        <v/>
      </c>
      <c r="AI209" s="1" t="str">
        <f aca="false">IF(AP209&lt;&gt;"",MAX(AI$3:AI208)+1,"")</f>
        <v/>
      </c>
      <c r="AK209" s="1" t="str">
        <f aca="false">IF(C209="","",IF(COUNTIF($AK$3:AL208,C209)=0,C209,""))</f>
        <v/>
      </c>
      <c r="AL209" s="1" t="str">
        <f aca="false">IF(D209="","",IF($C209='Oneri di Urbanizzazione'!$E$49,IF(COUNTIF($AL$3:AL208,$D209)=0,$D209,""),""))</f>
        <v/>
      </c>
      <c r="AM209" s="1" t="str">
        <f aca="false">IF(E209="","",IF(AND($C209='Oneri di Urbanizzazione'!$E$49,$D209='Oneri di Urbanizzazione'!$E$51),IF(COUNTIF(AM$3:AM208,$E209)=0,$E209,""),""))</f>
        <v/>
      </c>
      <c r="AN209" s="1" t="str">
        <f aca="false">IF(F209="","",IF(AND($C209='Oneri di Urbanizzazione'!$E$49,$D209='Oneri di Urbanizzazione'!$E$51,$E209='Oneri di Urbanizzazione'!$E$53),IF(COUNTIF(AN$3:AN208,$F209)=0,$F209,""),""))</f>
        <v/>
      </c>
    </row>
    <row r="210" customFormat="false" ht="12.75" hidden="false" customHeight="false" outlineLevel="0" collapsed="false">
      <c r="B210" s="1001"/>
      <c r="C210" s="1001"/>
      <c r="D210" s="1001"/>
      <c r="E210" s="1001"/>
      <c r="F210" s="1001"/>
      <c r="G210" s="1001"/>
      <c r="H210" s="1001"/>
      <c r="I210" s="978"/>
      <c r="J210" s="978"/>
      <c r="V210" s="1" t="n">
        <f aca="false">+V209+1</f>
        <v>188</v>
      </c>
      <c r="W210" s="978" t="str">
        <f aca="false">IFERROR(VLOOKUP($V209,AD:AK,8,FALSE()),"")</f>
        <v/>
      </c>
      <c r="X210" s="978" t="str">
        <f aca="false">IFERROR(VLOOKUP($V210,AE:AL,8,FALSE()),"")</f>
        <v/>
      </c>
      <c r="Y210" s="978" t="str">
        <f aca="false">IFERROR(VLOOKUP($V210,AF:AM,8,FALSE()),"")</f>
        <v/>
      </c>
      <c r="Z210" s="978" t="str">
        <f aca="false">IFERROR(VLOOKUP($V210,AG:AN,8,FALSE()),"")</f>
        <v/>
      </c>
      <c r="AA210" s="978" t="str">
        <f aca="false">IFERROR(VLOOKUP($V210,AH:AO,8,FALSE()),"")</f>
        <v/>
      </c>
      <c r="AB210" s="978" t="str">
        <f aca="false">IFERROR(VLOOKUP($V210,AI:AP,8,FALSE()),"")</f>
        <v/>
      </c>
      <c r="AD210" s="1" t="str">
        <f aca="false">IF(AK210&lt;&gt;"",MAX(AD$3:AD209)+1,"")</f>
        <v/>
      </c>
      <c r="AE210" s="1" t="str">
        <f aca="false">IF(AL210&lt;&gt;"",MAX(AE$3:AE209)+1,"")</f>
        <v/>
      </c>
      <c r="AF210" s="1" t="str">
        <f aca="false">IF(AM210&lt;&gt;"",MAX(AF$3:AF209)+1,"")</f>
        <v/>
      </c>
      <c r="AG210" s="1" t="str">
        <f aca="false">IF(AN210&lt;&gt;"",MAX(AG$3:AG209)+1,"")</f>
        <v/>
      </c>
      <c r="AH210" s="1" t="str">
        <f aca="false">IF(AO210&lt;&gt;"",MAX(AH$3:AH209)+1,"")</f>
        <v/>
      </c>
      <c r="AI210" s="1" t="str">
        <f aca="false">IF(AP210&lt;&gt;"",MAX(AI$3:AI209)+1,"")</f>
        <v/>
      </c>
      <c r="AK210" s="1" t="str">
        <f aca="false">IF(C210="","",IF(COUNTIF($AK$3:AL209,C210)=0,C210,""))</f>
        <v/>
      </c>
      <c r="AL210" s="1" t="str">
        <f aca="false">IF(D210="","",IF($C210='Oneri di Urbanizzazione'!$E$49,IF(COUNTIF($AL$3:AL209,$D210)=0,$D210,""),""))</f>
        <v/>
      </c>
      <c r="AM210" s="1" t="str">
        <f aca="false">IF(E210="","",IF(AND($C210='Oneri di Urbanizzazione'!$E$49,$D210='Oneri di Urbanizzazione'!$E$51),IF(COUNTIF(AM$3:AM209,$E210)=0,$E210,""),""))</f>
        <v/>
      </c>
      <c r="AN210" s="1" t="str">
        <f aca="false">IF(F210="","",IF(AND($C210='Oneri di Urbanizzazione'!$E$49,$D210='Oneri di Urbanizzazione'!$E$51,$E210='Oneri di Urbanizzazione'!$E$53),IF(COUNTIF(AN$3:AN209,$F210)=0,$F210,""),""))</f>
        <v/>
      </c>
    </row>
    <row r="211" customFormat="false" ht="12.75" hidden="false" customHeight="false" outlineLevel="0" collapsed="false">
      <c r="B211" s="1001"/>
      <c r="C211" s="1001"/>
      <c r="D211" s="1001"/>
      <c r="E211" s="1001"/>
      <c r="F211" s="1001"/>
      <c r="G211" s="1001"/>
      <c r="H211" s="1001"/>
      <c r="I211" s="978"/>
      <c r="J211" s="978"/>
      <c r="V211" s="1" t="n">
        <f aca="false">+V210+1</f>
        <v>189</v>
      </c>
      <c r="W211" s="978" t="str">
        <f aca="false">IFERROR(VLOOKUP($V210,AD:AK,8,FALSE()),"")</f>
        <v/>
      </c>
      <c r="X211" s="978" t="str">
        <f aca="false">IFERROR(VLOOKUP($V211,AE:AL,8,FALSE()),"")</f>
        <v/>
      </c>
      <c r="Y211" s="978" t="str">
        <f aca="false">IFERROR(VLOOKUP($V211,AF:AM,8,FALSE()),"")</f>
        <v/>
      </c>
      <c r="Z211" s="978" t="str">
        <f aca="false">IFERROR(VLOOKUP($V211,AG:AN,8,FALSE()),"")</f>
        <v/>
      </c>
      <c r="AA211" s="978" t="str">
        <f aca="false">IFERROR(VLOOKUP($V211,AH:AO,8,FALSE()),"")</f>
        <v/>
      </c>
      <c r="AB211" s="978" t="str">
        <f aca="false">IFERROR(VLOOKUP($V211,AI:AP,8,FALSE()),"")</f>
        <v/>
      </c>
      <c r="AD211" s="1" t="str">
        <f aca="false">IF(AK211&lt;&gt;"",MAX(AD$3:AD210)+1,"")</f>
        <v/>
      </c>
      <c r="AE211" s="1" t="str">
        <f aca="false">IF(AL211&lt;&gt;"",MAX(AE$3:AE210)+1,"")</f>
        <v/>
      </c>
      <c r="AF211" s="1" t="str">
        <f aca="false">IF(AM211&lt;&gt;"",MAX(AF$3:AF210)+1,"")</f>
        <v/>
      </c>
      <c r="AG211" s="1" t="str">
        <f aca="false">IF(AN211&lt;&gt;"",MAX(AG$3:AG210)+1,"")</f>
        <v/>
      </c>
      <c r="AH211" s="1" t="str">
        <f aca="false">IF(AO211&lt;&gt;"",MAX(AH$3:AH210)+1,"")</f>
        <v/>
      </c>
      <c r="AI211" s="1" t="str">
        <f aca="false">IF(AP211&lt;&gt;"",MAX(AI$3:AI210)+1,"")</f>
        <v/>
      </c>
      <c r="AK211" s="1" t="str">
        <f aca="false">IF(C211="","",IF(COUNTIF($AK$3:AL210,C211)=0,C211,""))</f>
        <v/>
      </c>
      <c r="AL211" s="1" t="str">
        <f aca="false">IF(D211="","",IF($C211='Oneri di Urbanizzazione'!$E$49,IF(COUNTIF($AL$3:AL210,$D211)=0,$D211,""),""))</f>
        <v/>
      </c>
      <c r="AM211" s="1" t="str">
        <f aca="false">IF(E211="","",IF(AND($C211='Oneri di Urbanizzazione'!$E$49,$D211='Oneri di Urbanizzazione'!$E$51),IF(COUNTIF(AM$3:AM210,$E211)=0,$E211,""),""))</f>
        <v/>
      </c>
      <c r="AN211" s="1" t="str">
        <f aca="false">IF(F211="","",IF(AND($C211='Oneri di Urbanizzazione'!$E$49,$D211='Oneri di Urbanizzazione'!$E$51,$E211='Oneri di Urbanizzazione'!$E$53),IF(COUNTIF(AN$3:AN210,$F211)=0,$F211,""),""))</f>
        <v/>
      </c>
    </row>
    <row r="212" customFormat="false" ht="12.75" hidden="false" customHeight="false" outlineLevel="0" collapsed="false">
      <c r="B212" s="1001"/>
      <c r="C212" s="1001"/>
      <c r="D212" s="1001"/>
      <c r="E212" s="1001"/>
      <c r="F212" s="1001"/>
      <c r="G212" s="1001"/>
      <c r="H212" s="1001"/>
      <c r="I212" s="978"/>
      <c r="J212" s="978"/>
      <c r="V212" s="1" t="n">
        <f aca="false">+V211+1</f>
        <v>190</v>
      </c>
      <c r="W212" s="978" t="str">
        <f aca="false">IFERROR(VLOOKUP($V211,AD:AK,8,FALSE()),"")</f>
        <v/>
      </c>
      <c r="X212" s="978" t="str">
        <f aca="false">IFERROR(VLOOKUP($V212,AE:AL,8,FALSE()),"")</f>
        <v/>
      </c>
      <c r="Y212" s="978" t="str">
        <f aca="false">IFERROR(VLOOKUP($V212,AF:AM,8,FALSE()),"")</f>
        <v/>
      </c>
      <c r="Z212" s="978" t="str">
        <f aca="false">IFERROR(VLOOKUP($V212,AG:AN,8,FALSE()),"")</f>
        <v/>
      </c>
      <c r="AA212" s="978" t="str">
        <f aca="false">IFERROR(VLOOKUP($V212,AH:AO,8,FALSE()),"")</f>
        <v/>
      </c>
      <c r="AB212" s="978" t="str">
        <f aca="false">IFERROR(VLOOKUP($V212,AI:AP,8,FALSE()),"")</f>
        <v/>
      </c>
      <c r="AD212" s="1" t="str">
        <f aca="false">IF(AK212&lt;&gt;"",MAX(AD$3:AD211)+1,"")</f>
        <v/>
      </c>
      <c r="AE212" s="1" t="str">
        <f aca="false">IF(AL212&lt;&gt;"",MAX(AE$3:AE211)+1,"")</f>
        <v/>
      </c>
      <c r="AF212" s="1" t="str">
        <f aca="false">IF(AM212&lt;&gt;"",MAX(AF$3:AF211)+1,"")</f>
        <v/>
      </c>
      <c r="AG212" s="1" t="str">
        <f aca="false">IF(AN212&lt;&gt;"",MAX(AG$3:AG211)+1,"")</f>
        <v/>
      </c>
      <c r="AH212" s="1" t="str">
        <f aca="false">IF(AO212&lt;&gt;"",MAX(AH$3:AH211)+1,"")</f>
        <v/>
      </c>
      <c r="AI212" s="1" t="str">
        <f aca="false">IF(AP212&lt;&gt;"",MAX(AI$3:AI211)+1,"")</f>
        <v/>
      </c>
      <c r="AK212" s="1" t="str">
        <f aca="false">IF(C212="","",IF(COUNTIF($AK$3:AL211,C212)=0,C212,""))</f>
        <v/>
      </c>
      <c r="AL212" s="1" t="str">
        <f aca="false">IF(D212="","",IF($C212='Oneri di Urbanizzazione'!$E$49,IF(COUNTIF($AL$3:AL211,$D212)=0,$D212,""),""))</f>
        <v/>
      </c>
      <c r="AM212" s="1" t="str">
        <f aca="false">IF(E212="","",IF(AND($C212='Oneri di Urbanizzazione'!$E$49,$D212='Oneri di Urbanizzazione'!$E$51),IF(COUNTIF(AM$3:AM211,$E212)=0,$E212,""),""))</f>
        <v/>
      </c>
      <c r="AN212" s="1" t="str">
        <f aca="false">IF(F212="","",IF(AND($C212='Oneri di Urbanizzazione'!$E$49,$D212='Oneri di Urbanizzazione'!$E$51,$E212='Oneri di Urbanizzazione'!$E$53),IF(COUNTIF(AN$3:AN211,$F212)=0,$F212,""),""))</f>
        <v/>
      </c>
    </row>
    <row r="213" customFormat="false" ht="12.75" hidden="false" customHeight="false" outlineLevel="0" collapsed="false">
      <c r="B213" s="1001"/>
      <c r="C213" s="1001"/>
      <c r="D213" s="1001"/>
      <c r="E213" s="1001"/>
      <c r="F213" s="1001"/>
      <c r="G213" s="1001"/>
      <c r="H213" s="1001"/>
      <c r="I213" s="978"/>
      <c r="J213" s="978"/>
      <c r="V213" s="1" t="n">
        <f aca="false">+V212+1</f>
        <v>191</v>
      </c>
      <c r="W213" s="978" t="str">
        <f aca="false">IFERROR(VLOOKUP($V212,AD:AK,8,FALSE()),"")</f>
        <v/>
      </c>
      <c r="X213" s="978" t="str">
        <f aca="false">IFERROR(VLOOKUP($V213,AE:AL,8,FALSE()),"")</f>
        <v/>
      </c>
      <c r="Y213" s="978" t="str">
        <f aca="false">IFERROR(VLOOKUP($V213,AF:AM,8,FALSE()),"")</f>
        <v/>
      </c>
      <c r="Z213" s="978" t="str">
        <f aca="false">IFERROR(VLOOKUP($V213,AG:AN,8,FALSE()),"")</f>
        <v/>
      </c>
      <c r="AA213" s="978" t="str">
        <f aca="false">IFERROR(VLOOKUP($V213,AH:AO,8,FALSE()),"")</f>
        <v/>
      </c>
      <c r="AB213" s="978" t="str">
        <f aca="false">IFERROR(VLOOKUP($V213,AI:AP,8,FALSE()),"")</f>
        <v/>
      </c>
      <c r="AD213" s="1" t="str">
        <f aca="false">IF(AK213&lt;&gt;"",MAX(AD$3:AD212)+1,"")</f>
        <v/>
      </c>
      <c r="AE213" s="1" t="str">
        <f aca="false">IF(AL213&lt;&gt;"",MAX(AE$3:AE212)+1,"")</f>
        <v/>
      </c>
      <c r="AF213" s="1" t="str">
        <f aca="false">IF(AM213&lt;&gt;"",MAX(AF$3:AF212)+1,"")</f>
        <v/>
      </c>
      <c r="AG213" s="1" t="str">
        <f aca="false">IF(AN213&lt;&gt;"",MAX(AG$3:AG212)+1,"")</f>
        <v/>
      </c>
      <c r="AH213" s="1" t="str">
        <f aca="false">IF(AO213&lt;&gt;"",MAX(AH$3:AH212)+1,"")</f>
        <v/>
      </c>
      <c r="AI213" s="1" t="str">
        <f aca="false">IF(AP213&lt;&gt;"",MAX(AI$3:AI212)+1,"")</f>
        <v/>
      </c>
      <c r="AK213" s="1" t="str">
        <f aca="false">IF(C213="","",IF(COUNTIF($AK$3:AL212,C213)=0,C213,""))</f>
        <v/>
      </c>
      <c r="AL213" s="1" t="str">
        <f aca="false">IF(D213="","",IF($C213='Oneri di Urbanizzazione'!$E$49,IF(COUNTIF($AL$3:AL212,$D213)=0,$D213,""),""))</f>
        <v/>
      </c>
      <c r="AM213" s="1" t="str">
        <f aca="false">IF(E213="","",IF(AND($C213='Oneri di Urbanizzazione'!$E$49,$D213='Oneri di Urbanizzazione'!$E$51),IF(COUNTIF(AM$3:AM212,$E213)=0,$E213,""),""))</f>
        <v/>
      </c>
      <c r="AN213" s="1" t="str">
        <f aca="false">IF(F213="","",IF(AND($C213='Oneri di Urbanizzazione'!$E$49,$D213='Oneri di Urbanizzazione'!$E$51,$E213='Oneri di Urbanizzazione'!$E$53),IF(COUNTIF(AN$3:AN212,$F213)=0,$F213,""),""))</f>
        <v/>
      </c>
    </row>
    <row r="214" customFormat="false" ht="12.75" hidden="false" customHeight="false" outlineLevel="0" collapsed="false">
      <c r="B214" s="1001"/>
      <c r="C214" s="1001"/>
      <c r="D214" s="1001"/>
      <c r="E214" s="1001"/>
      <c r="F214" s="1001"/>
      <c r="G214" s="1001"/>
      <c r="H214" s="1001"/>
      <c r="I214" s="978"/>
      <c r="J214" s="978"/>
      <c r="V214" s="1" t="n">
        <f aca="false">+V213+1</f>
        <v>192</v>
      </c>
      <c r="W214" s="978" t="str">
        <f aca="false">IFERROR(VLOOKUP($V213,AD:AK,8,FALSE()),"")</f>
        <v/>
      </c>
      <c r="X214" s="978" t="str">
        <f aca="false">IFERROR(VLOOKUP($V214,AE:AL,8,FALSE()),"")</f>
        <v/>
      </c>
      <c r="Y214" s="978" t="str">
        <f aca="false">IFERROR(VLOOKUP($V214,AF:AM,8,FALSE()),"")</f>
        <v/>
      </c>
      <c r="Z214" s="978" t="str">
        <f aca="false">IFERROR(VLOOKUP($V214,AG:AN,8,FALSE()),"")</f>
        <v/>
      </c>
      <c r="AA214" s="978" t="str">
        <f aca="false">IFERROR(VLOOKUP($V214,AH:AO,8,FALSE()),"")</f>
        <v/>
      </c>
      <c r="AB214" s="978" t="str">
        <f aca="false">IFERROR(VLOOKUP($V214,AI:AP,8,FALSE()),"")</f>
        <v/>
      </c>
      <c r="AD214" s="1" t="str">
        <f aca="false">IF(AK214&lt;&gt;"",MAX(AD$3:AD213)+1,"")</f>
        <v/>
      </c>
      <c r="AE214" s="1" t="str">
        <f aca="false">IF(AL214&lt;&gt;"",MAX(AE$3:AE213)+1,"")</f>
        <v/>
      </c>
      <c r="AF214" s="1" t="str">
        <f aca="false">IF(AM214&lt;&gt;"",MAX(AF$3:AF213)+1,"")</f>
        <v/>
      </c>
      <c r="AG214" s="1" t="str">
        <f aca="false">IF(AN214&lt;&gt;"",MAX(AG$3:AG213)+1,"")</f>
        <v/>
      </c>
      <c r="AH214" s="1" t="str">
        <f aca="false">IF(AO214&lt;&gt;"",MAX(AH$3:AH213)+1,"")</f>
        <v/>
      </c>
      <c r="AI214" s="1" t="str">
        <f aca="false">IF(AP214&lt;&gt;"",MAX(AI$3:AI213)+1,"")</f>
        <v/>
      </c>
      <c r="AK214" s="1" t="str">
        <f aca="false">IF(C214="","",IF(COUNTIF($AK$3:AL213,C214)=0,C214,""))</f>
        <v/>
      </c>
      <c r="AL214" s="1" t="str">
        <f aca="false">IF(D214="","",IF($C214='Oneri di Urbanizzazione'!$E$49,IF(COUNTIF($AL$3:AL213,$D214)=0,$D214,""),""))</f>
        <v/>
      </c>
      <c r="AM214" s="1" t="str">
        <f aca="false">IF(E214="","",IF(AND($C214='Oneri di Urbanizzazione'!$E$49,$D214='Oneri di Urbanizzazione'!$E$51),IF(COUNTIF(AM$3:AM213,$E214)=0,$E214,""),""))</f>
        <v/>
      </c>
      <c r="AN214" s="1" t="str">
        <f aca="false">IF(F214="","",IF(AND($C214='Oneri di Urbanizzazione'!$E$49,$D214='Oneri di Urbanizzazione'!$E$51,$E214='Oneri di Urbanizzazione'!$E$53),IF(COUNTIF(AN$3:AN213,$F214)=0,$F214,""),""))</f>
        <v/>
      </c>
    </row>
    <row r="215" customFormat="false" ht="12.75" hidden="false" customHeight="false" outlineLevel="0" collapsed="false">
      <c r="B215" s="1001"/>
      <c r="C215" s="1001"/>
      <c r="D215" s="1001"/>
      <c r="E215" s="1001"/>
      <c r="F215" s="1001"/>
      <c r="G215" s="1001"/>
      <c r="H215" s="1001"/>
      <c r="I215" s="978"/>
      <c r="J215" s="978"/>
      <c r="V215" s="1" t="n">
        <f aca="false">+V214+1</f>
        <v>193</v>
      </c>
      <c r="W215" s="978" t="str">
        <f aca="false">IFERROR(VLOOKUP($V214,AD:AK,8,FALSE()),"")</f>
        <v/>
      </c>
      <c r="X215" s="978" t="str">
        <f aca="false">IFERROR(VLOOKUP($V215,AE:AL,8,FALSE()),"")</f>
        <v/>
      </c>
      <c r="Y215" s="978" t="str">
        <f aca="false">IFERROR(VLOOKUP($V215,AF:AM,8,FALSE()),"")</f>
        <v/>
      </c>
      <c r="Z215" s="978" t="str">
        <f aca="false">IFERROR(VLOOKUP($V215,AG:AN,8,FALSE()),"")</f>
        <v/>
      </c>
      <c r="AA215" s="978" t="str">
        <f aca="false">IFERROR(VLOOKUP($V215,AH:AO,8,FALSE()),"")</f>
        <v/>
      </c>
      <c r="AB215" s="978" t="str">
        <f aca="false">IFERROR(VLOOKUP($V215,AI:AP,8,FALSE()),"")</f>
        <v/>
      </c>
      <c r="AD215" s="1" t="str">
        <f aca="false">IF(AK215&lt;&gt;"",MAX(AD$3:AD214)+1,"")</f>
        <v/>
      </c>
      <c r="AE215" s="1" t="str">
        <f aca="false">IF(AL215&lt;&gt;"",MAX(AE$3:AE214)+1,"")</f>
        <v/>
      </c>
      <c r="AF215" s="1" t="str">
        <f aca="false">IF(AM215&lt;&gt;"",MAX(AF$3:AF214)+1,"")</f>
        <v/>
      </c>
      <c r="AG215" s="1" t="str">
        <f aca="false">IF(AN215&lt;&gt;"",MAX(AG$3:AG214)+1,"")</f>
        <v/>
      </c>
      <c r="AH215" s="1" t="str">
        <f aca="false">IF(AO215&lt;&gt;"",MAX(AH$3:AH214)+1,"")</f>
        <v/>
      </c>
      <c r="AI215" s="1" t="str">
        <f aca="false">IF(AP215&lt;&gt;"",MAX(AI$3:AI214)+1,"")</f>
        <v/>
      </c>
      <c r="AK215" s="1" t="str">
        <f aca="false">IF(C215="","",IF(COUNTIF($AK$3:AL214,C215)=0,C215,""))</f>
        <v/>
      </c>
      <c r="AL215" s="1" t="str">
        <f aca="false">IF(D215="","",IF($C215='Oneri di Urbanizzazione'!$E$49,IF(COUNTIF($AL$3:AL214,$D215)=0,$D215,""),""))</f>
        <v/>
      </c>
      <c r="AM215" s="1" t="str">
        <f aca="false">IF(E215="","",IF(AND($C215='Oneri di Urbanizzazione'!$E$49,$D215='Oneri di Urbanizzazione'!$E$51),IF(COUNTIF(AM$3:AM214,$E215)=0,$E215,""),""))</f>
        <v/>
      </c>
      <c r="AN215" s="1" t="str">
        <f aca="false">IF(F215="","",IF(AND($C215='Oneri di Urbanizzazione'!$E$49,$D215='Oneri di Urbanizzazione'!$E$51,$E215='Oneri di Urbanizzazione'!$E$53),IF(COUNTIF(AN$3:AN214,$F215)=0,$F215,""),""))</f>
        <v/>
      </c>
    </row>
    <row r="216" customFormat="false" ht="12.75" hidden="false" customHeight="false" outlineLevel="0" collapsed="false">
      <c r="B216" s="1001"/>
      <c r="C216" s="1001"/>
      <c r="D216" s="1001"/>
      <c r="E216" s="1001"/>
      <c r="F216" s="1001"/>
      <c r="G216" s="1001"/>
      <c r="H216" s="1001"/>
      <c r="I216" s="978"/>
      <c r="J216" s="978"/>
      <c r="V216" s="1" t="n">
        <f aca="false">+V215+1</f>
        <v>194</v>
      </c>
      <c r="W216" s="978" t="str">
        <f aca="false">IFERROR(VLOOKUP($V215,AD:AK,8,FALSE()),"")</f>
        <v/>
      </c>
      <c r="X216" s="978" t="str">
        <f aca="false">IFERROR(VLOOKUP($V216,AE:AL,8,FALSE()),"")</f>
        <v/>
      </c>
      <c r="Y216" s="978" t="str">
        <f aca="false">IFERROR(VLOOKUP($V216,AF:AM,8,FALSE()),"")</f>
        <v/>
      </c>
      <c r="Z216" s="978" t="str">
        <f aca="false">IFERROR(VLOOKUP($V216,AG:AN,8,FALSE()),"")</f>
        <v/>
      </c>
      <c r="AA216" s="978" t="str">
        <f aca="false">IFERROR(VLOOKUP($V216,AH:AO,8,FALSE()),"")</f>
        <v/>
      </c>
      <c r="AB216" s="978" t="str">
        <f aca="false">IFERROR(VLOOKUP($V216,AI:AP,8,FALSE()),"")</f>
        <v/>
      </c>
      <c r="AD216" s="1" t="str">
        <f aca="false">IF(AK216&lt;&gt;"",MAX(AD$3:AD215)+1,"")</f>
        <v/>
      </c>
      <c r="AE216" s="1" t="str">
        <f aca="false">IF(AL216&lt;&gt;"",MAX(AE$3:AE215)+1,"")</f>
        <v/>
      </c>
      <c r="AF216" s="1" t="str">
        <f aca="false">IF(AM216&lt;&gt;"",MAX(AF$3:AF215)+1,"")</f>
        <v/>
      </c>
      <c r="AG216" s="1" t="str">
        <f aca="false">IF(AN216&lt;&gt;"",MAX(AG$3:AG215)+1,"")</f>
        <v/>
      </c>
      <c r="AH216" s="1" t="str">
        <f aca="false">IF(AO216&lt;&gt;"",MAX(AH$3:AH215)+1,"")</f>
        <v/>
      </c>
      <c r="AI216" s="1" t="str">
        <f aca="false">IF(AP216&lt;&gt;"",MAX(AI$3:AI215)+1,"")</f>
        <v/>
      </c>
      <c r="AK216" s="1" t="str">
        <f aca="false">IF(C216="","",IF(COUNTIF($AK$3:AL215,C216)=0,C216,""))</f>
        <v/>
      </c>
      <c r="AL216" s="1" t="str">
        <f aca="false">IF(D216="","",IF($C216='Oneri di Urbanizzazione'!$E$49,IF(COUNTIF($AL$3:AL215,$D216)=0,$D216,""),""))</f>
        <v/>
      </c>
      <c r="AM216" s="1" t="str">
        <f aca="false">IF(E216="","",IF(AND($C216='Oneri di Urbanizzazione'!$E$49,$D216='Oneri di Urbanizzazione'!$E$51),IF(COUNTIF(AM$3:AM215,$E216)=0,$E216,""),""))</f>
        <v/>
      </c>
      <c r="AN216" s="1" t="str">
        <f aca="false">IF(F216="","",IF(AND($C216='Oneri di Urbanizzazione'!$E$49,$D216='Oneri di Urbanizzazione'!$E$51,$E216='Oneri di Urbanizzazione'!$E$53),IF(COUNTIF(AN$3:AN215,$F216)=0,$F216,""),""))</f>
        <v/>
      </c>
    </row>
    <row r="217" customFormat="false" ht="12.75" hidden="false" customHeight="false" outlineLevel="0" collapsed="false">
      <c r="B217" s="1001"/>
      <c r="C217" s="1001"/>
      <c r="D217" s="1001"/>
      <c r="E217" s="1001"/>
      <c r="F217" s="1001"/>
      <c r="G217" s="1001"/>
      <c r="H217" s="1001"/>
      <c r="I217" s="978"/>
      <c r="J217" s="978"/>
      <c r="V217" s="1" t="n">
        <f aca="false">+V216+1</f>
        <v>195</v>
      </c>
      <c r="W217" s="978" t="str">
        <f aca="false">IFERROR(VLOOKUP($V216,AD:AK,8,FALSE()),"")</f>
        <v/>
      </c>
      <c r="X217" s="978" t="str">
        <f aca="false">IFERROR(VLOOKUP($V217,AE:AL,8,FALSE()),"")</f>
        <v/>
      </c>
      <c r="Y217" s="978" t="str">
        <f aca="false">IFERROR(VLOOKUP($V217,AF:AM,8,FALSE()),"")</f>
        <v/>
      </c>
      <c r="Z217" s="978" t="str">
        <f aca="false">IFERROR(VLOOKUP($V217,AG:AN,8,FALSE()),"")</f>
        <v/>
      </c>
      <c r="AA217" s="978" t="str">
        <f aca="false">IFERROR(VLOOKUP($V217,AH:AO,8,FALSE()),"")</f>
        <v/>
      </c>
      <c r="AB217" s="978" t="str">
        <f aca="false">IFERROR(VLOOKUP($V217,AI:AP,8,FALSE()),"")</f>
        <v/>
      </c>
      <c r="AD217" s="1" t="str">
        <f aca="false">IF(AK217&lt;&gt;"",MAX(AD$3:AD216)+1,"")</f>
        <v/>
      </c>
      <c r="AE217" s="1" t="str">
        <f aca="false">IF(AL217&lt;&gt;"",MAX(AE$3:AE216)+1,"")</f>
        <v/>
      </c>
      <c r="AF217" s="1" t="str">
        <f aca="false">IF(AM217&lt;&gt;"",MAX(AF$3:AF216)+1,"")</f>
        <v/>
      </c>
      <c r="AG217" s="1" t="str">
        <f aca="false">IF(AN217&lt;&gt;"",MAX(AG$3:AG216)+1,"")</f>
        <v/>
      </c>
      <c r="AH217" s="1" t="str">
        <f aca="false">IF(AO217&lt;&gt;"",MAX(AH$3:AH216)+1,"")</f>
        <v/>
      </c>
      <c r="AI217" s="1" t="str">
        <f aca="false">IF(AP217&lt;&gt;"",MAX(AI$3:AI216)+1,"")</f>
        <v/>
      </c>
      <c r="AK217" s="1" t="str">
        <f aca="false">IF(C217="","",IF(COUNTIF($AK$3:AL216,C217)=0,C217,""))</f>
        <v/>
      </c>
      <c r="AL217" s="1" t="str">
        <f aca="false">IF(D217="","",IF($C217='Oneri di Urbanizzazione'!$E$49,IF(COUNTIF($AL$3:AL216,$D217)=0,$D217,""),""))</f>
        <v/>
      </c>
      <c r="AM217" s="1" t="str">
        <f aca="false">IF(E217="","",IF(AND($C217='Oneri di Urbanizzazione'!$E$49,$D217='Oneri di Urbanizzazione'!$E$51),IF(COUNTIF(AM$3:AM216,$E217)=0,$E217,""),""))</f>
        <v/>
      </c>
      <c r="AN217" s="1" t="str">
        <f aca="false">IF(F217="","",IF(AND($C217='Oneri di Urbanizzazione'!$E$49,$D217='Oneri di Urbanizzazione'!$E$51,$E217='Oneri di Urbanizzazione'!$E$53),IF(COUNTIF(AN$3:AN216,$F217)=0,$F217,""),""))</f>
        <v/>
      </c>
    </row>
    <row r="218" customFormat="false" ht="12.75" hidden="false" customHeight="false" outlineLevel="0" collapsed="false">
      <c r="B218" s="1001"/>
      <c r="C218" s="1001"/>
      <c r="D218" s="1001"/>
      <c r="E218" s="1001"/>
      <c r="F218" s="1001"/>
      <c r="G218" s="1001"/>
      <c r="H218" s="1001"/>
      <c r="I218" s="978"/>
      <c r="J218" s="978"/>
      <c r="V218" s="1" t="n">
        <f aca="false">+V217+1</f>
        <v>196</v>
      </c>
      <c r="W218" s="978" t="str">
        <f aca="false">IFERROR(VLOOKUP($V217,AD:AK,8,FALSE()),"")</f>
        <v/>
      </c>
      <c r="X218" s="978" t="str">
        <f aca="false">IFERROR(VLOOKUP($V218,AE:AL,8,FALSE()),"")</f>
        <v/>
      </c>
      <c r="Y218" s="978" t="str">
        <f aca="false">IFERROR(VLOOKUP($V218,AF:AM,8,FALSE()),"")</f>
        <v/>
      </c>
      <c r="Z218" s="978" t="str">
        <f aca="false">IFERROR(VLOOKUP($V218,AG:AN,8,FALSE()),"")</f>
        <v/>
      </c>
      <c r="AA218" s="978" t="str">
        <f aca="false">IFERROR(VLOOKUP($V218,AH:AO,8,FALSE()),"")</f>
        <v/>
      </c>
      <c r="AB218" s="978" t="str">
        <f aca="false">IFERROR(VLOOKUP($V218,AI:AP,8,FALSE()),"")</f>
        <v/>
      </c>
      <c r="AD218" s="1" t="str">
        <f aca="false">IF(AK218&lt;&gt;"",MAX(AD$3:AD217)+1,"")</f>
        <v/>
      </c>
      <c r="AE218" s="1" t="str">
        <f aca="false">IF(AL218&lt;&gt;"",MAX(AE$3:AE217)+1,"")</f>
        <v/>
      </c>
      <c r="AF218" s="1" t="str">
        <f aca="false">IF(AM218&lt;&gt;"",MAX(AF$3:AF217)+1,"")</f>
        <v/>
      </c>
      <c r="AG218" s="1" t="str">
        <f aca="false">IF(AN218&lt;&gt;"",MAX(AG$3:AG217)+1,"")</f>
        <v/>
      </c>
      <c r="AH218" s="1" t="str">
        <f aca="false">IF(AO218&lt;&gt;"",MAX(AH$3:AH217)+1,"")</f>
        <v/>
      </c>
      <c r="AI218" s="1" t="str">
        <f aca="false">IF(AP218&lt;&gt;"",MAX(AI$3:AI217)+1,"")</f>
        <v/>
      </c>
      <c r="AK218" s="1" t="str">
        <f aca="false">IF(C218="","",IF(COUNTIF($AK$3:AL217,C218)=0,C218,""))</f>
        <v/>
      </c>
      <c r="AL218" s="1" t="str">
        <f aca="false">IF(D218="","",IF($C218='Oneri di Urbanizzazione'!$E$49,IF(COUNTIF($AL$3:AL217,$D218)=0,$D218,""),""))</f>
        <v/>
      </c>
      <c r="AM218" s="1" t="str">
        <f aca="false">IF(E218="","",IF(AND($C218='Oneri di Urbanizzazione'!$E$49,$D218='Oneri di Urbanizzazione'!$E$51),IF(COUNTIF(AM$3:AM217,$E218)=0,$E218,""),""))</f>
        <v/>
      </c>
      <c r="AN218" s="1" t="str">
        <f aca="false">IF(F218="","",IF(AND($C218='Oneri di Urbanizzazione'!$E$49,$D218='Oneri di Urbanizzazione'!$E$51,$E218='Oneri di Urbanizzazione'!$E$53),IF(COUNTIF(AN$3:AN217,$F218)=0,$F218,""),""))</f>
        <v/>
      </c>
    </row>
    <row r="219" customFormat="false" ht="12.75" hidden="false" customHeight="false" outlineLevel="0" collapsed="false">
      <c r="B219" s="1001"/>
      <c r="C219" s="1001"/>
      <c r="D219" s="1001"/>
      <c r="E219" s="1001"/>
      <c r="F219" s="1001"/>
      <c r="G219" s="1001"/>
      <c r="H219" s="1001"/>
      <c r="I219" s="978"/>
      <c r="J219" s="978"/>
      <c r="V219" s="1" t="n">
        <f aca="false">+V218+1</f>
        <v>197</v>
      </c>
      <c r="W219" s="978" t="str">
        <f aca="false">IFERROR(VLOOKUP($V218,AD:AK,8,FALSE()),"")</f>
        <v/>
      </c>
      <c r="X219" s="978" t="str">
        <f aca="false">IFERROR(VLOOKUP($V219,AE:AL,8,FALSE()),"")</f>
        <v/>
      </c>
      <c r="Y219" s="978" t="str">
        <f aca="false">IFERROR(VLOOKUP($V219,AF:AM,8,FALSE()),"")</f>
        <v/>
      </c>
      <c r="Z219" s="978" t="str">
        <f aca="false">IFERROR(VLOOKUP($V219,AG:AN,8,FALSE()),"")</f>
        <v/>
      </c>
      <c r="AA219" s="978" t="str">
        <f aca="false">IFERROR(VLOOKUP($V219,AH:AO,8,FALSE()),"")</f>
        <v/>
      </c>
      <c r="AB219" s="978" t="str">
        <f aca="false">IFERROR(VLOOKUP($V219,AI:AP,8,FALSE()),"")</f>
        <v/>
      </c>
      <c r="AD219" s="1" t="str">
        <f aca="false">IF(AK219&lt;&gt;"",MAX(AD$3:AD218)+1,"")</f>
        <v/>
      </c>
      <c r="AE219" s="1" t="str">
        <f aca="false">IF(AL219&lt;&gt;"",MAX(AE$3:AE218)+1,"")</f>
        <v/>
      </c>
      <c r="AF219" s="1" t="str">
        <f aca="false">IF(AM219&lt;&gt;"",MAX(AF$3:AF218)+1,"")</f>
        <v/>
      </c>
      <c r="AG219" s="1" t="str">
        <f aca="false">IF(AN219&lt;&gt;"",MAX(AG$3:AG218)+1,"")</f>
        <v/>
      </c>
      <c r="AH219" s="1" t="str">
        <f aca="false">IF(AO219&lt;&gt;"",MAX(AH$3:AH218)+1,"")</f>
        <v/>
      </c>
      <c r="AI219" s="1" t="str">
        <f aca="false">IF(AP219&lt;&gt;"",MAX(AI$3:AI218)+1,"")</f>
        <v/>
      </c>
      <c r="AK219" s="1" t="str">
        <f aca="false">IF(C219="","",IF(COUNTIF($AK$3:AL218,C219)=0,C219,""))</f>
        <v/>
      </c>
      <c r="AL219" s="1" t="str">
        <f aca="false">IF(D219="","",IF($C219='Oneri di Urbanizzazione'!$E$49,IF(COUNTIF($AL$3:AL218,$D219)=0,$D219,""),""))</f>
        <v/>
      </c>
      <c r="AM219" s="1" t="str">
        <f aca="false">IF(E219="","",IF(AND($C219='Oneri di Urbanizzazione'!$E$49,$D219='Oneri di Urbanizzazione'!$E$51),IF(COUNTIF(AM$3:AM218,$E219)=0,$E219,""),""))</f>
        <v/>
      </c>
      <c r="AN219" s="1" t="str">
        <f aca="false">IF(F219="","",IF(AND($C219='Oneri di Urbanizzazione'!$E$49,$D219='Oneri di Urbanizzazione'!$E$51,$E219='Oneri di Urbanizzazione'!$E$53),IF(COUNTIF(AN$3:AN218,$F219)=0,$F219,""),""))</f>
        <v/>
      </c>
    </row>
    <row r="220" customFormat="false" ht="12.75" hidden="false" customHeight="false" outlineLevel="0" collapsed="false">
      <c r="B220" s="1001"/>
      <c r="C220" s="1001"/>
      <c r="D220" s="1001"/>
      <c r="E220" s="1001"/>
      <c r="F220" s="1001"/>
      <c r="G220" s="1001"/>
      <c r="H220" s="1001"/>
      <c r="I220" s="978"/>
      <c r="J220" s="978"/>
      <c r="V220" s="1" t="n">
        <f aca="false">+V219+1</f>
        <v>198</v>
      </c>
      <c r="W220" s="978" t="str">
        <f aca="false">IFERROR(VLOOKUP($V219,AD:AK,8,FALSE()),"")</f>
        <v/>
      </c>
      <c r="X220" s="978" t="str">
        <f aca="false">IFERROR(VLOOKUP($V220,AE:AL,8,FALSE()),"")</f>
        <v/>
      </c>
      <c r="Y220" s="978" t="str">
        <f aca="false">IFERROR(VLOOKUP($V220,AF:AM,8,FALSE()),"")</f>
        <v/>
      </c>
      <c r="Z220" s="978" t="str">
        <f aca="false">IFERROR(VLOOKUP($V220,AG:AN,8,FALSE()),"")</f>
        <v/>
      </c>
      <c r="AA220" s="978" t="str">
        <f aca="false">IFERROR(VLOOKUP($V220,AH:AO,8,FALSE()),"")</f>
        <v/>
      </c>
      <c r="AB220" s="978" t="str">
        <f aca="false">IFERROR(VLOOKUP($V220,AI:AP,8,FALSE()),"")</f>
        <v/>
      </c>
      <c r="AD220" s="1" t="str">
        <f aca="false">IF(AK220&lt;&gt;"",MAX(AD$3:AD219)+1,"")</f>
        <v/>
      </c>
      <c r="AE220" s="1" t="str">
        <f aca="false">IF(AL220&lt;&gt;"",MAX(AE$3:AE219)+1,"")</f>
        <v/>
      </c>
      <c r="AF220" s="1" t="str">
        <f aca="false">IF(AM220&lt;&gt;"",MAX(AF$3:AF219)+1,"")</f>
        <v/>
      </c>
      <c r="AG220" s="1" t="str">
        <f aca="false">IF(AN220&lt;&gt;"",MAX(AG$3:AG219)+1,"")</f>
        <v/>
      </c>
      <c r="AH220" s="1" t="str">
        <f aca="false">IF(AO220&lt;&gt;"",MAX(AH$3:AH219)+1,"")</f>
        <v/>
      </c>
      <c r="AI220" s="1" t="str">
        <f aca="false">IF(AP220&lt;&gt;"",MAX(AI$3:AI219)+1,"")</f>
        <v/>
      </c>
      <c r="AK220" s="1" t="str">
        <f aca="false">IF(C220="","",IF(COUNTIF($AK$3:AL219,C220)=0,C220,""))</f>
        <v/>
      </c>
      <c r="AL220" s="1" t="str">
        <f aca="false">IF(D220="","",IF($C220='Oneri di Urbanizzazione'!$E$49,IF(COUNTIF($AL$3:AL219,$D220)=0,$D220,""),""))</f>
        <v/>
      </c>
      <c r="AM220" s="1" t="str">
        <f aca="false">IF(E220="","",IF(AND($C220='Oneri di Urbanizzazione'!$E$49,$D220='Oneri di Urbanizzazione'!$E$51),IF(COUNTIF(AM$3:AM219,$E220)=0,$E220,""),""))</f>
        <v/>
      </c>
      <c r="AN220" s="1" t="str">
        <f aca="false">IF(F220="","",IF(AND($C220='Oneri di Urbanizzazione'!$E$49,$D220='Oneri di Urbanizzazione'!$E$51,$E220='Oneri di Urbanizzazione'!$E$53),IF(COUNTIF(AN$3:AN219,$F220)=0,$F220,""),""))</f>
        <v/>
      </c>
    </row>
    <row r="221" customFormat="false" ht="12.75" hidden="false" customHeight="false" outlineLevel="0" collapsed="false">
      <c r="B221" s="1001"/>
      <c r="C221" s="1001"/>
      <c r="D221" s="1001"/>
      <c r="E221" s="1001"/>
      <c r="F221" s="1001"/>
      <c r="G221" s="1001"/>
      <c r="H221" s="1001"/>
      <c r="I221" s="978"/>
      <c r="J221" s="978"/>
      <c r="V221" s="1" t="n">
        <f aca="false">+V220+1</f>
        <v>199</v>
      </c>
      <c r="W221" s="978" t="str">
        <f aca="false">IFERROR(VLOOKUP($V220,AD:AK,8,FALSE()),"")</f>
        <v/>
      </c>
      <c r="X221" s="978" t="str">
        <f aca="false">IFERROR(VLOOKUP($V221,AE:AL,8,FALSE()),"")</f>
        <v/>
      </c>
      <c r="Y221" s="978" t="str">
        <f aca="false">IFERROR(VLOOKUP($V221,AF:AM,8,FALSE()),"")</f>
        <v/>
      </c>
      <c r="Z221" s="978" t="str">
        <f aca="false">IFERROR(VLOOKUP($V221,AG:AN,8,FALSE()),"")</f>
        <v/>
      </c>
      <c r="AA221" s="978" t="str">
        <f aca="false">IFERROR(VLOOKUP($V221,AH:AO,8,FALSE()),"")</f>
        <v/>
      </c>
      <c r="AB221" s="978" t="str">
        <f aca="false">IFERROR(VLOOKUP($V221,AI:AP,8,FALSE()),"")</f>
        <v/>
      </c>
      <c r="AD221" s="1" t="str">
        <f aca="false">IF(AK221&lt;&gt;"",MAX(AD$3:AD220)+1,"")</f>
        <v/>
      </c>
      <c r="AE221" s="1" t="str">
        <f aca="false">IF(AL221&lt;&gt;"",MAX(AE$3:AE220)+1,"")</f>
        <v/>
      </c>
      <c r="AF221" s="1" t="str">
        <f aca="false">IF(AM221&lt;&gt;"",MAX(AF$3:AF220)+1,"")</f>
        <v/>
      </c>
      <c r="AG221" s="1" t="str">
        <f aca="false">IF(AN221&lt;&gt;"",MAX(AG$3:AG220)+1,"")</f>
        <v/>
      </c>
      <c r="AH221" s="1" t="str">
        <f aca="false">IF(AO221&lt;&gt;"",MAX(AH$3:AH220)+1,"")</f>
        <v/>
      </c>
      <c r="AI221" s="1" t="str">
        <f aca="false">IF(AP221&lt;&gt;"",MAX(AI$3:AI220)+1,"")</f>
        <v/>
      </c>
      <c r="AK221" s="1" t="str">
        <f aca="false">IF(C221="","",IF(COUNTIF($AK$3:AL220,C221)=0,C221,""))</f>
        <v/>
      </c>
      <c r="AL221" s="1" t="str">
        <f aca="false">IF(D221="","",IF($C221='Oneri di Urbanizzazione'!$E$49,IF(COUNTIF($AL$3:AL220,$D221)=0,$D221,""),""))</f>
        <v/>
      </c>
      <c r="AM221" s="1" t="str">
        <f aca="false">IF(E221="","",IF(AND($C221='Oneri di Urbanizzazione'!$E$49,$D221='Oneri di Urbanizzazione'!$E$51),IF(COUNTIF(AM$3:AM220,$E221)=0,$E221,""),""))</f>
        <v/>
      </c>
      <c r="AN221" s="1" t="str">
        <f aca="false">IF(F221="","",IF(AND($C221='Oneri di Urbanizzazione'!$E$49,$D221='Oneri di Urbanizzazione'!$E$51,$E221='Oneri di Urbanizzazione'!$E$53),IF(COUNTIF(AN$3:AN220,$F221)=0,$F221,""),""))</f>
        <v/>
      </c>
    </row>
    <row r="222" customFormat="false" ht="12.75" hidden="false" customHeight="false" outlineLevel="0" collapsed="false">
      <c r="B222" s="1001"/>
      <c r="C222" s="1001"/>
      <c r="D222" s="1001"/>
      <c r="E222" s="1001"/>
      <c r="F222" s="1001"/>
      <c r="G222" s="1001"/>
      <c r="H222" s="1001"/>
      <c r="I222" s="978"/>
      <c r="J222" s="978"/>
      <c r="V222" s="1" t="n">
        <f aca="false">+V221+1</f>
        <v>200</v>
      </c>
      <c r="W222" s="978" t="str">
        <f aca="false">IFERROR(VLOOKUP($V221,AD:AK,8,FALSE()),"")</f>
        <v/>
      </c>
      <c r="X222" s="978" t="str">
        <f aca="false">IFERROR(VLOOKUP($V222,AE:AL,8,FALSE()),"")</f>
        <v/>
      </c>
      <c r="Y222" s="978" t="str">
        <f aca="false">IFERROR(VLOOKUP($V222,AF:AM,8,FALSE()),"")</f>
        <v/>
      </c>
      <c r="Z222" s="978" t="str">
        <f aca="false">IFERROR(VLOOKUP($V222,AG:AN,8,FALSE()),"")</f>
        <v/>
      </c>
      <c r="AA222" s="978" t="str">
        <f aca="false">IFERROR(VLOOKUP($V222,AH:AO,8,FALSE()),"")</f>
        <v/>
      </c>
      <c r="AB222" s="978" t="str">
        <f aca="false">IFERROR(VLOOKUP($V222,AI:AP,8,FALSE()),"")</f>
        <v/>
      </c>
      <c r="AD222" s="1" t="str">
        <f aca="false">IF(AK222&lt;&gt;"",MAX(AD$3:AD221)+1,"")</f>
        <v/>
      </c>
      <c r="AE222" s="1" t="str">
        <f aca="false">IF(AL222&lt;&gt;"",MAX(AE$3:AE221)+1,"")</f>
        <v/>
      </c>
      <c r="AF222" s="1" t="str">
        <f aca="false">IF(AM222&lt;&gt;"",MAX(AF$3:AF221)+1,"")</f>
        <v/>
      </c>
      <c r="AG222" s="1" t="str">
        <f aca="false">IF(AN222&lt;&gt;"",MAX(AG$3:AG221)+1,"")</f>
        <v/>
      </c>
      <c r="AH222" s="1" t="str">
        <f aca="false">IF(AO222&lt;&gt;"",MAX(AH$3:AH221)+1,"")</f>
        <v/>
      </c>
      <c r="AI222" s="1" t="str">
        <f aca="false">IF(AP222&lt;&gt;"",MAX(AI$3:AI221)+1,"")</f>
        <v/>
      </c>
      <c r="AK222" s="1" t="str">
        <f aca="false">IF(C222="","",IF(COUNTIF($AK$3:AL221,C222)=0,C222,""))</f>
        <v/>
      </c>
      <c r="AL222" s="1" t="str">
        <f aca="false">IF(D222="","",IF($C222='Oneri di Urbanizzazione'!$E$49,IF(COUNTIF($AL$3:AL221,$D222)=0,$D222,""),""))</f>
        <v/>
      </c>
      <c r="AM222" s="1" t="str">
        <f aca="false">IF(E222="","",IF(AND($C222='Oneri di Urbanizzazione'!$E$49,$D222='Oneri di Urbanizzazione'!$E$51),IF(COUNTIF(AM$3:AM221,$E222)=0,$E222,""),""))</f>
        <v/>
      </c>
      <c r="AN222" s="1" t="str">
        <f aca="false">IF(F222="","",IF(AND($C222='Oneri di Urbanizzazione'!$E$49,$D222='Oneri di Urbanizzazione'!$E$51,$E222='Oneri di Urbanizzazione'!$E$53),IF(COUNTIF(AN$3:AN221,$F222)=0,$F222,""),""))</f>
        <v/>
      </c>
    </row>
    <row r="223" customFormat="false" ht="12.75" hidden="false" customHeight="false" outlineLevel="0" collapsed="false">
      <c r="B223" s="1001"/>
      <c r="C223" s="1001"/>
      <c r="D223" s="1001"/>
      <c r="E223" s="1001"/>
      <c r="F223" s="1001"/>
      <c r="G223" s="1001"/>
      <c r="H223" s="1001"/>
      <c r="I223" s="978"/>
      <c r="J223" s="978"/>
      <c r="V223" s="1" t="n">
        <f aca="false">+V222+1</f>
        <v>201</v>
      </c>
      <c r="W223" s="978" t="str">
        <f aca="false">IFERROR(VLOOKUP($V222,AD:AK,8,FALSE()),"")</f>
        <v/>
      </c>
      <c r="X223" s="978" t="str">
        <f aca="false">IFERROR(VLOOKUP($V223,AE:AL,8,FALSE()),"")</f>
        <v/>
      </c>
      <c r="Y223" s="978" t="str">
        <f aca="false">IFERROR(VLOOKUP($V223,AF:AM,8,FALSE()),"")</f>
        <v/>
      </c>
      <c r="Z223" s="978" t="str">
        <f aca="false">IFERROR(VLOOKUP($V223,AG:AN,8,FALSE()),"")</f>
        <v/>
      </c>
      <c r="AA223" s="978" t="str">
        <f aca="false">IFERROR(VLOOKUP($V223,AH:AO,8,FALSE()),"")</f>
        <v/>
      </c>
      <c r="AB223" s="978" t="str">
        <f aca="false">IFERROR(VLOOKUP($V223,AI:AP,8,FALSE()),"")</f>
        <v/>
      </c>
      <c r="AD223" s="1" t="str">
        <f aca="false">IF(AK223&lt;&gt;"",MAX(AD$3:AD222)+1,"")</f>
        <v/>
      </c>
      <c r="AE223" s="1" t="str">
        <f aca="false">IF(AL223&lt;&gt;"",MAX(AE$3:AE222)+1,"")</f>
        <v/>
      </c>
      <c r="AF223" s="1" t="str">
        <f aca="false">IF(AM223&lt;&gt;"",MAX(AF$3:AF222)+1,"")</f>
        <v/>
      </c>
      <c r="AG223" s="1" t="str">
        <f aca="false">IF(AN223&lt;&gt;"",MAX(AG$3:AG222)+1,"")</f>
        <v/>
      </c>
      <c r="AH223" s="1" t="str">
        <f aca="false">IF(AO223&lt;&gt;"",MAX(AH$3:AH222)+1,"")</f>
        <v/>
      </c>
      <c r="AI223" s="1" t="str">
        <f aca="false">IF(AP223&lt;&gt;"",MAX(AI$3:AI222)+1,"")</f>
        <v/>
      </c>
      <c r="AK223" s="1" t="str">
        <f aca="false">IF(C223="","",IF(COUNTIF($AK$3:AL222,C223)=0,C223,""))</f>
        <v/>
      </c>
      <c r="AL223" s="1" t="str">
        <f aca="false">IF(D223="","",IF($C223='Oneri di Urbanizzazione'!$E$49,IF(COUNTIF($AL$3:AL222,$D223)=0,$D223,""),""))</f>
        <v/>
      </c>
      <c r="AM223" s="1" t="str">
        <f aca="false">IF(E223="","",IF(AND($C223='Oneri di Urbanizzazione'!$E$49,$D223='Oneri di Urbanizzazione'!$E$51),IF(COUNTIF(AM$3:AM222,$E223)=0,$E223,""),""))</f>
        <v/>
      </c>
      <c r="AN223" s="1" t="str">
        <f aca="false">IF(F223="","",IF(AND($C223='Oneri di Urbanizzazione'!$E$49,$D223='Oneri di Urbanizzazione'!$E$51,$E223='Oneri di Urbanizzazione'!$E$53),IF(COUNTIF(AN$3:AN222,$F223)=0,$F223,""),""))</f>
        <v/>
      </c>
    </row>
    <row r="224" customFormat="false" ht="12.75" hidden="false" customHeight="false" outlineLevel="0" collapsed="false">
      <c r="B224" s="1001"/>
      <c r="C224" s="1001"/>
      <c r="D224" s="1001"/>
      <c r="E224" s="1001"/>
      <c r="F224" s="1001"/>
      <c r="G224" s="1001"/>
      <c r="H224" s="1001"/>
      <c r="I224" s="978"/>
      <c r="J224" s="978"/>
      <c r="V224" s="1" t="n">
        <f aca="false">+V223+1</f>
        <v>202</v>
      </c>
      <c r="W224" s="978" t="str">
        <f aca="false">IFERROR(VLOOKUP($V223,AD:AK,8,FALSE()),"")</f>
        <v/>
      </c>
      <c r="X224" s="978" t="str">
        <f aca="false">IFERROR(VLOOKUP($V224,AE:AL,8,FALSE()),"")</f>
        <v/>
      </c>
      <c r="Y224" s="978" t="str">
        <f aca="false">IFERROR(VLOOKUP($V224,AF:AM,8,FALSE()),"")</f>
        <v/>
      </c>
      <c r="Z224" s="978" t="str">
        <f aca="false">IFERROR(VLOOKUP($V224,AG:AN,8,FALSE()),"")</f>
        <v/>
      </c>
      <c r="AA224" s="978" t="str">
        <f aca="false">IFERROR(VLOOKUP($V224,AH:AO,8,FALSE()),"")</f>
        <v/>
      </c>
      <c r="AB224" s="978" t="str">
        <f aca="false">IFERROR(VLOOKUP($V224,AI:AP,8,FALSE()),"")</f>
        <v/>
      </c>
      <c r="AD224" s="1" t="str">
        <f aca="false">IF(AK224&lt;&gt;"",MAX(AD$3:AD223)+1,"")</f>
        <v/>
      </c>
      <c r="AE224" s="1" t="str">
        <f aca="false">IF(AL224&lt;&gt;"",MAX(AE$3:AE223)+1,"")</f>
        <v/>
      </c>
      <c r="AF224" s="1" t="str">
        <f aca="false">IF(AM224&lt;&gt;"",MAX(AF$3:AF223)+1,"")</f>
        <v/>
      </c>
      <c r="AG224" s="1" t="str">
        <f aca="false">IF(AN224&lt;&gt;"",MAX(AG$3:AG223)+1,"")</f>
        <v/>
      </c>
      <c r="AH224" s="1" t="str">
        <f aca="false">IF(AO224&lt;&gt;"",MAX(AH$3:AH223)+1,"")</f>
        <v/>
      </c>
      <c r="AI224" s="1" t="str">
        <f aca="false">IF(AP224&lt;&gt;"",MAX(AI$3:AI223)+1,"")</f>
        <v/>
      </c>
      <c r="AK224" s="1" t="str">
        <f aca="false">IF(C224="","",IF(COUNTIF($AK$3:AL223,C224)=0,C224,""))</f>
        <v/>
      </c>
      <c r="AL224" s="1" t="str">
        <f aca="false">IF(D224="","",IF($C224='Oneri di Urbanizzazione'!$E$49,IF(COUNTIF($AL$3:AL223,$D224)=0,$D224,""),""))</f>
        <v/>
      </c>
      <c r="AM224" s="1" t="str">
        <f aca="false">IF(E224="","",IF(AND($C224='Oneri di Urbanizzazione'!$E$49,$D224='Oneri di Urbanizzazione'!$E$51),IF(COUNTIF(AM$3:AM223,$E224)=0,$E224,""),""))</f>
        <v/>
      </c>
      <c r="AN224" s="1" t="str">
        <f aca="false">IF(F224="","",IF(AND($C224='Oneri di Urbanizzazione'!$E$49,$D224='Oneri di Urbanizzazione'!$E$51,$E224='Oneri di Urbanizzazione'!$E$53),IF(COUNTIF(AN$3:AN223,$F224)=0,$F224,""),""))</f>
        <v/>
      </c>
    </row>
    <row r="225" customFormat="false" ht="12.75" hidden="false" customHeight="false" outlineLevel="0" collapsed="false">
      <c r="B225" s="1001"/>
      <c r="C225" s="1001"/>
      <c r="D225" s="1001"/>
      <c r="E225" s="1001"/>
      <c r="F225" s="1001"/>
      <c r="G225" s="1001"/>
      <c r="H225" s="1001"/>
      <c r="I225" s="978"/>
      <c r="J225" s="978"/>
      <c r="V225" s="1" t="n">
        <f aca="false">+V224+1</f>
        <v>203</v>
      </c>
      <c r="W225" s="978" t="str">
        <f aca="false">IFERROR(VLOOKUP($V224,AD:AK,8,FALSE()),"")</f>
        <v/>
      </c>
      <c r="X225" s="978" t="str">
        <f aca="false">IFERROR(VLOOKUP($V225,AE:AL,8,FALSE()),"")</f>
        <v/>
      </c>
      <c r="Y225" s="978" t="str">
        <f aca="false">IFERROR(VLOOKUP($V225,AF:AM,8,FALSE()),"")</f>
        <v/>
      </c>
      <c r="Z225" s="978" t="str">
        <f aca="false">IFERROR(VLOOKUP($V225,AG:AN,8,FALSE()),"")</f>
        <v/>
      </c>
      <c r="AA225" s="978" t="str">
        <f aca="false">IFERROR(VLOOKUP($V225,AH:AO,8,FALSE()),"")</f>
        <v/>
      </c>
      <c r="AB225" s="978" t="str">
        <f aca="false">IFERROR(VLOOKUP($V225,AI:AP,8,FALSE()),"")</f>
        <v/>
      </c>
      <c r="AD225" s="1" t="str">
        <f aca="false">IF(AK225&lt;&gt;"",MAX(AD$3:AD224)+1,"")</f>
        <v/>
      </c>
      <c r="AE225" s="1" t="str">
        <f aca="false">IF(AL225&lt;&gt;"",MAX(AE$3:AE224)+1,"")</f>
        <v/>
      </c>
      <c r="AF225" s="1" t="str">
        <f aca="false">IF(AM225&lt;&gt;"",MAX(AF$3:AF224)+1,"")</f>
        <v/>
      </c>
      <c r="AG225" s="1" t="str">
        <f aca="false">IF(AN225&lt;&gt;"",MAX(AG$3:AG224)+1,"")</f>
        <v/>
      </c>
      <c r="AH225" s="1" t="str">
        <f aca="false">IF(AO225&lt;&gt;"",MAX(AH$3:AH224)+1,"")</f>
        <v/>
      </c>
      <c r="AI225" s="1" t="str">
        <f aca="false">IF(AP225&lt;&gt;"",MAX(AI$3:AI224)+1,"")</f>
        <v/>
      </c>
      <c r="AK225" s="1" t="str">
        <f aca="false">IF(C225="","",IF(COUNTIF($AK$3:AL224,C225)=0,C225,""))</f>
        <v/>
      </c>
      <c r="AL225" s="1" t="str">
        <f aca="false">IF(D225="","",IF($C225='Oneri di Urbanizzazione'!$E$49,IF(COUNTIF($AL$3:AL224,$D225)=0,$D225,""),""))</f>
        <v/>
      </c>
      <c r="AM225" s="1" t="str">
        <f aca="false">IF(E225="","",IF(AND($C225='Oneri di Urbanizzazione'!$E$49,$D225='Oneri di Urbanizzazione'!$E$51),IF(COUNTIF(AM$3:AM224,$E225)=0,$E225,""),""))</f>
        <v/>
      </c>
      <c r="AN225" s="1" t="str">
        <f aca="false">IF(F225="","",IF(AND($C225='Oneri di Urbanizzazione'!$E$49,$D225='Oneri di Urbanizzazione'!$E$51,$E225='Oneri di Urbanizzazione'!$E$53),IF(COUNTIF(AN$3:AN224,$F225)=0,$F225,""),""))</f>
        <v/>
      </c>
    </row>
    <row r="226" customFormat="false" ht="12.75" hidden="false" customHeight="false" outlineLevel="0" collapsed="false">
      <c r="B226" s="1001"/>
      <c r="C226" s="1001"/>
      <c r="D226" s="1001"/>
      <c r="E226" s="1001"/>
      <c r="F226" s="1001"/>
      <c r="G226" s="1001"/>
      <c r="H226" s="1001"/>
      <c r="I226" s="978"/>
      <c r="J226" s="978"/>
      <c r="V226" s="1" t="n">
        <f aca="false">+V225+1</f>
        <v>204</v>
      </c>
      <c r="W226" s="978" t="str">
        <f aca="false">IFERROR(VLOOKUP($V225,AD:AK,8,FALSE()),"")</f>
        <v/>
      </c>
      <c r="X226" s="978" t="str">
        <f aca="false">IFERROR(VLOOKUP($V226,AE:AL,8,FALSE()),"")</f>
        <v/>
      </c>
      <c r="Y226" s="978" t="str">
        <f aca="false">IFERROR(VLOOKUP($V226,AF:AM,8,FALSE()),"")</f>
        <v/>
      </c>
      <c r="Z226" s="978" t="str">
        <f aca="false">IFERROR(VLOOKUP($V226,AG:AN,8,FALSE()),"")</f>
        <v/>
      </c>
      <c r="AA226" s="978" t="str">
        <f aca="false">IFERROR(VLOOKUP($V226,AH:AO,8,FALSE()),"")</f>
        <v/>
      </c>
      <c r="AB226" s="978" t="str">
        <f aca="false">IFERROR(VLOOKUP($V226,AI:AP,8,FALSE()),"")</f>
        <v/>
      </c>
      <c r="AD226" s="1" t="str">
        <f aca="false">IF(AK226&lt;&gt;"",MAX(AD$3:AD225)+1,"")</f>
        <v/>
      </c>
      <c r="AE226" s="1" t="str">
        <f aca="false">IF(AL226&lt;&gt;"",MAX(AE$3:AE225)+1,"")</f>
        <v/>
      </c>
      <c r="AF226" s="1" t="str">
        <f aca="false">IF(AM226&lt;&gt;"",MAX(AF$3:AF225)+1,"")</f>
        <v/>
      </c>
      <c r="AG226" s="1" t="str">
        <f aca="false">IF(AN226&lt;&gt;"",MAX(AG$3:AG225)+1,"")</f>
        <v/>
      </c>
      <c r="AH226" s="1" t="str">
        <f aca="false">IF(AO226&lt;&gt;"",MAX(AH$3:AH225)+1,"")</f>
        <v/>
      </c>
      <c r="AI226" s="1" t="str">
        <f aca="false">IF(AP226&lt;&gt;"",MAX(AI$3:AI225)+1,"")</f>
        <v/>
      </c>
      <c r="AK226" s="1" t="str">
        <f aca="false">IF(C226="","",IF(COUNTIF($AK$3:AL225,C226)=0,C226,""))</f>
        <v/>
      </c>
      <c r="AL226" s="1" t="str">
        <f aca="false">IF(D226="","",IF($C226='Oneri di Urbanizzazione'!$E$49,IF(COUNTIF($AL$3:AL225,$D226)=0,$D226,""),""))</f>
        <v/>
      </c>
      <c r="AM226" s="1" t="str">
        <f aca="false">IF(E226="","",IF(AND($C226='Oneri di Urbanizzazione'!$E$49,$D226='Oneri di Urbanizzazione'!$E$51),IF(COUNTIF(AM$3:AM225,$E226)=0,$E226,""),""))</f>
        <v/>
      </c>
      <c r="AN226" s="1" t="str">
        <f aca="false">IF(F226="","",IF(AND($C226='Oneri di Urbanizzazione'!$E$49,$D226='Oneri di Urbanizzazione'!$E$51,$E226='Oneri di Urbanizzazione'!$E$53),IF(COUNTIF(AN$3:AN225,$F226)=0,$F226,""),""))</f>
        <v/>
      </c>
    </row>
    <row r="227" customFormat="false" ht="12.75" hidden="false" customHeight="false" outlineLevel="0" collapsed="false">
      <c r="B227" s="1001"/>
      <c r="C227" s="1001"/>
      <c r="D227" s="1001"/>
      <c r="E227" s="1001"/>
      <c r="F227" s="1001"/>
      <c r="G227" s="1001"/>
      <c r="H227" s="1001"/>
      <c r="I227" s="978"/>
      <c r="J227" s="978"/>
      <c r="V227" s="1" t="n">
        <f aca="false">+V226+1</f>
        <v>205</v>
      </c>
      <c r="W227" s="978" t="str">
        <f aca="false">IFERROR(VLOOKUP($V226,AD:AK,8,FALSE()),"")</f>
        <v/>
      </c>
      <c r="X227" s="978" t="str">
        <f aca="false">IFERROR(VLOOKUP($V227,AE:AL,8,FALSE()),"")</f>
        <v/>
      </c>
      <c r="Y227" s="978" t="str">
        <f aca="false">IFERROR(VLOOKUP($V227,AF:AM,8,FALSE()),"")</f>
        <v/>
      </c>
      <c r="Z227" s="978" t="str">
        <f aca="false">IFERROR(VLOOKUP($V227,AG:AN,8,FALSE()),"")</f>
        <v/>
      </c>
      <c r="AA227" s="978" t="str">
        <f aca="false">IFERROR(VLOOKUP($V227,AH:AO,8,FALSE()),"")</f>
        <v/>
      </c>
      <c r="AB227" s="978" t="str">
        <f aca="false">IFERROR(VLOOKUP($V227,AI:AP,8,FALSE()),"")</f>
        <v/>
      </c>
      <c r="AD227" s="1" t="str">
        <f aca="false">IF(AK227&lt;&gt;"",MAX(AD$3:AD226)+1,"")</f>
        <v/>
      </c>
      <c r="AE227" s="1" t="str">
        <f aca="false">IF(AL227&lt;&gt;"",MAX(AE$3:AE226)+1,"")</f>
        <v/>
      </c>
      <c r="AF227" s="1" t="str">
        <f aca="false">IF(AM227&lt;&gt;"",MAX(AF$3:AF226)+1,"")</f>
        <v/>
      </c>
      <c r="AG227" s="1" t="str">
        <f aca="false">IF(AN227&lt;&gt;"",MAX(AG$3:AG226)+1,"")</f>
        <v/>
      </c>
      <c r="AH227" s="1" t="str">
        <f aca="false">IF(AO227&lt;&gt;"",MAX(AH$3:AH226)+1,"")</f>
        <v/>
      </c>
      <c r="AI227" s="1" t="str">
        <f aca="false">IF(AP227&lt;&gt;"",MAX(AI$3:AI226)+1,"")</f>
        <v/>
      </c>
      <c r="AK227" s="1" t="str">
        <f aca="false">IF(C227="","",IF(COUNTIF($AK$3:AL226,C227)=0,C227,""))</f>
        <v/>
      </c>
      <c r="AL227" s="1" t="str">
        <f aca="false">IF(D227="","",IF($C227='Oneri di Urbanizzazione'!$E$49,IF(COUNTIF($AL$3:AL226,$D227)=0,$D227,""),""))</f>
        <v/>
      </c>
      <c r="AM227" s="1" t="str">
        <f aca="false">IF(E227="","",IF(AND($C227='Oneri di Urbanizzazione'!$E$49,$D227='Oneri di Urbanizzazione'!$E$51),IF(COUNTIF(AM$3:AM226,$E227)=0,$E227,""),""))</f>
        <v/>
      </c>
      <c r="AN227" s="1" t="str">
        <f aca="false">IF(F227="","",IF(AND($C227='Oneri di Urbanizzazione'!$E$49,$D227='Oneri di Urbanizzazione'!$E$51,$E227='Oneri di Urbanizzazione'!$E$53),IF(COUNTIF(AN$3:AN226,$F227)=0,$F227,""),""))</f>
        <v/>
      </c>
    </row>
    <row r="228" customFormat="false" ht="12.75" hidden="false" customHeight="false" outlineLevel="0" collapsed="false">
      <c r="B228" s="1001"/>
      <c r="C228" s="1001"/>
      <c r="D228" s="1001"/>
      <c r="E228" s="1001"/>
      <c r="F228" s="1001"/>
      <c r="G228" s="1001"/>
      <c r="H228" s="1001"/>
      <c r="I228" s="978"/>
      <c r="J228" s="978"/>
      <c r="V228" s="1" t="n">
        <f aca="false">+V227+1</f>
        <v>206</v>
      </c>
      <c r="W228" s="978" t="str">
        <f aca="false">IFERROR(VLOOKUP($V227,AD:AK,8,FALSE()),"")</f>
        <v/>
      </c>
      <c r="X228" s="978" t="str">
        <f aca="false">IFERROR(VLOOKUP($V228,AE:AL,8,FALSE()),"")</f>
        <v/>
      </c>
      <c r="Y228" s="978" t="str">
        <f aca="false">IFERROR(VLOOKUP($V228,AF:AM,8,FALSE()),"")</f>
        <v/>
      </c>
      <c r="Z228" s="978" t="str">
        <f aca="false">IFERROR(VLOOKUP($V228,AG:AN,8,FALSE()),"")</f>
        <v/>
      </c>
      <c r="AA228" s="978" t="str">
        <f aca="false">IFERROR(VLOOKUP($V228,AH:AO,8,FALSE()),"")</f>
        <v/>
      </c>
      <c r="AB228" s="978" t="str">
        <f aca="false">IFERROR(VLOOKUP($V228,AI:AP,8,FALSE()),"")</f>
        <v/>
      </c>
      <c r="AD228" s="1" t="str">
        <f aca="false">IF(AK228&lt;&gt;"",MAX(AD$3:AD227)+1,"")</f>
        <v/>
      </c>
      <c r="AE228" s="1" t="str">
        <f aca="false">IF(AL228&lt;&gt;"",MAX(AE$3:AE227)+1,"")</f>
        <v/>
      </c>
      <c r="AF228" s="1" t="str">
        <f aca="false">IF(AM228&lt;&gt;"",MAX(AF$3:AF227)+1,"")</f>
        <v/>
      </c>
      <c r="AG228" s="1" t="str">
        <f aca="false">IF(AN228&lt;&gt;"",MAX(AG$3:AG227)+1,"")</f>
        <v/>
      </c>
      <c r="AH228" s="1" t="str">
        <f aca="false">IF(AO228&lt;&gt;"",MAX(AH$3:AH227)+1,"")</f>
        <v/>
      </c>
      <c r="AI228" s="1" t="str">
        <f aca="false">IF(AP228&lt;&gt;"",MAX(AI$3:AI227)+1,"")</f>
        <v/>
      </c>
      <c r="AK228" s="1" t="str">
        <f aca="false">IF(C228="","",IF(COUNTIF($AK$3:AL227,C228)=0,C228,""))</f>
        <v/>
      </c>
      <c r="AL228" s="1" t="str">
        <f aca="false">IF(D228="","",IF($C228='Oneri di Urbanizzazione'!$E$49,IF(COUNTIF($AL$3:AL227,$D228)=0,$D228,""),""))</f>
        <v/>
      </c>
      <c r="AM228" s="1" t="str">
        <f aca="false">IF(E228="","",IF(AND($C228='Oneri di Urbanizzazione'!$E$49,$D228='Oneri di Urbanizzazione'!$E$51),IF(COUNTIF(AM$3:AM227,$E228)=0,$E228,""),""))</f>
        <v/>
      </c>
      <c r="AN228" s="1" t="str">
        <f aca="false">IF(F228="","",IF(AND($C228='Oneri di Urbanizzazione'!$E$49,$D228='Oneri di Urbanizzazione'!$E$51,$E228='Oneri di Urbanizzazione'!$E$53),IF(COUNTIF(AN$3:AN227,$F228)=0,$F228,""),""))</f>
        <v/>
      </c>
    </row>
    <row r="229" customFormat="false" ht="12.75" hidden="false" customHeight="false" outlineLevel="0" collapsed="false">
      <c r="B229" s="1001"/>
      <c r="C229" s="1001"/>
      <c r="D229" s="1001"/>
      <c r="E229" s="1001"/>
      <c r="F229" s="1001"/>
      <c r="G229" s="1001"/>
      <c r="H229" s="1001"/>
      <c r="I229" s="978"/>
      <c r="J229" s="978"/>
      <c r="V229" s="1" t="n">
        <f aca="false">+V228+1</f>
        <v>207</v>
      </c>
      <c r="W229" s="978" t="str">
        <f aca="false">IFERROR(VLOOKUP($V228,AD:AK,8,FALSE()),"")</f>
        <v/>
      </c>
      <c r="X229" s="978" t="str">
        <f aca="false">IFERROR(VLOOKUP($V229,AE:AL,8,FALSE()),"")</f>
        <v/>
      </c>
      <c r="Y229" s="978" t="str">
        <f aca="false">IFERROR(VLOOKUP($V229,AF:AM,8,FALSE()),"")</f>
        <v/>
      </c>
      <c r="Z229" s="978" t="str">
        <f aca="false">IFERROR(VLOOKUP($V229,AG:AN,8,FALSE()),"")</f>
        <v/>
      </c>
      <c r="AA229" s="978" t="str">
        <f aca="false">IFERROR(VLOOKUP($V229,AH:AO,8,FALSE()),"")</f>
        <v/>
      </c>
      <c r="AB229" s="978" t="str">
        <f aca="false">IFERROR(VLOOKUP($V229,AI:AP,8,FALSE()),"")</f>
        <v/>
      </c>
      <c r="AD229" s="1" t="str">
        <f aca="false">IF(AK229&lt;&gt;"",MAX(AD$3:AD228)+1,"")</f>
        <v/>
      </c>
      <c r="AE229" s="1" t="str">
        <f aca="false">IF(AL229&lt;&gt;"",MAX(AE$3:AE228)+1,"")</f>
        <v/>
      </c>
      <c r="AF229" s="1" t="str">
        <f aca="false">IF(AM229&lt;&gt;"",MAX(AF$3:AF228)+1,"")</f>
        <v/>
      </c>
      <c r="AG229" s="1" t="str">
        <f aca="false">IF(AN229&lt;&gt;"",MAX(AG$3:AG228)+1,"")</f>
        <v/>
      </c>
      <c r="AH229" s="1" t="str">
        <f aca="false">IF(AO229&lt;&gt;"",MAX(AH$3:AH228)+1,"")</f>
        <v/>
      </c>
      <c r="AI229" s="1" t="str">
        <f aca="false">IF(AP229&lt;&gt;"",MAX(AI$3:AI228)+1,"")</f>
        <v/>
      </c>
      <c r="AK229" s="1" t="str">
        <f aca="false">IF(C229="","",IF(COUNTIF($AK$3:AL228,C229)=0,C229,""))</f>
        <v/>
      </c>
      <c r="AL229" s="1" t="str">
        <f aca="false">IF(D229="","",IF($C229='Oneri di Urbanizzazione'!$E$49,IF(COUNTIF($AL$3:AL228,$D229)=0,$D229,""),""))</f>
        <v/>
      </c>
      <c r="AM229" s="1" t="str">
        <f aca="false">IF(E229="","",IF(AND($C229='Oneri di Urbanizzazione'!$E$49,$D229='Oneri di Urbanizzazione'!$E$51),IF(COUNTIF(AM$3:AM228,$E229)=0,$E229,""),""))</f>
        <v/>
      </c>
      <c r="AN229" s="1" t="str">
        <f aca="false">IF(F229="","",IF(AND($C229='Oneri di Urbanizzazione'!$E$49,$D229='Oneri di Urbanizzazione'!$E$51,$E229='Oneri di Urbanizzazione'!$E$53),IF(COUNTIF(AN$3:AN228,$F229)=0,$F229,""),""))</f>
        <v/>
      </c>
    </row>
    <row r="230" customFormat="false" ht="12.75" hidden="false" customHeight="false" outlineLevel="0" collapsed="false">
      <c r="B230" s="1001"/>
      <c r="C230" s="1001"/>
      <c r="D230" s="1001"/>
      <c r="E230" s="1001"/>
      <c r="F230" s="1001"/>
      <c r="G230" s="1001"/>
      <c r="H230" s="1001"/>
      <c r="I230" s="978"/>
      <c r="J230" s="978"/>
      <c r="V230" s="1" t="n">
        <f aca="false">+V229+1</f>
        <v>208</v>
      </c>
      <c r="W230" s="978" t="str">
        <f aca="false">IFERROR(VLOOKUP($V229,AD:AK,8,FALSE()),"")</f>
        <v/>
      </c>
      <c r="X230" s="978" t="str">
        <f aca="false">IFERROR(VLOOKUP($V230,AE:AL,8,FALSE()),"")</f>
        <v/>
      </c>
      <c r="Y230" s="978" t="str">
        <f aca="false">IFERROR(VLOOKUP($V230,AF:AM,8,FALSE()),"")</f>
        <v/>
      </c>
      <c r="Z230" s="978" t="str">
        <f aca="false">IFERROR(VLOOKUP($V230,AG:AN,8,FALSE()),"")</f>
        <v/>
      </c>
      <c r="AA230" s="978" t="str">
        <f aca="false">IFERROR(VLOOKUP($V230,AH:AO,8,FALSE()),"")</f>
        <v/>
      </c>
      <c r="AB230" s="978" t="str">
        <f aca="false">IFERROR(VLOOKUP($V230,AI:AP,8,FALSE()),"")</f>
        <v/>
      </c>
      <c r="AD230" s="1" t="str">
        <f aca="false">IF(AK230&lt;&gt;"",MAX(AD$3:AD229)+1,"")</f>
        <v/>
      </c>
      <c r="AE230" s="1" t="str">
        <f aca="false">IF(AL230&lt;&gt;"",MAX(AE$3:AE229)+1,"")</f>
        <v/>
      </c>
      <c r="AF230" s="1" t="str">
        <f aca="false">IF(AM230&lt;&gt;"",MAX(AF$3:AF229)+1,"")</f>
        <v/>
      </c>
      <c r="AG230" s="1" t="str">
        <f aca="false">IF(AN230&lt;&gt;"",MAX(AG$3:AG229)+1,"")</f>
        <v/>
      </c>
      <c r="AH230" s="1" t="str">
        <f aca="false">IF(AO230&lt;&gt;"",MAX(AH$3:AH229)+1,"")</f>
        <v/>
      </c>
      <c r="AI230" s="1" t="str">
        <f aca="false">IF(AP230&lt;&gt;"",MAX(AI$3:AI229)+1,"")</f>
        <v/>
      </c>
      <c r="AK230" s="1" t="str">
        <f aca="false">IF(C230="","",IF(COUNTIF($AK$3:AL229,C230)=0,C230,""))</f>
        <v/>
      </c>
      <c r="AL230" s="1" t="str">
        <f aca="false">IF(D230="","",IF($C230='Oneri di Urbanizzazione'!$E$49,IF(COUNTIF($AL$3:AL229,$D230)=0,$D230,""),""))</f>
        <v/>
      </c>
      <c r="AM230" s="1" t="str">
        <f aca="false">IF(E230="","",IF(AND($C230='Oneri di Urbanizzazione'!$E$49,$D230='Oneri di Urbanizzazione'!$E$51),IF(COUNTIF(AM$3:AM229,$E230)=0,$E230,""),""))</f>
        <v/>
      </c>
      <c r="AN230" s="1" t="str">
        <f aca="false">IF(F230="","",IF(AND($C230='Oneri di Urbanizzazione'!$E$49,$D230='Oneri di Urbanizzazione'!$E$51,$E230='Oneri di Urbanizzazione'!$E$53),IF(COUNTIF(AN$3:AN229,$F230)=0,$F230,""),""))</f>
        <v/>
      </c>
    </row>
    <row r="231" customFormat="false" ht="12.75" hidden="false" customHeight="false" outlineLevel="0" collapsed="false">
      <c r="B231" s="1001"/>
      <c r="C231" s="1001"/>
      <c r="D231" s="1001"/>
      <c r="E231" s="1001"/>
      <c r="F231" s="1001"/>
      <c r="G231" s="1001"/>
      <c r="H231" s="1001"/>
      <c r="I231" s="978"/>
      <c r="J231" s="978"/>
      <c r="V231" s="1" t="n">
        <f aca="false">+V230+1</f>
        <v>209</v>
      </c>
      <c r="W231" s="978" t="str">
        <f aca="false">IFERROR(VLOOKUP($V230,AD:AK,8,FALSE()),"")</f>
        <v/>
      </c>
      <c r="X231" s="978" t="str">
        <f aca="false">IFERROR(VLOOKUP($V231,AE:AL,8,FALSE()),"")</f>
        <v/>
      </c>
      <c r="Y231" s="978" t="str">
        <f aca="false">IFERROR(VLOOKUP($V231,AF:AM,8,FALSE()),"")</f>
        <v/>
      </c>
      <c r="Z231" s="978" t="str">
        <f aca="false">IFERROR(VLOOKUP($V231,AG:AN,8,FALSE()),"")</f>
        <v/>
      </c>
      <c r="AA231" s="978" t="str">
        <f aca="false">IFERROR(VLOOKUP($V231,AH:AO,8,FALSE()),"")</f>
        <v/>
      </c>
      <c r="AB231" s="978" t="str">
        <f aca="false">IFERROR(VLOOKUP($V231,AI:AP,8,FALSE()),"")</f>
        <v/>
      </c>
      <c r="AD231" s="1" t="str">
        <f aca="false">IF(AK231&lt;&gt;"",MAX(AD$3:AD230)+1,"")</f>
        <v/>
      </c>
      <c r="AE231" s="1" t="str">
        <f aca="false">IF(AL231&lt;&gt;"",MAX(AE$3:AE230)+1,"")</f>
        <v/>
      </c>
      <c r="AF231" s="1" t="str">
        <f aca="false">IF(AM231&lt;&gt;"",MAX(AF$3:AF230)+1,"")</f>
        <v/>
      </c>
      <c r="AG231" s="1" t="str">
        <f aca="false">IF(AN231&lt;&gt;"",MAX(AG$3:AG230)+1,"")</f>
        <v/>
      </c>
      <c r="AH231" s="1" t="str">
        <f aca="false">IF(AO231&lt;&gt;"",MAX(AH$3:AH230)+1,"")</f>
        <v/>
      </c>
      <c r="AI231" s="1" t="str">
        <f aca="false">IF(AP231&lt;&gt;"",MAX(AI$3:AI230)+1,"")</f>
        <v/>
      </c>
      <c r="AK231" s="1" t="str">
        <f aca="false">IF(C231="","",IF(COUNTIF($AK$3:AL230,C231)=0,C231,""))</f>
        <v/>
      </c>
      <c r="AL231" s="1" t="str">
        <f aca="false">IF(D231="","",IF($C231='Oneri di Urbanizzazione'!$E$49,IF(COUNTIF($AL$3:AL230,$D231)=0,$D231,""),""))</f>
        <v/>
      </c>
      <c r="AM231" s="1" t="str">
        <f aca="false">IF(E231="","",IF(AND($C231='Oneri di Urbanizzazione'!$E$49,$D231='Oneri di Urbanizzazione'!$E$51),IF(COUNTIF(AM$3:AM230,$E231)=0,$E231,""),""))</f>
        <v/>
      </c>
      <c r="AN231" s="1" t="str">
        <f aca="false">IF(F231="","",IF(AND($C231='Oneri di Urbanizzazione'!$E$49,$D231='Oneri di Urbanizzazione'!$E$51,$E231='Oneri di Urbanizzazione'!$E$53),IF(COUNTIF(AN$3:AN230,$F231)=0,$F231,""),""))</f>
        <v/>
      </c>
    </row>
    <row r="232" customFormat="false" ht="12.75" hidden="false" customHeight="false" outlineLevel="0" collapsed="false">
      <c r="B232" s="1001"/>
      <c r="C232" s="1001"/>
      <c r="D232" s="1001"/>
      <c r="E232" s="1001"/>
      <c r="F232" s="1001"/>
      <c r="G232" s="1001"/>
      <c r="H232" s="1001"/>
      <c r="I232" s="978"/>
      <c r="J232" s="978"/>
      <c r="V232" s="1" t="n">
        <f aca="false">+V231+1</f>
        <v>210</v>
      </c>
      <c r="W232" s="978" t="str">
        <f aca="false">IFERROR(VLOOKUP($V231,AD:AK,8,FALSE()),"")</f>
        <v/>
      </c>
      <c r="X232" s="978" t="str">
        <f aca="false">IFERROR(VLOOKUP($V232,AE:AL,8,FALSE()),"")</f>
        <v/>
      </c>
      <c r="Y232" s="978" t="str">
        <f aca="false">IFERROR(VLOOKUP($V232,AF:AM,8,FALSE()),"")</f>
        <v/>
      </c>
      <c r="Z232" s="978" t="str">
        <f aca="false">IFERROR(VLOOKUP($V232,AG:AN,8,FALSE()),"")</f>
        <v/>
      </c>
      <c r="AA232" s="978" t="str">
        <f aca="false">IFERROR(VLOOKUP($V232,AH:AO,8,FALSE()),"")</f>
        <v/>
      </c>
      <c r="AB232" s="978" t="str">
        <f aca="false">IFERROR(VLOOKUP($V232,AI:AP,8,FALSE()),"")</f>
        <v/>
      </c>
      <c r="AD232" s="1" t="str">
        <f aca="false">IF(AK232&lt;&gt;"",MAX(AD$3:AD231)+1,"")</f>
        <v/>
      </c>
      <c r="AE232" s="1" t="str">
        <f aca="false">IF(AL232&lt;&gt;"",MAX(AE$3:AE231)+1,"")</f>
        <v/>
      </c>
      <c r="AF232" s="1" t="str">
        <f aca="false">IF(AM232&lt;&gt;"",MAX(AF$3:AF231)+1,"")</f>
        <v/>
      </c>
      <c r="AG232" s="1" t="str">
        <f aca="false">IF(AN232&lt;&gt;"",MAX(AG$3:AG231)+1,"")</f>
        <v/>
      </c>
      <c r="AH232" s="1" t="str">
        <f aca="false">IF(AO232&lt;&gt;"",MAX(AH$3:AH231)+1,"")</f>
        <v/>
      </c>
      <c r="AI232" s="1" t="str">
        <f aca="false">IF(AP232&lt;&gt;"",MAX(AI$3:AI231)+1,"")</f>
        <v/>
      </c>
      <c r="AK232" s="1" t="str">
        <f aca="false">IF(C232="","",IF(COUNTIF($AK$3:AL231,C232)=0,C232,""))</f>
        <v/>
      </c>
      <c r="AL232" s="1" t="str">
        <f aca="false">IF(D232="","",IF($C232='Oneri di Urbanizzazione'!$E$49,IF(COUNTIF($AL$3:AL231,$D232)=0,$D232,""),""))</f>
        <v/>
      </c>
      <c r="AM232" s="1" t="str">
        <f aca="false">IF(E232="","",IF(AND($C232='Oneri di Urbanizzazione'!$E$49,$D232='Oneri di Urbanizzazione'!$E$51),IF(COUNTIF(AM$3:AM231,$E232)=0,$E232,""),""))</f>
        <v/>
      </c>
      <c r="AN232" s="1" t="str">
        <f aca="false">IF(F232="","",IF(AND($C232='Oneri di Urbanizzazione'!$E$49,$D232='Oneri di Urbanizzazione'!$E$51,$E232='Oneri di Urbanizzazione'!$E$53),IF(COUNTIF(AN$3:AN231,$F232)=0,$F232,""),""))</f>
        <v/>
      </c>
    </row>
    <row r="233" customFormat="false" ht="12.75" hidden="false" customHeight="false" outlineLevel="0" collapsed="false">
      <c r="B233" s="1001"/>
      <c r="C233" s="1001"/>
      <c r="D233" s="1001"/>
      <c r="E233" s="1001"/>
      <c r="F233" s="1001"/>
      <c r="G233" s="1001"/>
      <c r="H233" s="1001"/>
      <c r="I233" s="978"/>
      <c r="J233" s="978"/>
      <c r="V233" s="1" t="n">
        <f aca="false">+V232+1</f>
        <v>211</v>
      </c>
      <c r="W233" s="978" t="str">
        <f aca="false">IFERROR(VLOOKUP($V232,AD:AK,8,FALSE()),"")</f>
        <v/>
      </c>
      <c r="X233" s="978" t="str">
        <f aca="false">IFERROR(VLOOKUP($V233,AE:AL,8,FALSE()),"")</f>
        <v/>
      </c>
      <c r="Y233" s="978" t="str">
        <f aca="false">IFERROR(VLOOKUP($V233,AF:AM,8,FALSE()),"")</f>
        <v/>
      </c>
      <c r="Z233" s="978" t="str">
        <f aca="false">IFERROR(VLOOKUP($V233,AG:AN,8,FALSE()),"")</f>
        <v/>
      </c>
      <c r="AA233" s="978" t="str">
        <f aca="false">IFERROR(VLOOKUP($V233,AH:AO,8,FALSE()),"")</f>
        <v/>
      </c>
      <c r="AB233" s="978" t="str">
        <f aca="false">IFERROR(VLOOKUP($V233,AI:AP,8,FALSE()),"")</f>
        <v/>
      </c>
      <c r="AD233" s="1" t="str">
        <f aca="false">IF(AK233&lt;&gt;"",MAX(AD$3:AD232)+1,"")</f>
        <v/>
      </c>
      <c r="AE233" s="1" t="str">
        <f aca="false">IF(AL233&lt;&gt;"",MAX(AE$3:AE232)+1,"")</f>
        <v/>
      </c>
      <c r="AF233" s="1" t="str">
        <f aca="false">IF(AM233&lt;&gt;"",MAX(AF$3:AF232)+1,"")</f>
        <v/>
      </c>
      <c r="AG233" s="1" t="str">
        <f aca="false">IF(AN233&lt;&gt;"",MAX(AG$3:AG232)+1,"")</f>
        <v/>
      </c>
      <c r="AH233" s="1" t="str">
        <f aca="false">IF(AO233&lt;&gt;"",MAX(AH$3:AH232)+1,"")</f>
        <v/>
      </c>
      <c r="AI233" s="1" t="str">
        <f aca="false">IF(AP233&lt;&gt;"",MAX(AI$3:AI232)+1,"")</f>
        <v/>
      </c>
      <c r="AK233" s="1" t="str">
        <f aca="false">IF(C233="","",IF(COUNTIF($AK$3:AL232,C233)=0,C233,""))</f>
        <v/>
      </c>
      <c r="AL233" s="1" t="str">
        <f aca="false">IF(D233="","",IF($C233='Oneri di Urbanizzazione'!$E$49,IF(COUNTIF($AL$3:AL232,$D233)=0,$D233,""),""))</f>
        <v/>
      </c>
      <c r="AM233" s="1" t="str">
        <f aca="false">IF(E233="","",IF(AND($C233='Oneri di Urbanizzazione'!$E$49,$D233='Oneri di Urbanizzazione'!$E$51),IF(COUNTIF(AM$3:AM232,$E233)=0,$E233,""),""))</f>
        <v/>
      </c>
      <c r="AN233" s="1" t="str">
        <f aca="false">IF(F233="","",IF(AND($C233='Oneri di Urbanizzazione'!$E$49,$D233='Oneri di Urbanizzazione'!$E$51,$E233='Oneri di Urbanizzazione'!$E$53),IF(COUNTIF(AN$3:AN232,$F233)=0,$F233,""),""))</f>
        <v/>
      </c>
    </row>
    <row r="234" customFormat="false" ht="12.75" hidden="false" customHeight="false" outlineLevel="0" collapsed="false">
      <c r="B234" s="1001"/>
      <c r="C234" s="1001"/>
      <c r="D234" s="1001"/>
      <c r="E234" s="1001"/>
      <c r="F234" s="1001"/>
      <c r="G234" s="1001"/>
      <c r="H234" s="1001"/>
      <c r="I234" s="978"/>
      <c r="J234" s="978"/>
      <c r="V234" s="1" t="n">
        <f aca="false">+V233+1</f>
        <v>212</v>
      </c>
      <c r="W234" s="978" t="str">
        <f aca="false">IFERROR(VLOOKUP($V233,AD:AK,8,FALSE()),"")</f>
        <v/>
      </c>
      <c r="X234" s="978" t="str">
        <f aca="false">IFERROR(VLOOKUP($V234,AE:AL,8,FALSE()),"")</f>
        <v/>
      </c>
      <c r="Y234" s="978" t="str">
        <f aca="false">IFERROR(VLOOKUP($V234,AF:AM,8,FALSE()),"")</f>
        <v/>
      </c>
      <c r="Z234" s="978" t="str">
        <f aca="false">IFERROR(VLOOKUP($V234,AG:AN,8,FALSE()),"")</f>
        <v/>
      </c>
      <c r="AA234" s="978" t="str">
        <f aca="false">IFERROR(VLOOKUP($V234,AH:AO,8,FALSE()),"")</f>
        <v/>
      </c>
      <c r="AB234" s="978" t="str">
        <f aca="false">IFERROR(VLOOKUP($V234,AI:AP,8,FALSE()),"")</f>
        <v/>
      </c>
      <c r="AD234" s="1" t="str">
        <f aca="false">IF(AK234&lt;&gt;"",MAX(AD$3:AD233)+1,"")</f>
        <v/>
      </c>
      <c r="AE234" s="1" t="str">
        <f aca="false">IF(AL234&lt;&gt;"",MAX(AE$3:AE233)+1,"")</f>
        <v/>
      </c>
      <c r="AF234" s="1" t="str">
        <f aca="false">IF(AM234&lt;&gt;"",MAX(AF$3:AF233)+1,"")</f>
        <v/>
      </c>
      <c r="AG234" s="1" t="str">
        <f aca="false">IF(AN234&lt;&gt;"",MAX(AG$3:AG233)+1,"")</f>
        <v/>
      </c>
      <c r="AH234" s="1" t="str">
        <f aca="false">IF(AO234&lt;&gt;"",MAX(AH$3:AH233)+1,"")</f>
        <v/>
      </c>
      <c r="AI234" s="1" t="str">
        <f aca="false">IF(AP234&lt;&gt;"",MAX(AI$3:AI233)+1,"")</f>
        <v/>
      </c>
      <c r="AK234" s="1" t="str">
        <f aca="false">IF(C234="","",IF(COUNTIF($AK$3:AL233,C234)=0,C234,""))</f>
        <v/>
      </c>
      <c r="AL234" s="1" t="str">
        <f aca="false">IF(D234="","",IF($C234='Oneri di Urbanizzazione'!$E$49,IF(COUNTIF($AL$3:AL233,$D234)=0,$D234,""),""))</f>
        <v/>
      </c>
      <c r="AM234" s="1" t="str">
        <f aca="false">IF(E234="","",IF(AND($C234='Oneri di Urbanizzazione'!$E$49,$D234='Oneri di Urbanizzazione'!$E$51),IF(COUNTIF(AM$3:AM233,$E234)=0,$E234,""),""))</f>
        <v/>
      </c>
      <c r="AN234" s="1" t="str">
        <f aca="false">IF(F234="","",IF(AND($C234='Oneri di Urbanizzazione'!$E$49,$D234='Oneri di Urbanizzazione'!$E$51,$E234='Oneri di Urbanizzazione'!$E$53),IF(COUNTIF(AN$3:AN233,$F234)=0,$F234,""),""))</f>
        <v/>
      </c>
    </row>
    <row r="235" customFormat="false" ht="12.75" hidden="false" customHeight="false" outlineLevel="0" collapsed="false">
      <c r="B235" s="1001"/>
      <c r="C235" s="1001"/>
      <c r="D235" s="1001"/>
      <c r="E235" s="1001"/>
      <c r="F235" s="1001"/>
      <c r="G235" s="1001"/>
      <c r="H235" s="1001"/>
      <c r="I235" s="978"/>
      <c r="J235" s="978"/>
      <c r="V235" s="1" t="n">
        <f aca="false">+V234+1</f>
        <v>213</v>
      </c>
      <c r="W235" s="978" t="str">
        <f aca="false">IFERROR(VLOOKUP($V234,AD:AK,8,FALSE()),"")</f>
        <v/>
      </c>
      <c r="X235" s="978" t="str">
        <f aca="false">IFERROR(VLOOKUP($V235,AE:AL,8,FALSE()),"")</f>
        <v/>
      </c>
      <c r="Y235" s="978" t="str">
        <f aca="false">IFERROR(VLOOKUP($V235,AF:AM,8,FALSE()),"")</f>
        <v/>
      </c>
      <c r="Z235" s="978" t="str">
        <f aca="false">IFERROR(VLOOKUP($V235,AG:AN,8,FALSE()),"")</f>
        <v/>
      </c>
      <c r="AA235" s="978" t="str">
        <f aca="false">IFERROR(VLOOKUP($V235,AH:AO,8,FALSE()),"")</f>
        <v/>
      </c>
      <c r="AB235" s="978" t="str">
        <f aca="false">IFERROR(VLOOKUP($V235,AI:AP,8,FALSE()),"")</f>
        <v/>
      </c>
      <c r="AD235" s="1" t="str">
        <f aca="false">IF(AK235&lt;&gt;"",MAX(AD$3:AD234)+1,"")</f>
        <v/>
      </c>
      <c r="AE235" s="1" t="str">
        <f aca="false">IF(AL235&lt;&gt;"",MAX(AE$3:AE234)+1,"")</f>
        <v/>
      </c>
      <c r="AF235" s="1" t="str">
        <f aca="false">IF(AM235&lt;&gt;"",MAX(AF$3:AF234)+1,"")</f>
        <v/>
      </c>
      <c r="AG235" s="1" t="str">
        <f aca="false">IF(AN235&lt;&gt;"",MAX(AG$3:AG234)+1,"")</f>
        <v/>
      </c>
      <c r="AH235" s="1" t="str">
        <f aca="false">IF(AO235&lt;&gt;"",MAX(AH$3:AH234)+1,"")</f>
        <v/>
      </c>
      <c r="AI235" s="1" t="str">
        <f aca="false">IF(AP235&lt;&gt;"",MAX(AI$3:AI234)+1,"")</f>
        <v/>
      </c>
      <c r="AK235" s="1" t="str">
        <f aca="false">IF(C235="","",IF(COUNTIF($AK$3:AL234,C235)=0,C235,""))</f>
        <v/>
      </c>
      <c r="AL235" s="1" t="str">
        <f aca="false">IF(D235="","",IF($C235='Oneri di Urbanizzazione'!$E$49,IF(COUNTIF($AL$3:AL234,$D235)=0,$D235,""),""))</f>
        <v/>
      </c>
      <c r="AM235" s="1" t="str">
        <f aca="false">IF(E235="","",IF(AND($C235='Oneri di Urbanizzazione'!$E$49,$D235='Oneri di Urbanizzazione'!$E$51),IF(COUNTIF(AM$3:AM234,$E235)=0,$E235,""),""))</f>
        <v/>
      </c>
      <c r="AN235" s="1" t="str">
        <f aca="false">IF(F235="","",IF(AND($C235='Oneri di Urbanizzazione'!$E$49,$D235='Oneri di Urbanizzazione'!$E$51,$E235='Oneri di Urbanizzazione'!$E$53),IF(COUNTIF(AN$3:AN234,$F235)=0,$F235,""),""))</f>
        <v/>
      </c>
    </row>
    <row r="236" customFormat="false" ht="12.75" hidden="false" customHeight="false" outlineLevel="0" collapsed="false">
      <c r="B236" s="1001"/>
      <c r="C236" s="1001"/>
      <c r="D236" s="1001"/>
      <c r="E236" s="1001"/>
      <c r="F236" s="1001"/>
      <c r="G236" s="1001"/>
      <c r="H236" s="1001"/>
      <c r="I236" s="978"/>
      <c r="J236" s="978"/>
      <c r="V236" s="1" t="n">
        <f aca="false">+V235+1</f>
        <v>214</v>
      </c>
      <c r="W236" s="978" t="str">
        <f aca="false">IFERROR(VLOOKUP($V235,AD:AK,8,FALSE()),"")</f>
        <v/>
      </c>
      <c r="X236" s="978" t="str">
        <f aca="false">IFERROR(VLOOKUP($V236,AE:AL,8,FALSE()),"")</f>
        <v/>
      </c>
      <c r="Y236" s="978" t="str">
        <f aca="false">IFERROR(VLOOKUP($V236,AF:AM,8,FALSE()),"")</f>
        <v/>
      </c>
      <c r="Z236" s="978" t="str">
        <f aca="false">IFERROR(VLOOKUP($V236,AG:AN,8,FALSE()),"")</f>
        <v/>
      </c>
      <c r="AA236" s="978" t="str">
        <f aca="false">IFERROR(VLOOKUP($V236,AH:AO,8,FALSE()),"")</f>
        <v/>
      </c>
      <c r="AB236" s="978" t="str">
        <f aca="false">IFERROR(VLOOKUP($V236,AI:AP,8,FALSE()),"")</f>
        <v/>
      </c>
      <c r="AD236" s="1" t="str">
        <f aca="false">IF(AK236&lt;&gt;"",MAX(AD$3:AD235)+1,"")</f>
        <v/>
      </c>
      <c r="AE236" s="1" t="str">
        <f aca="false">IF(AL236&lt;&gt;"",MAX(AE$3:AE235)+1,"")</f>
        <v/>
      </c>
      <c r="AF236" s="1" t="str">
        <f aca="false">IF(AM236&lt;&gt;"",MAX(AF$3:AF235)+1,"")</f>
        <v/>
      </c>
      <c r="AG236" s="1" t="str">
        <f aca="false">IF(AN236&lt;&gt;"",MAX(AG$3:AG235)+1,"")</f>
        <v/>
      </c>
      <c r="AH236" s="1" t="str">
        <f aca="false">IF(AO236&lt;&gt;"",MAX(AH$3:AH235)+1,"")</f>
        <v/>
      </c>
      <c r="AI236" s="1" t="str">
        <f aca="false">IF(AP236&lt;&gt;"",MAX(AI$3:AI235)+1,"")</f>
        <v/>
      </c>
      <c r="AK236" s="1" t="str">
        <f aca="false">IF(C236="","",IF(COUNTIF($AK$3:AL235,C236)=0,C236,""))</f>
        <v/>
      </c>
      <c r="AL236" s="1" t="str">
        <f aca="false">IF(D236="","",IF($C236='Oneri di Urbanizzazione'!$E$49,IF(COUNTIF($AL$3:AL235,$D236)=0,$D236,""),""))</f>
        <v/>
      </c>
      <c r="AM236" s="1" t="str">
        <f aca="false">IF(E236="","",IF(AND($C236='Oneri di Urbanizzazione'!$E$49,$D236='Oneri di Urbanizzazione'!$E$51),IF(COUNTIF(AM$3:AM235,$E236)=0,$E236,""),""))</f>
        <v/>
      </c>
      <c r="AN236" s="1" t="str">
        <f aca="false">IF(F236="","",IF(AND($C236='Oneri di Urbanizzazione'!$E$49,$D236='Oneri di Urbanizzazione'!$E$51,$E236='Oneri di Urbanizzazione'!$E$53),IF(COUNTIF(AN$3:AN235,$F236)=0,$F236,""),""))</f>
        <v/>
      </c>
    </row>
    <row r="237" customFormat="false" ht="12.75" hidden="false" customHeight="false" outlineLevel="0" collapsed="false">
      <c r="B237" s="1001"/>
      <c r="C237" s="1001"/>
      <c r="D237" s="1001"/>
      <c r="E237" s="1001"/>
      <c r="F237" s="1001"/>
      <c r="G237" s="1001"/>
      <c r="H237" s="1001"/>
      <c r="I237" s="978"/>
      <c r="J237" s="978"/>
      <c r="V237" s="1" t="n">
        <f aca="false">+V236+1</f>
        <v>215</v>
      </c>
      <c r="W237" s="978" t="str">
        <f aca="false">IFERROR(VLOOKUP($V236,AD:AK,8,FALSE()),"")</f>
        <v/>
      </c>
      <c r="X237" s="978" t="str">
        <f aca="false">IFERROR(VLOOKUP($V237,AE:AL,8,FALSE()),"")</f>
        <v/>
      </c>
      <c r="Y237" s="978" t="str">
        <f aca="false">IFERROR(VLOOKUP($V237,AF:AM,8,FALSE()),"")</f>
        <v/>
      </c>
      <c r="Z237" s="978" t="str">
        <f aca="false">IFERROR(VLOOKUP($V237,AG:AN,8,FALSE()),"")</f>
        <v/>
      </c>
      <c r="AA237" s="978" t="str">
        <f aca="false">IFERROR(VLOOKUP($V237,AH:AO,8,FALSE()),"")</f>
        <v/>
      </c>
      <c r="AB237" s="978" t="str">
        <f aca="false">IFERROR(VLOOKUP($V237,AI:AP,8,FALSE()),"")</f>
        <v/>
      </c>
      <c r="AD237" s="1" t="str">
        <f aca="false">IF(AK237&lt;&gt;"",MAX(AD$3:AD236)+1,"")</f>
        <v/>
      </c>
      <c r="AE237" s="1" t="str">
        <f aca="false">IF(AL237&lt;&gt;"",MAX(AE$3:AE236)+1,"")</f>
        <v/>
      </c>
      <c r="AF237" s="1" t="str">
        <f aca="false">IF(AM237&lt;&gt;"",MAX(AF$3:AF236)+1,"")</f>
        <v/>
      </c>
      <c r="AG237" s="1" t="str">
        <f aca="false">IF(AN237&lt;&gt;"",MAX(AG$3:AG236)+1,"")</f>
        <v/>
      </c>
      <c r="AH237" s="1" t="str">
        <f aca="false">IF(AO237&lt;&gt;"",MAX(AH$3:AH236)+1,"")</f>
        <v/>
      </c>
      <c r="AI237" s="1" t="str">
        <f aca="false">IF(AP237&lt;&gt;"",MAX(AI$3:AI236)+1,"")</f>
        <v/>
      </c>
      <c r="AK237" s="1" t="str">
        <f aca="false">IF(C237="","",IF(COUNTIF($AK$3:AL236,C237)=0,C237,""))</f>
        <v/>
      </c>
      <c r="AL237" s="1" t="str">
        <f aca="false">IF(D237="","",IF($C237='Oneri di Urbanizzazione'!$E$49,IF(COUNTIF($AL$3:AL236,$D237)=0,$D237,""),""))</f>
        <v/>
      </c>
      <c r="AM237" s="1" t="str">
        <f aca="false">IF(E237="","",IF(AND($C237='Oneri di Urbanizzazione'!$E$49,$D237='Oneri di Urbanizzazione'!$E$51),IF(COUNTIF(AM$3:AM236,$E237)=0,$E237,""),""))</f>
        <v/>
      </c>
      <c r="AN237" s="1" t="str">
        <f aca="false">IF(F237="","",IF(AND($C237='Oneri di Urbanizzazione'!$E$49,$D237='Oneri di Urbanizzazione'!$E$51,$E237='Oneri di Urbanizzazione'!$E$53),IF(COUNTIF(AN$3:AN236,$F237)=0,$F237,""),""))</f>
        <v/>
      </c>
    </row>
    <row r="238" customFormat="false" ht="12.75" hidden="false" customHeight="false" outlineLevel="0" collapsed="false">
      <c r="B238" s="1001"/>
      <c r="C238" s="1001"/>
      <c r="D238" s="1001"/>
      <c r="E238" s="1001"/>
      <c r="F238" s="1001"/>
      <c r="G238" s="1001"/>
      <c r="H238" s="1001"/>
      <c r="I238" s="978"/>
      <c r="J238" s="978"/>
      <c r="V238" s="1" t="n">
        <f aca="false">+V237+1</f>
        <v>216</v>
      </c>
      <c r="W238" s="978" t="str">
        <f aca="false">IFERROR(VLOOKUP($V237,AD:AK,8,FALSE()),"")</f>
        <v/>
      </c>
      <c r="X238" s="978" t="str">
        <f aca="false">IFERROR(VLOOKUP($V238,AE:AL,8,FALSE()),"")</f>
        <v/>
      </c>
      <c r="Y238" s="978" t="str">
        <f aca="false">IFERROR(VLOOKUP($V238,AF:AM,8,FALSE()),"")</f>
        <v/>
      </c>
      <c r="Z238" s="978" t="str">
        <f aca="false">IFERROR(VLOOKUP($V238,AG:AN,8,FALSE()),"")</f>
        <v/>
      </c>
      <c r="AA238" s="978" t="str">
        <f aca="false">IFERROR(VLOOKUP($V238,AH:AO,8,FALSE()),"")</f>
        <v/>
      </c>
      <c r="AB238" s="978" t="str">
        <f aca="false">IFERROR(VLOOKUP($V238,AI:AP,8,FALSE()),"")</f>
        <v/>
      </c>
      <c r="AD238" s="1" t="str">
        <f aca="false">IF(AK238&lt;&gt;"",MAX(AD$3:AD237)+1,"")</f>
        <v/>
      </c>
      <c r="AE238" s="1" t="str">
        <f aca="false">IF(AL238&lt;&gt;"",MAX(AE$3:AE237)+1,"")</f>
        <v/>
      </c>
      <c r="AF238" s="1" t="str">
        <f aca="false">IF(AM238&lt;&gt;"",MAX(AF$3:AF237)+1,"")</f>
        <v/>
      </c>
      <c r="AG238" s="1" t="str">
        <f aca="false">IF(AN238&lt;&gt;"",MAX(AG$3:AG237)+1,"")</f>
        <v/>
      </c>
      <c r="AH238" s="1" t="str">
        <f aca="false">IF(AO238&lt;&gt;"",MAX(AH$3:AH237)+1,"")</f>
        <v/>
      </c>
      <c r="AI238" s="1" t="str">
        <f aca="false">IF(AP238&lt;&gt;"",MAX(AI$3:AI237)+1,"")</f>
        <v/>
      </c>
      <c r="AK238" s="1" t="str">
        <f aca="false">IF(C238="","",IF(COUNTIF($AK$3:AL237,C238)=0,C238,""))</f>
        <v/>
      </c>
      <c r="AL238" s="1" t="str">
        <f aca="false">IF(D238="","",IF($C238='Oneri di Urbanizzazione'!$E$49,IF(COUNTIF($AL$3:AL237,$D238)=0,$D238,""),""))</f>
        <v/>
      </c>
      <c r="AM238" s="1" t="str">
        <f aca="false">IF(E238="","",IF(AND($C238='Oneri di Urbanizzazione'!$E$49,$D238='Oneri di Urbanizzazione'!$E$51),IF(COUNTIF(AM$3:AM237,$E238)=0,$E238,""),""))</f>
        <v/>
      </c>
      <c r="AN238" s="1" t="str">
        <f aca="false">IF(F238="","",IF(AND($C238='Oneri di Urbanizzazione'!$E$49,$D238='Oneri di Urbanizzazione'!$E$51,$E238='Oneri di Urbanizzazione'!$E$53),IF(COUNTIF(AN$3:AN237,$F238)=0,$F238,""),""))</f>
        <v/>
      </c>
    </row>
    <row r="239" customFormat="false" ht="12.75" hidden="false" customHeight="false" outlineLevel="0" collapsed="false">
      <c r="B239" s="1001"/>
      <c r="C239" s="1001"/>
      <c r="D239" s="1001"/>
      <c r="E239" s="1001"/>
      <c r="F239" s="1001"/>
      <c r="G239" s="1001"/>
      <c r="H239" s="1001"/>
      <c r="I239" s="978"/>
      <c r="J239" s="978"/>
      <c r="V239" s="1" t="n">
        <f aca="false">+V238+1</f>
        <v>217</v>
      </c>
      <c r="W239" s="978" t="str">
        <f aca="false">IFERROR(VLOOKUP($V238,AD:AK,8,FALSE()),"")</f>
        <v/>
      </c>
      <c r="X239" s="978" t="str">
        <f aca="false">IFERROR(VLOOKUP($V239,AE:AL,8,FALSE()),"")</f>
        <v/>
      </c>
      <c r="Y239" s="978" t="str">
        <f aca="false">IFERROR(VLOOKUP($V239,AF:AM,8,FALSE()),"")</f>
        <v/>
      </c>
      <c r="Z239" s="978" t="str">
        <f aca="false">IFERROR(VLOOKUP($V239,AG:AN,8,FALSE()),"")</f>
        <v/>
      </c>
      <c r="AA239" s="978" t="str">
        <f aca="false">IFERROR(VLOOKUP($V239,AH:AO,8,FALSE()),"")</f>
        <v/>
      </c>
      <c r="AB239" s="978" t="str">
        <f aca="false">IFERROR(VLOOKUP($V239,AI:AP,8,FALSE()),"")</f>
        <v/>
      </c>
      <c r="AD239" s="1" t="str">
        <f aca="false">IF(AK239&lt;&gt;"",MAX(AD$3:AD238)+1,"")</f>
        <v/>
      </c>
      <c r="AE239" s="1" t="str">
        <f aca="false">IF(AL239&lt;&gt;"",MAX(AE$3:AE238)+1,"")</f>
        <v/>
      </c>
      <c r="AF239" s="1" t="str">
        <f aca="false">IF(AM239&lt;&gt;"",MAX(AF$3:AF238)+1,"")</f>
        <v/>
      </c>
      <c r="AG239" s="1" t="str">
        <f aca="false">IF(AN239&lt;&gt;"",MAX(AG$3:AG238)+1,"")</f>
        <v/>
      </c>
      <c r="AH239" s="1" t="str">
        <f aca="false">IF(AO239&lt;&gt;"",MAX(AH$3:AH238)+1,"")</f>
        <v/>
      </c>
      <c r="AI239" s="1" t="str">
        <f aca="false">IF(AP239&lt;&gt;"",MAX(AI$3:AI238)+1,"")</f>
        <v/>
      </c>
      <c r="AK239" s="1" t="str">
        <f aca="false">IF(C239="","",IF(COUNTIF($AK$3:AL238,C239)=0,C239,""))</f>
        <v/>
      </c>
      <c r="AL239" s="1" t="str">
        <f aca="false">IF(D239="","",IF($C239='Oneri di Urbanizzazione'!$E$49,IF(COUNTIF($AL$3:AL238,$D239)=0,$D239,""),""))</f>
        <v/>
      </c>
      <c r="AM239" s="1" t="str">
        <f aca="false">IF(E239="","",IF(AND($C239='Oneri di Urbanizzazione'!$E$49,$D239='Oneri di Urbanizzazione'!$E$51),IF(COUNTIF(AM$3:AM238,$E239)=0,$E239,""),""))</f>
        <v/>
      </c>
      <c r="AN239" s="1" t="str">
        <f aca="false">IF(F239="","",IF(AND($C239='Oneri di Urbanizzazione'!$E$49,$D239='Oneri di Urbanizzazione'!$E$51,$E239='Oneri di Urbanizzazione'!$E$53),IF(COUNTIF(AN$3:AN238,$F239)=0,$F239,""),""))</f>
        <v/>
      </c>
    </row>
    <row r="240" customFormat="false" ht="12.75" hidden="false" customHeight="false" outlineLevel="0" collapsed="false">
      <c r="B240" s="1001"/>
      <c r="C240" s="1001"/>
      <c r="D240" s="1001"/>
      <c r="E240" s="1001"/>
      <c r="F240" s="1001"/>
      <c r="G240" s="1001"/>
      <c r="H240" s="1001"/>
      <c r="I240" s="978"/>
      <c r="J240" s="978"/>
      <c r="V240" s="1" t="n">
        <f aca="false">+V239+1</f>
        <v>218</v>
      </c>
      <c r="W240" s="978" t="str">
        <f aca="false">IFERROR(VLOOKUP($V239,AD:AK,8,FALSE()),"")</f>
        <v/>
      </c>
      <c r="X240" s="978" t="str">
        <f aca="false">IFERROR(VLOOKUP($V240,AE:AL,8,FALSE()),"")</f>
        <v/>
      </c>
      <c r="Y240" s="978" t="str">
        <f aca="false">IFERROR(VLOOKUP($V240,AF:AM,8,FALSE()),"")</f>
        <v/>
      </c>
      <c r="Z240" s="978" t="str">
        <f aca="false">IFERROR(VLOOKUP($V240,AG:AN,8,FALSE()),"")</f>
        <v/>
      </c>
      <c r="AA240" s="978" t="str">
        <f aca="false">IFERROR(VLOOKUP($V240,AH:AO,8,FALSE()),"")</f>
        <v/>
      </c>
      <c r="AB240" s="978" t="str">
        <f aca="false">IFERROR(VLOOKUP($V240,AI:AP,8,FALSE()),"")</f>
        <v/>
      </c>
      <c r="AD240" s="1" t="str">
        <f aca="false">IF(AK240&lt;&gt;"",MAX(AD$3:AD239)+1,"")</f>
        <v/>
      </c>
      <c r="AE240" s="1" t="str">
        <f aca="false">IF(AL240&lt;&gt;"",MAX(AE$3:AE239)+1,"")</f>
        <v/>
      </c>
      <c r="AF240" s="1" t="str">
        <f aca="false">IF(AM240&lt;&gt;"",MAX(AF$3:AF239)+1,"")</f>
        <v/>
      </c>
      <c r="AG240" s="1" t="str">
        <f aca="false">IF(AN240&lt;&gt;"",MAX(AG$3:AG239)+1,"")</f>
        <v/>
      </c>
      <c r="AH240" s="1" t="str">
        <f aca="false">IF(AO240&lt;&gt;"",MAX(AH$3:AH239)+1,"")</f>
        <v/>
      </c>
      <c r="AI240" s="1" t="str">
        <f aca="false">IF(AP240&lt;&gt;"",MAX(AI$3:AI239)+1,"")</f>
        <v/>
      </c>
      <c r="AK240" s="1" t="str">
        <f aca="false">IF(C240="","",IF(COUNTIF($AK$3:AL239,C240)=0,C240,""))</f>
        <v/>
      </c>
      <c r="AL240" s="1" t="str">
        <f aca="false">IF(D240="","",IF($C240='Oneri di Urbanizzazione'!$E$49,IF(COUNTIF($AL$3:AL239,$D240)=0,$D240,""),""))</f>
        <v/>
      </c>
      <c r="AM240" s="1" t="str">
        <f aca="false">IF(E240="","",IF(AND($C240='Oneri di Urbanizzazione'!$E$49,$D240='Oneri di Urbanizzazione'!$E$51),IF(COUNTIF(AM$3:AM239,$E240)=0,$E240,""),""))</f>
        <v/>
      </c>
      <c r="AN240" s="1" t="str">
        <f aca="false">IF(F240="","",IF(AND($C240='Oneri di Urbanizzazione'!$E$49,$D240='Oneri di Urbanizzazione'!$E$51,$E240='Oneri di Urbanizzazione'!$E$53),IF(COUNTIF(AN$3:AN239,$F240)=0,$F240,""),""))</f>
        <v/>
      </c>
    </row>
    <row r="241" customFormat="false" ht="12.75" hidden="false" customHeight="false" outlineLevel="0" collapsed="false">
      <c r="B241" s="1001"/>
      <c r="C241" s="1001"/>
      <c r="D241" s="1001"/>
      <c r="E241" s="1001"/>
      <c r="F241" s="1001"/>
      <c r="G241" s="1001"/>
      <c r="H241" s="1001"/>
      <c r="I241" s="978"/>
      <c r="J241" s="978"/>
      <c r="V241" s="1" t="n">
        <f aca="false">+V240+1</f>
        <v>219</v>
      </c>
      <c r="W241" s="978" t="str">
        <f aca="false">IFERROR(VLOOKUP($V240,AD:AK,8,FALSE()),"")</f>
        <v/>
      </c>
      <c r="X241" s="978" t="str">
        <f aca="false">IFERROR(VLOOKUP($V241,AE:AL,8,FALSE()),"")</f>
        <v/>
      </c>
      <c r="Y241" s="978" t="str">
        <f aca="false">IFERROR(VLOOKUP($V241,AF:AM,8,FALSE()),"")</f>
        <v/>
      </c>
      <c r="Z241" s="978" t="str">
        <f aca="false">IFERROR(VLOOKUP($V241,AG:AN,8,FALSE()),"")</f>
        <v/>
      </c>
      <c r="AA241" s="978" t="str">
        <f aca="false">IFERROR(VLOOKUP($V241,AH:AO,8,FALSE()),"")</f>
        <v/>
      </c>
      <c r="AB241" s="978" t="str">
        <f aca="false">IFERROR(VLOOKUP($V241,AI:AP,8,FALSE()),"")</f>
        <v/>
      </c>
      <c r="AD241" s="1" t="str">
        <f aca="false">IF(AK241&lt;&gt;"",MAX(AD$3:AD240)+1,"")</f>
        <v/>
      </c>
      <c r="AE241" s="1" t="str">
        <f aca="false">IF(AL241&lt;&gt;"",MAX(AE$3:AE240)+1,"")</f>
        <v/>
      </c>
      <c r="AF241" s="1" t="str">
        <f aca="false">IF(AM241&lt;&gt;"",MAX(AF$3:AF240)+1,"")</f>
        <v/>
      </c>
      <c r="AG241" s="1" t="str">
        <f aca="false">IF(AN241&lt;&gt;"",MAX(AG$3:AG240)+1,"")</f>
        <v/>
      </c>
      <c r="AH241" s="1" t="str">
        <f aca="false">IF(AO241&lt;&gt;"",MAX(AH$3:AH240)+1,"")</f>
        <v/>
      </c>
      <c r="AI241" s="1" t="str">
        <f aca="false">IF(AP241&lt;&gt;"",MAX(AI$3:AI240)+1,"")</f>
        <v/>
      </c>
      <c r="AK241" s="1" t="str">
        <f aca="false">IF(C241="","",IF(COUNTIF($AK$3:AL240,C241)=0,C241,""))</f>
        <v/>
      </c>
      <c r="AL241" s="1" t="str">
        <f aca="false">IF(D241="","",IF($C241='Oneri di Urbanizzazione'!$E$49,IF(COUNTIF($AL$3:AL240,$D241)=0,$D241,""),""))</f>
        <v/>
      </c>
      <c r="AM241" s="1" t="str">
        <f aca="false">IF(E241="","",IF(AND($C241='Oneri di Urbanizzazione'!$E$49,$D241='Oneri di Urbanizzazione'!$E$51),IF(COUNTIF(AM$3:AM240,$E241)=0,$E241,""),""))</f>
        <v/>
      </c>
      <c r="AN241" s="1" t="str">
        <f aca="false">IF(F241="","",IF(AND($C241='Oneri di Urbanizzazione'!$E$49,$D241='Oneri di Urbanizzazione'!$E$51,$E241='Oneri di Urbanizzazione'!$E$53),IF(COUNTIF(AN$3:AN240,$F241)=0,$F241,""),""))</f>
        <v/>
      </c>
    </row>
    <row r="242" customFormat="false" ht="12.75" hidden="false" customHeight="false" outlineLevel="0" collapsed="false">
      <c r="B242" s="1001"/>
      <c r="C242" s="1001"/>
      <c r="D242" s="1001"/>
      <c r="E242" s="1001"/>
      <c r="F242" s="1001"/>
      <c r="G242" s="1001"/>
      <c r="H242" s="1001"/>
      <c r="I242" s="978"/>
      <c r="J242" s="978"/>
      <c r="V242" s="1" t="n">
        <f aca="false">+V241+1</f>
        <v>220</v>
      </c>
      <c r="W242" s="978" t="str">
        <f aca="false">IFERROR(VLOOKUP($V241,AD:AK,8,FALSE()),"")</f>
        <v/>
      </c>
      <c r="X242" s="978" t="str">
        <f aca="false">IFERROR(VLOOKUP($V242,AE:AL,8,FALSE()),"")</f>
        <v/>
      </c>
      <c r="Y242" s="978" t="str">
        <f aca="false">IFERROR(VLOOKUP($V242,AF:AM,8,FALSE()),"")</f>
        <v/>
      </c>
      <c r="Z242" s="978" t="str">
        <f aca="false">IFERROR(VLOOKUP($V242,AG:AN,8,FALSE()),"")</f>
        <v/>
      </c>
      <c r="AA242" s="978" t="str">
        <f aca="false">IFERROR(VLOOKUP($V242,AH:AO,8,FALSE()),"")</f>
        <v/>
      </c>
      <c r="AB242" s="978" t="str">
        <f aca="false">IFERROR(VLOOKUP($V242,AI:AP,8,FALSE()),"")</f>
        <v/>
      </c>
      <c r="AD242" s="1" t="str">
        <f aca="false">IF(AK242&lt;&gt;"",MAX(AD$3:AD241)+1,"")</f>
        <v/>
      </c>
      <c r="AE242" s="1" t="str">
        <f aca="false">IF(AL242&lt;&gt;"",MAX(AE$3:AE241)+1,"")</f>
        <v/>
      </c>
      <c r="AF242" s="1" t="str">
        <f aca="false">IF(AM242&lt;&gt;"",MAX(AF$3:AF241)+1,"")</f>
        <v/>
      </c>
      <c r="AG242" s="1" t="str">
        <f aca="false">IF(AN242&lt;&gt;"",MAX(AG$3:AG241)+1,"")</f>
        <v/>
      </c>
      <c r="AH242" s="1" t="str">
        <f aca="false">IF(AO242&lt;&gt;"",MAX(AH$3:AH241)+1,"")</f>
        <v/>
      </c>
      <c r="AI242" s="1" t="str">
        <f aca="false">IF(AP242&lt;&gt;"",MAX(AI$3:AI241)+1,"")</f>
        <v/>
      </c>
      <c r="AK242" s="1" t="str">
        <f aca="false">IF(C242="","",IF(COUNTIF($AK$3:AL241,C242)=0,C242,""))</f>
        <v/>
      </c>
      <c r="AL242" s="1" t="str">
        <f aca="false">IF(D242="","",IF($C242='Oneri di Urbanizzazione'!$E$49,IF(COUNTIF($AL$3:AL241,$D242)=0,$D242,""),""))</f>
        <v/>
      </c>
      <c r="AM242" s="1" t="str">
        <f aca="false">IF(E242="","",IF(AND($C242='Oneri di Urbanizzazione'!$E$49,$D242='Oneri di Urbanizzazione'!$E$51),IF(COUNTIF(AM$3:AM241,$E242)=0,$E242,""),""))</f>
        <v/>
      </c>
      <c r="AN242" s="1" t="str">
        <f aca="false">IF(F242="","",IF(AND($C242='Oneri di Urbanizzazione'!$E$49,$D242='Oneri di Urbanizzazione'!$E$51,$E242='Oneri di Urbanizzazione'!$E$53),IF(COUNTIF(AN$3:AN241,$F242)=0,$F242,""),""))</f>
        <v/>
      </c>
    </row>
    <row r="243" customFormat="false" ht="12.75" hidden="false" customHeight="false" outlineLevel="0" collapsed="false">
      <c r="B243" s="1001"/>
      <c r="C243" s="1001"/>
      <c r="D243" s="1001"/>
      <c r="E243" s="1001"/>
      <c r="F243" s="1001"/>
      <c r="G243" s="1001"/>
      <c r="H243" s="1001"/>
      <c r="I243" s="978"/>
      <c r="J243" s="978"/>
      <c r="V243" s="1" t="n">
        <f aca="false">+V242+1</f>
        <v>221</v>
      </c>
      <c r="W243" s="978" t="str">
        <f aca="false">IFERROR(VLOOKUP($V242,AD:AK,8,FALSE()),"")</f>
        <v/>
      </c>
      <c r="X243" s="978" t="str">
        <f aca="false">IFERROR(VLOOKUP($V243,AE:AL,8,FALSE()),"")</f>
        <v/>
      </c>
      <c r="Y243" s="978" t="str">
        <f aca="false">IFERROR(VLOOKUP($V243,AF:AM,8,FALSE()),"")</f>
        <v/>
      </c>
      <c r="Z243" s="978" t="str">
        <f aca="false">IFERROR(VLOOKUP($V243,AG:AN,8,FALSE()),"")</f>
        <v/>
      </c>
      <c r="AA243" s="978" t="str">
        <f aca="false">IFERROR(VLOOKUP($V243,AH:AO,8,FALSE()),"")</f>
        <v/>
      </c>
      <c r="AB243" s="978" t="str">
        <f aca="false">IFERROR(VLOOKUP($V243,AI:AP,8,FALSE()),"")</f>
        <v/>
      </c>
      <c r="AD243" s="1" t="str">
        <f aca="false">IF(AK243&lt;&gt;"",MAX(AD$3:AD242)+1,"")</f>
        <v/>
      </c>
      <c r="AE243" s="1" t="str">
        <f aca="false">IF(AL243&lt;&gt;"",MAX(AE$3:AE242)+1,"")</f>
        <v/>
      </c>
      <c r="AF243" s="1" t="str">
        <f aca="false">IF(AM243&lt;&gt;"",MAX(AF$3:AF242)+1,"")</f>
        <v/>
      </c>
      <c r="AG243" s="1" t="str">
        <f aca="false">IF(AN243&lt;&gt;"",MAX(AG$3:AG242)+1,"")</f>
        <v/>
      </c>
      <c r="AH243" s="1" t="str">
        <f aca="false">IF(AO243&lt;&gt;"",MAX(AH$3:AH242)+1,"")</f>
        <v/>
      </c>
      <c r="AI243" s="1" t="str">
        <f aca="false">IF(AP243&lt;&gt;"",MAX(AI$3:AI242)+1,"")</f>
        <v/>
      </c>
      <c r="AK243" s="1" t="str">
        <f aca="false">IF(C243="","",IF(COUNTIF($AK$3:AL242,C243)=0,C243,""))</f>
        <v/>
      </c>
      <c r="AL243" s="1" t="str">
        <f aca="false">IF(D243="","",IF($C243='Oneri di Urbanizzazione'!$E$49,IF(COUNTIF($AL$3:AL242,$D243)=0,$D243,""),""))</f>
        <v/>
      </c>
      <c r="AM243" s="1" t="str">
        <f aca="false">IF(E243="","",IF(AND($C243='Oneri di Urbanizzazione'!$E$49,$D243='Oneri di Urbanizzazione'!$E$51),IF(COUNTIF(AM$3:AM242,$E243)=0,$E243,""),""))</f>
        <v/>
      </c>
      <c r="AN243" s="1" t="str">
        <f aca="false">IF(F243="","",IF(AND($C243='Oneri di Urbanizzazione'!$E$49,$D243='Oneri di Urbanizzazione'!$E$51,$E243='Oneri di Urbanizzazione'!$E$53),IF(COUNTIF(AN$3:AN242,$F243)=0,$F243,""),""))</f>
        <v/>
      </c>
    </row>
    <row r="244" customFormat="false" ht="12.75" hidden="false" customHeight="false" outlineLevel="0" collapsed="false">
      <c r="B244" s="1001"/>
      <c r="C244" s="1001"/>
      <c r="D244" s="1001"/>
      <c r="E244" s="1001"/>
      <c r="F244" s="1001"/>
      <c r="G244" s="1001"/>
      <c r="H244" s="1001"/>
      <c r="I244" s="978"/>
      <c r="J244" s="978"/>
      <c r="V244" s="1" t="n">
        <f aca="false">+V243+1</f>
        <v>222</v>
      </c>
      <c r="W244" s="978" t="str">
        <f aca="false">IFERROR(VLOOKUP($V243,AD:AK,8,FALSE()),"")</f>
        <v/>
      </c>
      <c r="X244" s="978" t="str">
        <f aca="false">IFERROR(VLOOKUP($V244,AE:AL,8,FALSE()),"")</f>
        <v/>
      </c>
      <c r="Y244" s="978" t="str">
        <f aca="false">IFERROR(VLOOKUP($V244,AF:AM,8,FALSE()),"")</f>
        <v/>
      </c>
      <c r="Z244" s="978" t="str">
        <f aca="false">IFERROR(VLOOKUP($V244,AG:AN,8,FALSE()),"")</f>
        <v/>
      </c>
      <c r="AA244" s="978" t="str">
        <f aca="false">IFERROR(VLOOKUP($V244,AH:AO,8,FALSE()),"")</f>
        <v/>
      </c>
      <c r="AB244" s="978" t="str">
        <f aca="false">IFERROR(VLOOKUP($V244,AI:AP,8,FALSE()),"")</f>
        <v/>
      </c>
      <c r="AD244" s="1" t="str">
        <f aca="false">IF(AK244&lt;&gt;"",MAX(AD$3:AD243)+1,"")</f>
        <v/>
      </c>
      <c r="AE244" s="1" t="str">
        <f aca="false">IF(AL244&lt;&gt;"",MAX(AE$3:AE243)+1,"")</f>
        <v/>
      </c>
      <c r="AF244" s="1" t="str">
        <f aca="false">IF(AM244&lt;&gt;"",MAX(AF$3:AF243)+1,"")</f>
        <v/>
      </c>
      <c r="AG244" s="1" t="str">
        <f aca="false">IF(AN244&lt;&gt;"",MAX(AG$3:AG243)+1,"")</f>
        <v/>
      </c>
      <c r="AH244" s="1" t="str">
        <f aca="false">IF(AO244&lt;&gt;"",MAX(AH$3:AH243)+1,"")</f>
        <v/>
      </c>
      <c r="AI244" s="1" t="str">
        <f aca="false">IF(AP244&lt;&gt;"",MAX(AI$3:AI243)+1,"")</f>
        <v/>
      </c>
      <c r="AK244" s="1" t="str">
        <f aca="false">IF(C244="","",IF(COUNTIF($AK$3:AL243,C244)=0,C244,""))</f>
        <v/>
      </c>
      <c r="AL244" s="1" t="str">
        <f aca="false">IF(D244="","",IF($C244='Oneri di Urbanizzazione'!$E$49,IF(COUNTIF($AL$3:AL243,$D244)=0,$D244,""),""))</f>
        <v/>
      </c>
      <c r="AM244" s="1" t="str">
        <f aca="false">IF(E244="","",IF(AND($C244='Oneri di Urbanizzazione'!$E$49,$D244='Oneri di Urbanizzazione'!$E$51),IF(COUNTIF(AM$3:AM243,$E244)=0,$E244,""),""))</f>
        <v/>
      </c>
      <c r="AN244" s="1" t="str">
        <f aca="false">IF(F244="","",IF(AND($C244='Oneri di Urbanizzazione'!$E$49,$D244='Oneri di Urbanizzazione'!$E$51,$E244='Oneri di Urbanizzazione'!$E$53),IF(COUNTIF(AN$3:AN243,$F244)=0,$F244,""),""))</f>
        <v/>
      </c>
    </row>
    <row r="245" customFormat="false" ht="12.75" hidden="false" customHeight="false" outlineLevel="0" collapsed="false">
      <c r="B245" s="1001"/>
      <c r="C245" s="1001"/>
      <c r="D245" s="1001"/>
      <c r="E245" s="1001"/>
      <c r="F245" s="1001"/>
      <c r="G245" s="1001"/>
      <c r="H245" s="1001"/>
      <c r="I245" s="978"/>
      <c r="J245" s="978"/>
      <c r="V245" s="1" t="n">
        <f aca="false">+V244+1</f>
        <v>223</v>
      </c>
      <c r="W245" s="978" t="str">
        <f aca="false">IFERROR(VLOOKUP($V244,AD:AK,8,FALSE()),"")</f>
        <v/>
      </c>
      <c r="X245" s="978" t="str">
        <f aca="false">IFERROR(VLOOKUP($V245,AE:AL,8,FALSE()),"")</f>
        <v/>
      </c>
      <c r="Y245" s="978" t="str">
        <f aca="false">IFERROR(VLOOKUP($V245,AF:AM,8,FALSE()),"")</f>
        <v/>
      </c>
      <c r="Z245" s="978" t="str">
        <f aca="false">IFERROR(VLOOKUP($V245,AG:AN,8,FALSE()),"")</f>
        <v/>
      </c>
      <c r="AA245" s="978" t="str">
        <f aca="false">IFERROR(VLOOKUP($V245,AH:AO,8,FALSE()),"")</f>
        <v/>
      </c>
      <c r="AB245" s="978" t="str">
        <f aca="false">IFERROR(VLOOKUP($V245,AI:AP,8,FALSE()),"")</f>
        <v/>
      </c>
      <c r="AD245" s="1" t="str">
        <f aca="false">IF(AK245&lt;&gt;"",MAX(AD$3:AD244)+1,"")</f>
        <v/>
      </c>
      <c r="AE245" s="1" t="str">
        <f aca="false">IF(AL245&lt;&gt;"",MAX(AE$3:AE244)+1,"")</f>
        <v/>
      </c>
      <c r="AF245" s="1" t="str">
        <f aca="false">IF(AM245&lt;&gt;"",MAX(AF$3:AF244)+1,"")</f>
        <v/>
      </c>
      <c r="AG245" s="1" t="str">
        <f aca="false">IF(AN245&lt;&gt;"",MAX(AG$3:AG244)+1,"")</f>
        <v/>
      </c>
      <c r="AH245" s="1" t="str">
        <f aca="false">IF(AO245&lt;&gt;"",MAX(AH$3:AH244)+1,"")</f>
        <v/>
      </c>
      <c r="AI245" s="1" t="str">
        <f aca="false">IF(AP245&lt;&gt;"",MAX(AI$3:AI244)+1,"")</f>
        <v/>
      </c>
      <c r="AK245" s="1" t="str">
        <f aca="false">IF(C245="","",IF(COUNTIF($AK$3:AL244,C245)=0,C245,""))</f>
        <v/>
      </c>
      <c r="AL245" s="1" t="str">
        <f aca="false">IF(D245="","",IF($C245='Oneri di Urbanizzazione'!$E$49,IF(COUNTIF($AL$3:AL244,$D245)=0,$D245,""),""))</f>
        <v/>
      </c>
      <c r="AM245" s="1" t="str">
        <f aca="false">IF(E245="","",IF(AND($C245='Oneri di Urbanizzazione'!$E$49,$D245='Oneri di Urbanizzazione'!$E$51),IF(COUNTIF(AM$3:AM244,$E245)=0,$E245,""),""))</f>
        <v/>
      </c>
      <c r="AN245" s="1" t="str">
        <f aca="false">IF(F245="","",IF(AND($C245='Oneri di Urbanizzazione'!$E$49,$D245='Oneri di Urbanizzazione'!$E$51,$E245='Oneri di Urbanizzazione'!$E$53),IF(COUNTIF(AN$3:AN244,$F245)=0,$F245,""),""))</f>
        <v/>
      </c>
    </row>
    <row r="246" customFormat="false" ht="12.75" hidden="false" customHeight="false" outlineLevel="0" collapsed="false">
      <c r="B246" s="1001"/>
      <c r="C246" s="1001"/>
      <c r="D246" s="1001"/>
      <c r="E246" s="1001"/>
      <c r="F246" s="1001"/>
      <c r="G246" s="1001"/>
      <c r="H246" s="1001"/>
      <c r="I246" s="978"/>
      <c r="J246" s="978"/>
      <c r="V246" s="1" t="n">
        <f aca="false">+V245+1</f>
        <v>224</v>
      </c>
      <c r="W246" s="978" t="str">
        <f aca="false">IFERROR(VLOOKUP($V245,AD:AK,8,FALSE()),"")</f>
        <v/>
      </c>
      <c r="X246" s="978" t="str">
        <f aca="false">IFERROR(VLOOKUP($V246,AE:AL,8,FALSE()),"")</f>
        <v/>
      </c>
      <c r="Y246" s="978" t="str">
        <f aca="false">IFERROR(VLOOKUP($V246,AF:AM,8,FALSE()),"")</f>
        <v/>
      </c>
      <c r="Z246" s="978" t="str">
        <f aca="false">IFERROR(VLOOKUP($V246,AG:AN,8,FALSE()),"")</f>
        <v/>
      </c>
      <c r="AA246" s="978" t="str">
        <f aca="false">IFERROR(VLOOKUP($V246,AH:AO,8,FALSE()),"")</f>
        <v/>
      </c>
      <c r="AB246" s="978" t="str">
        <f aca="false">IFERROR(VLOOKUP($V246,AI:AP,8,FALSE()),"")</f>
        <v/>
      </c>
      <c r="AD246" s="1" t="str">
        <f aca="false">IF(AK246&lt;&gt;"",MAX(AD$3:AD245)+1,"")</f>
        <v/>
      </c>
      <c r="AE246" s="1" t="str">
        <f aca="false">IF(AL246&lt;&gt;"",MAX(AE$3:AE245)+1,"")</f>
        <v/>
      </c>
      <c r="AF246" s="1" t="str">
        <f aca="false">IF(AM246&lt;&gt;"",MAX(AF$3:AF245)+1,"")</f>
        <v/>
      </c>
      <c r="AG246" s="1" t="str">
        <f aca="false">IF(AN246&lt;&gt;"",MAX(AG$3:AG245)+1,"")</f>
        <v/>
      </c>
      <c r="AH246" s="1" t="str">
        <f aca="false">IF(AO246&lt;&gt;"",MAX(AH$3:AH245)+1,"")</f>
        <v/>
      </c>
      <c r="AI246" s="1" t="str">
        <f aca="false">IF(AP246&lt;&gt;"",MAX(AI$3:AI245)+1,"")</f>
        <v/>
      </c>
      <c r="AK246" s="1" t="str">
        <f aca="false">IF(C246="","",IF(COUNTIF($AK$3:AL245,C246)=0,C246,""))</f>
        <v/>
      </c>
      <c r="AL246" s="1" t="str">
        <f aca="false">IF(D246="","",IF($C246='Oneri di Urbanizzazione'!$E$49,IF(COUNTIF($AL$3:AL245,$D246)=0,$D246,""),""))</f>
        <v/>
      </c>
      <c r="AM246" s="1" t="str">
        <f aca="false">IF(E246="","",IF(AND($C246='Oneri di Urbanizzazione'!$E$49,$D246='Oneri di Urbanizzazione'!$E$51),IF(COUNTIF(AM$3:AM245,$E246)=0,$E246,""),""))</f>
        <v/>
      </c>
      <c r="AN246" s="1" t="str">
        <f aca="false">IF(F246="","",IF(AND($C246='Oneri di Urbanizzazione'!$E$49,$D246='Oneri di Urbanizzazione'!$E$51,$E246='Oneri di Urbanizzazione'!$E$53),IF(COUNTIF(AN$3:AN245,$F246)=0,$F246,""),""))</f>
        <v/>
      </c>
    </row>
    <row r="247" customFormat="false" ht="12.75" hidden="false" customHeight="false" outlineLevel="0" collapsed="false">
      <c r="B247" s="1001"/>
      <c r="C247" s="1001"/>
      <c r="D247" s="1001"/>
      <c r="E247" s="1001"/>
      <c r="F247" s="1001"/>
      <c r="G247" s="1001"/>
      <c r="H247" s="1001"/>
      <c r="I247" s="978"/>
      <c r="J247" s="978"/>
      <c r="V247" s="1" t="n">
        <f aca="false">+V246+1</f>
        <v>225</v>
      </c>
      <c r="W247" s="978" t="str">
        <f aca="false">IFERROR(VLOOKUP($V246,AD:AK,8,FALSE()),"")</f>
        <v/>
      </c>
      <c r="X247" s="978" t="str">
        <f aca="false">IFERROR(VLOOKUP($V247,AE:AL,8,FALSE()),"")</f>
        <v/>
      </c>
      <c r="Y247" s="978" t="str">
        <f aca="false">IFERROR(VLOOKUP($V247,AF:AM,8,FALSE()),"")</f>
        <v/>
      </c>
      <c r="Z247" s="978" t="str">
        <f aca="false">IFERROR(VLOOKUP($V247,AG:AN,8,FALSE()),"")</f>
        <v/>
      </c>
      <c r="AA247" s="978" t="str">
        <f aca="false">IFERROR(VLOOKUP($V247,AH:AO,8,FALSE()),"")</f>
        <v/>
      </c>
      <c r="AB247" s="978" t="str">
        <f aca="false">IFERROR(VLOOKUP($V247,AI:AP,8,FALSE()),"")</f>
        <v/>
      </c>
      <c r="AD247" s="1" t="str">
        <f aca="false">IF(AK247&lt;&gt;"",MAX(AD$3:AD246)+1,"")</f>
        <v/>
      </c>
      <c r="AE247" s="1" t="str">
        <f aca="false">IF(AL247&lt;&gt;"",MAX(AE$3:AE246)+1,"")</f>
        <v/>
      </c>
      <c r="AF247" s="1" t="str">
        <f aca="false">IF(AM247&lt;&gt;"",MAX(AF$3:AF246)+1,"")</f>
        <v/>
      </c>
      <c r="AG247" s="1" t="str">
        <f aca="false">IF(AN247&lt;&gt;"",MAX(AG$3:AG246)+1,"")</f>
        <v/>
      </c>
      <c r="AH247" s="1" t="str">
        <f aca="false">IF(AO247&lt;&gt;"",MAX(AH$3:AH246)+1,"")</f>
        <v/>
      </c>
      <c r="AI247" s="1" t="str">
        <f aca="false">IF(AP247&lt;&gt;"",MAX(AI$3:AI246)+1,"")</f>
        <v/>
      </c>
      <c r="AK247" s="1" t="str">
        <f aca="false">IF(C247="","",IF(COUNTIF($AK$3:AL246,C247)=0,C247,""))</f>
        <v/>
      </c>
      <c r="AL247" s="1" t="str">
        <f aca="false">IF(D247="","",IF($C247='Oneri di Urbanizzazione'!$E$49,IF(COUNTIF($AL$3:AL246,$D247)=0,$D247,""),""))</f>
        <v/>
      </c>
      <c r="AM247" s="1" t="str">
        <f aca="false">IF(E247="","",IF(AND($C247='Oneri di Urbanizzazione'!$E$49,$D247='Oneri di Urbanizzazione'!$E$51),IF(COUNTIF(AM$3:AM246,$E247)=0,$E247,""),""))</f>
        <v/>
      </c>
      <c r="AN247" s="1" t="str">
        <f aca="false">IF(F247="","",IF(AND($C247='Oneri di Urbanizzazione'!$E$49,$D247='Oneri di Urbanizzazione'!$E$51,$E247='Oneri di Urbanizzazione'!$E$53),IF(COUNTIF(AN$3:AN246,$F247)=0,$F247,""),""))</f>
        <v/>
      </c>
    </row>
    <row r="248" customFormat="false" ht="12.75" hidden="false" customHeight="false" outlineLevel="0" collapsed="false">
      <c r="V248" s="1" t="n">
        <f aca="false">+V247+1</f>
        <v>226</v>
      </c>
      <c r="W248" s="978" t="str">
        <f aca="false">IFERROR(VLOOKUP($V247,AD:AK,8,FALSE()),"")</f>
        <v/>
      </c>
      <c r="X248" s="978" t="str">
        <f aca="false">IFERROR(VLOOKUP($V248,AE:AL,8,FALSE()),"")</f>
        <v/>
      </c>
      <c r="Y248" s="978" t="str">
        <f aca="false">IFERROR(VLOOKUP($V248,AF:AM,8,FALSE()),"")</f>
        <v/>
      </c>
      <c r="Z248" s="978" t="str">
        <f aca="false">IFERROR(VLOOKUP($V248,AG:AN,8,FALSE()),"")</f>
        <v/>
      </c>
      <c r="AA248" s="978" t="str">
        <f aca="false">IFERROR(VLOOKUP($V248,AH:AO,8,FALSE()),"")</f>
        <v/>
      </c>
      <c r="AB248" s="978" t="str">
        <f aca="false">IFERROR(VLOOKUP($V248,AI:AP,8,FALSE()),"")</f>
        <v/>
      </c>
      <c r="AD248" s="1" t="str">
        <f aca="false">IF(AK248&lt;&gt;"",MAX(AD$3:AD247)+1,"")</f>
        <v/>
      </c>
      <c r="AE248" s="1" t="str">
        <f aca="false">IF(AL248&lt;&gt;"",MAX(AE$3:AE247)+1,"")</f>
        <v/>
      </c>
      <c r="AF248" s="1" t="str">
        <f aca="false">IF(AM248&lt;&gt;"",MAX(AF$3:AF247)+1,"")</f>
        <v/>
      </c>
      <c r="AG248" s="1" t="str">
        <f aca="false">IF(AN248&lt;&gt;"",MAX(AG$3:AG247)+1,"")</f>
        <v/>
      </c>
      <c r="AH248" s="1" t="str">
        <f aca="false">IF(AO248&lt;&gt;"",MAX(AH$3:AH247)+1,"")</f>
        <v/>
      </c>
      <c r="AI248" s="1" t="str">
        <f aca="false">IF(AP248&lt;&gt;"",MAX(AI$3:AI247)+1,"")</f>
        <v/>
      </c>
      <c r="AK248" s="1" t="str">
        <f aca="false">IF(C248="","",IF(COUNTIF($AK$3:AL247,C248)=0,C248,""))</f>
        <v/>
      </c>
      <c r="AL248" s="1" t="str">
        <f aca="false">IF(D248="","",IF($C248='Oneri di Urbanizzazione'!$E$49,IF(COUNTIF($AL$3:AL247,$D248)=0,$D248,""),""))</f>
        <v/>
      </c>
      <c r="AM248" s="1" t="str">
        <f aca="false">IF(E248="","",IF(AND($C248='Oneri di Urbanizzazione'!$E$49,$D248='Oneri di Urbanizzazione'!$E$51),IF(COUNTIF(AM$3:AM247,$E248)=0,$E248,""),""))</f>
        <v/>
      </c>
      <c r="AN248" s="1" t="str">
        <f aca="false">IF(F248="","",IF(AND($C248='Oneri di Urbanizzazione'!$E$49,$D248='Oneri di Urbanizzazione'!$E$51,$E248='Oneri di Urbanizzazione'!$E$53),IF(COUNTIF(AN$3:AN247,$F248)=0,$F248,""),""))</f>
        <v/>
      </c>
    </row>
    <row r="249" customFormat="false" ht="12.75" hidden="false" customHeight="false" outlineLevel="0" collapsed="false">
      <c r="V249" s="1" t="n">
        <f aca="false">+V248+1</f>
        <v>227</v>
      </c>
      <c r="W249" s="978" t="str">
        <f aca="false">IFERROR(VLOOKUP($V248,AD:AK,8,FALSE()),"")</f>
        <v/>
      </c>
      <c r="X249" s="978" t="str">
        <f aca="false">IFERROR(VLOOKUP($V249,AE:AL,8,FALSE()),"")</f>
        <v/>
      </c>
      <c r="Y249" s="978" t="str">
        <f aca="false">IFERROR(VLOOKUP($V249,AF:AM,8,FALSE()),"")</f>
        <v/>
      </c>
      <c r="Z249" s="978" t="str">
        <f aca="false">IFERROR(VLOOKUP($V249,AG:AN,8,FALSE()),"")</f>
        <v/>
      </c>
      <c r="AA249" s="978" t="str">
        <f aca="false">IFERROR(VLOOKUP($V249,AH:AO,8,FALSE()),"")</f>
        <v/>
      </c>
      <c r="AB249" s="978" t="str">
        <f aca="false">IFERROR(VLOOKUP($V249,AI:AP,8,FALSE()),"")</f>
        <v/>
      </c>
      <c r="AD249" s="1" t="str">
        <f aca="false">IF(AK249&lt;&gt;"",MAX(AD$3:AD248)+1,"")</f>
        <v/>
      </c>
      <c r="AE249" s="1" t="str">
        <f aca="false">IF(AL249&lt;&gt;"",MAX(AE$3:AE248)+1,"")</f>
        <v/>
      </c>
      <c r="AF249" s="1" t="str">
        <f aca="false">IF(AM249&lt;&gt;"",MAX(AF$3:AF248)+1,"")</f>
        <v/>
      </c>
      <c r="AG249" s="1" t="str">
        <f aca="false">IF(AN249&lt;&gt;"",MAX(AG$3:AG248)+1,"")</f>
        <v/>
      </c>
      <c r="AH249" s="1" t="str">
        <f aca="false">IF(AO249&lt;&gt;"",MAX(AH$3:AH248)+1,"")</f>
        <v/>
      </c>
      <c r="AI249" s="1" t="str">
        <f aca="false">IF(AP249&lt;&gt;"",MAX(AI$3:AI248)+1,"")</f>
        <v/>
      </c>
      <c r="AK249" s="1" t="str">
        <f aca="false">IF(C249="","",IF(COUNTIF($AK$3:AL248,C249)=0,C249,""))</f>
        <v/>
      </c>
      <c r="AL249" s="1" t="str">
        <f aca="false">IF(D249="","",IF($C249='Oneri di Urbanizzazione'!$E$49,IF(COUNTIF($AL$3:AL248,$D249)=0,$D249,""),""))</f>
        <v/>
      </c>
      <c r="AM249" s="1" t="str">
        <f aca="false">IF(E249="","",IF(AND($C249='Oneri di Urbanizzazione'!$E$49,$D249='Oneri di Urbanizzazione'!$E$51),IF(COUNTIF(AM$3:AM248,$E249)=0,$E249,""),""))</f>
        <v/>
      </c>
      <c r="AN249" s="1" t="str">
        <f aca="false">IF(F249="","",IF(AND($C249='Oneri di Urbanizzazione'!$E$49,$D249='Oneri di Urbanizzazione'!$E$51,$E249='Oneri di Urbanizzazione'!$E$53),IF(COUNTIF(AN$3:AN248,$F249)=0,$F249,""),""))</f>
        <v/>
      </c>
    </row>
    <row r="250" customFormat="false" ht="12.75" hidden="false" customHeight="false" outlineLevel="0" collapsed="false">
      <c r="V250" s="1" t="n">
        <f aca="false">+V249+1</f>
        <v>228</v>
      </c>
      <c r="W250" s="978" t="str">
        <f aca="false">IFERROR(VLOOKUP($V249,AD:AK,8,FALSE()),"")</f>
        <v/>
      </c>
      <c r="X250" s="978" t="str">
        <f aca="false">IFERROR(VLOOKUP($V250,AE:AL,8,FALSE()),"")</f>
        <v/>
      </c>
      <c r="Y250" s="978" t="str">
        <f aca="false">IFERROR(VLOOKUP($V250,AF:AM,8,FALSE()),"")</f>
        <v/>
      </c>
      <c r="Z250" s="978" t="str">
        <f aca="false">IFERROR(VLOOKUP($V250,AG:AN,8,FALSE()),"")</f>
        <v/>
      </c>
      <c r="AA250" s="978" t="str">
        <f aca="false">IFERROR(VLOOKUP($V250,AH:AO,8,FALSE()),"")</f>
        <v/>
      </c>
      <c r="AB250" s="978" t="str">
        <f aca="false">IFERROR(VLOOKUP($V250,AI:AP,8,FALSE()),"")</f>
        <v/>
      </c>
      <c r="AD250" s="1" t="str">
        <f aca="false">IF(AK250&lt;&gt;"",MAX(AD$3:AD249)+1,"")</f>
        <v/>
      </c>
      <c r="AE250" s="1" t="str">
        <f aca="false">IF(AL250&lt;&gt;"",MAX(AE$3:AE249)+1,"")</f>
        <v/>
      </c>
      <c r="AF250" s="1" t="str">
        <f aca="false">IF(AM250&lt;&gt;"",MAX(AF$3:AF249)+1,"")</f>
        <v/>
      </c>
      <c r="AG250" s="1" t="str">
        <f aca="false">IF(AN250&lt;&gt;"",MAX(AG$3:AG249)+1,"")</f>
        <v/>
      </c>
      <c r="AH250" s="1" t="str">
        <f aca="false">IF(AO250&lt;&gt;"",MAX(AH$3:AH249)+1,"")</f>
        <v/>
      </c>
      <c r="AI250" s="1" t="str">
        <f aca="false">IF(AP250&lt;&gt;"",MAX(AI$3:AI249)+1,"")</f>
        <v/>
      </c>
      <c r="AK250" s="1" t="str">
        <f aca="false">IF(C250="","",IF(COUNTIF($AK$3:AL249,C250)=0,C250,""))</f>
        <v/>
      </c>
      <c r="AL250" s="1" t="str">
        <f aca="false">IF(D250="","",IF($C250='Oneri di Urbanizzazione'!$E$49,IF(COUNTIF($AL$3:AL249,$D250)=0,$D250,""),""))</f>
        <v/>
      </c>
      <c r="AM250" s="1" t="str">
        <f aca="false">IF(E250="","",IF(AND($C250='Oneri di Urbanizzazione'!$E$49,$D250='Oneri di Urbanizzazione'!$E$51),IF(COUNTIF(AM$3:AM249,$E250)=0,$E250,""),""))</f>
        <v/>
      </c>
      <c r="AN250" s="1" t="str">
        <f aca="false">IF(F250="","",IF(AND($C250='Oneri di Urbanizzazione'!$E$49,$D250='Oneri di Urbanizzazione'!$E$51,$E250='Oneri di Urbanizzazione'!$E$53),IF(COUNTIF(AN$3:AN249,$F250)=0,$F250,""),""))</f>
        <v/>
      </c>
    </row>
    <row r="251" customFormat="false" ht="12.75" hidden="false" customHeight="false" outlineLevel="0" collapsed="false">
      <c r="V251" s="1" t="n">
        <f aca="false">+V250+1</f>
        <v>229</v>
      </c>
      <c r="W251" s="978" t="str">
        <f aca="false">IFERROR(VLOOKUP($V250,AD:AK,8,FALSE()),"")</f>
        <v/>
      </c>
      <c r="X251" s="978" t="str">
        <f aca="false">IFERROR(VLOOKUP($V251,AE:AL,8,FALSE()),"")</f>
        <v/>
      </c>
      <c r="Y251" s="978" t="str">
        <f aca="false">IFERROR(VLOOKUP($V251,AF:AM,8,FALSE()),"")</f>
        <v/>
      </c>
      <c r="Z251" s="978" t="str">
        <f aca="false">IFERROR(VLOOKUP($V251,AG:AN,8,FALSE()),"")</f>
        <v/>
      </c>
      <c r="AA251" s="978" t="str">
        <f aca="false">IFERROR(VLOOKUP($V251,AH:AO,8,FALSE()),"")</f>
        <v/>
      </c>
      <c r="AB251" s="978" t="str">
        <f aca="false">IFERROR(VLOOKUP($V251,AI:AP,8,FALSE()),"")</f>
        <v/>
      </c>
      <c r="AD251" s="1" t="str">
        <f aca="false">IF(AK251&lt;&gt;"",MAX(AD$3:AD250)+1,"")</f>
        <v/>
      </c>
      <c r="AE251" s="1" t="str">
        <f aca="false">IF(AL251&lt;&gt;"",MAX(AE$3:AE250)+1,"")</f>
        <v/>
      </c>
      <c r="AF251" s="1" t="str">
        <f aca="false">IF(AM251&lt;&gt;"",MAX(AF$3:AF250)+1,"")</f>
        <v/>
      </c>
      <c r="AG251" s="1" t="str">
        <f aca="false">IF(AN251&lt;&gt;"",MAX(AG$3:AG250)+1,"")</f>
        <v/>
      </c>
      <c r="AH251" s="1" t="str">
        <f aca="false">IF(AO251&lt;&gt;"",MAX(AH$3:AH250)+1,"")</f>
        <v/>
      </c>
      <c r="AI251" s="1" t="str">
        <f aca="false">IF(AP251&lt;&gt;"",MAX(AI$3:AI250)+1,"")</f>
        <v/>
      </c>
      <c r="AK251" s="1" t="str">
        <f aca="false">IF(C251="","",IF(COUNTIF($AK$3:AL250,C251)=0,C251,""))</f>
        <v/>
      </c>
      <c r="AL251" s="1" t="str">
        <f aca="false">IF(D251="","",IF($C251='Oneri di Urbanizzazione'!$E$49,IF(COUNTIF($AL$3:AL250,$D251)=0,$D251,""),""))</f>
        <v/>
      </c>
      <c r="AM251" s="1" t="str">
        <f aca="false">IF(E251="","",IF(AND($C251='Oneri di Urbanizzazione'!$E$49,$D251='Oneri di Urbanizzazione'!$E$51),IF(COUNTIF(AM$3:AM250,$E251)=0,$E251,""),""))</f>
        <v/>
      </c>
      <c r="AN251" s="1" t="str">
        <f aca="false">IF(F251="","",IF(AND($C251='Oneri di Urbanizzazione'!$E$49,$D251='Oneri di Urbanizzazione'!$E$51,$E251='Oneri di Urbanizzazione'!$E$53),IF(COUNTIF(AN$3:AN250,$F251)=0,$F251,""),""))</f>
        <v/>
      </c>
    </row>
    <row r="252" customFormat="false" ht="12.75" hidden="false" customHeight="false" outlineLevel="0" collapsed="false">
      <c r="V252" s="1" t="n">
        <f aca="false">+V251+1</f>
        <v>230</v>
      </c>
      <c r="W252" s="978" t="str">
        <f aca="false">IFERROR(VLOOKUP($V251,AD:AK,8,FALSE()),"")</f>
        <v/>
      </c>
      <c r="X252" s="978" t="str">
        <f aca="false">IFERROR(VLOOKUP($V252,AE:AL,8,FALSE()),"")</f>
        <v/>
      </c>
      <c r="Y252" s="978" t="str">
        <f aca="false">IFERROR(VLOOKUP($V252,AF:AM,8,FALSE()),"")</f>
        <v/>
      </c>
      <c r="Z252" s="978" t="str">
        <f aca="false">IFERROR(VLOOKUP($V252,AG:AN,8,FALSE()),"")</f>
        <v/>
      </c>
      <c r="AA252" s="978" t="str">
        <f aca="false">IFERROR(VLOOKUP($V252,AH:AO,8,FALSE()),"")</f>
        <v/>
      </c>
      <c r="AB252" s="978" t="str">
        <f aca="false">IFERROR(VLOOKUP($V252,AI:AP,8,FALSE()),"")</f>
        <v/>
      </c>
      <c r="AD252" s="1" t="str">
        <f aca="false">IF(AK252&lt;&gt;"",MAX(AD$3:AD251)+1,"")</f>
        <v/>
      </c>
      <c r="AE252" s="1" t="str">
        <f aca="false">IF(AL252&lt;&gt;"",MAX(AE$3:AE251)+1,"")</f>
        <v/>
      </c>
      <c r="AF252" s="1" t="str">
        <f aca="false">IF(AM252&lt;&gt;"",MAX(AF$3:AF251)+1,"")</f>
        <v/>
      </c>
      <c r="AG252" s="1" t="str">
        <f aca="false">IF(AN252&lt;&gt;"",MAX(AG$3:AG251)+1,"")</f>
        <v/>
      </c>
      <c r="AH252" s="1" t="str">
        <f aca="false">IF(AO252&lt;&gt;"",MAX(AH$3:AH251)+1,"")</f>
        <v/>
      </c>
      <c r="AI252" s="1" t="str">
        <f aca="false">IF(AP252&lt;&gt;"",MAX(AI$3:AI251)+1,"")</f>
        <v/>
      </c>
      <c r="AK252" s="1" t="str">
        <f aca="false">IF(C252="","",IF(COUNTIF($AK$3:AL251,C252)=0,C252,""))</f>
        <v/>
      </c>
      <c r="AL252" s="1" t="str">
        <f aca="false">IF(D252="","",IF($C252='Oneri di Urbanizzazione'!$E$49,IF(COUNTIF($AL$3:AL251,$D252)=0,$D252,""),""))</f>
        <v/>
      </c>
      <c r="AM252" s="1" t="str">
        <f aca="false">IF(E252="","",IF(AND($C252='Oneri di Urbanizzazione'!$E$49,$D252='Oneri di Urbanizzazione'!$E$51),IF(COUNTIF(AM$3:AM251,$E252)=0,$E252,""),""))</f>
        <v/>
      </c>
      <c r="AN252" s="1" t="str">
        <f aca="false">IF(F252="","",IF(AND($C252='Oneri di Urbanizzazione'!$E$49,$D252='Oneri di Urbanizzazione'!$E$51,$E252='Oneri di Urbanizzazione'!$E$53),IF(COUNTIF(AN$3:AN251,$F252)=0,$F252,""),""))</f>
        <v/>
      </c>
    </row>
    <row r="253" customFormat="false" ht="12.75" hidden="false" customHeight="false" outlineLevel="0" collapsed="false">
      <c r="V253" s="1" t="n">
        <f aca="false">+V252+1</f>
        <v>231</v>
      </c>
      <c r="W253" s="978" t="str">
        <f aca="false">IFERROR(VLOOKUP($V252,AD:AK,8,FALSE()),"")</f>
        <v/>
      </c>
      <c r="X253" s="978" t="str">
        <f aca="false">IFERROR(VLOOKUP($V253,AE:AL,8,FALSE()),"")</f>
        <v/>
      </c>
      <c r="Y253" s="978" t="str">
        <f aca="false">IFERROR(VLOOKUP($V253,AF:AM,8,FALSE()),"")</f>
        <v/>
      </c>
      <c r="Z253" s="978" t="str">
        <f aca="false">IFERROR(VLOOKUP($V253,AG:AN,8,FALSE()),"")</f>
        <v/>
      </c>
      <c r="AA253" s="978" t="str">
        <f aca="false">IFERROR(VLOOKUP($V253,AH:AO,8,FALSE()),"")</f>
        <v/>
      </c>
      <c r="AB253" s="978" t="str">
        <f aca="false">IFERROR(VLOOKUP($V253,AI:AP,8,FALSE()),"")</f>
        <v/>
      </c>
      <c r="AD253" s="1" t="str">
        <f aca="false">IF(AK253&lt;&gt;"",MAX(AD$3:AD252)+1,"")</f>
        <v/>
      </c>
      <c r="AE253" s="1" t="str">
        <f aca="false">IF(AL253&lt;&gt;"",MAX(AE$3:AE252)+1,"")</f>
        <v/>
      </c>
      <c r="AF253" s="1" t="str">
        <f aca="false">IF(AM253&lt;&gt;"",MAX(AF$3:AF252)+1,"")</f>
        <v/>
      </c>
      <c r="AG253" s="1" t="str">
        <f aca="false">IF(AN253&lt;&gt;"",MAX(AG$3:AG252)+1,"")</f>
        <v/>
      </c>
      <c r="AH253" s="1" t="str">
        <f aca="false">IF(AO253&lt;&gt;"",MAX(AH$3:AH252)+1,"")</f>
        <v/>
      </c>
      <c r="AI253" s="1" t="str">
        <f aca="false">IF(AP253&lt;&gt;"",MAX(AI$3:AI252)+1,"")</f>
        <v/>
      </c>
      <c r="AK253" s="1" t="str">
        <f aca="false">IF(C253="","",IF(COUNTIF($AK$3:AL252,C253)=0,C253,""))</f>
        <v/>
      </c>
      <c r="AL253" s="1" t="str">
        <f aca="false">IF(D253="","",IF($C253='Oneri di Urbanizzazione'!$E$49,IF(COUNTIF($AL$3:AL252,$D253)=0,$D253,""),""))</f>
        <v/>
      </c>
      <c r="AM253" s="1" t="str">
        <f aca="false">IF(E253="","",IF(AND($C253='Oneri di Urbanizzazione'!$E$49,$D253='Oneri di Urbanizzazione'!$E$51),IF(COUNTIF(AM$3:AM252,$E253)=0,$E253,""),""))</f>
        <v/>
      </c>
      <c r="AN253" s="1" t="str">
        <f aca="false">IF(F253="","",IF(AND($C253='Oneri di Urbanizzazione'!$E$49,$D253='Oneri di Urbanizzazione'!$E$51,$E253='Oneri di Urbanizzazione'!$E$53),IF(COUNTIF(AN$3:AN252,$F253)=0,$F253,""),""))</f>
        <v/>
      </c>
    </row>
    <row r="254" customFormat="false" ht="12.75" hidden="false" customHeight="false" outlineLevel="0" collapsed="false">
      <c r="V254" s="1" t="n">
        <f aca="false">+V253+1</f>
        <v>232</v>
      </c>
      <c r="W254" s="978" t="str">
        <f aca="false">IFERROR(VLOOKUP($V253,AD:AK,8,FALSE()),"")</f>
        <v/>
      </c>
      <c r="X254" s="978" t="str">
        <f aca="false">IFERROR(VLOOKUP($V254,AE:AL,8,FALSE()),"")</f>
        <v/>
      </c>
      <c r="Y254" s="978" t="str">
        <f aca="false">IFERROR(VLOOKUP($V254,AF:AM,8,FALSE()),"")</f>
        <v/>
      </c>
      <c r="Z254" s="978" t="str">
        <f aca="false">IFERROR(VLOOKUP($V254,AG:AN,8,FALSE()),"")</f>
        <v/>
      </c>
      <c r="AA254" s="978" t="str">
        <f aca="false">IFERROR(VLOOKUP($V254,AH:AO,8,FALSE()),"")</f>
        <v/>
      </c>
      <c r="AB254" s="978" t="str">
        <f aca="false">IFERROR(VLOOKUP($V254,AI:AP,8,FALSE()),"")</f>
        <v/>
      </c>
      <c r="AD254" s="1" t="str">
        <f aca="false">IF(AK254&lt;&gt;"",MAX(AD$3:AD253)+1,"")</f>
        <v/>
      </c>
      <c r="AE254" s="1" t="str">
        <f aca="false">IF(AL254&lt;&gt;"",MAX(AE$3:AE253)+1,"")</f>
        <v/>
      </c>
      <c r="AF254" s="1" t="str">
        <f aca="false">IF(AM254&lt;&gt;"",MAX(AF$3:AF253)+1,"")</f>
        <v/>
      </c>
      <c r="AG254" s="1" t="str">
        <f aca="false">IF(AN254&lt;&gt;"",MAX(AG$3:AG253)+1,"")</f>
        <v/>
      </c>
      <c r="AH254" s="1" t="str">
        <f aca="false">IF(AO254&lt;&gt;"",MAX(AH$3:AH253)+1,"")</f>
        <v/>
      </c>
      <c r="AI254" s="1" t="str">
        <f aca="false">IF(AP254&lt;&gt;"",MAX(AI$3:AI253)+1,"")</f>
        <v/>
      </c>
      <c r="AK254" s="1" t="str">
        <f aca="false">IF(C254="","",IF(COUNTIF($AK$3:AL253,C254)=0,C254,""))</f>
        <v/>
      </c>
      <c r="AL254" s="1" t="str">
        <f aca="false">IF(D254="","",IF($C254='Oneri di Urbanizzazione'!$E$49,IF(COUNTIF($AL$3:AL253,$D254)=0,$D254,""),""))</f>
        <v/>
      </c>
      <c r="AM254" s="1" t="str">
        <f aca="false">IF(E254="","",IF(AND($C254='Oneri di Urbanizzazione'!$E$49,$D254='Oneri di Urbanizzazione'!$E$51),IF(COUNTIF(AM$3:AM253,$E254)=0,$E254,""),""))</f>
        <v/>
      </c>
      <c r="AN254" s="1" t="str">
        <f aca="false">IF(F254="","",IF(AND($C254='Oneri di Urbanizzazione'!$E$49,$D254='Oneri di Urbanizzazione'!$E$51,$E254='Oneri di Urbanizzazione'!$E$53),IF(COUNTIF(AN$3:AN253,$F254)=0,$F254,""),""))</f>
        <v/>
      </c>
    </row>
    <row r="255" customFormat="false" ht="12.75" hidden="false" customHeight="false" outlineLevel="0" collapsed="false">
      <c r="V255" s="1" t="n">
        <f aca="false">+V254+1</f>
        <v>233</v>
      </c>
      <c r="W255" s="978" t="str">
        <f aca="false">IFERROR(VLOOKUP($V254,AD:AK,8,FALSE()),"")</f>
        <v/>
      </c>
      <c r="X255" s="978" t="str">
        <f aca="false">IFERROR(VLOOKUP($V255,AE:AL,8,FALSE()),"")</f>
        <v/>
      </c>
      <c r="Y255" s="978" t="str">
        <f aca="false">IFERROR(VLOOKUP($V255,AF:AM,8,FALSE()),"")</f>
        <v/>
      </c>
      <c r="Z255" s="978" t="str">
        <f aca="false">IFERROR(VLOOKUP($V255,AG:AN,8,FALSE()),"")</f>
        <v/>
      </c>
      <c r="AA255" s="978" t="str">
        <f aca="false">IFERROR(VLOOKUP($V255,AH:AO,8,FALSE()),"")</f>
        <v/>
      </c>
      <c r="AB255" s="978" t="str">
        <f aca="false">IFERROR(VLOOKUP($V255,AI:AP,8,FALSE()),"")</f>
        <v/>
      </c>
      <c r="AD255" s="1" t="str">
        <f aca="false">IF(AK255&lt;&gt;"",MAX(AD$3:AD254)+1,"")</f>
        <v/>
      </c>
      <c r="AE255" s="1" t="str">
        <f aca="false">IF(AL255&lt;&gt;"",MAX(AE$3:AE254)+1,"")</f>
        <v/>
      </c>
      <c r="AF255" s="1" t="str">
        <f aca="false">IF(AM255&lt;&gt;"",MAX(AF$3:AF254)+1,"")</f>
        <v/>
      </c>
      <c r="AG255" s="1" t="str">
        <f aca="false">IF(AN255&lt;&gt;"",MAX(AG$3:AG254)+1,"")</f>
        <v/>
      </c>
      <c r="AH255" s="1" t="str">
        <f aca="false">IF(AO255&lt;&gt;"",MAX(AH$3:AH254)+1,"")</f>
        <v/>
      </c>
      <c r="AI255" s="1" t="str">
        <f aca="false">IF(AP255&lt;&gt;"",MAX(AI$3:AI254)+1,"")</f>
        <v/>
      </c>
      <c r="AK255" s="1" t="str">
        <f aca="false">IF(C255="","",IF(COUNTIF($AK$3:AL254,C255)=0,C255,""))</f>
        <v/>
      </c>
      <c r="AL255" s="1" t="str">
        <f aca="false">IF(D255="","",IF($C255='Oneri di Urbanizzazione'!$E$49,IF(COUNTIF($AL$3:AL254,$D255)=0,$D255,""),""))</f>
        <v/>
      </c>
      <c r="AM255" s="1" t="str">
        <f aca="false">IF(E255="","",IF(AND($C255='Oneri di Urbanizzazione'!$E$49,$D255='Oneri di Urbanizzazione'!$E$51),IF(COUNTIF(AM$3:AM254,$E255)=0,$E255,""),""))</f>
        <v/>
      </c>
      <c r="AN255" s="1" t="str">
        <f aca="false">IF(F255="","",IF(AND($C255='Oneri di Urbanizzazione'!$E$49,$D255='Oneri di Urbanizzazione'!$E$51,$E255='Oneri di Urbanizzazione'!$E$53),IF(COUNTIF(AN$3:AN254,$F255)=0,$F255,""),""))</f>
        <v/>
      </c>
    </row>
    <row r="256" customFormat="false" ht="12.75" hidden="false" customHeight="false" outlineLevel="0" collapsed="false">
      <c r="V256" s="1" t="n">
        <f aca="false">+V255+1</f>
        <v>234</v>
      </c>
      <c r="W256" s="978" t="str">
        <f aca="false">IFERROR(VLOOKUP($V255,AD:AK,8,FALSE()),"")</f>
        <v/>
      </c>
      <c r="X256" s="978" t="str">
        <f aca="false">IFERROR(VLOOKUP($V256,AE:AL,8,FALSE()),"")</f>
        <v/>
      </c>
      <c r="Y256" s="978" t="str">
        <f aca="false">IFERROR(VLOOKUP($V256,AF:AM,8,FALSE()),"")</f>
        <v/>
      </c>
      <c r="Z256" s="978" t="str">
        <f aca="false">IFERROR(VLOOKUP($V256,AG:AN,8,FALSE()),"")</f>
        <v/>
      </c>
      <c r="AA256" s="978" t="str">
        <f aca="false">IFERROR(VLOOKUP($V256,AH:AO,8,FALSE()),"")</f>
        <v/>
      </c>
      <c r="AB256" s="978" t="str">
        <f aca="false">IFERROR(VLOOKUP($V256,AI:AP,8,FALSE()),"")</f>
        <v/>
      </c>
      <c r="AD256" s="1" t="str">
        <f aca="false">IF(AK256&lt;&gt;"",MAX(AD$3:AD255)+1,"")</f>
        <v/>
      </c>
      <c r="AE256" s="1" t="str">
        <f aca="false">IF(AL256&lt;&gt;"",MAX(AE$3:AE255)+1,"")</f>
        <v/>
      </c>
      <c r="AF256" s="1" t="str">
        <f aca="false">IF(AM256&lt;&gt;"",MAX(AF$3:AF255)+1,"")</f>
        <v/>
      </c>
      <c r="AG256" s="1" t="str">
        <f aca="false">IF(AN256&lt;&gt;"",MAX(AG$3:AG255)+1,"")</f>
        <v/>
      </c>
      <c r="AH256" s="1" t="str">
        <f aca="false">IF(AO256&lt;&gt;"",MAX(AH$3:AH255)+1,"")</f>
        <v/>
      </c>
      <c r="AI256" s="1" t="str">
        <f aca="false">IF(AP256&lt;&gt;"",MAX(AI$3:AI255)+1,"")</f>
        <v/>
      </c>
      <c r="AK256" s="1" t="str">
        <f aca="false">IF(C256="","",IF(COUNTIF($AK$3:AL255,C256)=0,C256,""))</f>
        <v/>
      </c>
      <c r="AL256" s="1" t="str">
        <f aca="false">IF(D256="","",IF($C256='Oneri di Urbanizzazione'!$E$49,IF(COUNTIF($AL$3:AL255,$D256)=0,$D256,""),""))</f>
        <v/>
      </c>
      <c r="AM256" s="1" t="str">
        <f aca="false">IF(E256="","",IF(AND($C256='Oneri di Urbanizzazione'!$E$49,$D256='Oneri di Urbanizzazione'!$E$51),IF(COUNTIF(AM$3:AM255,$E256)=0,$E256,""),""))</f>
        <v/>
      </c>
      <c r="AN256" s="1" t="str">
        <f aca="false">IF(F256="","",IF(AND($C256='Oneri di Urbanizzazione'!$E$49,$D256='Oneri di Urbanizzazione'!$E$51,$E256='Oneri di Urbanizzazione'!$E$53),IF(COUNTIF(AN$3:AN255,$F256)=0,$F256,""),""))</f>
        <v/>
      </c>
    </row>
    <row r="257" customFormat="false" ht="12.75" hidden="false" customHeight="false" outlineLevel="0" collapsed="false">
      <c r="V257" s="1" t="n">
        <f aca="false">+V256+1</f>
        <v>235</v>
      </c>
      <c r="W257" s="978" t="str">
        <f aca="false">IFERROR(VLOOKUP($V256,AD:AK,8,FALSE()),"")</f>
        <v/>
      </c>
      <c r="X257" s="978" t="str">
        <f aca="false">IFERROR(VLOOKUP($V257,AE:AL,8,FALSE()),"")</f>
        <v/>
      </c>
      <c r="Y257" s="978" t="str">
        <f aca="false">IFERROR(VLOOKUP($V257,AF:AM,8,FALSE()),"")</f>
        <v/>
      </c>
      <c r="Z257" s="978" t="str">
        <f aca="false">IFERROR(VLOOKUP($V257,AG:AN,8,FALSE()),"")</f>
        <v/>
      </c>
      <c r="AA257" s="978" t="str">
        <f aca="false">IFERROR(VLOOKUP($V257,AH:AO,8,FALSE()),"")</f>
        <v/>
      </c>
      <c r="AB257" s="978" t="str">
        <f aca="false">IFERROR(VLOOKUP($V257,AI:AP,8,FALSE()),"")</f>
        <v/>
      </c>
      <c r="AD257" s="1" t="str">
        <f aca="false">IF(AK257&lt;&gt;"",MAX(AD$3:AD256)+1,"")</f>
        <v/>
      </c>
      <c r="AE257" s="1" t="str">
        <f aca="false">IF(AL257&lt;&gt;"",MAX(AE$3:AE256)+1,"")</f>
        <v/>
      </c>
      <c r="AF257" s="1" t="str">
        <f aca="false">IF(AM257&lt;&gt;"",MAX(AF$3:AF256)+1,"")</f>
        <v/>
      </c>
      <c r="AG257" s="1" t="str">
        <f aca="false">IF(AN257&lt;&gt;"",MAX(AG$3:AG256)+1,"")</f>
        <v/>
      </c>
      <c r="AH257" s="1" t="str">
        <f aca="false">IF(AO257&lt;&gt;"",MAX(AH$3:AH256)+1,"")</f>
        <v/>
      </c>
      <c r="AI257" s="1" t="str">
        <f aca="false">IF(AP257&lt;&gt;"",MAX(AI$3:AI256)+1,"")</f>
        <v/>
      </c>
      <c r="AK257" s="1" t="str">
        <f aca="false">IF(C257="","",IF(COUNTIF($AK$3:AL256,C257)=0,C257,""))</f>
        <v/>
      </c>
      <c r="AL257" s="1" t="str">
        <f aca="false">IF(D257="","",IF($C257='Oneri di Urbanizzazione'!$E$49,IF(COUNTIF($AL$3:AL256,$D257)=0,$D257,""),""))</f>
        <v/>
      </c>
      <c r="AM257" s="1" t="str">
        <f aca="false">IF(E257="","",IF(AND($C257='Oneri di Urbanizzazione'!$E$49,$D257='Oneri di Urbanizzazione'!$E$51),IF(COUNTIF(AM$3:AM256,$E257)=0,$E257,""),""))</f>
        <v/>
      </c>
      <c r="AN257" s="1" t="str">
        <f aca="false">IF(F257="","",IF(AND($C257='Oneri di Urbanizzazione'!$E$49,$D257='Oneri di Urbanizzazione'!$E$51,$E257='Oneri di Urbanizzazione'!$E$53),IF(COUNTIF(AN$3:AN256,$F257)=0,$F257,""),""))</f>
        <v/>
      </c>
    </row>
    <row r="258" customFormat="false" ht="12.75" hidden="false" customHeight="false" outlineLevel="0" collapsed="false">
      <c r="V258" s="1" t="n">
        <f aca="false">+V257+1</f>
        <v>236</v>
      </c>
      <c r="W258" s="978" t="str">
        <f aca="false">IFERROR(VLOOKUP($V257,AD:AK,8,FALSE()),"")</f>
        <v/>
      </c>
      <c r="X258" s="978" t="str">
        <f aca="false">IFERROR(VLOOKUP($V258,AE:AL,8,FALSE()),"")</f>
        <v/>
      </c>
      <c r="Y258" s="978" t="str">
        <f aca="false">IFERROR(VLOOKUP($V258,AF:AM,8,FALSE()),"")</f>
        <v/>
      </c>
      <c r="Z258" s="978" t="str">
        <f aca="false">IFERROR(VLOOKUP($V258,AG:AN,8,FALSE()),"")</f>
        <v/>
      </c>
      <c r="AA258" s="978" t="str">
        <f aca="false">IFERROR(VLOOKUP($V258,AH:AO,8,FALSE()),"")</f>
        <v/>
      </c>
      <c r="AB258" s="978" t="str">
        <f aca="false">IFERROR(VLOOKUP($V258,AI:AP,8,FALSE()),"")</f>
        <v/>
      </c>
      <c r="AD258" s="1" t="str">
        <f aca="false">IF(AK258&lt;&gt;"",MAX(AD$3:AD257)+1,"")</f>
        <v/>
      </c>
      <c r="AE258" s="1" t="str">
        <f aca="false">IF(AL258&lt;&gt;"",MAX(AE$3:AE257)+1,"")</f>
        <v/>
      </c>
      <c r="AF258" s="1" t="str">
        <f aca="false">IF(AM258&lt;&gt;"",MAX(AF$3:AF257)+1,"")</f>
        <v/>
      </c>
      <c r="AG258" s="1" t="str">
        <f aca="false">IF(AN258&lt;&gt;"",MAX(AG$3:AG257)+1,"")</f>
        <v/>
      </c>
      <c r="AH258" s="1" t="str">
        <f aca="false">IF(AO258&lt;&gt;"",MAX(AH$3:AH257)+1,"")</f>
        <v/>
      </c>
      <c r="AI258" s="1" t="str">
        <f aca="false">IF(AP258&lt;&gt;"",MAX(AI$3:AI257)+1,"")</f>
        <v/>
      </c>
      <c r="AK258" s="1" t="str">
        <f aca="false">IF(C258="","",IF(COUNTIF($AK$3:AL257,C258)=0,C258,""))</f>
        <v/>
      </c>
      <c r="AL258" s="1" t="str">
        <f aca="false">IF(D258="","",IF($C258='Oneri di Urbanizzazione'!$E$49,IF(COUNTIF($AL$3:AL257,$D258)=0,$D258,""),""))</f>
        <v/>
      </c>
      <c r="AM258" s="1" t="str">
        <f aca="false">IF(E258="","",IF(AND($C258='Oneri di Urbanizzazione'!$E$49,$D258='Oneri di Urbanizzazione'!$E$51),IF(COUNTIF(AM$3:AM257,$E258)=0,$E258,""),""))</f>
        <v/>
      </c>
      <c r="AN258" s="1" t="str">
        <f aca="false">IF(F258="","",IF(AND($C258='Oneri di Urbanizzazione'!$E$49,$D258='Oneri di Urbanizzazione'!$E$51,$E258='Oneri di Urbanizzazione'!$E$53),IF(COUNTIF(AN$3:AN257,$F258)=0,$F258,""),""))</f>
        <v/>
      </c>
    </row>
    <row r="259" customFormat="false" ht="12.75" hidden="false" customHeight="false" outlineLevel="0" collapsed="false">
      <c r="V259" s="1" t="n">
        <f aca="false">+V258+1</f>
        <v>237</v>
      </c>
      <c r="W259" s="978" t="str">
        <f aca="false">IFERROR(VLOOKUP($V258,AD:AK,8,FALSE()),"")</f>
        <v/>
      </c>
      <c r="X259" s="978" t="str">
        <f aca="false">IFERROR(VLOOKUP($V259,AE:AL,8,FALSE()),"")</f>
        <v/>
      </c>
      <c r="Y259" s="978" t="str">
        <f aca="false">IFERROR(VLOOKUP($V259,AF:AM,8,FALSE()),"")</f>
        <v/>
      </c>
      <c r="Z259" s="978" t="str">
        <f aca="false">IFERROR(VLOOKUP($V259,AG:AN,8,FALSE()),"")</f>
        <v/>
      </c>
      <c r="AA259" s="978" t="str">
        <f aca="false">IFERROR(VLOOKUP($V259,AH:AO,8,FALSE()),"")</f>
        <v/>
      </c>
      <c r="AB259" s="978" t="str">
        <f aca="false">IFERROR(VLOOKUP($V259,AI:AP,8,FALSE()),"")</f>
        <v/>
      </c>
      <c r="AD259" s="1" t="str">
        <f aca="false">IF(AK259&lt;&gt;"",MAX(AD$3:AD258)+1,"")</f>
        <v/>
      </c>
      <c r="AE259" s="1" t="str">
        <f aca="false">IF(AL259&lt;&gt;"",MAX(AE$3:AE258)+1,"")</f>
        <v/>
      </c>
      <c r="AF259" s="1" t="str">
        <f aca="false">IF(AM259&lt;&gt;"",MAX(AF$3:AF258)+1,"")</f>
        <v/>
      </c>
      <c r="AG259" s="1" t="str">
        <f aca="false">IF(AN259&lt;&gt;"",MAX(AG$3:AG258)+1,"")</f>
        <v/>
      </c>
      <c r="AH259" s="1" t="str">
        <f aca="false">IF(AO259&lt;&gt;"",MAX(AH$3:AH258)+1,"")</f>
        <v/>
      </c>
      <c r="AI259" s="1" t="str">
        <f aca="false">IF(AP259&lt;&gt;"",MAX(AI$3:AI258)+1,"")</f>
        <v/>
      </c>
      <c r="AK259" s="1" t="str">
        <f aca="false">IF(C259="","",IF(COUNTIF($AK$3:AL258,C259)=0,C259,""))</f>
        <v/>
      </c>
      <c r="AL259" s="1" t="str">
        <f aca="false">IF(D259="","",IF($C259='Oneri di Urbanizzazione'!$E$49,IF(COUNTIF($AL$3:AL258,$D259)=0,$D259,""),""))</f>
        <v/>
      </c>
      <c r="AM259" s="1" t="str">
        <f aca="false">IF(E259="","",IF(AND($C259='Oneri di Urbanizzazione'!$E$49,$D259='Oneri di Urbanizzazione'!$E$51),IF(COUNTIF(AM$3:AM258,$E259)=0,$E259,""),""))</f>
        <v/>
      </c>
      <c r="AN259" s="1" t="str">
        <f aca="false">IF(F259="","",IF(AND($C259='Oneri di Urbanizzazione'!$E$49,$D259='Oneri di Urbanizzazione'!$E$51,$E259='Oneri di Urbanizzazione'!$E$53),IF(COUNTIF(AN$3:AN258,$F259)=0,$F259,""),""))</f>
        <v/>
      </c>
    </row>
    <row r="260" customFormat="false" ht="12.75" hidden="false" customHeight="false" outlineLevel="0" collapsed="false">
      <c r="V260" s="1" t="n">
        <f aca="false">+V259+1</f>
        <v>238</v>
      </c>
      <c r="W260" s="978" t="str">
        <f aca="false">IFERROR(VLOOKUP($V259,AD:AK,8,FALSE()),"")</f>
        <v/>
      </c>
      <c r="X260" s="978" t="str">
        <f aca="false">IFERROR(VLOOKUP($V260,AE:AL,8,FALSE()),"")</f>
        <v/>
      </c>
      <c r="Y260" s="978" t="str">
        <f aca="false">IFERROR(VLOOKUP($V260,AF:AM,8,FALSE()),"")</f>
        <v/>
      </c>
      <c r="Z260" s="978" t="str">
        <f aca="false">IFERROR(VLOOKUP($V260,AG:AN,8,FALSE()),"")</f>
        <v/>
      </c>
      <c r="AA260" s="978" t="str">
        <f aca="false">IFERROR(VLOOKUP($V260,AH:AO,8,FALSE()),"")</f>
        <v/>
      </c>
      <c r="AB260" s="978" t="str">
        <f aca="false">IFERROR(VLOOKUP($V260,AI:AP,8,FALSE()),"")</f>
        <v/>
      </c>
      <c r="AD260" s="1" t="str">
        <f aca="false">IF(AK260&lt;&gt;"",MAX(AD$3:AD259)+1,"")</f>
        <v/>
      </c>
      <c r="AE260" s="1" t="str">
        <f aca="false">IF(AL260&lt;&gt;"",MAX(AE$3:AE259)+1,"")</f>
        <v/>
      </c>
      <c r="AF260" s="1" t="str">
        <f aca="false">IF(AM260&lt;&gt;"",MAX(AF$3:AF259)+1,"")</f>
        <v/>
      </c>
      <c r="AG260" s="1" t="str">
        <f aca="false">IF(AN260&lt;&gt;"",MAX(AG$3:AG259)+1,"")</f>
        <v/>
      </c>
      <c r="AH260" s="1" t="str">
        <f aca="false">IF(AO260&lt;&gt;"",MAX(AH$3:AH259)+1,"")</f>
        <v/>
      </c>
      <c r="AI260" s="1" t="str">
        <f aca="false">IF(AP260&lt;&gt;"",MAX(AI$3:AI259)+1,"")</f>
        <v/>
      </c>
      <c r="AK260" s="1" t="str">
        <f aca="false">IF(C260="","",IF(COUNTIF($AK$3:AL259,C260)=0,C260,""))</f>
        <v/>
      </c>
      <c r="AL260" s="1" t="str">
        <f aca="false">IF(D260="","",IF($C260='Oneri di Urbanizzazione'!$E$49,IF(COUNTIF($AL$3:AL259,$D260)=0,$D260,""),""))</f>
        <v/>
      </c>
      <c r="AM260" s="1" t="str">
        <f aca="false">IF(E260="","",IF(AND($C260='Oneri di Urbanizzazione'!$E$49,$D260='Oneri di Urbanizzazione'!$E$51),IF(COUNTIF(AM$3:AM259,$E260)=0,$E260,""),""))</f>
        <v/>
      </c>
      <c r="AN260" s="1" t="str">
        <f aca="false">IF(F260="","",IF(AND($C260='Oneri di Urbanizzazione'!$E$49,$D260='Oneri di Urbanizzazione'!$E$51,$E260='Oneri di Urbanizzazione'!$E$53),IF(COUNTIF(AN$3:AN259,$F260)=0,$F260,""),""))</f>
        <v/>
      </c>
    </row>
    <row r="261" customFormat="false" ht="12.75" hidden="false" customHeight="false" outlineLevel="0" collapsed="false">
      <c r="V261" s="1" t="n">
        <f aca="false">+V260+1</f>
        <v>239</v>
      </c>
      <c r="W261" s="978" t="str">
        <f aca="false">IFERROR(VLOOKUP($V260,AD:AK,8,FALSE()),"")</f>
        <v/>
      </c>
      <c r="X261" s="978" t="str">
        <f aca="false">IFERROR(VLOOKUP($V261,AE:AL,8,FALSE()),"")</f>
        <v/>
      </c>
      <c r="Y261" s="978" t="str">
        <f aca="false">IFERROR(VLOOKUP($V261,AF:AM,8,FALSE()),"")</f>
        <v/>
      </c>
      <c r="Z261" s="978" t="str">
        <f aca="false">IFERROR(VLOOKUP($V261,AG:AN,8,FALSE()),"")</f>
        <v/>
      </c>
      <c r="AA261" s="978" t="str">
        <f aca="false">IFERROR(VLOOKUP($V261,AH:AO,8,FALSE()),"")</f>
        <v/>
      </c>
      <c r="AB261" s="978" t="str">
        <f aca="false">IFERROR(VLOOKUP($V261,AI:AP,8,FALSE()),"")</f>
        <v/>
      </c>
      <c r="AD261" s="1" t="str">
        <f aca="false">IF(AK261&lt;&gt;"",MAX(AD$3:AD260)+1,"")</f>
        <v/>
      </c>
      <c r="AE261" s="1" t="str">
        <f aca="false">IF(AL261&lt;&gt;"",MAX(AE$3:AE260)+1,"")</f>
        <v/>
      </c>
      <c r="AF261" s="1" t="str">
        <f aca="false">IF(AM261&lt;&gt;"",MAX(AF$3:AF260)+1,"")</f>
        <v/>
      </c>
      <c r="AG261" s="1" t="str">
        <f aca="false">IF(AN261&lt;&gt;"",MAX(AG$3:AG260)+1,"")</f>
        <v/>
      </c>
      <c r="AH261" s="1" t="str">
        <f aca="false">IF(AO261&lt;&gt;"",MAX(AH$3:AH260)+1,"")</f>
        <v/>
      </c>
      <c r="AI261" s="1" t="str">
        <f aca="false">IF(AP261&lt;&gt;"",MAX(AI$3:AI260)+1,"")</f>
        <v/>
      </c>
      <c r="AK261" s="1" t="str">
        <f aca="false">IF(C261="","",IF(COUNTIF($AK$3:AL260,C261)=0,C261,""))</f>
        <v/>
      </c>
      <c r="AL261" s="1" t="str">
        <f aca="false">IF(D261="","",IF($C261='Oneri di Urbanizzazione'!$E$49,IF(COUNTIF($AL$3:AL260,$D261)=0,$D261,""),""))</f>
        <v/>
      </c>
      <c r="AM261" s="1" t="str">
        <f aca="false">IF(E261="","",IF(AND($C261='Oneri di Urbanizzazione'!$E$49,$D261='Oneri di Urbanizzazione'!$E$51),IF(COUNTIF(AM$3:AM260,$E261)=0,$E261,""),""))</f>
        <v/>
      </c>
      <c r="AN261" s="1" t="str">
        <f aca="false">IF(F261="","",IF(AND($C261='Oneri di Urbanizzazione'!$E$49,$D261='Oneri di Urbanizzazione'!$E$51,$E261='Oneri di Urbanizzazione'!$E$53),IF(COUNTIF(AN$3:AN260,$F261)=0,$F261,""),""))</f>
        <v/>
      </c>
    </row>
    <row r="262" customFormat="false" ht="12.75" hidden="false" customHeight="false" outlineLevel="0" collapsed="false">
      <c r="V262" s="1" t="n">
        <f aca="false">+V261+1</f>
        <v>240</v>
      </c>
      <c r="W262" s="978" t="str">
        <f aca="false">IFERROR(VLOOKUP($V261,AD:AK,8,FALSE()),"")</f>
        <v/>
      </c>
      <c r="X262" s="978" t="str">
        <f aca="false">IFERROR(VLOOKUP($V262,AE:AL,8,FALSE()),"")</f>
        <v/>
      </c>
      <c r="Y262" s="978" t="str">
        <f aca="false">IFERROR(VLOOKUP($V262,AF:AM,8,FALSE()),"")</f>
        <v/>
      </c>
      <c r="Z262" s="978" t="str">
        <f aca="false">IFERROR(VLOOKUP($V262,AG:AN,8,FALSE()),"")</f>
        <v/>
      </c>
      <c r="AA262" s="978" t="str">
        <f aca="false">IFERROR(VLOOKUP($V262,AH:AO,8,FALSE()),"")</f>
        <v/>
      </c>
      <c r="AB262" s="978" t="str">
        <f aca="false">IFERROR(VLOOKUP($V262,AI:AP,8,FALSE()),"")</f>
        <v/>
      </c>
      <c r="AD262" s="1" t="str">
        <f aca="false">IF(AK262&lt;&gt;"",MAX(AD$3:AD261)+1,"")</f>
        <v/>
      </c>
      <c r="AE262" s="1" t="str">
        <f aca="false">IF(AL262&lt;&gt;"",MAX(AE$3:AE261)+1,"")</f>
        <v/>
      </c>
      <c r="AF262" s="1" t="str">
        <f aca="false">IF(AM262&lt;&gt;"",MAX(AF$3:AF261)+1,"")</f>
        <v/>
      </c>
      <c r="AG262" s="1" t="str">
        <f aca="false">IF(AN262&lt;&gt;"",MAX(AG$3:AG261)+1,"")</f>
        <v/>
      </c>
      <c r="AH262" s="1" t="str">
        <f aca="false">IF(AO262&lt;&gt;"",MAX(AH$3:AH261)+1,"")</f>
        <v/>
      </c>
      <c r="AI262" s="1" t="str">
        <f aca="false">IF(AP262&lt;&gt;"",MAX(AI$3:AI261)+1,"")</f>
        <v/>
      </c>
      <c r="AK262" s="1" t="str">
        <f aca="false">IF(C262="","",IF(COUNTIF($AK$3:AL261,C262)=0,C262,""))</f>
        <v/>
      </c>
      <c r="AL262" s="1" t="str">
        <f aca="false">IF(D262="","",IF($C262='Oneri di Urbanizzazione'!$E$49,IF(COUNTIF($AL$3:AL261,$D262)=0,$D262,""),""))</f>
        <v/>
      </c>
      <c r="AM262" s="1" t="str">
        <f aca="false">IF(E262="","",IF(AND($C262='Oneri di Urbanizzazione'!$E$49,$D262='Oneri di Urbanizzazione'!$E$51),IF(COUNTIF(AM$3:AM261,$E262)=0,$E262,""),""))</f>
        <v/>
      </c>
      <c r="AN262" s="1" t="str">
        <f aca="false">IF(F262="","",IF(AND($C262='Oneri di Urbanizzazione'!$E$49,$D262='Oneri di Urbanizzazione'!$E$51,$E262='Oneri di Urbanizzazione'!$E$53),IF(COUNTIF(AN$3:AN261,$F262)=0,$F262,""),""))</f>
        <v/>
      </c>
    </row>
    <row r="263" customFormat="false" ht="12.75" hidden="false" customHeight="false" outlineLevel="0" collapsed="false">
      <c r="V263" s="1" t="n">
        <f aca="false">+V262+1</f>
        <v>241</v>
      </c>
      <c r="W263" s="978" t="str">
        <f aca="false">IFERROR(VLOOKUP($V262,AD:AK,8,FALSE()),"")</f>
        <v/>
      </c>
      <c r="X263" s="978" t="str">
        <f aca="false">IFERROR(VLOOKUP($V263,AE:AL,8,FALSE()),"")</f>
        <v/>
      </c>
      <c r="Y263" s="978" t="str">
        <f aca="false">IFERROR(VLOOKUP($V263,AF:AM,8,FALSE()),"")</f>
        <v/>
      </c>
      <c r="Z263" s="978" t="str">
        <f aca="false">IFERROR(VLOOKUP($V263,AG:AN,8,FALSE()),"")</f>
        <v/>
      </c>
      <c r="AA263" s="978" t="str">
        <f aca="false">IFERROR(VLOOKUP($V263,AH:AO,8,FALSE()),"")</f>
        <v/>
      </c>
      <c r="AB263" s="978" t="str">
        <f aca="false">IFERROR(VLOOKUP($V263,AI:AP,8,FALSE()),"")</f>
        <v/>
      </c>
      <c r="AD263" s="1" t="str">
        <f aca="false">IF(AK263&lt;&gt;"",MAX(AD$3:AD262)+1,"")</f>
        <v/>
      </c>
      <c r="AE263" s="1" t="str">
        <f aca="false">IF(AL263&lt;&gt;"",MAX(AE$3:AE262)+1,"")</f>
        <v/>
      </c>
      <c r="AF263" s="1" t="str">
        <f aca="false">IF(AM263&lt;&gt;"",MAX(AF$3:AF262)+1,"")</f>
        <v/>
      </c>
      <c r="AG263" s="1" t="str">
        <f aca="false">IF(AN263&lt;&gt;"",MAX(AG$3:AG262)+1,"")</f>
        <v/>
      </c>
      <c r="AH263" s="1" t="str">
        <f aca="false">IF(AO263&lt;&gt;"",MAX(AH$3:AH262)+1,"")</f>
        <v/>
      </c>
      <c r="AI263" s="1" t="str">
        <f aca="false">IF(AP263&lt;&gt;"",MAX(AI$3:AI262)+1,"")</f>
        <v/>
      </c>
      <c r="AK263" s="1" t="str">
        <f aca="false">IF(C263="","",IF(COUNTIF($AK$3:AL262,C263)=0,C263,""))</f>
        <v/>
      </c>
      <c r="AL263" s="1" t="str">
        <f aca="false">IF(D263="","",IF($C263='Oneri di Urbanizzazione'!$E$49,IF(COUNTIF($AL$3:AL262,$D263)=0,$D263,""),""))</f>
        <v/>
      </c>
      <c r="AM263" s="1" t="str">
        <f aca="false">IF(E263="","",IF(AND($C263='Oneri di Urbanizzazione'!$E$49,$D263='Oneri di Urbanizzazione'!$E$51),IF(COUNTIF(AM$3:AM262,$E263)=0,$E263,""),""))</f>
        <v/>
      </c>
      <c r="AN263" s="1" t="str">
        <f aca="false">IF(F263="","",IF(AND($C263='Oneri di Urbanizzazione'!$E$49,$D263='Oneri di Urbanizzazione'!$E$51,$E263='Oneri di Urbanizzazione'!$E$53),IF(COUNTIF(AN$3:AN262,$F263)=0,$F263,""),""))</f>
        <v/>
      </c>
    </row>
    <row r="264" customFormat="false" ht="12.75" hidden="false" customHeight="false" outlineLevel="0" collapsed="false">
      <c r="V264" s="1" t="n">
        <f aca="false">+V263+1</f>
        <v>242</v>
      </c>
      <c r="W264" s="978" t="str">
        <f aca="false">IFERROR(VLOOKUP($V263,AD:AK,8,FALSE()),"")</f>
        <v/>
      </c>
      <c r="X264" s="978" t="str">
        <f aca="false">IFERROR(VLOOKUP($V264,AE:AL,8,FALSE()),"")</f>
        <v/>
      </c>
      <c r="Y264" s="978" t="str">
        <f aca="false">IFERROR(VLOOKUP($V264,AF:AM,8,FALSE()),"")</f>
        <v/>
      </c>
      <c r="Z264" s="978" t="str">
        <f aca="false">IFERROR(VLOOKUP($V264,AG:AN,8,FALSE()),"")</f>
        <v/>
      </c>
      <c r="AA264" s="978" t="str">
        <f aca="false">IFERROR(VLOOKUP($V264,AH:AO,8,FALSE()),"")</f>
        <v/>
      </c>
      <c r="AB264" s="978" t="str">
        <f aca="false">IFERROR(VLOOKUP($V264,AI:AP,8,FALSE()),"")</f>
        <v/>
      </c>
      <c r="AD264" s="1" t="str">
        <f aca="false">IF(AK264&lt;&gt;"",MAX(AD$3:AD263)+1,"")</f>
        <v/>
      </c>
      <c r="AE264" s="1" t="str">
        <f aca="false">IF(AL264&lt;&gt;"",MAX(AE$3:AE263)+1,"")</f>
        <v/>
      </c>
      <c r="AF264" s="1" t="str">
        <f aca="false">IF(AM264&lt;&gt;"",MAX(AF$3:AF263)+1,"")</f>
        <v/>
      </c>
      <c r="AG264" s="1" t="str">
        <f aca="false">IF(AN264&lt;&gt;"",MAX(AG$3:AG263)+1,"")</f>
        <v/>
      </c>
      <c r="AH264" s="1" t="str">
        <f aca="false">IF(AO264&lt;&gt;"",MAX(AH$3:AH263)+1,"")</f>
        <v/>
      </c>
      <c r="AI264" s="1" t="str">
        <f aca="false">IF(AP264&lt;&gt;"",MAX(AI$3:AI263)+1,"")</f>
        <v/>
      </c>
      <c r="AK264" s="1" t="str">
        <f aca="false">IF(C264="","",IF(COUNTIF($AK$3:AL263,C264)=0,C264,""))</f>
        <v/>
      </c>
      <c r="AL264" s="1" t="str">
        <f aca="false">IF(D264="","",IF($C264='Oneri di Urbanizzazione'!$E$49,IF(COUNTIF($AL$3:AL263,$D264)=0,$D264,""),""))</f>
        <v/>
      </c>
      <c r="AM264" s="1" t="str">
        <f aca="false">IF(E264="","",IF(AND($C264='Oneri di Urbanizzazione'!$E$49,$D264='Oneri di Urbanizzazione'!$E$51),IF(COUNTIF(AM$3:AM263,$E264)=0,$E264,""),""))</f>
        <v/>
      </c>
      <c r="AN264" s="1" t="str">
        <f aca="false">IF(F264="","",IF(AND($C264='Oneri di Urbanizzazione'!$E$49,$D264='Oneri di Urbanizzazione'!$E$51,$E264='Oneri di Urbanizzazione'!$E$53),IF(COUNTIF(AN$3:AN263,$F264)=0,$F264,""),""))</f>
        <v/>
      </c>
    </row>
    <row r="265" customFormat="false" ht="12.75" hidden="false" customHeight="false" outlineLevel="0" collapsed="false">
      <c r="V265" s="1" t="n">
        <f aca="false">+V264+1</f>
        <v>243</v>
      </c>
      <c r="W265" s="978" t="str">
        <f aca="false">IFERROR(VLOOKUP($V264,AD:AK,8,FALSE()),"")</f>
        <v/>
      </c>
      <c r="X265" s="978" t="str">
        <f aca="false">IFERROR(VLOOKUP($V265,AE:AL,8,FALSE()),"")</f>
        <v/>
      </c>
      <c r="Y265" s="978" t="str">
        <f aca="false">IFERROR(VLOOKUP($V265,AF:AM,8,FALSE()),"")</f>
        <v/>
      </c>
      <c r="Z265" s="978" t="str">
        <f aca="false">IFERROR(VLOOKUP($V265,AG:AN,8,FALSE()),"")</f>
        <v/>
      </c>
      <c r="AA265" s="978" t="str">
        <f aca="false">IFERROR(VLOOKUP($V265,AH:AO,8,FALSE()),"")</f>
        <v/>
      </c>
      <c r="AB265" s="978" t="str">
        <f aca="false">IFERROR(VLOOKUP($V265,AI:AP,8,FALSE()),"")</f>
        <v/>
      </c>
      <c r="AD265" s="1" t="str">
        <f aca="false">IF(AK265&lt;&gt;"",MAX(AD$3:AD264)+1,"")</f>
        <v/>
      </c>
      <c r="AE265" s="1" t="str">
        <f aca="false">IF(AL265&lt;&gt;"",MAX(AE$3:AE264)+1,"")</f>
        <v/>
      </c>
      <c r="AF265" s="1" t="str">
        <f aca="false">IF(AM265&lt;&gt;"",MAX(AF$3:AF264)+1,"")</f>
        <v/>
      </c>
      <c r="AG265" s="1" t="str">
        <f aca="false">IF(AN265&lt;&gt;"",MAX(AG$3:AG264)+1,"")</f>
        <v/>
      </c>
      <c r="AH265" s="1" t="str">
        <f aca="false">IF(AO265&lt;&gt;"",MAX(AH$3:AH264)+1,"")</f>
        <v/>
      </c>
      <c r="AI265" s="1" t="str">
        <f aca="false">IF(AP265&lt;&gt;"",MAX(AI$3:AI264)+1,"")</f>
        <v/>
      </c>
      <c r="AK265" s="1" t="str">
        <f aca="false">IF(C265="","",IF(COUNTIF($AK$3:AL264,C265)=0,C265,""))</f>
        <v/>
      </c>
      <c r="AL265" s="1" t="str">
        <f aca="false">IF(D265="","",IF($C265='Oneri di Urbanizzazione'!$E$49,IF(COUNTIF($AL$3:AL264,$D265)=0,$D265,""),""))</f>
        <v/>
      </c>
      <c r="AM265" s="1" t="str">
        <f aca="false">IF(E265="","",IF(AND($C265='Oneri di Urbanizzazione'!$E$49,$D265='Oneri di Urbanizzazione'!$E$51),IF(COUNTIF(AM$3:AM264,$E265)=0,$E265,""),""))</f>
        <v/>
      </c>
      <c r="AN265" s="1" t="str">
        <f aca="false">IF(F265="","",IF(AND($C265='Oneri di Urbanizzazione'!$E$49,$D265='Oneri di Urbanizzazione'!$E$51,$E265='Oneri di Urbanizzazione'!$E$53),IF(COUNTIF(AN$3:AN264,$F265)=0,$F265,""),""))</f>
        <v/>
      </c>
    </row>
    <row r="266" customFormat="false" ht="12.75" hidden="false" customHeight="false" outlineLevel="0" collapsed="false">
      <c r="V266" s="1" t="n">
        <f aca="false">+V265+1</f>
        <v>244</v>
      </c>
      <c r="W266" s="978" t="str">
        <f aca="false">IFERROR(VLOOKUP($V265,AD:AK,8,FALSE()),"")</f>
        <v/>
      </c>
      <c r="X266" s="978" t="str">
        <f aca="false">IFERROR(VLOOKUP($V266,AE:AL,8,FALSE()),"")</f>
        <v/>
      </c>
      <c r="Y266" s="978" t="str">
        <f aca="false">IFERROR(VLOOKUP($V266,AF:AM,8,FALSE()),"")</f>
        <v/>
      </c>
      <c r="Z266" s="978" t="str">
        <f aca="false">IFERROR(VLOOKUP($V266,AG:AN,8,FALSE()),"")</f>
        <v/>
      </c>
      <c r="AA266" s="978" t="str">
        <f aca="false">IFERROR(VLOOKUP($V266,AH:AO,8,FALSE()),"")</f>
        <v/>
      </c>
      <c r="AB266" s="978" t="str">
        <f aca="false">IFERROR(VLOOKUP($V266,AI:AP,8,FALSE()),"")</f>
        <v/>
      </c>
      <c r="AD266" s="1" t="str">
        <f aca="false">IF(AK266&lt;&gt;"",MAX(AD$3:AD265)+1,"")</f>
        <v/>
      </c>
      <c r="AE266" s="1" t="str">
        <f aca="false">IF(AL266&lt;&gt;"",MAX(AE$3:AE265)+1,"")</f>
        <v/>
      </c>
      <c r="AF266" s="1" t="str">
        <f aca="false">IF(AM266&lt;&gt;"",MAX(AF$3:AF265)+1,"")</f>
        <v/>
      </c>
      <c r="AG266" s="1" t="str">
        <f aca="false">IF(AN266&lt;&gt;"",MAX(AG$3:AG265)+1,"")</f>
        <v/>
      </c>
      <c r="AH266" s="1" t="str">
        <f aca="false">IF(AO266&lt;&gt;"",MAX(AH$3:AH265)+1,"")</f>
        <v/>
      </c>
      <c r="AI266" s="1" t="str">
        <f aca="false">IF(AP266&lt;&gt;"",MAX(AI$3:AI265)+1,"")</f>
        <v/>
      </c>
      <c r="AK266" s="1" t="str">
        <f aca="false">IF(C266="","",IF(COUNTIF($AK$3:AL265,C266)=0,C266,""))</f>
        <v/>
      </c>
      <c r="AL266" s="1" t="str">
        <f aca="false">IF(D266="","",IF($C266='Oneri di Urbanizzazione'!$E$49,IF(COUNTIF($AL$3:AL265,$D266)=0,$D266,""),""))</f>
        <v/>
      </c>
      <c r="AM266" s="1" t="str">
        <f aca="false">IF(E266="","",IF(AND($C266='Oneri di Urbanizzazione'!$E$49,$D266='Oneri di Urbanizzazione'!$E$51),IF(COUNTIF(AM$3:AM265,$E266)=0,$E266,""),""))</f>
        <v/>
      </c>
      <c r="AN266" s="1" t="str">
        <f aca="false">IF(F266="","",IF(AND($C266='Oneri di Urbanizzazione'!$E$49,$D266='Oneri di Urbanizzazione'!$E$51,$E266='Oneri di Urbanizzazione'!$E$53),IF(COUNTIF(AN$3:AN265,$F266)=0,$F266,""),""))</f>
        <v/>
      </c>
    </row>
    <row r="267" customFormat="false" ht="12.75" hidden="false" customHeight="false" outlineLevel="0" collapsed="false">
      <c r="V267" s="1" t="n">
        <f aca="false">+V266+1</f>
        <v>245</v>
      </c>
      <c r="W267" s="978" t="str">
        <f aca="false">IFERROR(VLOOKUP($V266,AD:AK,8,FALSE()),"")</f>
        <v/>
      </c>
      <c r="X267" s="978" t="str">
        <f aca="false">IFERROR(VLOOKUP($V267,AE:AL,8,FALSE()),"")</f>
        <v/>
      </c>
      <c r="Y267" s="978" t="str">
        <f aca="false">IFERROR(VLOOKUP($V267,AF:AM,8,FALSE()),"")</f>
        <v/>
      </c>
      <c r="Z267" s="978" t="str">
        <f aca="false">IFERROR(VLOOKUP($V267,AG:AN,8,FALSE()),"")</f>
        <v/>
      </c>
      <c r="AA267" s="978" t="str">
        <f aca="false">IFERROR(VLOOKUP($V267,AH:AO,8,FALSE()),"")</f>
        <v/>
      </c>
      <c r="AB267" s="978" t="str">
        <f aca="false">IFERROR(VLOOKUP($V267,AI:AP,8,FALSE()),"")</f>
        <v/>
      </c>
      <c r="AD267" s="1" t="str">
        <f aca="false">IF(AK267&lt;&gt;"",MAX(AD$3:AD266)+1,"")</f>
        <v/>
      </c>
      <c r="AE267" s="1" t="str">
        <f aca="false">IF(AL267&lt;&gt;"",MAX(AE$3:AE266)+1,"")</f>
        <v/>
      </c>
      <c r="AF267" s="1" t="str">
        <f aca="false">IF(AM267&lt;&gt;"",MAX(AF$3:AF266)+1,"")</f>
        <v/>
      </c>
      <c r="AG267" s="1" t="str">
        <f aca="false">IF(AN267&lt;&gt;"",MAX(AG$3:AG266)+1,"")</f>
        <v/>
      </c>
      <c r="AH267" s="1" t="str">
        <f aca="false">IF(AO267&lt;&gt;"",MAX(AH$3:AH266)+1,"")</f>
        <v/>
      </c>
      <c r="AI267" s="1" t="str">
        <f aca="false">IF(AP267&lt;&gt;"",MAX(AI$3:AI266)+1,"")</f>
        <v/>
      </c>
      <c r="AK267" s="1" t="str">
        <f aca="false">IF(C267="","",IF(COUNTIF($AK$3:AL266,C267)=0,C267,""))</f>
        <v/>
      </c>
      <c r="AL267" s="1" t="str">
        <f aca="false">IF(D267="","",IF($C267='Oneri di Urbanizzazione'!$E$49,IF(COUNTIF($AL$3:AL266,$D267)=0,$D267,""),""))</f>
        <v/>
      </c>
      <c r="AM267" s="1" t="str">
        <f aca="false">IF(E267="","",IF(AND($C267='Oneri di Urbanizzazione'!$E$49,$D267='Oneri di Urbanizzazione'!$E$51),IF(COUNTIF(AM$3:AM266,$E267)=0,$E267,""),""))</f>
        <v/>
      </c>
      <c r="AN267" s="1" t="str">
        <f aca="false">IF(F267="","",IF(AND($C267='Oneri di Urbanizzazione'!$E$49,$D267='Oneri di Urbanizzazione'!$E$51,$E267='Oneri di Urbanizzazione'!$E$53),IF(COUNTIF(AN$3:AN266,$F267)=0,$F267,""),""))</f>
        <v/>
      </c>
    </row>
    <row r="268" customFormat="false" ht="12.75" hidden="false" customHeight="false" outlineLevel="0" collapsed="false">
      <c r="V268" s="1" t="n">
        <f aca="false">+V267+1</f>
        <v>246</v>
      </c>
      <c r="W268" s="978" t="str">
        <f aca="false">IFERROR(VLOOKUP($V267,AD:AK,8,FALSE()),"")</f>
        <v/>
      </c>
      <c r="X268" s="978" t="str">
        <f aca="false">IFERROR(VLOOKUP($V268,AE:AL,8,FALSE()),"")</f>
        <v/>
      </c>
      <c r="Y268" s="978" t="str">
        <f aca="false">IFERROR(VLOOKUP($V268,AF:AM,8,FALSE()),"")</f>
        <v/>
      </c>
      <c r="Z268" s="978" t="str">
        <f aca="false">IFERROR(VLOOKUP($V268,AG:AN,8,FALSE()),"")</f>
        <v/>
      </c>
      <c r="AA268" s="978" t="str">
        <f aca="false">IFERROR(VLOOKUP($V268,AH:AO,8,FALSE()),"")</f>
        <v/>
      </c>
      <c r="AB268" s="978" t="str">
        <f aca="false">IFERROR(VLOOKUP($V268,AI:AP,8,FALSE()),"")</f>
        <v/>
      </c>
      <c r="AD268" s="1" t="str">
        <f aca="false">IF(AK268&lt;&gt;"",MAX(AD$3:AD267)+1,"")</f>
        <v/>
      </c>
      <c r="AE268" s="1" t="str">
        <f aca="false">IF(AL268&lt;&gt;"",MAX(AE$3:AE267)+1,"")</f>
        <v/>
      </c>
      <c r="AF268" s="1" t="str">
        <f aca="false">IF(AM268&lt;&gt;"",MAX(AF$3:AF267)+1,"")</f>
        <v/>
      </c>
      <c r="AG268" s="1" t="str">
        <f aca="false">IF(AN268&lt;&gt;"",MAX(AG$3:AG267)+1,"")</f>
        <v/>
      </c>
      <c r="AH268" s="1" t="str">
        <f aca="false">IF(AO268&lt;&gt;"",MAX(AH$3:AH267)+1,"")</f>
        <v/>
      </c>
      <c r="AI268" s="1" t="str">
        <f aca="false">IF(AP268&lt;&gt;"",MAX(AI$3:AI267)+1,"")</f>
        <v/>
      </c>
      <c r="AK268" s="1" t="str">
        <f aca="false">IF(C268="","",IF(COUNTIF($AK$3:AL267,C268)=0,C268,""))</f>
        <v/>
      </c>
      <c r="AL268" s="1" t="str">
        <f aca="false">IF(D268="","",IF($C268='Oneri di Urbanizzazione'!$E$49,IF(COUNTIF($AL$3:AL267,$D268)=0,$D268,""),""))</f>
        <v/>
      </c>
      <c r="AM268" s="1" t="str">
        <f aca="false">IF(E268="","",IF(AND($C268='Oneri di Urbanizzazione'!$E$49,$D268='Oneri di Urbanizzazione'!$E$51),IF(COUNTIF(AM$3:AM267,$E268)=0,$E268,""),""))</f>
        <v/>
      </c>
      <c r="AN268" s="1" t="str">
        <f aca="false">IF(F268="","",IF(AND($C268='Oneri di Urbanizzazione'!$E$49,$D268='Oneri di Urbanizzazione'!$E$51,$E268='Oneri di Urbanizzazione'!$E$53),IF(COUNTIF(AN$3:AN267,$F268)=0,$F268,""),""))</f>
        <v/>
      </c>
    </row>
    <row r="269" customFormat="false" ht="12.75" hidden="false" customHeight="false" outlineLevel="0" collapsed="false">
      <c r="V269" s="1" t="n">
        <f aca="false">+V268+1</f>
        <v>247</v>
      </c>
      <c r="W269" s="978" t="str">
        <f aca="false">IFERROR(VLOOKUP($V268,AD:AK,8,FALSE()),"")</f>
        <v/>
      </c>
      <c r="X269" s="978" t="str">
        <f aca="false">IFERROR(VLOOKUP($V269,AE:AL,8,FALSE()),"")</f>
        <v/>
      </c>
      <c r="Y269" s="978" t="str">
        <f aca="false">IFERROR(VLOOKUP($V269,AF:AM,8,FALSE()),"")</f>
        <v/>
      </c>
      <c r="Z269" s="978" t="str">
        <f aca="false">IFERROR(VLOOKUP($V269,AG:AN,8,FALSE()),"")</f>
        <v/>
      </c>
      <c r="AA269" s="978" t="str">
        <f aca="false">IFERROR(VLOOKUP($V269,AH:AO,8,FALSE()),"")</f>
        <v/>
      </c>
      <c r="AB269" s="978" t="str">
        <f aca="false">IFERROR(VLOOKUP($V269,AI:AP,8,FALSE()),"")</f>
        <v/>
      </c>
      <c r="AD269" s="1" t="str">
        <f aca="false">IF(AK269&lt;&gt;"",MAX(AD$3:AD268)+1,"")</f>
        <v/>
      </c>
      <c r="AE269" s="1" t="str">
        <f aca="false">IF(AL269&lt;&gt;"",MAX(AE$3:AE268)+1,"")</f>
        <v/>
      </c>
      <c r="AF269" s="1" t="str">
        <f aca="false">IF(AM269&lt;&gt;"",MAX(AF$3:AF268)+1,"")</f>
        <v/>
      </c>
      <c r="AG269" s="1" t="str">
        <f aca="false">IF(AN269&lt;&gt;"",MAX(AG$3:AG268)+1,"")</f>
        <v/>
      </c>
      <c r="AH269" s="1" t="str">
        <f aca="false">IF(AO269&lt;&gt;"",MAX(AH$3:AH268)+1,"")</f>
        <v/>
      </c>
      <c r="AI269" s="1" t="str">
        <f aca="false">IF(AP269&lt;&gt;"",MAX(AI$3:AI268)+1,"")</f>
        <v/>
      </c>
      <c r="AK269" s="1" t="str">
        <f aca="false">IF(C269="","",IF(COUNTIF($AK$3:AL268,C269)=0,C269,""))</f>
        <v/>
      </c>
      <c r="AL269" s="1" t="str">
        <f aca="false">IF(D269="","",IF($C269='Oneri di Urbanizzazione'!$E$49,IF(COUNTIF($AL$3:AL268,$D269)=0,$D269,""),""))</f>
        <v/>
      </c>
      <c r="AM269" s="1" t="str">
        <f aca="false">IF(E269="","",IF(AND($C269='Oneri di Urbanizzazione'!$E$49,$D269='Oneri di Urbanizzazione'!$E$51),IF(COUNTIF(AM$3:AM268,$E269)=0,$E269,""),""))</f>
        <v/>
      </c>
      <c r="AN269" s="1" t="str">
        <f aca="false">IF(F269="","",IF(AND($C269='Oneri di Urbanizzazione'!$E$49,$D269='Oneri di Urbanizzazione'!$E$51,$E269='Oneri di Urbanizzazione'!$E$53),IF(COUNTIF(AN$3:AN268,$F269)=0,$F269,""),""))</f>
        <v/>
      </c>
    </row>
    <row r="270" customFormat="false" ht="12.75" hidden="false" customHeight="false" outlineLevel="0" collapsed="false">
      <c r="V270" s="1" t="n">
        <f aca="false">+V269+1</f>
        <v>248</v>
      </c>
      <c r="W270" s="978" t="str">
        <f aca="false">IFERROR(VLOOKUP($V269,AD:AK,8,FALSE()),"")</f>
        <v/>
      </c>
      <c r="X270" s="978" t="str">
        <f aca="false">IFERROR(VLOOKUP($V270,AE:AL,8,FALSE()),"")</f>
        <v/>
      </c>
      <c r="Y270" s="978" t="str">
        <f aca="false">IFERROR(VLOOKUP($V270,AF:AM,8,FALSE()),"")</f>
        <v/>
      </c>
      <c r="Z270" s="978" t="str">
        <f aca="false">IFERROR(VLOOKUP($V270,AG:AN,8,FALSE()),"")</f>
        <v/>
      </c>
      <c r="AA270" s="978" t="str">
        <f aca="false">IFERROR(VLOOKUP($V270,AH:AO,8,FALSE()),"")</f>
        <v/>
      </c>
      <c r="AB270" s="978" t="str">
        <f aca="false">IFERROR(VLOOKUP($V270,AI:AP,8,FALSE()),"")</f>
        <v/>
      </c>
      <c r="AD270" s="1" t="str">
        <f aca="false">IF(AK270&lt;&gt;"",MAX(AD$3:AD269)+1,"")</f>
        <v/>
      </c>
      <c r="AE270" s="1" t="str">
        <f aca="false">IF(AL270&lt;&gt;"",MAX(AE$3:AE269)+1,"")</f>
        <v/>
      </c>
      <c r="AF270" s="1" t="str">
        <f aca="false">IF(AM270&lt;&gt;"",MAX(AF$3:AF269)+1,"")</f>
        <v/>
      </c>
      <c r="AG270" s="1" t="str">
        <f aca="false">IF(AN270&lt;&gt;"",MAX(AG$3:AG269)+1,"")</f>
        <v/>
      </c>
      <c r="AH270" s="1" t="str">
        <f aca="false">IF(AO270&lt;&gt;"",MAX(AH$3:AH269)+1,"")</f>
        <v/>
      </c>
      <c r="AI270" s="1" t="str">
        <f aca="false">IF(AP270&lt;&gt;"",MAX(AI$3:AI269)+1,"")</f>
        <v/>
      </c>
      <c r="AK270" s="1" t="str">
        <f aca="false">IF(C270="","",IF(COUNTIF($AK$3:AL269,C270)=0,C270,""))</f>
        <v/>
      </c>
      <c r="AL270" s="1" t="str">
        <f aca="false">IF(D270="","",IF($C270='Oneri di Urbanizzazione'!$E$49,IF(COUNTIF($AL$3:AL269,$D270)=0,$D270,""),""))</f>
        <v/>
      </c>
      <c r="AM270" s="1" t="str">
        <f aca="false">IF(E270="","",IF(AND($C270='Oneri di Urbanizzazione'!$E$49,$D270='Oneri di Urbanizzazione'!$E$51),IF(COUNTIF(AM$3:AM269,$E270)=0,$E270,""),""))</f>
        <v/>
      </c>
      <c r="AN270" s="1" t="str">
        <f aca="false">IF(F270="","",IF(AND($C270='Oneri di Urbanizzazione'!$E$49,$D270='Oneri di Urbanizzazione'!$E$51,$E270='Oneri di Urbanizzazione'!$E$53),IF(COUNTIF(AN$3:AN269,$F270)=0,$F270,""),""))</f>
        <v/>
      </c>
    </row>
    <row r="271" customFormat="false" ht="12.75" hidden="false" customHeight="false" outlineLevel="0" collapsed="false">
      <c r="V271" s="1" t="n">
        <f aca="false">+V270+1</f>
        <v>249</v>
      </c>
      <c r="W271" s="978" t="str">
        <f aca="false">IFERROR(VLOOKUP($V270,AD:AK,8,FALSE()),"")</f>
        <v/>
      </c>
      <c r="X271" s="978" t="str">
        <f aca="false">IFERROR(VLOOKUP($V271,AE:AL,8,FALSE()),"")</f>
        <v/>
      </c>
      <c r="Y271" s="978" t="str">
        <f aca="false">IFERROR(VLOOKUP($V271,AF:AM,8,FALSE()),"")</f>
        <v/>
      </c>
      <c r="Z271" s="978" t="str">
        <f aca="false">IFERROR(VLOOKUP($V271,AG:AN,8,FALSE()),"")</f>
        <v/>
      </c>
      <c r="AA271" s="978" t="str">
        <f aca="false">IFERROR(VLOOKUP($V271,AH:AO,8,FALSE()),"")</f>
        <v/>
      </c>
      <c r="AB271" s="978" t="str">
        <f aca="false">IFERROR(VLOOKUP($V271,AI:AP,8,FALSE()),"")</f>
        <v/>
      </c>
      <c r="AD271" s="1" t="str">
        <f aca="false">IF(AK271&lt;&gt;"",MAX(AD$3:AD270)+1,"")</f>
        <v/>
      </c>
      <c r="AE271" s="1" t="str">
        <f aca="false">IF(AL271&lt;&gt;"",MAX(AE$3:AE270)+1,"")</f>
        <v/>
      </c>
      <c r="AF271" s="1" t="str">
        <f aca="false">IF(AM271&lt;&gt;"",MAX(AF$3:AF270)+1,"")</f>
        <v/>
      </c>
      <c r="AG271" s="1" t="str">
        <f aca="false">IF(AN271&lt;&gt;"",MAX(AG$3:AG270)+1,"")</f>
        <v/>
      </c>
      <c r="AH271" s="1" t="str">
        <f aca="false">IF(AO271&lt;&gt;"",MAX(AH$3:AH270)+1,"")</f>
        <v/>
      </c>
      <c r="AI271" s="1" t="str">
        <f aca="false">IF(AP271&lt;&gt;"",MAX(AI$3:AI270)+1,"")</f>
        <v/>
      </c>
      <c r="AK271" s="1" t="str">
        <f aca="false">IF(C271="","",IF(COUNTIF($AK$3:AL270,C271)=0,C271,""))</f>
        <v/>
      </c>
      <c r="AL271" s="1" t="str">
        <f aca="false">IF(D271="","",IF($C271='Oneri di Urbanizzazione'!$E$49,IF(COUNTIF($AL$3:AL270,$D271)=0,$D271,""),""))</f>
        <v/>
      </c>
      <c r="AM271" s="1" t="str">
        <f aca="false">IF(E271="","",IF(AND($C271='Oneri di Urbanizzazione'!$E$49,$D271='Oneri di Urbanizzazione'!$E$51),IF(COUNTIF(AM$3:AM270,$E271)=0,$E271,""),""))</f>
        <v/>
      </c>
      <c r="AN271" s="1" t="str">
        <f aca="false">IF(F271="","",IF(AND($C271='Oneri di Urbanizzazione'!$E$49,$D271='Oneri di Urbanizzazione'!$E$51,$E271='Oneri di Urbanizzazione'!$E$53),IF(COUNTIF(AN$3:AN270,$F271)=0,$F271,""),""))</f>
        <v/>
      </c>
    </row>
    <row r="272" customFormat="false" ht="12.75" hidden="false" customHeight="false" outlineLevel="0" collapsed="false">
      <c r="V272" s="1" t="n">
        <f aca="false">+V271+1</f>
        <v>250</v>
      </c>
      <c r="W272" s="978" t="str">
        <f aca="false">IFERROR(VLOOKUP($V271,AD:AK,8,FALSE()),"")</f>
        <v/>
      </c>
      <c r="X272" s="978" t="str">
        <f aca="false">IFERROR(VLOOKUP($V272,AE:AL,8,FALSE()),"")</f>
        <v/>
      </c>
      <c r="Y272" s="978" t="str">
        <f aca="false">IFERROR(VLOOKUP($V272,AF:AM,8,FALSE()),"")</f>
        <v/>
      </c>
      <c r="Z272" s="978" t="str">
        <f aca="false">IFERROR(VLOOKUP($V272,AG:AN,8,FALSE()),"")</f>
        <v/>
      </c>
      <c r="AA272" s="978" t="str">
        <f aca="false">IFERROR(VLOOKUP($V272,AH:AO,8,FALSE()),"")</f>
        <v/>
      </c>
      <c r="AB272" s="978" t="str">
        <f aca="false">IFERROR(VLOOKUP($V272,AI:AP,8,FALSE()),"")</f>
        <v/>
      </c>
      <c r="AD272" s="1" t="str">
        <f aca="false">IF(AK272&lt;&gt;"",MAX(AD$3:AD271)+1,"")</f>
        <v/>
      </c>
      <c r="AE272" s="1" t="str">
        <f aca="false">IF(AL272&lt;&gt;"",MAX(AE$3:AE271)+1,"")</f>
        <v/>
      </c>
      <c r="AF272" s="1" t="str">
        <f aca="false">IF(AM272&lt;&gt;"",MAX(AF$3:AF271)+1,"")</f>
        <v/>
      </c>
      <c r="AG272" s="1" t="str">
        <f aca="false">IF(AN272&lt;&gt;"",MAX(AG$3:AG271)+1,"")</f>
        <v/>
      </c>
      <c r="AH272" s="1" t="str">
        <f aca="false">IF(AO272&lt;&gt;"",MAX(AH$3:AH271)+1,"")</f>
        <v/>
      </c>
      <c r="AI272" s="1" t="str">
        <f aca="false">IF(AP272&lt;&gt;"",MAX(AI$3:AI271)+1,"")</f>
        <v/>
      </c>
      <c r="AK272" s="1" t="str">
        <f aca="false">IF(C272="","",IF(COUNTIF($AK$3:AL271,C272)=0,C272,""))</f>
        <v/>
      </c>
      <c r="AL272" s="1" t="str">
        <f aca="false">IF(D272="","",IF($C272='Oneri di Urbanizzazione'!$E$49,IF(COUNTIF($AL$3:AL271,$D272)=0,$D272,""),""))</f>
        <v/>
      </c>
      <c r="AM272" s="1" t="str">
        <f aca="false">IF(E272="","",IF(AND($C272='Oneri di Urbanizzazione'!$E$49,$D272='Oneri di Urbanizzazione'!$E$51),IF(COUNTIF(AM$3:AM271,$E272)=0,$E272,""),""))</f>
        <v/>
      </c>
      <c r="AN272" s="1" t="str">
        <f aca="false">IF(F272="","",IF(AND($C272='Oneri di Urbanizzazione'!$E$49,$D272='Oneri di Urbanizzazione'!$E$51,$E272='Oneri di Urbanizzazione'!$E$53),IF(COUNTIF(AN$3:AN271,$F272)=0,$F272,""),""))</f>
        <v/>
      </c>
    </row>
    <row r="273" customFormat="false" ht="12.75" hidden="false" customHeight="false" outlineLevel="0" collapsed="false">
      <c r="V273" s="1" t="n">
        <f aca="false">+V272+1</f>
        <v>251</v>
      </c>
      <c r="W273" s="978" t="str">
        <f aca="false">IFERROR(VLOOKUP($V272,AD:AK,8,FALSE()),"")</f>
        <v/>
      </c>
      <c r="X273" s="978" t="str">
        <f aca="false">IFERROR(VLOOKUP($V273,AE:AL,8,FALSE()),"")</f>
        <v/>
      </c>
      <c r="Y273" s="978" t="str">
        <f aca="false">IFERROR(VLOOKUP($V273,AF:AM,8,FALSE()),"")</f>
        <v/>
      </c>
      <c r="Z273" s="978" t="str">
        <f aca="false">IFERROR(VLOOKUP($V273,AG:AN,8,FALSE()),"")</f>
        <v/>
      </c>
      <c r="AA273" s="978" t="str">
        <f aca="false">IFERROR(VLOOKUP($V273,AH:AO,8,FALSE()),"")</f>
        <v/>
      </c>
      <c r="AB273" s="978" t="str">
        <f aca="false">IFERROR(VLOOKUP($V273,AI:AP,8,FALSE()),"")</f>
        <v/>
      </c>
      <c r="AD273" s="1" t="str">
        <f aca="false">IF(AK273&lt;&gt;"",MAX(AD$3:AD272)+1,"")</f>
        <v/>
      </c>
      <c r="AE273" s="1" t="str">
        <f aca="false">IF(AL273&lt;&gt;"",MAX(AE$3:AE272)+1,"")</f>
        <v/>
      </c>
      <c r="AF273" s="1" t="str">
        <f aca="false">IF(AM273&lt;&gt;"",MAX(AF$3:AF272)+1,"")</f>
        <v/>
      </c>
      <c r="AG273" s="1" t="str">
        <f aca="false">IF(AN273&lt;&gt;"",MAX(AG$3:AG272)+1,"")</f>
        <v/>
      </c>
      <c r="AH273" s="1" t="str">
        <f aca="false">IF(AO273&lt;&gt;"",MAX(AH$3:AH272)+1,"")</f>
        <v/>
      </c>
      <c r="AI273" s="1" t="str">
        <f aca="false">IF(AP273&lt;&gt;"",MAX(AI$3:AI272)+1,"")</f>
        <v/>
      </c>
      <c r="AK273" s="1" t="str">
        <f aca="false">IF(C273="","",IF(COUNTIF($AK$3:AL272,C273)=0,C273,""))</f>
        <v/>
      </c>
      <c r="AL273" s="1" t="str">
        <f aca="false">IF(D273="","",IF($C273='Oneri di Urbanizzazione'!$E$49,IF(COUNTIF($AL$3:AL272,$D273)=0,$D273,""),""))</f>
        <v/>
      </c>
      <c r="AM273" s="1" t="str">
        <f aca="false">IF(E273="","",IF(AND($C273='Oneri di Urbanizzazione'!$E$49,$D273='Oneri di Urbanizzazione'!$E$51),IF(COUNTIF(AM$3:AM272,$E273)=0,$E273,""),""))</f>
        <v/>
      </c>
      <c r="AN273" s="1" t="str">
        <f aca="false">IF(F273="","",IF(AND($C273='Oneri di Urbanizzazione'!$E$49,$D273='Oneri di Urbanizzazione'!$E$51,$E273='Oneri di Urbanizzazione'!$E$53),IF(COUNTIF(AN$3:AN272,$F273)=0,$F273,""),""))</f>
        <v/>
      </c>
    </row>
    <row r="274" customFormat="false" ht="12.75" hidden="false" customHeight="false" outlineLevel="0" collapsed="false">
      <c r="V274" s="1" t="n">
        <f aca="false">+V273+1</f>
        <v>252</v>
      </c>
      <c r="W274" s="978" t="str">
        <f aca="false">IFERROR(VLOOKUP($V273,AD:AK,8,FALSE()),"")</f>
        <v/>
      </c>
      <c r="X274" s="978" t="str">
        <f aca="false">IFERROR(VLOOKUP($V274,AE:AL,8,FALSE()),"")</f>
        <v/>
      </c>
      <c r="Y274" s="978" t="str">
        <f aca="false">IFERROR(VLOOKUP($V274,AF:AM,8,FALSE()),"")</f>
        <v/>
      </c>
      <c r="Z274" s="978" t="str">
        <f aca="false">IFERROR(VLOOKUP($V274,AG:AN,8,FALSE()),"")</f>
        <v/>
      </c>
      <c r="AA274" s="978" t="str">
        <f aca="false">IFERROR(VLOOKUP($V274,AH:AO,8,FALSE()),"")</f>
        <v/>
      </c>
      <c r="AB274" s="978" t="str">
        <f aca="false">IFERROR(VLOOKUP($V274,AI:AP,8,FALSE()),"")</f>
        <v/>
      </c>
      <c r="AD274" s="1" t="str">
        <f aca="false">IF(AK274&lt;&gt;"",MAX(AD$3:AD273)+1,"")</f>
        <v/>
      </c>
      <c r="AE274" s="1" t="str">
        <f aca="false">IF(AL274&lt;&gt;"",MAX(AE$3:AE273)+1,"")</f>
        <v/>
      </c>
      <c r="AF274" s="1" t="str">
        <f aca="false">IF(AM274&lt;&gt;"",MAX(AF$3:AF273)+1,"")</f>
        <v/>
      </c>
      <c r="AG274" s="1" t="str">
        <f aca="false">IF(AN274&lt;&gt;"",MAX(AG$3:AG273)+1,"")</f>
        <v/>
      </c>
      <c r="AH274" s="1" t="str">
        <f aca="false">IF(AO274&lt;&gt;"",MAX(AH$3:AH273)+1,"")</f>
        <v/>
      </c>
      <c r="AI274" s="1" t="str">
        <f aca="false">IF(AP274&lt;&gt;"",MAX(AI$3:AI273)+1,"")</f>
        <v/>
      </c>
      <c r="AK274" s="1" t="str">
        <f aca="false">IF(C274="","",IF(COUNTIF($AK$3:AL273,C274)=0,C274,""))</f>
        <v/>
      </c>
      <c r="AL274" s="1" t="str">
        <f aca="false">IF(D274="","",IF($C274='Oneri di Urbanizzazione'!$E$49,IF(COUNTIF($AL$3:AL273,$D274)=0,$D274,""),""))</f>
        <v/>
      </c>
      <c r="AM274" s="1" t="str">
        <f aca="false">IF(E274="","",IF(AND($C274='Oneri di Urbanizzazione'!$E$49,$D274='Oneri di Urbanizzazione'!$E$51),IF(COUNTIF(AM$3:AM273,$E274)=0,$E274,""),""))</f>
        <v/>
      </c>
      <c r="AN274" s="1" t="str">
        <f aca="false">IF(F274="","",IF(AND($C274='Oneri di Urbanizzazione'!$E$49,$D274='Oneri di Urbanizzazione'!$E$51,$E274='Oneri di Urbanizzazione'!$E$53),IF(COUNTIF(AN$3:AN273,$F274)=0,$F274,""),""))</f>
        <v/>
      </c>
    </row>
    <row r="275" customFormat="false" ht="12.75" hidden="false" customHeight="false" outlineLevel="0" collapsed="false">
      <c r="V275" s="1" t="n">
        <f aca="false">+V274+1</f>
        <v>253</v>
      </c>
      <c r="W275" s="978" t="str">
        <f aca="false">IFERROR(VLOOKUP($V274,AD:AK,8,FALSE()),"")</f>
        <v/>
      </c>
      <c r="X275" s="978" t="str">
        <f aca="false">IFERROR(VLOOKUP($V275,AE:AL,8,FALSE()),"")</f>
        <v/>
      </c>
      <c r="Y275" s="978" t="str">
        <f aca="false">IFERROR(VLOOKUP($V275,AF:AM,8,FALSE()),"")</f>
        <v/>
      </c>
      <c r="Z275" s="978" t="str">
        <f aca="false">IFERROR(VLOOKUP($V275,AG:AN,8,FALSE()),"")</f>
        <v/>
      </c>
      <c r="AA275" s="978" t="str">
        <f aca="false">IFERROR(VLOOKUP($V275,AH:AO,8,FALSE()),"")</f>
        <v/>
      </c>
      <c r="AB275" s="978" t="str">
        <f aca="false">IFERROR(VLOOKUP($V275,AI:AP,8,FALSE()),"")</f>
        <v/>
      </c>
      <c r="AD275" s="1" t="str">
        <f aca="false">IF(AK275&lt;&gt;"",MAX(AD$3:AD274)+1,"")</f>
        <v/>
      </c>
      <c r="AE275" s="1" t="str">
        <f aca="false">IF(AL275&lt;&gt;"",MAX(AE$3:AE274)+1,"")</f>
        <v/>
      </c>
      <c r="AF275" s="1" t="str">
        <f aca="false">IF(AM275&lt;&gt;"",MAX(AF$3:AF274)+1,"")</f>
        <v/>
      </c>
      <c r="AG275" s="1" t="str">
        <f aca="false">IF(AN275&lt;&gt;"",MAX(AG$3:AG274)+1,"")</f>
        <v/>
      </c>
      <c r="AH275" s="1" t="str">
        <f aca="false">IF(AO275&lt;&gt;"",MAX(AH$3:AH274)+1,"")</f>
        <v/>
      </c>
      <c r="AI275" s="1" t="str">
        <f aca="false">IF(AP275&lt;&gt;"",MAX(AI$3:AI274)+1,"")</f>
        <v/>
      </c>
      <c r="AK275" s="1" t="str">
        <f aca="false">IF(C275="","",IF(COUNTIF($AK$3:AL274,C275)=0,C275,""))</f>
        <v/>
      </c>
      <c r="AL275" s="1" t="str">
        <f aca="false">IF(D275="","",IF($C275='Oneri di Urbanizzazione'!$E$49,IF(COUNTIF($AL$3:AL274,$D275)=0,$D275,""),""))</f>
        <v/>
      </c>
      <c r="AM275" s="1" t="str">
        <f aca="false">IF(E275="","",IF(AND($C275='Oneri di Urbanizzazione'!$E$49,$D275='Oneri di Urbanizzazione'!$E$51),IF(COUNTIF(AM$3:AM274,$E275)=0,$E275,""),""))</f>
        <v/>
      </c>
      <c r="AN275" s="1" t="str">
        <f aca="false">IF(F275="","",IF(AND($C275='Oneri di Urbanizzazione'!$E$49,$D275='Oneri di Urbanizzazione'!$E$51,$E275='Oneri di Urbanizzazione'!$E$53),IF(COUNTIF(AN$3:AN274,$F275)=0,$F275,""),""))</f>
        <v/>
      </c>
    </row>
    <row r="276" customFormat="false" ht="12.75" hidden="false" customHeight="false" outlineLevel="0" collapsed="false">
      <c r="V276" s="1" t="n">
        <f aca="false">+V275+1</f>
        <v>254</v>
      </c>
      <c r="W276" s="978" t="str">
        <f aca="false">IFERROR(VLOOKUP($V275,AD:AK,8,FALSE()),"")</f>
        <v/>
      </c>
      <c r="X276" s="978" t="str">
        <f aca="false">IFERROR(VLOOKUP($V276,AE:AL,8,FALSE()),"")</f>
        <v/>
      </c>
      <c r="Y276" s="978" t="str">
        <f aca="false">IFERROR(VLOOKUP($V276,AF:AM,8,FALSE()),"")</f>
        <v/>
      </c>
      <c r="Z276" s="978" t="str">
        <f aca="false">IFERROR(VLOOKUP($V276,AG:AN,8,FALSE()),"")</f>
        <v/>
      </c>
      <c r="AA276" s="978" t="str">
        <f aca="false">IFERROR(VLOOKUP($V276,AH:AO,8,FALSE()),"")</f>
        <v/>
      </c>
      <c r="AB276" s="978" t="str">
        <f aca="false">IFERROR(VLOOKUP($V276,AI:AP,8,FALSE()),"")</f>
        <v/>
      </c>
      <c r="AD276" s="1" t="str">
        <f aca="false">IF(AK276&lt;&gt;"",MAX(AD$3:AD275)+1,"")</f>
        <v/>
      </c>
      <c r="AE276" s="1" t="str">
        <f aca="false">IF(AL276&lt;&gt;"",MAX(AE$3:AE275)+1,"")</f>
        <v/>
      </c>
      <c r="AF276" s="1" t="str">
        <f aca="false">IF(AM276&lt;&gt;"",MAX(AF$3:AF275)+1,"")</f>
        <v/>
      </c>
      <c r="AG276" s="1" t="str">
        <f aca="false">IF(AN276&lt;&gt;"",MAX(AG$3:AG275)+1,"")</f>
        <v/>
      </c>
      <c r="AH276" s="1" t="str">
        <f aca="false">IF(AO276&lt;&gt;"",MAX(AH$3:AH275)+1,"")</f>
        <v/>
      </c>
      <c r="AI276" s="1" t="str">
        <f aca="false">IF(AP276&lt;&gt;"",MAX(AI$3:AI275)+1,"")</f>
        <v/>
      </c>
      <c r="AK276" s="1" t="str">
        <f aca="false">IF(C276="","",IF(COUNTIF($AK$3:AL275,C276)=0,C276,""))</f>
        <v/>
      </c>
      <c r="AL276" s="1" t="str">
        <f aca="false">IF(D276="","",IF($C276='Oneri di Urbanizzazione'!$E$49,IF(COUNTIF($AL$3:AL275,$D276)=0,$D276,""),""))</f>
        <v/>
      </c>
      <c r="AM276" s="1" t="str">
        <f aca="false">IF(E276="","",IF(AND($C276='Oneri di Urbanizzazione'!$E$49,$D276='Oneri di Urbanizzazione'!$E$51),IF(COUNTIF(AM$3:AM275,$E276)=0,$E276,""),""))</f>
        <v/>
      </c>
      <c r="AN276" s="1" t="str">
        <f aca="false">IF(F276="","",IF(AND($C276='Oneri di Urbanizzazione'!$E$49,$D276='Oneri di Urbanizzazione'!$E$51,$E276='Oneri di Urbanizzazione'!$E$53),IF(COUNTIF(AN$3:AN275,$F276)=0,$F276,""),""))</f>
        <v/>
      </c>
    </row>
    <row r="277" customFormat="false" ht="12.75" hidden="false" customHeight="false" outlineLevel="0" collapsed="false">
      <c r="V277" s="1" t="n">
        <f aca="false">+V276+1</f>
        <v>255</v>
      </c>
      <c r="W277" s="978" t="str">
        <f aca="false">IFERROR(VLOOKUP($V276,AD:AK,8,FALSE()),"")</f>
        <v/>
      </c>
      <c r="X277" s="978" t="str">
        <f aca="false">IFERROR(VLOOKUP($V277,AE:AL,8,FALSE()),"")</f>
        <v/>
      </c>
      <c r="Y277" s="978" t="str">
        <f aca="false">IFERROR(VLOOKUP($V277,AF:AM,8,FALSE()),"")</f>
        <v/>
      </c>
      <c r="Z277" s="978" t="str">
        <f aca="false">IFERROR(VLOOKUP($V277,AG:AN,8,FALSE()),"")</f>
        <v/>
      </c>
      <c r="AA277" s="978" t="str">
        <f aca="false">IFERROR(VLOOKUP($V277,AH:AO,8,FALSE()),"")</f>
        <v/>
      </c>
      <c r="AB277" s="978" t="str">
        <f aca="false">IFERROR(VLOOKUP($V277,AI:AP,8,FALSE()),"")</f>
        <v/>
      </c>
      <c r="AD277" s="1" t="str">
        <f aca="false">IF(AK277&lt;&gt;"",MAX(AD$3:AD276)+1,"")</f>
        <v/>
      </c>
      <c r="AE277" s="1" t="str">
        <f aca="false">IF(AL277&lt;&gt;"",MAX(AE$3:AE276)+1,"")</f>
        <v/>
      </c>
      <c r="AF277" s="1" t="str">
        <f aca="false">IF(AM277&lt;&gt;"",MAX(AF$3:AF276)+1,"")</f>
        <v/>
      </c>
      <c r="AG277" s="1" t="str">
        <f aca="false">IF(AN277&lt;&gt;"",MAX(AG$3:AG276)+1,"")</f>
        <v/>
      </c>
      <c r="AH277" s="1" t="str">
        <f aca="false">IF(AO277&lt;&gt;"",MAX(AH$3:AH276)+1,"")</f>
        <v/>
      </c>
      <c r="AI277" s="1" t="str">
        <f aca="false">IF(AP277&lt;&gt;"",MAX(AI$3:AI276)+1,"")</f>
        <v/>
      </c>
      <c r="AK277" s="1" t="str">
        <f aca="false">IF(C277="","",IF(COUNTIF($AK$3:AL276,C277)=0,C277,""))</f>
        <v/>
      </c>
      <c r="AL277" s="1" t="str">
        <f aca="false">IF(D277="","",IF($C277='Oneri di Urbanizzazione'!$E$49,IF(COUNTIF($AL$3:AL276,$D277)=0,$D277,""),""))</f>
        <v/>
      </c>
      <c r="AM277" s="1" t="str">
        <f aca="false">IF(E277="","",IF(AND($C277='Oneri di Urbanizzazione'!$E$49,$D277='Oneri di Urbanizzazione'!$E$51),IF(COUNTIF(AM$3:AM276,$E277)=0,$E277,""),""))</f>
        <v/>
      </c>
      <c r="AN277" s="1" t="str">
        <f aca="false">IF(F277="","",IF(AND($C277='Oneri di Urbanizzazione'!$E$49,$D277='Oneri di Urbanizzazione'!$E$51,$E277='Oneri di Urbanizzazione'!$E$53),IF(COUNTIF(AN$3:AN276,$F277)=0,$F277,""),""))</f>
        <v/>
      </c>
    </row>
    <row r="278" customFormat="false" ht="12.75" hidden="false" customHeight="false" outlineLevel="0" collapsed="false">
      <c r="V278" s="1" t="n">
        <f aca="false">+V277+1</f>
        <v>256</v>
      </c>
      <c r="W278" s="978" t="str">
        <f aca="false">IFERROR(VLOOKUP($V277,AD:AK,8,FALSE()),"")</f>
        <v/>
      </c>
      <c r="X278" s="978" t="str">
        <f aca="false">IFERROR(VLOOKUP($V278,AE:AL,8,FALSE()),"")</f>
        <v/>
      </c>
      <c r="Y278" s="978" t="str">
        <f aca="false">IFERROR(VLOOKUP($V278,AF:AM,8,FALSE()),"")</f>
        <v/>
      </c>
      <c r="Z278" s="978" t="str">
        <f aca="false">IFERROR(VLOOKUP($V278,AG:AN,8,FALSE()),"")</f>
        <v/>
      </c>
      <c r="AA278" s="978" t="str">
        <f aca="false">IFERROR(VLOOKUP($V278,AH:AO,8,FALSE()),"")</f>
        <v/>
      </c>
      <c r="AB278" s="978" t="str">
        <f aca="false">IFERROR(VLOOKUP($V278,AI:AP,8,FALSE()),"")</f>
        <v/>
      </c>
      <c r="AD278" s="1" t="str">
        <f aca="false">IF(AK278&lt;&gt;"",MAX(AD$3:AD277)+1,"")</f>
        <v/>
      </c>
      <c r="AE278" s="1" t="str">
        <f aca="false">IF(AL278&lt;&gt;"",MAX(AE$3:AE277)+1,"")</f>
        <v/>
      </c>
      <c r="AF278" s="1" t="str">
        <f aca="false">IF(AM278&lt;&gt;"",MAX(AF$3:AF277)+1,"")</f>
        <v/>
      </c>
      <c r="AG278" s="1" t="str">
        <f aca="false">IF(AN278&lt;&gt;"",MAX(AG$3:AG277)+1,"")</f>
        <v/>
      </c>
      <c r="AH278" s="1" t="str">
        <f aca="false">IF(AO278&lt;&gt;"",MAX(AH$3:AH277)+1,"")</f>
        <v/>
      </c>
      <c r="AI278" s="1" t="str">
        <f aca="false">IF(AP278&lt;&gt;"",MAX(AI$3:AI277)+1,"")</f>
        <v/>
      </c>
      <c r="AK278" s="1" t="str">
        <f aca="false">IF(C278="","",IF(COUNTIF($AK$3:AL277,C278)=0,C278,""))</f>
        <v/>
      </c>
      <c r="AL278" s="1" t="str">
        <f aca="false">IF(D278="","",IF($C278='Oneri di Urbanizzazione'!$E$49,IF(COUNTIF($AL$3:AL277,$D278)=0,$D278,""),""))</f>
        <v/>
      </c>
      <c r="AM278" s="1" t="str">
        <f aca="false">IF(E278="","",IF(AND($C278='Oneri di Urbanizzazione'!$E$49,$D278='Oneri di Urbanizzazione'!$E$51),IF(COUNTIF(AM$3:AM277,$E278)=0,$E278,""),""))</f>
        <v/>
      </c>
      <c r="AN278" s="1" t="str">
        <f aca="false">IF(F278="","",IF(AND($C278='Oneri di Urbanizzazione'!$E$49,$D278='Oneri di Urbanizzazione'!$E$51,$E278='Oneri di Urbanizzazione'!$E$53),IF(COUNTIF(AN$3:AN277,$F278)=0,$F278,""),""))</f>
        <v/>
      </c>
    </row>
    <row r="279" customFormat="false" ht="12.75" hidden="false" customHeight="false" outlineLevel="0" collapsed="false">
      <c r="V279" s="1" t="n">
        <f aca="false">+V278+1</f>
        <v>257</v>
      </c>
      <c r="W279" s="978" t="str">
        <f aca="false">IFERROR(VLOOKUP($V278,AD:AK,8,FALSE()),"")</f>
        <v/>
      </c>
      <c r="X279" s="978" t="str">
        <f aca="false">IFERROR(VLOOKUP($V279,AE:AL,8,FALSE()),"")</f>
        <v/>
      </c>
      <c r="Y279" s="978" t="str">
        <f aca="false">IFERROR(VLOOKUP($V279,AF:AM,8,FALSE()),"")</f>
        <v/>
      </c>
      <c r="Z279" s="978" t="str">
        <f aca="false">IFERROR(VLOOKUP($V279,AG:AN,8,FALSE()),"")</f>
        <v/>
      </c>
      <c r="AA279" s="978" t="str">
        <f aca="false">IFERROR(VLOOKUP($V279,AH:AO,8,FALSE()),"")</f>
        <v/>
      </c>
      <c r="AB279" s="978" t="str">
        <f aca="false">IFERROR(VLOOKUP($V279,AI:AP,8,FALSE()),"")</f>
        <v/>
      </c>
      <c r="AD279" s="1" t="str">
        <f aca="false">IF(AK279&lt;&gt;"",MAX(AD$3:AD278)+1,"")</f>
        <v/>
      </c>
      <c r="AE279" s="1" t="str">
        <f aca="false">IF(AL279&lt;&gt;"",MAX(AE$3:AE278)+1,"")</f>
        <v/>
      </c>
      <c r="AF279" s="1" t="str">
        <f aca="false">IF(AM279&lt;&gt;"",MAX(AF$3:AF278)+1,"")</f>
        <v/>
      </c>
      <c r="AG279" s="1" t="str">
        <f aca="false">IF(AN279&lt;&gt;"",MAX(AG$3:AG278)+1,"")</f>
        <v/>
      </c>
      <c r="AH279" s="1" t="str">
        <f aca="false">IF(AO279&lt;&gt;"",MAX(AH$3:AH278)+1,"")</f>
        <v/>
      </c>
      <c r="AI279" s="1" t="str">
        <f aca="false">IF(AP279&lt;&gt;"",MAX(AI$3:AI278)+1,"")</f>
        <v/>
      </c>
      <c r="AK279" s="1" t="str">
        <f aca="false">IF(C279="","",IF(COUNTIF($AK$3:AL278,C279)=0,C279,""))</f>
        <v/>
      </c>
      <c r="AL279" s="1" t="str">
        <f aca="false">IF(D279="","",IF($C279='Oneri di Urbanizzazione'!$E$49,IF(COUNTIF($AL$3:AL278,$D279)=0,$D279,""),""))</f>
        <v/>
      </c>
      <c r="AM279" s="1" t="str">
        <f aca="false">IF(E279="","",IF(AND($C279='Oneri di Urbanizzazione'!$E$49,$D279='Oneri di Urbanizzazione'!$E$51),IF(COUNTIF(AM$3:AM278,$E279)=0,$E279,""),""))</f>
        <v/>
      </c>
      <c r="AN279" s="1" t="str">
        <f aca="false">IF(F279="","",IF(AND($C279='Oneri di Urbanizzazione'!$E$49,$D279='Oneri di Urbanizzazione'!$E$51,$E279='Oneri di Urbanizzazione'!$E$53),IF(COUNTIF(AN$3:AN278,$F279)=0,$F279,""),""))</f>
        <v/>
      </c>
    </row>
    <row r="280" customFormat="false" ht="12.75" hidden="false" customHeight="false" outlineLevel="0" collapsed="false">
      <c r="V280" s="1" t="n">
        <f aca="false">+V279+1</f>
        <v>258</v>
      </c>
      <c r="W280" s="978" t="str">
        <f aca="false">IFERROR(VLOOKUP($V279,AD:AK,8,FALSE()),"")</f>
        <v/>
      </c>
      <c r="X280" s="978" t="str">
        <f aca="false">IFERROR(VLOOKUP($V280,AE:AL,8,FALSE()),"")</f>
        <v/>
      </c>
      <c r="Y280" s="978" t="str">
        <f aca="false">IFERROR(VLOOKUP($V280,AF:AM,8,FALSE()),"")</f>
        <v/>
      </c>
      <c r="Z280" s="978" t="str">
        <f aca="false">IFERROR(VLOOKUP($V280,AG:AN,8,FALSE()),"")</f>
        <v/>
      </c>
      <c r="AA280" s="978" t="str">
        <f aca="false">IFERROR(VLOOKUP($V280,AH:AO,8,FALSE()),"")</f>
        <v/>
      </c>
      <c r="AB280" s="978" t="str">
        <f aca="false">IFERROR(VLOOKUP($V280,AI:AP,8,FALSE()),"")</f>
        <v/>
      </c>
      <c r="AD280" s="1" t="str">
        <f aca="false">IF(AK280&lt;&gt;"",MAX(AD$3:AD279)+1,"")</f>
        <v/>
      </c>
      <c r="AE280" s="1" t="str">
        <f aca="false">IF(AL280&lt;&gt;"",MAX(AE$3:AE279)+1,"")</f>
        <v/>
      </c>
      <c r="AF280" s="1" t="str">
        <f aca="false">IF(AM280&lt;&gt;"",MAX(AF$3:AF279)+1,"")</f>
        <v/>
      </c>
      <c r="AG280" s="1" t="str">
        <f aca="false">IF(AN280&lt;&gt;"",MAX(AG$3:AG279)+1,"")</f>
        <v/>
      </c>
      <c r="AH280" s="1" t="str">
        <f aca="false">IF(AO280&lt;&gt;"",MAX(AH$3:AH279)+1,"")</f>
        <v/>
      </c>
      <c r="AI280" s="1" t="str">
        <f aca="false">IF(AP280&lt;&gt;"",MAX(AI$3:AI279)+1,"")</f>
        <v/>
      </c>
      <c r="AK280" s="1" t="str">
        <f aca="false">IF(C280="","",IF(COUNTIF($AK$3:AL279,C280)=0,C280,""))</f>
        <v/>
      </c>
      <c r="AL280" s="1" t="str">
        <f aca="false">IF(D280="","",IF($C280='Oneri di Urbanizzazione'!$E$49,IF(COUNTIF($AL$3:AL279,$D280)=0,$D280,""),""))</f>
        <v/>
      </c>
      <c r="AM280" s="1" t="str">
        <f aca="false">IF(E280="","",IF(AND($C280='Oneri di Urbanizzazione'!$E$49,$D280='Oneri di Urbanizzazione'!$E$51),IF(COUNTIF(AM$3:AM279,$E280)=0,$E280,""),""))</f>
        <v/>
      </c>
      <c r="AN280" s="1" t="str">
        <f aca="false">IF(F280="","",IF(AND($C280='Oneri di Urbanizzazione'!$E$49,$D280='Oneri di Urbanizzazione'!$E$51,$E280='Oneri di Urbanizzazione'!$E$53),IF(COUNTIF(AN$3:AN279,$F280)=0,$F280,""),""))</f>
        <v/>
      </c>
    </row>
    <row r="281" customFormat="false" ht="12.75" hidden="false" customHeight="false" outlineLevel="0" collapsed="false">
      <c r="V281" s="1" t="n">
        <f aca="false">+V280+1</f>
        <v>259</v>
      </c>
      <c r="W281" s="978" t="str">
        <f aca="false">IFERROR(VLOOKUP($V280,AD:AK,8,FALSE()),"")</f>
        <v/>
      </c>
      <c r="X281" s="978" t="str">
        <f aca="false">IFERROR(VLOOKUP($V281,AE:AL,8,FALSE()),"")</f>
        <v/>
      </c>
      <c r="Y281" s="978" t="str">
        <f aca="false">IFERROR(VLOOKUP($V281,AF:AM,8,FALSE()),"")</f>
        <v/>
      </c>
      <c r="Z281" s="978" t="str">
        <f aca="false">IFERROR(VLOOKUP($V281,AG:AN,8,FALSE()),"")</f>
        <v/>
      </c>
      <c r="AA281" s="978" t="str">
        <f aca="false">IFERROR(VLOOKUP($V281,AH:AO,8,FALSE()),"")</f>
        <v/>
      </c>
      <c r="AB281" s="978" t="str">
        <f aca="false">IFERROR(VLOOKUP($V281,AI:AP,8,FALSE()),"")</f>
        <v/>
      </c>
      <c r="AD281" s="1" t="str">
        <f aca="false">IF(AK281&lt;&gt;"",MAX(AD$3:AD280)+1,"")</f>
        <v/>
      </c>
      <c r="AE281" s="1" t="str">
        <f aca="false">IF(AL281&lt;&gt;"",MAX(AE$3:AE280)+1,"")</f>
        <v/>
      </c>
      <c r="AF281" s="1" t="str">
        <f aca="false">IF(AM281&lt;&gt;"",MAX(AF$3:AF280)+1,"")</f>
        <v/>
      </c>
      <c r="AG281" s="1" t="str">
        <f aca="false">IF(AN281&lt;&gt;"",MAX(AG$3:AG280)+1,"")</f>
        <v/>
      </c>
      <c r="AH281" s="1" t="str">
        <f aca="false">IF(AO281&lt;&gt;"",MAX(AH$3:AH280)+1,"")</f>
        <v/>
      </c>
      <c r="AI281" s="1" t="str">
        <f aca="false">IF(AP281&lt;&gt;"",MAX(AI$3:AI280)+1,"")</f>
        <v/>
      </c>
      <c r="AK281" s="1" t="str">
        <f aca="false">IF(C281="","",IF(COUNTIF($AK$3:AL280,C281)=0,C281,""))</f>
        <v/>
      </c>
      <c r="AL281" s="1" t="str">
        <f aca="false">IF(D281="","",IF($C281='Oneri di Urbanizzazione'!$E$49,IF(COUNTIF($AL$3:AL280,$D281)=0,$D281,""),""))</f>
        <v/>
      </c>
      <c r="AM281" s="1" t="str">
        <f aca="false">IF(E281="","",IF(AND($C281='Oneri di Urbanizzazione'!$E$49,$D281='Oneri di Urbanizzazione'!$E$51),IF(COUNTIF(AM$3:AM280,$E281)=0,$E281,""),""))</f>
        <v/>
      </c>
      <c r="AN281" s="1" t="str">
        <f aca="false">IF(F281="","",IF(AND($C281='Oneri di Urbanizzazione'!$E$49,$D281='Oneri di Urbanizzazione'!$E$51,$E281='Oneri di Urbanizzazione'!$E$53),IF(COUNTIF(AN$3:AN280,$F281)=0,$F281,""),""))</f>
        <v/>
      </c>
    </row>
    <row r="282" customFormat="false" ht="12.75" hidden="false" customHeight="false" outlineLevel="0" collapsed="false">
      <c r="V282" s="1" t="n">
        <f aca="false">+V281+1</f>
        <v>260</v>
      </c>
      <c r="W282" s="978" t="str">
        <f aca="false">IFERROR(VLOOKUP($V281,AD:AK,8,FALSE()),"")</f>
        <v/>
      </c>
      <c r="X282" s="978" t="str">
        <f aca="false">IFERROR(VLOOKUP($V282,AE:AL,8,FALSE()),"")</f>
        <v/>
      </c>
      <c r="Y282" s="978" t="str">
        <f aca="false">IFERROR(VLOOKUP($V282,AF:AM,8,FALSE()),"")</f>
        <v/>
      </c>
      <c r="Z282" s="978" t="str">
        <f aca="false">IFERROR(VLOOKUP($V282,AG:AN,8,FALSE()),"")</f>
        <v/>
      </c>
      <c r="AA282" s="978" t="str">
        <f aca="false">IFERROR(VLOOKUP($V282,AH:AO,8,FALSE()),"")</f>
        <v/>
      </c>
      <c r="AB282" s="978" t="str">
        <f aca="false">IFERROR(VLOOKUP($V282,AI:AP,8,FALSE()),"")</f>
        <v/>
      </c>
      <c r="AD282" s="1" t="str">
        <f aca="false">IF(AK282&lt;&gt;"",MAX(AD$3:AD281)+1,"")</f>
        <v/>
      </c>
      <c r="AE282" s="1" t="str">
        <f aca="false">IF(AL282&lt;&gt;"",MAX(AE$3:AE281)+1,"")</f>
        <v/>
      </c>
      <c r="AF282" s="1" t="str">
        <f aca="false">IF(AM282&lt;&gt;"",MAX(AF$3:AF281)+1,"")</f>
        <v/>
      </c>
      <c r="AG282" s="1" t="str">
        <f aca="false">IF(AN282&lt;&gt;"",MAX(AG$3:AG281)+1,"")</f>
        <v/>
      </c>
      <c r="AH282" s="1" t="str">
        <f aca="false">IF(AO282&lt;&gt;"",MAX(AH$3:AH281)+1,"")</f>
        <v/>
      </c>
      <c r="AI282" s="1" t="str">
        <f aca="false">IF(AP282&lt;&gt;"",MAX(AI$3:AI281)+1,"")</f>
        <v/>
      </c>
      <c r="AK282" s="1" t="str">
        <f aca="false">IF(C282="","",IF(COUNTIF($AK$3:AL281,C282)=0,C282,""))</f>
        <v/>
      </c>
      <c r="AL282" s="1" t="str">
        <f aca="false">IF(D282="","",IF($C282='Oneri di Urbanizzazione'!$E$49,IF(COUNTIF($AL$3:AL281,$D282)=0,$D282,""),""))</f>
        <v/>
      </c>
      <c r="AM282" s="1" t="str">
        <f aca="false">IF(E282="","",IF(AND($C282='Oneri di Urbanizzazione'!$E$49,$D282='Oneri di Urbanizzazione'!$E$51),IF(COUNTIF(AM$3:AM281,$E282)=0,$E282,""),""))</f>
        <v/>
      </c>
      <c r="AN282" s="1" t="str">
        <f aca="false">IF(F282="","",IF(AND($C282='Oneri di Urbanizzazione'!$E$49,$D282='Oneri di Urbanizzazione'!$E$51,$E282='Oneri di Urbanizzazione'!$E$53),IF(COUNTIF(AN$3:AN281,$F282)=0,$F282,""),""))</f>
        <v/>
      </c>
    </row>
    <row r="283" customFormat="false" ht="12.75" hidden="false" customHeight="false" outlineLevel="0" collapsed="false">
      <c r="V283" s="1" t="n">
        <f aca="false">+V282+1</f>
        <v>261</v>
      </c>
      <c r="W283" s="978" t="str">
        <f aca="false">IFERROR(VLOOKUP($V282,AD:AK,8,FALSE()),"")</f>
        <v/>
      </c>
      <c r="X283" s="978" t="str">
        <f aca="false">IFERROR(VLOOKUP($V283,AE:AL,8,FALSE()),"")</f>
        <v/>
      </c>
      <c r="Y283" s="978" t="str">
        <f aca="false">IFERROR(VLOOKUP($V283,AF:AM,8,FALSE()),"")</f>
        <v/>
      </c>
      <c r="Z283" s="978" t="str">
        <f aca="false">IFERROR(VLOOKUP($V283,AG:AN,8,FALSE()),"")</f>
        <v/>
      </c>
      <c r="AA283" s="978" t="str">
        <f aca="false">IFERROR(VLOOKUP($V283,AH:AO,8,FALSE()),"")</f>
        <v/>
      </c>
      <c r="AB283" s="978" t="str">
        <f aca="false">IFERROR(VLOOKUP($V283,AI:AP,8,FALSE()),"")</f>
        <v/>
      </c>
      <c r="AD283" s="1" t="str">
        <f aca="false">IF(AK283&lt;&gt;"",MAX(AD$3:AD282)+1,"")</f>
        <v/>
      </c>
      <c r="AE283" s="1" t="str">
        <f aca="false">IF(AL283&lt;&gt;"",MAX(AE$3:AE282)+1,"")</f>
        <v/>
      </c>
      <c r="AF283" s="1" t="str">
        <f aca="false">IF(AM283&lt;&gt;"",MAX(AF$3:AF282)+1,"")</f>
        <v/>
      </c>
      <c r="AG283" s="1" t="str">
        <f aca="false">IF(AN283&lt;&gt;"",MAX(AG$3:AG282)+1,"")</f>
        <v/>
      </c>
      <c r="AH283" s="1" t="str">
        <f aca="false">IF(AO283&lt;&gt;"",MAX(AH$3:AH282)+1,"")</f>
        <v/>
      </c>
      <c r="AI283" s="1" t="str">
        <f aca="false">IF(AP283&lt;&gt;"",MAX(AI$3:AI282)+1,"")</f>
        <v/>
      </c>
      <c r="AK283" s="1" t="str">
        <f aca="false">IF(C283="","",IF(COUNTIF($AK$3:AL282,C283)=0,C283,""))</f>
        <v/>
      </c>
      <c r="AL283" s="1" t="str">
        <f aca="false">IF(D283="","",IF($C283='Oneri di Urbanizzazione'!$E$49,IF(COUNTIF($AL$3:AL282,$D283)=0,$D283,""),""))</f>
        <v/>
      </c>
      <c r="AM283" s="1" t="str">
        <f aca="false">IF(E283="","",IF(AND($C283='Oneri di Urbanizzazione'!$E$49,$D283='Oneri di Urbanizzazione'!$E$51),IF(COUNTIF(AM$3:AM282,$E283)=0,$E283,""),""))</f>
        <v/>
      </c>
      <c r="AN283" s="1" t="str">
        <f aca="false">IF(F283="","",IF(AND($C283='Oneri di Urbanizzazione'!$E$49,$D283='Oneri di Urbanizzazione'!$E$51,$E283='Oneri di Urbanizzazione'!$E$53),IF(COUNTIF(AN$3:AN282,$F283)=0,$F283,""),""))</f>
        <v/>
      </c>
    </row>
    <row r="284" customFormat="false" ht="12.75" hidden="false" customHeight="false" outlineLevel="0" collapsed="false">
      <c r="V284" s="1" t="n">
        <f aca="false">+V283+1</f>
        <v>262</v>
      </c>
      <c r="W284" s="978" t="str">
        <f aca="false">IFERROR(VLOOKUP($V283,AD:AK,8,FALSE()),"")</f>
        <v/>
      </c>
      <c r="X284" s="978" t="str">
        <f aca="false">IFERROR(VLOOKUP($V284,AE:AL,8,FALSE()),"")</f>
        <v/>
      </c>
      <c r="Y284" s="978" t="str">
        <f aca="false">IFERROR(VLOOKUP($V284,AF:AM,8,FALSE()),"")</f>
        <v/>
      </c>
      <c r="Z284" s="978" t="str">
        <f aca="false">IFERROR(VLOOKUP($V284,AG:AN,8,FALSE()),"")</f>
        <v/>
      </c>
      <c r="AA284" s="978" t="str">
        <f aca="false">IFERROR(VLOOKUP($V284,AH:AO,8,FALSE()),"")</f>
        <v/>
      </c>
      <c r="AB284" s="978" t="str">
        <f aca="false">IFERROR(VLOOKUP($V284,AI:AP,8,FALSE()),"")</f>
        <v/>
      </c>
      <c r="AD284" s="1" t="str">
        <f aca="false">IF(AK284&lt;&gt;"",MAX(AD$3:AD283)+1,"")</f>
        <v/>
      </c>
      <c r="AE284" s="1" t="str">
        <f aca="false">IF(AL284&lt;&gt;"",MAX(AE$3:AE283)+1,"")</f>
        <v/>
      </c>
      <c r="AF284" s="1" t="str">
        <f aca="false">IF(AM284&lt;&gt;"",MAX(AF$3:AF283)+1,"")</f>
        <v/>
      </c>
      <c r="AG284" s="1" t="str">
        <f aca="false">IF(AN284&lt;&gt;"",MAX(AG$3:AG283)+1,"")</f>
        <v/>
      </c>
      <c r="AH284" s="1" t="str">
        <f aca="false">IF(AO284&lt;&gt;"",MAX(AH$3:AH283)+1,"")</f>
        <v/>
      </c>
      <c r="AI284" s="1" t="str">
        <f aca="false">IF(AP284&lt;&gt;"",MAX(AI$3:AI283)+1,"")</f>
        <v/>
      </c>
      <c r="AK284" s="1" t="str">
        <f aca="false">IF(C284="","",IF(COUNTIF($AK$3:AL283,C284)=0,C284,""))</f>
        <v/>
      </c>
      <c r="AL284" s="1" t="str">
        <f aca="false">IF(D284="","",IF($C284='Oneri di Urbanizzazione'!$E$49,IF(COUNTIF($AL$3:AL283,$D284)=0,$D284,""),""))</f>
        <v/>
      </c>
      <c r="AM284" s="1" t="str">
        <f aca="false">IF(E284="","",IF(AND($C284='Oneri di Urbanizzazione'!$E$49,$D284='Oneri di Urbanizzazione'!$E$51),IF(COUNTIF(AM$3:AM283,$E284)=0,$E284,""),""))</f>
        <v/>
      </c>
      <c r="AN284" s="1" t="str">
        <f aca="false">IF(F284="","",IF(AND($C284='Oneri di Urbanizzazione'!$E$49,$D284='Oneri di Urbanizzazione'!$E$51,$E284='Oneri di Urbanizzazione'!$E$53),IF(COUNTIF(AN$3:AN283,$F284)=0,$F284,""),""))</f>
        <v/>
      </c>
    </row>
    <row r="285" customFormat="false" ht="12.75" hidden="false" customHeight="false" outlineLevel="0" collapsed="false">
      <c r="V285" s="1" t="n">
        <f aca="false">+V284+1</f>
        <v>263</v>
      </c>
      <c r="W285" s="978" t="str">
        <f aca="false">IFERROR(VLOOKUP($V284,AD:AK,8,FALSE()),"")</f>
        <v/>
      </c>
      <c r="X285" s="978" t="str">
        <f aca="false">IFERROR(VLOOKUP($V285,AE:AL,8,FALSE()),"")</f>
        <v/>
      </c>
      <c r="Y285" s="978" t="str">
        <f aca="false">IFERROR(VLOOKUP($V285,AF:AM,8,FALSE()),"")</f>
        <v/>
      </c>
      <c r="Z285" s="978" t="str">
        <f aca="false">IFERROR(VLOOKUP($V285,AG:AN,8,FALSE()),"")</f>
        <v/>
      </c>
      <c r="AA285" s="978" t="str">
        <f aca="false">IFERROR(VLOOKUP($V285,AH:AO,8,FALSE()),"")</f>
        <v/>
      </c>
      <c r="AB285" s="978" t="str">
        <f aca="false">IFERROR(VLOOKUP($V285,AI:AP,8,FALSE()),"")</f>
        <v/>
      </c>
      <c r="AD285" s="1" t="str">
        <f aca="false">IF(AK285&lt;&gt;"",MAX(AD$3:AD284)+1,"")</f>
        <v/>
      </c>
      <c r="AE285" s="1" t="str">
        <f aca="false">IF(AL285&lt;&gt;"",MAX(AE$3:AE284)+1,"")</f>
        <v/>
      </c>
      <c r="AF285" s="1" t="str">
        <f aca="false">IF(AM285&lt;&gt;"",MAX(AF$3:AF284)+1,"")</f>
        <v/>
      </c>
      <c r="AG285" s="1" t="str">
        <f aca="false">IF(AN285&lt;&gt;"",MAX(AG$3:AG284)+1,"")</f>
        <v/>
      </c>
      <c r="AH285" s="1" t="str">
        <f aca="false">IF(AO285&lt;&gt;"",MAX(AH$3:AH284)+1,"")</f>
        <v/>
      </c>
      <c r="AI285" s="1" t="str">
        <f aca="false">IF(AP285&lt;&gt;"",MAX(AI$3:AI284)+1,"")</f>
        <v/>
      </c>
      <c r="AK285" s="1" t="str">
        <f aca="false">IF(C285="","",IF(COUNTIF($AK$3:AL284,C285)=0,C285,""))</f>
        <v/>
      </c>
      <c r="AL285" s="1" t="str">
        <f aca="false">IF(D285="","",IF($C285='Oneri di Urbanizzazione'!$E$49,IF(COUNTIF($AL$3:AL284,$D285)=0,$D285,""),""))</f>
        <v/>
      </c>
      <c r="AM285" s="1" t="str">
        <f aca="false">IF(E285="","",IF(AND($C285='Oneri di Urbanizzazione'!$E$49,$D285='Oneri di Urbanizzazione'!$E$51),IF(COUNTIF(AM$3:AM284,$E285)=0,$E285,""),""))</f>
        <v/>
      </c>
      <c r="AN285" s="1" t="str">
        <f aca="false">IF(F285="","",IF(AND($C285='Oneri di Urbanizzazione'!$E$49,$D285='Oneri di Urbanizzazione'!$E$51,$E285='Oneri di Urbanizzazione'!$E$53),IF(COUNTIF(AN$3:AN284,$F285)=0,$F285,""),""))</f>
        <v/>
      </c>
    </row>
    <row r="286" customFormat="false" ht="12.75" hidden="false" customHeight="false" outlineLevel="0" collapsed="false">
      <c r="V286" s="1" t="n">
        <f aca="false">+V285+1</f>
        <v>264</v>
      </c>
      <c r="W286" s="978" t="str">
        <f aca="false">IFERROR(VLOOKUP($V285,AD:AK,8,FALSE()),"")</f>
        <v/>
      </c>
      <c r="X286" s="978" t="str">
        <f aca="false">IFERROR(VLOOKUP($V286,AE:AL,8,FALSE()),"")</f>
        <v/>
      </c>
      <c r="Y286" s="978" t="str">
        <f aca="false">IFERROR(VLOOKUP($V286,AF:AM,8,FALSE()),"")</f>
        <v/>
      </c>
      <c r="Z286" s="978" t="str">
        <f aca="false">IFERROR(VLOOKUP($V286,AG:AN,8,FALSE()),"")</f>
        <v/>
      </c>
      <c r="AA286" s="978" t="str">
        <f aca="false">IFERROR(VLOOKUP($V286,AH:AO,8,FALSE()),"")</f>
        <v/>
      </c>
      <c r="AB286" s="978" t="str">
        <f aca="false">IFERROR(VLOOKUP($V286,AI:AP,8,FALSE()),"")</f>
        <v/>
      </c>
      <c r="AD286" s="1" t="str">
        <f aca="false">IF(AK286&lt;&gt;"",MAX(AD$3:AD285)+1,"")</f>
        <v/>
      </c>
      <c r="AE286" s="1" t="str">
        <f aca="false">IF(AL286&lt;&gt;"",MAX(AE$3:AE285)+1,"")</f>
        <v/>
      </c>
      <c r="AF286" s="1" t="str">
        <f aca="false">IF(AM286&lt;&gt;"",MAX(AF$3:AF285)+1,"")</f>
        <v/>
      </c>
      <c r="AG286" s="1" t="str">
        <f aca="false">IF(AN286&lt;&gt;"",MAX(AG$3:AG285)+1,"")</f>
        <v/>
      </c>
      <c r="AH286" s="1" t="str">
        <f aca="false">IF(AO286&lt;&gt;"",MAX(AH$3:AH285)+1,"")</f>
        <v/>
      </c>
      <c r="AI286" s="1" t="str">
        <f aca="false">IF(AP286&lt;&gt;"",MAX(AI$3:AI285)+1,"")</f>
        <v/>
      </c>
      <c r="AK286" s="1" t="str">
        <f aca="false">IF(C286="","",IF(COUNTIF($AK$3:AL285,C286)=0,C286,""))</f>
        <v/>
      </c>
      <c r="AL286" s="1" t="str">
        <f aca="false">IF(D286="","",IF($C286='Oneri di Urbanizzazione'!$E$49,IF(COUNTIF($AL$3:AL285,$D286)=0,$D286,""),""))</f>
        <v/>
      </c>
      <c r="AM286" s="1" t="str">
        <f aca="false">IF(E286="","",IF(AND($C286='Oneri di Urbanizzazione'!$E$49,$D286='Oneri di Urbanizzazione'!$E$51),IF(COUNTIF(AM$3:AM285,$E286)=0,$E286,""),""))</f>
        <v/>
      </c>
      <c r="AN286" s="1" t="str">
        <f aca="false">IF(F286="","",IF(AND($C286='Oneri di Urbanizzazione'!$E$49,$D286='Oneri di Urbanizzazione'!$E$51,$E286='Oneri di Urbanizzazione'!$E$53),IF(COUNTIF(AN$3:AN285,$F286)=0,$F286,""),""))</f>
        <v/>
      </c>
    </row>
    <row r="287" customFormat="false" ht="12.75" hidden="false" customHeight="false" outlineLevel="0" collapsed="false">
      <c r="V287" s="1" t="n">
        <f aca="false">+V286+1</f>
        <v>265</v>
      </c>
      <c r="W287" s="978" t="str">
        <f aca="false">IFERROR(VLOOKUP($V286,AD:AK,8,FALSE()),"")</f>
        <v/>
      </c>
      <c r="X287" s="978" t="str">
        <f aca="false">IFERROR(VLOOKUP($V287,AE:AL,8,FALSE()),"")</f>
        <v/>
      </c>
      <c r="Y287" s="978" t="str">
        <f aca="false">IFERROR(VLOOKUP($V287,AF:AM,8,FALSE()),"")</f>
        <v/>
      </c>
      <c r="Z287" s="978" t="str">
        <f aca="false">IFERROR(VLOOKUP($V287,AG:AN,8,FALSE()),"")</f>
        <v/>
      </c>
      <c r="AA287" s="978" t="str">
        <f aca="false">IFERROR(VLOOKUP($V287,AH:AO,8,FALSE()),"")</f>
        <v/>
      </c>
      <c r="AB287" s="978" t="str">
        <f aca="false">IFERROR(VLOOKUP($V287,AI:AP,8,FALSE()),"")</f>
        <v/>
      </c>
      <c r="AD287" s="1" t="str">
        <f aca="false">IF(AK287&lt;&gt;"",MAX(AD$3:AD286)+1,"")</f>
        <v/>
      </c>
      <c r="AE287" s="1" t="str">
        <f aca="false">IF(AL287&lt;&gt;"",MAX(AE$3:AE286)+1,"")</f>
        <v/>
      </c>
      <c r="AF287" s="1" t="str">
        <f aca="false">IF(AM287&lt;&gt;"",MAX(AF$3:AF286)+1,"")</f>
        <v/>
      </c>
      <c r="AG287" s="1" t="str">
        <f aca="false">IF(AN287&lt;&gt;"",MAX(AG$3:AG286)+1,"")</f>
        <v/>
      </c>
      <c r="AH287" s="1" t="str">
        <f aca="false">IF(AO287&lt;&gt;"",MAX(AH$3:AH286)+1,"")</f>
        <v/>
      </c>
      <c r="AI287" s="1" t="str">
        <f aca="false">IF(AP287&lt;&gt;"",MAX(AI$3:AI286)+1,"")</f>
        <v/>
      </c>
      <c r="AK287" s="1" t="str">
        <f aca="false">IF(C287="","",IF(COUNTIF($AK$3:AL286,C287)=0,C287,""))</f>
        <v/>
      </c>
      <c r="AL287" s="1" t="str">
        <f aca="false">IF(D287="","",IF($C287='Oneri di Urbanizzazione'!$E$49,IF(COUNTIF($AL$3:AL286,$D287)=0,$D287,""),""))</f>
        <v/>
      </c>
      <c r="AM287" s="1" t="str">
        <f aca="false">IF(E287="","",IF(AND($C287='Oneri di Urbanizzazione'!$E$49,$D287='Oneri di Urbanizzazione'!$E$51),IF(COUNTIF(AM$3:AM286,$E287)=0,$E287,""),""))</f>
        <v/>
      </c>
      <c r="AN287" s="1" t="str">
        <f aca="false">IF(F287="","",IF(AND($C287='Oneri di Urbanizzazione'!$E$49,$D287='Oneri di Urbanizzazione'!$E$51,$E287='Oneri di Urbanizzazione'!$E$53),IF(COUNTIF(AN$3:AN286,$F287)=0,$F287,""),""))</f>
        <v/>
      </c>
    </row>
    <row r="288" customFormat="false" ht="12.75" hidden="false" customHeight="false" outlineLevel="0" collapsed="false">
      <c r="V288" s="1" t="n">
        <f aca="false">+V287+1</f>
        <v>266</v>
      </c>
      <c r="W288" s="978" t="str">
        <f aca="false">IFERROR(VLOOKUP($V287,AD:AK,8,FALSE()),"")</f>
        <v/>
      </c>
      <c r="X288" s="978" t="str">
        <f aca="false">IFERROR(VLOOKUP($V288,AE:AL,8,FALSE()),"")</f>
        <v/>
      </c>
      <c r="Y288" s="978" t="str">
        <f aca="false">IFERROR(VLOOKUP($V288,AF:AM,8,FALSE()),"")</f>
        <v/>
      </c>
      <c r="Z288" s="978" t="str">
        <f aca="false">IFERROR(VLOOKUP($V288,AG:AN,8,FALSE()),"")</f>
        <v/>
      </c>
      <c r="AA288" s="978" t="str">
        <f aca="false">IFERROR(VLOOKUP($V288,AH:AO,8,FALSE()),"")</f>
        <v/>
      </c>
      <c r="AB288" s="978" t="str">
        <f aca="false">IFERROR(VLOOKUP($V288,AI:AP,8,FALSE()),"")</f>
        <v/>
      </c>
      <c r="AD288" s="1" t="str">
        <f aca="false">IF(AK288&lt;&gt;"",MAX(AD$3:AD287)+1,"")</f>
        <v/>
      </c>
      <c r="AE288" s="1" t="str">
        <f aca="false">IF(AL288&lt;&gt;"",MAX(AE$3:AE287)+1,"")</f>
        <v/>
      </c>
      <c r="AF288" s="1" t="str">
        <f aca="false">IF(AM288&lt;&gt;"",MAX(AF$3:AF287)+1,"")</f>
        <v/>
      </c>
      <c r="AG288" s="1" t="str">
        <f aca="false">IF(AN288&lt;&gt;"",MAX(AG$3:AG287)+1,"")</f>
        <v/>
      </c>
      <c r="AH288" s="1" t="str">
        <f aca="false">IF(AO288&lt;&gt;"",MAX(AH$3:AH287)+1,"")</f>
        <v/>
      </c>
      <c r="AI288" s="1" t="str">
        <f aca="false">IF(AP288&lt;&gt;"",MAX(AI$3:AI287)+1,"")</f>
        <v/>
      </c>
      <c r="AK288" s="1" t="str">
        <f aca="false">IF(C288="","",IF(COUNTIF($AK$3:AL287,C288)=0,C288,""))</f>
        <v/>
      </c>
      <c r="AL288" s="1" t="str">
        <f aca="false">IF(D288="","",IF($C288='Oneri di Urbanizzazione'!$E$49,IF(COUNTIF($AL$3:AL287,$D288)=0,$D288,""),""))</f>
        <v/>
      </c>
      <c r="AM288" s="1" t="str">
        <f aca="false">IF(E288="","",IF(AND($C288='Oneri di Urbanizzazione'!$E$49,$D288='Oneri di Urbanizzazione'!$E$51),IF(COUNTIF(AM$3:AM287,$E288)=0,$E288,""),""))</f>
        <v/>
      </c>
      <c r="AN288" s="1" t="str">
        <f aca="false">IF(F288="","",IF(AND($C288='Oneri di Urbanizzazione'!$E$49,$D288='Oneri di Urbanizzazione'!$E$51,$E288='Oneri di Urbanizzazione'!$E$53),IF(COUNTIF(AN$3:AN287,$F288)=0,$F288,""),""))</f>
        <v/>
      </c>
    </row>
    <row r="289" customFormat="false" ht="12.75" hidden="false" customHeight="false" outlineLevel="0" collapsed="false">
      <c r="V289" s="1" t="n">
        <f aca="false">+V288+1</f>
        <v>267</v>
      </c>
      <c r="W289" s="978" t="str">
        <f aca="false">IFERROR(VLOOKUP($V288,AD:AK,8,FALSE()),"")</f>
        <v/>
      </c>
      <c r="X289" s="978" t="str">
        <f aca="false">IFERROR(VLOOKUP($V289,AE:AL,8,FALSE()),"")</f>
        <v/>
      </c>
      <c r="Y289" s="978" t="str">
        <f aca="false">IFERROR(VLOOKUP($V289,AF:AM,8,FALSE()),"")</f>
        <v/>
      </c>
      <c r="Z289" s="978" t="str">
        <f aca="false">IFERROR(VLOOKUP($V289,AG:AN,8,FALSE()),"")</f>
        <v/>
      </c>
      <c r="AA289" s="978" t="str">
        <f aca="false">IFERROR(VLOOKUP($V289,AH:AO,8,FALSE()),"")</f>
        <v/>
      </c>
      <c r="AB289" s="978" t="str">
        <f aca="false">IFERROR(VLOOKUP($V289,AI:AP,8,FALSE()),"")</f>
        <v/>
      </c>
      <c r="AD289" s="1" t="str">
        <f aca="false">IF(AK289&lt;&gt;"",MAX(AD$3:AD288)+1,"")</f>
        <v/>
      </c>
      <c r="AE289" s="1" t="str">
        <f aca="false">IF(AL289&lt;&gt;"",MAX(AE$3:AE288)+1,"")</f>
        <v/>
      </c>
      <c r="AF289" s="1" t="str">
        <f aca="false">IF(AM289&lt;&gt;"",MAX(AF$3:AF288)+1,"")</f>
        <v/>
      </c>
      <c r="AG289" s="1" t="str">
        <f aca="false">IF(AN289&lt;&gt;"",MAX(AG$3:AG288)+1,"")</f>
        <v/>
      </c>
      <c r="AH289" s="1" t="str">
        <f aca="false">IF(AO289&lt;&gt;"",MAX(AH$3:AH288)+1,"")</f>
        <v/>
      </c>
      <c r="AI289" s="1" t="str">
        <f aca="false">IF(AP289&lt;&gt;"",MAX(AI$3:AI288)+1,"")</f>
        <v/>
      </c>
      <c r="AK289" s="1" t="str">
        <f aca="false">IF(C289="","",IF(COUNTIF($AK$3:AL288,C289)=0,C289,""))</f>
        <v/>
      </c>
      <c r="AL289" s="1" t="str">
        <f aca="false">IF(D289="","",IF($C289='Oneri di Urbanizzazione'!$E$49,IF(COUNTIF($AL$3:AL288,$D289)=0,$D289,""),""))</f>
        <v/>
      </c>
      <c r="AM289" s="1" t="str">
        <f aca="false">IF(E289="","",IF(AND($C289='Oneri di Urbanizzazione'!$E$49,$D289='Oneri di Urbanizzazione'!$E$51),IF(COUNTIF(AM$3:AM288,$E289)=0,$E289,""),""))</f>
        <v/>
      </c>
      <c r="AN289" s="1" t="str">
        <f aca="false">IF(F289="","",IF(AND($C289='Oneri di Urbanizzazione'!$E$49,$D289='Oneri di Urbanizzazione'!$E$51,$E289='Oneri di Urbanizzazione'!$E$53),IF(COUNTIF(AN$3:AN288,$F289)=0,$F289,""),""))</f>
        <v/>
      </c>
    </row>
    <row r="290" customFormat="false" ht="12.75" hidden="false" customHeight="false" outlineLevel="0" collapsed="false">
      <c r="V290" s="1" t="n">
        <f aca="false">+V289+1</f>
        <v>268</v>
      </c>
      <c r="W290" s="978" t="str">
        <f aca="false">IFERROR(VLOOKUP($V289,AD:AK,8,FALSE()),"")</f>
        <v/>
      </c>
      <c r="X290" s="978" t="str">
        <f aca="false">IFERROR(VLOOKUP($V290,AE:AL,8,FALSE()),"")</f>
        <v/>
      </c>
      <c r="Y290" s="978" t="str">
        <f aca="false">IFERROR(VLOOKUP($V290,AF:AM,8,FALSE()),"")</f>
        <v/>
      </c>
      <c r="Z290" s="978" t="str">
        <f aca="false">IFERROR(VLOOKUP($V290,AG:AN,8,FALSE()),"")</f>
        <v/>
      </c>
      <c r="AA290" s="978" t="str">
        <f aca="false">IFERROR(VLOOKUP($V290,AH:AO,8,FALSE()),"")</f>
        <v/>
      </c>
      <c r="AB290" s="978" t="str">
        <f aca="false">IFERROR(VLOOKUP($V290,AI:AP,8,FALSE()),"")</f>
        <v/>
      </c>
      <c r="AD290" s="1" t="str">
        <f aca="false">IF(AK290&lt;&gt;"",MAX(AD$3:AD289)+1,"")</f>
        <v/>
      </c>
      <c r="AE290" s="1" t="str">
        <f aca="false">IF(AL290&lt;&gt;"",MAX(AE$3:AE289)+1,"")</f>
        <v/>
      </c>
      <c r="AF290" s="1" t="str">
        <f aca="false">IF(AM290&lt;&gt;"",MAX(AF$3:AF289)+1,"")</f>
        <v/>
      </c>
      <c r="AG290" s="1" t="str">
        <f aca="false">IF(AN290&lt;&gt;"",MAX(AG$3:AG289)+1,"")</f>
        <v/>
      </c>
      <c r="AH290" s="1" t="str">
        <f aca="false">IF(AO290&lt;&gt;"",MAX(AH$3:AH289)+1,"")</f>
        <v/>
      </c>
      <c r="AI290" s="1" t="str">
        <f aca="false">IF(AP290&lt;&gt;"",MAX(AI$3:AI289)+1,"")</f>
        <v/>
      </c>
      <c r="AK290" s="1" t="str">
        <f aca="false">IF(C290="","",IF(COUNTIF($AK$3:AL289,C290)=0,C290,""))</f>
        <v/>
      </c>
      <c r="AL290" s="1" t="str">
        <f aca="false">IF(D290="","",IF($C290='Oneri di Urbanizzazione'!$E$49,IF(COUNTIF($AL$3:AL289,$D290)=0,$D290,""),""))</f>
        <v/>
      </c>
      <c r="AM290" s="1" t="str">
        <f aca="false">IF(E290="","",IF(AND($C290='Oneri di Urbanizzazione'!$E$49,$D290='Oneri di Urbanizzazione'!$E$51),IF(COUNTIF(AM$3:AM289,$E290)=0,$E290,""),""))</f>
        <v/>
      </c>
      <c r="AN290" s="1" t="str">
        <f aca="false">IF(F290="","",IF(AND($C290='Oneri di Urbanizzazione'!$E$49,$D290='Oneri di Urbanizzazione'!$E$51,$E290='Oneri di Urbanizzazione'!$E$53),IF(COUNTIF(AN$3:AN289,$F290)=0,$F290,""),""))</f>
        <v/>
      </c>
    </row>
    <row r="291" customFormat="false" ht="12.75" hidden="false" customHeight="false" outlineLevel="0" collapsed="false">
      <c r="V291" s="1" t="n">
        <f aca="false">+V290+1</f>
        <v>269</v>
      </c>
      <c r="W291" s="978" t="str">
        <f aca="false">IFERROR(VLOOKUP($V290,AD:AK,8,FALSE()),"")</f>
        <v/>
      </c>
      <c r="X291" s="978" t="str">
        <f aca="false">IFERROR(VLOOKUP($V291,AE:AL,8,FALSE()),"")</f>
        <v/>
      </c>
      <c r="Y291" s="978" t="str">
        <f aca="false">IFERROR(VLOOKUP($V291,AF:AM,8,FALSE()),"")</f>
        <v/>
      </c>
      <c r="Z291" s="978" t="str">
        <f aca="false">IFERROR(VLOOKUP($V291,AG:AN,8,FALSE()),"")</f>
        <v/>
      </c>
      <c r="AA291" s="978" t="str">
        <f aca="false">IFERROR(VLOOKUP($V291,AH:AO,8,FALSE()),"")</f>
        <v/>
      </c>
      <c r="AB291" s="978" t="str">
        <f aca="false">IFERROR(VLOOKUP($V291,AI:AP,8,FALSE()),"")</f>
        <v/>
      </c>
      <c r="AD291" s="1" t="str">
        <f aca="false">IF(AK291&lt;&gt;"",MAX(AD$3:AD290)+1,"")</f>
        <v/>
      </c>
      <c r="AE291" s="1" t="str">
        <f aca="false">IF(AL291&lt;&gt;"",MAX(AE$3:AE290)+1,"")</f>
        <v/>
      </c>
      <c r="AF291" s="1" t="str">
        <f aca="false">IF(AM291&lt;&gt;"",MAX(AF$3:AF290)+1,"")</f>
        <v/>
      </c>
      <c r="AG291" s="1" t="str">
        <f aca="false">IF(AN291&lt;&gt;"",MAX(AG$3:AG290)+1,"")</f>
        <v/>
      </c>
      <c r="AH291" s="1" t="str">
        <f aca="false">IF(AO291&lt;&gt;"",MAX(AH$3:AH290)+1,"")</f>
        <v/>
      </c>
      <c r="AI291" s="1" t="str">
        <f aca="false">IF(AP291&lt;&gt;"",MAX(AI$3:AI290)+1,"")</f>
        <v/>
      </c>
      <c r="AK291" s="1" t="str">
        <f aca="false">IF(C291="","",IF(COUNTIF($AK$3:AL290,C291)=0,C291,""))</f>
        <v/>
      </c>
      <c r="AL291" s="1" t="str">
        <f aca="false">IF(D291="","",IF($C291='Oneri di Urbanizzazione'!$E$49,IF(COUNTIF($AL$3:AL290,$D291)=0,$D291,""),""))</f>
        <v/>
      </c>
      <c r="AM291" s="1" t="str">
        <f aca="false">IF(E291="","",IF(AND($C291='Oneri di Urbanizzazione'!$E$49,$D291='Oneri di Urbanizzazione'!$E$51),IF(COUNTIF(AM$3:AM290,$E291)=0,$E291,""),""))</f>
        <v/>
      </c>
      <c r="AN291" s="1" t="str">
        <f aca="false">IF(F291="","",IF(AND($C291='Oneri di Urbanizzazione'!$E$49,$D291='Oneri di Urbanizzazione'!$E$51,$E291='Oneri di Urbanizzazione'!$E$53),IF(COUNTIF(AN$3:AN290,$F291)=0,$F291,""),""))</f>
        <v/>
      </c>
    </row>
    <row r="292" customFormat="false" ht="12.75" hidden="false" customHeight="false" outlineLevel="0" collapsed="false">
      <c r="V292" s="1" t="n">
        <f aca="false">+V291+1</f>
        <v>270</v>
      </c>
      <c r="W292" s="978" t="str">
        <f aca="false">IFERROR(VLOOKUP($V291,AD:AK,8,FALSE()),"")</f>
        <v/>
      </c>
      <c r="X292" s="978" t="str">
        <f aca="false">IFERROR(VLOOKUP($V292,AE:AL,8,FALSE()),"")</f>
        <v/>
      </c>
      <c r="Y292" s="978" t="str">
        <f aca="false">IFERROR(VLOOKUP($V292,AF:AM,8,FALSE()),"")</f>
        <v/>
      </c>
      <c r="Z292" s="978" t="str">
        <f aca="false">IFERROR(VLOOKUP($V292,AG:AN,8,FALSE()),"")</f>
        <v/>
      </c>
      <c r="AA292" s="978" t="str">
        <f aca="false">IFERROR(VLOOKUP($V292,AH:AO,8,FALSE()),"")</f>
        <v/>
      </c>
      <c r="AB292" s="978" t="str">
        <f aca="false">IFERROR(VLOOKUP($V292,AI:AP,8,FALSE()),"")</f>
        <v/>
      </c>
      <c r="AD292" s="1" t="str">
        <f aca="false">IF(AK292&lt;&gt;"",MAX(AD$3:AD291)+1,"")</f>
        <v/>
      </c>
      <c r="AE292" s="1" t="str">
        <f aca="false">IF(AL292&lt;&gt;"",MAX(AE$3:AE291)+1,"")</f>
        <v/>
      </c>
      <c r="AF292" s="1" t="str">
        <f aca="false">IF(AM292&lt;&gt;"",MAX(AF$3:AF291)+1,"")</f>
        <v/>
      </c>
      <c r="AG292" s="1" t="str">
        <f aca="false">IF(AN292&lt;&gt;"",MAX(AG$3:AG291)+1,"")</f>
        <v/>
      </c>
      <c r="AH292" s="1" t="str">
        <f aca="false">IF(AO292&lt;&gt;"",MAX(AH$3:AH291)+1,"")</f>
        <v/>
      </c>
      <c r="AI292" s="1" t="str">
        <f aca="false">IF(AP292&lt;&gt;"",MAX(AI$3:AI291)+1,"")</f>
        <v/>
      </c>
      <c r="AK292" s="1" t="str">
        <f aca="false">IF(C292="","",IF(COUNTIF($AK$3:AL291,C292)=0,C292,""))</f>
        <v/>
      </c>
      <c r="AL292" s="1" t="str">
        <f aca="false">IF(D292="","",IF($C292='Oneri di Urbanizzazione'!$E$49,IF(COUNTIF($AL$3:AL291,$D292)=0,$D292,""),""))</f>
        <v/>
      </c>
      <c r="AM292" s="1" t="str">
        <f aca="false">IF(E292="","",IF(AND($C292='Oneri di Urbanizzazione'!$E$49,$D292='Oneri di Urbanizzazione'!$E$51),IF(COUNTIF(AM$3:AM291,$E292)=0,$E292,""),""))</f>
        <v/>
      </c>
      <c r="AN292" s="1" t="str">
        <f aca="false">IF(F292="","",IF(AND($C292='Oneri di Urbanizzazione'!$E$49,$D292='Oneri di Urbanizzazione'!$E$51,$E292='Oneri di Urbanizzazione'!$E$53),IF(COUNTIF(AN$3:AN291,$F292)=0,$F292,""),""))</f>
        <v/>
      </c>
    </row>
    <row r="293" customFormat="false" ht="12.75" hidden="false" customHeight="false" outlineLevel="0" collapsed="false">
      <c r="V293" s="1" t="n">
        <f aca="false">+V292+1</f>
        <v>271</v>
      </c>
      <c r="W293" s="978" t="str">
        <f aca="false">IFERROR(VLOOKUP($V292,AD:AK,8,FALSE()),"")</f>
        <v/>
      </c>
      <c r="X293" s="978" t="str">
        <f aca="false">IFERROR(VLOOKUP($V293,AE:AL,8,FALSE()),"")</f>
        <v/>
      </c>
      <c r="Y293" s="978" t="str">
        <f aca="false">IFERROR(VLOOKUP($V293,AF:AM,8,FALSE()),"")</f>
        <v/>
      </c>
      <c r="Z293" s="978" t="str">
        <f aca="false">IFERROR(VLOOKUP($V293,AG:AN,8,FALSE()),"")</f>
        <v/>
      </c>
      <c r="AA293" s="978" t="str">
        <f aca="false">IFERROR(VLOOKUP($V293,AH:AO,8,FALSE()),"")</f>
        <v/>
      </c>
      <c r="AB293" s="978" t="str">
        <f aca="false">IFERROR(VLOOKUP($V293,AI:AP,8,FALSE()),"")</f>
        <v/>
      </c>
      <c r="AD293" s="1" t="str">
        <f aca="false">IF(AK293&lt;&gt;"",MAX(AD$3:AD292)+1,"")</f>
        <v/>
      </c>
      <c r="AE293" s="1" t="str">
        <f aca="false">IF(AL293&lt;&gt;"",MAX(AE$3:AE292)+1,"")</f>
        <v/>
      </c>
      <c r="AF293" s="1" t="str">
        <f aca="false">IF(AM293&lt;&gt;"",MAX(AF$3:AF292)+1,"")</f>
        <v/>
      </c>
      <c r="AG293" s="1" t="str">
        <f aca="false">IF(AN293&lt;&gt;"",MAX(AG$3:AG292)+1,"")</f>
        <v/>
      </c>
      <c r="AH293" s="1" t="str">
        <f aca="false">IF(AO293&lt;&gt;"",MAX(AH$3:AH292)+1,"")</f>
        <v/>
      </c>
      <c r="AI293" s="1" t="str">
        <f aca="false">IF(AP293&lt;&gt;"",MAX(AI$3:AI292)+1,"")</f>
        <v/>
      </c>
      <c r="AK293" s="1" t="str">
        <f aca="false">IF(C293="","",IF(COUNTIF($AK$3:AL292,C293)=0,C293,""))</f>
        <v/>
      </c>
      <c r="AL293" s="1" t="str">
        <f aca="false">IF(D293="","",IF($C293='Oneri di Urbanizzazione'!$E$49,IF(COUNTIF($AL$3:AL292,$D293)=0,$D293,""),""))</f>
        <v/>
      </c>
      <c r="AM293" s="1" t="str">
        <f aca="false">IF(E293="","",IF(AND($C293='Oneri di Urbanizzazione'!$E$49,$D293='Oneri di Urbanizzazione'!$E$51),IF(COUNTIF(AM$3:AM292,$E293)=0,$E293,""),""))</f>
        <v/>
      </c>
      <c r="AN293" s="1" t="str">
        <f aca="false">IF(F293="","",IF(AND($C293='Oneri di Urbanizzazione'!$E$49,$D293='Oneri di Urbanizzazione'!$E$51,$E293='Oneri di Urbanizzazione'!$E$53),IF(COUNTIF(AN$3:AN292,$F293)=0,$F293,""),""))</f>
        <v/>
      </c>
    </row>
    <row r="294" customFormat="false" ht="12.75" hidden="false" customHeight="false" outlineLevel="0" collapsed="false">
      <c r="V294" s="1" t="n">
        <f aca="false">+V293+1</f>
        <v>272</v>
      </c>
      <c r="W294" s="978" t="str">
        <f aca="false">IFERROR(VLOOKUP($V293,AD:AK,8,FALSE()),"")</f>
        <v/>
      </c>
      <c r="X294" s="978" t="str">
        <f aca="false">IFERROR(VLOOKUP($V294,AE:AL,8,FALSE()),"")</f>
        <v/>
      </c>
      <c r="Y294" s="978" t="str">
        <f aca="false">IFERROR(VLOOKUP($V294,AF:AM,8,FALSE()),"")</f>
        <v/>
      </c>
      <c r="Z294" s="978" t="str">
        <f aca="false">IFERROR(VLOOKUP($V294,AG:AN,8,FALSE()),"")</f>
        <v/>
      </c>
      <c r="AA294" s="978" t="str">
        <f aca="false">IFERROR(VLOOKUP($V294,AH:AO,8,FALSE()),"")</f>
        <v/>
      </c>
      <c r="AB294" s="978" t="str">
        <f aca="false">IFERROR(VLOOKUP($V294,AI:AP,8,FALSE()),"")</f>
        <v/>
      </c>
      <c r="AD294" s="1" t="str">
        <f aca="false">IF(AK294&lt;&gt;"",MAX(AD$3:AD293)+1,"")</f>
        <v/>
      </c>
      <c r="AE294" s="1" t="str">
        <f aca="false">IF(AL294&lt;&gt;"",MAX(AE$3:AE293)+1,"")</f>
        <v/>
      </c>
      <c r="AF294" s="1" t="str">
        <f aca="false">IF(AM294&lt;&gt;"",MAX(AF$3:AF293)+1,"")</f>
        <v/>
      </c>
      <c r="AG294" s="1" t="str">
        <f aca="false">IF(AN294&lt;&gt;"",MAX(AG$3:AG293)+1,"")</f>
        <v/>
      </c>
      <c r="AH294" s="1" t="str">
        <f aca="false">IF(AO294&lt;&gt;"",MAX(AH$3:AH293)+1,"")</f>
        <v/>
      </c>
      <c r="AI294" s="1" t="str">
        <f aca="false">IF(AP294&lt;&gt;"",MAX(AI$3:AI293)+1,"")</f>
        <v/>
      </c>
      <c r="AK294" s="1" t="str">
        <f aca="false">IF(C294="","",IF(COUNTIF($AK$3:AL293,C294)=0,C294,""))</f>
        <v/>
      </c>
      <c r="AL294" s="1" t="str">
        <f aca="false">IF(D294="","",IF($C294='Oneri di Urbanizzazione'!$E$49,IF(COUNTIF($AL$3:AL293,$D294)=0,$D294,""),""))</f>
        <v/>
      </c>
      <c r="AM294" s="1" t="str">
        <f aca="false">IF(E294="","",IF(AND($C294='Oneri di Urbanizzazione'!$E$49,$D294='Oneri di Urbanizzazione'!$E$51),IF(COUNTIF(AM$3:AM293,$E294)=0,$E294,""),""))</f>
        <v/>
      </c>
      <c r="AN294" s="1" t="str">
        <f aca="false">IF(F294="","",IF(AND($C294='Oneri di Urbanizzazione'!$E$49,$D294='Oneri di Urbanizzazione'!$E$51,$E294='Oneri di Urbanizzazione'!$E$53),IF(COUNTIF(AN$3:AN293,$F294)=0,$F294,""),""))</f>
        <v/>
      </c>
    </row>
    <row r="295" customFormat="false" ht="12.75" hidden="false" customHeight="false" outlineLevel="0" collapsed="false">
      <c r="V295" s="1" t="n">
        <f aca="false">+V294+1</f>
        <v>273</v>
      </c>
      <c r="W295" s="978" t="str">
        <f aca="false">IFERROR(VLOOKUP($V294,AD:AK,8,FALSE()),"")</f>
        <v/>
      </c>
      <c r="X295" s="978" t="str">
        <f aca="false">IFERROR(VLOOKUP($V295,AE:AL,8,FALSE()),"")</f>
        <v/>
      </c>
      <c r="Y295" s="978" t="str">
        <f aca="false">IFERROR(VLOOKUP($V295,AF:AM,8,FALSE()),"")</f>
        <v/>
      </c>
      <c r="Z295" s="978" t="str">
        <f aca="false">IFERROR(VLOOKUP($V295,AG:AN,8,FALSE()),"")</f>
        <v/>
      </c>
      <c r="AA295" s="978" t="str">
        <f aca="false">IFERROR(VLOOKUP($V295,AH:AO,8,FALSE()),"")</f>
        <v/>
      </c>
      <c r="AB295" s="978" t="str">
        <f aca="false">IFERROR(VLOOKUP($V295,AI:AP,8,FALSE()),"")</f>
        <v/>
      </c>
      <c r="AD295" s="1" t="str">
        <f aca="false">IF(AK295&lt;&gt;"",MAX(AD$3:AD294)+1,"")</f>
        <v/>
      </c>
      <c r="AE295" s="1" t="str">
        <f aca="false">IF(AL295&lt;&gt;"",MAX(AE$3:AE294)+1,"")</f>
        <v/>
      </c>
      <c r="AF295" s="1" t="str">
        <f aca="false">IF(AM295&lt;&gt;"",MAX(AF$3:AF294)+1,"")</f>
        <v/>
      </c>
      <c r="AG295" s="1" t="str">
        <f aca="false">IF(AN295&lt;&gt;"",MAX(AG$3:AG294)+1,"")</f>
        <v/>
      </c>
      <c r="AH295" s="1" t="str">
        <f aca="false">IF(AO295&lt;&gt;"",MAX(AH$3:AH294)+1,"")</f>
        <v/>
      </c>
      <c r="AI295" s="1" t="str">
        <f aca="false">IF(AP295&lt;&gt;"",MAX(AI$3:AI294)+1,"")</f>
        <v/>
      </c>
      <c r="AK295" s="1" t="str">
        <f aca="false">IF(C295="","",IF(COUNTIF($AK$3:AL294,C295)=0,C295,""))</f>
        <v/>
      </c>
      <c r="AL295" s="1" t="str">
        <f aca="false">IF(D295="","",IF($C295='Oneri di Urbanizzazione'!$E$49,IF(COUNTIF($AL$3:AL294,$D295)=0,$D295,""),""))</f>
        <v/>
      </c>
      <c r="AM295" s="1" t="str">
        <f aca="false">IF(E295="","",IF(AND($C295='Oneri di Urbanizzazione'!$E$49,$D295='Oneri di Urbanizzazione'!$E$51),IF(COUNTIF(AM$3:AM294,$E295)=0,$E295,""),""))</f>
        <v/>
      </c>
      <c r="AN295" s="1" t="str">
        <f aca="false">IF(F295="","",IF(AND($C295='Oneri di Urbanizzazione'!$E$49,$D295='Oneri di Urbanizzazione'!$E$51,$E295='Oneri di Urbanizzazione'!$E$53),IF(COUNTIF(AN$3:AN294,$F295)=0,$F295,""),""))</f>
        <v/>
      </c>
    </row>
    <row r="296" customFormat="false" ht="12.75" hidden="false" customHeight="false" outlineLevel="0" collapsed="false">
      <c r="V296" s="1" t="n">
        <f aca="false">+V295+1</f>
        <v>274</v>
      </c>
      <c r="W296" s="978" t="str">
        <f aca="false">IFERROR(VLOOKUP($V295,AD:AK,8,FALSE()),"")</f>
        <v/>
      </c>
      <c r="X296" s="978" t="str">
        <f aca="false">IFERROR(VLOOKUP($V296,AE:AL,8,FALSE()),"")</f>
        <v/>
      </c>
      <c r="Y296" s="978" t="str">
        <f aca="false">IFERROR(VLOOKUP($V296,AF:AM,8,FALSE()),"")</f>
        <v/>
      </c>
      <c r="Z296" s="978" t="str">
        <f aca="false">IFERROR(VLOOKUP($V296,AG:AN,8,FALSE()),"")</f>
        <v/>
      </c>
      <c r="AA296" s="978" t="str">
        <f aca="false">IFERROR(VLOOKUP($V296,AH:AO,8,FALSE()),"")</f>
        <v/>
      </c>
      <c r="AB296" s="978" t="str">
        <f aca="false">IFERROR(VLOOKUP($V296,AI:AP,8,FALSE()),"")</f>
        <v/>
      </c>
      <c r="AD296" s="1" t="str">
        <f aca="false">IF(AK296&lt;&gt;"",MAX(AD$3:AD295)+1,"")</f>
        <v/>
      </c>
      <c r="AE296" s="1" t="str">
        <f aca="false">IF(AL296&lt;&gt;"",MAX(AE$3:AE295)+1,"")</f>
        <v/>
      </c>
      <c r="AF296" s="1" t="str">
        <f aca="false">IF(AM296&lt;&gt;"",MAX(AF$3:AF295)+1,"")</f>
        <v/>
      </c>
      <c r="AG296" s="1" t="str">
        <f aca="false">IF(AN296&lt;&gt;"",MAX(AG$3:AG295)+1,"")</f>
        <v/>
      </c>
      <c r="AH296" s="1" t="str">
        <f aca="false">IF(AO296&lt;&gt;"",MAX(AH$3:AH295)+1,"")</f>
        <v/>
      </c>
      <c r="AI296" s="1" t="str">
        <f aca="false">IF(AP296&lt;&gt;"",MAX(AI$3:AI295)+1,"")</f>
        <v/>
      </c>
      <c r="AK296" s="1" t="str">
        <f aca="false">IF(C296="","",IF(COUNTIF($AK$3:AL295,C296)=0,C296,""))</f>
        <v/>
      </c>
      <c r="AL296" s="1" t="str">
        <f aca="false">IF(D296="","",IF($C296='Oneri di Urbanizzazione'!$E$49,IF(COUNTIF($AL$3:AL295,$D296)=0,$D296,""),""))</f>
        <v/>
      </c>
      <c r="AM296" s="1" t="str">
        <f aca="false">IF(E296="","",IF(AND($C296='Oneri di Urbanizzazione'!$E$49,$D296='Oneri di Urbanizzazione'!$E$51),IF(COUNTIF(AM$3:AM295,$E296)=0,$E296,""),""))</f>
        <v/>
      </c>
      <c r="AN296" s="1" t="str">
        <f aca="false">IF(F296="","",IF(AND($C296='Oneri di Urbanizzazione'!$E$49,$D296='Oneri di Urbanizzazione'!$E$51,$E296='Oneri di Urbanizzazione'!$E$53),IF(COUNTIF(AN$3:AN295,$F296)=0,$F296,""),""))</f>
        <v/>
      </c>
    </row>
    <row r="297" customFormat="false" ht="12.75" hidden="false" customHeight="false" outlineLevel="0" collapsed="false">
      <c r="V297" s="1" t="n">
        <f aca="false">+V296+1</f>
        <v>275</v>
      </c>
      <c r="W297" s="978" t="str">
        <f aca="false">IFERROR(VLOOKUP($V296,AD:AK,8,FALSE()),"")</f>
        <v/>
      </c>
      <c r="X297" s="978" t="str">
        <f aca="false">IFERROR(VLOOKUP($V297,AE:AL,8,FALSE()),"")</f>
        <v/>
      </c>
      <c r="Y297" s="978" t="str">
        <f aca="false">IFERROR(VLOOKUP($V297,AF:AM,8,FALSE()),"")</f>
        <v/>
      </c>
      <c r="Z297" s="978" t="str">
        <f aca="false">IFERROR(VLOOKUP($V297,AG:AN,8,FALSE()),"")</f>
        <v/>
      </c>
      <c r="AA297" s="978" t="str">
        <f aca="false">IFERROR(VLOOKUP($V297,AH:AO,8,FALSE()),"")</f>
        <v/>
      </c>
      <c r="AB297" s="978" t="str">
        <f aca="false">IFERROR(VLOOKUP($V297,AI:AP,8,FALSE()),"")</f>
        <v/>
      </c>
      <c r="AD297" s="1" t="str">
        <f aca="false">IF(AK297&lt;&gt;"",MAX(AD$3:AD296)+1,"")</f>
        <v/>
      </c>
      <c r="AE297" s="1" t="str">
        <f aca="false">IF(AL297&lt;&gt;"",MAX(AE$3:AE296)+1,"")</f>
        <v/>
      </c>
      <c r="AF297" s="1" t="str">
        <f aca="false">IF(AM297&lt;&gt;"",MAX(AF$3:AF296)+1,"")</f>
        <v/>
      </c>
      <c r="AG297" s="1" t="str">
        <f aca="false">IF(AN297&lt;&gt;"",MAX(AG$3:AG296)+1,"")</f>
        <v/>
      </c>
      <c r="AH297" s="1" t="str">
        <f aca="false">IF(AO297&lt;&gt;"",MAX(AH$3:AH296)+1,"")</f>
        <v/>
      </c>
      <c r="AI297" s="1" t="str">
        <f aca="false">IF(AP297&lt;&gt;"",MAX(AI$3:AI296)+1,"")</f>
        <v/>
      </c>
      <c r="AK297" s="1" t="str">
        <f aca="false">IF(C297="","",IF(COUNTIF($AK$3:AL296,C297)=0,C297,""))</f>
        <v/>
      </c>
      <c r="AL297" s="1" t="str">
        <f aca="false">IF(D297="","",IF($C297='Oneri di Urbanizzazione'!$E$49,IF(COUNTIF($AL$3:AL296,$D297)=0,$D297,""),""))</f>
        <v/>
      </c>
      <c r="AM297" s="1" t="str">
        <f aca="false">IF(E297="","",IF(AND($C297='Oneri di Urbanizzazione'!$E$49,$D297='Oneri di Urbanizzazione'!$E$51),IF(COUNTIF(AM$3:AM296,$E297)=0,$E297,""),""))</f>
        <v/>
      </c>
      <c r="AN297" s="1" t="str">
        <f aca="false">IF(F297="","",IF(AND($C297='Oneri di Urbanizzazione'!$E$49,$D297='Oneri di Urbanizzazione'!$E$51,$E297='Oneri di Urbanizzazione'!$E$53),IF(COUNTIF(AN$3:AN296,$F297)=0,$F297,""),""))</f>
        <v/>
      </c>
    </row>
    <row r="298" customFormat="false" ht="12.75" hidden="false" customHeight="false" outlineLevel="0" collapsed="false">
      <c r="V298" s="1" t="n">
        <f aca="false">+V297+1</f>
        <v>276</v>
      </c>
      <c r="W298" s="978" t="str">
        <f aca="false">IFERROR(VLOOKUP($V297,AD:AK,8,FALSE()),"")</f>
        <v/>
      </c>
      <c r="X298" s="978" t="str">
        <f aca="false">IFERROR(VLOOKUP($V298,AE:AL,8,FALSE()),"")</f>
        <v/>
      </c>
      <c r="Y298" s="978" t="str">
        <f aca="false">IFERROR(VLOOKUP($V298,AF:AM,8,FALSE()),"")</f>
        <v/>
      </c>
      <c r="Z298" s="978" t="str">
        <f aca="false">IFERROR(VLOOKUP($V298,AG:AN,8,FALSE()),"")</f>
        <v/>
      </c>
      <c r="AA298" s="978" t="str">
        <f aca="false">IFERROR(VLOOKUP($V298,AH:AO,8,FALSE()),"")</f>
        <v/>
      </c>
      <c r="AB298" s="978" t="str">
        <f aca="false">IFERROR(VLOOKUP($V298,AI:AP,8,FALSE()),"")</f>
        <v/>
      </c>
      <c r="AD298" s="1" t="str">
        <f aca="false">IF(AK298&lt;&gt;"",MAX(AD$3:AD297)+1,"")</f>
        <v/>
      </c>
      <c r="AE298" s="1" t="str">
        <f aca="false">IF(AL298&lt;&gt;"",MAX(AE$3:AE297)+1,"")</f>
        <v/>
      </c>
      <c r="AF298" s="1" t="str">
        <f aca="false">IF(AM298&lt;&gt;"",MAX(AF$3:AF297)+1,"")</f>
        <v/>
      </c>
      <c r="AG298" s="1" t="str">
        <f aca="false">IF(AN298&lt;&gt;"",MAX(AG$3:AG297)+1,"")</f>
        <v/>
      </c>
      <c r="AH298" s="1" t="str">
        <f aca="false">IF(AO298&lt;&gt;"",MAX(AH$3:AH297)+1,"")</f>
        <v/>
      </c>
      <c r="AI298" s="1" t="str">
        <f aca="false">IF(AP298&lt;&gt;"",MAX(AI$3:AI297)+1,"")</f>
        <v/>
      </c>
      <c r="AK298" s="1" t="str">
        <f aca="false">IF(C298="","",IF(COUNTIF($AK$3:AL297,C298)=0,C298,""))</f>
        <v/>
      </c>
      <c r="AL298" s="1" t="str">
        <f aca="false">IF(D298="","",IF($C298='Oneri di Urbanizzazione'!$E$49,IF(COUNTIF($AL$3:AL297,$D298)=0,$D298,""),""))</f>
        <v/>
      </c>
      <c r="AM298" s="1" t="str">
        <f aca="false">IF(E298="","",IF(AND($C298='Oneri di Urbanizzazione'!$E$49,$D298='Oneri di Urbanizzazione'!$E$51),IF(COUNTIF(AM$3:AM297,$E298)=0,$E298,""),""))</f>
        <v/>
      </c>
      <c r="AN298" s="1" t="str">
        <f aca="false">IF(F298="","",IF(AND($C298='Oneri di Urbanizzazione'!$E$49,$D298='Oneri di Urbanizzazione'!$E$51,$E298='Oneri di Urbanizzazione'!$E$53),IF(COUNTIF(AN$3:AN297,$F298)=0,$F298,""),""))</f>
        <v/>
      </c>
    </row>
    <row r="299" customFormat="false" ht="12.75" hidden="false" customHeight="false" outlineLevel="0" collapsed="false">
      <c r="V299" s="1" t="n">
        <f aca="false">+V298+1</f>
        <v>277</v>
      </c>
      <c r="W299" s="978" t="str">
        <f aca="false">IFERROR(VLOOKUP($V298,AD:AK,8,FALSE()),"")</f>
        <v/>
      </c>
      <c r="X299" s="978" t="str">
        <f aca="false">IFERROR(VLOOKUP($V299,AE:AL,8,FALSE()),"")</f>
        <v/>
      </c>
      <c r="Y299" s="978" t="str">
        <f aca="false">IFERROR(VLOOKUP($V299,AF:AM,8,FALSE()),"")</f>
        <v/>
      </c>
      <c r="Z299" s="978" t="str">
        <f aca="false">IFERROR(VLOOKUP($V299,AG:AN,8,FALSE()),"")</f>
        <v/>
      </c>
      <c r="AA299" s="978" t="str">
        <f aca="false">IFERROR(VLOOKUP($V299,AH:AO,8,FALSE()),"")</f>
        <v/>
      </c>
      <c r="AB299" s="978" t="str">
        <f aca="false">IFERROR(VLOOKUP($V299,AI:AP,8,FALSE()),"")</f>
        <v/>
      </c>
      <c r="AD299" s="1" t="str">
        <f aca="false">IF(AK299&lt;&gt;"",MAX(AD$3:AD298)+1,"")</f>
        <v/>
      </c>
      <c r="AE299" s="1" t="str">
        <f aca="false">IF(AL299&lt;&gt;"",MAX(AE$3:AE298)+1,"")</f>
        <v/>
      </c>
      <c r="AF299" s="1" t="str">
        <f aca="false">IF(AM299&lt;&gt;"",MAX(AF$3:AF298)+1,"")</f>
        <v/>
      </c>
      <c r="AG299" s="1" t="str">
        <f aca="false">IF(AN299&lt;&gt;"",MAX(AG$3:AG298)+1,"")</f>
        <v/>
      </c>
      <c r="AH299" s="1" t="str">
        <f aca="false">IF(AO299&lt;&gt;"",MAX(AH$3:AH298)+1,"")</f>
        <v/>
      </c>
      <c r="AI299" s="1" t="str">
        <f aca="false">IF(AP299&lt;&gt;"",MAX(AI$3:AI298)+1,"")</f>
        <v/>
      </c>
      <c r="AK299" s="1" t="str">
        <f aca="false">IF(C299="","",IF(COUNTIF($AK$3:AL298,C299)=0,C299,""))</f>
        <v/>
      </c>
      <c r="AL299" s="1" t="str">
        <f aca="false">IF(D299="","",IF($C299='Oneri di Urbanizzazione'!$E$49,IF(COUNTIF($AL$3:AL298,$D299)=0,$D299,""),""))</f>
        <v/>
      </c>
      <c r="AM299" s="1" t="str">
        <f aca="false">IF(E299="","",IF(AND($C299='Oneri di Urbanizzazione'!$E$49,$D299='Oneri di Urbanizzazione'!$E$51),IF(COUNTIF(AM$3:AM298,$E299)=0,$E299,""),""))</f>
        <v/>
      </c>
      <c r="AN299" s="1" t="str">
        <f aca="false">IF(F299="","",IF(AND($C299='Oneri di Urbanizzazione'!$E$49,$D299='Oneri di Urbanizzazione'!$E$51,$E299='Oneri di Urbanizzazione'!$E$53),IF(COUNTIF(AN$3:AN298,$F299)=0,$F299,""),""))</f>
        <v/>
      </c>
    </row>
    <row r="300" customFormat="false" ht="12.75" hidden="false" customHeight="false" outlineLevel="0" collapsed="false">
      <c r="V300" s="1" t="n">
        <f aca="false">+V299+1</f>
        <v>278</v>
      </c>
      <c r="W300" s="978" t="str">
        <f aca="false">IFERROR(VLOOKUP($V299,AD:AK,8,FALSE()),"")</f>
        <v/>
      </c>
      <c r="X300" s="978" t="str">
        <f aca="false">IFERROR(VLOOKUP($V300,AE:AL,8,FALSE()),"")</f>
        <v/>
      </c>
      <c r="Y300" s="978" t="str">
        <f aca="false">IFERROR(VLOOKUP($V300,AF:AM,8,FALSE()),"")</f>
        <v/>
      </c>
      <c r="Z300" s="978" t="str">
        <f aca="false">IFERROR(VLOOKUP($V300,AG:AN,8,FALSE()),"")</f>
        <v/>
      </c>
      <c r="AA300" s="978" t="str">
        <f aca="false">IFERROR(VLOOKUP($V300,AH:AO,8,FALSE()),"")</f>
        <v/>
      </c>
      <c r="AB300" s="978" t="str">
        <f aca="false">IFERROR(VLOOKUP($V300,AI:AP,8,FALSE()),"")</f>
        <v/>
      </c>
      <c r="AD300" s="1" t="str">
        <f aca="false">IF(AK300&lt;&gt;"",MAX(AD$3:AD299)+1,"")</f>
        <v/>
      </c>
      <c r="AE300" s="1" t="str">
        <f aca="false">IF(AL300&lt;&gt;"",MAX(AE$3:AE299)+1,"")</f>
        <v/>
      </c>
      <c r="AF300" s="1" t="str">
        <f aca="false">IF(AM300&lt;&gt;"",MAX(AF$3:AF299)+1,"")</f>
        <v/>
      </c>
      <c r="AG300" s="1" t="str">
        <f aca="false">IF(AN300&lt;&gt;"",MAX(AG$3:AG299)+1,"")</f>
        <v/>
      </c>
      <c r="AH300" s="1" t="str">
        <f aca="false">IF(AO300&lt;&gt;"",MAX(AH$3:AH299)+1,"")</f>
        <v/>
      </c>
      <c r="AI300" s="1" t="str">
        <f aca="false">IF(AP300&lt;&gt;"",MAX(AI$3:AI299)+1,"")</f>
        <v/>
      </c>
      <c r="AK300" s="1" t="str">
        <f aca="false">IF(C300="","",IF(COUNTIF($AK$3:AL299,C300)=0,C300,""))</f>
        <v/>
      </c>
      <c r="AL300" s="1" t="str">
        <f aca="false">IF(D300="","",IF($C300='Oneri di Urbanizzazione'!$E$49,IF(COUNTIF($AL$3:AL299,$D300)=0,$D300,""),""))</f>
        <v/>
      </c>
      <c r="AM300" s="1" t="str">
        <f aca="false">IF(E300="","",IF(AND($C300='Oneri di Urbanizzazione'!$E$49,$D300='Oneri di Urbanizzazione'!$E$51),IF(COUNTIF(AM$3:AM299,$E300)=0,$E300,""),""))</f>
        <v/>
      </c>
      <c r="AN300" s="1" t="str">
        <f aca="false">IF(F300="","",IF(AND($C300='Oneri di Urbanizzazione'!$E$49,$D300='Oneri di Urbanizzazione'!$E$51,$E300='Oneri di Urbanizzazione'!$E$53),IF(COUNTIF(AN$3:AN299,$F300)=0,$F300,""),""))</f>
        <v/>
      </c>
    </row>
    <row r="301" customFormat="false" ht="12.75" hidden="false" customHeight="false" outlineLevel="0" collapsed="false">
      <c r="V301" s="1" t="n">
        <f aca="false">+V300+1</f>
        <v>279</v>
      </c>
      <c r="W301" s="978" t="str">
        <f aca="false">IFERROR(VLOOKUP($V300,AD:AK,8,FALSE()),"")</f>
        <v/>
      </c>
      <c r="X301" s="978" t="str">
        <f aca="false">IFERROR(VLOOKUP($V301,AE:AL,8,FALSE()),"")</f>
        <v/>
      </c>
      <c r="Y301" s="978" t="str">
        <f aca="false">IFERROR(VLOOKUP($V301,AF:AM,8,FALSE()),"")</f>
        <v/>
      </c>
      <c r="Z301" s="978" t="str">
        <f aca="false">IFERROR(VLOOKUP($V301,AG:AN,8,FALSE()),"")</f>
        <v/>
      </c>
      <c r="AA301" s="978" t="str">
        <f aca="false">IFERROR(VLOOKUP($V301,AH:AO,8,FALSE()),"")</f>
        <v/>
      </c>
      <c r="AB301" s="978" t="str">
        <f aca="false">IFERROR(VLOOKUP($V301,AI:AP,8,FALSE()),"")</f>
        <v/>
      </c>
      <c r="AD301" s="1" t="str">
        <f aca="false">IF(AK301&lt;&gt;"",MAX(AD$3:AD300)+1,"")</f>
        <v/>
      </c>
      <c r="AE301" s="1" t="str">
        <f aca="false">IF(AL301&lt;&gt;"",MAX(AE$3:AE300)+1,"")</f>
        <v/>
      </c>
      <c r="AF301" s="1" t="str">
        <f aca="false">IF(AM301&lt;&gt;"",MAX(AF$3:AF300)+1,"")</f>
        <v/>
      </c>
      <c r="AG301" s="1" t="str">
        <f aca="false">IF(AN301&lt;&gt;"",MAX(AG$3:AG300)+1,"")</f>
        <v/>
      </c>
      <c r="AH301" s="1" t="str">
        <f aca="false">IF(AO301&lt;&gt;"",MAX(AH$3:AH300)+1,"")</f>
        <v/>
      </c>
      <c r="AI301" s="1" t="str">
        <f aca="false">IF(AP301&lt;&gt;"",MAX(AI$3:AI300)+1,"")</f>
        <v/>
      </c>
      <c r="AK301" s="1" t="str">
        <f aca="false">IF(C301="","",IF(COUNTIF($AK$3:AL300,C301)=0,C301,""))</f>
        <v/>
      </c>
      <c r="AL301" s="1" t="str">
        <f aca="false">IF(D301="","",IF($C301='Oneri di Urbanizzazione'!$E$49,IF(COUNTIF($AL$3:AL300,$D301)=0,$D301,""),""))</f>
        <v/>
      </c>
      <c r="AM301" s="1" t="str">
        <f aca="false">IF(E301="","",IF(AND($C301='Oneri di Urbanizzazione'!$E$49,$D301='Oneri di Urbanizzazione'!$E$51),IF(COUNTIF(AM$3:AM300,$E301)=0,$E301,""),""))</f>
        <v/>
      </c>
      <c r="AN301" s="1" t="str">
        <f aca="false">IF(F301="","",IF(AND($C301='Oneri di Urbanizzazione'!$E$49,$D301='Oneri di Urbanizzazione'!$E$51,$E301='Oneri di Urbanizzazione'!$E$53),IF(COUNTIF(AN$3:AN300,$F301)=0,$F301,""),""))</f>
        <v/>
      </c>
    </row>
    <row r="302" customFormat="false" ht="12.75" hidden="false" customHeight="false" outlineLevel="0" collapsed="false">
      <c r="V302" s="1" t="n">
        <f aca="false">+V301+1</f>
        <v>280</v>
      </c>
      <c r="W302" s="978" t="str">
        <f aca="false">IFERROR(VLOOKUP($V301,AD:AK,8,FALSE()),"")</f>
        <v/>
      </c>
      <c r="X302" s="978" t="str">
        <f aca="false">IFERROR(VLOOKUP($V302,AE:AL,8,FALSE()),"")</f>
        <v/>
      </c>
      <c r="Y302" s="978" t="str">
        <f aca="false">IFERROR(VLOOKUP($V302,AF:AM,8,FALSE()),"")</f>
        <v/>
      </c>
      <c r="Z302" s="978" t="str">
        <f aca="false">IFERROR(VLOOKUP($V302,AG:AN,8,FALSE()),"")</f>
        <v/>
      </c>
      <c r="AA302" s="978" t="str">
        <f aca="false">IFERROR(VLOOKUP($V302,AH:AO,8,FALSE()),"")</f>
        <v/>
      </c>
      <c r="AB302" s="978" t="str">
        <f aca="false">IFERROR(VLOOKUP($V302,AI:AP,8,FALSE()),"")</f>
        <v/>
      </c>
      <c r="AD302" s="1" t="str">
        <f aca="false">IF(AK302&lt;&gt;"",MAX(AD$3:AD301)+1,"")</f>
        <v/>
      </c>
      <c r="AE302" s="1" t="str">
        <f aca="false">IF(AL302&lt;&gt;"",MAX(AE$3:AE301)+1,"")</f>
        <v/>
      </c>
      <c r="AF302" s="1" t="str">
        <f aca="false">IF(AM302&lt;&gt;"",MAX(AF$3:AF301)+1,"")</f>
        <v/>
      </c>
      <c r="AG302" s="1" t="str">
        <f aca="false">IF(AN302&lt;&gt;"",MAX(AG$3:AG301)+1,"")</f>
        <v/>
      </c>
      <c r="AH302" s="1" t="str">
        <f aca="false">IF(AO302&lt;&gt;"",MAX(AH$3:AH301)+1,"")</f>
        <v/>
      </c>
      <c r="AI302" s="1" t="str">
        <f aca="false">IF(AP302&lt;&gt;"",MAX(AI$3:AI301)+1,"")</f>
        <v/>
      </c>
      <c r="AK302" s="1" t="str">
        <f aca="false">IF(C302="","",IF(COUNTIF($AK$3:AL301,C302)=0,C302,""))</f>
        <v/>
      </c>
      <c r="AL302" s="1" t="str">
        <f aca="false">IF(D302="","",IF($C302='Oneri di Urbanizzazione'!$E$49,IF(COUNTIF($AL$3:AL301,$D302)=0,$D302,""),""))</f>
        <v/>
      </c>
      <c r="AM302" s="1" t="str">
        <f aca="false">IF(E302="","",IF(AND($C302='Oneri di Urbanizzazione'!$E$49,$D302='Oneri di Urbanizzazione'!$E$51),IF(COUNTIF(AM$3:AM301,$E302)=0,$E302,""),""))</f>
        <v/>
      </c>
      <c r="AN302" s="1" t="str">
        <f aca="false">IF(F302="","",IF(AND($C302='Oneri di Urbanizzazione'!$E$49,$D302='Oneri di Urbanizzazione'!$E$51,$E302='Oneri di Urbanizzazione'!$E$53),IF(COUNTIF(AN$3:AN301,$F302)=0,$F302,""),""))</f>
        <v/>
      </c>
    </row>
    <row r="303" customFormat="false" ht="12.75" hidden="false" customHeight="false" outlineLevel="0" collapsed="false">
      <c r="V303" s="1" t="n">
        <f aca="false">+V302+1</f>
        <v>281</v>
      </c>
      <c r="W303" s="978" t="str">
        <f aca="false">IFERROR(VLOOKUP($V302,AD:AK,8,FALSE()),"")</f>
        <v/>
      </c>
      <c r="X303" s="978" t="str">
        <f aca="false">IFERROR(VLOOKUP($V303,AE:AL,8,FALSE()),"")</f>
        <v/>
      </c>
      <c r="Y303" s="978" t="str">
        <f aca="false">IFERROR(VLOOKUP($V303,AF:AM,8,FALSE()),"")</f>
        <v/>
      </c>
      <c r="Z303" s="978" t="str">
        <f aca="false">IFERROR(VLOOKUP($V303,AG:AN,8,FALSE()),"")</f>
        <v/>
      </c>
      <c r="AA303" s="978" t="str">
        <f aca="false">IFERROR(VLOOKUP($V303,AH:AO,8,FALSE()),"")</f>
        <v/>
      </c>
      <c r="AB303" s="978" t="str">
        <f aca="false">IFERROR(VLOOKUP($V303,AI:AP,8,FALSE()),"")</f>
        <v/>
      </c>
      <c r="AD303" s="1" t="str">
        <f aca="false">IF(AK303&lt;&gt;"",MAX(AD$3:AD302)+1,"")</f>
        <v/>
      </c>
      <c r="AE303" s="1" t="str">
        <f aca="false">IF(AL303&lt;&gt;"",MAX(AE$3:AE302)+1,"")</f>
        <v/>
      </c>
      <c r="AF303" s="1" t="str">
        <f aca="false">IF(AM303&lt;&gt;"",MAX(AF$3:AF302)+1,"")</f>
        <v/>
      </c>
      <c r="AG303" s="1" t="str">
        <f aca="false">IF(AN303&lt;&gt;"",MAX(AG$3:AG302)+1,"")</f>
        <v/>
      </c>
      <c r="AH303" s="1" t="str">
        <f aca="false">IF(AO303&lt;&gt;"",MAX(AH$3:AH302)+1,"")</f>
        <v/>
      </c>
      <c r="AI303" s="1" t="str">
        <f aca="false">IF(AP303&lt;&gt;"",MAX(AI$3:AI302)+1,"")</f>
        <v/>
      </c>
      <c r="AK303" s="1" t="str">
        <f aca="false">IF(C303="","",IF(COUNTIF($AK$3:AL302,C303)=0,C303,""))</f>
        <v/>
      </c>
      <c r="AL303" s="1" t="str">
        <f aca="false">IF(D303="","",IF($C303='Oneri di Urbanizzazione'!$E$49,IF(COUNTIF($AL$3:AL302,$D303)=0,$D303,""),""))</f>
        <v/>
      </c>
      <c r="AM303" s="1" t="str">
        <f aca="false">IF(E303="","",IF(AND($C303='Oneri di Urbanizzazione'!$E$49,$D303='Oneri di Urbanizzazione'!$E$51),IF(COUNTIF(AM$3:AM302,$E303)=0,$E303,""),""))</f>
        <v/>
      </c>
      <c r="AN303" s="1" t="str">
        <f aca="false">IF(F303="","",IF(AND($C303='Oneri di Urbanizzazione'!$E$49,$D303='Oneri di Urbanizzazione'!$E$51,$E303='Oneri di Urbanizzazione'!$E$53),IF(COUNTIF(AN$3:AN302,$F303)=0,$F303,""),""))</f>
        <v/>
      </c>
    </row>
    <row r="304" customFormat="false" ht="12.75" hidden="false" customHeight="false" outlineLevel="0" collapsed="false">
      <c r="V304" s="1" t="n">
        <f aca="false">+V303+1</f>
        <v>282</v>
      </c>
      <c r="W304" s="978" t="str">
        <f aca="false">IFERROR(VLOOKUP($V303,AD:AK,8,FALSE()),"")</f>
        <v/>
      </c>
      <c r="X304" s="978" t="str">
        <f aca="false">IFERROR(VLOOKUP($V304,AE:AL,8,FALSE()),"")</f>
        <v/>
      </c>
      <c r="Y304" s="978" t="str">
        <f aca="false">IFERROR(VLOOKUP($V304,AF:AM,8,FALSE()),"")</f>
        <v/>
      </c>
      <c r="Z304" s="978" t="str">
        <f aca="false">IFERROR(VLOOKUP($V304,AG:AN,8,FALSE()),"")</f>
        <v/>
      </c>
      <c r="AA304" s="978" t="str">
        <f aca="false">IFERROR(VLOOKUP($V304,AH:AO,8,FALSE()),"")</f>
        <v/>
      </c>
      <c r="AB304" s="978" t="str">
        <f aca="false">IFERROR(VLOOKUP($V304,AI:AP,8,FALSE()),"")</f>
        <v/>
      </c>
      <c r="AD304" s="1" t="str">
        <f aca="false">IF(AK304&lt;&gt;"",MAX(AD$3:AD303)+1,"")</f>
        <v/>
      </c>
      <c r="AE304" s="1" t="str">
        <f aca="false">IF(AL304&lt;&gt;"",MAX(AE$3:AE303)+1,"")</f>
        <v/>
      </c>
      <c r="AF304" s="1" t="str">
        <f aca="false">IF(AM304&lt;&gt;"",MAX(AF$3:AF303)+1,"")</f>
        <v/>
      </c>
      <c r="AG304" s="1" t="str">
        <f aca="false">IF(AN304&lt;&gt;"",MAX(AG$3:AG303)+1,"")</f>
        <v/>
      </c>
      <c r="AH304" s="1" t="str">
        <f aca="false">IF(AO304&lt;&gt;"",MAX(AH$3:AH303)+1,"")</f>
        <v/>
      </c>
      <c r="AI304" s="1" t="str">
        <f aca="false">IF(AP304&lt;&gt;"",MAX(AI$3:AI303)+1,"")</f>
        <v/>
      </c>
      <c r="AK304" s="1" t="str">
        <f aca="false">IF(C304="","",IF(COUNTIF($AK$3:AL303,C304)=0,C304,""))</f>
        <v/>
      </c>
      <c r="AL304" s="1" t="str">
        <f aca="false">IF(D304="","",IF($C304='Oneri di Urbanizzazione'!$E$49,IF(COUNTIF($AL$3:AL303,$D304)=0,$D304,""),""))</f>
        <v/>
      </c>
      <c r="AM304" s="1" t="str">
        <f aca="false">IF(E304="","",IF(AND($C304='Oneri di Urbanizzazione'!$E$49,$D304='Oneri di Urbanizzazione'!$E$51),IF(COUNTIF(AM$3:AM303,$E304)=0,$E304,""),""))</f>
        <v/>
      </c>
      <c r="AN304" s="1" t="str">
        <f aca="false">IF(F304="","",IF(AND($C304='Oneri di Urbanizzazione'!$E$49,$D304='Oneri di Urbanizzazione'!$E$51,$E304='Oneri di Urbanizzazione'!$E$53),IF(COUNTIF(AN$3:AN303,$F304)=0,$F304,""),""))</f>
        <v/>
      </c>
    </row>
    <row r="305" customFormat="false" ht="12.75" hidden="false" customHeight="false" outlineLevel="0" collapsed="false">
      <c r="V305" s="1" t="n">
        <f aca="false">+V304+1</f>
        <v>283</v>
      </c>
      <c r="W305" s="978" t="str">
        <f aca="false">IFERROR(VLOOKUP($V304,AD:AK,8,FALSE()),"")</f>
        <v/>
      </c>
      <c r="X305" s="978" t="str">
        <f aca="false">IFERROR(VLOOKUP($V305,AE:AL,8,FALSE()),"")</f>
        <v/>
      </c>
      <c r="Y305" s="978" t="str">
        <f aca="false">IFERROR(VLOOKUP($V305,AF:AM,8,FALSE()),"")</f>
        <v/>
      </c>
      <c r="Z305" s="978" t="str">
        <f aca="false">IFERROR(VLOOKUP($V305,AG:AN,8,FALSE()),"")</f>
        <v/>
      </c>
      <c r="AA305" s="978" t="str">
        <f aca="false">IFERROR(VLOOKUP($V305,AH:AO,8,FALSE()),"")</f>
        <v/>
      </c>
      <c r="AB305" s="978" t="str">
        <f aca="false">IFERROR(VLOOKUP($V305,AI:AP,8,FALSE()),"")</f>
        <v/>
      </c>
      <c r="AD305" s="1" t="str">
        <f aca="false">IF(AK305&lt;&gt;"",MAX(AD$3:AD304)+1,"")</f>
        <v/>
      </c>
      <c r="AE305" s="1" t="str">
        <f aca="false">IF(AL305&lt;&gt;"",MAX(AE$3:AE304)+1,"")</f>
        <v/>
      </c>
      <c r="AF305" s="1" t="str">
        <f aca="false">IF(AM305&lt;&gt;"",MAX(AF$3:AF304)+1,"")</f>
        <v/>
      </c>
      <c r="AG305" s="1" t="str">
        <f aca="false">IF(AN305&lt;&gt;"",MAX(AG$3:AG304)+1,"")</f>
        <v/>
      </c>
      <c r="AH305" s="1" t="str">
        <f aca="false">IF(AO305&lt;&gt;"",MAX(AH$3:AH304)+1,"")</f>
        <v/>
      </c>
      <c r="AI305" s="1" t="str">
        <f aca="false">IF(AP305&lt;&gt;"",MAX(AI$3:AI304)+1,"")</f>
        <v/>
      </c>
      <c r="AK305" s="1" t="str">
        <f aca="false">IF(C305="","",IF(COUNTIF($AK$3:AL304,C305)=0,C305,""))</f>
        <v/>
      </c>
      <c r="AL305" s="1" t="str">
        <f aca="false">IF(D305="","",IF($C305='Oneri di Urbanizzazione'!$E$49,IF(COUNTIF($AL$3:AL304,$D305)=0,$D305,""),""))</f>
        <v/>
      </c>
      <c r="AM305" s="1" t="str">
        <f aca="false">IF(E305="","",IF(AND($C305='Oneri di Urbanizzazione'!$E$49,$D305='Oneri di Urbanizzazione'!$E$51),IF(COUNTIF(AM$3:AM304,$E305)=0,$E305,""),""))</f>
        <v/>
      </c>
      <c r="AN305" s="1" t="str">
        <f aca="false">IF(F305="","",IF(AND($C305='Oneri di Urbanizzazione'!$E$49,$D305='Oneri di Urbanizzazione'!$E$51,$E305='Oneri di Urbanizzazione'!$E$53),IF(COUNTIF(AN$3:AN304,$F305)=0,$F305,""),""))</f>
        <v/>
      </c>
    </row>
    <row r="306" customFormat="false" ht="12.75" hidden="false" customHeight="false" outlineLevel="0" collapsed="false">
      <c r="V306" s="1" t="n">
        <f aca="false">+V305+1</f>
        <v>284</v>
      </c>
      <c r="W306" s="978" t="str">
        <f aca="false">IFERROR(VLOOKUP($V305,AD:AK,8,FALSE()),"")</f>
        <v/>
      </c>
      <c r="X306" s="978" t="str">
        <f aca="false">IFERROR(VLOOKUP($V306,AE:AL,8,FALSE()),"")</f>
        <v/>
      </c>
      <c r="Y306" s="978" t="str">
        <f aca="false">IFERROR(VLOOKUP($V306,AF:AM,8,FALSE()),"")</f>
        <v/>
      </c>
      <c r="Z306" s="978" t="str">
        <f aca="false">IFERROR(VLOOKUP($V306,AG:AN,8,FALSE()),"")</f>
        <v/>
      </c>
      <c r="AA306" s="978" t="str">
        <f aca="false">IFERROR(VLOOKUP($V306,AH:AO,8,FALSE()),"")</f>
        <v/>
      </c>
      <c r="AB306" s="978" t="str">
        <f aca="false">IFERROR(VLOOKUP($V306,AI:AP,8,FALSE()),"")</f>
        <v/>
      </c>
      <c r="AD306" s="1" t="str">
        <f aca="false">IF(AK306&lt;&gt;"",MAX(AD$3:AD305)+1,"")</f>
        <v/>
      </c>
      <c r="AE306" s="1" t="str">
        <f aca="false">IF(AL306&lt;&gt;"",MAX(AE$3:AE305)+1,"")</f>
        <v/>
      </c>
      <c r="AF306" s="1" t="str">
        <f aca="false">IF(AM306&lt;&gt;"",MAX(AF$3:AF305)+1,"")</f>
        <v/>
      </c>
      <c r="AG306" s="1" t="str">
        <f aca="false">IF(AN306&lt;&gt;"",MAX(AG$3:AG305)+1,"")</f>
        <v/>
      </c>
      <c r="AH306" s="1" t="str">
        <f aca="false">IF(AO306&lt;&gt;"",MAX(AH$3:AH305)+1,"")</f>
        <v/>
      </c>
      <c r="AI306" s="1" t="str">
        <f aca="false">IF(AP306&lt;&gt;"",MAX(AI$3:AI305)+1,"")</f>
        <v/>
      </c>
      <c r="AK306" s="1" t="str">
        <f aca="false">IF(C306="","",IF(COUNTIF($AK$3:AL305,C306)=0,C306,""))</f>
        <v/>
      </c>
      <c r="AL306" s="1" t="str">
        <f aca="false">IF(D306="","",IF($C306='Oneri di Urbanizzazione'!$E$49,IF(COUNTIF($AL$3:AL305,$D306)=0,$D306,""),""))</f>
        <v/>
      </c>
      <c r="AM306" s="1" t="str">
        <f aca="false">IF(E306="","",IF(AND($C306='Oneri di Urbanizzazione'!$E$49,$D306='Oneri di Urbanizzazione'!$E$51),IF(COUNTIF(AM$3:AM305,$E306)=0,$E306,""),""))</f>
        <v/>
      </c>
      <c r="AN306" s="1" t="str">
        <f aca="false">IF(F306="","",IF(AND($C306='Oneri di Urbanizzazione'!$E$49,$D306='Oneri di Urbanizzazione'!$E$51,$E306='Oneri di Urbanizzazione'!$E$53),IF(COUNTIF(AN$3:AN305,$F306)=0,$F306,""),""))</f>
        <v/>
      </c>
    </row>
    <row r="307" customFormat="false" ht="12.75" hidden="false" customHeight="false" outlineLevel="0" collapsed="false">
      <c r="V307" s="1" t="n">
        <f aca="false">+V306+1</f>
        <v>285</v>
      </c>
      <c r="W307" s="978" t="str">
        <f aca="false">IFERROR(VLOOKUP($V306,AD:AK,8,FALSE()),"")</f>
        <v/>
      </c>
      <c r="X307" s="978" t="str">
        <f aca="false">IFERROR(VLOOKUP($V307,AE:AL,8,FALSE()),"")</f>
        <v/>
      </c>
      <c r="Y307" s="978" t="str">
        <f aca="false">IFERROR(VLOOKUP($V307,AF:AM,8,FALSE()),"")</f>
        <v/>
      </c>
      <c r="Z307" s="978" t="str">
        <f aca="false">IFERROR(VLOOKUP($V307,AG:AN,8,FALSE()),"")</f>
        <v/>
      </c>
      <c r="AA307" s="978" t="str">
        <f aca="false">IFERROR(VLOOKUP($V307,AH:AO,8,FALSE()),"")</f>
        <v/>
      </c>
      <c r="AB307" s="978" t="str">
        <f aca="false">IFERROR(VLOOKUP($V307,AI:AP,8,FALSE()),"")</f>
        <v/>
      </c>
      <c r="AD307" s="1" t="str">
        <f aca="false">IF(AK307&lt;&gt;"",MAX(AD$3:AD306)+1,"")</f>
        <v/>
      </c>
      <c r="AE307" s="1" t="str">
        <f aca="false">IF(AL307&lt;&gt;"",MAX(AE$3:AE306)+1,"")</f>
        <v/>
      </c>
      <c r="AF307" s="1" t="str">
        <f aca="false">IF(AM307&lt;&gt;"",MAX(AF$3:AF306)+1,"")</f>
        <v/>
      </c>
      <c r="AG307" s="1" t="str">
        <f aca="false">IF(AN307&lt;&gt;"",MAX(AG$3:AG306)+1,"")</f>
        <v/>
      </c>
      <c r="AH307" s="1" t="str">
        <f aca="false">IF(AO307&lt;&gt;"",MAX(AH$3:AH306)+1,"")</f>
        <v/>
      </c>
      <c r="AI307" s="1" t="str">
        <f aca="false">IF(AP307&lt;&gt;"",MAX(AI$3:AI306)+1,"")</f>
        <v/>
      </c>
      <c r="AK307" s="1" t="str">
        <f aca="false">IF(C307="","",IF(COUNTIF($AK$3:AL306,C307)=0,C307,""))</f>
        <v/>
      </c>
      <c r="AL307" s="1" t="str">
        <f aca="false">IF(D307="","",IF($C307='Oneri di Urbanizzazione'!$E$49,IF(COUNTIF($AL$3:AL306,$D307)=0,$D307,""),""))</f>
        <v/>
      </c>
      <c r="AM307" s="1" t="str">
        <f aca="false">IF(E307="","",IF(AND($C307='Oneri di Urbanizzazione'!$E$49,$D307='Oneri di Urbanizzazione'!$E$51),IF(COUNTIF(AM$3:AM306,$E307)=0,$E307,""),""))</f>
        <v/>
      </c>
      <c r="AN307" s="1" t="str">
        <f aca="false">IF(F307="","",IF(AND($C307='Oneri di Urbanizzazione'!$E$49,$D307='Oneri di Urbanizzazione'!$E$51,$E307='Oneri di Urbanizzazione'!$E$53),IF(COUNTIF(AN$3:AN306,$F307)=0,$F307,""),""))</f>
        <v/>
      </c>
    </row>
    <row r="308" customFormat="false" ht="12.75" hidden="false" customHeight="false" outlineLevel="0" collapsed="false">
      <c r="V308" s="1" t="n">
        <f aca="false">+V307+1</f>
        <v>286</v>
      </c>
      <c r="W308" s="978" t="str">
        <f aca="false">IFERROR(VLOOKUP($V307,AD:AK,8,FALSE()),"")</f>
        <v/>
      </c>
      <c r="X308" s="978" t="str">
        <f aca="false">IFERROR(VLOOKUP($V308,AE:AL,8,FALSE()),"")</f>
        <v/>
      </c>
      <c r="Y308" s="978" t="str">
        <f aca="false">IFERROR(VLOOKUP($V308,AF:AM,8,FALSE()),"")</f>
        <v/>
      </c>
      <c r="Z308" s="978" t="str">
        <f aca="false">IFERROR(VLOOKUP($V308,AG:AN,8,FALSE()),"")</f>
        <v/>
      </c>
      <c r="AA308" s="978" t="str">
        <f aca="false">IFERROR(VLOOKUP($V308,AH:AO,8,FALSE()),"")</f>
        <v/>
      </c>
      <c r="AB308" s="978" t="str">
        <f aca="false">IFERROR(VLOOKUP($V308,AI:AP,8,FALSE()),"")</f>
        <v/>
      </c>
      <c r="AD308" s="1" t="str">
        <f aca="false">IF(AK308&lt;&gt;"",MAX(AD$3:AD307)+1,"")</f>
        <v/>
      </c>
      <c r="AE308" s="1" t="str">
        <f aca="false">IF(AL308&lt;&gt;"",MAX(AE$3:AE307)+1,"")</f>
        <v/>
      </c>
      <c r="AF308" s="1" t="str">
        <f aca="false">IF(AM308&lt;&gt;"",MAX(AF$3:AF307)+1,"")</f>
        <v/>
      </c>
      <c r="AG308" s="1" t="str">
        <f aca="false">IF(AN308&lt;&gt;"",MAX(AG$3:AG307)+1,"")</f>
        <v/>
      </c>
      <c r="AH308" s="1" t="str">
        <f aca="false">IF(AO308&lt;&gt;"",MAX(AH$3:AH307)+1,"")</f>
        <v/>
      </c>
      <c r="AI308" s="1" t="str">
        <f aca="false">IF(AP308&lt;&gt;"",MAX(AI$3:AI307)+1,"")</f>
        <v/>
      </c>
      <c r="AK308" s="1" t="str">
        <f aca="false">IF(C308="","",IF(COUNTIF($AK$3:AL307,C308)=0,C308,""))</f>
        <v/>
      </c>
      <c r="AL308" s="1" t="str">
        <f aca="false">IF(D308="","",IF($C308='Oneri di Urbanizzazione'!$E$49,IF(COUNTIF($AL$3:AL307,$D308)=0,$D308,""),""))</f>
        <v/>
      </c>
      <c r="AM308" s="1" t="str">
        <f aca="false">IF(E308="","",IF(AND($C308='Oneri di Urbanizzazione'!$E$49,$D308='Oneri di Urbanizzazione'!$E$51),IF(COUNTIF(AM$3:AM307,$E308)=0,$E308,""),""))</f>
        <v/>
      </c>
      <c r="AN308" s="1" t="str">
        <f aca="false">IF(F308="","",IF(AND($C308='Oneri di Urbanizzazione'!$E$49,$D308='Oneri di Urbanizzazione'!$E$51,$E308='Oneri di Urbanizzazione'!$E$53),IF(COUNTIF(AN$3:AN307,$F308)=0,$F308,""),""))</f>
        <v/>
      </c>
    </row>
    <row r="309" customFormat="false" ht="12.75" hidden="false" customHeight="false" outlineLevel="0" collapsed="false">
      <c r="V309" s="1" t="n">
        <f aca="false">+V308+1</f>
        <v>287</v>
      </c>
      <c r="W309" s="978" t="str">
        <f aca="false">IFERROR(VLOOKUP($V308,AD:AK,8,FALSE()),"")</f>
        <v/>
      </c>
      <c r="X309" s="978" t="str">
        <f aca="false">IFERROR(VLOOKUP($V309,AE:AL,8,FALSE()),"")</f>
        <v/>
      </c>
      <c r="Y309" s="978" t="str">
        <f aca="false">IFERROR(VLOOKUP($V309,AF:AM,8,FALSE()),"")</f>
        <v/>
      </c>
      <c r="Z309" s="978" t="str">
        <f aca="false">IFERROR(VLOOKUP($V309,AG:AN,8,FALSE()),"")</f>
        <v/>
      </c>
      <c r="AA309" s="978" t="str">
        <f aca="false">IFERROR(VLOOKUP($V309,AH:AO,8,FALSE()),"")</f>
        <v/>
      </c>
      <c r="AB309" s="978" t="str">
        <f aca="false">IFERROR(VLOOKUP($V309,AI:AP,8,FALSE()),"")</f>
        <v/>
      </c>
      <c r="AD309" s="1" t="str">
        <f aca="false">IF(AK309&lt;&gt;"",MAX(AD$3:AD308)+1,"")</f>
        <v/>
      </c>
      <c r="AE309" s="1" t="str">
        <f aca="false">IF(AL309&lt;&gt;"",MAX(AE$3:AE308)+1,"")</f>
        <v/>
      </c>
      <c r="AF309" s="1" t="str">
        <f aca="false">IF(AM309&lt;&gt;"",MAX(AF$3:AF308)+1,"")</f>
        <v/>
      </c>
      <c r="AG309" s="1" t="str">
        <f aca="false">IF(AN309&lt;&gt;"",MAX(AG$3:AG308)+1,"")</f>
        <v/>
      </c>
      <c r="AH309" s="1" t="str">
        <f aca="false">IF(AO309&lt;&gt;"",MAX(AH$3:AH308)+1,"")</f>
        <v/>
      </c>
      <c r="AI309" s="1" t="str">
        <f aca="false">IF(AP309&lt;&gt;"",MAX(AI$3:AI308)+1,"")</f>
        <v/>
      </c>
      <c r="AK309" s="1" t="str">
        <f aca="false">IF(C309="","",IF(COUNTIF($AK$3:AL308,C309)=0,C309,""))</f>
        <v/>
      </c>
      <c r="AL309" s="1" t="str">
        <f aca="false">IF(D309="","",IF($C309='Oneri di Urbanizzazione'!$E$49,IF(COUNTIF($AL$3:AL308,$D309)=0,$D309,""),""))</f>
        <v/>
      </c>
      <c r="AM309" s="1" t="str">
        <f aca="false">IF(E309="","",IF(AND($C309='Oneri di Urbanizzazione'!$E$49,$D309='Oneri di Urbanizzazione'!$E$51),IF(COUNTIF(AM$3:AM308,$E309)=0,$E309,""),""))</f>
        <v/>
      </c>
      <c r="AN309" s="1" t="str">
        <f aca="false">IF(F309="","",IF(AND($C309='Oneri di Urbanizzazione'!$E$49,$D309='Oneri di Urbanizzazione'!$E$51,$E309='Oneri di Urbanizzazione'!$E$53),IF(COUNTIF(AN$3:AN308,$F309)=0,$F309,""),""))</f>
        <v/>
      </c>
    </row>
    <row r="310" customFormat="false" ht="12.75" hidden="false" customHeight="false" outlineLevel="0" collapsed="false">
      <c r="V310" s="1" t="n">
        <f aca="false">+V309+1</f>
        <v>288</v>
      </c>
      <c r="W310" s="978" t="str">
        <f aca="false">IFERROR(VLOOKUP($V309,AD:AK,8,FALSE()),"")</f>
        <v/>
      </c>
      <c r="X310" s="978" t="str">
        <f aca="false">IFERROR(VLOOKUP($V310,AE:AL,8,FALSE()),"")</f>
        <v/>
      </c>
      <c r="Y310" s="978" t="str">
        <f aca="false">IFERROR(VLOOKUP($V310,AF:AM,8,FALSE()),"")</f>
        <v/>
      </c>
      <c r="Z310" s="978" t="str">
        <f aca="false">IFERROR(VLOOKUP($V310,AG:AN,8,FALSE()),"")</f>
        <v/>
      </c>
      <c r="AA310" s="978" t="str">
        <f aca="false">IFERROR(VLOOKUP($V310,AH:AO,8,FALSE()),"")</f>
        <v/>
      </c>
      <c r="AB310" s="978" t="str">
        <f aca="false">IFERROR(VLOOKUP($V310,AI:AP,8,FALSE()),"")</f>
        <v/>
      </c>
      <c r="AD310" s="1" t="str">
        <f aca="false">IF(AK310&lt;&gt;"",MAX(AD$3:AD309)+1,"")</f>
        <v/>
      </c>
      <c r="AE310" s="1" t="str">
        <f aca="false">IF(AL310&lt;&gt;"",MAX(AE$3:AE309)+1,"")</f>
        <v/>
      </c>
      <c r="AF310" s="1" t="str">
        <f aca="false">IF(AM310&lt;&gt;"",MAX(AF$3:AF309)+1,"")</f>
        <v/>
      </c>
      <c r="AG310" s="1" t="str">
        <f aca="false">IF(AN310&lt;&gt;"",MAX(AG$3:AG309)+1,"")</f>
        <v/>
      </c>
      <c r="AH310" s="1" t="str">
        <f aca="false">IF(AO310&lt;&gt;"",MAX(AH$3:AH309)+1,"")</f>
        <v/>
      </c>
      <c r="AI310" s="1" t="str">
        <f aca="false">IF(AP310&lt;&gt;"",MAX(AI$3:AI309)+1,"")</f>
        <v/>
      </c>
      <c r="AK310" s="1" t="str">
        <f aca="false">IF(C310="","",IF(COUNTIF($AK$3:AL309,C310)=0,C310,""))</f>
        <v/>
      </c>
      <c r="AL310" s="1" t="str">
        <f aca="false">IF(D310="","",IF($C310='Oneri di Urbanizzazione'!$E$49,IF(COUNTIF($AL$3:AL309,$D310)=0,$D310,""),""))</f>
        <v/>
      </c>
      <c r="AM310" s="1" t="str">
        <f aca="false">IF(E310="","",IF(AND($C310='Oneri di Urbanizzazione'!$E$49,$D310='Oneri di Urbanizzazione'!$E$51),IF(COUNTIF(AM$3:AM309,$E310)=0,$E310,""),""))</f>
        <v/>
      </c>
      <c r="AN310" s="1" t="str">
        <f aca="false">IF(F310="","",IF(AND($C310='Oneri di Urbanizzazione'!$E$49,$D310='Oneri di Urbanizzazione'!$E$51,$E310='Oneri di Urbanizzazione'!$E$53),IF(COUNTIF(AN$3:AN309,$F310)=0,$F310,""),""))</f>
        <v/>
      </c>
    </row>
    <row r="311" customFormat="false" ht="12.75" hidden="false" customHeight="false" outlineLevel="0" collapsed="false">
      <c r="V311" s="1" t="n">
        <f aca="false">+V310+1</f>
        <v>289</v>
      </c>
      <c r="W311" s="978" t="str">
        <f aca="false">IFERROR(VLOOKUP($V310,AD:AK,8,FALSE()),"")</f>
        <v/>
      </c>
      <c r="X311" s="978" t="str">
        <f aca="false">IFERROR(VLOOKUP($V311,AE:AL,8,FALSE()),"")</f>
        <v/>
      </c>
      <c r="Y311" s="978" t="str">
        <f aca="false">IFERROR(VLOOKUP($V311,AF:AM,8,FALSE()),"")</f>
        <v/>
      </c>
      <c r="Z311" s="978" t="str">
        <f aca="false">IFERROR(VLOOKUP($V311,AG:AN,8,FALSE()),"")</f>
        <v/>
      </c>
      <c r="AA311" s="978" t="str">
        <f aca="false">IFERROR(VLOOKUP($V311,AH:AO,8,FALSE()),"")</f>
        <v/>
      </c>
      <c r="AB311" s="978" t="str">
        <f aca="false">IFERROR(VLOOKUP($V311,AI:AP,8,FALSE()),"")</f>
        <v/>
      </c>
      <c r="AD311" s="1" t="str">
        <f aca="false">IF(AK311&lt;&gt;"",MAX(AD$3:AD310)+1,"")</f>
        <v/>
      </c>
      <c r="AE311" s="1" t="str">
        <f aca="false">IF(AL311&lt;&gt;"",MAX(AE$3:AE310)+1,"")</f>
        <v/>
      </c>
      <c r="AF311" s="1" t="str">
        <f aca="false">IF(AM311&lt;&gt;"",MAX(AF$3:AF310)+1,"")</f>
        <v/>
      </c>
      <c r="AG311" s="1" t="str">
        <f aca="false">IF(AN311&lt;&gt;"",MAX(AG$3:AG310)+1,"")</f>
        <v/>
      </c>
      <c r="AH311" s="1" t="str">
        <f aca="false">IF(AO311&lt;&gt;"",MAX(AH$3:AH310)+1,"")</f>
        <v/>
      </c>
      <c r="AI311" s="1" t="str">
        <f aca="false">IF(AP311&lt;&gt;"",MAX(AI$3:AI310)+1,"")</f>
        <v/>
      </c>
      <c r="AK311" s="1" t="str">
        <f aca="false">IF(C311="","",IF(COUNTIF($AK$3:AL310,C311)=0,C311,""))</f>
        <v/>
      </c>
      <c r="AL311" s="1" t="str">
        <f aca="false">IF(D311="","",IF($C311='Oneri di Urbanizzazione'!$E$49,IF(COUNTIF($AL$3:AL310,$D311)=0,$D311,""),""))</f>
        <v/>
      </c>
      <c r="AM311" s="1" t="str">
        <f aca="false">IF(E311="","",IF(AND($C311='Oneri di Urbanizzazione'!$E$49,$D311='Oneri di Urbanizzazione'!$E$51),IF(COUNTIF(AM$3:AM310,$E311)=0,$E311,""),""))</f>
        <v/>
      </c>
      <c r="AN311" s="1" t="str">
        <f aca="false">IF(F311="","",IF(AND($C311='Oneri di Urbanizzazione'!$E$49,$D311='Oneri di Urbanizzazione'!$E$51,$E311='Oneri di Urbanizzazione'!$E$53),IF(COUNTIF(AN$3:AN310,$F311)=0,$F311,""),""))</f>
        <v/>
      </c>
    </row>
    <row r="312" customFormat="false" ht="12.75" hidden="false" customHeight="false" outlineLevel="0" collapsed="false">
      <c r="V312" s="1" t="n">
        <f aca="false">+V311+1</f>
        <v>290</v>
      </c>
      <c r="W312" s="978" t="str">
        <f aca="false">IFERROR(VLOOKUP($V311,AD:AK,8,FALSE()),"")</f>
        <v/>
      </c>
      <c r="X312" s="978" t="str">
        <f aca="false">IFERROR(VLOOKUP($V312,AE:AL,8,FALSE()),"")</f>
        <v/>
      </c>
      <c r="Y312" s="978" t="str">
        <f aca="false">IFERROR(VLOOKUP($V312,AF:AM,8,FALSE()),"")</f>
        <v/>
      </c>
      <c r="Z312" s="978" t="str">
        <f aca="false">IFERROR(VLOOKUP($V312,AG:AN,8,FALSE()),"")</f>
        <v/>
      </c>
      <c r="AA312" s="978" t="str">
        <f aca="false">IFERROR(VLOOKUP($V312,AH:AO,8,FALSE()),"")</f>
        <v/>
      </c>
      <c r="AB312" s="978" t="str">
        <f aca="false">IFERROR(VLOOKUP($V312,AI:AP,8,FALSE()),"")</f>
        <v/>
      </c>
      <c r="AD312" s="1" t="str">
        <f aca="false">IF(AK312&lt;&gt;"",MAX(AD$3:AD311)+1,"")</f>
        <v/>
      </c>
      <c r="AE312" s="1" t="str">
        <f aca="false">IF(AL312&lt;&gt;"",MAX(AE$3:AE311)+1,"")</f>
        <v/>
      </c>
      <c r="AF312" s="1" t="str">
        <f aca="false">IF(AM312&lt;&gt;"",MAX(AF$3:AF311)+1,"")</f>
        <v/>
      </c>
      <c r="AG312" s="1" t="str">
        <f aca="false">IF(AN312&lt;&gt;"",MAX(AG$3:AG311)+1,"")</f>
        <v/>
      </c>
      <c r="AH312" s="1" t="str">
        <f aca="false">IF(AO312&lt;&gt;"",MAX(AH$3:AH311)+1,"")</f>
        <v/>
      </c>
      <c r="AI312" s="1" t="str">
        <f aca="false">IF(AP312&lt;&gt;"",MAX(AI$3:AI311)+1,"")</f>
        <v/>
      </c>
      <c r="AK312" s="1" t="str">
        <f aca="false">IF(C312="","",IF(COUNTIF($AK$3:AL311,C312)=0,C312,""))</f>
        <v/>
      </c>
      <c r="AL312" s="1" t="str">
        <f aca="false">IF(D312="","",IF($C312='Oneri di Urbanizzazione'!$E$49,IF(COUNTIF($AL$3:AL311,$D312)=0,$D312,""),""))</f>
        <v/>
      </c>
      <c r="AM312" s="1" t="str">
        <f aca="false">IF(E312="","",IF(AND($C312='Oneri di Urbanizzazione'!$E$49,$D312='Oneri di Urbanizzazione'!$E$51),IF(COUNTIF(AM$3:AM311,$E312)=0,$E312,""),""))</f>
        <v/>
      </c>
      <c r="AN312" s="1" t="str">
        <f aca="false">IF(F312="","",IF(AND($C312='Oneri di Urbanizzazione'!$E$49,$D312='Oneri di Urbanizzazione'!$E$51,$E312='Oneri di Urbanizzazione'!$E$53),IF(COUNTIF(AN$3:AN311,$F312)=0,$F312,""),""))</f>
        <v/>
      </c>
    </row>
    <row r="313" customFormat="false" ht="12.75" hidden="false" customHeight="false" outlineLevel="0" collapsed="false">
      <c r="V313" s="1" t="n">
        <f aca="false">+V312+1</f>
        <v>291</v>
      </c>
      <c r="W313" s="978" t="str">
        <f aca="false">IFERROR(VLOOKUP($V312,AD:AK,8,FALSE()),"")</f>
        <v/>
      </c>
      <c r="X313" s="978" t="str">
        <f aca="false">IFERROR(VLOOKUP($V313,AE:AL,8,FALSE()),"")</f>
        <v/>
      </c>
      <c r="Y313" s="978" t="str">
        <f aca="false">IFERROR(VLOOKUP($V313,AF:AM,8,FALSE()),"")</f>
        <v/>
      </c>
      <c r="Z313" s="978" t="str">
        <f aca="false">IFERROR(VLOOKUP($V313,AG:AN,8,FALSE()),"")</f>
        <v/>
      </c>
      <c r="AA313" s="978" t="str">
        <f aca="false">IFERROR(VLOOKUP($V313,AH:AO,8,FALSE()),"")</f>
        <v/>
      </c>
      <c r="AB313" s="978" t="str">
        <f aca="false">IFERROR(VLOOKUP($V313,AI:AP,8,FALSE()),"")</f>
        <v/>
      </c>
      <c r="AD313" s="1" t="str">
        <f aca="false">IF(AK313&lt;&gt;"",MAX(AD$3:AD312)+1,"")</f>
        <v/>
      </c>
      <c r="AE313" s="1" t="str">
        <f aca="false">IF(AL313&lt;&gt;"",MAX(AE$3:AE312)+1,"")</f>
        <v/>
      </c>
      <c r="AF313" s="1" t="str">
        <f aca="false">IF(AM313&lt;&gt;"",MAX(AF$3:AF312)+1,"")</f>
        <v/>
      </c>
      <c r="AG313" s="1" t="str">
        <f aca="false">IF(AN313&lt;&gt;"",MAX(AG$3:AG312)+1,"")</f>
        <v/>
      </c>
      <c r="AH313" s="1" t="str">
        <f aca="false">IF(AO313&lt;&gt;"",MAX(AH$3:AH312)+1,"")</f>
        <v/>
      </c>
      <c r="AI313" s="1" t="str">
        <f aca="false">IF(AP313&lt;&gt;"",MAX(AI$3:AI312)+1,"")</f>
        <v/>
      </c>
      <c r="AK313" s="1" t="str">
        <f aca="false">IF(C313="","",IF(COUNTIF($AK$3:AL312,C313)=0,C313,""))</f>
        <v/>
      </c>
      <c r="AL313" s="1" t="str">
        <f aca="false">IF(D313="","",IF($C313='Oneri di Urbanizzazione'!$E$49,IF(COUNTIF($AL$3:AL312,$D313)=0,$D313,""),""))</f>
        <v/>
      </c>
      <c r="AM313" s="1" t="str">
        <f aca="false">IF(E313="","",IF(AND($C313='Oneri di Urbanizzazione'!$E$49,$D313='Oneri di Urbanizzazione'!$E$51),IF(COUNTIF(AM$3:AM312,$E313)=0,$E313,""),""))</f>
        <v/>
      </c>
      <c r="AN313" s="1" t="str">
        <f aca="false">IF(F313="","",IF(AND($C313='Oneri di Urbanizzazione'!$E$49,$D313='Oneri di Urbanizzazione'!$E$51,$E313='Oneri di Urbanizzazione'!$E$53),IF(COUNTIF(AN$3:AN312,$F313)=0,$F313,""),""))</f>
        <v/>
      </c>
    </row>
    <row r="314" customFormat="false" ht="12.75" hidden="false" customHeight="false" outlineLevel="0" collapsed="false">
      <c r="V314" s="1" t="n">
        <f aca="false">+V313+1</f>
        <v>292</v>
      </c>
      <c r="W314" s="978" t="str">
        <f aca="false">IFERROR(VLOOKUP($V313,AD:AK,8,FALSE()),"")</f>
        <v/>
      </c>
      <c r="X314" s="978" t="str">
        <f aca="false">IFERROR(VLOOKUP($V314,AE:AL,8,FALSE()),"")</f>
        <v/>
      </c>
      <c r="Y314" s="978" t="str">
        <f aca="false">IFERROR(VLOOKUP($V314,AF:AM,8,FALSE()),"")</f>
        <v/>
      </c>
      <c r="Z314" s="978" t="str">
        <f aca="false">IFERROR(VLOOKUP($V314,AG:AN,8,FALSE()),"")</f>
        <v/>
      </c>
      <c r="AA314" s="978" t="str">
        <f aca="false">IFERROR(VLOOKUP($V314,AH:AO,8,FALSE()),"")</f>
        <v/>
      </c>
      <c r="AB314" s="978" t="str">
        <f aca="false">IFERROR(VLOOKUP($V314,AI:AP,8,FALSE()),"")</f>
        <v/>
      </c>
      <c r="AD314" s="1" t="str">
        <f aca="false">IF(AK314&lt;&gt;"",MAX(AD$3:AD313)+1,"")</f>
        <v/>
      </c>
      <c r="AE314" s="1" t="str">
        <f aca="false">IF(AL314&lt;&gt;"",MAX(AE$3:AE313)+1,"")</f>
        <v/>
      </c>
      <c r="AF314" s="1" t="str">
        <f aca="false">IF(AM314&lt;&gt;"",MAX(AF$3:AF313)+1,"")</f>
        <v/>
      </c>
      <c r="AG314" s="1" t="str">
        <f aca="false">IF(AN314&lt;&gt;"",MAX(AG$3:AG313)+1,"")</f>
        <v/>
      </c>
      <c r="AH314" s="1" t="str">
        <f aca="false">IF(AO314&lt;&gt;"",MAX(AH$3:AH313)+1,"")</f>
        <v/>
      </c>
      <c r="AI314" s="1" t="str">
        <f aca="false">IF(AP314&lt;&gt;"",MAX(AI$3:AI313)+1,"")</f>
        <v/>
      </c>
      <c r="AK314" s="1" t="str">
        <f aca="false">IF(C314="","",IF(COUNTIF($AK$3:AL313,C314)=0,C314,""))</f>
        <v/>
      </c>
      <c r="AL314" s="1" t="str">
        <f aca="false">IF(D314="","",IF($C314='Oneri di Urbanizzazione'!$E$49,IF(COUNTIF($AL$3:AL313,$D314)=0,$D314,""),""))</f>
        <v/>
      </c>
      <c r="AM314" s="1" t="str">
        <f aca="false">IF(E314="","",IF(AND($C314='Oneri di Urbanizzazione'!$E$49,$D314='Oneri di Urbanizzazione'!$E$51),IF(COUNTIF(AM$3:AM313,$E314)=0,$E314,""),""))</f>
        <v/>
      </c>
      <c r="AN314" s="1" t="str">
        <f aca="false">IF(F314="","",IF(AND($C314='Oneri di Urbanizzazione'!$E$49,$D314='Oneri di Urbanizzazione'!$E$51,$E314='Oneri di Urbanizzazione'!$E$53),IF(COUNTIF(AN$3:AN313,$F314)=0,$F314,""),""))</f>
        <v/>
      </c>
    </row>
    <row r="315" customFormat="false" ht="12.75" hidden="false" customHeight="false" outlineLevel="0" collapsed="false">
      <c r="V315" s="1" t="n">
        <f aca="false">+V314+1</f>
        <v>293</v>
      </c>
      <c r="W315" s="978" t="str">
        <f aca="false">IFERROR(VLOOKUP($V314,AD:AK,8,FALSE()),"")</f>
        <v/>
      </c>
      <c r="X315" s="978" t="str">
        <f aca="false">IFERROR(VLOOKUP($V315,AE:AL,8,FALSE()),"")</f>
        <v/>
      </c>
      <c r="Y315" s="978" t="str">
        <f aca="false">IFERROR(VLOOKUP($V315,AF:AM,8,FALSE()),"")</f>
        <v/>
      </c>
      <c r="Z315" s="978" t="str">
        <f aca="false">IFERROR(VLOOKUP($V315,AG:AN,8,FALSE()),"")</f>
        <v/>
      </c>
      <c r="AA315" s="978" t="str">
        <f aca="false">IFERROR(VLOOKUP($V315,AH:AO,8,FALSE()),"")</f>
        <v/>
      </c>
      <c r="AB315" s="978" t="str">
        <f aca="false">IFERROR(VLOOKUP($V315,AI:AP,8,FALSE()),"")</f>
        <v/>
      </c>
      <c r="AD315" s="1" t="str">
        <f aca="false">IF(AK315&lt;&gt;"",MAX(AD$3:AD314)+1,"")</f>
        <v/>
      </c>
      <c r="AE315" s="1" t="str">
        <f aca="false">IF(AL315&lt;&gt;"",MAX(AE$3:AE314)+1,"")</f>
        <v/>
      </c>
      <c r="AF315" s="1" t="str">
        <f aca="false">IF(AM315&lt;&gt;"",MAX(AF$3:AF314)+1,"")</f>
        <v/>
      </c>
      <c r="AG315" s="1" t="str">
        <f aca="false">IF(AN315&lt;&gt;"",MAX(AG$3:AG314)+1,"")</f>
        <v/>
      </c>
      <c r="AH315" s="1" t="str">
        <f aca="false">IF(AO315&lt;&gt;"",MAX(AH$3:AH314)+1,"")</f>
        <v/>
      </c>
      <c r="AI315" s="1" t="str">
        <f aca="false">IF(AP315&lt;&gt;"",MAX(AI$3:AI314)+1,"")</f>
        <v/>
      </c>
      <c r="AK315" s="1" t="str">
        <f aca="false">IF(C315="","",IF(COUNTIF($AK$3:AL314,C315)=0,C315,""))</f>
        <v/>
      </c>
      <c r="AL315" s="1" t="str">
        <f aca="false">IF(D315="","",IF($C315='Oneri di Urbanizzazione'!$E$49,IF(COUNTIF($AL$3:AL314,$D315)=0,$D315,""),""))</f>
        <v/>
      </c>
      <c r="AM315" s="1" t="str">
        <f aca="false">IF(E315="","",IF(AND($C315='Oneri di Urbanizzazione'!$E$49,$D315='Oneri di Urbanizzazione'!$E$51),IF(COUNTIF(AM$3:AM314,$E315)=0,$E315,""),""))</f>
        <v/>
      </c>
      <c r="AN315" s="1" t="str">
        <f aca="false">IF(F315="","",IF(AND($C315='Oneri di Urbanizzazione'!$E$49,$D315='Oneri di Urbanizzazione'!$E$51,$E315='Oneri di Urbanizzazione'!$E$53),IF(COUNTIF(AN$3:AN314,$F315)=0,$F315,""),""))</f>
        <v/>
      </c>
    </row>
    <row r="316" customFormat="false" ht="12.75" hidden="false" customHeight="false" outlineLevel="0" collapsed="false">
      <c r="V316" s="1" t="n">
        <f aca="false">+V315+1</f>
        <v>294</v>
      </c>
      <c r="W316" s="978" t="str">
        <f aca="false">IFERROR(VLOOKUP($V315,AD:AK,8,FALSE()),"")</f>
        <v/>
      </c>
      <c r="X316" s="978" t="str">
        <f aca="false">IFERROR(VLOOKUP($V316,AE:AL,8,FALSE()),"")</f>
        <v/>
      </c>
      <c r="Y316" s="978" t="str">
        <f aca="false">IFERROR(VLOOKUP($V316,AF:AM,8,FALSE()),"")</f>
        <v/>
      </c>
      <c r="Z316" s="978" t="str">
        <f aca="false">IFERROR(VLOOKUP($V316,AG:AN,8,FALSE()),"")</f>
        <v/>
      </c>
      <c r="AA316" s="978" t="str">
        <f aca="false">IFERROR(VLOOKUP($V316,AH:AO,8,FALSE()),"")</f>
        <v/>
      </c>
      <c r="AB316" s="978" t="str">
        <f aca="false">IFERROR(VLOOKUP($V316,AI:AP,8,FALSE()),"")</f>
        <v/>
      </c>
      <c r="AD316" s="1" t="str">
        <f aca="false">IF(AK316&lt;&gt;"",MAX(AD$3:AD315)+1,"")</f>
        <v/>
      </c>
      <c r="AE316" s="1" t="str">
        <f aca="false">IF(AL316&lt;&gt;"",MAX(AE$3:AE315)+1,"")</f>
        <v/>
      </c>
      <c r="AF316" s="1" t="str">
        <f aca="false">IF(AM316&lt;&gt;"",MAX(AF$3:AF315)+1,"")</f>
        <v/>
      </c>
      <c r="AG316" s="1" t="str">
        <f aca="false">IF(AN316&lt;&gt;"",MAX(AG$3:AG315)+1,"")</f>
        <v/>
      </c>
      <c r="AH316" s="1" t="str">
        <f aca="false">IF(AO316&lt;&gt;"",MAX(AH$3:AH315)+1,"")</f>
        <v/>
      </c>
      <c r="AI316" s="1" t="str">
        <f aca="false">IF(AP316&lt;&gt;"",MAX(AI$3:AI315)+1,"")</f>
        <v/>
      </c>
      <c r="AK316" s="1" t="str">
        <f aca="false">IF(C316="","",IF(COUNTIF($AK$3:AL315,C316)=0,C316,""))</f>
        <v/>
      </c>
      <c r="AL316" s="1" t="str">
        <f aca="false">IF(D316="","",IF($C316='Oneri di Urbanizzazione'!$E$49,IF(COUNTIF($AL$3:AL315,$D316)=0,$D316,""),""))</f>
        <v/>
      </c>
      <c r="AM316" s="1" t="str">
        <f aca="false">IF(E316="","",IF(AND($C316='Oneri di Urbanizzazione'!$E$49,$D316='Oneri di Urbanizzazione'!$E$51),IF(COUNTIF(AM$3:AM315,$E316)=0,$E316,""),""))</f>
        <v/>
      </c>
      <c r="AN316" s="1" t="str">
        <f aca="false">IF(F316="","",IF(AND($C316='Oneri di Urbanizzazione'!$E$49,$D316='Oneri di Urbanizzazione'!$E$51,$E316='Oneri di Urbanizzazione'!$E$53),IF(COUNTIF(AN$3:AN315,$F316)=0,$F316,""),""))</f>
        <v/>
      </c>
    </row>
    <row r="317" customFormat="false" ht="12.75" hidden="false" customHeight="false" outlineLevel="0" collapsed="false">
      <c r="V317" s="1" t="n">
        <f aca="false">+V316+1</f>
        <v>295</v>
      </c>
      <c r="W317" s="978" t="str">
        <f aca="false">IFERROR(VLOOKUP($V316,AD:AK,8,FALSE()),"")</f>
        <v/>
      </c>
      <c r="X317" s="978" t="str">
        <f aca="false">IFERROR(VLOOKUP($V317,AE:AL,8,FALSE()),"")</f>
        <v/>
      </c>
      <c r="Y317" s="978" t="str">
        <f aca="false">IFERROR(VLOOKUP($V317,AF:AM,8,FALSE()),"")</f>
        <v/>
      </c>
      <c r="Z317" s="978" t="str">
        <f aca="false">IFERROR(VLOOKUP($V317,AG:AN,8,FALSE()),"")</f>
        <v/>
      </c>
      <c r="AA317" s="978" t="str">
        <f aca="false">IFERROR(VLOOKUP($V317,AH:AO,8,FALSE()),"")</f>
        <v/>
      </c>
      <c r="AB317" s="978" t="str">
        <f aca="false">IFERROR(VLOOKUP($V317,AI:AP,8,FALSE()),"")</f>
        <v/>
      </c>
      <c r="AD317" s="1" t="str">
        <f aca="false">IF(AK317&lt;&gt;"",MAX(AD$3:AD316)+1,"")</f>
        <v/>
      </c>
      <c r="AE317" s="1" t="str">
        <f aca="false">IF(AL317&lt;&gt;"",MAX(AE$3:AE316)+1,"")</f>
        <v/>
      </c>
      <c r="AF317" s="1" t="str">
        <f aca="false">IF(AM317&lt;&gt;"",MAX(AF$3:AF316)+1,"")</f>
        <v/>
      </c>
      <c r="AG317" s="1" t="str">
        <f aca="false">IF(AN317&lt;&gt;"",MAX(AG$3:AG316)+1,"")</f>
        <v/>
      </c>
      <c r="AH317" s="1" t="str">
        <f aca="false">IF(AO317&lt;&gt;"",MAX(AH$3:AH316)+1,"")</f>
        <v/>
      </c>
      <c r="AI317" s="1" t="str">
        <f aca="false">IF(AP317&lt;&gt;"",MAX(AI$3:AI316)+1,"")</f>
        <v/>
      </c>
      <c r="AK317" s="1" t="str">
        <f aca="false">IF(C317="","",IF(COUNTIF($AK$3:AL316,C317)=0,C317,""))</f>
        <v/>
      </c>
      <c r="AL317" s="1" t="str">
        <f aca="false">IF(D317="","",IF($C317='Oneri di Urbanizzazione'!$E$49,IF(COUNTIF($AL$3:AL316,$D317)=0,$D317,""),""))</f>
        <v/>
      </c>
      <c r="AM317" s="1" t="str">
        <f aca="false">IF(E317="","",IF(AND($C317='Oneri di Urbanizzazione'!$E$49,$D317='Oneri di Urbanizzazione'!$E$51),IF(COUNTIF(AM$3:AM316,$E317)=0,$E317,""),""))</f>
        <v/>
      </c>
      <c r="AN317" s="1" t="str">
        <f aca="false">IF(F317="","",IF(AND($C317='Oneri di Urbanizzazione'!$E$49,$D317='Oneri di Urbanizzazione'!$E$51,$E317='Oneri di Urbanizzazione'!$E$53),IF(COUNTIF(AN$3:AN316,$F317)=0,$F317,""),""))</f>
        <v/>
      </c>
    </row>
    <row r="318" customFormat="false" ht="12.75" hidden="false" customHeight="false" outlineLevel="0" collapsed="false">
      <c r="V318" s="1" t="n">
        <f aca="false">+V317+1</f>
        <v>296</v>
      </c>
      <c r="W318" s="978" t="str">
        <f aca="false">IFERROR(VLOOKUP($V317,AD:AK,8,FALSE()),"")</f>
        <v/>
      </c>
      <c r="X318" s="978" t="str">
        <f aca="false">IFERROR(VLOOKUP($V318,AE:AL,8,FALSE()),"")</f>
        <v/>
      </c>
      <c r="Y318" s="978" t="str">
        <f aca="false">IFERROR(VLOOKUP($V318,AF:AM,8,FALSE()),"")</f>
        <v/>
      </c>
      <c r="Z318" s="978" t="str">
        <f aca="false">IFERROR(VLOOKUP($V318,AG:AN,8,FALSE()),"")</f>
        <v/>
      </c>
      <c r="AA318" s="978" t="str">
        <f aca="false">IFERROR(VLOOKUP($V318,AH:AO,8,FALSE()),"")</f>
        <v/>
      </c>
      <c r="AB318" s="978" t="str">
        <f aca="false">IFERROR(VLOOKUP($V318,AI:AP,8,FALSE()),"")</f>
        <v/>
      </c>
      <c r="AD318" s="1" t="str">
        <f aca="false">IF(AK318&lt;&gt;"",MAX(AD$3:AD317)+1,"")</f>
        <v/>
      </c>
      <c r="AE318" s="1" t="str">
        <f aca="false">IF(AL318&lt;&gt;"",MAX(AE$3:AE317)+1,"")</f>
        <v/>
      </c>
      <c r="AF318" s="1" t="str">
        <f aca="false">IF(AM318&lt;&gt;"",MAX(AF$3:AF317)+1,"")</f>
        <v/>
      </c>
      <c r="AG318" s="1" t="str">
        <f aca="false">IF(AN318&lt;&gt;"",MAX(AG$3:AG317)+1,"")</f>
        <v/>
      </c>
      <c r="AH318" s="1" t="str">
        <f aca="false">IF(AO318&lt;&gt;"",MAX(AH$3:AH317)+1,"")</f>
        <v/>
      </c>
      <c r="AI318" s="1" t="str">
        <f aca="false">IF(AP318&lt;&gt;"",MAX(AI$3:AI317)+1,"")</f>
        <v/>
      </c>
      <c r="AK318" s="1" t="str">
        <f aca="false">IF(C318="","",IF(COUNTIF($AK$3:AL317,C318)=0,C318,""))</f>
        <v/>
      </c>
      <c r="AL318" s="1" t="str">
        <f aca="false">IF(D318="","",IF($C318='Oneri di Urbanizzazione'!$E$49,IF(COUNTIF($AL$3:AL317,$D318)=0,$D318,""),""))</f>
        <v/>
      </c>
      <c r="AM318" s="1" t="str">
        <f aca="false">IF(E318="","",IF(AND($C318='Oneri di Urbanizzazione'!$E$49,$D318='Oneri di Urbanizzazione'!$E$51),IF(COUNTIF(AM$3:AM317,$E318)=0,$E318,""),""))</f>
        <v/>
      </c>
      <c r="AN318" s="1" t="str">
        <f aca="false">IF(F318="","",IF(AND($C318='Oneri di Urbanizzazione'!$E$49,$D318='Oneri di Urbanizzazione'!$E$51,$E318='Oneri di Urbanizzazione'!$E$53),IF(COUNTIF(AN$3:AN317,$F318)=0,$F318,""),""))</f>
        <v/>
      </c>
    </row>
    <row r="319" customFormat="false" ht="12.75" hidden="false" customHeight="false" outlineLevel="0" collapsed="false">
      <c r="V319" s="1" t="n">
        <f aca="false">+V318+1</f>
        <v>297</v>
      </c>
      <c r="W319" s="978" t="str">
        <f aca="false">IFERROR(VLOOKUP($V318,AD:AK,8,FALSE()),"")</f>
        <v/>
      </c>
      <c r="X319" s="978" t="str">
        <f aca="false">IFERROR(VLOOKUP($V319,AE:AL,8,FALSE()),"")</f>
        <v/>
      </c>
      <c r="Y319" s="978" t="str">
        <f aca="false">IFERROR(VLOOKUP($V319,AF:AM,8,FALSE()),"")</f>
        <v/>
      </c>
      <c r="Z319" s="978" t="str">
        <f aca="false">IFERROR(VLOOKUP($V319,AG:AN,8,FALSE()),"")</f>
        <v/>
      </c>
      <c r="AA319" s="978" t="str">
        <f aca="false">IFERROR(VLOOKUP($V319,AH:AO,8,FALSE()),"")</f>
        <v/>
      </c>
      <c r="AB319" s="978" t="str">
        <f aca="false">IFERROR(VLOOKUP($V319,AI:AP,8,FALSE()),"")</f>
        <v/>
      </c>
      <c r="AD319" s="1" t="str">
        <f aca="false">IF(AK319&lt;&gt;"",MAX(AD$3:AD318)+1,"")</f>
        <v/>
      </c>
      <c r="AE319" s="1" t="str">
        <f aca="false">IF(AL319&lt;&gt;"",MAX(AE$3:AE318)+1,"")</f>
        <v/>
      </c>
      <c r="AF319" s="1" t="str">
        <f aca="false">IF(AM319&lt;&gt;"",MAX(AF$3:AF318)+1,"")</f>
        <v/>
      </c>
      <c r="AG319" s="1" t="str">
        <f aca="false">IF(AN319&lt;&gt;"",MAX(AG$3:AG318)+1,"")</f>
        <v/>
      </c>
      <c r="AH319" s="1" t="str">
        <f aca="false">IF(AO319&lt;&gt;"",MAX(AH$3:AH318)+1,"")</f>
        <v/>
      </c>
      <c r="AI319" s="1" t="str">
        <f aca="false">IF(AP319&lt;&gt;"",MAX(AI$3:AI318)+1,"")</f>
        <v/>
      </c>
      <c r="AK319" s="1" t="str">
        <f aca="false">IF(C319="","",IF(COUNTIF($AK$3:AL318,C319)=0,C319,""))</f>
        <v/>
      </c>
      <c r="AL319" s="1" t="str">
        <f aca="false">IF(D319="","",IF($C319='Oneri di Urbanizzazione'!$E$49,IF(COUNTIF($AL$3:AL318,$D319)=0,$D319,""),""))</f>
        <v/>
      </c>
      <c r="AM319" s="1" t="str">
        <f aca="false">IF(E319="","",IF(AND($C319='Oneri di Urbanizzazione'!$E$49,$D319='Oneri di Urbanizzazione'!$E$51),IF(COUNTIF(AM$3:AM318,$E319)=0,$E319,""),""))</f>
        <v/>
      </c>
      <c r="AN319" s="1" t="str">
        <f aca="false">IF(F319="","",IF(AND($C319='Oneri di Urbanizzazione'!$E$49,$D319='Oneri di Urbanizzazione'!$E$51,$E319='Oneri di Urbanizzazione'!$E$53),IF(COUNTIF(AN$3:AN318,$F319)=0,$F319,""),""))</f>
        <v/>
      </c>
    </row>
    <row r="320" customFormat="false" ht="12.75" hidden="false" customHeight="false" outlineLevel="0" collapsed="false">
      <c r="V320" s="1" t="n">
        <f aca="false">+V319+1</f>
        <v>298</v>
      </c>
      <c r="W320" s="978" t="str">
        <f aca="false">IFERROR(VLOOKUP($V319,AD:AK,8,FALSE()),"")</f>
        <v/>
      </c>
      <c r="X320" s="978" t="str">
        <f aca="false">IFERROR(VLOOKUP($V320,AE:AL,8,FALSE()),"")</f>
        <v/>
      </c>
      <c r="Y320" s="978" t="str">
        <f aca="false">IFERROR(VLOOKUP($V320,AF:AM,8,FALSE()),"")</f>
        <v/>
      </c>
      <c r="Z320" s="978" t="str">
        <f aca="false">IFERROR(VLOOKUP($V320,AG:AN,8,FALSE()),"")</f>
        <v/>
      </c>
      <c r="AA320" s="978" t="str">
        <f aca="false">IFERROR(VLOOKUP($V320,AH:AO,8,FALSE()),"")</f>
        <v/>
      </c>
      <c r="AB320" s="978" t="str">
        <f aca="false">IFERROR(VLOOKUP($V320,AI:AP,8,FALSE()),"")</f>
        <v/>
      </c>
      <c r="AD320" s="1" t="str">
        <f aca="false">IF(AK320&lt;&gt;"",MAX(AD$3:AD319)+1,"")</f>
        <v/>
      </c>
      <c r="AE320" s="1" t="str">
        <f aca="false">IF(AL320&lt;&gt;"",MAX(AE$3:AE319)+1,"")</f>
        <v/>
      </c>
      <c r="AF320" s="1" t="str">
        <f aca="false">IF(AM320&lt;&gt;"",MAX(AF$3:AF319)+1,"")</f>
        <v/>
      </c>
      <c r="AG320" s="1" t="str">
        <f aca="false">IF(AN320&lt;&gt;"",MAX(AG$3:AG319)+1,"")</f>
        <v/>
      </c>
      <c r="AH320" s="1" t="str">
        <f aca="false">IF(AO320&lt;&gt;"",MAX(AH$3:AH319)+1,"")</f>
        <v/>
      </c>
      <c r="AI320" s="1" t="str">
        <f aca="false">IF(AP320&lt;&gt;"",MAX(AI$3:AI319)+1,"")</f>
        <v/>
      </c>
      <c r="AK320" s="1" t="str">
        <f aca="false">IF(C320="","",IF(COUNTIF($AK$3:AL319,C320)=0,C320,""))</f>
        <v/>
      </c>
      <c r="AL320" s="1" t="str">
        <f aca="false">IF(D320="","",IF($C320='Oneri di Urbanizzazione'!$E$49,IF(COUNTIF($AL$3:AL319,$D320)=0,$D320,""),""))</f>
        <v/>
      </c>
      <c r="AM320" s="1" t="str">
        <f aca="false">IF(E320="","",IF(AND($C320='Oneri di Urbanizzazione'!$E$49,$D320='Oneri di Urbanizzazione'!$E$51),IF(COUNTIF(AM$3:AM319,$E320)=0,$E320,""),""))</f>
        <v/>
      </c>
      <c r="AN320" s="1" t="str">
        <f aca="false">IF(F320="","",IF(AND($C320='Oneri di Urbanizzazione'!$E$49,$D320='Oneri di Urbanizzazione'!$E$51,$E320='Oneri di Urbanizzazione'!$E$53),IF(COUNTIF(AN$3:AN319,$F320)=0,$F320,""),""))</f>
        <v/>
      </c>
    </row>
    <row r="321" customFormat="false" ht="12.75" hidden="false" customHeight="false" outlineLevel="0" collapsed="false">
      <c r="V321" s="1" t="n">
        <f aca="false">+V320+1</f>
        <v>299</v>
      </c>
      <c r="W321" s="978" t="str">
        <f aca="false">IFERROR(VLOOKUP($V320,AD:AK,8,FALSE()),"")</f>
        <v/>
      </c>
      <c r="X321" s="978" t="str">
        <f aca="false">IFERROR(VLOOKUP($V321,AE:AL,8,FALSE()),"")</f>
        <v/>
      </c>
      <c r="Y321" s="978" t="str">
        <f aca="false">IFERROR(VLOOKUP($V321,AF:AM,8,FALSE()),"")</f>
        <v/>
      </c>
      <c r="Z321" s="978" t="str">
        <f aca="false">IFERROR(VLOOKUP($V321,AG:AN,8,FALSE()),"")</f>
        <v/>
      </c>
      <c r="AA321" s="978" t="str">
        <f aca="false">IFERROR(VLOOKUP($V321,AH:AO,8,FALSE()),"")</f>
        <v/>
      </c>
      <c r="AB321" s="978" t="str">
        <f aca="false">IFERROR(VLOOKUP($V321,AI:AP,8,FALSE()),"")</f>
        <v/>
      </c>
      <c r="AD321" s="1" t="str">
        <f aca="false">IF(AK321&lt;&gt;"",MAX(AD$3:AD320)+1,"")</f>
        <v/>
      </c>
      <c r="AE321" s="1" t="str">
        <f aca="false">IF(AL321&lt;&gt;"",MAX(AE$3:AE320)+1,"")</f>
        <v/>
      </c>
      <c r="AF321" s="1" t="str">
        <f aca="false">IF(AM321&lt;&gt;"",MAX(AF$3:AF320)+1,"")</f>
        <v/>
      </c>
      <c r="AG321" s="1" t="str">
        <f aca="false">IF(AN321&lt;&gt;"",MAX(AG$3:AG320)+1,"")</f>
        <v/>
      </c>
      <c r="AH321" s="1" t="str">
        <f aca="false">IF(AO321&lt;&gt;"",MAX(AH$3:AH320)+1,"")</f>
        <v/>
      </c>
      <c r="AI321" s="1" t="str">
        <f aca="false">IF(AP321&lt;&gt;"",MAX(AI$3:AI320)+1,"")</f>
        <v/>
      </c>
      <c r="AK321" s="1" t="str">
        <f aca="false">IF(C321="","",IF(COUNTIF($AK$3:AL320,C321)=0,C321,""))</f>
        <v/>
      </c>
      <c r="AL321" s="1" t="str">
        <f aca="false">IF(D321="","",IF($C321='Oneri di Urbanizzazione'!$E$49,IF(COUNTIF($AL$3:AL320,$D321)=0,$D321,""),""))</f>
        <v/>
      </c>
      <c r="AM321" s="1" t="str">
        <f aca="false">IF(E321="","",IF(AND($C321='Oneri di Urbanizzazione'!$E$49,$D321='Oneri di Urbanizzazione'!$E$51),IF(COUNTIF(AM$3:AM320,$E321)=0,$E321,""),""))</f>
        <v/>
      </c>
      <c r="AN321" s="1" t="str">
        <f aca="false">IF(F321="","",IF(AND($C321='Oneri di Urbanizzazione'!$E$49,$D321='Oneri di Urbanizzazione'!$E$51,$E321='Oneri di Urbanizzazione'!$E$53),IF(COUNTIF(AN$3:AN320,$F321)=0,$F321,""),""))</f>
        <v/>
      </c>
    </row>
    <row r="322" customFormat="false" ht="12.75" hidden="false" customHeight="false" outlineLevel="0" collapsed="false">
      <c r="V322" s="1" t="n">
        <f aca="false">+V321+1</f>
        <v>300</v>
      </c>
      <c r="W322" s="978" t="str">
        <f aca="false">IFERROR(VLOOKUP($V321,AD:AK,8,FALSE()),"")</f>
        <v/>
      </c>
      <c r="X322" s="978" t="str">
        <f aca="false">IFERROR(VLOOKUP($V322,AE:AL,8,FALSE()),"")</f>
        <v/>
      </c>
      <c r="Y322" s="978" t="str">
        <f aca="false">IFERROR(VLOOKUP($V322,AF:AM,8,FALSE()),"")</f>
        <v/>
      </c>
      <c r="Z322" s="978" t="str">
        <f aca="false">IFERROR(VLOOKUP($V322,AG:AN,8,FALSE()),"")</f>
        <v/>
      </c>
      <c r="AA322" s="978" t="str">
        <f aca="false">IFERROR(VLOOKUP($V322,AH:AO,8,FALSE()),"")</f>
        <v/>
      </c>
      <c r="AB322" s="978" t="str">
        <f aca="false">IFERROR(VLOOKUP($V322,AI:AP,8,FALSE()),"")</f>
        <v/>
      </c>
      <c r="AD322" s="1" t="str">
        <f aca="false">IF(AK322&lt;&gt;"",MAX(AD$3:AD321)+1,"")</f>
        <v/>
      </c>
      <c r="AE322" s="1" t="str">
        <f aca="false">IF(AL322&lt;&gt;"",MAX(AE$3:AE321)+1,"")</f>
        <v/>
      </c>
      <c r="AF322" s="1" t="str">
        <f aca="false">IF(AM322&lt;&gt;"",MAX(AF$3:AF321)+1,"")</f>
        <v/>
      </c>
      <c r="AG322" s="1" t="str">
        <f aca="false">IF(AN322&lt;&gt;"",MAX(AG$3:AG321)+1,"")</f>
        <v/>
      </c>
      <c r="AH322" s="1" t="str">
        <f aca="false">IF(AO322&lt;&gt;"",MAX(AH$3:AH321)+1,"")</f>
        <v/>
      </c>
      <c r="AI322" s="1" t="str">
        <f aca="false">IF(AP322&lt;&gt;"",MAX(AI$3:AI321)+1,"")</f>
        <v/>
      </c>
      <c r="AK322" s="1" t="str">
        <f aca="false">IF(C322="","",IF(COUNTIF($AK$3:AL321,C322)=0,C322,""))</f>
        <v/>
      </c>
      <c r="AL322" s="1" t="str">
        <f aca="false">IF(D322="","",IF($C322='Oneri di Urbanizzazione'!$E$49,IF(COUNTIF($AL$3:AL321,$D322)=0,$D322,""),""))</f>
        <v/>
      </c>
      <c r="AM322" s="1" t="str">
        <f aca="false">IF(E322="","",IF(AND($C322='Oneri di Urbanizzazione'!$E$49,$D322='Oneri di Urbanizzazione'!$E$51),IF(COUNTIF(AM$3:AM321,$E322)=0,$E322,""),""))</f>
        <v/>
      </c>
      <c r="AN322" s="1" t="str">
        <f aca="false">IF(F322="","",IF(AND($C322='Oneri di Urbanizzazione'!$E$49,$D322='Oneri di Urbanizzazione'!$E$51,$E322='Oneri di Urbanizzazione'!$E$53),IF(COUNTIF(AN$3:AN321,$F322)=0,$F322,""),""))</f>
        <v/>
      </c>
    </row>
    <row r="323" customFormat="false" ht="12.75" hidden="false" customHeight="false" outlineLevel="0" collapsed="false">
      <c r="V323" s="1" t="n">
        <f aca="false">+V322+1</f>
        <v>301</v>
      </c>
      <c r="W323" s="978" t="str">
        <f aca="false">IFERROR(VLOOKUP($V322,AD:AK,8,FALSE()),"")</f>
        <v/>
      </c>
      <c r="X323" s="978" t="str">
        <f aca="false">IFERROR(VLOOKUP($V323,AE:AL,8,FALSE()),"")</f>
        <v/>
      </c>
      <c r="Y323" s="978" t="str">
        <f aca="false">IFERROR(VLOOKUP($V323,AF:AM,8,FALSE()),"")</f>
        <v/>
      </c>
      <c r="Z323" s="978" t="str">
        <f aca="false">IFERROR(VLOOKUP($V323,AG:AN,8,FALSE()),"")</f>
        <v/>
      </c>
      <c r="AA323" s="978" t="str">
        <f aca="false">IFERROR(VLOOKUP($V323,AH:AO,8,FALSE()),"")</f>
        <v/>
      </c>
      <c r="AB323" s="978" t="str">
        <f aca="false">IFERROR(VLOOKUP($V323,AI:AP,8,FALSE()),"")</f>
        <v/>
      </c>
      <c r="AD323" s="1" t="str">
        <f aca="false">IF(AK323&lt;&gt;"",MAX(AD$3:AD322)+1,"")</f>
        <v/>
      </c>
      <c r="AE323" s="1" t="str">
        <f aca="false">IF(AL323&lt;&gt;"",MAX(AE$3:AE322)+1,"")</f>
        <v/>
      </c>
      <c r="AF323" s="1" t="str">
        <f aca="false">IF(AM323&lt;&gt;"",MAX(AF$3:AF322)+1,"")</f>
        <v/>
      </c>
      <c r="AG323" s="1" t="str">
        <f aca="false">IF(AN323&lt;&gt;"",MAX(AG$3:AG322)+1,"")</f>
        <v/>
      </c>
      <c r="AH323" s="1" t="str">
        <f aca="false">IF(AO323&lt;&gt;"",MAX(AH$3:AH322)+1,"")</f>
        <v/>
      </c>
      <c r="AI323" s="1" t="str">
        <f aca="false">IF(AP323&lt;&gt;"",MAX(AI$3:AI322)+1,"")</f>
        <v/>
      </c>
      <c r="AK323" s="1" t="str">
        <f aca="false">IF(C323="","",IF(COUNTIF($AK$3:AL322,C323)=0,C323,""))</f>
        <v/>
      </c>
      <c r="AL323" s="1" t="str">
        <f aca="false">IF(D323="","",IF($C323='Oneri di Urbanizzazione'!$E$49,IF(COUNTIF($AL$3:AL322,$D323)=0,$D323,""),""))</f>
        <v/>
      </c>
      <c r="AM323" s="1" t="str">
        <f aca="false">IF(E323="","",IF(AND($C323='Oneri di Urbanizzazione'!$E$49,$D323='Oneri di Urbanizzazione'!$E$51),IF(COUNTIF(AM$3:AM322,$E323)=0,$E323,""),""))</f>
        <v/>
      </c>
      <c r="AN323" s="1" t="str">
        <f aca="false">IF(F323="","",IF(AND($C323='Oneri di Urbanizzazione'!$E$49,$D323='Oneri di Urbanizzazione'!$E$51,$E323='Oneri di Urbanizzazione'!$E$53),IF(COUNTIF(AN$3:AN322,$F323)=0,$F323,""),""))</f>
        <v/>
      </c>
    </row>
    <row r="324" customFormat="false" ht="12.75" hidden="false" customHeight="false" outlineLevel="0" collapsed="false">
      <c r="V324" s="1" t="n">
        <f aca="false">+V323+1</f>
        <v>302</v>
      </c>
      <c r="W324" s="978" t="str">
        <f aca="false">IFERROR(VLOOKUP($V323,AD:AK,8,FALSE()),"")</f>
        <v/>
      </c>
      <c r="X324" s="978" t="str">
        <f aca="false">IFERROR(VLOOKUP($V324,AE:AL,8,FALSE()),"")</f>
        <v/>
      </c>
      <c r="Y324" s="978" t="str">
        <f aca="false">IFERROR(VLOOKUP($V324,AF:AM,8,FALSE()),"")</f>
        <v/>
      </c>
      <c r="Z324" s="978" t="str">
        <f aca="false">IFERROR(VLOOKUP($V324,AG:AN,8,FALSE()),"")</f>
        <v/>
      </c>
      <c r="AA324" s="978" t="str">
        <f aca="false">IFERROR(VLOOKUP($V324,AH:AO,8,FALSE()),"")</f>
        <v/>
      </c>
      <c r="AB324" s="978" t="str">
        <f aca="false">IFERROR(VLOOKUP($V324,AI:AP,8,FALSE()),"")</f>
        <v/>
      </c>
      <c r="AD324" s="1" t="str">
        <f aca="false">IF(AK324&lt;&gt;"",MAX(AD$3:AD323)+1,"")</f>
        <v/>
      </c>
      <c r="AE324" s="1" t="str">
        <f aca="false">IF(AL324&lt;&gt;"",MAX(AE$3:AE323)+1,"")</f>
        <v/>
      </c>
      <c r="AF324" s="1" t="str">
        <f aca="false">IF(AM324&lt;&gt;"",MAX(AF$3:AF323)+1,"")</f>
        <v/>
      </c>
      <c r="AG324" s="1" t="str">
        <f aca="false">IF(AN324&lt;&gt;"",MAX(AG$3:AG323)+1,"")</f>
        <v/>
      </c>
      <c r="AH324" s="1" t="str">
        <f aca="false">IF(AO324&lt;&gt;"",MAX(AH$3:AH323)+1,"")</f>
        <v/>
      </c>
      <c r="AI324" s="1" t="str">
        <f aca="false">IF(AP324&lt;&gt;"",MAX(AI$3:AI323)+1,"")</f>
        <v/>
      </c>
      <c r="AK324" s="1" t="str">
        <f aca="false">IF(C324="","",IF(COUNTIF($AK$3:AL323,C324)=0,C324,""))</f>
        <v/>
      </c>
      <c r="AL324" s="1" t="str">
        <f aca="false">IF(D324="","",IF($C324='Oneri di Urbanizzazione'!$E$49,IF(COUNTIF($AL$3:AL323,$D324)=0,$D324,""),""))</f>
        <v/>
      </c>
      <c r="AM324" s="1" t="str">
        <f aca="false">IF(E324="","",IF(AND($C324='Oneri di Urbanizzazione'!$E$49,$D324='Oneri di Urbanizzazione'!$E$51),IF(COUNTIF(AM$3:AM323,$E324)=0,$E324,""),""))</f>
        <v/>
      </c>
      <c r="AN324" s="1" t="str">
        <f aca="false">IF(F324="","",IF(AND($C324='Oneri di Urbanizzazione'!$E$49,$D324='Oneri di Urbanizzazione'!$E$51,$E324='Oneri di Urbanizzazione'!$E$53),IF(COUNTIF(AN$3:AN323,$F324)=0,$F324,""),""))</f>
        <v/>
      </c>
    </row>
    <row r="325" customFormat="false" ht="12.75" hidden="false" customHeight="false" outlineLevel="0" collapsed="false">
      <c r="V325" s="1" t="n">
        <f aca="false">+V324+1</f>
        <v>303</v>
      </c>
      <c r="W325" s="978" t="str">
        <f aca="false">IFERROR(VLOOKUP($V324,AD:AK,8,FALSE()),"")</f>
        <v/>
      </c>
      <c r="X325" s="978" t="str">
        <f aca="false">IFERROR(VLOOKUP($V325,AE:AL,8,FALSE()),"")</f>
        <v/>
      </c>
      <c r="Y325" s="978" t="str">
        <f aca="false">IFERROR(VLOOKUP($V325,AF:AM,8,FALSE()),"")</f>
        <v/>
      </c>
      <c r="Z325" s="978" t="str">
        <f aca="false">IFERROR(VLOOKUP($V325,AG:AN,8,FALSE()),"")</f>
        <v/>
      </c>
      <c r="AA325" s="978" t="str">
        <f aca="false">IFERROR(VLOOKUP($V325,AH:AO,8,FALSE()),"")</f>
        <v/>
      </c>
      <c r="AB325" s="978" t="str">
        <f aca="false">IFERROR(VLOOKUP($V325,AI:AP,8,FALSE()),"")</f>
        <v/>
      </c>
      <c r="AD325" s="1" t="str">
        <f aca="false">IF(AK325&lt;&gt;"",MAX(AD$3:AD324)+1,"")</f>
        <v/>
      </c>
      <c r="AE325" s="1" t="str">
        <f aca="false">IF(AL325&lt;&gt;"",MAX(AE$3:AE324)+1,"")</f>
        <v/>
      </c>
      <c r="AF325" s="1" t="str">
        <f aca="false">IF(AM325&lt;&gt;"",MAX(AF$3:AF324)+1,"")</f>
        <v/>
      </c>
      <c r="AG325" s="1" t="str">
        <f aca="false">IF(AN325&lt;&gt;"",MAX(AG$3:AG324)+1,"")</f>
        <v/>
      </c>
      <c r="AH325" s="1" t="str">
        <f aca="false">IF(AO325&lt;&gt;"",MAX(AH$3:AH324)+1,"")</f>
        <v/>
      </c>
      <c r="AI325" s="1" t="str">
        <f aca="false">IF(AP325&lt;&gt;"",MAX(AI$3:AI324)+1,"")</f>
        <v/>
      </c>
      <c r="AK325" s="1" t="str">
        <f aca="false">IF(C325="","",IF(COUNTIF($AK$3:AL324,C325)=0,C325,""))</f>
        <v/>
      </c>
      <c r="AL325" s="1" t="str">
        <f aca="false">IF(D325="","",IF($C325='Oneri di Urbanizzazione'!$E$49,IF(COUNTIF($AL$3:AL324,$D325)=0,$D325,""),""))</f>
        <v/>
      </c>
      <c r="AM325" s="1" t="str">
        <f aca="false">IF(E325="","",IF(AND($C325='Oneri di Urbanizzazione'!$E$49,$D325='Oneri di Urbanizzazione'!$E$51),IF(COUNTIF(AM$3:AM324,$E325)=0,$E325,""),""))</f>
        <v/>
      </c>
      <c r="AN325" s="1" t="str">
        <f aca="false">IF(F325="","",IF(AND($C325='Oneri di Urbanizzazione'!$E$49,$D325='Oneri di Urbanizzazione'!$E$51,$E325='Oneri di Urbanizzazione'!$E$53),IF(COUNTIF(AN$3:AN324,$F325)=0,$F325,""),""))</f>
        <v/>
      </c>
    </row>
    <row r="326" customFormat="false" ht="12.75" hidden="false" customHeight="false" outlineLevel="0" collapsed="false">
      <c r="V326" s="1" t="n">
        <f aca="false">+V325+1</f>
        <v>304</v>
      </c>
      <c r="W326" s="978" t="str">
        <f aca="false">IFERROR(VLOOKUP($V325,AD:AK,8,FALSE()),"")</f>
        <v/>
      </c>
      <c r="X326" s="978" t="str">
        <f aca="false">IFERROR(VLOOKUP($V326,AE:AL,8,FALSE()),"")</f>
        <v/>
      </c>
      <c r="Y326" s="978" t="str">
        <f aca="false">IFERROR(VLOOKUP($V326,AF:AM,8,FALSE()),"")</f>
        <v/>
      </c>
      <c r="Z326" s="978" t="str">
        <f aca="false">IFERROR(VLOOKUP($V326,AG:AN,8,FALSE()),"")</f>
        <v/>
      </c>
      <c r="AA326" s="978" t="str">
        <f aca="false">IFERROR(VLOOKUP($V326,AH:AO,8,FALSE()),"")</f>
        <v/>
      </c>
      <c r="AB326" s="978" t="str">
        <f aca="false">IFERROR(VLOOKUP($V326,AI:AP,8,FALSE()),"")</f>
        <v/>
      </c>
      <c r="AD326" s="1" t="str">
        <f aca="false">IF(AK326&lt;&gt;"",MAX(AD$3:AD325)+1,"")</f>
        <v/>
      </c>
      <c r="AE326" s="1" t="str">
        <f aca="false">IF(AL326&lt;&gt;"",MAX(AE$3:AE325)+1,"")</f>
        <v/>
      </c>
      <c r="AF326" s="1" t="str">
        <f aca="false">IF(AM326&lt;&gt;"",MAX(AF$3:AF325)+1,"")</f>
        <v/>
      </c>
      <c r="AG326" s="1" t="str">
        <f aca="false">IF(AN326&lt;&gt;"",MAX(AG$3:AG325)+1,"")</f>
        <v/>
      </c>
      <c r="AH326" s="1" t="str">
        <f aca="false">IF(AO326&lt;&gt;"",MAX(AH$3:AH325)+1,"")</f>
        <v/>
      </c>
      <c r="AI326" s="1" t="str">
        <f aca="false">IF(AP326&lt;&gt;"",MAX(AI$3:AI325)+1,"")</f>
        <v/>
      </c>
      <c r="AK326" s="1" t="str">
        <f aca="false">IF(C326="","",IF(COUNTIF($AK$3:AL325,C326)=0,C326,""))</f>
        <v/>
      </c>
      <c r="AL326" s="1" t="str">
        <f aca="false">IF(D326="","",IF($C326='Oneri di Urbanizzazione'!$E$49,IF(COUNTIF($AL$3:AL325,$D326)=0,$D326,""),""))</f>
        <v/>
      </c>
      <c r="AM326" s="1" t="str">
        <f aca="false">IF(E326="","",IF(AND($C326='Oneri di Urbanizzazione'!$E$49,$D326='Oneri di Urbanizzazione'!$E$51),IF(COUNTIF(AM$3:AM325,$E326)=0,$E326,""),""))</f>
        <v/>
      </c>
      <c r="AN326" s="1" t="str">
        <f aca="false">IF(F326="","",IF(AND($C326='Oneri di Urbanizzazione'!$E$49,$D326='Oneri di Urbanizzazione'!$E$51,$E326='Oneri di Urbanizzazione'!$E$53),IF(COUNTIF(AN$3:AN325,$F326)=0,$F326,""),""))</f>
        <v/>
      </c>
    </row>
    <row r="327" customFormat="false" ht="12.75" hidden="false" customHeight="false" outlineLevel="0" collapsed="false">
      <c r="V327" s="1" t="n">
        <f aca="false">+V326+1</f>
        <v>305</v>
      </c>
      <c r="W327" s="978" t="str">
        <f aca="false">IFERROR(VLOOKUP($V326,AD:AK,8,FALSE()),"")</f>
        <v/>
      </c>
      <c r="X327" s="978" t="str">
        <f aca="false">IFERROR(VLOOKUP($V327,AE:AL,8,FALSE()),"")</f>
        <v/>
      </c>
      <c r="Y327" s="978" t="str">
        <f aca="false">IFERROR(VLOOKUP($V327,AF:AM,8,FALSE()),"")</f>
        <v/>
      </c>
      <c r="Z327" s="978" t="str">
        <f aca="false">IFERROR(VLOOKUP($V327,AG:AN,8,FALSE()),"")</f>
        <v/>
      </c>
      <c r="AA327" s="978" t="str">
        <f aca="false">IFERROR(VLOOKUP($V327,AH:AO,8,FALSE()),"")</f>
        <v/>
      </c>
      <c r="AB327" s="978" t="str">
        <f aca="false">IFERROR(VLOOKUP($V327,AI:AP,8,FALSE()),"")</f>
        <v/>
      </c>
      <c r="AD327" s="1" t="str">
        <f aca="false">IF(AK327&lt;&gt;"",MAX(AD$3:AD326)+1,"")</f>
        <v/>
      </c>
      <c r="AE327" s="1" t="str">
        <f aca="false">IF(AL327&lt;&gt;"",MAX(AE$3:AE326)+1,"")</f>
        <v/>
      </c>
      <c r="AF327" s="1" t="str">
        <f aca="false">IF(AM327&lt;&gt;"",MAX(AF$3:AF326)+1,"")</f>
        <v/>
      </c>
      <c r="AG327" s="1" t="str">
        <f aca="false">IF(AN327&lt;&gt;"",MAX(AG$3:AG326)+1,"")</f>
        <v/>
      </c>
      <c r="AH327" s="1" t="str">
        <f aca="false">IF(AO327&lt;&gt;"",MAX(AH$3:AH326)+1,"")</f>
        <v/>
      </c>
      <c r="AI327" s="1" t="str">
        <f aca="false">IF(AP327&lt;&gt;"",MAX(AI$3:AI326)+1,"")</f>
        <v/>
      </c>
      <c r="AK327" s="1" t="str">
        <f aca="false">IF(C327="","",IF(COUNTIF($AK$3:AL326,C327)=0,C327,""))</f>
        <v/>
      </c>
      <c r="AL327" s="1" t="str">
        <f aca="false">IF(D327="","",IF($C327='Oneri di Urbanizzazione'!$E$49,IF(COUNTIF($AL$3:AL326,$D327)=0,$D327,""),""))</f>
        <v/>
      </c>
      <c r="AM327" s="1" t="str">
        <f aca="false">IF(E327="","",IF(AND($C327='Oneri di Urbanizzazione'!$E$49,$D327='Oneri di Urbanizzazione'!$E$51),IF(COUNTIF(AM$3:AM326,$E327)=0,$E327,""),""))</f>
        <v/>
      </c>
      <c r="AN327" s="1" t="str">
        <f aca="false">IF(F327="","",IF(AND($C327='Oneri di Urbanizzazione'!$E$49,$D327='Oneri di Urbanizzazione'!$E$51,$E327='Oneri di Urbanizzazione'!$E$53),IF(COUNTIF(AN$3:AN326,$F327)=0,$F327,""),""))</f>
        <v/>
      </c>
    </row>
    <row r="328" customFormat="false" ht="12.75" hidden="false" customHeight="false" outlineLevel="0" collapsed="false">
      <c r="V328" s="1" t="n">
        <f aca="false">+V327+1</f>
        <v>306</v>
      </c>
      <c r="W328" s="978" t="str">
        <f aca="false">IFERROR(VLOOKUP($V327,AD:AK,8,FALSE()),"")</f>
        <v/>
      </c>
      <c r="X328" s="978" t="str">
        <f aca="false">IFERROR(VLOOKUP($V328,AE:AL,8,FALSE()),"")</f>
        <v/>
      </c>
      <c r="Y328" s="978" t="str">
        <f aca="false">IFERROR(VLOOKUP($V328,AF:AM,8,FALSE()),"")</f>
        <v/>
      </c>
      <c r="Z328" s="978" t="str">
        <f aca="false">IFERROR(VLOOKUP($V328,AG:AN,8,FALSE()),"")</f>
        <v/>
      </c>
      <c r="AA328" s="978" t="str">
        <f aca="false">IFERROR(VLOOKUP($V328,AH:AO,8,FALSE()),"")</f>
        <v/>
      </c>
      <c r="AB328" s="978" t="str">
        <f aca="false">IFERROR(VLOOKUP($V328,AI:AP,8,FALSE()),"")</f>
        <v/>
      </c>
      <c r="AD328" s="1" t="str">
        <f aca="false">IF(AK328&lt;&gt;"",MAX(AD$3:AD327)+1,"")</f>
        <v/>
      </c>
      <c r="AE328" s="1" t="str">
        <f aca="false">IF(AL328&lt;&gt;"",MAX(AE$3:AE327)+1,"")</f>
        <v/>
      </c>
      <c r="AF328" s="1" t="str">
        <f aca="false">IF(AM328&lt;&gt;"",MAX(AF$3:AF327)+1,"")</f>
        <v/>
      </c>
      <c r="AG328" s="1" t="str">
        <f aca="false">IF(AN328&lt;&gt;"",MAX(AG$3:AG327)+1,"")</f>
        <v/>
      </c>
      <c r="AH328" s="1" t="str">
        <f aca="false">IF(AO328&lt;&gt;"",MAX(AH$3:AH327)+1,"")</f>
        <v/>
      </c>
      <c r="AI328" s="1" t="str">
        <f aca="false">IF(AP328&lt;&gt;"",MAX(AI$3:AI327)+1,"")</f>
        <v/>
      </c>
      <c r="AK328" s="1" t="str">
        <f aca="false">IF(C328="","",IF(COUNTIF($AK$3:AL327,C328)=0,C328,""))</f>
        <v/>
      </c>
      <c r="AL328" s="1" t="str">
        <f aca="false">IF(D328="","",IF($C328='Oneri di Urbanizzazione'!$E$49,IF(COUNTIF($AL$3:AL327,$D328)=0,$D328,""),""))</f>
        <v/>
      </c>
      <c r="AM328" s="1" t="str">
        <f aca="false">IF(E328="","",IF(AND($C328='Oneri di Urbanizzazione'!$E$49,$D328='Oneri di Urbanizzazione'!$E$51),IF(COUNTIF(AM$3:AM327,$E328)=0,$E328,""),""))</f>
        <v/>
      </c>
      <c r="AN328" s="1" t="str">
        <f aca="false">IF(F328="","",IF(AND($C328='Oneri di Urbanizzazione'!$E$49,$D328='Oneri di Urbanizzazione'!$E$51,$E328='Oneri di Urbanizzazione'!$E$53),IF(COUNTIF(AN$3:AN327,$F328)=0,$F328,""),""))</f>
        <v/>
      </c>
    </row>
    <row r="329" customFormat="false" ht="12.75" hidden="false" customHeight="false" outlineLevel="0" collapsed="false">
      <c r="V329" s="1" t="n">
        <f aca="false">+V328+1</f>
        <v>307</v>
      </c>
      <c r="W329" s="978" t="str">
        <f aca="false">IFERROR(VLOOKUP($V328,AD:AK,8,FALSE()),"")</f>
        <v/>
      </c>
      <c r="X329" s="978" t="str">
        <f aca="false">IFERROR(VLOOKUP($V329,AE:AL,8,FALSE()),"")</f>
        <v/>
      </c>
      <c r="Y329" s="978" t="str">
        <f aca="false">IFERROR(VLOOKUP($V329,AF:AM,8,FALSE()),"")</f>
        <v/>
      </c>
      <c r="Z329" s="978" t="str">
        <f aca="false">IFERROR(VLOOKUP($V329,AG:AN,8,FALSE()),"")</f>
        <v/>
      </c>
      <c r="AA329" s="978" t="str">
        <f aca="false">IFERROR(VLOOKUP($V329,AH:AO,8,FALSE()),"")</f>
        <v/>
      </c>
      <c r="AB329" s="978" t="str">
        <f aca="false">IFERROR(VLOOKUP($V329,AI:AP,8,FALSE()),"")</f>
        <v/>
      </c>
      <c r="AD329" s="1" t="str">
        <f aca="false">IF(AK329&lt;&gt;"",MAX(AD$3:AD328)+1,"")</f>
        <v/>
      </c>
      <c r="AE329" s="1" t="str">
        <f aca="false">IF(AL329&lt;&gt;"",MAX(AE$3:AE328)+1,"")</f>
        <v/>
      </c>
      <c r="AF329" s="1" t="str">
        <f aca="false">IF(AM329&lt;&gt;"",MAX(AF$3:AF328)+1,"")</f>
        <v/>
      </c>
      <c r="AG329" s="1" t="str">
        <f aca="false">IF(AN329&lt;&gt;"",MAX(AG$3:AG328)+1,"")</f>
        <v/>
      </c>
      <c r="AH329" s="1" t="str">
        <f aca="false">IF(AO329&lt;&gt;"",MAX(AH$3:AH328)+1,"")</f>
        <v/>
      </c>
      <c r="AI329" s="1" t="str">
        <f aca="false">IF(AP329&lt;&gt;"",MAX(AI$3:AI328)+1,"")</f>
        <v/>
      </c>
      <c r="AK329" s="1" t="str">
        <f aca="false">IF(C329="","",IF(COUNTIF($AK$3:AL328,C329)=0,C329,""))</f>
        <v/>
      </c>
      <c r="AL329" s="1" t="str">
        <f aca="false">IF(D329="","",IF($C329='Oneri di Urbanizzazione'!$E$49,IF(COUNTIF($AL$3:AL328,$D329)=0,$D329,""),""))</f>
        <v/>
      </c>
      <c r="AM329" s="1" t="str">
        <f aca="false">IF(E329="","",IF(AND($C329='Oneri di Urbanizzazione'!$E$49,$D329='Oneri di Urbanizzazione'!$E$51),IF(COUNTIF(AM$3:AM328,$E329)=0,$E329,""),""))</f>
        <v/>
      </c>
      <c r="AN329" s="1" t="str">
        <f aca="false">IF(F329="","",IF(AND($C329='Oneri di Urbanizzazione'!$E$49,$D329='Oneri di Urbanizzazione'!$E$51,$E329='Oneri di Urbanizzazione'!$E$53),IF(COUNTIF(AN$3:AN328,$F329)=0,$F329,""),""))</f>
        <v/>
      </c>
    </row>
    <row r="330" customFormat="false" ht="12.75" hidden="false" customHeight="false" outlineLevel="0" collapsed="false">
      <c r="V330" s="1" t="n">
        <f aca="false">+V329+1</f>
        <v>308</v>
      </c>
      <c r="W330" s="978" t="str">
        <f aca="false">IFERROR(VLOOKUP($V329,AD:AK,8,FALSE()),"")</f>
        <v/>
      </c>
      <c r="X330" s="978" t="str">
        <f aca="false">IFERROR(VLOOKUP($V330,AE:AL,8,FALSE()),"")</f>
        <v/>
      </c>
      <c r="Y330" s="978" t="str">
        <f aca="false">IFERROR(VLOOKUP($V330,AF:AM,8,FALSE()),"")</f>
        <v/>
      </c>
      <c r="Z330" s="978" t="str">
        <f aca="false">IFERROR(VLOOKUP($V330,AG:AN,8,FALSE()),"")</f>
        <v/>
      </c>
      <c r="AA330" s="978" t="str">
        <f aca="false">IFERROR(VLOOKUP($V330,AH:AO,8,FALSE()),"")</f>
        <v/>
      </c>
      <c r="AB330" s="978" t="str">
        <f aca="false">IFERROR(VLOOKUP($V330,AI:AP,8,FALSE()),"")</f>
        <v/>
      </c>
      <c r="AD330" s="1" t="str">
        <f aca="false">IF(AK330&lt;&gt;"",MAX(AD$3:AD329)+1,"")</f>
        <v/>
      </c>
      <c r="AE330" s="1" t="str">
        <f aca="false">IF(AL330&lt;&gt;"",MAX(AE$3:AE329)+1,"")</f>
        <v/>
      </c>
      <c r="AF330" s="1" t="str">
        <f aca="false">IF(AM330&lt;&gt;"",MAX(AF$3:AF329)+1,"")</f>
        <v/>
      </c>
      <c r="AG330" s="1" t="str">
        <f aca="false">IF(AN330&lt;&gt;"",MAX(AG$3:AG329)+1,"")</f>
        <v/>
      </c>
      <c r="AH330" s="1" t="str">
        <f aca="false">IF(AO330&lt;&gt;"",MAX(AH$3:AH329)+1,"")</f>
        <v/>
      </c>
      <c r="AI330" s="1" t="str">
        <f aca="false">IF(AP330&lt;&gt;"",MAX(AI$3:AI329)+1,"")</f>
        <v/>
      </c>
      <c r="AK330" s="1" t="str">
        <f aca="false">IF(C330="","",IF(COUNTIF($AK$3:AL329,C330)=0,C330,""))</f>
        <v/>
      </c>
      <c r="AL330" s="1" t="str">
        <f aca="false">IF(D330="","",IF($C330='Oneri di Urbanizzazione'!$E$49,IF(COUNTIF($AL$3:AL329,$D330)=0,$D330,""),""))</f>
        <v/>
      </c>
      <c r="AM330" s="1" t="str">
        <f aca="false">IF(E330="","",IF(AND($C330='Oneri di Urbanizzazione'!$E$49,$D330='Oneri di Urbanizzazione'!$E$51),IF(COUNTIF(AM$3:AM329,$E330)=0,$E330,""),""))</f>
        <v/>
      </c>
      <c r="AN330" s="1" t="str">
        <f aca="false">IF(F330="","",IF(AND($C330='Oneri di Urbanizzazione'!$E$49,$D330='Oneri di Urbanizzazione'!$E$51,$E330='Oneri di Urbanizzazione'!$E$53),IF(COUNTIF(AN$3:AN329,$F330)=0,$F330,""),""))</f>
        <v/>
      </c>
    </row>
    <row r="331" customFormat="false" ht="12.75" hidden="false" customHeight="false" outlineLevel="0" collapsed="false">
      <c r="V331" s="1" t="n">
        <f aca="false">+V330+1</f>
        <v>309</v>
      </c>
      <c r="W331" s="978" t="str">
        <f aca="false">IFERROR(VLOOKUP($V330,AD:AK,8,FALSE()),"")</f>
        <v/>
      </c>
      <c r="X331" s="978" t="str">
        <f aca="false">IFERROR(VLOOKUP($V331,AE:AL,8,FALSE()),"")</f>
        <v/>
      </c>
      <c r="Y331" s="978" t="str">
        <f aca="false">IFERROR(VLOOKUP($V331,AF:AM,8,FALSE()),"")</f>
        <v/>
      </c>
      <c r="Z331" s="978" t="str">
        <f aca="false">IFERROR(VLOOKUP($V331,AG:AN,8,FALSE()),"")</f>
        <v/>
      </c>
      <c r="AA331" s="978" t="str">
        <f aca="false">IFERROR(VLOOKUP($V331,AH:AO,8,FALSE()),"")</f>
        <v/>
      </c>
      <c r="AB331" s="978" t="str">
        <f aca="false">IFERROR(VLOOKUP($V331,AI:AP,8,FALSE()),"")</f>
        <v/>
      </c>
      <c r="AD331" s="1" t="str">
        <f aca="false">IF(AK331&lt;&gt;"",MAX(AD$3:AD330)+1,"")</f>
        <v/>
      </c>
      <c r="AE331" s="1" t="str">
        <f aca="false">IF(AL331&lt;&gt;"",MAX(AE$3:AE330)+1,"")</f>
        <v/>
      </c>
      <c r="AF331" s="1" t="str">
        <f aca="false">IF(AM331&lt;&gt;"",MAX(AF$3:AF330)+1,"")</f>
        <v/>
      </c>
      <c r="AG331" s="1" t="str">
        <f aca="false">IF(AN331&lt;&gt;"",MAX(AG$3:AG330)+1,"")</f>
        <v/>
      </c>
      <c r="AH331" s="1" t="str">
        <f aca="false">IF(AO331&lt;&gt;"",MAX(AH$3:AH330)+1,"")</f>
        <v/>
      </c>
      <c r="AI331" s="1" t="str">
        <f aca="false">IF(AP331&lt;&gt;"",MAX(AI$3:AI330)+1,"")</f>
        <v/>
      </c>
      <c r="AK331" s="1" t="str">
        <f aca="false">IF(C331="","",IF(COUNTIF($AK$3:AL330,C331)=0,C331,""))</f>
        <v/>
      </c>
      <c r="AL331" s="1" t="str">
        <f aca="false">IF(D331="","",IF($C331='Oneri di Urbanizzazione'!$E$49,IF(COUNTIF($AL$3:AL330,$D331)=0,$D331,""),""))</f>
        <v/>
      </c>
      <c r="AM331" s="1" t="str">
        <f aca="false">IF(E331="","",IF(AND($C331='Oneri di Urbanizzazione'!$E$49,$D331='Oneri di Urbanizzazione'!$E$51),IF(COUNTIF(AM$3:AM330,$E331)=0,$E331,""),""))</f>
        <v/>
      </c>
      <c r="AN331" s="1" t="str">
        <f aca="false">IF(F331="","",IF(AND($C331='Oneri di Urbanizzazione'!$E$49,$D331='Oneri di Urbanizzazione'!$E$51,$E331='Oneri di Urbanizzazione'!$E$53),IF(COUNTIF(AN$3:AN330,$F331)=0,$F331,""),""))</f>
        <v/>
      </c>
    </row>
    <row r="332" customFormat="false" ht="12.75" hidden="false" customHeight="false" outlineLevel="0" collapsed="false">
      <c r="V332" s="1" t="n">
        <f aca="false">+V331+1</f>
        <v>310</v>
      </c>
      <c r="W332" s="978" t="str">
        <f aca="false">IFERROR(VLOOKUP($V331,AD:AK,8,FALSE()),"")</f>
        <v/>
      </c>
      <c r="X332" s="978" t="str">
        <f aca="false">IFERROR(VLOOKUP($V332,AE:AL,8,FALSE()),"")</f>
        <v/>
      </c>
      <c r="Y332" s="978" t="str">
        <f aca="false">IFERROR(VLOOKUP($V332,AF:AM,8,FALSE()),"")</f>
        <v/>
      </c>
      <c r="Z332" s="978" t="str">
        <f aca="false">IFERROR(VLOOKUP($V332,AG:AN,8,FALSE()),"")</f>
        <v/>
      </c>
      <c r="AA332" s="978" t="str">
        <f aca="false">IFERROR(VLOOKUP($V332,AH:AO,8,FALSE()),"")</f>
        <v/>
      </c>
      <c r="AB332" s="978" t="str">
        <f aca="false">IFERROR(VLOOKUP($V332,AI:AP,8,FALSE()),"")</f>
        <v/>
      </c>
      <c r="AD332" s="1" t="str">
        <f aca="false">IF(AK332&lt;&gt;"",MAX(AD$3:AD331)+1,"")</f>
        <v/>
      </c>
      <c r="AE332" s="1" t="str">
        <f aca="false">IF(AL332&lt;&gt;"",MAX(AE$3:AE331)+1,"")</f>
        <v/>
      </c>
      <c r="AF332" s="1" t="str">
        <f aca="false">IF(AM332&lt;&gt;"",MAX(AF$3:AF331)+1,"")</f>
        <v/>
      </c>
      <c r="AG332" s="1" t="str">
        <f aca="false">IF(AN332&lt;&gt;"",MAX(AG$3:AG331)+1,"")</f>
        <v/>
      </c>
      <c r="AH332" s="1" t="str">
        <f aca="false">IF(AO332&lt;&gt;"",MAX(AH$3:AH331)+1,"")</f>
        <v/>
      </c>
      <c r="AI332" s="1" t="str">
        <f aca="false">IF(AP332&lt;&gt;"",MAX(AI$3:AI331)+1,"")</f>
        <v/>
      </c>
      <c r="AK332" s="1" t="str">
        <f aca="false">IF(C332="","",IF(COUNTIF($AK$3:AL331,C332)=0,C332,""))</f>
        <v/>
      </c>
      <c r="AL332" s="1" t="str">
        <f aca="false">IF(D332="","",IF($C332='Oneri di Urbanizzazione'!$E$49,IF(COUNTIF($AL$3:AL331,$D332)=0,$D332,""),""))</f>
        <v/>
      </c>
      <c r="AM332" s="1" t="str">
        <f aca="false">IF(E332="","",IF(AND($C332='Oneri di Urbanizzazione'!$E$49,$D332='Oneri di Urbanizzazione'!$E$51),IF(COUNTIF(AM$3:AM331,$E332)=0,$E332,""),""))</f>
        <v/>
      </c>
      <c r="AN332" s="1" t="str">
        <f aca="false">IF(F332="","",IF(AND($C332='Oneri di Urbanizzazione'!$E$49,$D332='Oneri di Urbanizzazione'!$E$51,$E332='Oneri di Urbanizzazione'!$E$53),IF(COUNTIF(AN$3:AN331,$F332)=0,$F332,""),""))</f>
        <v/>
      </c>
    </row>
    <row r="333" customFormat="false" ht="12.75" hidden="false" customHeight="false" outlineLevel="0" collapsed="false">
      <c r="V333" s="1" t="n">
        <f aca="false">+V332+1</f>
        <v>311</v>
      </c>
      <c r="W333" s="978" t="str">
        <f aca="false">IFERROR(VLOOKUP($V332,AD:AK,8,FALSE()),"")</f>
        <v/>
      </c>
      <c r="X333" s="978" t="str">
        <f aca="false">IFERROR(VLOOKUP($V333,AE:AL,8,FALSE()),"")</f>
        <v/>
      </c>
      <c r="Y333" s="978" t="str">
        <f aca="false">IFERROR(VLOOKUP($V333,AF:AM,8,FALSE()),"")</f>
        <v/>
      </c>
      <c r="Z333" s="978" t="str">
        <f aca="false">IFERROR(VLOOKUP($V333,AG:AN,8,FALSE()),"")</f>
        <v/>
      </c>
      <c r="AA333" s="978" t="str">
        <f aca="false">IFERROR(VLOOKUP($V333,AH:AO,8,FALSE()),"")</f>
        <v/>
      </c>
      <c r="AB333" s="978" t="str">
        <f aca="false">IFERROR(VLOOKUP($V333,AI:AP,8,FALSE()),"")</f>
        <v/>
      </c>
      <c r="AD333" s="1" t="str">
        <f aca="false">IF(AK333&lt;&gt;"",MAX(AD$3:AD332)+1,"")</f>
        <v/>
      </c>
      <c r="AE333" s="1" t="str">
        <f aca="false">IF(AL333&lt;&gt;"",MAX(AE$3:AE332)+1,"")</f>
        <v/>
      </c>
      <c r="AF333" s="1" t="str">
        <f aca="false">IF(AM333&lt;&gt;"",MAX(AF$3:AF332)+1,"")</f>
        <v/>
      </c>
      <c r="AG333" s="1" t="str">
        <f aca="false">IF(AN333&lt;&gt;"",MAX(AG$3:AG332)+1,"")</f>
        <v/>
      </c>
      <c r="AH333" s="1" t="str">
        <f aca="false">IF(AO333&lt;&gt;"",MAX(AH$3:AH332)+1,"")</f>
        <v/>
      </c>
      <c r="AI333" s="1" t="str">
        <f aca="false">IF(AP333&lt;&gt;"",MAX(AI$3:AI332)+1,"")</f>
        <v/>
      </c>
      <c r="AK333" s="1" t="str">
        <f aca="false">IF(C333="","",IF(COUNTIF($AK$3:AL332,C333)=0,C333,""))</f>
        <v/>
      </c>
      <c r="AL333" s="1" t="str">
        <f aca="false">IF(D333="","",IF($C333='Oneri di Urbanizzazione'!$E$49,IF(COUNTIF($AL$3:AL332,$D333)=0,$D333,""),""))</f>
        <v/>
      </c>
      <c r="AM333" s="1" t="str">
        <f aca="false">IF(E333="","",IF(AND($C333='Oneri di Urbanizzazione'!$E$49,$D333='Oneri di Urbanizzazione'!$E$51),IF(COUNTIF(AM$3:AM332,$E333)=0,$E333,""),""))</f>
        <v/>
      </c>
      <c r="AN333" s="1" t="str">
        <f aca="false">IF(F333="","",IF(AND($C333='Oneri di Urbanizzazione'!$E$49,$D333='Oneri di Urbanizzazione'!$E$51,$E333='Oneri di Urbanizzazione'!$E$53),IF(COUNTIF(AN$3:AN332,$F333)=0,$F333,""),""))</f>
        <v/>
      </c>
    </row>
    <row r="334" customFormat="false" ht="12.75" hidden="false" customHeight="false" outlineLevel="0" collapsed="false">
      <c r="V334" s="1" t="n">
        <f aca="false">+V333+1</f>
        <v>312</v>
      </c>
      <c r="W334" s="978" t="str">
        <f aca="false">IFERROR(VLOOKUP($V333,AD:AK,8,FALSE()),"")</f>
        <v/>
      </c>
      <c r="X334" s="978" t="str">
        <f aca="false">IFERROR(VLOOKUP($V334,AE:AL,8,FALSE()),"")</f>
        <v/>
      </c>
      <c r="Y334" s="978" t="str">
        <f aca="false">IFERROR(VLOOKUP($V334,AF:AM,8,FALSE()),"")</f>
        <v/>
      </c>
      <c r="Z334" s="978" t="str">
        <f aca="false">IFERROR(VLOOKUP($V334,AG:AN,8,FALSE()),"")</f>
        <v/>
      </c>
      <c r="AA334" s="978" t="str">
        <f aca="false">IFERROR(VLOOKUP($V334,AH:AO,8,FALSE()),"")</f>
        <v/>
      </c>
      <c r="AB334" s="978" t="str">
        <f aca="false">IFERROR(VLOOKUP($V334,AI:AP,8,FALSE()),"")</f>
        <v/>
      </c>
      <c r="AD334" s="1" t="str">
        <f aca="false">IF(AK334&lt;&gt;"",MAX(AD$3:AD333)+1,"")</f>
        <v/>
      </c>
      <c r="AE334" s="1" t="str">
        <f aca="false">IF(AL334&lt;&gt;"",MAX(AE$3:AE333)+1,"")</f>
        <v/>
      </c>
      <c r="AF334" s="1" t="str">
        <f aca="false">IF(AM334&lt;&gt;"",MAX(AF$3:AF333)+1,"")</f>
        <v/>
      </c>
      <c r="AG334" s="1" t="str">
        <f aca="false">IF(AN334&lt;&gt;"",MAX(AG$3:AG333)+1,"")</f>
        <v/>
      </c>
      <c r="AH334" s="1" t="str">
        <f aca="false">IF(AO334&lt;&gt;"",MAX(AH$3:AH333)+1,"")</f>
        <v/>
      </c>
      <c r="AI334" s="1" t="str">
        <f aca="false">IF(AP334&lt;&gt;"",MAX(AI$3:AI333)+1,"")</f>
        <v/>
      </c>
      <c r="AK334" s="1" t="str">
        <f aca="false">IF(C334="","",IF(COUNTIF($AK$3:AL333,C334)=0,C334,""))</f>
        <v/>
      </c>
      <c r="AL334" s="1" t="str">
        <f aca="false">IF(D334="","",IF($C334='Oneri di Urbanizzazione'!$E$49,IF(COUNTIF($AL$3:AL333,$D334)=0,$D334,""),""))</f>
        <v/>
      </c>
      <c r="AM334" s="1" t="str">
        <f aca="false">IF(E334="","",IF(AND($C334='Oneri di Urbanizzazione'!$E$49,$D334='Oneri di Urbanizzazione'!$E$51),IF(COUNTIF(AM$3:AM333,$E334)=0,$E334,""),""))</f>
        <v/>
      </c>
      <c r="AN334" s="1" t="str">
        <f aca="false">IF(F334="","",IF(AND($C334='Oneri di Urbanizzazione'!$E$49,$D334='Oneri di Urbanizzazione'!$E$51,$E334='Oneri di Urbanizzazione'!$E$53),IF(COUNTIF(AN$3:AN333,$F334)=0,$F334,""),""))</f>
        <v/>
      </c>
    </row>
    <row r="335" customFormat="false" ht="12.75" hidden="false" customHeight="false" outlineLevel="0" collapsed="false">
      <c r="V335" s="1" t="n">
        <f aca="false">+V334+1</f>
        <v>313</v>
      </c>
      <c r="W335" s="978" t="str">
        <f aca="false">IFERROR(VLOOKUP($V334,AD:AK,8,FALSE()),"")</f>
        <v/>
      </c>
      <c r="X335" s="978" t="str">
        <f aca="false">IFERROR(VLOOKUP($V335,AE:AL,8,FALSE()),"")</f>
        <v/>
      </c>
      <c r="Y335" s="978" t="str">
        <f aca="false">IFERROR(VLOOKUP($V335,AF:AM,8,FALSE()),"")</f>
        <v/>
      </c>
      <c r="Z335" s="978" t="str">
        <f aca="false">IFERROR(VLOOKUP($V335,AG:AN,8,FALSE()),"")</f>
        <v/>
      </c>
      <c r="AA335" s="978" t="str">
        <f aca="false">IFERROR(VLOOKUP($V335,AH:AO,8,FALSE()),"")</f>
        <v/>
      </c>
      <c r="AB335" s="978" t="str">
        <f aca="false">IFERROR(VLOOKUP($V335,AI:AP,8,FALSE()),"")</f>
        <v/>
      </c>
      <c r="AD335" s="1" t="str">
        <f aca="false">IF(AK335&lt;&gt;"",MAX(AD$3:AD334)+1,"")</f>
        <v/>
      </c>
      <c r="AE335" s="1" t="str">
        <f aca="false">IF(AL335&lt;&gt;"",MAX(AE$3:AE334)+1,"")</f>
        <v/>
      </c>
      <c r="AF335" s="1" t="str">
        <f aca="false">IF(AM335&lt;&gt;"",MAX(AF$3:AF334)+1,"")</f>
        <v/>
      </c>
      <c r="AG335" s="1" t="str">
        <f aca="false">IF(AN335&lt;&gt;"",MAX(AG$3:AG334)+1,"")</f>
        <v/>
      </c>
      <c r="AH335" s="1" t="str">
        <f aca="false">IF(AO335&lt;&gt;"",MAX(AH$3:AH334)+1,"")</f>
        <v/>
      </c>
      <c r="AI335" s="1" t="str">
        <f aca="false">IF(AP335&lt;&gt;"",MAX(AI$3:AI334)+1,"")</f>
        <v/>
      </c>
      <c r="AK335" s="1" t="str">
        <f aca="false">IF(C335="","",IF(COUNTIF($AK$3:AL334,C335)=0,C335,""))</f>
        <v/>
      </c>
      <c r="AL335" s="1" t="str">
        <f aca="false">IF(D335="","",IF($C335='Oneri di Urbanizzazione'!$E$49,IF(COUNTIF($AL$3:AL334,$D335)=0,$D335,""),""))</f>
        <v/>
      </c>
      <c r="AM335" s="1" t="str">
        <f aca="false">IF(E335="","",IF(AND($C335='Oneri di Urbanizzazione'!$E$49,$D335='Oneri di Urbanizzazione'!$E$51),IF(COUNTIF(AM$3:AM334,$E335)=0,$E335,""),""))</f>
        <v/>
      </c>
      <c r="AN335" s="1" t="str">
        <f aca="false">IF(F335="","",IF(AND($C335='Oneri di Urbanizzazione'!$E$49,$D335='Oneri di Urbanizzazione'!$E$51,$E335='Oneri di Urbanizzazione'!$E$53),IF(COUNTIF(AN$3:AN334,$F335)=0,$F335,""),""))</f>
        <v/>
      </c>
    </row>
    <row r="336" customFormat="false" ht="12.75" hidden="false" customHeight="false" outlineLevel="0" collapsed="false">
      <c r="V336" s="1" t="n">
        <f aca="false">+V335+1</f>
        <v>314</v>
      </c>
      <c r="W336" s="978" t="str">
        <f aca="false">IFERROR(VLOOKUP($V335,AD:AK,8,FALSE()),"")</f>
        <v/>
      </c>
      <c r="X336" s="978" t="str">
        <f aca="false">IFERROR(VLOOKUP($V336,AE:AL,8,FALSE()),"")</f>
        <v/>
      </c>
      <c r="Y336" s="978" t="str">
        <f aca="false">IFERROR(VLOOKUP($V336,AF:AM,8,FALSE()),"")</f>
        <v/>
      </c>
      <c r="Z336" s="978" t="str">
        <f aca="false">IFERROR(VLOOKUP($V336,AG:AN,8,FALSE()),"")</f>
        <v/>
      </c>
      <c r="AA336" s="978" t="str">
        <f aca="false">IFERROR(VLOOKUP($V336,AH:AO,8,FALSE()),"")</f>
        <v/>
      </c>
      <c r="AB336" s="978" t="str">
        <f aca="false">IFERROR(VLOOKUP($V336,AI:AP,8,FALSE()),"")</f>
        <v/>
      </c>
      <c r="AD336" s="1" t="str">
        <f aca="false">IF(AK336&lt;&gt;"",MAX(AD$3:AD335)+1,"")</f>
        <v/>
      </c>
      <c r="AE336" s="1" t="str">
        <f aca="false">IF(AL336&lt;&gt;"",MAX(AE$3:AE335)+1,"")</f>
        <v/>
      </c>
      <c r="AF336" s="1" t="str">
        <f aca="false">IF(AM336&lt;&gt;"",MAX(AF$3:AF335)+1,"")</f>
        <v/>
      </c>
      <c r="AG336" s="1" t="str">
        <f aca="false">IF(AN336&lt;&gt;"",MAX(AG$3:AG335)+1,"")</f>
        <v/>
      </c>
      <c r="AH336" s="1" t="str">
        <f aca="false">IF(AO336&lt;&gt;"",MAX(AH$3:AH335)+1,"")</f>
        <v/>
      </c>
      <c r="AI336" s="1" t="str">
        <f aca="false">IF(AP336&lt;&gt;"",MAX(AI$3:AI335)+1,"")</f>
        <v/>
      </c>
      <c r="AK336" s="1" t="str">
        <f aca="false">IF(C336="","",IF(COUNTIF($AK$3:AL335,C336)=0,C336,""))</f>
        <v/>
      </c>
      <c r="AL336" s="1" t="str">
        <f aca="false">IF(D336="","",IF($C336='Oneri di Urbanizzazione'!$E$49,IF(COUNTIF($AL$3:AL335,$D336)=0,$D336,""),""))</f>
        <v/>
      </c>
      <c r="AM336" s="1" t="str">
        <f aca="false">IF(E336="","",IF(AND($C336='Oneri di Urbanizzazione'!$E$49,$D336='Oneri di Urbanizzazione'!$E$51),IF(COUNTIF(AM$3:AM335,$E336)=0,$E336,""),""))</f>
        <v/>
      </c>
      <c r="AN336" s="1" t="str">
        <f aca="false">IF(F336="","",IF(AND($C336='Oneri di Urbanizzazione'!$E$49,$D336='Oneri di Urbanizzazione'!$E$51,$E336='Oneri di Urbanizzazione'!$E$53),IF(COUNTIF(AN$3:AN335,$F336)=0,$F336,""),""))</f>
        <v/>
      </c>
    </row>
    <row r="337" customFormat="false" ht="12.75" hidden="false" customHeight="false" outlineLevel="0" collapsed="false">
      <c r="V337" s="1" t="n">
        <f aca="false">+V336+1</f>
        <v>315</v>
      </c>
      <c r="W337" s="978" t="str">
        <f aca="false">IFERROR(VLOOKUP($V336,AD:AK,8,FALSE()),"")</f>
        <v/>
      </c>
      <c r="X337" s="978" t="str">
        <f aca="false">IFERROR(VLOOKUP($V337,AE:AL,8,FALSE()),"")</f>
        <v/>
      </c>
      <c r="Y337" s="978" t="str">
        <f aca="false">IFERROR(VLOOKUP($V337,AF:AM,8,FALSE()),"")</f>
        <v/>
      </c>
      <c r="Z337" s="978" t="str">
        <f aca="false">IFERROR(VLOOKUP($V337,AG:AN,8,FALSE()),"")</f>
        <v/>
      </c>
      <c r="AA337" s="978" t="str">
        <f aca="false">IFERROR(VLOOKUP($V337,AH:AO,8,FALSE()),"")</f>
        <v/>
      </c>
      <c r="AB337" s="978" t="str">
        <f aca="false">IFERROR(VLOOKUP($V337,AI:AP,8,FALSE()),"")</f>
        <v/>
      </c>
      <c r="AD337" s="1" t="str">
        <f aca="false">IF(AK337&lt;&gt;"",MAX(AD$3:AD336)+1,"")</f>
        <v/>
      </c>
      <c r="AE337" s="1" t="str">
        <f aca="false">IF(AL337&lt;&gt;"",MAX(AE$3:AE336)+1,"")</f>
        <v/>
      </c>
      <c r="AF337" s="1" t="str">
        <f aca="false">IF(AM337&lt;&gt;"",MAX(AF$3:AF336)+1,"")</f>
        <v/>
      </c>
      <c r="AG337" s="1" t="str">
        <f aca="false">IF(AN337&lt;&gt;"",MAX(AG$3:AG336)+1,"")</f>
        <v/>
      </c>
      <c r="AH337" s="1" t="str">
        <f aca="false">IF(AO337&lt;&gt;"",MAX(AH$3:AH336)+1,"")</f>
        <v/>
      </c>
      <c r="AI337" s="1" t="str">
        <f aca="false">IF(AP337&lt;&gt;"",MAX(AI$3:AI336)+1,"")</f>
        <v/>
      </c>
      <c r="AK337" s="1" t="str">
        <f aca="false">IF(C337="","",IF(COUNTIF($AK$3:AL336,C337)=0,C337,""))</f>
        <v/>
      </c>
      <c r="AL337" s="1" t="str">
        <f aca="false">IF(D337="","",IF($C337='Oneri di Urbanizzazione'!$E$49,IF(COUNTIF($AL$3:AL336,$D337)=0,$D337,""),""))</f>
        <v/>
      </c>
      <c r="AM337" s="1" t="str">
        <f aca="false">IF(E337="","",IF(AND($C337='Oneri di Urbanizzazione'!$E$49,$D337='Oneri di Urbanizzazione'!$E$51),IF(COUNTIF(AM$3:AM336,$E337)=0,$E337,""),""))</f>
        <v/>
      </c>
      <c r="AN337" s="1" t="str">
        <f aca="false">IF(F337="","",IF(AND($C337='Oneri di Urbanizzazione'!$E$49,$D337='Oneri di Urbanizzazione'!$E$51,$E337='Oneri di Urbanizzazione'!$E$53),IF(COUNTIF(AN$3:AN336,$F337)=0,$F337,""),""))</f>
        <v/>
      </c>
    </row>
    <row r="338" customFormat="false" ht="12.75" hidden="false" customHeight="false" outlineLevel="0" collapsed="false">
      <c r="V338" s="1" t="n">
        <f aca="false">+V337+1</f>
        <v>316</v>
      </c>
      <c r="W338" s="978" t="str">
        <f aca="false">IFERROR(VLOOKUP($V337,AD:AK,8,FALSE()),"")</f>
        <v/>
      </c>
      <c r="X338" s="978" t="str">
        <f aca="false">IFERROR(VLOOKUP($V338,AE:AL,8,FALSE()),"")</f>
        <v/>
      </c>
      <c r="Y338" s="978" t="str">
        <f aca="false">IFERROR(VLOOKUP($V338,AF:AM,8,FALSE()),"")</f>
        <v/>
      </c>
      <c r="Z338" s="978" t="str">
        <f aca="false">IFERROR(VLOOKUP($V338,AG:AN,8,FALSE()),"")</f>
        <v/>
      </c>
      <c r="AA338" s="978" t="str">
        <f aca="false">IFERROR(VLOOKUP($V338,AH:AO,8,FALSE()),"")</f>
        <v/>
      </c>
      <c r="AB338" s="978" t="str">
        <f aca="false">IFERROR(VLOOKUP($V338,AI:AP,8,FALSE()),"")</f>
        <v/>
      </c>
      <c r="AD338" s="1" t="str">
        <f aca="false">IF(AK338&lt;&gt;"",MAX(AD$3:AD337)+1,"")</f>
        <v/>
      </c>
      <c r="AE338" s="1" t="str">
        <f aca="false">IF(AL338&lt;&gt;"",MAX(AE$3:AE337)+1,"")</f>
        <v/>
      </c>
      <c r="AF338" s="1" t="str">
        <f aca="false">IF(AM338&lt;&gt;"",MAX(AF$3:AF337)+1,"")</f>
        <v/>
      </c>
      <c r="AG338" s="1" t="str">
        <f aca="false">IF(AN338&lt;&gt;"",MAX(AG$3:AG337)+1,"")</f>
        <v/>
      </c>
      <c r="AH338" s="1" t="str">
        <f aca="false">IF(AO338&lt;&gt;"",MAX(AH$3:AH337)+1,"")</f>
        <v/>
      </c>
      <c r="AI338" s="1" t="str">
        <f aca="false">IF(AP338&lt;&gt;"",MAX(AI$3:AI337)+1,"")</f>
        <v/>
      </c>
      <c r="AK338" s="1" t="str">
        <f aca="false">IF(C338="","",IF(COUNTIF($AK$3:AL337,C338)=0,C338,""))</f>
        <v/>
      </c>
      <c r="AL338" s="1" t="str">
        <f aca="false">IF(D338="","",IF($C338='Oneri di Urbanizzazione'!$E$49,IF(COUNTIF($AL$3:AL337,$D338)=0,$D338,""),""))</f>
        <v/>
      </c>
      <c r="AM338" s="1" t="str">
        <f aca="false">IF(E338="","",IF(AND($C338='Oneri di Urbanizzazione'!$E$49,$D338='Oneri di Urbanizzazione'!$E$51),IF(COUNTIF(AM$3:AM337,$E338)=0,$E338,""),""))</f>
        <v/>
      </c>
      <c r="AN338" s="1" t="str">
        <f aca="false">IF(F338="","",IF(AND($C338='Oneri di Urbanizzazione'!$E$49,$D338='Oneri di Urbanizzazione'!$E$51,$E338='Oneri di Urbanizzazione'!$E$53),IF(COUNTIF(AN$3:AN337,$F338)=0,$F338,""),""))</f>
        <v/>
      </c>
    </row>
    <row r="339" customFormat="false" ht="12.75" hidden="false" customHeight="false" outlineLevel="0" collapsed="false">
      <c r="V339" s="1" t="n">
        <f aca="false">+V338+1</f>
        <v>317</v>
      </c>
      <c r="W339" s="978" t="str">
        <f aca="false">IFERROR(VLOOKUP($V338,AD:AK,8,FALSE()),"")</f>
        <v/>
      </c>
      <c r="X339" s="978" t="str">
        <f aca="false">IFERROR(VLOOKUP($V339,AE:AL,8,FALSE()),"")</f>
        <v/>
      </c>
      <c r="Y339" s="978" t="str">
        <f aca="false">IFERROR(VLOOKUP($V339,AF:AM,8,FALSE()),"")</f>
        <v/>
      </c>
      <c r="Z339" s="978" t="str">
        <f aca="false">IFERROR(VLOOKUP($V339,AG:AN,8,FALSE()),"")</f>
        <v/>
      </c>
      <c r="AA339" s="978" t="str">
        <f aca="false">IFERROR(VLOOKUP($V339,AH:AO,8,FALSE()),"")</f>
        <v/>
      </c>
      <c r="AB339" s="978" t="str">
        <f aca="false">IFERROR(VLOOKUP($V339,AI:AP,8,FALSE()),"")</f>
        <v/>
      </c>
      <c r="AD339" s="1" t="str">
        <f aca="false">IF(AK339&lt;&gt;"",MAX(AD$3:AD338)+1,"")</f>
        <v/>
      </c>
      <c r="AE339" s="1" t="str">
        <f aca="false">IF(AL339&lt;&gt;"",MAX(AE$3:AE338)+1,"")</f>
        <v/>
      </c>
      <c r="AF339" s="1" t="str">
        <f aca="false">IF(AM339&lt;&gt;"",MAX(AF$3:AF338)+1,"")</f>
        <v/>
      </c>
      <c r="AG339" s="1" t="str">
        <f aca="false">IF(AN339&lt;&gt;"",MAX(AG$3:AG338)+1,"")</f>
        <v/>
      </c>
      <c r="AH339" s="1" t="str">
        <f aca="false">IF(AO339&lt;&gt;"",MAX(AH$3:AH338)+1,"")</f>
        <v/>
      </c>
      <c r="AI339" s="1" t="str">
        <f aca="false">IF(AP339&lt;&gt;"",MAX(AI$3:AI338)+1,"")</f>
        <v/>
      </c>
      <c r="AK339" s="1" t="str">
        <f aca="false">IF(C339="","",IF(COUNTIF($AK$3:AL338,C339)=0,C339,""))</f>
        <v/>
      </c>
      <c r="AL339" s="1" t="str">
        <f aca="false">IF(D339="","",IF($C339='Oneri di Urbanizzazione'!$E$49,IF(COUNTIF($AL$3:AL338,$D339)=0,$D339,""),""))</f>
        <v/>
      </c>
      <c r="AM339" s="1" t="str">
        <f aca="false">IF(E339="","",IF(AND($C339='Oneri di Urbanizzazione'!$E$49,$D339='Oneri di Urbanizzazione'!$E$51),IF(COUNTIF(AM$3:AM338,$E339)=0,$E339,""),""))</f>
        <v/>
      </c>
      <c r="AN339" s="1" t="str">
        <f aca="false">IF(F339="","",IF(AND($C339='Oneri di Urbanizzazione'!$E$49,$D339='Oneri di Urbanizzazione'!$E$51,$E339='Oneri di Urbanizzazione'!$E$53),IF(COUNTIF(AN$3:AN338,$F339)=0,$F339,""),""))</f>
        <v/>
      </c>
    </row>
    <row r="340" customFormat="false" ht="12.75" hidden="false" customHeight="false" outlineLevel="0" collapsed="false">
      <c r="V340" s="1" t="n">
        <f aca="false">+V339+1</f>
        <v>318</v>
      </c>
      <c r="W340" s="978" t="str">
        <f aca="false">IFERROR(VLOOKUP($V339,AD:AK,8,FALSE()),"")</f>
        <v/>
      </c>
      <c r="X340" s="978" t="str">
        <f aca="false">IFERROR(VLOOKUP($V340,AE:AL,8,FALSE()),"")</f>
        <v/>
      </c>
      <c r="Y340" s="978" t="str">
        <f aca="false">IFERROR(VLOOKUP($V340,AF:AM,8,FALSE()),"")</f>
        <v/>
      </c>
      <c r="Z340" s="978" t="str">
        <f aca="false">IFERROR(VLOOKUP($V340,AG:AN,8,FALSE()),"")</f>
        <v/>
      </c>
      <c r="AA340" s="978" t="str">
        <f aca="false">IFERROR(VLOOKUP($V340,AH:AO,8,FALSE()),"")</f>
        <v/>
      </c>
      <c r="AB340" s="978" t="str">
        <f aca="false">IFERROR(VLOOKUP($V340,AI:AP,8,FALSE()),"")</f>
        <v/>
      </c>
      <c r="AD340" s="1" t="str">
        <f aca="false">IF(AK340&lt;&gt;"",MAX(AD$3:AD339)+1,"")</f>
        <v/>
      </c>
      <c r="AE340" s="1" t="str">
        <f aca="false">IF(AL340&lt;&gt;"",MAX(AE$3:AE339)+1,"")</f>
        <v/>
      </c>
      <c r="AF340" s="1" t="str">
        <f aca="false">IF(AM340&lt;&gt;"",MAX(AF$3:AF339)+1,"")</f>
        <v/>
      </c>
      <c r="AG340" s="1" t="str">
        <f aca="false">IF(AN340&lt;&gt;"",MAX(AG$3:AG339)+1,"")</f>
        <v/>
      </c>
      <c r="AH340" s="1" t="str">
        <f aca="false">IF(AO340&lt;&gt;"",MAX(AH$3:AH339)+1,"")</f>
        <v/>
      </c>
      <c r="AI340" s="1" t="str">
        <f aca="false">IF(AP340&lt;&gt;"",MAX(AI$3:AI339)+1,"")</f>
        <v/>
      </c>
      <c r="AK340" s="1" t="str">
        <f aca="false">IF(C340="","",IF(COUNTIF($AK$3:AL339,C340)=0,C340,""))</f>
        <v/>
      </c>
      <c r="AL340" s="1" t="str">
        <f aca="false">IF(D340="","",IF($C340='Oneri di Urbanizzazione'!$E$49,IF(COUNTIF($AL$3:AL339,$D340)=0,$D340,""),""))</f>
        <v/>
      </c>
      <c r="AM340" s="1" t="str">
        <f aca="false">IF(E340="","",IF(AND($C340='Oneri di Urbanizzazione'!$E$49,$D340='Oneri di Urbanizzazione'!$E$51),IF(COUNTIF(AM$3:AM339,$E340)=0,$E340,""),""))</f>
        <v/>
      </c>
      <c r="AN340" s="1" t="str">
        <f aca="false">IF(F340="","",IF(AND($C340='Oneri di Urbanizzazione'!$E$49,$D340='Oneri di Urbanizzazione'!$E$51,$E340='Oneri di Urbanizzazione'!$E$53),IF(COUNTIF(AN$3:AN339,$F340)=0,$F340,""),""))</f>
        <v/>
      </c>
    </row>
    <row r="341" customFormat="false" ht="12.75" hidden="false" customHeight="false" outlineLevel="0" collapsed="false">
      <c r="V341" s="1" t="n">
        <f aca="false">+V340+1</f>
        <v>319</v>
      </c>
      <c r="W341" s="978" t="str">
        <f aca="false">IFERROR(VLOOKUP($V340,AD:AK,8,FALSE()),"")</f>
        <v/>
      </c>
      <c r="X341" s="978" t="str">
        <f aca="false">IFERROR(VLOOKUP($V341,AE:AL,8,FALSE()),"")</f>
        <v/>
      </c>
      <c r="Y341" s="978" t="str">
        <f aca="false">IFERROR(VLOOKUP($V341,AF:AM,8,FALSE()),"")</f>
        <v/>
      </c>
      <c r="Z341" s="978" t="str">
        <f aca="false">IFERROR(VLOOKUP($V341,AG:AN,8,FALSE()),"")</f>
        <v/>
      </c>
      <c r="AA341" s="978" t="str">
        <f aca="false">IFERROR(VLOOKUP($V341,AH:AO,8,FALSE()),"")</f>
        <v/>
      </c>
      <c r="AB341" s="978" t="str">
        <f aca="false">IFERROR(VLOOKUP($V341,AI:AP,8,FALSE()),"")</f>
        <v/>
      </c>
      <c r="AD341" s="1" t="str">
        <f aca="false">IF(AK341&lt;&gt;"",MAX(AD$3:AD340)+1,"")</f>
        <v/>
      </c>
      <c r="AE341" s="1" t="str">
        <f aca="false">IF(AL341&lt;&gt;"",MAX(AE$3:AE340)+1,"")</f>
        <v/>
      </c>
      <c r="AF341" s="1" t="str">
        <f aca="false">IF(AM341&lt;&gt;"",MAX(AF$3:AF340)+1,"")</f>
        <v/>
      </c>
      <c r="AG341" s="1" t="str">
        <f aca="false">IF(AN341&lt;&gt;"",MAX(AG$3:AG340)+1,"")</f>
        <v/>
      </c>
      <c r="AH341" s="1" t="str">
        <f aca="false">IF(AO341&lt;&gt;"",MAX(AH$3:AH340)+1,"")</f>
        <v/>
      </c>
      <c r="AI341" s="1" t="str">
        <f aca="false">IF(AP341&lt;&gt;"",MAX(AI$3:AI340)+1,"")</f>
        <v/>
      </c>
      <c r="AK341" s="1" t="str">
        <f aca="false">IF(C341="","",IF(COUNTIF($AK$3:AL340,C341)=0,C341,""))</f>
        <v/>
      </c>
      <c r="AL341" s="1" t="str">
        <f aca="false">IF(D341="","",IF($C341='Oneri di Urbanizzazione'!$E$49,IF(COUNTIF($AL$3:AL340,$D341)=0,$D341,""),""))</f>
        <v/>
      </c>
      <c r="AM341" s="1" t="str">
        <f aca="false">IF(E341="","",IF(AND($C341='Oneri di Urbanizzazione'!$E$49,$D341='Oneri di Urbanizzazione'!$E$51),IF(COUNTIF(AM$3:AM340,$E341)=0,$E341,""),""))</f>
        <v/>
      </c>
      <c r="AN341" s="1" t="str">
        <f aca="false">IF(F341="","",IF(AND($C341='Oneri di Urbanizzazione'!$E$49,$D341='Oneri di Urbanizzazione'!$E$51,$E341='Oneri di Urbanizzazione'!$E$53),IF(COUNTIF(AN$3:AN340,$F341)=0,$F341,""),""))</f>
        <v/>
      </c>
    </row>
    <row r="342" customFormat="false" ht="12.75" hidden="false" customHeight="false" outlineLevel="0" collapsed="false">
      <c r="V342" s="1" t="n">
        <f aca="false">+V341+1</f>
        <v>320</v>
      </c>
      <c r="W342" s="978" t="str">
        <f aca="false">IFERROR(VLOOKUP($V341,AD:AK,8,FALSE()),"")</f>
        <v/>
      </c>
      <c r="X342" s="978" t="str">
        <f aca="false">IFERROR(VLOOKUP($V342,AE:AL,8,FALSE()),"")</f>
        <v/>
      </c>
      <c r="Y342" s="978" t="str">
        <f aca="false">IFERROR(VLOOKUP($V342,AF:AM,8,FALSE()),"")</f>
        <v/>
      </c>
      <c r="Z342" s="978" t="str">
        <f aca="false">IFERROR(VLOOKUP($V342,AG:AN,8,FALSE()),"")</f>
        <v/>
      </c>
      <c r="AA342" s="978" t="str">
        <f aca="false">IFERROR(VLOOKUP($V342,AH:AO,8,FALSE()),"")</f>
        <v/>
      </c>
      <c r="AB342" s="978" t="str">
        <f aca="false">IFERROR(VLOOKUP($V342,AI:AP,8,FALSE()),"")</f>
        <v/>
      </c>
      <c r="AD342" s="1" t="str">
        <f aca="false">IF(AK342&lt;&gt;"",MAX(AD$3:AD341)+1,"")</f>
        <v/>
      </c>
      <c r="AE342" s="1" t="str">
        <f aca="false">IF(AL342&lt;&gt;"",MAX(AE$3:AE341)+1,"")</f>
        <v/>
      </c>
      <c r="AF342" s="1" t="str">
        <f aca="false">IF(AM342&lt;&gt;"",MAX(AF$3:AF341)+1,"")</f>
        <v/>
      </c>
      <c r="AG342" s="1" t="str">
        <f aca="false">IF(AN342&lt;&gt;"",MAX(AG$3:AG341)+1,"")</f>
        <v/>
      </c>
      <c r="AH342" s="1" t="str">
        <f aca="false">IF(AO342&lt;&gt;"",MAX(AH$3:AH341)+1,"")</f>
        <v/>
      </c>
      <c r="AI342" s="1" t="str">
        <f aca="false">IF(AP342&lt;&gt;"",MAX(AI$3:AI341)+1,"")</f>
        <v/>
      </c>
      <c r="AK342" s="1" t="str">
        <f aca="false">IF(C342="","",IF(COUNTIF($AK$3:AL341,C342)=0,C342,""))</f>
        <v/>
      </c>
      <c r="AL342" s="1" t="str">
        <f aca="false">IF(D342="","",IF($C342='Oneri di Urbanizzazione'!$E$49,IF(COUNTIF($AL$3:AL341,$D342)=0,$D342,""),""))</f>
        <v/>
      </c>
      <c r="AM342" s="1" t="str">
        <f aca="false">IF(E342="","",IF(AND($C342='Oneri di Urbanizzazione'!$E$49,$D342='Oneri di Urbanizzazione'!$E$51),IF(COUNTIF(AM$3:AM341,$E342)=0,$E342,""),""))</f>
        <v/>
      </c>
      <c r="AN342" s="1" t="str">
        <f aca="false">IF(F342="","",IF(AND($C342='Oneri di Urbanizzazione'!$E$49,$D342='Oneri di Urbanizzazione'!$E$51,$E342='Oneri di Urbanizzazione'!$E$53),IF(COUNTIF(AN$3:AN341,$F342)=0,$F342,""),""))</f>
        <v/>
      </c>
    </row>
    <row r="343" customFormat="false" ht="12.75" hidden="false" customHeight="false" outlineLevel="0" collapsed="false">
      <c r="V343" s="1" t="n">
        <f aca="false">+V342+1</f>
        <v>321</v>
      </c>
      <c r="W343" s="978" t="str">
        <f aca="false">IFERROR(VLOOKUP($V342,AD:AK,8,FALSE()),"")</f>
        <v/>
      </c>
      <c r="X343" s="978" t="str">
        <f aca="false">IFERROR(VLOOKUP($V343,AE:AL,8,FALSE()),"")</f>
        <v/>
      </c>
      <c r="Y343" s="978" t="str">
        <f aca="false">IFERROR(VLOOKUP($V343,AF:AM,8,FALSE()),"")</f>
        <v/>
      </c>
      <c r="Z343" s="978" t="str">
        <f aca="false">IFERROR(VLOOKUP($V343,AG:AN,8,FALSE()),"")</f>
        <v/>
      </c>
      <c r="AA343" s="978" t="str">
        <f aca="false">IFERROR(VLOOKUP($V343,AH:AO,8,FALSE()),"")</f>
        <v/>
      </c>
      <c r="AB343" s="978" t="str">
        <f aca="false">IFERROR(VLOOKUP($V343,AI:AP,8,FALSE()),"")</f>
        <v/>
      </c>
      <c r="AD343" s="1" t="str">
        <f aca="false">IF(AK343&lt;&gt;"",MAX(AD$3:AD342)+1,"")</f>
        <v/>
      </c>
      <c r="AE343" s="1" t="str">
        <f aca="false">IF(AL343&lt;&gt;"",MAX(AE$3:AE342)+1,"")</f>
        <v/>
      </c>
      <c r="AF343" s="1" t="str">
        <f aca="false">IF(AM343&lt;&gt;"",MAX(AF$3:AF342)+1,"")</f>
        <v/>
      </c>
      <c r="AG343" s="1" t="str">
        <f aca="false">IF(AN343&lt;&gt;"",MAX(AG$3:AG342)+1,"")</f>
        <v/>
      </c>
      <c r="AH343" s="1" t="str">
        <f aca="false">IF(AO343&lt;&gt;"",MAX(AH$3:AH342)+1,"")</f>
        <v/>
      </c>
      <c r="AI343" s="1" t="str">
        <f aca="false">IF(AP343&lt;&gt;"",MAX(AI$3:AI342)+1,"")</f>
        <v/>
      </c>
      <c r="AK343" s="1" t="str">
        <f aca="false">IF(C343="","",IF(COUNTIF($AK$3:AL342,C343)=0,C343,""))</f>
        <v/>
      </c>
      <c r="AL343" s="1" t="str">
        <f aca="false">IF(D343="","",IF($C343='Oneri di Urbanizzazione'!$E$49,IF(COUNTIF($AL$3:AL342,$D343)=0,$D343,""),""))</f>
        <v/>
      </c>
      <c r="AM343" s="1" t="str">
        <f aca="false">IF(E343="","",IF(AND($C343='Oneri di Urbanizzazione'!$E$49,$D343='Oneri di Urbanizzazione'!$E$51),IF(COUNTIF(AM$3:AM342,$E343)=0,$E343,""),""))</f>
        <v/>
      </c>
      <c r="AN343" s="1" t="str">
        <f aca="false">IF(F343="","",IF(AND($C343='Oneri di Urbanizzazione'!$E$49,$D343='Oneri di Urbanizzazione'!$E$51,$E343='Oneri di Urbanizzazione'!$E$53),IF(COUNTIF(AN$3:AN342,$F343)=0,$F343,""),""))</f>
        <v/>
      </c>
    </row>
    <row r="344" customFormat="false" ht="12.75" hidden="false" customHeight="false" outlineLevel="0" collapsed="false">
      <c r="V344" s="1" t="n">
        <f aca="false">+V343+1</f>
        <v>322</v>
      </c>
      <c r="W344" s="978" t="str">
        <f aca="false">IFERROR(VLOOKUP($V343,AD:AK,8,FALSE()),"")</f>
        <v/>
      </c>
      <c r="X344" s="978" t="str">
        <f aca="false">IFERROR(VLOOKUP($V344,AE:AL,8,FALSE()),"")</f>
        <v/>
      </c>
      <c r="Y344" s="978" t="str">
        <f aca="false">IFERROR(VLOOKUP($V344,AF:AM,8,FALSE()),"")</f>
        <v/>
      </c>
      <c r="Z344" s="978" t="str">
        <f aca="false">IFERROR(VLOOKUP($V344,AG:AN,8,FALSE()),"")</f>
        <v/>
      </c>
      <c r="AA344" s="978" t="str">
        <f aca="false">IFERROR(VLOOKUP($V344,AH:AO,8,FALSE()),"")</f>
        <v/>
      </c>
      <c r="AB344" s="978" t="str">
        <f aca="false">IFERROR(VLOOKUP($V344,AI:AP,8,FALSE()),"")</f>
        <v/>
      </c>
      <c r="AD344" s="1" t="str">
        <f aca="false">IF(AK344&lt;&gt;"",MAX(AD$3:AD343)+1,"")</f>
        <v/>
      </c>
      <c r="AE344" s="1" t="str">
        <f aca="false">IF(AL344&lt;&gt;"",MAX(AE$3:AE343)+1,"")</f>
        <v/>
      </c>
      <c r="AF344" s="1" t="str">
        <f aca="false">IF(AM344&lt;&gt;"",MAX(AF$3:AF343)+1,"")</f>
        <v/>
      </c>
      <c r="AG344" s="1" t="str">
        <f aca="false">IF(AN344&lt;&gt;"",MAX(AG$3:AG343)+1,"")</f>
        <v/>
      </c>
      <c r="AH344" s="1" t="str">
        <f aca="false">IF(AO344&lt;&gt;"",MAX(AH$3:AH343)+1,"")</f>
        <v/>
      </c>
      <c r="AI344" s="1" t="str">
        <f aca="false">IF(AP344&lt;&gt;"",MAX(AI$3:AI343)+1,"")</f>
        <v/>
      </c>
      <c r="AK344" s="1" t="str">
        <f aca="false">IF(C344="","",IF(COUNTIF($AK$3:AL343,C344)=0,C344,""))</f>
        <v/>
      </c>
      <c r="AL344" s="1" t="str">
        <f aca="false">IF(D344="","",IF($C344='Oneri di Urbanizzazione'!$E$49,IF(COUNTIF($AL$3:AL343,$D344)=0,$D344,""),""))</f>
        <v/>
      </c>
      <c r="AM344" s="1" t="str">
        <f aca="false">IF(E344="","",IF(AND($C344='Oneri di Urbanizzazione'!$E$49,$D344='Oneri di Urbanizzazione'!$E$51),IF(COUNTIF(AM$3:AM343,$E344)=0,$E344,""),""))</f>
        <v/>
      </c>
      <c r="AN344" s="1" t="str">
        <f aca="false">IF(F344="","",IF(AND($C344='Oneri di Urbanizzazione'!$E$49,$D344='Oneri di Urbanizzazione'!$E$51,$E344='Oneri di Urbanizzazione'!$E$53),IF(COUNTIF(AN$3:AN343,$F344)=0,$F344,""),""))</f>
        <v/>
      </c>
    </row>
    <row r="345" customFormat="false" ht="12.75" hidden="false" customHeight="false" outlineLevel="0" collapsed="false">
      <c r="V345" s="1" t="n">
        <f aca="false">+V344+1</f>
        <v>323</v>
      </c>
      <c r="W345" s="978" t="str">
        <f aca="false">IFERROR(VLOOKUP($V344,AD:AK,8,FALSE()),"")</f>
        <v/>
      </c>
      <c r="X345" s="978" t="str">
        <f aca="false">IFERROR(VLOOKUP($V345,AE:AL,8,FALSE()),"")</f>
        <v/>
      </c>
      <c r="Y345" s="978" t="str">
        <f aca="false">IFERROR(VLOOKUP($V345,AF:AM,8,FALSE()),"")</f>
        <v/>
      </c>
      <c r="Z345" s="978" t="str">
        <f aca="false">IFERROR(VLOOKUP($V345,AG:AN,8,FALSE()),"")</f>
        <v/>
      </c>
      <c r="AA345" s="978" t="str">
        <f aca="false">IFERROR(VLOOKUP($V345,AH:AO,8,FALSE()),"")</f>
        <v/>
      </c>
      <c r="AB345" s="978" t="str">
        <f aca="false">IFERROR(VLOOKUP($V345,AI:AP,8,FALSE()),"")</f>
        <v/>
      </c>
      <c r="AD345" s="1" t="str">
        <f aca="false">IF(AK345&lt;&gt;"",MAX(AD$3:AD344)+1,"")</f>
        <v/>
      </c>
      <c r="AE345" s="1" t="str">
        <f aca="false">IF(AL345&lt;&gt;"",MAX(AE$3:AE344)+1,"")</f>
        <v/>
      </c>
      <c r="AF345" s="1" t="str">
        <f aca="false">IF(AM345&lt;&gt;"",MAX(AF$3:AF344)+1,"")</f>
        <v/>
      </c>
      <c r="AG345" s="1" t="str">
        <f aca="false">IF(AN345&lt;&gt;"",MAX(AG$3:AG344)+1,"")</f>
        <v/>
      </c>
      <c r="AH345" s="1" t="str">
        <f aca="false">IF(AO345&lt;&gt;"",MAX(AH$3:AH344)+1,"")</f>
        <v/>
      </c>
      <c r="AI345" s="1" t="str">
        <f aca="false">IF(AP345&lt;&gt;"",MAX(AI$3:AI344)+1,"")</f>
        <v/>
      </c>
      <c r="AK345" s="1" t="str">
        <f aca="false">IF(C345="","",IF(COUNTIF($AK$3:AL344,C345)=0,C345,""))</f>
        <v/>
      </c>
      <c r="AL345" s="1" t="str">
        <f aca="false">IF(D345="","",IF($C345='Oneri di Urbanizzazione'!$E$49,IF(COUNTIF($AL$3:AL344,$D345)=0,$D345,""),""))</f>
        <v/>
      </c>
      <c r="AM345" s="1" t="str">
        <f aca="false">IF(E345="","",IF(AND($C345='Oneri di Urbanizzazione'!$E$49,$D345='Oneri di Urbanizzazione'!$E$51),IF(COUNTIF(AM$3:AM344,$E345)=0,$E345,""),""))</f>
        <v/>
      </c>
      <c r="AN345" s="1" t="str">
        <f aca="false">IF(F345="","",IF(AND($C345='Oneri di Urbanizzazione'!$E$49,$D345='Oneri di Urbanizzazione'!$E$51,$E345='Oneri di Urbanizzazione'!$E$53),IF(COUNTIF(AN$3:AN344,$F345)=0,$F345,""),""))</f>
        <v/>
      </c>
    </row>
    <row r="346" customFormat="false" ht="12.75" hidden="false" customHeight="false" outlineLevel="0" collapsed="false">
      <c r="V346" s="1" t="n">
        <f aca="false">+V345+1</f>
        <v>324</v>
      </c>
      <c r="W346" s="978" t="str">
        <f aca="false">IFERROR(VLOOKUP($V345,AD:AK,8,FALSE()),"")</f>
        <v/>
      </c>
      <c r="X346" s="978" t="str">
        <f aca="false">IFERROR(VLOOKUP($V346,AE:AL,8,FALSE()),"")</f>
        <v/>
      </c>
      <c r="Y346" s="978" t="str">
        <f aca="false">IFERROR(VLOOKUP($V346,AF:AM,8,FALSE()),"")</f>
        <v/>
      </c>
      <c r="Z346" s="978" t="str">
        <f aca="false">IFERROR(VLOOKUP($V346,AG:AN,8,FALSE()),"")</f>
        <v/>
      </c>
      <c r="AA346" s="978" t="str">
        <f aca="false">IFERROR(VLOOKUP($V346,AH:AO,8,FALSE()),"")</f>
        <v/>
      </c>
      <c r="AB346" s="978" t="str">
        <f aca="false">IFERROR(VLOOKUP($V346,AI:AP,8,FALSE()),"")</f>
        <v/>
      </c>
      <c r="AD346" s="1" t="str">
        <f aca="false">IF(AK346&lt;&gt;"",MAX(AD$3:AD345)+1,"")</f>
        <v/>
      </c>
      <c r="AE346" s="1" t="str">
        <f aca="false">IF(AL346&lt;&gt;"",MAX(AE$3:AE345)+1,"")</f>
        <v/>
      </c>
      <c r="AF346" s="1" t="str">
        <f aca="false">IF(AM346&lt;&gt;"",MAX(AF$3:AF345)+1,"")</f>
        <v/>
      </c>
      <c r="AG346" s="1" t="str">
        <f aca="false">IF(AN346&lt;&gt;"",MAX(AG$3:AG345)+1,"")</f>
        <v/>
      </c>
      <c r="AH346" s="1" t="str">
        <f aca="false">IF(AO346&lt;&gt;"",MAX(AH$3:AH345)+1,"")</f>
        <v/>
      </c>
      <c r="AI346" s="1" t="str">
        <f aca="false">IF(AP346&lt;&gt;"",MAX(AI$3:AI345)+1,"")</f>
        <v/>
      </c>
      <c r="AK346" s="1" t="str">
        <f aca="false">IF(C346="","",IF(COUNTIF($AK$3:AL345,C346)=0,C346,""))</f>
        <v/>
      </c>
      <c r="AL346" s="1" t="str">
        <f aca="false">IF(D346="","",IF($C346='Oneri di Urbanizzazione'!$E$49,IF(COUNTIF($AL$3:AL345,$D346)=0,$D346,""),""))</f>
        <v/>
      </c>
      <c r="AM346" s="1" t="str">
        <f aca="false">IF(E346="","",IF(AND($C346='Oneri di Urbanizzazione'!$E$49,$D346='Oneri di Urbanizzazione'!$E$51),IF(COUNTIF(AM$3:AM345,$E346)=0,$E346,""),""))</f>
        <v/>
      </c>
      <c r="AN346" s="1" t="str">
        <f aca="false">IF(F346="","",IF(AND($C346='Oneri di Urbanizzazione'!$E$49,$D346='Oneri di Urbanizzazione'!$E$51,$E346='Oneri di Urbanizzazione'!$E$53),IF(COUNTIF(AN$3:AN345,$F346)=0,$F346,""),""))</f>
        <v/>
      </c>
    </row>
    <row r="347" customFormat="false" ht="12.75" hidden="false" customHeight="false" outlineLevel="0" collapsed="false">
      <c r="V347" s="1" t="n">
        <f aca="false">+V346+1</f>
        <v>325</v>
      </c>
      <c r="W347" s="978" t="str">
        <f aca="false">IFERROR(VLOOKUP($V346,AD:AK,8,FALSE()),"")</f>
        <v/>
      </c>
      <c r="X347" s="978" t="str">
        <f aca="false">IFERROR(VLOOKUP($V347,AE:AL,8,FALSE()),"")</f>
        <v/>
      </c>
      <c r="Y347" s="978" t="str">
        <f aca="false">IFERROR(VLOOKUP($V347,AF:AM,8,FALSE()),"")</f>
        <v/>
      </c>
      <c r="Z347" s="978" t="str">
        <f aca="false">IFERROR(VLOOKUP($V347,AG:AN,8,FALSE()),"")</f>
        <v/>
      </c>
      <c r="AA347" s="978" t="str">
        <f aca="false">IFERROR(VLOOKUP($V347,AH:AO,8,FALSE()),"")</f>
        <v/>
      </c>
      <c r="AB347" s="978" t="str">
        <f aca="false">IFERROR(VLOOKUP($V347,AI:AP,8,FALSE()),"")</f>
        <v/>
      </c>
      <c r="AD347" s="1" t="str">
        <f aca="false">IF(AK347&lt;&gt;"",MAX(AD$3:AD346)+1,"")</f>
        <v/>
      </c>
      <c r="AE347" s="1" t="str">
        <f aca="false">IF(AL347&lt;&gt;"",MAX(AE$3:AE346)+1,"")</f>
        <v/>
      </c>
      <c r="AF347" s="1" t="str">
        <f aca="false">IF(AM347&lt;&gt;"",MAX(AF$3:AF346)+1,"")</f>
        <v/>
      </c>
      <c r="AG347" s="1" t="str">
        <f aca="false">IF(AN347&lt;&gt;"",MAX(AG$3:AG346)+1,"")</f>
        <v/>
      </c>
      <c r="AH347" s="1" t="str">
        <f aca="false">IF(AO347&lt;&gt;"",MAX(AH$3:AH346)+1,"")</f>
        <v/>
      </c>
      <c r="AI347" s="1" t="str">
        <f aca="false">IF(AP347&lt;&gt;"",MAX(AI$3:AI346)+1,"")</f>
        <v/>
      </c>
      <c r="AK347" s="1" t="str">
        <f aca="false">IF(C347="","",IF(COUNTIF($AK$3:AL346,C347)=0,C347,""))</f>
        <v/>
      </c>
      <c r="AL347" s="1" t="str">
        <f aca="false">IF(D347="","",IF($C347='Oneri di Urbanizzazione'!$E$49,IF(COUNTIF($AL$3:AL346,$D347)=0,$D347,""),""))</f>
        <v/>
      </c>
      <c r="AM347" s="1" t="str">
        <f aca="false">IF(E347="","",IF(AND($C347='Oneri di Urbanizzazione'!$E$49,$D347='Oneri di Urbanizzazione'!$E$51),IF(COUNTIF(AM$3:AM346,$E347)=0,$E347,""),""))</f>
        <v/>
      </c>
      <c r="AN347" s="1" t="str">
        <f aca="false">IF(F347="","",IF(AND($C347='Oneri di Urbanizzazione'!$E$49,$D347='Oneri di Urbanizzazione'!$E$51,$E347='Oneri di Urbanizzazione'!$E$53),IF(COUNTIF(AN$3:AN346,$F347)=0,$F347,""),""))</f>
        <v/>
      </c>
    </row>
    <row r="348" customFormat="false" ht="12.75" hidden="false" customHeight="false" outlineLevel="0" collapsed="false">
      <c r="V348" s="1" t="n">
        <f aca="false">+V347+1</f>
        <v>326</v>
      </c>
      <c r="W348" s="978" t="str">
        <f aca="false">IFERROR(VLOOKUP($V347,AD:AK,8,FALSE()),"")</f>
        <v/>
      </c>
      <c r="X348" s="978" t="str">
        <f aca="false">IFERROR(VLOOKUP($V348,AE:AL,8,FALSE()),"")</f>
        <v/>
      </c>
      <c r="Y348" s="978" t="str">
        <f aca="false">IFERROR(VLOOKUP($V348,AF:AM,8,FALSE()),"")</f>
        <v/>
      </c>
      <c r="Z348" s="978" t="str">
        <f aca="false">IFERROR(VLOOKUP($V348,AG:AN,8,FALSE()),"")</f>
        <v/>
      </c>
      <c r="AA348" s="978" t="str">
        <f aca="false">IFERROR(VLOOKUP($V348,AH:AO,8,FALSE()),"")</f>
        <v/>
      </c>
      <c r="AB348" s="978" t="str">
        <f aca="false">IFERROR(VLOOKUP($V348,AI:AP,8,FALSE()),"")</f>
        <v/>
      </c>
      <c r="AD348" s="1" t="str">
        <f aca="false">IF(AK348&lt;&gt;"",MAX(AD$3:AD347)+1,"")</f>
        <v/>
      </c>
      <c r="AE348" s="1" t="str">
        <f aca="false">IF(AL348&lt;&gt;"",MAX(AE$3:AE347)+1,"")</f>
        <v/>
      </c>
      <c r="AF348" s="1" t="str">
        <f aca="false">IF(AM348&lt;&gt;"",MAX(AF$3:AF347)+1,"")</f>
        <v/>
      </c>
      <c r="AG348" s="1" t="str">
        <f aca="false">IF(AN348&lt;&gt;"",MAX(AG$3:AG347)+1,"")</f>
        <v/>
      </c>
      <c r="AH348" s="1" t="str">
        <f aca="false">IF(AO348&lt;&gt;"",MAX(AH$3:AH347)+1,"")</f>
        <v/>
      </c>
      <c r="AI348" s="1" t="str">
        <f aca="false">IF(AP348&lt;&gt;"",MAX(AI$3:AI347)+1,"")</f>
        <v/>
      </c>
      <c r="AK348" s="1" t="str">
        <f aca="false">IF(C348="","",IF(COUNTIF($AK$3:AL347,C348)=0,C348,""))</f>
        <v/>
      </c>
      <c r="AL348" s="1" t="str">
        <f aca="false">IF(D348="","",IF($C348='Oneri di Urbanizzazione'!$E$49,IF(COUNTIF($AL$3:AL347,$D348)=0,$D348,""),""))</f>
        <v/>
      </c>
      <c r="AM348" s="1" t="str">
        <f aca="false">IF(E348="","",IF(AND($C348='Oneri di Urbanizzazione'!$E$49,$D348='Oneri di Urbanizzazione'!$E$51),IF(COUNTIF(AM$3:AM347,$E348)=0,$E348,""),""))</f>
        <v/>
      </c>
      <c r="AN348" s="1" t="str">
        <f aca="false">IF(F348="","",IF(AND($C348='Oneri di Urbanizzazione'!$E$49,$D348='Oneri di Urbanizzazione'!$E$51,$E348='Oneri di Urbanizzazione'!$E$53),IF(COUNTIF(AN$3:AN347,$F348)=0,$F348,""),""))</f>
        <v/>
      </c>
    </row>
    <row r="349" customFormat="false" ht="12.75" hidden="false" customHeight="false" outlineLevel="0" collapsed="false">
      <c r="V349" s="1" t="n">
        <f aca="false">+V348+1</f>
        <v>327</v>
      </c>
      <c r="W349" s="978" t="str">
        <f aca="false">IFERROR(VLOOKUP($V348,AD:AK,8,FALSE()),"")</f>
        <v/>
      </c>
      <c r="X349" s="978" t="str">
        <f aca="false">IFERROR(VLOOKUP($V349,AE:AL,8,FALSE()),"")</f>
        <v/>
      </c>
      <c r="Y349" s="978" t="str">
        <f aca="false">IFERROR(VLOOKUP($V349,AF:AM,8,FALSE()),"")</f>
        <v/>
      </c>
      <c r="Z349" s="978" t="str">
        <f aca="false">IFERROR(VLOOKUP($V349,AG:AN,8,FALSE()),"")</f>
        <v/>
      </c>
      <c r="AA349" s="978" t="str">
        <f aca="false">IFERROR(VLOOKUP($V349,AH:AO,8,FALSE()),"")</f>
        <v/>
      </c>
      <c r="AB349" s="978" t="str">
        <f aca="false">IFERROR(VLOOKUP($V349,AI:AP,8,FALSE()),"")</f>
        <v/>
      </c>
      <c r="AD349" s="1" t="str">
        <f aca="false">IF(AK349&lt;&gt;"",MAX(AD$3:AD348)+1,"")</f>
        <v/>
      </c>
      <c r="AE349" s="1" t="str">
        <f aca="false">IF(AL349&lt;&gt;"",MAX(AE$3:AE348)+1,"")</f>
        <v/>
      </c>
      <c r="AF349" s="1" t="str">
        <f aca="false">IF(AM349&lt;&gt;"",MAX(AF$3:AF348)+1,"")</f>
        <v/>
      </c>
      <c r="AG349" s="1" t="str">
        <f aca="false">IF(AN349&lt;&gt;"",MAX(AG$3:AG348)+1,"")</f>
        <v/>
      </c>
      <c r="AH349" s="1" t="str">
        <f aca="false">IF(AO349&lt;&gt;"",MAX(AH$3:AH348)+1,"")</f>
        <v/>
      </c>
      <c r="AI349" s="1" t="str">
        <f aca="false">IF(AP349&lt;&gt;"",MAX(AI$3:AI348)+1,"")</f>
        <v/>
      </c>
      <c r="AK349" s="1" t="str">
        <f aca="false">IF(C349="","",IF(COUNTIF($AK$3:AL348,C349)=0,C349,""))</f>
        <v/>
      </c>
      <c r="AL349" s="1" t="str">
        <f aca="false">IF(D349="","",IF($C349='Oneri di Urbanizzazione'!$E$49,IF(COUNTIF($AL$3:AL348,$D349)=0,$D349,""),""))</f>
        <v/>
      </c>
      <c r="AM349" s="1" t="str">
        <f aca="false">IF(E349="","",IF(AND($C349='Oneri di Urbanizzazione'!$E$49,$D349='Oneri di Urbanizzazione'!$E$51),IF(COUNTIF(AM$3:AM348,$E349)=0,$E349,""),""))</f>
        <v/>
      </c>
      <c r="AN349" s="1" t="str">
        <f aca="false">IF(F349="","",IF(AND($C349='Oneri di Urbanizzazione'!$E$49,$D349='Oneri di Urbanizzazione'!$E$51,$E349='Oneri di Urbanizzazione'!$E$53),IF(COUNTIF(AN$3:AN348,$F349)=0,$F349,""),""))</f>
        <v/>
      </c>
    </row>
    <row r="350" customFormat="false" ht="12.75" hidden="false" customHeight="false" outlineLevel="0" collapsed="false">
      <c r="V350" s="1" t="n">
        <f aca="false">+V349+1</f>
        <v>328</v>
      </c>
      <c r="W350" s="978" t="str">
        <f aca="false">IFERROR(VLOOKUP($V349,AD:AK,8,FALSE()),"")</f>
        <v/>
      </c>
      <c r="X350" s="978" t="str">
        <f aca="false">IFERROR(VLOOKUP($V350,AE:AL,8,FALSE()),"")</f>
        <v/>
      </c>
      <c r="Y350" s="978" t="str">
        <f aca="false">IFERROR(VLOOKUP($V350,AF:AM,8,FALSE()),"")</f>
        <v/>
      </c>
      <c r="Z350" s="978" t="str">
        <f aca="false">IFERROR(VLOOKUP($V350,AG:AN,8,FALSE()),"")</f>
        <v/>
      </c>
      <c r="AA350" s="978" t="str">
        <f aca="false">IFERROR(VLOOKUP($V350,AH:AO,8,FALSE()),"")</f>
        <v/>
      </c>
      <c r="AB350" s="978" t="str">
        <f aca="false">IFERROR(VLOOKUP($V350,AI:AP,8,FALSE()),"")</f>
        <v/>
      </c>
      <c r="AD350" s="1" t="str">
        <f aca="false">IF(AK350&lt;&gt;"",MAX(AD$3:AD349)+1,"")</f>
        <v/>
      </c>
      <c r="AE350" s="1" t="str">
        <f aca="false">IF(AL350&lt;&gt;"",MAX(AE$3:AE349)+1,"")</f>
        <v/>
      </c>
      <c r="AF350" s="1" t="str">
        <f aca="false">IF(AM350&lt;&gt;"",MAX(AF$3:AF349)+1,"")</f>
        <v/>
      </c>
      <c r="AG350" s="1" t="str">
        <f aca="false">IF(AN350&lt;&gt;"",MAX(AG$3:AG349)+1,"")</f>
        <v/>
      </c>
      <c r="AH350" s="1" t="str">
        <f aca="false">IF(AO350&lt;&gt;"",MAX(AH$3:AH349)+1,"")</f>
        <v/>
      </c>
      <c r="AI350" s="1" t="str">
        <f aca="false">IF(AP350&lt;&gt;"",MAX(AI$3:AI349)+1,"")</f>
        <v/>
      </c>
      <c r="AK350" s="1" t="str">
        <f aca="false">IF(C350="","",IF(COUNTIF($AK$3:AL349,C350)=0,C350,""))</f>
        <v/>
      </c>
      <c r="AL350" s="1" t="str">
        <f aca="false">IF(D350="","",IF($C350='Oneri di Urbanizzazione'!$E$49,IF(COUNTIF($AL$3:AL349,$D350)=0,$D350,""),""))</f>
        <v/>
      </c>
      <c r="AM350" s="1" t="str">
        <f aca="false">IF(E350="","",IF(AND($C350='Oneri di Urbanizzazione'!$E$49,$D350='Oneri di Urbanizzazione'!$E$51),IF(COUNTIF(AM$3:AM349,$E350)=0,$E350,""),""))</f>
        <v/>
      </c>
      <c r="AN350" s="1" t="str">
        <f aca="false">IF(F350="","",IF(AND($C350='Oneri di Urbanizzazione'!$E$49,$D350='Oneri di Urbanizzazione'!$E$51,$E350='Oneri di Urbanizzazione'!$E$53),IF(COUNTIF(AN$3:AN349,$F350)=0,$F350,""),""))</f>
        <v/>
      </c>
    </row>
    <row r="351" customFormat="false" ht="12.75" hidden="false" customHeight="false" outlineLevel="0" collapsed="false">
      <c r="V351" s="1" t="n">
        <f aca="false">+V350+1</f>
        <v>329</v>
      </c>
      <c r="W351" s="978" t="str">
        <f aca="false">IFERROR(VLOOKUP($V350,AD:AK,8,FALSE()),"")</f>
        <v/>
      </c>
      <c r="X351" s="978" t="str">
        <f aca="false">IFERROR(VLOOKUP($V351,AE:AL,8,FALSE()),"")</f>
        <v/>
      </c>
      <c r="Y351" s="978" t="str">
        <f aca="false">IFERROR(VLOOKUP($V351,AF:AM,8,FALSE()),"")</f>
        <v/>
      </c>
      <c r="Z351" s="978" t="str">
        <f aca="false">IFERROR(VLOOKUP($V351,AG:AN,8,FALSE()),"")</f>
        <v/>
      </c>
      <c r="AA351" s="978" t="str">
        <f aca="false">IFERROR(VLOOKUP($V351,AH:AO,8,FALSE()),"")</f>
        <v/>
      </c>
      <c r="AB351" s="978" t="str">
        <f aca="false">IFERROR(VLOOKUP($V351,AI:AP,8,FALSE()),"")</f>
        <v/>
      </c>
      <c r="AD351" s="1" t="str">
        <f aca="false">IF(AK351&lt;&gt;"",MAX(AD$3:AD350)+1,"")</f>
        <v/>
      </c>
      <c r="AE351" s="1" t="str">
        <f aca="false">IF(AL351&lt;&gt;"",MAX(AE$3:AE350)+1,"")</f>
        <v/>
      </c>
      <c r="AF351" s="1" t="str">
        <f aca="false">IF(AM351&lt;&gt;"",MAX(AF$3:AF350)+1,"")</f>
        <v/>
      </c>
      <c r="AG351" s="1" t="str">
        <f aca="false">IF(AN351&lt;&gt;"",MAX(AG$3:AG350)+1,"")</f>
        <v/>
      </c>
      <c r="AH351" s="1" t="str">
        <f aca="false">IF(AO351&lt;&gt;"",MAX(AH$3:AH350)+1,"")</f>
        <v/>
      </c>
      <c r="AI351" s="1" t="str">
        <f aca="false">IF(AP351&lt;&gt;"",MAX(AI$3:AI350)+1,"")</f>
        <v/>
      </c>
      <c r="AK351" s="1" t="str">
        <f aca="false">IF(C351="","",IF(COUNTIF($AK$3:AL350,C351)=0,C351,""))</f>
        <v/>
      </c>
      <c r="AL351" s="1" t="str">
        <f aca="false">IF(D351="","",IF($C351='Oneri di Urbanizzazione'!$E$49,IF(COUNTIF($AL$3:AL350,$D351)=0,$D351,""),""))</f>
        <v/>
      </c>
      <c r="AM351" s="1" t="str">
        <f aca="false">IF(E351="","",IF(AND($C351='Oneri di Urbanizzazione'!$E$49,$D351='Oneri di Urbanizzazione'!$E$51),IF(COUNTIF(AM$3:AM350,$E351)=0,$E351,""),""))</f>
        <v/>
      </c>
      <c r="AN351" s="1" t="str">
        <f aca="false">IF(F351="","",IF(AND($C351='Oneri di Urbanizzazione'!$E$49,$D351='Oneri di Urbanizzazione'!$E$51,$E351='Oneri di Urbanizzazione'!$E$53),IF(COUNTIF(AN$3:AN350,$F351)=0,$F351,""),""))</f>
        <v/>
      </c>
    </row>
    <row r="352" customFormat="false" ht="12.75" hidden="false" customHeight="false" outlineLevel="0" collapsed="false">
      <c r="V352" s="1" t="n">
        <f aca="false">+V351+1</f>
        <v>330</v>
      </c>
      <c r="W352" s="978" t="str">
        <f aca="false">IFERROR(VLOOKUP($V351,AD:AK,8,FALSE()),"")</f>
        <v/>
      </c>
      <c r="X352" s="978" t="str">
        <f aca="false">IFERROR(VLOOKUP($V352,AE:AL,8,FALSE()),"")</f>
        <v/>
      </c>
      <c r="Y352" s="978" t="str">
        <f aca="false">IFERROR(VLOOKUP($V352,AF:AM,8,FALSE()),"")</f>
        <v/>
      </c>
      <c r="Z352" s="978" t="str">
        <f aca="false">IFERROR(VLOOKUP($V352,AG:AN,8,FALSE()),"")</f>
        <v/>
      </c>
      <c r="AA352" s="978" t="str">
        <f aca="false">IFERROR(VLOOKUP($V352,AH:AO,8,FALSE()),"")</f>
        <v/>
      </c>
      <c r="AB352" s="978" t="str">
        <f aca="false">IFERROR(VLOOKUP($V352,AI:AP,8,FALSE()),"")</f>
        <v/>
      </c>
      <c r="AD352" s="1" t="str">
        <f aca="false">IF(AK352&lt;&gt;"",MAX(AD$3:AD351)+1,"")</f>
        <v/>
      </c>
      <c r="AE352" s="1" t="str">
        <f aca="false">IF(AL352&lt;&gt;"",MAX(AE$3:AE351)+1,"")</f>
        <v/>
      </c>
      <c r="AF352" s="1" t="str">
        <f aca="false">IF(AM352&lt;&gt;"",MAX(AF$3:AF351)+1,"")</f>
        <v/>
      </c>
      <c r="AG352" s="1" t="str">
        <f aca="false">IF(AN352&lt;&gt;"",MAX(AG$3:AG351)+1,"")</f>
        <v/>
      </c>
      <c r="AH352" s="1" t="str">
        <f aca="false">IF(AO352&lt;&gt;"",MAX(AH$3:AH351)+1,"")</f>
        <v/>
      </c>
      <c r="AI352" s="1" t="str">
        <f aca="false">IF(AP352&lt;&gt;"",MAX(AI$3:AI351)+1,"")</f>
        <v/>
      </c>
      <c r="AK352" s="1" t="str">
        <f aca="false">IF(C352="","",IF(COUNTIF($AK$3:AL351,C352)=0,C352,""))</f>
        <v/>
      </c>
      <c r="AL352" s="1" t="str">
        <f aca="false">IF(D352="","",IF($C352='Oneri di Urbanizzazione'!$E$49,IF(COUNTIF($AL$3:AL351,$D352)=0,$D352,""),""))</f>
        <v/>
      </c>
      <c r="AM352" s="1" t="str">
        <f aca="false">IF(E352="","",IF(AND($C352='Oneri di Urbanizzazione'!$E$49,$D352='Oneri di Urbanizzazione'!$E$51),IF(COUNTIF(AM$3:AM351,$E352)=0,$E352,""),""))</f>
        <v/>
      </c>
      <c r="AN352" s="1" t="str">
        <f aca="false">IF(F352="","",IF(AND($C352='Oneri di Urbanizzazione'!$E$49,$D352='Oneri di Urbanizzazione'!$E$51,$E352='Oneri di Urbanizzazione'!$E$53),IF(COUNTIF(AN$3:AN351,$F352)=0,$F352,""),""))</f>
        <v/>
      </c>
    </row>
    <row r="353" customFormat="false" ht="12.75" hidden="false" customHeight="false" outlineLevel="0" collapsed="false">
      <c r="V353" s="1" t="n">
        <f aca="false">+V352+1</f>
        <v>331</v>
      </c>
      <c r="W353" s="978" t="str">
        <f aca="false">IFERROR(VLOOKUP($V352,AD:AK,8,FALSE()),"")</f>
        <v/>
      </c>
      <c r="X353" s="978" t="str">
        <f aca="false">IFERROR(VLOOKUP($V353,AE:AL,8,FALSE()),"")</f>
        <v/>
      </c>
      <c r="Y353" s="978" t="str">
        <f aca="false">IFERROR(VLOOKUP($V353,AF:AM,8,FALSE()),"")</f>
        <v/>
      </c>
      <c r="Z353" s="978" t="str">
        <f aca="false">IFERROR(VLOOKUP($V353,AG:AN,8,FALSE()),"")</f>
        <v/>
      </c>
      <c r="AA353" s="978" t="str">
        <f aca="false">IFERROR(VLOOKUP($V353,AH:AO,8,FALSE()),"")</f>
        <v/>
      </c>
      <c r="AB353" s="978" t="str">
        <f aca="false">IFERROR(VLOOKUP($V353,AI:AP,8,FALSE()),"")</f>
        <v/>
      </c>
      <c r="AD353" s="1" t="str">
        <f aca="false">IF(AK353&lt;&gt;"",MAX(AD$3:AD352)+1,"")</f>
        <v/>
      </c>
      <c r="AE353" s="1" t="str">
        <f aca="false">IF(AL353&lt;&gt;"",MAX(AE$3:AE352)+1,"")</f>
        <v/>
      </c>
      <c r="AF353" s="1" t="str">
        <f aca="false">IF(AM353&lt;&gt;"",MAX(AF$3:AF352)+1,"")</f>
        <v/>
      </c>
      <c r="AG353" s="1" t="str">
        <f aca="false">IF(AN353&lt;&gt;"",MAX(AG$3:AG352)+1,"")</f>
        <v/>
      </c>
      <c r="AH353" s="1" t="str">
        <f aca="false">IF(AO353&lt;&gt;"",MAX(AH$3:AH352)+1,"")</f>
        <v/>
      </c>
      <c r="AI353" s="1" t="str">
        <f aca="false">IF(AP353&lt;&gt;"",MAX(AI$3:AI352)+1,"")</f>
        <v/>
      </c>
      <c r="AK353" s="1" t="str">
        <f aca="false">IF(C353="","",IF(COUNTIF($AK$3:AL352,C353)=0,C353,""))</f>
        <v/>
      </c>
      <c r="AL353" s="1" t="str">
        <f aca="false">IF(D353="","",IF($C353='Oneri di Urbanizzazione'!$E$49,IF(COUNTIF($AL$3:AL352,$D353)=0,$D353,""),""))</f>
        <v/>
      </c>
      <c r="AM353" s="1" t="str">
        <f aca="false">IF(E353="","",IF(AND($C353='Oneri di Urbanizzazione'!$E$49,$D353='Oneri di Urbanizzazione'!$E$51),IF(COUNTIF(AM$3:AM352,$E353)=0,$E353,""),""))</f>
        <v/>
      </c>
      <c r="AN353" s="1" t="str">
        <f aca="false">IF(F353="","",IF(AND($C353='Oneri di Urbanizzazione'!$E$49,$D353='Oneri di Urbanizzazione'!$E$51,$E353='Oneri di Urbanizzazione'!$E$53),IF(COUNTIF(AN$3:AN352,$F353)=0,$F353,""),""))</f>
        <v/>
      </c>
    </row>
    <row r="354" customFormat="false" ht="12.75" hidden="false" customHeight="false" outlineLevel="0" collapsed="false">
      <c r="V354" s="1" t="n">
        <f aca="false">+V353+1</f>
        <v>332</v>
      </c>
      <c r="W354" s="978" t="str">
        <f aca="false">IFERROR(VLOOKUP($V353,AD:AK,8,FALSE()),"")</f>
        <v/>
      </c>
      <c r="X354" s="978" t="str">
        <f aca="false">IFERROR(VLOOKUP($V354,AE:AL,8,FALSE()),"")</f>
        <v/>
      </c>
      <c r="Y354" s="978" t="str">
        <f aca="false">IFERROR(VLOOKUP($V354,AF:AM,8,FALSE()),"")</f>
        <v/>
      </c>
      <c r="Z354" s="978" t="str">
        <f aca="false">IFERROR(VLOOKUP($V354,AG:AN,8,FALSE()),"")</f>
        <v/>
      </c>
      <c r="AA354" s="978" t="str">
        <f aca="false">IFERROR(VLOOKUP($V354,AH:AO,8,FALSE()),"")</f>
        <v/>
      </c>
      <c r="AB354" s="978" t="str">
        <f aca="false">IFERROR(VLOOKUP($V354,AI:AP,8,FALSE()),"")</f>
        <v/>
      </c>
      <c r="AD354" s="1" t="str">
        <f aca="false">IF(AK354&lt;&gt;"",MAX(AD$3:AD353)+1,"")</f>
        <v/>
      </c>
      <c r="AE354" s="1" t="str">
        <f aca="false">IF(AL354&lt;&gt;"",MAX(AE$3:AE353)+1,"")</f>
        <v/>
      </c>
      <c r="AF354" s="1" t="str">
        <f aca="false">IF(AM354&lt;&gt;"",MAX(AF$3:AF353)+1,"")</f>
        <v/>
      </c>
      <c r="AG354" s="1" t="str">
        <f aca="false">IF(AN354&lt;&gt;"",MAX(AG$3:AG353)+1,"")</f>
        <v/>
      </c>
      <c r="AH354" s="1" t="str">
        <f aca="false">IF(AO354&lt;&gt;"",MAX(AH$3:AH353)+1,"")</f>
        <v/>
      </c>
      <c r="AI354" s="1" t="str">
        <f aca="false">IF(AP354&lt;&gt;"",MAX(AI$3:AI353)+1,"")</f>
        <v/>
      </c>
      <c r="AK354" s="1" t="str">
        <f aca="false">IF(C354="","",IF(COUNTIF($AK$3:AL353,C354)=0,C354,""))</f>
        <v/>
      </c>
      <c r="AL354" s="1" t="str">
        <f aca="false">IF(D354="","",IF($C354='Oneri di Urbanizzazione'!$E$49,IF(COUNTIF($AL$3:AL353,$D354)=0,$D354,""),""))</f>
        <v/>
      </c>
      <c r="AM354" s="1" t="str">
        <f aca="false">IF(E354="","",IF(AND($C354='Oneri di Urbanizzazione'!$E$49,$D354='Oneri di Urbanizzazione'!$E$51),IF(COUNTIF(AM$3:AM353,$E354)=0,$E354,""),""))</f>
        <v/>
      </c>
      <c r="AN354" s="1" t="str">
        <f aca="false">IF(F354="","",IF(AND($C354='Oneri di Urbanizzazione'!$E$49,$D354='Oneri di Urbanizzazione'!$E$51,$E354='Oneri di Urbanizzazione'!$E$53),IF(COUNTIF(AN$3:AN353,$F354)=0,$F354,""),""))</f>
        <v/>
      </c>
    </row>
    <row r="355" customFormat="false" ht="12.75" hidden="false" customHeight="false" outlineLevel="0" collapsed="false">
      <c r="V355" s="1" t="n">
        <f aca="false">+V354+1</f>
        <v>333</v>
      </c>
      <c r="W355" s="978" t="str">
        <f aca="false">IFERROR(VLOOKUP($V354,AD:AK,8,FALSE()),"")</f>
        <v/>
      </c>
      <c r="X355" s="978" t="str">
        <f aca="false">IFERROR(VLOOKUP($V355,AE:AL,8,FALSE()),"")</f>
        <v/>
      </c>
      <c r="Y355" s="978" t="str">
        <f aca="false">IFERROR(VLOOKUP($V355,AF:AM,8,FALSE()),"")</f>
        <v/>
      </c>
      <c r="Z355" s="978" t="str">
        <f aca="false">IFERROR(VLOOKUP($V355,AG:AN,8,FALSE()),"")</f>
        <v/>
      </c>
      <c r="AA355" s="978" t="str">
        <f aca="false">IFERROR(VLOOKUP($V355,AH:AO,8,FALSE()),"")</f>
        <v/>
      </c>
      <c r="AB355" s="978" t="str">
        <f aca="false">IFERROR(VLOOKUP($V355,AI:AP,8,FALSE()),"")</f>
        <v/>
      </c>
      <c r="AD355" s="1" t="str">
        <f aca="false">IF(AK355&lt;&gt;"",MAX(AD$3:AD354)+1,"")</f>
        <v/>
      </c>
      <c r="AE355" s="1" t="str">
        <f aca="false">IF(AL355&lt;&gt;"",MAX(AE$3:AE354)+1,"")</f>
        <v/>
      </c>
      <c r="AF355" s="1" t="str">
        <f aca="false">IF(AM355&lt;&gt;"",MAX(AF$3:AF354)+1,"")</f>
        <v/>
      </c>
      <c r="AG355" s="1" t="str">
        <f aca="false">IF(AN355&lt;&gt;"",MAX(AG$3:AG354)+1,"")</f>
        <v/>
      </c>
      <c r="AH355" s="1" t="str">
        <f aca="false">IF(AO355&lt;&gt;"",MAX(AH$3:AH354)+1,"")</f>
        <v/>
      </c>
      <c r="AI355" s="1" t="str">
        <f aca="false">IF(AP355&lt;&gt;"",MAX(AI$3:AI354)+1,"")</f>
        <v/>
      </c>
      <c r="AK355" s="1" t="str">
        <f aca="false">IF(C355="","",IF(COUNTIF($AK$3:AL354,C355)=0,C355,""))</f>
        <v/>
      </c>
      <c r="AL355" s="1" t="str">
        <f aca="false">IF(D355="","",IF($C355='Oneri di Urbanizzazione'!$E$49,IF(COUNTIF($AL$3:AL354,$D355)=0,$D355,""),""))</f>
        <v/>
      </c>
      <c r="AM355" s="1" t="str">
        <f aca="false">IF(E355="","",IF(AND($C355='Oneri di Urbanizzazione'!$E$49,$D355='Oneri di Urbanizzazione'!$E$51),IF(COUNTIF(AM$3:AM354,$E355)=0,$E355,""),""))</f>
        <v/>
      </c>
      <c r="AN355" s="1" t="str">
        <f aca="false">IF(F355="","",IF(AND($C355='Oneri di Urbanizzazione'!$E$49,$D355='Oneri di Urbanizzazione'!$E$51,$E355='Oneri di Urbanizzazione'!$E$53),IF(COUNTIF(AN$3:AN354,$F355)=0,$F355,""),""))</f>
        <v/>
      </c>
    </row>
    <row r="356" customFormat="false" ht="12.75" hidden="false" customHeight="false" outlineLevel="0" collapsed="false">
      <c r="V356" s="1" t="n">
        <f aca="false">+V355+1</f>
        <v>334</v>
      </c>
      <c r="W356" s="978" t="str">
        <f aca="false">IFERROR(VLOOKUP($V355,AD:AK,8,FALSE()),"")</f>
        <v/>
      </c>
      <c r="X356" s="978" t="str">
        <f aca="false">IFERROR(VLOOKUP($V356,AE:AL,8,FALSE()),"")</f>
        <v/>
      </c>
      <c r="Y356" s="978" t="str">
        <f aca="false">IFERROR(VLOOKUP($V356,AF:AM,8,FALSE()),"")</f>
        <v/>
      </c>
      <c r="Z356" s="978" t="str">
        <f aca="false">IFERROR(VLOOKUP($V356,AG:AN,8,FALSE()),"")</f>
        <v/>
      </c>
      <c r="AA356" s="978" t="str">
        <f aca="false">IFERROR(VLOOKUP($V356,AH:AO,8,FALSE()),"")</f>
        <v/>
      </c>
      <c r="AB356" s="978" t="str">
        <f aca="false">IFERROR(VLOOKUP($V356,AI:AP,8,FALSE()),"")</f>
        <v/>
      </c>
      <c r="AD356" s="1" t="str">
        <f aca="false">IF(AK356&lt;&gt;"",MAX(AD$3:AD355)+1,"")</f>
        <v/>
      </c>
      <c r="AE356" s="1" t="str">
        <f aca="false">IF(AL356&lt;&gt;"",MAX(AE$3:AE355)+1,"")</f>
        <v/>
      </c>
      <c r="AF356" s="1" t="str">
        <f aca="false">IF(AM356&lt;&gt;"",MAX(AF$3:AF355)+1,"")</f>
        <v/>
      </c>
      <c r="AG356" s="1" t="str">
        <f aca="false">IF(AN356&lt;&gt;"",MAX(AG$3:AG355)+1,"")</f>
        <v/>
      </c>
      <c r="AH356" s="1" t="str">
        <f aca="false">IF(AO356&lt;&gt;"",MAX(AH$3:AH355)+1,"")</f>
        <v/>
      </c>
      <c r="AI356" s="1" t="str">
        <f aca="false">IF(AP356&lt;&gt;"",MAX(AI$3:AI355)+1,"")</f>
        <v/>
      </c>
      <c r="AK356" s="1" t="str">
        <f aca="false">IF(C356="","",IF(COUNTIF($AK$3:AL355,C356)=0,C356,""))</f>
        <v/>
      </c>
      <c r="AL356" s="1" t="str">
        <f aca="false">IF(D356="","",IF($C356='Oneri di Urbanizzazione'!$E$49,IF(COUNTIF($AL$3:AL355,$D356)=0,$D356,""),""))</f>
        <v/>
      </c>
      <c r="AM356" s="1" t="str">
        <f aca="false">IF(E356="","",IF(AND($C356='Oneri di Urbanizzazione'!$E$49,$D356='Oneri di Urbanizzazione'!$E$51),IF(COUNTIF(AM$3:AM355,$E356)=0,$E356,""),""))</f>
        <v/>
      </c>
      <c r="AN356" s="1" t="str">
        <f aca="false">IF(F356="","",IF(AND($C356='Oneri di Urbanizzazione'!$E$49,$D356='Oneri di Urbanizzazione'!$E$51,$E356='Oneri di Urbanizzazione'!$E$53),IF(COUNTIF(AN$3:AN355,$F356)=0,$F356,""),""))</f>
        <v/>
      </c>
    </row>
    <row r="357" customFormat="false" ht="12.75" hidden="false" customHeight="false" outlineLevel="0" collapsed="false">
      <c r="V357" s="1" t="n">
        <f aca="false">+V356+1</f>
        <v>335</v>
      </c>
      <c r="W357" s="978" t="str">
        <f aca="false">IFERROR(VLOOKUP($V356,AD:AK,8,FALSE()),"")</f>
        <v/>
      </c>
      <c r="X357" s="978" t="str">
        <f aca="false">IFERROR(VLOOKUP($V357,AE:AL,8,FALSE()),"")</f>
        <v/>
      </c>
      <c r="Y357" s="978" t="str">
        <f aca="false">IFERROR(VLOOKUP($V357,AF:AM,8,FALSE()),"")</f>
        <v/>
      </c>
      <c r="Z357" s="978" t="str">
        <f aca="false">IFERROR(VLOOKUP($V357,AG:AN,8,FALSE()),"")</f>
        <v/>
      </c>
      <c r="AA357" s="978" t="str">
        <f aca="false">IFERROR(VLOOKUP($V357,AH:AO,8,FALSE()),"")</f>
        <v/>
      </c>
      <c r="AB357" s="978" t="str">
        <f aca="false">IFERROR(VLOOKUP($V357,AI:AP,8,FALSE()),"")</f>
        <v/>
      </c>
      <c r="AD357" s="1" t="str">
        <f aca="false">IF(AK357&lt;&gt;"",MAX(AD$3:AD356)+1,"")</f>
        <v/>
      </c>
      <c r="AE357" s="1" t="str">
        <f aca="false">IF(AL357&lt;&gt;"",MAX(AE$3:AE356)+1,"")</f>
        <v/>
      </c>
      <c r="AF357" s="1" t="str">
        <f aca="false">IF(AM357&lt;&gt;"",MAX(AF$3:AF356)+1,"")</f>
        <v/>
      </c>
      <c r="AG357" s="1" t="str">
        <f aca="false">IF(AN357&lt;&gt;"",MAX(AG$3:AG356)+1,"")</f>
        <v/>
      </c>
      <c r="AH357" s="1" t="str">
        <f aca="false">IF(AO357&lt;&gt;"",MAX(AH$3:AH356)+1,"")</f>
        <v/>
      </c>
      <c r="AI357" s="1" t="str">
        <f aca="false">IF(AP357&lt;&gt;"",MAX(AI$3:AI356)+1,"")</f>
        <v/>
      </c>
      <c r="AK357" s="1" t="str">
        <f aca="false">IF(C357="","",IF(COUNTIF($AK$3:AL356,C357)=0,C357,""))</f>
        <v/>
      </c>
      <c r="AL357" s="1" t="str">
        <f aca="false">IF(D357="","",IF($C357='Oneri di Urbanizzazione'!$E$49,IF(COUNTIF($AL$3:AL356,$D357)=0,$D357,""),""))</f>
        <v/>
      </c>
      <c r="AM357" s="1" t="str">
        <f aca="false">IF(E357="","",IF(AND($C357='Oneri di Urbanizzazione'!$E$49,$D357='Oneri di Urbanizzazione'!$E$51),IF(COUNTIF(AM$3:AM356,$E357)=0,$E357,""),""))</f>
        <v/>
      </c>
      <c r="AN357" s="1" t="str">
        <f aca="false">IF(F357="","",IF(AND($C357='Oneri di Urbanizzazione'!$E$49,$D357='Oneri di Urbanizzazione'!$E$51,$E357='Oneri di Urbanizzazione'!$E$53),IF(COUNTIF(AN$3:AN356,$F357)=0,$F357,""),""))</f>
        <v/>
      </c>
    </row>
    <row r="358" customFormat="false" ht="12.75" hidden="false" customHeight="false" outlineLevel="0" collapsed="false">
      <c r="V358" s="1" t="n">
        <f aca="false">+V357+1</f>
        <v>336</v>
      </c>
      <c r="W358" s="978" t="str">
        <f aca="false">IFERROR(VLOOKUP($V357,AD:AK,8,FALSE()),"")</f>
        <v/>
      </c>
      <c r="X358" s="978" t="str">
        <f aca="false">IFERROR(VLOOKUP($V358,AE:AL,8,FALSE()),"")</f>
        <v/>
      </c>
      <c r="Y358" s="978" t="str">
        <f aca="false">IFERROR(VLOOKUP($V358,AF:AM,8,FALSE()),"")</f>
        <v/>
      </c>
      <c r="Z358" s="978" t="str">
        <f aca="false">IFERROR(VLOOKUP($V358,AG:AN,8,FALSE()),"")</f>
        <v/>
      </c>
      <c r="AA358" s="978" t="str">
        <f aca="false">IFERROR(VLOOKUP($V358,AH:AO,8,FALSE()),"")</f>
        <v/>
      </c>
      <c r="AB358" s="978" t="str">
        <f aca="false">IFERROR(VLOOKUP($V358,AI:AP,8,FALSE()),"")</f>
        <v/>
      </c>
      <c r="AD358" s="1" t="str">
        <f aca="false">IF(AK358&lt;&gt;"",MAX(AD$3:AD357)+1,"")</f>
        <v/>
      </c>
      <c r="AE358" s="1" t="str">
        <f aca="false">IF(AL358&lt;&gt;"",MAX(AE$3:AE357)+1,"")</f>
        <v/>
      </c>
      <c r="AF358" s="1" t="str">
        <f aca="false">IF(AM358&lt;&gt;"",MAX(AF$3:AF357)+1,"")</f>
        <v/>
      </c>
      <c r="AG358" s="1" t="str">
        <f aca="false">IF(AN358&lt;&gt;"",MAX(AG$3:AG357)+1,"")</f>
        <v/>
      </c>
      <c r="AH358" s="1" t="str">
        <f aca="false">IF(AO358&lt;&gt;"",MAX(AH$3:AH357)+1,"")</f>
        <v/>
      </c>
      <c r="AI358" s="1" t="str">
        <f aca="false">IF(AP358&lt;&gt;"",MAX(AI$3:AI357)+1,"")</f>
        <v/>
      </c>
      <c r="AK358" s="1" t="str">
        <f aca="false">IF(C358="","",IF(COUNTIF($AK$3:AL357,C358)=0,C358,""))</f>
        <v/>
      </c>
      <c r="AL358" s="1" t="str">
        <f aca="false">IF(D358="","",IF($C358='Oneri di Urbanizzazione'!$E$49,IF(COUNTIF($AL$3:AL357,$D358)=0,$D358,""),""))</f>
        <v/>
      </c>
      <c r="AM358" s="1" t="str">
        <f aca="false">IF(E358="","",IF(AND($C358='Oneri di Urbanizzazione'!$E$49,$D358='Oneri di Urbanizzazione'!$E$51),IF(COUNTIF(AM$3:AM357,$E358)=0,$E358,""),""))</f>
        <v/>
      </c>
      <c r="AN358" s="1" t="str">
        <f aca="false">IF(F358="","",IF(AND($C358='Oneri di Urbanizzazione'!$E$49,$D358='Oneri di Urbanizzazione'!$E$51,$E358='Oneri di Urbanizzazione'!$E$53),IF(COUNTIF(AN$3:AN357,$F358)=0,$F358,""),""))</f>
        <v/>
      </c>
    </row>
    <row r="359" customFormat="false" ht="12.75" hidden="false" customHeight="false" outlineLevel="0" collapsed="false">
      <c r="V359" s="1" t="n">
        <f aca="false">+V358+1</f>
        <v>337</v>
      </c>
      <c r="W359" s="978" t="str">
        <f aca="false">IFERROR(VLOOKUP($V358,AD:AK,8,FALSE()),"")</f>
        <v/>
      </c>
      <c r="X359" s="978" t="str">
        <f aca="false">IFERROR(VLOOKUP($V359,AE:AL,8,FALSE()),"")</f>
        <v/>
      </c>
      <c r="Y359" s="978" t="str">
        <f aca="false">IFERROR(VLOOKUP($V359,AF:AM,8,FALSE()),"")</f>
        <v/>
      </c>
      <c r="Z359" s="978" t="str">
        <f aca="false">IFERROR(VLOOKUP($V359,AG:AN,8,FALSE()),"")</f>
        <v/>
      </c>
      <c r="AA359" s="978" t="str">
        <f aca="false">IFERROR(VLOOKUP($V359,AH:AO,8,FALSE()),"")</f>
        <v/>
      </c>
      <c r="AB359" s="978" t="str">
        <f aca="false">IFERROR(VLOOKUP($V359,AI:AP,8,FALSE()),"")</f>
        <v/>
      </c>
      <c r="AD359" s="1" t="str">
        <f aca="false">IF(AK359&lt;&gt;"",MAX(AD$3:AD358)+1,"")</f>
        <v/>
      </c>
      <c r="AE359" s="1" t="str">
        <f aca="false">IF(AL359&lt;&gt;"",MAX(AE$3:AE358)+1,"")</f>
        <v/>
      </c>
      <c r="AF359" s="1" t="str">
        <f aca="false">IF(AM359&lt;&gt;"",MAX(AF$3:AF358)+1,"")</f>
        <v/>
      </c>
      <c r="AG359" s="1" t="str">
        <f aca="false">IF(AN359&lt;&gt;"",MAX(AG$3:AG358)+1,"")</f>
        <v/>
      </c>
      <c r="AH359" s="1" t="str">
        <f aca="false">IF(AO359&lt;&gt;"",MAX(AH$3:AH358)+1,"")</f>
        <v/>
      </c>
      <c r="AI359" s="1" t="str">
        <f aca="false">IF(AP359&lt;&gt;"",MAX(AI$3:AI358)+1,"")</f>
        <v/>
      </c>
      <c r="AK359" s="1" t="str">
        <f aca="false">IF(C359="","",IF(COUNTIF($AK$3:AL358,C359)=0,C359,""))</f>
        <v/>
      </c>
      <c r="AL359" s="1" t="str">
        <f aca="false">IF(D359="","",IF($C359='Oneri di Urbanizzazione'!$E$49,IF(COUNTIF($AL$3:AL358,$D359)=0,$D359,""),""))</f>
        <v/>
      </c>
      <c r="AM359" s="1" t="str">
        <f aca="false">IF(E359="","",IF(AND($C359='Oneri di Urbanizzazione'!$E$49,$D359='Oneri di Urbanizzazione'!$E$51),IF(COUNTIF(AM$3:AM358,$E359)=0,$E359,""),""))</f>
        <v/>
      </c>
      <c r="AN359" s="1" t="str">
        <f aca="false">IF(F359="","",IF(AND($C359='Oneri di Urbanizzazione'!$E$49,$D359='Oneri di Urbanizzazione'!$E$51,$E359='Oneri di Urbanizzazione'!$E$53),IF(COUNTIF(AN$3:AN358,$F359)=0,$F359,""),""))</f>
        <v/>
      </c>
    </row>
    <row r="360" customFormat="false" ht="12.75" hidden="false" customHeight="false" outlineLevel="0" collapsed="false">
      <c r="V360" s="1" t="n">
        <f aca="false">+V359+1</f>
        <v>338</v>
      </c>
      <c r="W360" s="978" t="str">
        <f aca="false">IFERROR(VLOOKUP($V359,AD:AK,8,FALSE()),"")</f>
        <v/>
      </c>
      <c r="X360" s="978" t="str">
        <f aca="false">IFERROR(VLOOKUP($V360,AE:AL,8,FALSE()),"")</f>
        <v/>
      </c>
      <c r="Y360" s="978" t="str">
        <f aca="false">IFERROR(VLOOKUP($V360,AF:AM,8,FALSE()),"")</f>
        <v/>
      </c>
      <c r="Z360" s="978" t="str">
        <f aca="false">IFERROR(VLOOKUP($V360,AG:AN,8,FALSE()),"")</f>
        <v/>
      </c>
      <c r="AA360" s="978" t="str">
        <f aca="false">IFERROR(VLOOKUP($V360,AH:AO,8,FALSE()),"")</f>
        <v/>
      </c>
      <c r="AB360" s="978" t="str">
        <f aca="false">IFERROR(VLOOKUP($V360,AI:AP,8,FALSE()),"")</f>
        <v/>
      </c>
      <c r="AD360" s="1" t="str">
        <f aca="false">IF(AK360&lt;&gt;"",MAX(AD$3:AD359)+1,"")</f>
        <v/>
      </c>
      <c r="AE360" s="1" t="str">
        <f aca="false">IF(AL360&lt;&gt;"",MAX(AE$3:AE359)+1,"")</f>
        <v/>
      </c>
      <c r="AF360" s="1" t="str">
        <f aca="false">IF(AM360&lt;&gt;"",MAX(AF$3:AF359)+1,"")</f>
        <v/>
      </c>
      <c r="AG360" s="1" t="str">
        <f aca="false">IF(AN360&lt;&gt;"",MAX(AG$3:AG359)+1,"")</f>
        <v/>
      </c>
      <c r="AH360" s="1" t="str">
        <f aca="false">IF(AO360&lt;&gt;"",MAX(AH$3:AH359)+1,"")</f>
        <v/>
      </c>
      <c r="AI360" s="1" t="str">
        <f aca="false">IF(AP360&lt;&gt;"",MAX(AI$3:AI359)+1,"")</f>
        <v/>
      </c>
      <c r="AK360" s="1" t="str">
        <f aca="false">IF(C360="","",IF(COUNTIF($AK$3:AL359,C360)=0,C360,""))</f>
        <v/>
      </c>
      <c r="AL360" s="1" t="str">
        <f aca="false">IF(D360="","",IF($C360='Oneri di Urbanizzazione'!$E$49,IF(COUNTIF($AL$3:AL359,$D360)=0,$D360,""),""))</f>
        <v/>
      </c>
      <c r="AM360" s="1" t="str">
        <f aca="false">IF(E360="","",IF(AND($C360='Oneri di Urbanizzazione'!$E$49,$D360='Oneri di Urbanizzazione'!$E$51),IF(COUNTIF(AM$3:AM359,$E360)=0,$E360,""),""))</f>
        <v/>
      </c>
      <c r="AN360" s="1" t="str">
        <f aca="false">IF(F360="","",IF(AND($C360='Oneri di Urbanizzazione'!$E$49,$D360='Oneri di Urbanizzazione'!$E$51,$E360='Oneri di Urbanizzazione'!$E$53),IF(COUNTIF(AN$3:AN359,$F360)=0,$F360,""),""))</f>
        <v/>
      </c>
    </row>
    <row r="361" customFormat="false" ht="12.75" hidden="false" customHeight="false" outlineLevel="0" collapsed="false">
      <c r="V361" s="1" t="n">
        <f aca="false">+V360+1</f>
        <v>339</v>
      </c>
      <c r="W361" s="978" t="str">
        <f aca="false">IFERROR(VLOOKUP($V360,AD:AK,8,FALSE()),"")</f>
        <v/>
      </c>
      <c r="X361" s="978" t="str">
        <f aca="false">IFERROR(VLOOKUP($V361,AE:AL,8,FALSE()),"")</f>
        <v/>
      </c>
      <c r="Y361" s="978" t="str">
        <f aca="false">IFERROR(VLOOKUP($V361,AF:AM,8,FALSE()),"")</f>
        <v/>
      </c>
      <c r="Z361" s="978" t="str">
        <f aca="false">IFERROR(VLOOKUP($V361,AG:AN,8,FALSE()),"")</f>
        <v/>
      </c>
      <c r="AA361" s="978" t="str">
        <f aca="false">IFERROR(VLOOKUP($V361,AH:AO,8,FALSE()),"")</f>
        <v/>
      </c>
      <c r="AB361" s="978" t="str">
        <f aca="false">IFERROR(VLOOKUP($V361,AI:AP,8,FALSE()),"")</f>
        <v/>
      </c>
      <c r="AD361" s="1" t="str">
        <f aca="false">IF(AK361&lt;&gt;"",MAX(AD$3:AD360)+1,"")</f>
        <v/>
      </c>
      <c r="AE361" s="1" t="str">
        <f aca="false">IF(AL361&lt;&gt;"",MAX(AE$3:AE360)+1,"")</f>
        <v/>
      </c>
      <c r="AF361" s="1" t="str">
        <f aca="false">IF(AM361&lt;&gt;"",MAX(AF$3:AF360)+1,"")</f>
        <v/>
      </c>
      <c r="AG361" s="1" t="str">
        <f aca="false">IF(AN361&lt;&gt;"",MAX(AG$3:AG360)+1,"")</f>
        <v/>
      </c>
      <c r="AH361" s="1" t="str">
        <f aca="false">IF(AO361&lt;&gt;"",MAX(AH$3:AH360)+1,"")</f>
        <v/>
      </c>
      <c r="AI361" s="1" t="str">
        <f aca="false">IF(AP361&lt;&gt;"",MAX(AI$3:AI360)+1,"")</f>
        <v/>
      </c>
      <c r="AK361" s="1" t="str">
        <f aca="false">IF(C361="","",IF(COUNTIF($AK$3:AL360,C361)=0,C361,""))</f>
        <v/>
      </c>
      <c r="AL361" s="1" t="str">
        <f aca="false">IF(D361="","",IF($C361='Oneri di Urbanizzazione'!$E$49,IF(COUNTIF($AL$3:AL360,$D361)=0,$D361,""),""))</f>
        <v/>
      </c>
      <c r="AM361" s="1" t="str">
        <f aca="false">IF(E361="","",IF(AND($C361='Oneri di Urbanizzazione'!$E$49,$D361='Oneri di Urbanizzazione'!$E$51),IF(COUNTIF(AM$3:AM360,$E361)=0,$E361,""),""))</f>
        <v/>
      </c>
      <c r="AN361" s="1" t="str">
        <f aca="false">IF(F361="","",IF(AND($C361='Oneri di Urbanizzazione'!$E$49,$D361='Oneri di Urbanizzazione'!$E$51,$E361='Oneri di Urbanizzazione'!$E$53),IF(COUNTIF(AN$3:AN360,$F361)=0,$F361,""),""))</f>
        <v/>
      </c>
    </row>
    <row r="362" customFormat="false" ht="12.75" hidden="false" customHeight="false" outlineLevel="0" collapsed="false">
      <c r="V362" s="1" t="n">
        <f aca="false">+V361+1</f>
        <v>340</v>
      </c>
      <c r="W362" s="978" t="str">
        <f aca="false">IFERROR(VLOOKUP($V361,AD:AK,8,FALSE()),"")</f>
        <v/>
      </c>
      <c r="X362" s="978" t="str">
        <f aca="false">IFERROR(VLOOKUP($V362,AE:AL,8,FALSE()),"")</f>
        <v/>
      </c>
      <c r="Y362" s="978" t="str">
        <f aca="false">IFERROR(VLOOKUP($V362,AF:AM,8,FALSE()),"")</f>
        <v/>
      </c>
      <c r="Z362" s="978" t="str">
        <f aca="false">IFERROR(VLOOKUP($V362,AG:AN,8,FALSE()),"")</f>
        <v/>
      </c>
      <c r="AA362" s="978" t="str">
        <f aca="false">IFERROR(VLOOKUP($V362,AH:AO,8,FALSE()),"")</f>
        <v/>
      </c>
      <c r="AB362" s="978" t="str">
        <f aca="false">IFERROR(VLOOKUP($V362,AI:AP,8,FALSE()),"")</f>
        <v/>
      </c>
      <c r="AD362" s="1" t="str">
        <f aca="false">IF(AK362&lt;&gt;"",MAX(AD$3:AD361)+1,"")</f>
        <v/>
      </c>
      <c r="AE362" s="1" t="str">
        <f aca="false">IF(AL362&lt;&gt;"",MAX(AE$3:AE361)+1,"")</f>
        <v/>
      </c>
      <c r="AF362" s="1" t="str">
        <f aca="false">IF(AM362&lt;&gt;"",MAX(AF$3:AF361)+1,"")</f>
        <v/>
      </c>
      <c r="AG362" s="1" t="str">
        <f aca="false">IF(AN362&lt;&gt;"",MAX(AG$3:AG361)+1,"")</f>
        <v/>
      </c>
      <c r="AH362" s="1" t="str">
        <f aca="false">IF(AO362&lt;&gt;"",MAX(AH$3:AH361)+1,"")</f>
        <v/>
      </c>
      <c r="AI362" s="1" t="str">
        <f aca="false">IF(AP362&lt;&gt;"",MAX(AI$3:AI361)+1,"")</f>
        <v/>
      </c>
      <c r="AK362" s="1" t="str">
        <f aca="false">IF(C362="","",IF(COUNTIF($AK$3:AL361,C362)=0,C362,""))</f>
        <v/>
      </c>
      <c r="AL362" s="1" t="str">
        <f aca="false">IF(D362="","",IF($C362='Oneri di Urbanizzazione'!$E$49,IF(COUNTIF($AL$3:AL361,$D362)=0,$D362,""),""))</f>
        <v/>
      </c>
      <c r="AM362" s="1" t="str">
        <f aca="false">IF(E362="","",IF(AND($C362='Oneri di Urbanizzazione'!$E$49,$D362='Oneri di Urbanizzazione'!$E$51),IF(COUNTIF(AM$3:AM361,$E362)=0,$E362,""),""))</f>
        <v/>
      </c>
      <c r="AN362" s="1" t="str">
        <f aca="false">IF(F362="","",IF(AND($C362='Oneri di Urbanizzazione'!$E$49,$D362='Oneri di Urbanizzazione'!$E$51,$E362='Oneri di Urbanizzazione'!$E$53),IF(COUNTIF(AN$3:AN361,$F362)=0,$F362,""),""))</f>
        <v/>
      </c>
    </row>
    <row r="363" customFormat="false" ht="12.75" hidden="false" customHeight="false" outlineLevel="0" collapsed="false">
      <c r="V363" s="1" t="n">
        <f aca="false">+V362+1</f>
        <v>341</v>
      </c>
      <c r="W363" s="978" t="str">
        <f aca="false">IFERROR(VLOOKUP($V362,AD:AK,8,FALSE()),"")</f>
        <v/>
      </c>
      <c r="X363" s="978" t="str">
        <f aca="false">IFERROR(VLOOKUP($V363,AE:AL,8,FALSE()),"")</f>
        <v/>
      </c>
      <c r="Y363" s="978" t="str">
        <f aca="false">IFERROR(VLOOKUP($V363,AF:AM,8,FALSE()),"")</f>
        <v/>
      </c>
      <c r="Z363" s="978" t="str">
        <f aca="false">IFERROR(VLOOKUP($V363,AG:AN,8,FALSE()),"")</f>
        <v/>
      </c>
      <c r="AA363" s="978" t="str">
        <f aca="false">IFERROR(VLOOKUP($V363,AH:AO,8,FALSE()),"")</f>
        <v/>
      </c>
      <c r="AB363" s="978" t="str">
        <f aca="false">IFERROR(VLOOKUP($V363,AI:AP,8,FALSE()),"")</f>
        <v/>
      </c>
      <c r="AD363" s="1" t="str">
        <f aca="false">IF(AK363&lt;&gt;"",MAX(AD$3:AD362)+1,"")</f>
        <v/>
      </c>
      <c r="AE363" s="1" t="str">
        <f aca="false">IF(AL363&lt;&gt;"",MAX(AE$3:AE362)+1,"")</f>
        <v/>
      </c>
      <c r="AF363" s="1" t="str">
        <f aca="false">IF(AM363&lt;&gt;"",MAX(AF$3:AF362)+1,"")</f>
        <v/>
      </c>
      <c r="AG363" s="1" t="str">
        <f aca="false">IF(AN363&lt;&gt;"",MAX(AG$3:AG362)+1,"")</f>
        <v/>
      </c>
      <c r="AH363" s="1" t="str">
        <f aca="false">IF(AO363&lt;&gt;"",MAX(AH$3:AH362)+1,"")</f>
        <v/>
      </c>
      <c r="AI363" s="1" t="str">
        <f aca="false">IF(AP363&lt;&gt;"",MAX(AI$3:AI362)+1,"")</f>
        <v/>
      </c>
      <c r="AK363" s="1" t="str">
        <f aca="false">IF(C363="","",IF(COUNTIF($AK$3:AL362,C363)=0,C363,""))</f>
        <v/>
      </c>
      <c r="AL363" s="1" t="str">
        <f aca="false">IF(D363="","",IF($C363='Oneri di Urbanizzazione'!$E$49,IF(COUNTIF($AL$3:AL362,$D363)=0,$D363,""),""))</f>
        <v/>
      </c>
      <c r="AM363" s="1" t="str">
        <f aca="false">IF(E363="","",IF(AND($C363='Oneri di Urbanizzazione'!$E$49,$D363='Oneri di Urbanizzazione'!$E$51),IF(COUNTIF(AM$3:AM362,$E363)=0,$E363,""),""))</f>
        <v/>
      </c>
      <c r="AN363" s="1" t="str">
        <f aca="false">IF(F363="","",IF(AND($C363='Oneri di Urbanizzazione'!$E$49,$D363='Oneri di Urbanizzazione'!$E$51,$E363='Oneri di Urbanizzazione'!$E$53),IF(COUNTIF(AN$3:AN362,$F363)=0,$F363,""),""))</f>
        <v/>
      </c>
    </row>
    <row r="364" customFormat="false" ht="12.75" hidden="false" customHeight="false" outlineLevel="0" collapsed="false">
      <c r="V364" s="1" t="n">
        <f aca="false">+V363+1</f>
        <v>342</v>
      </c>
      <c r="W364" s="978" t="str">
        <f aca="false">IFERROR(VLOOKUP($V363,AD:AK,8,FALSE()),"")</f>
        <v/>
      </c>
      <c r="X364" s="978" t="str">
        <f aca="false">IFERROR(VLOOKUP($V364,AE:AL,8,FALSE()),"")</f>
        <v/>
      </c>
      <c r="Y364" s="978" t="str">
        <f aca="false">IFERROR(VLOOKUP($V364,AF:AM,8,FALSE()),"")</f>
        <v/>
      </c>
      <c r="Z364" s="978" t="str">
        <f aca="false">IFERROR(VLOOKUP($V364,AG:AN,8,FALSE()),"")</f>
        <v/>
      </c>
      <c r="AA364" s="978" t="str">
        <f aca="false">IFERROR(VLOOKUP($V364,AH:AO,8,FALSE()),"")</f>
        <v/>
      </c>
      <c r="AB364" s="978" t="str">
        <f aca="false">IFERROR(VLOOKUP($V364,AI:AP,8,FALSE()),"")</f>
        <v/>
      </c>
      <c r="AD364" s="1" t="str">
        <f aca="false">IF(AK364&lt;&gt;"",MAX(AD$3:AD363)+1,"")</f>
        <v/>
      </c>
      <c r="AE364" s="1" t="str">
        <f aca="false">IF(AL364&lt;&gt;"",MAX(AE$3:AE363)+1,"")</f>
        <v/>
      </c>
      <c r="AF364" s="1" t="str">
        <f aca="false">IF(AM364&lt;&gt;"",MAX(AF$3:AF363)+1,"")</f>
        <v/>
      </c>
      <c r="AG364" s="1" t="str">
        <f aca="false">IF(AN364&lt;&gt;"",MAX(AG$3:AG363)+1,"")</f>
        <v/>
      </c>
      <c r="AH364" s="1" t="str">
        <f aca="false">IF(AO364&lt;&gt;"",MAX(AH$3:AH363)+1,"")</f>
        <v/>
      </c>
      <c r="AI364" s="1" t="str">
        <f aca="false">IF(AP364&lt;&gt;"",MAX(AI$3:AI363)+1,"")</f>
        <v/>
      </c>
      <c r="AK364" s="1" t="str">
        <f aca="false">IF(C364="","",IF(COUNTIF($AK$3:AL363,C364)=0,C364,""))</f>
        <v/>
      </c>
      <c r="AL364" s="1" t="str">
        <f aca="false">IF(D364="","",IF($C364='Oneri di Urbanizzazione'!$E$49,IF(COUNTIF($AL$3:AL363,$D364)=0,$D364,""),""))</f>
        <v/>
      </c>
      <c r="AM364" s="1" t="str">
        <f aca="false">IF(E364="","",IF(AND($C364='Oneri di Urbanizzazione'!$E$49,$D364='Oneri di Urbanizzazione'!$E$51),IF(COUNTIF(AM$3:AM363,$E364)=0,$E364,""),""))</f>
        <v/>
      </c>
      <c r="AN364" s="1" t="str">
        <f aca="false">IF(F364="","",IF(AND($C364='Oneri di Urbanizzazione'!$E$49,$D364='Oneri di Urbanizzazione'!$E$51,$E364='Oneri di Urbanizzazione'!$E$53),IF(COUNTIF(AN$3:AN363,$F364)=0,$F364,""),""))</f>
        <v/>
      </c>
    </row>
    <row r="365" customFormat="false" ht="12.75" hidden="false" customHeight="false" outlineLevel="0" collapsed="false">
      <c r="V365" s="1" t="n">
        <f aca="false">+V364+1</f>
        <v>343</v>
      </c>
      <c r="W365" s="978" t="str">
        <f aca="false">IFERROR(VLOOKUP($V364,AD:AK,8,FALSE()),"")</f>
        <v/>
      </c>
      <c r="X365" s="978" t="str">
        <f aca="false">IFERROR(VLOOKUP($V365,AE:AL,8,FALSE()),"")</f>
        <v/>
      </c>
      <c r="Y365" s="978" t="str">
        <f aca="false">IFERROR(VLOOKUP($V365,AF:AM,8,FALSE()),"")</f>
        <v/>
      </c>
      <c r="Z365" s="978" t="str">
        <f aca="false">IFERROR(VLOOKUP($V365,AG:AN,8,FALSE()),"")</f>
        <v/>
      </c>
      <c r="AA365" s="978" t="str">
        <f aca="false">IFERROR(VLOOKUP($V365,AH:AO,8,FALSE()),"")</f>
        <v/>
      </c>
      <c r="AB365" s="978" t="str">
        <f aca="false">IFERROR(VLOOKUP($V365,AI:AP,8,FALSE()),"")</f>
        <v/>
      </c>
      <c r="AD365" s="1" t="str">
        <f aca="false">IF(AK365&lt;&gt;"",MAX(AD$3:AD364)+1,"")</f>
        <v/>
      </c>
      <c r="AE365" s="1" t="str">
        <f aca="false">IF(AL365&lt;&gt;"",MAX(AE$3:AE364)+1,"")</f>
        <v/>
      </c>
      <c r="AF365" s="1" t="str">
        <f aca="false">IF(AM365&lt;&gt;"",MAX(AF$3:AF364)+1,"")</f>
        <v/>
      </c>
      <c r="AG365" s="1" t="str">
        <f aca="false">IF(AN365&lt;&gt;"",MAX(AG$3:AG364)+1,"")</f>
        <v/>
      </c>
      <c r="AH365" s="1" t="str">
        <f aca="false">IF(AO365&lt;&gt;"",MAX(AH$3:AH364)+1,"")</f>
        <v/>
      </c>
      <c r="AI365" s="1" t="str">
        <f aca="false">IF(AP365&lt;&gt;"",MAX(AI$3:AI364)+1,"")</f>
        <v/>
      </c>
      <c r="AK365" s="1" t="str">
        <f aca="false">IF(C365="","",IF(COUNTIF($AK$3:AL364,C365)=0,C365,""))</f>
        <v/>
      </c>
      <c r="AL365" s="1" t="str">
        <f aca="false">IF(D365="","",IF($C365='Oneri di Urbanizzazione'!$E$49,IF(COUNTIF($AL$3:AL364,$D365)=0,$D365,""),""))</f>
        <v/>
      </c>
      <c r="AM365" s="1" t="str">
        <f aca="false">IF(E365="","",IF(AND($C365='Oneri di Urbanizzazione'!$E$49,$D365='Oneri di Urbanizzazione'!$E$51),IF(COUNTIF(AM$3:AM364,$E365)=0,$E365,""),""))</f>
        <v/>
      </c>
      <c r="AN365" s="1" t="str">
        <f aca="false">IF(F365="","",IF(AND($C365='Oneri di Urbanizzazione'!$E$49,$D365='Oneri di Urbanizzazione'!$E$51,$E365='Oneri di Urbanizzazione'!$E$53),IF(COUNTIF(AN$3:AN364,$F365)=0,$F365,""),""))</f>
        <v/>
      </c>
    </row>
    <row r="366" customFormat="false" ht="12.75" hidden="false" customHeight="false" outlineLevel="0" collapsed="false">
      <c r="V366" s="1" t="n">
        <f aca="false">+V365+1</f>
        <v>344</v>
      </c>
      <c r="W366" s="978" t="str">
        <f aca="false">IFERROR(VLOOKUP($V365,AD:AK,8,FALSE()),"")</f>
        <v/>
      </c>
      <c r="X366" s="978" t="str">
        <f aca="false">IFERROR(VLOOKUP($V366,AE:AL,8,FALSE()),"")</f>
        <v/>
      </c>
      <c r="Y366" s="978" t="str">
        <f aca="false">IFERROR(VLOOKUP($V366,AF:AM,8,FALSE()),"")</f>
        <v/>
      </c>
      <c r="Z366" s="978" t="str">
        <f aca="false">IFERROR(VLOOKUP($V366,AG:AN,8,FALSE()),"")</f>
        <v/>
      </c>
      <c r="AA366" s="978" t="str">
        <f aca="false">IFERROR(VLOOKUP($V366,AH:AO,8,FALSE()),"")</f>
        <v/>
      </c>
      <c r="AB366" s="978" t="str">
        <f aca="false">IFERROR(VLOOKUP($V366,AI:AP,8,FALSE()),"")</f>
        <v/>
      </c>
      <c r="AD366" s="1" t="str">
        <f aca="false">IF(AK366&lt;&gt;"",MAX(AD$3:AD365)+1,"")</f>
        <v/>
      </c>
      <c r="AE366" s="1" t="str">
        <f aca="false">IF(AL366&lt;&gt;"",MAX(AE$3:AE365)+1,"")</f>
        <v/>
      </c>
      <c r="AF366" s="1" t="str">
        <f aca="false">IF(AM366&lt;&gt;"",MAX(AF$3:AF365)+1,"")</f>
        <v/>
      </c>
      <c r="AG366" s="1" t="str">
        <f aca="false">IF(AN366&lt;&gt;"",MAX(AG$3:AG365)+1,"")</f>
        <v/>
      </c>
      <c r="AH366" s="1" t="str">
        <f aca="false">IF(AO366&lt;&gt;"",MAX(AH$3:AH365)+1,"")</f>
        <v/>
      </c>
      <c r="AI366" s="1" t="str">
        <f aca="false">IF(AP366&lt;&gt;"",MAX(AI$3:AI365)+1,"")</f>
        <v/>
      </c>
      <c r="AK366" s="1" t="str">
        <f aca="false">IF(C366="","",IF(COUNTIF($AK$3:AL365,C366)=0,C366,""))</f>
        <v/>
      </c>
      <c r="AL366" s="1" t="str">
        <f aca="false">IF(D366="","",IF($C366='Oneri di Urbanizzazione'!$E$49,IF(COUNTIF($AL$3:AL365,$D366)=0,$D366,""),""))</f>
        <v/>
      </c>
      <c r="AM366" s="1" t="str">
        <f aca="false">IF(E366="","",IF(AND($C366='Oneri di Urbanizzazione'!$E$49,$D366='Oneri di Urbanizzazione'!$E$51),IF(COUNTIF(AM$3:AM365,$E366)=0,$E366,""),""))</f>
        <v/>
      </c>
      <c r="AN366" s="1" t="str">
        <f aca="false">IF(F366="","",IF(AND($C366='Oneri di Urbanizzazione'!$E$49,$D366='Oneri di Urbanizzazione'!$E$51,$E366='Oneri di Urbanizzazione'!$E$53),IF(COUNTIF(AN$3:AN365,$F366)=0,$F366,""),""))</f>
        <v/>
      </c>
    </row>
    <row r="367" customFormat="false" ht="12.75" hidden="false" customHeight="false" outlineLevel="0" collapsed="false">
      <c r="V367" s="1" t="n">
        <f aca="false">+V366+1</f>
        <v>345</v>
      </c>
      <c r="W367" s="978" t="str">
        <f aca="false">IFERROR(VLOOKUP($V366,AD:AK,8,FALSE()),"")</f>
        <v/>
      </c>
      <c r="X367" s="978" t="str">
        <f aca="false">IFERROR(VLOOKUP($V367,AE:AL,8,FALSE()),"")</f>
        <v/>
      </c>
      <c r="Y367" s="978" t="str">
        <f aca="false">IFERROR(VLOOKUP($V367,AF:AM,8,FALSE()),"")</f>
        <v/>
      </c>
      <c r="Z367" s="978" t="str">
        <f aca="false">IFERROR(VLOOKUP($V367,AG:AN,8,FALSE()),"")</f>
        <v/>
      </c>
      <c r="AA367" s="978" t="str">
        <f aca="false">IFERROR(VLOOKUP($V367,AH:AO,8,FALSE()),"")</f>
        <v/>
      </c>
      <c r="AB367" s="978" t="str">
        <f aca="false">IFERROR(VLOOKUP($V367,AI:AP,8,FALSE()),"")</f>
        <v/>
      </c>
      <c r="AD367" s="1" t="str">
        <f aca="false">IF(AK367&lt;&gt;"",MAX(AD$3:AD366)+1,"")</f>
        <v/>
      </c>
      <c r="AE367" s="1" t="str">
        <f aca="false">IF(AL367&lt;&gt;"",MAX(AE$3:AE366)+1,"")</f>
        <v/>
      </c>
      <c r="AF367" s="1" t="str">
        <f aca="false">IF(AM367&lt;&gt;"",MAX(AF$3:AF366)+1,"")</f>
        <v/>
      </c>
      <c r="AG367" s="1" t="str">
        <f aca="false">IF(AN367&lt;&gt;"",MAX(AG$3:AG366)+1,"")</f>
        <v/>
      </c>
      <c r="AH367" s="1" t="str">
        <f aca="false">IF(AO367&lt;&gt;"",MAX(AH$3:AH366)+1,"")</f>
        <v/>
      </c>
      <c r="AI367" s="1" t="str">
        <f aca="false">IF(AP367&lt;&gt;"",MAX(AI$3:AI366)+1,"")</f>
        <v/>
      </c>
      <c r="AK367" s="1" t="str">
        <f aca="false">IF(C367="","",IF(COUNTIF($AK$3:AL366,C367)=0,C367,""))</f>
        <v/>
      </c>
      <c r="AL367" s="1" t="str">
        <f aca="false">IF(D367="","",IF($C367='Oneri di Urbanizzazione'!$E$49,IF(COUNTIF($AL$3:AL366,$D367)=0,$D367,""),""))</f>
        <v/>
      </c>
      <c r="AM367" s="1" t="str">
        <f aca="false">IF(E367="","",IF(AND($C367='Oneri di Urbanizzazione'!$E$49,$D367='Oneri di Urbanizzazione'!$E$51),IF(COUNTIF(AM$3:AM366,$E367)=0,$E367,""),""))</f>
        <v/>
      </c>
      <c r="AN367" s="1" t="str">
        <f aca="false">IF(F367="","",IF(AND($C367='Oneri di Urbanizzazione'!$E$49,$D367='Oneri di Urbanizzazione'!$E$51,$E367='Oneri di Urbanizzazione'!$E$53),IF(COUNTIF(AN$3:AN366,$F367)=0,$F367,""),""))</f>
        <v/>
      </c>
    </row>
    <row r="368" customFormat="false" ht="12.75" hidden="false" customHeight="false" outlineLevel="0" collapsed="false">
      <c r="V368" s="1" t="n">
        <f aca="false">+V367+1</f>
        <v>346</v>
      </c>
      <c r="W368" s="978" t="str">
        <f aca="false">IFERROR(VLOOKUP($V367,AD:AK,8,FALSE()),"")</f>
        <v/>
      </c>
      <c r="X368" s="978" t="str">
        <f aca="false">IFERROR(VLOOKUP($V368,AE:AL,8,FALSE()),"")</f>
        <v/>
      </c>
      <c r="Y368" s="978" t="str">
        <f aca="false">IFERROR(VLOOKUP($V368,AF:AM,8,FALSE()),"")</f>
        <v/>
      </c>
      <c r="Z368" s="978" t="str">
        <f aca="false">IFERROR(VLOOKUP($V368,AG:AN,8,FALSE()),"")</f>
        <v/>
      </c>
      <c r="AA368" s="978" t="str">
        <f aca="false">IFERROR(VLOOKUP($V368,AH:AO,8,FALSE()),"")</f>
        <v/>
      </c>
      <c r="AB368" s="978" t="str">
        <f aca="false">IFERROR(VLOOKUP($V368,AI:AP,8,FALSE()),"")</f>
        <v/>
      </c>
      <c r="AD368" s="1" t="str">
        <f aca="false">IF(AK368&lt;&gt;"",MAX(AD$3:AD367)+1,"")</f>
        <v/>
      </c>
      <c r="AE368" s="1" t="str">
        <f aca="false">IF(AL368&lt;&gt;"",MAX(AE$3:AE367)+1,"")</f>
        <v/>
      </c>
      <c r="AF368" s="1" t="str">
        <f aca="false">IF(AM368&lt;&gt;"",MAX(AF$3:AF367)+1,"")</f>
        <v/>
      </c>
      <c r="AG368" s="1" t="str">
        <f aca="false">IF(AN368&lt;&gt;"",MAX(AG$3:AG367)+1,"")</f>
        <v/>
      </c>
      <c r="AH368" s="1" t="str">
        <f aca="false">IF(AO368&lt;&gt;"",MAX(AH$3:AH367)+1,"")</f>
        <v/>
      </c>
      <c r="AI368" s="1" t="str">
        <f aca="false">IF(AP368&lt;&gt;"",MAX(AI$3:AI367)+1,"")</f>
        <v/>
      </c>
      <c r="AK368" s="1" t="str">
        <f aca="false">IF(C368="","",IF(COUNTIF($AK$3:AL367,C368)=0,C368,""))</f>
        <v/>
      </c>
      <c r="AL368" s="1" t="str">
        <f aca="false">IF(D368="","",IF($C368='Oneri di Urbanizzazione'!$E$49,IF(COUNTIF($AL$3:AL367,$D368)=0,$D368,""),""))</f>
        <v/>
      </c>
      <c r="AM368" s="1" t="str">
        <f aca="false">IF(E368="","",IF(AND($C368='Oneri di Urbanizzazione'!$E$49,$D368='Oneri di Urbanizzazione'!$E$51),IF(COUNTIF(AM$3:AM367,$E368)=0,$E368,""),""))</f>
        <v/>
      </c>
      <c r="AN368" s="1" t="str">
        <f aca="false">IF(F368="","",IF(AND($C368='Oneri di Urbanizzazione'!$E$49,$D368='Oneri di Urbanizzazione'!$E$51,$E368='Oneri di Urbanizzazione'!$E$53),IF(COUNTIF(AN$3:AN367,$F368)=0,$F368,""),""))</f>
        <v/>
      </c>
    </row>
    <row r="369" customFormat="false" ht="12.75" hidden="false" customHeight="false" outlineLevel="0" collapsed="false">
      <c r="V369" s="1" t="n">
        <f aca="false">+V368+1</f>
        <v>347</v>
      </c>
      <c r="W369" s="978" t="str">
        <f aca="false">IFERROR(VLOOKUP($V368,AD:AK,8,FALSE()),"")</f>
        <v/>
      </c>
      <c r="X369" s="978" t="str">
        <f aca="false">IFERROR(VLOOKUP($V369,AE:AL,8,FALSE()),"")</f>
        <v/>
      </c>
      <c r="Y369" s="978" t="str">
        <f aca="false">IFERROR(VLOOKUP($V369,AF:AM,8,FALSE()),"")</f>
        <v/>
      </c>
      <c r="Z369" s="978" t="str">
        <f aca="false">IFERROR(VLOOKUP($V369,AG:AN,8,FALSE()),"")</f>
        <v/>
      </c>
      <c r="AA369" s="978" t="str">
        <f aca="false">IFERROR(VLOOKUP($V369,AH:AO,8,FALSE()),"")</f>
        <v/>
      </c>
      <c r="AB369" s="978" t="str">
        <f aca="false">IFERROR(VLOOKUP($V369,AI:AP,8,FALSE()),"")</f>
        <v/>
      </c>
      <c r="AD369" s="1" t="str">
        <f aca="false">IF(AK369&lt;&gt;"",MAX(AD$3:AD368)+1,"")</f>
        <v/>
      </c>
      <c r="AE369" s="1" t="str">
        <f aca="false">IF(AL369&lt;&gt;"",MAX(AE$3:AE368)+1,"")</f>
        <v/>
      </c>
      <c r="AF369" s="1" t="str">
        <f aca="false">IF(AM369&lt;&gt;"",MAX(AF$3:AF368)+1,"")</f>
        <v/>
      </c>
      <c r="AG369" s="1" t="str">
        <f aca="false">IF(AN369&lt;&gt;"",MAX(AG$3:AG368)+1,"")</f>
        <v/>
      </c>
      <c r="AH369" s="1" t="str">
        <f aca="false">IF(AO369&lt;&gt;"",MAX(AH$3:AH368)+1,"")</f>
        <v/>
      </c>
      <c r="AI369" s="1" t="str">
        <f aca="false">IF(AP369&lt;&gt;"",MAX(AI$3:AI368)+1,"")</f>
        <v/>
      </c>
      <c r="AK369" s="1" t="str">
        <f aca="false">IF(C369="","",IF(COUNTIF($AK$3:AL368,C369)=0,C369,""))</f>
        <v/>
      </c>
      <c r="AL369" s="1" t="str">
        <f aca="false">IF(D369="","",IF($C369='Oneri di Urbanizzazione'!$E$49,IF(COUNTIF($AL$3:AL368,$D369)=0,$D369,""),""))</f>
        <v/>
      </c>
      <c r="AM369" s="1" t="str">
        <f aca="false">IF(E369="","",IF(AND($C369='Oneri di Urbanizzazione'!$E$49,$D369='Oneri di Urbanizzazione'!$E$51),IF(COUNTIF(AM$3:AM368,$E369)=0,$E369,""),""))</f>
        <v/>
      </c>
      <c r="AN369" s="1" t="str">
        <f aca="false">IF(F369="","",IF(AND($C369='Oneri di Urbanizzazione'!$E$49,$D369='Oneri di Urbanizzazione'!$E$51,$E369='Oneri di Urbanizzazione'!$E$53),IF(COUNTIF(AN$3:AN368,$F369)=0,$F369,""),""))</f>
        <v/>
      </c>
    </row>
    <row r="370" customFormat="false" ht="12.75" hidden="false" customHeight="false" outlineLevel="0" collapsed="false">
      <c r="V370" s="1" t="n">
        <f aca="false">+V369+1</f>
        <v>348</v>
      </c>
      <c r="W370" s="978" t="str">
        <f aca="false">IFERROR(VLOOKUP($V369,AD:AK,8,FALSE()),"")</f>
        <v/>
      </c>
      <c r="X370" s="978" t="str">
        <f aca="false">IFERROR(VLOOKUP($V370,AE:AL,8,FALSE()),"")</f>
        <v/>
      </c>
      <c r="Y370" s="978" t="str">
        <f aca="false">IFERROR(VLOOKUP($V370,AF:AM,8,FALSE()),"")</f>
        <v/>
      </c>
      <c r="Z370" s="978" t="str">
        <f aca="false">IFERROR(VLOOKUP($V370,AG:AN,8,FALSE()),"")</f>
        <v/>
      </c>
      <c r="AA370" s="978" t="str">
        <f aca="false">IFERROR(VLOOKUP($V370,AH:AO,8,FALSE()),"")</f>
        <v/>
      </c>
      <c r="AB370" s="978" t="str">
        <f aca="false">IFERROR(VLOOKUP($V370,AI:AP,8,FALSE()),"")</f>
        <v/>
      </c>
      <c r="AD370" s="1" t="str">
        <f aca="false">IF(AK370&lt;&gt;"",MAX(AD$3:AD369)+1,"")</f>
        <v/>
      </c>
      <c r="AE370" s="1" t="str">
        <f aca="false">IF(AL370&lt;&gt;"",MAX(AE$3:AE369)+1,"")</f>
        <v/>
      </c>
      <c r="AF370" s="1" t="str">
        <f aca="false">IF(AM370&lt;&gt;"",MAX(AF$3:AF369)+1,"")</f>
        <v/>
      </c>
      <c r="AG370" s="1" t="str">
        <f aca="false">IF(AN370&lt;&gt;"",MAX(AG$3:AG369)+1,"")</f>
        <v/>
      </c>
      <c r="AH370" s="1" t="str">
        <f aca="false">IF(AO370&lt;&gt;"",MAX(AH$3:AH369)+1,"")</f>
        <v/>
      </c>
      <c r="AI370" s="1" t="str">
        <f aca="false">IF(AP370&lt;&gt;"",MAX(AI$3:AI369)+1,"")</f>
        <v/>
      </c>
      <c r="AK370" s="1" t="str">
        <f aca="false">IF(C370="","",IF(COUNTIF($AK$3:AL369,C370)=0,C370,""))</f>
        <v/>
      </c>
      <c r="AL370" s="1" t="str">
        <f aca="false">IF(D370="","",IF($C370='Oneri di Urbanizzazione'!$E$49,IF(COUNTIF($AL$3:AL369,$D370)=0,$D370,""),""))</f>
        <v/>
      </c>
      <c r="AM370" s="1" t="str">
        <f aca="false">IF(E370="","",IF(AND($C370='Oneri di Urbanizzazione'!$E$49,$D370='Oneri di Urbanizzazione'!$E$51),IF(COUNTIF(AM$3:AM369,$E370)=0,$E370,""),""))</f>
        <v/>
      </c>
      <c r="AN370" s="1" t="str">
        <f aca="false">IF(F370="","",IF(AND($C370='Oneri di Urbanizzazione'!$E$49,$D370='Oneri di Urbanizzazione'!$E$51,$E370='Oneri di Urbanizzazione'!$E$53),IF(COUNTIF(AN$3:AN369,$F370)=0,$F370,""),""))</f>
        <v/>
      </c>
    </row>
    <row r="371" customFormat="false" ht="12.75" hidden="false" customHeight="false" outlineLevel="0" collapsed="false">
      <c r="V371" s="1" t="n">
        <f aca="false">+V370+1</f>
        <v>349</v>
      </c>
      <c r="W371" s="978" t="str">
        <f aca="false">IFERROR(VLOOKUP($V370,AD:AK,8,FALSE()),"")</f>
        <v/>
      </c>
      <c r="X371" s="978" t="str">
        <f aca="false">IFERROR(VLOOKUP($V371,AE:AL,8,FALSE()),"")</f>
        <v/>
      </c>
      <c r="Y371" s="978" t="str">
        <f aca="false">IFERROR(VLOOKUP($V371,AF:AM,8,FALSE()),"")</f>
        <v/>
      </c>
      <c r="Z371" s="978" t="str">
        <f aca="false">IFERROR(VLOOKUP($V371,AG:AN,8,FALSE()),"")</f>
        <v/>
      </c>
      <c r="AA371" s="978" t="str">
        <f aca="false">IFERROR(VLOOKUP($V371,AH:AO,8,FALSE()),"")</f>
        <v/>
      </c>
      <c r="AB371" s="978" t="str">
        <f aca="false">IFERROR(VLOOKUP($V371,AI:AP,8,FALSE()),"")</f>
        <v/>
      </c>
      <c r="AD371" s="1" t="str">
        <f aca="false">IF(AK371&lt;&gt;"",MAX(AD$3:AD370)+1,"")</f>
        <v/>
      </c>
      <c r="AE371" s="1" t="str">
        <f aca="false">IF(AL371&lt;&gt;"",MAX(AE$3:AE370)+1,"")</f>
        <v/>
      </c>
      <c r="AF371" s="1" t="str">
        <f aca="false">IF(AM371&lt;&gt;"",MAX(AF$3:AF370)+1,"")</f>
        <v/>
      </c>
      <c r="AG371" s="1" t="str">
        <f aca="false">IF(AN371&lt;&gt;"",MAX(AG$3:AG370)+1,"")</f>
        <v/>
      </c>
      <c r="AH371" s="1" t="str">
        <f aca="false">IF(AO371&lt;&gt;"",MAX(AH$3:AH370)+1,"")</f>
        <v/>
      </c>
      <c r="AI371" s="1" t="str">
        <f aca="false">IF(AP371&lt;&gt;"",MAX(AI$3:AI370)+1,"")</f>
        <v/>
      </c>
      <c r="AK371" s="1" t="str">
        <f aca="false">IF(C371="","",IF(COUNTIF($AK$3:AL370,C371)=0,C371,""))</f>
        <v/>
      </c>
      <c r="AL371" s="1" t="str">
        <f aca="false">IF(D371="","",IF($C371='Oneri di Urbanizzazione'!$E$49,IF(COUNTIF($AL$3:AL370,$D371)=0,$D371,""),""))</f>
        <v/>
      </c>
      <c r="AM371" s="1" t="str">
        <f aca="false">IF(E371="","",IF(AND($C371='Oneri di Urbanizzazione'!$E$49,$D371='Oneri di Urbanizzazione'!$E$51),IF(COUNTIF(AM$3:AM370,$E371)=0,$E371,""),""))</f>
        <v/>
      </c>
      <c r="AN371" s="1" t="str">
        <f aca="false">IF(F371="","",IF(AND($C371='Oneri di Urbanizzazione'!$E$49,$D371='Oneri di Urbanizzazione'!$E$51,$E371='Oneri di Urbanizzazione'!$E$53),IF(COUNTIF(AN$3:AN370,$F371)=0,$F371,""),""))</f>
        <v/>
      </c>
    </row>
    <row r="372" customFormat="false" ht="12.75" hidden="false" customHeight="false" outlineLevel="0" collapsed="false">
      <c r="V372" s="1" t="n">
        <f aca="false">+V371+1</f>
        <v>350</v>
      </c>
      <c r="W372" s="978" t="str">
        <f aca="false">IFERROR(VLOOKUP($V371,AD:AK,8,FALSE()),"")</f>
        <v/>
      </c>
      <c r="X372" s="978" t="str">
        <f aca="false">IFERROR(VLOOKUP($V372,AE:AL,8,FALSE()),"")</f>
        <v/>
      </c>
      <c r="Y372" s="978" t="str">
        <f aca="false">IFERROR(VLOOKUP($V372,AF:AM,8,FALSE()),"")</f>
        <v/>
      </c>
      <c r="Z372" s="978" t="str">
        <f aca="false">IFERROR(VLOOKUP($V372,AG:AN,8,FALSE()),"")</f>
        <v/>
      </c>
      <c r="AA372" s="978" t="str">
        <f aca="false">IFERROR(VLOOKUP($V372,AH:AO,8,FALSE()),"")</f>
        <v/>
      </c>
      <c r="AB372" s="978" t="str">
        <f aca="false">IFERROR(VLOOKUP($V372,AI:AP,8,FALSE()),"")</f>
        <v/>
      </c>
      <c r="AD372" s="1" t="str">
        <f aca="false">IF(AK372&lt;&gt;"",MAX(AD$3:AD371)+1,"")</f>
        <v/>
      </c>
      <c r="AE372" s="1" t="str">
        <f aca="false">IF(AL372&lt;&gt;"",MAX(AE$3:AE371)+1,"")</f>
        <v/>
      </c>
      <c r="AF372" s="1" t="str">
        <f aca="false">IF(AM372&lt;&gt;"",MAX(AF$3:AF371)+1,"")</f>
        <v/>
      </c>
      <c r="AG372" s="1" t="str">
        <f aca="false">IF(AN372&lt;&gt;"",MAX(AG$3:AG371)+1,"")</f>
        <v/>
      </c>
      <c r="AH372" s="1" t="str">
        <f aca="false">IF(AO372&lt;&gt;"",MAX(AH$3:AH371)+1,"")</f>
        <v/>
      </c>
      <c r="AI372" s="1" t="str">
        <f aca="false">IF(AP372&lt;&gt;"",MAX(AI$3:AI371)+1,"")</f>
        <v/>
      </c>
      <c r="AK372" s="1" t="str">
        <f aca="false">IF(C372="","",IF(COUNTIF($AK$3:AL371,C372)=0,C372,""))</f>
        <v/>
      </c>
      <c r="AL372" s="1" t="str">
        <f aca="false">IF(D372="","",IF($C372='Oneri di Urbanizzazione'!$E$49,IF(COUNTIF($AL$3:AL371,$D372)=0,$D372,""),""))</f>
        <v/>
      </c>
      <c r="AM372" s="1" t="str">
        <f aca="false">IF(E372="","",IF(AND($C372='Oneri di Urbanizzazione'!$E$49,$D372='Oneri di Urbanizzazione'!$E$51),IF(COUNTIF(AM$3:AM371,$E372)=0,$E372,""),""))</f>
        <v/>
      </c>
      <c r="AN372" s="1" t="str">
        <f aca="false">IF(F372="","",IF(AND($C372='Oneri di Urbanizzazione'!$E$49,$D372='Oneri di Urbanizzazione'!$E$51,$E372='Oneri di Urbanizzazione'!$E$53),IF(COUNTIF(AN$3:AN371,$F372)=0,$F372,""),""))</f>
        <v/>
      </c>
    </row>
    <row r="373" customFormat="false" ht="12.75" hidden="false" customHeight="false" outlineLevel="0" collapsed="false">
      <c r="V373" s="1" t="n">
        <f aca="false">+V372+1</f>
        <v>351</v>
      </c>
      <c r="W373" s="978" t="str">
        <f aca="false">IFERROR(VLOOKUP($V372,AD:AK,8,FALSE()),"")</f>
        <v/>
      </c>
      <c r="X373" s="978" t="str">
        <f aca="false">IFERROR(VLOOKUP($V373,AE:AL,8,FALSE()),"")</f>
        <v/>
      </c>
      <c r="Y373" s="978" t="str">
        <f aca="false">IFERROR(VLOOKUP($V373,AF:AM,8,FALSE()),"")</f>
        <v/>
      </c>
      <c r="Z373" s="978" t="str">
        <f aca="false">IFERROR(VLOOKUP($V373,AG:AN,8,FALSE()),"")</f>
        <v/>
      </c>
      <c r="AA373" s="978" t="str">
        <f aca="false">IFERROR(VLOOKUP($V373,AH:AO,8,FALSE()),"")</f>
        <v/>
      </c>
      <c r="AB373" s="978" t="str">
        <f aca="false">IFERROR(VLOOKUP($V373,AI:AP,8,FALSE()),"")</f>
        <v/>
      </c>
      <c r="AD373" s="1" t="str">
        <f aca="false">IF(AK373&lt;&gt;"",MAX(AD$3:AD372)+1,"")</f>
        <v/>
      </c>
      <c r="AE373" s="1" t="str">
        <f aca="false">IF(AL373&lt;&gt;"",MAX(AE$3:AE372)+1,"")</f>
        <v/>
      </c>
      <c r="AF373" s="1" t="str">
        <f aca="false">IF(AM373&lt;&gt;"",MAX(AF$3:AF372)+1,"")</f>
        <v/>
      </c>
      <c r="AG373" s="1" t="str">
        <f aca="false">IF(AN373&lt;&gt;"",MAX(AG$3:AG372)+1,"")</f>
        <v/>
      </c>
      <c r="AH373" s="1" t="str">
        <f aca="false">IF(AO373&lt;&gt;"",MAX(AH$3:AH372)+1,"")</f>
        <v/>
      </c>
      <c r="AI373" s="1" t="str">
        <f aca="false">IF(AP373&lt;&gt;"",MAX(AI$3:AI372)+1,"")</f>
        <v/>
      </c>
      <c r="AK373" s="1" t="str">
        <f aca="false">IF(C373="","",IF(COUNTIF($AK$3:AL372,C373)=0,C373,""))</f>
        <v/>
      </c>
      <c r="AL373" s="1" t="str">
        <f aca="false">IF(D373="","",IF($C373='Oneri di Urbanizzazione'!$E$49,IF(COUNTIF($AL$3:AL372,$D373)=0,$D373,""),""))</f>
        <v/>
      </c>
      <c r="AM373" s="1" t="str">
        <f aca="false">IF(E373="","",IF(AND($C373='Oneri di Urbanizzazione'!$E$49,$D373='Oneri di Urbanizzazione'!$E$51),IF(COUNTIF(AM$3:AM372,$E373)=0,$E373,""),""))</f>
        <v/>
      </c>
      <c r="AN373" s="1" t="str">
        <f aca="false">IF(F373="","",IF(AND($C373='Oneri di Urbanizzazione'!$E$49,$D373='Oneri di Urbanizzazione'!$E$51,$E373='Oneri di Urbanizzazione'!$E$53),IF(COUNTIF(AN$3:AN372,$F373)=0,$F373,""),""))</f>
        <v/>
      </c>
    </row>
    <row r="374" customFormat="false" ht="12.75" hidden="false" customHeight="false" outlineLevel="0" collapsed="false">
      <c r="V374" s="1" t="n">
        <f aca="false">+V373+1</f>
        <v>352</v>
      </c>
      <c r="W374" s="978" t="str">
        <f aca="false">IFERROR(VLOOKUP($V373,AD:AK,8,FALSE()),"")</f>
        <v/>
      </c>
      <c r="X374" s="978" t="str">
        <f aca="false">IFERROR(VLOOKUP($V374,AE:AL,8,FALSE()),"")</f>
        <v/>
      </c>
      <c r="Y374" s="978" t="str">
        <f aca="false">IFERROR(VLOOKUP($V374,AF:AM,8,FALSE()),"")</f>
        <v/>
      </c>
      <c r="Z374" s="978" t="str">
        <f aca="false">IFERROR(VLOOKUP($V374,AG:AN,8,FALSE()),"")</f>
        <v/>
      </c>
      <c r="AA374" s="978" t="str">
        <f aca="false">IFERROR(VLOOKUP($V374,AH:AO,8,FALSE()),"")</f>
        <v/>
      </c>
      <c r="AB374" s="978" t="str">
        <f aca="false">IFERROR(VLOOKUP($V374,AI:AP,8,FALSE()),"")</f>
        <v/>
      </c>
      <c r="AD374" s="1" t="str">
        <f aca="false">IF(AK374&lt;&gt;"",MAX(AD$3:AD373)+1,"")</f>
        <v/>
      </c>
      <c r="AE374" s="1" t="str">
        <f aca="false">IF(AL374&lt;&gt;"",MAX(AE$3:AE373)+1,"")</f>
        <v/>
      </c>
      <c r="AF374" s="1" t="str">
        <f aca="false">IF(AM374&lt;&gt;"",MAX(AF$3:AF373)+1,"")</f>
        <v/>
      </c>
      <c r="AG374" s="1" t="str">
        <f aca="false">IF(AN374&lt;&gt;"",MAX(AG$3:AG373)+1,"")</f>
        <v/>
      </c>
      <c r="AH374" s="1" t="str">
        <f aca="false">IF(AO374&lt;&gt;"",MAX(AH$3:AH373)+1,"")</f>
        <v/>
      </c>
      <c r="AI374" s="1" t="str">
        <f aca="false">IF(AP374&lt;&gt;"",MAX(AI$3:AI373)+1,"")</f>
        <v/>
      </c>
      <c r="AK374" s="1" t="str">
        <f aca="false">IF(C374="","",IF(COUNTIF($AK$3:AL373,C374)=0,C374,""))</f>
        <v/>
      </c>
      <c r="AL374" s="1" t="str">
        <f aca="false">IF(D374="","",IF($C374='Oneri di Urbanizzazione'!$E$49,IF(COUNTIF($AL$3:AL373,$D374)=0,$D374,""),""))</f>
        <v/>
      </c>
      <c r="AM374" s="1" t="str">
        <f aca="false">IF(E374="","",IF(AND($C374='Oneri di Urbanizzazione'!$E$49,$D374='Oneri di Urbanizzazione'!$E$51),IF(COUNTIF(AM$3:AM373,$E374)=0,$E374,""),""))</f>
        <v/>
      </c>
      <c r="AN374" s="1" t="str">
        <f aca="false">IF(F374="","",IF(AND($C374='Oneri di Urbanizzazione'!$E$49,$D374='Oneri di Urbanizzazione'!$E$51,$E374='Oneri di Urbanizzazione'!$E$53),IF(COUNTIF(AN$3:AN373,$F374)=0,$F374,""),""))</f>
        <v/>
      </c>
    </row>
    <row r="375" customFormat="false" ht="12.75" hidden="false" customHeight="false" outlineLevel="0" collapsed="false">
      <c r="V375" s="1" t="n">
        <f aca="false">+V374+1</f>
        <v>353</v>
      </c>
      <c r="W375" s="978" t="str">
        <f aca="false">IFERROR(VLOOKUP($V374,AD:AK,8,FALSE()),"")</f>
        <v/>
      </c>
      <c r="X375" s="978" t="str">
        <f aca="false">IFERROR(VLOOKUP($V375,AE:AL,8,FALSE()),"")</f>
        <v/>
      </c>
      <c r="Y375" s="978" t="str">
        <f aca="false">IFERROR(VLOOKUP($V375,AF:AM,8,FALSE()),"")</f>
        <v/>
      </c>
      <c r="Z375" s="978" t="str">
        <f aca="false">IFERROR(VLOOKUP($V375,AG:AN,8,FALSE()),"")</f>
        <v/>
      </c>
      <c r="AA375" s="978" t="str">
        <f aca="false">IFERROR(VLOOKUP($V375,AH:AO,8,FALSE()),"")</f>
        <v/>
      </c>
      <c r="AB375" s="978" t="str">
        <f aca="false">IFERROR(VLOOKUP($V375,AI:AP,8,FALSE()),"")</f>
        <v/>
      </c>
      <c r="AD375" s="1" t="str">
        <f aca="false">IF(AK375&lt;&gt;"",MAX(AD$3:AD374)+1,"")</f>
        <v/>
      </c>
      <c r="AE375" s="1" t="str">
        <f aca="false">IF(AL375&lt;&gt;"",MAX(AE$3:AE374)+1,"")</f>
        <v/>
      </c>
      <c r="AF375" s="1" t="str">
        <f aca="false">IF(AM375&lt;&gt;"",MAX(AF$3:AF374)+1,"")</f>
        <v/>
      </c>
      <c r="AG375" s="1" t="str">
        <f aca="false">IF(AN375&lt;&gt;"",MAX(AG$3:AG374)+1,"")</f>
        <v/>
      </c>
      <c r="AH375" s="1" t="str">
        <f aca="false">IF(AO375&lt;&gt;"",MAX(AH$3:AH374)+1,"")</f>
        <v/>
      </c>
      <c r="AI375" s="1" t="str">
        <f aca="false">IF(AP375&lt;&gt;"",MAX(AI$3:AI374)+1,"")</f>
        <v/>
      </c>
      <c r="AK375" s="1" t="str">
        <f aca="false">IF(C375="","",IF(COUNTIF($AK$3:AL374,C375)=0,C375,""))</f>
        <v/>
      </c>
      <c r="AL375" s="1" t="str">
        <f aca="false">IF(D375="","",IF($C375='Oneri di Urbanizzazione'!$E$49,IF(COUNTIF($AL$3:AL374,$D375)=0,$D375,""),""))</f>
        <v/>
      </c>
      <c r="AM375" s="1" t="str">
        <f aca="false">IF(E375="","",IF(AND($C375='Oneri di Urbanizzazione'!$E$49,$D375='Oneri di Urbanizzazione'!$E$51),IF(COUNTIF(AM$3:AM374,$E375)=0,$E375,""),""))</f>
        <v/>
      </c>
      <c r="AN375" s="1" t="str">
        <f aca="false">IF(F375="","",IF(AND($C375='Oneri di Urbanizzazione'!$E$49,$D375='Oneri di Urbanizzazione'!$E$51,$E375='Oneri di Urbanizzazione'!$E$53),IF(COUNTIF(AN$3:AN374,$F375)=0,$F375,""),""))</f>
        <v/>
      </c>
    </row>
    <row r="376" customFormat="false" ht="12.75" hidden="false" customHeight="false" outlineLevel="0" collapsed="false">
      <c r="V376" s="1" t="n">
        <f aca="false">+V375+1</f>
        <v>354</v>
      </c>
      <c r="W376" s="978" t="str">
        <f aca="false">IFERROR(VLOOKUP($V375,AD:AK,8,FALSE()),"")</f>
        <v/>
      </c>
      <c r="X376" s="978" t="str">
        <f aca="false">IFERROR(VLOOKUP($V376,AE:AL,8,FALSE()),"")</f>
        <v/>
      </c>
      <c r="Y376" s="978" t="str">
        <f aca="false">IFERROR(VLOOKUP($V376,AF:AM,8,FALSE()),"")</f>
        <v/>
      </c>
      <c r="Z376" s="978" t="str">
        <f aca="false">IFERROR(VLOOKUP($V376,AG:AN,8,FALSE()),"")</f>
        <v/>
      </c>
      <c r="AA376" s="978" t="str">
        <f aca="false">IFERROR(VLOOKUP($V376,AH:AO,8,FALSE()),"")</f>
        <v/>
      </c>
      <c r="AB376" s="978" t="str">
        <f aca="false">IFERROR(VLOOKUP($V376,AI:AP,8,FALSE()),"")</f>
        <v/>
      </c>
      <c r="AD376" s="1" t="str">
        <f aca="false">IF(AK376&lt;&gt;"",MAX(AD$3:AD375)+1,"")</f>
        <v/>
      </c>
      <c r="AE376" s="1" t="str">
        <f aca="false">IF(AL376&lt;&gt;"",MAX(AE$3:AE375)+1,"")</f>
        <v/>
      </c>
      <c r="AF376" s="1" t="str">
        <f aca="false">IF(AM376&lt;&gt;"",MAX(AF$3:AF375)+1,"")</f>
        <v/>
      </c>
      <c r="AG376" s="1" t="str">
        <f aca="false">IF(AN376&lt;&gt;"",MAX(AG$3:AG375)+1,"")</f>
        <v/>
      </c>
      <c r="AH376" s="1" t="str">
        <f aca="false">IF(AO376&lt;&gt;"",MAX(AH$3:AH375)+1,"")</f>
        <v/>
      </c>
      <c r="AI376" s="1" t="str">
        <f aca="false">IF(AP376&lt;&gt;"",MAX(AI$3:AI375)+1,"")</f>
        <v/>
      </c>
      <c r="AK376" s="1" t="str">
        <f aca="false">IF(C376="","",IF(COUNTIF($AK$3:AL375,C376)=0,C376,""))</f>
        <v/>
      </c>
      <c r="AL376" s="1" t="str">
        <f aca="false">IF(D376="","",IF($C376='Oneri di Urbanizzazione'!$E$49,IF(COUNTIF($AL$3:AL375,$D376)=0,$D376,""),""))</f>
        <v/>
      </c>
      <c r="AM376" s="1" t="str">
        <f aca="false">IF(E376="","",IF(AND($C376='Oneri di Urbanizzazione'!$E$49,$D376='Oneri di Urbanizzazione'!$E$51),IF(COUNTIF(AM$3:AM375,$E376)=0,$E376,""),""))</f>
        <v/>
      </c>
      <c r="AN376" s="1" t="str">
        <f aca="false">IF(F376="","",IF(AND($C376='Oneri di Urbanizzazione'!$E$49,$D376='Oneri di Urbanizzazione'!$E$51,$E376='Oneri di Urbanizzazione'!$E$53),IF(COUNTIF(AN$3:AN375,$F376)=0,$F376,""),""))</f>
        <v/>
      </c>
    </row>
    <row r="377" customFormat="false" ht="12.75" hidden="false" customHeight="false" outlineLevel="0" collapsed="false">
      <c r="V377" s="1" t="n">
        <f aca="false">+V376+1</f>
        <v>355</v>
      </c>
      <c r="W377" s="978" t="str">
        <f aca="false">IFERROR(VLOOKUP($V376,AD:AK,8,FALSE()),"")</f>
        <v/>
      </c>
      <c r="X377" s="978" t="str">
        <f aca="false">IFERROR(VLOOKUP($V377,AE:AL,8,FALSE()),"")</f>
        <v/>
      </c>
      <c r="Y377" s="978" t="str">
        <f aca="false">IFERROR(VLOOKUP($V377,AF:AM,8,FALSE()),"")</f>
        <v/>
      </c>
      <c r="Z377" s="978" t="str">
        <f aca="false">IFERROR(VLOOKUP($V377,AG:AN,8,FALSE()),"")</f>
        <v/>
      </c>
      <c r="AA377" s="978" t="str">
        <f aca="false">IFERROR(VLOOKUP($V377,AH:AO,8,FALSE()),"")</f>
        <v/>
      </c>
      <c r="AB377" s="978" t="str">
        <f aca="false">IFERROR(VLOOKUP($V377,AI:AP,8,FALSE()),"")</f>
        <v/>
      </c>
      <c r="AD377" s="1" t="str">
        <f aca="false">IF(AK377&lt;&gt;"",MAX(AD$3:AD376)+1,"")</f>
        <v/>
      </c>
      <c r="AE377" s="1" t="str">
        <f aca="false">IF(AL377&lt;&gt;"",MAX(AE$3:AE376)+1,"")</f>
        <v/>
      </c>
      <c r="AF377" s="1" t="str">
        <f aca="false">IF(AM377&lt;&gt;"",MAX(AF$3:AF376)+1,"")</f>
        <v/>
      </c>
      <c r="AG377" s="1" t="str">
        <f aca="false">IF(AN377&lt;&gt;"",MAX(AG$3:AG376)+1,"")</f>
        <v/>
      </c>
      <c r="AH377" s="1" t="str">
        <f aca="false">IF(AO377&lt;&gt;"",MAX(AH$3:AH376)+1,"")</f>
        <v/>
      </c>
      <c r="AI377" s="1" t="str">
        <f aca="false">IF(AP377&lt;&gt;"",MAX(AI$3:AI376)+1,"")</f>
        <v/>
      </c>
      <c r="AK377" s="1" t="str">
        <f aca="false">IF(C377="","",IF(COUNTIF($AK$3:AL376,C377)=0,C377,""))</f>
        <v/>
      </c>
      <c r="AL377" s="1" t="str">
        <f aca="false">IF(D377="","",IF($C377='Oneri di Urbanizzazione'!$E$49,IF(COUNTIF($AL$3:AL376,$D377)=0,$D377,""),""))</f>
        <v/>
      </c>
      <c r="AM377" s="1" t="str">
        <f aca="false">IF(E377="","",IF(AND($C377='Oneri di Urbanizzazione'!$E$49,$D377='Oneri di Urbanizzazione'!$E$51),IF(COUNTIF(AM$3:AM376,$E377)=0,$E377,""),""))</f>
        <v/>
      </c>
      <c r="AN377" s="1" t="str">
        <f aca="false">IF(F377="","",IF(AND($C377='Oneri di Urbanizzazione'!$E$49,$D377='Oneri di Urbanizzazione'!$E$51,$E377='Oneri di Urbanizzazione'!$E$53),IF(COUNTIF(AN$3:AN376,$F377)=0,$F377,""),""))</f>
        <v/>
      </c>
    </row>
    <row r="378" customFormat="false" ht="12.75" hidden="false" customHeight="false" outlineLevel="0" collapsed="false">
      <c r="V378" s="1" t="n">
        <f aca="false">+V377+1</f>
        <v>356</v>
      </c>
      <c r="W378" s="978" t="str">
        <f aca="false">IFERROR(VLOOKUP($V377,AD:AK,8,FALSE()),"")</f>
        <v/>
      </c>
      <c r="X378" s="978" t="str">
        <f aca="false">IFERROR(VLOOKUP($V378,AE:AL,8,FALSE()),"")</f>
        <v/>
      </c>
      <c r="Y378" s="978" t="str">
        <f aca="false">IFERROR(VLOOKUP($V378,AF:AM,8,FALSE()),"")</f>
        <v/>
      </c>
      <c r="Z378" s="978" t="str">
        <f aca="false">IFERROR(VLOOKUP($V378,AG:AN,8,FALSE()),"")</f>
        <v/>
      </c>
      <c r="AA378" s="978" t="str">
        <f aca="false">IFERROR(VLOOKUP($V378,AH:AO,8,FALSE()),"")</f>
        <v/>
      </c>
      <c r="AB378" s="978" t="str">
        <f aca="false">IFERROR(VLOOKUP($V378,AI:AP,8,FALSE()),"")</f>
        <v/>
      </c>
      <c r="AD378" s="1" t="str">
        <f aca="false">IF(AK378&lt;&gt;"",MAX(AD$3:AD377)+1,"")</f>
        <v/>
      </c>
      <c r="AE378" s="1" t="str">
        <f aca="false">IF(AL378&lt;&gt;"",MAX(AE$3:AE377)+1,"")</f>
        <v/>
      </c>
      <c r="AF378" s="1" t="str">
        <f aca="false">IF(AM378&lt;&gt;"",MAX(AF$3:AF377)+1,"")</f>
        <v/>
      </c>
      <c r="AG378" s="1" t="str">
        <f aca="false">IF(AN378&lt;&gt;"",MAX(AG$3:AG377)+1,"")</f>
        <v/>
      </c>
      <c r="AH378" s="1" t="str">
        <f aca="false">IF(AO378&lt;&gt;"",MAX(AH$3:AH377)+1,"")</f>
        <v/>
      </c>
      <c r="AI378" s="1" t="str">
        <f aca="false">IF(AP378&lt;&gt;"",MAX(AI$3:AI377)+1,"")</f>
        <v/>
      </c>
      <c r="AK378" s="1" t="str">
        <f aca="false">IF(C378="","",IF(COUNTIF($AK$3:AL377,C378)=0,C378,""))</f>
        <v/>
      </c>
      <c r="AL378" s="1" t="str">
        <f aca="false">IF(D378="","",IF($C378='Oneri di Urbanizzazione'!$E$49,IF(COUNTIF($AL$3:AL377,$D378)=0,$D378,""),""))</f>
        <v/>
      </c>
      <c r="AM378" s="1" t="str">
        <f aca="false">IF(E378="","",IF(AND($C378='Oneri di Urbanizzazione'!$E$49,$D378='Oneri di Urbanizzazione'!$E$51),IF(COUNTIF(AM$3:AM377,$E378)=0,$E378,""),""))</f>
        <v/>
      </c>
      <c r="AN378" s="1" t="str">
        <f aca="false">IF(F378="","",IF(AND($C378='Oneri di Urbanizzazione'!$E$49,$D378='Oneri di Urbanizzazione'!$E$51,$E378='Oneri di Urbanizzazione'!$E$53),IF(COUNTIF(AN$3:AN377,$F378)=0,$F378,""),""))</f>
        <v/>
      </c>
    </row>
    <row r="379" customFormat="false" ht="12.75" hidden="false" customHeight="false" outlineLevel="0" collapsed="false">
      <c r="V379" s="1" t="n">
        <f aca="false">+V378+1</f>
        <v>357</v>
      </c>
      <c r="W379" s="978" t="str">
        <f aca="false">IFERROR(VLOOKUP($V378,AD:AK,8,FALSE()),"")</f>
        <v/>
      </c>
      <c r="X379" s="978" t="str">
        <f aca="false">IFERROR(VLOOKUP($V379,AE:AL,8,FALSE()),"")</f>
        <v/>
      </c>
      <c r="Y379" s="978" t="str">
        <f aca="false">IFERROR(VLOOKUP($V379,AF:AM,8,FALSE()),"")</f>
        <v/>
      </c>
      <c r="Z379" s="978" t="str">
        <f aca="false">IFERROR(VLOOKUP($V379,AG:AN,8,FALSE()),"")</f>
        <v/>
      </c>
      <c r="AA379" s="978" t="str">
        <f aca="false">IFERROR(VLOOKUP($V379,AH:AO,8,FALSE()),"")</f>
        <v/>
      </c>
      <c r="AB379" s="978" t="str">
        <f aca="false">IFERROR(VLOOKUP($V379,AI:AP,8,FALSE()),"")</f>
        <v/>
      </c>
      <c r="AD379" s="1" t="str">
        <f aca="false">IF(AK379&lt;&gt;"",MAX(AD$3:AD378)+1,"")</f>
        <v/>
      </c>
      <c r="AE379" s="1" t="str">
        <f aca="false">IF(AL379&lt;&gt;"",MAX(AE$3:AE378)+1,"")</f>
        <v/>
      </c>
      <c r="AF379" s="1" t="str">
        <f aca="false">IF(AM379&lt;&gt;"",MAX(AF$3:AF378)+1,"")</f>
        <v/>
      </c>
      <c r="AG379" s="1" t="str">
        <f aca="false">IF(AN379&lt;&gt;"",MAX(AG$3:AG378)+1,"")</f>
        <v/>
      </c>
      <c r="AH379" s="1" t="str">
        <f aca="false">IF(AO379&lt;&gt;"",MAX(AH$3:AH378)+1,"")</f>
        <v/>
      </c>
      <c r="AI379" s="1" t="str">
        <f aca="false">IF(AP379&lt;&gt;"",MAX(AI$3:AI378)+1,"")</f>
        <v/>
      </c>
      <c r="AK379" s="1" t="str">
        <f aca="false">IF(C379="","",IF(COUNTIF($AK$3:AL378,C379)=0,C379,""))</f>
        <v/>
      </c>
      <c r="AL379" s="1" t="str">
        <f aca="false">IF(D379="","",IF($C379='Oneri di Urbanizzazione'!$E$49,IF(COUNTIF($AL$3:AL378,$D379)=0,$D379,""),""))</f>
        <v/>
      </c>
      <c r="AM379" s="1" t="str">
        <f aca="false">IF(E379="","",IF(AND($C379='Oneri di Urbanizzazione'!$E$49,$D379='Oneri di Urbanizzazione'!$E$51),IF(COUNTIF(AM$3:AM378,$E379)=0,$E379,""),""))</f>
        <v/>
      </c>
      <c r="AN379" s="1" t="str">
        <f aca="false">IF(F379="","",IF(AND($C379='Oneri di Urbanizzazione'!$E$49,$D379='Oneri di Urbanizzazione'!$E$51,$E379='Oneri di Urbanizzazione'!$E$53),IF(COUNTIF(AN$3:AN378,$F379)=0,$F379,""),""))</f>
        <v/>
      </c>
    </row>
    <row r="380" customFormat="false" ht="12.75" hidden="false" customHeight="false" outlineLevel="0" collapsed="false">
      <c r="V380" s="1" t="n">
        <f aca="false">+V379+1</f>
        <v>358</v>
      </c>
      <c r="W380" s="978" t="str">
        <f aca="false">IFERROR(VLOOKUP($V379,AD:AK,8,FALSE()),"")</f>
        <v/>
      </c>
      <c r="X380" s="978" t="str">
        <f aca="false">IFERROR(VLOOKUP($V380,AE:AL,8,FALSE()),"")</f>
        <v/>
      </c>
      <c r="Y380" s="978" t="str">
        <f aca="false">IFERROR(VLOOKUP($V380,AF:AM,8,FALSE()),"")</f>
        <v/>
      </c>
      <c r="Z380" s="978" t="str">
        <f aca="false">IFERROR(VLOOKUP($V380,AG:AN,8,FALSE()),"")</f>
        <v/>
      </c>
      <c r="AA380" s="978" t="str">
        <f aca="false">IFERROR(VLOOKUP($V380,AH:AO,8,FALSE()),"")</f>
        <v/>
      </c>
      <c r="AB380" s="978" t="str">
        <f aca="false">IFERROR(VLOOKUP($V380,AI:AP,8,FALSE()),"")</f>
        <v/>
      </c>
      <c r="AD380" s="1" t="str">
        <f aca="false">IF(AK380&lt;&gt;"",MAX(AD$3:AD379)+1,"")</f>
        <v/>
      </c>
      <c r="AE380" s="1" t="str">
        <f aca="false">IF(AL380&lt;&gt;"",MAX(AE$3:AE379)+1,"")</f>
        <v/>
      </c>
      <c r="AF380" s="1" t="str">
        <f aca="false">IF(AM380&lt;&gt;"",MAX(AF$3:AF379)+1,"")</f>
        <v/>
      </c>
      <c r="AG380" s="1" t="str">
        <f aca="false">IF(AN380&lt;&gt;"",MAX(AG$3:AG379)+1,"")</f>
        <v/>
      </c>
      <c r="AH380" s="1" t="str">
        <f aca="false">IF(AO380&lt;&gt;"",MAX(AH$3:AH379)+1,"")</f>
        <v/>
      </c>
      <c r="AI380" s="1" t="str">
        <f aca="false">IF(AP380&lt;&gt;"",MAX(AI$3:AI379)+1,"")</f>
        <v/>
      </c>
      <c r="AK380" s="1" t="str">
        <f aca="false">IF(C380="","",IF(COUNTIF($AK$3:AL379,C380)=0,C380,""))</f>
        <v/>
      </c>
      <c r="AL380" s="1" t="str">
        <f aca="false">IF(D380="","",IF($C380='Oneri di Urbanizzazione'!$E$49,IF(COUNTIF($AL$3:AL379,$D380)=0,$D380,""),""))</f>
        <v/>
      </c>
      <c r="AM380" s="1" t="str">
        <f aca="false">IF(E380="","",IF(AND($C380='Oneri di Urbanizzazione'!$E$49,$D380='Oneri di Urbanizzazione'!$E$51),IF(COUNTIF(AM$3:AM379,$E380)=0,$E380,""),""))</f>
        <v/>
      </c>
      <c r="AN380" s="1" t="str">
        <f aca="false">IF(F380="","",IF(AND($C380='Oneri di Urbanizzazione'!$E$49,$D380='Oneri di Urbanizzazione'!$E$51,$E380='Oneri di Urbanizzazione'!$E$53),IF(COUNTIF(AN$3:AN379,$F380)=0,$F380,""),""))</f>
        <v/>
      </c>
    </row>
    <row r="381" customFormat="false" ht="12.75" hidden="false" customHeight="false" outlineLevel="0" collapsed="false">
      <c r="V381" s="1" t="n">
        <f aca="false">+V380+1</f>
        <v>359</v>
      </c>
      <c r="W381" s="978" t="str">
        <f aca="false">IFERROR(VLOOKUP($V380,AD:AK,8,FALSE()),"")</f>
        <v/>
      </c>
      <c r="X381" s="978" t="str">
        <f aca="false">IFERROR(VLOOKUP($V381,AE:AL,8,FALSE()),"")</f>
        <v/>
      </c>
      <c r="Y381" s="978" t="str">
        <f aca="false">IFERROR(VLOOKUP($V381,AF:AM,8,FALSE()),"")</f>
        <v/>
      </c>
      <c r="Z381" s="978" t="str">
        <f aca="false">IFERROR(VLOOKUP($V381,AG:AN,8,FALSE()),"")</f>
        <v/>
      </c>
      <c r="AA381" s="978" t="str">
        <f aca="false">IFERROR(VLOOKUP($V381,AH:AO,8,FALSE()),"")</f>
        <v/>
      </c>
      <c r="AB381" s="978" t="str">
        <f aca="false">IFERROR(VLOOKUP($V381,AI:AP,8,FALSE()),"")</f>
        <v/>
      </c>
      <c r="AD381" s="1" t="str">
        <f aca="false">IF(AK381&lt;&gt;"",MAX(AD$3:AD380)+1,"")</f>
        <v/>
      </c>
      <c r="AE381" s="1" t="str">
        <f aca="false">IF(AL381&lt;&gt;"",MAX(AE$3:AE380)+1,"")</f>
        <v/>
      </c>
      <c r="AF381" s="1" t="str">
        <f aca="false">IF(AM381&lt;&gt;"",MAX(AF$3:AF380)+1,"")</f>
        <v/>
      </c>
      <c r="AG381" s="1" t="str">
        <f aca="false">IF(AN381&lt;&gt;"",MAX(AG$3:AG380)+1,"")</f>
        <v/>
      </c>
      <c r="AH381" s="1" t="str">
        <f aca="false">IF(AO381&lt;&gt;"",MAX(AH$3:AH380)+1,"")</f>
        <v/>
      </c>
      <c r="AI381" s="1" t="str">
        <f aca="false">IF(AP381&lt;&gt;"",MAX(AI$3:AI380)+1,"")</f>
        <v/>
      </c>
      <c r="AK381" s="1" t="str">
        <f aca="false">IF(C381="","",IF(COUNTIF($AK$3:AL380,C381)=0,C381,""))</f>
        <v/>
      </c>
      <c r="AL381" s="1" t="str">
        <f aca="false">IF(D381="","",IF($C381='Oneri di Urbanizzazione'!$E$49,IF(COUNTIF($AL$3:AL380,$D381)=0,$D381,""),""))</f>
        <v/>
      </c>
      <c r="AM381" s="1" t="str">
        <f aca="false">IF(E381="","",IF(AND($C381='Oneri di Urbanizzazione'!$E$49,$D381='Oneri di Urbanizzazione'!$E$51),IF(COUNTIF(AM$3:AM380,$E381)=0,$E381,""),""))</f>
        <v/>
      </c>
      <c r="AN381" s="1" t="str">
        <f aca="false">IF(F381="","",IF(AND($C381='Oneri di Urbanizzazione'!$E$49,$D381='Oneri di Urbanizzazione'!$E$51,$E381='Oneri di Urbanizzazione'!$E$53),IF(COUNTIF(AN$3:AN380,$F381)=0,$F381,""),""))</f>
        <v/>
      </c>
    </row>
    <row r="382" customFormat="false" ht="12.75" hidden="false" customHeight="false" outlineLevel="0" collapsed="false">
      <c r="V382" s="1" t="n">
        <f aca="false">+V381+1</f>
        <v>360</v>
      </c>
      <c r="W382" s="978" t="str">
        <f aca="false">IFERROR(VLOOKUP($V381,AD:AK,8,FALSE()),"")</f>
        <v/>
      </c>
      <c r="X382" s="978" t="str">
        <f aca="false">IFERROR(VLOOKUP($V382,AE:AL,8,FALSE()),"")</f>
        <v/>
      </c>
      <c r="Y382" s="978" t="str">
        <f aca="false">IFERROR(VLOOKUP($V382,AF:AM,8,FALSE()),"")</f>
        <v/>
      </c>
      <c r="Z382" s="978" t="str">
        <f aca="false">IFERROR(VLOOKUP($V382,AG:AN,8,FALSE()),"")</f>
        <v/>
      </c>
      <c r="AA382" s="978" t="str">
        <f aca="false">IFERROR(VLOOKUP($V382,AH:AO,8,FALSE()),"")</f>
        <v/>
      </c>
      <c r="AB382" s="978" t="str">
        <f aca="false">IFERROR(VLOOKUP($V382,AI:AP,8,FALSE()),"")</f>
        <v/>
      </c>
      <c r="AD382" s="1" t="str">
        <f aca="false">IF(AK382&lt;&gt;"",MAX(AD$3:AD381)+1,"")</f>
        <v/>
      </c>
      <c r="AE382" s="1" t="str">
        <f aca="false">IF(AL382&lt;&gt;"",MAX(AE$3:AE381)+1,"")</f>
        <v/>
      </c>
      <c r="AF382" s="1" t="str">
        <f aca="false">IF(AM382&lt;&gt;"",MAX(AF$3:AF381)+1,"")</f>
        <v/>
      </c>
      <c r="AG382" s="1" t="str">
        <f aca="false">IF(AN382&lt;&gt;"",MAX(AG$3:AG381)+1,"")</f>
        <v/>
      </c>
      <c r="AH382" s="1" t="str">
        <f aca="false">IF(AO382&lt;&gt;"",MAX(AH$3:AH381)+1,"")</f>
        <v/>
      </c>
      <c r="AI382" s="1" t="str">
        <f aca="false">IF(AP382&lt;&gt;"",MAX(AI$3:AI381)+1,"")</f>
        <v/>
      </c>
      <c r="AK382" s="1" t="str">
        <f aca="false">IF(C382="","",IF(COUNTIF($AK$3:AL381,C382)=0,C382,""))</f>
        <v/>
      </c>
      <c r="AL382" s="1" t="str">
        <f aca="false">IF(D382="","",IF($C382='Oneri di Urbanizzazione'!$E$49,IF(COUNTIF($AL$3:AL381,$D382)=0,$D382,""),""))</f>
        <v/>
      </c>
      <c r="AM382" s="1" t="str">
        <f aca="false">IF(E382="","",IF(AND($C382='Oneri di Urbanizzazione'!$E$49,$D382='Oneri di Urbanizzazione'!$E$51),IF(COUNTIF(AM$3:AM381,$E382)=0,$E382,""),""))</f>
        <v/>
      </c>
      <c r="AN382" s="1" t="str">
        <f aca="false">IF(F382="","",IF(AND($C382='Oneri di Urbanizzazione'!$E$49,$D382='Oneri di Urbanizzazione'!$E$51,$E382='Oneri di Urbanizzazione'!$E$53),IF(COUNTIF(AN$3:AN381,$F382)=0,$F382,""),""))</f>
        <v/>
      </c>
    </row>
    <row r="383" customFormat="false" ht="12.75" hidden="false" customHeight="false" outlineLevel="0" collapsed="false">
      <c r="V383" s="1" t="n">
        <f aca="false">+V382+1</f>
        <v>361</v>
      </c>
      <c r="W383" s="978" t="str">
        <f aca="false">IFERROR(VLOOKUP($V382,AD:AK,8,FALSE()),"")</f>
        <v/>
      </c>
      <c r="X383" s="978" t="str">
        <f aca="false">IFERROR(VLOOKUP($V383,AE:AL,8,FALSE()),"")</f>
        <v/>
      </c>
      <c r="Y383" s="978" t="str">
        <f aca="false">IFERROR(VLOOKUP($V383,AF:AM,8,FALSE()),"")</f>
        <v/>
      </c>
      <c r="Z383" s="978" t="str">
        <f aca="false">IFERROR(VLOOKUP($V383,AG:AN,8,FALSE()),"")</f>
        <v/>
      </c>
      <c r="AA383" s="978" t="str">
        <f aca="false">IFERROR(VLOOKUP($V383,AH:AO,8,FALSE()),"")</f>
        <v/>
      </c>
      <c r="AB383" s="978" t="str">
        <f aca="false">IFERROR(VLOOKUP($V383,AI:AP,8,FALSE()),"")</f>
        <v/>
      </c>
      <c r="AD383" s="1" t="str">
        <f aca="false">IF(AK383&lt;&gt;"",MAX(AD$3:AD382)+1,"")</f>
        <v/>
      </c>
      <c r="AE383" s="1" t="str">
        <f aca="false">IF(AL383&lt;&gt;"",MAX(AE$3:AE382)+1,"")</f>
        <v/>
      </c>
      <c r="AF383" s="1" t="str">
        <f aca="false">IF(AM383&lt;&gt;"",MAX(AF$3:AF382)+1,"")</f>
        <v/>
      </c>
      <c r="AG383" s="1" t="str">
        <f aca="false">IF(AN383&lt;&gt;"",MAX(AG$3:AG382)+1,"")</f>
        <v/>
      </c>
      <c r="AH383" s="1" t="str">
        <f aca="false">IF(AO383&lt;&gt;"",MAX(AH$3:AH382)+1,"")</f>
        <v/>
      </c>
      <c r="AI383" s="1" t="str">
        <f aca="false">IF(AP383&lt;&gt;"",MAX(AI$3:AI382)+1,"")</f>
        <v/>
      </c>
      <c r="AK383" s="1" t="str">
        <f aca="false">IF(C383="","",IF(COUNTIF($AK$3:AL382,C383)=0,C383,""))</f>
        <v/>
      </c>
      <c r="AL383" s="1" t="str">
        <f aca="false">IF(D383="","",IF($C383='Oneri di Urbanizzazione'!$E$49,IF(COUNTIF($AL$3:AL382,$D383)=0,$D383,""),""))</f>
        <v/>
      </c>
      <c r="AM383" s="1" t="str">
        <f aca="false">IF(E383="","",IF(AND($C383='Oneri di Urbanizzazione'!$E$49,$D383='Oneri di Urbanizzazione'!$E$51),IF(COUNTIF(AM$3:AM382,$E383)=0,$E383,""),""))</f>
        <v/>
      </c>
      <c r="AN383" s="1" t="str">
        <f aca="false">IF(F383="","",IF(AND($C383='Oneri di Urbanizzazione'!$E$49,$D383='Oneri di Urbanizzazione'!$E$51,$E383='Oneri di Urbanizzazione'!$E$53),IF(COUNTIF(AN$3:AN382,$F383)=0,$F383,""),""))</f>
        <v/>
      </c>
    </row>
    <row r="384" customFormat="false" ht="12.75" hidden="false" customHeight="false" outlineLevel="0" collapsed="false">
      <c r="V384" s="1" t="n">
        <f aca="false">+V383+1</f>
        <v>362</v>
      </c>
      <c r="W384" s="978" t="str">
        <f aca="false">IFERROR(VLOOKUP($V383,AD:AK,8,FALSE()),"")</f>
        <v/>
      </c>
      <c r="X384" s="978" t="str">
        <f aca="false">IFERROR(VLOOKUP($V384,AE:AL,8,FALSE()),"")</f>
        <v/>
      </c>
      <c r="Y384" s="978" t="str">
        <f aca="false">IFERROR(VLOOKUP($V384,AF:AM,8,FALSE()),"")</f>
        <v/>
      </c>
      <c r="Z384" s="978" t="str">
        <f aca="false">IFERROR(VLOOKUP($V384,AG:AN,8,FALSE()),"")</f>
        <v/>
      </c>
      <c r="AA384" s="978" t="str">
        <f aca="false">IFERROR(VLOOKUP($V384,AH:AO,8,FALSE()),"")</f>
        <v/>
      </c>
      <c r="AB384" s="978" t="str">
        <f aca="false">IFERROR(VLOOKUP($V384,AI:AP,8,FALSE()),"")</f>
        <v/>
      </c>
      <c r="AD384" s="1" t="str">
        <f aca="false">IF(AK384&lt;&gt;"",MAX(AD$3:AD383)+1,"")</f>
        <v/>
      </c>
      <c r="AE384" s="1" t="str">
        <f aca="false">IF(AL384&lt;&gt;"",MAX(AE$3:AE383)+1,"")</f>
        <v/>
      </c>
      <c r="AF384" s="1" t="str">
        <f aca="false">IF(AM384&lt;&gt;"",MAX(AF$3:AF383)+1,"")</f>
        <v/>
      </c>
      <c r="AG384" s="1" t="str">
        <f aca="false">IF(AN384&lt;&gt;"",MAX(AG$3:AG383)+1,"")</f>
        <v/>
      </c>
      <c r="AH384" s="1" t="str">
        <f aca="false">IF(AO384&lt;&gt;"",MAX(AH$3:AH383)+1,"")</f>
        <v/>
      </c>
      <c r="AI384" s="1" t="str">
        <f aca="false">IF(AP384&lt;&gt;"",MAX(AI$3:AI383)+1,"")</f>
        <v/>
      </c>
      <c r="AK384" s="1" t="str">
        <f aca="false">IF(C384="","",IF(COUNTIF($AK$3:AL383,C384)=0,C384,""))</f>
        <v/>
      </c>
      <c r="AL384" s="1" t="str">
        <f aca="false">IF(D384="","",IF($C384='Oneri di Urbanizzazione'!$E$49,IF(COUNTIF($AL$3:AL383,$D384)=0,$D384,""),""))</f>
        <v/>
      </c>
      <c r="AM384" s="1" t="str">
        <f aca="false">IF(E384="","",IF(AND($C384='Oneri di Urbanizzazione'!$E$49,$D384='Oneri di Urbanizzazione'!$E$51),IF(COUNTIF(AM$3:AM383,$E384)=0,$E384,""),""))</f>
        <v/>
      </c>
      <c r="AN384" s="1" t="str">
        <f aca="false">IF(F384="","",IF(AND($C384='Oneri di Urbanizzazione'!$E$49,$D384='Oneri di Urbanizzazione'!$E$51,$E384='Oneri di Urbanizzazione'!$E$53),IF(COUNTIF(AN$3:AN383,$F384)=0,$F384,""),""))</f>
        <v/>
      </c>
    </row>
    <row r="385" customFormat="false" ht="12.75" hidden="false" customHeight="false" outlineLevel="0" collapsed="false">
      <c r="V385" s="1" t="n">
        <f aca="false">+V384+1</f>
        <v>363</v>
      </c>
      <c r="W385" s="978" t="str">
        <f aca="false">IFERROR(VLOOKUP($V384,AD:AK,8,FALSE()),"")</f>
        <v/>
      </c>
      <c r="X385" s="978" t="str">
        <f aca="false">IFERROR(VLOOKUP($V385,AE:AL,8,FALSE()),"")</f>
        <v/>
      </c>
      <c r="Y385" s="978" t="str">
        <f aca="false">IFERROR(VLOOKUP($V385,AF:AM,8,FALSE()),"")</f>
        <v/>
      </c>
      <c r="Z385" s="978" t="str">
        <f aca="false">IFERROR(VLOOKUP($V385,AG:AN,8,FALSE()),"")</f>
        <v/>
      </c>
      <c r="AA385" s="978" t="str">
        <f aca="false">IFERROR(VLOOKUP($V385,AH:AO,8,FALSE()),"")</f>
        <v/>
      </c>
      <c r="AB385" s="978" t="str">
        <f aca="false">IFERROR(VLOOKUP($V385,AI:AP,8,FALSE()),"")</f>
        <v/>
      </c>
      <c r="AD385" s="1" t="str">
        <f aca="false">IF(AK385&lt;&gt;"",MAX(AD$3:AD384)+1,"")</f>
        <v/>
      </c>
      <c r="AE385" s="1" t="str">
        <f aca="false">IF(AL385&lt;&gt;"",MAX(AE$3:AE384)+1,"")</f>
        <v/>
      </c>
      <c r="AF385" s="1" t="str">
        <f aca="false">IF(AM385&lt;&gt;"",MAX(AF$3:AF384)+1,"")</f>
        <v/>
      </c>
      <c r="AG385" s="1" t="str">
        <f aca="false">IF(AN385&lt;&gt;"",MAX(AG$3:AG384)+1,"")</f>
        <v/>
      </c>
      <c r="AH385" s="1" t="str">
        <f aca="false">IF(AO385&lt;&gt;"",MAX(AH$3:AH384)+1,"")</f>
        <v/>
      </c>
      <c r="AI385" s="1" t="str">
        <f aca="false">IF(AP385&lt;&gt;"",MAX(AI$3:AI384)+1,"")</f>
        <v/>
      </c>
      <c r="AK385" s="1" t="str">
        <f aca="false">IF(C385="","",IF(COUNTIF($AK$3:AL384,C385)=0,C385,""))</f>
        <v/>
      </c>
      <c r="AL385" s="1" t="str">
        <f aca="false">IF(D385="","",IF($C385='Oneri di Urbanizzazione'!$E$49,IF(COUNTIF($AL$3:AL384,$D385)=0,$D385,""),""))</f>
        <v/>
      </c>
      <c r="AM385" s="1" t="str">
        <f aca="false">IF(E385="","",IF(AND($C385='Oneri di Urbanizzazione'!$E$49,$D385='Oneri di Urbanizzazione'!$E$51),IF(COUNTIF(AM$3:AM384,$E385)=0,$E385,""),""))</f>
        <v/>
      </c>
      <c r="AN385" s="1" t="str">
        <f aca="false">IF(F385="","",IF(AND($C385='Oneri di Urbanizzazione'!$E$49,$D385='Oneri di Urbanizzazione'!$E$51,$E385='Oneri di Urbanizzazione'!$E$53),IF(COUNTIF(AN$3:AN384,$F385)=0,$F385,""),""))</f>
        <v/>
      </c>
    </row>
    <row r="386" customFormat="false" ht="12.75" hidden="false" customHeight="false" outlineLevel="0" collapsed="false">
      <c r="V386" s="1" t="n">
        <f aca="false">+V385+1</f>
        <v>364</v>
      </c>
      <c r="W386" s="978" t="str">
        <f aca="false">IFERROR(VLOOKUP($V385,AD:AK,8,FALSE()),"")</f>
        <v/>
      </c>
      <c r="X386" s="978" t="str">
        <f aca="false">IFERROR(VLOOKUP($V386,AE:AL,8,FALSE()),"")</f>
        <v/>
      </c>
      <c r="Y386" s="978" t="str">
        <f aca="false">IFERROR(VLOOKUP($V386,AF:AM,8,FALSE()),"")</f>
        <v/>
      </c>
      <c r="Z386" s="978" t="str">
        <f aca="false">IFERROR(VLOOKUP($V386,AG:AN,8,FALSE()),"")</f>
        <v/>
      </c>
      <c r="AA386" s="978" t="str">
        <f aca="false">IFERROR(VLOOKUP($V386,AH:AO,8,FALSE()),"")</f>
        <v/>
      </c>
      <c r="AB386" s="978" t="str">
        <f aca="false">IFERROR(VLOOKUP($V386,AI:AP,8,FALSE()),"")</f>
        <v/>
      </c>
      <c r="AD386" s="1" t="str">
        <f aca="false">IF(AK386&lt;&gt;"",MAX(AD$3:AD385)+1,"")</f>
        <v/>
      </c>
      <c r="AE386" s="1" t="str">
        <f aca="false">IF(AL386&lt;&gt;"",MAX(AE$3:AE385)+1,"")</f>
        <v/>
      </c>
      <c r="AF386" s="1" t="str">
        <f aca="false">IF(AM386&lt;&gt;"",MAX(AF$3:AF385)+1,"")</f>
        <v/>
      </c>
      <c r="AG386" s="1" t="str">
        <f aca="false">IF(AN386&lt;&gt;"",MAX(AG$3:AG385)+1,"")</f>
        <v/>
      </c>
      <c r="AH386" s="1" t="str">
        <f aca="false">IF(AO386&lt;&gt;"",MAX(AH$3:AH385)+1,"")</f>
        <v/>
      </c>
      <c r="AI386" s="1" t="str">
        <f aca="false">IF(AP386&lt;&gt;"",MAX(AI$3:AI385)+1,"")</f>
        <v/>
      </c>
      <c r="AK386" s="1" t="str">
        <f aca="false">IF(C386="","",IF(COUNTIF($AK$3:AL385,C386)=0,C386,""))</f>
        <v/>
      </c>
      <c r="AL386" s="1" t="str">
        <f aca="false">IF(D386="","",IF($C386='Oneri di Urbanizzazione'!$E$49,IF(COUNTIF($AL$3:AL385,$D386)=0,$D386,""),""))</f>
        <v/>
      </c>
      <c r="AM386" s="1" t="str">
        <f aca="false">IF(E386="","",IF(AND($C386='Oneri di Urbanizzazione'!$E$49,$D386='Oneri di Urbanizzazione'!$E$51),IF(COUNTIF(AM$3:AM385,$E386)=0,$E386,""),""))</f>
        <v/>
      </c>
      <c r="AN386" s="1" t="str">
        <f aca="false">IF(F386="","",IF(AND($C386='Oneri di Urbanizzazione'!$E$49,$D386='Oneri di Urbanizzazione'!$E$51,$E386='Oneri di Urbanizzazione'!$E$53),IF(COUNTIF(AN$3:AN385,$F386)=0,$F386,""),""))</f>
        <v/>
      </c>
    </row>
    <row r="387" customFormat="false" ht="12.75" hidden="false" customHeight="false" outlineLevel="0" collapsed="false">
      <c r="V387" s="1" t="n">
        <f aca="false">+V386+1</f>
        <v>365</v>
      </c>
      <c r="W387" s="978" t="str">
        <f aca="false">IFERROR(VLOOKUP($V386,AD:AK,8,FALSE()),"")</f>
        <v/>
      </c>
      <c r="X387" s="978" t="str">
        <f aca="false">IFERROR(VLOOKUP($V387,AE:AL,8,FALSE()),"")</f>
        <v/>
      </c>
      <c r="Y387" s="978" t="str">
        <f aca="false">IFERROR(VLOOKUP($V387,AF:AM,8,FALSE()),"")</f>
        <v/>
      </c>
      <c r="Z387" s="978" t="str">
        <f aca="false">IFERROR(VLOOKUP($V387,AG:AN,8,FALSE()),"")</f>
        <v/>
      </c>
      <c r="AA387" s="978" t="str">
        <f aca="false">IFERROR(VLOOKUP($V387,AH:AO,8,FALSE()),"")</f>
        <v/>
      </c>
      <c r="AB387" s="978" t="str">
        <f aca="false">IFERROR(VLOOKUP($V387,AI:AP,8,FALSE()),"")</f>
        <v/>
      </c>
      <c r="AD387" s="1" t="str">
        <f aca="false">IF(AK387&lt;&gt;"",MAX(AD$3:AD386)+1,"")</f>
        <v/>
      </c>
      <c r="AE387" s="1" t="str">
        <f aca="false">IF(AL387&lt;&gt;"",MAX(AE$3:AE386)+1,"")</f>
        <v/>
      </c>
      <c r="AF387" s="1" t="str">
        <f aca="false">IF(AM387&lt;&gt;"",MAX(AF$3:AF386)+1,"")</f>
        <v/>
      </c>
      <c r="AG387" s="1" t="str">
        <f aca="false">IF(AN387&lt;&gt;"",MAX(AG$3:AG386)+1,"")</f>
        <v/>
      </c>
      <c r="AH387" s="1" t="str">
        <f aca="false">IF(AO387&lt;&gt;"",MAX(AH$3:AH386)+1,"")</f>
        <v/>
      </c>
      <c r="AI387" s="1" t="str">
        <f aca="false">IF(AP387&lt;&gt;"",MAX(AI$3:AI386)+1,"")</f>
        <v/>
      </c>
      <c r="AK387" s="1" t="str">
        <f aca="false">IF(C387="","",IF(COUNTIF($AK$3:AL386,C387)=0,C387,""))</f>
        <v/>
      </c>
      <c r="AL387" s="1" t="str">
        <f aca="false">IF(D387="","",IF($C387='Oneri di Urbanizzazione'!$E$49,IF(COUNTIF($AL$3:AL386,$D387)=0,$D387,""),""))</f>
        <v/>
      </c>
      <c r="AM387" s="1" t="str">
        <f aca="false">IF(E387="","",IF(AND($C387='Oneri di Urbanizzazione'!$E$49,$D387='Oneri di Urbanizzazione'!$E$51),IF(COUNTIF(AM$3:AM386,$E387)=0,$E387,""),""))</f>
        <v/>
      </c>
      <c r="AN387" s="1" t="str">
        <f aca="false">IF(F387="","",IF(AND($C387='Oneri di Urbanizzazione'!$E$49,$D387='Oneri di Urbanizzazione'!$E$51,$E387='Oneri di Urbanizzazione'!$E$53),IF(COUNTIF(AN$3:AN386,$F387)=0,$F387,""),""))</f>
        <v/>
      </c>
    </row>
    <row r="388" customFormat="false" ht="12.75" hidden="false" customHeight="false" outlineLevel="0" collapsed="false">
      <c r="V388" s="1" t="n">
        <f aca="false">+V387+1</f>
        <v>366</v>
      </c>
      <c r="W388" s="978" t="str">
        <f aca="false">IFERROR(VLOOKUP($V387,AD:AK,8,FALSE()),"")</f>
        <v/>
      </c>
      <c r="X388" s="978" t="str">
        <f aca="false">IFERROR(VLOOKUP($V388,AE:AL,8,FALSE()),"")</f>
        <v/>
      </c>
      <c r="Y388" s="978" t="str">
        <f aca="false">IFERROR(VLOOKUP($V388,AF:AM,8,FALSE()),"")</f>
        <v/>
      </c>
      <c r="Z388" s="978" t="str">
        <f aca="false">IFERROR(VLOOKUP($V388,AG:AN,8,FALSE()),"")</f>
        <v/>
      </c>
      <c r="AA388" s="978" t="str">
        <f aca="false">IFERROR(VLOOKUP($V388,AH:AO,8,FALSE()),"")</f>
        <v/>
      </c>
      <c r="AB388" s="978" t="str">
        <f aca="false">IFERROR(VLOOKUP($V388,AI:AP,8,FALSE()),"")</f>
        <v/>
      </c>
      <c r="AD388" s="1" t="str">
        <f aca="false">IF(AK388&lt;&gt;"",MAX(AD$3:AD387)+1,"")</f>
        <v/>
      </c>
      <c r="AE388" s="1" t="str">
        <f aca="false">IF(AL388&lt;&gt;"",MAX(AE$3:AE387)+1,"")</f>
        <v/>
      </c>
      <c r="AF388" s="1" t="str">
        <f aca="false">IF(AM388&lt;&gt;"",MAX(AF$3:AF387)+1,"")</f>
        <v/>
      </c>
      <c r="AG388" s="1" t="str">
        <f aca="false">IF(AN388&lt;&gt;"",MAX(AG$3:AG387)+1,"")</f>
        <v/>
      </c>
      <c r="AH388" s="1" t="str">
        <f aca="false">IF(AO388&lt;&gt;"",MAX(AH$3:AH387)+1,"")</f>
        <v/>
      </c>
      <c r="AI388" s="1" t="str">
        <f aca="false">IF(AP388&lt;&gt;"",MAX(AI$3:AI387)+1,"")</f>
        <v/>
      </c>
      <c r="AK388" s="1" t="str">
        <f aca="false">IF(C388="","",IF(COUNTIF($AK$3:AL387,C388)=0,C388,""))</f>
        <v/>
      </c>
      <c r="AL388" s="1" t="str">
        <f aca="false">IF(D388="","",IF($C388='Oneri di Urbanizzazione'!$E$49,IF(COUNTIF($AL$3:AL387,$D388)=0,$D388,""),""))</f>
        <v/>
      </c>
      <c r="AM388" s="1" t="str">
        <f aca="false">IF(E388="","",IF(AND($C388='Oneri di Urbanizzazione'!$E$49,$D388='Oneri di Urbanizzazione'!$E$51),IF(COUNTIF(AM$3:AM387,$E388)=0,$E388,""),""))</f>
        <v/>
      </c>
      <c r="AN388" s="1" t="str">
        <f aca="false">IF(F388="","",IF(AND($C388='Oneri di Urbanizzazione'!$E$49,$D388='Oneri di Urbanizzazione'!$E$51,$E388='Oneri di Urbanizzazione'!$E$53),IF(COUNTIF(AN$3:AN387,$F388)=0,$F388,""),""))</f>
        <v/>
      </c>
    </row>
    <row r="389" customFormat="false" ht="12.75" hidden="false" customHeight="false" outlineLevel="0" collapsed="false">
      <c r="V389" s="1" t="n">
        <f aca="false">+V388+1</f>
        <v>367</v>
      </c>
      <c r="W389" s="978" t="str">
        <f aca="false">IFERROR(VLOOKUP($V388,AD:AK,8,FALSE()),"")</f>
        <v/>
      </c>
      <c r="X389" s="978" t="str">
        <f aca="false">IFERROR(VLOOKUP($V389,AE:AL,8,FALSE()),"")</f>
        <v/>
      </c>
      <c r="Y389" s="978" t="str">
        <f aca="false">IFERROR(VLOOKUP($V389,AF:AM,8,FALSE()),"")</f>
        <v/>
      </c>
      <c r="Z389" s="978" t="str">
        <f aca="false">IFERROR(VLOOKUP($V389,AG:AN,8,FALSE()),"")</f>
        <v/>
      </c>
      <c r="AA389" s="978" t="str">
        <f aca="false">IFERROR(VLOOKUP($V389,AH:AO,8,FALSE()),"")</f>
        <v/>
      </c>
      <c r="AB389" s="978" t="str">
        <f aca="false">IFERROR(VLOOKUP($V389,AI:AP,8,FALSE()),"")</f>
        <v/>
      </c>
      <c r="AD389" s="1" t="str">
        <f aca="false">IF(AK389&lt;&gt;"",MAX(AD$3:AD388)+1,"")</f>
        <v/>
      </c>
      <c r="AE389" s="1" t="str">
        <f aca="false">IF(AL389&lt;&gt;"",MAX(AE$3:AE388)+1,"")</f>
        <v/>
      </c>
      <c r="AF389" s="1" t="str">
        <f aca="false">IF(AM389&lt;&gt;"",MAX(AF$3:AF388)+1,"")</f>
        <v/>
      </c>
      <c r="AG389" s="1" t="str">
        <f aca="false">IF(AN389&lt;&gt;"",MAX(AG$3:AG388)+1,"")</f>
        <v/>
      </c>
      <c r="AH389" s="1" t="str">
        <f aca="false">IF(AO389&lt;&gt;"",MAX(AH$3:AH388)+1,"")</f>
        <v/>
      </c>
      <c r="AI389" s="1" t="str">
        <f aca="false">IF(AP389&lt;&gt;"",MAX(AI$3:AI388)+1,"")</f>
        <v/>
      </c>
      <c r="AK389" s="1" t="str">
        <f aca="false">IF(C389="","",IF(COUNTIF($AK$3:AL388,C389)=0,C389,""))</f>
        <v/>
      </c>
      <c r="AL389" s="1" t="str">
        <f aca="false">IF(D389="","",IF($C389='Oneri di Urbanizzazione'!$E$49,IF(COUNTIF($AL$3:AL388,$D389)=0,$D389,""),""))</f>
        <v/>
      </c>
      <c r="AM389" s="1" t="str">
        <f aca="false">IF(E389="","",IF(AND($C389='Oneri di Urbanizzazione'!$E$49,$D389='Oneri di Urbanizzazione'!$E$51),IF(COUNTIF(AM$3:AM388,$E389)=0,$E389,""),""))</f>
        <v/>
      </c>
      <c r="AN389" s="1" t="str">
        <f aca="false">IF(F389="","",IF(AND($C389='Oneri di Urbanizzazione'!$E$49,$D389='Oneri di Urbanizzazione'!$E$51,$E389='Oneri di Urbanizzazione'!$E$53),IF(COUNTIF(AN$3:AN388,$F389)=0,$F389,""),""))</f>
        <v/>
      </c>
    </row>
    <row r="390" customFormat="false" ht="12.75" hidden="false" customHeight="false" outlineLevel="0" collapsed="false">
      <c r="V390" s="1" t="n">
        <f aca="false">+V389+1</f>
        <v>368</v>
      </c>
      <c r="W390" s="978" t="str">
        <f aca="false">IFERROR(VLOOKUP($V389,AD:AK,8,FALSE()),"")</f>
        <v/>
      </c>
      <c r="X390" s="978" t="str">
        <f aca="false">IFERROR(VLOOKUP($V390,AE:AL,8,FALSE()),"")</f>
        <v/>
      </c>
      <c r="Y390" s="978" t="str">
        <f aca="false">IFERROR(VLOOKUP($V390,AF:AM,8,FALSE()),"")</f>
        <v/>
      </c>
      <c r="Z390" s="978" t="str">
        <f aca="false">IFERROR(VLOOKUP($V390,AG:AN,8,FALSE()),"")</f>
        <v/>
      </c>
      <c r="AA390" s="978" t="str">
        <f aca="false">IFERROR(VLOOKUP($V390,AH:AO,8,FALSE()),"")</f>
        <v/>
      </c>
      <c r="AB390" s="978" t="str">
        <f aca="false">IFERROR(VLOOKUP($V390,AI:AP,8,FALSE()),"")</f>
        <v/>
      </c>
      <c r="AD390" s="1" t="str">
        <f aca="false">IF(AK390&lt;&gt;"",MAX(AD$3:AD389)+1,"")</f>
        <v/>
      </c>
      <c r="AE390" s="1" t="str">
        <f aca="false">IF(AL390&lt;&gt;"",MAX(AE$3:AE389)+1,"")</f>
        <v/>
      </c>
      <c r="AF390" s="1" t="str">
        <f aca="false">IF(AM390&lt;&gt;"",MAX(AF$3:AF389)+1,"")</f>
        <v/>
      </c>
      <c r="AG390" s="1" t="str">
        <f aca="false">IF(AN390&lt;&gt;"",MAX(AG$3:AG389)+1,"")</f>
        <v/>
      </c>
      <c r="AH390" s="1" t="str">
        <f aca="false">IF(AO390&lt;&gt;"",MAX(AH$3:AH389)+1,"")</f>
        <v/>
      </c>
      <c r="AI390" s="1" t="str">
        <f aca="false">IF(AP390&lt;&gt;"",MAX(AI$3:AI389)+1,"")</f>
        <v/>
      </c>
      <c r="AK390" s="1" t="str">
        <f aca="false">IF(C390="","",IF(COUNTIF($AK$3:AL389,C390)=0,C390,""))</f>
        <v/>
      </c>
      <c r="AL390" s="1" t="str">
        <f aca="false">IF(D390="","",IF($C390='Oneri di Urbanizzazione'!$E$49,IF(COUNTIF($AL$3:AL389,$D390)=0,$D390,""),""))</f>
        <v/>
      </c>
      <c r="AM390" s="1" t="str">
        <f aca="false">IF(E390="","",IF(AND($C390='Oneri di Urbanizzazione'!$E$49,$D390='Oneri di Urbanizzazione'!$E$51),IF(COUNTIF(AM$3:AM389,$E390)=0,$E390,""),""))</f>
        <v/>
      </c>
      <c r="AN390" s="1" t="str">
        <f aca="false">IF(F390="","",IF(AND($C390='Oneri di Urbanizzazione'!$E$49,$D390='Oneri di Urbanizzazione'!$E$51,$E390='Oneri di Urbanizzazione'!$E$53),IF(COUNTIF(AN$3:AN389,$F390)=0,$F390,""),""))</f>
        <v/>
      </c>
    </row>
    <row r="391" customFormat="false" ht="12.75" hidden="false" customHeight="false" outlineLevel="0" collapsed="false">
      <c r="V391" s="1" t="n">
        <f aca="false">+V390+1</f>
        <v>369</v>
      </c>
      <c r="W391" s="978" t="str">
        <f aca="false">IFERROR(VLOOKUP($V390,AD:AK,8,FALSE()),"")</f>
        <v/>
      </c>
      <c r="X391" s="978" t="str">
        <f aca="false">IFERROR(VLOOKUP($V391,AE:AL,8,FALSE()),"")</f>
        <v/>
      </c>
      <c r="Y391" s="978" t="str">
        <f aca="false">IFERROR(VLOOKUP($V391,AF:AM,8,FALSE()),"")</f>
        <v/>
      </c>
      <c r="Z391" s="978" t="str">
        <f aca="false">IFERROR(VLOOKUP($V391,AG:AN,8,FALSE()),"")</f>
        <v/>
      </c>
      <c r="AA391" s="978" t="str">
        <f aca="false">IFERROR(VLOOKUP($V391,AH:AO,8,FALSE()),"")</f>
        <v/>
      </c>
      <c r="AB391" s="978" t="str">
        <f aca="false">IFERROR(VLOOKUP($V391,AI:AP,8,FALSE()),"")</f>
        <v/>
      </c>
      <c r="AD391" s="1" t="str">
        <f aca="false">IF(AK391&lt;&gt;"",MAX(AD$3:AD390)+1,"")</f>
        <v/>
      </c>
      <c r="AE391" s="1" t="str">
        <f aca="false">IF(AL391&lt;&gt;"",MAX(AE$3:AE390)+1,"")</f>
        <v/>
      </c>
      <c r="AF391" s="1" t="str">
        <f aca="false">IF(AM391&lt;&gt;"",MAX(AF$3:AF390)+1,"")</f>
        <v/>
      </c>
      <c r="AG391" s="1" t="str">
        <f aca="false">IF(AN391&lt;&gt;"",MAX(AG$3:AG390)+1,"")</f>
        <v/>
      </c>
      <c r="AH391" s="1" t="str">
        <f aca="false">IF(AO391&lt;&gt;"",MAX(AH$3:AH390)+1,"")</f>
        <v/>
      </c>
      <c r="AI391" s="1" t="str">
        <f aca="false">IF(AP391&lt;&gt;"",MAX(AI$3:AI390)+1,"")</f>
        <v/>
      </c>
      <c r="AK391" s="1" t="str">
        <f aca="false">IF(C391="","",IF(COUNTIF($AK$3:AL390,C391)=0,C391,""))</f>
        <v/>
      </c>
      <c r="AL391" s="1" t="str">
        <f aca="false">IF(D391="","",IF($C391='Oneri di Urbanizzazione'!$E$49,IF(COUNTIF($AL$3:AL390,$D391)=0,$D391,""),""))</f>
        <v/>
      </c>
      <c r="AM391" s="1" t="str">
        <f aca="false">IF(E391="","",IF(AND($C391='Oneri di Urbanizzazione'!$E$49,$D391='Oneri di Urbanizzazione'!$E$51),IF(COUNTIF(AM$3:AM390,$E391)=0,$E391,""),""))</f>
        <v/>
      </c>
      <c r="AN391" s="1" t="str">
        <f aca="false">IF(F391="","",IF(AND($C391='Oneri di Urbanizzazione'!$E$49,$D391='Oneri di Urbanizzazione'!$E$51,$E391='Oneri di Urbanizzazione'!$E$53),IF(COUNTIF(AN$3:AN390,$F391)=0,$F391,""),""))</f>
        <v/>
      </c>
    </row>
    <row r="392" customFormat="false" ht="12.75" hidden="false" customHeight="false" outlineLevel="0" collapsed="false">
      <c r="V392" s="1" t="n">
        <f aca="false">+V391+1</f>
        <v>370</v>
      </c>
      <c r="W392" s="978" t="str">
        <f aca="false">IFERROR(VLOOKUP($V391,AD:AK,8,FALSE()),"")</f>
        <v/>
      </c>
      <c r="X392" s="978" t="str">
        <f aca="false">IFERROR(VLOOKUP($V392,AE:AL,8,FALSE()),"")</f>
        <v/>
      </c>
      <c r="Y392" s="978" t="str">
        <f aca="false">IFERROR(VLOOKUP($V392,AF:AM,8,FALSE()),"")</f>
        <v/>
      </c>
      <c r="Z392" s="978" t="str">
        <f aca="false">IFERROR(VLOOKUP($V392,AG:AN,8,FALSE()),"")</f>
        <v/>
      </c>
      <c r="AA392" s="978" t="str">
        <f aca="false">IFERROR(VLOOKUP($V392,AH:AO,8,FALSE()),"")</f>
        <v/>
      </c>
      <c r="AB392" s="978" t="str">
        <f aca="false">IFERROR(VLOOKUP($V392,AI:AP,8,FALSE()),"")</f>
        <v/>
      </c>
      <c r="AD392" s="1" t="str">
        <f aca="false">IF(AK392&lt;&gt;"",MAX(AD$3:AD391)+1,"")</f>
        <v/>
      </c>
      <c r="AE392" s="1" t="str">
        <f aca="false">IF(AL392&lt;&gt;"",MAX(AE$3:AE391)+1,"")</f>
        <v/>
      </c>
      <c r="AF392" s="1" t="str">
        <f aca="false">IF(AM392&lt;&gt;"",MAX(AF$3:AF391)+1,"")</f>
        <v/>
      </c>
      <c r="AG392" s="1" t="str">
        <f aca="false">IF(AN392&lt;&gt;"",MAX(AG$3:AG391)+1,"")</f>
        <v/>
      </c>
      <c r="AH392" s="1" t="str">
        <f aca="false">IF(AO392&lt;&gt;"",MAX(AH$3:AH391)+1,"")</f>
        <v/>
      </c>
      <c r="AI392" s="1" t="str">
        <f aca="false">IF(AP392&lt;&gt;"",MAX(AI$3:AI391)+1,"")</f>
        <v/>
      </c>
      <c r="AK392" s="1" t="str">
        <f aca="false">IF(C392="","",IF(COUNTIF($AK$3:AL391,C392)=0,C392,""))</f>
        <v/>
      </c>
      <c r="AL392" s="1" t="str">
        <f aca="false">IF(D392="","",IF($C392='Oneri di Urbanizzazione'!$E$49,IF(COUNTIF($AL$3:AL391,$D392)=0,$D392,""),""))</f>
        <v/>
      </c>
      <c r="AM392" s="1" t="str">
        <f aca="false">IF(E392="","",IF(AND($C392='Oneri di Urbanizzazione'!$E$49,$D392='Oneri di Urbanizzazione'!$E$51),IF(COUNTIF(AM$3:AM391,$E392)=0,$E392,""),""))</f>
        <v/>
      </c>
      <c r="AN392" s="1" t="str">
        <f aca="false">IF(F392="","",IF(AND($C392='Oneri di Urbanizzazione'!$E$49,$D392='Oneri di Urbanizzazione'!$E$51,$E392='Oneri di Urbanizzazione'!$E$53),IF(COUNTIF(AN$3:AN391,$F392)=0,$F392,""),""))</f>
        <v/>
      </c>
    </row>
    <row r="393" customFormat="false" ht="12.75" hidden="false" customHeight="false" outlineLevel="0" collapsed="false">
      <c r="V393" s="1" t="n">
        <f aca="false">+V392+1</f>
        <v>371</v>
      </c>
      <c r="W393" s="978" t="str">
        <f aca="false">IFERROR(VLOOKUP($V392,AD:AK,8,FALSE()),"")</f>
        <v/>
      </c>
      <c r="X393" s="978" t="str">
        <f aca="false">IFERROR(VLOOKUP($V393,AE:AL,8,FALSE()),"")</f>
        <v/>
      </c>
      <c r="Y393" s="978" t="str">
        <f aca="false">IFERROR(VLOOKUP($V393,AF:AM,8,FALSE()),"")</f>
        <v/>
      </c>
      <c r="Z393" s="978" t="str">
        <f aca="false">IFERROR(VLOOKUP($V393,AG:AN,8,FALSE()),"")</f>
        <v/>
      </c>
      <c r="AA393" s="978" t="str">
        <f aca="false">IFERROR(VLOOKUP($V393,AH:AO,8,FALSE()),"")</f>
        <v/>
      </c>
      <c r="AB393" s="978" t="str">
        <f aca="false">IFERROR(VLOOKUP($V393,AI:AP,8,FALSE()),"")</f>
        <v/>
      </c>
      <c r="AD393" s="1" t="str">
        <f aca="false">IF(AK393&lt;&gt;"",MAX(AD$3:AD392)+1,"")</f>
        <v/>
      </c>
      <c r="AE393" s="1" t="str">
        <f aca="false">IF(AL393&lt;&gt;"",MAX(AE$3:AE392)+1,"")</f>
        <v/>
      </c>
      <c r="AF393" s="1" t="str">
        <f aca="false">IF(AM393&lt;&gt;"",MAX(AF$3:AF392)+1,"")</f>
        <v/>
      </c>
      <c r="AG393" s="1" t="str">
        <f aca="false">IF(AN393&lt;&gt;"",MAX(AG$3:AG392)+1,"")</f>
        <v/>
      </c>
      <c r="AH393" s="1" t="str">
        <f aca="false">IF(AO393&lt;&gt;"",MAX(AH$3:AH392)+1,"")</f>
        <v/>
      </c>
      <c r="AI393" s="1" t="str">
        <f aca="false">IF(AP393&lt;&gt;"",MAX(AI$3:AI392)+1,"")</f>
        <v/>
      </c>
      <c r="AK393" s="1" t="str">
        <f aca="false">IF(C393="","",IF(COUNTIF($AK$3:AL392,C393)=0,C393,""))</f>
        <v/>
      </c>
      <c r="AL393" s="1" t="str">
        <f aca="false">IF(D393="","",IF($C393='Oneri di Urbanizzazione'!$E$49,IF(COUNTIF($AL$3:AL392,$D393)=0,$D393,""),""))</f>
        <v/>
      </c>
      <c r="AM393" s="1" t="str">
        <f aca="false">IF(E393="","",IF(AND($C393='Oneri di Urbanizzazione'!$E$49,$D393='Oneri di Urbanizzazione'!$E$51),IF(COUNTIF(AM$3:AM392,$E393)=0,$E393,""),""))</f>
        <v/>
      </c>
      <c r="AN393" s="1" t="str">
        <f aca="false">IF(F393="","",IF(AND($C393='Oneri di Urbanizzazione'!$E$49,$D393='Oneri di Urbanizzazione'!$E$51,$E393='Oneri di Urbanizzazione'!$E$53),IF(COUNTIF(AN$3:AN392,$F393)=0,$F393,""),""))</f>
        <v/>
      </c>
    </row>
    <row r="394" customFormat="false" ht="12.75" hidden="false" customHeight="false" outlineLevel="0" collapsed="false">
      <c r="V394" s="1" t="n">
        <f aca="false">+V393+1</f>
        <v>372</v>
      </c>
      <c r="W394" s="978" t="str">
        <f aca="false">IFERROR(VLOOKUP($V393,AD:AK,8,FALSE()),"")</f>
        <v/>
      </c>
      <c r="X394" s="978" t="str">
        <f aca="false">IFERROR(VLOOKUP($V394,AE:AL,8,FALSE()),"")</f>
        <v/>
      </c>
      <c r="Y394" s="978" t="str">
        <f aca="false">IFERROR(VLOOKUP($V394,AF:AM,8,FALSE()),"")</f>
        <v/>
      </c>
      <c r="Z394" s="978" t="str">
        <f aca="false">IFERROR(VLOOKUP($V394,AG:AN,8,FALSE()),"")</f>
        <v/>
      </c>
      <c r="AA394" s="978" t="str">
        <f aca="false">IFERROR(VLOOKUP($V394,AH:AO,8,FALSE()),"")</f>
        <v/>
      </c>
      <c r="AB394" s="978" t="str">
        <f aca="false">IFERROR(VLOOKUP($V394,AI:AP,8,FALSE()),"")</f>
        <v/>
      </c>
      <c r="AD394" s="1" t="str">
        <f aca="false">IF(AK394&lt;&gt;"",MAX(AD$3:AD393)+1,"")</f>
        <v/>
      </c>
      <c r="AE394" s="1" t="str">
        <f aca="false">IF(AL394&lt;&gt;"",MAX(AE$3:AE393)+1,"")</f>
        <v/>
      </c>
      <c r="AF394" s="1" t="str">
        <f aca="false">IF(AM394&lt;&gt;"",MAX(AF$3:AF393)+1,"")</f>
        <v/>
      </c>
      <c r="AG394" s="1" t="str">
        <f aca="false">IF(AN394&lt;&gt;"",MAX(AG$3:AG393)+1,"")</f>
        <v/>
      </c>
      <c r="AH394" s="1" t="str">
        <f aca="false">IF(AO394&lt;&gt;"",MAX(AH$3:AH393)+1,"")</f>
        <v/>
      </c>
      <c r="AI394" s="1" t="str">
        <f aca="false">IF(AP394&lt;&gt;"",MAX(AI$3:AI393)+1,"")</f>
        <v/>
      </c>
      <c r="AK394" s="1" t="str">
        <f aca="false">IF(C394="","",IF(COUNTIF($AK$3:AL393,C394)=0,C394,""))</f>
        <v/>
      </c>
      <c r="AL394" s="1" t="str">
        <f aca="false">IF(D394="","",IF($C394='Oneri di Urbanizzazione'!$E$49,IF(COUNTIF($AL$3:AL393,$D394)=0,$D394,""),""))</f>
        <v/>
      </c>
      <c r="AM394" s="1" t="str">
        <f aca="false">IF(E394="","",IF(AND($C394='Oneri di Urbanizzazione'!$E$49,$D394='Oneri di Urbanizzazione'!$E$51),IF(COUNTIF(AM$3:AM393,$E394)=0,$E394,""),""))</f>
        <v/>
      </c>
      <c r="AN394" s="1" t="str">
        <f aca="false">IF(F394="","",IF(AND($C394='Oneri di Urbanizzazione'!$E$49,$D394='Oneri di Urbanizzazione'!$E$51,$E394='Oneri di Urbanizzazione'!$E$53),IF(COUNTIF(AN$3:AN393,$F394)=0,$F394,""),""))</f>
        <v/>
      </c>
    </row>
    <row r="395" customFormat="false" ht="12.75" hidden="false" customHeight="false" outlineLevel="0" collapsed="false">
      <c r="V395" s="1" t="n">
        <f aca="false">+V394+1</f>
        <v>373</v>
      </c>
      <c r="W395" s="978" t="str">
        <f aca="false">IFERROR(VLOOKUP($V394,AD:AK,8,FALSE()),"")</f>
        <v/>
      </c>
      <c r="X395" s="978" t="str">
        <f aca="false">IFERROR(VLOOKUP($V395,AE:AL,8,FALSE()),"")</f>
        <v/>
      </c>
      <c r="Y395" s="978" t="str">
        <f aca="false">IFERROR(VLOOKUP($V395,AF:AM,8,FALSE()),"")</f>
        <v/>
      </c>
      <c r="Z395" s="978" t="str">
        <f aca="false">IFERROR(VLOOKUP($V395,AG:AN,8,FALSE()),"")</f>
        <v/>
      </c>
      <c r="AA395" s="978" t="str">
        <f aca="false">IFERROR(VLOOKUP($V395,AH:AO,8,FALSE()),"")</f>
        <v/>
      </c>
      <c r="AB395" s="978" t="str">
        <f aca="false">IFERROR(VLOOKUP($V395,AI:AP,8,FALSE()),"")</f>
        <v/>
      </c>
      <c r="AD395" s="1" t="str">
        <f aca="false">IF(AK395&lt;&gt;"",MAX(AD$3:AD394)+1,"")</f>
        <v/>
      </c>
      <c r="AE395" s="1" t="str">
        <f aca="false">IF(AL395&lt;&gt;"",MAX(AE$3:AE394)+1,"")</f>
        <v/>
      </c>
      <c r="AF395" s="1" t="str">
        <f aca="false">IF(AM395&lt;&gt;"",MAX(AF$3:AF394)+1,"")</f>
        <v/>
      </c>
      <c r="AG395" s="1" t="str">
        <f aca="false">IF(AN395&lt;&gt;"",MAX(AG$3:AG394)+1,"")</f>
        <v/>
      </c>
      <c r="AH395" s="1" t="str">
        <f aca="false">IF(AO395&lt;&gt;"",MAX(AH$3:AH394)+1,"")</f>
        <v/>
      </c>
      <c r="AI395" s="1" t="str">
        <f aca="false">IF(AP395&lt;&gt;"",MAX(AI$3:AI394)+1,"")</f>
        <v/>
      </c>
      <c r="AK395" s="1" t="str">
        <f aca="false">IF(C395="","",IF(COUNTIF($AK$3:AL394,C395)=0,C395,""))</f>
        <v/>
      </c>
      <c r="AL395" s="1" t="str">
        <f aca="false">IF(D395="","",IF($C395='Oneri di Urbanizzazione'!$E$49,IF(COUNTIF($AL$3:AL394,$D395)=0,$D395,""),""))</f>
        <v/>
      </c>
      <c r="AM395" s="1" t="str">
        <f aca="false">IF(E395="","",IF(AND($C395='Oneri di Urbanizzazione'!$E$49,$D395='Oneri di Urbanizzazione'!$E$51),IF(COUNTIF(AM$3:AM394,$E395)=0,$E395,""),""))</f>
        <v/>
      </c>
      <c r="AN395" s="1" t="str">
        <f aca="false">IF(F395="","",IF(AND($C395='Oneri di Urbanizzazione'!$E$49,$D395='Oneri di Urbanizzazione'!$E$51,$E395='Oneri di Urbanizzazione'!$E$53),IF(COUNTIF(AN$3:AN394,$F395)=0,$F395,""),""))</f>
        <v/>
      </c>
    </row>
    <row r="396" customFormat="false" ht="12.75" hidden="false" customHeight="false" outlineLevel="0" collapsed="false">
      <c r="V396" s="1" t="n">
        <f aca="false">+V395+1</f>
        <v>374</v>
      </c>
      <c r="W396" s="978" t="str">
        <f aca="false">IFERROR(VLOOKUP($V395,AD:AK,8,FALSE()),"")</f>
        <v/>
      </c>
      <c r="X396" s="978" t="str">
        <f aca="false">IFERROR(VLOOKUP($V396,AE:AL,8,FALSE()),"")</f>
        <v/>
      </c>
      <c r="Y396" s="978" t="str">
        <f aca="false">IFERROR(VLOOKUP($V396,AF:AM,8,FALSE()),"")</f>
        <v/>
      </c>
      <c r="Z396" s="978" t="str">
        <f aca="false">IFERROR(VLOOKUP($V396,AG:AN,8,FALSE()),"")</f>
        <v/>
      </c>
      <c r="AA396" s="978" t="str">
        <f aca="false">IFERROR(VLOOKUP($V396,AH:AO,8,FALSE()),"")</f>
        <v/>
      </c>
      <c r="AB396" s="978" t="str">
        <f aca="false">IFERROR(VLOOKUP($V396,AI:AP,8,FALSE()),"")</f>
        <v/>
      </c>
      <c r="AD396" s="1" t="str">
        <f aca="false">IF(AK396&lt;&gt;"",MAX(AD$3:AD395)+1,"")</f>
        <v/>
      </c>
      <c r="AE396" s="1" t="str">
        <f aca="false">IF(AL396&lt;&gt;"",MAX(AE$3:AE395)+1,"")</f>
        <v/>
      </c>
      <c r="AF396" s="1" t="str">
        <f aca="false">IF(AM396&lt;&gt;"",MAX(AF$3:AF395)+1,"")</f>
        <v/>
      </c>
      <c r="AG396" s="1" t="str">
        <f aca="false">IF(AN396&lt;&gt;"",MAX(AG$3:AG395)+1,"")</f>
        <v/>
      </c>
      <c r="AH396" s="1" t="str">
        <f aca="false">IF(AO396&lt;&gt;"",MAX(AH$3:AH395)+1,"")</f>
        <v/>
      </c>
      <c r="AI396" s="1" t="str">
        <f aca="false">IF(AP396&lt;&gt;"",MAX(AI$3:AI395)+1,"")</f>
        <v/>
      </c>
      <c r="AK396" s="1" t="str">
        <f aca="false">IF(C396="","",IF(COUNTIF($AK$3:AL395,C396)=0,C396,""))</f>
        <v/>
      </c>
      <c r="AL396" s="1" t="str">
        <f aca="false">IF(D396="","",IF($C396='Oneri di Urbanizzazione'!$E$49,IF(COUNTIF($AL$3:AL395,$D396)=0,$D396,""),""))</f>
        <v/>
      </c>
      <c r="AM396" s="1" t="str">
        <f aca="false">IF(E396="","",IF(AND($C396='Oneri di Urbanizzazione'!$E$49,$D396='Oneri di Urbanizzazione'!$E$51),IF(COUNTIF(AM$3:AM395,$E396)=0,$E396,""),""))</f>
        <v/>
      </c>
      <c r="AN396" s="1" t="str">
        <f aca="false">IF(F396="","",IF(AND($C396='Oneri di Urbanizzazione'!$E$49,$D396='Oneri di Urbanizzazione'!$E$51,$E396='Oneri di Urbanizzazione'!$E$53),IF(COUNTIF(AN$3:AN395,$F396)=0,$F396,""),""))</f>
        <v/>
      </c>
    </row>
    <row r="397" customFormat="false" ht="12.75" hidden="false" customHeight="false" outlineLevel="0" collapsed="false">
      <c r="V397" s="1" t="n">
        <f aca="false">+V396+1</f>
        <v>375</v>
      </c>
      <c r="W397" s="978" t="str">
        <f aca="false">IFERROR(VLOOKUP($V396,AD:AK,8,FALSE()),"")</f>
        <v/>
      </c>
      <c r="X397" s="978" t="str">
        <f aca="false">IFERROR(VLOOKUP($V397,AE:AL,8,FALSE()),"")</f>
        <v/>
      </c>
      <c r="Y397" s="978" t="str">
        <f aca="false">IFERROR(VLOOKUP($V397,AF:AM,8,FALSE()),"")</f>
        <v/>
      </c>
      <c r="Z397" s="978" t="str">
        <f aca="false">IFERROR(VLOOKUP($V397,AG:AN,8,FALSE()),"")</f>
        <v/>
      </c>
      <c r="AA397" s="978" t="str">
        <f aca="false">IFERROR(VLOOKUP($V397,AH:AO,8,FALSE()),"")</f>
        <v/>
      </c>
      <c r="AB397" s="978" t="str">
        <f aca="false">IFERROR(VLOOKUP($V397,AI:AP,8,FALSE()),"")</f>
        <v/>
      </c>
      <c r="AD397" s="1" t="str">
        <f aca="false">IF(AK397&lt;&gt;"",MAX(AD$3:AD396)+1,"")</f>
        <v/>
      </c>
      <c r="AE397" s="1" t="str">
        <f aca="false">IF(AL397&lt;&gt;"",MAX(AE$3:AE396)+1,"")</f>
        <v/>
      </c>
      <c r="AF397" s="1" t="str">
        <f aca="false">IF(AM397&lt;&gt;"",MAX(AF$3:AF396)+1,"")</f>
        <v/>
      </c>
      <c r="AG397" s="1" t="str">
        <f aca="false">IF(AN397&lt;&gt;"",MAX(AG$3:AG396)+1,"")</f>
        <v/>
      </c>
      <c r="AH397" s="1" t="str">
        <f aca="false">IF(AO397&lt;&gt;"",MAX(AH$3:AH396)+1,"")</f>
        <v/>
      </c>
      <c r="AI397" s="1" t="str">
        <f aca="false">IF(AP397&lt;&gt;"",MAX(AI$3:AI396)+1,"")</f>
        <v/>
      </c>
      <c r="AK397" s="1" t="str">
        <f aca="false">IF(C397="","",IF(COUNTIF($AK$3:AL396,C397)=0,C397,""))</f>
        <v/>
      </c>
      <c r="AL397" s="1" t="str">
        <f aca="false">IF(D397="","",IF($C397='Oneri di Urbanizzazione'!$E$49,IF(COUNTIF($AL$3:AL396,$D397)=0,$D397,""),""))</f>
        <v/>
      </c>
      <c r="AM397" s="1" t="str">
        <f aca="false">IF(E397="","",IF(AND($C397='Oneri di Urbanizzazione'!$E$49,$D397='Oneri di Urbanizzazione'!$E$51),IF(COUNTIF(AM$3:AM396,$E397)=0,$E397,""),""))</f>
        <v/>
      </c>
      <c r="AN397" s="1" t="str">
        <f aca="false">IF(F397="","",IF(AND($C397='Oneri di Urbanizzazione'!$E$49,$D397='Oneri di Urbanizzazione'!$E$51,$E397='Oneri di Urbanizzazione'!$E$53),IF(COUNTIF(AN$3:AN396,$F397)=0,$F397,""),""))</f>
        <v/>
      </c>
    </row>
    <row r="398" customFormat="false" ht="12.75" hidden="false" customHeight="false" outlineLevel="0" collapsed="false">
      <c r="V398" s="1" t="n">
        <f aca="false">+V397+1</f>
        <v>376</v>
      </c>
      <c r="W398" s="978" t="str">
        <f aca="false">IFERROR(VLOOKUP($V397,AD:AK,8,FALSE()),"")</f>
        <v/>
      </c>
      <c r="X398" s="978" t="str">
        <f aca="false">IFERROR(VLOOKUP($V398,AE:AL,8,FALSE()),"")</f>
        <v/>
      </c>
      <c r="Y398" s="978" t="str">
        <f aca="false">IFERROR(VLOOKUP($V398,AF:AM,8,FALSE()),"")</f>
        <v/>
      </c>
      <c r="Z398" s="978" t="str">
        <f aca="false">IFERROR(VLOOKUP($V398,AG:AN,8,FALSE()),"")</f>
        <v/>
      </c>
      <c r="AA398" s="978" t="str">
        <f aca="false">IFERROR(VLOOKUP($V398,AH:AO,8,FALSE()),"")</f>
        <v/>
      </c>
      <c r="AB398" s="978" t="str">
        <f aca="false">IFERROR(VLOOKUP($V398,AI:AP,8,FALSE()),"")</f>
        <v/>
      </c>
      <c r="AD398" s="1" t="str">
        <f aca="false">IF(AK398&lt;&gt;"",MAX(AD$3:AD397)+1,"")</f>
        <v/>
      </c>
      <c r="AE398" s="1" t="str">
        <f aca="false">IF(AL398&lt;&gt;"",MAX(AE$3:AE397)+1,"")</f>
        <v/>
      </c>
      <c r="AF398" s="1" t="str">
        <f aca="false">IF(AM398&lt;&gt;"",MAX(AF$3:AF397)+1,"")</f>
        <v/>
      </c>
      <c r="AG398" s="1" t="str">
        <f aca="false">IF(AN398&lt;&gt;"",MAX(AG$3:AG397)+1,"")</f>
        <v/>
      </c>
      <c r="AH398" s="1" t="str">
        <f aca="false">IF(AO398&lt;&gt;"",MAX(AH$3:AH397)+1,"")</f>
        <v/>
      </c>
      <c r="AI398" s="1" t="str">
        <f aca="false">IF(AP398&lt;&gt;"",MAX(AI$3:AI397)+1,"")</f>
        <v/>
      </c>
      <c r="AK398" s="1" t="str">
        <f aca="false">IF(C398="","",IF(COUNTIF($AK$3:AL397,C398)=0,C398,""))</f>
        <v/>
      </c>
      <c r="AL398" s="1" t="str">
        <f aca="false">IF(D398="","",IF($C398='Oneri di Urbanizzazione'!$E$49,IF(COUNTIF($AL$3:AL397,$D398)=0,$D398,""),""))</f>
        <v/>
      </c>
      <c r="AM398" s="1" t="str">
        <f aca="false">IF(E398="","",IF(AND($C398='Oneri di Urbanizzazione'!$E$49,$D398='Oneri di Urbanizzazione'!$E$51),IF(COUNTIF(AM$3:AM397,$E398)=0,$E398,""),""))</f>
        <v/>
      </c>
      <c r="AN398" s="1" t="str">
        <f aca="false">IF(F398="","",IF(AND($C398='Oneri di Urbanizzazione'!$E$49,$D398='Oneri di Urbanizzazione'!$E$51,$E398='Oneri di Urbanizzazione'!$E$53),IF(COUNTIF(AN$3:AN397,$F398)=0,$F398,""),""))</f>
        <v/>
      </c>
    </row>
    <row r="399" customFormat="false" ht="12.75" hidden="false" customHeight="false" outlineLevel="0" collapsed="false">
      <c r="V399" s="1" t="n">
        <f aca="false">+V398+1</f>
        <v>377</v>
      </c>
      <c r="W399" s="978" t="str">
        <f aca="false">IFERROR(VLOOKUP($V398,AD:AK,8,FALSE()),"")</f>
        <v/>
      </c>
      <c r="X399" s="978" t="str">
        <f aca="false">IFERROR(VLOOKUP($V399,AE:AL,8,FALSE()),"")</f>
        <v/>
      </c>
      <c r="Y399" s="978" t="str">
        <f aca="false">IFERROR(VLOOKUP($V399,AF:AM,8,FALSE()),"")</f>
        <v/>
      </c>
      <c r="Z399" s="978" t="str">
        <f aca="false">IFERROR(VLOOKUP($V399,AG:AN,8,FALSE()),"")</f>
        <v/>
      </c>
      <c r="AA399" s="978" t="str">
        <f aca="false">IFERROR(VLOOKUP($V399,AH:AO,8,FALSE()),"")</f>
        <v/>
      </c>
      <c r="AB399" s="978" t="str">
        <f aca="false">IFERROR(VLOOKUP($V399,AI:AP,8,FALSE()),"")</f>
        <v/>
      </c>
      <c r="AD399" s="1" t="str">
        <f aca="false">IF(AK399&lt;&gt;"",MAX(AD$3:AD398)+1,"")</f>
        <v/>
      </c>
      <c r="AE399" s="1" t="str">
        <f aca="false">IF(AL399&lt;&gt;"",MAX(AE$3:AE398)+1,"")</f>
        <v/>
      </c>
      <c r="AF399" s="1" t="str">
        <f aca="false">IF(AM399&lt;&gt;"",MAX(AF$3:AF398)+1,"")</f>
        <v/>
      </c>
      <c r="AG399" s="1" t="str">
        <f aca="false">IF(AN399&lt;&gt;"",MAX(AG$3:AG398)+1,"")</f>
        <v/>
      </c>
      <c r="AH399" s="1" t="str">
        <f aca="false">IF(AO399&lt;&gt;"",MAX(AH$3:AH398)+1,"")</f>
        <v/>
      </c>
      <c r="AI399" s="1" t="str">
        <f aca="false">IF(AP399&lt;&gt;"",MAX(AI$3:AI398)+1,"")</f>
        <v/>
      </c>
      <c r="AK399" s="1" t="str">
        <f aca="false">IF(C399="","",IF(COUNTIF($AK$3:AL398,C399)=0,C399,""))</f>
        <v/>
      </c>
      <c r="AL399" s="1" t="str">
        <f aca="false">IF(D399="","",IF($C399='Oneri di Urbanizzazione'!$E$49,IF(COUNTIF($AL$3:AL398,$D399)=0,$D399,""),""))</f>
        <v/>
      </c>
      <c r="AM399" s="1" t="str">
        <f aca="false">IF(E399="","",IF(AND($C399='Oneri di Urbanizzazione'!$E$49,$D399='Oneri di Urbanizzazione'!$E$51),IF(COUNTIF(AM$3:AM398,$E399)=0,$E399,""),""))</f>
        <v/>
      </c>
      <c r="AN399" s="1" t="str">
        <f aca="false">IF(F399="","",IF(AND($C399='Oneri di Urbanizzazione'!$E$49,$D399='Oneri di Urbanizzazione'!$E$51,$E399='Oneri di Urbanizzazione'!$E$53),IF(COUNTIF(AN$3:AN398,$F399)=0,$F399,""),""))</f>
        <v/>
      </c>
    </row>
    <row r="400" customFormat="false" ht="12.75" hidden="false" customHeight="false" outlineLevel="0" collapsed="false">
      <c r="V400" s="1" t="n">
        <f aca="false">+V399+1</f>
        <v>378</v>
      </c>
      <c r="W400" s="978" t="str">
        <f aca="false">IFERROR(VLOOKUP($V399,AD:AK,8,FALSE()),"")</f>
        <v/>
      </c>
      <c r="X400" s="978" t="str">
        <f aca="false">IFERROR(VLOOKUP($V400,AE:AL,8,FALSE()),"")</f>
        <v/>
      </c>
      <c r="Y400" s="978" t="str">
        <f aca="false">IFERROR(VLOOKUP($V400,AF:AM,8,FALSE()),"")</f>
        <v/>
      </c>
      <c r="Z400" s="978" t="str">
        <f aca="false">IFERROR(VLOOKUP($V400,AG:AN,8,FALSE()),"")</f>
        <v/>
      </c>
      <c r="AA400" s="978" t="str">
        <f aca="false">IFERROR(VLOOKUP($V400,AH:AO,8,FALSE()),"")</f>
        <v/>
      </c>
      <c r="AB400" s="978" t="str">
        <f aca="false">IFERROR(VLOOKUP($V400,AI:AP,8,FALSE()),"")</f>
        <v/>
      </c>
      <c r="AD400" s="1" t="str">
        <f aca="false">IF(AK400&lt;&gt;"",MAX(AD$3:AD399)+1,"")</f>
        <v/>
      </c>
      <c r="AE400" s="1" t="str">
        <f aca="false">IF(AL400&lt;&gt;"",MAX(AE$3:AE399)+1,"")</f>
        <v/>
      </c>
      <c r="AF400" s="1" t="str">
        <f aca="false">IF(AM400&lt;&gt;"",MAX(AF$3:AF399)+1,"")</f>
        <v/>
      </c>
      <c r="AG400" s="1" t="str">
        <f aca="false">IF(AN400&lt;&gt;"",MAX(AG$3:AG399)+1,"")</f>
        <v/>
      </c>
      <c r="AH400" s="1" t="str">
        <f aca="false">IF(AO400&lt;&gt;"",MAX(AH$3:AH399)+1,"")</f>
        <v/>
      </c>
      <c r="AI400" s="1" t="str">
        <f aca="false">IF(AP400&lt;&gt;"",MAX(AI$3:AI399)+1,"")</f>
        <v/>
      </c>
      <c r="AK400" s="1" t="str">
        <f aca="false">IF(C400="","",IF(COUNTIF($AK$3:AL399,C400)=0,C400,""))</f>
        <v/>
      </c>
      <c r="AL400" s="1" t="str">
        <f aca="false">IF(D400="","",IF($C400='Oneri di Urbanizzazione'!$E$49,IF(COUNTIF($AL$3:AL399,$D400)=0,$D400,""),""))</f>
        <v/>
      </c>
      <c r="AM400" s="1" t="str">
        <f aca="false">IF(E400="","",IF(AND($C400='Oneri di Urbanizzazione'!$E$49,$D400='Oneri di Urbanizzazione'!$E$51),IF(COUNTIF(AM$3:AM399,$E400)=0,$E400,""),""))</f>
        <v/>
      </c>
      <c r="AN400" s="1" t="str">
        <f aca="false">IF(F400="","",IF(AND($C400='Oneri di Urbanizzazione'!$E$49,$D400='Oneri di Urbanizzazione'!$E$51,$E400='Oneri di Urbanizzazione'!$E$53),IF(COUNTIF(AN$3:AN399,$F400)=0,$F400,""),""))</f>
        <v/>
      </c>
    </row>
    <row r="401" customFormat="false" ht="12.75" hidden="false" customHeight="false" outlineLevel="0" collapsed="false">
      <c r="V401" s="1" t="n">
        <f aca="false">+V400+1</f>
        <v>379</v>
      </c>
      <c r="W401" s="978" t="str">
        <f aca="false">IFERROR(VLOOKUP($V400,AD:AK,8,FALSE()),"")</f>
        <v/>
      </c>
      <c r="X401" s="978" t="str">
        <f aca="false">IFERROR(VLOOKUP($V401,AE:AL,8,FALSE()),"")</f>
        <v/>
      </c>
      <c r="Y401" s="978" t="str">
        <f aca="false">IFERROR(VLOOKUP($V401,AF:AM,8,FALSE()),"")</f>
        <v/>
      </c>
      <c r="Z401" s="978" t="str">
        <f aca="false">IFERROR(VLOOKUP($V401,AG:AN,8,FALSE()),"")</f>
        <v/>
      </c>
      <c r="AA401" s="978" t="str">
        <f aca="false">IFERROR(VLOOKUP($V401,AH:AO,8,FALSE()),"")</f>
        <v/>
      </c>
      <c r="AB401" s="978" t="str">
        <f aca="false">IFERROR(VLOOKUP($V401,AI:AP,8,FALSE()),"")</f>
        <v/>
      </c>
      <c r="AD401" s="1" t="str">
        <f aca="false">IF(AK401&lt;&gt;"",MAX(AD$3:AD400)+1,"")</f>
        <v/>
      </c>
      <c r="AE401" s="1" t="str">
        <f aca="false">IF(AL401&lt;&gt;"",MAX(AE$3:AE400)+1,"")</f>
        <v/>
      </c>
      <c r="AF401" s="1" t="str">
        <f aca="false">IF(AM401&lt;&gt;"",MAX(AF$3:AF400)+1,"")</f>
        <v/>
      </c>
      <c r="AG401" s="1" t="str">
        <f aca="false">IF(AN401&lt;&gt;"",MAX(AG$3:AG400)+1,"")</f>
        <v/>
      </c>
      <c r="AH401" s="1" t="str">
        <f aca="false">IF(AO401&lt;&gt;"",MAX(AH$3:AH400)+1,"")</f>
        <v/>
      </c>
      <c r="AI401" s="1" t="str">
        <f aca="false">IF(AP401&lt;&gt;"",MAX(AI$3:AI400)+1,"")</f>
        <v/>
      </c>
      <c r="AK401" s="1" t="str">
        <f aca="false">IF(C401="","",IF(COUNTIF($AK$3:AL400,C401)=0,C401,""))</f>
        <v/>
      </c>
      <c r="AL401" s="1" t="str">
        <f aca="false">IF(D401="","",IF($C401='Oneri di Urbanizzazione'!$E$49,IF(COUNTIF($AL$3:AL400,$D401)=0,$D401,""),""))</f>
        <v/>
      </c>
      <c r="AM401" s="1" t="str">
        <f aca="false">IF(E401="","",IF(AND($C401='Oneri di Urbanizzazione'!$E$49,$D401='Oneri di Urbanizzazione'!$E$51),IF(COUNTIF(AM$3:AM400,$E401)=0,$E401,""),""))</f>
        <v/>
      </c>
      <c r="AN401" s="1" t="str">
        <f aca="false">IF(F401="","",IF(AND($C401='Oneri di Urbanizzazione'!$E$49,$D401='Oneri di Urbanizzazione'!$E$51,$E401='Oneri di Urbanizzazione'!$E$53),IF(COUNTIF(AN$3:AN400,$F401)=0,$F401,""),""))</f>
        <v/>
      </c>
    </row>
    <row r="402" customFormat="false" ht="12.75" hidden="false" customHeight="false" outlineLevel="0" collapsed="false">
      <c r="V402" s="1" t="n">
        <f aca="false">+V401+1</f>
        <v>380</v>
      </c>
      <c r="W402" s="978" t="str">
        <f aca="false">IFERROR(VLOOKUP($V401,AD:AK,8,FALSE()),"")</f>
        <v/>
      </c>
      <c r="X402" s="978" t="str">
        <f aca="false">IFERROR(VLOOKUP($V402,AE:AL,8,FALSE()),"")</f>
        <v/>
      </c>
      <c r="Y402" s="978" t="str">
        <f aca="false">IFERROR(VLOOKUP($V402,AF:AM,8,FALSE()),"")</f>
        <v/>
      </c>
      <c r="Z402" s="978" t="str">
        <f aca="false">IFERROR(VLOOKUP($V402,AG:AN,8,FALSE()),"")</f>
        <v/>
      </c>
      <c r="AA402" s="978" t="str">
        <f aca="false">IFERROR(VLOOKUP($V402,AH:AO,8,FALSE()),"")</f>
        <v/>
      </c>
      <c r="AB402" s="978" t="str">
        <f aca="false">IFERROR(VLOOKUP($V402,AI:AP,8,FALSE()),"")</f>
        <v/>
      </c>
      <c r="AD402" s="1" t="str">
        <f aca="false">IF(AK402&lt;&gt;"",MAX(AD$3:AD401)+1,"")</f>
        <v/>
      </c>
      <c r="AE402" s="1" t="str">
        <f aca="false">IF(AL402&lt;&gt;"",MAX(AE$3:AE401)+1,"")</f>
        <v/>
      </c>
      <c r="AF402" s="1" t="str">
        <f aca="false">IF(AM402&lt;&gt;"",MAX(AF$3:AF401)+1,"")</f>
        <v/>
      </c>
      <c r="AG402" s="1" t="str">
        <f aca="false">IF(AN402&lt;&gt;"",MAX(AG$3:AG401)+1,"")</f>
        <v/>
      </c>
      <c r="AH402" s="1" t="str">
        <f aca="false">IF(AO402&lt;&gt;"",MAX(AH$3:AH401)+1,"")</f>
        <v/>
      </c>
      <c r="AI402" s="1" t="str">
        <f aca="false">IF(AP402&lt;&gt;"",MAX(AI$3:AI401)+1,"")</f>
        <v/>
      </c>
      <c r="AK402" s="1" t="str">
        <f aca="false">IF(C402="","",IF(COUNTIF($AK$3:AL401,C402)=0,C402,""))</f>
        <v/>
      </c>
      <c r="AL402" s="1" t="str">
        <f aca="false">IF(D402="","",IF($C402='Oneri di Urbanizzazione'!$E$49,IF(COUNTIF($AL$3:AL401,$D402)=0,$D402,""),""))</f>
        <v/>
      </c>
      <c r="AM402" s="1" t="str">
        <f aca="false">IF(E402="","",IF(AND($C402='Oneri di Urbanizzazione'!$E$49,$D402='Oneri di Urbanizzazione'!$E$51),IF(COUNTIF(AM$3:AM401,$E402)=0,$E402,""),""))</f>
        <v/>
      </c>
      <c r="AN402" s="1" t="str">
        <f aca="false">IF(F402="","",IF(AND($C402='Oneri di Urbanizzazione'!$E$49,$D402='Oneri di Urbanizzazione'!$E$51,$E402='Oneri di Urbanizzazione'!$E$53),IF(COUNTIF(AN$3:AN401,$F402)=0,$F402,""),""))</f>
        <v/>
      </c>
    </row>
    <row r="403" customFormat="false" ht="12.75" hidden="false" customHeight="false" outlineLevel="0" collapsed="false">
      <c r="V403" s="1" t="n">
        <f aca="false">+V402+1</f>
        <v>381</v>
      </c>
      <c r="W403" s="978" t="str">
        <f aca="false">IFERROR(VLOOKUP($V402,AD:AK,8,FALSE()),"")</f>
        <v/>
      </c>
      <c r="X403" s="978" t="str">
        <f aca="false">IFERROR(VLOOKUP($V403,AE:AL,8,FALSE()),"")</f>
        <v/>
      </c>
      <c r="Y403" s="978" t="str">
        <f aca="false">IFERROR(VLOOKUP($V403,AF:AM,8,FALSE()),"")</f>
        <v/>
      </c>
      <c r="Z403" s="978" t="str">
        <f aca="false">IFERROR(VLOOKUP($V403,AG:AN,8,FALSE()),"")</f>
        <v/>
      </c>
      <c r="AA403" s="978" t="str">
        <f aca="false">IFERROR(VLOOKUP($V403,AH:AO,8,FALSE()),"")</f>
        <v/>
      </c>
      <c r="AB403" s="978" t="str">
        <f aca="false">IFERROR(VLOOKUP($V403,AI:AP,8,FALSE()),"")</f>
        <v/>
      </c>
      <c r="AD403" s="1" t="str">
        <f aca="false">IF(AK403&lt;&gt;"",MAX(AD$3:AD402)+1,"")</f>
        <v/>
      </c>
      <c r="AE403" s="1" t="str">
        <f aca="false">IF(AL403&lt;&gt;"",MAX(AE$3:AE402)+1,"")</f>
        <v/>
      </c>
      <c r="AF403" s="1" t="str">
        <f aca="false">IF(AM403&lt;&gt;"",MAX(AF$3:AF402)+1,"")</f>
        <v/>
      </c>
      <c r="AG403" s="1" t="str">
        <f aca="false">IF(AN403&lt;&gt;"",MAX(AG$3:AG402)+1,"")</f>
        <v/>
      </c>
      <c r="AH403" s="1" t="str">
        <f aca="false">IF(AO403&lt;&gt;"",MAX(AH$3:AH402)+1,"")</f>
        <v/>
      </c>
      <c r="AI403" s="1" t="str">
        <f aca="false">IF(AP403&lt;&gt;"",MAX(AI$3:AI402)+1,"")</f>
        <v/>
      </c>
      <c r="AK403" s="1" t="str">
        <f aca="false">IF(C403="","",IF(COUNTIF($AK$3:AL402,C403)=0,C403,""))</f>
        <v/>
      </c>
      <c r="AL403" s="1" t="str">
        <f aca="false">IF(D403="","",IF($C403='Oneri di Urbanizzazione'!$E$49,IF(COUNTIF($AL$3:AL402,$D403)=0,$D403,""),""))</f>
        <v/>
      </c>
      <c r="AM403" s="1" t="str">
        <f aca="false">IF(E403="","",IF(AND($C403='Oneri di Urbanizzazione'!$E$49,$D403='Oneri di Urbanizzazione'!$E$51),IF(COUNTIF(AM$3:AM402,$E403)=0,$E403,""),""))</f>
        <v/>
      </c>
      <c r="AN403" s="1" t="str">
        <f aca="false">IF(F403="","",IF(AND($C403='Oneri di Urbanizzazione'!$E$49,$D403='Oneri di Urbanizzazione'!$E$51,$E403='Oneri di Urbanizzazione'!$E$53),IF(COUNTIF(AN$3:AN402,$F403)=0,$F403,""),""))</f>
        <v/>
      </c>
    </row>
    <row r="404" customFormat="false" ht="12.75" hidden="false" customHeight="false" outlineLevel="0" collapsed="false">
      <c r="V404" s="1" t="n">
        <f aca="false">+V403+1</f>
        <v>382</v>
      </c>
      <c r="W404" s="978" t="str">
        <f aca="false">IFERROR(VLOOKUP($V403,AD:AK,8,FALSE()),"")</f>
        <v/>
      </c>
      <c r="X404" s="978" t="str">
        <f aca="false">IFERROR(VLOOKUP($V404,AE:AL,8,FALSE()),"")</f>
        <v/>
      </c>
      <c r="Y404" s="978" t="str">
        <f aca="false">IFERROR(VLOOKUP($V404,AF:AM,8,FALSE()),"")</f>
        <v/>
      </c>
      <c r="Z404" s="978" t="str">
        <f aca="false">IFERROR(VLOOKUP($V404,AG:AN,8,FALSE()),"")</f>
        <v/>
      </c>
      <c r="AA404" s="978" t="str">
        <f aca="false">IFERROR(VLOOKUP($V404,AH:AO,8,FALSE()),"")</f>
        <v/>
      </c>
      <c r="AB404" s="978" t="str">
        <f aca="false">IFERROR(VLOOKUP($V404,AI:AP,8,FALSE()),"")</f>
        <v/>
      </c>
      <c r="AD404" s="1" t="str">
        <f aca="false">IF(AK404&lt;&gt;"",MAX(AD$3:AD403)+1,"")</f>
        <v/>
      </c>
      <c r="AE404" s="1" t="str">
        <f aca="false">IF(AL404&lt;&gt;"",MAX(AE$3:AE403)+1,"")</f>
        <v/>
      </c>
      <c r="AF404" s="1" t="str">
        <f aca="false">IF(AM404&lt;&gt;"",MAX(AF$3:AF403)+1,"")</f>
        <v/>
      </c>
      <c r="AG404" s="1" t="str">
        <f aca="false">IF(AN404&lt;&gt;"",MAX(AG$3:AG403)+1,"")</f>
        <v/>
      </c>
      <c r="AH404" s="1" t="str">
        <f aca="false">IF(AO404&lt;&gt;"",MAX(AH$3:AH403)+1,"")</f>
        <v/>
      </c>
      <c r="AI404" s="1" t="str">
        <f aca="false">IF(AP404&lt;&gt;"",MAX(AI$3:AI403)+1,"")</f>
        <v/>
      </c>
      <c r="AK404" s="1" t="str">
        <f aca="false">IF(C404="","",IF(COUNTIF($AK$3:AL403,C404)=0,C404,""))</f>
        <v/>
      </c>
      <c r="AL404" s="1" t="str">
        <f aca="false">IF(D404="","",IF($C404='Oneri di Urbanizzazione'!$E$49,IF(COUNTIF($AL$3:AL403,$D404)=0,$D404,""),""))</f>
        <v/>
      </c>
      <c r="AM404" s="1" t="str">
        <f aca="false">IF(E404="","",IF(AND($C404='Oneri di Urbanizzazione'!$E$49,$D404='Oneri di Urbanizzazione'!$E$51),IF(COUNTIF(AM$3:AM403,$E404)=0,$E404,""),""))</f>
        <v/>
      </c>
      <c r="AN404" s="1" t="str">
        <f aca="false">IF(F404="","",IF(AND($C404='Oneri di Urbanizzazione'!$E$49,$D404='Oneri di Urbanizzazione'!$E$51,$E404='Oneri di Urbanizzazione'!$E$53),IF(COUNTIF(AN$3:AN403,$F404)=0,$F404,""),""))</f>
        <v/>
      </c>
    </row>
    <row r="405" customFormat="false" ht="12.75" hidden="false" customHeight="false" outlineLevel="0" collapsed="false">
      <c r="V405" s="1" t="n">
        <f aca="false">+V404+1</f>
        <v>383</v>
      </c>
      <c r="W405" s="978" t="str">
        <f aca="false">IFERROR(VLOOKUP($V404,AD:AK,8,FALSE()),"")</f>
        <v/>
      </c>
      <c r="X405" s="978" t="str">
        <f aca="false">IFERROR(VLOOKUP($V405,AE:AL,8,FALSE()),"")</f>
        <v/>
      </c>
      <c r="Y405" s="978" t="str">
        <f aca="false">IFERROR(VLOOKUP($V405,AF:AM,8,FALSE()),"")</f>
        <v/>
      </c>
      <c r="Z405" s="978" t="str">
        <f aca="false">IFERROR(VLOOKUP($V405,AG:AN,8,FALSE()),"")</f>
        <v/>
      </c>
      <c r="AA405" s="978" t="str">
        <f aca="false">IFERROR(VLOOKUP($V405,AH:AO,8,FALSE()),"")</f>
        <v/>
      </c>
      <c r="AB405" s="978" t="str">
        <f aca="false">IFERROR(VLOOKUP($V405,AI:AP,8,FALSE()),"")</f>
        <v/>
      </c>
      <c r="AD405" s="1" t="str">
        <f aca="false">IF(AK405&lt;&gt;"",MAX(AD$3:AD404)+1,"")</f>
        <v/>
      </c>
      <c r="AE405" s="1" t="str">
        <f aca="false">IF(AL405&lt;&gt;"",MAX(AE$3:AE404)+1,"")</f>
        <v/>
      </c>
      <c r="AF405" s="1" t="str">
        <f aca="false">IF(AM405&lt;&gt;"",MAX(AF$3:AF404)+1,"")</f>
        <v/>
      </c>
      <c r="AG405" s="1" t="str">
        <f aca="false">IF(AN405&lt;&gt;"",MAX(AG$3:AG404)+1,"")</f>
        <v/>
      </c>
      <c r="AH405" s="1" t="str">
        <f aca="false">IF(AO405&lt;&gt;"",MAX(AH$3:AH404)+1,"")</f>
        <v/>
      </c>
      <c r="AI405" s="1" t="str">
        <f aca="false">IF(AP405&lt;&gt;"",MAX(AI$3:AI404)+1,"")</f>
        <v/>
      </c>
      <c r="AK405" s="1" t="str">
        <f aca="false">IF(C405="","",IF(COUNTIF($AK$3:AL404,C405)=0,C405,""))</f>
        <v/>
      </c>
      <c r="AL405" s="1" t="str">
        <f aca="false">IF(D405="","",IF($C405='Oneri di Urbanizzazione'!$E$49,IF(COUNTIF($AL$3:AL404,$D405)=0,$D405,""),""))</f>
        <v/>
      </c>
      <c r="AM405" s="1" t="str">
        <f aca="false">IF(E405="","",IF(AND($C405='Oneri di Urbanizzazione'!$E$49,$D405='Oneri di Urbanizzazione'!$E$51),IF(COUNTIF(AM$3:AM404,$E405)=0,$E405,""),""))</f>
        <v/>
      </c>
      <c r="AN405" s="1" t="str">
        <f aca="false">IF(F405="","",IF(AND($C405='Oneri di Urbanizzazione'!$E$49,$D405='Oneri di Urbanizzazione'!$E$51,$E405='Oneri di Urbanizzazione'!$E$53),IF(COUNTIF(AN$3:AN404,$F405)=0,$F405,""),""))</f>
        <v/>
      </c>
    </row>
    <row r="406" customFormat="false" ht="12.75" hidden="false" customHeight="false" outlineLevel="0" collapsed="false">
      <c r="V406" s="1" t="n">
        <f aca="false">+V405+1</f>
        <v>384</v>
      </c>
      <c r="W406" s="978" t="str">
        <f aca="false">IFERROR(VLOOKUP($V405,AD:AK,8,FALSE()),"")</f>
        <v/>
      </c>
      <c r="X406" s="978" t="str">
        <f aca="false">IFERROR(VLOOKUP($V406,AE:AL,8,FALSE()),"")</f>
        <v/>
      </c>
      <c r="Y406" s="978" t="str">
        <f aca="false">IFERROR(VLOOKUP($V406,AF:AM,8,FALSE()),"")</f>
        <v/>
      </c>
      <c r="Z406" s="978" t="str">
        <f aca="false">IFERROR(VLOOKUP($V406,AG:AN,8,FALSE()),"")</f>
        <v/>
      </c>
      <c r="AA406" s="978" t="str">
        <f aca="false">IFERROR(VLOOKUP($V406,AH:AO,8,FALSE()),"")</f>
        <v/>
      </c>
      <c r="AB406" s="978" t="str">
        <f aca="false">IFERROR(VLOOKUP($V406,AI:AP,8,FALSE()),"")</f>
        <v/>
      </c>
      <c r="AD406" s="1" t="str">
        <f aca="false">IF(AK406&lt;&gt;"",MAX(AD$3:AD405)+1,"")</f>
        <v/>
      </c>
      <c r="AE406" s="1" t="str">
        <f aca="false">IF(AL406&lt;&gt;"",MAX(AE$3:AE405)+1,"")</f>
        <v/>
      </c>
      <c r="AF406" s="1" t="str">
        <f aca="false">IF(AM406&lt;&gt;"",MAX(AF$3:AF405)+1,"")</f>
        <v/>
      </c>
      <c r="AG406" s="1" t="str">
        <f aca="false">IF(AN406&lt;&gt;"",MAX(AG$3:AG405)+1,"")</f>
        <v/>
      </c>
      <c r="AH406" s="1" t="str">
        <f aca="false">IF(AO406&lt;&gt;"",MAX(AH$3:AH405)+1,"")</f>
        <v/>
      </c>
      <c r="AI406" s="1" t="str">
        <f aca="false">IF(AP406&lt;&gt;"",MAX(AI$3:AI405)+1,"")</f>
        <v/>
      </c>
      <c r="AK406" s="1" t="str">
        <f aca="false">IF(C406="","",IF(COUNTIF($AK$3:AL405,C406)=0,C406,""))</f>
        <v/>
      </c>
      <c r="AL406" s="1" t="str">
        <f aca="false">IF(D406="","",IF($C406='Oneri di Urbanizzazione'!$E$49,IF(COUNTIF($AL$3:AL405,$D406)=0,$D406,""),""))</f>
        <v/>
      </c>
      <c r="AM406" s="1" t="str">
        <f aca="false">IF(E406="","",IF(AND($C406='Oneri di Urbanizzazione'!$E$49,$D406='Oneri di Urbanizzazione'!$E$51),IF(COUNTIF(AM$3:AM405,$E406)=0,$E406,""),""))</f>
        <v/>
      </c>
      <c r="AN406" s="1" t="str">
        <f aca="false">IF(F406="","",IF(AND($C406='Oneri di Urbanizzazione'!$E$49,$D406='Oneri di Urbanizzazione'!$E$51,$E406='Oneri di Urbanizzazione'!$E$53),IF(COUNTIF(AN$3:AN405,$F406)=0,$F406,""),""))</f>
        <v/>
      </c>
    </row>
    <row r="407" customFormat="false" ht="12.75" hidden="false" customHeight="false" outlineLevel="0" collapsed="false">
      <c r="V407" s="1" t="n">
        <f aca="false">+V406+1</f>
        <v>385</v>
      </c>
      <c r="W407" s="978" t="str">
        <f aca="false">IFERROR(VLOOKUP($V406,AD:AK,8,FALSE()),"")</f>
        <v/>
      </c>
      <c r="X407" s="978" t="str">
        <f aca="false">IFERROR(VLOOKUP($V407,AE:AL,8,FALSE()),"")</f>
        <v/>
      </c>
      <c r="Y407" s="978" t="str">
        <f aca="false">IFERROR(VLOOKUP($V407,AF:AM,8,FALSE()),"")</f>
        <v/>
      </c>
      <c r="Z407" s="978" t="str">
        <f aca="false">IFERROR(VLOOKUP($V407,AG:AN,8,FALSE()),"")</f>
        <v/>
      </c>
      <c r="AA407" s="978" t="str">
        <f aca="false">IFERROR(VLOOKUP($V407,AH:AO,8,FALSE()),"")</f>
        <v/>
      </c>
      <c r="AB407" s="978" t="str">
        <f aca="false">IFERROR(VLOOKUP($V407,AI:AP,8,FALSE()),"")</f>
        <v/>
      </c>
      <c r="AD407" s="1" t="str">
        <f aca="false">IF(AK407&lt;&gt;"",MAX(AD$3:AD406)+1,"")</f>
        <v/>
      </c>
      <c r="AE407" s="1" t="str">
        <f aca="false">IF(AL407&lt;&gt;"",MAX(AE$3:AE406)+1,"")</f>
        <v/>
      </c>
      <c r="AF407" s="1" t="str">
        <f aca="false">IF(AM407&lt;&gt;"",MAX(AF$3:AF406)+1,"")</f>
        <v/>
      </c>
      <c r="AG407" s="1" t="str">
        <f aca="false">IF(AN407&lt;&gt;"",MAX(AG$3:AG406)+1,"")</f>
        <v/>
      </c>
      <c r="AH407" s="1" t="str">
        <f aca="false">IF(AO407&lt;&gt;"",MAX(AH$3:AH406)+1,"")</f>
        <v/>
      </c>
      <c r="AI407" s="1" t="str">
        <f aca="false">IF(AP407&lt;&gt;"",MAX(AI$3:AI406)+1,"")</f>
        <v/>
      </c>
      <c r="AK407" s="1" t="str">
        <f aca="false">IF(C407="","",IF(COUNTIF($AK$3:AL406,C407)=0,C407,""))</f>
        <v/>
      </c>
      <c r="AL407" s="1" t="str">
        <f aca="false">IF(D407="","",IF($C407='Oneri di Urbanizzazione'!$E$49,IF(COUNTIF($AL$3:AL406,$D407)=0,$D407,""),""))</f>
        <v/>
      </c>
      <c r="AM407" s="1" t="str">
        <f aca="false">IF(E407="","",IF(AND($C407='Oneri di Urbanizzazione'!$E$49,$D407='Oneri di Urbanizzazione'!$E$51),IF(COUNTIF(AM$3:AM406,$E407)=0,$E407,""),""))</f>
        <v/>
      </c>
      <c r="AN407" s="1" t="str">
        <f aca="false">IF(F407="","",IF(AND($C407='Oneri di Urbanizzazione'!$E$49,$D407='Oneri di Urbanizzazione'!$E$51,$E407='Oneri di Urbanizzazione'!$E$53),IF(COUNTIF(AN$3:AN406,$F407)=0,$F407,""),""))</f>
        <v/>
      </c>
    </row>
    <row r="408" customFormat="false" ht="12.75" hidden="false" customHeight="false" outlineLevel="0" collapsed="false">
      <c r="V408" s="1" t="n">
        <f aca="false">+V407+1</f>
        <v>386</v>
      </c>
      <c r="W408" s="978" t="str">
        <f aca="false">IFERROR(VLOOKUP($V407,AD:AK,8,FALSE()),"")</f>
        <v/>
      </c>
      <c r="X408" s="978" t="str">
        <f aca="false">IFERROR(VLOOKUP($V408,AE:AL,8,FALSE()),"")</f>
        <v/>
      </c>
      <c r="Y408" s="978" t="str">
        <f aca="false">IFERROR(VLOOKUP($V408,AF:AM,8,FALSE()),"")</f>
        <v/>
      </c>
      <c r="Z408" s="978" t="str">
        <f aca="false">IFERROR(VLOOKUP($V408,AG:AN,8,FALSE()),"")</f>
        <v/>
      </c>
      <c r="AA408" s="978" t="str">
        <f aca="false">IFERROR(VLOOKUP($V408,AH:AO,8,FALSE()),"")</f>
        <v/>
      </c>
      <c r="AB408" s="978" t="str">
        <f aca="false">IFERROR(VLOOKUP($V408,AI:AP,8,FALSE()),"")</f>
        <v/>
      </c>
      <c r="AD408" s="1" t="str">
        <f aca="false">IF(AK408&lt;&gt;"",MAX(AD$3:AD407)+1,"")</f>
        <v/>
      </c>
      <c r="AE408" s="1" t="str">
        <f aca="false">IF(AL408&lt;&gt;"",MAX(AE$3:AE407)+1,"")</f>
        <v/>
      </c>
      <c r="AF408" s="1" t="str">
        <f aca="false">IF(AM408&lt;&gt;"",MAX(AF$3:AF407)+1,"")</f>
        <v/>
      </c>
      <c r="AG408" s="1" t="str">
        <f aca="false">IF(AN408&lt;&gt;"",MAX(AG$3:AG407)+1,"")</f>
        <v/>
      </c>
      <c r="AH408" s="1" t="str">
        <f aca="false">IF(AO408&lt;&gt;"",MAX(AH$3:AH407)+1,"")</f>
        <v/>
      </c>
      <c r="AI408" s="1" t="str">
        <f aca="false">IF(AP408&lt;&gt;"",MAX(AI$3:AI407)+1,"")</f>
        <v/>
      </c>
      <c r="AK408" s="1" t="str">
        <f aca="false">IF(C408="","",IF(COUNTIF($AK$3:AL407,C408)=0,C408,""))</f>
        <v/>
      </c>
      <c r="AL408" s="1" t="str">
        <f aca="false">IF(D408="","",IF($C408='Oneri di Urbanizzazione'!$E$49,IF(COUNTIF($AL$3:AL407,$D408)=0,$D408,""),""))</f>
        <v/>
      </c>
      <c r="AM408" s="1" t="str">
        <f aca="false">IF(E408="","",IF(AND($C408='Oneri di Urbanizzazione'!$E$49,$D408='Oneri di Urbanizzazione'!$E$51),IF(COUNTIF(AM$3:AM407,$E408)=0,$E408,""),""))</f>
        <v/>
      </c>
      <c r="AN408" s="1" t="str">
        <f aca="false">IF(F408="","",IF(AND($C408='Oneri di Urbanizzazione'!$E$49,$D408='Oneri di Urbanizzazione'!$E$51,$E408='Oneri di Urbanizzazione'!$E$53),IF(COUNTIF(AN$3:AN407,$F408)=0,$F408,""),""))</f>
        <v/>
      </c>
    </row>
    <row r="409" customFormat="false" ht="12.75" hidden="false" customHeight="false" outlineLevel="0" collapsed="false">
      <c r="V409" s="1" t="n">
        <f aca="false">+V408+1</f>
        <v>387</v>
      </c>
      <c r="W409" s="978" t="str">
        <f aca="false">IFERROR(VLOOKUP($V408,AD:AK,8,FALSE()),"")</f>
        <v/>
      </c>
      <c r="X409" s="978" t="str">
        <f aca="false">IFERROR(VLOOKUP($V409,AE:AL,8,FALSE()),"")</f>
        <v/>
      </c>
      <c r="Y409" s="978" t="str">
        <f aca="false">IFERROR(VLOOKUP($V409,AF:AM,8,FALSE()),"")</f>
        <v/>
      </c>
      <c r="Z409" s="978" t="str">
        <f aca="false">IFERROR(VLOOKUP($V409,AG:AN,8,FALSE()),"")</f>
        <v/>
      </c>
      <c r="AA409" s="978" t="str">
        <f aca="false">IFERROR(VLOOKUP($V409,AH:AO,8,FALSE()),"")</f>
        <v/>
      </c>
      <c r="AB409" s="978" t="str">
        <f aca="false">IFERROR(VLOOKUP($V409,AI:AP,8,FALSE()),"")</f>
        <v/>
      </c>
      <c r="AD409" s="1" t="str">
        <f aca="false">IF(AK409&lt;&gt;"",MAX(AD$3:AD408)+1,"")</f>
        <v/>
      </c>
      <c r="AE409" s="1" t="str">
        <f aca="false">IF(AL409&lt;&gt;"",MAX(AE$3:AE408)+1,"")</f>
        <v/>
      </c>
      <c r="AF409" s="1" t="str">
        <f aca="false">IF(AM409&lt;&gt;"",MAX(AF$3:AF408)+1,"")</f>
        <v/>
      </c>
      <c r="AG409" s="1" t="str">
        <f aca="false">IF(AN409&lt;&gt;"",MAX(AG$3:AG408)+1,"")</f>
        <v/>
      </c>
      <c r="AH409" s="1" t="str">
        <f aca="false">IF(AO409&lt;&gt;"",MAX(AH$3:AH408)+1,"")</f>
        <v/>
      </c>
      <c r="AI409" s="1" t="str">
        <f aca="false">IF(AP409&lt;&gt;"",MAX(AI$3:AI408)+1,"")</f>
        <v/>
      </c>
      <c r="AK409" s="1" t="str">
        <f aca="false">IF(C409="","",IF(COUNTIF($AK$3:AL408,C409)=0,C409,""))</f>
        <v/>
      </c>
      <c r="AL409" s="1" t="str">
        <f aca="false">IF(D409="","",IF($C409='Oneri di Urbanizzazione'!$E$49,IF(COUNTIF($AL$3:AL408,$D409)=0,$D409,""),""))</f>
        <v/>
      </c>
      <c r="AM409" s="1" t="str">
        <f aca="false">IF(E409="","",IF(AND($C409='Oneri di Urbanizzazione'!$E$49,$D409='Oneri di Urbanizzazione'!$E$51),IF(COUNTIF(AM$3:AM408,$E409)=0,$E409,""),""))</f>
        <v/>
      </c>
      <c r="AN409" s="1" t="str">
        <f aca="false">IF(F409="","",IF(AND($C409='Oneri di Urbanizzazione'!$E$49,$D409='Oneri di Urbanizzazione'!$E$51,$E409='Oneri di Urbanizzazione'!$E$53),IF(COUNTIF(AN$3:AN408,$F409)=0,$F409,""),""))</f>
        <v/>
      </c>
    </row>
    <row r="410" customFormat="false" ht="12.75" hidden="false" customHeight="false" outlineLevel="0" collapsed="false">
      <c r="V410" s="1" t="n">
        <f aca="false">+V409+1</f>
        <v>388</v>
      </c>
      <c r="W410" s="978" t="str">
        <f aca="false">IFERROR(VLOOKUP($V409,AD:AK,8,FALSE()),"")</f>
        <v/>
      </c>
      <c r="X410" s="978" t="str">
        <f aca="false">IFERROR(VLOOKUP($V410,AE:AL,8,FALSE()),"")</f>
        <v/>
      </c>
      <c r="Y410" s="978" t="str">
        <f aca="false">IFERROR(VLOOKUP($V410,AF:AM,8,FALSE()),"")</f>
        <v/>
      </c>
      <c r="Z410" s="978" t="str">
        <f aca="false">IFERROR(VLOOKUP($V410,AG:AN,8,FALSE()),"")</f>
        <v/>
      </c>
      <c r="AA410" s="978" t="str">
        <f aca="false">IFERROR(VLOOKUP($V410,AH:AO,8,FALSE()),"")</f>
        <v/>
      </c>
      <c r="AB410" s="978" t="str">
        <f aca="false">IFERROR(VLOOKUP($V410,AI:AP,8,FALSE()),"")</f>
        <v/>
      </c>
      <c r="AD410" s="1" t="str">
        <f aca="false">IF(AK410&lt;&gt;"",MAX(AD$3:AD409)+1,"")</f>
        <v/>
      </c>
      <c r="AE410" s="1" t="str">
        <f aca="false">IF(AL410&lt;&gt;"",MAX(AE$3:AE409)+1,"")</f>
        <v/>
      </c>
      <c r="AF410" s="1" t="str">
        <f aca="false">IF(AM410&lt;&gt;"",MAX(AF$3:AF409)+1,"")</f>
        <v/>
      </c>
      <c r="AG410" s="1" t="str">
        <f aca="false">IF(AN410&lt;&gt;"",MAX(AG$3:AG409)+1,"")</f>
        <v/>
      </c>
      <c r="AH410" s="1" t="str">
        <f aca="false">IF(AO410&lt;&gt;"",MAX(AH$3:AH409)+1,"")</f>
        <v/>
      </c>
      <c r="AI410" s="1" t="str">
        <f aca="false">IF(AP410&lt;&gt;"",MAX(AI$3:AI409)+1,"")</f>
        <v/>
      </c>
      <c r="AK410" s="1" t="str">
        <f aca="false">IF(C410="","",IF(COUNTIF($AK$3:AL409,C410)=0,C410,""))</f>
        <v/>
      </c>
      <c r="AL410" s="1" t="str">
        <f aca="false">IF(D410="","",IF($C410='Oneri di Urbanizzazione'!$E$49,IF(COUNTIF($AL$3:AL409,$D410)=0,$D410,""),""))</f>
        <v/>
      </c>
      <c r="AM410" s="1" t="str">
        <f aca="false">IF(E410="","",IF(AND($C410='Oneri di Urbanizzazione'!$E$49,$D410='Oneri di Urbanizzazione'!$E$51),IF(COUNTIF(AM$3:AM409,$E410)=0,$E410,""),""))</f>
        <v/>
      </c>
      <c r="AN410" s="1" t="str">
        <f aca="false">IF(F410="","",IF(AND($C410='Oneri di Urbanizzazione'!$E$49,$D410='Oneri di Urbanizzazione'!$E$51,$E410='Oneri di Urbanizzazione'!$E$53),IF(COUNTIF(AN$3:AN409,$F410)=0,$F410,""),""))</f>
        <v/>
      </c>
    </row>
    <row r="411" customFormat="false" ht="12.75" hidden="false" customHeight="false" outlineLevel="0" collapsed="false">
      <c r="V411" s="1" t="n">
        <f aca="false">+V410+1</f>
        <v>389</v>
      </c>
      <c r="W411" s="978" t="str">
        <f aca="false">IFERROR(VLOOKUP($V410,AD:AK,8,FALSE()),"")</f>
        <v/>
      </c>
      <c r="X411" s="978" t="str">
        <f aca="false">IFERROR(VLOOKUP($V411,AE:AL,8,FALSE()),"")</f>
        <v/>
      </c>
      <c r="Y411" s="978" t="str">
        <f aca="false">IFERROR(VLOOKUP($V411,AF:AM,8,FALSE()),"")</f>
        <v/>
      </c>
      <c r="Z411" s="978" t="str">
        <f aca="false">IFERROR(VLOOKUP($V411,AG:AN,8,FALSE()),"")</f>
        <v/>
      </c>
      <c r="AA411" s="978" t="str">
        <f aca="false">IFERROR(VLOOKUP($V411,AH:AO,8,FALSE()),"")</f>
        <v/>
      </c>
      <c r="AB411" s="978" t="str">
        <f aca="false">IFERROR(VLOOKUP($V411,AI:AP,8,FALSE()),"")</f>
        <v/>
      </c>
      <c r="AD411" s="1" t="str">
        <f aca="false">IF(AK411&lt;&gt;"",MAX(AD$3:AD410)+1,"")</f>
        <v/>
      </c>
      <c r="AE411" s="1" t="str">
        <f aca="false">IF(AL411&lt;&gt;"",MAX(AE$3:AE410)+1,"")</f>
        <v/>
      </c>
      <c r="AF411" s="1" t="str">
        <f aca="false">IF(AM411&lt;&gt;"",MAX(AF$3:AF410)+1,"")</f>
        <v/>
      </c>
      <c r="AG411" s="1" t="str">
        <f aca="false">IF(AN411&lt;&gt;"",MAX(AG$3:AG410)+1,"")</f>
        <v/>
      </c>
      <c r="AH411" s="1" t="str">
        <f aca="false">IF(AO411&lt;&gt;"",MAX(AH$3:AH410)+1,"")</f>
        <v/>
      </c>
      <c r="AI411" s="1" t="str">
        <f aca="false">IF(AP411&lt;&gt;"",MAX(AI$3:AI410)+1,"")</f>
        <v/>
      </c>
      <c r="AK411" s="1" t="str">
        <f aca="false">IF(C411="","",IF(COUNTIF($AK$3:AL410,C411)=0,C411,""))</f>
        <v/>
      </c>
      <c r="AL411" s="1" t="str">
        <f aca="false">IF(D411="","",IF($C411='Oneri di Urbanizzazione'!$E$49,IF(COUNTIF($AL$3:AL410,$D411)=0,$D411,""),""))</f>
        <v/>
      </c>
      <c r="AM411" s="1" t="str">
        <f aca="false">IF(E411="","",IF(AND($C411='Oneri di Urbanizzazione'!$E$49,$D411='Oneri di Urbanizzazione'!$E$51),IF(COUNTIF(AM$3:AM410,$E411)=0,$E411,""),""))</f>
        <v/>
      </c>
      <c r="AN411" s="1" t="str">
        <f aca="false">IF(F411="","",IF(AND($C411='Oneri di Urbanizzazione'!$E$49,$D411='Oneri di Urbanizzazione'!$E$51,$E411='Oneri di Urbanizzazione'!$E$53),IF(COUNTIF(AN$3:AN410,$F411)=0,$F411,""),""))</f>
        <v/>
      </c>
    </row>
    <row r="412" customFormat="false" ht="12.75" hidden="false" customHeight="false" outlineLevel="0" collapsed="false">
      <c r="V412" s="1" t="n">
        <f aca="false">+V411+1</f>
        <v>390</v>
      </c>
      <c r="W412" s="978" t="str">
        <f aca="false">IFERROR(VLOOKUP($V411,AD:AK,8,FALSE()),"")</f>
        <v/>
      </c>
      <c r="X412" s="978" t="str">
        <f aca="false">IFERROR(VLOOKUP($V412,AE:AL,8,FALSE()),"")</f>
        <v/>
      </c>
      <c r="Y412" s="978" t="str">
        <f aca="false">IFERROR(VLOOKUP($V412,AF:AM,8,FALSE()),"")</f>
        <v/>
      </c>
      <c r="Z412" s="978" t="str">
        <f aca="false">IFERROR(VLOOKUP($V412,AG:AN,8,FALSE()),"")</f>
        <v/>
      </c>
      <c r="AA412" s="978" t="str">
        <f aca="false">IFERROR(VLOOKUP($V412,AH:AO,8,FALSE()),"")</f>
        <v/>
      </c>
      <c r="AB412" s="978" t="str">
        <f aca="false">IFERROR(VLOOKUP($V412,AI:AP,8,FALSE()),"")</f>
        <v/>
      </c>
      <c r="AD412" s="1" t="str">
        <f aca="false">IF(AK412&lt;&gt;"",MAX(AD$3:AD411)+1,"")</f>
        <v/>
      </c>
      <c r="AE412" s="1" t="str">
        <f aca="false">IF(AL412&lt;&gt;"",MAX(AE$3:AE411)+1,"")</f>
        <v/>
      </c>
      <c r="AF412" s="1" t="str">
        <f aca="false">IF(AM412&lt;&gt;"",MAX(AF$3:AF411)+1,"")</f>
        <v/>
      </c>
      <c r="AG412" s="1" t="str">
        <f aca="false">IF(AN412&lt;&gt;"",MAX(AG$3:AG411)+1,"")</f>
        <v/>
      </c>
      <c r="AH412" s="1" t="str">
        <f aca="false">IF(AO412&lt;&gt;"",MAX(AH$3:AH411)+1,"")</f>
        <v/>
      </c>
      <c r="AI412" s="1" t="str">
        <f aca="false">IF(AP412&lt;&gt;"",MAX(AI$3:AI411)+1,"")</f>
        <v/>
      </c>
      <c r="AK412" s="1" t="str">
        <f aca="false">IF(C412="","",IF(COUNTIF($AK$3:AL411,C412)=0,C412,""))</f>
        <v/>
      </c>
      <c r="AL412" s="1" t="str">
        <f aca="false">IF(D412="","",IF($C412='Oneri di Urbanizzazione'!$E$49,IF(COUNTIF($AL$3:AL411,$D412)=0,$D412,""),""))</f>
        <v/>
      </c>
      <c r="AM412" s="1" t="str">
        <f aca="false">IF(E412="","",IF(AND($C412='Oneri di Urbanizzazione'!$E$49,$D412='Oneri di Urbanizzazione'!$E$51),IF(COUNTIF(AM$3:AM411,$E412)=0,$E412,""),""))</f>
        <v/>
      </c>
      <c r="AN412" s="1" t="str">
        <f aca="false">IF(F412="","",IF(AND($C412='Oneri di Urbanizzazione'!$E$49,$D412='Oneri di Urbanizzazione'!$E$51,$E412='Oneri di Urbanizzazione'!$E$53),IF(COUNTIF(AN$3:AN411,$F412)=0,$F412,""),""))</f>
        <v/>
      </c>
    </row>
    <row r="413" customFormat="false" ht="12.75" hidden="false" customHeight="false" outlineLevel="0" collapsed="false">
      <c r="V413" s="1" t="n">
        <f aca="false">+V412+1</f>
        <v>391</v>
      </c>
      <c r="W413" s="978" t="str">
        <f aca="false">IFERROR(VLOOKUP($V412,AD:AK,8,FALSE()),"")</f>
        <v/>
      </c>
      <c r="X413" s="978" t="str">
        <f aca="false">IFERROR(VLOOKUP($V413,AE:AL,8,FALSE()),"")</f>
        <v/>
      </c>
      <c r="Y413" s="978" t="str">
        <f aca="false">IFERROR(VLOOKUP($V413,AF:AM,8,FALSE()),"")</f>
        <v/>
      </c>
      <c r="Z413" s="978" t="str">
        <f aca="false">IFERROR(VLOOKUP($V413,AG:AN,8,FALSE()),"")</f>
        <v/>
      </c>
      <c r="AA413" s="978" t="str">
        <f aca="false">IFERROR(VLOOKUP($V413,AH:AO,8,FALSE()),"")</f>
        <v/>
      </c>
      <c r="AB413" s="978" t="str">
        <f aca="false">IFERROR(VLOOKUP($V413,AI:AP,8,FALSE()),"")</f>
        <v/>
      </c>
      <c r="AD413" s="1" t="str">
        <f aca="false">IF(AK413&lt;&gt;"",MAX(AD$3:AD412)+1,"")</f>
        <v/>
      </c>
      <c r="AE413" s="1" t="str">
        <f aca="false">IF(AL413&lt;&gt;"",MAX(AE$3:AE412)+1,"")</f>
        <v/>
      </c>
      <c r="AF413" s="1" t="str">
        <f aca="false">IF(AM413&lt;&gt;"",MAX(AF$3:AF412)+1,"")</f>
        <v/>
      </c>
      <c r="AG413" s="1" t="str">
        <f aca="false">IF(AN413&lt;&gt;"",MAX(AG$3:AG412)+1,"")</f>
        <v/>
      </c>
      <c r="AH413" s="1" t="str">
        <f aca="false">IF(AO413&lt;&gt;"",MAX(AH$3:AH412)+1,"")</f>
        <v/>
      </c>
      <c r="AI413" s="1" t="str">
        <f aca="false">IF(AP413&lt;&gt;"",MAX(AI$3:AI412)+1,"")</f>
        <v/>
      </c>
      <c r="AK413" s="1" t="str">
        <f aca="false">IF(C413="","",IF(COUNTIF($AK$3:AL412,C413)=0,C413,""))</f>
        <v/>
      </c>
      <c r="AL413" s="1" t="str">
        <f aca="false">IF(D413="","",IF($C413='Oneri di Urbanizzazione'!$E$49,IF(COUNTIF($AL$3:AL412,$D413)=0,$D413,""),""))</f>
        <v/>
      </c>
      <c r="AM413" s="1" t="str">
        <f aca="false">IF(E413="","",IF(AND($C413='Oneri di Urbanizzazione'!$E$49,$D413='Oneri di Urbanizzazione'!$E$51),IF(COUNTIF(AM$3:AM412,$E413)=0,$E413,""),""))</f>
        <v/>
      </c>
      <c r="AN413" s="1" t="str">
        <f aca="false">IF(F413="","",IF(AND($C413='Oneri di Urbanizzazione'!$E$49,$D413='Oneri di Urbanizzazione'!$E$51,$E413='Oneri di Urbanizzazione'!$E$53),IF(COUNTIF(AN$3:AN412,$F413)=0,$F413,""),""))</f>
        <v/>
      </c>
    </row>
    <row r="414" customFormat="false" ht="12.75" hidden="false" customHeight="false" outlineLevel="0" collapsed="false">
      <c r="V414" s="1" t="n">
        <f aca="false">+V413+1</f>
        <v>392</v>
      </c>
      <c r="W414" s="978" t="str">
        <f aca="false">IFERROR(VLOOKUP($V413,AD:AK,8,FALSE()),"")</f>
        <v/>
      </c>
      <c r="X414" s="978" t="str">
        <f aca="false">IFERROR(VLOOKUP($V414,AE:AL,8,FALSE()),"")</f>
        <v/>
      </c>
      <c r="Y414" s="978" t="str">
        <f aca="false">IFERROR(VLOOKUP($V414,AF:AM,8,FALSE()),"")</f>
        <v/>
      </c>
      <c r="Z414" s="978" t="str">
        <f aca="false">IFERROR(VLOOKUP($V414,AG:AN,8,FALSE()),"")</f>
        <v/>
      </c>
      <c r="AA414" s="978" t="str">
        <f aca="false">IFERROR(VLOOKUP($V414,AH:AO,8,FALSE()),"")</f>
        <v/>
      </c>
      <c r="AB414" s="978" t="str">
        <f aca="false">IFERROR(VLOOKUP($V414,AI:AP,8,FALSE()),"")</f>
        <v/>
      </c>
      <c r="AD414" s="1" t="str">
        <f aca="false">IF(AK414&lt;&gt;"",MAX(AD$3:AD413)+1,"")</f>
        <v/>
      </c>
      <c r="AE414" s="1" t="str">
        <f aca="false">IF(AL414&lt;&gt;"",MAX(AE$3:AE413)+1,"")</f>
        <v/>
      </c>
      <c r="AF414" s="1" t="str">
        <f aca="false">IF(AM414&lt;&gt;"",MAX(AF$3:AF413)+1,"")</f>
        <v/>
      </c>
      <c r="AG414" s="1" t="str">
        <f aca="false">IF(AN414&lt;&gt;"",MAX(AG$3:AG413)+1,"")</f>
        <v/>
      </c>
      <c r="AH414" s="1" t="str">
        <f aca="false">IF(AO414&lt;&gt;"",MAX(AH$3:AH413)+1,"")</f>
        <v/>
      </c>
      <c r="AI414" s="1" t="str">
        <f aca="false">IF(AP414&lt;&gt;"",MAX(AI$3:AI413)+1,"")</f>
        <v/>
      </c>
      <c r="AK414" s="1" t="str">
        <f aca="false">IF(C414="","",IF(COUNTIF($AK$3:AL413,C414)=0,C414,""))</f>
        <v/>
      </c>
      <c r="AL414" s="1" t="str">
        <f aca="false">IF(D414="","",IF($C414='Oneri di Urbanizzazione'!$E$49,IF(COUNTIF($AL$3:AL413,$D414)=0,$D414,""),""))</f>
        <v/>
      </c>
      <c r="AM414" s="1" t="str">
        <f aca="false">IF(E414="","",IF(AND($C414='Oneri di Urbanizzazione'!$E$49,$D414='Oneri di Urbanizzazione'!$E$51),IF(COUNTIF(AM$3:AM413,$E414)=0,$E414,""),""))</f>
        <v/>
      </c>
      <c r="AN414" s="1" t="str">
        <f aca="false">IF(F414="","",IF(AND($C414='Oneri di Urbanizzazione'!$E$49,$D414='Oneri di Urbanizzazione'!$E$51,$E414='Oneri di Urbanizzazione'!$E$53),IF(COUNTIF(AN$3:AN413,$F414)=0,$F414,""),""))</f>
        <v/>
      </c>
    </row>
    <row r="415" customFormat="false" ht="12.75" hidden="false" customHeight="false" outlineLevel="0" collapsed="false">
      <c r="V415" s="1" t="n">
        <f aca="false">+V414+1</f>
        <v>393</v>
      </c>
      <c r="W415" s="978" t="str">
        <f aca="false">IFERROR(VLOOKUP($V414,AD:AK,8,FALSE()),"")</f>
        <v/>
      </c>
      <c r="X415" s="978" t="str">
        <f aca="false">IFERROR(VLOOKUP($V415,AE:AL,8,FALSE()),"")</f>
        <v/>
      </c>
      <c r="Y415" s="978" t="str">
        <f aca="false">IFERROR(VLOOKUP($V415,AF:AM,8,FALSE()),"")</f>
        <v/>
      </c>
      <c r="Z415" s="978" t="str">
        <f aca="false">IFERROR(VLOOKUP($V415,AG:AN,8,FALSE()),"")</f>
        <v/>
      </c>
      <c r="AA415" s="978" t="str">
        <f aca="false">IFERROR(VLOOKUP($V415,AH:AO,8,FALSE()),"")</f>
        <v/>
      </c>
      <c r="AB415" s="978" t="str">
        <f aca="false">IFERROR(VLOOKUP($V415,AI:AP,8,FALSE()),"")</f>
        <v/>
      </c>
      <c r="AD415" s="1" t="str">
        <f aca="false">IF(AK415&lt;&gt;"",MAX(AD$3:AD414)+1,"")</f>
        <v/>
      </c>
      <c r="AE415" s="1" t="str">
        <f aca="false">IF(AL415&lt;&gt;"",MAX(AE$3:AE414)+1,"")</f>
        <v/>
      </c>
      <c r="AF415" s="1" t="str">
        <f aca="false">IF(AM415&lt;&gt;"",MAX(AF$3:AF414)+1,"")</f>
        <v/>
      </c>
      <c r="AG415" s="1" t="str">
        <f aca="false">IF(AN415&lt;&gt;"",MAX(AG$3:AG414)+1,"")</f>
        <v/>
      </c>
      <c r="AH415" s="1" t="str">
        <f aca="false">IF(AO415&lt;&gt;"",MAX(AH$3:AH414)+1,"")</f>
        <v/>
      </c>
      <c r="AI415" s="1" t="str">
        <f aca="false">IF(AP415&lt;&gt;"",MAX(AI$3:AI414)+1,"")</f>
        <v/>
      </c>
      <c r="AK415" s="1" t="str">
        <f aca="false">IF(C415="","",IF(COUNTIF($AK$3:AL414,C415)=0,C415,""))</f>
        <v/>
      </c>
      <c r="AL415" s="1" t="str">
        <f aca="false">IF(D415="","",IF($C415='Oneri di Urbanizzazione'!$E$49,IF(COUNTIF($AL$3:AL414,$D415)=0,$D415,""),""))</f>
        <v/>
      </c>
      <c r="AM415" s="1" t="str">
        <f aca="false">IF(E415="","",IF(AND($C415='Oneri di Urbanizzazione'!$E$49,$D415='Oneri di Urbanizzazione'!$E$51),IF(COUNTIF(AM$3:AM414,$E415)=0,$E415,""),""))</f>
        <v/>
      </c>
      <c r="AN415" s="1" t="str">
        <f aca="false">IF(F415="","",IF(AND($C415='Oneri di Urbanizzazione'!$E$49,$D415='Oneri di Urbanizzazione'!$E$51,$E415='Oneri di Urbanizzazione'!$E$53),IF(COUNTIF(AN$3:AN414,$F415)=0,$F415,""),""))</f>
        <v/>
      </c>
    </row>
    <row r="416" customFormat="false" ht="12.75" hidden="false" customHeight="false" outlineLevel="0" collapsed="false">
      <c r="V416" s="1" t="n">
        <f aca="false">+V415+1</f>
        <v>394</v>
      </c>
      <c r="W416" s="978" t="str">
        <f aca="false">IFERROR(VLOOKUP($V415,AD:AK,8,FALSE()),"")</f>
        <v/>
      </c>
      <c r="X416" s="978" t="str">
        <f aca="false">IFERROR(VLOOKUP($V416,AE:AL,8,FALSE()),"")</f>
        <v/>
      </c>
      <c r="Y416" s="978" t="str">
        <f aca="false">IFERROR(VLOOKUP($V416,AF:AM,8,FALSE()),"")</f>
        <v/>
      </c>
      <c r="Z416" s="978" t="str">
        <f aca="false">IFERROR(VLOOKUP($V416,AG:AN,8,FALSE()),"")</f>
        <v/>
      </c>
      <c r="AA416" s="978" t="str">
        <f aca="false">IFERROR(VLOOKUP($V416,AH:AO,8,FALSE()),"")</f>
        <v/>
      </c>
      <c r="AB416" s="978" t="str">
        <f aca="false">IFERROR(VLOOKUP($V416,AI:AP,8,FALSE()),"")</f>
        <v/>
      </c>
      <c r="AD416" s="1" t="str">
        <f aca="false">IF(AK416&lt;&gt;"",MAX(AD$3:AD415)+1,"")</f>
        <v/>
      </c>
      <c r="AE416" s="1" t="str">
        <f aca="false">IF(AL416&lt;&gt;"",MAX(AE$3:AE415)+1,"")</f>
        <v/>
      </c>
      <c r="AF416" s="1" t="str">
        <f aca="false">IF(AM416&lt;&gt;"",MAX(AF$3:AF415)+1,"")</f>
        <v/>
      </c>
      <c r="AG416" s="1" t="str">
        <f aca="false">IF(AN416&lt;&gt;"",MAX(AG$3:AG415)+1,"")</f>
        <v/>
      </c>
      <c r="AH416" s="1" t="str">
        <f aca="false">IF(AO416&lt;&gt;"",MAX(AH$3:AH415)+1,"")</f>
        <v/>
      </c>
      <c r="AI416" s="1" t="str">
        <f aca="false">IF(AP416&lt;&gt;"",MAX(AI$3:AI415)+1,"")</f>
        <v/>
      </c>
      <c r="AK416" s="1" t="str">
        <f aca="false">IF(C416="","",IF(COUNTIF($AK$3:AL415,C416)=0,C416,""))</f>
        <v/>
      </c>
      <c r="AL416" s="1" t="str">
        <f aca="false">IF(D416="","",IF($C416='Oneri di Urbanizzazione'!$E$49,IF(COUNTIF($AL$3:AL415,$D416)=0,$D416,""),""))</f>
        <v/>
      </c>
      <c r="AM416" s="1" t="str">
        <f aca="false">IF(E416="","",IF(AND($C416='Oneri di Urbanizzazione'!$E$49,$D416='Oneri di Urbanizzazione'!$E$51),IF(COUNTIF(AM$3:AM415,$E416)=0,$E416,""),""))</f>
        <v/>
      </c>
      <c r="AN416" s="1" t="str">
        <f aca="false">IF(F416="","",IF(AND($C416='Oneri di Urbanizzazione'!$E$49,$D416='Oneri di Urbanizzazione'!$E$51,$E416='Oneri di Urbanizzazione'!$E$53),IF(COUNTIF(AN$3:AN415,$F416)=0,$F416,""),""))</f>
        <v/>
      </c>
    </row>
    <row r="417" customFormat="false" ht="12.75" hidden="false" customHeight="false" outlineLevel="0" collapsed="false">
      <c r="V417" s="1" t="n">
        <f aca="false">+V416+1</f>
        <v>395</v>
      </c>
      <c r="W417" s="978" t="str">
        <f aca="false">IFERROR(VLOOKUP($V416,AD:AK,8,FALSE()),"")</f>
        <v/>
      </c>
      <c r="X417" s="978" t="str">
        <f aca="false">IFERROR(VLOOKUP($V417,AE:AL,8,FALSE()),"")</f>
        <v/>
      </c>
      <c r="Y417" s="978" t="str">
        <f aca="false">IFERROR(VLOOKUP($V417,AF:AM,8,FALSE()),"")</f>
        <v/>
      </c>
      <c r="Z417" s="978" t="str">
        <f aca="false">IFERROR(VLOOKUP($V417,AG:AN,8,FALSE()),"")</f>
        <v/>
      </c>
      <c r="AA417" s="978" t="str">
        <f aca="false">IFERROR(VLOOKUP($V417,AH:AO,8,FALSE()),"")</f>
        <v/>
      </c>
      <c r="AB417" s="978" t="str">
        <f aca="false">IFERROR(VLOOKUP($V417,AI:AP,8,FALSE()),"")</f>
        <v/>
      </c>
      <c r="AD417" s="1" t="str">
        <f aca="false">IF(AK417&lt;&gt;"",MAX(AD$3:AD416)+1,"")</f>
        <v/>
      </c>
      <c r="AE417" s="1" t="str">
        <f aca="false">IF(AL417&lt;&gt;"",MAX(AE$3:AE416)+1,"")</f>
        <v/>
      </c>
      <c r="AF417" s="1" t="str">
        <f aca="false">IF(AM417&lt;&gt;"",MAX(AF$3:AF416)+1,"")</f>
        <v/>
      </c>
      <c r="AG417" s="1" t="str">
        <f aca="false">IF(AN417&lt;&gt;"",MAX(AG$3:AG416)+1,"")</f>
        <v/>
      </c>
      <c r="AH417" s="1" t="str">
        <f aca="false">IF(AO417&lt;&gt;"",MAX(AH$3:AH416)+1,"")</f>
        <v/>
      </c>
      <c r="AI417" s="1" t="str">
        <f aca="false">IF(AP417&lt;&gt;"",MAX(AI$3:AI416)+1,"")</f>
        <v/>
      </c>
      <c r="AK417" s="1" t="str">
        <f aca="false">IF(C417="","",IF(COUNTIF($AK$3:AL416,C417)=0,C417,""))</f>
        <v/>
      </c>
      <c r="AL417" s="1" t="str">
        <f aca="false">IF(D417="","",IF($C417='Oneri di Urbanizzazione'!$E$49,IF(COUNTIF($AL$3:AL416,$D417)=0,$D417,""),""))</f>
        <v/>
      </c>
      <c r="AM417" s="1" t="str">
        <f aca="false">IF(E417="","",IF(AND($C417='Oneri di Urbanizzazione'!$E$49,$D417='Oneri di Urbanizzazione'!$E$51),IF(COUNTIF(AM$3:AM416,$E417)=0,$E417,""),""))</f>
        <v/>
      </c>
      <c r="AN417" s="1" t="str">
        <f aca="false">IF(F417="","",IF(AND($C417='Oneri di Urbanizzazione'!$E$49,$D417='Oneri di Urbanizzazione'!$E$51,$E417='Oneri di Urbanizzazione'!$E$53),IF(COUNTIF(AN$3:AN416,$F417)=0,$F417,""),""))</f>
        <v/>
      </c>
    </row>
    <row r="418" customFormat="false" ht="12.75" hidden="false" customHeight="false" outlineLevel="0" collapsed="false">
      <c r="V418" s="1" t="n">
        <f aca="false">+V417+1</f>
        <v>396</v>
      </c>
      <c r="W418" s="978" t="str">
        <f aca="false">IFERROR(VLOOKUP($V417,AD:AK,8,FALSE()),"")</f>
        <v/>
      </c>
      <c r="X418" s="978" t="str">
        <f aca="false">IFERROR(VLOOKUP($V418,AE:AL,8,FALSE()),"")</f>
        <v/>
      </c>
      <c r="Y418" s="978" t="str">
        <f aca="false">IFERROR(VLOOKUP($V418,AF:AM,8,FALSE()),"")</f>
        <v/>
      </c>
      <c r="Z418" s="978" t="str">
        <f aca="false">IFERROR(VLOOKUP($V418,AG:AN,8,FALSE()),"")</f>
        <v/>
      </c>
      <c r="AA418" s="978" t="str">
        <f aca="false">IFERROR(VLOOKUP($V418,AH:AO,8,FALSE()),"")</f>
        <v/>
      </c>
      <c r="AB418" s="978" t="str">
        <f aca="false">IFERROR(VLOOKUP($V418,AI:AP,8,FALSE()),"")</f>
        <v/>
      </c>
      <c r="AD418" s="1" t="str">
        <f aca="false">IF(AK418&lt;&gt;"",MAX(AD$3:AD417)+1,"")</f>
        <v/>
      </c>
      <c r="AE418" s="1" t="str">
        <f aca="false">IF(AL418&lt;&gt;"",MAX(AE$3:AE417)+1,"")</f>
        <v/>
      </c>
      <c r="AF418" s="1" t="str">
        <f aca="false">IF(AM418&lt;&gt;"",MAX(AF$3:AF417)+1,"")</f>
        <v/>
      </c>
      <c r="AG418" s="1" t="str">
        <f aca="false">IF(AN418&lt;&gt;"",MAX(AG$3:AG417)+1,"")</f>
        <v/>
      </c>
      <c r="AH418" s="1" t="str">
        <f aca="false">IF(AO418&lt;&gt;"",MAX(AH$3:AH417)+1,"")</f>
        <v/>
      </c>
      <c r="AI418" s="1" t="str">
        <f aca="false">IF(AP418&lt;&gt;"",MAX(AI$3:AI417)+1,"")</f>
        <v/>
      </c>
      <c r="AK418" s="1" t="str">
        <f aca="false">IF(C418="","",IF(COUNTIF($AK$3:AL417,C418)=0,C418,""))</f>
        <v/>
      </c>
      <c r="AL418" s="1" t="str">
        <f aca="false">IF(D418="","",IF($C418='Oneri di Urbanizzazione'!$E$49,IF(COUNTIF($AL$3:AL417,$D418)=0,$D418,""),""))</f>
        <v/>
      </c>
      <c r="AM418" s="1" t="str">
        <f aca="false">IF(E418="","",IF(AND($C418='Oneri di Urbanizzazione'!$E$49,$D418='Oneri di Urbanizzazione'!$E$51),IF(COUNTIF(AM$3:AM417,$E418)=0,$E418,""),""))</f>
        <v/>
      </c>
      <c r="AN418" s="1" t="str">
        <f aca="false">IF(F418="","",IF(AND($C418='Oneri di Urbanizzazione'!$E$49,$D418='Oneri di Urbanizzazione'!$E$51,$E418='Oneri di Urbanizzazione'!$E$53),IF(COUNTIF(AN$3:AN417,$F418)=0,$F418,""),""))</f>
        <v/>
      </c>
    </row>
    <row r="419" customFormat="false" ht="12.75" hidden="false" customHeight="false" outlineLevel="0" collapsed="false">
      <c r="V419" s="1" t="n">
        <f aca="false">+V418+1</f>
        <v>397</v>
      </c>
      <c r="W419" s="978" t="str">
        <f aca="false">IFERROR(VLOOKUP($V418,AD:AK,8,FALSE()),"")</f>
        <v/>
      </c>
      <c r="X419" s="978" t="str">
        <f aca="false">IFERROR(VLOOKUP($V419,AE:AL,8,FALSE()),"")</f>
        <v/>
      </c>
      <c r="Y419" s="978" t="str">
        <f aca="false">IFERROR(VLOOKUP($V419,AF:AM,8,FALSE()),"")</f>
        <v/>
      </c>
      <c r="Z419" s="978" t="str">
        <f aca="false">IFERROR(VLOOKUP($V419,AG:AN,8,FALSE()),"")</f>
        <v/>
      </c>
      <c r="AA419" s="978" t="str">
        <f aca="false">IFERROR(VLOOKUP($V419,AH:AO,8,FALSE()),"")</f>
        <v/>
      </c>
      <c r="AB419" s="978" t="str">
        <f aca="false">IFERROR(VLOOKUP($V419,AI:AP,8,FALSE()),"")</f>
        <v/>
      </c>
      <c r="AD419" s="1" t="str">
        <f aca="false">IF(AK419&lt;&gt;"",MAX(AD$3:AD418)+1,"")</f>
        <v/>
      </c>
      <c r="AE419" s="1" t="str">
        <f aca="false">IF(AL419&lt;&gt;"",MAX(AE$3:AE418)+1,"")</f>
        <v/>
      </c>
      <c r="AF419" s="1" t="str">
        <f aca="false">IF(AM419&lt;&gt;"",MAX(AF$3:AF418)+1,"")</f>
        <v/>
      </c>
      <c r="AG419" s="1" t="str">
        <f aca="false">IF(AN419&lt;&gt;"",MAX(AG$3:AG418)+1,"")</f>
        <v/>
      </c>
      <c r="AH419" s="1" t="str">
        <f aca="false">IF(AO419&lt;&gt;"",MAX(AH$3:AH418)+1,"")</f>
        <v/>
      </c>
      <c r="AI419" s="1" t="str">
        <f aca="false">IF(AP419&lt;&gt;"",MAX(AI$3:AI418)+1,"")</f>
        <v/>
      </c>
      <c r="AK419" s="1" t="str">
        <f aca="false">IF(C419="","",IF(COUNTIF($AK$3:AL418,C419)=0,C419,""))</f>
        <v/>
      </c>
      <c r="AL419" s="1" t="str">
        <f aca="false">IF(D419="","",IF($C419='Oneri di Urbanizzazione'!$E$49,IF(COUNTIF($AL$3:AL418,$D419)=0,$D419,""),""))</f>
        <v/>
      </c>
      <c r="AM419" s="1" t="str">
        <f aca="false">IF(E419="","",IF(AND($C419='Oneri di Urbanizzazione'!$E$49,$D419='Oneri di Urbanizzazione'!$E$51),IF(COUNTIF(AM$3:AM418,$E419)=0,$E419,""),""))</f>
        <v/>
      </c>
      <c r="AN419" s="1" t="str">
        <f aca="false">IF(F419="","",IF(AND($C419='Oneri di Urbanizzazione'!$E$49,$D419='Oneri di Urbanizzazione'!$E$51,$E419='Oneri di Urbanizzazione'!$E$53),IF(COUNTIF(AN$3:AN418,$F419)=0,$F419,""),""))</f>
        <v/>
      </c>
    </row>
    <row r="420" customFormat="false" ht="12.75" hidden="false" customHeight="false" outlineLevel="0" collapsed="false">
      <c r="V420" s="1" t="n">
        <f aca="false">+V419+1</f>
        <v>398</v>
      </c>
      <c r="W420" s="978" t="str">
        <f aca="false">IFERROR(VLOOKUP($V419,AD:AK,8,FALSE()),"")</f>
        <v/>
      </c>
      <c r="X420" s="978" t="str">
        <f aca="false">IFERROR(VLOOKUP($V420,AE:AL,8,FALSE()),"")</f>
        <v/>
      </c>
      <c r="Y420" s="978" t="str">
        <f aca="false">IFERROR(VLOOKUP($V420,AF:AM,8,FALSE()),"")</f>
        <v/>
      </c>
      <c r="Z420" s="978" t="str">
        <f aca="false">IFERROR(VLOOKUP($V420,AG:AN,8,FALSE()),"")</f>
        <v/>
      </c>
      <c r="AA420" s="978" t="str">
        <f aca="false">IFERROR(VLOOKUP($V420,AH:AO,8,FALSE()),"")</f>
        <v/>
      </c>
      <c r="AB420" s="978" t="str">
        <f aca="false">IFERROR(VLOOKUP($V420,AI:AP,8,FALSE()),"")</f>
        <v/>
      </c>
      <c r="AD420" s="1" t="str">
        <f aca="false">IF(AK420&lt;&gt;"",MAX(AD$3:AD419)+1,"")</f>
        <v/>
      </c>
      <c r="AE420" s="1" t="str">
        <f aca="false">IF(AL420&lt;&gt;"",MAX(AE$3:AE419)+1,"")</f>
        <v/>
      </c>
      <c r="AF420" s="1" t="str">
        <f aca="false">IF(AM420&lt;&gt;"",MAX(AF$3:AF419)+1,"")</f>
        <v/>
      </c>
      <c r="AG420" s="1" t="str">
        <f aca="false">IF(AN420&lt;&gt;"",MAX(AG$3:AG419)+1,"")</f>
        <v/>
      </c>
      <c r="AH420" s="1" t="str">
        <f aca="false">IF(AO420&lt;&gt;"",MAX(AH$3:AH419)+1,"")</f>
        <v/>
      </c>
      <c r="AI420" s="1" t="str">
        <f aca="false">IF(AP420&lt;&gt;"",MAX(AI$3:AI419)+1,"")</f>
        <v/>
      </c>
      <c r="AK420" s="1" t="str">
        <f aca="false">IF(C420="","",IF(COUNTIF($AK$3:AL419,C420)=0,C420,""))</f>
        <v/>
      </c>
      <c r="AL420" s="1" t="str">
        <f aca="false">IF(D420="","",IF($C420='Oneri di Urbanizzazione'!$E$49,IF(COUNTIF($AL$3:AL419,$D420)=0,$D420,""),""))</f>
        <v/>
      </c>
      <c r="AM420" s="1" t="str">
        <f aca="false">IF(E420="","",IF(AND($C420='Oneri di Urbanizzazione'!$E$49,$D420='Oneri di Urbanizzazione'!$E$51),IF(COUNTIF(AM$3:AM419,$E420)=0,$E420,""),""))</f>
        <v/>
      </c>
      <c r="AN420" s="1" t="str">
        <f aca="false">IF(F420="","",IF(AND($C420='Oneri di Urbanizzazione'!$E$49,$D420='Oneri di Urbanizzazione'!$E$51,$E420='Oneri di Urbanizzazione'!$E$53),IF(COUNTIF(AN$3:AN419,$F420)=0,$F420,""),""))</f>
        <v/>
      </c>
    </row>
    <row r="421" customFormat="false" ht="12.75" hidden="false" customHeight="false" outlineLevel="0" collapsed="false">
      <c r="V421" s="1" t="n">
        <f aca="false">+V420+1</f>
        <v>399</v>
      </c>
      <c r="W421" s="978" t="str">
        <f aca="false">IFERROR(VLOOKUP($V420,AD:AK,8,FALSE()),"")</f>
        <v/>
      </c>
      <c r="X421" s="978" t="str">
        <f aca="false">IFERROR(VLOOKUP($V421,AE:AL,8,FALSE()),"")</f>
        <v/>
      </c>
      <c r="Y421" s="978" t="str">
        <f aca="false">IFERROR(VLOOKUP($V421,AF:AM,8,FALSE()),"")</f>
        <v/>
      </c>
      <c r="Z421" s="978" t="str">
        <f aca="false">IFERROR(VLOOKUP($V421,AG:AN,8,FALSE()),"")</f>
        <v/>
      </c>
      <c r="AA421" s="978" t="str">
        <f aca="false">IFERROR(VLOOKUP($V421,AH:AO,8,FALSE()),"")</f>
        <v/>
      </c>
      <c r="AB421" s="978" t="str">
        <f aca="false">IFERROR(VLOOKUP($V421,AI:AP,8,FALSE()),"")</f>
        <v/>
      </c>
      <c r="AD421" s="1" t="str">
        <f aca="false">IF(AK421&lt;&gt;"",MAX(AD$3:AD420)+1,"")</f>
        <v/>
      </c>
      <c r="AE421" s="1" t="str">
        <f aca="false">IF(AL421&lt;&gt;"",MAX(AE$3:AE420)+1,"")</f>
        <v/>
      </c>
      <c r="AF421" s="1" t="str">
        <f aca="false">IF(AM421&lt;&gt;"",MAX(AF$3:AF420)+1,"")</f>
        <v/>
      </c>
      <c r="AG421" s="1" t="str">
        <f aca="false">IF(AN421&lt;&gt;"",MAX(AG$3:AG420)+1,"")</f>
        <v/>
      </c>
      <c r="AH421" s="1" t="str">
        <f aca="false">IF(AO421&lt;&gt;"",MAX(AH$3:AH420)+1,"")</f>
        <v/>
      </c>
      <c r="AI421" s="1" t="str">
        <f aca="false">IF(AP421&lt;&gt;"",MAX(AI$3:AI420)+1,"")</f>
        <v/>
      </c>
      <c r="AK421" s="1" t="str">
        <f aca="false">IF(C421="","",IF(COUNTIF($AK$3:AL420,C421)=0,C421,""))</f>
        <v/>
      </c>
      <c r="AL421" s="1" t="str">
        <f aca="false">IF(D421="","",IF($C421='Oneri di Urbanizzazione'!$E$49,IF(COUNTIF($AL$3:AL420,$D421)=0,$D421,""),""))</f>
        <v/>
      </c>
      <c r="AM421" s="1" t="str">
        <f aca="false">IF(E421="","",IF(AND($C421='Oneri di Urbanizzazione'!$E$49,$D421='Oneri di Urbanizzazione'!$E$51),IF(COUNTIF(AM$3:AM420,$E421)=0,$E421,""),""))</f>
        <v/>
      </c>
      <c r="AN421" s="1" t="str">
        <f aca="false">IF(F421="","",IF(AND($C421='Oneri di Urbanizzazione'!$E$49,$D421='Oneri di Urbanizzazione'!$E$51,$E421='Oneri di Urbanizzazione'!$E$53),IF(COUNTIF(AN$3:AN420,$F421)=0,$F421,""),""))</f>
        <v/>
      </c>
    </row>
    <row r="422" customFormat="false" ht="12.75" hidden="false" customHeight="false" outlineLevel="0" collapsed="false">
      <c r="V422" s="1" t="n">
        <f aca="false">+V421+1</f>
        <v>400</v>
      </c>
      <c r="W422" s="978" t="str">
        <f aca="false">IFERROR(VLOOKUP($V421,AD:AK,8,FALSE()),"")</f>
        <v/>
      </c>
      <c r="X422" s="978" t="str">
        <f aca="false">IFERROR(VLOOKUP($V422,AE:AL,8,FALSE()),"")</f>
        <v/>
      </c>
      <c r="Y422" s="978" t="str">
        <f aca="false">IFERROR(VLOOKUP($V422,AF:AM,8,FALSE()),"")</f>
        <v/>
      </c>
      <c r="Z422" s="978" t="str">
        <f aca="false">IFERROR(VLOOKUP($V422,AG:AN,8,FALSE()),"")</f>
        <v/>
      </c>
      <c r="AA422" s="978" t="str">
        <f aca="false">IFERROR(VLOOKUP($V422,AH:AO,8,FALSE()),"")</f>
        <v/>
      </c>
      <c r="AB422" s="978" t="str">
        <f aca="false">IFERROR(VLOOKUP($V422,AI:AP,8,FALSE()),"")</f>
        <v/>
      </c>
      <c r="AD422" s="1" t="str">
        <f aca="false">IF(AK422&lt;&gt;"",MAX(AD$3:AD421)+1,"")</f>
        <v/>
      </c>
      <c r="AE422" s="1" t="str">
        <f aca="false">IF(AL422&lt;&gt;"",MAX(AE$3:AE421)+1,"")</f>
        <v/>
      </c>
      <c r="AF422" s="1" t="str">
        <f aca="false">IF(AM422&lt;&gt;"",MAX(AF$3:AF421)+1,"")</f>
        <v/>
      </c>
      <c r="AG422" s="1" t="str">
        <f aca="false">IF(AN422&lt;&gt;"",MAX(AG$3:AG421)+1,"")</f>
        <v/>
      </c>
      <c r="AH422" s="1" t="str">
        <f aca="false">IF(AO422&lt;&gt;"",MAX(AH$3:AH421)+1,"")</f>
        <v/>
      </c>
      <c r="AI422" s="1" t="str">
        <f aca="false">IF(AP422&lt;&gt;"",MAX(AI$3:AI421)+1,"")</f>
        <v/>
      </c>
      <c r="AK422" s="1" t="str">
        <f aca="false">IF(C422="","",IF(COUNTIF($AK$3:AL421,C422)=0,C422,""))</f>
        <v/>
      </c>
      <c r="AL422" s="1" t="str">
        <f aca="false">IF(D422="","",IF($C422='Oneri di Urbanizzazione'!$E$49,IF(COUNTIF($AL$3:AL421,$D422)=0,$D422,""),""))</f>
        <v/>
      </c>
      <c r="AM422" s="1" t="str">
        <f aca="false">IF(E422="","",IF(AND($C422='Oneri di Urbanizzazione'!$E$49,$D422='Oneri di Urbanizzazione'!$E$51),IF(COUNTIF(AM$3:AM421,$E422)=0,$E422,""),""))</f>
        <v/>
      </c>
      <c r="AN422" s="1" t="str">
        <f aca="false">IF(F422="","",IF(AND($C422='Oneri di Urbanizzazione'!$E$49,$D422='Oneri di Urbanizzazione'!$E$51,$E422='Oneri di Urbanizzazione'!$E$53),IF(COUNTIF(AN$3:AN421,$F422)=0,$F422,""),""))</f>
        <v/>
      </c>
    </row>
    <row r="423" customFormat="false" ht="12.75" hidden="false" customHeight="false" outlineLevel="0" collapsed="false">
      <c r="V423" s="1" t="n">
        <f aca="false">+V422+1</f>
        <v>401</v>
      </c>
      <c r="W423" s="978" t="str">
        <f aca="false">IFERROR(VLOOKUP($V422,AD:AK,8,FALSE()),"")</f>
        <v/>
      </c>
      <c r="X423" s="978" t="str">
        <f aca="false">IFERROR(VLOOKUP($V423,AE:AL,8,FALSE()),"")</f>
        <v/>
      </c>
      <c r="Y423" s="978" t="str">
        <f aca="false">IFERROR(VLOOKUP($V423,AF:AM,8,FALSE()),"")</f>
        <v/>
      </c>
      <c r="Z423" s="978" t="str">
        <f aca="false">IFERROR(VLOOKUP($V423,AG:AN,8,FALSE()),"")</f>
        <v/>
      </c>
      <c r="AA423" s="978" t="str">
        <f aca="false">IFERROR(VLOOKUP($V423,AH:AO,8,FALSE()),"")</f>
        <v/>
      </c>
      <c r="AB423" s="978" t="str">
        <f aca="false">IFERROR(VLOOKUP($V423,AI:AP,8,FALSE()),"")</f>
        <v/>
      </c>
      <c r="AD423" s="1" t="str">
        <f aca="false">IF(AK423&lt;&gt;"",MAX(AD$3:AD422)+1,"")</f>
        <v/>
      </c>
      <c r="AE423" s="1" t="str">
        <f aca="false">IF(AL423&lt;&gt;"",MAX(AE$3:AE422)+1,"")</f>
        <v/>
      </c>
      <c r="AF423" s="1" t="str">
        <f aca="false">IF(AM423&lt;&gt;"",MAX(AF$3:AF422)+1,"")</f>
        <v/>
      </c>
      <c r="AG423" s="1" t="str">
        <f aca="false">IF(AN423&lt;&gt;"",MAX(AG$3:AG422)+1,"")</f>
        <v/>
      </c>
      <c r="AH423" s="1" t="str">
        <f aca="false">IF(AO423&lt;&gt;"",MAX(AH$3:AH422)+1,"")</f>
        <v/>
      </c>
      <c r="AI423" s="1" t="str">
        <f aca="false">IF(AP423&lt;&gt;"",MAX(AI$3:AI422)+1,"")</f>
        <v/>
      </c>
      <c r="AK423" s="1" t="str">
        <f aca="false">IF(C423="","",IF(COUNTIF($AK$3:AL422,C423)=0,C423,""))</f>
        <v/>
      </c>
      <c r="AL423" s="1" t="str">
        <f aca="false">IF(D423="","",IF($C423='Oneri di Urbanizzazione'!$E$49,IF(COUNTIF($AL$3:AL422,$D423)=0,$D423,""),""))</f>
        <v/>
      </c>
      <c r="AM423" s="1" t="str">
        <f aca="false">IF(E423="","",IF(AND($C423='Oneri di Urbanizzazione'!$E$49,$D423='Oneri di Urbanizzazione'!$E$51),IF(COUNTIF(AM$3:AM422,$E423)=0,$E423,""),""))</f>
        <v/>
      </c>
      <c r="AN423" s="1" t="str">
        <f aca="false">IF(F423="","",IF(AND($C423='Oneri di Urbanizzazione'!$E$49,$D423='Oneri di Urbanizzazione'!$E$51,$E423='Oneri di Urbanizzazione'!$E$53),IF(COUNTIF(AN$3:AN422,$F423)=0,$F423,""),""))</f>
        <v/>
      </c>
    </row>
    <row r="424" customFormat="false" ht="12.75" hidden="false" customHeight="false" outlineLevel="0" collapsed="false">
      <c r="V424" s="1" t="n">
        <f aca="false">+V423+1</f>
        <v>402</v>
      </c>
      <c r="W424" s="978" t="str">
        <f aca="false">IFERROR(VLOOKUP($V423,AD:AK,8,FALSE()),"")</f>
        <v/>
      </c>
      <c r="X424" s="978" t="str">
        <f aca="false">IFERROR(VLOOKUP($V424,AE:AL,8,FALSE()),"")</f>
        <v/>
      </c>
      <c r="Y424" s="978" t="str">
        <f aca="false">IFERROR(VLOOKUP($V424,AF:AM,8,FALSE()),"")</f>
        <v/>
      </c>
      <c r="Z424" s="978" t="str">
        <f aca="false">IFERROR(VLOOKUP($V424,AG:AN,8,FALSE()),"")</f>
        <v/>
      </c>
      <c r="AA424" s="978" t="str">
        <f aca="false">IFERROR(VLOOKUP($V424,AH:AO,8,FALSE()),"")</f>
        <v/>
      </c>
      <c r="AB424" s="978" t="str">
        <f aca="false">IFERROR(VLOOKUP($V424,AI:AP,8,FALSE()),"")</f>
        <v/>
      </c>
      <c r="AD424" s="1" t="str">
        <f aca="false">IF(AK424&lt;&gt;"",MAX(AD$3:AD423)+1,"")</f>
        <v/>
      </c>
      <c r="AE424" s="1" t="str">
        <f aca="false">IF(AL424&lt;&gt;"",MAX(AE$3:AE423)+1,"")</f>
        <v/>
      </c>
      <c r="AF424" s="1" t="str">
        <f aca="false">IF(AM424&lt;&gt;"",MAX(AF$3:AF423)+1,"")</f>
        <v/>
      </c>
      <c r="AG424" s="1" t="str">
        <f aca="false">IF(AN424&lt;&gt;"",MAX(AG$3:AG423)+1,"")</f>
        <v/>
      </c>
      <c r="AH424" s="1" t="str">
        <f aca="false">IF(AO424&lt;&gt;"",MAX(AH$3:AH423)+1,"")</f>
        <v/>
      </c>
      <c r="AI424" s="1" t="str">
        <f aca="false">IF(AP424&lt;&gt;"",MAX(AI$3:AI423)+1,"")</f>
        <v/>
      </c>
      <c r="AK424" s="1" t="str">
        <f aca="false">IF(C424="","",IF(COUNTIF($AK$3:AL423,C424)=0,C424,""))</f>
        <v/>
      </c>
      <c r="AL424" s="1" t="str">
        <f aca="false">IF(D424="","",IF($C424='Oneri di Urbanizzazione'!$E$49,IF(COUNTIF($AL$3:AL423,$D424)=0,$D424,""),""))</f>
        <v/>
      </c>
      <c r="AM424" s="1" t="str">
        <f aca="false">IF(E424="","",IF(AND($C424='Oneri di Urbanizzazione'!$E$49,$D424='Oneri di Urbanizzazione'!$E$51),IF(COUNTIF(AM$3:AM423,$E424)=0,$E424,""),""))</f>
        <v/>
      </c>
      <c r="AN424" s="1" t="str">
        <f aca="false">IF(F424="","",IF(AND($C424='Oneri di Urbanizzazione'!$E$49,$D424='Oneri di Urbanizzazione'!$E$51,$E424='Oneri di Urbanizzazione'!$E$53),IF(COUNTIF(AN$3:AN423,$F424)=0,$F424,""),""))</f>
        <v/>
      </c>
    </row>
    <row r="425" customFormat="false" ht="12.75" hidden="false" customHeight="false" outlineLevel="0" collapsed="false">
      <c r="V425" s="1" t="n">
        <f aca="false">+V424+1</f>
        <v>403</v>
      </c>
      <c r="W425" s="978" t="str">
        <f aca="false">IFERROR(VLOOKUP($V424,AD:AK,8,FALSE()),"")</f>
        <v/>
      </c>
      <c r="X425" s="978" t="str">
        <f aca="false">IFERROR(VLOOKUP($V425,AE:AL,8,FALSE()),"")</f>
        <v/>
      </c>
      <c r="Y425" s="978" t="str">
        <f aca="false">IFERROR(VLOOKUP($V425,AF:AM,8,FALSE()),"")</f>
        <v/>
      </c>
      <c r="Z425" s="978" t="str">
        <f aca="false">IFERROR(VLOOKUP($V425,AG:AN,8,FALSE()),"")</f>
        <v/>
      </c>
      <c r="AA425" s="978" t="str">
        <f aca="false">IFERROR(VLOOKUP($V425,AH:AO,8,FALSE()),"")</f>
        <v/>
      </c>
      <c r="AB425" s="978" t="str">
        <f aca="false">IFERROR(VLOOKUP($V425,AI:AP,8,FALSE()),"")</f>
        <v/>
      </c>
      <c r="AD425" s="1" t="str">
        <f aca="false">IF(AK425&lt;&gt;"",MAX(AD$3:AD424)+1,"")</f>
        <v/>
      </c>
      <c r="AE425" s="1" t="str">
        <f aca="false">IF(AL425&lt;&gt;"",MAX(AE$3:AE424)+1,"")</f>
        <v/>
      </c>
      <c r="AF425" s="1" t="str">
        <f aca="false">IF(AM425&lt;&gt;"",MAX(AF$3:AF424)+1,"")</f>
        <v/>
      </c>
      <c r="AG425" s="1" t="str">
        <f aca="false">IF(AN425&lt;&gt;"",MAX(AG$3:AG424)+1,"")</f>
        <v/>
      </c>
      <c r="AH425" s="1" t="str">
        <f aca="false">IF(AO425&lt;&gt;"",MAX(AH$3:AH424)+1,"")</f>
        <v/>
      </c>
      <c r="AI425" s="1" t="str">
        <f aca="false">IF(AP425&lt;&gt;"",MAX(AI$3:AI424)+1,"")</f>
        <v/>
      </c>
      <c r="AK425" s="1" t="str">
        <f aca="false">IF(C425="","",IF(COUNTIF($AK$3:AL424,C425)=0,C425,""))</f>
        <v/>
      </c>
      <c r="AL425" s="1" t="str">
        <f aca="false">IF(D425="","",IF($C425='Oneri di Urbanizzazione'!$E$49,IF(COUNTIF($AL$3:AL424,$D425)=0,$D425,""),""))</f>
        <v/>
      </c>
      <c r="AM425" s="1" t="str">
        <f aca="false">IF(E425="","",IF(AND($C425='Oneri di Urbanizzazione'!$E$49,$D425='Oneri di Urbanizzazione'!$E$51),IF(COUNTIF(AM$3:AM424,$E425)=0,$E425,""),""))</f>
        <v/>
      </c>
      <c r="AN425" s="1" t="str">
        <f aca="false">IF(F425="","",IF(AND($C425='Oneri di Urbanizzazione'!$E$49,$D425='Oneri di Urbanizzazione'!$E$51,$E425='Oneri di Urbanizzazione'!$E$53),IF(COUNTIF(AN$3:AN424,$F425)=0,$F425,""),""))</f>
        <v/>
      </c>
    </row>
    <row r="426" customFormat="false" ht="12.75" hidden="false" customHeight="false" outlineLevel="0" collapsed="false">
      <c r="V426" s="1" t="n">
        <f aca="false">+V425+1</f>
        <v>404</v>
      </c>
      <c r="W426" s="978" t="str">
        <f aca="false">IFERROR(VLOOKUP($V425,AD:AK,8,FALSE()),"")</f>
        <v/>
      </c>
      <c r="X426" s="978" t="str">
        <f aca="false">IFERROR(VLOOKUP($V426,AE:AL,8,FALSE()),"")</f>
        <v/>
      </c>
      <c r="Y426" s="978" t="str">
        <f aca="false">IFERROR(VLOOKUP($V426,AF:AM,8,FALSE()),"")</f>
        <v/>
      </c>
      <c r="Z426" s="978" t="str">
        <f aca="false">IFERROR(VLOOKUP($V426,AG:AN,8,FALSE()),"")</f>
        <v/>
      </c>
      <c r="AA426" s="978" t="str">
        <f aca="false">IFERROR(VLOOKUP($V426,AH:AO,8,FALSE()),"")</f>
        <v/>
      </c>
      <c r="AB426" s="978" t="str">
        <f aca="false">IFERROR(VLOOKUP($V426,AI:AP,8,FALSE()),"")</f>
        <v/>
      </c>
      <c r="AD426" s="1" t="str">
        <f aca="false">IF(AK426&lt;&gt;"",MAX(AD$3:AD425)+1,"")</f>
        <v/>
      </c>
      <c r="AE426" s="1" t="str">
        <f aca="false">IF(AL426&lt;&gt;"",MAX(AE$3:AE425)+1,"")</f>
        <v/>
      </c>
      <c r="AF426" s="1" t="str">
        <f aca="false">IF(AM426&lt;&gt;"",MAX(AF$3:AF425)+1,"")</f>
        <v/>
      </c>
      <c r="AG426" s="1" t="str">
        <f aca="false">IF(AN426&lt;&gt;"",MAX(AG$3:AG425)+1,"")</f>
        <v/>
      </c>
      <c r="AH426" s="1" t="str">
        <f aca="false">IF(AO426&lt;&gt;"",MAX(AH$3:AH425)+1,"")</f>
        <v/>
      </c>
      <c r="AI426" s="1" t="str">
        <f aca="false">IF(AP426&lt;&gt;"",MAX(AI$3:AI425)+1,"")</f>
        <v/>
      </c>
      <c r="AK426" s="1" t="str">
        <f aca="false">IF(C426="","",IF(COUNTIF($AK$3:AL425,C426)=0,C426,""))</f>
        <v/>
      </c>
      <c r="AL426" s="1" t="str">
        <f aca="false">IF(D426="","",IF($C426='Oneri di Urbanizzazione'!$E$49,IF(COUNTIF($AL$3:AL425,$D426)=0,$D426,""),""))</f>
        <v/>
      </c>
      <c r="AM426" s="1" t="str">
        <f aca="false">IF(E426="","",IF(AND($C426='Oneri di Urbanizzazione'!$E$49,$D426='Oneri di Urbanizzazione'!$E$51),IF(COUNTIF(AM$3:AM425,$E426)=0,$E426,""),""))</f>
        <v/>
      </c>
      <c r="AN426" s="1" t="str">
        <f aca="false">IF(F426="","",IF(AND($C426='Oneri di Urbanizzazione'!$E$49,$D426='Oneri di Urbanizzazione'!$E$51,$E426='Oneri di Urbanizzazione'!$E$53),IF(COUNTIF(AN$3:AN425,$F426)=0,$F426,""),""))</f>
        <v/>
      </c>
    </row>
    <row r="427" customFormat="false" ht="12.75" hidden="false" customHeight="false" outlineLevel="0" collapsed="false">
      <c r="V427" s="1" t="n">
        <f aca="false">+V426+1</f>
        <v>405</v>
      </c>
      <c r="W427" s="978" t="str">
        <f aca="false">IFERROR(VLOOKUP($V426,AD:AK,8,FALSE()),"")</f>
        <v/>
      </c>
      <c r="X427" s="978" t="str">
        <f aca="false">IFERROR(VLOOKUP($V427,AE:AL,8,FALSE()),"")</f>
        <v/>
      </c>
      <c r="Y427" s="978" t="str">
        <f aca="false">IFERROR(VLOOKUP($V427,AF:AM,8,FALSE()),"")</f>
        <v/>
      </c>
      <c r="Z427" s="978" t="str">
        <f aca="false">IFERROR(VLOOKUP($V427,AG:AN,8,FALSE()),"")</f>
        <v/>
      </c>
      <c r="AA427" s="978" t="str">
        <f aca="false">IFERROR(VLOOKUP($V427,AH:AO,8,FALSE()),"")</f>
        <v/>
      </c>
      <c r="AB427" s="978" t="str">
        <f aca="false">IFERROR(VLOOKUP($V427,AI:AP,8,FALSE()),"")</f>
        <v/>
      </c>
      <c r="AD427" s="1" t="str">
        <f aca="false">IF(AK427&lt;&gt;"",MAX(AD$3:AD426)+1,"")</f>
        <v/>
      </c>
      <c r="AE427" s="1" t="str">
        <f aca="false">IF(AL427&lt;&gt;"",MAX(AE$3:AE426)+1,"")</f>
        <v/>
      </c>
      <c r="AF427" s="1" t="str">
        <f aca="false">IF(AM427&lt;&gt;"",MAX(AF$3:AF426)+1,"")</f>
        <v/>
      </c>
      <c r="AG427" s="1" t="str">
        <f aca="false">IF(AN427&lt;&gt;"",MAX(AG$3:AG426)+1,"")</f>
        <v/>
      </c>
      <c r="AH427" s="1" t="str">
        <f aca="false">IF(AO427&lt;&gt;"",MAX(AH$3:AH426)+1,"")</f>
        <v/>
      </c>
      <c r="AI427" s="1" t="str">
        <f aca="false">IF(AP427&lt;&gt;"",MAX(AI$3:AI426)+1,"")</f>
        <v/>
      </c>
      <c r="AK427" s="1" t="str">
        <f aca="false">IF(C427="","",IF(COUNTIF($AK$3:AL426,C427)=0,C427,""))</f>
        <v/>
      </c>
      <c r="AL427" s="1" t="str">
        <f aca="false">IF(D427="","",IF($C427='Oneri di Urbanizzazione'!$E$49,IF(COUNTIF($AL$3:AL426,$D427)=0,$D427,""),""))</f>
        <v/>
      </c>
      <c r="AM427" s="1" t="str">
        <f aca="false">IF(E427="","",IF(AND($C427='Oneri di Urbanizzazione'!$E$49,$D427='Oneri di Urbanizzazione'!$E$51),IF(COUNTIF(AM$3:AM426,$E427)=0,$E427,""),""))</f>
        <v/>
      </c>
      <c r="AN427" s="1" t="str">
        <f aca="false">IF(F427="","",IF(AND($C427='Oneri di Urbanizzazione'!$E$49,$D427='Oneri di Urbanizzazione'!$E$51,$E427='Oneri di Urbanizzazione'!$E$53),IF(COUNTIF(AN$3:AN426,$F427)=0,$F427,""),""))</f>
        <v/>
      </c>
    </row>
    <row r="428" customFormat="false" ht="12.75" hidden="false" customHeight="false" outlineLevel="0" collapsed="false">
      <c r="V428" s="1" t="n">
        <f aca="false">+V427+1</f>
        <v>406</v>
      </c>
      <c r="W428" s="978" t="str">
        <f aca="false">IFERROR(VLOOKUP($V427,AD:AK,8,FALSE()),"")</f>
        <v/>
      </c>
      <c r="X428" s="978" t="str">
        <f aca="false">IFERROR(VLOOKUP($V428,AE:AL,8,FALSE()),"")</f>
        <v/>
      </c>
      <c r="Y428" s="978" t="str">
        <f aca="false">IFERROR(VLOOKUP($V428,AF:AM,8,FALSE()),"")</f>
        <v/>
      </c>
      <c r="Z428" s="978" t="str">
        <f aca="false">IFERROR(VLOOKUP($V428,AG:AN,8,FALSE()),"")</f>
        <v/>
      </c>
      <c r="AA428" s="978" t="str">
        <f aca="false">IFERROR(VLOOKUP($V428,AH:AO,8,FALSE()),"")</f>
        <v/>
      </c>
      <c r="AB428" s="978" t="str">
        <f aca="false">IFERROR(VLOOKUP($V428,AI:AP,8,FALSE()),"")</f>
        <v/>
      </c>
      <c r="AD428" s="1" t="str">
        <f aca="false">IF(AK428&lt;&gt;"",MAX(AD$3:AD427)+1,"")</f>
        <v/>
      </c>
      <c r="AE428" s="1" t="str">
        <f aca="false">IF(AL428&lt;&gt;"",MAX(AE$3:AE427)+1,"")</f>
        <v/>
      </c>
      <c r="AF428" s="1" t="str">
        <f aca="false">IF(AM428&lt;&gt;"",MAX(AF$3:AF427)+1,"")</f>
        <v/>
      </c>
      <c r="AG428" s="1" t="str">
        <f aca="false">IF(AN428&lt;&gt;"",MAX(AG$3:AG427)+1,"")</f>
        <v/>
      </c>
      <c r="AH428" s="1" t="str">
        <f aca="false">IF(AO428&lt;&gt;"",MAX(AH$3:AH427)+1,"")</f>
        <v/>
      </c>
      <c r="AI428" s="1" t="str">
        <f aca="false">IF(AP428&lt;&gt;"",MAX(AI$3:AI427)+1,"")</f>
        <v/>
      </c>
      <c r="AK428" s="1" t="str">
        <f aca="false">IF(C428="","",IF(COUNTIF($AK$3:AL427,C428)=0,C428,""))</f>
        <v/>
      </c>
      <c r="AL428" s="1" t="str">
        <f aca="false">IF(D428="","",IF($C428='Oneri di Urbanizzazione'!$E$49,IF(COUNTIF($AL$3:AL427,$D428)=0,$D428,""),""))</f>
        <v/>
      </c>
      <c r="AM428" s="1" t="str">
        <f aca="false">IF(E428="","",IF(AND($C428='Oneri di Urbanizzazione'!$E$49,$D428='Oneri di Urbanizzazione'!$E$51),IF(COUNTIF(AM$3:AM427,$E428)=0,$E428,""),""))</f>
        <v/>
      </c>
      <c r="AN428" s="1" t="str">
        <f aca="false">IF(F428="","",IF(AND($C428='Oneri di Urbanizzazione'!$E$49,$D428='Oneri di Urbanizzazione'!$E$51,$E428='Oneri di Urbanizzazione'!$E$53),IF(COUNTIF(AN$3:AN427,$F428)=0,$F428,""),""))</f>
        <v/>
      </c>
    </row>
    <row r="429" customFormat="false" ht="12.75" hidden="false" customHeight="false" outlineLevel="0" collapsed="false">
      <c r="V429" s="1" t="n">
        <f aca="false">+V428+1</f>
        <v>407</v>
      </c>
      <c r="W429" s="978" t="str">
        <f aca="false">IFERROR(VLOOKUP($V428,AD:AK,8,FALSE()),"")</f>
        <v/>
      </c>
      <c r="X429" s="978" t="str">
        <f aca="false">IFERROR(VLOOKUP($V429,AE:AL,8,FALSE()),"")</f>
        <v/>
      </c>
      <c r="Y429" s="978" t="str">
        <f aca="false">IFERROR(VLOOKUP($V429,AF:AM,8,FALSE()),"")</f>
        <v/>
      </c>
      <c r="Z429" s="978" t="str">
        <f aca="false">IFERROR(VLOOKUP($V429,AG:AN,8,FALSE()),"")</f>
        <v/>
      </c>
      <c r="AA429" s="978" t="str">
        <f aca="false">IFERROR(VLOOKUP($V429,AH:AO,8,FALSE()),"")</f>
        <v/>
      </c>
      <c r="AB429" s="978" t="str">
        <f aca="false">IFERROR(VLOOKUP($V429,AI:AP,8,FALSE()),"")</f>
        <v/>
      </c>
      <c r="AD429" s="1" t="str">
        <f aca="false">IF(AK429&lt;&gt;"",MAX(AD$3:AD428)+1,"")</f>
        <v/>
      </c>
      <c r="AE429" s="1" t="str">
        <f aca="false">IF(AL429&lt;&gt;"",MAX(AE$3:AE428)+1,"")</f>
        <v/>
      </c>
      <c r="AF429" s="1" t="str">
        <f aca="false">IF(AM429&lt;&gt;"",MAX(AF$3:AF428)+1,"")</f>
        <v/>
      </c>
      <c r="AG429" s="1" t="str">
        <f aca="false">IF(AN429&lt;&gt;"",MAX(AG$3:AG428)+1,"")</f>
        <v/>
      </c>
      <c r="AH429" s="1" t="str">
        <f aca="false">IF(AO429&lt;&gt;"",MAX(AH$3:AH428)+1,"")</f>
        <v/>
      </c>
      <c r="AI429" s="1" t="str">
        <f aca="false">IF(AP429&lt;&gt;"",MAX(AI$3:AI428)+1,"")</f>
        <v/>
      </c>
      <c r="AK429" s="1" t="str">
        <f aca="false">IF(C429="","",IF(COUNTIF($AK$3:AL428,C429)=0,C429,""))</f>
        <v/>
      </c>
      <c r="AL429" s="1" t="str">
        <f aca="false">IF(D429="","",IF($C429='Oneri di Urbanizzazione'!$E$49,IF(COUNTIF($AL$3:AL428,$D429)=0,$D429,""),""))</f>
        <v/>
      </c>
      <c r="AM429" s="1" t="str">
        <f aca="false">IF(E429="","",IF(AND($C429='Oneri di Urbanizzazione'!$E$49,$D429='Oneri di Urbanizzazione'!$E$51),IF(COUNTIF(AM$3:AM428,$E429)=0,$E429,""),""))</f>
        <v/>
      </c>
      <c r="AN429" s="1" t="str">
        <f aca="false">IF(F429="","",IF(AND($C429='Oneri di Urbanizzazione'!$E$49,$D429='Oneri di Urbanizzazione'!$E$51,$E429='Oneri di Urbanizzazione'!$E$53),IF(COUNTIF(AN$3:AN428,$F429)=0,$F429,""),""))</f>
        <v/>
      </c>
    </row>
    <row r="430" customFormat="false" ht="12.75" hidden="false" customHeight="false" outlineLevel="0" collapsed="false">
      <c r="V430" s="1" t="n">
        <f aca="false">+V429+1</f>
        <v>408</v>
      </c>
      <c r="W430" s="978" t="str">
        <f aca="false">IFERROR(VLOOKUP($V429,AD:AK,8,FALSE()),"")</f>
        <v/>
      </c>
      <c r="X430" s="978" t="str">
        <f aca="false">IFERROR(VLOOKUP($V430,AE:AL,8,FALSE()),"")</f>
        <v/>
      </c>
      <c r="Y430" s="978" t="str">
        <f aca="false">IFERROR(VLOOKUP($V430,AF:AM,8,FALSE()),"")</f>
        <v/>
      </c>
      <c r="Z430" s="978" t="str">
        <f aca="false">IFERROR(VLOOKUP($V430,AG:AN,8,FALSE()),"")</f>
        <v/>
      </c>
      <c r="AA430" s="978" t="str">
        <f aca="false">IFERROR(VLOOKUP($V430,AH:AO,8,FALSE()),"")</f>
        <v/>
      </c>
      <c r="AB430" s="978" t="str">
        <f aca="false">IFERROR(VLOOKUP($V430,AI:AP,8,FALSE()),"")</f>
        <v/>
      </c>
      <c r="AD430" s="1" t="str">
        <f aca="false">IF(AK430&lt;&gt;"",MAX(AD$3:AD429)+1,"")</f>
        <v/>
      </c>
      <c r="AE430" s="1" t="str">
        <f aca="false">IF(AL430&lt;&gt;"",MAX(AE$3:AE429)+1,"")</f>
        <v/>
      </c>
      <c r="AF430" s="1" t="str">
        <f aca="false">IF(AM430&lt;&gt;"",MAX(AF$3:AF429)+1,"")</f>
        <v/>
      </c>
      <c r="AG430" s="1" t="str">
        <f aca="false">IF(AN430&lt;&gt;"",MAX(AG$3:AG429)+1,"")</f>
        <v/>
      </c>
      <c r="AH430" s="1" t="str">
        <f aca="false">IF(AO430&lt;&gt;"",MAX(AH$3:AH429)+1,"")</f>
        <v/>
      </c>
      <c r="AI430" s="1" t="str">
        <f aca="false">IF(AP430&lt;&gt;"",MAX(AI$3:AI429)+1,"")</f>
        <v/>
      </c>
      <c r="AK430" s="1" t="str">
        <f aca="false">IF(C430="","",IF(COUNTIF($AK$3:AL429,C430)=0,C430,""))</f>
        <v/>
      </c>
      <c r="AL430" s="1" t="str">
        <f aca="false">IF(D430="","",IF($C430='Oneri di Urbanizzazione'!$E$49,IF(COUNTIF($AL$3:AL429,$D430)=0,$D430,""),""))</f>
        <v/>
      </c>
      <c r="AM430" s="1" t="str">
        <f aca="false">IF(E430="","",IF(AND($C430='Oneri di Urbanizzazione'!$E$49,$D430='Oneri di Urbanizzazione'!$E$51),IF(COUNTIF(AM$3:AM429,$E430)=0,$E430,""),""))</f>
        <v/>
      </c>
      <c r="AN430" s="1" t="str">
        <f aca="false">IF(F430="","",IF(AND($C430='Oneri di Urbanizzazione'!$E$49,$D430='Oneri di Urbanizzazione'!$E$51,$E430='Oneri di Urbanizzazione'!$E$53),IF(COUNTIF(AN$3:AN429,$F430)=0,$F430,""),""))</f>
        <v/>
      </c>
    </row>
    <row r="431" customFormat="false" ht="12.75" hidden="false" customHeight="false" outlineLevel="0" collapsed="false">
      <c r="V431" s="1" t="n">
        <f aca="false">+V430+1</f>
        <v>409</v>
      </c>
      <c r="W431" s="978" t="str">
        <f aca="false">IFERROR(VLOOKUP($V430,AD:AK,8,FALSE()),"")</f>
        <v/>
      </c>
      <c r="X431" s="978" t="str">
        <f aca="false">IFERROR(VLOOKUP($V431,AE:AL,8,FALSE()),"")</f>
        <v/>
      </c>
      <c r="Y431" s="978" t="str">
        <f aca="false">IFERROR(VLOOKUP($V431,AF:AM,8,FALSE()),"")</f>
        <v/>
      </c>
      <c r="Z431" s="978" t="str">
        <f aca="false">IFERROR(VLOOKUP($V431,AG:AN,8,FALSE()),"")</f>
        <v/>
      </c>
      <c r="AA431" s="978" t="str">
        <f aca="false">IFERROR(VLOOKUP($V431,AH:AO,8,FALSE()),"")</f>
        <v/>
      </c>
      <c r="AB431" s="978" t="str">
        <f aca="false">IFERROR(VLOOKUP($V431,AI:AP,8,FALSE()),"")</f>
        <v/>
      </c>
      <c r="AD431" s="1" t="str">
        <f aca="false">IF(AK431&lt;&gt;"",MAX(AD$3:AD430)+1,"")</f>
        <v/>
      </c>
      <c r="AE431" s="1" t="str">
        <f aca="false">IF(AL431&lt;&gt;"",MAX(AE$3:AE430)+1,"")</f>
        <v/>
      </c>
      <c r="AF431" s="1" t="str">
        <f aca="false">IF(AM431&lt;&gt;"",MAX(AF$3:AF430)+1,"")</f>
        <v/>
      </c>
      <c r="AG431" s="1" t="str">
        <f aca="false">IF(AN431&lt;&gt;"",MAX(AG$3:AG430)+1,"")</f>
        <v/>
      </c>
      <c r="AH431" s="1" t="str">
        <f aca="false">IF(AO431&lt;&gt;"",MAX(AH$3:AH430)+1,"")</f>
        <v/>
      </c>
      <c r="AI431" s="1" t="str">
        <f aca="false">IF(AP431&lt;&gt;"",MAX(AI$3:AI430)+1,"")</f>
        <v/>
      </c>
      <c r="AK431" s="1" t="str">
        <f aca="false">IF(C431="","",IF(COUNTIF($AK$3:AL430,C431)=0,C431,""))</f>
        <v/>
      </c>
      <c r="AL431" s="1" t="str">
        <f aca="false">IF(D431="","",IF($C431='Oneri di Urbanizzazione'!$E$49,IF(COUNTIF($AL$3:AL430,$D431)=0,$D431,""),""))</f>
        <v/>
      </c>
      <c r="AM431" s="1" t="str">
        <f aca="false">IF(E431="","",IF(AND($C431='Oneri di Urbanizzazione'!$E$49,$D431='Oneri di Urbanizzazione'!$E$51),IF(COUNTIF(AM$3:AM430,$E431)=0,$E431,""),""))</f>
        <v/>
      </c>
      <c r="AN431" s="1" t="str">
        <f aca="false">IF(F431="","",IF(AND($C431='Oneri di Urbanizzazione'!$E$49,$D431='Oneri di Urbanizzazione'!$E$51,$E431='Oneri di Urbanizzazione'!$E$53),IF(COUNTIF(AN$3:AN430,$F431)=0,$F431,""),""))</f>
        <v/>
      </c>
    </row>
    <row r="432" customFormat="false" ht="12.75" hidden="false" customHeight="false" outlineLevel="0" collapsed="false">
      <c r="V432" s="1" t="n">
        <f aca="false">+V431+1</f>
        <v>410</v>
      </c>
      <c r="W432" s="978" t="str">
        <f aca="false">IFERROR(VLOOKUP($V431,AD:AK,8,FALSE()),"")</f>
        <v/>
      </c>
      <c r="X432" s="978" t="str">
        <f aca="false">IFERROR(VLOOKUP($V432,AE:AL,8,FALSE()),"")</f>
        <v/>
      </c>
      <c r="Y432" s="978" t="str">
        <f aca="false">IFERROR(VLOOKUP($V432,AF:AM,8,FALSE()),"")</f>
        <v/>
      </c>
      <c r="Z432" s="978" t="str">
        <f aca="false">IFERROR(VLOOKUP($V432,AG:AN,8,FALSE()),"")</f>
        <v/>
      </c>
      <c r="AA432" s="978" t="str">
        <f aca="false">IFERROR(VLOOKUP($V432,AH:AO,8,FALSE()),"")</f>
        <v/>
      </c>
      <c r="AB432" s="978" t="str">
        <f aca="false">IFERROR(VLOOKUP($V432,AI:AP,8,FALSE()),"")</f>
        <v/>
      </c>
      <c r="AD432" s="1" t="str">
        <f aca="false">IF(AK432&lt;&gt;"",MAX(AD$3:AD431)+1,"")</f>
        <v/>
      </c>
      <c r="AE432" s="1" t="str">
        <f aca="false">IF(AL432&lt;&gt;"",MAX(AE$3:AE431)+1,"")</f>
        <v/>
      </c>
      <c r="AF432" s="1" t="str">
        <f aca="false">IF(AM432&lt;&gt;"",MAX(AF$3:AF431)+1,"")</f>
        <v/>
      </c>
      <c r="AG432" s="1" t="str">
        <f aca="false">IF(AN432&lt;&gt;"",MAX(AG$3:AG431)+1,"")</f>
        <v/>
      </c>
      <c r="AH432" s="1" t="str">
        <f aca="false">IF(AO432&lt;&gt;"",MAX(AH$3:AH431)+1,"")</f>
        <v/>
      </c>
      <c r="AI432" s="1" t="str">
        <f aca="false">IF(AP432&lt;&gt;"",MAX(AI$3:AI431)+1,"")</f>
        <v/>
      </c>
      <c r="AK432" s="1" t="str">
        <f aca="false">IF(C432="","",IF(COUNTIF($AK$3:AL431,C432)=0,C432,""))</f>
        <v/>
      </c>
      <c r="AL432" s="1" t="str">
        <f aca="false">IF(D432="","",IF($C432='Oneri di Urbanizzazione'!$E$49,IF(COUNTIF($AL$3:AL431,$D432)=0,$D432,""),""))</f>
        <v/>
      </c>
      <c r="AM432" s="1" t="str">
        <f aca="false">IF(E432="","",IF(AND($C432='Oneri di Urbanizzazione'!$E$49,$D432='Oneri di Urbanizzazione'!$E$51),IF(COUNTIF(AM$3:AM431,$E432)=0,$E432,""),""))</f>
        <v/>
      </c>
      <c r="AN432" s="1" t="str">
        <f aca="false">IF(F432="","",IF(AND($C432='Oneri di Urbanizzazione'!$E$49,$D432='Oneri di Urbanizzazione'!$E$51,$E432='Oneri di Urbanizzazione'!$E$53),IF(COUNTIF(AN$3:AN431,$F432)=0,$F432,""),""))</f>
        <v/>
      </c>
    </row>
    <row r="433" customFormat="false" ht="12.75" hidden="false" customHeight="false" outlineLevel="0" collapsed="false">
      <c r="V433" s="1" t="n">
        <f aca="false">+V432+1</f>
        <v>411</v>
      </c>
      <c r="W433" s="978" t="str">
        <f aca="false">IFERROR(VLOOKUP($V432,AD:AK,8,FALSE()),"")</f>
        <v/>
      </c>
      <c r="X433" s="978" t="str">
        <f aca="false">IFERROR(VLOOKUP($V433,AE:AL,8,FALSE()),"")</f>
        <v/>
      </c>
      <c r="Y433" s="978" t="str">
        <f aca="false">IFERROR(VLOOKUP($V433,AF:AM,8,FALSE()),"")</f>
        <v/>
      </c>
      <c r="Z433" s="978" t="str">
        <f aca="false">IFERROR(VLOOKUP($V433,AG:AN,8,FALSE()),"")</f>
        <v/>
      </c>
      <c r="AA433" s="978" t="str">
        <f aca="false">IFERROR(VLOOKUP($V433,AH:AO,8,FALSE()),"")</f>
        <v/>
      </c>
      <c r="AB433" s="978" t="str">
        <f aca="false">IFERROR(VLOOKUP($V433,AI:AP,8,FALSE()),"")</f>
        <v/>
      </c>
      <c r="AD433" s="1" t="str">
        <f aca="false">IF(AK433&lt;&gt;"",MAX(AD$3:AD432)+1,"")</f>
        <v/>
      </c>
      <c r="AE433" s="1" t="str">
        <f aca="false">IF(AL433&lt;&gt;"",MAX(AE$3:AE432)+1,"")</f>
        <v/>
      </c>
      <c r="AF433" s="1" t="str">
        <f aca="false">IF(AM433&lt;&gt;"",MAX(AF$3:AF432)+1,"")</f>
        <v/>
      </c>
      <c r="AG433" s="1" t="str">
        <f aca="false">IF(AN433&lt;&gt;"",MAX(AG$3:AG432)+1,"")</f>
        <v/>
      </c>
      <c r="AH433" s="1" t="str">
        <f aca="false">IF(AO433&lt;&gt;"",MAX(AH$3:AH432)+1,"")</f>
        <v/>
      </c>
      <c r="AI433" s="1" t="str">
        <f aca="false">IF(AP433&lt;&gt;"",MAX(AI$3:AI432)+1,"")</f>
        <v/>
      </c>
      <c r="AK433" s="1" t="str">
        <f aca="false">IF(C433="","",IF(COUNTIF($AK$3:AL432,C433)=0,C433,""))</f>
        <v/>
      </c>
      <c r="AL433" s="1" t="str">
        <f aca="false">IF(D433="","",IF($C433='Oneri di Urbanizzazione'!$E$49,IF(COUNTIF($AL$3:AL432,$D433)=0,$D433,""),""))</f>
        <v/>
      </c>
      <c r="AM433" s="1" t="str">
        <f aca="false">IF(E433="","",IF(AND($C433='Oneri di Urbanizzazione'!$E$49,$D433='Oneri di Urbanizzazione'!$E$51),IF(COUNTIF(AM$3:AM432,$E433)=0,$E433,""),""))</f>
        <v/>
      </c>
      <c r="AN433" s="1" t="str">
        <f aca="false">IF(F433="","",IF(AND($C433='Oneri di Urbanizzazione'!$E$49,$D433='Oneri di Urbanizzazione'!$E$51,$E433='Oneri di Urbanizzazione'!$E$53),IF(COUNTIF(AN$3:AN432,$F433)=0,$F433,""),""))</f>
        <v/>
      </c>
    </row>
    <row r="434" customFormat="false" ht="12.75" hidden="false" customHeight="false" outlineLevel="0" collapsed="false">
      <c r="V434" s="1" t="n">
        <f aca="false">+V433+1</f>
        <v>412</v>
      </c>
      <c r="W434" s="978" t="str">
        <f aca="false">IFERROR(VLOOKUP($V433,AD:AK,8,FALSE()),"")</f>
        <v/>
      </c>
      <c r="X434" s="978" t="str">
        <f aca="false">IFERROR(VLOOKUP($V434,AE:AL,8,FALSE()),"")</f>
        <v/>
      </c>
      <c r="Y434" s="978" t="str">
        <f aca="false">IFERROR(VLOOKUP($V434,AF:AM,8,FALSE()),"")</f>
        <v/>
      </c>
      <c r="Z434" s="978" t="str">
        <f aca="false">IFERROR(VLOOKUP($V434,AG:AN,8,FALSE()),"")</f>
        <v/>
      </c>
      <c r="AA434" s="978" t="str">
        <f aca="false">IFERROR(VLOOKUP($V434,AH:AO,8,FALSE()),"")</f>
        <v/>
      </c>
      <c r="AB434" s="978" t="str">
        <f aca="false">IFERROR(VLOOKUP($V434,AI:AP,8,FALSE()),"")</f>
        <v/>
      </c>
      <c r="AD434" s="1" t="str">
        <f aca="false">IF(AK434&lt;&gt;"",MAX(AD$3:AD433)+1,"")</f>
        <v/>
      </c>
      <c r="AE434" s="1" t="str">
        <f aca="false">IF(AL434&lt;&gt;"",MAX(AE$3:AE433)+1,"")</f>
        <v/>
      </c>
      <c r="AF434" s="1" t="str">
        <f aca="false">IF(AM434&lt;&gt;"",MAX(AF$3:AF433)+1,"")</f>
        <v/>
      </c>
      <c r="AG434" s="1" t="str">
        <f aca="false">IF(AN434&lt;&gt;"",MAX(AG$3:AG433)+1,"")</f>
        <v/>
      </c>
      <c r="AH434" s="1" t="str">
        <f aca="false">IF(AO434&lt;&gt;"",MAX(AH$3:AH433)+1,"")</f>
        <v/>
      </c>
      <c r="AI434" s="1" t="str">
        <f aca="false">IF(AP434&lt;&gt;"",MAX(AI$3:AI433)+1,"")</f>
        <v/>
      </c>
      <c r="AK434" s="1" t="str">
        <f aca="false">IF(C434="","",IF(COUNTIF($AK$3:AL433,C434)=0,C434,""))</f>
        <v/>
      </c>
      <c r="AL434" s="1" t="str">
        <f aca="false">IF(D434="","",IF($C434='Oneri di Urbanizzazione'!$E$49,IF(COUNTIF($AL$3:AL433,$D434)=0,$D434,""),""))</f>
        <v/>
      </c>
      <c r="AM434" s="1" t="str">
        <f aca="false">IF(E434="","",IF(AND($C434='Oneri di Urbanizzazione'!$E$49,$D434='Oneri di Urbanizzazione'!$E$51),IF(COUNTIF(AM$3:AM433,$E434)=0,$E434,""),""))</f>
        <v/>
      </c>
      <c r="AN434" s="1" t="str">
        <f aca="false">IF(F434="","",IF(AND($C434='Oneri di Urbanizzazione'!$E$49,$D434='Oneri di Urbanizzazione'!$E$51,$E434='Oneri di Urbanizzazione'!$E$53),IF(COUNTIF(AN$3:AN433,$F434)=0,$F434,""),""))</f>
        <v/>
      </c>
    </row>
    <row r="435" customFormat="false" ht="12.75" hidden="false" customHeight="false" outlineLevel="0" collapsed="false">
      <c r="V435" s="1" t="n">
        <f aca="false">+V434+1</f>
        <v>413</v>
      </c>
      <c r="W435" s="978" t="str">
        <f aca="false">IFERROR(VLOOKUP($V434,AD:AK,8,FALSE()),"")</f>
        <v/>
      </c>
      <c r="X435" s="978" t="str">
        <f aca="false">IFERROR(VLOOKUP($V435,AE:AL,8,FALSE()),"")</f>
        <v/>
      </c>
      <c r="Y435" s="978" t="str">
        <f aca="false">IFERROR(VLOOKUP($V435,AF:AM,8,FALSE()),"")</f>
        <v/>
      </c>
      <c r="Z435" s="978" t="str">
        <f aca="false">IFERROR(VLOOKUP($V435,AG:AN,8,FALSE()),"")</f>
        <v/>
      </c>
      <c r="AA435" s="978" t="str">
        <f aca="false">IFERROR(VLOOKUP($V435,AH:AO,8,FALSE()),"")</f>
        <v/>
      </c>
      <c r="AB435" s="978" t="str">
        <f aca="false">IFERROR(VLOOKUP($V435,AI:AP,8,FALSE()),"")</f>
        <v/>
      </c>
      <c r="AD435" s="1" t="str">
        <f aca="false">IF(AK435&lt;&gt;"",MAX(AD$3:AD434)+1,"")</f>
        <v/>
      </c>
      <c r="AE435" s="1" t="str">
        <f aca="false">IF(AL435&lt;&gt;"",MAX(AE$3:AE434)+1,"")</f>
        <v/>
      </c>
      <c r="AF435" s="1" t="str">
        <f aca="false">IF(AM435&lt;&gt;"",MAX(AF$3:AF434)+1,"")</f>
        <v/>
      </c>
      <c r="AG435" s="1" t="str">
        <f aca="false">IF(AN435&lt;&gt;"",MAX(AG$3:AG434)+1,"")</f>
        <v/>
      </c>
      <c r="AH435" s="1" t="str">
        <f aca="false">IF(AO435&lt;&gt;"",MAX(AH$3:AH434)+1,"")</f>
        <v/>
      </c>
      <c r="AI435" s="1" t="str">
        <f aca="false">IF(AP435&lt;&gt;"",MAX(AI$3:AI434)+1,"")</f>
        <v/>
      </c>
      <c r="AK435" s="1" t="str">
        <f aca="false">IF(C435="","",IF(COUNTIF($AK$3:AL434,C435)=0,C435,""))</f>
        <v/>
      </c>
      <c r="AL435" s="1" t="str">
        <f aca="false">IF(D435="","",IF($C435='Oneri di Urbanizzazione'!$E$49,IF(COUNTIF($AL$3:AL434,$D435)=0,$D435,""),""))</f>
        <v/>
      </c>
      <c r="AM435" s="1" t="str">
        <f aca="false">IF(E435="","",IF(AND($C435='Oneri di Urbanizzazione'!$E$49,$D435='Oneri di Urbanizzazione'!$E$51),IF(COUNTIF(AM$3:AM434,$E435)=0,$E435,""),""))</f>
        <v/>
      </c>
      <c r="AN435" s="1" t="str">
        <f aca="false">IF(F435="","",IF(AND($C435='Oneri di Urbanizzazione'!$E$49,$D435='Oneri di Urbanizzazione'!$E$51,$E435='Oneri di Urbanizzazione'!$E$53),IF(COUNTIF(AN$3:AN434,$F435)=0,$F435,""),""))</f>
        <v/>
      </c>
    </row>
    <row r="436" customFormat="false" ht="12.75" hidden="false" customHeight="false" outlineLevel="0" collapsed="false">
      <c r="V436" s="1" t="n">
        <f aca="false">+V435+1</f>
        <v>414</v>
      </c>
      <c r="W436" s="978" t="str">
        <f aca="false">IFERROR(VLOOKUP($V435,AD:AK,8,FALSE()),"")</f>
        <v/>
      </c>
      <c r="X436" s="978" t="str">
        <f aca="false">IFERROR(VLOOKUP($V436,AE:AL,8,FALSE()),"")</f>
        <v/>
      </c>
      <c r="Y436" s="978" t="str">
        <f aca="false">IFERROR(VLOOKUP($V436,AF:AM,8,FALSE()),"")</f>
        <v/>
      </c>
      <c r="Z436" s="978" t="str">
        <f aca="false">IFERROR(VLOOKUP($V436,AG:AN,8,FALSE()),"")</f>
        <v/>
      </c>
      <c r="AA436" s="978" t="str">
        <f aca="false">IFERROR(VLOOKUP($V436,AH:AO,8,FALSE()),"")</f>
        <v/>
      </c>
      <c r="AB436" s="978" t="str">
        <f aca="false">IFERROR(VLOOKUP($V436,AI:AP,8,FALSE()),"")</f>
        <v/>
      </c>
      <c r="AD436" s="1" t="str">
        <f aca="false">IF(AK436&lt;&gt;"",MAX(AD$3:AD435)+1,"")</f>
        <v/>
      </c>
      <c r="AE436" s="1" t="str">
        <f aca="false">IF(AL436&lt;&gt;"",MAX(AE$3:AE435)+1,"")</f>
        <v/>
      </c>
      <c r="AF436" s="1" t="str">
        <f aca="false">IF(AM436&lt;&gt;"",MAX(AF$3:AF435)+1,"")</f>
        <v/>
      </c>
      <c r="AG436" s="1" t="str">
        <f aca="false">IF(AN436&lt;&gt;"",MAX(AG$3:AG435)+1,"")</f>
        <v/>
      </c>
      <c r="AH436" s="1" t="str">
        <f aca="false">IF(AO436&lt;&gt;"",MAX(AH$3:AH435)+1,"")</f>
        <v/>
      </c>
      <c r="AI436" s="1" t="str">
        <f aca="false">IF(AP436&lt;&gt;"",MAX(AI$3:AI435)+1,"")</f>
        <v/>
      </c>
      <c r="AK436" s="1" t="str">
        <f aca="false">IF(C436="","",IF(COUNTIF($AK$3:AL435,C436)=0,C436,""))</f>
        <v/>
      </c>
      <c r="AL436" s="1" t="str">
        <f aca="false">IF(D436="","",IF($C436='Oneri di Urbanizzazione'!$E$49,IF(COUNTIF($AL$3:AL435,$D436)=0,$D436,""),""))</f>
        <v/>
      </c>
      <c r="AM436" s="1" t="str">
        <f aca="false">IF(E436="","",IF(AND($C436='Oneri di Urbanizzazione'!$E$49,$D436='Oneri di Urbanizzazione'!$E$51),IF(COUNTIF(AM$3:AM435,$E436)=0,$E436,""),""))</f>
        <v/>
      </c>
      <c r="AN436" s="1" t="str">
        <f aca="false">IF(F436="","",IF(AND($C436='Oneri di Urbanizzazione'!$E$49,$D436='Oneri di Urbanizzazione'!$E$51,$E436='Oneri di Urbanizzazione'!$E$53),IF(COUNTIF(AN$3:AN435,$F436)=0,$F436,""),""))</f>
        <v/>
      </c>
    </row>
    <row r="437" customFormat="false" ht="12.75" hidden="false" customHeight="false" outlineLevel="0" collapsed="false">
      <c r="V437" s="1" t="n">
        <f aca="false">+V436+1</f>
        <v>415</v>
      </c>
      <c r="W437" s="978" t="str">
        <f aca="false">IFERROR(VLOOKUP($V436,AD:AK,8,FALSE()),"")</f>
        <v/>
      </c>
      <c r="X437" s="978" t="str">
        <f aca="false">IFERROR(VLOOKUP($V437,AE:AL,8,FALSE()),"")</f>
        <v/>
      </c>
      <c r="Y437" s="978" t="str">
        <f aca="false">IFERROR(VLOOKUP($V437,AF:AM,8,FALSE()),"")</f>
        <v/>
      </c>
      <c r="Z437" s="978" t="str">
        <f aca="false">IFERROR(VLOOKUP($V437,AG:AN,8,FALSE()),"")</f>
        <v/>
      </c>
      <c r="AA437" s="978" t="str">
        <f aca="false">IFERROR(VLOOKUP($V437,AH:AO,8,FALSE()),"")</f>
        <v/>
      </c>
      <c r="AB437" s="978" t="str">
        <f aca="false">IFERROR(VLOOKUP($V437,AI:AP,8,FALSE()),"")</f>
        <v/>
      </c>
      <c r="AD437" s="1" t="str">
        <f aca="false">IF(AK437&lt;&gt;"",MAX(AD$3:AD436)+1,"")</f>
        <v/>
      </c>
      <c r="AE437" s="1" t="str">
        <f aca="false">IF(AL437&lt;&gt;"",MAX(AE$3:AE436)+1,"")</f>
        <v/>
      </c>
      <c r="AF437" s="1" t="str">
        <f aca="false">IF(AM437&lt;&gt;"",MAX(AF$3:AF436)+1,"")</f>
        <v/>
      </c>
      <c r="AG437" s="1" t="str">
        <f aca="false">IF(AN437&lt;&gt;"",MAX(AG$3:AG436)+1,"")</f>
        <v/>
      </c>
      <c r="AH437" s="1" t="str">
        <f aca="false">IF(AO437&lt;&gt;"",MAX(AH$3:AH436)+1,"")</f>
        <v/>
      </c>
      <c r="AI437" s="1" t="str">
        <f aca="false">IF(AP437&lt;&gt;"",MAX(AI$3:AI436)+1,"")</f>
        <v/>
      </c>
      <c r="AK437" s="1" t="str">
        <f aca="false">IF(C437="","",IF(COUNTIF($AK$3:AL436,C437)=0,C437,""))</f>
        <v/>
      </c>
      <c r="AL437" s="1" t="str">
        <f aca="false">IF(D437="","",IF($C437='Oneri di Urbanizzazione'!$E$49,IF(COUNTIF($AL$3:AL436,$D437)=0,$D437,""),""))</f>
        <v/>
      </c>
      <c r="AM437" s="1" t="str">
        <f aca="false">IF(E437="","",IF(AND($C437='Oneri di Urbanizzazione'!$E$49,$D437='Oneri di Urbanizzazione'!$E$51),IF(COUNTIF(AM$3:AM436,$E437)=0,$E437,""),""))</f>
        <v/>
      </c>
      <c r="AN437" s="1" t="str">
        <f aca="false">IF(F437="","",IF(AND($C437='Oneri di Urbanizzazione'!$E$49,$D437='Oneri di Urbanizzazione'!$E$51,$E437='Oneri di Urbanizzazione'!$E$53),IF(COUNTIF(AN$3:AN436,$F437)=0,$F437,""),""))</f>
        <v/>
      </c>
    </row>
    <row r="438" customFormat="false" ht="12.75" hidden="false" customHeight="false" outlineLevel="0" collapsed="false">
      <c r="V438" s="1" t="n">
        <f aca="false">+V437+1</f>
        <v>416</v>
      </c>
      <c r="W438" s="978" t="str">
        <f aca="false">IFERROR(VLOOKUP($V437,AD:AK,8,FALSE()),"")</f>
        <v/>
      </c>
      <c r="X438" s="978" t="str">
        <f aca="false">IFERROR(VLOOKUP($V438,AE:AL,8,FALSE()),"")</f>
        <v/>
      </c>
      <c r="Y438" s="978" t="str">
        <f aca="false">IFERROR(VLOOKUP($V438,AF:AM,8,FALSE()),"")</f>
        <v/>
      </c>
      <c r="Z438" s="978" t="str">
        <f aca="false">IFERROR(VLOOKUP($V438,AG:AN,8,FALSE()),"")</f>
        <v/>
      </c>
      <c r="AA438" s="978" t="str">
        <f aca="false">IFERROR(VLOOKUP($V438,AH:AO,8,FALSE()),"")</f>
        <v/>
      </c>
      <c r="AB438" s="978" t="str">
        <f aca="false">IFERROR(VLOOKUP($V438,AI:AP,8,FALSE()),"")</f>
        <v/>
      </c>
      <c r="AD438" s="1" t="str">
        <f aca="false">IF(AK438&lt;&gt;"",MAX(AD$3:AD437)+1,"")</f>
        <v/>
      </c>
      <c r="AE438" s="1" t="str">
        <f aca="false">IF(AL438&lt;&gt;"",MAX(AE$3:AE437)+1,"")</f>
        <v/>
      </c>
      <c r="AF438" s="1" t="str">
        <f aca="false">IF(AM438&lt;&gt;"",MAX(AF$3:AF437)+1,"")</f>
        <v/>
      </c>
      <c r="AG438" s="1" t="str">
        <f aca="false">IF(AN438&lt;&gt;"",MAX(AG$3:AG437)+1,"")</f>
        <v/>
      </c>
      <c r="AH438" s="1" t="str">
        <f aca="false">IF(AO438&lt;&gt;"",MAX(AH$3:AH437)+1,"")</f>
        <v/>
      </c>
      <c r="AI438" s="1" t="str">
        <f aca="false">IF(AP438&lt;&gt;"",MAX(AI$3:AI437)+1,"")</f>
        <v/>
      </c>
      <c r="AK438" s="1" t="str">
        <f aca="false">IF(C438="","",IF(COUNTIF($AK$3:AL437,C438)=0,C438,""))</f>
        <v/>
      </c>
      <c r="AL438" s="1" t="str">
        <f aca="false">IF(D438="","",IF($C438='Oneri di Urbanizzazione'!$E$49,IF(COUNTIF($AL$3:AL437,$D438)=0,$D438,""),""))</f>
        <v/>
      </c>
      <c r="AM438" s="1" t="str">
        <f aca="false">IF(E438="","",IF(AND($C438='Oneri di Urbanizzazione'!$E$49,$D438='Oneri di Urbanizzazione'!$E$51),IF(COUNTIF(AM$3:AM437,$E438)=0,$E438,""),""))</f>
        <v/>
      </c>
      <c r="AN438" s="1" t="str">
        <f aca="false">IF(F438="","",IF(AND($C438='Oneri di Urbanizzazione'!$E$49,$D438='Oneri di Urbanizzazione'!$E$51,$E438='Oneri di Urbanizzazione'!$E$53),IF(COUNTIF(AN$3:AN437,$F438)=0,$F438,""),""))</f>
        <v/>
      </c>
    </row>
    <row r="439" customFormat="false" ht="12.75" hidden="false" customHeight="false" outlineLevel="0" collapsed="false">
      <c r="V439" s="1" t="n">
        <f aca="false">+V438+1</f>
        <v>417</v>
      </c>
      <c r="W439" s="978" t="str">
        <f aca="false">IFERROR(VLOOKUP($V438,AD:AK,8,FALSE()),"")</f>
        <v/>
      </c>
      <c r="X439" s="978" t="str">
        <f aca="false">IFERROR(VLOOKUP($V439,AE:AL,8,FALSE()),"")</f>
        <v/>
      </c>
      <c r="Y439" s="978" t="str">
        <f aca="false">IFERROR(VLOOKUP($V439,AF:AM,8,FALSE()),"")</f>
        <v/>
      </c>
      <c r="Z439" s="978" t="str">
        <f aca="false">IFERROR(VLOOKUP($V439,AG:AN,8,FALSE()),"")</f>
        <v/>
      </c>
      <c r="AA439" s="978" t="str">
        <f aca="false">IFERROR(VLOOKUP($V439,AH:AO,8,FALSE()),"")</f>
        <v/>
      </c>
      <c r="AB439" s="978" t="str">
        <f aca="false">IFERROR(VLOOKUP($V439,AI:AP,8,FALSE()),"")</f>
        <v/>
      </c>
      <c r="AD439" s="1" t="str">
        <f aca="false">IF(AK439&lt;&gt;"",MAX(AD$3:AD438)+1,"")</f>
        <v/>
      </c>
      <c r="AE439" s="1" t="str">
        <f aca="false">IF(AL439&lt;&gt;"",MAX(AE$3:AE438)+1,"")</f>
        <v/>
      </c>
      <c r="AF439" s="1" t="str">
        <f aca="false">IF(AM439&lt;&gt;"",MAX(AF$3:AF438)+1,"")</f>
        <v/>
      </c>
      <c r="AG439" s="1" t="str">
        <f aca="false">IF(AN439&lt;&gt;"",MAX(AG$3:AG438)+1,"")</f>
        <v/>
      </c>
      <c r="AH439" s="1" t="str">
        <f aca="false">IF(AO439&lt;&gt;"",MAX(AH$3:AH438)+1,"")</f>
        <v/>
      </c>
      <c r="AI439" s="1" t="str">
        <f aca="false">IF(AP439&lt;&gt;"",MAX(AI$3:AI438)+1,"")</f>
        <v/>
      </c>
      <c r="AK439" s="1" t="str">
        <f aca="false">IF(C439="","",IF(COUNTIF($AK$3:AL438,C439)=0,C439,""))</f>
        <v/>
      </c>
      <c r="AL439" s="1" t="str">
        <f aca="false">IF(D439="","",IF($C439='Oneri di Urbanizzazione'!$E$49,IF(COUNTIF($AL$3:AL438,$D439)=0,$D439,""),""))</f>
        <v/>
      </c>
      <c r="AM439" s="1" t="str">
        <f aca="false">IF(E439="","",IF(AND($C439='Oneri di Urbanizzazione'!$E$49,$D439='Oneri di Urbanizzazione'!$E$51),IF(COUNTIF(AM$3:AM438,$E439)=0,$E439,""),""))</f>
        <v/>
      </c>
      <c r="AN439" s="1" t="str">
        <f aca="false">IF(F439="","",IF(AND($C439='Oneri di Urbanizzazione'!$E$49,$D439='Oneri di Urbanizzazione'!$E$51,$E439='Oneri di Urbanizzazione'!$E$53),IF(COUNTIF(AN$3:AN438,$F439)=0,$F439,""),""))</f>
        <v/>
      </c>
    </row>
    <row r="440" customFormat="false" ht="12.75" hidden="false" customHeight="false" outlineLevel="0" collapsed="false">
      <c r="V440" s="1" t="n">
        <f aca="false">+V439+1</f>
        <v>418</v>
      </c>
      <c r="W440" s="978" t="str">
        <f aca="false">IFERROR(VLOOKUP($V439,AD:AK,8,FALSE()),"")</f>
        <v/>
      </c>
      <c r="X440" s="978" t="str">
        <f aca="false">IFERROR(VLOOKUP($V440,AE:AL,8,FALSE()),"")</f>
        <v/>
      </c>
      <c r="Y440" s="978" t="str">
        <f aca="false">IFERROR(VLOOKUP($V440,AF:AM,8,FALSE()),"")</f>
        <v/>
      </c>
      <c r="Z440" s="978" t="str">
        <f aca="false">IFERROR(VLOOKUP($V440,AG:AN,8,FALSE()),"")</f>
        <v/>
      </c>
      <c r="AA440" s="978" t="str">
        <f aca="false">IFERROR(VLOOKUP($V440,AH:AO,8,FALSE()),"")</f>
        <v/>
      </c>
      <c r="AB440" s="978" t="str">
        <f aca="false">IFERROR(VLOOKUP($V440,AI:AP,8,FALSE()),"")</f>
        <v/>
      </c>
      <c r="AD440" s="1" t="str">
        <f aca="false">IF(AK440&lt;&gt;"",MAX(AD$3:AD439)+1,"")</f>
        <v/>
      </c>
      <c r="AE440" s="1" t="str">
        <f aca="false">IF(AL440&lt;&gt;"",MAX(AE$3:AE439)+1,"")</f>
        <v/>
      </c>
      <c r="AF440" s="1" t="str">
        <f aca="false">IF(AM440&lt;&gt;"",MAX(AF$3:AF439)+1,"")</f>
        <v/>
      </c>
      <c r="AG440" s="1" t="str">
        <f aca="false">IF(AN440&lt;&gt;"",MAX(AG$3:AG439)+1,"")</f>
        <v/>
      </c>
      <c r="AH440" s="1" t="str">
        <f aca="false">IF(AO440&lt;&gt;"",MAX(AH$3:AH439)+1,"")</f>
        <v/>
      </c>
      <c r="AI440" s="1" t="str">
        <f aca="false">IF(AP440&lt;&gt;"",MAX(AI$3:AI439)+1,"")</f>
        <v/>
      </c>
      <c r="AK440" s="1" t="str">
        <f aca="false">IF(C440="","",IF(COUNTIF($AK$3:AL439,C440)=0,C440,""))</f>
        <v/>
      </c>
      <c r="AL440" s="1" t="str">
        <f aca="false">IF(D440="","",IF($C440='Oneri di Urbanizzazione'!$E$49,IF(COUNTIF($AL$3:AL439,$D440)=0,$D440,""),""))</f>
        <v/>
      </c>
      <c r="AM440" s="1" t="str">
        <f aca="false">IF(E440="","",IF(AND($C440='Oneri di Urbanizzazione'!$E$49,$D440='Oneri di Urbanizzazione'!$E$51),IF(COUNTIF(AM$3:AM439,$E440)=0,$E440,""),""))</f>
        <v/>
      </c>
      <c r="AN440" s="1" t="str">
        <f aca="false">IF(F440="","",IF(AND($C440='Oneri di Urbanizzazione'!$E$49,$D440='Oneri di Urbanizzazione'!$E$51,$E440='Oneri di Urbanizzazione'!$E$53),IF(COUNTIF(AN$3:AN439,$F440)=0,$F440,""),""))</f>
        <v/>
      </c>
    </row>
    <row r="441" customFormat="false" ht="12.75" hidden="false" customHeight="false" outlineLevel="0" collapsed="false">
      <c r="V441" s="1" t="n">
        <f aca="false">+V440+1</f>
        <v>419</v>
      </c>
      <c r="W441" s="978" t="str">
        <f aca="false">IFERROR(VLOOKUP($V440,AD:AK,8,FALSE()),"")</f>
        <v/>
      </c>
      <c r="X441" s="978" t="str">
        <f aca="false">IFERROR(VLOOKUP($V441,AE:AL,8,FALSE()),"")</f>
        <v/>
      </c>
      <c r="Y441" s="978" t="str">
        <f aca="false">IFERROR(VLOOKUP($V441,AF:AM,8,FALSE()),"")</f>
        <v/>
      </c>
      <c r="Z441" s="978" t="str">
        <f aca="false">IFERROR(VLOOKUP($V441,AG:AN,8,FALSE()),"")</f>
        <v/>
      </c>
      <c r="AA441" s="978" t="str">
        <f aca="false">IFERROR(VLOOKUP($V441,AH:AO,8,FALSE()),"")</f>
        <v/>
      </c>
      <c r="AB441" s="978" t="str">
        <f aca="false">IFERROR(VLOOKUP($V441,AI:AP,8,FALSE()),"")</f>
        <v/>
      </c>
      <c r="AD441" s="1" t="str">
        <f aca="false">IF(AK441&lt;&gt;"",MAX(AD$3:AD440)+1,"")</f>
        <v/>
      </c>
      <c r="AE441" s="1" t="str">
        <f aca="false">IF(AL441&lt;&gt;"",MAX(AE$3:AE440)+1,"")</f>
        <v/>
      </c>
      <c r="AF441" s="1" t="str">
        <f aca="false">IF(AM441&lt;&gt;"",MAX(AF$3:AF440)+1,"")</f>
        <v/>
      </c>
      <c r="AG441" s="1" t="str">
        <f aca="false">IF(AN441&lt;&gt;"",MAX(AG$3:AG440)+1,"")</f>
        <v/>
      </c>
      <c r="AH441" s="1" t="str">
        <f aca="false">IF(AO441&lt;&gt;"",MAX(AH$3:AH440)+1,"")</f>
        <v/>
      </c>
      <c r="AI441" s="1" t="str">
        <f aca="false">IF(AP441&lt;&gt;"",MAX(AI$3:AI440)+1,"")</f>
        <v/>
      </c>
      <c r="AK441" s="1" t="str">
        <f aca="false">IF(C441="","",IF(COUNTIF($AK$3:AL440,C441)=0,C441,""))</f>
        <v/>
      </c>
      <c r="AL441" s="1" t="str">
        <f aca="false">IF(D441="","",IF($C441='Oneri di Urbanizzazione'!$E$49,IF(COUNTIF($AL$3:AL440,$D441)=0,$D441,""),""))</f>
        <v/>
      </c>
      <c r="AM441" s="1" t="str">
        <f aca="false">IF(E441="","",IF(AND($C441='Oneri di Urbanizzazione'!$E$49,$D441='Oneri di Urbanizzazione'!$E$51),IF(COUNTIF(AM$3:AM440,$E441)=0,$E441,""),""))</f>
        <v/>
      </c>
      <c r="AN441" s="1" t="str">
        <f aca="false">IF(F441="","",IF(AND($C441='Oneri di Urbanizzazione'!$E$49,$D441='Oneri di Urbanizzazione'!$E$51,$E441='Oneri di Urbanizzazione'!$E$53),IF(COUNTIF(AN$3:AN440,$F441)=0,$F441,""),""))</f>
        <v/>
      </c>
    </row>
    <row r="442" customFormat="false" ht="12.75" hidden="false" customHeight="false" outlineLevel="0" collapsed="false">
      <c r="V442" s="1" t="n">
        <f aca="false">+V441+1</f>
        <v>420</v>
      </c>
      <c r="W442" s="978" t="str">
        <f aca="false">IFERROR(VLOOKUP($V441,AD:AK,8,FALSE()),"")</f>
        <v/>
      </c>
      <c r="X442" s="978" t="str">
        <f aca="false">IFERROR(VLOOKUP($V442,AE:AL,8,FALSE()),"")</f>
        <v/>
      </c>
      <c r="Y442" s="978" t="str">
        <f aca="false">IFERROR(VLOOKUP($V442,AF:AM,8,FALSE()),"")</f>
        <v/>
      </c>
      <c r="Z442" s="978" t="str">
        <f aca="false">IFERROR(VLOOKUP($V442,AG:AN,8,FALSE()),"")</f>
        <v/>
      </c>
      <c r="AA442" s="978" t="str">
        <f aca="false">IFERROR(VLOOKUP($V442,AH:AO,8,FALSE()),"")</f>
        <v/>
      </c>
      <c r="AB442" s="978" t="str">
        <f aca="false">IFERROR(VLOOKUP($V442,AI:AP,8,FALSE()),"")</f>
        <v/>
      </c>
      <c r="AD442" s="1" t="str">
        <f aca="false">IF(AK442&lt;&gt;"",MAX(AD$3:AD441)+1,"")</f>
        <v/>
      </c>
      <c r="AE442" s="1" t="str">
        <f aca="false">IF(AL442&lt;&gt;"",MAX(AE$3:AE441)+1,"")</f>
        <v/>
      </c>
      <c r="AF442" s="1" t="str">
        <f aca="false">IF(AM442&lt;&gt;"",MAX(AF$3:AF441)+1,"")</f>
        <v/>
      </c>
      <c r="AG442" s="1" t="str">
        <f aca="false">IF(AN442&lt;&gt;"",MAX(AG$3:AG441)+1,"")</f>
        <v/>
      </c>
      <c r="AH442" s="1" t="str">
        <f aca="false">IF(AO442&lt;&gt;"",MAX(AH$3:AH441)+1,"")</f>
        <v/>
      </c>
      <c r="AI442" s="1" t="str">
        <f aca="false">IF(AP442&lt;&gt;"",MAX(AI$3:AI441)+1,"")</f>
        <v/>
      </c>
      <c r="AK442" s="1" t="str">
        <f aca="false">IF(C442="","",IF(COUNTIF($AK$3:AL441,C442)=0,C442,""))</f>
        <v/>
      </c>
      <c r="AL442" s="1" t="str">
        <f aca="false">IF(D442="","",IF($C442='Oneri di Urbanizzazione'!$E$49,IF(COUNTIF($AL$3:AL441,$D442)=0,$D442,""),""))</f>
        <v/>
      </c>
      <c r="AM442" s="1" t="str">
        <f aca="false">IF(E442="","",IF(AND($C442='Oneri di Urbanizzazione'!$E$49,$D442='Oneri di Urbanizzazione'!$E$51),IF(COUNTIF(AM$3:AM441,$E442)=0,$E442,""),""))</f>
        <v/>
      </c>
      <c r="AN442" s="1" t="str">
        <f aca="false">IF(F442="","",IF(AND($C442='Oneri di Urbanizzazione'!$E$49,$D442='Oneri di Urbanizzazione'!$E$51,$E442='Oneri di Urbanizzazione'!$E$53),IF(COUNTIF(AN$3:AN441,$F442)=0,$F442,""),""))</f>
        <v/>
      </c>
    </row>
    <row r="443" customFormat="false" ht="12.75" hidden="false" customHeight="false" outlineLevel="0" collapsed="false">
      <c r="V443" s="1" t="n">
        <f aca="false">+V442+1</f>
        <v>421</v>
      </c>
      <c r="W443" s="978" t="str">
        <f aca="false">IFERROR(VLOOKUP($V442,AD:AK,8,FALSE()),"")</f>
        <v/>
      </c>
      <c r="X443" s="978" t="str">
        <f aca="false">IFERROR(VLOOKUP($V443,AE:AL,8,FALSE()),"")</f>
        <v/>
      </c>
      <c r="Y443" s="978" t="str">
        <f aca="false">IFERROR(VLOOKUP($V443,AF:AM,8,FALSE()),"")</f>
        <v/>
      </c>
      <c r="Z443" s="978" t="str">
        <f aca="false">IFERROR(VLOOKUP($V443,AG:AN,8,FALSE()),"")</f>
        <v/>
      </c>
      <c r="AA443" s="978" t="str">
        <f aca="false">IFERROR(VLOOKUP($V443,AH:AO,8,FALSE()),"")</f>
        <v/>
      </c>
      <c r="AB443" s="978" t="str">
        <f aca="false">IFERROR(VLOOKUP($V443,AI:AP,8,FALSE()),"")</f>
        <v/>
      </c>
      <c r="AD443" s="1" t="str">
        <f aca="false">IF(AK443&lt;&gt;"",MAX(AD$3:AD442)+1,"")</f>
        <v/>
      </c>
      <c r="AE443" s="1" t="str">
        <f aca="false">IF(AL443&lt;&gt;"",MAX(AE$3:AE442)+1,"")</f>
        <v/>
      </c>
      <c r="AF443" s="1" t="str">
        <f aca="false">IF(AM443&lt;&gt;"",MAX(AF$3:AF442)+1,"")</f>
        <v/>
      </c>
      <c r="AG443" s="1" t="str">
        <f aca="false">IF(AN443&lt;&gt;"",MAX(AG$3:AG442)+1,"")</f>
        <v/>
      </c>
      <c r="AH443" s="1" t="str">
        <f aca="false">IF(AO443&lt;&gt;"",MAX(AH$3:AH442)+1,"")</f>
        <v/>
      </c>
      <c r="AI443" s="1" t="str">
        <f aca="false">IF(AP443&lt;&gt;"",MAX(AI$3:AI442)+1,"")</f>
        <v/>
      </c>
      <c r="AK443" s="1" t="str">
        <f aca="false">IF(C443="","",IF(COUNTIF($AK$3:AL442,C443)=0,C443,""))</f>
        <v/>
      </c>
      <c r="AL443" s="1" t="str">
        <f aca="false">IF(D443="","",IF($C443='Oneri di Urbanizzazione'!$E$49,IF(COUNTIF($AL$3:AL442,$D443)=0,$D443,""),""))</f>
        <v/>
      </c>
      <c r="AM443" s="1" t="str">
        <f aca="false">IF(E443="","",IF(AND($C443='Oneri di Urbanizzazione'!$E$49,$D443='Oneri di Urbanizzazione'!$E$51),IF(COUNTIF(AM$3:AM442,$E443)=0,$E443,""),""))</f>
        <v/>
      </c>
      <c r="AN443" s="1" t="str">
        <f aca="false">IF(F443="","",IF(AND($C443='Oneri di Urbanizzazione'!$E$49,$D443='Oneri di Urbanizzazione'!$E$51,$E443='Oneri di Urbanizzazione'!$E$53),IF(COUNTIF(AN$3:AN442,$F443)=0,$F443,""),""))</f>
        <v/>
      </c>
    </row>
    <row r="444" customFormat="false" ht="12.75" hidden="false" customHeight="false" outlineLevel="0" collapsed="false">
      <c r="V444" s="1" t="n">
        <f aca="false">+V443+1</f>
        <v>422</v>
      </c>
      <c r="W444" s="978" t="str">
        <f aca="false">IFERROR(VLOOKUP($V443,AD:AK,8,FALSE()),"")</f>
        <v/>
      </c>
      <c r="X444" s="978" t="str">
        <f aca="false">IFERROR(VLOOKUP($V444,AE:AL,8,FALSE()),"")</f>
        <v/>
      </c>
      <c r="Y444" s="978" t="str">
        <f aca="false">IFERROR(VLOOKUP($V444,AF:AM,8,FALSE()),"")</f>
        <v/>
      </c>
      <c r="Z444" s="978" t="str">
        <f aca="false">IFERROR(VLOOKUP($V444,AG:AN,8,FALSE()),"")</f>
        <v/>
      </c>
      <c r="AA444" s="978" t="str">
        <f aca="false">IFERROR(VLOOKUP($V444,AH:AO,8,FALSE()),"")</f>
        <v/>
      </c>
      <c r="AB444" s="978" t="str">
        <f aca="false">IFERROR(VLOOKUP($V444,AI:AP,8,FALSE()),"")</f>
        <v/>
      </c>
      <c r="AD444" s="1" t="str">
        <f aca="false">IF(AK444&lt;&gt;"",MAX(AD$3:AD443)+1,"")</f>
        <v/>
      </c>
      <c r="AE444" s="1" t="str">
        <f aca="false">IF(AL444&lt;&gt;"",MAX(AE$3:AE443)+1,"")</f>
        <v/>
      </c>
      <c r="AF444" s="1" t="str">
        <f aca="false">IF(AM444&lt;&gt;"",MAX(AF$3:AF443)+1,"")</f>
        <v/>
      </c>
      <c r="AG444" s="1" t="str">
        <f aca="false">IF(AN444&lt;&gt;"",MAX(AG$3:AG443)+1,"")</f>
        <v/>
      </c>
      <c r="AH444" s="1" t="str">
        <f aca="false">IF(AO444&lt;&gt;"",MAX(AH$3:AH443)+1,"")</f>
        <v/>
      </c>
      <c r="AI444" s="1" t="str">
        <f aca="false">IF(AP444&lt;&gt;"",MAX(AI$3:AI443)+1,"")</f>
        <v/>
      </c>
      <c r="AK444" s="1" t="str">
        <f aca="false">IF(C444="","",IF(COUNTIF($AK$3:AL443,C444)=0,C444,""))</f>
        <v/>
      </c>
      <c r="AL444" s="1" t="str">
        <f aca="false">IF(D444="","",IF($C444='Oneri di Urbanizzazione'!$E$49,IF(COUNTIF($AL$3:AL443,$D444)=0,$D444,""),""))</f>
        <v/>
      </c>
      <c r="AM444" s="1" t="str">
        <f aca="false">IF(E444="","",IF(AND($C444='Oneri di Urbanizzazione'!$E$49,$D444='Oneri di Urbanizzazione'!$E$51),IF(COUNTIF(AM$3:AM443,$E444)=0,$E444,""),""))</f>
        <v/>
      </c>
      <c r="AN444" s="1" t="str">
        <f aca="false">IF(F444="","",IF(AND($C444='Oneri di Urbanizzazione'!$E$49,$D444='Oneri di Urbanizzazione'!$E$51,$E444='Oneri di Urbanizzazione'!$E$53),IF(COUNTIF(AN$3:AN443,$F444)=0,$F444,""),""))</f>
        <v/>
      </c>
    </row>
    <row r="445" customFormat="false" ht="12.75" hidden="false" customHeight="false" outlineLevel="0" collapsed="false">
      <c r="V445" s="1" t="n">
        <f aca="false">+V444+1</f>
        <v>423</v>
      </c>
      <c r="W445" s="978" t="str">
        <f aca="false">IFERROR(VLOOKUP($V444,AD:AK,8,FALSE()),"")</f>
        <v/>
      </c>
      <c r="X445" s="978" t="str">
        <f aca="false">IFERROR(VLOOKUP($V445,AE:AL,8,FALSE()),"")</f>
        <v/>
      </c>
      <c r="Y445" s="978" t="str">
        <f aca="false">IFERROR(VLOOKUP($V445,AF:AM,8,FALSE()),"")</f>
        <v/>
      </c>
      <c r="Z445" s="978" t="str">
        <f aca="false">IFERROR(VLOOKUP($V445,AG:AN,8,FALSE()),"")</f>
        <v/>
      </c>
      <c r="AA445" s="978" t="str">
        <f aca="false">IFERROR(VLOOKUP($V445,AH:AO,8,FALSE()),"")</f>
        <v/>
      </c>
      <c r="AB445" s="978" t="str">
        <f aca="false">IFERROR(VLOOKUP($V445,AI:AP,8,FALSE()),"")</f>
        <v/>
      </c>
      <c r="AD445" s="1" t="str">
        <f aca="false">IF(AK445&lt;&gt;"",MAX(AD$3:AD444)+1,"")</f>
        <v/>
      </c>
      <c r="AE445" s="1" t="str">
        <f aca="false">IF(AL445&lt;&gt;"",MAX(AE$3:AE444)+1,"")</f>
        <v/>
      </c>
      <c r="AF445" s="1" t="str">
        <f aca="false">IF(AM445&lt;&gt;"",MAX(AF$3:AF444)+1,"")</f>
        <v/>
      </c>
      <c r="AG445" s="1" t="str">
        <f aca="false">IF(AN445&lt;&gt;"",MAX(AG$3:AG444)+1,"")</f>
        <v/>
      </c>
      <c r="AH445" s="1" t="str">
        <f aca="false">IF(AO445&lt;&gt;"",MAX(AH$3:AH444)+1,"")</f>
        <v/>
      </c>
      <c r="AI445" s="1" t="str">
        <f aca="false">IF(AP445&lt;&gt;"",MAX(AI$3:AI444)+1,"")</f>
        <v/>
      </c>
      <c r="AK445" s="1" t="str">
        <f aca="false">IF(C445="","",IF(COUNTIF($AK$3:AL444,C445)=0,C445,""))</f>
        <v/>
      </c>
      <c r="AL445" s="1" t="str">
        <f aca="false">IF(D445="","",IF($C445='Oneri di Urbanizzazione'!$E$49,IF(COUNTIF($AL$3:AL444,$D445)=0,$D445,""),""))</f>
        <v/>
      </c>
      <c r="AM445" s="1" t="str">
        <f aca="false">IF(E445="","",IF(AND($C445='Oneri di Urbanizzazione'!$E$49,$D445='Oneri di Urbanizzazione'!$E$51),IF(COUNTIF(AM$3:AM444,$E445)=0,$E445,""),""))</f>
        <v/>
      </c>
      <c r="AN445" s="1" t="str">
        <f aca="false">IF(F445="","",IF(AND($C445='Oneri di Urbanizzazione'!$E$49,$D445='Oneri di Urbanizzazione'!$E$51,$E445='Oneri di Urbanizzazione'!$E$53),IF(COUNTIF(AN$3:AN444,$F445)=0,$F445,""),""))</f>
        <v/>
      </c>
    </row>
    <row r="446" customFormat="false" ht="12.75" hidden="false" customHeight="false" outlineLevel="0" collapsed="false">
      <c r="V446" s="1" t="n">
        <f aca="false">+V445+1</f>
        <v>424</v>
      </c>
      <c r="W446" s="978" t="str">
        <f aca="false">IFERROR(VLOOKUP($V445,AD:AK,8,FALSE()),"")</f>
        <v/>
      </c>
      <c r="X446" s="978" t="str">
        <f aca="false">IFERROR(VLOOKUP($V446,AE:AL,8,FALSE()),"")</f>
        <v/>
      </c>
      <c r="Y446" s="978" t="str">
        <f aca="false">IFERROR(VLOOKUP($V446,AF:AM,8,FALSE()),"")</f>
        <v/>
      </c>
      <c r="Z446" s="978" t="str">
        <f aca="false">IFERROR(VLOOKUP($V446,AG:AN,8,FALSE()),"")</f>
        <v/>
      </c>
      <c r="AA446" s="978" t="str">
        <f aca="false">IFERROR(VLOOKUP($V446,AH:AO,8,FALSE()),"")</f>
        <v/>
      </c>
      <c r="AB446" s="978" t="str">
        <f aca="false">IFERROR(VLOOKUP($V446,AI:AP,8,FALSE()),"")</f>
        <v/>
      </c>
      <c r="AD446" s="1" t="str">
        <f aca="false">IF(AK446&lt;&gt;"",MAX(AD$3:AD445)+1,"")</f>
        <v/>
      </c>
      <c r="AE446" s="1" t="str">
        <f aca="false">IF(AL446&lt;&gt;"",MAX(AE$3:AE445)+1,"")</f>
        <v/>
      </c>
      <c r="AF446" s="1" t="str">
        <f aca="false">IF(AM446&lt;&gt;"",MAX(AF$3:AF445)+1,"")</f>
        <v/>
      </c>
      <c r="AG446" s="1" t="str">
        <f aca="false">IF(AN446&lt;&gt;"",MAX(AG$3:AG445)+1,"")</f>
        <v/>
      </c>
      <c r="AH446" s="1" t="str">
        <f aca="false">IF(AO446&lt;&gt;"",MAX(AH$3:AH445)+1,"")</f>
        <v/>
      </c>
      <c r="AI446" s="1" t="str">
        <f aca="false">IF(AP446&lt;&gt;"",MAX(AI$3:AI445)+1,"")</f>
        <v/>
      </c>
      <c r="AK446" s="1" t="str">
        <f aca="false">IF(C446="","",IF(COUNTIF($AK$3:AL445,C446)=0,C446,""))</f>
        <v/>
      </c>
      <c r="AL446" s="1" t="str">
        <f aca="false">IF(D446="","",IF($C446='Oneri di Urbanizzazione'!$E$49,IF(COUNTIF($AL$3:AL445,$D446)=0,$D446,""),""))</f>
        <v/>
      </c>
      <c r="AM446" s="1" t="str">
        <f aca="false">IF(E446="","",IF(AND($C446='Oneri di Urbanizzazione'!$E$49,$D446='Oneri di Urbanizzazione'!$E$51),IF(COUNTIF(AM$3:AM445,$E446)=0,$E446,""),""))</f>
        <v/>
      </c>
      <c r="AN446" s="1" t="str">
        <f aca="false">IF(F446="","",IF(AND($C446='Oneri di Urbanizzazione'!$E$49,$D446='Oneri di Urbanizzazione'!$E$51,$E446='Oneri di Urbanizzazione'!$E$53),IF(COUNTIF(AN$3:AN445,$F446)=0,$F446,""),""))</f>
        <v/>
      </c>
    </row>
    <row r="447" customFormat="false" ht="12.75" hidden="false" customHeight="false" outlineLevel="0" collapsed="false">
      <c r="V447" s="1" t="n">
        <f aca="false">+V446+1</f>
        <v>425</v>
      </c>
      <c r="W447" s="978" t="str">
        <f aca="false">IFERROR(VLOOKUP($V446,AD:AK,8,FALSE()),"")</f>
        <v/>
      </c>
      <c r="X447" s="978" t="str">
        <f aca="false">IFERROR(VLOOKUP($V447,AE:AL,8,FALSE()),"")</f>
        <v/>
      </c>
      <c r="Y447" s="978" t="str">
        <f aca="false">IFERROR(VLOOKUP($V447,AF:AM,8,FALSE()),"")</f>
        <v/>
      </c>
      <c r="Z447" s="978" t="str">
        <f aca="false">IFERROR(VLOOKUP($V447,AG:AN,8,FALSE()),"")</f>
        <v/>
      </c>
      <c r="AA447" s="978" t="str">
        <f aca="false">IFERROR(VLOOKUP($V447,AH:AO,8,FALSE()),"")</f>
        <v/>
      </c>
      <c r="AB447" s="978" t="str">
        <f aca="false">IFERROR(VLOOKUP($V447,AI:AP,8,FALSE()),"")</f>
        <v/>
      </c>
      <c r="AD447" s="1" t="str">
        <f aca="false">IF(AK447&lt;&gt;"",MAX(AD$3:AD446)+1,"")</f>
        <v/>
      </c>
      <c r="AE447" s="1" t="str">
        <f aca="false">IF(AL447&lt;&gt;"",MAX(AE$3:AE446)+1,"")</f>
        <v/>
      </c>
      <c r="AF447" s="1" t="str">
        <f aca="false">IF(AM447&lt;&gt;"",MAX(AF$3:AF446)+1,"")</f>
        <v/>
      </c>
      <c r="AG447" s="1" t="str">
        <f aca="false">IF(AN447&lt;&gt;"",MAX(AG$3:AG446)+1,"")</f>
        <v/>
      </c>
      <c r="AH447" s="1" t="str">
        <f aca="false">IF(AO447&lt;&gt;"",MAX(AH$3:AH446)+1,"")</f>
        <v/>
      </c>
      <c r="AI447" s="1" t="str">
        <f aca="false">IF(AP447&lt;&gt;"",MAX(AI$3:AI446)+1,"")</f>
        <v/>
      </c>
      <c r="AK447" s="1" t="str">
        <f aca="false">IF(C447="","",IF(COUNTIF($AK$3:AL446,C447)=0,C447,""))</f>
        <v/>
      </c>
      <c r="AL447" s="1" t="str">
        <f aca="false">IF(D447="","",IF($C447='Oneri di Urbanizzazione'!$E$49,IF(COUNTIF($AL$3:AL446,$D447)=0,$D447,""),""))</f>
        <v/>
      </c>
      <c r="AM447" s="1" t="str">
        <f aca="false">IF(E447="","",IF(AND($C447='Oneri di Urbanizzazione'!$E$49,$D447='Oneri di Urbanizzazione'!$E$51),IF(COUNTIF(AM$3:AM446,$E447)=0,$E447,""),""))</f>
        <v/>
      </c>
      <c r="AN447" s="1" t="str">
        <f aca="false">IF(F447="","",IF(AND($C447='Oneri di Urbanizzazione'!$E$49,$D447='Oneri di Urbanizzazione'!$E$51,$E447='Oneri di Urbanizzazione'!$E$53),IF(COUNTIF(AN$3:AN446,$F447)=0,$F447,""),""))</f>
        <v/>
      </c>
    </row>
    <row r="448" customFormat="false" ht="12.75" hidden="false" customHeight="false" outlineLevel="0" collapsed="false">
      <c r="V448" s="1" t="n">
        <f aca="false">+V447+1</f>
        <v>426</v>
      </c>
      <c r="W448" s="978" t="str">
        <f aca="false">IFERROR(VLOOKUP($V447,AD:AK,8,FALSE()),"")</f>
        <v/>
      </c>
      <c r="X448" s="978" t="str">
        <f aca="false">IFERROR(VLOOKUP($V448,AE:AL,8,FALSE()),"")</f>
        <v/>
      </c>
      <c r="Y448" s="978" t="str">
        <f aca="false">IFERROR(VLOOKUP($V448,AF:AM,8,FALSE()),"")</f>
        <v/>
      </c>
      <c r="Z448" s="978" t="str">
        <f aca="false">IFERROR(VLOOKUP($V448,AG:AN,8,FALSE()),"")</f>
        <v/>
      </c>
      <c r="AA448" s="978" t="str">
        <f aca="false">IFERROR(VLOOKUP($V448,AH:AO,8,FALSE()),"")</f>
        <v/>
      </c>
      <c r="AB448" s="978" t="str">
        <f aca="false">IFERROR(VLOOKUP($V448,AI:AP,8,FALSE()),"")</f>
        <v/>
      </c>
      <c r="AD448" s="1" t="str">
        <f aca="false">IF(AK448&lt;&gt;"",MAX(AD$3:AD447)+1,"")</f>
        <v/>
      </c>
      <c r="AE448" s="1" t="str">
        <f aca="false">IF(AL448&lt;&gt;"",MAX(AE$3:AE447)+1,"")</f>
        <v/>
      </c>
      <c r="AF448" s="1" t="str">
        <f aca="false">IF(AM448&lt;&gt;"",MAX(AF$3:AF447)+1,"")</f>
        <v/>
      </c>
      <c r="AG448" s="1" t="str">
        <f aca="false">IF(AN448&lt;&gt;"",MAX(AG$3:AG447)+1,"")</f>
        <v/>
      </c>
      <c r="AH448" s="1" t="str">
        <f aca="false">IF(AO448&lt;&gt;"",MAX(AH$3:AH447)+1,"")</f>
        <v/>
      </c>
      <c r="AI448" s="1" t="str">
        <f aca="false">IF(AP448&lt;&gt;"",MAX(AI$3:AI447)+1,"")</f>
        <v/>
      </c>
      <c r="AK448" s="1" t="str">
        <f aca="false">IF(C448="","",IF(COUNTIF($AK$3:AL447,C448)=0,C448,""))</f>
        <v/>
      </c>
      <c r="AL448" s="1" t="str">
        <f aca="false">IF(D448="","",IF($C448='Oneri di Urbanizzazione'!$E$49,IF(COUNTIF($AL$3:AL447,$D448)=0,$D448,""),""))</f>
        <v/>
      </c>
      <c r="AM448" s="1" t="str">
        <f aca="false">IF(E448="","",IF(AND($C448='Oneri di Urbanizzazione'!$E$49,$D448='Oneri di Urbanizzazione'!$E$51),IF(COUNTIF(AM$3:AM447,$E448)=0,$E448,""),""))</f>
        <v/>
      </c>
      <c r="AN448" s="1" t="str">
        <f aca="false">IF(F448="","",IF(AND($C448='Oneri di Urbanizzazione'!$E$49,$D448='Oneri di Urbanizzazione'!$E$51,$E448='Oneri di Urbanizzazione'!$E$53),IF(COUNTIF(AN$3:AN447,$F448)=0,$F448,""),""))</f>
        <v/>
      </c>
    </row>
    <row r="449" customFormat="false" ht="12.75" hidden="false" customHeight="false" outlineLevel="0" collapsed="false">
      <c r="V449" s="1" t="n">
        <f aca="false">+V448+1</f>
        <v>427</v>
      </c>
      <c r="W449" s="978" t="str">
        <f aca="false">IFERROR(VLOOKUP($V448,AD:AK,8,FALSE()),"")</f>
        <v/>
      </c>
      <c r="X449" s="978" t="str">
        <f aca="false">IFERROR(VLOOKUP($V449,AE:AL,8,FALSE()),"")</f>
        <v/>
      </c>
      <c r="Y449" s="978" t="str">
        <f aca="false">IFERROR(VLOOKUP($V449,AF:AM,8,FALSE()),"")</f>
        <v/>
      </c>
      <c r="Z449" s="978" t="str">
        <f aca="false">IFERROR(VLOOKUP($V449,AG:AN,8,FALSE()),"")</f>
        <v/>
      </c>
      <c r="AA449" s="978" t="str">
        <f aca="false">IFERROR(VLOOKUP($V449,AH:AO,8,FALSE()),"")</f>
        <v/>
      </c>
      <c r="AB449" s="978" t="str">
        <f aca="false">IFERROR(VLOOKUP($V449,AI:AP,8,FALSE()),"")</f>
        <v/>
      </c>
      <c r="AD449" s="1" t="str">
        <f aca="false">IF(AK449&lt;&gt;"",MAX(AD$3:AD448)+1,"")</f>
        <v/>
      </c>
      <c r="AE449" s="1" t="str">
        <f aca="false">IF(AL449&lt;&gt;"",MAX(AE$3:AE448)+1,"")</f>
        <v/>
      </c>
      <c r="AF449" s="1" t="str">
        <f aca="false">IF(AM449&lt;&gt;"",MAX(AF$3:AF448)+1,"")</f>
        <v/>
      </c>
      <c r="AG449" s="1" t="str">
        <f aca="false">IF(AN449&lt;&gt;"",MAX(AG$3:AG448)+1,"")</f>
        <v/>
      </c>
      <c r="AH449" s="1" t="str">
        <f aca="false">IF(AO449&lt;&gt;"",MAX(AH$3:AH448)+1,"")</f>
        <v/>
      </c>
      <c r="AI449" s="1" t="str">
        <f aca="false">IF(AP449&lt;&gt;"",MAX(AI$3:AI448)+1,"")</f>
        <v/>
      </c>
      <c r="AK449" s="1" t="str">
        <f aca="false">IF(C449="","",IF(COUNTIF($AK$3:AL448,C449)=0,C449,""))</f>
        <v/>
      </c>
      <c r="AL449" s="1" t="str">
        <f aca="false">IF(D449="","",IF($C449='Oneri di Urbanizzazione'!$E$49,IF(COUNTIF($AL$3:AL448,$D449)=0,$D449,""),""))</f>
        <v/>
      </c>
      <c r="AM449" s="1" t="str">
        <f aca="false">IF(E449="","",IF(AND($C449='Oneri di Urbanizzazione'!$E$49,$D449='Oneri di Urbanizzazione'!$E$51),IF(COUNTIF(AM$3:AM448,$E449)=0,$E449,""),""))</f>
        <v/>
      </c>
      <c r="AN449" s="1" t="str">
        <f aca="false">IF(F449="","",IF(AND($C449='Oneri di Urbanizzazione'!$E$49,$D449='Oneri di Urbanizzazione'!$E$51,$E449='Oneri di Urbanizzazione'!$E$53),IF(COUNTIF(AN$3:AN448,$F449)=0,$F449,""),""))</f>
        <v/>
      </c>
    </row>
    <row r="450" customFormat="false" ht="12.75" hidden="false" customHeight="false" outlineLevel="0" collapsed="false">
      <c r="V450" s="1" t="n">
        <f aca="false">+V449+1</f>
        <v>428</v>
      </c>
      <c r="W450" s="978" t="str">
        <f aca="false">IFERROR(VLOOKUP($V449,AD:AK,8,FALSE()),"")</f>
        <v/>
      </c>
      <c r="X450" s="978" t="str">
        <f aca="false">IFERROR(VLOOKUP($V450,AE:AL,8,FALSE()),"")</f>
        <v/>
      </c>
      <c r="Y450" s="978" t="str">
        <f aca="false">IFERROR(VLOOKUP($V450,AF:AM,8,FALSE()),"")</f>
        <v/>
      </c>
      <c r="Z450" s="978" t="str">
        <f aca="false">IFERROR(VLOOKUP($V450,AG:AN,8,FALSE()),"")</f>
        <v/>
      </c>
      <c r="AA450" s="978" t="str">
        <f aca="false">IFERROR(VLOOKUP($V450,AH:AO,8,FALSE()),"")</f>
        <v/>
      </c>
      <c r="AB450" s="978" t="str">
        <f aca="false">IFERROR(VLOOKUP($V450,AI:AP,8,FALSE()),"")</f>
        <v/>
      </c>
      <c r="AD450" s="1" t="str">
        <f aca="false">IF(AK450&lt;&gt;"",MAX(AD$3:AD449)+1,"")</f>
        <v/>
      </c>
      <c r="AE450" s="1" t="str">
        <f aca="false">IF(AL450&lt;&gt;"",MAX(AE$3:AE449)+1,"")</f>
        <v/>
      </c>
      <c r="AF450" s="1" t="str">
        <f aca="false">IF(AM450&lt;&gt;"",MAX(AF$3:AF449)+1,"")</f>
        <v/>
      </c>
      <c r="AG450" s="1" t="str">
        <f aca="false">IF(AN450&lt;&gt;"",MAX(AG$3:AG449)+1,"")</f>
        <v/>
      </c>
      <c r="AH450" s="1" t="str">
        <f aca="false">IF(AO450&lt;&gt;"",MAX(AH$3:AH449)+1,"")</f>
        <v/>
      </c>
      <c r="AI450" s="1" t="str">
        <f aca="false">IF(AP450&lt;&gt;"",MAX(AI$3:AI449)+1,"")</f>
        <v/>
      </c>
      <c r="AK450" s="1" t="str">
        <f aca="false">IF(C450="","",IF(COUNTIF($AK$3:AL449,C450)=0,C450,""))</f>
        <v/>
      </c>
      <c r="AL450" s="1" t="str">
        <f aca="false">IF(D450="","",IF($C450='Oneri di Urbanizzazione'!$E$49,IF(COUNTIF($AL$3:AL449,$D450)=0,$D450,""),""))</f>
        <v/>
      </c>
      <c r="AM450" s="1" t="str">
        <f aca="false">IF(E450="","",IF(AND($C450='Oneri di Urbanizzazione'!$E$49,$D450='Oneri di Urbanizzazione'!$E$51),IF(COUNTIF(AM$3:AM449,$E450)=0,$E450,""),""))</f>
        <v/>
      </c>
      <c r="AN450" s="1" t="str">
        <f aca="false">IF(F450="","",IF(AND($C450='Oneri di Urbanizzazione'!$E$49,$D450='Oneri di Urbanizzazione'!$E$51,$E450='Oneri di Urbanizzazione'!$E$53),IF(COUNTIF(AN$3:AN449,$F450)=0,$F450,""),""))</f>
        <v/>
      </c>
    </row>
    <row r="451" customFormat="false" ht="12.75" hidden="false" customHeight="false" outlineLevel="0" collapsed="false">
      <c r="V451" s="1" t="n">
        <f aca="false">+V450+1</f>
        <v>429</v>
      </c>
      <c r="W451" s="978" t="str">
        <f aca="false">IFERROR(VLOOKUP($V450,AD:AK,8,FALSE()),"")</f>
        <v/>
      </c>
      <c r="X451" s="978" t="str">
        <f aca="false">IFERROR(VLOOKUP($V451,AE:AL,8,FALSE()),"")</f>
        <v/>
      </c>
      <c r="Y451" s="978" t="str">
        <f aca="false">IFERROR(VLOOKUP($V451,AF:AM,8,FALSE()),"")</f>
        <v/>
      </c>
      <c r="Z451" s="978" t="str">
        <f aca="false">IFERROR(VLOOKUP($V451,AG:AN,8,FALSE()),"")</f>
        <v/>
      </c>
      <c r="AA451" s="978" t="str">
        <f aca="false">IFERROR(VLOOKUP($V451,AH:AO,8,FALSE()),"")</f>
        <v/>
      </c>
      <c r="AB451" s="978" t="str">
        <f aca="false">IFERROR(VLOOKUP($V451,AI:AP,8,FALSE()),"")</f>
        <v/>
      </c>
      <c r="AD451" s="1" t="str">
        <f aca="false">IF(AK451&lt;&gt;"",MAX(AD$3:AD450)+1,"")</f>
        <v/>
      </c>
      <c r="AE451" s="1" t="str">
        <f aca="false">IF(AL451&lt;&gt;"",MAX(AE$3:AE450)+1,"")</f>
        <v/>
      </c>
      <c r="AF451" s="1" t="str">
        <f aca="false">IF(AM451&lt;&gt;"",MAX(AF$3:AF450)+1,"")</f>
        <v/>
      </c>
      <c r="AG451" s="1" t="str">
        <f aca="false">IF(AN451&lt;&gt;"",MAX(AG$3:AG450)+1,"")</f>
        <v/>
      </c>
      <c r="AH451" s="1" t="str">
        <f aca="false">IF(AO451&lt;&gt;"",MAX(AH$3:AH450)+1,"")</f>
        <v/>
      </c>
      <c r="AI451" s="1" t="str">
        <f aca="false">IF(AP451&lt;&gt;"",MAX(AI$3:AI450)+1,"")</f>
        <v/>
      </c>
      <c r="AK451" s="1" t="str">
        <f aca="false">IF(C451="","",IF(COUNTIF($AK$3:AL450,C451)=0,C451,""))</f>
        <v/>
      </c>
      <c r="AL451" s="1" t="str">
        <f aca="false">IF(D451="","",IF($C451='Oneri di Urbanizzazione'!$E$49,IF(COUNTIF($AL$3:AL450,$D451)=0,$D451,""),""))</f>
        <v/>
      </c>
      <c r="AM451" s="1" t="str">
        <f aca="false">IF(E451="","",IF(AND($C451='Oneri di Urbanizzazione'!$E$49,$D451='Oneri di Urbanizzazione'!$E$51),IF(COUNTIF(AM$3:AM450,$E451)=0,$E451,""),""))</f>
        <v/>
      </c>
      <c r="AN451" s="1" t="str">
        <f aca="false">IF(F451="","",IF(AND($C451='Oneri di Urbanizzazione'!$E$49,$D451='Oneri di Urbanizzazione'!$E$51,$E451='Oneri di Urbanizzazione'!$E$53),IF(COUNTIF(AN$3:AN450,$F451)=0,$F451,""),""))</f>
        <v/>
      </c>
    </row>
    <row r="452" customFormat="false" ht="12.75" hidden="false" customHeight="false" outlineLevel="0" collapsed="false">
      <c r="V452" s="1" t="n">
        <f aca="false">+V451+1</f>
        <v>430</v>
      </c>
      <c r="W452" s="978" t="str">
        <f aca="false">IFERROR(VLOOKUP($V451,AD:AK,8,FALSE()),"")</f>
        <v/>
      </c>
      <c r="X452" s="978" t="str">
        <f aca="false">IFERROR(VLOOKUP($V452,AE:AL,8,FALSE()),"")</f>
        <v/>
      </c>
      <c r="Y452" s="978" t="str">
        <f aca="false">IFERROR(VLOOKUP($V452,AF:AM,8,FALSE()),"")</f>
        <v/>
      </c>
      <c r="Z452" s="978" t="str">
        <f aca="false">IFERROR(VLOOKUP($V452,AG:AN,8,FALSE()),"")</f>
        <v/>
      </c>
      <c r="AA452" s="978" t="str">
        <f aca="false">IFERROR(VLOOKUP($V452,AH:AO,8,FALSE()),"")</f>
        <v/>
      </c>
      <c r="AB452" s="978" t="str">
        <f aca="false">IFERROR(VLOOKUP($V452,AI:AP,8,FALSE()),"")</f>
        <v/>
      </c>
      <c r="AD452" s="1" t="str">
        <f aca="false">IF(AK452&lt;&gt;"",MAX(AD$3:AD451)+1,"")</f>
        <v/>
      </c>
      <c r="AE452" s="1" t="str">
        <f aca="false">IF(AL452&lt;&gt;"",MAX(AE$3:AE451)+1,"")</f>
        <v/>
      </c>
      <c r="AF452" s="1" t="str">
        <f aca="false">IF(AM452&lt;&gt;"",MAX(AF$3:AF451)+1,"")</f>
        <v/>
      </c>
      <c r="AG452" s="1" t="str">
        <f aca="false">IF(AN452&lt;&gt;"",MAX(AG$3:AG451)+1,"")</f>
        <v/>
      </c>
      <c r="AH452" s="1" t="str">
        <f aca="false">IF(AO452&lt;&gt;"",MAX(AH$3:AH451)+1,"")</f>
        <v/>
      </c>
      <c r="AI452" s="1" t="str">
        <f aca="false">IF(AP452&lt;&gt;"",MAX(AI$3:AI451)+1,"")</f>
        <v/>
      </c>
      <c r="AK452" s="1" t="str">
        <f aca="false">IF(C452="","",IF(COUNTIF($AK$3:AL451,C452)=0,C452,""))</f>
        <v/>
      </c>
      <c r="AL452" s="1" t="str">
        <f aca="false">IF(D452="","",IF($C452='Oneri di Urbanizzazione'!$E$49,IF(COUNTIF($AL$3:AL451,$D452)=0,$D452,""),""))</f>
        <v/>
      </c>
      <c r="AM452" s="1" t="str">
        <f aca="false">IF(E452="","",IF(AND($C452='Oneri di Urbanizzazione'!$E$49,$D452='Oneri di Urbanizzazione'!$E$51),IF(COUNTIF(AM$3:AM451,$E452)=0,$E452,""),""))</f>
        <v/>
      </c>
      <c r="AN452" s="1" t="str">
        <f aca="false">IF(F452="","",IF(AND($C452='Oneri di Urbanizzazione'!$E$49,$D452='Oneri di Urbanizzazione'!$E$51,$E452='Oneri di Urbanizzazione'!$E$53),IF(COUNTIF(AN$3:AN451,$F452)=0,$F452,""),""))</f>
        <v/>
      </c>
    </row>
    <row r="453" customFormat="false" ht="12.75" hidden="false" customHeight="false" outlineLevel="0" collapsed="false">
      <c r="V453" s="1" t="n">
        <f aca="false">+V452+1</f>
        <v>431</v>
      </c>
      <c r="W453" s="978" t="str">
        <f aca="false">IFERROR(VLOOKUP($V452,AD:AK,8,FALSE()),"")</f>
        <v/>
      </c>
      <c r="X453" s="978" t="str">
        <f aca="false">IFERROR(VLOOKUP($V453,AE:AL,8,FALSE()),"")</f>
        <v/>
      </c>
      <c r="Y453" s="978" t="str">
        <f aca="false">IFERROR(VLOOKUP($V453,AF:AM,8,FALSE()),"")</f>
        <v/>
      </c>
      <c r="Z453" s="978" t="str">
        <f aca="false">IFERROR(VLOOKUP($V453,AG:AN,8,FALSE()),"")</f>
        <v/>
      </c>
      <c r="AA453" s="978" t="str">
        <f aca="false">IFERROR(VLOOKUP($V453,AH:AO,8,FALSE()),"")</f>
        <v/>
      </c>
      <c r="AB453" s="978" t="str">
        <f aca="false">IFERROR(VLOOKUP($V453,AI:AP,8,FALSE()),"")</f>
        <v/>
      </c>
      <c r="AD453" s="1" t="str">
        <f aca="false">IF(AK453&lt;&gt;"",MAX(AD$3:AD452)+1,"")</f>
        <v/>
      </c>
      <c r="AE453" s="1" t="str">
        <f aca="false">IF(AL453&lt;&gt;"",MAX(AE$3:AE452)+1,"")</f>
        <v/>
      </c>
      <c r="AF453" s="1" t="str">
        <f aca="false">IF(AM453&lt;&gt;"",MAX(AF$3:AF452)+1,"")</f>
        <v/>
      </c>
      <c r="AG453" s="1" t="str">
        <f aca="false">IF(AN453&lt;&gt;"",MAX(AG$3:AG452)+1,"")</f>
        <v/>
      </c>
      <c r="AH453" s="1" t="str">
        <f aca="false">IF(AO453&lt;&gt;"",MAX(AH$3:AH452)+1,"")</f>
        <v/>
      </c>
      <c r="AI453" s="1" t="str">
        <f aca="false">IF(AP453&lt;&gt;"",MAX(AI$3:AI452)+1,"")</f>
        <v/>
      </c>
      <c r="AK453" s="1" t="str">
        <f aca="false">IF(C453="","",IF(COUNTIF($AK$3:AL452,C453)=0,C453,""))</f>
        <v/>
      </c>
      <c r="AL453" s="1" t="str">
        <f aca="false">IF(D453="","",IF($C453='Oneri di Urbanizzazione'!$E$49,IF(COUNTIF($AL$3:AL452,$D453)=0,$D453,""),""))</f>
        <v/>
      </c>
      <c r="AM453" s="1" t="str">
        <f aca="false">IF(E453="","",IF(AND($C453='Oneri di Urbanizzazione'!$E$49,$D453='Oneri di Urbanizzazione'!$E$51),IF(COUNTIF(AM$3:AM452,$E453)=0,$E453,""),""))</f>
        <v/>
      </c>
      <c r="AN453" s="1" t="str">
        <f aca="false">IF(F453="","",IF(AND($C453='Oneri di Urbanizzazione'!$E$49,$D453='Oneri di Urbanizzazione'!$E$51,$E453='Oneri di Urbanizzazione'!$E$53),IF(COUNTIF(AN$3:AN452,$F453)=0,$F453,""),""))</f>
        <v/>
      </c>
    </row>
    <row r="454" customFormat="false" ht="12.75" hidden="false" customHeight="false" outlineLevel="0" collapsed="false">
      <c r="V454" s="1" t="n">
        <f aca="false">+V453+1</f>
        <v>432</v>
      </c>
      <c r="W454" s="978" t="str">
        <f aca="false">IFERROR(VLOOKUP($V453,AD:AK,8,FALSE()),"")</f>
        <v/>
      </c>
      <c r="X454" s="978" t="str">
        <f aca="false">IFERROR(VLOOKUP($V454,AE:AL,8,FALSE()),"")</f>
        <v/>
      </c>
      <c r="Y454" s="978" t="str">
        <f aca="false">IFERROR(VLOOKUP($V454,AF:AM,8,FALSE()),"")</f>
        <v/>
      </c>
      <c r="Z454" s="978" t="str">
        <f aca="false">IFERROR(VLOOKUP($V454,AG:AN,8,FALSE()),"")</f>
        <v/>
      </c>
      <c r="AA454" s="978" t="str">
        <f aca="false">IFERROR(VLOOKUP($V454,AH:AO,8,FALSE()),"")</f>
        <v/>
      </c>
      <c r="AB454" s="978" t="str">
        <f aca="false">IFERROR(VLOOKUP($V454,AI:AP,8,FALSE()),"")</f>
        <v/>
      </c>
      <c r="AD454" s="1" t="str">
        <f aca="false">IF(AK454&lt;&gt;"",MAX(AD$3:AD453)+1,"")</f>
        <v/>
      </c>
      <c r="AE454" s="1" t="str">
        <f aca="false">IF(AL454&lt;&gt;"",MAX(AE$3:AE453)+1,"")</f>
        <v/>
      </c>
      <c r="AF454" s="1" t="str">
        <f aca="false">IF(AM454&lt;&gt;"",MAX(AF$3:AF453)+1,"")</f>
        <v/>
      </c>
      <c r="AG454" s="1" t="str">
        <f aca="false">IF(AN454&lt;&gt;"",MAX(AG$3:AG453)+1,"")</f>
        <v/>
      </c>
      <c r="AH454" s="1" t="str">
        <f aca="false">IF(AO454&lt;&gt;"",MAX(AH$3:AH453)+1,"")</f>
        <v/>
      </c>
      <c r="AI454" s="1" t="str">
        <f aca="false">IF(AP454&lt;&gt;"",MAX(AI$3:AI453)+1,"")</f>
        <v/>
      </c>
      <c r="AK454" s="1" t="str">
        <f aca="false">IF(C454="","",IF(COUNTIF($AK$3:AL453,C454)=0,C454,""))</f>
        <v/>
      </c>
      <c r="AL454" s="1" t="str">
        <f aca="false">IF(D454="","",IF($C454='Oneri di Urbanizzazione'!$E$49,IF(COUNTIF($AL$3:AL453,$D454)=0,$D454,""),""))</f>
        <v/>
      </c>
      <c r="AM454" s="1" t="str">
        <f aca="false">IF(E454="","",IF(AND($C454='Oneri di Urbanizzazione'!$E$49,$D454='Oneri di Urbanizzazione'!$E$51),IF(COUNTIF(AM$3:AM453,$E454)=0,$E454,""),""))</f>
        <v/>
      </c>
      <c r="AN454" s="1" t="str">
        <f aca="false">IF(F454="","",IF(AND($C454='Oneri di Urbanizzazione'!$E$49,$D454='Oneri di Urbanizzazione'!$E$51,$E454='Oneri di Urbanizzazione'!$E$53),IF(COUNTIF(AN$3:AN453,$F454)=0,$F454,""),""))</f>
        <v/>
      </c>
    </row>
    <row r="455" customFormat="false" ht="12.75" hidden="false" customHeight="false" outlineLevel="0" collapsed="false">
      <c r="V455" s="1" t="n">
        <f aca="false">+V454+1</f>
        <v>433</v>
      </c>
      <c r="W455" s="978" t="str">
        <f aca="false">IFERROR(VLOOKUP($V454,AD:AK,8,FALSE()),"")</f>
        <v/>
      </c>
      <c r="X455" s="978" t="str">
        <f aca="false">IFERROR(VLOOKUP($V455,AE:AL,8,FALSE()),"")</f>
        <v/>
      </c>
      <c r="Y455" s="978" t="str">
        <f aca="false">IFERROR(VLOOKUP($V455,AF:AM,8,FALSE()),"")</f>
        <v/>
      </c>
      <c r="Z455" s="978" t="str">
        <f aca="false">IFERROR(VLOOKUP($V455,AG:AN,8,FALSE()),"")</f>
        <v/>
      </c>
      <c r="AA455" s="978" t="str">
        <f aca="false">IFERROR(VLOOKUP($V455,AH:AO,8,FALSE()),"")</f>
        <v/>
      </c>
      <c r="AB455" s="978" t="str">
        <f aca="false">IFERROR(VLOOKUP($V455,AI:AP,8,FALSE()),"")</f>
        <v/>
      </c>
      <c r="AD455" s="1" t="str">
        <f aca="false">IF(AK455&lt;&gt;"",MAX(AD$3:AD454)+1,"")</f>
        <v/>
      </c>
      <c r="AE455" s="1" t="str">
        <f aca="false">IF(AL455&lt;&gt;"",MAX(AE$3:AE454)+1,"")</f>
        <v/>
      </c>
      <c r="AF455" s="1" t="str">
        <f aca="false">IF(AM455&lt;&gt;"",MAX(AF$3:AF454)+1,"")</f>
        <v/>
      </c>
      <c r="AG455" s="1" t="str">
        <f aca="false">IF(AN455&lt;&gt;"",MAX(AG$3:AG454)+1,"")</f>
        <v/>
      </c>
      <c r="AH455" s="1" t="str">
        <f aca="false">IF(AO455&lt;&gt;"",MAX(AH$3:AH454)+1,"")</f>
        <v/>
      </c>
      <c r="AI455" s="1" t="str">
        <f aca="false">IF(AP455&lt;&gt;"",MAX(AI$3:AI454)+1,"")</f>
        <v/>
      </c>
      <c r="AK455" s="1" t="str">
        <f aca="false">IF(C455="","",IF(COUNTIF($AK$3:AL454,C455)=0,C455,""))</f>
        <v/>
      </c>
      <c r="AL455" s="1" t="str">
        <f aca="false">IF(D455="","",IF($C455='Oneri di Urbanizzazione'!$E$49,IF(COUNTIF($AL$3:AL454,$D455)=0,$D455,""),""))</f>
        <v/>
      </c>
      <c r="AM455" s="1" t="str">
        <f aca="false">IF(E455="","",IF(AND($C455='Oneri di Urbanizzazione'!$E$49,$D455='Oneri di Urbanizzazione'!$E$51),IF(COUNTIF(AM$3:AM454,$E455)=0,$E455,""),""))</f>
        <v/>
      </c>
      <c r="AN455" s="1" t="str">
        <f aca="false">IF(F455="","",IF(AND($C455='Oneri di Urbanizzazione'!$E$49,$D455='Oneri di Urbanizzazione'!$E$51,$E455='Oneri di Urbanizzazione'!$E$53),IF(COUNTIF(AN$3:AN454,$F455)=0,$F455,""),""))</f>
        <v/>
      </c>
    </row>
    <row r="456" customFormat="false" ht="12.75" hidden="false" customHeight="false" outlineLevel="0" collapsed="false">
      <c r="V456" s="1" t="n">
        <f aca="false">+V455+1</f>
        <v>434</v>
      </c>
      <c r="W456" s="978" t="str">
        <f aca="false">IFERROR(VLOOKUP($V455,AD:AK,8,FALSE()),"")</f>
        <v/>
      </c>
      <c r="X456" s="978" t="str">
        <f aca="false">IFERROR(VLOOKUP($V456,AE:AL,8,FALSE()),"")</f>
        <v/>
      </c>
      <c r="Y456" s="978" t="str">
        <f aca="false">IFERROR(VLOOKUP($V456,AF:AM,8,FALSE()),"")</f>
        <v/>
      </c>
      <c r="Z456" s="978" t="str">
        <f aca="false">IFERROR(VLOOKUP($V456,AG:AN,8,FALSE()),"")</f>
        <v/>
      </c>
      <c r="AA456" s="978" t="str">
        <f aca="false">IFERROR(VLOOKUP($V456,AH:AO,8,FALSE()),"")</f>
        <v/>
      </c>
      <c r="AB456" s="978" t="str">
        <f aca="false">IFERROR(VLOOKUP($V456,AI:AP,8,FALSE()),"")</f>
        <v/>
      </c>
      <c r="AD456" s="1" t="str">
        <f aca="false">IF(AK456&lt;&gt;"",MAX(AD$3:AD455)+1,"")</f>
        <v/>
      </c>
      <c r="AE456" s="1" t="str">
        <f aca="false">IF(AL456&lt;&gt;"",MAX(AE$3:AE455)+1,"")</f>
        <v/>
      </c>
      <c r="AF456" s="1" t="str">
        <f aca="false">IF(AM456&lt;&gt;"",MAX(AF$3:AF455)+1,"")</f>
        <v/>
      </c>
      <c r="AG456" s="1" t="str">
        <f aca="false">IF(AN456&lt;&gt;"",MAX(AG$3:AG455)+1,"")</f>
        <v/>
      </c>
      <c r="AH456" s="1" t="str">
        <f aca="false">IF(AO456&lt;&gt;"",MAX(AH$3:AH455)+1,"")</f>
        <v/>
      </c>
      <c r="AI456" s="1" t="str">
        <f aca="false">IF(AP456&lt;&gt;"",MAX(AI$3:AI455)+1,"")</f>
        <v/>
      </c>
      <c r="AK456" s="1" t="str">
        <f aca="false">IF(C456="","",IF(COUNTIF($AK$3:AL455,C456)=0,C456,""))</f>
        <v/>
      </c>
      <c r="AL456" s="1" t="str">
        <f aca="false">IF(D456="","",IF($C456='Oneri di Urbanizzazione'!$E$49,IF(COUNTIF($AL$3:AL455,$D456)=0,$D456,""),""))</f>
        <v/>
      </c>
      <c r="AM456" s="1" t="str">
        <f aca="false">IF(E456="","",IF(AND($C456='Oneri di Urbanizzazione'!$E$49,$D456='Oneri di Urbanizzazione'!$E$51),IF(COUNTIF(AM$3:AM455,$E456)=0,$E456,""),""))</f>
        <v/>
      </c>
      <c r="AN456" s="1" t="str">
        <f aca="false">IF(F456="","",IF(AND($C456='Oneri di Urbanizzazione'!$E$49,$D456='Oneri di Urbanizzazione'!$E$51,$E456='Oneri di Urbanizzazione'!$E$53),IF(COUNTIF(AN$3:AN455,$F456)=0,$F456,""),""))</f>
        <v/>
      </c>
    </row>
    <row r="457" customFormat="false" ht="12.75" hidden="false" customHeight="false" outlineLevel="0" collapsed="false">
      <c r="V457" s="1" t="n">
        <f aca="false">+V456+1</f>
        <v>435</v>
      </c>
      <c r="W457" s="978" t="str">
        <f aca="false">IFERROR(VLOOKUP($V456,AD:AK,8,FALSE()),"")</f>
        <v/>
      </c>
      <c r="X457" s="978" t="str">
        <f aca="false">IFERROR(VLOOKUP($V457,AE:AL,8,FALSE()),"")</f>
        <v/>
      </c>
      <c r="Y457" s="978" t="str">
        <f aca="false">IFERROR(VLOOKUP($V457,AF:AM,8,FALSE()),"")</f>
        <v/>
      </c>
      <c r="Z457" s="978" t="str">
        <f aca="false">IFERROR(VLOOKUP($V457,AG:AN,8,FALSE()),"")</f>
        <v/>
      </c>
      <c r="AA457" s="978" t="str">
        <f aca="false">IFERROR(VLOOKUP($V457,AH:AO,8,FALSE()),"")</f>
        <v/>
      </c>
      <c r="AB457" s="978" t="str">
        <f aca="false">IFERROR(VLOOKUP($V457,AI:AP,8,FALSE()),"")</f>
        <v/>
      </c>
      <c r="AD457" s="1" t="str">
        <f aca="false">IF(AK457&lt;&gt;"",MAX(AD$3:AD456)+1,"")</f>
        <v/>
      </c>
      <c r="AE457" s="1" t="str">
        <f aca="false">IF(AL457&lt;&gt;"",MAX(AE$3:AE456)+1,"")</f>
        <v/>
      </c>
      <c r="AF457" s="1" t="str">
        <f aca="false">IF(AM457&lt;&gt;"",MAX(AF$3:AF456)+1,"")</f>
        <v/>
      </c>
      <c r="AG457" s="1" t="str">
        <f aca="false">IF(AN457&lt;&gt;"",MAX(AG$3:AG456)+1,"")</f>
        <v/>
      </c>
      <c r="AH457" s="1" t="str">
        <f aca="false">IF(AO457&lt;&gt;"",MAX(AH$3:AH456)+1,"")</f>
        <v/>
      </c>
      <c r="AI457" s="1" t="str">
        <f aca="false">IF(AP457&lt;&gt;"",MAX(AI$3:AI456)+1,"")</f>
        <v/>
      </c>
      <c r="AK457" s="1" t="str">
        <f aca="false">IF(C457="","",IF(COUNTIF($AK$3:AL456,C457)=0,C457,""))</f>
        <v/>
      </c>
      <c r="AL457" s="1" t="str">
        <f aca="false">IF(D457="","",IF($C457='Oneri di Urbanizzazione'!$E$49,IF(COUNTIF($AL$3:AL456,$D457)=0,$D457,""),""))</f>
        <v/>
      </c>
      <c r="AM457" s="1" t="str">
        <f aca="false">IF(E457="","",IF(AND($C457='Oneri di Urbanizzazione'!$E$49,$D457='Oneri di Urbanizzazione'!$E$51),IF(COUNTIF(AM$3:AM456,$E457)=0,$E457,""),""))</f>
        <v/>
      </c>
      <c r="AN457" s="1" t="str">
        <f aca="false">IF(F457="","",IF(AND($C457='Oneri di Urbanizzazione'!$E$49,$D457='Oneri di Urbanizzazione'!$E$51,$E457='Oneri di Urbanizzazione'!$E$53),IF(COUNTIF(AN$3:AN456,$F457)=0,$F457,""),""))</f>
        <v/>
      </c>
    </row>
    <row r="458" customFormat="false" ht="12.75" hidden="false" customHeight="false" outlineLevel="0" collapsed="false">
      <c r="V458" s="1" t="n">
        <f aca="false">+V457+1</f>
        <v>436</v>
      </c>
      <c r="W458" s="978" t="str">
        <f aca="false">IFERROR(VLOOKUP($V457,AD:AK,8,FALSE()),"")</f>
        <v/>
      </c>
      <c r="X458" s="978" t="str">
        <f aca="false">IFERROR(VLOOKUP($V458,AE:AL,8,FALSE()),"")</f>
        <v/>
      </c>
      <c r="Y458" s="978" t="str">
        <f aca="false">IFERROR(VLOOKUP($V458,AF:AM,8,FALSE()),"")</f>
        <v/>
      </c>
      <c r="Z458" s="978" t="str">
        <f aca="false">IFERROR(VLOOKUP($V458,AG:AN,8,FALSE()),"")</f>
        <v/>
      </c>
      <c r="AA458" s="978" t="str">
        <f aca="false">IFERROR(VLOOKUP($V458,AH:AO,8,FALSE()),"")</f>
        <v/>
      </c>
      <c r="AB458" s="978" t="str">
        <f aca="false">IFERROR(VLOOKUP($V458,AI:AP,8,FALSE()),"")</f>
        <v/>
      </c>
      <c r="AD458" s="1" t="str">
        <f aca="false">IF(AK458&lt;&gt;"",MAX(AD$3:AD457)+1,"")</f>
        <v/>
      </c>
      <c r="AE458" s="1" t="str">
        <f aca="false">IF(AL458&lt;&gt;"",MAX(AE$3:AE457)+1,"")</f>
        <v/>
      </c>
      <c r="AF458" s="1" t="str">
        <f aca="false">IF(AM458&lt;&gt;"",MAX(AF$3:AF457)+1,"")</f>
        <v/>
      </c>
      <c r="AG458" s="1" t="str">
        <f aca="false">IF(AN458&lt;&gt;"",MAX(AG$3:AG457)+1,"")</f>
        <v/>
      </c>
      <c r="AH458" s="1" t="str">
        <f aca="false">IF(AO458&lt;&gt;"",MAX(AH$3:AH457)+1,"")</f>
        <v/>
      </c>
      <c r="AI458" s="1" t="str">
        <f aca="false">IF(AP458&lt;&gt;"",MAX(AI$3:AI457)+1,"")</f>
        <v/>
      </c>
      <c r="AK458" s="1" t="str">
        <f aca="false">IF(C458="","",IF(COUNTIF($AK$3:AL457,C458)=0,C458,""))</f>
        <v/>
      </c>
      <c r="AL458" s="1" t="str">
        <f aca="false">IF(D458="","",IF($C458='Oneri di Urbanizzazione'!$E$49,IF(COUNTIF($AL$3:AL457,$D458)=0,$D458,""),""))</f>
        <v/>
      </c>
      <c r="AM458" s="1" t="str">
        <f aca="false">IF(E458="","",IF(AND($C458='Oneri di Urbanizzazione'!$E$49,$D458='Oneri di Urbanizzazione'!$E$51),IF(COUNTIF(AM$3:AM457,$E458)=0,$E458,""),""))</f>
        <v/>
      </c>
      <c r="AN458" s="1" t="str">
        <f aca="false">IF(F458="","",IF(AND($C458='Oneri di Urbanizzazione'!$E$49,$D458='Oneri di Urbanizzazione'!$E$51,$E458='Oneri di Urbanizzazione'!$E$53),IF(COUNTIF(AN$3:AN457,$F458)=0,$F458,""),""))</f>
        <v/>
      </c>
    </row>
    <row r="459" customFormat="false" ht="12.75" hidden="false" customHeight="false" outlineLevel="0" collapsed="false">
      <c r="V459" s="1" t="n">
        <f aca="false">+V458+1</f>
        <v>437</v>
      </c>
      <c r="W459" s="978" t="str">
        <f aca="false">IFERROR(VLOOKUP($V458,AD:AK,8,FALSE()),"")</f>
        <v/>
      </c>
      <c r="X459" s="978" t="str">
        <f aca="false">IFERROR(VLOOKUP($V459,AE:AL,8,FALSE()),"")</f>
        <v/>
      </c>
      <c r="Y459" s="978" t="str">
        <f aca="false">IFERROR(VLOOKUP($V459,AF:AM,8,FALSE()),"")</f>
        <v/>
      </c>
      <c r="Z459" s="978" t="str">
        <f aca="false">IFERROR(VLOOKUP($V459,AG:AN,8,FALSE()),"")</f>
        <v/>
      </c>
      <c r="AA459" s="978" t="str">
        <f aca="false">IFERROR(VLOOKUP($V459,AH:AO,8,FALSE()),"")</f>
        <v/>
      </c>
      <c r="AB459" s="978" t="str">
        <f aca="false">IFERROR(VLOOKUP($V459,AI:AP,8,FALSE()),"")</f>
        <v/>
      </c>
      <c r="AD459" s="1" t="str">
        <f aca="false">IF(AK459&lt;&gt;"",MAX(AD$3:AD458)+1,"")</f>
        <v/>
      </c>
      <c r="AE459" s="1" t="str">
        <f aca="false">IF(AL459&lt;&gt;"",MAX(AE$3:AE458)+1,"")</f>
        <v/>
      </c>
      <c r="AF459" s="1" t="str">
        <f aca="false">IF(AM459&lt;&gt;"",MAX(AF$3:AF458)+1,"")</f>
        <v/>
      </c>
      <c r="AG459" s="1" t="str">
        <f aca="false">IF(AN459&lt;&gt;"",MAX(AG$3:AG458)+1,"")</f>
        <v/>
      </c>
      <c r="AH459" s="1" t="str">
        <f aca="false">IF(AO459&lt;&gt;"",MAX(AH$3:AH458)+1,"")</f>
        <v/>
      </c>
      <c r="AI459" s="1" t="str">
        <f aca="false">IF(AP459&lt;&gt;"",MAX(AI$3:AI458)+1,"")</f>
        <v/>
      </c>
      <c r="AK459" s="1" t="str">
        <f aca="false">IF(C459="","",IF(COUNTIF($AK$3:AL458,C459)=0,C459,""))</f>
        <v/>
      </c>
      <c r="AL459" s="1" t="str">
        <f aca="false">IF(D459="","",IF($C459='Oneri di Urbanizzazione'!$E$49,IF(COUNTIF($AL$3:AL458,$D459)=0,$D459,""),""))</f>
        <v/>
      </c>
      <c r="AM459" s="1" t="str">
        <f aca="false">IF(E459="","",IF(AND($C459='Oneri di Urbanizzazione'!$E$49,$D459='Oneri di Urbanizzazione'!$E$51),IF(COUNTIF(AM$3:AM458,$E459)=0,$E459,""),""))</f>
        <v/>
      </c>
      <c r="AN459" s="1" t="str">
        <f aca="false">IF(F459="","",IF(AND($C459='Oneri di Urbanizzazione'!$E$49,$D459='Oneri di Urbanizzazione'!$E$51,$E459='Oneri di Urbanizzazione'!$E$53),IF(COUNTIF(AN$3:AN458,$F459)=0,$F459,""),""))</f>
        <v/>
      </c>
    </row>
    <row r="460" customFormat="false" ht="12.75" hidden="false" customHeight="false" outlineLevel="0" collapsed="false">
      <c r="V460" s="1" t="n">
        <f aca="false">+V459+1</f>
        <v>438</v>
      </c>
      <c r="W460" s="978" t="str">
        <f aca="false">IFERROR(VLOOKUP($V459,AD:AK,8,FALSE()),"")</f>
        <v/>
      </c>
      <c r="X460" s="978" t="str">
        <f aca="false">IFERROR(VLOOKUP($V460,AE:AL,8,FALSE()),"")</f>
        <v/>
      </c>
      <c r="Y460" s="978" t="str">
        <f aca="false">IFERROR(VLOOKUP($V460,AF:AM,8,FALSE()),"")</f>
        <v/>
      </c>
      <c r="Z460" s="978" t="str">
        <f aca="false">IFERROR(VLOOKUP($V460,AG:AN,8,FALSE()),"")</f>
        <v/>
      </c>
      <c r="AA460" s="978" t="str">
        <f aca="false">IFERROR(VLOOKUP($V460,AH:AO,8,FALSE()),"")</f>
        <v/>
      </c>
      <c r="AB460" s="978" t="str">
        <f aca="false">IFERROR(VLOOKUP($V460,AI:AP,8,FALSE()),"")</f>
        <v/>
      </c>
      <c r="AD460" s="1" t="str">
        <f aca="false">IF(AK460&lt;&gt;"",MAX(AD$3:AD459)+1,"")</f>
        <v/>
      </c>
      <c r="AE460" s="1" t="str">
        <f aca="false">IF(AL460&lt;&gt;"",MAX(AE$3:AE459)+1,"")</f>
        <v/>
      </c>
      <c r="AF460" s="1" t="str">
        <f aca="false">IF(AM460&lt;&gt;"",MAX(AF$3:AF459)+1,"")</f>
        <v/>
      </c>
      <c r="AG460" s="1" t="str">
        <f aca="false">IF(AN460&lt;&gt;"",MAX(AG$3:AG459)+1,"")</f>
        <v/>
      </c>
      <c r="AH460" s="1" t="str">
        <f aca="false">IF(AO460&lt;&gt;"",MAX(AH$3:AH459)+1,"")</f>
        <v/>
      </c>
      <c r="AI460" s="1" t="str">
        <f aca="false">IF(AP460&lt;&gt;"",MAX(AI$3:AI459)+1,"")</f>
        <v/>
      </c>
      <c r="AK460" s="1" t="str">
        <f aca="false">IF(C460="","",IF(COUNTIF($AK$3:AL459,C460)=0,C460,""))</f>
        <v/>
      </c>
      <c r="AL460" s="1" t="str">
        <f aca="false">IF(D460="","",IF($C460='Oneri di Urbanizzazione'!$E$49,IF(COUNTIF($AL$3:AL459,$D460)=0,$D460,""),""))</f>
        <v/>
      </c>
      <c r="AM460" s="1" t="str">
        <f aca="false">IF(E460="","",IF(AND($C460='Oneri di Urbanizzazione'!$E$49,$D460='Oneri di Urbanizzazione'!$E$51),IF(COUNTIF(AM$3:AM459,$E460)=0,$E460,""),""))</f>
        <v/>
      </c>
      <c r="AN460" s="1" t="str">
        <f aca="false">IF(F460="","",IF(AND($C460='Oneri di Urbanizzazione'!$E$49,$D460='Oneri di Urbanizzazione'!$E$51,$E460='Oneri di Urbanizzazione'!$E$53),IF(COUNTIF(AN$3:AN459,$F460)=0,$F460,""),""))</f>
        <v/>
      </c>
    </row>
    <row r="461" customFormat="false" ht="12.75" hidden="false" customHeight="false" outlineLevel="0" collapsed="false">
      <c r="V461" s="1" t="n">
        <f aca="false">+V460+1</f>
        <v>439</v>
      </c>
      <c r="W461" s="978" t="str">
        <f aca="false">IFERROR(VLOOKUP($V460,AD:AK,8,FALSE()),"")</f>
        <v/>
      </c>
      <c r="X461" s="978" t="str">
        <f aca="false">IFERROR(VLOOKUP($V461,AE:AL,8,FALSE()),"")</f>
        <v/>
      </c>
      <c r="Y461" s="978" t="str">
        <f aca="false">IFERROR(VLOOKUP($V461,AF:AM,8,FALSE()),"")</f>
        <v/>
      </c>
      <c r="Z461" s="978" t="str">
        <f aca="false">IFERROR(VLOOKUP($V461,AG:AN,8,FALSE()),"")</f>
        <v/>
      </c>
      <c r="AA461" s="978" t="str">
        <f aca="false">IFERROR(VLOOKUP($V461,AH:AO,8,FALSE()),"")</f>
        <v/>
      </c>
      <c r="AB461" s="978" t="str">
        <f aca="false">IFERROR(VLOOKUP($V461,AI:AP,8,FALSE()),"")</f>
        <v/>
      </c>
      <c r="AD461" s="1" t="str">
        <f aca="false">IF(AK461&lt;&gt;"",MAX(AD$3:AD460)+1,"")</f>
        <v/>
      </c>
      <c r="AE461" s="1" t="str">
        <f aca="false">IF(AL461&lt;&gt;"",MAX(AE$3:AE460)+1,"")</f>
        <v/>
      </c>
      <c r="AF461" s="1" t="str">
        <f aca="false">IF(AM461&lt;&gt;"",MAX(AF$3:AF460)+1,"")</f>
        <v/>
      </c>
      <c r="AG461" s="1" t="str">
        <f aca="false">IF(AN461&lt;&gt;"",MAX(AG$3:AG460)+1,"")</f>
        <v/>
      </c>
      <c r="AH461" s="1" t="str">
        <f aca="false">IF(AO461&lt;&gt;"",MAX(AH$3:AH460)+1,"")</f>
        <v/>
      </c>
      <c r="AI461" s="1" t="str">
        <f aca="false">IF(AP461&lt;&gt;"",MAX(AI$3:AI460)+1,"")</f>
        <v/>
      </c>
      <c r="AK461" s="1" t="str">
        <f aca="false">IF(C461="","",IF(COUNTIF($AK$3:AL460,C461)=0,C461,""))</f>
        <v/>
      </c>
      <c r="AL461" s="1" t="str">
        <f aca="false">IF(D461="","",IF($C461='Oneri di Urbanizzazione'!$E$49,IF(COUNTIF($AL$3:AL460,$D461)=0,$D461,""),""))</f>
        <v/>
      </c>
      <c r="AM461" s="1" t="str">
        <f aca="false">IF(E461="","",IF(AND($C461='Oneri di Urbanizzazione'!$E$49,$D461='Oneri di Urbanizzazione'!$E$51),IF(COUNTIF(AM$3:AM460,$E461)=0,$E461,""),""))</f>
        <v/>
      </c>
      <c r="AN461" s="1" t="str">
        <f aca="false">IF(F461="","",IF(AND($C461='Oneri di Urbanizzazione'!$E$49,$D461='Oneri di Urbanizzazione'!$E$51,$E461='Oneri di Urbanizzazione'!$E$53),IF(COUNTIF(AN$3:AN460,$F461)=0,$F461,""),""))</f>
        <v/>
      </c>
    </row>
    <row r="462" customFormat="false" ht="12.75" hidden="false" customHeight="false" outlineLevel="0" collapsed="false">
      <c r="V462" s="1" t="n">
        <f aca="false">+V461+1</f>
        <v>440</v>
      </c>
      <c r="W462" s="978" t="str">
        <f aca="false">IFERROR(VLOOKUP($V461,AD:AK,8,FALSE()),"")</f>
        <v/>
      </c>
      <c r="X462" s="978" t="str">
        <f aca="false">IFERROR(VLOOKUP($V462,AE:AL,8,FALSE()),"")</f>
        <v/>
      </c>
      <c r="Y462" s="978" t="str">
        <f aca="false">IFERROR(VLOOKUP($V462,AF:AM,8,FALSE()),"")</f>
        <v/>
      </c>
      <c r="Z462" s="978" t="str">
        <f aca="false">IFERROR(VLOOKUP($V462,AG:AN,8,FALSE()),"")</f>
        <v/>
      </c>
      <c r="AA462" s="978" t="str">
        <f aca="false">IFERROR(VLOOKUP($V462,AH:AO,8,FALSE()),"")</f>
        <v/>
      </c>
      <c r="AB462" s="978" t="str">
        <f aca="false">IFERROR(VLOOKUP($V462,AI:AP,8,FALSE()),"")</f>
        <v/>
      </c>
      <c r="AD462" s="1" t="str">
        <f aca="false">IF(AK462&lt;&gt;"",MAX(AD$3:AD461)+1,"")</f>
        <v/>
      </c>
      <c r="AE462" s="1" t="str">
        <f aca="false">IF(AL462&lt;&gt;"",MAX(AE$3:AE461)+1,"")</f>
        <v/>
      </c>
      <c r="AF462" s="1" t="str">
        <f aca="false">IF(AM462&lt;&gt;"",MAX(AF$3:AF461)+1,"")</f>
        <v/>
      </c>
      <c r="AG462" s="1" t="str">
        <f aca="false">IF(AN462&lt;&gt;"",MAX(AG$3:AG461)+1,"")</f>
        <v/>
      </c>
      <c r="AH462" s="1" t="str">
        <f aca="false">IF(AO462&lt;&gt;"",MAX(AH$3:AH461)+1,"")</f>
        <v/>
      </c>
      <c r="AI462" s="1" t="str">
        <f aca="false">IF(AP462&lt;&gt;"",MAX(AI$3:AI461)+1,"")</f>
        <v/>
      </c>
      <c r="AK462" s="1" t="str">
        <f aca="false">IF(C462="","",IF(COUNTIF($AK$3:AL461,C462)=0,C462,""))</f>
        <v/>
      </c>
      <c r="AL462" s="1" t="str">
        <f aca="false">IF(D462="","",IF($C462='Oneri di Urbanizzazione'!$E$49,IF(COUNTIF($AL$3:AL461,$D462)=0,$D462,""),""))</f>
        <v/>
      </c>
      <c r="AM462" s="1" t="str">
        <f aca="false">IF(E462="","",IF(AND($C462='Oneri di Urbanizzazione'!$E$49,$D462='Oneri di Urbanizzazione'!$E$51),IF(COUNTIF(AM$3:AM461,$E462)=0,$E462,""),""))</f>
        <v/>
      </c>
      <c r="AN462" s="1" t="str">
        <f aca="false">IF(F462="","",IF(AND($C462='Oneri di Urbanizzazione'!$E$49,$D462='Oneri di Urbanizzazione'!$E$51,$E462='Oneri di Urbanizzazione'!$E$53),IF(COUNTIF(AN$3:AN461,$F462)=0,$F462,""),""))</f>
        <v/>
      </c>
    </row>
    <row r="463" customFormat="false" ht="12.75" hidden="false" customHeight="false" outlineLevel="0" collapsed="false">
      <c r="V463" s="1" t="n">
        <f aca="false">+V462+1</f>
        <v>441</v>
      </c>
      <c r="W463" s="978" t="str">
        <f aca="false">IFERROR(VLOOKUP($V462,AD:AK,8,FALSE()),"")</f>
        <v/>
      </c>
      <c r="X463" s="978" t="str">
        <f aca="false">IFERROR(VLOOKUP($V463,AE:AL,8,FALSE()),"")</f>
        <v/>
      </c>
      <c r="Y463" s="978" t="str">
        <f aca="false">IFERROR(VLOOKUP($V463,AF:AM,8,FALSE()),"")</f>
        <v/>
      </c>
      <c r="Z463" s="978" t="str">
        <f aca="false">IFERROR(VLOOKUP($V463,AG:AN,8,FALSE()),"")</f>
        <v/>
      </c>
      <c r="AA463" s="978" t="str">
        <f aca="false">IFERROR(VLOOKUP($V463,AH:AO,8,FALSE()),"")</f>
        <v/>
      </c>
      <c r="AB463" s="978" t="str">
        <f aca="false">IFERROR(VLOOKUP($V463,AI:AP,8,FALSE()),"")</f>
        <v/>
      </c>
      <c r="AD463" s="1" t="str">
        <f aca="false">IF(AK463&lt;&gt;"",MAX(AD$3:AD462)+1,"")</f>
        <v/>
      </c>
      <c r="AE463" s="1" t="str">
        <f aca="false">IF(AL463&lt;&gt;"",MAX(AE$3:AE462)+1,"")</f>
        <v/>
      </c>
      <c r="AF463" s="1" t="str">
        <f aca="false">IF(AM463&lt;&gt;"",MAX(AF$3:AF462)+1,"")</f>
        <v/>
      </c>
      <c r="AG463" s="1" t="str">
        <f aca="false">IF(AN463&lt;&gt;"",MAX(AG$3:AG462)+1,"")</f>
        <v/>
      </c>
      <c r="AH463" s="1" t="str">
        <f aca="false">IF(AO463&lt;&gt;"",MAX(AH$3:AH462)+1,"")</f>
        <v/>
      </c>
      <c r="AI463" s="1" t="str">
        <f aca="false">IF(AP463&lt;&gt;"",MAX(AI$3:AI462)+1,"")</f>
        <v/>
      </c>
      <c r="AK463" s="1" t="str">
        <f aca="false">IF(C463="","",IF(COUNTIF($AK$3:AL462,C463)=0,C463,""))</f>
        <v/>
      </c>
      <c r="AL463" s="1" t="str">
        <f aca="false">IF(D463="","",IF($C463='Oneri di Urbanizzazione'!$E$49,IF(COUNTIF($AL$3:AL462,$D463)=0,$D463,""),""))</f>
        <v/>
      </c>
      <c r="AM463" s="1" t="str">
        <f aca="false">IF(E463="","",IF(AND($C463='Oneri di Urbanizzazione'!$E$49,$D463='Oneri di Urbanizzazione'!$E$51),IF(COUNTIF(AM$3:AM462,$E463)=0,$E463,""),""))</f>
        <v/>
      </c>
      <c r="AN463" s="1" t="str">
        <f aca="false">IF(F463="","",IF(AND($C463='Oneri di Urbanizzazione'!$E$49,$D463='Oneri di Urbanizzazione'!$E$51,$E463='Oneri di Urbanizzazione'!$E$53),IF(COUNTIF(AN$3:AN462,$F463)=0,$F463,""),""))</f>
        <v/>
      </c>
    </row>
    <row r="464" customFormat="false" ht="12.75" hidden="false" customHeight="false" outlineLevel="0" collapsed="false">
      <c r="V464" s="1" t="n">
        <f aca="false">+V463+1</f>
        <v>442</v>
      </c>
      <c r="W464" s="978" t="str">
        <f aca="false">IFERROR(VLOOKUP($V463,AD:AK,8,FALSE()),"")</f>
        <v/>
      </c>
      <c r="X464" s="978" t="str">
        <f aca="false">IFERROR(VLOOKUP($V464,AE:AL,8,FALSE()),"")</f>
        <v/>
      </c>
      <c r="Y464" s="978" t="str">
        <f aca="false">IFERROR(VLOOKUP($V464,AF:AM,8,FALSE()),"")</f>
        <v/>
      </c>
      <c r="Z464" s="978" t="str">
        <f aca="false">IFERROR(VLOOKUP($V464,AG:AN,8,FALSE()),"")</f>
        <v/>
      </c>
      <c r="AA464" s="978" t="str">
        <f aca="false">IFERROR(VLOOKUP($V464,AH:AO,8,FALSE()),"")</f>
        <v/>
      </c>
      <c r="AB464" s="978" t="str">
        <f aca="false">IFERROR(VLOOKUP($V464,AI:AP,8,FALSE()),"")</f>
        <v/>
      </c>
      <c r="AD464" s="1" t="str">
        <f aca="false">IF(AK464&lt;&gt;"",MAX(AD$3:AD463)+1,"")</f>
        <v/>
      </c>
      <c r="AE464" s="1" t="str">
        <f aca="false">IF(AL464&lt;&gt;"",MAX(AE$3:AE463)+1,"")</f>
        <v/>
      </c>
      <c r="AF464" s="1" t="str">
        <f aca="false">IF(AM464&lt;&gt;"",MAX(AF$3:AF463)+1,"")</f>
        <v/>
      </c>
      <c r="AG464" s="1" t="str">
        <f aca="false">IF(AN464&lt;&gt;"",MAX(AG$3:AG463)+1,"")</f>
        <v/>
      </c>
      <c r="AH464" s="1" t="str">
        <f aca="false">IF(AO464&lt;&gt;"",MAX(AH$3:AH463)+1,"")</f>
        <v/>
      </c>
      <c r="AI464" s="1" t="str">
        <f aca="false">IF(AP464&lt;&gt;"",MAX(AI$3:AI463)+1,"")</f>
        <v/>
      </c>
      <c r="AK464" s="1" t="str">
        <f aca="false">IF(C464="","",IF(COUNTIF($AK$3:AL463,C464)=0,C464,""))</f>
        <v/>
      </c>
      <c r="AL464" s="1" t="str">
        <f aca="false">IF(D464="","",IF($C464='Oneri di Urbanizzazione'!$E$49,IF(COUNTIF($AL$3:AL463,$D464)=0,$D464,""),""))</f>
        <v/>
      </c>
      <c r="AM464" s="1" t="str">
        <f aca="false">IF(E464="","",IF(AND($C464='Oneri di Urbanizzazione'!$E$49,$D464='Oneri di Urbanizzazione'!$E$51),IF(COUNTIF(AM$3:AM463,$E464)=0,$E464,""),""))</f>
        <v/>
      </c>
      <c r="AN464" s="1" t="str">
        <f aca="false">IF(F464="","",IF(AND($C464='Oneri di Urbanizzazione'!$E$49,$D464='Oneri di Urbanizzazione'!$E$51,$E464='Oneri di Urbanizzazione'!$E$53),IF(COUNTIF(AN$3:AN463,$F464)=0,$F464,""),""))</f>
        <v/>
      </c>
    </row>
    <row r="465" customFormat="false" ht="12.75" hidden="false" customHeight="false" outlineLevel="0" collapsed="false">
      <c r="V465" s="1" t="n">
        <f aca="false">+V464+1</f>
        <v>443</v>
      </c>
      <c r="W465" s="978" t="str">
        <f aca="false">IFERROR(VLOOKUP($V464,AD:AK,8,FALSE()),"")</f>
        <v/>
      </c>
      <c r="X465" s="978" t="str">
        <f aca="false">IFERROR(VLOOKUP($V465,AE:AL,8,FALSE()),"")</f>
        <v/>
      </c>
      <c r="Y465" s="978" t="str">
        <f aca="false">IFERROR(VLOOKUP($V465,AF:AM,8,FALSE()),"")</f>
        <v/>
      </c>
      <c r="Z465" s="978" t="str">
        <f aca="false">IFERROR(VLOOKUP($V465,AG:AN,8,FALSE()),"")</f>
        <v/>
      </c>
      <c r="AA465" s="978" t="str">
        <f aca="false">IFERROR(VLOOKUP($V465,AH:AO,8,FALSE()),"")</f>
        <v/>
      </c>
      <c r="AB465" s="978" t="str">
        <f aca="false">IFERROR(VLOOKUP($V465,AI:AP,8,FALSE()),"")</f>
        <v/>
      </c>
      <c r="AD465" s="1" t="str">
        <f aca="false">IF(AK465&lt;&gt;"",MAX(AD$3:AD464)+1,"")</f>
        <v/>
      </c>
      <c r="AE465" s="1" t="str">
        <f aca="false">IF(AL465&lt;&gt;"",MAX(AE$3:AE464)+1,"")</f>
        <v/>
      </c>
      <c r="AF465" s="1" t="str">
        <f aca="false">IF(AM465&lt;&gt;"",MAX(AF$3:AF464)+1,"")</f>
        <v/>
      </c>
      <c r="AG465" s="1" t="str">
        <f aca="false">IF(AN465&lt;&gt;"",MAX(AG$3:AG464)+1,"")</f>
        <v/>
      </c>
      <c r="AH465" s="1" t="str">
        <f aca="false">IF(AO465&lt;&gt;"",MAX(AH$3:AH464)+1,"")</f>
        <v/>
      </c>
      <c r="AI465" s="1" t="str">
        <f aca="false">IF(AP465&lt;&gt;"",MAX(AI$3:AI464)+1,"")</f>
        <v/>
      </c>
      <c r="AK465" s="1" t="str">
        <f aca="false">IF(C465="","",IF(COUNTIF($AK$3:AL464,C465)=0,C465,""))</f>
        <v/>
      </c>
      <c r="AL465" s="1" t="str">
        <f aca="false">IF(D465="","",IF($C465='Oneri di Urbanizzazione'!$E$49,IF(COUNTIF($AL$3:AL464,$D465)=0,$D465,""),""))</f>
        <v/>
      </c>
      <c r="AM465" s="1" t="str">
        <f aca="false">IF(E465="","",IF(AND($C465='Oneri di Urbanizzazione'!$E$49,$D465='Oneri di Urbanizzazione'!$E$51),IF(COUNTIF(AM$3:AM464,$E465)=0,$E465,""),""))</f>
        <v/>
      </c>
      <c r="AN465" s="1" t="str">
        <f aca="false">IF(F465="","",IF(AND($C465='Oneri di Urbanizzazione'!$E$49,$D465='Oneri di Urbanizzazione'!$E$51,$E465='Oneri di Urbanizzazione'!$E$53),IF(COUNTIF(AN$3:AN464,$F465)=0,$F465,""),""))</f>
        <v/>
      </c>
    </row>
    <row r="466" customFormat="false" ht="12.75" hidden="false" customHeight="false" outlineLevel="0" collapsed="false">
      <c r="V466" s="1" t="n">
        <f aca="false">+V465+1</f>
        <v>444</v>
      </c>
      <c r="W466" s="978" t="str">
        <f aca="false">IFERROR(VLOOKUP($V465,AD:AK,8,FALSE()),"")</f>
        <v/>
      </c>
      <c r="X466" s="978" t="str">
        <f aca="false">IFERROR(VLOOKUP($V466,AE:AL,8,FALSE()),"")</f>
        <v/>
      </c>
      <c r="Y466" s="978" t="str">
        <f aca="false">IFERROR(VLOOKUP($V466,AF:AM,8,FALSE()),"")</f>
        <v/>
      </c>
      <c r="Z466" s="978" t="str">
        <f aca="false">IFERROR(VLOOKUP($V466,AG:AN,8,FALSE()),"")</f>
        <v/>
      </c>
      <c r="AA466" s="978" t="str">
        <f aca="false">IFERROR(VLOOKUP($V466,AH:AO,8,FALSE()),"")</f>
        <v/>
      </c>
      <c r="AB466" s="978" t="str">
        <f aca="false">IFERROR(VLOOKUP($V466,AI:AP,8,FALSE()),"")</f>
        <v/>
      </c>
      <c r="AD466" s="1" t="str">
        <f aca="false">IF(AK466&lt;&gt;"",MAX(AD$3:AD465)+1,"")</f>
        <v/>
      </c>
      <c r="AE466" s="1" t="str">
        <f aca="false">IF(AL466&lt;&gt;"",MAX(AE$3:AE465)+1,"")</f>
        <v/>
      </c>
      <c r="AF466" s="1" t="str">
        <f aca="false">IF(AM466&lt;&gt;"",MAX(AF$3:AF465)+1,"")</f>
        <v/>
      </c>
      <c r="AG466" s="1" t="str">
        <f aca="false">IF(AN466&lt;&gt;"",MAX(AG$3:AG465)+1,"")</f>
        <v/>
      </c>
      <c r="AH466" s="1" t="str">
        <f aca="false">IF(AO466&lt;&gt;"",MAX(AH$3:AH465)+1,"")</f>
        <v/>
      </c>
      <c r="AI466" s="1" t="str">
        <f aca="false">IF(AP466&lt;&gt;"",MAX(AI$3:AI465)+1,"")</f>
        <v/>
      </c>
      <c r="AK466" s="1" t="str">
        <f aca="false">IF(C466="","",IF(COUNTIF($AK$3:AL465,C466)=0,C466,""))</f>
        <v/>
      </c>
      <c r="AL466" s="1" t="str">
        <f aca="false">IF(D466="","",IF($C466='Oneri di Urbanizzazione'!$E$49,IF(COUNTIF($AL$3:AL465,$D466)=0,$D466,""),""))</f>
        <v/>
      </c>
      <c r="AM466" s="1" t="str">
        <f aca="false">IF(E466="","",IF(AND($C466='Oneri di Urbanizzazione'!$E$49,$D466='Oneri di Urbanizzazione'!$E$51),IF(COUNTIF(AM$3:AM465,$E466)=0,$E466,""),""))</f>
        <v/>
      </c>
      <c r="AN466" s="1" t="str">
        <f aca="false">IF(F466="","",IF(AND($C466='Oneri di Urbanizzazione'!$E$49,$D466='Oneri di Urbanizzazione'!$E$51,$E466='Oneri di Urbanizzazione'!$E$53),IF(COUNTIF(AN$3:AN465,$F466)=0,$F466,""),""))</f>
        <v/>
      </c>
    </row>
    <row r="467" customFormat="false" ht="12.75" hidden="false" customHeight="false" outlineLevel="0" collapsed="false">
      <c r="V467" s="1" t="n">
        <f aca="false">+V466+1</f>
        <v>445</v>
      </c>
      <c r="W467" s="978" t="str">
        <f aca="false">IFERROR(VLOOKUP($V466,AD:AK,8,FALSE()),"")</f>
        <v/>
      </c>
      <c r="X467" s="978" t="str">
        <f aca="false">IFERROR(VLOOKUP($V467,AE:AL,8,FALSE()),"")</f>
        <v/>
      </c>
      <c r="Y467" s="978" t="str">
        <f aca="false">IFERROR(VLOOKUP($V467,AF:AM,8,FALSE()),"")</f>
        <v/>
      </c>
      <c r="Z467" s="978" t="str">
        <f aca="false">IFERROR(VLOOKUP($V467,AG:AN,8,FALSE()),"")</f>
        <v/>
      </c>
      <c r="AA467" s="978" t="str">
        <f aca="false">IFERROR(VLOOKUP($V467,AH:AO,8,FALSE()),"")</f>
        <v/>
      </c>
      <c r="AB467" s="978" t="str">
        <f aca="false">IFERROR(VLOOKUP($V467,AI:AP,8,FALSE()),"")</f>
        <v/>
      </c>
      <c r="AD467" s="1" t="str">
        <f aca="false">IF(AK467&lt;&gt;"",MAX(AD$3:AD466)+1,"")</f>
        <v/>
      </c>
      <c r="AE467" s="1" t="str">
        <f aca="false">IF(AL467&lt;&gt;"",MAX(AE$3:AE466)+1,"")</f>
        <v/>
      </c>
      <c r="AF467" s="1" t="str">
        <f aca="false">IF(AM467&lt;&gt;"",MAX(AF$3:AF466)+1,"")</f>
        <v/>
      </c>
      <c r="AG467" s="1" t="str">
        <f aca="false">IF(AN467&lt;&gt;"",MAX(AG$3:AG466)+1,"")</f>
        <v/>
      </c>
      <c r="AH467" s="1" t="str">
        <f aca="false">IF(AO467&lt;&gt;"",MAX(AH$3:AH466)+1,"")</f>
        <v/>
      </c>
      <c r="AI467" s="1" t="str">
        <f aca="false">IF(AP467&lt;&gt;"",MAX(AI$3:AI466)+1,"")</f>
        <v/>
      </c>
      <c r="AK467" s="1" t="str">
        <f aca="false">IF(C467="","",IF(COUNTIF($AK$3:AL466,C467)=0,C467,""))</f>
        <v/>
      </c>
      <c r="AL467" s="1" t="str">
        <f aca="false">IF(D467="","",IF($C467='Oneri di Urbanizzazione'!$E$49,IF(COUNTIF($AL$3:AL466,$D467)=0,$D467,""),""))</f>
        <v/>
      </c>
      <c r="AM467" s="1" t="str">
        <f aca="false">IF(E467="","",IF(AND($C467='Oneri di Urbanizzazione'!$E$49,$D467='Oneri di Urbanizzazione'!$E$51),IF(COUNTIF(AM$3:AM466,$E467)=0,$E467,""),""))</f>
        <v/>
      </c>
      <c r="AN467" s="1" t="str">
        <f aca="false">IF(F467="","",IF(AND($C467='Oneri di Urbanizzazione'!$E$49,$D467='Oneri di Urbanizzazione'!$E$51,$E467='Oneri di Urbanizzazione'!$E$53),IF(COUNTIF(AN$3:AN466,$F467)=0,$F467,""),""))</f>
        <v/>
      </c>
    </row>
    <row r="468" customFormat="false" ht="12.75" hidden="false" customHeight="false" outlineLevel="0" collapsed="false">
      <c r="V468" s="1" t="n">
        <f aca="false">+V467+1</f>
        <v>446</v>
      </c>
      <c r="W468" s="978" t="str">
        <f aca="false">IFERROR(VLOOKUP($V467,AD:AK,8,FALSE()),"")</f>
        <v/>
      </c>
      <c r="X468" s="978" t="str">
        <f aca="false">IFERROR(VLOOKUP($V468,AE:AL,8,FALSE()),"")</f>
        <v/>
      </c>
      <c r="Y468" s="978" t="str">
        <f aca="false">IFERROR(VLOOKUP($V468,AF:AM,8,FALSE()),"")</f>
        <v/>
      </c>
      <c r="Z468" s="978" t="str">
        <f aca="false">IFERROR(VLOOKUP($V468,AG:AN,8,FALSE()),"")</f>
        <v/>
      </c>
      <c r="AA468" s="978" t="str">
        <f aca="false">IFERROR(VLOOKUP($V468,AH:AO,8,FALSE()),"")</f>
        <v/>
      </c>
      <c r="AB468" s="978" t="str">
        <f aca="false">IFERROR(VLOOKUP($V468,AI:AP,8,FALSE()),"")</f>
        <v/>
      </c>
      <c r="AD468" s="1" t="str">
        <f aca="false">IF(AK468&lt;&gt;"",MAX(AD$3:AD467)+1,"")</f>
        <v/>
      </c>
      <c r="AE468" s="1" t="str">
        <f aca="false">IF(AL468&lt;&gt;"",MAX(AE$3:AE467)+1,"")</f>
        <v/>
      </c>
      <c r="AF468" s="1" t="str">
        <f aca="false">IF(AM468&lt;&gt;"",MAX(AF$3:AF467)+1,"")</f>
        <v/>
      </c>
      <c r="AG468" s="1" t="str">
        <f aca="false">IF(AN468&lt;&gt;"",MAX(AG$3:AG467)+1,"")</f>
        <v/>
      </c>
      <c r="AH468" s="1" t="str">
        <f aca="false">IF(AO468&lt;&gt;"",MAX(AH$3:AH467)+1,"")</f>
        <v/>
      </c>
      <c r="AI468" s="1" t="str">
        <f aca="false">IF(AP468&lt;&gt;"",MAX(AI$3:AI467)+1,"")</f>
        <v/>
      </c>
      <c r="AK468" s="1" t="str">
        <f aca="false">IF(C468="","",IF(COUNTIF($AK$3:AL467,C468)=0,C468,""))</f>
        <v/>
      </c>
      <c r="AL468" s="1" t="str">
        <f aca="false">IF(D468="","",IF($C468='Oneri di Urbanizzazione'!$E$49,IF(COUNTIF($AL$3:AL467,$D468)=0,$D468,""),""))</f>
        <v/>
      </c>
      <c r="AM468" s="1" t="str">
        <f aca="false">IF(E468="","",IF(AND($C468='Oneri di Urbanizzazione'!$E$49,$D468='Oneri di Urbanizzazione'!$E$51),IF(COUNTIF(AM$3:AM467,$E468)=0,$E468,""),""))</f>
        <v/>
      </c>
      <c r="AN468" s="1" t="str">
        <f aca="false">IF(F468="","",IF(AND($C468='Oneri di Urbanizzazione'!$E$49,$D468='Oneri di Urbanizzazione'!$E$51,$E468='Oneri di Urbanizzazione'!$E$53),IF(COUNTIF(AN$3:AN467,$F468)=0,$F468,""),""))</f>
        <v/>
      </c>
    </row>
    <row r="469" customFormat="false" ht="12.75" hidden="false" customHeight="false" outlineLevel="0" collapsed="false">
      <c r="V469" s="1" t="n">
        <f aca="false">+V468+1</f>
        <v>447</v>
      </c>
      <c r="W469" s="978" t="str">
        <f aca="false">IFERROR(VLOOKUP($V468,AD:AK,8,FALSE()),"")</f>
        <v/>
      </c>
      <c r="X469" s="978" t="str">
        <f aca="false">IFERROR(VLOOKUP($V469,AE:AL,8,FALSE()),"")</f>
        <v/>
      </c>
      <c r="Y469" s="978" t="str">
        <f aca="false">IFERROR(VLOOKUP($V469,AF:AM,8,FALSE()),"")</f>
        <v/>
      </c>
      <c r="Z469" s="978" t="str">
        <f aca="false">IFERROR(VLOOKUP($V469,AG:AN,8,FALSE()),"")</f>
        <v/>
      </c>
      <c r="AA469" s="978" t="str">
        <f aca="false">IFERROR(VLOOKUP($V469,AH:AO,8,FALSE()),"")</f>
        <v/>
      </c>
      <c r="AB469" s="978" t="str">
        <f aca="false">IFERROR(VLOOKUP($V469,AI:AP,8,FALSE()),"")</f>
        <v/>
      </c>
      <c r="AD469" s="1" t="str">
        <f aca="false">IF(AK469&lt;&gt;"",MAX(AD$3:AD468)+1,"")</f>
        <v/>
      </c>
      <c r="AE469" s="1" t="str">
        <f aca="false">IF(AL469&lt;&gt;"",MAX(AE$3:AE468)+1,"")</f>
        <v/>
      </c>
      <c r="AF469" s="1" t="str">
        <f aca="false">IF(AM469&lt;&gt;"",MAX(AF$3:AF468)+1,"")</f>
        <v/>
      </c>
      <c r="AG469" s="1" t="str">
        <f aca="false">IF(AN469&lt;&gt;"",MAX(AG$3:AG468)+1,"")</f>
        <v/>
      </c>
      <c r="AH469" s="1" t="str">
        <f aca="false">IF(AO469&lt;&gt;"",MAX(AH$3:AH468)+1,"")</f>
        <v/>
      </c>
      <c r="AI469" s="1" t="str">
        <f aca="false">IF(AP469&lt;&gt;"",MAX(AI$3:AI468)+1,"")</f>
        <v/>
      </c>
      <c r="AK469" s="1" t="str">
        <f aca="false">IF(C469="","",IF(COUNTIF($AK$3:AL468,C469)=0,C469,""))</f>
        <v/>
      </c>
      <c r="AL469" s="1" t="str">
        <f aca="false">IF(D469="","",IF($C469='Oneri di Urbanizzazione'!$E$49,IF(COUNTIF($AL$3:AL468,$D469)=0,$D469,""),""))</f>
        <v/>
      </c>
      <c r="AM469" s="1" t="str">
        <f aca="false">IF(E469="","",IF(AND($C469='Oneri di Urbanizzazione'!$E$49,$D469='Oneri di Urbanizzazione'!$E$51),IF(COUNTIF(AM$3:AM468,$E469)=0,$E469,""),""))</f>
        <v/>
      </c>
      <c r="AN469" s="1" t="str">
        <f aca="false">IF(F469="","",IF(AND($C469='Oneri di Urbanizzazione'!$E$49,$D469='Oneri di Urbanizzazione'!$E$51,$E469='Oneri di Urbanizzazione'!$E$53),IF(COUNTIF(AN$3:AN468,$F469)=0,$F469,""),""))</f>
        <v/>
      </c>
    </row>
    <row r="470" customFormat="false" ht="12.75" hidden="false" customHeight="false" outlineLevel="0" collapsed="false">
      <c r="V470" s="1" t="n">
        <f aca="false">+V469+1</f>
        <v>448</v>
      </c>
      <c r="W470" s="978" t="str">
        <f aca="false">IFERROR(VLOOKUP($V469,AD:AK,8,FALSE()),"")</f>
        <v/>
      </c>
      <c r="X470" s="978" t="str">
        <f aca="false">IFERROR(VLOOKUP($V470,AE:AL,8,FALSE()),"")</f>
        <v/>
      </c>
      <c r="Y470" s="978" t="str">
        <f aca="false">IFERROR(VLOOKUP($V470,AF:AM,8,FALSE()),"")</f>
        <v/>
      </c>
      <c r="Z470" s="978" t="str">
        <f aca="false">IFERROR(VLOOKUP($V470,AG:AN,8,FALSE()),"")</f>
        <v/>
      </c>
      <c r="AA470" s="978" t="str">
        <f aca="false">IFERROR(VLOOKUP($V470,AH:AO,8,FALSE()),"")</f>
        <v/>
      </c>
      <c r="AB470" s="978" t="str">
        <f aca="false">IFERROR(VLOOKUP($V470,AI:AP,8,FALSE()),"")</f>
        <v/>
      </c>
      <c r="AD470" s="1" t="str">
        <f aca="false">IF(AK470&lt;&gt;"",MAX(AD$3:AD469)+1,"")</f>
        <v/>
      </c>
      <c r="AE470" s="1" t="str">
        <f aca="false">IF(AL470&lt;&gt;"",MAX(AE$3:AE469)+1,"")</f>
        <v/>
      </c>
      <c r="AF470" s="1" t="str">
        <f aca="false">IF(AM470&lt;&gt;"",MAX(AF$3:AF469)+1,"")</f>
        <v/>
      </c>
      <c r="AG470" s="1" t="str">
        <f aca="false">IF(AN470&lt;&gt;"",MAX(AG$3:AG469)+1,"")</f>
        <v/>
      </c>
      <c r="AH470" s="1" t="str">
        <f aca="false">IF(AO470&lt;&gt;"",MAX(AH$3:AH469)+1,"")</f>
        <v/>
      </c>
      <c r="AI470" s="1" t="str">
        <f aca="false">IF(AP470&lt;&gt;"",MAX(AI$3:AI469)+1,"")</f>
        <v/>
      </c>
      <c r="AK470" s="1" t="str">
        <f aca="false">IF(C470="","",IF(COUNTIF($AK$3:AL469,C470)=0,C470,""))</f>
        <v/>
      </c>
      <c r="AL470" s="1" t="str">
        <f aca="false">IF(D470="","",IF($C470='Oneri di Urbanizzazione'!$E$49,IF(COUNTIF($AL$3:AL469,$D470)=0,$D470,""),""))</f>
        <v/>
      </c>
      <c r="AM470" s="1" t="str">
        <f aca="false">IF(E470="","",IF(AND($C470='Oneri di Urbanizzazione'!$E$49,$D470='Oneri di Urbanizzazione'!$E$51),IF(COUNTIF(AM$3:AM469,$E470)=0,$E470,""),""))</f>
        <v/>
      </c>
      <c r="AN470" s="1" t="str">
        <f aca="false">IF(F470="","",IF(AND($C470='Oneri di Urbanizzazione'!$E$49,$D470='Oneri di Urbanizzazione'!$E$51,$E470='Oneri di Urbanizzazione'!$E$53),IF(COUNTIF(AN$3:AN469,$F470)=0,$F470,""),""))</f>
        <v/>
      </c>
    </row>
    <row r="471" customFormat="false" ht="12.75" hidden="false" customHeight="false" outlineLevel="0" collapsed="false">
      <c r="V471" s="1" t="n">
        <f aca="false">+V470+1</f>
        <v>449</v>
      </c>
      <c r="W471" s="978" t="str">
        <f aca="false">IFERROR(VLOOKUP($V470,AD:AK,8,FALSE()),"")</f>
        <v/>
      </c>
      <c r="X471" s="978" t="str">
        <f aca="false">IFERROR(VLOOKUP($V471,AE:AL,8,FALSE()),"")</f>
        <v/>
      </c>
      <c r="Y471" s="978" t="str">
        <f aca="false">IFERROR(VLOOKUP($V471,AF:AM,8,FALSE()),"")</f>
        <v/>
      </c>
      <c r="Z471" s="978" t="str">
        <f aca="false">IFERROR(VLOOKUP($V471,AG:AN,8,FALSE()),"")</f>
        <v/>
      </c>
      <c r="AA471" s="978" t="str">
        <f aca="false">IFERROR(VLOOKUP($V471,AH:AO,8,FALSE()),"")</f>
        <v/>
      </c>
      <c r="AB471" s="978" t="str">
        <f aca="false">IFERROR(VLOOKUP($V471,AI:AP,8,FALSE()),"")</f>
        <v/>
      </c>
      <c r="AD471" s="1" t="str">
        <f aca="false">IF(AK471&lt;&gt;"",MAX(AD$3:AD470)+1,"")</f>
        <v/>
      </c>
      <c r="AE471" s="1" t="str">
        <f aca="false">IF(AL471&lt;&gt;"",MAX(AE$3:AE470)+1,"")</f>
        <v/>
      </c>
      <c r="AF471" s="1" t="str">
        <f aca="false">IF(AM471&lt;&gt;"",MAX(AF$3:AF470)+1,"")</f>
        <v/>
      </c>
      <c r="AG471" s="1" t="str">
        <f aca="false">IF(AN471&lt;&gt;"",MAX(AG$3:AG470)+1,"")</f>
        <v/>
      </c>
      <c r="AH471" s="1" t="str">
        <f aca="false">IF(AO471&lt;&gt;"",MAX(AH$3:AH470)+1,"")</f>
        <v/>
      </c>
      <c r="AI471" s="1" t="str">
        <f aca="false">IF(AP471&lt;&gt;"",MAX(AI$3:AI470)+1,"")</f>
        <v/>
      </c>
      <c r="AK471" s="1" t="str">
        <f aca="false">IF(C471="","",IF(COUNTIF($AK$3:AL470,C471)=0,C471,""))</f>
        <v/>
      </c>
      <c r="AL471" s="1" t="str">
        <f aca="false">IF(D471="","",IF($C471='Oneri di Urbanizzazione'!$E$49,IF(COUNTIF($AL$3:AL470,$D471)=0,$D471,""),""))</f>
        <v/>
      </c>
      <c r="AM471" s="1" t="str">
        <f aca="false">IF(E471="","",IF(AND($C471='Oneri di Urbanizzazione'!$E$49,$D471='Oneri di Urbanizzazione'!$E$51),IF(COUNTIF(AM$3:AM470,$E471)=0,$E471,""),""))</f>
        <v/>
      </c>
      <c r="AN471" s="1" t="str">
        <f aca="false">IF(F471="","",IF(AND($C471='Oneri di Urbanizzazione'!$E$49,$D471='Oneri di Urbanizzazione'!$E$51,$E471='Oneri di Urbanizzazione'!$E$53),IF(COUNTIF(AN$3:AN470,$F471)=0,$F471,""),""))</f>
        <v/>
      </c>
    </row>
    <row r="472" customFormat="false" ht="12.75" hidden="false" customHeight="false" outlineLevel="0" collapsed="false">
      <c r="V472" s="1" t="n">
        <f aca="false">+V471+1</f>
        <v>450</v>
      </c>
      <c r="W472" s="978" t="str">
        <f aca="false">IFERROR(VLOOKUP($V471,AD:AK,8,FALSE()),"")</f>
        <v/>
      </c>
      <c r="X472" s="978" t="str">
        <f aca="false">IFERROR(VLOOKUP($V472,AE:AL,8,FALSE()),"")</f>
        <v/>
      </c>
      <c r="Y472" s="978" t="str">
        <f aca="false">IFERROR(VLOOKUP($V472,AF:AM,8,FALSE()),"")</f>
        <v/>
      </c>
      <c r="Z472" s="978" t="str">
        <f aca="false">IFERROR(VLOOKUP($V472,AG:AN,8,FALSE()),"")</f>
        <v/>
      </c>
      <c r="AA472" s="978" t="str">
        <f aca="false">IFERROR(VLOOKUP($V472,AH:AO,8,FALSE()),"")</f>
        <v/>
      </c>
      <c r="AB472" s="978" t="str">
        <f aca="false">IFERROR(VLOOKUP($V472,AI:AP,8,FALSE()),"")</f>
        <v/>
      </c>
      <c r="AD472" s="1" t="str">
        <f aca="false">IF(AK472&lt;&gt;"",MAX(AD$3:AD471)+1,"")</f>
        <v/>
      </c>
      <c r="AE472" s="1" t="str">
        <f aca="false">IF(AL472&lt;&gt;"",MAX(AE$3:AE471)+1,"")</f>
        <v/>
      </c>
      <c r="AF472" s="1" t="str">
        <f aca="false">IF(AM472&lt;&gt;"",MAX(AF$3:AF471)+1,"")</f>
        <v/>
      </c>
      <c r="AG472" s="1" t="str">
        <f aca="false">IF(AN472&lt;&gt;"",MAX(AG$3:AG471)+1,"")</f>
        <v/>
      </c>
      <c r="AH472" s="1" t="str">
        <f aca="false">IF(AO472&lt;&gt;"",MAX(AH$3:AH471)+1,"")</f>
        <v/>
      </c>
      <c r="AI472" s="1" t="str">
        <f aca="false">IF(AP472&lt;&gt;"",MAX(AI$3:AI471)+1,"")</f>
        <v/>
      </c>
      <c r="AK472" s="1" t="str">
        <f aca="false">IF(C472="","",IF(COUNTIF($AK$3:AL471,C472)=0,C472,""))</f>
        <v/>
      </c>
      <c r="AL472" s="1" t="str">
        <f aca="false">IF(D472="","",IF($C472='Oneri di Urbanizzazione'!$E$49,IF(COUNTIF($AL$3:AL471,$D472)=0,$D472,""),""))</f>
        <v/>
      </c>
      <c r="AM472" s="1" t="str">
        <f aca="false">IF(E472="","",IF(AND($C472='Oneri di Urbanizzazione'!$E$49,$D472='Oneri di Urbanizzazione'!$E$51),IF(COUNTIF(AM$3:AM471,$E472)=0,$E472,""),""))</f>
        <v/>
      </c>
      <c r="AN472" s="1" t="str">
        <f aca="false">IF(F472="","",IF(AND($C472='Oneri di Urbanizzazione'!$E$49,$D472='Oneri di Urbanizzazione'!$E$51,$E472='Oneri di Urbanizzazione'!$E$53),IF(COUNTIF(AN$3:AN471,$F472)=0,$F472,""),""))</f>
        <v/>
      </c>
    </row>
    <row r="473" customFormat="false" ht="12.75" hidden="false" customHeight="false" outlineLevel="0" collapsed="false">
      <c r="V473" s="1" t="n">
        <f aca="false">+V472+1</f>
        <v>451</v>
      </c>
      <c r="W473" s="978" t="str">
        <f aca="false">IFERROR(VLOOKUP($V472,AD:AK,8,FALSE()),"")</f>
        <v/>
      </c>
      <c r="X473" s="978" t="str">
        <f aca="false">IFERROR(VLOOKUP($V473,AE:AL,8,FALSE()),"")</f>
        <v/>
      </c>
      <c r="Y473" s="978" t="str">
        <f aca="false">IFERROR(VLOOKUP($V473,AF:AM,8,FALSE()),"")</f>
        <v/>
      </c>
      <c r="Z473" s="978" t="str">
        <f aca="false">IFERROR(VLOOKUP($V473,AG:AN,8,FALSE()),"")</f>
        <v/>
      </c>
      <c r="AA473" s="978" t="str">
        <f aca="false">IFERROR(VLOOKUP($V473,AH:AO,8,FALSE()),"")</f>
        <v/>
      </c>
      <c r="AB473" s="978" t="str">
        <f aca="false">IFERROR(VLOOKUP($V473,AI:AP,8,FALSE()),"")</f>
        <v/>
      </c>
      <c r="AD473" s="1" t="str">
        <f aca="false">IF(AK473&lt;&gt;"",MAX(AD$3:AD472)+1,"")</f>
        <v/>
      </c>
      <c r="AE473" s="1" t="str">
        <f aca="false">IF(AL473&lt;&gt;"",MAX(AE$3:AE472)+1,"")</f>
        <v/>
      </c>
      <c r="AF473" s="1" t="str">
        <f aca="false">IF(AM473&lt;&gt;"",MAX(AF$3:AF472)+1,"")</f>
        <v/>
      </c>
      <c r="AG473" s="1" t="str">
        <f aca="false">IF(AN473&lt;&gt;"",MAX(AG$3:AG472)+1,"")</f>
        <v/>
      </c>
      <c r="AH473" s="1" t="str">
        <f aca="false">IF(AO473&lt;&gt;"",MAX(AH$3:AH472)+1,"")</f>
        <v/>
      </c>
      <c r="AI473" s="1" t="str">
        <f aca="false">IF(AP473&lt;&gt;"",MAX(AI$3:AI472)+1,"")</f>
        <v/>
      </c>
      <c r="AK473" s="1" t="str">
        <f aca="false">IF(C473="","",IF(COUNTIF($AK$3:AL472,C473)=0,C473,""))</f>
        <v/>
      </c>
      <c r="AL473" s="1" t="str">
        <f aca="false">IF(D473="","",IF($C473='Oneri di Urbanizzazione'!$E$49,IF(COUNTIF($AL$3:AL472,$D473)=0,$D473,""),""))</f>
        <v/>
      </c>
      <c r="AM473" s="1" t="str">
        <f aca="false">IF(E473="","",IF(AND($C473='Oneri di Urbanizzazione'!$E$49,$D473='Oneri di Urbanizzazione'!$E$51),IF(COUNTIF(AM$3:AM472,$E473)=0,$E473,""),""))</f>
        <v/>
      </c>
      <c r="AN473" s="1" t="str">
        <f aca="false">IF(F473="","",IF(AND($C473='Oneri di Urbanizzazione'!$E$49,$D473='Oneri di Urbanizzazione'!$E$51,$E473='Oneri di Urbanizzazione'!$E$53),IF(COUNTIF(AN$3:AN472,$F473)=0,$F473,""),""))</f>
        <v/>
      </c>
    </row>
    <row r="474" customFormat="false" ht="12.75" hidden="false" customHeight="false" outlineLevel="0" collapsed="false">
      <c r="V474" s="1" t="n">
        <f aca="false">+V473+1</f>
        <v>452</v>
      </c>
      <c r="W474" s="978" t="str">
        <f aca="false">IFERROR(VLOOKUP($V473,AD:AK,8,FALSE()),"")</f>
        <v/>
      </c>
      <c r="X474" s="978" t="str">
        <f aca="false">IFERROR(VLOOKUP($V474,AE:AL,8,FALSE()),"")</f>
        <v/>
      </c>
      <c r="Y474" s="978" t="str">
        <f aca="false">IFERROR(VLOOKUP($V474,AF:AM,8,FALSE()),"")</f>
        <v/>
      </c>
      <c r="Z474" s="978" t="str">
        <f aca="false">IFERROR(VLOOKUP($V474,AG:AN,8,FALSE()),"")</f>
        <v/>
      </c>
      <c r="AA474" s="978" t="str">
        <f aca="false">IFERROR(VLOOKUP($V474,AH:AO,8,FALSE()),"")</f>
        <v/>
      </c>
      <c r="AB474" s="978" t="str">
        <f aca="false">IFERROR(VLOOKUP($V474,AI:AP,8,FALSE()),"")</f>
        <v/>
      </c>
      <c r="AD474" s="1" t="str">
        <f aca="false">IF(AK474&lt;&gt;"",MAX(AD$3:AD473)+1,"")</f>
        <v/>
      </c>
      <c r="AE474" s="1" t="str">
        <f aca="false">IF(AL474&lt;&gt;"",MAX(AE$3:AE473)+1,"")</f>
        <v/>
      </c>
      <c r="AF474" s="1" t="str">
        <f aca="false">IF(AM474&lt;&gt;"",MAX(AF$3:AF473)+1,"")</f>
        <v/>
      </c>
      <c r="AG474" s="1" t="str">
        <f aca="false">IF(AN474&lt;&gt;"",MAX(AG$3:AG473)+1,"")</f>
        <v/>
      </c>
      <c r="AH474" s="1" t="str">
        <f aca="false">IF(AO474&lt;&gt;"",MAX(AH$3:AH473)+1,"")</f>
        <v/>
      </c>
      <c r="AI474" s="1" t="str">
        <f aca="false">IF(AP474&lt;&gt;"",MAX(AI$3:AI473)+1,"")</f>
        <v/>
      </c>
      <c r="AK474" s="1" t="str">
        <f aca="false">IF(C474="","",IF(COUNTIF($AK$3:AL473,C474)=0,C474,""))</f>
        <v/>
      </c>
      <c r="AL474" s="1" t="str">
        <f aca="false">IF(D474="","",IF($C474='Oneri di Urbanizzazione'!$E$49,IF(COUNTIF($AL$3:AL473,$D474)=0,$D474,""),""))</f>
        <v/>
      </c>
      <c r="AM474" s="1" t="str">
        <f aca="false">IF(E474="","",IF(AND($C474='Oneri di Urbanizzazione'!$E$49,$D474='Oneri di Urbanizzazione'!$E$51),IF(COUNTIF(AM$3:AM473,$E474)=0,$E474,""),""))</f>
        <v/>
      </c>
      <c r="AN474" s="1" t="str">
        <f aca="false">IF(F474="","",IF(AND($C474='Oneri di Urbanizzazione'!$E$49,$D474='Oneri di Urbanizzazione'!$E$51,$E474='Oneri di Urbanizzazione'!$E$53),IF(COUNTIF(AN$3:AN473,$F474)=0,$F474,""),""))</f>
        <v/>
      </c>
    </row>
    <row r="475" customFormat="false" ht="12.75" hidden="false" customHeight="false" outlineLevel="0" collapsed="false">
      <c r="V475" s="1" t="n">
        <f aca="false">+V474+1</f>
        <v>453</v>
      </c>
      <c r="W475" s="978" t="str">
        <f aca="false">IFERROR(VLOOKUP($V474,AD:AK,8,FALSE()),"")</f>
        <v/>
      </c>
      <c r="X475" s="978" t="str">
        <f aca="false">IFERROR(VLOOKUP($V475,AE:AL,8,FALSE()),"")</f>
        <v/>
      </c>
      <c r="Y475" s="978" t="str">
        <f aca="false">IFERROR(VLOOKUP($V475,AF:AM,8,FALSE()),"")</f>
        <v/>
      </c>
      <c r="Z475" s="978" t="str">
        <f aca="false">IFERROR(VLOOKUP($V475,AG:AN,8,FALSE()),"")</f>
        <v/>
      </c>
      <c r="AA475" s="978" t="str">
        <f aca="false">IFERROR(VLOOKUP($V475,AH:AO,8,FALSE()),"")</f>
        <v/>
      </c>
      <c r="AB475" s="978" t="str">
        <f aca="false">IFERROR(VLOOKUP($V475,AI:AP,8,FALSE()),"")</f>
        <v/>
      </c>
      <c r="AD475" s="1" t="str">
        <f aca="false">IF(AK475&lt;&gt;"",MAX(AD$3:AD474)+1,"")</f>
        <v/>
      </c>
      <c r="AE475" s="1" t="str">
        <f aca="false">IF(AL475&lt;&gt;"",MAX(AE$3:AE474)+1,"")</f>
        <v/>
      </c>
      <c r="AF475" s="1" t="str">
        <f aca="false">IF(AM475&lt;&gt;"",MAX(AF$3:AF474)+1,"")</f>
        <v/>
      </c>
      <c r="AG475" s="1" t="str">
        <f aca="false">IF(AN475&lt;&gt;"",MAX(AG$3:AG474)+1,"")</f>
        <v/>
      </c>
      <c r="AH475" s="1" t="str">
        <f aca="false">IF(AO475&lt;&gt;"",MAX(AH$3:AH474)+1,"")</f>
        <v/>
      </c>
      <c r="AI475" s="1" t="str">
        <f aca="false">IF(AP475&lt;&gt;"",MAX(AI$3:AI474)+1,"")</f>
        <v/>
      </c>
      <c r="AK475" s="1" t="str">
        <f aca="false">IF(C475="","",IF(COUNTIF($AK$3:AL474,C475)=0,C475,""))</f>
        <v/>
      </c>
      <c r="AL475" s="1" t="str">
        <f aca="false">IF(D475="","",IF($C475='Oneri di Urbanizzazione'!$E$49,IF(COUNTIF($AL$3:AL474,$D475)=0,$D475,""),""))</f>
        <v/>
      </c>
      <c r="AM475" s="1" t="str">
        <f aca="false">IF(E475="","",IF(AND($C475='Oneri di Urbanizzazione'!$E$49,$D475='Oneri di Urbanizzazione'!$E$51),IF(COUNTIF(AM$3:AM474,$E475)=0,$E475,""),""))</f>
        <v/>
      </c>
      <c r="AN475" s="1" t="str">
        <f aca="false">IF(F475="","",IF(AND($C475='Oneri di Urbanizzazione'!$E$49,$D475='Oneri di Urbanizzazione'!$E$51,$E475='Oneri di Urbanizzazione'!$E$53),IF(COUNTIF(AN$3:AN474,$F475)=0,$F475,""),""))</f>
        <v/>
      </c>
    </row>
    <row r="476" customFormat="false" ht="12.75" hidden="false" customHeight="false" outlineLevel="0" collapsed="false">
      <c r="V476" s="1" t="n">
        <f aca="false">+V475+1</f>
        <v>454</v>
      </c>
      <c r="W476" s="978" t="str">
        <f aca="false">IFERROR(VLOOKUP($V475,AD:AK,8,FALSE()),"")</f>
        <v/>
      </c>
      <c r="X476" s="978" t="str">
        <f aca="false">IFERROR(VLOOKUP($V476,AE:AL,8,FALSE()),"")</f>
        <v/>
      </c>
      <c r="Y476" s="978" t="str">
        <f aca="false">IFERROR(VLOOKUP($V476,AF:AM,8,FALSE()),"")</f>
        <v/>
      </c>
      <c r="Z476" s="978" t="str">
        <f aca="false">IFERROR(VLOOKUP($V476,AG:AN,8,FALSE()),"")</f>
        <v/>
      </c>
      <c r="AA476" s="978" t="str">
        <f aca="false">IFERROR(VLOOKUP($V476,AH:AO,8,FALSE()),"")</f>
        <v/>
      </c>
      <c r="AB476" s="978" t="str">
        <f aca="false">IFERROR(VLOOKUP($V476,AI:AP,8,FALSE()),"")</f>
        <v/>
      </c>
      <c r="AD476" s="1" t="str">
        <f aca="false">IF(AK476&lt;&gt;"",MAX(AD$3:AD475)+1,"")</f>
        <v/>
      </c>
      <c r="AE476" s="1" t="str">
        <f aca="false">IF(AL476&lt;&gt;"",MAX(AE$3:AE475)+1,"")</f>
        <v/>
      </c>
      <c r="AF476" s="1" t="str">
        <f aca="false">IF(AM476&lt;&gt;"",MAX(AF$3:AF475)+1,"")</f>
        <v/>
      </c>
      <c r="AG476" s="1" t="str">
        <f aca="false">IF(AN476&lt;&gt;"",MAX(AG$3:AG475)+1,"")</f>
        <v/>
      </c>
      <c r="AH476" s="1" t="str">
        <f aca="false">IF(AO476&lt;&gt;"",MAX(AH$3:AH475)+1,"")</f>
        <v/>
      </c>
      <c r="AI476" s="1" t="str">
        <f aca="false">IF(AP476&lt;&gt;"",MAX(AI$3:AI475)+1,"")</f>
        <v/>
      </c>
      <c r="AK476" s="1" t="str">
        <f aca="false">IF(C476="","",IF(COUNTIF($AK$3:AL475,C476)=0,C476,""))</f>
        <v/>
      </c>
      <c r="AL476" s="1" t="str">
        <f aca="false">IF(D476="","",IF($C476='Oneri di Urbanizzazione'!$E$49,IF(COUNTIF($AL$3:AL475,$D476)=0,$D476,""),""))</f>
        <v/>
      </c>
      <c r="AM476" s="1" t="str">
        <f aca="false">IF(E476="","",IF(AND($C476='Oneri di Urbanizzazione'!$E$49,$D476='Oneri di Urbanizzazione'!$E$51),IF(COUNTIF(AM$3:AM475,$E476)=0,$E476,""),""))</f>
        <v/>
      </c>
      <c r="AN476" s="1" t="str">
        <f aca="false">IF(F476="","",IF(AND($C476='Oneri di Urbanizzazione'!$E$49,$D476='Oneri di Urbanizzazione'!$E$51,$E476='Oneri di Urbanizzazione'!$E$53),IF(COUNTIF(AN$3:AN475,$F476)=0,$F476,""),""))</f>
        <v/>
      </c>
    </row>
    <row r="477" customFormat="false" ht="12.75" hidden="false" customHeight="false" outlineLevel="0" collapsed="false">
      <c r="V477" s="1" t="n">
        <f aca="false">+V476+1</f>
        <v>455</v>
      </c>
      <c r="W477" s="978" t="str">
        <f aca="false">IFERROR(VLOOKUP($V476,AD:AK,8,FALSE()),"")</f>
        <v/>
      </c>
      <c r="X477" s="978" t="str">
        <f aca="false">IFERROR(VLOOKUP($V477,AE:AL,8,FALSE()),"")</f>
        <v/>
      </c>
      <c r="Y477" s="978" t="str">
        <f aca="false">IFERROR(VLOOKUP($V477,AF:AM,8,FALSE()),"")</f>
        <v/>
      </c>
      <c r="Z477" s="978" t="str">
        <f aca="false">IFERROR(VLOOKUP($V477,AG:AN,8,FALSE()),"")</f>
        <v/>
      </c>
      <c r="AA477" s="978" t="str">
        <f aca="false">IFERROR(VLOOKUP($V477,AH:AO,8,FALSE()),"")</f>
        <v/>
      </c>
      <c r="AB477" s="978" t="str">
        <f aca="false">IFERROR(VLOOKUP($V477,AI:AP,8,FALSE()),"")</f>
        <v/>
      </c>
      <c r="AD477" s="1" t="str">
        <f aca="false">IF(AK477&lt;&gt;"",MAX(AD$3:AD476)+1,"")</f>
        <v/>
      </c>
      <c r="AE477" s="1" t="str">
        <f aca="false">IF(AL477&lt;&gt;"",MAX(AE$3:AE476)+1,"")</f>
        <v/>
      </c>
      <c r="AF477" s="1" t="str">
        <f aca="false">IF(AM477&lt;&gt;"",MAX(AF$3:AF476)+1,"")</f>
        <v/>
      </c>
      <c r="AG477" s="1" t="str">
        <f aca="false">IF(AN477&lt;&gt;"",MAX(AG$3:AG476)+1,"")</f>
        <v/>
      </c>
      <c r="AH477" s="1" t="str">
        <f aca="false">IF(AO477&lt;&gt;"",MAX(AH$3:AH476)+1,"")</f>
        <v/>
      </c>
      <c r="AI477" s="1" t="str">
        <f aca="false">IF(AP477&lt;&gt;"",MAX(AI$3:AI476)+1,"")</f>
        <v/>
      </c>
      <c r="AK477" s="1" t="str">
        <f aca="false">IF(C477="","",IF(COUNTIF($AK$3:AL476,C477)=0,C477,""))</f>
        <v/>
      </c>
      <c r="AL477" s="1" t="str">
        <f aca="false">IF(D477="","",IF($C477='Oneri di Urbanizzazione'!$E$49,IF(COUNTIF($AL$3:AL476,$D477)=0,$D477,""),""))</f>
        <v/>
      </c>
      <c r="AM477" s="1" t="str">
        <f aca="false">IF(E477="","",IF(AND($C477='Oneri di Urbanizzazione'!$E$49,$D477='Oneri di Urbanizzazione'!$E$51),IF(COUNTIF(AM$3:AM476,$E477)=0,$E477,""),""))</f>
        <v/>
      </c>
      <c r="AN477" s="1" t="str">
        <f aca="false">IF(F477="","",IF(AND($C477='Oneri di Urbanizzazione'!$E$49,$D477='Oneri di Urbanizzazione'!$E$51,$E477='Oneri di Urbanizzazione'!$E$53),IF(COUNTIF(AN$3:AN476,$F477)=0,$F477,""),""))</f>
        <v/>
      </c>
    </row>
    <row r="478" customFormat="false" ht="12.75" hidden="false" customHeight="false" outlineLevel="0" collapsed="false">
      <c r="V478" s="1" t="n">
        <f aca="false">+V477+1</f>
        <v>456</v>
      </c>
      <c r="W478" s="978" t="str">
        <f aca="false">IFERROR(VLOOKUP($V477,AD:AK,8,FALSE()),"")</f>
        <v/>
      </c>
      <c r="X478" s="978" t="str">
        <f aca="false">IFERROR(VLOOKUP($V478,AE:AL,8,FALSE()),"")</f>
        <v/>
      </c>
      <c r="Y478" s="978" t="str">
        <f aca="false">IFERROR(VLOOKUP($V478,AF:AM,8,FALSE()),"")</f>
        <v/>
      </c>
      <c r="Z478" s="978" t="str">
        <f aca="false">IFERROR(VLOOKUP($V478,AG:AN,8,FALSE()),"")</f>
        <v/>
      </c>
      <c r="AA478" s="978" t="str">
        <f aca="false">IFERROR(VLOOKUP($V478,AH:AO,8,FALSE()),"")</f>
        <v/>
      </c>
      <c r="AB478" s="978" t="str">
        <f aca="false">IFERROR(VLOOKUP($V478,AI:AP,8,FALSE()),"")</f>
        <v/>
      </c>
      <c r="AD478" s="1" t="str">
        <f aca="false">IF(AK478&lt;&gt;"",MAX(AD$3:AD477)+1,"")</f>
        <v/>
      </c>
      <c r="AE478" s="1" t="str">
        <f aca="false">IF(AL478&lt;&gt;"",MAX(AE$3:AE477)+1,"")</f>
        <v/>
      </c>
      <c r="AF478" s="1" t="str">
        <f aca="false">IF(AM478&lt;&gt;"",MAX(AF$3:AF477)+1,"")</f>
        <v/>
      </c>
      <c r="AG478" s="1" t="str">
        <f aca="false">IF(AN478&lt;&gt;"",MAX(AG$3:AG477)+1,"")</f>
        <v/>
      </c>
      <c r="AH478" s="1" t="str">
        <f aca="false">IF(AO478&lt;&gt;"",MAX(AH$3:AH477)+1,"")</f>
        <v/>
      </c>
      <c r="AI478" s="1" t="str">
        <f aca="false">IF(AP478&lt;&gt;"",MAX(AI$3:AI477)+1,"")</f>
        <v/>
      </c>
      <c r="AK478" s="1" t="str">
        <f aca="false">IF(C478="","",IF(COUNTIF($AK$3:AL477,C478)=0,C478,""))</f>
        <v/>
      </c>
      <c r="AL478" s="1" t="str">
        <f aca="false">IF(D478="","",IF($C478='Oneri di Urbanizzazione'!$E$49,IF(COUNTIF($AL$3:AL477,$D478)=0,$D478,""),""))</f>
        <v/>
      </c>
      <c r="AM478" s="1" t="str">
        <f aca="false">IF(E478="","",IF(AND($C478='Oneri di Urbanizzazione'!$E$49,$D478='Oneri di Urbanizzazione'!$E$51),IF(COUNTIF(AM$3:AM477,$E478)=0,$E478,""),""))</f>
        <v/>
      </c>
      <c r="AN478" s="1" t="str">
        <f aca="false">IF(F478="","",IF(AND($C478='Oneri di Urbanizzazione'!$E$49,$D478='Oneri di Urbanizzazione'!$E$51,$E478='Oneri di Urbanizzazione'!$E$53),IF(COUNTIF(AN$3:AN477,$F478)=0,$F478,""),""))</f>
        <v/>
      </c>
    </row>
    <row r="479" customFormat="false" ht="12.75" hidden="false" customHeight="false" outlineLevel="0" collapsed="false">
      <c r="V479" s="1" t="n">
        <f aca="false">+V478+1</f>
        <v>457</v>
      </c>
      <c r="W479" s="978" t="str">
        <f aca="false">IFERROR(VLOOKUP($V478,AD:AK,8,FALSE()),"")</f>
        <v/>
      </c>
      <c r="X479" s="978" t="str">
        <f aca="false">IFERROR(VLOOKUP($V479,AE:AL,8,FALSE()),"")</f>
        <v/>
      </c>
      <c r="Y479" s="978" t="str">
        <f aca="false">IFERROR(VLOOKUP($V479,AF:AM,8,FALSE()),"")</f>
        <v/>
      </c>
      <c r="Z479" s="978" t="str">
        <f aca="false">IFERROR(VLOOKUP($V479,AG:AN,8,FALSE()),"")</f>
        <v/>
      </c>
      <c r="AA479" s="978" t="str">
        <f aca="false">IFERROR(VLOOKUP($V479,AH:AO,8,FALSE()),"")</f>
        <v/>
      </c>
      <c r="AB479" s="978" t="str">
        <f aca="false">IFERROR(VLOOKUP($V479,AI:AP,8,FALSE()),"")</f>
        <v/>
      </c>
      <c r="AD479" s="1" t="str">
        <f aca="false">IF(AK479&lt;&gt;"",MAX(AD$3:AD478)+1,"")</f>
        <v/>
      </c>
      <c r="AE479" s="1" t="str">
        <f aca="false">IF(AL479&lt;&gt;"",MAX(AE$3:AE478)+1,"")</f>
        <v/>
      </c>
      <c r="AF479" s="1" t="str">
        <f aca="false">IF(AM479&lt;&gt;"",MAX(AF$3:AF478)+1,"")</f>
        <v/>
      </c>
      <c r="AG479" s="1" t="str">
        <f aca="false">IF(AN479&lt;&gt;"",MAX(AG$3:AG478)+1,"")</f>
        <v/>
      </c>
      <c r="AH479" s="1" t="str">
        <f aca="false">IF(AO479&lt;&gt;"",MAX(AH$3:AH478)+1,"")</f>
        <v/>
      </c>
      <c r="AI479" s="1" t="str">
        <f aca="false">IF(AP479&lt;&gt;"",MAX(AI$3:AI478)+1,"")</f>
        <v/>
      </c>
      <c r="AK479" s="1" t="str">
        <f aca="false">IF(C479="","",IF(COUNTIF($AK$3:AL478,C479)=0,C479,""))</f>
        <v/>
      </c>
      <c r="AL479" s="1" t="str">
        <f aca="false">IF(D479="","",IF($C479='Oneri di Urbanizzazione'!$E$49,IF(COUNTIF($AL$3:AL478,$D479)=0,$D479,""),""))</f>
        <v/>
      </c>
      <c r="AM479" s="1" t="str">
        <f aca="false">IF(E479="","",IF(AND($C479='Oneri di Urbanizzazione'!$E$49,$D479='Oneri di Urbanizzazione'!$E$51),IF(COUNTIF(AM$3:AM478,$E479)=0,$E479,""),""))</f>
        <v/>
      </c>
      <c r="AN479" s="1" t="str">
        <f aca="false">IF(F479="","",IF(AND($C479='Oneri di Urbanizzazione'!$E$49,$D479='Oneri di Urbanizzazione'!$E$51,$E479='Oneri di Urbanizzazione'!$E$53),IF(COUNTIF(AN$3:AN478,$F479)=0,$F479,""),""))</f>
        <v/>
      </c>
    </row>
    <row r="480" customFormat="false" ht="12.75" hidden="false" customHeight="false" outlineLevel="0" collapsed="false">
      <c r="V480" s="1" t="n">
        <f aca="false">+V479+1</f>
        <v>458</v>
      </c>
      <c r="W480" s="978" t="str">
        <f aca="false">IFERROR(VLOOKUP($V479,AD:AK,8,FALSE()),"")</f>
        <v/>
      </c>
      <c r="X480" s="978" t="str">
        <f aca="false">IFERROR(VLOOKUP($V480,AE:AL,8,FALSE()),"")</f>
        <v/>
      </c>
      <c r="Y480" s="978" t="str">
        <f aca="false">IFERROR(VLOOKUP($V480,AF:AM,8,FALSE()),"")</f>
        <v/>
      </c>
      <c r="Z480" s="978" t="str">
        <f aca="false">IFERROR(VLOOKUP($V480,AG:AN,8,FALSE()),"")</f>
        <v/>
      </c>
      <c r="AA480" s="978" t="str">
        <f aca="false">IFERROR(VLOOKUP($V480,AH:AO,8,FALSE()),"")</f>
        <v/>
      </c>
      <c r="AB480" s="978" t="str">
        <f aca="false">IFERROR(VLOOKUP($V480,AI:AP,8,FALSE()),"")</f>
        <v/>
      </c>
      <c r="AD480" s="1" t="str">
        <f aca="false">IF(AK480&lt;&gt;"",MAX(AD$3:AD479)+1,"")</f>
        <v/>
      </c>
      <c r="AE480" s="1" t="str">
        <f aca="false">IF(AL480&lt;&gt;"",MAX(AE$3:AE479)+1,"")</f>
        <v/>
      </c>
      <c r="AF480" s="1" t="str">
        <f aca="false">IF(AM480&lt;&gt;"",MAX(AF$3:AF479)+1,"")</f>
        <v/>
      </c>
      <c r="AG480" s="1" t="str">
        <f aca="false">IF(AN480&lt;&gt;"",MAX(AG$3:AG479)+1,"")</f>
        <v/>
      </c>
      <c r="AH480" s="1" t="str">
        <f aca="false">IF(AO480&lt;&gt;"",MAX(AH$3:AH479)+1,"")</f>
        <v/>
      </c>
      <c r="AI480" s="1" t="str">
        <f aca="false">IF(AP480&lt;&gt;"",MAX(AI$3:AI479)+1,"")</f>
        <v/>
      </c>
      <c r="AK480" s="1" t="str">
        <f aca="false">IF(C480="","",IF(COUNTIF($AK$3:AL479,C480)=0,C480,""))</f>
        <v/>
      </c>
      <c r="AL480" s="1" t="str">
        <f aca="false">IF(D480="","",IF($C480='Oneri di Urbanizzazione'!$E$49,IF(COUNTIF($AL$3:AL479,$D480)=0,$D480,""),""))</f>
        <v/>
      </c>
      <c r="AM480" s="1" t="str">
        <f aca="false">IF(E480="","",IF(AND($C480='Oneri di Urbanizzazione'!$E$49,$D480='Oneri di Urbanizzazione'!$E$51),IF(COUNTIF(AM$3:AM479,$E480)=0,$E480,""),""))</f>
        <v/>
      </c>
      <c r="AN480" s="1" t="str">
        <f aca="false">IF(F480="","",IF(AND($C480='Oneri di Urbanizzazione'!$E$49,$D480='Oneri di Urbanizzazione'!$E$51,$E480='Oneri di Urbanizzazione'!$E$53),IF(COUNTIF(AN$3:AN479,$F480)=0,$F480,""),""))</f>
        <v/>
      </c>
    </row>
    <row r="481" customFormat="false" ht="12.75" hidden="false" customHeight="false" outlineLevel="0" collapsed="false">
      <c r="V481" s="1" t="n">
        <f aca="false">+V480+1</f>
        <v>459</v>
      </c>
      <c r="W481" s="978" t="str">
        <f aca="false">IFERROR(VLOOKUP($V480,AD:AK,8,FALSE()),"")</f>
        <v/>
      </c>
      <c r="X481" s="978" t="str">
        <f aca="false">IFERROR(VLOOKUP($V481,AE:AL,8,FALSE()),"")</f>
        <v/>
      </c>
      <c r="Y481" s="978" t="str">
        <f aca="false">IFERROR(VLOOKUP($V481,AF:AM,8,FALSE()),"")</f>
        <v/>
      </c>
      <c r="Z481" s="978" t="str">
        <f aca="false">IFERROR(VLOOKUP($V481,AG:AN,8,FALSE()),"")</f>
        <v/>
      </c>
      <c r="AA481" s="978" t="str">
        <f aca="false">IFERROR(VLOOKUP($V481,AH:AO,8,FALSE()),"")</f>
        <v/>
      </c>
      <c r="AB481" s="978" t="str">
        <f aca="false">IFERROR(VLOOKUP($V481,AI:AP,8,FALSE()),"")</f>
        <v/>
      </c>
      <c r="AD481" s="1" t="str">
        <f aca="false">IF(AK481&lt;&gt;"",MAX(AD$3:AD480)+1,"")</f>
        <v/>
      </c>
      <c r="AE481" s="1" t="str">
        <f aca="false">IF(AL481&lt;&gt;"",MAX(AE$3:AE480)+1,"")</f>
        <v/>
      </c>
      <c r="AF481" s="1" t="str">
        <f aca="false">IF(AM481&lt;&gt;"",MAX(AF$3:AF480)+1,"")</f>
        <v/>
      </c>
      <c r="AG481" s="1" t="str">
        <f aca="false">IF(AN481&lt;&gt;"",MAX(AG$3:AG480)+1,"")</f>
        <v/>
      </c>
      <c r="AH481" s="1" t="str">
        <f aca="false">IF(AO481&lt;&gt;"",MAX(AH$3:AH480)+1,"")</f>
        <v/>
      </c>
      <c r="AI481" s="1" t="str">
        <f aca="false">IF(AP481&lt;&gt;"",MAX(AI$3:AI480)+1,"")</f>
        <v/>
      </c>
      <c r="AK481" s="1" t="str">
        <f aca="false">IF(C481="","",IF(COUNTIF($AK$3:AL480,C481)=0,C481,""))</f>
        <v/>
      </c>
      <c r="AL481" s="1" t="str">
        <f aca="false">IF(D481="","",IF($C481='Oneri di Urbanizzazione'!$E$49,IF(COUNTIF($AL$3:AL480,$D481)=0,$D481,""),""))</f>
        <v/>
      </c>
      <c r="AM481" s="1" t="str">
        <f aca="false">IF(E481="","",IF(AND($C481='Oneri di Urbanizzazione'!$E$49,$D481='Oneri di Urbanizzazione'!$E$51),IF(COUNTIF(AM$3:AM480,$E481)=0,$E481,""),""))</f>
        <v/>
      </c>
      <c r="AN481" s="1" t="str">
        <f aca="false">IF(F481="","",IF(AND($C481='Oneri di Urbanizzazione'!$E$49,$D481='Oneri di Urbanizzazione'!$E$51,$E481='Oneri di Urbanizzazione'!$E$53),IF(COUNTIF(AN$3:AN480,$F481)=0,$F481,""),""))</f>
        <v/>
      </c>
    </row>
    <row r="482" customFormat="false" ht="12.75" hidden="false" customHeight="false" outlineLevel="0" collapsed="false">
      <c r="V482" s="1" t="n">
        <f aca="false">+V481+1</f>
        <v>460</v>
      </c>
      <c r="W482" s="978" t="str">
        <f aca="false">IFERROR(VLOOKUP($V481,AD:AK,8,FALSE()),"")</f>
        <v/>
      </c>
      <c r="X482" s="978" t="str">
        <f aca="false">IFERROR(VLOOKUP($V482,AE:AL,8,FALSE()),"")</f>
        <v/>
      </c>
      <c r="Y482" s="978" t="str">
        <f aca="false">IFERROR(VLOOKUP($V482,AF:AM,8,FALSE()),"")</f>
        <v/>
      </c>
      <c r="Z482" s="978" t="str">
        <f aca="false">IFERROR(VLOOKUP($V482,AG:AN,8,FALSE()),"")</f>
        <v/>
      </c>
      <c r="AA482" s="978" t="str">
        <f aca="false">IFERROR(VLOOKUP($V482,AH:AO,8,FALSE()),"")</f>
        <v/>
      </c>
      <c r="AB482" s="978" t="str">
        <f aca="false">IFERROR(VLOOKUP($V482,AI:AP,8,FALSE()),"")</f>
        <v/>
      </c>
      <c r="AD482" s="1" t="str">
        <f aca="false">IF(AK482&lt;&gt;"",MAX(AD$3:AD481)+1,"")</f>
        <v/>
      </c>
      <c r="AE482" s="1" t="str">
        <f aca="false">IF(AL482&lt;&gt;"",MAX(AE$3:AE481)+1,"")</f>
        <v/>
      </c>
      <c r="AF482" s="1" t="str">
        <f aca="false">IF(AM482&lt;&gt;"",MAX(AF$3:AF481)+1,"")</f>
        <v/>
      </c>
      <c r="AG482" s="1" t="str">
        <f aca="false">IF(AN482&lt;&gt;"",MAX(AG$3:AG481)+1,"")</f>
        <v/>
      </c>
      <c r="AH482" s="1" t="str">
        <f aca="false">IF(AO482&lt;&gt;"",MAX(AH$3:AH481)+1,"")</f>
        <v/>
      </c>
      <c r="AI482" s="1" t="str">
        <f aca="false">IF(AP482&lt;&gt;"",MAX(AI$3:AI481)+1,"")</f>
        <v/>
      </c>
      <c r="AK482" s="1" t="str">
        <f aca="false">IF(C482="","",IF(COUNTIF($AK$3:AL481,C482)=0,C482,""))</f>
        <v/>
      </c>
      <c r="AL482" s="1" t="str">
        <f aca="false">IF(D482="","",IF($C482='Oneri di Urbanizzazione'!$E$49,IF(COUNTIF($AL$3:AL481,$D482)=0,$D482,""),""))</f>
        <v/>
      </c>
      <c r="AM482" s="1" t="str">
        <f aca="false">IF(E482="","",IF(AND($C482='Oneri di Urbanizzazione'!$E$49,$D482='Oneri di Urbanizzazione'!$E$51),IF(COUNTIF(AM$3:AM481,$E482)=0,$E482,""),""))</f>
        <v/>
      </c>
      <c r="AN482" s="1" t="str">
        <f aca="false">IF(F482="","",IF(AND($C482='Oneri di Urbanizzazione'!$E$49,$D482='Oneri di Urbanizzazione'!$E$51,$E482='Oneri di Urbanizzazione'!$E$53),IF(COUNTIF(AN$3:AN481,$F482)=0,$F482,""),""))</f>
        <v/>
      </c>
    </row>
    <row r="483" customFormat="false" ht="12.75" hidden="false" customHeight="false" outlineLevel="0" collapsed="false">
      <c r="V483" s="1" t="n">
        <f aca="false">+V482+1</f>
        <v>461</v>
      </c>
      <c r="W483" s="978" t="str">
        <f aca="false">IFERROR(VLOOKUP($V482,AD:AK,8,FALSE()),"")</f>
        <v/>
      </c>
      <c r="X483" s="978" t="str">
        <f aca="false">IFERROR(VLOOKUP($V483,AE:AL,8,FALSE()),"")</f>
        <v/>
      </c>
      <c r="Y483" s="978" t="str">
        <f aca="false">IFERROR(VLOOKUP($V483,AF:AM,8,FALSE()),"")</f>
        <v/>
      </c>
      <c r="Z483" s="978" t="str">
        <f aca="false">IFERROR(VLOOKUP($V483,AG:AN,8,FALSE()),"")</f>
        <v/>
      </c>
      <c r="AA483" s="978" t="str">
        <f aca="false">IFERROR(VLOOKUP($V483,AH:AO,8,FALSE()),"")</f>
        <v/>
      </c>
      <c r="AB483" s="978" t="str">
        <f aca="false">IFERROR(VLOOKUP($V483,AI:AP,8,FALSE()),"")</f>
        <v/>
      </c>
      <c r="AD483" s="1" t="str">
        <f aca="false">IF(AK483&lt;&gt;"",MAX(AD$3:AD482)+1,"")</f>
        <v/>
      </c>
      <c r="AE483" s="1" t="str">
        <f aca="false">IF(AL483&lt;&gt;"",MAX(AE$3:AE482)+1,"")</f>
        <v/>
      </c>
      <c r="AF483" s="1" t="str">
        <f aca="false">IF(AM483&lt;&gt;"",MAX(AF$3:AF482)+1,"")</f>
        <v/>
      </c>
      <c r="AG483" s="1" t="str">
        <f aca="false">IF(AN483&lt;&gt;"",MAX(AG$3:AG482)+1,"")</f>
        <v/>
      </c>
      <c r="AH483" s="1" t="str">
        <f aca="false">IF(AO483&lt;&gt;"",MAX(AH$3:AH482)+1,"")</f>
        <v/>
      </c>
      <c r="AI483" s="1" t="str">
        <f aca="false">IF(AP483&lt;&gt;"",MAX(AI$3:AI482)+1,"")</f>
        <v/>
      </c>
      <c r="AK483" s="1" t="str">
        <f aca="false">IF(C483="","",IF(COUNTIF($AK$3:AL482,C483)=0,C483,""))</f>
        <v/>
      </c>
      <c r="AL483" s="1" t="str">
        <f aca="false">IF(D483="","",IF($C483='Oneri di Urbanizzazione'!$E$49,IF(COUNTIF($AL$3:AL482,$D483)=0,$D483,""),""))</f>
        <v/>
      </c>
      <c r="AM483" s="1" t="str">
        <f aca="false">IF(E483="","",IF(AND($C483='Oneri di Urbanizzazione'!$E$49,$D483='Oneri di Urbanizzazione'!$E$51),IF(COUNTIF(AM$3:AM482,$E483)=0,$E483,""),""))</f>
        <v/>
      </c>
      <c r="AN483" s="1" t="str">
        <f aca="false">IF(F483="","",IF(AND($C483='Oneri di Urbanizzazione'!$E$49,$D483='Oneri di Urbanizzazione'!$E$51,$E483='Oneri di Urbanizzazione'!$E$53),IF(COUNTIF(AN$3:AN482,$F483)=0,$F483,""),""))</f>
        <v/>
      </c>
    </row>
    <row r="484" customFormat="false" ht="12.75" hidden="false" customHeight="false" outlineLevel="0" collapsed="false">
      <c r="V484" s="1" t="n">
        <f aca="false">+V483+1</f>
        <v>462</v>
      </c>
      <c r="W484" s="978" t="str">
        <f aca="false">IFERROR(VLOOKUP($V483,AD:AK,8,FALSE()),"")</f>
        <v/>
      </c>
      <c r="X484" s="978" t="str">
        <f aca="false">IFERROR(VLOOKUP($V484,AE:AL,8,FALSE()),"")</f>
        <v/>
      </c>
      <c r="Y484" s="978" t="str">
        <f aca="false">IFERROR(VLOOKUP($V484,AF:AM,8,FALSE()),"")</f>
        <v/>
      </c>
      <c r="Z484" s="978" t="str">
        <f aca="false">IFERROR(VLOOKUP($V484,AG:AN,8,FALSE()),"")</f>
        <v/>
      </c>
      <c r="AA484" s="978" t="str">
        <f aca="false">IFERROR(VLOOKUP($V484,AH:AO,8,FALSE()),"")</f>
        <v/>
      </c>
      <c r="AB484" s="978" t="str">
        <f aca="false">IFERROR(VLOOKUP($V484,AI:AP,8,FALSE()),"")</f>
        <v/>
      </c>
      <c r="AD484" s="1" t="str">
        <f aca="false">IF(AK484&lt;&gt;"",MAX(AD$3:AD483)+1,"")</f>
        <v/>
      </c>
      <c r="AE484" s="1" t="str">
        <f aca="false">IF(AL484&lt;&gt;"",MAX(AE$3:AE483)+1,"")</f>
        <v/>
      </c>
      <c r="AF484" s="1" t="str">
        <f aca="false">IF(AM484&lt;&gt;"",MAX(AF$3:AF483)+1,"")</f>
        <v/>
      </c>
      <c r="AG484" s="1" t="str">
        <f aca="false">IF(AN484&lt;&gt;"",MAX(AG$3:AG483)+1,"")</f>
        <v/>
      </c>
      <c r="AH484" s="1" t="str">
        <f aca="false">IF(AO484&lt;&gt;"",MAX(AH$3:AH483)+1,"")</f>
        <v/>
      </c>
      <c r="AI484" s="1" t="str">
        <f aca="false">IF(AP484&lt;&gt;"",MAX(AI$3:AI483)+1,"")</f>
        <v/>
      </c>
      <c r="AK484" s="1" t="str">
        <f aca="false">IF(C484="","",IF(COUNTIF($AK$3:AL483,C484)=0,C484,""))</f>
        <v/>
      </c>
      <c r="AL484" s="1" t="str">
        <f aca="false">IF(D484="","",IF($C484='Oneri di Urbanizzazione'!$E$49,IF(COUNTIF($AL$3:AL483,$D484)=0,$D484,""),""))</f>
        <v/>
      </c>
      <c r="AM484" s="1" t="str">
        <f aca="false">IF(E484="","",IF(AND($C484='Oneri di Urbanizzazione'!$E$49,$D484='Oneri di Urbanizzazione'!$E$51),IF(COUNTIF(AM$3:AM483,$E484)=0,$E484,""),""))</f>
        <v/>
      </c>
      <c r="AN484" s="1" t="str">
        <f aca="false">IF(F484="","",IF(AND($C484='Oneri di Urbanizzazione'!$E$49,$D484='Oneri di Urbanizzazione'!$E$51,$E484='Oneri di Urbanizzazione'!$E$53),IF(COUNTIF(AN$3:AN483,$F484)=0,$F484,""),""))</f>
        <v/>
      </c>
    </row>
    <row r="485" customFormat="false" ht="12.75" hidden="false" customHeight="false" outlineLevel="0" collapsed="false">
      <c r="V485" s="1" t="n">
        <f aca="false">+V484+1</f>
        <v>463</v>
      </c>
      <c r="W485" s="978" t="str">
        <f aca="false">IFERROR(VLOOKUP($V484,AD:AK,8,FALSE()),"")</f>
        <v/>
      </c>
      <c r="X485" s="978" t="str">
        <f aca="false">IFERROR(VLOOKUP($V485,AE:AL,8,FALSE()),"")</f>
        <v/>
      </c>
      <c r="Y485" s="978" t="str">
        <f aca="false">IFERROR(VLOOKUP($V485,AF:AM,8,FALSE()),"")</f>
        <v/>
      </c>
      <c r="Z485" s="978" t="str">
        <f aca="false">IFERROR(VLOOKUP($V485,AG:AN,8,FALSE()),"")</f>
        <v/>
      </c>
      <c r="AA485" s="978" t="str">
        <f aca="false">IFERROR(VLOOKUP($V485,AH:AO,8,FALSE()),"")</f>
        <v/>
      </c>
      <c r="AB485" s="978" t="str">
        <f aca="false">IFERROR(VLOOKUP($V485,AI:AP,8,FALSE()),"")</f>
        <v/>
      </c>
      <c r="AD485" s="1" t="str">
        <f aca="false">IF(AK485&lt;&gt;"",MAX(AD$3:AD484)+1,"")</f>
        <v/>
      </c>
      <c r="AE485" s="1" t="str">
        <f aca="false">IF(AL485&lt;&gt;"",MAX(AE$3:AE484)+1,"")</f>
        <v/>
      </c>
      <c r="AF485" s="1" t="str">
        <f aca="false">IF(AM485&lt;&gt;"",MAX(AF$3:AF484)+1,"")</f>
        <v/>
      </c>
      <c r="AG485" s="1" t="str">
        <f aca="false">IF(AN485&lt;&gt;"",MAX(AG$3:AG484)+1,"")</f>
        <v/>
      </c>
      <c r="AH485" s="1" t="str">
        <f aca="false">IF(AO485&lt;&gt;"",MAX(AH$3:AH484)+1,"")</f>
        <v/>
      </c>
      <c r="AI485" s="1" t="str">
        <f aca="false">IF(AP485&lt;&gt;"",MAX(AI$3:AI484)+1,"")</f>
        <v/>
      </c>
      <c r="AK485" s="1" t="str">
        <f aca="false">IF(C485="","",IF(COUNTIF($AK$3:AL484,C485)=0,C485,""))</f>
        <v/>
      </c>
      <c r="AL485" s="1" t="str">
        <f aca="false">IF(D485="","",IF($C485='Oneri di Urbanizzazione'!$E$49,IF(COUNTIF($AL$3:AL484,$D485)=0,$D485,""),""))</f>
        <v/>
      </c>
      <c r="AM485" s="1" t="str">
        <f aca="false">IF(E485="","",IF(AND($C485='Oneri di Urbanizzazione'!$E$49,$D485='Oneri di Urbanizzazione'!$E$51),IF(COUNTIF(AM$3:AM484,$E485)=0,$E485,""),""))</f>
        <v/>
      </c>
      <c r="AN485" s="1" t="str">
        <f aca="false">IF(F485="","",IF(AND($C485='Oneri di Urbanizzazione'!$E$49,$D485='Oneri di Urbanizzazione'!$E$51,$E485='Oneri di Urbanizzazione'!$E$53),IF(COUNTIF(AN$3:AN484,$F485)=0,$F485,""),""))</f>
        <v/>
      </c>
    </row>
    <row r="486" customFormat="false" ht="12.75" hidden="false" customHeight="false" outlineLevel="0" collapsed="false">
      <c r="V486" s="1" t="n">
        <f aca="false">+V485+1</f>
        <v>464</v>
      </c>
      <c r="W486" s="978" t="str">
        <f aca="false">IFERROR(VLOOKUP($V485,AD:AK,8,FALSE()),"")</f>
        <v/>
      </c>
      <c r="X486" s="978" t="str">
        <f aca="false">IFERROR(VLOOKUP($V486,AE:AL,8,FALSE()),"")</f>
        <v/>
      </c>
      <c r="Y486" s="978" t="str">
        <f aca="false">IFERROR(VLOOKUP($V486,AF:AM,8,FALSE()),"")</f>
        <v/>
      </c>
      <c r="Z486" s="978" t="str">
        <f aca="false">IFERROR(VLOOKUP($V486,AG:AN,8,FALSE()),"")</f>
        <v/>
      </c>
      <c r="AA486" s="978" t="str">
        <f aca="false">IFERROR(VLOOKUP($V486,AH:AO,8,FALSE()),"")</f>
        <v/>
      </c>
      <c r="AB486" s="978" t="str">
        <f aca="false">IFERROR(VLOOKUP($V486,AI:AP,8,FALSE()),"")</f>
        <v/>
      </c>
      <c r="AD486" s="1" t="str">
        <f aca="false">IF(AK486&lt;&gt;"",MAX(AD$3:AD485)+1,"")</f>
        <v/>
      </c>
      <c r="AE486" s="1" t="str">
        <f aca="false">IF(AL486&lt;&gt;"",MAX(AE$3:AE485)+1,"")</f>
        <v/>
      </c>
      <c r="AF486" s="1" t="str">
        <f aca="false">IF(AM486&lt;&gt;"",MAX(AF$3:AF485)+1,"")</f>
        <v/>
      </c>
      <c r="AG486" s="1" t="str">
        <f aca="false">IF(AN486&lt;&gt;"",MAX(AG$3:AG485)+1,"")</f>
        <v/>
      </c>
      <c r="AH486" s="1" t="str">
        <f aca="false">IF(AO486&lt;&gt;"",MAX(AH$3:AH485)+1,"")</f>
        <v/>
      </c>
      <c r="AI486" s="1" t="str">
        <f aca="false">IF(AP486&lt;&gt;"",MAX(AI$3:AI485)+1,"")</f>
        <v/>
      </c>
      <c r="AK486" s="1" t="str">
        <f aca="false">IF(C486="","",IF(COUNTIF($AK$3:AL485,C486)=0,C486,""))</f>
        <v/>
      </c>
      <c r="AL486" s="1" t="str">
        <f aca="false">IF(D486="","",IF($C486='Oneri di Urbanizzazione'!$E$49,IF(COUNTIF($AL$3:AL485,$D486)=0,$D486,""),""))</f>
        <v/>
      </c>
      <c r="AM486" s="1" t="str">
        <f aca="false">IF(E486="","",IF(AND($C486='Oneri di Urbanizzazione'!$E$49,$D486='Oneri di Urbanizzazione'!$E$51),IF(COUNTIF(AM$3:AM485,$E486)=0,$E486,""),""))</f>
        <v/>
      </c>
      <c r="AN486" s="1" t="str">
        <f aca="false">IF(F486="","",IF(AND($C486='Oneri di Urbanizzazione'!$E$49,$D486='Oneri di Urbanizzazione'!$E$51,$E486='Oneri di Urbanizzazione'!$E$53),IF(COUNTIF(AN$3:AN485,$F486)=0,$F486,""),""))</f>
        <v/>
      </c>
    </row>
    <row r="487" customFormat="false" ht="12.75" hidden="false" customHeight="false" outlineLevel="0" collapsed="false">
      <c r="V487" s="1" t="n">
        <f aca="false">+V486+1</f>
        <v>465</v>
      </c>
      <c r="W487" s="978" t="str">
        <f aca="false">IFERROR(VLOOKUP($V486,AD:AK,8,FALSE()),"")</f>
        <v/>
      </c>
      <c r="X487" s="978" t="str">
        <f aca="false">IFERROR(VLOOKUP($V487,AE:AL,8,FALSE()),"")</f>
        <v/>
      </c>
      <c r="Y487" s="978" t="str">
        <f aca="false">IFERROR(VLOOKUP($V487,AF:AM,8,FALSE()),"")</f>
        <v/>
      </c>
      <c r="Z487" s="978" t="str">
        <f aca="false">IFERROR(VLOOKUP($V487,AG:AN,8,FALSE()),"")</f>
        <v/>
      </c>
      <c r="AA487" s="978" t="str">
        <f aca="false">IFERROR(VLOOKUP($V487,AH:AO,8,FALSE()),"")</f>
        <v/>
      </c>
      <c r="AB487" s="978" t="str">
        <f aca="false">IFERROR(VLOOKUP($V487,AI:AP,8,FALSE()),"")</f>
        <v/>
      </c>
      <c r="AD487" s="1" t="str">
        <f aca="false">IF(AK487&lt;&gt;"",MAX(AD$3:AD486)+1,"")</f>
        <v/>
      </c>
      <c r="AE487" s="1" t="str">
        <f aca="false">IF(AL487&lt;&gt;"",MAX(AE$3:AE486)+1,"")</f>
        <v/>
      </c>
      <c r="AF487" s="1" t="str">
        <f aca="false">IF(AM487&lt;&gt;"",MAX(AF$3:AF486)+1,"")</f>
        <v/>
      </c>
      <c r="AG487" s="1" t="str">
        <f aca="false">IF(AN487&lt;&gt;"",MAX(AG$3:AG486)+1,"")</f>
        <v/>
      </c>
      <c r="AH487" s="1" t="str">
        <f aca="false">IF(AO487&lt;&gt;"",MAX(AH$3:AH486)+1,"")</f>
        <v/>
      </c>
      <c r="AI487" s="1" t="str">
        <f aca="false">IF(AP487&lt;&gt;"",MAX(AI$3:AI486)+1,"")</f>
        <v/>
      </c>
      <c r="AK487" s="1" t="str">
        <f aca="false">IF(C487="","",IF(COUNTIF($AK$3:AL486,C487)=0,C487,""))</f>
        <v/>
      </c>
      <c r="AL487" s="1" t="str">
        <f aca="false">IF(D487="","",IF($C487='Oneri di Urbanizzazione'!$E$49,IF(COUNTIF($AL$3:AL486,$D487)=0,$D487,""),""))</f>
        <v/>
      </c>
      <c r="AM487" s="1" t="str">
        <f aca="false">IF(E487="","",IF(AND($C487='Oneri di Urbanizzazione'!$E$49,$D487='Oneri di Urbanizzazione'!$E$51),IF(COUNTIF(AM$3:AM486,$E487)=0,$E487,""),""))</f>
        <v/>
      </c>
      <c r="AN487" s="1" t="str">
        <f aca="false">IF(F487="","",IF(AND($C487='Oneri di Urbanizzazione'!$E$49,$D487='Oneri di Urbanizzazione'!$E$51,$E487='Oneri di Urbanizzazione'!$E$53),IF(COUNTIF(AN$3:AN486,$F487)=0,$F487,""),""))</f>
        <v/>
      </c>
    </row>
    <row r="488" customFormat="false" ht="12.75" hidden="false" customHeight="false" outlineLevel="0" collapsed="false">
      <c r="V488" s="1" t="n">
        <f aca="false">+V487+1</f>
        <v>466</v>
      </c>
      <c r="W488" s="978" t="str">
        <f aca="false">IFERROR(VLOOKUP($V487,AD:AK,8,FALSE()),"")</f>
        <v/>
      </c>
      <c r="X488" s="978" t="str">
        <f aca="false">IFERROR(VLOOKUP($V488,AE:AL,8,FALSE()),"")</f>
        <v/>
      </c>
      <c r="Y488" s="978" t="str">
        <f aca="false">IFERROR(VLOOKUP($V488,AF:AM,8,FALSE()),"")</f>
        <v/>
      </c>
      <c r="Z488" s="978" t="str">
        <f aca="false">IFERROR(VLOOKUP($V488,AG:AN,8,FALSE()),"")</f>
        <v/>
      </c>
      <c r="AA488" s="978" t="str">
        <f aca="false">IFERROR(VLOOKUP($V488,AH:AO,8,FALSE()),"")</f>
        <v/>
      </c>
      <c r="AB488" s="978" t="str">
        <f aca="false">IFERROR(VLOOKUP($V488,AI:AP,8,FALSE()),"")</f>
        <v/>
      </c>
      <c r="AD488" s="1" t="str">
        <f aca="false">IF(AK488&lt;&gt;"",MAX(AD$3:AD487)+1,"")</f>
        <v/>
      </c>
      <c r="AE488" s="1" t="str">
        <f aca="false">IF(AL488&lt;&gt;"",MAX(AE$3:AE487)+1,"")</f>
        <v/>
      </c>
      <c r="AF488" s="1" t="str">
        <f aca="false">IF(AM488&lt;&gt;"",MAX(AF$3:AF487)+1,"")</f>
        <v/>
      </c>
      <c r="AG488" s="1" t="str">
        <f aca="false">IF(AN488&lt;&gt;"",MAX(AG$3:AG487)+1,"")</f>
        <v/>
      </c>
      <c r="AH488" s="1" t="str">
        <f aca="false">IF(AO488&lt;&gt;"",MAX(AH$3:AH487)+1,"")</f>
        <v/>
      </c>
      <c r="AI488" s="1" t="str">
        <f aca="false">IF(AP488&lt;&gt;"",MAX(AI$3:AI487)+1,"")</f>
        <v/>
      </c>
      <c r="AK488" s="1" t="str">
        <f aca="false">IF(C488="","",IF(COUNTIF($AK$3:AL487,C488)=0,C488,""))</f>
        <v/>
      </c>
      <c r="AL488" s="1" t="str">
        <f aca="false">IF(D488="","",IF($C488='Oneri di Urbanizzazione'!$E$49,IF(COUNTIF($AL$3:AL487,$D488)=0,$D488,""),""))</f>
        <v/>
      </c>
      <c r="AM488" s="1" t="str">
        <f aca="false">IF(E488="","",IF(AND($C488='Oneri di Urbanizzazione'!$E$49,$D488='Oneri di Urbanizzazione'!$E$51),IF(COUNTIF(AM$3:AM487,$E488)=0,$E488,""),""))</f>
        <v/>
      </c>
      <c r="AN488" s="1" t="str">
        <f aca="false">IF(F488="","",IF(AND($C488='Oneri di Urbanizzazione'!$E$49,$D488='Oneri di Urbanizzazione'!$E$51,$E488='Oneri di Urbanizzazione'!$E$53),IF(COUNTIF(AN$3:AN487,$F488)=0,$F488,""),""))</f>
        <v/>
      </c>
    </row>
    <row r="489" customFormat="false" ht="12.75" hidden="false" customHeight="false" outlineLevel="0" collapsed="false">
      <c r="V489" s="1" t="n">
        <f aca="false">+V488+1</f>
        <v>467</v>
      </c>
      <c r="W489" s="978" t="str">
        <f aca="false">IFERROR(VLOOKUP($V488,AD:AK,8,FALSE()),"")</f>
        <v/>
      </c>
      <c r="X489" s="978" t="str">
        <f aca="false">IFERROR(VLOOKUP($V489,AE:AL,8,FALSE()),"")</f>
        <v/>
      </c>
      <c r="Y489" s="978" t="str">
        <f aca="false">IFERROR(VLOOKUP($V489,AF:AM,8,FALSE()),"")</f>
        <v/>
      </c>
      <c r="Z489" s="978" t="str">
        <f aca="false">IFERROR(VLOOKUP($V489,AG:AN,8,FALSE()),"")</f>
        <v/>
      </c>
      <c r="AA489" s="978" t="str">
        <f aca="false">IFERROR(VLOOKUP($V489,AH:AO,8,FALSE()),"")</f>
        <v/>
      </c>
      <c r="AB489" s="978" t="str">
        <f aca="false">IFERROR(VLOOKUP($V489,AI:AP,8,FALSE()),"")</f>
        <v/>
      </c>
      <c r="AD489" s="1" t="str">
        <f aca="false">IF(AK489&lt;&gt;"",MAX(AD$3:AD488)+1,"")</f>
        <v/>
      </c>
      <c r="AE489" s="1" t="str">
        <f aca="false">IF(AL489&lt;&gt;"",MAX(AE$3:AE488)+1,"")</f>
        <v/>
      </c>
      <c r="AF489" s="1" t="str">
        <f aca="false">IF(AM489&lt;&gt;"",MAX(AF$3:AF488)+1,"")</f>
        <v/>
      </c>
      <c r="AG489" s="1" t="str">
        <f aca="false">IF(AN489&lt;&gt;"",MAX(AG$3:AG488)+1,"")</f>
        <v/>
      </c>
      <c r="AH489" s="1" t="str">
        <f aca="false">IF(AO489&lt;&gt;"",MAX(AH$3:AH488)+1,"")</f>
        <v/>
      </c>
      <c r="AI489" s="1" t="str">
        <f aca="false">IF(AP489&lt;&gt;"",MAX(AI$3:AI488)+1,"")</f>
        <v/>
      </c>
      <c r="AK489" s="1" t="str">
        <f aca="false">IF(C489="","",IF(COUNTIF($AK$3:AL488,C489)=0,C489,""))</f>
        <v/>
      </c>
      <c r="AL489" s="1" t="str">
        <f aca="false">IF(D489="","",IF($C489='Oneri di Urbanizzazione'!$E$49,IF(COUNTIF($AL$3:AL488,$D489)=0,$D489,""),""))</f>
        <v/>
      </c>
      <c r="AM489" s="1" t="str">
        <f aca="false">IF(E489="","",IF(AND($C489='Oneri di Urbanizzazione'!$E$49,$D489='Oneri di Urbanizzazione'!$E$51),IF(COUNTIF(AM$3:AM488,$E489)=0,$E489,""),""))</f>
        <v/>
      </c>
      <c r="AN489" s="1" t="str">
        <f aca="false">IF(F489="","",IF(AND($C489='Oneri di Urbanizzazione'!$E$49,$D489='Oneri di Urbanizzazione'!$E$51,$E489='Oneri di Urbanizzazione'!$E$53),IF(COUNTIF(AN$3:AN488,$F489)=0,$F489,""),""))</f>
        <v/>
      </c>
    </row>
    <row r="490" customFormat="false" ht="12.75" hidden="false" customHeight="false" outlineLevel="0" collapsed="false">
      <c r="V490" s="1" t="n">
        <f aca="false">+V489+1</f>
        <v>468</v>
      </c>
      <c r="W490" s="978" t="str">
        <f aca="false">IFERROR(VLOOKUP($V489,AD:AK,8,FALSE()),"")</f>
        <v/>
      </c>
      <c r="X490" s="978" t="str">
        <f aca="false">IFERROR(VLOOKUP($V490,AE:AL,8,FALSE()),"")</f>
        <v/>
      </c>
      <c r="Y490" s="978" t="str">
        <f aca="false">IFERROR(VLOOKUP($V490,AF:AM,8,FALSE()),"")</f>
        <v/>
      </c>
      <c r="Z490" s="978" t="str">
        <f aca="false">IFERROR(VLOOKUP($V490,AG:AN,8,FALSE()),"")</f>
        <v/>
      </c>
      <c r="AA490" s="978" t="str">
        <f aca="false">IFERROR(VLOOKUP($V490,AH:AO,8,FALSE()),"")</f>
        <v/>
      </c>
      <c r="AB490" s="978" t="str">
        <f aca="false">IFERROR(VLOOKUP($V490,AI:AP,8,FALSE()),"")</f>
        <v/>
      </c>
      <c r="AD490" s="1" t="str">
        <f aca="false">IF(AK490&lt;&gt;"",MAX(AD$3:AD489)+1,"")</f>
        <v/>
      </c>
      <c r="AE490" s="1" t="str">
        <f aca="false">IF(AL490&lt;&gt;"",MAX(AE$3:AE489)+1,"")</f>
        <v/>
      </c>
      <c r="AF490" s="1" t="str">
        <f aca="false">IF(AM490&lt;&gt;"",MAX(AF$3:AF489)+1,"")</f>
        <v/>
      </c>
      <c r="AG490" s="1" t="str">
        <f aca="false">IF(AN490&lt;&gt;"",MAX(AG$3:AG489)+1,"")</f>
        <v/>
      </c>
      <c r="AH490" s="1" t="str">
        <f aca="false">IF(AO490&lt;&gt;"",MAX(AH$3:AH489)+1,"")</f>
        <v/>
      </c>
      <c r="AI490" s="1" t="str">
        <f aca="false">IF(AP490&lt;&gt;"",MAX(AI$3:AI489)+1,"")</f>
        <v/>
      </c>
      <c r="AK490" s="1" t="str">
        <f aca="false">IF(C490="","",IF(COUNTIF($AK$3:AL489,C490)=0,C490,""))</f>
        <v/>
      </c>
      <c r="AL490" s="1" t="str">
        <f aca="false">IF(D490="","",IF($C490='Oneri di Urbanizzazione'!$E$49,IF(COUNTIF($AL$3:AL489,$D490)=0,$D490,""),""))</f>
        <v/>
      </c>
      <c r="AM490" s="1" t="str">
        <f aca="false">IF(E490="","",IF(AND($C490='Oneri di Urbanizzazione'!$E$49,$D490='Oneri di Urbanizzazione'!$E$51),IF(COUNTIF(AM$3:AM489,$E490)=0,$E490,""),""))</f>
        <v/>
      </c>
      <c r="AN490" s="1" t="str">
        <f aca="false">IF(F490="","",IF(AND($C490='Oneri di Urbanizzazione'!$E$49,$D490='Oneri di Urbanizzazione'!$E$51,$E490='Oneri di Urbanizzazione'!$E$53),IF(COUNTIF(AN$3:AN489,$F490)=0,$F490,""),""))</f>
        <v/>
      </c>
    </row>
    <row r="491" customFormat="false" ht="12.75" hidden="false" customHeight="false" outlineLevel="0" collapsed="false">
      <c r="V491" s="1" t="n">
        <f aca="false">+V490+1</f>
        <v>469</v>
      </c>
      <c r="W491" s="978" t="str">
        <f aca="false">IFERROR(VLOOKUP($V490,AD:AK,8,FALSE()),"")</f>
        <v/>
      </c>
      <c r="X491" s="978" t="str">
        <f aca="false">IFERROR(VLOOKUP($V491,AE:AL,8,FALSE()),"")</f>
        <v/>
      </c>
      <c r="Y491" s="978" t="str">
        <f aca="false">IFERROR(VLOOKUP($V491,AF:AM,8,FALSE()),"")</f>
        <v/>
      </c>
      <c r="Z491" s="978" t="str">
        <f aca="false">IFERROR(VLOOKUP($V491,AG:AN,8,FALSE()),"")</f>
        <v/>
      </c>
      <c r="AA491" s="978" t="str">
        <f aca="false">IFERROR(VLOOKUP($V491,AH:AO,8,FALSE()),"")</f>
        <v/>
      </c>
      <c r="AB491" s="978" t="str">
        <f aca="false">IFERROR(VLOOKUP($V491,AI:AP,8,FALSE()),"")</f>
        <v/>
      </c>
      <c r="AD491" s="1" t="str">
        <f aca="false">IF(AK491&lt;&gt;"",MAX(AD$3:AD490)+1,"")</f>
        <v/>
      </c>
      <c r="AE491" s="1" t="str">
        <f aca="false">IF(AL491&lt;&gt;"",MAX(AE$3:AE490)+1,"")</f>
        <v/>
      </c>
      <c r="AF491" s="1" t="str">
        <f aca="false">IF(AM491&lt;&gt;"",MAX(AF$3:AF490)+1,"")</f>
        <v/>
      </c>
      <c r="AG491" s="1" t="str">
        <f aca="false">IF(AN491&lt;&gt;"",MAX(AG$3:AG490)+1,"")</f>
        <v/>
      </c>
      <c r="AH491" s="1" t="str">
        <f aca="false">IF(AO491&lt;&gt;"",MAX(AH$3:AH490)+1,"")</f>
        <v/>
      </c>
      <c r="AI491" s="1" t="str">
        <f aca="false">IF(AP491&lt;&gt;"",MAX(AI$3:AI490)+1,"")</f>
        <v/>
      </c>
      <c r="AK491" s="1" t="str">
        <f aca="false">IF(C491="","",IF(COUNTIF($AK$3:AL490,C491)=0,C491,""))</f>
        <v/>
      </c>
      <c r="AL491" s="1" t="str">
        <f aca="false">IF(D491="","",IF($C491='Oneri di Urbanizzazione'!$E$49,IF(COUNTIF($AL$3:AL490,$D491)=0,$D491,""),""))</f>
        <v/>
      </c>
      <c r="AM491" s="1" t="str">
        <f aca="false">IF(E491="","",IF(AND($C491='Oneri di Urbanizzazione'!$E$49,$D491='Oneri di Urbanizzazione'!$E$51),IF(COUNTIF(AM$3:AM490,$E491)=0,$E491,""),""))</f>
        <v/>
      </c>
      <c r="AN491" s="1" t="str">
        <f aca="false">IF(F491="","",IF(AND($C491='Oneri di Urbanizzazione'!$E$49,$D491='Oneri di Urbanizzazione'!$E$51,$E491='Oneri di Urbanizzazione'!$E$53),IF(COUNTIF(AN$3:AN490,$F491)=0,$F491,""),""))</f>
        <v/>
      </c>
    </row>
    <row r="492" customFormat="false" ht="12.75" hidden="false" customHeight="false" outlineLevel="0" collapsed="false">
      <c r="V492" s="1" t="n">
        <f aca="false">+V491+1</f>
        <v>470</v>
      </c>
      <c r="W492" s="978" t="str">
        <f aca="false">IFERROR(VLOOKUP($V491,AD:AK,8,FALSE()),"")</f>
        <v/>
      </c>
      <c r="X492" s="978" t="str">
        <f aca="false">IFERROR(VLOOKUP($V492,AE:AL,8,FALSE()),"")</f>
        <v/>
      </c>
      <c r="Y492" s="978" t="str">
        <f aca="false">IFERROR(VLOOKUP($V492,AF:AM,8,FALSE()),"")</f>
        <v/>
      </c>
      <c r="Z492" s="978" t="str">
        <f aca="false">IFERROR(VLOOKUP($V492,AG:AN,8,FALSE()),"")</f>
        <v/>
      </c>
      <c r="AA492" s="978" t="str">
        <f aca="false">IFERROR(VLOOKUP($V492,AH:AO,8,FALSE()),"")</f>
        <v/>
      </c>
      <c r="AB492" s="978" t="str">
        <f aca="false">IFERROR(VLOOKUP($V492,AI:AP,8,FALSE()),"")</f>
        <v/>
      </c>
      <c r="AD492" s="1" t="str">
        <f aca="false">IF(AK492&lt;&gt;"",MAX(AD$3:AD491)+1,"")</f>
        <v/>
      </c>
      <c r="AE492" s="1" t="str">
        <f aca="false">IF(AL492&lt;&gt;"",MAX(AE$3:AE491)+1,"")</f>
        <v/>
      </c>
      <c r="AF492" s="1" t="str">
        <f aca="false">IF(AM492&lt;&gt;"",MAX(AF$3:AF491)+1,"")</f>
        <v/>
      </c>
      <c r="AG492" s="1" t="str">
        <f aca="false">IF(AN492&lt;&gt;"",MAX(AG$3:AG491)+1,"")</f>
        <v/>
      </c>
      <c r="AH492" s="1" t="str">
        <f aca="false">IF(AO492&lt;&gt;"",MAX(AH$3:AH491)+1,"")</f>
        <v/>
      </c>
      <c r="AI492" s="1" t="str">
        <f aca="false">IF(AP492&lt;&gt;"",MAX(AI$3:AI491)+1,"")</f>
        <v/>
      </c>
      <c r="AK492" s="1" t="str">
        <f aca="false">IF(C492="","",IF(COUNTIF($AK$3:AL491,C492)=0,C492,""))</f>
        <v/>
      </c>
      <c r="AL492" s="1" t="str">
        <f aca="false">IF(D492="","",IF($C492='Oneri di Urbanizzazione'!$E$49,IF(COUNTIF($AL$3:AL491,$D492)=0,$D492,""),""))</f>
        <v/>
      </c>
      <c r="AM492" s="1" t="str">
        <f aca="false">IF(E492="","",IF(AND($C492='Oneri di Urbanizzazione'!$E$49,$D492='Oneri di Urbanizzazione'!$E$51),IF(COUNTIF(AM$3:AM491,$E492)=0,$E492,""),""))</f>
        <v/>
      </c>
      <c r="AN492" s="1" t="str">
        <f aca="false">IF(F492="","",IF(AND($C492='Oneri di Urbanizzazione'!$E$49,$D492='Oneri di Urbanizzazione'!$E$51,$E492='Oneri di Urbanizzazione'!$E$53),IF(COUNTIF(AN$3:AN491,$F492)=0,$F492,""),""))</f>
        <v/>
      </c>
    </row>
    <row r="493" customFormat="false" ht="12.75" hidden="false" customHeight="false" outlineLevel="0" collapsed="false">
      <c r="V493" s="1" t="n">
        <f aca="false">+V492+1</f>
        <v>471</v>
      </c>
      <c r="W493" s="978" t="str">
        <f aca="false">IFERROR(VLOOKUP($V492,AD:AK,8,FALSE()),"")</f>
        <v/>
      </c>
      <c r="X493" s="978" t="str">
        <f aca="false">IFERROR(VLOOKUP($V493,AE:AL,8,FALSE()),"")</f>
        <v/>
      </c>
      <c r="Y493" s="978" t="str">
        <f aca="false">IFERROR(VLOOKUP($V493,AF:AM,8,FALSE()),"")</f>
        <v/>
      </c>
      <c r="Z493" s="978" t="str">
        <f aca="false">IFERROR(VLOOKUP($V493,AG:AN,8,FALSE()),"")</f>
        <v/>
      </c>
      <c r="AA493" s="978" t="str">
        <f aca="false">IFERROR(VLOOKUP($V493,AH:AO,8,FALSE()),"")</f>
        <v/>
      </c>
      <c r="AB493" s="978" t="str">
        <f aca="false">IFERROR(VLOOKUP($V493,AI:AP,8,FALSE()),"")</f>
        <v/>
      </c>
      <c r="AD493" s="1" t="str">
        <f aca="false">IF(AK493&lt;&gt;"",MAX(AD$3:AD492)+1,"")</f>
        <v/>
      </c>
      <c r="AE493" s="1" t="str">
        <f aca="false">IF(AL493&lt;&gt;"",MAX(AE$3:AE492)+1,"")</f>
        <v/>
      </c>
      <c r="AF493" s="1" t="str">
        <f aca="false">IF(AM493&lt;&gt;"",MAX(AF$3:AF492)+1,"")</f>
        <v/>
      </c>
      <c r="AG493" s="1" t="str">
        <f aca="false">IF(AN493&lt;&gt;"",MAX(AG$3:AG492)+1,"")</f>
        <v/>
      </c>
      <c r="AH493" s="1" t="str">
        <f aca="false">IF(AO493&lt;&gt;"",MAX(AH$3:AH492)+1,"")</f>
        <v/>
      </c>
      <c r="AI493" s="1" t="str">
        <f aca="false">IF(AP493&lt;&gt;"",MAX(AI$3:AI492)+1,"")</f>
        <v/>
      </c>
      <c r="AK493" s="1" t="str">
        <f aca="false">IF(C493="","",IF(COUNTIF($AK$3:AL492,C493)=0,C493,""))</f>
        <v/>
      </c>
      <c r="AL493" s="1" t="str">
        <f aca="false">IF(D493="","",IF($C493='Oneri di Urbanizzazione'!$E$49,IF(COUNTIF($AL$3:AL492,$D493)=0,$D493,""),""))</f>
        <v/>
      </c>
      <c r="AM493" s="1" t="str">
        <f aca="false">IF(E493="","",IF(AND($C493='Oneri di Urbanizzazione'!$E$49,$D493='Oneri di Urbanizzazione'!$E$51),IF(COUNTIF(AM$3:AM492,$E493)=0,$E493,""),""))</f>
        <v/>
      </c>
      <c r="AN493" s="1" t="str">
        <f aca="false">IF(F493="","",IF(AND($C493='Oneri di Urbanizzazione'!$E$49,$D493='Oneri di Urbanizzazione'!$E$51,$E493='Oneri di Urbanizzazione'!$E$53),IF(COUNTIF(AN$3:AN492,$F493)=0,$F493,""),""))</f>
        <v/>
      </c>
    </row>
    <row r="494" customFormat="false" ht="12.75" hidden="false" customHeight="false" outlineLevel="0" collapsed="false">
      <c r="V494" s="1" t="n">
        <f aca="false">+V493+1</f>
        <v>472</v>
      </c>
      <c r="W494" s="978" t="str">
        <f aca="false">IFERROR(VLOOKUP($V493,AD:AK,8,FALSE()),"")</f>
        <v/>
      </c>
      <c r="X494" s="978" t="str">
        <f aca="false">IFERROR(VLOOKUP($V494,AE:AL,8,FALSE()),"")</f>
        <v/>
      </c>
      <c r="Y494" s="978" t="str">
        <f aca="false">IFERROR(VLOOKUP($V494,AF:AM,8,FALSE()),"")</f>
        <v/>
      </c>
      <c r="Z494" s="978" t="str">
        <f aca="false">IFERROR(VLOOKUP($V494,AG:AN,8,FALSE()),"")</f>
        <v/>
      </c>
      <c r="AA494" s="978" t="str">
        <f aca="false">IFERROR(VLOOKUP($V494,AH:AO,8,FALSE()),"")</f>
        <v/>
      </c>
      <c r="AB494" s="978" t="str">
        <f aca="false">IFERROR(VLOOKUP($V494,AI:AP,8,FALSE()),"")</f>
        <v/>
      </c>
      <c r="AD494" s="1" t="str">
        <f aca="false">IF(AK494&lt;&gt;"",MAX(AD$3:AD493)+1,"")</f>
        <v/>
      </c>
      <c r="AE494" s="1" t="str">
        <f aca="false">IF(AL494&lt;&gt;"",MAX(AE$3:AE493)+1,"")</f>
        <v/>
      </c>
      <c r="AF494" s="1" t="str">
        <f aca="false">IF(AM494&lt;&gt;"",MAX(AF$3:AF493)+1,"")</f>
        <v/>
      </c>
      <c r="AG494" s="1" t="str">
        <f aca="false">IF(AN494&lt;&gt;"",MAX(AG$3:AG493)+1,"")</f>
        <v/>
      </c>
      <c r="AH494" s="1" t="str">
        <f aca="false">IF(AO494&lt;&gt;"",MAX(AH$3:AH493)+1,"")</f>
        <v/>
      </c>
      <c r="AI494" s="1" t="str">
        <f aca="false">IF(AP494&lt;&gt;"",MAX(AI$3:AI493)+1,"")</f>
        <v/>
      </c>
      <c r="AK494" s="1" t="str">
        <f aca="false">IF(C494="","",IF(COUNTIF($AK$3:AL493,C494)=0,C494,""))</f>
        <v/>
      </c>
      <c r="AL494" s="1" t="str">
        <f aca="false">IF(D494="","",IF($C494='Oneri di Urbanizzazione'!$E$49,IF(COUNTIF($AL$3:AL493,$D494)=0,$D494,""),""))</f>
        <v/>
      </c>
      <c r="AM494" s="1" t="str">
        <f aca="false">IF(E494="","",IF(AND($C494='Oneri di Urbanizzazione'!$E$49,$D494='Oneri di Urbanizzazione'!$E$51),IF(COUNTIF(AM$3:AM493,$E494)=0,$E494,""),""))</f>
        <v/>
      </c>
      <c r="AN494" s="1" t="str">
        <f aca="false">IF(F494="","",IF(AND($C494='Oneri di Urbanizzazione'!$E$49,$D494='Oneri di Urbanizzazione'!$E$51,$E494='Oneri di Urbanizzazione'!$E$53),IF(COUNTIF(AN$3:AN493,$F494)=0,$F494,""),""))</f>
        <v/>
      </c>
    </row>
    <row r="495" customFormat="false" ht="12.75" hidden="false" customHeight="false" outlineLevel="0" collapsed="false">
      <c r="V495" s="1" t="n">
        <f aca="false">+V494+1</f>
        <v>473</v>
      </c>
      <c r="W495" s="978" t="str">
        <f aca="false">IFERROR(VLOOKUP($V494,AD:AK,8,FALSE()),"")</f>
        <v/>
      </c>
      <c r="X495" s="978" t="str">
        <f aca="false">IFERROR(VLOOKUP($V495,AE:AL,8,FALSE()),"")</f>
        <v/>
      </c>
      <c r="Y495" s="978" t="str">
        <f aca="false">IFERROR(VLOOKUP($V495,AF:AM,8,FALSE()),"")</f>
        <v/>
      </c>
      <c r="Z495" s="978" t="str">
        <f aca="false">IFERROR(VLOOKUP($V495,AG:AN,8,FALSE()),"")</f>
        <v/>
      </c>
      <c r="AA495" s="978" t="str">
        <f aca="false">IFERROR(VLOOKUP($V495,AH:AO,8,FALSE()),"")</f>
        <v/>
      </c>
      <c r="AB495" s="978" t="str">
        <f aca="false">IFERROR(VLOOKUP($V495,AI:AP,8,FALSE()),"")</f>
        <v/>
      </c>
      <c r="AD495" s="1" t="str">
        <f aca="false">IF(AK495&lt;&gt;"",MAX(AD$3:AD494)+1,"")</f>
        <v/>
      </c>
      <c r="AE495" s="1" t="str">
        <f aca="false">IF(AL495&lt;&gt;"",MAX(AE$3:AE494)+1,"")</f>
        <v/>
      </c>
      <c r="AF495" s="1" t="str">
        <f aca="false">IF(AM495&lt;&gt;"",MAX(AF$3:AF494)+1,"")</f>
        <v/>
      </c>
      <c r="AG495" s="1" t="str">
        <f aca="false">IF(AN495&lt;&gt;"",MAX(AG$3:AG494)+1,"")</f>
        <v/>
      </c>
      <c r="AH495" s="1" t="str">
        <f aca="false">IF(AO495&lt;&gt;"",MAX(AH$3:AH494)+1,"")</f>
        <v/>
      </c>
      <c r="AI495" s="1" t="str">
        <f aca="false">IF(AP495&lt;&gt;"",MAX(AI$3:AI494)+1,"")</f>
        <v/>
      </c>
      <c r="AK495" s="1" t="str">
        <f aca="false">IF(C495="","",IF(COUNTIF($AK$3:AL494,C495)=0,C495,""))</f>
        <v/>
      </c>
      <c r="AL495" s="1" t="str">
        <f aca="false">IF(D495="","",IF($C495='Oneri di Urbanizzazione'!$E$49,IF(COUNTIF($AL$3:AL494,$D495)=0,$D495,""),""))</f>
        <v/>
      </c>
      <c r="AM495" s="1" t="str">
        <f aca="false">IF(E495="","",IF(AND($C495='Oneri di Urbanizzazione'!$E$49,$D495='Oneri di Urbanizzazione'!$E$51),IF(COUNTIF(AM$3:AM494,$E495)=0,$E495,""),""))</f>
        <v/>
      </c>
      <c r="AN495" s="1" t="str">
        <f aca="false">IF(F495="","",IF(AND($C495='Oneri di Urbanizzazione'!$E$49,$D495='Oneri di Urbanizzazione'!$E$51,$E495='Oneri di Urbanizzazione'!$E$53),IF(COUNTIF(AN$3:AN494,$F495)=0,$F495,""),""))</f>
        <v/>
      </c>
    </row>
    <row r="496" customFormat="false" ht="12.75" hidden="false" customHeight="false" outlineLevel="0" collapsed="false">
      <c r="V496" s="1" t="n">
        <f aca="false">+V495+1</f>
        <v>474</v>
      </c>
      <c r="W496" s="978" t="str">
        <f aca="false">IFERROR(VLOOKUP($V495,AD:AK,8,FALSE()),"")</f>
        <v/>
      </c>
      <c r="X496" s="978" t="str">
        <f aca="false">IFERROR(VLOOKUP($V496,AE:AL,8,FALSE()),"")</f>
        <v/>
      </c>
      <c r="Y496" s="978" t="str">
        <f aca="false">IFERROR(VLOOKUP($V496,AF:AM,8,FALSE()),"")</f>
        <v/>
      </c>
      <c r="Z496" s="978" t="str">
        <f aca="false">IFERROR(VLOOKUP($V496,AG:AN,8,FALSE()),"")</f>
        <v/>
      </c>
      <c r="AA496" s="978" t="str">
        <f aca="false">IFERROR(VLOOKUP($V496,AH:AO,8,FALSE()),"")</f>
        <v/>
      </c>
      <c r="AB496" s="978" t="str">
        <f aca="false">IFERROR(VLOOKUP($V496,AI:AP,8,FALSE()),"")</f>
        <v/>
      </c>
      <c r="AD496" s="1" t="str">
        <f aca="false">IF(AK496&lt;&gt;"",MAX(AD$3:AD495)+1,"")</f>
        <v/>
      </c>
      <c r="AE496" s="1" t="str">
        <f aca="false">IF(AL496&lt;&gt;"",MAX(AE$3:AE495)+1,"")</f>
        <v/>
      </c>
      <c r="AF496" s="1" t="str">
        <f aca="false">IF(AM496&lt;&gt;"",MAX(AF$3:AF495)+1,"")</f>
        <v/>
      </c>
      <c r="AG496" s="1" t="str">
        <f aca="false">IF(AN496&lt;&gt;"",MAX(AG$3:AG495)+1,"")</f>
        <v/>
      </c>
      <c r="AH496" s="1" t="str">
        <f aca="false">IF(AO496&lt;&gt;"",MAX(AH$3:AH495)+1,"")</f>
        <v/>
      </c>
      <c r="AI496" s="1" t="str">
        <f aca="false">IF(AP496&lt;&gt;"",MAX(AI$3:AI495)+1,"")</f>
        <v/>
      </c>
      <c r="AK496" s="1" t="str">
        <f aca="false">IF(C496="","",IF(COUNTIF($AK$3:AL495,C496)=0,C496,""))</f>
        <v/>
      </c>
      <c r="AL496" s="1" t="str">
        <f aca="false">IF(D496="","",IF($C496='Oneri di Urbanizzazione'!$E$49,IF(COUNTIF($AL$3:AL495,$D496)=0,$D496,""),""))</f>
        <v/>
      </c>
      <c r="AM496" s="1" t="str">
        <f aca="false">IF(E496="","",IF(AND($C496='Oneri di Urbanizzazione'!$E$49,$D496='Oneri di Urbanizzazione'!$E$51),IF(COUNTIF(AM$3:AM495,$E496)=0,$E496,""),""))</f>
        <v/>
      </c>
      <c r="AN496" s="1" t="str">
        <f aca="false">IF(F496="","",IF(AND($C496='Oneri di Urbanizzazione'!$E$49,$D496='Oneri di Urbanizzazione'!$E$51,$E496='Oneri di Urbanizzazione'!$E$53),IF(COUNTIF(AN$3:AN495,$F496)=0,$F496,""),""))</f>
        <v/>
      </c>
    </row>
    <row r="497" customFormat="false" ht="12.75" hidden="false" customHeight="false" outlineLevel="0" collapsed="false">
      <c r="V497" s="1" t="n">
        <f aca="false">+V496+1</f>
        <v>475</v>
      </c>
      <c r="W497" s="978" t="str">
        <f aca="false">IFERROR(VLOOKUP($V496,AD:AK,8,FALSE()),"")</f>
        <v/>
      </c>
      <c r="X497" s="978" t="str">
        <f aca="false">IFERROR(VLOOKUP($V497,AE:AL,8,FALSE()),"")</f>
        <v/>
      </c>
      <c r="Y497" s="978" t="str">
        <f aca="false">IFERROR(VLOOKUP($V497,AF:AM,8,FALSE()),"")</f>
        <v/>
      </c>
      <c r="Z497" s="978" t="str">
        <f aca="false">IFERROR(VLOOKUP($V497,AG:AN,8,FALSE()),"")</f>
        <v/>
      </c>
      <c r="AA497" s="978" t="str">
        <f aca="false">IFERROR(VLOOKUP($V497,AH:AO,8,FALSE()),"")</f>
        <v/>
      </c>
      <c r="AB497" s="978" t="str">
        <f aca="false">IFERROR(VLOOKUP($V497,AI:AP,8,FALSE()),"")</f>
        <v/>
      </c>
      <c r="AD497" s="1" t="str">
        <f aca="false">IF(AK497&lt;&gt;"",MAX(AD$3:AD496)+1,"")</f>
        <v/>
      </c>
      <c r="AE497" s="1" t="str">
        <f aca="false">IF(AL497&lt;&gt;"",MAX(AE$3:AE496)+1,"")</f>
        <v/>
      </c>
      <c r="AF497" s="1" t="str">
        <f aca="false">IF(AM497&lt;&gt;"",MAX(AF$3:AF496)+1,"")</f>
        <v/>
      </c>
      <c r="AG497" s="1" t="str">
        <f aca="false">IF(AN497&lt;&gt;"",MAX(AG$3:AG496)+1,"")</f>
        <v/>
      </c>
      <c r="AH497" s="1" t="str">
        <f aca="false">IF(AO497&lt;&gt;"",MAX(AH$3:AH496)+1,"")</f>
        <v/>
      </c>
      <c r="AI497" s="1" t="str">
        <f aca="false">IF(AP497&lt;&gt;"",MAX(AI$3:AI496)+1,"")</f>
        <v/>
      </c>
      <c r="AK497" s="1" t="str">
        <f aca="false">IF(C497="","",IF(COUNTIF($AK$3:AL496,C497)=0,C497,""))</f>
        <v/>
      </c>
      <c r="AL497" s="1" t="str">
        <f aca="false">IF(D497="","",IF($C497='Oneri di Urbanizzazione'!$E$49,IF(COUNTIF($AL$3:AL496,$D497)=0,$D497,""),""))</f>
        <v/>
      </c>
      <c r="AM497" s="1" t="str">
        <f aca="false">IF(E497="","",IF(AND($C497='Oneri di Urbanizzazione'!$E$49,$D497='Oneri di Urbanizzazione'!$E$51),IF(COUNTIF(AM$3:AM496,$E497)=0,$E497,""),""))</f>
        <v/>
      </c>
      <c r="AN497" s="1" t="str">
        <f aca="false">IF(F497="","",IF(AND($C497='Oneri di Urbanizzazione'!$E$49,$D497='Oneri di Urbanizzazione'!$E$51,$E497='Oneri di Urbanizzazione'!$E$53),IF(COUNTIF(AN$3:AN496,$F497)=0,$F497,""),""))</f>
        <v/>
      </c>
    </row>
    <row r="498" customFormat="false" ht="12.75" hidden="false" customHeight="false" outlineLevel="0" collapsed="false">
      <c r="V498" s="1" t="n">
        <f aca="false">+V497+1</f>
        <v>476</v>
      </c>
      <c r="W498" s="978" t="str">
        <f aca="false">IFERROR(VLOOKUP($V497,AD:AK,8,FALSE()),"")</f>
        <v/>
      </c>
      <c r="X498" s="978" t="str">
        <f aca="false">IFERROR(VLOOKUP($V498,AE:AL,8,FALSE()),"")</f>
        <v/>
      </c>
      <c r="Y498" s="978" t="str">
        <f aca="false">IFERROR(VLOOKUP($V498,AF:AM,8,FALSE()),"")</f>
        <v/>
      </c>
      <c r="Z498" s="978" t="str">
        <f aca="false">IFERROR(VLOOKUP($V498,AG:AN,8,FALSE()),"")</f>
        <v/>
      </c>
      <c r="AA498" s="978" t="str">
        <f aca="false">IFERROR(VLOOKUP($V498,AH:AO,8,FALSE()),"")</f>
        <v/>
      </c>
      <c r="AB498" s="978" t="str">
        <f aca="false">IFERROR(VLOOKUP($V498,AI:AP,8,FALSE()),"")</f>
        <v/>
      </c>
      <c r="AD498" s="1" t="str">
        <f aca="false">IF(AK498&lt;&gt;"",MAX(AD$3:AD497)+1,"")</f>
        <v/>
      </c>
      <c r="AE498" s="1" t="str">
        <f aca="false">IF(AL498&lt;&gt;"",MAX(AE$3:AE497)+1,"")</f>
        <v/>
      </c>
      <c r="AF498" s="1" t="str">
        <f aca="false">IF(AM498&lt;&gt;"",MAX(AF$3:AF497)+1,"")</f>
        <v/>
      </c>
      <c r="AG498" s="1" t="str">
        <f aca="false">IF(AN498&lt;&gt;"",MAX(AG$3:AG497)+1,"")</f>
        <v/>
      </c>
      <c r="AH498" s="1" t="str">
        <f aca="false">IF(AO498&lt;&gt;"",MAX(AH$3:AH497)+1,"")</f>
        <v/>
      </c>
      <c r="AI498" s="1" t="str">
        <f aca="false">IF(AP498&lt;&gt;"",MAX(AI$3:AI497)+1,"")</f>
        <v/>
      </c>
      <c r="AK498" s="1" t="str">
        <f aca="false">IF(C498="","",IF(COUNTIF($AK$3:AL497,C498)=0,C498,""))</f>
        <v/>
      </c>
      <c r="AL498" s="1" t="str">
        <f aca="false">IF(D498="","",IF($C498='Oneri di Urbanizzazione'!$E$49,IF(COUNTIF($AL$3:AL497,$D498)=0,$D498,""),""))</f>
        <v/>
      </c>
      <c r="AM498" s="1" t="str">
        <f aca="false">IF(E498="","",IF(AND($C498='Oneri di Urbanizzazione'!$E$49,$D498='Oneri di Urbanizzazione'!$E$51),IF(COUNTIF(AM$3:AM497,$E498)=0,$E498,""),""))</f>
        <v/>
      </c>
      <c r="AN498" s="1" t="str">
        <f aca="false">IF(F498="","",IF(AND($C498='Oneri di Urbanizzazione'!$E$49,$D498='Oneri di Urbanizzazione'!$E$51,$E498='Oneri di Urbanizzazione'!$E$53),IF(COUNTIF(AN$3:AN497,$F498)=0,$F498,""),""))</f>
        <v/>
      </c>
    </row>
    <row r="499" customFormat="false" ht="12.75" hidden="false" customHeight="false" outlineLevel="0" collapsed="false">
      <c r="V499" s="1" t="n">
        <f aca="false">+V498+1</f>
        <v>477</v>
      </c>
      <c r="W499" s="978" t="str">
        <f aca="false">IFERROR(VLOOKUP($V498,AD:AK,8,FALSE()),"")</f>
        <v/>
      </c>
      <c r="X499" s="978" t="str">
        <f aca="false">IFERROR(VLOOKUP($V499,AE:AL,8,FALSE()),"")</f>
        <v/>
      </c>
      <c r="Y499" s="978" t="str">
        <f aca="false">IFERROR(VLOOKUP($V499,AF:AM,8,FALSE()),"")</f>
        <v/>
      </c>
      <c r="Z499" s="978" t="str">
        <f aca="false">IFERROR(VLOOKUP($V499,AG:AN,8,FALSE()),"")</f>
        <v/>
      </c>
      <c r="AA499" s="978" t="str">
        <f aca="false">IFERROR(VLOOKUP($V499,AH:AO,8,FALSE()),"")</f>
        <v/>
      </c>
      <c r="AB499" s="978" t="str">
        <f aca="false">IFERROR(VLOOKUP($V499,AI:AP,8,FALSE()),"")</f>
        <v/>
      </c>
      <c r="AD499" s="1" t="str">
        <f aca="false">IF(AK499&lt;&gt;"",MAX(AD$3:AD498)+1,"")</f>
        <v/>
      </c>
      <c r="AE499" s="1" t="str">
        <f aca="false">IF(AL499&lt;&gt;"",MAX(AE$3:AE498)+1,"")</f>
        <v/>
      </c>
      <c r="AF499" s="1" t="str">
        <f aca="false">IF(AM499&lt;&gt;"",MAX(AF$3:AF498)+1,"")</f>
        <v/>
      </c>
      <c r="AG499" s="1" t="str">
        <f aca="false">IF(AN499&lt;&gt;"",MAX(AG$3:AG498)+1,"")</f>
        <v/>
      </c>
      <c r="AH499" s="1" t="str">
        <f aca="false">IF(AO499&lt;&gt;"",MAX(AH$3:AH498)+1,"")</f>
        <v/>
      </c>
      <c r="AI499" s="1" t="str">
        <f aca="false">IF(AP499&lt;&gt;"",MAX(AI$3:AI498)+1,"")</f>
        <v/>
      </c>
      <c r="AK499" s="1" t="str">
        <f aca="false">IF(C499="","",IF(COUNTIF($AK$3:AL498,C499)=0,C499,""))</f>
        <v/>
      </c>
      <c r="AL499" s="1" t="str">
        <f aca="false">IF(D499="","",IF($C499='Oneri di Urbanizzazione'!$E$49,IF(COUNTIF($AL$3:AL498,$D499)=0,$D499,""),""))</f>
        <v/>
      </c>
      <c r="AM499" s="1" t="str">
        <f aca="false">IF(E499="","",IF(AND($C499='Oneri di Urbanizzazione'!$E$49,$D499='Oneri di Urbanizzazione'!$E$51),IF(COUNTIF(AM$3:AM498,$E499)=0,$E499,""),""))</f>
        <v/>
      </c>
      <c r="AN499" s="1" t="str">
        <f aca="false">IF(F499="","",IF(AND($C499='Oneri di Urbanizzazione'!$E$49,$D499='Oneri di Urbanizzazione'!$E$51,$E499='Oneri di Urbanizzazione'!$E$53),IF(COUNTIF(AN$3:AN498,$F499)=0,$F499,""),""))</f>
        <v/>
      </c>
    </row>
    <row r="500" customFormat="false" ht="12.75" hidden="false" customHeight="false" outlineLevel="0" collapsed="false">
      <c r="V500" s="1" t="n">
        <f aca="false">+V499+1</f>
        <v>478</v>
      </c>
      <c r="W500" s="978" t="str">
        <f aca="false">IFERROR(VLOOKUP($V499,AD:AK,8,FALSE()),"")</f>
        <v/>
      </c>
      <c r="X500" s="978" t="str">
        <f aca="false">IFERROR(VLOOKUP($V500,AE:AL,8,FALSE()),"")</f>
        <v/>
      </c>
      <c r="Y500" s="978" t="str">
        <f aca="false">IFERROR(VLOOKUP($V500,AF:AM,8,FALSE()),"")</f>
        <v/>
      </c>
      <c r="Z500" s="978" t="str">
        <f aca="false">IFERROR(VLOOKUP($V500,AG:AN,8,FALSE()),"")</f>
        <v/>
      </c>
      <c r="AA500" s="978" t="str">
        <f aca="false">IFERROR(VLOOKUP($V500,AH:AO,8,FALSE()),"")</f>
        <v/>
      </c>
      <c r="AB500" s="978" t="str">
        <f aca="false">IFERROR(VLOOKUP($V500,AI:AP,8,FALSE()),"")</f>
        <v/>
      </c>
      <c r="AD500" s="1" t="str">
        <f aca="false">IF(AK500&lt;&gt;"",MAX(AD$3:AD499)+1,"")</f>
        <v/>
      </c>
      <c r="AE500" s="1" t="str">
        <f aca="false">IF(AL500&lt;&gt;"",MAX(AE$3:AE499)+1,"")</f>
        <v/>
      </c>
      <c r="AF500" s="1" t="str">
        <f aca="false">IF(AM500&lt;&gt;"",MAX(AF$3:AF499)+1,"")</f>
        <v/>
      </c>
      <c r="AG500" s="1" t="str">
        <f aca="false">IF(AN500&lt;&gt;"",MAX(AG$3:AG499)+1,"")</f>
        <v/>
      </c>
      <c r="AH500" s="1" t="str">
        <f aca="false">IF(AO500&lt;&gt;"",MAX(AH$3:AH499)+1,"")</f>
        <v/>
      </c>
      <c r="AI500" s="1" t="str">
        <f aca="false">IF(AP500&lt;&gt;"",MAX(AI$3:AI499)+1,"")</f>
        <v/>
      </c>
      <c r="AK500" s="1" t="str">
        <f aca="false">IF(C500="","",IF(COUNTIF($AK$3:AL499,C500)=0,C500,""))</f>
        <v/>
      </c>
      <c r="AL500" s="1" t="str">
        <f aca="false">IF(D500="","",IF($C500='Oneri di Urbanizzazione'!$E$49,IF(COUNTIF($AL$3:AL499,$D500)=0,$D500,""),""))</f>
        <v/>
      </c>
      <c r="AM500" s="1" t="str">
        <f aca="false">IF(E500="","",IF(AND($C500='Oneri di Urbanizzazione'!$E$49,$D500='Oneri di Urbanizzazione'!$E$51),IF(COUNTIF(AM$3:AM499,$E500)=0,$E500,""),""))</f>
        <v/>
      </c>
      <c r="AN500" s="1" t="str">
        <f aca="false">IF(F500="","",IF(AND($C500='Oneri di Urbanizzazione'!$E$49,$D500='Oneri di Urbanizzazione'!$E$51,$E500='Oneri di Urbanizzazione'!$E$53),IF(COUNTIF(AN$3:AN499,$F500)=0,$F500,""),""))</f>
        <v/>
      </c>
    </row>
    <row r="501" customFormat="false" ht="12.75" hidden="false" customHeight="false" outlineLevel="0" collapsed="false">
      <c r="V501" s="1" t="n">
        <f aca="false">+V500+1</f>
        <v>479</v>
      </c>
      <c r="W501" s="978" t="str">
        <f aca="false">IFERROR(VLOOKUP($V500,AD:AK,8,FALSE()),"")</f>
        <v/>
      </c>
      <c r="X501" s="978" t="str">
        <f aca="false">IFERROR(VLOOKUP($V501,AE:AL,8,FALSE()),"")</f>
        <v/>
      </c>
      <c r="Y501" s="978" t="str">
        <f aca="false">IFERROR(VLOOKUP($V501,AF:AM,8,FALSE()),"")</f>
        <v/>
      </c>
      <c r="Z501" s="978" t="str">
        <f aca="false">IFERROR(VLOOKUP($V501,AG:AN,8,FALSE()),"")</f>
        <v/>
      </c>
      <c r="AA501" s="978" t="str">
        <f aca="false">IFERROR(VLOOKUP($V501,AH:AO,8,FALSE()),"")</f>
        <v/>
      </c>
      <c r="AB501" s="978" t="str">
        <f aca="false">IFERROR(VLOOKUP($V501,AI:AP,8,FALSE()),"")</f>
        <v/>
      </c>
      <c r="AD501" s="1" t="str">
        <f aca="false">IF(AK501&lt;&gt;"",MAX(AD$3:AD500)+1,"")</f>
        <v/>
      </c>
      <c r="AE501" s="1" t="str">
        <f aca="false">IF(AL501&lt;&gt;"",MAX(AE$3:AE500)+1,"")</f>
        <v/>
      </c>
      <c r="AF501" s="1" t="str">
        <f aca="false">IF(AM501&lt;&gt;"",MAX(AF$3:AF500)+1,"")</f>
        <v/>
      </c>
      <c r="AG501" s="1" t="str">
        <f aca="false">IF(AN501&lt;&gt;"",MAX(AG$3:AG500)+1,"")</f>
        <v/>
      </c>
      <c r="AH501" s="1" t="str">
        <f aca="false">IF(AO501&lt;&gt;"",MAX(AH$3:AH500)+1,"")</f>
        <v/>
      </c>
      <c r="AI501" s="1" t="str">
        <f aca="false">IF(AP501&lt;&gt;"",MAX(AI$3:AI500)+1,"")</f>
        <v/>
      </c>
      <c r="AK501" s="1" t="str">
        <f aca="false">IF(C501="","",IF(COUNTIF($AK$3:AL500,C501)=0,C501,""))</f>
        <v/>
      </c>
      <c r="AL501" s="1" t="str">
        <f aca="false">IF(D501="","",IF($C501='Oneri di Urbanizzazione'!$E$49,IF(COUNTIF($AL$3:AL500,$D501)=0,$D501,""),""))</f>
        <v/>
      </c>
      <c r="AM501" s="1" t="str">
        <f aca="false">IF(E501="","",IF(AND($C501='Oneri di Urbanizzazione'!$E$49,$D501='Oneri di Urbanizzazione'!$E$51),IF(COUNTIF(AM$3:AM500,$E501)=0,$E501,""),""))</f>
        <v/>
      </c>
      <c r="AN501" s="1" t="str">
        <f aca="false">IF(F501="","",IF(AND($C501='Oneri di Urbanizzazione'!$E$49,$D501='Oneri di Urbanizzazione'!$E$51,$E501='Oneri di Urbanizzazione'!$E$53),IF(COUNTIF(AN$3:AN500,$F501)=0,$F501,""),""))</f>
        <v/>
      </c>
    </row>
    <row r="502" customFormat="false" ht="12.75" hidden="false" customHeight="false" outlineLevel="0" collapsed="false">
      <c r="V502" s="1" t="n">
        <f aca="false">+V501+1</f>
        <v>480</v>
      </c>
      <c r="W502" s="978" t="str">
        <f aca="false">IFERROR(VLOOKUP($V501,AD:AK,8,FALSE()),"")</f>
        <v/>
      </c>
      <c r="X502" s="978" t="str">
        <f aca="false">IFERROR(VLOOKUP($V502,AE:AL,8,FALSE()),"")</f>
        <v/>
      </c>
      <c r="Y502" s="978" t="str">
        <f aca="false">IFERROR(VLOOKUP($V502,AF:AM,8,FALSE()),"")</f>
        <v/>
      </c>
      <c r="Z502" s="978" t="str">
        <f aca="false">IFERROR(VLOOKUP($V502,AG:AN,8,FALSE()),"")</f>
        <v/>
      </c>
      <c r="AA502" s="978" t="str">
        <f aca="false">IFERROR(VLOOKUP($V502,AH:AO,8,FALSE()),"")</f>
        <v/>
      </c>
      <c r="AB502" s="978" t="str">
        <f aca="false">IFERROR(VLOOKUP($V502,AI:AP,8,FALSE()),"")</f>
        <v/>
      </c>
      <c r="AD502" s="1" t="str">
        <f aca="false">IF(AK502&lt;&gt;"",MAX(AD$3:AD501)+1,"")</f>
        <v/>
      </c>
      <c r="AE502" s="1" t="str">
        <f aca="false">IF(AL502&lt;&gt;"",MAX(AE$3:AE501)+1,"")</f>
        <v/>
      </c>
      <c r="AF502" s="1" t="str">
        <f aca="false">IF(AM502&lt;&gt;"",MAX(AF$3:AF501)+1,"")</f>
        <v/>
      </c>
      <c r="AG502" s="1" t="str">
        <f aca="false">IF(AN502&lt;&gt;"",MAX(AG$3:AG501)+1,"")</f>
        <v/>
      </c>
      <c r="AH502" s="1" t="str">
        <f aca="false">IF(AO502&lt;&gt;"",MAX(AH$3:AH501)+1,"")</f>
        <v/>
      </c>
      <c r="AI502" s="1" t="str">
        <f aca="false">IF(AP502&lt;&gt;"",MAX(AI$3:AI501)+1,"")</f>
        <v/>
      </c>
      <c r="AK502" s="1" t="str">
        <f aca="false">IF(C502="","",IF(COUNTIF($AK$3:AL501,C502)=0,C502,""))</f>
        <v/>
      </c>
      <c r="AL502" s="1" t="str">
        <f aca="false">IF(D502="","",IF($C502='Oneri di Urbanizzazione'!$E$49,IF(COUNTIF($AL$3:AL501,$D502)=0,$D502,""),""))</f>
        <v/>
      </c>
      <c r="AM502" s="1" t="str">
        <f aca="false">IF(E502="","",IF(AND($C502='Oneri di Urbanizzazione'!$E$49,$D502='Oneri di Urbanizzazione'!$E$51),IF(COUNTIF(AM$3:AM501,$E502)=0,$E502,""),""))</f>
        <v/>
      </c>
      <c r="AN502" s="1" t="str">
        <f aca="false">IF(F502="","",IF(AND($C502='Oneri di Urbanizzazione'!$E$49,$D502='Oneri di Urbanizzazione'!$E$51,$E502='Oneri di Urbanizzazione'!$E$53),IF(COUNTIF(AN$3:AN501,$F502)=0,$F502,""),""))</f>
        <v/>
      </c>
    </row>
    <row r="503" customFormat="false" ht="12.75" hidden="false" customHeight="false" outlineLevel="0" collapsed="false">
      <c r="V503" s="1" t="n">
        <f aca="false">+V502+1</f>
        <v>481</v>
      </c>
      <c r="W503" s="978" t="str">
        <f aca="false">IFERROR(VLOOKUP($V502,AD:AK,8,FALSE()),"")</f>
        <v/>
      </c>
      <c r="X503" s="978" t="str">
        <f aca="false">IFERROR(VLOOKUP($V503,AE:AL,8,FALSE()),"")</f>
        <v/>
      </c>
      <c r="Y503" s="978" t="str">
        <f aca="false">IFERROR(VLOOKUP($V503,AF:AM,8,FALSE()),"")</f>
        <v/>
      </c>
      <c r="Z503" s="978" t="str">
        <f aca="false">IFERROR(VLOOKUP($V503,AG:AN,8,FALSE()),"")</f>
        <v/>
      </c>
      <c r="AA503" s="978" t="str">
        <f aca="false">IFERROR(VLOOKUP($V503,AH:AO,8,FALSE()),"")</f>
        <v/>
      </c>
      <c r="AB503" s="978" t="str">
        <f aca="false">IFERROR(VLOOKUP($V503,AI:AP,8,FALSE()),"")</f>
        <v/>
      </c>
      <c r="AD503" s="1" t="str">
        <f aca="false">IF(AK503&lt;&gt;"",MAX(AD$3:AD502)+1,"")</f>
        <v/>
      </c>
      <c r="AE503" s="1" t="str">
        <f aca="false">IF(AL503&lt;&gt;"",MAX(AE$3:AE502)+1,"")</f>
        <v/>
      </c>
      <c r="AF503" s="1" t="str">
        <f aca="false">IF(AM503&lt;&gt;"",MAX(AF$3:AF502)+1,"")</f>
        <v/>
      </c>
      <c r="AG503" s="1" t="str">
        <f aca="false">IF(AN503&lt;&gt;"",MAX(AG$3:AG502)+1,"")</f>
        <v/>
      </c>
      <c r="AH503" s="1" t="str">
        <f aca="false">IF(AO503&lt;&gt;"",MAX(AH$3:AH502)+1,"")</f>
        <v/>
      </c>
      <c r="AI503" s="1" t="str">
        <f aca="false">IF(AP503&lt;&gt;"",MAX(AI$3:AI502)+1,"")</f>
        <v/>
      </c>
      <c r="AK503" s="1" t="str">
        <f aca="false">IF(C503="","",IF(COUNTIF($AK$3:AL502,C503)=0,C503,""))</f>
        <v/>
      </c>
      <c r="AL503" s="1" t="str">
        <f aca="false">IF(D503="","",IF($C503='Oneri di Urbanizzazione'!$E$49,IF(COUNTIF($AL$3:AL502,$D503)=0,$D503,""),""))</f>
        <v/>
      </c>
      <c r="AM503" s="1" t="str">
        <f aca="false">IF(E503="","",IF(AND($C503='Oneri di Urbanizzazione'!$E$49,$D503='Oneri di Urbanizzazione'!$E$51),IF(COUNTIF(AM$3:AM502,$E503)=0,$E503,""),""))</f>
        <v/>
      </c>
      <c r="AN503" s="1" t="str">
        <f aca="false">IF(F503="","",IF(AND($C503='Oneri di Urbanizzazione'!$E$49,$D503='Oneri di Urbanizzazione'!$E$51,$E503='Oneri di Urbanizzazione'!$E$53),IF(COUNTIF(AN$3:AN502,$F503)=0,$F503,""),""))</f>
        <v/>
      </c>
    </row>
    <row r="504" customFormat="false" ht="12.75" hidden="false" customHeight="false" outlineLevel="0" collapsed="false">
      <c r="V504" s="1" t="n">
        <f aca="false">+V503+1</f>
        <v>482</v>
      </c>
      <c r="W504" s="978" t="str">
        <f aca="false">IFERROR(VLOOKUP($V503,AD:AK,8,FALSE()),"")</f>
        <v/>
      </c>
      <c r="X504" s="978" t="str">
        <f aca="false">IFERROR(VLOOKUP($V504,AE:AL,8,FALSE()),"")</f>
        <v/>
      </c>
      <c r="Y504" s="978" t="str">
        <f aca="false">IFERROR(VLOOKUP($V504,AF:AM,8,FALSE()),"")</f>
        <v/>
      </c>
      <c r="Z504" s="978" t="str">
        <f aca="false">IFERROR(VLOOKUP($V504,AG:AN,8,FALSE()),"")</f>
        <v/>
      </c>
      <c r="AA504" s="978" t="str">
        <f aca="false">IFERROR(VLOOKUP($V504,AH:AO,8,FALSE()),"")</f>
        <v/>
      </c>
      <c r="AB504" s="978" t="str">
        <f aca="false">IFERROR(VLOOKUP($V504,AI:AP,8,FALSE()),"")</f>
        <v/>
      </c>
      <c r="AD504" s="1" t="str">
        <f aca="false">IF(AK504&lt;&gt;"",MAX(AD$3:AD503)+1,"")</f>
        <v/>
      </c>
      <c r="AE504" s="1" t="str">
        <f aca="false">IF(AL504&lt;&gt;"",MAX(AE$3:AE503)+1,"")</f>
        <v/>
      </c>
      <c r="AF504" s="1" t="str">
        <f aca="false">IF(AM504&lt;&gt;"",MAX(AF$3:AF503)+1,"")</f>
        <v/>
      </c>
      <c r="AG504" s="1" t="str">
        <f aca="false">IF(AN504&lt;&gt;"",MAX(AG$3:AG503)+1,"")</f>
        <v/>
      </c>
      <c r="AH504" s="1" t="str">
        <f aca="false">IF(AO504&lt;&gt;"",MAX(AH$3:AH503)+1,"")</f>
        <v/>
      </c>
      <c r="AI504" s="1" t="str">
        <f aca="false">IF(AP504&lt;&gt;"",MAX(AI$3:AI503)+1,"")</f>
        <v/>
      </c>
      <c r="AK504" s="1" t="str">
        <f aca="false">IF(C504="","",IF(COUNTIF($AK$3:AL503,C504)=0,C504,""))</f>
        <v/>
      </c>
      <c r="AL504" s="1" t="str">
        <f aca="false">IF(D504="","",IF($C504='Oneri di Urbanizzazione'!$E$49,IF(COUNTIF($AL$3:AL503,$D504)=0,$D504,""),""))</f>
        <v/>
      </c>
      <c r="AM504" s="1" t="str">
        <f aca="false">IF(E504="","",IF(AND($C504='Oneri di Urbanizzazione'!$E$49,$D504='Oneri di Urbanizzazione'!$E$51),IF(COUNTIF(AM$3:AM503,$E504)=0,$E504,""),""))</f>
        <v/>
      </c>
      <c r="AN504" s="1" t="str">
        <f aca="false">IF(F504="","",IF(AND($C504='Oneri di Urbanizzazione'!$E$49,$D504='Oneri di Urbanizzazione'!$E$51,$E504='Oneri di Urbanizzazione'!$E$53),IF(COUNTIF(AN$3:AN503,$F504)=0,$F504,""),""))</f>
        <v/>
      </c>
    </row>
    <row r="505" customFormat="false" ht="12.75" hidden="false" customHeight="false" outlineLevel="0" collapsed="false">
      <c r="V505" s="1" t="n">
        <f aca="false">+V504+1</f>
        <v>483</v>
      </c>
      <c r="W505" s="978" t="str">
        <f aca="false">IFERROR(VLOOKUP($V504,AD:AK,8,FALSE()),"")</f>
        <v/>
      </c>
      <c r="X505" s="978" t="str">
        <f aca="false">IFERROR(VLOOKUP($V505,AE:AL,8,FALSE()),"")</f>
        <v/>
      </c>
      <c r="Y505" s="978" t="str">
        <f aca="false">IFERROR(VLOOKUP($V505,AF:AM,8,FALSE()),"")</f>
        <v/>
      </c>
      <c r="Z505" s="978" t="str">
        <f aca="false">IFERROR(VLOOKUP($V505,AG:AN,8,FALSE()),"")</f>
        <v/>
      </c>
      <c r="AA505" s="978" t="str">
        <f aca="false">IFERROR(VLOOKUP($V505,AH:AO,8,FALSE()),"")</f>
        <v/>
      </c>
      <c r="AB505" s="978" t="str">
        <f aca="false">IFERROR(VLOOKUP($V505,AI:AP,8,FALSE()),"")</f>
        <v/>
      </c>
      <c r="AD505" s="1" t="str">
        <f aca="false">IF(AK505&lt;&gt;"",MAX(AD$3:AD504)+1,"")</f>
        <v/>
      </c>
      <c r="AE505" s="1" t="str">
        <f aca="false">IF(AL505&lt;&gt;"",MAX(AE$3:AE504)+1,"")</f>
        <v/>
      </c>
      <c r="AF505" s="1" t="str">
        <f aca="false">IF(AM505&lt;&gt;"",MAX(AF$3:AF504)+1,"")</f>
        <v/>
      </c>
      <c r="AG505" s="1" t="str">
        <f aca="false">IF(AN505&lt;&gt;"",MAX(AG$3:AG504)+1,"")</f>
        <v/>
      </c>
      <c r="AH505" s="1" t="str">
        <f aca="false">IF(AO505&lt;&gt;"",MAX(AH$3:AH504)+1,"")</f>
        <v/>
      </c>
      <c r="AI505" s="1" t="str">
        <f aca="false">IF(AP505&lt;&gt;"",MAX(AI$3:AI504)+1,"")</f>
        <v/>
      </c>
      <c r="AK505" s="1" t="str">
        <f aca="false">IF(C505="","",IF(COUNTIF($AK$3:AL504,C505)=0,C505,""))</f>
        <v/>
      </c>
      <c r="AL505" s="1" t="str">
        <f aca="false">IF(D505="","",IF($C505='Oneri di Urbanizzazione'!$E$49,IF(COUNTIF($AL$3:AL504,$D505)=0,$D505,""),""))</f>
        <v/>
      </c>
      <c r="AM505" s="1" t="str">
        <f aca="false">IF(E505="","",IF(AND($C505='Oneri di Urbanizzazione'!$E$49,$D505='Oneri di Urbanizzazione'!$E$51),IF(COUNTIF(AM$3:AM504,$E505)=0,$E505,""),""))</f>
        <v/>
      </c>
      <c r="AN505" s="1" t="str">
        <f aca="false">IF(F505="","",IF(AND($C505='Oneri di Urbanizzazione'!$E$49,$D505='Oneri di Urbanizzazione'!$E$51,$E505='Oneri di Urbanizzazione'!$E$53),IF(COUNTIF(AN$3:AN504,$F505)=0,$F505,""),""))</f>
        <v/>
      </c>
    </row>
    <row r="506" customFormat="false" ht="12.75" hidden="false" customHeight="false" outlineLevel="0" collapsed="false">
      <c r="V506" s="1" t="n">
        <f aca="false">+V505+1</f>
        <v>484</v>
      </c>
      <c r="W506" s="978" t="str">
        <f aca="false">IFERROR(VLOOKUP($V505,AD:AK,8,FALSE()),"")</f>
        <v/>
      </c>
      <c r="X506" s="978" t="str">
        <f aca="false">IFERROR(VLOOKUP($V506,AE:AL,8,FALSE()),"")</f>
        <v/>
      </c>
      <c r="Y506" s="978" t="str">
        <f aca="false">IFERROR(VLOOKUP($V506,AF:AM,8,FALSE()),"")</f>
        <v/>
      </c>
      <c r="Z506" s="978" t="str">
        <f aca="false">IFERROR(VLOOKUP($V506,AG:AN,8,FALSE()),"")</f>
        <v/>
      </c>
      <c r="AA506" s="978" t="str">
        <f aca="false">IFERROR(VLOOKUP($V506,AH:AO,8,FALSE()),"")</f>
        <v/>
      </c>
      <c r="AB506" s="978" t="str">
        <f aca="false">IFERROR(VLOOKUP($V506,AI:AP,8,FALSE()),"")</f>
        <v/>
      </c>
      <c r="AD506" s="1" t="str">
        <f aca="false">IF(AK506&lt;&gt;"",MAX(AD$3:AD505)+1,"")</f>
        <v/>
      </c>
      <c r="AE506" s="1" t="str">
        <f aca="false">IF(AL506&lt;&gt;"",MAX(AE$3:AE505)+1,"")</f>
        <v/>
      </c>
      <c r="AF506" s="1" t="str">
        <f aca="false">IF(AM506&lt;&gt;"",MAX(AF$3:AF505)+1,"")</f>
        <v/>
      </c>
      <c r="AG506" s="1" t="str">
        <f aca="false">IF(AN506&lt;&gt;"",MAX(AG$3:AG505)+1,"")</f>
        <v/>
      </c>
      <c r="AH506" s="1" t="str">
        <f aca="false">IF(AO506&lt;&gt;"",MAX(AH$3:AH505)+1,"")</f>
        <v/>
      </c>
      <c r="AI506" s="1" t="str">
        <f aca="false">IF(AP506&lt;&gt;"",MAX(AI$3:AI505)+1,"")</f>
        <v/>
      </c>
      <c r="AK506" s="1" t="str">
        <f aca="false">IF(C506="","",IF(COUNTIF($AK$3:AL505,C506)=0,C506,""))</f>
        <v/>
      </c>
      <c r="AL506" s="1" t="str">
        <f aca="false">IF(D506="","",IF($C506='Oneri di Urbanizzazione'!$E$49,IF(COUNTIF($AL$3:AL505,$D506)=0,$D506,""),""))</f>
        <v/>
      </c>
      <c r="AM506" s="1" t="str">
        <f aca="false">IF(E506="","",IF(AND($C506='Oneri di Urbanizzazione'!$E$49,$D506='Oneri di Urbanizzazione'!$E$51),IF(COUNTIF(AM$3:AM505,$E506)=0,$E506,""),""))</f>
        <v/>
      </c>
      <c r="AN506" s="1" t="str">
        <f aca="false">IF(F506="","",IF(AND($C506='Oneri di Urbanizzazione'!$E$49,$D506='Oneri di Urbanizzazione'!$E$51,$E506='Oneri di Urbanizzazione'!$E$53),IF(COUNTIF(AN$3:AN505,$F506)=0,$F506,""),""))</f>
        <v/>
      </c>
    </row>
    <row r="507" customFormat="false" ht="12.75" hidden="false" customHeight="false" outlineLevel="0" collapsed="false">
      <c r="V507" s="1" t="n">
        <f aca="false">+V506+1</f>
        <v>485</v>
      </c>
      <c r="W507" s="978" t="str">
        <f aca="false">IFERROR(VLOOKUP($V506,AD:AK,8,FALSE()),"")</f>
        <v/>
      </c>
      <c r="X507" s="978" t="str">
        <f aca="false">IFERROR(VLOOKUP($V507,AE:AL,8,FALSE()),"")</f>
        <v/>
      </c>
      <c r="Y507" s="978" t="str">
        <f aca="false">IFERROR(VLOOKUP($V507,AF:AM,8,FALSE()),"")</f>
        <v/>
      </c>
      <c r="Z507" s="978" t="str">
        <f aca="false">IFERROR(VLOOKUP($V507,AG:AN,8,FALSE()),"")</f>
        <v/>
      </c>
      <c r="AA507" s="978" t="str">
        <f aca="false">IFERROR(VLOOKUP($V507,AH:AO,8,FALSE()),"")</f>
        <v/>
      </c>
      <c r="AB507" s="978" t="str">
        <f aca="false">IFERROR(VLOOKUP($V507,AI:AP,8,FALSE()),"")</f>
        <v/>
      </c>
      <c r="AD507" s="1" t="str">
        <f aca="false">IF(AK507&lt;&gt;"",MAX(AD$3:AD506)+1,"")</f>
        <v/>
      </c>
      <c r="AE507" s="1" t="str">
        <f aca="false">IF(AL507&lt;&gt;"",MAX(AE$3:AE506)+1,"")</f>
        <v/>
      </c>
      <c r="AF507" s="1" t="str">
        <f aca="false">IF(AM507&lt;&gt;"",MAX(AF$3:AF506)+1,"")</f>
        <v/>
      </c>
      <c r="AG507" s="1" t="str">
        <f aca="false">IF(AN507&lt;&gt;"",MAX(AG$3:AG506)+1,"")</f>
        <v/>
      </c>
      <c r="AH507" s="1" t="str">
        <f aca="false">IF(AO507&lt;&gt;"",MAX(AH$3:AH506)+1,"")</f>
        <v/>
      </c>
      <c r="AI507" s="1" t="str">
        <f aca="false">IF(AP507&lt;&gt;"",MAX(AI$3:AI506)+1,"")</f>
        <v/>
      </c>
      <c r="AK507" s="1" t="str">
        <f aca="false">IF(C507="","",IF(COUNTIF($AK$3:AL506,C507)=0,C507,""))</f>
        <v/>
      </c>
      <c r="AL507" s="1" t="str">
        <f aca="false">IF(D507="","",IF($C507='Oneri di Urbanizzazione'!$E$49,IF(COUNTIF($AL$3:AL506,$D507)=0,$D507,""),""))</f>
        <v/>
      </c>
      <c r="AM507" s="1" t="str">
        <f aca="false">IF(E507="","",IF(AND($C507='Oneri di Urbanizzazione'!$E$49,$D507='Oneri di Urbanizzazione'!$E$51),IF(COUNTIF(AM$3:AM506,$E507)=0,$E507,""),""))</f>
        <v/>
      </c>
      <c r="AN507" s="1" t="str">
        <f aca="false">IF(F507="","",IF(AND($C507='Oneri di Urbanizzazione'!$E$49,$D507='Oneri di Urbanizzazione'!$E$51,$E507='Oneri di Urbanizzazione'!$E$53),IF(COUNTIF(AN$3:AN506,$F507)=0,$F507,""),""))</f>
        <v/>
      </c>
    </row>
    <row r="508" customFormat="false" ht="12.75" hidden="false" customHeight="false" outlineLevel="0" collapsed="false">
      <c r="V508" s="1" t="n">
        <f aca="false">+V507+1</f>
        <v>486</v>
      </c>
      <c r="W508" s="978" t="str">
        <f aca="false">IFERROR(VLOOKUP($V507,AD:AK,8,FALSE()),"")</f>
        <v/>
      </c>
      <c r="X508" s="978" t="str">
        <f aca="false">IFERROR(VLOOKUP($V508,AE:AL,8,FALSE()),"")</f>
        <v/>
      </c>
      <c r="Y508" s="978" t="str">
        <f aca="false">IFERROR(VLOOKUP($V508,AF:AM,8,FALSE()),"")</f>
        <v/>
      </c>
      <c r="Z508" s="978" t="str">
        <f aca="false">IFERROR(VLOOKUP($V508,AG:AN,8,FALSE()),"")</f>
        <v/>
      </c>
      <c r="AA508" s="978" t="str">
        <f aca="false">IFERROR(VLOOKUP($V508,AH:AO,8,FALSE()),"")</f>
        <v/>
      </c>
      <c r="AB508" s="978" t="str">
        <f aca="false">IFERROR(VLOOKUP($V508,AI:AP,8,FALSE()),"")</f>
        <v/>
      </c>
      <c r="AD508" s="1" t="str">
        <f aca="false">IF(AK508&lt;&gt;"",MAX(AD$3:AD507)+1,"")</f>
        <v/>
      </c>
      <c r="AE508" s="1" t="str">
        <f aca="false">IF(AL508&lt;&gt;"",MAX(AE$3:AE507)+1,"")</f>
        <v/>
      </c>
      <c r="AF508" s="1" t="str">
        <f aca="false">IF(AM508&lt;&gt;"",MAX(AF$3:AF507)+1,"")</f>
        <v/>
      </c>
      <c r="AG508" s="1" t="str">
        <f aca="false">IF(AN508&lt;&gt;"",MAX(AG$3:AG507)+1,"")</f>
        <v/>
      </c>
      <c r="AH508" s="1" t="str">
        <f aca="false">IF(AO508&lt;&gt;"",MAX(AH$3:AH507)+1,"")</f>
        <v/>
      </c>
      <c r="AI508" s="1" t="str">
        <f aca="false">IF(AP508&lt;&gt;"",MAX(AI$3:AI507)+1,"")</f>
        <v/>
      </c>
      <c r="AK508" s="1" t="str">
        <f aca="false">IF(C508="","",IF(COUNTIF($AK$3:AL507,C508)=0,C508,""))</f>
        <v/>
      </c>
      <c r="AL508" s="1" t="str">
        <f aca="false">IF(D508="","",IF($C508='Oneri di Urbanizzazione'!$E$49,IF(COUNTIF($AL$3:AL507,$D508)=0,$D508,""),""))</f>
        <v/>
      </c>
      <c r="AM508" s="1" t="str">
        <f aca="false">IF(E508="","",IF(AND($C508='Oneri di Urbanizzazione'!$E$49,$D508='Oneri di Urbanizzazione'!$E$51),IF(COUNTIF(AM$3:AM507,$E508)=0,$E508,""),""))</f>
        <v/>
      </c>
      <c r="AN508" s="1" t="str">
        <f aca="false">IF(F508="","",IF(AND($C508='Oneri di Urbanizzazione'!$E$49,$D508='Oneri di Urbanizzazione'!$E$51,$E508='Oneri di Urbanizzazione'!$E$53),IF(COUNTIF(AN$3:AN507,$F508)=0,$F508,""),""))</f>
        <v/>
      </c>
    </row>
    <row r="509" customFormat="false" ht="12.75" hidden="false" customHeight="false" outlineLevel="0" collapsed="false">
      <c r="V509" s="1" t="n">
        <f aca="false">+V508+1</f>
        <v>487</v>
      </c>
      <c r="W509" s="978" t="str">
        <f aca="false">IFERROR(VLOOKUP($V508,AD:AK,8,FALSE()),"")</f>
        <v/>
      </c>
      <c r="X509" s="978" t="str">
        <f aca="false">IFERROR(VLOOKUP($V509,AE:AL,8,FALSE()),"")</f>
        <v/>
      </c>
      <c r="Y509" s="978" t="str">
        <f aca="false">IFERROR(VLOOKUP($V509,AF:AM,8,FALSE()),"")</f>
        <v/>
      </c>
      <c r="Z509" s="978" t="str">
        <f aca="false">IFERROR(VLOOKUP($V509,AG:AN,8,FALSE()),"")</f>
        <v/>
      </c>
      <c r="AA509" s="978" t="str">
        <f aca="false">IFERROR(VLOOKUP($V509,AH:AO,8,FALSE()),"")</f>
        <v/>
      </c>
      <c r="AB509" s="978" t="str">
        <f aca="false">IFERROR(VLOOKUP($V509,AI:AP,8,FALSE()),"")</f>
        <v/>
      </c>
      <c r="AD509" s="1" t="str">
        <f aca="false">IF(AK509&lt;&gt;"",MAX(AD$3:AD508)+1,"")</f>
        <v/>
      </c>
      <c r="AE509" s="1" t="str">
        <f aca="false">IF(AL509&lt;&gt;"",MAX(AE$3:AE508)+1,"")</f>
        <v/>
      </c>
      <c r="AF509" s="1" t="str">
        <f aca="false">IF(AM509&lt;&gt;"",MAX(AF$3:AF508)+1,"")</f>
        <v/>
      </c>
      <c r="AG509" s="1" t="str">
        <f aca="false">IF(AN509&lt;&gt;"",MAX(AG$3:AG508)+1,"")</f>
        <v/>
      </c>
      <c r="AH509" s="1" t="str">
        <f aca="false">IF(AO509&lt;&gt;"",MAX(AH$3:AH508)+1,"")</f>
        <v/>
      </c>
      <c r="AI509" s="1" t="str">
        <f aca="false">IF(AP509&lt;&gt;"",MAX(AI$3:AI508)+1,"")</f>
        <v/>
      </c>
      <c r="AK509" s="1" t="str">
        <f aca="false">IF(C509="","",IF(COUNTIF($AK$3:AL508,C509)=0,C509,""))</f>
        <v/>
      </c>
      <c r="AL509" s="1" t="str">
        <f aca="false">IF(D509="","",IF($C509='Oneri di Urbanizzazione'!$E$49,IF(COUNTIF($AL$3:AL508,$D509)=0,$D509,""),""))</f>
        <v/>
      </c>
      <c r="AM509" s="1" t="str">
        <f aca="false">IF(E509="","",IF(AND($C509='Oneri di Urbanizzazione'!$E$49,$D509='Oneri di Urbanizzazione'!$E$51),IF(COUNTIF(AM$3:AM508,$E509)=0,$E509,""),""))</f>
        <v/>
      </c>
      <c r="AN509" s="1" t="str">
        <f aca="false">IF(F509="","",IF(AND($C509='Oneri di Urbanizzazione'!$E$49,$D509='Oneri di Urbanizzazione'!$E$51,$E509='Oneri di Urbanizzazione'!$E$53),IF(COUNTIF(AN$3:AN508,$F509)=0,$F509,""),""))</f>
        <v/>
      </c>
    </row>
    <row r="510" customFormat="false" ht="12.75" hidden="false" customHeight="false" outlineLevel="0" collapsed="false">
      <c r="V510" s="1" t="n">
        <f aca="false">+V509+1</f>
        <v>488</v>
      </c>
      <c r="W510" s="978" t="str">
        <f aca="false">IFERROR(VLOOKUP($V509,AD:AK,8,FALSE()),"")</f>
        <v/>
      </c>
      <c r="X510" s="978" t="str">
        <f aca="false">IFERROR(VLOOKUP($V510,AE:AL,8,FALSE()),"")</f>
        <v/>
      </c>
      <c r="Y510" s="978" t="str">
        <f aca="false">IFERROR(VLOOKUP($V510,AF:AM,8,FALSE()),"")</f>
        <v/>
      </c>
      <c r="Z510" s="978" t="str">
        <f aca="false">IFERROR(VLOOKUP($V510,AG:AN,8,FALSE()),"")</f>
        <v/>
      </c>
      <c r="AA510" s="978" t="str">
        <f aca="false">IFERROR(VLOOKUP($V510,AH:AO,8,FALSE()),"")</f>
        <v/>
      </c>
      <c r="AB510" s="978" t="str">
        <f aca="false">IFERROR(VLOOKUP($V510,AI:AP,8,FALSE()),"")</f>
        <v/>
      </c>
      <c r="AD510" s="1" t="str">
        <f aca="false">IF(AK510&lt;&gt;"",MAX(AD$3:AD509)+1,"")</f>
        <v/>
      </c>
      <c r="AE510" s="1" t="str">
        <f aca="false">IF(AL510&lt;&gt;"",MAX(AE$3:AE509)+1,"")</f>
        <v/>
      </c>
      <c r="AF510" s="1" t="str">
        <f aca="false">IF(AM510&lt;&gt;"",MAX(AF$3:AF509)+1,"")</f>
        <v/>
      </c>
      <c r="AG510" s="1" t="str">
        <f aca="false">IF(AN510&lt;&gt;"",MAX(AG$3:AG509)+1,"")</f>
        <v/>
      </c>
      <c r="AH510" s="1" t="str">
        <f aca="false">IF(AO510&lt;&gt;"",MAX(AH$3:AH509)+1,"")</f>
        <v/>
      </c>
      <c r="AI510" s="1" t="str">
        <f aca="false">IF(AP510&lt;&gt;"",MAX(AI$3:AI509)+1,"")</f>
        <v/>
      </c>
      <c r="AK510" s="1" t="str">
        <f aca="false">IF(C510="","",IF(COUNTIF($AK$3:AL509,C510)=0,C510,""))</f>
        <v/>
      </c>
      <c r="AL510" s="1" t="str">
        <f aca="false">IF(D510="","",IF($C510='Oneri di Urbanizzazione'!$E$49,IF(COUNTIF($AL$3:AL509,$D510)=0,$D510,""),""))</f>
        <v/>
      </c>
      <c r="AM510" s="1" t="str">
        <f aca="false">IF(E510="","",IF(AND($C510='Oneri di Urbanizzazione'!$E$49,$D510='Oneri di Urbanizzazione'!$E$51),IF(COUNTIF(AM$3:AM509,$E510)=0,$E510,""),""))</f>
        <v/>
      </c>
      <c r="AN510" s="1" t="str">
        <f aca="false">IF(F510="","",IF(AND($C510='Oneri di Urbanizzazione'!$E$49,$D510='Oneri di Urbanizzazione'!$E$51,$E510='Oneri di Urbanizzazione'!$E$53),IF(COUNTIF(AN$3:AN509,$F510)=0,$F510,""),""))</f>
        <v/>
      </c>
    </row>
    <row r="511" customFormat="false" ht="12.75" hidden="false" customHeight="false" outlineLevel="0" collapsed="false">
      <c r="V511" s="1" t="n">
        <f aca="false">+V510+1</f>
        <v>489</v>
      </c>
      <c r="W511" s="978" t="str">
        <f aca="false">IFERROR(VLOOKUP($V510,AD:AK,8,FALSE()),"")</f>
        <v/>
      </c>
      <c r="X511" s="978" t="str">
        <f aca="false">IFERROR(VLOOKUP($V511,AE:AL,8,FALSE()),"")</f>
        <v/>
      </c>
      <c r="Y511" s="978" t="str">
        <f aca="false">IFERROR(VLOOKUP($V511,AF:AM,8,FALSE()),"")</f>
        <v/>
      </c>
      <c r="Z511" s="978" t="str">
        <f aca="false">IFERROR(VLOOKUP($V511,AG:AN,8,FALSE()),"")</f>
        <v/>
      </c>
      <c r="AA511" s="978" t="str">
        <f aca="false">IFERROR(VLOOKUP($V511,AH:AO,8,FALSE()),"")</f>
        <v/>
      </c>
      <c r="AB511" s="978" t="str">
        <f aca="false">IFERROR(VLOOKUP($V511,AI:AP,8,FALSE()),"")</f>
        <v/>
      </c>
      <c r="AD511" s="1" t="str">
        <f aca="false">IF(AK511&lt;&gt;"",MAX(AD$3:AD510)+1,"")</f>
        <v/>
      </c>
      <c r="AE511" s="1" t="str">
        <f aca="false">IF(AL511&lt;&gt;"",MAX(AE$3:AE510)+1,"")</f>
        <v/>
      </c>
      <c r="AF511" s="1" t="str">
        <f aca="false">IF(AM511&lt;&gt;"",MAX(AF$3:AF510)+1,"")</f>
        <v/>
      </c>
      <c r="AG511" s="1" t="str">
        <f aca="false">IF(AN511&lt;&gt;"",MAX(AG$3:AG510)+1,"")</f>
        <v/>
      </c>
      <c r="AH511" s="1" t="str">
        <f aca="false">IF(AO511&lt;&gt;"",MAX(AH$3:AH510)+1,"")</f>
        <v/>
      </c>
      <c r="AI511" s="1" t="str">
        <f aca="false">IF(AP511&lt;&gt;"",MAX(AI$3:AI510)+1,"")</f>
        <v/>
      </c>
      <c r="AK511" s="1" t="str">
        <f aca="false">IF(C511="","",IF(COUNTIF($AK$3:AL510,C511)=0,C511,""))</f>
        <v/>
      </c>
      <c r="AL511" s="1" t="str">
        <f aca="false">IF(D511="","",IF($C511='Oneri di Urbanizzazione'!$E$49,IF(COUNTIF($AL$3:AL510,$D511)=0,$D511,""),""))</f>
        <v/>
      </c>
      <c r="AM511" s="1" t="str">
        <f aca="false">IF(E511="","",IF(AND($C511='Oneri di Urbanizzazione'!$E$49,$D511='Oneri di Urbanizzazione'!$E$51),IF(COUNTIF(AM$3:AM510,$E511)=0,$E511,""),""))</f>
        <v/>
      </c>
      <c r="AN511" s="1" t="str">
        <f aca="false">IF(F511="","",IF(AND($C511='Oneri di Urbanizzazione'!$E$49,$D511='Oneri di Urbanizzazione'!$E$51,$E511='Oneri di Urbanizzazione'!$E$53),IF(COUNTIF(AN$3:AN510,$F511)=0,$F511,""),""))</f>
        <v/>
      </c>
    </row>
    <row r="512" customFormat="false" ht="12.75" hidden="false" customHeight="false" outlineLevel="0" collapsed="false">
      <c r="V512" s="1" t="n">
        <f aca="false">+V511+1</f>
        <v>490</v>
      </c>
      <c r="W512" s="978" t="str">
        <f aca="false">IFERROR(VLOOKUP($V511,AD:AK,8,FALSE()),"")</f>
        <v/>
      </c>
      <c r="X512" s="978" t="str">
        <f aca="false">IFERROR(VLOOKUP($V512,AE:AL,8,FALSE()),"")</f>
        <v/>
      </c>
      <c r="Y512" s="978" t="str">
        <f aca="false">IFERROR(VLOOKUP($V512,AF:AM,8,FALSE()),"")</f>
        <v/>
      </c>
      <c r="Z512" s="978" t="str">
        <f aca="false">IFERROR(VLOOKUP($V512,AG:AN,8,FALSE()),"")</f>
        <v/>
      </c>
      <c r="AA512" s="978" t="str">
        <f aca="false">IFERROR(VLOOKUP($V512,AH:AO,8,FALSE()),"")</f>
        <v/>
      </c>
      <c r="AB512" s="978" t="str">
        <f aca="false">IFERROR(VLOOKUP($V512,AI:AP,8,FALSE()),"")</f>
        <v/>
      </c>
      <c r="AD512" s="1" t="str">
        <f aca="false">IF(AK512&lt;&gt;"",MAX(AD$3:AD511)+1,"")</f>
        <v/>
      </c>
      <c r="AE512" s="1" t="str">
        <f aca="false">IF(AL512&lt;&gt;"",MAX(AE$3:AE511)+1,"")</f>
        <v/>
      </c>
      <c r="AF512" s="1" t="str">
        <f aca="false">IF(AM512&lt;&gt;"",MAX(AF$3:AF511)+1,"")</f>
        <v/>
      </c>
      <c r="AG512" s="1" t="str">
        <f aca="false">IF(AN512&lt;&gt;"",MAX(AG$3:AG511)+1,"")</f>
        <v/>
      </c>
      <c r="AH512" s="1" t="str">
        <f aca="false">IF(AO512&lt;&gt;"",MAX(AH$3:AH511)+1,"")</f>
        <v/>
      </c>
      <c r="AI512" s="1" t="str">
        <f aca="false">IF(AP512&lt;&gt;"",MAX(AI$3:AI511)+1,"")</f>
        <v/>
      </c>
      <c r="AK512" s="1" t="str">
        <f aca="false">IF(C512="","",IF(COUNTIF($AK$3:AL511,C512)=0,C512,""))</f>
        <v/>
      </c>
      <c r="AL512" s="1" t="str">
        <f aca="false">IF(D512="","",IF($C512='Oneri di Urbanizzazione'!$E$49,IF(COUNTIF($AL$3:AL511,$D512)=0,$D512,""),""))</f>
        <v/>
      </c>
      <c r="AM512" s="1" t="str">
        <f aca="false">IF(E512="","",IF(AND($C512='Oneri di Urbanizzazione'!$E$49,$D512='Oneri di Urbanizzazione'!$E$51),IF(COUNTIF(AM$3:AM511,$E512)=0,$E512,""),""))</f>
        <v/>
      </c>
      <c r="AN512" s="1" t="str">
        <f aca="false">IF(F512="","",IF(AND($C512='Oneri di Urbanizzazione'!$E$49,$D512='Oneri di Urbanizzazione'!$E$51,$E512='Oneri di Urbanizzazione'!$E$53),IF(COUNTIF(AN$3:AN511,$F512)=0,$F512,""),""))</f>
        <v/>
      </c>
    </row>
    <row r="513" customFormat="false" ht="12.75" hidden="false" customHeight="false" outlineLevel="0" collapsed="false">
      <c r="V513" s="1" t="n">
        <f aca="false">+V512+1</f>
        <v>491</v>
      </c>
      <c r="W513" s="978" t="str">
        <f aca="false">IFERROR(VLOOKUP($V512,AD:AK,8,FALSE()),"")</f>
        <v/>
      </c>
      <c r="X513" s="978" t="str">
        <f aca="false">IFERROR(VLOOKUP($V513,AE:AL,8,FALSE()),"")</f>
        <v/>
      </c>
      <c r="Y513" s="978" t="str">
        <f aca="false">IFERROR(VLOOKUP($V513,AF:AM,8,FALSE()),"")</f>
        <v/>
      </c>
      <c r="Z513" s="978" t="str">
        <f aca="false">IFERROR(VLOOKUP($V513,AG:AN,8,FALSE()),"")</f>
        <v/>
      </c>
      <c r="AA513" s="978" t="str">
        <f aca="false">IFERROR(VLOOKUP($V513,AH:AO,8,FALSE()),"")</f>
        <v/>
      </c>
      <c r="AB513" s="978" t="str">
        <f aca="false">IFERROR(VLOOKUP($V513,AI:AP,8,FALSE()),"")</f>
        <v/>
      </c>
      <c r="AD513" s="1" t="str">
        <f aca="false">IF(AK513&lt;&gt;"",MAX(AD$3:AD512)+1,"")</f>
        <v/>
      </c>
      <c r="AE513" s="1" t="str">
        <f aca="false">IF(AL513&lt;&gt;"",MAX(AE$3:AE512)+1,"")</f>
        <v/>
      </c>
      <c r="AF513" s="1" t="str">
        <f aca="false">IF(AM513&lt;&gt;"",MAX(AF$3:AF512)+1,"")</f>
        <v/>
      </c>
      <c r="AG513" s="1" t="str">
        <f aca="false">IF(AN513&lt;&gt;"",MAX(AG$3:AG512)+1,"")</f>
        <v/>
      </c>
      <c r="AH513" s="1" t="str">
        <f aca="false">IF(AO513&lt;&gt;"",MAX(AH$3:AH512)+1,"")</f>
        <v/>
      </c>
      <c r="AI513" s="1" t="str">
        <f aca="false">IF(AP513&lt;&gt;"",MAX(AI$3:AI512)+1,"")</f>
        <v/>
      </c>
      <c r="AK513" s="1" t="str">
        <f aca="false">IF(C513="","",IF(COUNTIF($AK$3:AL512,C513)=0,C513,""))</f>
        <v/>
      </c>
      <c r="AL513" s="1" t="str">
        <f aca="false">IF(D513="","",IF($C513='Oneri di Urbanizzazione'!$E$49,IF(COUNTIF($AL$3:AL512,$D513)=0,$D513,""),""))</f>
        <v/>
      </c>
      <c r="AM513" s="1" t="str">
        <f aca="false">IF(E513="","",IF(AND($C513='Oneri di Urbanizzazione'!$E$49,$D513='Oneri di Urbanizzazione'!$E$51),IF(COUNTIF(AM$3:AM512,$E513)=0,$E513,""),""))</f>
        <v/>
      </c>
      <c r="AN513" s="1" t="str">
        <f aca="false">IF(F513="","",IF(AND($C513='Oneri di Urbanizzazione'!$E$49,$D513='Oneri di Urbanizzazione'!$E$51,$E513='Oneri di Urbanizzazione'!$E$53),IF(COUNTIF(AN$3:AN512,$F513)=0,$F513,""),""))</f>
        <v/>
      </c>
    </row>
    <row r="514" customFormat="false" ht="12.75" hidden="false" customHeight="false" outlineLevel="0" collapsed="false">
      <c r="V514" s="1" t="n">
        <f aca="false">+V513+1</f>
        <v>492</v>
      </c>
      <c r="W514" s="978" t="str">
        <f aca="false">IFERROR(VLOOKUP($V513,AD:AK,8,FALSE()),"")</f>
        <v/>
      </c>
      <c r="X514" s="978" t="str">
        <f aca="false">IFERROR(VLOOKUP($V514,AE:AL,8,FALSE()),"")</f>
        <v/>
      </c>
      <c r="Y514" s="978" t="str">
        <f aca="false">IFERROR(VLOOKUP($V514,AF:AM,8,FALSE()),"")</f>
        <v/>
      </c>
      <c r="Z514" s="978" t="str">
        <f aca="false">IFERROR(VLOOKUP($V514,AG:AN,8,FALSE()),"")</f>
        <v/>
      </c>
      <c r="AA514" s="978" t="str">
        <f aca="false">IFERROR(VLOOKUP($V514,AH:AO,8,FALSE()),"")</f>
        <v/>
      </c>
      <c r="AB514" s="978" t="str">
        <f aca="false">IFERROR(VLOOKUP($V514,AI:AP,8,FALSE()),"")</f>
        <v/>
      </c>
      <c r="AD514" s="1" t="str">
        <f aca="false">IF(AK514&lt;&gt;"",MAX(AD$3:AD513)+1,"")</f>
        <v/>
      </c>
      <c r="AE514" s="1" t="str">
        <f aca="false">IF(AL514&lt;&gt;"",MAX(AE$3:AE513)+1,"")</f>
        <v/>
      </c>
      <c r="AF514" s="1" t="str">
        <f aca="false">IF(AM514&lt;&gt;"",MAX(AF$3:AF513)+1,"")</f>
        <v/>
      </c>
      <c r="AG514" s="1" t="str">
        <f aca="false">IF(AN514&lt;&gt;"",MAX(AG$3:AG513)+1,"")</f>
        <v/>
      </c>
      <c r="AH514" s="1" t="str">
        <f aca="false">IF(AO514&lt;&gt;"",MAX(AH$3:AH513)+1,"")</f>
        <v/>
      </c>
      <c r="AI514" s="1" t="str">
        <f aca="false">IF(AP514&lt;&gt;"",MAX(AI$3:AI513)+1,"")</f>
        <v/>
      </c>
      <c r="AK514" s="1" t="str">
        <f aca="false">IF(C514="","",IF(COUNTIF($AK$3:AL513,C514)=0,C514,""))</f>
        <v/>
      </c>
      <c r="AL514" s="1" t="str">
        <f aca="false">IF(D514="","",IF($C514='Oneri di Urbanizzazione'!$E$49,IF(COUNTIF($AL$3:AL513,$D514)=0,$D514,""),""))</f>
        <v/>
      </c>
      <c r="AM514" s="1" t="str">
        <f aca="false">IF(E514="","",IF(AND($C514='Oneri di Urbanizzazione'!$E$49,$D514='Oneri di Urbanizzazione'!$E$51),IF(COUNTIF(AM$3:AM513,$E514)=0,$E514,""),""))</f>
        <v/>
      </c>
      <c r="AN514" s="1" t="str">
        <f aca="false">IF(F514="","",IF(AND($C514='Oneri di Urbanizzazione'!$E$49,$D514='Oneri di Urbanizzazione'!$E$51,$E514='Oneri di Urbanizzazione'!$E$53),IF(COUNTIF(AN$3:AN513,$F514)=0,$F514,""),""))</f>
        <v/>
      </c>
    </row>
    <row r="515" customFormat="false" ht="12.75" hidden="false" customHeight="false" outlineLevel="0" collapsed="false">
      <c r="V515" s="1" t="n">
        <f aca="false">+V514+1</f>
        <v>493</v>
      </c>
      <c r="W515" s="978" t="str">
        <f aca="false">IFERROR(VLOOKUP($V514,AD:AK,8,FALSE()),"")</f>
        <v/>
      </c>
      <c r="X515" s="978" t="str">
        <f aca="false">IFERROR(VLOOKUP($V515,AE:AL,8,FALSE()),"")</f>
        <v/>
      </c>
      <c r="Y515" s="978" t="str">
        <f aca="false">IFERROR(VLOOKUP($V515,AF:AM,8,FALSE()),"")</f>
        <v/>
      </c>
      <c r="Z515" s="978" t="str">
        <f aca="false">IFERROR(VLOOKUP($V515,AG:AN,8,FALSE()),"")</f>
        <v/>
      </c>
      <c r="AA515" s="978" t="str">
        <f aca="false">IFERROR(VLOOKUP($V515,AH:AO,8,FALSE()),"")</f>
        <v/>
      </c>
      <c r="AB515" s="978" t="str">
        <f aca="false">IFERROR(VLOOKUP($V515,AI:AP,8,FALSE()),"")</f>
        <v/>
      </c>
      <c r="AD515" s="1" t="str">
        <f aca="false">IF(AK515&lt;&gt;"",MAX(AD$3:AD514)+1,"")</f>
        <v/>
      </c>
      <c r="AE515" s="1" t="str">
        <f aca="false">IF(AL515&lt;&gt;"",MAX(AE$3:AE514)+1,"")</f>
        <v/>
      </c>
      <c r="AF515" s="1" t="str">
        <f aca="false">IF(AM515&lt;&gt;"",MAX(AF$3:AF514)+1,"")</f>
        <v/>
      </c>
      <c r="AG515" s="1" t="str">
        <f aca="false">IF(AN515&lt;&gt;"",MAX(AG$3:AG514)+1,"")</f>
        <v/>
      </c>
      <c r="AH515" s="1" t="str">
        <f aca="false">IF(AO515&lt;&gt;"",MAX(AH$3:AH514)+1,"")</f>
        <v/>
      </c>
      <c r="AI515" s="1" t="str">
        <f aca="false">IF(AP515&lt;&gt;"",MAX(AI$3:AI514)+1,"")</f>
        <v/>
      </c>
      <c r="AK515" s="1" t="str">
        <f aca="false">IF(C515="","",IF(COUNTIF($AK$3:AL514,C515)=0,C515,""))</f>
        <v/>
      </c>
      <c r="AL515" s="1" t="str">
        <f aca="false">IF(D515="","",IF($C515='Oneri di Urbanizzazione'!$E$49,IF(COUNTIF($AL$3:AL514,$D515)=0,$D515,""),""))</f>
        <v/>
      </c>
      <c r="AM515" s="1" t="str">
        <f aca="false">IF(E515="","",IF(AND($C515='Oneri di Urbanizzazione'!$E$49,$D515='Oneri di Urbanizzazione'!$E$51),IF(COUNTIF(AM$3:AM514,$E515)=0,$E515,""),""))</f>
        <v/>
      </c>
      <c r="AN515" s="1" t="str">
        <f aca="false">IF(F515="","",IF(AND($C515='Oneri di Urbanizzazione'!$E$49,$D515='Oneri di Urbanizzazione'!$E$51,$E515='Oneri di Urbanizzazione'!$E$53),IF(COUNTIF(AN$3:AN514,$F515)=0,$F515,""),""))</f>
        <v/>
      </c>
    </row>
    <row r="516" customFormat="false" ht="12.75" hidden="false" customHeight="false" outlineLevel="0" collapsed="false">
      <c r="V516" s="1" t="n">
        <f aca="false">+V515+1</f>
        <v>494</v>
      </c>
      <c r="W516" s="978" t="str">
        <f aca="false">IFERROR(VLOOKUP($V515,AD:AK,8,FALSE()),"")</f>
        <v/>
      </c>
      <c r="X516" s="978" t="str">
        <f aca="false">IFERROR(VLOOKUP($V516,AE:AL,8,FALSE()),"")</f>
        <v/>
      </c>
      <c r="Y516" s="978" t="str">
        <f aca="false">IFERROR(VLOOKUP($V516,AF:AM,8,FALSE()),"")</f>
        <v/>
      </c>
      <c r="Z516" s="978" t="str">
        <f aca="false">IFERROR(VLOOKUP($V516,AG:AN,8,FALSE()),"")</f>
        <v/>
      </c>
      <c r="AA516" s="978" t="str">
        <f aca="false">IFERROR(VLOOKUP($V516,AH:AO,8,FALSE()),"")</f>
        <v/>
      </c>
      <c r="AB516" s="978" t="str">
        <f aca="false">IFERROR(VLOOKUP($V516,AI:AP,8,FALSE()),"")</f>
        <v/>
      </c>
      <c r="AD516" s="1" t="str">
        <f aca="false">IF(AK516&lt;&gt;"",MAX(AD$3:AD515)+1,"")</f>
        <v/>
      </c>
      <c r="AE516" s="1" t="str">
        <f aca="false">IF(AL516&lt;&gt;"",MAX(AE$3:AE515)+1,"")</f>
        <v/>
      </c>
      <c r="AF516" s="1" t="str">
        <f aca="false">IF(AM516&lt;&gt;"",MAX(AF$3:AF515)+1,"")</f>
        <v/>
      </c>
      <c r="AG516" s="1" t="str">
        <f aca="false">IF(AN516&lt;&gt;"",MAX(AG$3:AG515)+1,"")</f>
        <v/>
      </c>
      <c r="AH516" s="1" t="str">
        <f aca="false">IF(AO516&lt;&gt;"",MAX(AH$3:AH515)+1,"")</f>
        <v/>
      </c>
      <c r="AI516" s="1" t="str">
        <f aca="false">IF(AP516&lt;&gt;"",MAX(AI$3:AI515)+1,"")</f>
        <v/>
      </c>
      <c r="AK516" s="1" t="str">
        <f aca="false">IF(C516="","",IF(COUNTIF($AK$3:AL515,C516)=0,C516,""))</f>
        <v/>
      </c>
      <c r="AL516" s="1" t="str">
        <f aca="false">IF(D516="","",IF($C516='Oneri di Urbanizzazione'!$E$49,IF(COUNTIF($AL$3:AL515,$D516)=0,$D516,""),""))</f>
        <v/>
      </c>
      <c r="AM516" s="1" t="str">
        <f aca="false">IF(E516="","",IF(AND($C516='Oneri di Urbanizzazione'!$E$49,$D516='Oneri di Urbanizzazione'!$E$51),IF(COUNTIF(AM$3:AM515,$E516)=0,$E516,""),""))</f>
        <v/>
      </c>
      <c r="AN516" s="1" t="str">
        <f aca="false">IF(F516="","",IF(AND($C516='Oneri di Urbanizzazione'!$E$49,$D516='Oneri di Urbanizzazione'!$E$51,$E516='Oneri di Urbanizzazione'!$E$53),IF(COUNTIF(AN$3:AN515,$F516)=0,$F516,""),""))</f>
        <v/>
      </c>
    </row>
    <row r="517" customFormat="false" ht="12.75" hidden="false" customHeight="false" outlineLevel="0" collapsed="false">
      <c r="V517" s="1" t="n">
        <f aca="false">+V516+1</f>
        <v>495</v>
      </c>
      <c r="W517" s="978" t="str">
        <f aca="false">IFERROR(VLOOKUP($V516,AD:AK,8,FALSE()),"")</f>
        <v/>
      </c>
      <c r="X517" s="978" t="str">
        <f aca="false">IFERROR(VLOOKUP($V517,AE:AL,8,FALSE()),"")</f>
        <v/>
      </c>
      <c r="Y517" s="978" t="str">
        <f aca="false">IFERROR(VLOOKUP($V517,AF:AM,8,FALSE()),"")</f>
        <v/>
      </c>
      <c r="Z517" s="978" t="str">
        <f aca="false">IFERROR(VLOOKUP($V517,AG:AN,8,FALSE()),"")</f>
        <v/>
      </c>
      <c r="AA517" s="978" t="str">
        <f aca="false">IFERROR(VLOOKUP($V517,AH:AO,8,FALSE()),"")</f>
        <v/>
      </c>
      <c r="AB517" s="978" t="str">
        <f aca="false">IFERROR(VLOOKUP($V517,AI:AP,8,FALSE()),"")</f>
        <v/>
      </c>
      <c r="AD517" s="1" t="str">
        <f aca="false">IF(AK517&lt;&gt;"",MAX(AD$3:AD516)+1,"")</f>
        <v/>
      </c>
      <c r="AE517" s="1" t="str">
        <f aca="false">IF(AL517&lt;&gt;"",MAX(AE$3:AE516)+1,"")</f>
        <v/>
      </c>
      <c r="AF517" s="1" t="str">
        <f aca="false">IF(AM517&lt;&gt;"",MAX(AF$3:AF516)+1,"")</f>
        <v/>
      </c>
      <c r="AG517" s="1" t="str">
        <f aca="false">IF(AN517&lt;&gt;"",MAX(AG$3:AG516)+1,"")</f>
        <v/>
      </c>
      <c r="AH517" s="1" t="str">
        <f aca="false">IF(AO517&lt;&gt;"",MAX(AH$3:AH516)+1,"")</f>
        <v/>
      </c>
      <c r="AI517" s="1" t="str">
        <f aca="false">IF(AP517&lt;&gt;"",MAX(AI$3:AI516)+1,"")</f>
        <v/>
      </c>
      <c r="AK517" s="1" t="str">
        <f aca="false">IF(C517="","",IF(COUNTIF($AK$3:AL516,C517)=0,C517,""))</f>
        <v/>
      </c>
      <c r="AL517" s="1" t="str">
        <f aca="false">IF(D517="","",IF($C517='Oneri di Urbanizzazione'!$E$49,IF(COUNTIF($AL$3:AL516,$D517)=0,$D517,""),""))</f>
        <v/>
      </c>
      <c r="AM517" s="1" t="str">
        <f aca="false">IF(E517="","",IF(AND($C517='Oneri di Urbanizzazione'!$E$49,$D517='Oneri di Urbanizzazione'!$E$51),IF(COUNTIF(AM$3:AM516,$E517)=0,$E517,""),""))</f>
        <v/>
      </c>
      <c r="AN517" s="1" t="str">
        <f aca="false">IF(F517="","",IF(AND($C517='Oneri di Urbanizzazione'!$E$49,$D517='Oneri di Urbanizzazione'!$E$51,$E517='Oneri di Urbanizzazione'!$E$53),IF(COUNTIF(AN$3:AN516,$F517)=0,$F517,""),""))</f>
        <v/>
      </c>
    </row>
    <row r="518" customFormat="false" ht="12.75" hidden="false" customHeight="false" outlineLevel="0" collapsed="false">
      <c r="V518" s="1" t="n">
        <f aca="false">+V517+1</f>
        <v>496</v>
      </c>
      <c r="W518" s="978" t="str">
        <f aca="false">IFERROR(VLOOKUP($V517,AD:AK,8,FALSE()),"")</f>
        <v/>
      </c>
      <c r="X518" s="978" t="str">
        <f aca="false">IFERROR(VLOOKUP($V518,AE:AL,8,FALSE()),"")</f>
        <v/>
      </c>
      <c r="Y518" s="978" t="str">
        <f aca="false">IFERROR(VLOOKUP($V518,AF:AM,8,FALSE()),"")</f>
        <v/>
      </c>
      <c r="Z518" s="978" t="str">
        <f aca="false">IFERROR(VLOOKUP($V518,AG:AN,8,FALSE()),"")</f>
        <v/>
      </c>
      <c r="AA518" s="978" t="str">
        <f aca="false">IFERROR(VLOOKUP($V518,AH:AO,8,FALSE()),"")</f>
        <v/>
      </c>
      <c r="AB518" s="978" t="str">
        <f aca="false">IFERROR(VLOOKUP($V518,AI:AP,8,FALSE()),"")</f>
        <v/>
      </c>
      <c r="AD518" s="1" t="str">
        <f aca="false">IF(AK518&lt;&gt;"",MAX(AD$3:AD517)+1,"")</f>
        <v/>
      </c>
      <c r="AE518" s="1" t="str">
        <f aca="false">IF(AL518&lt;&gt;"",MAX(AE$3:AE517)+1,"")</f>
        <v/>
      </c>
      <c r="AF518" s="1" t="str">
        <f aca="false">IF(AM518&lt;&gt;"",MAX(AF$3:AF517)+1,"")</f>
        <v/>
      </c>
      <c r="AG518" s="1" t="str">
        <f aca="false">IF(AN518&lt;&gt;"",MAX(AG$3:AG517)+1,"")</f>
        <v/>
      </c>
      <c r="AH518" s="1" t="str">
        <f aca="false">IF(AO518&lt;&gt;"",MAX(AH$3:AH517)+1,"")</f>
        <v/>
      </c>
      <c r="AI518" s="1" t="str">
        <f aca="false">IF(AP518&lt;&gt;"",MAX(AI$3:AI517)+1,"")</f>
        <v/>
      </c>
      <c r="AK518" s="1" t="str">
        <f aca="false">IF(C518="","",IF(COUNTIF($AK$3:AL517,C518)=0,C518,""))</f>
        <v/>
      </c>
      <c r="AL518" s="1" t="str">
        <f aca="false">IF(D518="","",IF($C518='Oneri di Urbanizzazione'!$E$49,IF(COUNTIF($AL$3:AL517,$D518)=0,$D518,""),""))</f>
        <v/>
      </c>
      <c r="AM518" s="1" t="str">
        <f aca="false">IF(E518="","",IF(AND($C518='Oneri di Urbanizzazione'!$E$49,$D518='Oneri di Urbanizzazione'!$E$51),IF(COUNTIF(AM$3:AM517,$E518)=0,$E518,""),""))</f>
        <v/>
      </c>
      <c r="AN518" s="1" t="str">
        <f aca="false">IF(F518="","",IF(AND($C518='Oneri di Urbanizzazione'!$E$49,$D518='Oneri di Urbanizzazione'!$E$51,$E518='Oneri di Urbanizzazione'!$E$53),IF(COUNTIF(AN$3:AN517,$F518)=0,$F518,""),""))</f>
        <v/>
      </c>
    </row>
    <row r="519" customFormat="false" ht="12.75" hidden="false" customHeight="false" outlineLevel="0" collapsed="false">
      <c r="V519" s="1" t="n">
        <f aca="false">+V518+1</f>
        <v>497</v>
      </c>
      <c r="W519" s="978" t="str">
        <f aca="false">IFERROR(VLOOKUP($V518,AD:AK,8,FALSE()),"")</f>
        <v/>
      </c>
      <c r="X519" s="978" t="str">
        <f aca="false">IFERROR(VLOOKUP($V519,AE:AL,8,FALSE()),"")</f>
        <v/>
      </c>
      <c r="Y519" s="978" t="str">
        <f aca="false">IFERROR(VLOOKUP($V519,AF:AM,8,FALSE()),"")</f>
        <v/>
      </c>
      <c r="Z519" s="978" t="str">
        <f aca="false">IFERROR(VLOOKUP($V519,AG:AN,8,FALSE()),"")</f>
        <v/>
      </c>
      <c r="AA519" s="978" t="str">
        <f aca="false">IFERROR(VLOOKUP($V519,AH:AO,8,FALSE()),"")</f>
        <v/>
      </c>
      <c r="AB519" s="978" t="str">
        <f aca="false">IFERROR(VLOOKUP($V519,AI:AP,8,FALSE()),"")</f>
        <v/>
      </c>
      <c r="AD519" s="1" t="str">
        <f aca="false">IF(AK519&lt;&gt;"",MAX(AD$3:AD518)+1,"")</f>
        <v/>
      </c>
      <c r="AE519" s="1" t="str">
        <f aca="false">IF(AL519&lt;&gt;"",MAX(AE$3:AE518)+1,"")</f>
        <v/>
      </c>
      <c r="AF519" s="1" t="str">
        <f aca="false">IF(AM519&lt;&gt;"",MAX(AF$3:AF518)+1,"")</f>
        <v/>
      </c>
      <c r="AG519" s="1" t="str">
        <f aca="false">IF(AN519&lt;&gt;"",MAX(AG$3:AG518)+1,"")</f>
        <v/>
      </c>
      <c r="AH519" s="1" t="str">
        <f aca="false">IF(AO519&lt;&gt;"",MAX(AH$3:AH518)+1,"")</f>
        <v/>
      </c>
      <c r="AI519" s="1" t="str">
        <f aca="false">IF(AP519&lt;&gt;"",MAX(AI$3:AI518)+1,"")</f>
        <v/>
      </c>
      <c r="AK519" s="1" t="str">
        <f aca="false">IF(C519="","",IF(COUNTIF($AK$3:AL518,C519)=0,C519,""))</f>
        <v/>
      </c>
      <c r="AL519" s="1" t="str">
        <f aca="false">IF(D519="","",IF($C519='Oneri di Urbanizzazione'!$E$49,IF(COUNTIF($AL$3:AL518,$D519)=0,$D519,""),""))</f>
        <v/>
      </c>
      <c r="AM519" s="1" t="str">
        <f aca="false">IF(E519="","",IF(AND($C519='Oneri di Urbanizzazione'!$E$49,$D519='Oneri di Urbanizzazione'!$E$51),IF(COUNTIF(AM$3:AM518,$E519)=0,$E519,""),""))</f>
        <v/>
      </c>
      <c r="AN519" s="1" t="str">
        <f aca="false">IF(F519="","",IF(AND($C519='Oneri di Urbanizzazione'!$E$49,$D519='Oneri di Urbanizzazione'!$E$51,$E519='Oneri di Urbanizzazione'!$E$53),IF(COUNTIF(AN$3:AN518,$F519)=0,$F519,""),""))</f>
        <v/>
      </c>
    </row>
    <row r="520" customFormat="false" ht="12.75" hidden="false" customHeight="false" outlineLevel="0" collapsed="false">
      <c r="V520" s="1" t="n">
        <f aca="false">+V519+1</f>
        <v>498</v>
      </c>
      <c r="W520" s="978" t="str">
        <f aca="false">IFERROR(VLOOKUP($V519,AD:AK,8,FALSE()),"")</f>
        <v/>
      </c>
      <c r="X520" s="978" t="str">
        <f aca="false">IFERROR(VLOOKUP($V520,AE:AL,8,FALSE()),"")</f>
        <v/>
      </c>
      <c r="Y520" s="978" t="str">
        <f aca="false">IFERROR(VLOOKUP($V520,AF:AM,8,FALSE()),"")</f>
        <v/>
      </c>
      <c r="Z520" s="978" t="str">
        <f aca="false">IFERROR(VLOOKUP($V520,AG:AN,8,FALSE()),"")</f>
        <v/>
      </c>
      <c r="AA520" s="978" t="str">
        <f aca="false">IFERROR(VLOOKUP($V520,AH:AO,8,FALSE()),"")</f>
        <v/>
      </c>
      <c r="AB520" s="978" t="str">
        <f aca="false">IFERROR(VLOOKUP($V520,AI:AP,8,FALSE()),"")</f>
        <v/>
      </c>
      <c r="AD520" s="1" t="str">
        <f aca="false">IF(AK520&lt;&gt;"",MAX(AD$3:AD519)+1,"")</f>
        <v/>
      </c>
      <c r="AE520" s="1" t="str">
        <f aca="false">IF(AL520&lt;&gt;"",MAX(AE$3:AE519)+1,"")</f>
        <v/>
      </c>
      <c r="AF520" s="1" t="str">
        <f aca="false">IF(AM520&lt;&gt;"",MAX(AF$3:AF519)+1,"")</f>
        <v/>
      </c>
      <c r="AG520" s="1" t="str">
        <f aca="false">IF(AN520&lt;&gt;"",MAX(AG$3:AG519)+1,"")</f>
        <v/>
      </c>
      <c r="AH520" s="1" t="str">
        <f aca="false">IF(AO520&lt;&gt;"",MAX(AH$3:AH519)+1,"")</f>
        <v/>
      </c>
      <c r="AI520" s="1" t="str">
        <f aca="false">IF(AP520&lt;&gt;"",MAX(AI$3:AI519)+1,"")</f>
        <v/>
      </c>
      <c r="AK520" s="1" t="str">
        <f aca="false">IF(C520="","",IF(COUNTIF($AK$3:AL519,C520)=0,C520,""))</f>
        <v/>
      </c>
      <c r="AL520" s="1" t="str">
        <f aca="false">IF(D520="","",IF($C520='Oneri di Urbanizzazione'!$E$49,IF(COUNTIF($AL$3:AL519,$D520)=0,$D520,""),""))</f>
        <v/>
      </c>
      <c r="AM520" s="1" t="str">
        <f aca="false">IF(E520="","",IF(AND($C520='Oneri di Urbanizzazione'!$E$49,$D520='Oneri di Urbanizzazione'!$E$51),IF(COUNTIF(AM$3:AM519,$E520)=0,$E520,""),""))</f>
        <v/>
      </c>
      <c r="AN520" s="1" t="str">
        <f aca="false">IF(F520="","",IF(AND($C520='Oneri di Urbanizzazione'!$E$49,$D520='Oneri di Urbanizzazione'!$E$51,$E520='Oneri di Urbanizzazione'!$E$53),IF(COUNTIF(AN$3:AN519,$F520)=0,$F520,""),""))</f>
        <v/>
      </c>
    </row>
    <row r="521" customFormat="false" ht="12.75" hidden="false" customHeight="false" outlineLevel="0" collapsed="false">
      <c r="V521" s="1" t="n">
        <f aca="false">+V520+1</f>
        <v>499</v>
      </c>
      <c r="W521" s="978" t="str">
        <f aca="false">IFERROR(VLOOKUP($V520,AD:AK,8,FALSE()),"")</f>
        <v/>
      </c>
      <c r="X521" s="978" t="str">
        <f aca="false">IFERROR(VLOOKUP($V521,AE:AL,8,FALSE()),"")</f>
        <v/>
      </c>
      <c r="Y521" s="978" t="str">
        <f aca="false">IFERROR(VLOOKUP($V521,AF:AM,8,FALSE()),"")</f>
        <v/>
      </c>
      <c r="Z521" s="978" t="str">
        <f aca="false">IFERROR(VLOOKUP($V521,AG:AN,8,FALSE()),"")</f>
        <v/>
      </c>
      <c r="AA521" s="978" t="str">
        <f aca="false">IFERROR(VLOOKUP($V521,AH:AO,8,FALSE()),"")</f>
        <v/>
      </c>
      <c r="AB521" s="978" t="str">
        <f aca="false">IFERROR(VLOOKUP($V521,AI:AP,8,FALSE()),"")</f>
        <v/>
      </c>
      <c r="AD521" s="1" t="str">
        <f aca="false">IF(AK521&lt;&gt;"",MAX(AD$3:AD520)+1,"")</f>
        <v/>
      </c>
      <c r="AE521" s="1" t="str">
        <f aca="false">IF(AL521&lt;&gt;"",MAX(AE$3:AE520)+1,"")</f>
        <v/>
      </c>
      <c r="AF521" s="1" t="str">
        <f aca="false">IF(AM521&lt;&gt;"",MAX(AF$3:AF520)+1,"")</f>
        <v/>
      </c>
      <c r="AG521" s="1" t="str">
        <f aca="false">IF(AN521&lt;&gt;"",MAX(AG$3:AG520)+1,"")</f>
        <v/>
      </c>
      <c r="AH521" s="1" t="str">
        <f aca="false">IF(AO521&lt;&gt;"",MAX(AH$3:AH520)+1,"")</f>
        <v/>
      </c>
      <c r="AI521" s="1" t="str">
        <f aca="false">IF(AP521&lt;&gt;"",MAX(AI$3:AI520)+1,"")</f>
        <v/>
      </c>
      <c r="AK521" s="1" t="str">
        <f aca="false">IF(C521="","",IF(COUNTIF($AK$3:AL520,C521)=0,C521,""))</f>
        <v/>
      </c>
      <c r="AL521" s="1" t="str">
        <f aca="false">IF(D521="","",IF($C521='Oneri di Urbanizzazione'!$E$49,IF(COUNTIF($AL$3:AL520,$D521)=0,$D521,""),""))</f>
        <v/>
      </c>
      <c r="AM521" s="1" t="str">
        <f aca="false">IF(E521="","",IF(AND($C521='Oneri di Urbanizzazione'!$E$49,$D521='Oneri di Urbanizzazione'!$E$51),IF(COUNTIF(AM$3:AM520,$E521)=0,$E521,""),""))</f>
        <v/>
      </c>
      <c r="AN521" s="1" t="str">
        <f aca="false">IF(F521="","",IF(AND($C521='Oneri di Urbanizzazione'!$E$49,$D521='Oneri di Urbanizzazione'!$E$51,$E521='Oneri di Urbanizzazione'!$E$53),IF(COUNTIF(AN$3:AN520,$F521)=0,$F521,""),""))</f>
        <v/>
      </c>
    </row>
    <row r="522" customFormat="false" ht="12.75" hidden="false" customHeight="false" outlineLevel="0" collapsed="false">
      <c r="V522" s="1" t="n">
        <f aca="false">+V521+1</f>
        <v>500</v>
      </c>
      <c r="W522" s="978" t="str">
        <f aca="false">IFERROR(VLOOKUP($V521,AD:AK,8,FALSE()),"")</f>
        <v/>
      </c>
      <c r="X522" s="978" t="str">
        <f aca="false">IFERROR(VLOOKUP($V522,AE:AL,8,FALSE()),"")</f>
        <v/>
      </c>
      <c r="Y522" s="978" t="str">
        <f aca="false">IFERROR(VLOOKUP($V522,AF:AM,8,FALSE()),"")</f>
        <v/>
      </c>
      <c r="Z522" s="978" t="str">
        <f aca="false">IFERROR(VLOOKUP($V522,AG:AN,8,FALSE()),"")</f>
        <v/>
      </c>
      <c r="AA522" s="978" t="str">
        <f aca="false">IFERROR(VLOOKUP($V522,AH:AO,8,FALSE()),"")</f>
        <v/>
      </c>
      <c r="AB522" s="978" t="str">
        <f aca="false">IFERROR(VLOOKUP($V522,AI:AP,8,FALSE()),"")</f>
        <v/>
      </c>
      <c r="AD522" s="1" t="str">
        <f aca="false">IF(AK522&lt;&gt;"",MAX(AD$3:AD521)+1,"")</f>
        <v/>
      </c>
      <c r="AE522" s="1" t="str">
        <f aca="false">IF(AL522&lt;&gt;"",MAX(AE$3:AE521)+1,"")</f>
        <v/>
      </c>
      <c r="AF522" s="1" t="str">
        <f aca="false">IF(AM522&lt;&gt;"",MAX(AF$3:AF521)+1,"")</f>
        <v/>
      </c>
      <c r="AG522" s="1" t="str">
        <f aca="false">IF(AN522&lt;&gt;"",MAX(AG$3:AG521)+1,"")</f>
        <v/>
      </c>
      <c r="AH522" s="1" t="str">
        <f aca="false">IF(AO522&lt;&gt;"",MAX(AH$3:AH521)+1,"")</f>
        <v/>
      </c>
      <c r="AI522" s="1" t="str">
        <f aca="false">IF(AP522&lt;&gt;"",MAX(AI$3:AI521)+1,"")</f>
        <v/>
      </c>
      <c r="AK522" s="1" t="str">
        <f aca="false">IF(C522="","",IF(COUNTIF($AK$3:AL521,C522)=0,C522,""))</f>
        <v/>
      </c>
      <c r="AL522" s="1" t="str">
        <f aca="false">IF(D522="","",IF($C522='Oneri di Urbanizzazione'!$E$49,IF(COUNTIF($AL$3:AL521,$D522)=0,$D522,""),""))</f>
        <v/>
      </c>
      <c r="AM522" s="1" t="str">
        <f aca="false">IF(E522="","",IF(AND($C522='Oneri di Urbanizzazione'!$E$49,$D522='Oneri di Urbanizzazione'!$E$51),IF(COUNTIF(AM$3:AM521,$E522)=0,$E522,""),""))</f>
        <v/>
      </c>
      <c r="AN522" s="1" t="str">
        <f aca="false">IF(F522="","",IF(AND($C522='Oneri di Urbanizzazione'!$E$49,$D522='Oneri di Urbanizzazione'!$E$51,$E522='Oneri di Urbanizzazione'!$E$53),IF(COUNTIF(AN$3:AN521,$F522)=0,$F522,""),""))</f>
        <v/>
      </c>
    </row>
    <row r="523" customFormat="false" ht="12.75" hidden="false" customHeight="false" outlineLevel="0" collapsed="false">
      <c r="V523" s="1" t="n">
        <f aca="false">+V522+1</f>
        <v>501</v>
      </c>
      <c r="W523" s="978" t="str">
        <f aca="false">IFERROR(VLOOKUP($V522,AD:AK,8,FALSE()),"")</f>
        <v/>
      </c>
      <c r="X523" s="978" t="str">
        <f aca="false">IFERROR(VLOOKUP($V523,AE:AL,8,FALSE()),"")</f>
        <v/>
      </c>
      <c r="Y523" s="978" t="str">
        <f aca="false">IFERROR(VLOOKUP($V523,AF:AM,8,FALSE()),"")</f>
        <v/>
      </c>
      <c r="Z523" s="978" t="str">
        <f aca="false">IFERROR(VLOOKUP($V523,AG:AN,8,FALSE()),"")</f>
        <v/>
      </c>
      <c r="AA523" s="978" t="str">
        <f aca="false">IFERROR(VLOOKUP($V523,AH:AO,8,FALSE()),"")</f>
        <v/>
      </c>
      <c r="AB523" s="978" t="str">
        <f aca="false">IFERROR(VLOOKUP($V523,AI:AP,8,FALSE()),"")</f>
        <v/>
      </c>
      <c r="AD523" s="1" t="str">
        <f aca="false">IF(AK523&lt;&gt;"",MAX(AD$3:AD522)+1,"")</f>
        <v/>
      </c>
      <c r="AE523" s="1" t="str">
        <f aca="false">IF(AL523&lt;&gt;"",MAX(AE$3:AE522)+1,"")</f>
        <v/>
      </c>
      <c r="AF523" s="1" t="str">
        <f aca="false">IF(AM523&lt;&gt;"",MAX(AF$3:AF522)+1,"")</f>
        <v/>
      </c>
      <c r="AG523" s="1" t="str">
        <f aca="false">IF(AN523&lt;&gt;"",MAX(AG$3:AG522)+1,"")</f>
        <v/>
      </c>
      <c r="AH523" s="1" t="str">
        <f aca="false">IF(AO523&lt;&gt;"",MAX(AH$3:AH522)+1,"")</f>
        <v/>
      </c>
      <c r="AI523" s="1" t="str">
        <f aca="false">IF(AP523&lt;&gt;"",MAX(AI$3:AI522)+1,"")</f>
        <v/>
      </c>
      <c r="AK523" s="1" t="str">
        <f aca="false">IF(C523="","",IF(COUNTIF($AK$3:AL522,C523)=0,C523,""))</f>
        <v/>
      </c>
      <c r="AL523" s="1" t="str">
        <f aca="false">IF(D523="","",IF($C523='Oneri di Urbanizzazione'!$E$49,IF(COUNTIF($AL$3:AL522,$D523)=0,$D523,""),""))</f>
        <v/>
      </c>
      <c r="AM523" s="1" t="str">
        <f aca="false">IF(E523="","",IF(AND($C523='Oneri di Urbanizzazione'!$E$49,$D523='Oneri di Urbanizzazione'!$E$51),IF(COUNTIF(AM$3:AM522,$E523)=0,$E523,""),""))</f>
        <v/>
      </c>
      <c r="AN523" s="1" t="str">
        <f aca="false">IF(F523="","",IF(AND($C523='Oneri di Urbanizzazione'!$E$49,$D523='Oneri di Urbanizzazione'!$E$51,$E523='Oneri di Urbanizzazione'!$E$53),IF(COUNTIF(AN$3:AN522,$F523)=0,$F523,""),""))</f>
        <v/>
      </c>
    </row>
    <row r="524" customFormat="false" ht="12.75" hidden="false" customHeight="false" outlineLevel="0" collapsed="false">
      <c r="V524" s="1" t="n">
        <f aca="false">+V523+1</f>
        <v>502</v>
      </c>
      <c r="W524" s="978" t="str">
        <f aca="false">IFERROR(VLOOKUP($V523,AD:AK,8,FALSE()),"")</f>
        <v/>
      </c>
      <c r="X524" s="978" t="str">
        <f aca="false">IFERROR(VLOOKUP($V524,AE:AL,8,FALSE()),"")</f>
        <v/>
      </c>
      <c r="Y524" s="978" t="str">
        <f aca="false">IFERROR(VLOOKUP($V524,AF:AM,8,FALSE()),"")</f>
        <v/>
      </c>
      <c r="Z524" s="978" t="str">
        <f aca="false">IFERROR(VLOOKUP($V524,AG:AN,8,FALSE()),"")</f>
        <v/>
      </c>
      <c r="AA524" s="978" t="str">
        <f aca="false">IFERROR(VLOOKUP($V524,AH:AO,8,FALSE()),"")</f>
        <v/>
      </c>
      <c r="AB524" s="978" t="str">
        <f aca="false">IFERROR(VLOOKUP($V524,AI:AP,8,FALSE()),"")</f>
        <v/>
      </c>
      <c r="AD524" s="1" t="str">
        <f aca="false">IF(AK524&lt;&gt;"",MAX(AD$3:AD523)+1,"")</f>
        <v/>
      </c>
      <c r="AE524" s="1" t="str">
        <f aca="false">IF(AL524&lt;&gt;"",MAX(AE$3:AE523)+1,"")</f>
        <v/>
      </c>
      <c r="AF524" s="1" t="str">
        <f aca="false">IF(AM524&lt;&gt;"",MAX(AF$3:AF523)+1,"")</f>
        <v/>
      </c>
      <c r="AG524" s="1" t="str">
        <f aca="false">IF(AN524&lt;&gt;"",MAX(AG$3:AG523)+1,"")</f>
        <v/>
      </c>
      <c r="AH524" s="1" t="str">
        <f aca="false">IF(AO524&lt;&gt;"",MAX(AH$3:AH523)+1,"")</f>
        <v/>
      </c>
      <c r="AI524" s="1" t="str">
        <f aca="false">IF(AP524&lt;&gt;"",MAX(AI$3:AI523)+1,"")</f>
        <v/>
      </c>
      <c r="AK524" s="1" t="str">
        <f aca="false">IF(C524="","",IF(COUNTIF($AK$3:AL523,C524)=0,C524,""))</f>
        <v/>
      </c>
      <c r="AL524" s="1" t="str">
        <f aca="false">IF(D524="","",IF($C524='Oneri di Urbanizzazione'!$E$49,IF(COUNTIF($AL$3:AL523,$D524)=0,$D524,""),""))</f>
        <v/>
      </c>
      <c r="AM524" s="1" t="str">
        <f aca="false">IF(E524="","",IF(AND($C524='Oneri di Urbanizzazione'!$E$49,$D524='Oneri di Urbanizzazione'!$E$51),IF(COUNTIF(AM$3:AM523,$E524)=0,$E524,""),""))</f>
        <v/>
      </c>
      <c r="AN524" s="1" t="str">
        <f aca="false">IF(F524="","",IF(AND($C524='Oneri di Urbanizzazione'!$E$49,$D524='Oneri di Urbanizzazione'!$E$51,$E524='Oneri di Urbanizzazione'!$E$53),IF(COUNTIF(AN$3:AN523,$F524)=0,$F524,""),""))</f>
        <v/>
      </c>
    </row>
    <row r="525" customFormat="false" ht="12.75" hidden="false" customHeight="false" outlineLevel="0" collapsed="false">
      <c r="V525" s="1" t="n">
        <f aca="false">+V524+1</f>
        <v>503</v>
      </c>
      <c r="W525" s="978" t="str">
        <f aca="false">IFERROR(VLOOKUP($V524,AD:AK,8,FALSE()),"")</f>
        <v/>
      </c>
      <c r="X525" s="978" t="str">
        <f aca="false">IFERROR(VLOOKUP($V525,AE:AL,8,FALSE()),"")</f>
        <v/>
      </c>
      <c r="Y525" s="978" t="str">
        <f aca="false">IFERROR(VLOOKUP($V525,AF:AM,8,FALSE()),"")</f>
        <v/>
      </c>
      <c r="Z525" s="978" t="str">
        <f aca="false">IFERROR(VLOOKUP($V525,AG:AN,8,FALSE()),"")</f>
        <v/>
      </c>
      <c r="AA525" s="978" t="str">
        <f aca="false">IFERROR(VLOOKUP($V525,AH:AO,8,FALSE()),"")</f>
        <v/>
      </c>
      <c r="AB525" s="978" t="str">
        <f aca="false">IFERROR(VLOOKUP($V525,AI:AP,8,FALSE()),"")</f>
        <v/>
      </c>
      <c r="AD525" s="1" t="str">
        <f aca="false">IF(AK525&lt;&gt;"",MAX(AD$3:AD524)+1,"")</f>
        <v/>
      </c>
      <c r="AE525" s="1" t="str">
        <f aca="false">IF(AL525&lt;&gt;"",MAX(AE$3:AE524)+1,"")</f>
        <v/>
      </c>
      <c r="AF525" s="1" t="str">
        <f aca="false">IF(AM525&lt;&gt;"",MAX(AF$3:AF524)+1,"")</f>
        <v/>
      </c>
      <c r="AG525" s="1" t="str">
        <f aca="false">IF(AN525&lt;&gt;"",MAX(AG$3:AG524)+1,"")</f>
        <v/>
      </c>
      <c r="AH525" s="1" t="str">
        <f aca="false">IF(AO525&lt;&gt;"",MAX(AH$3:AH524)+1,"")</f>
        <v/>
      </c>
      <c r="AI525" s="1" t="str">
        <f aca="false">IF(AP525&lt;&gt;"",MAX(AI$3:AI524)+1,"")</f>
        <v/>
      </c>
      <c r="AK525" s="1" t="str">
        <f aca="false">IF(C525="","",IF(COUNTIF($AK$3:AL524,C525)=0,C525,""))</f>
        <v/>
      </c>
      <c r="AL525" s="1" t="str">
        <f aca="false">IF(D525="","",IF($C525='Oneri di Urbanizzazione'!$E$49,IF(COUNTIF($AL$3:AL524,$D525)=0,$D525,""),""))</f>
        <v/>
      </c>
      <c r="AM525" s="1" t="str">
        <f aca="false">IF(E525="","",IF(AND($C525='Oneri di Urbanizzazione'!$E$49,$D525='Oneri di Urbanizzazione'!$E$51),IF(COUNTIF(AM$3:AM524,$E525)=0,$E525,""),""))</f>
        <v/>
      </c>
      <c r="AN525" s="1" t="str">
        <f aca="false">IF(F525="","",IF(AND($C525='Oneri di Urbanizzazione'!$E$49,$D525='Oneri di Urbanizzazione'!$E$51,$E525='Oneri di Urbanizzazione'!$E$53),IF(COUNTIF(AN$3:AN524,$F525)=0,$F525,""),""))</f>
        <v/>
      </c>
    </row>
    <row r="526" customFormat="false" ht="12.75" hidden="false" customHeight="false" outlineLevel="0" collapsed="false">
      <c r="V526" s="1" t="n">
        <f aca="false">+V525+1</f>
        <v>504</v>
      </c>
      <c r="W526" s="978" t="str">
        <f aca="false">IFERROR(VLOOKUP($V525,AD:AK,8,FALSE()),"")</f>
        <v/>
      </c>
      <c r="X526" s="978" t="str">
        <f aca="false">IFERROR(VLOOKUP($V526,AE:AL,8,FALSE()),"")</f>
        <v/>
      </c>
      <c r="Y526" s="978" t="str">
        <f aca="false">IFERROR(VLOOKUP($V526,AF:AM,8,FALSE()),"")</f>
        <v/>
      </c>
      <c r="Z526" s="978" t="str">
        <f aca="false">IFERROR(VLOOKUP($V526,AG:AN,8,FALSE()),"")</f>
        <v/>
      </c>
      <c r="AA526" s="978" t="str">
        <f aca="false">IFERROR(VLOOKUP($V526,AH:AO,8,FALSE()),"")</f>
        <v/>
      </c>
      <c r="AB526" s="978" t="str">
        <f aca="false">IFERROR(VLOOKUP($V526,AI:AP,8,FALSE()),"")</f>
        <v/>
      </c>
      <c r="AD526" s="1" t="str">
        <f aca="false">IF(AK526&lt;&gt;"",MAX(AD$3:AD525)+1,"")</f>
        <v/>
      </c>
      <c r="AE526" s="1" t="str">
        <f aca="false">IF(AL526&lt;&gt;"",MAX(AE$3:AE525)+1,"")</f>
        <v/>
      </c>
      <c r="AF526" s="1" t="str">
        <f aca="false">IF(AM526&lt;&gt;"",MAX(AF$3:AF525)+1,"")</f>
        <v/>
      </c>
      <c r="AG526" s="1" t="str">
        <f aca="false">IF(AN526&lt;&gt;"",MAX(AG$3:AG525)+1,"")</f>
        <v/>
      </c>
      <c r="AH526" s="1" t="str">
        <f aca="false">IF(AO526&lt;&gt;"",MAX(AH$3:AH525)+1,"")</f>
        <v/>
      </c>
      <c r="AI526" s="1" t="str">
        <f aca="false">IF(AP526&lt;&gt;"",MAX(AI$3:AI525)+1,"")</f>
        <v/>
      </c>
      <c r="AK526" s="1" t="str">
        <f aca="false">IF(C526="","",IF(COUNTIF($AK$3:AL525,C526)=0,C526,""))</f>
        <v/>
      </c>
      <c r="AL526" s="1" t="str">
        <f aca="false">IF(D526="","",IF($C526='Oneri di Urbanizzazione'!$E$49,IF(COUNTIF($AL$3:AL525,$D526)=0,$D526,""),""))</f>
        <v/>
      </c>
      <c r="AM526" s="1" t="str">
        <f aca="false">IF(E526="","",IF(AND($C526='Oneri di Urbanizzazione'!$E$49,$D526='Oneri di Urbanizzazione'!$E$51),IF(COUNTIF(AM$3:AM525,$E526)=0,$E526,""),""))</f>
        <v/>
      </c>
      <c r="AN526" s="1" t="str">
        <f aca="false">IF(F526="","",IF(AND($C526='Oneri di Urbanizzazione'!$E$49,$D526='Oneri di Urbanizzazione'!$E$51,$E526='Oneri di Urbanizzazione'!$E$53),IF(COUNTIF(AN$3:AN525,$F526)=0,$F526,""),""))</f>
        <v/>
      </c>
    </row>
    <row r="527" customFormat="false" ht="12.75" hidden="false" customHeight="false" outlineLevel="0" collapsed="false">
      <c r="V527" s="1" t="n">
        <f aca="false">+V526+1</f>
        <v>505</v>
      </c>
      <c r="W527" s="978" t="str">
        <f aca="false">IFERROR(VLOOKUP($V526,AD:AK,8,FALSE()),"")</f>
        <v/>
      </c>
      <c r="X527" s="978" t="str">
        <f aca="false">IFERROR(VLOOKUP($V527,AE:AL,8,FALSE()),"")</f>
        <v/>
      </c>
      <c r="Y527" s="978" t="str">
        <f aca="false">IFERROR(VLOOKUP($V527,AF:AM,8,FALSE()),"")</f>
        <v/>
      </c>
      <c r="Z527" s="978" t="str">
        <f aca="false">IFERROR(VLOOKUP($V527,AG:AN,8,FALSE()),"")</f>
        <v/>
      </c>
      <c r="AA527" s="978" t="str">
        <f aca="false">IFERROR(VLOOKUP($V527,AH:AO,8,FALSE()),"")</f>
        <v/>
      </c>
      <c r="AB527" s="978" t="str">
        <f aca="false">IFERROR(VLOOKUP($V527,AI:AP,8,FALSE()),"")</f>
        <v/>
      </c>
      <c r="AD527" s="1" t="str">
        <f aca="false">IF(AK527&lt;&gt;"",MAX(AD$3:AD526)+1,"")</f>
        <v/>
      </c>
      <c r="AE527" s="1" t="str">
        <f aca="false">IF(AL527&lt;&gt;"",MAX(AE$3:AE526)+1,"")</f>
        <v/>
      </c>
      <c r="AF527" s="1" t="str">
        <f aca="false">IF(AM527&lt;&gt;"",MAX(AF$3:AF526)+1,"")</f>
        <v/>
      </c>
      <c r="AG527" s="1" t="str">
        <f aca="false">IF(AN527&lt;&gt;"",MAX(AG$3:AG526)+1,"")</f>
        <v/>
      </c>
      <c r="AH527" s="1" t="str">
        <f aca="false">IF(AO527&lt;&gt;"",MAX(AH$3:AH526)+1,"")</f>
        <v/>
      </c>
      <c r="AI527" s="1" t="str">
        <f aca="false">IF(AP527&lt;&gt;"",MAX(AI$3:AI526)+1,"")</f>
        <v/>
      </c>
      <c r="AK527" s="1" t="str">
        <f aca="false">IF(C527="","",IF(COUNTIF($AK$3:AL526,C527)=0,C527,""))</f>
        <v/>
      </c>
      <c r="AL527" s="1" t="str">
        <f aca="false">IF(D527="","",IF($C527='Oneri di Urbanizzazione'!$E$49,IF(COUNTIF($AL$3:AL526,$D527)=0,$D527,""),""))</f>
        <v/>
      </c>
      <c r="AM527" s="1" t="str">
        <f aca="false">IF(E527="","",IF(AND($C527='Oneri di Urbanizzazione'!$E$49,$D527='Oneri di Urbanizzazione'!$E$51),IF(COUNTIF(AM$3:AM526,$E527)=0,$E527,""),""))</f>
        <v/>
      </c>
      <c r="AN527" s="1" t="str">
        <f aca="false">IF(F527="","",IF(AND($C527='Oneri di Urbanizzazione'!$E$49,$D527='Oneri di Urbanizzazione'!$E$51,$E527='Oneri di Urbanizzazione'!$E$53),IF(COUNTIF(AN$3:AN526,$F527)=0,$F527,""),""))</f>
        <v/>
      </c>
    </row>
    <row r="528" customFormat="false" ht="12.75" hidden="false" customHeight="false" outlineLevel="0" collapsed="false">
      <c r="V528" s="1" t="n">
        <f aca="false">+V527+1</f>
        <v>506</v>
      </c>
      <c r="W528" s="978" t="str">
        <f aca="false">IFERROR(VLOOKUP($V527,AD:AK,8,FALSE()),"")</f>
        <v/>
      </c>
      <c r="X528" s="978" t="str">
        <f aca="false">IFERROR(VLOOKUP($V528,AE:AL,8,FALSE()),"")</f>
        <v/>
      </c>
      <c r="Y528" s="978" t="str">
        <f aca="false">IFERROR(VLOOKUP($V528,AF:AM,8,FALSE()),"")</f>
        <v/>
      </c>
      <c r="Z528" s="978" t="str">
        <f aca="false">IFERROR(VLOOKUP($V528,AG:AN,8,FALSE()),"")</f>
        <v/>
      </c>
      <c r="AA528" s="978" t="str">
        <f aca="false">IFERROR(VLOOKUP($V528,AH:AO,8,FALSE()),"")</f>
        <v/>
      </c>
      <c r="AB528" s="978" t="str">
        <f aca="false">IFERROR(VLOOKUP($V528,AI:AP,8,FALSE()),"")</f>
        <v/>
      </c>
      <c r="AD528" s="1" t="str">
        <f aca="false">IF(AK528&lt;&gt;"",MAX(AD$3:AD527)+1,"")</f>
        <v/>
      </c>
      <c r="AE528" s="1" t="str">
        <f aca="false">IF(AL528&lt;&gt;"",MAX(AE$3:AE527)+1,"")</f>
        <v/>
      </c>
      <c r="AF528" s="1" t="str">
        <f aca="false">IF(AM528&lt;&gt;"",MAX(AF$3:AF527)+1,"")</f>
        <v/>
      </c>
      <c r="AG528" s="1" t="str">
        <f aca="false">IF(AN528&lt;&gt;"",MAX(AG$3:AG527)+1,"")</f>
        <v/>
      </c>
      <c r="AH528" s="1" t="str">
        <f aca="false">IF(AO528&lt;&gt;"",MAX(AH$3:AH527)+1,"")</f>
        <v/>
      </c>
      <c r="AI528" s="1" t="str">
        <f aca="false">IF(AP528&lt;&gt;"",MAX(AI$3:AI527)+1,"")</f>
        <v/>
      </c>
      <c r="AK528" s="1" t="str">
        <f aca="false">IF(C528="","",IF(COUNTIF($AK$3:AL527,C528)=0,C528,""))</f>
        <v/>
      </c>
      <c r="AL528" s="1" t="str">
        <f aca="false">IF(D528="","",IF($C528='Oneri di Urbanizzazione'!$E$49,IF(COUNTIF($AL$3:AL527,$D528)=0,$D528,""),""))</f>
        <v/>
      </c>
      <c r="AM528" s="1" t="str">
        <f aca="false">IF(E528="","",IF(AND($C528='Oneri di Urbanizzazione'!$E$49,$D528='Oneri di Urbanizzazione'!$E$51),IF(COUNTIF(AM$3:AM527,$E528)=0,$E528,""),""))</f>
        <v/>
      </c>
      <c r="AN528" s="1" t="str">
        <f aca="false">IF(F528="","",IF(AND($C528='Oneri di Urbanizzazione'!$E$49,$D528='Oneri di Urbanizzazione'!$E$51,$E528='Oneri di Urbanizzazione'!$E$53),IF(COUNTIF(AN$3:AN527,$F528)=0,$F528,""),""))</f>
        <v/>
      </c>
    </row>
    <row r="529" customFormat="false" ht="12.75" hidden="false" customHeight="false" outlineLevel="0" collapsed="false">
      <c r="V529" s="1" t="n">
        <f aca="false">+V528+1</f>
        <v>507</v>
      </c>
      <c r="W529" s="978" t="str">
        <f aca="false">IFERROR(VLOOKUP($V528,AD:AK,8,FALSE()),"")</f>
        <v/>
      </c>
      <c r="X529" s="978" t="str">
        <f aca="false">IFERROR(VLOOKUP($V529,AE:AL,8,FALSE()),"")</f>
        <v/>
      </c>
      <c r="Y529" s="978" t="str">
        <f aca="false">IFERROR(VLOOKUP($V529,AF:AM,8,FALSE()),"")</f>
        <v/>
      </c>
      <c r="Z529" s="978" t="str">
        <f aca="false">IFERROR(VLOOKUP($V529,AG:AN,8,FALSE()),"")</f>
        <v/>
      </c>
      <c r="AA529" s="978" t="str">
        <f aca="false">IFERROR(VLOOKUP($V529,AH:AO,8,FALSE()),"")</f>
        <v/>
      </c>
      <c r="AB529" s="978" t="str">
        <f aca="false">IFERROR(VLOOKUP($V529,AI:AP,8,FALSE()),"")</f>
        <v/>
      </c>
      <c r="AD529" s="1" t="str">
        <f aca="false">IF(AK529&lt;&gt;"",MAX(AD$3:AD528)+1,"")</f>
        <v/>
      </c>
      <c r="AE529" s="1" t="str">
        <f aca="false">IF(AL529&lt;&gt;"",MAX(AE$3:AE528)+1,"")</f>
        <v/>
      </c>
      <c r="AF529" s="1" t="str">
        <f aca="false">IF(AM529&lt;&gt;"",MAX(AF$3:AF528)+1,"")</f>
        <v/>
      </c>
      <c r="AG529" s="1" t="str">
        <f aca="false">IF(AN529&lt;&gt;"",MAX(AG$3:AG528)+1,"")</f>
        <v/>
      </c>
      <c r="AH529" s="1" t="str">
        <f aca="false">IF(AO529&lt;&gt;"",MAX(AH$3:AH528)+1,"")</f>
        <v/>
      </c>
      <c r="AI529" s="1" t="str">
        <f aca="false">IF(AP529&lt;&gt;"",MAX(AI$3:AI528)+1,"")</f>
        <v/>
      </c>
      <c r="AK529" s="1" t="str">
        <f aca="false">IF(C529="","",IF(COUNTIF($AK$3:AL528,C529)=0,C529,""))</f>
        <v/>
      </c>
      <c r="AL529" s="1" t="str">
        <f aca="false">IF(D529="","",IF($C529='Oneri di Urbanizzazione'!$E$49,IF(COUNTIF($AL$3:AL528,$D529)=0,$D529,""),""))</f>
        <v/>
      </c>
      <c r="AM529" s="1" t="str">
        <f aca="false">IF(E529="","",IF(AND($C529='Oneri di Urbanizzazione'!$E$49,$D529='Oneri di Urbanizzazione'!$E$51),IF(COUNTIF(AM$3:AM528,$E529)=0,$E529,""),""))</f>
        <v/>
      </c>
      <c r="AN529" s="1" t="str">
        <f aca="false">IF(F529="","",IF(AND($C529='Oneri di Urbanizzazione'!$E$49,$D529='Oneri di Urbanizzazione'!$E$51,$E529='Oneri di Urbanizzazione'!$E$53),IF(COUNTIF(AN$3:AN528,$F529)=0,$F529,""),""))</f>
        <v/>
      </c>
    </row>
    <row r="530" customFormat="false" ht="12.75" hidden="false" customHeight="false" outlineLevel="0" collapsed="false">
      <c r="V530" s="1" t="n">
        <f aca="false">+V529+1</f>
        <v>508</v>
      </c>
      <c r="W530" s="978" t="str">
        <f aca="false">IFERROR(VLOOKUP($V529,AD:AK,8,FALSE()),"")</f>
        <v/>
      </c>
      <c r="X530" s="978" t="str">
        <f aca="false">IFERROR(VLOOKUP($V530,AE:AL,8,FALSE()),"")</f>
        <v/>
      </c>
      <c r="Y530" s="978" t="str">
        <f aca="false">IFERROR(VLOOKUP($V530,AF:AM,8,FALSE()),"")</f>
        <v/>
      </c>
      <c r="Z530" s="978" t="str">
        <f aca="false">IFERROR(VLOOKUP($V530,AG:AN,8,FALSE()),"")</f>
        <v/>
      </c>
      <c r="AA530" s="978" t="str">
        <f aca="false">IFERROR(VLOOKUP($V530,AH:AO,8,FALSE()),"")</f>
        <v/>
      </c>
      <c r="AB530" s="978" t="str">
        <f aca="false">IFERROR(VLOOKUP($V530,AI:AP,8,FALSE()),"")</f>
        <v/>
      </c>
      <c r="AD530" s="1" t="str">
        <f aca="false">IF(AK530&lt;&gt;"",MAX(AD$3:AD529)+1,"")</f>
        <v/>
      </c>
      <c r="AE530" s="1" t="str">
        <f aca="false">IF(AL530&lt;&gt;"",MAX(AE$3:AE529)+1,"")</f>
        <v/>
      </c>
      <c r="AF530" s="1" t="str">
        <f aca="false">IF(AM530&lt;&gt;"",MAX(AF$3:AF529)+1,"")</f>
        <v/>
      </c>
      <c r="AG530" s="1" t="str">
        <f aca="false">IF(AN530&lt;&gt;"",MAX(AG$3:AG529)+1,"")</f>
        <v/>
      </c>
      <c r="AH530" s="1" t="str">
        <f aca="false">IF(AO530&lt;&gt;"",MAX(AH$3:AH529)+1,"")</f>
        <v/>
      </c>
      <c r="AI530" s="1" t="str">
        <f aca="false">IF(AP530&lt;&gt;"",MAX(AI$3:AI529)+1,"")</f>
        <v/>
      </c>
      <c r="AK530" s="1" t="str">
        <f aca="false">IF(C530="","",IF(COUNTIF($AK$3:AL529,C530)=0,C530,""))</f>
        <v/>
      </c>
      <c r="AL530" s="1" t="str">
        <f aca="false">IF(D530="","",IF($C530='Oneri di Urbanizzazione'!$E$49,IF(COUNTIF($AL$3:AL529,$D530)=0,$D530,""),""))</f>
        <v/>
      </c>
      <c r="AM530" s="1" t="str">
        <f aca="false">IF(E530="","",IF(AND($C530='Oneri di Urbanizzazione'!$E$49,$D530='Oneri di Urbanizzazione'!$E$51),IF(COUNTIF(AM$3:AM529,$E530)=0,$E530,""),""))</f>
        <v/>
      </c>
      <c r="AN530" s="1" t="str">
        <f aca="false">IF(F530="","",IF(AND($C530='Oneri di Urbanizzazione'!$E$49,$D530='Oneri di Urbanizzazione'!$E$51,$E530='Oneri di Urbanizzazione'!$E$53),IF(COUNTIF(AN$3:AN529,$F530)=0,$F530,""),""))</f>
        <v/>
      </c>
    </row>
    <row r="531" customFormat="false" ht="12.75" hidden="false" customHeight="false" outlineLevel="0" collapsed="false">
      <c r="V531" s="1" t="n">
        <f aca="false">+V530+1</f>
        <v>509</v>
      </c>
      <c r="W531" s="978" t="str">
        <f aca="false">IFERROR(VLOOKUP($V530,AD:AK,8,FALSE()),"")</f>
        <v/>
      </c>
      <c r="X531" s="978" t="str">
        <f aca="false">IFERROR(VLOOKUP($V531,AE:AL,8,FALSE()),"")</f>
        <v/>
      </c>
      <c r="Y531" s="978" t="str">
        <f aca="false">IFERROR(VLOOKUP($V531,AF:AM,8,FALSE()),"")</f>
        <v/>
      </c>
      <c r="Z531" s="978" t="str">
        <f aca="false">IFERROR(VLOOKUP($V531,AG:AN,8,FALSE()),"")</f>
        <v/>
      </c>
      <c r="AA531" s="978" t="str">
        <f aca="false">IFERROR(VLOOKUP($V531,AH:AO,8,FALSE()),"")</f>
        <v/>
      </c>
      <c r="AB531" s="978" t="str">
        <f aca="false">IFERROR(VLOOKUP($V531,AI:AP,8,FALSE()),"")</f>
        <v/>
      </c>
      <c r="AD531" s="1" t="str">
        <f aca="false">IF(AK531&lt;&gt;"",MAX(AD$3:AD530)+1,"")</f>
        <v/>
      </c>
      <c r="AE531" s="1" t="str">
        <f aca="false">IF(AL531&lt;&gt;"",MAX(AE$3:AE530)+1,"")</f>
        <v/>
      </c>
      <c r="AF531" s="1" t="str">
        <f aca="false">IF(AM531&lt;&gt;"",MAX(AF$3:AF530)+1,"")</f>
        <v/>
      </c>
      <c r="AG531" s="1" t="str">
        <f aca="false">IF(AN531&lt;&gt;"",MAX(AG$3:AG530)+1,"")</f>
        <v/>
      </c>
      <c r="AH531" s="1" t="str">
        <f aca="false">IF(AO531&lt;&gt;"",MAX(AH$3:AH530)+1,"")</f>
        <v/>
      </c>
      <c r="AI531" s="1" t="str">
        <f aca="false">IF(AP531&lt;&gt;"",MAX(AI$3:AI530)+1,"")</f>
        <v/>
      </c>
      <c r="AK531" s="1" t="str">
        <f aca="false">IF(C531="","",IF(COUNTIF($AK$3:AL530,C531)=0,C531,""))</f>
        <v/>
      </c>
      <c r="AL531" s="1" t="str">
        <f aca="false">IF(D531="","",IF($C531='Oneri di Urbanizzazione'!$E$49,IF(COUNTIF($AL$3:AL530,$D531)=0,$D531,""),""))</f>
        <v/>
      </c>
      <c r="AM531" s="1" t="str">
        <f aca="false">IF(E531="","",IF(AND($C531='Oneri di Urbanizzazione'!$E$49,$D531='Oneri di Urbanizzazione'!$E$51),IF(COUNTIF(AM$3:AM530,$E531)=0,$E531,""),""))</f>
        <v/>
      </c>
      <c r="AN531" s="1" t="str">
        <f aca="false">IF(F531="","",IF(AND($C531='Oneri di Urbanizzazione'!$E$49,$D531='Oneri di Urbanizzazione'!$E$51,$E531='Oneri di Urbanizzazione'!$E$53),IF(COUNTIF(AN$3:AN530,$F531)=0,$F531,""),""))</f>
        <v/>
      </c>
    </row>
    <row r="532" customFormat="false" ht="12.75" hidden="false" customHeight="false" outlineLevel="0" collapsed="false">
      <c r="V532" s="1" t="n">
        <f aca="false">+V531+1</f>
        <v>510</v>
      </c>
      <c r="W532" s="978" t="str">
        <f aca="false">IFERROR(VLOOKUP($V531,AD:AK,8,FALSE()),"")</f>
        <v/>
      </c>
      <c r="X532" s="978" t="str">
        <f aca="false">IFERROR(VLOOKUP($V532,AE:AL,8,FALSE()),"")</f>
        <v/>
      </c>
      <c r="Y532" s="978" t="str">
        <f aca="false">IFERROR(VLOOKUP($V532,AF:AM,8,FALSE()),"")</f>
        <v/>
      </c>
      <c r="Z532" s="978" t="str">
        <f aca="false">IFERROR(VLOOKUP($V532,AG:AN,8,FALSE()),"")</f>
        <v/>
      </c>
      <c r="AA532" s="978" t="str">
        <f aca="false">IFERROR(VLOOKUP($V532,AH:AO,8,FALSE()),"")</f>
        <v/>
      </c>
      <c r="AB532" s="978" t="str">
        <f aca="false">IFERROR(VLOOKUP($V532,AI:AP,8,FALSE()),"")</f>
        <v/>
      </c>
      <c r="AD532" s="1" t="str">
        <f aca="false">IF(AK532&lt;&gt;"",MAX(AD$3:AD531)+1,"")</f>
        <v/>
      </c>
      <c r="AE532" s="1" t="str">
        <f aca="false">IF(AL532&lt;&gt;"",MAX(AE$3:AE531)+1,"")</f>
        <v/>
      </c>
      <c r="AF532" s="1" t="str">
        <f aca="false">IF(AM532&lt;&gt;"",MAX(AF$3:AF531)+1,"")</f>
        <v/>
      </c>
      <c r="AG532" s="1" t="str">
        <f aca="false">IF(AN532&lt;&gt;"",MAX(AG$3:AG531)+1,"")</f>
        <v/>
      </c>
      <c r="AH532" s="1" t="str">
        <f aca="false">IF(AO532&lt;&gt;"",MAX(AH$3:AH531)+1,"")</f>
        <v/>
      </c>
      <c r="AI532" s="1" t="str">
        <f aca="false">IF(AP532&lt;&gt;"",MAX(AI$3:AI531)+1,"")</f>
        <v/>
      </c>
      <c r="AK532" s="1" t="str">
        <f aca="false">IF(C532="","",IF(COUNTIF($AK$3:AL531,C532)=0,C532,""))</f>
        <v/>
      </c>
      <c r="AL532" s="1" t="str">
        <f aca="false">IF(D532="","",IF($C532='Oneri di Urbanizzazione'!$E$49,IF(COUNTIF($AL$3:AL531,$D532)=0,$D532,""),""))</f>
        <v/>
      </c>
      <c r="AM532" s="1" t="str">
        <f aca="false">IF(E532="","",IF(AND($C532='Oneri di Urbanizzazione'!$E$49,$D532='Oneri di Urbanizzazione'!$E$51),IF(COUNTIF(AM$3:AM531,$E532)=0,$E532,""),""))</f>
        <v/>
      </c>
      <c r="AN532" s="1" t="str">
        <f aca="false">IF(F532="","",IF(AND($C532='Oneri di Urbanizzazione'!$E$49,$D532='Oneri di Urbanizzazione'!$E$51,$E532='Oneri di Urbanizzazione'!$E$53),IF(COUNTIF(AN$3:AN531,$F532)=0,$F532,""),""))</f>
        <v/>
      </c>
    </row>
    <row r="533" customFormat="false" ht="12.75" hidden="false" customHeight="false" outlineLevel="0" collapsed="false">
      <c r="V533" s="1" t="n">
        <f aca="false">+V532+1</f>
        <v>511</v>
      </c>
      <c r="W533" s="978" t="str">
        <f aca="false">IFERROR(VLOOKUP($V532,AD:AK,8,FALSE()),"")</f>
        <v/>
      </c>
      <c r="X533" s="978" t="str">
        <f aca="false">IFERROR(VLOOKUP($V533,AE:AL,8,FALSE()),"")</f>
        <v/>
      </c>
      <c r="Y533" s="978" t="str">
        <f aca="false">IFERROR(VLOOKUP($V533,AF:AM,8,FALSE()),"")</f>
        <v/>
      </c>
      <c r="Z533" s="978" t="str">
        <f aca="false">IFERROR(VLOOKUP($V533,AG:AN,8,FALSE()),"")</f>
        <v/>
      </c>
      <c r="AA533" s="978" t="str">
        <f aca="false">IFERROR(VLOOKUP($V533,AH:AO,8,FALSE()),"")</f>
        <v/>
      </c>
      <c r="AB533" s="978" t="str">
        <f aca="false">IFERROR(VLOOKUP($V533,AI:AP,8,FALSE()),"")</f>
        <v/>
      </c>
      <c r="AD533" s="1" t="str">
        <f aca="false">IF(AK533&lt;&gt;"",MAX(AD$3:AD532)+1,"")</f>
        <v/>
      </c>
      <c r="AE533" s="1" t="str">
        <f aca="false">IF(AL533&lt;&gt;"",MAX(AE$3:AE532)+1,"")</f>
        <v/>
      </c>
      <c r="AF533" s="1" t="str">
        <f aca="false">IF(AM533&lt;&gt;"",MAX(AF$3:AF532)+1,"")</f>
        <v/>
      </c>
      <c r="AG533" s="1" t="str">
        <f aca="false">IF(AN533&lt;&gt;"",MAX(AG$3:AG532)+1,"")</f>
        <v/>
      </c>
      <c r="AH533" s="1" t="str">
        <f aca="false">IF(AO533&lt;&gt;"",MAX(AH$3:AH532)+1,"")</f>
        <v/>
      </c>
      <c r="AI533" s="1" t="str">
        <f aca="false">IF(AP533&lt;&gt;"",MAX(AI$3:AI532)+1,"")</f>
        <v/>
      </c>
      <c r="AK533" s="1" t="str">
        <f aca="false">IF(C533="","",IF(COUNTIF($AK$3:AL532,C533)=0,C533,""))</f>
        <v/>
      </c>
      <c r="AL533" s="1" t="str">
        <f aca="false">IF(D533="","",IF($C533='Oneri di Urbanizzazione'!$E$49,IF(COUNTIF($AL$3:AL532,$D533)=0,$D533,""),""))</f>
        <v/>
      </c>
      <c r="AM533" s="1" t="str">
        <f aca="false">IF(E533="","",IF(AND($C533='Oneri di Urbanizzazione'!$E$49,$D533='Oneri di Urbanizzazione'!$E$51),IF(COUNTIF(AM$3:AM532,$E533)=0,$E533,""),""))</f>
        <v/>
      </c>
      <c r="AN533" s="1" t="str">
        <f aca="false">IF(F533="","",IF(AND($C533='Oneri di Urbanizzazione'!$E$49,$D533='Oneri di Urbanizzazione'!$E$51,$E533='Oneri di Urbanizzazione'!$E$53),IF(COUNTIF(AN$3:AN532,$F533)=0,$F533,""),""))</f>
        <v/>
      </c>
    </row>
    <row r="534" customFormat="false" ht="12.75" hidden="false" customHeight="false" outlineLevel="0" collapsed="false">
      <c r="V534" s="1" t="n">
        <f aca="false">+V533+1</f>
        <v>512</v>
      </c>
      <c r="W534" s="978" t="str">
        <f aca="false">IFERROR(VLOOKUP($V533,AD:AK,8,FALSE()),"")</f>
        <v/>
      </c>
      <c r="X534" s="978" t="str">
        <f aca="false">IFERROR(VLOOKUP($V534,AE:AL,8,FALSE()),"")</f>
        <v/>
      </c>
      <c r="Y534" s="978" t="str">
        <f aca="false">IFERROR(VLOOKUP($V534,AF:AM,8,FALSE()),"")</f>
        <v/>
      </c>
      <c r="Z534" s="978" t="str">
        <f aca="false">IFERROR(VLOOKUP($V534,AG:AN,8,FALSE()),"")</f>
        <v/>
      </c>
      <c r="AA534" s="978" t="str">
        <f aca="false">IFERROR(VLOOKUP($V534,AH:AO,8,FALSE()),"")</f>
        <v/>
      </c>
      <c r="AB534" s="978" t="str">
        <f aca="false">IFERROR(VLOOKUP($V534,AI:AP,8,FALSE()),"")</f>
        <v/>
      </c>
      <c r="AD534" s="1" t="str">
        <f aca="false">IF(AK534&lt;&gt;"",MAX(AD$3:AD533)+1,"")</f>
        <v/>
      </c>
      <c r="AE534" s="1" t="str">
        <f aca="false">IF(AL534&lt;&gt;"",MAX(AE$3:AE533)+1,"")</f>
        <v/>
      </c>
      <c r="AF534" s="1" t="str">
        <f aca="false">IF(AM534&lt;&gt;"",MAX(AF$3:AF533)+1,"")</f>
        <v/>
      </c>
      <c r="AG534" s="1" t="str">
        <f aca="false">IF(AN534&lt;&gt;"",MAX(AG$3:AG533)+1,"")</f>
        <v/>
      </c>
      <c r="AH534" s="1" t="str">
        <f aca="false">IF(AO534&lt;&gt;"",MAX(AH$3:AH533)+1,"")</f>
        <v/>
      </c>
      <c r="AI534" s="1" t="str">
        <f aca="false">IF(AP534&lt;&gt;"",MAX(AI$3:AI533)+1,"")</f>
        <v/>
      </c>
      <c r="AK534" s="1" t="str">
        <f aca="false">IF(C534="","",IF(COUNTIF($AK$3:AL533,C534)=0,C534,""))</f>
        <v/>
      </c>
      <c r="AL534" s="1" t="str">
        <f aca="false">IF(D534="","",IF($C534='Oneri di Urbanizzazione'!$E$49,IF(COUNTIF($AL$3:AL533,$D534)=0,$D534,""),""))</f>
        <v/>
      </c>
      <c r="AM534" s="1" t="str">
        <f aca="false">IF(E534="","",IF(AND($C534='Oneri di Urbanizzazione'!$E$49,$D534='Oneri di Urbanizzazione'!$E$51),IF(COUNTIF(AM$3:AM533,$E534)=0,$E534,""),""))</f>
        <v/>
      </c>
      <c r="AN534" s="1" t="str">
        <f aca="false">IF(F534="","",IF(AND($C534='Oneri di Urbanizzazione'!$E$49,$D534='Oneri di Urbanizzazione'!$E$51,$E534='Oneri di Urbanizzazione'!$E$53),IF(COUNTIF(AN$3:AN533,$F534)=0,$F534,""),""))</f>
        <v/>
      </c>
    </row>
    <row r="535" customFormat="false" ht="12.75" hidden="false" customHeight="false" outlineLevel="0" collapsed="false">
      <c r="V535" s="1" t="n">
        <f aca="false">+V534+1</f>
        <v>513</v>
      </c>
      <c r="W535" s="978" t="str">
        <f aca="false">IFERROR(VLOOKUP($V534,AD:AK,8,FALSE()),"")</f>
        <v/>
      </c>
      <c r="X535" s="978" t="str">
        <f aca="false">IFERROR(VLOOKUP($V535,AE:AL,8,FALSE()),"")</f>
        <v/>
      </c>
      <c r="Y535" s="978" t="str">
        <f aca="false">IFERROR(VLOOKUP($V535,AF:AM,8,FALSE()),"")</f>
        <v/>
      </c>
      <c r="Z535" s="978" t="str">
        <f aca="false">IFERROR(VLOOKUP($V535,AG:AN,8,FALSE()),"")</f>
        <v/>
      </c>
      <c r="AA535" s="978" t="str">
        <f aca="false">IFERROR(VLOOKUP($V535,AH:AO,8,FALSE()),"")</f>
        <v/>
      </c>
      <c r="AB535" s="978" t="str">
        <f aca="false">IFERROR(VLOOKUP($V535,AI:AP,8,FALSE()),"")</f>
        <v/>
      </c>
      <c r="AD535" s="1" t="str">
        <f aca="false">IF(AK535&lt;&gt;"",MAX(AD$3:AD534)+1,"")</f>
        <v/>
      </c>
      <c r="AE535" s="1" t="str">
        <f aca="false">IF(AL535&lt;&gt;"",MAX(AE$3:AE534)+1,"")</f>
        <v/>
      </c>
      <c r="AF535" s="1" t="str">
        <f aca="false">IF(AM535&lt;&gt;"",MAX(AF$3:AF534)+1,"")</f>
        <v/>
      </c>
      <c r="AG535" s="1" t="str">
        <f aca="false">IF(AN535&lt;&gt;"",MAX(AG$3:AG534)+1,"")</f>
        <v/>
      </c>
      <c r="AH535" s="1" t="str">
        <f aca="false">IF(AO535&lt;&gt;"",MAX(AH$3:AH534)+1,"")</f>
        <v/>
      </c>
      <c r="AI535" s="1" t="str">
        <f aca="false">IF(AP535&lt;&gt;"",MAX(AI$3:AI534)+1,"")</f>
        <v/>
      </c>
      <c r="AK535" s="1" t="str">
        <f aca="false">IF(C535="","",IF(COUNTIF($AK$3:AL534,C535)=0,C535,""))</f>
        <v/>
      </c>
      <c r="AL535" s="1" t="str">
        <f aca="false">IF(D535="","",IF($C535='Oneri di Urbanizzazione'!$E$49,IF(COUNTIF($AL$3:AL534,$D535)=0,$D535,""),""))</f>
        <v/>
      </c>
      <c r="AM535" s="1" t="str">
        <f aca="false">IF(E535="","",IF(AND($C535='Oneri di Urbanizzazione'!$E$49,$D535='Oneri di Urbanizzazione'!$E$51),IF(COUNTIF(AM$3:AM534,$E535)=0,$E535,""),""))</f>
        <v/>
      </c>
      <c r="AN535" s="1" t="str">
        <f aca="false">IF(F535="","",IF(AND($C535='Oneri di Urbanizzazione'!$E$49,$D535='Oneri di Urbanizzazione'!$E$51,$E535='Oneri di Urbanizzazione'!$E$53),IF(COUNTIF(AN$3:AN534,$F535)=0,$F535,""),""))</f>
        <v/>
      </c>
    </row>
    <row r="536" customFormat="false" ht="12.75" hidden="false" customHeight="false" outlineLevel="0" collapsed="false">
      <c r="V536" s="1" t="n">
        <f aca="false">+V535+1</f>
        <v>514</v>
      </c>
      <c r="W536" s="978" t="str">
        <f aca="false">IFERROR(VLOOKUP($V535,AD:AK,8,FALSE()),"")</f>
        <v/>
      </c>
      <c r="X536" s="978" t="str">
        <f aca="false">IFERROR(VLOOKUP($V536,AE:AL,8,FALSE()),"")</f>
        <v/>
      </c>
      <c r="Y536" s="978" t="str">
        <f aca="false">IFERROR(VLOOKUP($V536,AF:AM,8,FALSE()),"")</f>
        <v/>
      </c>
      <c r="Z536" s="978" t="str">
        <f aca="false">IFERROR(VLOOKUP($V536,AG:AN,8,FALSE()),"")</f>
        <v/>
      </c>
      <c r="AA536" s="978" t="str">
        <f aca="false">IFERROR(VLOOKUP($V536,AH:AO,8,FALSE()),"")</f>
        <v/>
      </c>
      <c r="AB536" s="978" t="str">
        <f aca="false">IFERROR(VLOOKUP($V536,AI:AP,8,FALSE()),"")</f>
        <v/>
      </c>
      <c r="AD536" s="1" t="str">
        <f aca="false">IF(AK536&lt;&gt;"",MAX(AD$3:AD535)+1,"")</f>
        <v/>
      </c>
      <c r="AE536" s="1" t="str">
        <f aca="false">IF(AL536&lt;&gt;"",MAX(AE$3:AE535)+1,"")</f>
        <v/>
      </c>
      <c r="AF536" s="1" t="str">
        <f aca="false">IF(AM536&lt;&gt;"",MAX(AF$3:AF535)+1,"")</f>
        <v/>
      </c>
      <c r="AG536" s="1" t="str">
        <f aca="false">IF(AN536&lt;&gt;"",MAX(AG$3:AG535)+1,"")</f>
        <v/>
      </c>
      <c r="AH536" s="1" t="str">
        <f aca="false">IF(AO536&lt;&gt;"",MAX(AH$3:AH535)+1,"")</f>
        <v/>
      </c>
      <c r="AI536" s="1" t="str">
        <f aca="false">IF(AP536&lt;&gt;"",MAX(AI$3:AI535)+1,"")</f>
        <v/>
      </c>
      <c r="AK536" s="1" t="str">
        <f aca="false">IF(C536="","",IF(COUNTIF($AK$3:AL535,C536)=0,C536,""))</f>
        <v/>
      </c>
      <c r="AL536" s="1" t="str">
        <f aca="false">IF(D536="","",IF($C536='Oneri di Urbanizzazione'!$E$49,IF(COUNTIF($AL$3:AL535,$D536)=0,$D536,""),""))</f>
        <v/>
      </c>
      <c r="AM536" s="1" t="str">
        <f aca="false">IF(E536="","",IF(AND($C536='Oneri di Urbanizzazione'!$E$49,$D536='Oneri di Urbanizzazione'!$E$51),IF(COUNTIF(AM$3:AM535,$E536)=0,$E536,""),""))</f>
        <v/>
      </c>
      <c r="AN536" s="1" t="str">
        <f aca="false">IF(F536="","",IF(AND($C536='Oneri di Urbanizzazione'!$E$49,$D536='Oneri di Urbanizzazione'!$E$51,$E536='Oneri di Urbanizzazione'!$E$53),IF(COUNTIF(AN$3:AN535,$F536)=0,$F536,""),""))</f>
        <v/>
      </c>
    </row>
    <row r="537" customFormat="false" ht="12.75" hidden="false" customHeight="false" outlineLevel="0" collapsed="false">
      <c r="V537" s="1" t="n">
        <f aca="false">+V536+1</f>
        <v>515</v>
      </c>
      <c r="W537" s="978" t="str">
        <f aca="false">IFERROR(VLOOKUP($V536,AD:AK,8,FALSE()),"")</f>
        <v/>
      </c>
      <c r="X537" s="978" t="str">
        <f aca="false">IFERROR(VLOOKUP($V537,AE:AL,8,FALSE()),"")</f>
        <v/>
      </c>
      <c r="Y537" s="978" t="str">
        <f aca="false">IFERROR(VLOOKUP($V537,AF:AM,8,FALSE()),"")</f>
        <v/>
      </c>
      <c r="Z537" s="978" t="str">
        <f aca="false">IFERROR(VLOOKUP($V537,AG:AN,8,FALSE()),"")</f>
        <v/>
      </c>
      <c r="AA537" s="978" t="str">
        <f aca="false">IFERROR(VLOOKUP($V537,AH:AO,8,FALSE()),"")</f>
        <v/>
      </c>
      <c r="AB537" s="978" t="str">
        <f aca="false">IFERROR(VLOOKUP($V537,AI:AP,8,FALSE()),"")</f>
        <v/>
      </c>
      <c r="AD537" s="1" t="str">
        <f aca="false">IF(AK537&lt;&gt;"",MAX(AD$3:AD536)+1,"")</f>
        <v/>
      </c>
      <c r="AE537" s="1" t="str">
        <f aca="false">IF(AL537&lt;&gt;"",MAX(AE$3:AE536)+1,"")</f>
        <v/>
      </c>
      <c r="AF537" s="1" t="str">
        <f aca="false">IF(AM537&lt;&gt;"",MAX(AF$3:AF536)+1,"")</f>
        <v/>
      </c>
      <c r="AG537" s="1" t="str">
        <f aca="false">IF(AN537&lt;&gt;"",MAX(AG$3:AG536)+1,"")</f>
        <v/>
      </c>
      <c r="AH537" s="1" t="str">
        <f aca="false">IF(AO537&lt;&gt;"",MAX(AH$3:AH536)+1,"")</f>
        <v/>
      </c>
      <c r="AI537" s="1" t="str">
        <f aca="false">IF(AP537&lt;&gt;"",MAX(AI$3:AI536)+1,"")</f>
        <v/>
      </c>
      <c r="AK537" s="1" t="str">
        <f aca="false">IF(C537="","",IF(COUNTIF($AK$3:AL536,C537)=0,C537,""))</f>
        <v/>
      </c>
      <c r="AL537" s="1" t="str">
        <f aca="false">IF(D537="","",IF($C537='Oneri di Urbanizzazione'!$E$49,IF(COUNTIF($AL$3:AL536,$D537)=0,$D537,""),""))</f>
        <v/>
      </c>
      <c r="AM537" s="1" t="str">
        <f aca="false">IF(E537="","",IF(AND($C537='Oneri di Urbanizzazione'!$E$49,$D537='Oneri di Urbanizzazione'!$E$51),IF(COUNTIF(AM$3:AM536,$E537)=0,$E537,""),""))</f>
        <v/>
      </c>
      <c r="AN537" s="1" t="str">
        <f aca="false">IF(F537="","",IF(AND($C537='Oneri di Urbanizzazione'!$E$49,$D537='Oneri di Urbanizzazione'!$E$51,$E537='Oneri di Urbanizzazione'!$E$53),IF(COUNTIF(AN$3:AN536,$F537)=0,$F537,""),""))</f>
        <v/>
      </c>
    </row>
    <row r="538" customFormat="false" ht="12.75" hidden="false" customHeight="false" outlineLevel="0" collapsed="false">
      <c r="V538" s="1" t="n">
        <f aca="false">+V537+1</f>
        <v>516</v>
      </c>
      <c r="W538" s="978" t="str">
        <f aca="false">IFERROR(VLOOKUP($V537,AD:AK,8,FALSE()),"")</f>
        <v/>
      </c>
      <c r="X538" s="978" t="str">
        <f aca="false">IFERROR(VLOOKUP($V538,AE:AL,8,FALSE()),"")</f>
        <v/>
      </c>
      <c r="Y538" s="978" t="str">
        <f aca="false">IFERROR(VLOOKUP($V538,AF:AM,8,FALSE()),"")</f>
        <v/>
      </c>
      <c r="Z538" s="978" t="str">
        <f aca="false">IFERROR(VLOOKUP($V538,AG:AN,8,FALSE()),"")</f>
        <v/>
      </c>
      <c r="AA538" s="978" t="str">
        <f aca="false">IFERROR(VLOOKUP($V538,AH:AO,8,FALSE()),"")</f>
        <v/>
      </c>
      <c r="AB538" s="978" t="str">
        <f aca="false">IFERROR(VLOOKUP($V538,AI:AP,8,FALSE()),"")</f>
        <v/>
      </c>
      <c r="AD538" s="1" t="str">
        <f aca="false">IF(AK538&lt;&gt;"",MAX(AD$3:AD537)+1,"")</f>
        <v/>
      </c>
      <c r="AE538" s="1" t="str">
        <f aca="false">IF(AL538&lt;&gt;"",MAX(AE$3:AE537)+1,"")</f>
        <v/>
      </c>
      <c r="AF538" s="1" t="str">
        <f aca="false">IF(AM538&lt;&gt;"",MAX(AF$3:AF537)+1,"")</f>
        <v/>
      </c>
      <c r="AG538" s="1" t="str">
        <f aca="false">IF(AN538&lt;&gt;"",MAX(AG$3:AG537)+1,"")</f>
        <v/>
      </c>
      <c r="AH538" s="1" t="str">
        <f aca="false">IF(AO538&lt;&gt;"",MAX(AH$3:AH537)+1,"")</f>
        <v/>
      </c>
      <c r="AI538" s="1" t="str">
        <f aca="false">IF(AP538&lt;&gt;"",MAX(AI$3:AI537)+1,"")</f>
        <v/>
      </c>
      <c r="AK538" s="1" t="str">
        <f aca="false">IF(C538="","",IF(COUNTIF($AK$3:AL537,C538)=0,C538,""))</f>
        <v/>
      </c>
      <c r="AL538" s="1" t="str">
        <f aca="false">IF(D538="","",IF($C538='Oneri di Urbanizzazione'!$E$49,IF(COUNTIF($AL$3:AL537,$D538)=0,$D538,""),""))</f>
        <v/>
      </c>
      <c r="AM538" s="1" t="str">
        <f aca="false">IF(E538="","",IF(AND($C538='Oneri di Urbanizzazione'!$E$49,$D538='Oneri di Urbanizzazione'!$E$51),IF(COUNTIF(AM$3:AM537,$E538)=0,$E538,""),""))</f>
        <v/>
      </c>
      <c r="AN538" s="1" t="str">
        <f aca="false">IF(F538="","",IF(AND($C538='Oneri di Urbanizzazione'!$E$49,$D538='Oneri di Urbanizzazione'!$E$51,$E538='Oneri di Urbanizzazione'!$E$53),IF(COUNTIF(AN$3:AN537,$F538)=0,$F538,""),""))</f>
        <v/>
      </c>
    </row>
    <row r="539" customFormat="false" ht="12.75" hidden="false" customHeight="false" outlineLevel="0" collapsed="false">
      <c r="V539" s="1" t="n">
        <f aca="false">+V538+1</f>
        <v>517</v>
      </c>
      <c r="W539" s="978" t="str">
        <f aca="false">IFERROR(VLOOKUP($V538,AD:AK,8,FALSE()),"")</f>
        <v/>
      </c>
      <c r="X539" s="978" t="str">
        <f aca="false">IFERROR(VLOOKUP($V539,AE:AL,8,FALSE()),"")</f>
        <v/>
      </c>
      <c r="Y539" s="978" t="str">
        <f aca="false">IFERROR(VLOOKUP($V539,AF:AM,8,FALSE()),"")</f>
        <v/>
      </c>
      <c r="Z539" s="978" t="str">
        <f aca="false">IFERROR(VLOOKUP($V539,AG:AN,8,FALSE()),"")</f>
        <v/>
      </c>
      <c r="AA539" s="978" t="str">
        <f aca="false">IFERROR(VLOOKUP($V539,AH:AO,8,FALSE()),"")</f>
        <v/>
      </c>
      <c r="AB539" s="978" t="str">
        <f aca="false">IFERROR(VLOOKUP($V539,AI:AP,8,FALSE()),"")</f>
        <v/>
      </c>
      <c r="AD539" s="1" t="str">
        <f aca="false">IF(AK539&lt;&gt;"",MAX(AD$3:AD538)+1,"")</f>
        <v/>
      </c>
      <c r="AE539" s="1" t="str">
        <f aca="false">IF(AL539&lt;&gt;"",MAX(AE$3:AE538)+1,"")</f>
        <v/>
      </c>
      <c r="AF539" s="1" t="str">
        <f aca="false">IF(AM539&lt;&gt;"",MAX(AF$3:AF538)+1,"")</f>
        <v/>
      </c>
      <c r="AG539" s="1" t="str">
        <f aca="false">IF(AN539&lt;&gt;"",MAX(AG$3:AG538)+1,"")</f>
        <v/>
      </c>
      <c r="AH539" s="1" t="str">
        <f aca="false">IF(AO539&lt;&gt;"",MAX(AH$3:AH538)+1,"")</f>
        <v/>
      </c>
      <c r="AI539" s="1" t="str">
        <f aca="false">IF(AP539&lt;&gt;"",MAX(AI$3:AI538)+1,"")</f>
        <v/>
      </c>
      <c r="AK539" s="1" t="str">
        <f aca="false">IF(C539="","",IF(COUNTIF($AK$3:AL538,C539)=0,C539,""))</f>
        <v/>
      </c>
      <c r="AL539" s="1" t="str">
        <f aca="false">IF(D539="","",IF($C539='Oneri di Urbanizzazione'!$E$49,IF(COUNTIF($AL$3:AL538,$D539)=0,$D539,""),""))</f>
        <v/>
      </c>
      <c r="AM539" s="1" t="str">
        <f aca="false">IF(E539="","",IF(AND($C539='Oneri di Urbanizzazione'!$E$49,$D539='Oneri di Urbanizzazione'!$E$51),IF(COUNTIF(AM$3:AM538,$E539)=0,$E539,""),""))</f>
        <v/>
      </c>
      <c r="AN539" s="1" t="str">
        <f aca="false">IF(F539="","",IF(AND($C539='Oneri di Urbanizzazione'!$E$49,$D539='Oneri di Urbanizzazione'!$E$51,$E539='Oneri di Urbanizzazione'!$E$53),IF(COUNTIF(AN$3:AN538,$F539)=0,$F539,""),""))</f>
        <v/>
      </c>
    </row>
    <row r="540" customFormat="false" ht="12.75" hidden="false" customHeight="false" outlineLevel="0" collapsed="false">
      <c r="V540" s="1" t="n">
        <f aca="false">+V539+1</f>
        <v>518</v>
      </c>
      <c r="W540" s="978" t="str">
        <f aca="false">IFERROR(VLOOKUP($V539,AD:AK,8,FALSE()),"")</f>
        <v/>
      </c>
      <c r="X540" s="978" t="str">
        <f aca="false">IFERROR(VLOOKUP($V540,AE:AL,8,FALSE()),"")</f>
        <v/>
      </c>
      <c r="Y540" s="978" t="str">
        <f aca="false">IFERROR(VLOOKUP($V540,AF:AM,8,FALSE()),"")</f>
        <v/>
      </c>
      <c r="Z540" s="978" t="str">
        <f aca="false">IFERROR(VLOOKUP($V540,AG:AN,8,FALSE()),"")</f>
        <v/>
      </c>
      <c r="AA540" s="978" t="str">
        <f aca="false">IFERROR(VLOOKUP($V540,AH:AO,8,FALSE()),"")</f>
        <v/>
      </c>
      <c r="AB540" s="978" t="str">
        <f aca="false">IFERROR(VLOOKUP($V540,AI:AP,8,FALSE()),"")</f>
        <v/>
      </c>
      <c r="AD540" s="1" t="str">
        <f aca="false">IF(AK540&lt;&gt;"",MAX(AD$3:AD539)+1,"")</f>
        <v/>
      </c>
      <c r="AE540" s="1" t="str">
        <f aca="false">IF(AL540&lt;&gt;"",MAX(AE$3:AE539)+1,"")</f>
        <v/>
      </c>
      <c r="AF540" s="1" t="str">
        <f aca="false">IF(AM540&lt;&gt;"",MAX(AF$3:AF539)+1,"")</f>
        <v/>
      </c>
      <c r="AG540" s="1" t="str">
        <f aca="false">IF(AN540&lt;&gt;"",MAX(AG$3:AG539)+1,"")</f>
        <v/>
      </c>
      <c r="AH540" s="1" t="str">
        <f aca="false">IF(AO540&lt;&gt;"",MAX(AH$3:AH539)+1,"")</f>
        <v/>
      </c>
      <c r="AI540" s="1" t="str">
        <f aca="false">IF(AP540&lt;&gt;"",MAX(AI$3:AI539)+1,"")</f>
        <v/>
      </c>
      <c r="AK540" s="1" t="str">
        <f aca="false">IF(C540="","",IF(COUNTIF($AK$3:AL539,C540)=0,C540,""))</f>
        <v/>
      </c>
      <c r="AL540" s="1" t="str">
        <f aca="false">IF(D540="","",IF($C540='Oneri di Urbanizzazione'!$E$49,IF(COUNTIF($AL$3:AL539,$D540)=0,$D540,""),""))</f>
        <v/>
      </c>
      <c r="AM540" s="1" t="str">
        <f aca="false">IF(E540="","",IF(AND($C540='Oneri di Urbanizzazione'!$E$49,$D540='Oneri di Urbanizzazione'!$E$51),IF(COUNTIF(AM$3:AM539,$E540)=0,$E540,""),""))</f>
        <v/>
      </c>
      <c r="AN540" s="1" t="str">
        <f aca="false">IF(F540="","",IF(AND($C540='Oneri di Urbanizzazione'!$E$49,$D540='Oneri di Urbanizzazione'!$E$51,$E540='Oneri di Urbanizzazione'!$E$53),IF(COUNTIF(AN$3:AN539,$F540)=0,$F540,""),""))</f>
        <v/>
      </c>
    </row>
    <row r="541" customFormat="false" ht="12.75" hidden="false" customHeight="false" outlineLevel="0" collapsed="false">
      <c r="V541" s="1" t="n">
        <f aca="false">+V540+1</f>
        <v>519</v>
      </c>
      <c r="W541" s="978" t="str">
        <f aca="false">IFERROR(VLOOKUP($V540,AD:AK,8,FALSE()),"")</f>
        <v/>
      </c>
      <c r="X541" s="978" t="str">
        <f aca="false">IFERROR(VLOOKUP($V541,AE:AL,8,FALSE()),"")</f>
        <v/>
      </c>
      <c r="Y541" s="978" t="str">
        <f aca="false">IFERROR(VLOOKUP($V541,AF:AM,8,FALSE()),"")</f>
        <v/>
      </c>
      <c r="Z541" s="978" t="str">
        <f aca="false">IFERROR(VLOOKUP($V541,AG:AN,8,FALSE()),"")</f>
        <v/>
      </c>
      <c r="AA541" s="978" t="str">
        <f aca="false">IFERROR(VLOOKUP($V541,AH:AO,8,FALSE()),"")</f>
        <v/>
      </c>
      <c r="AB541" s="978" t="str">
        <f aca="false">IFERROR(VLOOKUP($V541,AI:AP,8,FALSE()),"")</f>
        <v/>
      </c>
      <c r="AD541" s="1" t="str">
        <f aca="false">IF(AK541&lt;&gt;"",MAX(AD$3:AD540)+1,"")</f>
        <v/>
      </c>
      <c r="AE541" s="1" t="str">
        <f aca="false">IF(AL541&lt;&gt;"",MAX(AE$3:AE540)+1,"")</f>
        <v/>
      </c>
      <c r="AF541" s="1" t="str">
        <f aca="false">IF(AM541&lt;&gt;"",MAX(AF$3:AF540)+1,"")</f>
        <v/>
      </c>
      <c r="AG541" s="1" t="str">
        <f aca="false">IF(AN541&lt;&gt;"",MAX(AG$3:AG540)+1,"")</f>
        <v/>
      </c>
      <c r="AH541" s="1" t="str">
        <f aca="false">IF(AO541&lt;&gt;"",MAX(AH$3:AH540)+1,"")</f>
        <v/>
      </c>
      <c r="AI541" s="1" t="str">
        <f aca="false">IF(AP541&lt;&gt;"",MAX(AI$3:AI540)+1,"")</f>
        <v/>
      </c>
      <c r="AK541" s="1" t="str">
        <f aca="false">IF(C541="","",IF(COUNTIF($AK$3:AL540,C541)=0,C541,""))</f>
        <v/>
      </c>
      <c r="AL541" s="1" t="str">
        <f aca="false">IF(D541="","",IF($C541='Oneri di Urbanizzazione'!$E$49,IF(COUNTIF($AL$3:AL540,$D541)=0,$D541,""),""))</f>
        <v/>
      </c>
      <c r="AM541" s="1" t="str">
        <f aca="false">IF(E541="","",IF(AND($C541='Oneri di Urbanizzazione'!$E$49,$D541='Oneri di Urbanizzazione'!$E$51),IF(COUNTIF(AM$3:AM540,$E541)=0,$E541,""),""))</f>
        <v/>
      </c>
      <c r="AN541" s="1" t="str">
        <f aca="false">IF(F541="","",IF(AND($C541='Oneri di Urbanizzazione'!$E$49,$D541='Oneri di Urbanizzazione'!$E$51,$E541='Oneri di Urbanizzazione'!$E$53),IF(COUNTIF(AN$3:AN540,$F541)=0,$F541,""),""))</f>
        <v/>
      </c>
    </row>
    <row r="542" customFormat="false" ht="12.75" hidden="false" customHeight="false" outlineLevel="0" collapsed="false">
      <c r="V542" s="1" t="n">
        <f aca="false">+V541+1</f>
        <v>520</v>
      </c>
      <c r="W542" s="978" t="str">
        <f aca="false">IFERROR(VLOOKUP($V541,AD:AK,8,FALSE()),"")</f>
        <v/>
      </c>
      <c r="X542" s="978" t="str">
        <f aca="false">IFERROR(VLOOKUP($V542,AE:AL,8,FALSE()),"")</f>
        <v/>
      </c>
      <c r="Y542" s="978" t="str">
        <f aca="false">IFERROR(VLOOKUP($V542,AF:AM,8,FALSE()),"")</f>
        <v/>
      </c>
      <c r="Z542" s="978" t="str">
        <f aca="false">IFERROR(VLOOKUP($V542,AG:AN,8,FALSE()),"")</f>
        <v/>
      </c>
      <c r="AA542" s="978" t="str">
        <f aca="false">IFERROR(VLOOKUP($V542,AH:AO,8,FALSE()),"")</f>
        <v/>
      </c>
      <c r="AB542" s="978" t="str">
        <f aca="false">IFERROR(VLOOKUP($V542,AI:AP,8,FALSE()),"")</f>
        <v/>
      </c>
      <c r="AD542" s="1" t="str">
        <f aca="false">IF(AK542&lt;&gt;"",MAX(AD$3:AD541)+1,"")</f>
        <v/>
      </c>
      <c r="AE542" s="1" t="str">
        <f aca="false">IF(AL542&lt;&gt;"",MAX(AE$3:AE541)+1,"")</f>
        <v/>
      </c>
      <c r="AF542" s="1" t="str">
        <f aca="false">IF(AM542&lt;&gt;"",MAX(AF$3:AF541)+1,"")</f>
        <v/>
      </c>
      <c r="AG542" s="1" t="str">
        <f aca="false">IF(AN542&lt;&gt;"",MAX(AG$3:AG541)+1,"")</f>
        <v/>
      </c>
      <c r="AH542" s="1" t="str">
        <f aca="false">IF(AO542&lt;&gt;"",MAX(AH$3:AH541)+1,"")</f>
        <v/>
      </c>
      <c r="AI542" s="1" t="str">
        <f aca="false">IF(AP542&lt;&gt;"",MAX(AI$3:AI541)+1,"")</f>
        <v/>
      </c>
      <c r="AK542" s="1" t="str">
        <f aca="false">IF(C542="","",IF(COUNTIF($AK$3:AL541,C542)=0,C542,""))</f>
        <v/>
      </c>
      <c r="AL542" s="1" t="str">
        <f aca="false">IF(D542="","",IF($C542='Oneri di Urbanizzazione'!$E$49,IF(COUNTIF($AL$3:AL541,$D542)=0,$D542,""),""))</f>
        <v/>
      </c>
      <c r="AM542" s="1" t="str">
        <f aca="false">IF(E542="","",IF(AND($C542='Oneri di Urbanizzazione'!$E$49,$D542='Oneri di Urbanizzazione'!$E$51),IF(COUNTIF(AM$3:AM541,$E542)=0,$E542,""),""))</f>
        <v/>
      </c>
      <c r="AN542" s="1" t="str">
        <f aca="false">IF(F542="","",IF(AND($C542='Oneri di Urbanizzazione'!$E$49,$D542='Oneri di Urbanizzazione'!$E$51,$E542='Oneri di Urbanizzazione'!$E$53),IF(COUNTIF(AN$3:AN541,$F542)=0,$F542,""),""))</f>
        <v/>
      </c>
    </row>
    <row r="543" customFormat="false" ht="12.75" hidden="false" customHeight="false" outlineLevel="0" collapsed="false">
      <c r="V543" s="1" t="n">
        <f aca="false">+V542+1</f>
        <v>521</v>
      </c>
      <c r="W543" s="978" t="str">
        <f aca="false">IFERROR(VLOOKUP($V542,AD:AK,8,FALSE()),"")</f>
        <v/>
      </c>
      <c r="X543" s="978" t="str">
        <f aca="false">IFERROR(VLOOKUP($V543,AE:AL,8,FALSE()),"")</f>
        <v/>
      </c>
      <c r="Y543" s="978" t="str">
        <f aca="false">IFERROR(VLOOKUP($V543,AF:AM,8,FALSE()),"")</f>
        <v/>
      </c>
      <c r="Z543" s="978" t="str">
        <f aca="false">IFERROR(VLOOKUP($V543,AG:AN,8,FALSE()),"")</f>
        <v/>
      </c>
      <c r="AA543" s="978" t="str">
        <f aca="false">IFERROR(VLOOKUP($V543,AH:AO,8,FALSE()),"")</f>
        <v/>
      </c>
      <c r="AB543" s="978" t="str">
        <f aca="false">IFERROR(VLOOKUP($V543,AI:AP,8,FALSE()),"")</f>
        <v/>
      </c>
      <c r="AD543" s="1" t="str">
        <f aca="false">IF(AK543&lt;&gt;"",MAX(AD$3:AD542)+1,"")</f>
        <v/>
      </c>
      <c r="AE543" s="1" t="str">
        <f aca="false">IF(AL543&lt;&gt;"",MAX(AE$3:AE542)+1,"")</f>
        <v/>
      </c>
      <c r="AF543" s="1" t="str">
        <f aca="false">IF(AM543&lt;&gt;"",MAX(AF$3:AF542)+1,"")</f>
        <v/>
      </c>
      <c r="AG543" s="1" t="str">
        <f aca="false">IF(AN543&lt;&gt;"",MAX(AG$3:AG542)+1,"")</f>
        <v/>
      </c>
      <c r="AH543" s="1" t="str">
        <f aca="false">IF(AO543&lt;&gt;"",MAX(AH$3:AH542)+1,"")</f>
        <v/>
      </c>
      <c r="AI543" s="1" t="str">
        <f aca="false">IF(AP543&lt;&gt;"",MAX(AI$3:AI542)+1,"")</f>
        <v/>
      </c>
      <c r="AK543" s="1" t="str">
        <f aca="false">IF(C543="","",IF(COUNTIF($AK$3:AL542,C543)=0,C543,""))</f>
        <v/>
      </c>
      <c r="AL543" s="1" t="str">
        <f aca="false">IF(D543="","",IF($C543='Oneri di Urbanizzazione'!$E$49,IF(COUNTIF($AL$3:AL542,$D543)=0,$D543,""),""))</f>
        <v/>
      </c>
      <c r="AM543" s="1" t="str">
        <f aca="false">IF(E543="","",IF(AND($C543='Oneri di Urbanizzazione'!$E$49,$D543='Oneri di Urbanizzazione'!$E$51),IF(COUNTIF(AM$3:AM542,$E543)=0,$E543,""),""))</f>
        <v/>
      </c>
      <c r="AN543" s="1" t="str">
        <f aca="false">IF(F543="","",IF(AND($C543='Oneri di Urbanizzazione'!$E$49,$D543='Oneri di Urbanizzazione'!$E$51,$E543='Oneri di Urbanizzazione'!$E$53),IF(COUNTIF(AN$3:AN542,$F543)=0,$F543,""),""))</f>
        <v/>
      </c>
    </row>
    <row r="544" customFormat="false" ht="12.75" hidden="false" customHeight="false" outlineLevel="0" collapsed="false">
      <c r="V544" s="1" t="n">
        <f aca="false">+V543+1</f>
        <v>522</v>
      </c>
      <c r="W544" s="978" t="str">
        <f aca="false">IFERROR(VLOOKUP($V543,AD:AK,8,FALSE()),"")</f>
        <v/>
      </c>
      <c r="X544" s="978" t="str">
        <f aca="false">IFERROR(VLOOKUP($V544,AE:AL,8,FALSE()),"")</f>
        <v/>
      </c>
      <c r="Y544" s="978" t="str">
        <f aca="false">IFERROR(VLOOKUP($V544,AF:AM,8,FALSE()),"")</f>
        <v/>
      </c>
      <c r="Z544" s="978" t="str">
        <f aca="false">IFERROR(VLOOKUP($V544,AG:AN,8,FALSE()),"")</f>
        <v/>
      </c>
      <c r="AA544" s="978" t="str">
        <f aca="false">IFERROR(VLOOKUP($V544,AH:AO,8,FALSE()),"")</f>
        <v/>
      </c>
      <c r="AB544" s="978" t="str">
        <f aca="false">IFERROR(VLOOKUP($V544,AI:AP,8,FALSE()),"")</f>
        <v/>
      </c>
      <c r="AD544" s="1" t="str">
        <f aca="false">IF(AK544&lt;&gt;"",MAX(AD$3:AD543)+1,"")</f>
        <v/>
      </c>
      <c r="AE544" s="1" t="str">
        <f aca="false">IF(AL544&lt;&gt;"",MAX(AE$3:AE543)+1,"")</f>
        <v/>
      </c>
      <c r="AF544" s="1" t="str">
        <f aca="false">IF(AM544&lt;&gt;"",MAX(AF$3:AF543)+1,"")</f>
        <v/>
      </c>
      <c r="AG544" s="1" t="str">
        <f aca="false">IF(AN544&lt;&gt;"",MAX(AG$3:AG543)+1,"")</f>
        <v/>
      </c>
      <c r="AH544" s="1" t="str">
        <f aca="false">IF(AO544&lt;&gt;"",MAX(AH$3:AH543)+1,"")</f>
        <v/>
      </c>
      <c r="AI544" s="1" t="str">
        <f aca="false">IF(AP544&lt;&gt;"",MAX(AI$3:AI543)+1,"")</f>
        <v/>
      </c>
      <c r="AK544" s="1" t="str">
        <f aca="false">IF(C544="","",IF(COUNTIF($AK$3:AL543,C544)=0,C544,""))</f>
        <v/>
      </c>
      <c r="AL544" s="1" t="str">
        <f aca="false">IF(D544="","",IF($C544='Oneri di Urbanizzazione'!$E$49,IF(COUNTIF($AL$3:AL543,$D544)=0,$D544,""),""))</f>
        <v/>
      </c>
      <c r="AM544" s="1" t="str">
        <f aca="false">IF(E544="","",IF(AND($C544='Oneri di Urbanizzazione'!$E$49,$D544='Oneri di Urbanizzazione'!$E$51),IF(COUNTIF(AM$3:AM543,$E544)=0,$E544,""),""))</f>
        <v/>
      </c>
      <c r="AN544" s="1" t="str">
        <f aca="false">IF(F544="","",IF(AND($C544='Oneri di Urbanizzazione'!$E$49,$D544='Oneri di Urbanizzazione'!$E$51,$E544='Oneri di Urbanizzazione'!$E$53),IF(COUNTIF(AN$3:AN543,$F544)=0,$F544,""),""))</f>
        <v/>
      </c>
    </row>
    <row r="545" customFormat="false" ht="12.75" hidden="false" customHeight="false" outlineLevel="0" collapsed="false">
      <c r="V545" s="1" t="n">
        <f aca="false">+V544+1</f>
        <v>523</v>
      </c>
      <c r="W545" s="978" t="str">
        <f aca="false">IFERROR(VLOOKUP($V544,AD:AK,8,FALSE()),"")</f>
        <v/>
      </c>
      <c r="X545" s="978" t="str">
        <f aca="false">IFERROR(VLOOKUP($V545,AE:AL,8,FALSE()),"")</f>
        <v/>
      </c>
      <c r="Y545" s="978" t="str">
        <f aca="false">IFERROR(VLOOKUP($V545,AF:AM,8,FALSE()),"")</f>
        <v/>
      </c>
      <c r="Z545" s="978" t="str">
        <f aca="false">IFERROR(VLOOKUP($V545,AG:AN,8,FALSE()),"")</f>
        <v/>
      </c>
      <c r="AA545" s="978" t="str">
        <f aca="false">IFERROR(VLOOKUP($V545,AH:AO,8,FALSE()),"")</f>
        <v/>
      </c>
      <c r="AB545" s="978" t="str">
        <f aca="false">IFERROR(VLOOKUP($V545,AI:AP,8,FALSE()),"")</f>
        <v/>
      </c>
      <c r="AD545" s="1" t="str">
        <f aca="false">IF(AK545&lt;&gt;"",MAX(AD$3:AD544)+1,"")</f>
        <v/>
      </c>
      <c r="AE545" s="1" t="str">
        <f aca="false">IF(AL545&lt;&gt;"",MAX(AE$3:AE544)+1,"")</f>
        <v/>
      </c>
      <c r="AF545" s="1" t="str">
        <f aca="false">IF(AM545&lt;&gt;"",MAX(AF$3:AF544)+1,"")</f>
        <v/>
      </c>
      <c r="AG545" s="1" t="str">
        <f aca="false">IF(AN545&lt;&gt;"",MAX(AG$3:AG544)+1,"")</f>
        <v/>
      </c>
      <c r="AH545" s="1" t="str">
        <f aca="false">IF(AO545&lt;&gt;"",MAX(AH$3:AH544)+1,"")</f>
        <v/>
      </c>
      <c r="AI545" s="1" t="str">
        <f aca="false">IF(AP545&lt;&gt;"",MAX(AI$3:AI544)+1,"")</f>
        <v/>
      </c>
      <c r="AK545" s="1" t="str">
        <f aca="false">IF(C545="","",IF(COUNTIF($AK$3:AL544,C545)=0,C545,""))</f>
        <v/>
      </c>
      <c r="AL545" s="1" t="str">
        <f aca="false">IF(D545="","",IF($C545='Oneri di Urbanizzazione'!$E$49,IF(COUNTIF($AL$3:AL544,$D545)=0,$D545,""),""))</f>
        <v/>
      </c>
      <c r="AM545" s="1" t="str">
        <f aca="false">IF(E545="","",IF(AND($C545='Oneri di Urbanizzazione'!$E$49,$D545='Oneri di Urbanizzazione'!$E$51),IF(COUNTIF(AM$3:AM544,$E545)=0,$E545,""),""))</f>
        <v/>
      </c>
      <c r="AN545" s="1" t="str">
        <f aca="false">IF(F545="","",IF(AND($C545='Oneri di Urbanizzazione'!$E$49,$D545='Oneri di Urbanizzazione'!$E$51,$E545='Oneri di Urbanizzazione'!$E$53),IF(COUNTIF(AN$3:AN544,$F545)=0,$F545,""),""))</f>
        <v/>
      </c>
    </row>
    <row r="546" customFormat="false" ht="12.75" hidden="false" customHeight="false" outlineLevel="0" collapsed="false">
      <c r="V546" s="1" t="n">
        <f aca="false">+V545+1</f>
        <v>524</v>
      </c>
      <c r="W546" s="978" t="str">
        <f aca="false">IFERROR(VLOOKUP($V545,AD:AK,8,FALSE()),"")</f>
        <v/>
      </c>
      <c r="X546" s="978" t="str">
        <f aca="false">IFERROR(VLOOKUP($V546,AE:AL,8,FALSE()),"")</f>
        <v/>
      </c>
      <c r="Y546" s="978" t="str">
        <f aca="false">IFERROR(VLOOKUP($V546,AF:AM,8,FALSE()),"")</f>
        <v/>
      </c>
      <c r="Z546" s="978" t="str">
        <f aca="false">IFERROR(VLOOKUP($V546,AG:AN,8,FALSE()),"")</f>
        <v/>
      </c>
      <c r="AA546" s="978" t="str">
        <f aca="false">IFERROR(VLOOKUP($V546,AH:AO,8,FALSE()),"")</f>
        <v/>
      </c>
      <c r="AB546" s="978" t="str">
        <f aca="false">IFERROR(VLOOKUP($V546,AI:AP,8,FALSE()),"")</f>
        <v/>
      </c>
      <c r="AD546" s="1" t="str">
        <f aca="false">IF(AK546&lt;&gt;"",MAX(AD$3:AD545)+1,"")</f>
        <v/>
      </c>
      <c r="AE546" s="1" t="str">
        <f aca="false">IF(AL546&lt;&gt;"",MAX(AE$3:AE545)+1,"")</f>
        <v/>
      </c>
      <c r="AF546" s="1" t="str">
        <f aca="false">IF(AM546&lt;&gt;"",MAX(AF$3:AF545)+1,"")</f>
        <v/>
      </c>
      <c r="AG546" s="1" t="str">
        <f aca="false">IF(AN546&lt;&gt;"",MAX(AG$3:AG545)+1,"")</f>
        <v/>
      </c>
      <c r="AH546" s="1" t="str">
        <f aca="false">IF(AO546&lt;&gt;"",MAX(AH$3:AH545)+1,"")</f>
        <v/>
      </c>
      <c r="AI546" s="1" t="str">
        <f aca="false">IF(AP546&lt;&gt;"",MAX(AI$3:AI545)+1,"")</f>
        <v/>
      </c>
      <c r="AK546" s="1" t="str">
        <f aca="false">IF(C546="","",IF(COUNTIF($AK$3:AL545,C546)=0,C546,""))</f>
        <v/>
      </c>
      <c r="AL546" s="1" t="str">
        <f aca="false">IF(D546="","",IF($C546='Oneri di Urbanizzazione'!$E$49,IF(COUNTIF($AL$3:AL545,$D546)=0,$D546,""),""))</f>
        <v/>
      </c>
      <c r="AM546" s="1" t="str">
        <f aca="false">IF(E546="","",IF(AND($C546='Oneri di Urbanizzazione'!$E$49,$D546='Oneri di Urbanizzazione'!$E$51),IF(COUNTIF(AM$3:AM545,$E546)=0,$E546,""),""))</f>
        <v/>
      </c>
      <c r="AN546" s="1" t="str">
        <f aca="false">IF(F546="","",IF(AND($C546='Oneri di Urbanizzazione'!$E$49,$D546='Oneri di Urbanizzazione'!$E$51,$E546='Oneri di Urbanizzazione'!$E$53),IF(COUNTIF(AN$3:AN545,$F546)=0,$F546,""),""))</f>
        <v/>
      </c>
    </row>
    <row r="547" customFormat="false" ht="12.75" hidden="false" customHeight="false" outlineLevel="0" collapsed="false">
      <c r="V547" s="1" t="n">
        <f aca="false">+V546+1</f>
        <v>525</v>
      </c>
      <c r="W547" s="978" t="str">
        <f aca="false">IFERROR(VLOOKUP($V546,AD:AK,8,FALSE()),"")</f>
        <v/>
      </c>
      <c r="X547" s="978" t="str">
        <f aca="false">IFERROR(VLOOKUP($V547,AE:AL,8,FALSE()),"")</f>
        <v/>
      </c>
      <c r="Y547" s="978" t="str">
        <f aca="false">IFERROR(VLOOKUP($V547,AF:AM,8,FALSE()),"")</f>
        <v/>
      </c>
      <c r="Z547" s="978" t="str">
        <f aca="false">IFERROR(VLOOKUP($V547,AG:AN,8,FALSE()),"")</f>
        <v/>
      </c>
      <c r="AA547" s="978" t="str">
        <f aca="false">IFERROR(VLOOKUP($V547,AH:AO,8,FALSE()),"")</f>
        <v/>
      </c>
      <c r="AB547" s="978" t="str">
        <f aca="false">IFERROR(VLOOKUP($V547,AI:AP,8,FALSE()),"")</f>
        <v/>
      </c>
      <c r="AD547" s="1" t="str">
        <f aca="false">IF(AK547&lt;&gt;"",MAX(AD$3:AD546)+1,"")</f>
        <v/>
      </c>
      <c r="AE547" s="1" t="str">
        <f aca="false">IF(AL547&lt;&gt;"",MAX(AE$3:AE546)+1,"")</f>
        <v/>
      </c>
      <c r="AF547" s="1" t="str">
        <f aca="false">IF(AM547&lt;&gt;"",MAX(AF$3:AF546)+1,"")</f>
        <v/>
      </c>
      <c r="AG547" s="1" t="str">
        <f aca="false">IF(AN547&lt;&gt;"",MAX(AG$3:AG546)+1,"")</f>
        <v/>
      </c>
      <c r="AH547" s="1" t="str">
        <f aca="false">IF(AO547&lt;&gt;"",MAX(AH$3:AH546)+1,"")</f>
        <v/>
      </c>
      <c r="AI547" s="1" t="str">
        <f aca="false">IF(AP547&lt;&gt;"",MAX(AI$3:AI546)+1,"")</f>
        <v/>
      </c>
      <c r="AK547" s="1" t="str">
        <f aca="false">IF(C547="","",IF(COUNTIF($AK$3:AL546,C547)=0,C547,""))</f>
        <v/>
      </c>
      <c r="AL547" s="1" t="str">
        <f aca="false">IF(D547="","",IF($C547='Oneri di Urbanizzazione'!$E$49,IF(COUNTIF($AL$3:AL546,$D547)=0,$D547,""),""))</f>
        <v/>
      </c>
      <c r="AM547" s="1" t="str">
        <f aca="false">IF(E547="","",IF(AND($C547='Oneri di Urbanizzazione'!$E$49,$D547='Oneri di Urbanizzazione'!$E$51),IF(COUNTIF(AM$3:AM546,$E547)=0,$E547,""),""))</f>
        <v/>
      </c>
      <c r="AN547" s="1" t="str">
        <f aca="false">IF(F547="","",IF(AND($C547='Oneri di Urbanizzazione'!$E$49,$D547='Oneri di Urbanizzazione'!$E$51,$E547='Oneri di Urbanizzazione'!$E$53),IF(COUNTIF(AN$3:AN546,$F547)=0,$F547,""),""))</f>
        <v/>
      </c>
    </row>
    <row r="548" customFormat="false" ht="12.75" hidden="false" customHeight="false" outlineLevel="0" collapsed="false">
      <c r="V548" s="1" t="n">
        <f aca="false">+V547+1</f>
        <v>526</v>
      </c>
      <c r="W548" s="978" t="str">
        <f aca="false">IFERROR(VLOOKUP($V547,AD:AK,8,FALSE()),"")</f>
        <v/>
      </c>
      <c r="X548" s="978" t="str">
        <f aca="false">IFERROR(VLOOKUP($V548,AE:AL,8,FALSE()),"")</f>
        <v/>
      </c>
      <c r="Y548" s="978" t="str">
        <f aca="false">IFERROR(VLOOKUP($V548,AF:AM,8,FALSE()),"")</f>
        <v/>
      </c>
      <c r="Z548" s="978" t="str">
        <f aca="false">IFERROR(VLOOKUP($V548,AG:AN,8,FALSE()),"")</f>
        <v/>
      </c>
      <c r="AA548" s="978" t="str">
        <f aca="false">IFERROR(VLOOKUP($V548,AH:AO,8,FALSE()),"")</f>
        <v/>
      </c>
      <c r="AB548" s="978" t="str">
        <f aca="false">IFERROR(VLOOKUP($V548,AI:AP,8,FALSE()),"")</f>
        <v/>
      </c>
      <c r="AD548" s="1" t="str">
        <f aca="false">IF(AK548&lt;&gt;"",MAX(AD$3:AD547)+1,"")</f>
        <v/>
      </c>
      <c r="AE548" s="1" t="str">
        <f aca="false">IF(AL548&lt;&gt;"",MAX(AE$3:AE547)+1,"")</f>
        <v/>
      </c>
      <c r="AF548" s="1" t="str">
        <f aca="false">IF(AM548&lt;&gt;"",MAX(AF$3:AF547)+1,"")</f>
        <v/>
      </c>
      <c r="AG548" s="1" t="str">
        <f aca="false">IF(AN548&lt;&gt;"",MAX(AG$3:AG547)+1,"")</f>
        <v/>
      </c>
      <c r="AH548" s="1" t="str">
        <f aca="false">IF(AO548&lt;&gt;"",MAX(AH$3:AH547)+1,"")</f>
        <v/>
      </c>
      <c r="AI548" s="1" t="str">
        <f aca="false">IF(AP548&lt;&gt;"",MAX(AI$3:AI547)+1,"")</f>
        <v/>
      </c>
      <c r="AK548" s="1" t="str">
        <f aca="false">IF(C548="","",IF(COUNTIF($AK$3:AL547,C548)=0,C548,""))</f>
        <v/>
      </c>
      <c r="AL548" s="1" t="str">
        <f aca="false">IF(D548="","",IF($C548='Oneri di Urbanizzazione'!$E$49,IF(COUNTIF($AL$3:AL547,$D548)=0,$D548,""),""))</f>
        <v/>
      </c>
      <c r="AM548" s="1" t="str">
        <f aca="false">IF(E548="","",IF(AND($C548='Oneri di Urbanizzazione'!$E$49,$D548='Oneri di Urbanizzazione'!$E$51),IF(COUNTIF(AM$3:AM547,$E548)=0,$E548,""),""))</f>
        <v/>
      </c>
      <c r="AN548" s="1" t="str">
        <f aca="false">IF(F548="","",IF(AND($C548='Oneri di Urbanizzazione'!$E$49,$D548='Oneri di Urbanizzazione'!$E$51,$E548='Oneri di Urbanizzazione'!$E$53),IF(COUNTIF(AN$3:AN547,$F548)=0,$F548,""),""))</f>
        <v/>
      </c>
    </row>
    <row r="549" customFormat="false" ht="12.75" hidden="false" customHeight="false" outlineLevel="0" collapsed="false">
      <c r="V549" s="1" t="n">
        <f aca="false">+V548+1</f>
        <v>527</v>
      </c>
      <c r="W549" s="978" t="str">
        <f aca="false">IFERROR(VLOOKUP($V548,AD:AK,8,FALSE()),"")</f>
        <v/>
      </c>
      <c r="X549" s="978" t="str">
        <f aca="false">IFERROR(VLOOKUP($V549,AE:AL,8,FALSE()),"")</f>
        <v/>
      </c>
      <c r="Y549" s="978" t="str">
        <f aca="false">IFERROR(VLOOKUP($V549,AF:AM,8,FALSE()),"")</f>
        <v/>
      </c>
      <c r="Z549" s="978" t="str">
        <f aca="false">IFERROR(VLOOKUP($V549,AG:AN,8,FALSE()),"")</f>
        <v/>
      </c>
      <c r="AA549" s="978" t="str">
        <f aca="false">IFERROR(VLOOKUP($V549,AH:AO,8,FALSE()),"")</f>
        <v/>
      </c>
      <c r="AB549" s="978" t="str">
        <f aca="false">IFERROR(VLOOKUP($V549,AI:AP,8,FALSE()),"")</f>
        <v/>
      </c>
      <c r="AD549" s="1" t="str">
        <f aca="false">IF(AK549&lt;&gt;"",MAX(AD$3:AD548)+1,"")</f>
        <v/>
      </c>
      <c r="AE549" s="1" t="str">
        <f aca="false">IF(AL549&lt;&gt;"",MAX(AE$3:AE548)+1,"")</f>
        <v/>
      </c>
      <c r="AF549" s="1" t="str">
        <f aca="false">IF(AM549&lt;&gt;"",MAX(AF$3:AF548)+1,"")</f>
        <v/>
      </c>
      <c r="AG549" s="1" t="str">
        <f aca="false">IF(AN549&lt;&gt;"",MAX(AG$3:AG548)+1,"")</f>
        <v/>
      </c>
      <c r="AH549" s="1" t="str">
        <f aca="false">IF(AO549&lt;&gt;"",MAX(AH$3:AH548)+1,"")</f>
        <v/>
      </c>
      <c r="AI549" s="1" t="str">
        <f aca="false">IF(AP549&lt;&gt;"",MAX(AI$3:AI548)+1,"")</f>
        <v/>
      </c>
      <c r="AK549" s="1" t="str">
        <f aca="false">IF(C549="","",IF(COUNTIF($AK$3:AL548,C549)=0,C549,""))</f>
        <v/>
      </c>
      <c r="AL549" s="1" t="str">
        <f aca="false">IF(D549="","",IF($C549='Oneri di Urbanizzazione'!$E$49,IF(COUNTIF($AL$3:AL548,$D549)=0,$D549,""),""))</f>
        <v/>
      </c>
      <c r="AM549" s="1" t="str">
        <f aca="false">IF(E549="","",IF(AND($C549='Oneri di Urbanizzazione'!$E$49,$D549='Oneri di Urbanizzazione'!$E$51),IF(COUNTIF(AM$3:AM548,$E549)=0,$E549,""),""))</f>
        <v/>
      </c>
      <c r="AN549" s="1" t="str">
        <f aca="false">IF(F549="","",IF(AND($C549='Oneri di Urbanizzazione'!$E$49,$D549='Oneri di Urbanizzazione'!$E$51,$E549='Oneri di Urbanizzazione'!$E$53),IF(COUNTIF(AN$3:AN548,$F549)=0,$F549,""),""))</f>
        <v/>
      </c>
    </row>
    <row r="550" customFormat="false" ht="12.75" hidden="false" customHeight="false" outlineLevel="0" collapsed="false">
      <c r="V550" s="1" t="n">
        <f aca="false">+V549+1</f>
        <v>528</v>
      </c>
      <c r="W550" s="978" t="str">
        <f aca="false">IFERROR(VLOOKUP($V549,AD:AK,8,FALSE()),"")</f>
        <v/>
      </c>
      <c r="X550" s="978" t="str">
        <f aca="false">IFERROR(VLOOKUP($V550,AE:AL,8,FALSE()),"")</f>
        <v/>
      </c>
      <c r="Y550" s="978" t="str">
        <f aca="false">IFERROR(VLOOKUP($V550,AF:AM,8,FALSE()),"")</f>
        <v/>
      </c>
      <c r="Z550" s="978" t="str">
        <f aca="false">IFERROR(VLOOKUP($V550,AG:AN,8,FALSE()),"")</f>
        <v/>
      </c>
      <c r="AA550" s="978" t="str">
        <f aca="false">IFERROR(VLOOKUP($V550,AH:AO,8,FALSE()),"")</f>
        <v/>
      </c>
      <c r="AB550" s="978" t="str">
        <f aca="false">IFERROR(VLOOKUP($V550,AI:AP,8,FALSE()),"")</f>
        <v/>
      </c>
      <c r="AD550" s="1" t="str">
        <f aca="false">IF(AK550&lt;&gt;"",MAX(AD$3:AD549)+1,"")</f>
        <v/>
      </c>
      <c r="AE550" s="1" t="str">
        <f aca="false">IF(AL550&lt;&gt;"",MAX(AE$3:AE549)+1,"")</f>
        <v/>
      </c>
      <c r="AF550" s="1" t="str">
        <f aca="false">IF(AM550&lt;&gt;"",MAX(AF$3:AF549)+1,"")</f>
        <v/>
      </c>
      <c r="AG550" s="1" t="str">
        <f aca="false">IF(AN550&lt;&gt;"",MAX(AG$3:AG549)+1,"")</f>
        <v/>
      </c>
      <c r="AH550" s="1" t="str">
        <f aca="false">IF(AO550&lt;&gt;"",MAX(AH$3:AH549)+1,"")</f>
        <v/>
      </c>
      <c r="AI550" s="1" t="str">
        <f aca="false">IF(AP550&lt;&gt;"",MAX(AI$3:AI549)+1,"")</f>
        <v/>
      </c>
      <c r="AK550" s="1" t="str">
        <f aca="false">IF(C550="","",IF(COUNTIF($AK$3:AL549,C550)=0,C550,""))</f>
        <v/>
      </c>
      <c r="AL550" s="1" t="str">
        <f aca="false">IF(D550="","",IF($C550='Oneri di Urbanizzazione'!$E$49,IF(COUNTIF($AL$3:AL549,$D550)=0,$D550,""),""))</f>
        <v/>
      </c>
      <c r="AM550" s="1" t="str">
        <f aca="false">IF(E550="","",IF(AND($C550='Oneri di Urbanizzazione'!$E$49,$D550='Oneri di Urbanizzazione'!$E$51),IF(COUNTIF(AM$3:AM549,$E550)=0,$E550,""),""))</f>
        <v/>
      </c>
      <c r="AN550" s="1" t="str">
        <f aca="false">IF(F550="","",IF(AND($C550='Oneri di Urbanizzazione'!$E$49,$D550='Oneri di Urbanizzazione'!$E$51,$E550='Oneri di Urbanizzazione'!$E$53),IF(COUNTIF(AN$3:AN549,$F550)=0,$F550,""),""))</f>
        <v/>
      </c>
    </row>
    <row r="551" customFormat="false" ht="12.75" hidden="false" customHeight="false" outlineLevel="0" collapsed="false">
      <c r="V551" s="1" t="n">
        <f aca="false">+V550+1</f>
        <v>529</v>
      </c>
      <c r="W551" s="978" t="str">
        <f aca="false">IFERROR(VLOOKUP($V550,AD:AK,8,FALSE()),"")</f>
        <v/>
      </c>
      <c r="X551" s="978" t="str">
        <f aca="false">IFERROR(VLOOKUP($V551,AE:AL,8,FALSE()),"")</f>
        <v/>
      </c>
      <c r="Y551" s="978" t="str">
        <f aca="false">IFERROR(VLOOKUP($V551,AF:AM,8,FALSE()),"")</f>
        <v/>
      </c>
      <c r="Z551" s="978" t="str">
        <f aca="false">IFERROR(VLOOKUP($V551,AG:AN,8,FALSE()),"")</f>
        <v/>
      </c>
      <c r="AA551" s="978" t="str">
        <f aca="false">IFERROR(VLOOKUP($V551,AH:AO,8,FALSE()),"")</f>
        <v/>
      </c>
      <c r="AB551" s="978" t="str">
        <f aca="false">IFERROR(VLOOKUP($V551,AI:AP,8,FALSE()),"")</f>
        <v/>
      </c>
      <c r="AD551" s="1" t="str">
        <f aca="false">IF(AK551&lt;&gt;"",MAX(AD$3:AD550)+1,"")</f>
        <v/>
      </c>
      <c r="AE551" s="1" t="str">
        <f aca="false">IF(AL551&lt;&gt;"",MAX(AE$3:AE550)+1,"")</f>
        <v/>
      </c>
      <c r="AF551" s="1" t="str">
        <f aca="false">IF(AM551&lt;&gt;"",MAX(AF$3:AF550)+1,"")</f>
        <v/>
      </c>
      <c r="AG551" s="1" t="str">
        <f aca="false">IF(AN551&lt;&gt;"",MAX(AG$3:AG550)+1,"")</f>
        <v/>
      </c>
      <c r="AH551" s="1" t="str">
        <f aca="false">IF(AO551&lt;&gt;"",MAX(AH$3:AH550)+1,"")</f>
        <v/>
      </c>
      <c r="AI551" s="1" t="str">
        <f aca="false">IF(AP551&lt;&gt;"",MAX(AI$3:AI550)+1,"")</f>
        <v/>
      </c>
      <c r="AK551" s="1" t="str">
        <f aca="false">IF(C551="","",IF(COUNTIF($AK$3:AL550,C551)=0,C551,""))</f>
        <v/>
      </c>
      <c r="AL551" s="1" t="str">
        <f aca="false">IF(D551="","",IF($C551='Oneri di Urbanizzazione'!$E$49,IF(COUNTIF($AL$3:AL550,$D551)=0,$D551,""),""))</f>
        <v/>
      </c>
      <c r="AM551" s="1" t="str">
        <f aca="false">IF(E551="","",IF(AND($C551='Oneri di Urbanizzazione'!$E$49,$D551='Oneri di Urbanizzazione'!$E$51),IF(COUNTIF(AM$3:AM550,$E551)=0,$E551,""),""))</f>
        <v/>
      </c>
      <c r="AN551" s="1" t="str">
        <f aca="false">IF(F551="","",IF(AND($C551='Oneri di Urbanizzazione'!$E$49,$D551='Oneri di Urbanizzazione'!$E$51,$E551='Oneri di Urbanizzazione'!$E$53),IF(COUNTIF(AN$3:AN550,$F551)=0,$F551,""),""))</f>
        <v/>
      </c>
    </row>
    <row r="552" customFormat="false" ht="12.75" hidden="false" customHeight="false" outlineLevel="0" collapsed="false">
      <c r="V552" s="1" t="n">
        <f aca="false">+V551+1</f>
        <v>530</v>
      </c>
      <c r="W552" s="978" t="str">
        <f aca="false">IFERROR(VLOOKUP($V551,AD:AK,8,FALSE()),"")</f>
        <v/>
      </c>
      <c r="X552" s="978" t="str">
        <f aca="false">IFERROR(VLOOKUP($V552,AE:AL,8,FALSE()),"")</f>
        <v/>
      </c>
      <c r="Y552" s="978" t="str">
        <f aca="false">IFERROR(VLOOKUP($V552,AF:AM,8,FALSE()),"")</f>
        <v/>
      </c>
      <c r="Z552" s="978" t="str">
        <f aca="false">IFERROR(VLOOKUP($V552,AG:AN,8,FALSE()),"")</f>
        <v/>
      </c>
      <c r="AA552" s="978" t="str">
        <f aca="false">IFERROR(VLOOKUP($V552,AH:AO,8,FALSE()),"")</f>
        <v/>
      </c>
      <c r="AB552" s="978" t="str">
        <f aca="false">IFERROR(VLOOKUP($V552,AI:AP,8,FALSE()),"")</f>
        <v/>
      </c>
      <c r="AD552" s="1" t="str">
        <f aca="false">IF(AK552&lt;&gt;"",MAX(AD$3:AD551)+1,"")</f>
        <v/>
      </c>
      <c r="AE552" s="1" t="str">
        <f aca="false">IF(AL552&lt;&gt;"",MAX(AE$3:AE551)+1,"")</f>
        <v/>
      </c>
      <c r="AF552" s="1" t="str">
        <f aca="false">IF(AM552&lt;&gt;"",MAX(AF$3:AF551)+1,"")</f>
        <v/>
      </c>
      <c r="AG552" s="1" t="str">
        <f aca="false">IF(AN552&lt;&gt;"",MAX(AG$3:AG551)+1,"")</f>
        <v/>
      </c>
      <c r="AH552" s="1" t="str">
        <f aca="false">IF(AO552&lt;&gt;"",MAX(AH$3:AH551)+1,"")</f>
        <v/>
      </c>
      <c r="AI552" s="1" t="str">
        <f aca="false">IF(AP552&lt;&gt;"",MAX(AI$3:AI551)+1,"")</f>
        <v/>
      </c>
      <c r="AK552" s="1" t="str">
        <f aca="false">IF(C552="","",IF(COUNTIF($AK$3:AL551,C552)=0,C552,""))</f>
        <v/>
      </c>
      <c r="AL552" s="1" t="str">
        <f aca="false">IF(D552="","",IF($C552='Oneri di Urbanizzazione'!$E$49,IF(COUNTIF($AL$3:AL551,$D552)=0,$D552,""),""))</f>
        <v/>
      </c>
      <c r="AM552" s="1" t="str">
        <f aca="false">IF(E552="","",IF(AND($C552='Oneri di Urbanizzazione'!$E$49,$D552='Oneri di Urbanizzazione'!$E$51),IF(COUNTIF(AM$3:AM551,$E552)=0,$E552,""),""))</f>
        <v/>
      </c>
      <c r="AN552" s="1" t="str">
        <f aca="false">IF(F552="","",IF(AND($C552='Oneri di Urbanizzazione'!$E$49,$D552='Oneri di Urbanizzazione'!$E$51,$E552='Oneri di Urbanizzazione'!$E$53),IF(COUNTIF(AN$3:AN551,$F552)=0,$F552,""),""))</f>
        <v/>
      </c>
    </row>
    <row r="553" customFormat="false" ht="12.75" hidden="false" customHeight="false" outlineLevel="0" collapsed="false">
      <c r="V553" s="1" t="n">
        <f aca="false">+V552+1</f>
        <v>531</v>
      </c>
      <c r="W553" s="978" t="str">
        <f aca="false">IFERROR(VLOOKUP($V552,AD:AK,8,FALSE()),"")</f>
        <v/>
      </c>
      <c r="X553" s="978" t="str">
        <f aca="false">IFERROR(VLOOKUP($V553,AE:AL,8,FALSE()),"")</f>
        <v/>
      </c>
      <c r="Y553" s="978" t="str">
        <f aca="false">IFERROR(VLOOKUP($V553,AF:AM,8,FALSE()),"")</f>
        <v/>
      </c>
      <c r="Z553" s="978" t="str">
        <f aca="false">IFERROR(VLOOKUP($V553,AG:AN,8,FALSE()),"")</f>
        <v/>
      </c>
      <c r="AA553" s="978" t="str">
        <f aca="false">IFERROR(VLOOKUP($V553,AH:AO,8,FALSE()),"")</f>
        <v/>
      </c>
      <c r="AB553" s="978" t="str">
        <f aca="false">IFERROR(VLOOKUP($V553,AI:AP,8,FALSE()),"")</f>
        <v/>
      </c>
      <c r="AD553" s="1" t="str">
        <f aca="false">IF(AK553&lt;&gt;"",MAX(AD$3:AD552)+1,"")</f>
        <v/>
      </c>
      <c r="AE553" s="1" t="str">
        <f aca="false">IF(AL553&lt;&gt;"",MAX(AE$3:AE552)+1,"")</f>
        <v/>
      </c>
      <c r="AF553" s="1" t="str">
        <f aca="false">IF(AM553&lt;&gt;"",MAX(AF$3:AF552)+1,"")</f>
        <v/>
      </c>
      <c r="AG553" s="1" t="str">
        <f aca="false">IF(AN553&lt;&gt;"",MAX(AG$3:AG552)+1,"")</f>
        <v/>
      </c>
      <c r="AH553" s="1" t="str">
        <f aca="false">IF(AO553&lt;&gt;"",MAX(AH$3:AH552)+1,"")</f>
        <v/>
      </c>
      <c r="AI553" s="1" t="str">
        <f aca="false">IF(AP553&lt;&gt;"",MAX(AI$3:AI552)+1,"")</f>
        <v/>
      </c>
      <c r="AK553" s="1" t="str">
        <f aca="false">IF(C553="","",IF(COUNTIF($AK$3:AL552,C553)=0,C553,""))</f>
        <v/>
      </c>
      <c r="AL553" s="1" t="str">
        <f aca="false">IF(D553="","",IF($C553='Oneri di Urbanizzazione'!$E$49,IF(COUNTIF($AL$3:AL552,$D553)=0,$D553,""),""))</f>
        <v/>
      </c>
      <c r="AM553" s="1" t="str">
        <f aca="false">IF(E553="","",IF(AND($C553='Oneri di Urbanizzazione'!$E$49,$D553='Oneri di Urbanizzazione'!$E$51),IF(COUNTIF(AM$3:AM552,$E553)=0,$E553,""),""))</f>
        <v/>
      </c>
      <c r="AN553" s="1" t="str">
        <f aca="false">IF(F553="","",IF(AND($C553='Oneri di Urbanizzazione'!$E$49,$D553='Oneri di Urbanizzazione'!$E$51,$E553='Oneri di Urbanizzazione'!$E$53),IF(COUNTIF(AN$3:AN552,$F553)=0,$F553,""),""))</f>
        <v/>
      </c>
    </row>
    <row r="554" customFormat="false" ht="12.75" hidden="false" customHeight="false" outlineLevel="0" collapsed="false">
      <c r="V554" s="1" t="n">
        <f aca="false">+V553+1</f>
        <v>532</v>
      </c>
      <c r="W554" s="978" t="str">
        <f aca="false">IFERROR(VLOOKUP($V553,AD:AK,8,FALSE()),"")</f>
        <v/>
      </c>
      <c r="X554" s="978" t="str">
        <f aca="false">IFERROR(VLOOKUP($V554,AE:AL,8,FALSE()),"")</f>
        <v/>
      </c>
      <c r="Y554" s="978" t="str">
        <f aca="false">IFERROR(VLOOKUP($V554,AF:AM,8,FALSE()),"")</f>
        <v/>
      </c>
      <c r="Z554" s="978" t="str">
        <f aca="false">IFERROR(VLOOKUP($V554,AG:AN,8,FALSE()),"")</f>
        <v/>
      </c>
      <c r="AA554" s="978" t="str">
        <f aca="false">IFERROR(VLOOKUP($V554,AH:AO,8,FALSE()),"")</f>
        <v/>
      </c>
      <c r="AB554" s="978" t="str">
        <f aca="false">IFERROR(VLOOKUP($V554,AI:AP,8,FALSE()),"")</f>
        <v/>
      </c>
      <c r="AD554" s="1" t="str">
        <f aca="false">IF(AK554&lt;&gt;"",MAX(AD$3:AD553)+1,"")</f>
        <v/>
      </c>
      <c r="AE554" s="1" t="str">
        <f aca="false">IF(AL554&lt;&gt;"",MAX(AE$3:AE553)+1,"")</f>
        <v/>
      </c>
      <c r="AF554" s="1" t="str">
        <f aca="false">IF(AM554&lt;&gt;"",MAX(AF$3:AF553)+1,"")</f>
        <v/>
      </c>
      <c r="AG554" s="1" t="str">
        <f aca="false">IF(AN554&lt;&gt;"",MAX(AG$3:AG553)+1,"")</f>
        <v/>
      </c>
      <c r="AH554" s="1" t="str">
        <f aca="false">IF(AO554&lt;&gt;"",MAX(AH$3:AH553)+1,"")</f>
        <v/>
      </c>
      <c r="AI554" s="1" t="str">
        <f aca="false">IF(AP554&lt;&gt;"",MAX(AI$3:AI553)+1,"")</f>
        <v/>
      </c>
      <c r="AK554" s="1" t="str">
        <f aca="false">IF(C554="","",IF(COUNTIF($AK$3:AL553,C554)=0,C554,""))</f>
        <v/>
      </c>
      <c r="AL554" s="1" t="str">
        <f aca="false">IF(D554="","",IF($C554='Oneri di Urbanizzazione'!$E$49,IF(COUNTIF($AL$3:AL553,$D554)=0,$D554,""),""))</f>
        <v/>
      </c>
      <c r="AM554" s="1" t="str">
        <f aca="false">IF(E554="","",IF(AND($C554='Oneri di Urbanizzazione'!$E$49,$D554='Oneri di Urbanizzazione'!$E$51),IF(COUNTIF(AM$3:AM553,$E554)=0,$E554,""),""))</f>
        <v/>
      </c>
      <c r="AN554" s="1" t="str">
        <f aca="false">IF(F554="","",IF(AND($C554='Oneri di Urbanizzazione'!$E$49,$D554='Oneri di Urbanizzazione'!$E$51,$E554='Oneri di Urbanizzazione'!$E$53),IF(COUNTIF(AN$3:AN553,$F554)=0,$F554,""),""))</f>
        <v/>
      </c>
    </row>
    <row r="555" customFormat="false" ht="12.75" hidden="false" customHeight="false" outlineLevel="0" collapsed="false">
      <c r="V555" s="1" t="n">
        <f aca="false">+V554+1</f>
        <v>533</v>
      </c>
      <c r="W555" s="978" t="str">
        <f aca="false">IFERROR(VLOOKUP($V554,AD:AK,8,FALSE()),"")</f>
        <v/>
      </c>
      <c r="X555" s="978" t="str">
        <f aca="false">IFERROR(VLOOKUP($V555,AE:AL,8,FALSE()),"")</f>
        <v/>
      </c>
      <c r="Y555" s="978" t="str">
        <f aca="false">IFERROR(VLOOKUP($V555,AF:AM,8,FALSE()),"")</f>
        <v/>
      </c>
      <c r="Z555" s="978" t="str">
        <f aca="false">IFERROR(VLOOKUP($V555,AG:AN,8,FALSE()),"")</f>
        <v/>
      </c>
      <c r="AA555" s="978" t="str">
        <f aca="false">IFERROR(VLOOKUP($V555,AH:AO,8,FALSE()),"")</f>
        <v/>
      </c>
      <c r="AB555" s="978" t="str">
        <f aca="false">IFERROR(VLOOKUP($V555,AI:AP,8,FALSE()),"")</f>
        <v/>
      </c>
      <c r="AD555" s="1" t="str">
        <f aca="false">IF(AK555&lt;&gt;"",MAX(AD$3:AD554)+1,"")</f>
        <v/>
      </c>
      <c r="AE555" s="1" t="str">
        <f aca="false">IF(AL555&lt;&gt;"",MAX(AE$3:AE554)+1,"")</f>
        <v/>
      </c>
      <c r="AF555" s="1" t="str">
        <f aca="false">IF(AM555&lt;&gt;"",MAX(AF$3:AF554)+1,"")</f>
        <v/>
      </c>
      <c r="AG555" s="1" t="str">
        <f aca="false">IF(AN555&lt;&gt;"",MAX(AG$3:AG554)+1,"")</f>
        <v/>
      </c>
      <c r="AH555" s="1" t="str">
        <f aca="false">IF(AO555&lt;&gt;"",MAX(AH$3:AH554)+1,"")</f>
        <v/>
      </c>
      <c r="AI555" s="1" t="str">
        <f aca="false">IF(AP555&lt;&gt;"",MAX(AI$3:AI554)+1,"")</f>
        <v/>
      </c>
      <c r="AK555" s="1" t="str">
        <f aca="false">IF(C555="","",IF(COUNTIF($AK$3:AL554,C555)=0,C555,""))</f>
        <v/>
      </c>
      <c r="AL555" s="1" t="str">
        <f aca="false">IF(D555="","",IF($C555='Oneri di Urbanizzazione'!$E$49,IF(COUNTIF($AL$3:AL554,$D555)=0,$D555,""),""))</f>
        <v/>
      </c>
      <c r="AM555" s="1" t="str">
        <f aca="false">IF(E555="","",IF(AND($C555='Oneri di Urbanizzazione'!$E$49,$D555='Oneri di Urbanizzazione'!$E$51),IF(COUNTIF(AM$3:AM554,$E555)=0,$E555,""),""))</f>
        <v/>
      </c>
      <c r="AN555" s="1" t="str">
        <f aca="false">IF(F555="","",IF(AND($C555='Oneri di Urbanizzazione'!$E$49,$D555='Oneri di Urbanizzazione'!$E$51,$E555='Oneri di Urbanizzazione'!$E$53),IF(COUNTIF(AN$3:AN554,$F555)=0,$F555,""),""))</f>
        <v/>
      </c>
    </row>
    <row r="556" customFormat="false" ht="12.75" hidden="false" customHeight="false" outlineLevel="0" collapsed="false">
      <c r="V556" s="1" t="n">
        <f aca="false">+V555+1</f>
        <v>534</v>
      </c>
      <c r="W556" s="978" t="str">
        <f aca="false">IFERROR(VLOOKUP($V555,AD:AK,8,FALSE()),"")</f>
        <v/>
      </c>
      <c r="X556" s="978" t="str">
        <f aca="false">IFERROR(VLOOKUP($V556,AE:AL,8,FALSE()),"")</f>
        <v/>
      </c>
      <c r="Y556" s="978" t="str">
        <f aca="false">IFERROR(VLOOKUP($V556,AF:AM,8,FALSE()),"")</f>
        <v/>
      </c>
      <c r="Z556" s="978" t="str">
        <f aca="false">IFERROR(VLOOKUP($V556,AG:AN,8,FALSE()),"")</f>
        <v/>
      </c>
      <c r="AA556" s="978" t="str">
        <f aca="false">IFERROR(VLOOKUP($V556,AH:AO,8,FALSE()),"")</f>
        <v/>
      </c>
      <c r="AB556" s="978" t="str">
        <f aca="false">IFERROR(VLOOKUP($V556,AI:AP,8,FALSE()),"")</f>
        <v/>
      </c>
      <c r="AD556" s="1" t="str">
        <f aca="false">IF(AK556&lt;&gt;"",MAX(AD$3:AD555)+1,"")</f>
        <v/>
      </c>
      <c r="AE556" s="1" t="str">
        <f aca="false">IF(AL556&lt;&gt;"",MAX(AE$3:AE555)+1,"")</f>
        <v/>
      </c>
      <c r="AF556" s="1" t="str">
        <f aca="false">IF(AM556&lt;&gt;"",MAX(AF$3:AF555)+1,"")</f>
        <v/>
      </c>
      <c r="AG556" s="1" t="str">
        <f aca="false">IF(AN556&lt;&gt;"",MAX(AG$3:AG555)+1,"")</f>
        <v/>
      </c>
      <c r="AH556" s="1" t="str">
        <f aca="false">IF(AO556&lt;&gt;"",MAX(AH$3:AH555)+1,"")</f>
        <v/>
      </c>
      <c r="AI556" s="1" t="str">
        <f aca="false">IF(AP556&lt;&gt;"",MAX(AI$3:AI555)+1,"")</f>
        <v/>
      </c>
      <c r="AK556" s="1" t="str">
        <f aca="false">IF(C556="","",IF(COUNTIF($AK$3:AL555,C556)=0,C556,""))</f>
        <v/>
      </c>
      <c r="AL556" s="1" t="str">
        <f aca="false">IF(D556="","",IF($C556='Oneri di Urbanizzazione'!$E$49,IF(COUNTIF($AL$3:AL555,$D556)=0,$D556,""),""))</f>
        <v/>
      </c>
      <c r="AM556" s="1" t="str">
        <f aca="false">IF(E556="","",IF(AND($C556='Oneri di Urbanizzazione'!$E$49,$D556='Oneri di Urbanizzazione'!$E$51),IF(COUNTIF(AM$3:AM555,$E556)=0,$E556,""),""))</f>
        <v/>
      </c>
      <c r="AN556" s="1" t="str">
        <f aca="false">IF(F556="","",IF(AND($C556='Oneri di Urbanizzazione'!$E$49,$D556='Oneri di Urbanizzazione'!$E$51,$E556='Oneri di Urbanizzazione'!$E$53),IF(COUNTIF(AN$3:AN555,$F556)=0,$F556,""),""))</f>
        <v/>
      </c>
    </row>
    <row r="557" customFormat="false" ht="12.75" hidden="false" customHeight="false" outlineLevel="0" collapsed="false">
      <c r="V557" s="1" t="n">
        <f aca="false">+V556+1</f>
        <v>535</v>
      </c>
      <c r="W557" s="978" t="str">
        <f aca="false">IFERROR(VLOOKUP($V556,AD:AK,8,FALSE()),"")</f>
        <v/>
      </c>
      <c r="X557" s="978" t="str">
        <f aca="false">IFERROR(VLOOKUP($V557,AE:AL,8,FALSE()),"")</f>
        <v/>
      </c>
      <c r="Y557" s="978" t="str">
        <f aca="false">IFERROR(VLOOKUP($V557,AF:AM,8,FALSE()),"")</f>
        <v/>
      </c>
      <c r="Z557" s="978" t="str">
        <f aca="false">IFERROR(VLOOKUP($V557,AG:AN,8,FALSE()),"")</f>
        <v/>
      </c>
      <c r="AA557" s="978" t="str">
        <f aca="false">IFERROR(VLOOKUP($V557,AH:AO,8,FALSE()),"")</f>
        <v/>
      </c>
      <c r="AB557" s="978" t="str">
        <f aca="false">IFERROR(VLOOKUP($V557,AI:AP,8,FALSE()),"")</f>
        <v/>
      </c>
      <c r="AD557" s="1" t="str">
        <f aca="false">IF(AK557&lt;&gt;"",MAX(AD$3:AD556)+1,"")</f>
        <v/>
      </c>
      <c r="AE557" s="1" t="str">
        <f aca="false">IF(AL557&lt;&gt;"",MAX(AE$3:AE556)+1,"")</f>
        <v/>
      </c>
      <c r="AF557" s="1" t="str">
        <f aca="false">IF(AM557&lt;&gt;"",MAX(AF$3:AF556)+1,"")</f>
        <v/>
      </c>
      <c r="AG557" s="1" t="str">
        <f aca="false">IF(AN557&lt;&gt;"",MAX(AG$3:AG556)+1,"")</f>
        <v/>
      </c>
      <c r="AH557" s="1" t="str">
        <f aca="false">IF(AO557&lt;&gt;"",MAX(AH$3:AH556)+1,"")</f>
        <v/>
      </c>
      <c r="AI557" s="1" t="str">
        <f aca="false">IF(AP557&lt;&gt;"",MAX(AI$3:AI556)+1,"")</f>
        <v/>
      </c>
      <c r="AK557" s="1" t="str">
        <f aca="false">IF(C557="","",IF(COUNTIF($AK$3:AL556,C557)=0,C557,""))</f>
        <v/>
      </c>
      <c r="AL557" s="1" t="str">
        <f aca="false">IF(D557="","",IF($C557='Oneri di Urbanizzazione'!$E$49,IF(COUNTIF($AL$3:AL556,$D557)=0,$D557,""),""))</f>
        <v/>
      </c>
      <c r="AM557" s="1" t="str">
        <f aca="false">IF(E557="","",IF(AND($C557='Oneri di Urbanizzazione'!$E$49,$D557='Oneri di Urbanizzazione'!$E$51),IF(COUNTIF(AM$3:AM556,$E557)=0,$E557,""),""))</f>
        <v/>
      </c>
      <c r="AN557" s="1" t="str">
        <f aca="false">IF(F557="","",IF(AND($C557='Oneri di Urbanizzazione'!$E$49,$D557='Oneri di Urbanizzazione'!$E$51,$E557='Oneri di Urbanizzazione'!$E$53),IF(COUNTIF(AN$3:AN556,$F557)=0,$F557,""),""))</f>
        <v/>
      </c>
    </row>
    <row r="558" customFormat="false" ht="12.75" hidden="false" customHeight="false" outlineLevel="0" collapsed="false">
      <c r="V558" s="1" t="n">
        <f aca="false">+V557+1</f>
        <v>536</v>
      </c>
      <c r="W558" s="978" t="str">
        <f aca="false">IFERROR(VLOOKUP($V557,AD:AK,8,FALSE()),"")</f>
        <v/>
      </c>
      <c r="X558" s="978" t="str">
        <f aca="false">IFERROR(VLOOKUP($V558,AE:AL,8,FALSE()),"")</f>
        <v/>
      </c>
      <c r="Y558" s="978" t="str">
        <f aca="false">IFERROR(VLOOKUP($V558,AF:AM,8,FALSE()),"")</f>
        <v/>
      </c>
      <c r="Z558" s="978" t="str">
        <f aca="false">IFERROR(VLOOKUP($V558,AG:AN,8,FALSE()),"")</f>
        <v/>
      </c>
      <c r="AA558" s="978" t="str">
        <f aca="false">IFERROR(VLOOKUP($V558,AH:AO,8,FALSE()),"")</f>
        <v/>
      </c>
      <c r="AB558" s="978" t="str">
        <f aca="false">IFERROR(VLOOKUP($V558,AI:AP,8,FALSE()),"")</f>
        <v/>
      </c>
      <c r="AD558" s="1" t="str">
        <f aca="false">IF(AK558&lt;&gt;"",MAX(AD$3:AD557)+1,"")</f>
        <v/>
      </c>
      <c r="AE558" s="1" t="str">
        <f aca="false">IF(AL558&lt;&gt;"",MAX(AE$3:AE557)+1,"")</f>
        <v/>
      </c>
      <c r="AF558" s="1" t="str">
        <f aca="false">IF(AM558&lt;&gt;"",MAX(AF$3:AF557)+1,"")</f>
        <v/>
      </c>
      <c r="AG558" s="1" t="str">
        <f aca="false">IF(AN558&lt;&gt;"",MAX(AG$3:AG557)+1,"")</f>
        <v/>
      </c>
      <c r="AH558" s="1" t="str">
        <f aca="false">IF(AO558&lt;&gt;"",MAX(AH$3:AH557)+1,"")</f>
        <v/>
      </c>
      <c r="AI558" s="1" t="str">
        <f aca="false">IF(AP558&lt;&gt;"",MAX(AI$3:AI557)+1,"")</f>
        <v/>
      </c>
      <c r="AK558" s="1" t="str">
        <f aca="false">IF(C558="","",IF(COUNTIF($AK$3:AL557,C558)=0,C558,""))</f>
        <v/>
      </c>
      <c r="AL558" s="1" t="str">
        <f aca="false">IF(D558="","",IF($C558='Oneri di Urbanizzazione'!$E$49,IF(COUNTIF($AL$3:AL557,$D558)=0,$D558,""),""))</f>
        <v/>
      </c>
      <c r="AM558" s="1" t="str">
        <f aca="false">IF(E558="","",IF(AND($C558='Oneri di Urbanizzazione'!$E$49,$D558='Oneri di Urbanizzazione'!$E$51),IF(COUNTIF(AM$3:AM557,$E558)=0,$E558,""),""))</f>
        <v/>
      </c>
      <c r="AN558" s="1" t="str">
        <f aca="false">IF(F558="","",IF(AND($C558='Oneri di Urbanizzazione'!$E$49,$D558='Oneri di Urbanizzazione'!$E$51,$E558='Oneri di Urbanizzazione'!$E$53),IF(COUNTIF(AN$3:AN557,$F558)=0,$F558,""),""))</f>
        <v/>
      </c>
    </row>
    <row r="559" customFormat="false" ht="12.75" hidden="false" customHeight="false" outlineLevel="0" collapsed="false">
      <c r="V559" s="1" t="n">
        <f aca="false">+V558+1</f>
        <v>537</v>
      </c>
      <c r="W559" s="978" t="str">
        <f aca="false">IFERROR(VLOOKUP($V558,AD:AK,8,FALSE()),"")</f>
        <v/>
      </c>
      <c r="X559" s="978" t="str">
        <f aca="false">IFERROR(VLOOKUP($V559,AE:AL,8,FALSE()),"")</f>
        <v/>
      </c>
      <c r="Y559" s="978" t="str">
        <f aca="false">IFERROR(VLOOKUP($V559,AF:AM,8,FALSE()),"")</f>
        <v/>
      </c>
      <c r="Z559" s="978" t="str">
        <f aca="false">IFERROR(VLOOKUP($V559,AG:AN,8,FALSE()),"")</f>
        <v/>
      </c>
      <c r="AA559" s="978" t="str">
        <f aca="false">IFERROR(VLOOKUP($V559,AH:AO,8,FALSE()),"")</f>
        <v/>
      </c>
      <c r="AB559" s="978" t="str">
        <f aca="false">IFERROR(VLOOKUP($V559,AI:AP,8,FALSE()),"")</f>
        <v/>
      </c>
      <c r="AD559" s="1" t="str">
        <f aca="false">IF(AK559&lt;&gt;"",MAX(AD$3:AD558)+1,"")</f>
        <v/>
      </c>
      <c r="AE559" s="1" t="str">
        <f aca="false">IF(AL559&lt;&gt;"",MAX(AE$3:AE558)+1,"")</f>
        <v/>
      </c>
      <c r="AF559" s="1" t="str">
        <f aca="false">IF(AM559&lt;&gt;"",MAX(AF$3:AF558)+1,"")</f>
        <v/>
      </c>
      <c r="AG559" s="1" t="str">
        <f aca="false">IF(AN559&lt;&gt;"",MAX(AG$3:AG558)+1,"")</f>
        <v/>
      </c>
      <c r="AH559" s="1" t="str">
        <f aca="false">IF(AO559&lt;&gt;"",MAX(AH$3:AH558)+1,"")</f>
        <v/>
      </c>
      <c r="AI559" s="1" t="str">
        <f aca="false">IF(AP559&lt;&gt;"",MAX(AI$3:AI558)+1,"")</f>
        <v/>
      </c>
      <c r="AK559" s="1" t="str">
        <f aca="false">IF(C559="","",IF(COUNTIF($AK$3:AL558,C559)=0,C559,""))</f>
        <v/>
      </c>
      <c r="AL559" s="1" t="str">
        <f aca="false">IF(D559="","",IF($C559='Oneri di Urbanizzazione'!$E$49,IF(COUNTIF($AL$3:AL558,$D559)=0,$D559,""),""))</f>
        <v/>
      </c>
      <c r="AM559" s="1" t="str">
        <f aca="false">IF(E559="","",IF(AND($C559='Oneri di Urbanizzazione'!$E$49,$D559='Oneri di Urbanizzazione'!$E$51),IF(COUNTIF(AM$3:AM558,$E559)=0,$E559,""),""))</f>
        <v/>
      </c>
      <c r="AN559" s="1" t="str">
        <f aca="false">IF(F559="","",IF(AND($C559='Oneri di Urbanizzazione'!$E$49,$D559='Oneri di Urbanizzazione'!$E$51,$E559='Oneri di Urbanizzazione'!$E$53),IF(COUNTIF(AN$3:AN558,$F559)=0,$F559,""),""))</f>
        <v/>
      </c>
    </row>
    <row r="560" customFormat="false" ht="12.75" hidden="false" customHeight="false" outlineLevel="0" collapsed="false">
      <c r="V560" s="1" t="n">
        <f aca="false">+V559+1</f>
        <v>538</v>
      </c>
      <c r="W560" s="978" t="str">
        <f aca="false">IFERROR(VLOOKUP($V559,AD:AK,8,FALSE()),"")</f>
        <v/>
      </c>
      <c r="X560" s="978" t="str">
        <f aca="false">IFERROR(VLOOKUP($V560,AE:AL,8,FALSE()),"")</f>
        <v/>
      </c>
      <c r="Y560" s="978" t="str">
        <f aca="false">IFERROR(VLOOKUP($V560,AF:AM,8,FALSE()),"")</f>
        <v/>
      </c>
      <c r="Z560" s="978" t="str">
        <f aca="false">IFERROR(VLOOKUP($V560,AG:AN,8,FALSE()),"")</f>
        <v/>
      </c>
      <c r="AA560" s="978" t="str">
        <f aca="false">IFERROR(VLOOKUP($V560,AH:AO,8,FALSE()),"")</f>
        <v/>
      </c>
      <c r="AB560" s="978" t="str">
        <f aca="false">IFERROR(VLOOKUP($V560,AI:AP,8,FALSE()),"")</f>
        <v/>
      </c>
      <c r="AD560" s="1" t="str">
        <f aca="false">IF(AK560&lt;&gt;"",MAX(AD$3:AD559)+1,"")</f>
        <v/>
      </c>
      <c r="AE560" s="1" t="str">
        <f aca="false">IF(AL560&lt;&gt;"",MAX(AE$3:AE559)+1,"")</f>
        <v/>
      </c>
      <c r="AF560" s="1" t="str">
        <f aca="false">IF(AM560&lt;&gt;"",MAX(AF$3:AF559)+1,"")</f>
        <v/>
      </c>
      <c r="AG560" s="1" t="str">
        <f aca="false">IF(AN560&lt;&gt;"",MAX(AG$3:AG559)+1,"")</f>
        <v/>
      </c>
      <c r="AH560" s="1" t="str">
        <f aca="false">IF(AO560&lt;&gt;"",MAX(AH$3:AH559)+1,"")</f>
        <v/>
      </c>
      <c r="AI560" s="1" t="str">
        <f aca="false">IF(AP560&lt;&gt;"",MAX(AI$3:AI559)+1,"")</f>
        <v/>
      </c>
      <c r="AK560" s="1" t="str">
        <f aca="false">IF(C560="","",IF(COUNTIF($AK$3:AL559,C560)=0,C560,""))</f>
        <v/>
      </c>
      <c r="AL560" s="1" t="str">
        <f aca="false">IF(D560="","",IF($C560='Oneri di Urbanizzazione'!$E$49,IF(COUNTIF($AL$3:AL559,$D560)=0,$D560,""),""))</f>
        <v/>
      </c>
      <c r="AM560" s="1" t="str">
        <f aca="false">IF(E560="","",IF(AND($C560='Oneri di Urbanizzazione'!$E$49,$D560='Oneri di Urbanizzazione'!$E$51),IF(COUNTIF(AM$3:AM559,$E560)=0,$E560,""),""))</f>
        <v/>
      </c>
      <c r="AN560" s="1" t="str">
        <f aca="false">IF(F560="","",IF(AND($C560='Oneri di Urbanizzazione'!$E$49,$D560='Oneri di Urbanizzazione'!$E$51,$E560='Oneri di Urbanizzazione'!$E$53),IF(COUNTIF(AN$3:AN559,$F560)=0,$F560,""),""))</f>
        <v/>
      </c>
    </row>
    <row r="561" customFormat="false" ht="12.75" hidden="false" customHeight="false" outlineLevel="0" collapsed="false">
      <c r="V561" s="1" t="n">
        <f aca="false">+V560+1</f>
        <v>539</v>
      </c>
      <c r="W561" s="978" t="str">
        <f aca="false">IFERROR(VLOOKUP($V560,AD:AK,8,FALSE()),"")</f>
        <v/>
      </c>
      <c r="X561" s="978" t="str">
        <f aca="false">IFERROR(VLOOKUP($V561,AE:AL,8,FALSE()),"")</f>
        <v/>
      </c>
      <c r="Y561" s="978" t="str">
        <f aca="false">IFERROR(VLOOKUP($V561,AF:AM,8,FALSE()),"")</f>
        <v/>
      </c>
      <c r="Z561" s="978" t="str">
        <f aca="false">IFERROR(VLOOKUP($V561,AG:AN,8,FALSE()),"")</f>
        <v/>
      </c>
      <c r="AA561" s="978" t="str">
        <f aca="false">IFERROR(VLOOKUP($V561,AH:AO,8,FALSE()),"")</f>
        <v/>
      </c>
      <c r="AB561" s="978" t="str">
        <f aca="false">IFERROR(VLOOKUP($V561,AI:AP,8,FALSE()),"")</f>
        <v/>
      </c>
      <c r="AD561" s="1" t="str">
        <f aca="false">IF(AK561&lt;&gt;"",MAX(AD$3:AD560)+1,"")</f>
        <v/>
      </c>
      <c r="AE561" s="1" t="str">
        <f aca="false">IF(AL561&lt;&gt;"",MAX(AE$3:AE560)+1,"")</f>
        <v/>
      </c>
      <c r="AF561" s="1" t="str">
        <f aca="false">IF(AM561&lt;&gt;"",MAX(AF$3:AF560)+1,"")</f>
        <v/>
      </c>
      <c r="AG561" s="1" t="str">
        <f aca="false">IF(AN561&lt;&gt;"",MAX(AG$3:AG560)+1,"")</f>
        <v/>
      </c>
      <c r="AH561" s="1" t="str">
        <f aca="false">IF(AO561&lt;&gt;"",MAX(AH$3:AH560)+1,"")</f>
        <v/>
      </c>
      <c r="AI561" s="1" t="str">
        <f aca="false">IF(AP561&lt;&gt;"",MAX(AI$3:AI560)+1,"")</f>
        <v/>
      </c>
      <c r="AK561" s="1" t="str">
        <f aca="false">IF(C561="","",IF(COUNTIF($AK$3:AL560,C561)=0,C561,""))</f>
        <v/>
      </c>
      <c r="AL561" s="1" t="str">
        <f aca="false">IF(D561="","",IF($C561='Oneri di Urbanizzazione'!$E$49,IF(COUNTIF($AL$3:AL560,$D561)=0,$D561,""),""))</f>
        <v/>
      </c>
      <c r="AM561" s="1" t="str">
        <f aca="false">IF(E561="","",IF(AND($C561='Oneri di Urbanizzazione'!$E$49,$D561='Oneri di Urbanizzazione'!$E$51),IF(COUNTIF(AM$3:AM560,$E561)=0,$E561,""),""))</f>
        <v/>
      </c>
      <c r="AN561" s="1" t="str">
        <f aca="false">IF(F561="","",IF(AND($C561='Oneri di Urbanizzazione'!$E$49,$D561='Oneri di Urbanizzazione'!$E$51,$E561='Oneri di Urbanizzazione'!$E$53),IF(COUNTIF(AN$3:AN560,$F561)=0,$F561,""),""))</f>
        <v/>
      </c>
    </row>
    <row r="562" customFormat="false" ht="12.75" hidden="false" customHeight="false" outlineLevel="0" collapsed="false">
      <c r="V562" s="1" t="n">
        <f aca="false">+V561+1</f>
        <v>540</v>
      </c>
      <c r="W562" s="978" t="str">
        <f aca="false">IFERROR(VLOOKUP($V561,AD:AK,8,FALSE()),"")</f>
        <v/>
      </c>
      <c r="X562" s="978" t="str">
        <f aca="false">IFERROR(VLOOKUP($V562,AE:AL,8,FALSE()),"")</f>
        <v/>
      </c>
      <c r="Y562" s="978" t="str">
        <f aca="false">IFERROR(VLOOKUP($V562,AF:AM,8,FALSE()),"")</f>
        <v/>
      </c>
      <c r="Z562" s="978" t="str">
        <f aca="false">IFERROR(VLOOKUP($V562,AG:AN,8,FALSE()),"")</f>
        <v/>
      </c>
      <c r="AA562" s="978" t="str">
        <f aca="false">IFERROR(VLOOKUP($V562,AH:AO,8,FALSE()),"")</f>
        <v/>
      </c>
      <c r="AB562" s="978" t="str">
        <f aca="false">IFERROR(VLOOKUP($V562,AI:AP,8,FALSE()),"")</f>
        <v/>
      </c>
      <c r="AD562" s="1" t="str">
        <f aca="false">IF(AK562&lt;&gt;"",MAX(AD$3:AD561)+1,"")</f>
        <v/>
      </c>
      <c r="AE562" s="1" t="str">
        <f aca="false">IF(AL562&lt;&gt;"",MAX(AE$3:AE561)+1,"")</f>
        <v/>
      </c>
      <c r="AF562" s="1" t="str">
        <f aca="false">IF(AM562&lt;&gt;"",MAX(AF$3:AF561)+1,"")</f>
        <v/>
      </c>
      <c r="AG562" s="1" t="str">
        <f aca="false">IF(AN562&lt;&gt;"",MAX(AG$3:AG561)+1,"")</f>
        <v/>
      </c>
      <c r="AH562" s="1" t="str">
        <f aca="false">IF(AO562&lt;&gt;"",MAX(AH$3:AH561)+1,"")</f>
        <v/>
      </c>
      <c r="AI562" s="1" t="str">
        <f aca="false">IF(AP562&lt;&gt;"",MAX(AI$3:AI561)+1,"")</f>
        <v/>
      </c>
      <c r="AK562" s="1" t="str">
        <f aca="false">IF(C562="","",IF(COUNTIF($AK$3:AL561,C562)=0,C562,""))</f>
        <v/>
      </c>
      <c r="AL562" s="1" t="str">
        <f aca="false">IF(D562="","",IF($C562='Oneri di Urbanizzazione'!$E$49,IF(COUNTIF($AL$3:AL561,$D562)=0,$D562,""),""))</f>
        <v/>
      </c>
      <c r="AM562" s="1" t="str">
        <f aca="false">IF(E562="","",IF(AND($C562='Oneri di Urbanizzazione'!$E$49,$D562='Oneri di Urbanizzazione'!$E$51),IF(COUNTIF(AM$3:AM561,$E562)=0,$E562,""),""))</f>
        <v/>
      </c>
      <c r="AN562" s="1" t="str">
        <f aca="false">IF(F562="","",IF(AND($C562='Oneri di Urbanizzazione'!$E$49,$D562='Oneri di Urbanizzazione'!$E$51,$E562='Oneri di Urbanizzazione'!$E$53),IF(COUNTIF(AN$3:AN561,$F562)=0,$F562,""),""))</f>
        <v/>
      </c>
    </row>
    <row r="563" customFormat="false" ht="12.75" hidden="false" customHeight="false" outlineLevel="0" collapsed="false">
      <c r="V563" s="1" t="n">
        <f aca="false">+V562+1</f>
        <v>541</v>
      </c>
      <c r="W563" s="978" t="str">
        <f aca="false">IFERROR(VLOOKUP($V562,AD:AK,8,FALSE()),"")</f>
        <v/>
      </c>
      <c r="X563" s="978" t="str">
        <f aca="false">IFERROR(VLOOKUP($V563,AE:AL,8,FALSE()),"")</f>
        <v/>
      </c>
      <c r="Y563" s="978" t="str">
        <f aca="false">IFERROR(VLOOKUP($V563,AF:AM,8,FALSE()),"")</f>
        <v/>
      </c>
      <c r="Z563" s="978" t="str">
        <f aca="false">IFERROR(VLOOKUP($V563,AG:AN,8,FALSE()),"")</f>
        <v/>
      </c>
      <c r="AA563" s="978" t="str">
        <f aca="false">IFERROR(VLOOKUP($V563,AH:AO,8,FALSE()),"")</f>
        <v/>
      </c>
      <c r="AB563" s="978" t="str">
        <f aca="false">IFERROR(VLOOKUP($V563,AI:AP,8,FALSE()),"")</f>
        <v/>
      </c>
      <c r="AD563" s="1" t="str">
        <f aca="false">IF(AK563&lt;&gt;"",MAX(AD$3:AD562)+1,"")</f>
        <v/>
      </c>
      <c r="AE563" s="1" t="str">
        <f aca="false">IF(AL563&lt;&gt;"",MAX(AE$3:AE562)+1,"")</f>
        <v/>
      </c>
      <c r="AF563" s="1" t="str">
        <f aca="false">IF(AM563&lt;&gt;"",MAX(AF$3:AF562)+1,"")</f>
        <v/>
      </c>
      <c r="AG563" s="1" t="str">
        <f aca="false">IF(AN563&lt;&gt;"",MAX(AG$3:AG562)+1,"")</f>
        <v/>
      </c>
      <c r="AH563" s="1" t="str">
        <f aca="false">IF(AO563&lt;&gt;"",MAX(AH$3:AH562)+1,"")</f>
        <v/>
      </c>
      <c r="AI563" s="1" t="str">
        <f aca="false">IF(AP563&lt;&gt;"",MAX(AI$3:AI562)+1,"")</f>
        <v/>
      </c>
      <c r="AK563" s="1" t="str">
        <f aca="false">IF(C563="","",IF(COUNTIF($AK$3:AL562,C563)=0,C563,""))</f>
        <v/>
      </c>
      <c r="AL563" s="1" t="str">
        <f aca="false">IF(D563="","",IF($C563='Oneri di Urbanizzazione'!$E$49,IF(COUNTIF($AL$3:AL562,$D563)=0,$D563,""),""))</f>
        <v/>
      </c>
      <c r="AM563" s="1" t="str">
        <f aca="false">IF(E563="","",IF(AND($C563='Oneri di Urbanizzazione'!$E$49,$D563='Oneri di Urbanizzazione'!$E$51),IF(COUNTIF(AM$3:AM562,$E563)=0,$E563,""),""))</f>
        <v/>
      </c>
      <c r="AN563" s="1" t="str">
        <f aca="false">IF(F563="","",IF(AND($C563='Oneri di Urbanizzazione'!$E$49,$D563='Oneri di Urbanizzazione'!$E$51,$E563='Oneri di Urbanizzazione'!$E$53),IF(COUNTIF(AN$3:AN562,$F563)=0,$F563,""),""))</f>
        <v/>
      </c>
    </row>
    <row r="564" customFormat="false" ht="12.75" hidden="false" customHeight="false" outlineLevel="0" collapsed="false">
      <c r="V564" s="1" t="n">
        <f aca="false">+V563+1</f>
        <v>542</v>
      </c>
      <c r="W564" s="978" t="str">
        <f aca="false">IFERROR(VLOOKUP($V563,AD:AK,8,FALSE()),"")</f>
        <v/>
      </c>
      <c r="X564" s="978" t="str">
        <f aca="false">IFERROR(VLOOKUP($V564,AE:AL,8,FALSE()),"")</f>
        <v/>
      </c>
      <c r="Y564" s="978" t="str">
        <f aca="false">IFERROR(VLOOKUP($V564,AF:AM,8,FALSE()),"")</f>
        <v/>
      </c>
      <c r="Z564" s="978" t="str">
        <f aca="false">IFERROR(VLOOKUP($V564,AG:AN,8,FALSE()),"")</f>
        <v/>
      </c>
      <c r="AA564" s="978" t="str">
        <f aca="false">IFERROR(VLOOKUP($V564,AH:AO,8,FALSE()),"")</f>
        <v/>
      </c>
      <c r="AB564" s="978" t="str">
        <f aca="false">IFERROR(VLOOKUP($V564,AI:AP,8,FALSE()),"")</f>
        <v/>
      </c>
      <c r="AD564" s="1" t="str">
        <f aca="false">IF(AK564&lt;&gt;"",MAX(AD$3:AD563)+1,"")</f>
        <v/>
      </c>
      <c r="AE564" s="1" t="str">
        <f aca="false">IF(AL564&lt;&gt;"",MAX(AE$3:AE563)+1,"")</f>
        <v/>
      </c>
      <c r="AF564" s="1" t="str">
        <f aca="false">IF(AM564&lt;&gt;"",MAX(AF$3:AF563)+1,"")</f>
        <v/>
      </c>
      <c r="AG564" s="1" t="str">
        <f aca="false">IF(AN564&lt;&gt;"",MAX(AG$3:AG563)+1,"")</f>
        <v/>
      </c>
      <c r="AH564" s="1" t="str">
        <f aca="false">IF(AO564&lt;&gt;"",MAX(AH$3:AH563)+1,"")</f>
        <v/>
      </c>
      <c r="AI564" s="1" t="str">
        <f aca="false">IF(AP564&lt;&gt;"",MAX(AI$3:AI563)+1,"")</f>
        <v/>
      </c>
      <c r="AK564" s="1" t="str">
        <f aca="false">IF(C564="","",IF(COUNTIF($AK$3:AL563,C564)=0,C564,""))</f>
        <v/>
      </c>
      <c r="AL564" s="1" t="str">
        <f aca="false">IF(D564="","",IF($C564='Oneri di Urbanizzazione'!$E$49,IF(COUNTIF($AL$3:AL563,$D564)=0,$D564,""),""))</f>
        <v/>
      </c>
      <c r="AM564" s="1" t="str">
        <f aca="false">IF(E564="","",IF(AND($C564='Oneri di Urbanizzazione'!$E$49,$D564='Oneri di Urbanizzazione'!$E$51),IF(COUNTIF(AM$3:AM563,$E564)=0,$E564,""),""))</f>
        <v/>
      </c>
      <c r="AN564" s="1" t="str">
        <f aca="false">IF(F564="","",IF(AND($C564='Oneri di Urbanizzazione'!$E$49,$D564='Oneri di Urbanizzazione'!$E$51,$E564='Oneri di Urbanizzazione'!$E$53),IF(COUNTIF(AN$3:AN563,$F564)=0,$F564,""),""))</f>
        <v/>
      </c>
    </row>
    <row r="565" customFormat="false" ht="12.75" hidden="false" customHeight="false" outlineLevel="0" collapsed="false">
      <c r="V565" s="1" t="n">
        <f aca="false">+V564+1</f>
        <v>543</v>
      </c>
      <c r="W565" s="978" t="str">
        <f aca="false">IFERROR(VLOOKUP($V564,AD:AK,8,FALSE()),"")</f>
        <v/>
      </c>
      <c r="X565" s="978" t="str">
        <f aca="false">IFERROR(VLOOKUP($V565,AE:AL,8,FALSE()),"")</f>
        <v/>
      </c>
      <c r="Y565" s="978" t="str">
        <f aca="false">IFERROR(VLOOKUP($V565,AF:AM,8,FALSE()),"")</f>
        <v/>
      </c>
      <c r="Z565" s="978" t="str">
        <f aca="false">IFERROR(VLOOKUP($V565,AG:AN,8,FALSE()),"")</f>
        <v/>
      </c>
      <c r="AA565" s="978" t="str">
        <f aca="false">IFERROR(VLOOKUP($V565,AH:AO,8,FALSE()),"")</f>
        <v/>
      </c>
      <c r="AB565" s="978" t="str">
        <f aca="false">IFERROR(VLOOKUP($V565,AI:AP,8,FALSE()),"")</f>
        <v/>
      </c>
      <c r="AD565" s="1" t="str">
        <f aca="false">IF(AK565&lt;&gt;"",MAX(AD$3:AD564)+1,"")</f>
        <v/>
      </c>
      <c r="AE565" s="1" t="str">
        <f aca="false">IF(AL565&lt;&gt;"",MAX(AE$3:AE564)+1,"")</f>
        <v/>
      </c>
      <c r="AF565" s="1" t="str">
        <f aca="false">IF(AM565&lt;&gt;"",MAX(AF$3:AF564)+1,"")</f>
        <v/>
      </c>
      <c r="AG565" s="1" t="str">
        <f aca="false">IF(AN565&lt;&gt;"",MAX(AG$3:AG564)+1,"")</f>
        <v/>
      </c>
      <c r="AH565" s="1" t="str">
        <f aca="false">IF(AO565&lt;&gt;"",MAX(AH$3:AH564)+1,"")</f>
        <v/>
      </c>
      <c r="AI565" s="1" t="str">
        <f aca="false">IF(AP565&lt;&gt;"",MAX(AI$3:AI564)+1,"")</f>
        <v/>
      </c>
      <c r="AK565" s="1" t="str">
        <f aca="false">IF(C565="","",IF(COUNTIF($AK$3:AL564,C565)=0,C565,""))</f>
        <v/>
      </c>
      <c r="AL565" s="1" t="str">
        <f aca="false">IF(D565="","",IF($C565='Oneri di Urbanizzazione'!$E$49,IF(COUNTIF($AL$3:AL564,$D565)=0,$D565,""),""))</f>
        <v/>
      </c>
      <c r="AM565" s="1" t="str">
        <f aca="false">IF(E565="","",IF(AND($C565='Oneri di Urbanizzazione'!$E$49,$D565='Oneri di Urbanizzazione'!$E$51),IF(COUNTIF(AM$3:AM564,$E565)=0,$E565,""),""))</f>
        <v/>
      </c>
      <c r="AN565" s="1" t="str">
        <f aca="false">IF(F565="","",IF(AND($C565='Oneri di Urbanizzazione'!$E$49,$D565='Oneri di Urbanizzazione'!$E$51,$E565='Oneri di Urbanizzazione'!$E$53),IF(COUNTIF(AN$3:AN564,$F565)=0,$F565,""),""))</f>
        <v/>
      </c>
    </row>
    <row r="566" customFormat="false" ht="12.75" hidden="false" customHeight="false" outlineLevel="0" collapsed="false">
      <c r="V566" s="1" t="n">
        <f aca="false">+V565+1</f>
        <v>544</v>
      </c>
      <c r="W566" s="978" t="str">
        <f aca="false">IFERROR(VLOOKUP($V565,AD:AK,8,FALSE()),"")</f>
        <v/>
      </c>
      <c r="X566" s="978" t="str">
        <f aca="false">IFERROR(VLOOKUP($V566,AE:AL,8,FALSE()),"")</f>
        <v/>
      </c>
      <c r="Y566" s="978" t="str">
        <f aca="false">IFERROR(VLOOKUP($V566,AF:AM,8,FALSE()),"")</f>
        <v/>
      </c>
      <c r="Z566" s="978" t="str">
        <f aca="false">IFERROR(VLOOKUP($V566,AG:AN,8,FALSE()),"")</f>
        <v/>
      </c>
      <c r="AA566" s="978" t="str">
        <f aca="false">IFERROR(VLOOKUP($V566,AH:AO,8,FALSE()),"")</f>
        <v/>
      </c>
      <c r="AB566" s="978" t="str">
        <f aca="false">IFERROR(VLOOKUP($V566,AI:AP,8,FALSE()),"")</f>
        <v/>
      </c>
      <c r="AD566" s="1" t="str">
        <f aca="false">IF(AK566&lt;&gt;"",MAX(AD$3:AD565)+1,"")</f>
        <v/>
      </c>
      <c r="AE566" s="1" t="str">
        <f aca="false">IF(AL566&lt;&gt;"",MAX(AE$3:AE565)+1,"")</f>
        <v/>
      </c>
      <c r="AF566" s="1" t="str">
        <f aca="false">IF(AM566&lt;&gt;"",MAX(AF$3:AF565)+1,"")</f>
        <v/>
      </c>
      <c r="AG566" s="1" t="str">
        <f aca="false">IF(AN566&lt;&gt;"",MAX(AG$3:AG565)+1,"")</f>
        <v/>
      </c>
      <c r="AH566" s="1" t="str">
        <f aca="false">IF(AO566&lt;&gt;"",MAX(AH$3:AH565)+1,"")</f>
        <v/>
      </c>
      <c r="AI566" s="1" t="str">
        <f aca="false">IF(AP566&lt;&gt;"",MAX(AI$3:AI565)+1,"")</f>
        <v/>
      </c>
      <c r="AK566" s="1" t="str">
        <f aca="false">IF(C566="","",IF(COUNTIF($AK$3:AL565,C566)=0,C566,""))</f>
        <v/>
      </c>
      <c r="AL566" s="1" t="str">
        <f aca="false">IF(D566="","",IF($C566='Oneri di Urbanizzazione'!$E$49,IF(COUNTIF($AL$3:AL565,$D566)=0,$D566,""),""))</f>
        <v/>
      </c>
      <c r="AM566" s="1" t="str">
        <f aca="false">IF(E566="","",IF(AND($C566='Oneri di Urbanizzazione'!$E$49,$D566='Oneri di Urbanizzazione'!$E$51),IF(COUNTIF(AM$3:AM565,$E566)=0,$E566,""),""))</f>
        <v/>
      </c>
      <c r="AN566" s="1" t="str">
        <f aca="false">IF(F566="","",IF(AND($C566='Oneri di Urbanizzazione'!$E$49,$D566='Oneri di Urbanizzazione'!$E$51,$E566='Oneri di Urbanizzazione'!$E$53),IF(COUNTIF(AN$3:AN565,$F566)=0,$F566,""),""))</f>
        <v/>
      </c>
    </row>
    <row r="567" customFormat="false" ht="12.75" hidden="false" customHeight="false" outlineLevel="0" collapsed="false">
      <c r="V567" s="1" t="n">
        <f aca="false">+V566+1</f>
        <v>545</v>
      </c>
      <c r="W567" s="978" t="str">
        <f aca="false">IFERROR(VLOOKUP($V566,AD:AK,8,FALSE()),"")</f>
        <v/>
      </c>
      <c r="X567" s="978" t="str">
        <f aca="false">IFERROR(VLOOKUP($V567,AE:AL,8,FALSE()),"")</f>
        <v/>
      </c>
      <c r="Y567" s="978" t="str">
        <f aca="false">IFERROR(VLOOKUP($V567,AF:AM,8,FALSE()),"")</f>
        <v/>
      </c>
      <c r="Z567" s="978" t="str">
        <f aca="false">IFERROR(VLOOKUP($V567,AG:AN,8,FALSE()),"")</f>
        <v/>
      </c>
      <c r="AA567" s="978" t="str">
        <f aca="false">IFERROR(VLOOKUP($V567,AH:AO,8,FALSE()),"")</f>
        <v/>
      </c>
      <c r="AB567" s="978" t="str">
        <f aca="false">IFERROR(VLOOKUP($V567,AI:AP,8,FALSE()),"")</f>
        <v/>
      </c>
      <c r="AD567" s="1" t="str">
        <f aca="false">IF(AK567&lt;&gt;"",MAX(AD$3:AD566)+1,"")</f>
        <v/>
      </c>
      <c r="AE567" s="1" t="str">
        <f aca="false">IF(AL567&lt;&gt;"",MAX(AE$3:AE566)+1,"")</f>
        <v/>
      </c>
      <c r="AF567" s="1" t="str">
        <f aca="false">IF(AM567&lt;&gt;"",MAX(AF$3:AF566)+1,"")</f>
        <v/>
      </c>
      <c r="AG567" s="1" t="str">
        <f aca="false">IF(AN567&lt;&gt;"",MAX(AG$3:AG566)+1,"")</f>
        <v/>
      </c>
      <c r="AH567" s="1" t="str">
        <f aca="false">IF(AO567&lt;&gt;"",MAX(AH$3:AH566)+1,"")</f>
        <v/>
      </c>
      <c r="AI567" s="1" t="str">
        <f aca="false">IF(AP567&lt;&gt;"",MAX(AI$3:AI566)+1,"")</f>
        <v/>
      </c>
      <c r="AK567" s="1" t="str">
        <f aca="false">IF(C567="","",IF(COUNTIF($AK$3:AL566,C567)=0,C567,""))</f>
        <v/>
      </c>
      <c r="AL567" s="1" t="str">
        <f aca="false">IF(D567="","",IF($C567='Oneri di Urbanizzazione'!$E$49,IF(COUNTIF($AL$3:AL566,$D567)=0,$D567,""),""))</f>
        <v/>
      </c>
      <c r="AM567" s="1" t="str">
        <f aca="false">IF(E567="","",IF(AND($C567='Oneri di Urbanizzazione'!$E$49,$D567='Oneri di Urbanizzazione'!$E$51),IF(COUNTIF(AM$3:AM566,$E567)=0,$E567,""),""))</f>
        <v/>
      </c>
      <c r="AN567" s="1" t="str">
        <f aca="false">IF(F567="","",IF(AND($C567='Oneri di Urbanizzazione'!$E$49,$D567='Oneri di Urbanizzazione'!$E$51,$E567='Oneri di Urbanizzazione'!$E$53),IF(COUNTIF(AN$3:AN566,$F567)=0,$F567,""),""))</f>
        <v/>
      </c>
    </row>
    <row r="568" customFormat="false" ht="12.75" hidden="false" customHeight="false" outlineLevel="0" collapsed="false">
      <c r="V568" s="1" t="n">
        <f aca="false">+V567+1</f>
        <v>546</v>
      </c>
      <c r="W568" s="978" t="str">
        <f aca="false">IFERROR(VLOOKUP($V567,AD:AK,8,FALSE()),"")</f>
        <v/>
      </c>
      <c r="X568" s="978" t="str">
        <f aca="false">IFERROR(VLOOKUP($V568,AE:AL,8,FALSE()),"")</f>
        <v/>
      </c>
      <c r="Y568" s="978" t="str">
        <f aca="false">IFERROR(VLOOKUP($V568,AF:AM,8,FALSE()),"")</f>
        <v/>
      </c>
      <c r="Z568" s="978" t="str">
        <f aca="false">IFERROR(VLOOKUP($V568,AG:AN,8,FALSE()),"")</f>
        <v/>
      </c>
      <c r="AA568" s="978" t="str">
        <f aca="false">IFERROR(VLOOKUP($V568,AH:AO,8,FALSE()),"")</f>
        <v/>
      </c>
      <c r="AB568" s="978" t="str">
        <f aca="false">IFERROR(VLOOKUP($V568,AI:AP,8,FALSE()),"")</f>
        <v/>
      </c>
      <c r="AD568" s="1" t="str">
        <f aca="false">IF(AK568&lt;&gt;"",MAX(AD$3:AD567)+1,"")</f>
        <v/>
      </c>
      <c r="AE568" s="1" t="str">
        <f aca="false">IF(AL568&lt;&gt;"",MAX(AE$3:AE567)+1,"")</f>
        <v/>
      </c>
      <c r="AF568" s="1" t="str">
        <f aca="false">IF(AM568&lt;&gt;"",MAX(AF$3:AF567)+1,"")</f>
        <v/>
      </c>
      <c r="AG568" s="1" t="str">
        <f aca="false">IF(AN568&lt;&gt;"",MAX(AG$3:AG567)+1,"")</f>
        <v/>
      </c>
      <c r="AH568" s="1" t="str">
        <f aca="false">IF(AO568&lt;&gt;"",MAX(AH$3:AH567)+1,"")</f>
        <v/>
      </c>
      <c r="AI568" s="1" t="str">
        <f aca="false">IF(AP568&lt;&gt;"",MAX(AI$3:AI567)+1,"")</f>
        <v/>
      </c>
      <c r="AK568" s="1" t="str">
        <f aca="false">IF(C568="","",IF(COUNTIF($AK$3:AL567,C568)=0,C568,""))</f>
        <v/>
      </c>
      <c r="AL568" s="1" t="str">
        <f aca="false">IF(D568="","",IF($C568='Oneri di Urbanizzazione'!$E$49,IF(COUNTIF($AL$3:AL567,$D568)=0,$D568,""),""))</f>
        <v/>
      </c>
      <c r="AM568" s="1" t="str">
        <f aca="false">IF(E568="","",IF(AND($C568='Oneri di Urbanizzazione'!$E$49,$D568='Oneri di Urbanizzazione'!$E$51),IF(COUNTIF(AM$3:AM567,$E568)=0,$E568,""),""))</f>
        <v/>
      </c>
      <c r="AN568" s="1" t="str">
        <f aca="false">IF(F568="","",IF(AND($C568='Oneri di Urbanizzazione'!$E$49,$D568='Oneri di Urbanizzazione'!$E$51,$E568='Oneri di Urbanizzazione'!$E$53),IF(COUNTIF(AN$3:AN567,$F568)=0,$F568,""),""))</f>
        <v/>
      </c>
    </row>
    <row r="569" customFormat="false" ht="12.75" hidden="false" customHeight="false" outlineLevel="0" collapsed="false">
      <c r="V569" s="1" t="n">
        <f aca="false">+V568+1</f>
        <v>547</v>
      </c>
      <c r="W569" s="978" t="str">
        <f aca="false">IFERROR(VLOOKUP($V568,AD:AK,8,FALSE()),"")</f>
        <v/>
      </c>
      <c r="X569" s="978" t="str">
        <f aca="false">IFERROR(VLOOKUP($V569,AE:AL,8,FALSE()),"")</f>
        <v/>
      </c>
      <c r="Y569" s="978" t="str">
        <f aca="false">IFERROR(VLOOKUP($V569,AF:AM,8,FALSE()),"")</f>
        <v/>
      </c>
      <c r="Z569" s="978" t="str">
        <f aca="false">IFERROR(VLOOKUP($V569,AG:AN,8,FALSE()),"")</f>
        <v/>
      </c>
      <c r="AA569" s="978" t="str">
        <f aca="false">IFERROR(VLOOKUP($V569,AH:AO,8,FALSE()),"")</f>
        <v/>
      </c>
      <c r="AB569" s="978" t="str">
        <f aca="false">IFERROR(VLOOKUP($V569,AI:AP,8,FALSE()),"")</f>
        <v/>
      </c>
      <c r="AD569" s="1" t="str">
        <f aca="false">IF(AK569&lt;&gt;"",MAX(AD$3:AD568)+1,"")</f>
        <v/>
      </c>
      <c r="AE569" s="1" t="str">
        <f aca="false">IF(AL569&lt;&gt;"",MAX(AE$3:AE568)+1,"")</f>
        <v/>
      </c>
      <c r="AF569" s="1" t="str">
        <f aca="false">IF(AM569&lt;&gt;"",MAX(AF$3:AF568)+1,"")</f>
        <v/>
      </c>
      <c r="AG569" s="1" t="str">
        <f aca="false">IF(AN569&lt;&gt;"",MAX(AG$3:AG568)+1,"")</f>
        <v/>
      </c>
      <c r="AH569" s="1" t="str">
        <f aca="false">IF(AO569&lt;&gt;"",MAX(AH$3:AH568)+1,"")</f>
        <v/>
      </c>
      <c r="AI569" s="1" t="str">
        <f aca="false">IF(AP569&lt;&gt;"",MAX(AI$3:AI568)+1,"")</f>
        <v/>
      </c>
      <c r="AK569" s="1" t="str">
        <f aca="false">IF(C569="","",IF(COUNTIF($AK$3:AL568,C569)=0,C569,""))</f>
        <v/>
      </c>
      <c r="AL569" s="1" t="str">
        <f aca="false">IF(D569="","",IF($C569='Oneri di Urbanizzazione'!$E$49,IF(COUNTIF($AL$3:AL568,$D569)=0,$D569,""),""))</f>
        <v/>
      </c>
      <c r="AM569" s="1" t="str">
        <f aca="false">IF(E569="","",IF(AND($C569='Oneri di Urbanizzazione'!$E$49,$D569='Oneri di Urbanizzazione'!$E$51),IF(COUNTIF(AM$3:AM568,$E569)=0,$E569,""),""))</f>
        <v/>
      </c>
      <c r="AN569" s="1" t="str">
        <f aca="false">IF(F569="","",IF(AND($C569='Oneri di Urbanizzazione'!$E$49,$D569='Oneri di Urbanizzazione'!$E$51,$E569='Oneri di Urbanizzazione'!$E$53),IF(COUNTIF(AN$3:AN568,$F569)=0,$F569,""),""))</f>
        <v/>
      </c>
    </row>
    <row r="570" customFormat="false" ht="12.75" hidden="false" customHeight="false" outlineLevel="0" collapsed="false">
      <c r="V570" s="1" t="n">
        <f aca="false">+V569+1</f>
        <v>548</v>
      </c>
      <c r="W570" s="978" t="str">
        <f aca="false">IFERROR(VLOOKUP($V569,AD:AK,8,FALSE()),"")</f>
        <v/>
      </c>
      <c r="X570" s="978" t="str">
        <f aca="false">IFERROR(VLOOKUP($V570,AE:AL,8,FALSE()),"")</f>
        <v/>
      </c>
      <c r="Y570" s="978" t="str">
        <f aca="false">IFERROR(VLOOKUP($V570,AF:AM,8,FALSE()),"")</f>
        <v/>
      </c>
      <c r="Z570" s="978" t="str">
        <f aca="false">IFERROR(VLOOKUP($V570,AG:AN,8,FALSE()),"")</f>
        <v/>
      </c>
      <c r="AA570" s="978" t="str">
        <f aca="false">IFERROR(VLOOKUP($V570,AH:AO,8,FALSE()),"")</f>
        <v/>
      </c>
      <c r="AB570" s="978" t="str">
        <f aca="false">IFERROR(VLOOKUP($V570,AI:AP,8,FALSE()),"")</f>
        <v/>
      </c>
      <c r="AD570" s="1" t="str">
        <f aca="false">IF(AK570&lt;&gt;"",MAX(AD$3:AD569)+1,"")</f>
        <v/>
      </c>
      <c r="AE570" s="1" t="str">
        <f aca="false">IF(AL570&lt;&gt;"",MAX(AE$3:AE569)+1,"")</f>
        <v/>
      </c>
      <c r="AF570" s="1" t="str">
        <f aca="false">IF(AM570&lt;&gt;"",MAX(AF$3:AF569)+1,"")</f>
        <v/>
      </c>
      <c r="AG570" s="1" t="str">
        <f aca="false">IF(AN570&lt;&gt;"",MAX(AG$3:AG569)+1,"")</f>
        <v/>
      </c>
      <c r="AH570" s="1" t="str">
        <f aca="false">IF(AO570&lt;&gt;"",MAX(AH$3:AH569)+1,"")</f>
        <v/>
      </c>
      <c r="AI570" s="1" t="str">
        <f aca="false">IF(AP570&lt;&gt;"",MAX(AI$3:AI569)+1,"")</f>
        <v/>
      </c>
      <c r="AK570" s="1" t="str">
        <f aca="false">IF(C570="","",IF(COUNTIF($AK$3:AL569,C570)=0,C570,""))</f>
        <v/>
      </c>
      <c r="AL570" s="1" t="str">
        <f aca="false">IF(D570="","",IF($C570='Oneri di Urbanizzazione'!$E$49,IF(COUNTIF($AL$3:AL569,$D570)=0,$D570,""),""))</f>
        <v/>
      </c>
      <c r="AM570" s="1" t="str">
        <f aca="false">IF(E570="","",IF(AND($C570='Oneri di Urbanizzazione'!$E$49,$D570='Oneri di Urbanizzazione'!$E$51),IF(COUNTIF(AM$3:AM569,$E570)=0,$E570,""),""))</f>
        <v/>
      </c>
      <c r="AN570" s="1" t="str">
        <f aca="false">IF(F570="","",IF(AND($C570='Oneri di Urbanizzazione'!$E$49,$D570='Oneri di Urbanizzazione'!$E$51,$E570='Oneri di Urbanizzazione'!$E$53),IF(COUNTIF(AN$3:AN569,$F570)=0,$F570,""),""))</f>
        <v/>
      </c>
    </row>
    <row r="571" customFormat="false" ht="12.75" hidden="false" customHeight="false" outlineLevel="0" collapsed="false">
      <c r="V571" s="1" t="n">
        <f aca="false">+V570+1</f>
        <v>549</v>
      </c>
      <c r="W571" s="978" t="str">
        <f aca="false">IFERROR(VLOOKUP($V570,AD:AK,8,FALSE()),"")</f>
        <v/>
      </c>
      <c r="X571" s="978" t="str">
        <f aca="false">IFERROR(VLOOKUP($V571,AE:AL,8,FALSE()),"")</f>
        <v/>
      </c>
      <c r="Y571" s="978" t="str">
        <f aca="false">IFERROR(VLOOKUP($V571,AF:AM,8,FALSE()),"")</f>
        <v/>
      </c>
      <c r="Z571" s="978" t="str">
        <f aca="false">IFERROR(VLOOKUP($V571,AG:AN,8,FALSE()),"")</f>
        <v/>
      </c>
      <c r="AA571" s="978" t="str">
        <f aca="false">IFERROR(VLOOKUP($V571,AH:AO,8,FALSE()),"")</f>
        <v/>
      </c>
      <c r="AB571" s="978" t="str">
        <f aca="false">IFERROR(VLOOKUP($V571,AI:AP,8,FALSE()),"")</f>
        <v/>
      </c>
      <c r="AD571" s="1" t="str">
        <f aca="false">IF(AK571&lt;&gt;"",MAX(AD$3:AD570)+1,"")</f>
        <v/>
      </c>
      <c r="AE571" s="1" t="str">
        <f aca="false">IF(AL571&lt;&gt;"",MAX(AE$3:AE570)+1,"")</f>
        <v/>
      </c>
      <c r="AF571" s="1" t="str">
        <f aca="false">IF(AM571&lt;&gt;"",MAX(AF$3:AF570)+1,"")</f>
        <v/>
      </c>
      <c r="AG571" s="1" t="str">
        <f aca="false">IF(AN571&lt;&gt;"",MAX(AG$3:AG570)+1,"")</f>
        <v/>
      </c>
      <c r="AH571" s="1" t="str">
        <f aca="false">IF(AO571&lt;&gt;"",MAX(AH$3:AH570)+1,"")</f>
        <v/>
      </c>
      <c r="AI571" s="1" t="str">
        <f aca="false">IF(AP571&lt;&gt;"",MAX(AI$3:AI570)+1,"")</f>
        <v/>
      </c>
      <c r="AK571" s="1" t="str">
        <f aca="false">IF(C571="","",IF(COUNTIF($AK$3:AL570,C571)=0,C571,""))</f>
        <v/>
      </c>
      <c r="AL571" s="1" t="str">
        <f aca="false">IF(D571="","",IF($C571='Oneri di Urbanizzazione'!$E$49,IF(COUNTIF($AL$3:AL570,$D571)=0,$D571,""),""))</f>
        <v/>
      </c>
      <c r="AM571" s="1" t="str">
        <f aca="false">IF(E571="","",IF(AND($C571='Oneri di Urbanizzazione'!$E$49,$D571='Oneri di Urbanizzazione'!$E$51),IF(COUNTIF(AM$3:AM570,$E571)=0,$E571,""),""))</f>
        <v/>
      </c>
      <c r="AN571" s="1" t="str">
        <f aca="false">IF(F571="","",IF(AND($C571='Oneri di Urbanizzazione'!$E$49,$D571='Oneri di Urbanizzazione'!$E$51,$E571='Oneri di Urbanizzazione'!$E$53),IF(COUNTIF(AN$3:AN570,$F571)=0,$F571,""),""))</f>
        <v/>
      </c>
    </row>
    <row r="572" customFormat="false" ht="12.75" hidden="false" customHeight="false" outlineLevel="0" collapsed="false">
      <c r="V572" s="1" t="n">
        <f aca="false">+V571+1</f>
        <v>550</v>
      </c>
      <c r="W572" s="978" t="str">
        <f aca="false">IFERROR(VLOOKUP($V571,AD:AK,8,FALSE()),"")</f>
        <v/>
      </c>
      <c r="X572" s="978" t="str">
        <f aca="false">IFERROR(VLOOKUP($V572,AE:AL,8,FALSE()),"")</f>
        <v/>
      </c>
      <c r="Y572" s="978" t="str">
        <f aca="false">IFERROR(VLOOKUP($V572,AF:AM,8,FALSE()),"")</f>
        <v/>
      </c>
      <c r="Z572" s="978" t="str">
        <f aca="false">IFERROR(VLOOKUP($V572,AG:AN,8,FALSE()),"")</f>
        <v/>
      </c>
      <c r="AA572" s="978" t="str">
        <f aca="false">IFERROR(VLOOKUP($V572,AH:AO,8,FALSE()),"")</f>
        <v/>
      </c>
      <c r="AB572" s="978" t="str">
        <f aca="false">IFERROR(VLOOKUP($V572,AI:AP,8,FALSE()),"")</f>
        <v/>
      </c>
      <c r="AD572" s="1" t="str">
        <f aca="false">IF(AK572&lt;&gt;"",MAX(AD$3:AD571)+1,"")</f>
        <v/>
      </c>
      <c r="AE572" s="1" t="str">
        <f aca="false">IF(AL572&lt;&gt;"",MAX(AE$3:AE571)+1,"")</f>
        <v/>
      </c>
      <c r="AF572" s="1" t="str">
        <f aca="false">IF(AM572&lt;&gt;"",MAX(AF$3:AF571)+1,"")</f>
        <v/>
      </c>
      <c r="AG572" s="1" t="str">
        <f aca="false">IF(AN572&lt;&gt;"",MAX(AG$3:AG571)+1,"")</f>
        <v/>
      </c>
      <c r="AH572" s="1" t="str">
        <f aca="false">IF(AO572&lt;&gt;"",MAX(AH$3:AH571)+1,"")</f>
        <v/>
      </c>
      <c r="AI572" s="1" t="str">
        <f aca="false">IF(AP572&lt;&gt;"",MAX(AI$3:AI571)+1,"")</f>
        <v/>
      </c>
      <c r="AK572" s="1" t="str">
        <f aca="false">IF(C572="","",IF(COUNTIF($AK$3:AL571,C572)=0,C572,""))</f>
        <v/>
      </c>
      <c r="AL572" s="1" t="str">
        <f aca="false">IF(D572="","",IF($C572='Oneri di Urbanizzazione'!$E$49,IF(COUNTIF($AL$3:AL571,$D572)=0,$D572,""),""))</f>
        <v/>
      </c>
      <c r="AM572" s="1" t="str">
        <f aca="false">IF(E572="","",IF(AND($C572='Oneri di Urbanizzazione'!$E$49,$D572='Oneri di Urbanizzazione'!$E$51),IF(COUNTIF(AM$3:AM571,$E572)=0,$E572,""),""))</f>
        <v/>
      </c>
      <c r="AN572" s="1" t="str">
        <f aca="false">IF(F572="","",IF(AND($C572='Oneri di Urbanizzazione'!$E$49,$D572='Oneri di Urbanizzazione'!$E$51,$E572='Oneri di Urbanizzazione'!$E$53),IF(COUNTIF(AN$3:AN571,$F572)=0,$F572,""),""))</f>
        <v/>
      </c>
    </row>
    <row r="573" customFormat="false" ht="12.75" hidden="false" customHeight="false" outlineLevel="0" collapsed="false">
      <c r="V573" s="1" t="n">
        <f aca="false">+V572+1</f>
        <v>551</v>
      </c>
      <c r="W573" s="978" t="str">
        <f aca="false">IFERROR(VLOOKUP($V572,AD:AK,8,FALSE()),"")</f>
        <v/>
      </c>
      <c r="X573" s="978" t="str">
        <f aca="false">IFERROR(VLOOKUP($V573,AE:AL,8,FALSE()),"")</f>
        <v/>
      </c>
      <c r="Y573" s="978" t="str">
        <f aca="false">IFERROR(VLOOKUP($V573,AF:AM,8,FALSE()),"")</f>
        <v/>
      </c>
      <c r="Z573" s="978" t="str">
        <f aca="false">IFERROR(VLOOKUP($V573,AG:AN,8,FALSE()),"")</f>
        <v/>
      </c>
      <c r="AA573" s="978" t="str">
        <f aca="false">IFERROR(VLOOKUP($V573,AH:AO,8,FALSE()),"")</f>
        <v/>
      </c>
      <c r="AB573" s="978" t="str">
        <f aca="false">IFERROR(VLOOKUP($V573,AI:AP,8,FALSE()),"")</f>
        <v/>
      </c>
      <c r="AD573" s="1" t="str">
        <f aca="false">IF(AK573&lt;&gt;"",MAX(AD$3:AD572)+1,"")</f>
        <v/>
      </c>
      <c r="AE573" s="1" t="str">
        <f aca="false">IF(AL573&lt;&gt;"",MAX(AE$3:AE572)+1,"")</f>
        <v/>
      </c>
      <c r="AF573" s="1" t="str">
        <f aca="false">IF(AM573&lt;&gt;"",MAX(AF$3:AF572)+1,"")</f>
        <v/>
      </c>
      <c r="AG573" s="1" t="str">
        <f aca="false">IF(AN573&lt;&gt;"",MAX(AG$3:AG572)+1,"")</f>
        <v/>
      </c>
      <c r="AH573" s="1" t="str">
        <f aca="false">IF(AO573&lt;&gt;"",MAX(AH$3:AH572)+1,"")</f>
        <v/>
      </c>
      <c r="AI573" s="1" t="str">
        <f aca="false">IF(AP573&lt;&gt;"",MAX(AI$3:AI572)+1,"")</f>
        <v/>
      </c>
      <c r="AK573" s="1" t="str">
        <f aca="false">IF(C573="","",IF(COUNTIF($AK$3:AL572,C573)=0,C573,""))</f>
        <v/>
      </c>
      <c r="AL573" s="1" t="str">
        <f aca="false">IF(D573="","",IF($C573='Oneri di Urbanizzazione'!$E$49,IF(COUNTIF($AL$3:AL572,$D573)=0,$D573,""),""))</f>
        <v/>
      </c>
      <c r="AM573" s="1" t="str">
        <f aca="false">IF(E573="","",IF(AND($C573='Oneri di Urbanizzazione'!$E$49,$D573='Oneri di Urbanizzazione'!$E$51),IF(COUNTIF(AM$3:AM572,$E573)=0,$E573,""),""))</f>
        <v/>
      </c>
      <c r="AN573" s="1" t="str">
        <f aca="false">IF(F573="","",IF(AND($C573='Oneri di Urbanizzazione'!$E$49,$D573='Oneri di Urbanizzazione'!$E$51,$E573='Oneri di Urbanizzazione'!$E$53),IF(COUNTIF(AN$3:AN572,$F573)=0,$F573,""),""))</f>
        <v/>
      </c>
    </row>
    <row r="574" customFormat="false" ht="12.75" hidden="false" customHeight="false" outlineLevel="0" collapsed="false">
      <c r="V574" s="1" t="n">
        <f aca="false">+V573+1</f>
        <v>552</v>
      </c>
      <c r="W574" s="978" t="str">
        <f aca="false">IFERROR(VLOOKUP($V573,AD:AK,8,FALSE()),"")</f>
        <v/>
      </c>
      <c r="X574" s="978" t="str">
        <f aca="false">IFERROR(VLOOKUP($V574,AE:AL,8,FALSE()),"")</f>
        <v/>
      </c>
      <c r="Y574" s="978" t="str">
        <f aca="false">IFERROR(VLOOKUP($V574,AF:AM,8,FALSE()),"")</f>
        <v/>
      </c>
      <c r="Z574" s="978" t="str">
        <f aca="false">IFERROR(VLOOKUP($V574,AG:AN,8,FALSE()),"")</f>
        <v/>
      </c>
      <c r="AA574" s="978" t="str">
        <f aca="false">IFERROR(VLOOKUP($V574,AH:AO,8,FALSE()),"")</f>
        <v/>
      </c>
      <c r="AB574" s="978" t="str">
        <f aca="false">IFERROR(VLOOKUP($V574,AI:AP,8,FALSE()),"")</f>
        <v/>
      </c>
      <c r="AD574" s="1" t="str">
        <f aca="false">IF(AK574&lt;&gt;"",MAX(AD$3:AD573)+1,"")</f>
        <v/>
      </c>
      <c r="AE574" s="1" t="str">
        <f aca="false">IF(AL574&lt;&gt;"",MAX(AE$3:AE573)+1,"")</f>
        <v/>
      </c>
      <c r="AF574" s="1" t="str">
        <f aca="false">IF(AM574&lt;&gt;"",MAX(AF$3:AF573)+1,"")</f>
        <v/>
      </c>
      <c r="AG574" s="1" t="str">
        <f aca="false">IF(AN574&lt;&gt;"",MAX(AG$3:AG573)+1,"")</f>
        <v/>
      </c>
      <c r="AH574" s="1" t="str">
        <f aca="false">IF(AO574&lt;&gt;"",MAX(AH$3:AH573)+1,"")</f>
        <v/>
      </c>
      <c r="AI574" s="1" t="str">
        <f aca="false">IF(AP574&lt;&gt;"",MAX(AI$3:AI573)+1,"")</f>
        <v/>
      </c>
      <c r="AK574" s="1" t="str">
        <f aca="false">IF(C574="","",IF(COUNTIF($AK$3:AL573,C574)=0,C574,""))</f>
        <v/>
      </c>
      <c r="AL574" s="1" t="str">
        <f aca="false">IF(D574="","",IF($C574='Oneri di Urbanizzazione'!$E$49,IF(COUNTIF($AL$3:AL573,$D574)=0,$D574,""),""))</f>
        <v/>
      </c>
      <c r="AM574" s="1" t="str">
        <f aca="false">IF(E574="","",IF(AND($C574='Oneri di Urbanizzazione'!$E$49,$D574='Oneri di Urbanizzazione'!$E$51),IF(COUNTIF(AM$3:AM573,$E574)=0,$E574,""),""))</f>
        <v/>
      </c>
      <c r="AN574" s="1" t="str">
        <f aca="false">IF(F574="","",IF(AND($C574='Oneri di Urbanizzazione'!$E$49,$D574='Oneri di Urbanizzazione'!$E$51,$E574='Oneri di Urbanizzazione'!$E$53),IF(COUNTIF(AN$3:AN573,$F574)=0,$F574,""),""))</f>
        <v/>
      </c>
    </row>
    <row r="575" customFormat="false" ht="12.75" hidden="false" customHeight="false" outlineLevel="0" collapsed="false">
      <c r="V575" s="1" t="n">
        <f aca="false">+V574+1</f>
        <v>553</v>
      </c>
      <c r="W575" s="978" t="str">
        <f aca="false">IFERROR(VLOOKUP($V574,AD:AK,8,FALSE()),"")</f>
        <v/>
      </c>
      <c r="X575" s="978" t="str">
        <f aca="false">IFERROR(VLOOKUP($V575,AE:AL,8,FALSE()),"")</f>
        <v/>
      </c>
      <c r="Y575" s="978" t="str">
        <f aca="false">IFERROR(VLOOKUP($V575,AF:AM,8,FALSE()),"")</f>
        <v/>
      </c>
      <c r="Z575" s="978" t="str">
        <f aca="false">IFERROR(VLOOKUP($V575,AG:AN,8,FALSE()),"")</f>
        <v/>
      </c>
      <c r="AA575" s="978" t="str">
        <f aca="false">IFERROR(VLOOKUP($V575,AH:AO,8,FALSE()),"")</f>
        <v/>
      </c>
      <c r="AB575" s="978" t="str">
        <f aca="false">IFERROR(VLOOKUP($V575,AI:AP,8,FALSE()),"")</f>
        <v/>
      </c>
      <c r="AD575" s="1" t="str">
        <f aca="false">IF(AK575&lt;&gt;"",MAX(AD$3:AD574)+1,"")</f>
        <v/>
      </c>
      <c r="AE575" s="1" t="str">
        <f aca="false">IF(AL575&lt;&gt;"",MAX(AE$3:AE574)+1,"")</f>
        <v/>
      </c>
      <c r="AF575" s="1" t="str">
        <f aca="false">IF(AM575&lt;&gt;"",MAX(AF$3:AF574)+1,"")</f>
        <v/>
      </c>
      <c r="AG575" s="1" t="str">
        <f aca="false">IF(AN575&lt;&gt;"",MAX(AG$3:AG574)+1,"")</f>
        <v/>
      </c>
      <c r="AH575" s="1" t="str">
        <f aca="false">IF(AO575&lt;&gt;"",MAX(AH$3:AH574)+1,"")</f>
        <v/>
      </c>
      <c r="AI575" s="1" t="str">
        <f aca="false">IF(AP575&lt;&gt;"",MAX(AI$3:AI574)+1,"")</f>
        <v/>
      </c>
      <c r="AK575" s="1" t="str">
        <f aca="false">IF(C575="","",IF(COUNTIF($AK$3:AL574,C575)=0,C575,""))</f>
        <v/>
      </c>
      <c r="AL575" s="1" t="str">
        <f aca="false">IF(D575="","",IF($C575='Oneri di Urbanizzazione'!$E$49,IF(COUNTIF($AL$3:AL574,$D575)=0,$D575,""),""))</f>
        <v/>
      </c>
      <c r="AM575" s="1" t="str">
        <f aca="false">IF(E575="","",IF(AND($C575='Oneri di Urbanizzazione'!$E$49,$D575='Oneri di Urbanizzazione'!$E$51),IF(COUNTIF(AM$3:AM574,$E575)=0,$E575,""),""))</f>
        <v/>
      </c>
      <c r="AN575" s="1" t="str">
        <f aca="false">IF(F575="","",IF(AND($C575='Oneri di Urbanizzazione'!$E$49,$D575='Oneri di Urbanizzazione'!$E$51,$E575='Oneri di Urbanizzazione'!$E$53),IF(COUNTIF(AN$3:AN574,$F575)=0,$F575,""),""))</f>
        <v/>
      </c>
    </row>
    <row r="576" customFormat="false" ht="12.75" hidden="false" customHeight="false" outlineLevel="0" collapsed="false">
      <c r="V576" s="1" t="n">
        <f aca="false">+V575+1</f>
        <v>554</v>
      </c>
      <c r="W576" s="978" t="str">
        <f aca="false">IFERROR(VLOOKUP($V575,AD:AK,8,FALSE()),"")</f>
        <v/>
      </c>
      <c r="X576" s="978" t="str">
        <f aca="false">IFERROR(VLOOKUP($V576,AE:AL,8,FALSE()),"")</f>
        <v/>
      </c>
      <c r="Y576" s="978" t="str">
        <f aca="false">IFERROR(VLOOKUP($V576,AF:AM,8,FALSE()),"")</f>
        <v/>
      </c>
      <c r="Z576" s="978" t="str">
        <f aca="false">IFERROR(VLOOKUP($V576,AG:AN,8,FALSE()),"")</f>
        <v/>
      </c>
      <c r="AA576" s="978" t="str">
        <f aca="false">IFERROR(VLOOKUP($V576,AH:AO,8,FALSE()),"")</f>
        <v/>
      </c>
      <c r="AB576" s="978" t="str">
        <f aca="false">IFERROR(VLOOKUP($V576,AI:AP,8,FALSE()),"")</f>
        <v/>
      </c>
      <c r="AD576" s="1" t="str">
        <f aca="false">IF(AK576&lt;&gt;"",MAX(AD$3:AD575)+1,"")</f>
        <v/>
      </c>
      <c r="AE576" s="1" t="str">
        <f aca="false">IF(AL576&lt;&gt;"",MAX(AE$3:AE575)+1,"")</f>
        <v/>
      </c>
      <c r="AF576" s="1" t="str">
        <f aca="false">IF(AM576&lt;&gt;"",MAX(AF$3:AF575)+1,"")</f>
        <v/>
      </c>
      <c r="AG576" s="1" t="str">
        <f aca="false">IF(AN576&lt;&gt;"",MAX(AG$3:AG575)+1,"")</f>
        <v/>
      </c>
      <c r="AH576" s="1" t="str">
        <f aca="false">IF(AO576&lt;&gt;"",MAX(AH$3:AH575)+1,"")</f>
        <v/>
      </c>
      <c r="AI576" s="1" t="str">
        <f aca="false">IF(AP576&lt;&gt;"",MAX(AI$3:AI575)+1,"")</f>
        <v/>
      </c>
      <c r="AK576" s="1" t="str">
        <f aca="false">IF(C576="","",IF(COUNTIF($AK$3:AL575,C576)=0,C576,""))</f>
        <v/>
      </c>
      <c r="AL576" s="1" t="str">
        <f aca="false">IF(D576="","",IF($C576='Oneri di Urbanizzazione'!$E$49,IF(COUNTIF($AL$3:AL575,$D576)=0,$D576,""),""))</f>
        <v/>
      </c>
      <c r="AM576" s="1" t="str">
        <f aca="false">IF(E576="","",IF(AND($C576='Oneri di Urbanizzazione'!$E$49,$D576='Oneri di Urbanizzazione'!$E$51),IF(COUNTIF(AM$3:AM575,$E576)=0,$E576,""),""))</f>
        <v/>
      </c>
      <c r="AN576" s="1" t="str">
        <f aca="false">IF(F576="","",IF(AND($C576='Oneri di Urbanizzazione'!$E$49,$D576='Oneri di Urbanizzazione'!$E$51,$E576='Oneri di Urbanizzazione'!$E$53),IF(COUNTIF(AN$3:AN575,$F576)=0,$F576,""),""))</f>
        <v/>
      </c>
    </row>
    <row r="577" customFormat="false" ht="12.75" hidden="false" customHeight="false" outlineLevel="0" collapsed="false">
      <c r="V577" s="1" t="n">
        <f aca="false">+V576+1</f>
        <v>555</v>
      </c>
      <c r="W577" s="978" t="str">
        <f aca="false">IFERROR(VLOOKUP($V576,AD:AK,8,FALSE()),"")</f>
        <v/>
      </c>
      <c r="X577" s="978" t="str">
        <f aca="false">IFERROR(VLOOKUP($V577,AE:AL,8,FALSE()),"")</f>
        <v/>
      </c>
      <c r="Y577" s="978" t="str">
        <f aca="false">IFERROR(VLOOKUP($V577,AF:AM,8,FALSE()),"")</f>
        <v/>
      </c>
      <c r="Z577" s="978" t="str">
        <f aca="false">IFERROR(VLOOKUP($V577,AG:AN,8,FALSE()),"")</f>
        <v/>
      </c>
      <c r="AA577" s="978" t="str">
        <f aca="false">IFERROR(VLOOKUP($V577,AH:AO,8,FALSE()),"")</f>
        <v/>
      </c>
      <c r="AB577" s="978" t="str">
        <f aca="false">IFERROR(VLOOKUP($V577,AI:AP,8,FALSE()),"")</f>
        <v/>
      </c>
      <c r="AD577" s="1" t="str">
        <f aca="false">IF(AK577&lt;&gt;"",MAX(AD$3:AD576)+1,"")</f>
        <v/>
      </c>
      <c r="AE577" s="1" t="str">
        <f aca="false">IF(AL577&lt;&gt;"",MAX(AE$3:AE576)+1,"")</f>
        <v/>
      </c>
      <c r="AF577" s="1" t="str">
        <f aca="false">IF(AM577&lt;&gt;"",MAX(AF$3:AF576)+1,"")</f>
        <v/>
      </c>
      <c r="AG577" s="1" t="str">
        <f aca="false">IF(AN577&lt;&gt;"",MAX(AG$3:AG576)+1,"")</f>
        <v/>
      </c>
      <c r="AH577" s="1" t="str">
        <f aca="false">IF(AO577&lt;&gt;"",MAX(AH$3:AH576)+1,"")</f>
        <v/>
      </c>
      <c r="AI577" s="1" t="str">
        <f aca="false">IF(AP577&lt;&gt;"",MAX(AI$3:AI576)+1,"")</f>
        <v/>
      </c>
      <c r="AK577" s="1" t="str">
        <f aca="false">IF(C577="","",IF(COUNTIF($AK$3:AL576,C577)=0,C577,""))</f>
        <v/>
      </c>
      <c r="AL577" s="1" t="str">
        <f aca="false">IF(D577="","",IF($C577='Oneri di Urbanizzazione'!$E$49,IF(COUNTIF($AL$3:AL576,$D577)=0,$D577,""),""))</f>
        <v/>
      </c>
      <c r="AM577" s="1" t="str">
        <f aca="false">IF(E577="","",IF(AND($C577='Oneri di Urbanizzazione'!$E$49,$D577='Oneri di Urbanizzazione'!$E$51),IF(COUNTIF(AM$3:AM576,$E577)=0,$E577,""),""))</f>
        <v/>
      </c>
      <c r="AN577" s="1" t="str">
        <f aca="false">IF(F577="","",IF(AND($C577='Oneri di Urbanizzazione'!$E$49,$D577='Oneri di Urbanizzazione'!$E$51,$E577='Oneri di Urbanizzazione'!$E$53),IF(COUNTIF(AN$3:AN576,$F577)=0,$F577,""),""))</f>
        <v/>
      </c>
    </row>
    <row r="578" customFormat="false" ht="12.75" hidden="false" customHeight="false" outlineLevel="0" collapsed="false">
      <c r="V578" s="1" t="n">
        <f aca="false">+V577+1</f>
        <v>556</v>
      </c>
      <c r="W578" s="978" t="str">
        <f aca="false">IFERROR(VLOOKUP($V577,AD:AK,8,FALSE()),"")</f>
        <v/>
      </c>
      <c r="X578" s="978" t="str">
        <f aca="false">IFERROR(VLOOKUP($V578,AE:AL,8,FALSE()),"")</f>
        <v/>
      </c>
      <c r="Y578" s="978" t="str">
        <f aca="false">IFERROR(VLOOKUP($V578,AF:AM,8,FALSE()),"")</f>
        <v/>
      </c>
      <c r="Z578" s="978" t="str">
        <f aca="false">IFERROR(VLOOKUP($V578,AG:AN,8,FALSE()),"")</f>
        <v/>
      </c>
      <c r="AA578" s="978" t="str">
        <f aca="false">IFERROR(VLOOKUP($V578,AH:AO,8,FALSE()),"")</f>
        <v/>
      </c>
      <c r="AB578" s="978" t="str">
        <f aca="false">IFERROR(VLOOKUP($V578,AI:AP,8,FALSE()),"")</f>
        <v/>
      </c>
      <c r="AD578" s="1" t="str">
        <f aca="false">IF(AK578&lt;&gt;"",MAX(AD$3:AD577)+1,"")</f>
        <v/>
      </c>
      <c r="AE578" s="1" t="str">
        <f aca="false">IF(AL578&lt;&gt;"",MAX(AE$3:AE577)+1,"")</f>
        <v/>
      </c>
      <c r="AF578" s="1" t="str">
        <f aca="false">IF(AM578&lt;&gt;"",MAX(AF$3:AF577)+1,"")</f>
        <v/>
      </c>
      <c r="AG578" s="1" t="str">
        <f aca="false">IF(AN578&lt;&gt;"",MAX(AG$3:AG577)+1,"")</f>
        <v/>
      </c>
      <c r="AH578" s="1" t="str">
        <f aca="false">IF(AO578&lt;&gt;"",MAX(AH$3:AH577)+1,"")</f>
        <v/>
      </c>
      <c r="AI578" s="1" t="str">
        <f aca="false">IF(AP578&lt;&gt;"",MAX(AI$3:AI577)+1,"")</f>
        <v/>
      </c>
      <c r="AK578" s="1" t="str">
        <f aca="false">IF(C578="","",IF(COUNTIF($AK$3:AL577,C578)=0,C578,""))</f>
        <v/>
      </c>
      <c r="AL578" s="1" t="str">
        <f aca="false">IF(D578="","",IF($C578='Oneri di Urbanizzazione'!$E$49,IF(COUNTIF($AL$3:AL577,$D578)=0,$D578,""),""))</f>
        <v/>
      </c>
      <c r="AM578" s="1" t="str">
        <f aca="false">IF(E578="","",IF(AND($C578='Oneri di Urbanizzazione'!$E$49,$D578='Oneri di Urbanizzazione'!$E$51),IF(COUNTIF(AM$3:AM577,$E578)=0,$E578,""),""))</f>
        <v/>
      </c>
      <c r="AN578" s="1" t="str">
        <f aca="false">IF(F578="","",IF(AND($C578='Oneri di Urbanizzazione'!$E$49,$D578='Oneri di Urbanizzazione'!$E$51,$E578='Oneri di Urbanizzazione'!$E$53),IF(COUNTIF(AN$3:AN577,$F578)=0,$F578,""),""))</f>
        <v/>
      </c>
    </row>
    <row r="579" customFormat="false" ht="12.75" hidden="false" customHeight="false" outlineLevel="0" collapsed="false">
      <c r="V579" s="1" t="n">
        <f aca="false">+V578+1</f>
        <v>557</v>
      </c>
      <c r="W579" s="978" t="str">
        <f aca="false">IFERROR(VLOOKUP($V578,AD:AK,8,FALSE()),"")</f>
        <v/>
      </c>
      <c r="X579" s="978" t="str">
        <f aca="false">IFERROR(VLOOKUP($V579,AE:AL,8,FALSE()),"")</f>
        <v/>
      </c>
      <c r="Y579" s="978" t="str">
        <f aca="false">IFERROR(VLOOKUP($V579,AF:AM,8,FALSE()),"")</f>
        <v/>
      </c>
      <c r="Z579" s="978" t="str">
        <f aca="false">IFERROR(VLOOKUP($V579,AG:AN,8,FALSE()),"")</f>
        <v/>
      </c>
      <c r="AA579" s="978" t="str">
        <f aca="false">IFERROR(VLOOKUP($V579,AH:AO,8,FALSE()),"")</f>
        <v/>
      </c>
      <c r="AB579" s="978" t="str">
        <f aca="false">IFERROR(VLOOKUP($V579,AI:AP,8,FALSE()),"")</f>
        <v/>
      </c>
      <c r="AD579" s="1" t="str">
        <f aca="false">IF(AK579&lt;&gt;"",MAX(AD$3:AD578)+1,"")</f>
        <v/>
      </c>
      <c r="AE579" s="1" t="str">
        <f aca="false">IF(AL579&lt;&gt;"",MAX(AE$3:AE578)+1,"")</f>
        <v/>
      </c>
      <c r="AF579" s="1" t="str">
        <f aca="false">IF(AM579&lt;&gt;"",MAX(AF$3:AF578)+1,"")</f>
        <v/>
      </c>
      <c r="AG579" s="1" t="str">
        <f aca="false">IF(AN579&lt;&gt;"",MAX(AG$3:AG578)+1,"")</f>
        <v/>
      </c>
      <c r="AH579" s="1" t="str">
        <f aca="false">IF(AO579&lt;&gt;"",MAX(AH$3:AH578)+1,"")</f>
        <v/>
      </c>
      <c r="AI579" s="1" t="str">
        <f aca="false">IF(AP579&lt;&gt;"",MAX(AI$3:AI578)+1,"")</f>
        <v/>
      </c>
      <c r="AK579" s="1" t="str">
        <f aca="false">IF(C579="","",IF(COUNTIF($AK$3:AL578,C579)=0,C579,""))</f>
        <v/>
      </c>
      <c r="AL579" s="1" t="str">
        <f aca="false">IF(D579="","",IF($C579='Oneri di Urbanizzazione'!$E$49,IF(COUNTIF($AL$3:AL578,$D579)=0,$D579,""),""))</f>
        <v/>
      </c>
      <c r="AM579" s="1" t="str">
        <f aca="false">IF(E579="","",IF(AND($C579='Oneri di Urbanizzazione'!$E$49,$D579='Oneri di Urbanizzazione'!$E$51),IF(COUNTIF(AM$3:AM578,$E579)=0,$E579,""),""))</f>
        <v/>
      </c>
      <c r="AN579" s="1" t="str">
        <f aca="false">IF(F579="","",IF(AND($C579='Oneri di Urbanizzazione'!$E$49,$D579='Oneri di Urbanizzazione'!$E$51,$E579='Oneri di Urbanizzazione'!$E$53),IF(COUNTIF(AN$3:AN578,$F579)=0,$F579,""),""))</f>
        <v/>
      </c>
    </row>
    <row r="580" customFormat="false" ht="12.75" hidden="false" customHeight="false" outlineLevel="0" collapsed="false">
      <c r="V580" s="1" t="n">
        <f aca="false">+V579+1</f>
        <v>558</v>
      </c>
      <c r="W580" s="978" t="str">
        <f aca="false">IFERROR(VLOOKUP($V579,AD:AK,8,FALSE()),"")</f>
        <v/>
      </c>
      <c r="X580" s="978" t="str">
        <f aca="false">IFERROR(VLOOKUP($V580,AE:AL,8,FALSE()),"")</f>
        <v/>
      </c>
      <c r="Y580" s="978" t="str">
        <f aca="false">IFERROR(VLOOKUP($V580,AF:AM,8,FALSE()),"")</f>
        <v/>
      </c>
      <c r="Z580" s="978" t="str">
        <f aca="false">IFERROR(VLOOKUP($V580,AG:AN,8,FALSE()),"")</f>
        <v/>
      </c>
      <c r="AA580" s="978" t="str">
        <f aca="false">IFERROR(VLOOKUP($V580,AH:AO,8,FALSE()),"")</f>
        <v/>
      </c>
      <c r="AB580" s="978" t="str">
        <f aca="false">IFERROR(VLOOKUP($V580,AI:AP,8,FALSE()),"")</f>
        <v/>
      </c>
      <c r="AD580" s="1" t="str">
        <f aca="false">IF(AK580&lt;&gt;"",MAX(AD$3:AD579)+1,"")</f>
        <v/>
      </c>
      <c r="AE580" s="1" t="str">
        <f aca="false">IF(AL580&lt;&gt;"",MAX(AE$3:AE579)+1,"")</f>
        <v/>
      </c>
      <c r="AF580" s="1" t="str">
        <f aca="false">IF(AM580&lt;&gt;"",MAX(AF$3:AF579)+1,"")</f>
        <v/>
      </c>
      <c r="AG580" s="1" t="str">
        <f aca="false">IF(AN580&lt;&gt;"",MAX(AG$3:AG579)+1,"")</f>
        <v/>
      </c>
      <c r="AH580" s="1" t="str">
        <f aca="false">IF(AO580&lt;&gt;"",MAX(AH$3:AH579)+1,"")</f>
        <v/>
      </c>
      <c r="AI580" s="1" t="str">
        <f aca="false">IF(AP580&lt;&gt;"",MAX(AI$3:AI579)+1,"")</f>
        <v/>
      </c>
      <c r="AK580" s="1" t="str">
        <f aca="false">IF(C580="","",IF(COUNTIF($AK$3:AL579,C580)=0,C580,""))</f>
        <v/>
      </c>
      <c r="AL580" s="1" t="str">
        <f aca="false">IF(D580="","",IF($C580='Oneri di Urbanizzazione'!$E$49,IF(COUNTIF($AL$3:AL579,$D580)=0,$D580,""),""))</f>
        <v/>
      </c>
      <c r="AM580" s="1" t="str">
        <f aca="false">IF(E580="","",IF(AND($C580='Oneri di Urbanizzazione'!$E$49,$D580='Oneri di Urbanizzazione'!$E$51),IF(COUNTIF(AM$3:AM579,$E580)=0,$E580,""),""))</f>
        <v/>
      </c>
      <c r="AN580" s="1" t="str">
        <f aca="false">IF(F580="","",IF(AND($C580='Oneri di Urbanizzazione'!$E$49,$D580='Oneri di Urbanizzazione'!$E$51,$E580='Oneri di Urbanizzazione'!$E$53),IF(COUNTIF(AN$3:AN579,$F580)=0,$F580,""),""))</f>
        <v/>
      </c>
    </row>
    <row r="581" customFormat="false" ht="12.75" hidden="false" customHeight="false" outlineLevel="0" collapsed="false">
      <c r="V581" s="1" t="n">
        <f aca="false">+V580+1</f>
        <v>559</v>
      </c>
      <c r="W581" s="978" t="str">
        <f aca="false">IFERROR(VLOOKUP($V580,AD:AK,8,FALSE()),"")</f>
        <v/>
      </c>
      <c r="X581" s="978" t="str">
        <f aca="false">IFERROR(VLOOKUP($V581,AE:AL,8,FALSE()),"")</f>
        <v/>
      </c>
      <c r="Y581" s="978" t="str">
        <f aca="false">IFERROR(VLOOKUP($V581,AF:AM,8,FALSE()),"")</f>
        <v/>
      </c>
      <c r="Z581" s="978" t="str">
        <f aca="false">IFERROR(VLOOKUP($V581,AG:AN,8,FALSE()),"")</f>
        <v/>
      </c>
      <c r="AA581" s="978" t="str">
        <f aca="false">IFERROR(VLOOKUP($V581,AH:AO,8,FALSE()),"")</f>
        <v/>
      </c>
      <c r="AB581" s="978" t="str">
        <f aca="false">IFERROR(VLOOKUP($V581,AI:AP,8,FALSE()),"")</f>
        <v/>
      </c>
      <c r="AD581" s="1" t="str">
        <f aca="false">IF(AK581&lt;&gt;"",MAX(AD$3:AD580)+1,"")</f>
        <v/>
      </c>
      <c r="AE581" s="1" t="str">
        <f aca="false">IF(AL581&lt;&gt;"",MAX(AE$3:AE580)+1,"")</f>
        <v/>
      </c>
      <c r="AF581" s="1" t="str">
        <f aca="false">IF(AM581&lt;&gt;"",MAX(AF$3:AF580)+1,"")</f>
        <v/>
      </c>
      <c r="AG581" s="1" t="str">
        <f aca="false">IF(AN581&lt;&gt;"",MAX(AG$3:AG580)+1,"")</f>
        <v/>
      </c>
      <c r="AH581" s="1" t="str">
        <f aca="false">IF(AO581&lt;&gt;"",MAX(AH$3:AH580)+1,"")</f>
        <v/>
      </c>
      <c r="AI581" s="1" t="str">
        <f aca="false">IF(AP581&lt;&gt;"",MAX(AI$3:AI580)+1,"")</f>
        <v/>
      </c>
      <c r="AK581" s="1" t="str">
        <f aca="false">IF(C581="","",IF(COUNTIF($AK$3:AL580,C581)=0,C581,""))</f>
        <v/>
      </c>
      <c r="AL581" s="1" t="str">
        <f aca="false">IF(D581="","",IF($C581='Oneri di Urbanizzazione'!$E$49,IF(COUNTIF($AL$3:AL580,$D581)=0,$D581,""),""))</f>
        <v/>
      </c>
      <c r="AM581" s="1" t="str">
        <f aca="false">IF(E581="","",IF(AND($C581='Oneri di Urbanizzazione'!$E$49,$D581='Oneri di Urbanizzazione'!$E$51),IF(COUNTIF(AM$3:AM580,$E581)=0,$E581,""),""))</f>
        <v/>
      </c>
      <c r="AN581" s="1" t="str">
        <f aca="false">IF(F581="","",IF(AND($C581='Oneri di Urbanizzazione'!$E$49,$D581='Oneri di Urbanizzazione'!$E$51,$E581='Oneri di Urbanizzazione'!$E$53),IF(COUNTIF(AN$3:AN580,$F581)=0,$F581,""),""))</f>
        <v/>
      </c>
    </row>
    <row r="582" customFormat="false" ht="12.75" hidden="false" customHeight="false" outlineLevel="0" collapsed="false">
      <c r="V582" s="1" t="n">
        <f aca="false">+V581+1</f>
        <v>560</v>
      </c>
      <c r="W582" s="978" t="str">
        <f aca="false">IFERROR(VLOOKUP($V581,AD:AK,8,FALSE()),"")</f>
        <v/>
      </c>
      <c r="X582" s="978" t="str">
        <f aca="false">IFERROR(VLOOKUP($V582,AE:AL,8,FALSE()),"")</f>
        <v/>
      </c>
      <c r="Y582" s="978" t="str">
        <f aca="false">IFERROR(VLOOKUP($V582,AF:AM,8,FALSE()),"")</f>
        <v/>
      </c>
      <c r="Z582" s="978" t="str">
        <f aca="false">IFERROR(VLOOKUP($V582,AG:AN,8,FALSE()),"")</f>
        <v/>
      </c>
      <c r="AA582" s="978" t="str">
        <f aca="false">IFERROR(VLOOKUP($V582,AH:AO,8,FALSE()),"")</f>
        <v/>
      </c>
      <c r="AB582" s="978" t="str">
        <f aca="false">IFERROR(VLOOKUP($V582,AI:AP,8,FALSE()),"")</f>
        <v/>
      </c>
      <c r="AD582" s="1" t="str">
        <f aca="false">IF(AK582&lt;&gt;"",MAX(AD$3:AD581)+1,"")</f>
        <v/>
      </c>
      <c r="AE582" s="1" t="str">
        <f aca="false">IF(AL582&lt;&gt;"",MAX(AE$3:AE581)+1,"")</f>
        <v/>
      </c>
      <c r="AF582" s="1" t="str">
        <f aca="false">IF(AM582&lt;&gt;"",MAX(AF$3:AF581)+1,"")</f>
        <v/>
      </c>
      <c r="AG582" s="1" t="str">
        <f aca="false">IF(AN582&lt;&gt;"",MAX(AG$3:AG581)+1,"")</f>
        <v/>
      </c>
      <c r="AH582" s="1" t="str">
        <f aca="false">IF(AO582&lt;&gt;"",MAX(AH$3:AH581)+1,"")</f>
        <v/>
      </c>
      <c r="AI582" s="1" t="str">
        <f aca="false">IF(AP582&lt;&gt;"",MAX(AI$3:AI581)+1,"")</f>
        <v/>
      </c>
      <c r="AK582" s="1" t="str">
        <f aca="false">IF(C582="","",IF(COUNTIF($AK$3:AL581,C582)=0,C582,""))</f>
        <v/>
      </c>
      <c r="AL582" s="1" t="str">
        <f aca="false">IF(D582="","",IF($C582='Oneri di Urbanizzazione'!$E$49,IF(COUNTIF($AL$3:AL581,$D582)=0,$D582,""),""))</f>
        <v/>
      </c>
      <c r="AM582" s="1" t="str">
        <f aca="false">IF(E582="","",IF(AND($C582='Oneri di Urbanizzazione'!$E$49,$D582='Oneri di Urbanizzazione'!$E$51),IF(COUNTIF(AM$3:AM581,$E582)=0,$E582,""),""))</f>
        <v/>
      </c>
      <c r="AN582" s="1" t="str">
        <f aca="false">IF(F582="","",IF(AND($C582='Oneri di Urbanizzazione'!$E$49,$D582='Oneri di Urbanizzazione'!$E$51,$E582='Oneri di Urbanizzazione'!$E$53),IF(COUNTIF(AN$3:AN581,$F582)=0,$F582,""),""))</f>
        <v/>
      </c>
    </row>
    <row r="583" customFormat="false" ht="12.75" hidden="false" customHeight="false" outlineLevel="0" collapsed="false">
      <c r="V583" s="1" t="n">
        <f aca="false">+V582+1</f>
        <v>561</v>
      </c>
      <c r="W583" s="978" t="str">
        <f aca="false">IFERROR(VLOOKUP($V582,AD:AK,8,FALSE()),"")</f>
        <v/>
      </c>
      <c r="X583" s="978" t="str">
        <f aca="false">IFERROR(VLOOKUP($V583,AE:AL,8,FALSE()),"")</f>
        <v/>
      </c>
      <c r="Y583" s="978" t="str">
        <f aca="false">IFERROR(VLOOKUP($V583,AF:AM,8,FALSE()),"")</f>
        <v/>
      </c>
      <c r="Z583" s="978" t="str">
        <f aca="false">IFERROR(VLOOKUP($V583,AG:AN,8,FALSE()),"")</f>
        <v/>
      </c>
      <c r="AA583" s="978" t="str">
        <f aca="false">IFERROR(VLOOKUP($V583,AH:AO,8,FALSE()),"")</f>
        <v/>
      </c>
      <c r="AB583" s="978" t="str">
        <f aca="false">IFERROR(VLOOKUP($V583,AI:AP,8,FALSE()),"")</f>
        <v/>
      </c>
      <c r="AD583" s="1" t="str">
        <f aca="false">IF(AK583&lt;&gt;"",MAX(AD$3:AD582)+1,"")</f>
        <v/>
      </c>
      <c r="AE583" s="1" t="str">
        <f aca="false">IF(AL583&lt;&gt;"",MAX(AE$3:AE582)+1,"")</f>
        <v/>
      </c>
      <c r="AF583" s="1" t="str">
        <f aca="false">IF(AM583&lt;&gt;"",MAX(AF$3:AF582)+1,"")</f>
        <v/>
      </c>
      <c r="AG583" s="1" t="str">
        <f aca="false">IF(AN583&lt;&gt;"",MAX(AG$3:AG582)+1,"")</f>
        <v/>
      </c>
      <c r="AH583" s="1" t="str">
        <f aca="false">IF(AO583&lt;&gt;"",MAX(AH$3:AH582)+1,"")</f>
        <v/>
      </c>
      <c r="AI583" s="1" t="str">
        <f aca="false">IF(AP583&lt;&gt;"",MAX(AI$3:AI582)+1,"")</f>
        <v/>
      </c>
      <c r="AK583" s="1" t="str">
        <f aca="false">IF(C583="","",IF(COUNTIF($AK$3:AL582,C583)=0,C583,""))</f>
        <v/>
      </c>
      <c r="AL583" s="1" t="str">
        <f aca="false">IF(D583="","",IF($C583='Oneri di Urbanizzazione'!$E$49,IF(COUNTIF($AL$3:AL582,$D583)=0,$D583,""),""))</f>
        <v/>
      </c>
      <c r="AM583" s="1" t="str">
        <f aca="false">IF(E583="","",IF(AND($C583='Oneri di Urbanizzazione'!$E$49,$D583='Oneri di Urbanizzazione'!$E$51),IF(COUNTIF(AM$3:AM582,$E583)=0,$E583,""),""))</f>
        <v/>
      </c>
      <c r="AN583" s="1" t="str">
        <f aca="false">IF(F583="","",IF(AND($C583='Oneri di Urbanizzazione'!$E$49,$D583='Oneri di Urbanizzazione'!$E$51,$E583='Oneri di Urbanizzazione'!$E$53),IF(COUNTIF(AN$3:AN582,$F583)=0,$F583,""),""))</f>
        <v/>
      </c>
    </row>
    <row r="584" customFormat="false" ht="12.75" hidden="false" customHeight="false" outlineLevel="0" collapsed="false">
      <c r="V584" s="1" t="n">
        <f aca="false">+V583+1</f>
        <v>562</v>
      </c>
      <c r="W584" s="978" t="str">
        <f aca="false">IFERROR(VLOOKUP($V583,AD:AK,8,FALSE()),"")</f>
        <v/>
      </c>
      <c r="X584" s="978" t="str">
        <f aca="false">IFERROR(VLOOKUP($V584,AE:AL,8,FALSE()),"")</f>
        <v/>
      </c>
      <c r="Y584" s="978" t="str">
        <f aca="false">IFERROR(VLOOKUP($V584,AF:AM,8,FALSE()),"")</f>
        <v/>
      </c>
      <c r="Z584" s="978" t="str">
        <f aca="false">IFERROR(VLOOKUP($V584,AG:AN,8,FALSE()),"")</f>
        <v/>
      </c>
      <c r="AA584" s="978" t="str">
        <f aca="false">IFERROR(VLOOKUP($V584,AH:AO,8,FALSE()),"")</f>
        <v/>
      </c>
      <c r="AB584" s="978" t="str">
        <f aca="false">IFERROR(VLOOKUP($V584,AI:AP,8,FALSE()),"")</f>
        <v/>
      </c>
      <c r="AD584" s="1" t="str">
        <f aca="false">IF(AK584&lt;&gt;"",MAX(AD$3:AD583)+1,"")</f>
        <v/>
      </c>
      <c r="AE584" s="1" t="str">
        <f aca="false">IF(AL584&lt;&gt;"",MAX(AE$3:AE583)+1,"")</f>
        <v/>
      </c>
      <c r="AF584" s="1" t="str">
        <f aca="false">IF(AM584&lt;&gt;"",MAX(AF$3:AF583)+1,"")</f>
        <v/>
      </c>
      <c r="AG584" s="1" t="str">
        <f aca="false">IF(AN584&lt;&gt;"",MAX(AG$3:AG583)+1,"")</f>
        <v/>
      </c>
      <c r="AH584" s="1" t="str">
        <f aca="false">IF(AO584&lt;&gt;"",MAX(AH$3:AH583)+1,"")</f>
        <v/>
      </c>
      <c r="AI584" s="1" t="str">
        <f aca="false">IF(AP584&lt;&gt;"",MAX(AI$3:AI583)+1,"")</f>
        <v/>
      </c>
      <c r="AK584" s="1" t="str">
        <f aca="false">IF(C584="","",IF(COUNTIF($AK$3:AL583,C584)=0,C584,""))</f>
        <v/>
      </c>
      <c r="AL584" s="1" t="str">
        <f aca="false">IF(D584="","",IF($C584='Oneri di Urbanizzazione'!$E$49,IF(COUNTIF($AL$3:AL583,$D584)=0,$D584,""),""))</f>
        <v/>
      </c>
      <c r="AM584" s="1" t="str">
        <f aca="false">IF(E584="","",IF(AND($C584='Oneri di Urbanizzazione'!$E$49,$D584='Oneri di Urbanizzazione'!$E$51),IF(COUNTIF(AM$3:AM583,$E584)=0,$E584,""),""))</f>
        <v/>
      </c>
      <c r="AN584" s="1" t="str">
        <f aca="false">IF(F584="","",IF(AND($C584='Oneri di Urbanizzazione'!$E$49,$D584='Oneri di Urbanizzazione'!$E$51,$E584='Oneri di Urbanizzazione'!$E$53),IF(COUNTIF(AN$3:AN583,$F584)=0,$F584,""),""))</f>
        <v/>
      </c>
    </row>
    <row r="585" customFormat="false" ht="12.75" hidden="false" customHeight="false" outlineLevel="0" collapsed="false">
      <c r="V585" s="1" t="n">
        <f aca="false">+V584+1</f>
        <v>563</v>
      </c>
      <c r="W585" s="978" t="str">
        <f aca="false">IFERROR(VLOOKUP($V584,AD:AK,8,FALSE()),"")</f>
        <v/>
      </c>
      <c r="X585" s="978" t="str">
        <f aca="false">IFERROR(VLOOKUP($V585,AE:AL,8,FALSE()),"")</f>
        <v/>
      </c>
      <c r="Y585" s="978" t="str">
        <f aca="false">IFERROR(VLOOKUP($V585,AF:AM,8,FALSE()),"")</f>
        <v/>
      </c>
      <c r="Z585" s="978" t="str">
        <f aca="false">IFERROR(VLOOKUP($V585,AG:AN,8,FALSE()),"")</f>
        <v/>
      </c>
      <c r="AA585" s="978" t="str">
        <f aca="false">IFERROR(VLOOKUP($V585,AH:AO,8,FALSE()),"")</f>
        <v/>
      </c>
      <c r="AB585" s="978" t="str">
        <f aca="false">IFERROR(VLOOKUP($V585,AI:AP,8,FALSE()),"")</f>
        <v/>
      </c>
      <c r="AD585" s="1" t="str">
        <f aca="false">IF(AK585&lt;&gt;"",MAX(AD$3:AD584)+1,"")</f>
        <v/>
      </c>
      <c r="AE585" s="1" t="str">
        <f aca="false">IF(AL585&lt;&gt;"",MAX(AE$3:AE584)+1,"")</f>
        <v/>
      </c>
      <c r="AF585" s="1" t="str">
        <f aca="false">IF(AM585&lt;&gt;"",MAX(AF$3:AF584)+1,"")</f>
        <v/>
      </c>
      <c r="AG585" s="1" t="str">
        <f aca="false">IF(AN585&lt;&gt;"",MAX(AG$3:AG584)+1,"")</f>
        <v/>
      </c>
      <c r="AH585" s="1" t="str">
        <f aca="false">IF(AO585&lt;&gt;"",MAX(AH$3:AH584)+1,"")</f>
        <v/>
      </c>
      <c r="AI585" s="1" t="str">
        <f aca="false">IF(AP585&lt;&gt;"",MAX(AI$3:AI584)+1,"")</f>
        <v/>
      </c>
      <c r="AK585" s="1" t="str">
        <f aca="false">IF(C585="","",IF(COUNTIF($AK$3:AL584,C585)=0,C585,""))</f>
        <v/>
      </c>
      <c r="AL585" s="1" t="str">
        <f aca="false">IF(D585="","",IF($C585='Oneri di Urbanizzazione'!$E$49,IF(COUNTIF($AL$3:AL584,$D585)=0,$D585,""),""))</f>
        <v/>
      </c>
      <c r="AM585" s="1" t="str">
        <f aca="false">IF(E585="","",IF(AND($C585='Oneri di Urbanizzazione'!$E$49,$D585='Oneri di Urbanizzazione'!$E$51),IF(COUNTIF(AM$3:AM584,$E585)=0,$E585,""),""))</f>
        <v/>
      </c>
      <c r="AN585" s="1" t="str">
        <f aca="false">IF(F585="","",IF(AND($C585='Oneri di Urbanizzazione'!$E$49,$D585='Oneri di Urbanizzazione'!$E$51,$E585='Oneri di Urbanizzazione'!$E$53),IF(COUNTIF(AN$3:AN584,$F585)=0,$F585,""),""))</f>
        <v/>
      </c>
    </row>
    <row r="586" customFormat="false" ht="12.75" hidden="false" customHeight="false" outlineLevel="0" collapsed="false">
      <c r="V586" s="1" t="n">
        <f aca="false">+V585+1</f>
        <v>564</v>
      </c>
      <c r="W586" s="978" t="str">
        <f aca="false">IFERROR(VLOOKUP($V585,AD:AK,8,FALSE()),"")</f>
        <v/>
      </c>
      <c r="X586" s="978" t="str">
        <f aca="false">IFERROR(VLOOKUP($V586,AE:AL,8,FALSE()),"")</f>
        <v/>
      </c>
      <c r="Y586" s="978" t="str">
        <f aca="false">IFERROR(VLOOKUP($V586,AF:AM,8,FALSE()),"")</f>
        <v/>
      </c>
      <c r="Z586" s="978" t="str">
        <f aca="false">IFERROR(VLOOKUP($V586,AG:AN,8,FALSE()),"")</f>
        <v/>
      </c>
      <c r="AA586" s="978" t="str">
        <f aca="false">IFERROR(VLOOKUP($V586,AH:AO,8,FALSE()),"")</f>
        <v/>
      </c>
      <c r="AB586" s="978" t="str">
        <f aca="false">IFERROR(VLOOKUP($V586,AI:AP,8,FALSE()),"")</f>
        <v/>
      </c>
      <c r="AD586" s="1" t="str">
        <f aca="false">IF(AK586&lt;&gt;"",MAX(AD$3:AD585)+1,"")</f>
        <v/>
      </c>
      <c r="AE586" s="1" t="str">
        <f aca="false">IF(AL586&lt;&gt;"",MAX(AE$3:AE585)+1,"")</f>
        <v/>
      </c>
      <c r="AF586" s="1" t="str">
        <f aca="false">IF(AM586&lt;&gt;"",MAX(AF$3:AF585)+1,"")</f>
        <v/>
      </c>
      <c r="AG586" s="1" t="str">
        <f aca="false">IF(AN586&lt;&gt;"",MAX(AG$3:AG585)+1,"")</f>
        <v/>
      </c>
      <c r="AH586" s="1" t="str">
        <f aca="false">IF(AO586&lt;&gt;"",MAX(AH$3:AH585)+1,"")</f>
        <v/>
      </c>
      <c r="AI586" s="1" t="str">
        <f aca="false">IF(AP586&lt;&gt;"",MAX(AI$3:AI585)+1,"")</f>
        <v/>
      </c>
      <c r="AK586" s="1" t="str">
        <f aca="false">IF(C586="","",IF(COUNTIF($AK$3:AL585,C586)=0,C586,""))</f>
        <v/>
      </c>
      <c r="AL586" s="1" t="str">
        <f aca="false">IF(D586="","",IF($C586='Oneri di Urbanizzazione'!$E$49,IF(COUNTIF($AL$3:AL585,$D586)=0,$D586,""),""))</f>
        <v/>
      </c>
      <c r="AM586" s="1" t="str">
        <f aca="false">IF(E586="","",IF(AND($C586='Oneri di Urbanizzazione'!$E$49,$D586='Oneri di Urbanizzazione'!$E$51),IF(COUNTIF(AM$3:AM585,$E586)=0,$E586,""),""))</f>
        <v/>
      </c>
      <c r="AN586" s="1" t="str">
        <f aca="false">IF(F586="","",IF(AND($C586='Oneri di Urbanizzazione'!$E$49,$D586='Oneri di Urbanizzazione'!$E$51,$E586='Oneri di Urbanizzazione'!$E$53),IF(COUNTIF(AN$3:AN585,$F586)=0,$F586,""),""))</f>
        <v/>
      </c>
    </row>
    <row r="587" customFormat="false" ht="12.75" hidden="false" customHeight="false" outlineLevel="0" collapsed="false">
      <c r="V587" s="1" t="n">
        <f aca="false">+V586+1</f>
        <v>565</v>
      </c>
      <c r="W587" s="978" t="str">
        <f aca="false">IFERROR(VLOOKUP($V586,AD:AK,8,FALSE()),"")</f>
        <v/>
      </c>
      <c r="X587" s="978" t="str">
        <f aca="false">IFERROR(VLOOKUP($V587,AE:AL,8,FALSE()),"")</f>
        <v/>
      </c>
      <c r="Y587" s="978" t="str">
        <f aca="false">IFERROR(VLOOKUP($V587,AF:AM,8,FALSE()),"")</f>
        <v/>
      </c>
      <c r="Z587" s="978" t="str">
        <f aca="false">IFERROR(VLOOKUP($V587,AG:AN,8,FALSE()),"")</f>
        <v/>
      </c>
      <c r="AA587" s="978" t="str">
        <f aca="false">IFERROR(VLOOKUP($V587,AH:AO,8,FALSE()),"")</f>
        <v/>
      </c>
      <c r="AB587" s="978" t="str">
        <f aca="false">IFERROR(VLOOKUP($V587,AI:AP,8,FALSE()),"")</f>
        <v/>
      </c>
      <c r="AD587" s="1" t="str">
        <f aca="false">IF(AK587&lt;&gt;"",MAX(AD$3:AD586)+1,"")</f>
        <v/>
      </c>
      <c r="AE587" s="1" t="str">
        <f aca="false">IF(AL587&lt;&gt;"",MAX(AE$3:AE586)+1,"")</f>
        <v/>
      </c>
      <c r="AF587" s="1" t="str">
        <f aca="false">IF(AM587&lt;&gt;"",MAX(AF$3:AF586)+1,"")</f>
        <v/>
      </c>
      <c r="AG587" s="1" t="str">
        <f aca="false">IF(AN587&lt;&gt;"",MAX(AG$3:AG586)+1,"")</f>
        <v/>
      </c>
      <c r="AH587" s="1" t="str">
        <f aca="false">IF(AO587&lt;&gt;"",MAX(AH$3:AH586)+1,"")</f>
        <v/>
      </c>
      <c r="AI587" s="1" t="str">
        <f aca="false">IF(AP587&lt;&gt;"",MAX(AI$3:AI586)+1,"")</f>
        <v/>
      </c>
      <c r="AK587" s="1" t="str">
        <f aca="false">IF(C587="","",IF(COUNTIF($AK$3:AL586,C587)=0,C587,""))</f>
        <v/>
      </c>
      <c r="AL587" s="1" t="str">
        <f aca="false">IF(D587="","",IF($C587='Oneri di Urbanizzazione'!$E$49,IF(COUNTIF($AL$3:AL586,$D587)=0,$D587,""),""))</f>
        <v/>
      </c>
      <c r="AM587" s="1" t="str">
        <f aca="false">IF(E587="","",IF(AND($C587='Oneri di Urbanizzazione'!$E$49,$D587='Oneri di Urbanizzazione'!$E$51),IF(COUNTIF(AM$3:AM586,$E587)=0,$E587,""),""))</f>
        <v/>
      </c>
      <c r="AN587" s="1" t="str">
        <f aca="false">IF(F587="","",IF(AND($C587='Oneri di Urbanizzazione'!$E$49,$D587='Oneri di Urbanizzazione'!$E$51,$E587='Oneri di Urbanizzazione'!$E$53),IF(COUNTIF(AN$3:AN586,$F587)=0,$F587,""),""))</f>
        <v/>
      </c>
    </row>
    <row r="588" customFormat="false" ht="12.75" hidden="false" customHeight="false" outlineLevel="0" collapsed="false">
      <c r="V588" s="1" t="n">
        <f aca="false">+V587+1</f>
        <v>566</v>
      </c>
      <c r="W588" s="978" t="str">
        <f aca="false">IFERROR(VLOOKUP($V587,AD:AK,8,FALSE()),"")</f>
        <v/>
      </c>
      <c r="X588" s="978" t="str">
        <f aca="false">IFERROR(VLOOKUP($V588,AE:AL,8,FALSE()),"")</f>
        <v/>
      </c>
      <c r="Y588" s="978" t="str">
        <f aca="false">IFERROR(VLOOKUP($V588,AF:AM,8,FALSE()),"")</f>
        <v/>
      </c>
      <c r="Z588" s="978" t="str">
        <f aca="false">IFERROR(VLOOKUP($V588,AG:AN,8,FALSE()),"")</f>
        <v/>
      </c>
      <c r="AA588" s="978" t="str">
        <f aca="false">IFERROR(VLOOKUP($V588,AH:AO,8,FALSE()),"")</f>
        <v/>
      </c>
      <c r="AB588" s="978" t="str">
        <f aca="false">IFERROR(VLOOKUP($V588,AI:AP,8,FALSE()),"")</f>
        <v/>
      </c>
      <c r="AD588" s="1" t="str">
        <f aca="false">IF(AK588&lt;&gt;"",MAX(AD$3:AD587)+1,"")</f>
        <v/>
      </c>
      <c r="AE588" s="1" t="str">
        <f aca="false">IF(AL588&lt;&gt;"",MAX(AE$3:AE587)+1,"")</f>
        <v/>
      </c>
      <c r="AF588" s="1" t="str">
        <f aca="false">IF(AM588&lt;&gt;"",MAX(AF$3:AF587)+1,"")</f>
        <v/>
      </c>
      <c r="AG588" s="1" t="str">
        <f aca="false">IF(AN588&lt;&gt;"",MAX(AG$3:AG587)+1,"")</f>
        <v/>
      </c>
      <c r="AH588" s="1" t="str">
        <f aca="false">IF(AO588&lt;&gt;"",MAX(AH$3:AH587)+1,"")</f>
        <v/>
      </c>
      <c r="AI588" s="1" t="str">
        <f aca="false">IF(AP588&lt;&gt;"",MAX(AI$3:AI587)+1,"")</f>
        <v/>
      </c>
      <c r="AK588" s="1" t="str">
        <f aca="false">IF(C588="","",IF(COUNTIF($AK$3:AL587,C588)=0,C588,""))</f>
        <v/>
      </c>
      <c r="AL588" s="1" t="str">
        <f aca="false">IF(D588="","",IF($C588='Oneri di Urbanizzazione'!$E$49,IF(COUNTIF($AL$3:AL587,$D588)=0,$D588,""),""))</f>
        <v/>
      </c>
      <c r="AM588" s="1" t="str">
        <f aca="false">IF(E588="","",IF(AND($C588='Oneri di Urbanizzazione'!$E$49,$D588='Oneri di Urbanizzazione'!$E$51),IF(COUNTIF(AM$3:AM587,$E588)=0,$E588,""),""))</f>
        <v/>
      </c>
      <c r="AN588" s="1" t="str">
        <f aca="false">IF(F588="","",IF(AND($C588='Oneri di Urbanizzazione'!$E$49,$D588='Oneri di Urbanizzazione'!$E$51,$E588='Oneri di Urbanizzazione'!$E$53),IF(COUNTIF(AN$3:AN587,$F588)=0,$F588,""),""))</f>
        <v/>
      </c>
    </row>
    <row r="589" customFormat="false" ht="12.75" hidden="false" customHeight="false" outlineLevel="0" collapsed="false">
      <c r="V589" s="1" t="n">
        <f aca="false">+V588+1</f>
        <v>567</v>
      </c>
      <c r="W589" s="978" t="str">
        <f aca="false">IFERROR(VLOOKUP($V588,AD:AK,8,FALSE()),"")</f>
        <v/>
      </c>
      <c r="X589" s="978" t="str">
        <f aca="false">IFERROR(VLOOKUP($V589,AE:AL,8,FALSE()),"")</f>
        <v/>
      </c>
      <c r="Y589" s="978" t="str">
        <f aca="false">IFERROR(VLOOKUP($V589,AF:AM,8,FALSE()),"")</f>
        <v/>
      </c>
      <c r="Z589" s="978" t="str">
        <f aca="false">IFERROR(VLOOKUP($V589,AG:AN,8,FALSE()),"")</f>
        <v/>
      </c>
      <c r="AA589" s="978" t="str">
        <f aca="false">IFERROR(VLOOKUP($V589,AH:AO,8,FALSE()),"")</f>
        <v/>
      </c>
      <c r="AB589" s="978" t="str">
        <f aca="false">IFERROR(VLOOKUP($V589,AI:AP,8,FALSE()),"")</f>
        <v/>
      </c>
      <c r="AD589" s="1" t="str">
        <f aca="false">IF(AK589&lt;&gt;"",MAX(AD$3:AD588)+1,"")</f>
        <v/>
      </c>
      <c r="AE589" s="1" t="str">
        <f aca="false">IF(AL589&lt;&gt;"",MAX(AE$3:AE588)+1,"")</f>
        <v/>
      </c>
      <c r="AF589" s="1" t="str">
        <f aca="false">IF(AM589&lt;&gt;"",MAX(AF$3:AF588)+1,"")</f>
        <v/>
      </c>
      <c r="AG589" s="1" t="str">
        <f aca="false">IF(AN589&lt;&gt;"",MAX(AG$3:AG588)+1,"")</f>
        <v/>
      </c>
      <c r="AH589" s="1" t="str">
        <f aca="false">IF(AO589&lt;&gt;"",MAX(AH$3:AH588)+1,"")</f>
        <v/>
      </c>
      <c r="AI589" s="1" t="str">
        <f aca="false">IF(AP589&lt;&gt;"",MAX(AI$3:AI588)+1,"")</f>
        <v/>
      </c>
      <c r="AK589" s="1" t="str">
        <f aca="false">IF(C589="","",IF(COUNTIF($AK$3:AL588,C589)=0,C589,""))</f>
        <v/>
      </c>
      <c r="AL589" s="1" t="str">
        <f aca="false">IF(D589="","",IF($C589='Oneri di Urbanizzazione'!$E$49,IF(COUNTIF($AL$3:AL588,$D589)=0,$D589,""),""))</f>
        <v/>
      </c>
      <c r="AM589" s="1" t="str">
        <f aca="false">IF(E589="","",IF(AND($C589='Oneri di Urbanizzazione'!$E$49,$D589='Oneri di Urbanizzazione'!$E$51),IF(COUNTIF(AM$3:AM588,$E589)=0,$E589,""),""))</f>
        <v/>
      </c>
      <c r="AN589" s="1" t="str">
        <f aca="false">IF(F589="","",IF(AND($C589='Oneri di Urbanizzazione'!$E$49,$D589='Oneri di Urbanizzazione'!$E$51,$E589='Oneri di Urbanizzazione'!$E$53),IF(COUNTIF(AN$3:AN588,$F589)=0,$F589,""),""))</f>
        <v/>
      </c>
    </row>
    <row r="590" customFormat="false" ht="12.75" hidden="false" customHeight="false" outlineLevel="0" collapsed="false">
      <c r="V590" s="1" t="n">
        <f aca="false">+V589+1</f>
        <v>568</v>
      </c>
      <c r="W590" s="978" t="str">
        <f aca="false">IFERROR(VLOOKUP($V589,AD:AK,8,FALSE()),"")</f>
        <v/>
      </c>
      <c r="X590" s="978" t="str">
        <f aca="false">IFERROR(VLOOKUP($V590,AE:AL,8,FALSE()),"")</f>
        <v/>
      </c>
      <c r="Y590" s="978" t="str">
        <f aca="false">IFERROR(VLOOKUP($V590,AF:AM,8,FALSE()),"")</f>
        <v/>
      </c>
      <c r="Z590" s="978" t="str">
        <f aca="false">IFERROR(VLOOKUP($V590,AG:AN,8,FALSE()),"")</f>
        <v/>
      </c>
      <c r="AA590" s="978" t="str">
        <f aca="false">IFERROR(VLOOKUP($V590,AH:AO,8,FALSE()),"")</f>
        <v/>
      </c>
      <c r="AB590" s="978" t="str">
        <f aca="false">IFERROR(VLOOKUP($V590,AI:AP,8,FALSE()),"")</f>
        <v/>
      </c>
      <c r="AD590" s="1" t="str">
        <f aca="false">IF(AK590&lt;&gt;"",MAX(AD$3:AD589)+1,"")</f>
        <v/>
      </c>
      <c r="AE590" s="1" t="str">
        <f aca="false">IF(AL590&lt;&gt;"",MAX(AE$3:AE589)+1,"")</f>
        <v/>
      </c>
      <c r="AF590" s="1" t="str">
        <f aca="false">IF(AM590&lt;&gt;"",MAX(AF$3:AF589)+1,"")</f>
        <v/>
      </c>
      <c r="AG590" s="1" t="str">
        <f aca="false">IF(AN590&lt;&gt;"",MAX(AG$3:AG589)+1,"")</f>
        <v/>
      </c>
      <c r="AH590" s="1" t="str">
        <f aca="false">IF(AO590&lt;&gt;"",MAX(AH$3:AH589)+1,"")</f>
        <v/>
      </c>
      <c r="AI590" s="1" t="str">
        <f aca="false">IF(AP590&lt;&gt;"",MAX(AI$3:AI589)+1,"")</f>
        <v/>
      </c>
      <c r="AK590" s="1" t="str">
        <f aca="false">IF(C590="","",IF(COUNTIF($AK$3:AL589,C590)=0,C590,""))</f>
        <v/>
      </c>
      <c r="AL590" s="1" t="str">
        <f aca="false">IF(D590="","",IF($C590='Oneri di Urbanizzazione'!$E$49,IF(COUNTIF($AL$3:AL589,$D590)=0,$D590,""),""))</f>
        <v/>
      </c>
      <c r="AM590" s="1" t="str">
        <f aca="false">IF(E590="","",IF(AND($C590='Oneri di Urbanizzazione'!$E$49,$D590='Oneri di Urbanizzazione'!$E$51),IF(COUNTIF(AM$3:AM589,$E590)=0,$E590,""),""))</f>
        <v/>
      </c>
      <c r="AN590" s="1" t="str">
        <f aca="false">IF(F590="","",IF(AND($C590='Oneri di Urbanizzazione'!$E$49,$D590='Oneri di Urbanizzazione'!$E$51,$E590='Oneri di Urbanizzazione'!$E$53),IF(COUNTIF(AN$3:AN589,$F590)=0,$F590,""),""))</f>
        <v/>
      </c>
    </row>
    <row r="591" customFormat="false" ht="12.75" hidden="false" customHeight="false" outlineLevel="0" collapsed="false">
      <c r="V591" s="1" t="n">
        <f aca="false">+V590+1</f>
        <v>569</v>
      </c>
      <c r="W591" s="978" t="str">
        <f aca="false">IFERROR(VLOOKUP($V590,AD:AK,8,FALSE()),"")</f>
        <v/>
      </c>
      <c r="X591" s="978" t="str">
        <f aca="false">IFERROR(VLOOKUP($V591,AE:AL,8,FALSE()),"")</f>
        <v/>
      </c>
      <c r="Y591" s="978" t="str">
        <f aca="false">IFERROR(VLOOKUP($V591,AF:AM,8,FALSE()),"")</f>
        <v/>
      </c>
      <c r="Z591" s="978" t="str">
        <f aca="false">IFERROR(VLOOKUP($V591,AG:AN,8,FALSE()),"")</f>
        <v/>
      </c>
      <c r="AA591" s="978" t="str">
        <f aca="false">IFERROR(VLOOKUP($V591,AH:AO,8,FALSE()),"")</f>
        <v/>
      </c>
      <c r="AB591" s="978" t="str">
        <f aca="false">IFERROR(VLOOKUP($V591,AI:AP,8,FALSE()),"")</f>
        <v/>
      </c>
      <c r="AD591" s="1" t="str">
        <f aca="false">IF(AK591&lt;&gt;"",MAX(AD$3:AD590)+1,"")</f>
        <v/>
      </c>
      <c r="AE591" s="1" t="str">
        <f aca="false">IF(AL591&lt;&gt;"",MAX(AE$3:AE590)+1,"")</f>
        <v/>
      </c>
      <c r="AF591" s="1" t="str">
        <f aca="false">IF(AM591&lt;&gt;"",MAX(AF$3:AF590)+1,"")</f>
        <v/>
      </c>
      <c r="AG591" s="1" t="str">
        <f aca="false">IF(AN591&lt;&gt;"",MAX(AG$3:AG590)+1,"")</f>
        <v/>
      </c>
      <c r="AH591" s="1" t="str">
        <f aca="false">IF(AO591&lt;&gt;"",MAX(AH$3:AH590)+1,"")</f>
        <v/>
      </c>
      <c r="AI591" s="1" t="str">
        <f aca="false">IF(AP591&lt;&gt;"",MAX(AI$3:AI590)+1,"")</f>
        <v/>
      </c>
      <c r="AK591" s="1" t="str">
        <f aca="false">IF(C591="","",IF(COUNTIF($AK$3:AL590,C591)=0,C591,""))</f>
        <v/>
      </c>
      <c r="AL591" s="1" t="str">
        <f aca="false">IF(D591="","",IF($C591='Oneri di Urbanizzazione'!$E$49,IF(COUNTIF($AL$3:AL590,$D591)=0,$D591,""),""))</f>
        <v/>
      </c>
      <c r="AM591" s="1" t="str">
        <f aca="false">IF(E591="","",IF(AND($C591='Oneri di Urbanizzazione'!$E$49,$D591='Oneri di Urbanizzazione'!$E$51),IF(COUNTIF(AM$3:AM590,$E591)=0,$E591,""),""))</f>
        <v/>
      </c>
      <c r="AN591" s="1" t="str">
        <f aca="false">IF(F591="","",IF(AND($C591='Oneri di Urbanizzazione'!$E$49,$D591='Oneri di Urbanizzazione'!$E$51,$E591='Oneri di Urbanizzazione'!$E$53),IF(COUNTIF(AN$3:AN590,$F591)=0,$F591,""),""))</f>
        <v/>
      </c>
    </row>
    <row r="592" customFormat="false" ht="12.75" hidden="false" customHeight="false" outlineLevel="0" collapsed="false">
      <c r="V592" s="1" t="n">
        <f aca="false">+V591+1</f>
        <v>570</v>
      </c>
      <c r="W592" s="978" t="str">
        <f aca="false">IFERROR(VLOOKUP($V591,AD:AK,8,FALSE()),"")</f>
        <v/>
      </c>
      <c r="X592" s="978" t="str">
        <f aca="false">IFERROR(VLOOKUP($V592,AE:AL,8,FALSE()),"")</f>
        <v/>
      </c>
      <c r="Y592" s="978" t="str">
        <f aca="false">IFERROR(VLOOKUP($V592,AF:AM,8,FALSE()),"")</f>
        <v/>
      </c>
      <c r="Z592" s="978" t="str">
        <f aca="false">IFERROR(VLOOKUP($V592,AG:AN,8,FALSE()),"")</f>
        <v/>
      </c>
      <c r="AA592" s="978" t="str">
        <f aca="false">IFERROR(VLOOKUP($V592,AH:AO,8,FALSE()),"")</f>
        <v/>
      </c>
      <c r="AB592" s="978" t="str">
        <f aca="false">IFERROR(VLOOKUP($V592,AI:AP,8,FALSE()),"")</f>
        <v/>
      </c>
      <c r="AD592" s="1" t="str">
        <f aca="false">IF(AK592&lt;&gt;"",MAX(AD$3:AD591)+1,"")</f>
        <v/>
      </c>
      <c r="AE592" s="1" t="str">
        <f aca="false">IF(AL592&lt;&gt;"",MAX(AE$3:AE591)+1,"")</f>
        <v/>
      </c>
      <c r="AF592" s="1" t="str">
        <f aca="false">IF(AM592&lt;&gt;"",MAX(AF$3:AF591)+1,"")</f>
        <v/>
      </c>
      <c r="AG592" s="1" t="str">
        <f aca="false">IF(AN592&lt;&gt;"",MAX(AG$3:AG591)+1,"")</f>
        <v/>
      </c>
      <c r="AH592" s="1" t="str">
        <f aca="false">IF(AO592&lt;&gt;"",MAX(AH$3:AH591)+1,"")</f>
        <v/>
      </c>
      <c r="AI592" s="1" t="str">
        <f aca="false">IF(AP592&lt;&gt;"",MAX(AI$3:AI591)+1,"")</f>
        <v/>
      </c>
      <c r="AK592" s="1" t="str">
        <f aca="false">IF(C592="","",IF(COUNTIF($AK$3:AL591,C592)=0,C592,""))</f>
        <v/>
      </c>
      <c r="AL592" s="1" t="str">
        <f aca="false">IF(D592="","",IF($C592='Oneri di Urbanizzazione'!$E$49,IF(COUNTIF($AL$3:AL591,$D592)=0,$D592,""),""))</f>
        <v/>
      </c>
      <c r="AM592" s="1" t="str">
        <f aca="false">IF(E592="","",IF(AND($C592='Oneri di Urbanizzazione'!$E$49,$D592='Oneri di Urbanizzazione'!$E$51),IF(COUNTIF(AM$3:AM591,$E592)=0,$E592,""),""))</f>
        <v/>
      </c>
      <c r="AN592" s="1" t="str">
        <f aca="false">IF(F592="","",IF(AND($C592='Oneri di Urbanizzazione'!$E$49,$D592='Oneri di Urbanizzazione'!$E$51,$E592='Oneri di Urbanizzazione'!$E$53),IF(COUNTIF(AN$3:AN591,$F592)=0,$F592,""),""))</f>
        <v/>
      </c>
    </row>
    <row r="593" customFormat="false" ht="12.75" hidden="false" customHeight="false" outlineLevel="0" collapsed="false">
      <c r="V593" s="1" t="n">
        <f aca="false">+V592+1</f>
        <v>571</v>
      </c>
      <c r="W593" s="978" t="str">
        <f aca="false">IFERROR(VLOOKUP($V592,AD:AK,8,FALSE()),"")</f>
        <v/>
      </c>
      <c r="X593" s="978" t="str">
        <f aca="false">IFERROR(VLOOKUP($V593,AE:AL,8,FALSE()),"")</f>
        <v/>
      </c>
      <c r="Y593" s="978" t="str">
        <f aca="false">IFERROR(VLOOKUP($V593,AF:AM,8,FALSE()),"")</f>
        <v/>
      </c>
      <c r="Z593" s="978" t="str">
        <f aca="false">IFERROR(VLOOKUP($V593,AG:AN,8,FALSE()),"")</f>
        <v/>
      </c>
      <c r="AA593" s="978" t="str">
        <f aca="false">IFERROR(VLOOKUP($V593,AH:AO,8,FALSE()),"")</f>
        <v/>
      </c>
      <c r="AB593" s="978" t="str">
        <f aca="false">IFERROR(VLOOKUP($V593,AI:AP,8,FALSE()),"")</f>
        <v/>
      </c>
      <c r="AD593" s="1" t="str">
        <f aca="false">IF(AK593&lt;&gt;"",MAX(AD$3:AD592)+1,"")</f>
        <v/>
      </c>
      <c r="AE593" s="1" t="str">
        <f aca="false">IF(AL593&lt;&gt;"",MAX(AE$3:AE592)+1,"")</f>
        <v/>
      </c>
      <c r="AF593" s="1" t="str">
        <f aca="false">IF(AM593&lt;&gt;"",MAX(AF$3:AF592)+1,"")</f>
        <v/>
      </c>
      <c r="AG593" s="1" t="str">
        <f aca="false">IF(AN593&lt;&gt;"",MAX(AG$3:AG592)+1,"")</f>
        <v/>
      </c>
      <c r="AH593" s="1" t="str">
        <f aca="false">IF(AO593&lt;&gt;"",MAX(AH$3:AH592)+1,"")</f>
        <v/>
      </c>
      <c r="AI593" s="1" t="str">
        <f aca="false">IF(AP593&lt;&gt;"",MAX(AI$3:AI592)+1,"")</f>
        <v/>
      </c>
      <c r="AK593" s="1" t="str">
        <f aca="false">IF(C593="","",IF(COUNTIF($AK$3:AL592,C593)=0,C593,""))</f>
        <v/>
      </c>
      <c r="AL593" s="1" t="str">
        <f aca="false">IF(D593="","",IF($C593='Oneri di Urbanizzazione'!$E$49,IF(COUNTIF($AL$3:AL592,$D593)=0,$D593,""),""))</f>
        <v/>
      </c>
      <c r="AM593" s="1" t="str">
        <f aca="false">IF(E593="","",IF(AND($C593='Oneri di Urbanizzazione'!$E$49,$D593='Oneri di Urbanizzazione'!$E$51),IF(COUNTIF(AM$3:AM592,$E593)=0,$E593,""),""))</f>
        <v/>
      </c>
      <c r="AN593" s="1" t="str">
        <f aca="false">IF(F593="","",IF(AND($C593='Oneri di Urbanizzazione'!$E$49,$D593='Oneri di Urbanizzazione'!$E$51,$E593='Oneri di Urbanizzazione'!$E$53),IF(COUNTIF(AN$3:AN592,$F593)=0,$F593,""),""))</f>
        <v/>
      </c>
    </row>
    <row r="594" customFormat="false" ht="12.75" hidden="false" customHeight="false" outlineLevel="0" collapsed="false">
      <c r="V594" s="1" t="n">
        <f aca="false">+V593+1</f>
        <v>572</v>
      </c>
      <c r="W594" s="978" t="str">
        <f aca="false">IFERROR(VLOOKUP($V593,AD:AK,8,FALSE()),"")</f>
        <v/>
      </c>
      <c r="X594" s="978" t="str">
        <f aca="false">IFERROR(VLOOKUP($V594,AE:AL,8,FALSE()),"")</f>
        <v/>
      </c>
      <c r="Y594" s="978" t="str">
        <f aca="false">IFERROR(VLOOKUP($V594,AF:AM,8,FALSE()),"")</f>
        <v/>
      </c>
      <c r="Z594" s="978" t="str">
        <f aca="false">IFERROR(VLOOKUP($V594,AG:AN,8,FALSE()),"")</f>
        <v/>
      </c>
      <c r="AA594" s="978" t="str">
        <f aca="false">IFERROR(VLOOKUP($V594,AH:AO,8,FALSE()),"")</f>
        <v/>
      </c>
      <c r="AB594" s="978" t="str">
        <f aca="false">IFERROR(VLOOKUP($V594,AI:AP,8,FALSE()),"")</f>
        <v/>
      </c>
      <c r="AD594" s="1" t="str">
        <f aca="false">IF(AK594&lt;&gt;"",MAX(AD$3:AD593)+1,"")</f>
        <v/>
      </c>
      <c r="AE594" s="1" t="str">
        <f aca="false">IF(AL594&lt;&gt;"",MAX(AE$3:AE593)+1,"")</f>
        <v/>
      </c>
      <c r="AF594" s="1" t="str">
        <f aca="false">IF(AM594&lt;&gt;"",MAX(AF$3:AF593)+1,"")</f>
        <v/>
      </c>
      <c r="AG594" s="1" t="str">
        <f aca="false">IF(AN594&lt;&gt;"",MAX(AG$3:AG593)+1,"")</f>
        <v/>
      </c>
      <c r="AH594" s="1" t="str">
        <f aca="false">IF(AO594&lt;&gt;"",MAX(AH$3:AH593)+1,"")</f>
        <v/>
      </c>
      <c r="AI594" s="1" t="str">
        <f aca="false">IF(AP594&lt;&gt;"",MAX(AI$3:AI593)+1,"")</f>
        <v/>
      </c>
      <c r="AK594" s="1" t="str">
        <f aca="false">IF(C594="","",IF(COUNTIF($AK$3:AL593,C594)=0,C594,""))</f>
        <v/>
      </c>
      <c r="AL594" s="1" t="str">
        <f aca="false">IF(D594="","",IF($C594='Oneri di Urbanizzazione'!$E$49,IF(COUNTIF($AL$3:AL593,$D594)=0,$D594,""),""))</f>
        <v/>
      </c>
      <c r="AM594" s="1" t="str">
        <f aca="false">IF(E594="","",IF(AND($C594='Oneri di Urbanizzazione'!$E$49,$D594='Oneri di Urbanizzazione'!$E$51),IF(COUNTIF(AM$3:AM593,$E594)=0,$E594,""),""))</f>
        <v/>
      </c>
      <c r="AN594" s="1" t="str">
        <f aca="false">IF(F594="","",IF(AND($C594='Oneri di Urbanizzazione'!$E$49,$D594='Oneri di Urbanizzazione'!$E$51,$E594='Oneri di Urbanizzazione'!$E$53),IF(COUNTIF(AN$3:AN593,$F594)=0,$F594,""),""))</f>
        <v/>
      </c>
    </row>
    <row r="595" customFormat="false" ht="12.75" hidden="false" customHeight="false" outlineLevel="0" collapsed="false">
      <c r="V595" s="1" t="n">
        <f aca="false">+V594+1</f>
        <v>573</v>
      </c>
      <c r="W595" s="978" t="str">
        <f aca="false">IFERROR(VLOOKUP($V594,AD:AK,8,FALSE()),"")</f>
        <v/>
      </c>
      <c r="X595" s="978" t="str">
        <f aca="false">IFERROR(VLOOKUP($V595,AE:AL,8,FALSE()),"")</f>
        <v/>
      </c>
      <c r="Y595" s="978" t="str">
        <f aca="false">IFERROR(VLOOKUP($V595,AF:AM,8,FALSE()),"")</f>
        <v/>
      </c>
      <c r="Z595" s="978" t="str">
        <f aca="false">IFERROR(VLOOKUP($V595,AG:AN,8,FALSE()),"")</f>
        <v/>
      </c>
      <c r="AA595" s="978" t="str">
        <f aca="false">IFERROR(VLOOKUP($V595,AH:AO,8,FALSE()),"")</f>
        <v/>
      </c>
      <c r="AB595" s="978" t="str">
        <f aca="false">IFERROR(VLOOKUP($V595,AI:AP,8,FALSE()),"")</f>
        <v/>
      </c>
      <c r="AD595" s="1" t="str">
        <f aca="false">IF(AK595&lt;&gt;"",MAX(AD$3:AD594)+1,"")</f>
        <v/>
      </c>
      <c r="AE595" s="1" t="str">
        <f aca="false">IF(AL595&lt;&gt;"",MAX(AE$3:AE594)+1,"")</f>
        <v/>
      </c>
      <c r="AF595" s="1" t="str">
        <f aca="false">IF(AM595&lt;&gt;"",MAX(AF$3:AF594)+1,"")</f>
        <v/>
      </c>
      <c r="AG595" s="1" t="str">
        <f aca="false">IF(AN595&lt;&gt;"",MAX(AG$3:AG594)+1,"")</f>
        <v/>
      </c>
      <c r="AH595" s="1" t="str">
        <f aca="false">IF(AO595&lt;&gt;"",MAX(AH$3:AH594)+1,"")</f>
        <v/>
      </c>
      <c r="AI595" s="1" t="str">
        <f aca="false">IF(AP595&lt;&gt;"",MAX(AI$3:AI594)+1,"")</f>
        <v/>
      </c>
      <c r="AK595" s="1" t="str">
        <f aca="false">IF(C595="","",IF(COUNTIF($AK$3:AL594,C595)=0,C595,""))</f>
        <v/>
      </c>
      <c r="AL595" s="1" t="str">
        <f aca="false">IF(D595="","",IF($C595='Oneri di Urbanizzazione'!$E$49,IF(COUNTIF($AL$3:AL594,$D595)=0,$D595,""),""))</f>
        <v/>
      </c>
      <c r="AM595" s="1" t="str">
        <f aca="false">IF(E595="","",IF(AND($C595='Oneri di Urbanizzazione'!$E$49,$D595='Oneri di Urbanizzazione'!$E$51),IF(COUNTIF(AM$3:AM594,$E595)=0,$E595,""),""))</f>
        <v/>
      </c>
      <c r="AN595" s="1" t="str">
        <f aca="false">IF(F595="","",IF(AND($C595='Oneri di Urbanizzazione'!$E$49,$D595='Oneri di Urbanizzazione'!$E$51,$E595='Oneri di Urbanizzazione'!$E$53),IF(COUNTIF(AN$3:AN594,$F595)=0,$F595,""),""))</f>
        <v/>
      </c>
    </row>
    <row r="596" customFormat="false" ht="12.75" hidden="false" customHeight="false" outlineLevel="0" collapsed="false">
      <c r="V596" s="1" t="n">
        <f aca="false">+V595+1</f>
        <v>574</v>
      </c>
      <c r="W596" s="978" t="str">
        <f aca="false">IFERROR(VLOOKUP($V595,AD:AK,8,FALSE()),"")</f>
        <v/>
      </c>
      <c r="X596" s="978" t="str">
        <f aca="false">IFERROR(VLOOKUP($V596,AE:AL,8,FALSE()),"")</f>
        <v/>
      </c>
      <c r="Y596" s="978" t="str">
        <f aca="false">IFERROR(VLOOKUP($V596,AF:AM,8,FALSE()),"")</f>
        <v/>
      </c>
      <c r="Z596" s="978" t="str">
        <f aca="false">IFERROR(VLOOKUP($V596,AG:AN,8,FALSE()),"")</f>
        <v/>
      </c>
      <c r="AA596" s="978" t="str">
        <f aca="false">IFERROR(VLOOKUP($V596,AH:AO,8,FALSE()),"")</f>
        <v/>
      </c>
      <c r="AB596" s="978" t="str">
        <f aca="false">IFERROR(VLOOKUP($V596,AI:AP,8,FALSE()),"")</f>
        <v/>
      </c>
      <c r="AD596" s="1" t="str">
        <f aca="false">IF(AK596&lt;&gt;"",MAX(AD$3:AD595)+1,"")</f>
        <v/>
      </c>
      <c r="AE596" s="1" t="str">
        <f aca="false">IF(AL596&lt;&gt;"",MAX(AE$3:AE595)+1,"")</f>
        <v/>
      </c>
      <c r="AF596" s="1" t="str">
        <f aca="false">IF(AM596&lt;&gt;"",MAX(AF$3:AF595)+1,"")</f>
        <v/>
      </c>
      <c r="AG596" s="1" t="str">
        <f aca="false">IF(AN596&lt;&gt;"",MAX(AG$3:AG595)+1,"")</f>
        <v/>
      </c>
      <c r="AH596" s="1" t="str">
        <f aca="false">IF(AO596&lt;&gt;"",MAX(AH$3:AH595)+1,"")</f>
        <v/>
      </c>
      <c r="AI596" s="1" t="str">
        <f aca="false">IF(AP596&lt;&gt;"",MAX(AI$3:AI595)+1,"")</f>
        <v/>
      </c>
      <c r="AK596" s="1" t="str">
        <f aca="false">IF(C596="","",IF(COUNTIF($AK$3:AL595,C596)=0,C596,""))</f>
        <v/>
      </c>
      <c r="AL596" s="1" t="str">
        <f aca="false">IF(D596="","",IF($C596='Oneri di Urbanizzazione'!$E$49,IF(COUNTIF($AL$3:AL595,$D596)=0,$D596,""),""))</f>
        <v/>
      </c>
      <c r="AM596" s="1" t="str">
        <f aca="false">IF(E596="","",IF(AND($C596='Oneri di Urbanizzazione'!$E$49,$D596='Oneri di Urbanizzazione'!$E$51),IF(COUNTIF(AM$3:AM595,$E596)=0,$E596,""),""))</f>
        <v/>
      </c>
      <c r="AN596" s="1" t="str">
        <f aca="false">IF(F596="","",IF(AND($C596='Oneri di Urbanizzazione'!$E$49,$D596='Oneri di Urbanizzazione'!$E$51,$E596='Oneri di Urbanizzazione'!$E$53),IF(COUNTIF(AN$3:AN595,$F596)=0,$F596,""),""))</f>
        <v/>
      </c>
    </row>
    <row r="597" customFormat="false" ht="12.75" hidden="false" customHeight="false" outlineLevel="0" collapsed="false">
      <c r="V597" s="1" t="n">
        <f aca="false">+V596+1</f>
        <v>575</v>
      </c>
      <c r="W597" s="978" t="str">
        <f aca="false">IFERROR(VLOOKUP($V596,AD:AK,8,FALSE()),"")</f>
        <v/>
      </c>
      <c r="X597" s="978" t="str">
        <f aca="false">IFERROR(VLOOKUP($V597,AE:AL,8,FALSE()),"")</f>
        <v/>
      </c>
      <c r="Y597" s="978" t="str">
        <f aca="false">IFERROR(VLOOKUP($V597,AF:AM,8,FALSE()),"")</f>
        <v/>
      </c>
      <c r="Z597" s="978" t="str">
        <f aca="false">IFERROR(VLOOKUP($V597,AG:AN,8,FALSE()),"")</f>
        <v/>
      </c>
      <c r="AA597" s="978" t="str">
        <f aca="false">IFERROR(VLOOKUP($V597,AH:AO,8,FALSE()),"")</f>
        <v/>
      </c>
      <c r="AB597" s="978" t="str">
        <f aca="false">IFERROR(VLOOKUP($V597,AI:AP,8,FALSE()),"")</f>
        <v/>
      </c>
      <c r="AD597" s="1" t="str">
        <f aca="false">IF(AK597&lt;&gt;"",MAX(AD$3:AD596)+1,"")</f>
        <v/>
      </c>
      <c r="AE597" s="1" t="str">
        <f aca="false">IF(AL597&lt;&gt;"",MAX(AE$3:AE596)+1,"")</f>
        <v/>
      </c>
      <c r="AF597" s="1" t="str">
        <f aca="false">IF(AM597&lt;&gt;"",MAX(AF$3:AF596)+1,"")</f>
        <v/>
      </c>
      <c r="AG597" s="1" t="str">
        <f aca="false">IF(AN597&lt;&gt;"",MAX(AG$3:AG596)+1,"")</f>
        <v/>
      </c>
      <c r="AH597" s="1" t="str">
        <f aca="false">IF(AO597&lt;&gt;"",MAX(AH$3:AH596)+1,"")</f>
        <v/>
      </c>
      <c r="AI597" s="1" t="str">
        <f aca="false">IF(AP597&lt;&gt;"",MAX(AI$3:AI596)+1,"")</f>
        <v/>
      </c>
      <c r="AK597" s="1" t="str">
        <f aca="false">IF(C597="","",IF(COUNTIF($AK$3:AL596,C597)=0,C597,""))</f>
        <v/>
      </c>
      <c r="AL597" s="1" t="str">
        <f aca="false">IF(D597="","",IF($C597='Oneri di Urbanizzazione'!$E$49,IF(COUNTIF($AL$3:AL596,$D597)=0,$D597,""),""))</f>
        <v/>
      </c>
      <c r="AM597" s="1" t="str">
        <f aca="false">IF(E597="","",IF(AND($C597='Oneri di Urbanizzazione'!$E$49,$D597='Oneri di Urbanizzazione'!$E$51),IF(COUNTIF(AM$3:AM596,$E597)=0,$E597,""),""))</f>
        <v/>
      </c>
      <c r="AN597" s="1" t="str">
        <f aca="false">IF(F597="","",IF(AND($C597='Oneri di Urbanizzazione'!$E$49,$D597='Oneri di Urbanizzazione'!$E$51,$E597='Oneri di Urbanizzazione'!$E$53),IF(COUNTIF(AN$3:AN596,$F597)=0,$F597,""),""))</f>
        <v/>
      </c>
    </row>
    <row r="598" customFormat="false" ht="12.75" hidden="false" customHeight="false" outlineLevel="0" collapsed="false">
      <c r="V598" s="1" t="n">
        <f aca="false">+V597+1</f>
        <v>576</v>
      </c>
      <c r="W598" s="978" t="str">
        <f aca="false">IFERROR(VLOOKUP($V597,AD:AK,8,FALSE()),"")</f>
        <v/>
      </c>
      <c r="X598" s="978" t="str">
        <f aca="false">IFERROR(VLOOKUP($V598,AE:AL,8,FALSE()),"")</f>
        <v/>
      </c>
      <c r="Y598" s="978" t="str">
        <f aca="false">IFERROR(VLOOKUP($V598,AF:AM,8,FALSE()),"")</f>
        <v/>
      </c>
      <c r="Z598" s="978" t="str">
        <f aca="false">IFERROR(VLOOKUP($V598,AG:AN,8,FALSE()),"")</f>
        <v/>
      </c>
      <c r="AA598" s="978" t="str">
        <f aca="false">IFERROR(VLOOKUP($V598,AH:AO,8,FALSE()),"")</f>
        <v/>
      </c>
      <c r="AB598" s="978" t="str">
        <f aca="false">IFERROR(VLOOKUP($V598,AI:AP,8,FALSE()),"")</f>
        <v/>
      </c>
      <c r="AD598" s="1" t="str">
        <f aca="false">IF(AK598&lt;&gt;"",MAX(AD$3:AD597)+1,"")</f>
        <v/>
      </c>
      <c r="AE598" s="1" t="str">
        <f aca="false">IF(AL598&lt;&gt;"",MAX(AE$3:AE597)+1,"")</f>
        <v/>
      </c>
      <c r="AF598" s="1" t="str">
        <f aca="false">IF(AM598&lt;&gt;"",MAX(AF$3:AF597)+1,"")</f>
        <v/>
      </c>
      <c r="AG598" s="1" t="str">
        <f aca="false">IF(AN598&lt;&gt;"",MAX(AG$3:AG597)+1,"")</f>
        <v/>
      </c>
      <c r="AH598" s="1" t="str">
        <f aca="false">IF(AO598&lt;&gt;"",MAX(AH$3:AH597)+1,"")</f>
        <v/>
      </c>
      <c r="AI598" s="1" t="str">
        <f aca="false">IF(AP598&lt;&gt;"",MAX(AI$3:AI597)+1,"")</f>
        <v/>
      </c>
      <c r="AK598" s="1" t="str">
        <f aca="false">IF(C598="","",IF(COUNTIF($AK$3:AL597,C598)=0,C598,""))</f>
        <v/>
      </c>
      <c r="AL598" s="1" t="str">
        <f aca="false">IF(D598="","",IF($C598='Oneri di Urbanizzazione'!$E$49,IF(COUNTIF($AL$3:AL597,$D598)=0,$D598,""),""))</f>
        <v/>
      </c>
      <c r="AM598" s="1" t="str">
        <f aca="false">IF(E598="","",IF(AND($C598='Oneri di Urbanizzazione'!$E$49,$D598='Oneri di Urbanizzazione'!$E$51),IF(COUNTIF(AM$3:AM597,$E598)=0,$E598,""),""))</f>
        <v/>
      </c>
      <c r="AN598" s="1" t="str">
        <f aca="false">IF(F598="","",IF(AND($C598='Oneri di Urbanizzazione'!$E$49,$D598='Oneri di Urbanizzazione'!$E$51,$E598='Oneri di Urbanizzazione'!$E$53),IF(COUNTIF(AN$3:AN597,$F598)=0,$F598,""),""))</f>
        <v/>
      </c>
    </row>
    <row r="599" customFormat="false" ht="12.75" hidden="false" customHeight="false" outlineLevel="0" collapsed="false">
      <c r="V599" s="1" t="n">
        <f aca="false">+V598+1</f>
        <v>577</v>
      </c>
      <c r="W599" s="978" t="str">
        <f aca="false">IFERROR(VLOOKUP($V598,AD:AK,8,FALSE()),"")</f>
        <v/>
      </c>
      <c r="X599" s="978" t="str">
        <f aca="false">IFERROR(VLOOKUP($V599,AE:AL,8,FALSE()),"")</f>
        <v/>
      </c>
      <c r="Y599" s="978" t="str">
        <f aca="false">IFERROR(VLOOKUP($V599,AF:AM,8,FALSE()),"")</f>
        <v/>
      </c>
      <c r="Z599" s="978" t="str">
        <f aca="false">IFERROR(VLOOKUP($V599,AG:AN,8,FALSE()),"")</f>
        <v/>
      </c>
      <c r="AA599" s="978" t="str">
        <f aca="false">IFERROR(VLOOKUP($V599,AH:AO,8,FALSE()),"")</f>
        <v/>
      </c>
      <c r="AB599" s="978" t="str">
        <f aca="false">IFERROR(VLOOKUP($V599,AI:AP,8,FALSE()),"")</f>
        <v/>
      </c>
      <c r="AD599" s="1" t="str">
        <f aca="false">IF(AK599&lt;&gt;"",MAX(AD$3:AD598)+1,"")</f>
        <v/>
      </c>
      <c r="AE599" s="1" t="str">
        <f aca="false">IF(AL599&lt;&gt;"",MAX(AE$3:AE598)+1,"")</f>
        <v/>
      </c>
      <c r="AF599" s="1" t="str">
        <f aca="false">IF(AM599&lt;&gt;"",MAX(AF$3:AF598)+1,"")</f>
        <v/>
      </c>
      <c r="AG599" s="1" t="str">
        <f aca="false">IF(AN599&lt;&gt;"",MAX(AG$3:AG598)+1,"")</f>
        <v/>
      </c>
      <c r="AH599" s="1" t="str">
        <f aca="false">IF(AO599&lt;&gt;"",MAX(AH$3:AH598)+1,"")</f>
        <v/>
      </c>
      <c r="AI599" s="1" t="str">
        <f aca="false">IF(AP599&lt;&gt;"",MAX(AI$3:AI598)+1,"")</f>
        <v/>
      </c>
      <c r="AK599" s="1" t="str">
        <f aca="false">IF(C599="","",IF(COUNTIF($AK$3:AL598,C599)=0,C599,""))</f>
        <v/>
      </c>
      <c r="AL599" s="1" t="str">
        <f aca="false">IF(D599="","",IF($C599='Oneri di Urbanizzazione'!$E$49,IF(COUNTIF($AL$3:AL598,$D599)=0,$D599,""),""))</f>
        <v/>
      </c>
      <c r="AM599" s="1" t="str">
        <f aca="false">IF(E599="","",IF(AND($C599='Oneri di Urbanizzazione'!$E$49,$D599='Oneri di Urbanizzazione'!$E$51),IF(COUNTIF(AM$3:AM598,$E599)=0,$E599,""),""))</f>
        <v/>
      </c>
      <c r="AN599" s="1" t="str">
        <f aca="false">IF(F599="","",IF(AND($C599='Oneri di Urbanizzazione'!$E$49,$D599='Oneri di Urbanizzazione'!$E$51,$E599='Oneri di Urbanizzazione'!$E$53),IF(COUNTIF(AN$3:AN598,$F599)=0,$F599,""),""))</f>
        <v/>
      </c>
    </row>
    <row r="600" customFormat="false" ht="12.75" hidden="false" customHeight="false" outlineLevel="0" collapsed="false">
      <c r="V600" s="1" t="n">
        <f aca="false">+V599+1</f>
        <v>578</v>
      </c>
      <c r="W600" s="978" t="str">
        <f aca="false">IFERROR(VLOOKUP($V599,AD:AK,8,FALSE()),"")</f>
        <v/>
      </c>
      <c r="X600" s="978" t="str">
        <f aca="false">IFERROR(VLOOKUP($V600,AE:AL,8,FALSE()),"")</f>
        <v/>
      </c>
      <c r="Y600" s="978" t="str">
        <f aca="false">IFERROR(VLOOKUP($V600,AF:AM,8,FALSE()),"")</f>
        <v/>
      </c>
      <c r="Z600" s="978" t="str">
        <f aca="false">IFERROR(VLOOKUP($V600,AG:AN,8,FALSE()),"")</f>
        <v/>
      </c>
      <c r="AA600" s="978" t="str">
        <f aca="false">IFERROR(VLOOKUP($V600,AH:AO,8,FALSE()),"")</f>
        <v/>
      </c>
      <c r="AB600" s="978" t="str">
        <f aca="false">IFERROR(VLOOKUP($V600,AI:AP,8,FALSE()),"")</f>
        <v/>
      </c>
      <c r="AD600" s="1" t="str">
        <f aca="false">IF(AK600&lt;&gt;"",MAX(AD$3:AD599)+1,"")</f>
        <v/>
      </c>
      <c r="AE600" s="1" t="str">
        <f aca="false">IF(AL600&lt;&gt;"",MAX(AE$3:AE599)+1,"")</f>
        <v/>
      </c>
      <c r="AF600" s="1" t="str">
        <f aca="false">IF(AM600&lt;&gt;"",MAX(AF$3:AF599)+1,"")</f>
        <v/>
      </c>
      <c r="AG600" s="1" t="str">
        <f aca="false">IF(AN600&lt;&gt;"",MAX(AG$3:AG599)+1,"")</f>
        <v/>
      </c>
      <c r="AH600" s="1" t="str">
        <f aca="false">IF(AO600&lt;&gt;"",MAX(AH$3:AH599)+1,"")</f>
        <v/>
      </c>
      <c r="AI600" s="1" t="str">
        <f aca="false">IF(AP600&lt;&gt;"",MAX(AI$3:AI599)+1,"")</f>
        <v/>
      </c>
      <c r="AK600" s="1" t="str">
        <f aca="false">IF(C600="","",IF(COUNTIF($AK$3:AL599,C600)=0,C600,""))</f>
        <v/>
      </c>
      <c r="AL600" s="1" t="str">
        <f aca="false">IF(D600="","",IF($C600='Oneri di Urbanizzazione'!$E$49,IF(COUNTIF($AL$3:AL599,$D600)=0,$D600,""),""))</f>
        <v/>
      </c>
      <c r="AM600" s="1" t="str">
        <f aca="false">IF(E600="","",IF(AND($C600='Oneri di Urbanizzazione'!$E$49,$D600='Oneri di Urbanizzazione'!$E$51),IF(COUNTIF(AM$3:AM599,$E600)=0,$E600,""),""))</f>
        <v/>
      </c>
      <c r="AN600" s="1" t="str">
        <f aca="false">IF(F600="","",IF(AND($C600='Oneri di Urbanizzazione'!$E$49,$D600='Oneri di Urbanizzazione'!$E$51,$E600='Oneri di Urbanizzazione'!$E$53),IF(COUNTIF(AN$3:AN599,$F600)=0,$F600,""),""))</f>
        <v/>
      </c>
    </row>
    <row r="601" customFormat="false" ht="12.75" hidden="false" customHeight="false" outlineLevel="0" collapsed="false">
      <c r="V601" s="1" t="n">
        <f aca="false">+V600+1</f>
        <v>579</v>
      </c>
      <c r="W601" s="978" t="str">
        <f aca="false">IFERROR(VLOOKUP($V600,AD:AK,8,FALSE()),"")</f>
        <v/>
      </c>
      <c r="X601" s="978" t="str">
        <f aca="false">IFERROR(VLOOKUP($V601,AE:AL,8,FALSE()),"")</f>
        <v/>
      </c>
      <c r="Y601" s="978" t="str">
        <f aca="false">IFERROR(VLOOKUP($V601,AF:AM,8,FALSE()),"")</f>
        <v/>
      </c>
      <c r="Z601" s="978" t="str">
        <f aca="false">IFERROR(VLOOKUP($V601,AG:AN,8,FALSE()),"")</f>
        <v/>
      </c>
      <c r="AA601" s="978" t="str">
        <f aca="false">IFERROR(VLOOKUP($V601,AH:AO,8,FALSE()),"")</f>
        <v/>
      </c>
      <c r="AB601" s="978" t="str">
        <f aca="false">IFERROR(VLOOKUP($V601,AI:AP,8,FALSE()),"")</f>
        <v/>
      </c>
      <c r="AD601" s="1" t="str">
        <f aca="false">IF(AK601&lt;&gt;"",MAX(AD$3:AD600)+1,"")</f>
        <v/>
      </c>
      <c r="AE601" s="1" t="str">
        <f aca="false">IF(AL601&lt;&gt;"",MAX(AE$3:AE600)+1,"")</f>
        <v/>
      </c>
      <c r="AF601" s="1" t="str">
        <f aca="false">IF(AM601&lt;&gt;"",MAX(AF$3:AF600)+1,"")</f>
        <v/>
      </c>
      <c r="AG601" s="1" t="str">
        <f aca="false">IF(AN601&lt;&gt;"",MAX(AG$3:AG600)+1,"")</f>
        <v/>
      </c>
      <c r="AH601" s="1" t="str">
        <f aca="false">IF(AO601&lt;&gt;"",MAX(AH$3:AH600)+1,"")</f>
        <v/>
      </c>
      <c r="AI601" s="1" t="str">
        <f aca="false">IF(AP601&lt;&gt;"",MAX(AI$3:AI600)+1,"")</f>
        <v/>
      </c>
      <c r="AK601" s="1" t="str">
        <f aca="false">IF(C601="","",IF(COUNTIF($AK$3:AL600,C601)=0,C601,""))</f>
        <v/>
      </c>
      <c r="AL601" s="1" t="str">
        <f aca="false">IF(D601="","",IF($C601='Oneri di Urbanizzazione'!$E$49,IF(COUNTIF($AL$3:AL600,$D601)=0,$D601,""),""))</f>
        <v/>
      </c>
      <c r="AM601" s="1" t="str">
        <f aca="false">IF(E601="","",IF(AND($C601='Oneri di Urbanizzazione'!$E$49,$D601='Oneri di Urbanizzazione'!$E$51),IF(COUNTIF(AM$3:AM600,$E601)=0,$E601,""),""))</f>
        <v/>
      </c>
      <c r="AN601" s="1" t="str">
        <f aca="false">IF(F601="","",IF(AND($C601='Oneri di Urbanizzazione'!$E$49,$D601='Oneri di Urbanizzazione'!$E$51,$E601='Oneri di Urbanizzazione'!$E$53),IF(COUNTIF(AN$3:AN600,$F601)=0,$F601,""),""))</f>
        <v/>
      </c>
    </row>
    <row r="602" customFormat="false" ht="12.75" hidden="false" customHeight="false" outlineLevel="0" collapsed="false">
      <c r="V602" s="1" t="n">
        <f aca="false">+V601+1</f>
        <v>580</v>
      </c>
      <c r="W602" s="978" t="str">
        <f aca="false">IFERROR(VLOOKUP($V601,AD:AK,8,FALSE()),"")</f>
        <v/>
      </c>
      <c r="X602" s="978" t="str">
        <f aca="false">IFERROR(VLOOKUP($V602,AE:AL,8,FALSE()),"")</f>
        <v/>
      </c>
      <c r="Y602" s="978" t="str">
        <f aca="false">IFERROR(VLOOKUP($V602,AF:AM,8,FALSE()),"")</f>
        <v/>
      </c>
      <c r="Z602" s="978" t="str">
        <f aca="false">IFERROR(VLOOKUP($V602,AG:AN,8,FALSE()),"")</f>
        <v/>
      </c>
      <c r="AA602" s="978" t="str">
        <f aca="false">IFERROR(VLOOKUP($V602,AH:AO,8,FALSE()),"")</f>
        <v/>
      </c>
      <c r="AB602" s="978" t="str">
        <f aca="false">IFERROR(VLOOKUP($V602,AI:AP,8,FALSE()),"")</f>
        <v/>
      </c>
      <c r="AD602" s="1" t="str">
        <f aca="false">IF(AK602&lt;&gt;"",MAX(AD$3:AD601)+1,"")</f>
        <v/>
      </c>
      <c r="AE602" s="1" t="str">
        <f aca="false">IF(AL602&lt;&gt;"",MAX(AE$3:AE601)+1,"")</f>
        <v/>
      </c>
      <c r="AF602" s="1" t="str">
        <f aca="false">IF(AM602&lt;&gt;"",MAX(AF$3:AF601)+1,"")</f>
        <v/>
      </c>
      <c r="AG602" s="1" t="str">
        <f aca="false">IF(AN602&lt;&gt;"",MAX(AG$3:AG601)+1,"")</f>
        <v/>
      </c>
      <c r="AH602" s="1" t="str">
        <f aca="false">IF(AO602&lt;&gt;"",MAX(AH$3:AH601)+1,"")</f>
        <v/>
      </c>
      <c r="AI602" s="1" t="str">
        <f aca="false">IF(AP602&lt;&gt;"",MAX(AI$3:AI601)+1,"")</f>
        <v/>
      </c>
      <c r="AK602" s="1" t="str">
        <f aca="false">IF(C602="","",IF(COUNTIF($AK$3:AL601,C602)=0,C602,""))</f>
        <v/>
      </c>
      <c r="AL602" s="1" t="str">
        <f aca="false">IF(D602="","",IF($C602='Oneri di Urbanizzazione'!$E$49,IF(COUNTIF($AL$3:AL601,$D602)=0,$D602,""),""))</f>
        <v/>
      </c>
      <c r="AM602" s="1" t="str">
        <f aca="false">IF(E602="","",IF(AND($C602='Oneri di Urbanizzazione'!$E$49,$D602='Oneri di Urbanizzazione'!$E$51),IF(COUNTIF(AM$3:AM601,$E602)=0,$E602,""),""))</f>
        <v/>
      </c>
      <c r="AN602" s="1" t="str">
        <f aca="false">IF(F602="","",IF(AND($C602='Oneri di Urbanizzazione'!$E$49,$D602='Oneri di Urbanizzazione'!$E$51,$E602='Oneri di Urbanizzazione'!$E$53),IF(COUNTIF(AN$3:AN601,$F602)=0,$F602,""),""))</f>
        <v/>
      </c>
    </row>
    <row r="603" customFormat="false" ht="12.75" hidden="false" customHeight="false" outlineLevel="0" collapsed="false">
      <c r="V603" s="1" t="n">
        <f aca="false">+V602+1</f>
        <v>581</v>
      </c>
      <c r="W603" s="978" t="str">
        <f aca="false">IFERROR(VLOOKUP($V602,AD:AK,8,FALSE()),"")</f>
        <v/>
      </c>
      <c r="X603" s="978" t="str">
        <f aca="false">IFERROR(VLOOKUP($V603,AE:AL,8,FALSE()),"")</f>
        <v/>
      </c>
      <c r="Y603" s="978" t="str">
        <f aca="false">IFERROR(VLOOKUP($V603,AF:AM,8,FALSE()),"")</f>
        <v/>
      </c>
      <c r="Z603" s="978" t="str">
        <f aca="false">IFERROR(VLOOKUP($V603,AG:AN,8,FALSE()),"")</f>
        <v/>
      </c>
      <c r="AA603" s="978" t="str">
        <f aca="false">IFERROR(VLOOKUP($V603,AH:AO,8,FALSE()),"")</f>
        <v/>
      </c>
      <c r="AB603" s="978" t="str">
        <f aca="false">IFERROR(VLOOKUP($V603,AI:AP,8,FALSE()),"")</f>
        <v/>
      </c>
      <c r="AD603" s="1" t="str">
        <f aca="false">IF(AK603&lt;&gt;"",MAX(AD$3:AD602)+1,"")</f>
        <v/>
      </c>
      <c r="AE603" s="1" t="str">
        <f aca="false">IF(AL603&lt;&gt;"",MAX(AE$3:AE602)+1,"")</f>
        <v/>
      </c>
      <c r="AF603" s="1" t="str">
        <f aca="false">IF(AM603&lt;&gt;"",MAX(AF$3:AF602)+1,"")</f>
        <v/>
      </c>
      <c r="AG603" s="1" t="str">
        <f aca="false">IF(AN603&lt;&gt;"",MAX(AG$3:AG602)+1,"")</f>
        <v/>
      </c>
      <c r="AH603" s="1" t="str">
        <f aca="false">IF(AO603&lt;&gt;"",MAX(AH$3:AH602)+1,"")</f>
        <v/>
      </c>
      <c r="AI603" s="1" t="str">
        <f aca="false">IF(AP603&lt;&gt;"",MAX(AI$3:AI602)+1,"")</f>
        <v/>
      </c>
      <c r="AK603" s="1" t="str">
        <f aca="false">IF(C603="","",IF(COUNTIF($AK$3:AL602,C603)=0,C603,""))</f>
        <v/>
      </c>
      <c r="AL603" s="1" t="str">
        <f aca="false">IF(D603="","",IF($C603='Oneri di Urbanizzazione'!$E$49,IF(COUNTIF($AL$3:AL602,$D603)=0,$D603,""),""))</f>
        <v/>
      </c>
      <c r="AM603" s="1" t="str">
        <f aca="false">IF(E603="","",IF(AND($C603='Oneri di Urbanizzazione'!$E$49,$D603='Oneri di Urbanizzazione'!$E$51),IF(COUNTIF(AM$3:AM602,$E603)=0,$E603,""),""))</f>
        <v/>
      </c>
      <c r="AN603" s="1" t="str">
        <f aca="false">IF(F603="","",IF(AND($C603='Oneri di Urbanizzazione'!$E$49,$D603='Oneri di Urbanizzazione'!$E$51,$E603='Oneri di Urbanizzazione'!$E$53),IF(COUNTIF(AN$3:AN602,$F603)=0,$F603,""),""))</f>
        <v/>
      </c>
    </row>
    <row r="604" customFormat="false" ht="12.75" hidden="false" customHeight="false" outlineLevel="0" collapsed="false">
      <c r="V604" s="1" t="n">
        <f aca="false">+V603+1</f>
        <v>582</v>
      </c>
      <c r="W604" s="978" t="str">
        <f aca="false">IFERROR(VLOOKUP($V603,AD:AK,8,FALSE()),"")</f>
        <v/>
      </c>
      <c r="X604" s="978" t="str">
        <f aca="false">IFERROR(VLOOKUP($V604,AE:AL,8,FALSE()),"")</f>
        <v/>
      </c>
      <c r="Y604" s="978" t="str">
        <f aca="false">IFERROR(VLOOKUP($V604,AF:AM,8,FALSE()),"")</f>
        <v/>
      </c>
      <c r="Z604" s="978" t="str">
        <f aca="false">IFERROR(VLOOKUP($V604,AG:AN,8,FALSE()),"")</f>
        <v/>
      </c>
      <c r="AA604" s="978" t="str">
        <f aca="false">IFERROR(VLOOKUP($V604,AH:AO,8,FALSE()),"")</f>
        <v/>
      </c>
      <c r="AB604" s="978" t="str">
        <f aca="false">IFERROR(VLOOKUP($V604,AI:AP,8,FALSE()),"")</f>
        <v/>
      </c>
      <c r="AD604" s="1" t="str">
        <f aca="false">IF(AK604&lt;&gt;"",MAX(AD$3:AD603)+1,"")</f>
        <v/>
      </c>
      <c r="AE604" s="1" t="str">
        <f aca="false">IF(AL604&lt;&gt;"",MAX(AE$3:AE603)+1,"")</f>
        <v/>
      </c>
      <c r="AF604" s="1" t="str">
        <f aca="false">IF(AM604&lt;&gt;"",MAX(AF$3:AF603)+1,"")</f>
        <v/>
      </c>
      <c r="AG604" s="1" t="str">
        <f aca="false">IF(AN604&lt;&gt;"",MAX(AG$3:AG603)+1,"")</f>
        <v/>
      </c>
      <c r="AH604" s="1" t="str">
        <f aca="false">IF(AO604&lt;&gt;"",MAX(AH$3:AH603)+1,"")</f>
        <v/>
      </c>
      <c r="AI604" s="1" t="str">
        <f aca="false">IF(AP604&lt;&gt;"",MAX(AI$3:AI603)+1,"")</f>
        <v/>
      </c>
      <c r="AK604" s="1" t="str">
        <f aca="false">IF(C604="","",IF(COUNTIF($AK$3:AL603,C604)=0,C604,""))</f>
        <v/>
      </c>
      <c r="AL604" s="1" t="str">
        <f aca="false">IF(D604="","",IF($C604='Oneri di Urbanizzazione'!$E$49,IF(COUNTIF($AL$3:AL603,$D604)=0,$D604,""),""))</f>
        <v/>
      </c>
      <c r="AM604" s="1" t="str">
        <f aca="false">IF(E604="","",IF(AND($C604='Oneri di Urbanizzazione'!$E$49,$D604='Oneri di Urbanizzazione'!$E$51),IF(COUNTIF(AM$3:AM603,$E604)=0,$E604,""),""))</f>
        <v/>
      </c>
      <c r="AN604" s="1" t="str">
        <f aca="false">IF(F604="","",IF(AND($C604='Oneri di Urbanizzazione'!$E$49,$D604='Oneri di Urbanizzazione'!$E$51,$E604='Oneri di Urbanizzazione'!$E$53),IF(COUNTIF(AN$3:AN603,$F604)=0,$F604,""),""))</f>
        <v/>
      </c>
    </row>
    <row r="605" customFormat="false" ht="12.75" hidden="false" customHeight="false" outlineLevel="0" collapsed="false">
      <c r="V605" s="1" t="n">
        <f aca="false">+V604+1</f>
        <v>583</v>
      </c>
      <c r="W605" s="978" t="str">
        <f aca="false">IFERROR(VLOOKUP($V604,AD:AK,8,FALSE()),"")</f>
        <v/>
      </c>
      <c r="X605" s="978" t="str">
        <f aca="false">IFERROR(VLOOKUP($V605,AE:AL,8,FALSE()),"")</f>
        <v/>
      </c>
      <c r="Y605" s="978" t="str">
        <f aca="false">IFERROR(VLOOKUP($V605,AF:AM,8,FALSE()),"")</f>
        <v/>
      </c>
      <c r="Z605" s="978" t="str">
        <f aca="false">IFERROR(VLOOKUP($V605,AG:AN,8,FALSE()),"")</f>
        <v/>
      </c>
      <c r="AA605" s="978" t="str">
        <f aca="false">IFERROR(VLOOKUP($V605,AH:AO,8,FALSE()),"")</f>
        <v/>
      </c>
      <c r="AB605" s="978" t="str">
        <f aca="false">IFERROR(VLOOKUP($V605,AI:AP,8,FALSE()),"")</f>
        <v/>
      </c>
      <c r="AD605" s="1" t="str">
        <f aca="false">IF(AK605&lt;&gt;"",MAX(AD$3:AD604)+1,"")</f>
        <v/>
      </c>
      <c r="AE605" s="1" t="str">
        <f aca="false">IF(AL605&lt;&gt;"",MAX(AE$3:AE604)+1,"")</f>
        <v/>
      </c>
      <c r="AF605" s="1" t="str">
        <f aca="false">IF(AM605&lt;&gt;"",MAX(AF$3:AF604)+1,"")</f>
        <v/>
      </c>
      <c r="AG605" s="1" t="str">
        <f aca="false">IF(AN605&lt;&gt;"",MAX(AG$3:AG604)+1,"")</f>
        <v/>
      </c>
      <c r="AH605" s="1" t="str">
        <f aca="false">IF(AO605&lt;&gt;"",MAX(AH$3:AH604)+1,"")</f>
        <v/>
      </c>
      <c r="AI605" s="1" t="str">
        <f aca="false">IF(AP605&lt;&gt;"",MAX(AI$3:AI604)+1,"")</f>
        <v/>
      </c>
      <c r="AK605" s="1" t="str">
        <f aca="false">IF(C605="","",IF(COUNTIF($AK$3:AL604,C605)=0,C605,""))</f>
        <v/>
      </c>
      <c r="AL605" s="1" t="str">
        <f aca="false">IF(D605="","",IF($C605='Oneri di Urbanizzazione'!$E$49,IF(COUNTIF($AL$3:AL604,$D605)=0,$D605,""),""))</f>
        <v/>
      </c>
      <c r="AM605" s="1" t="str">
        <f aca="false">IF(E605="","",IF(AND($C605='Oneri di Urbanizzazione'!$E$49,$D605='Oneri di Urbanizzazione'!$E$51),IF(COUNTIF(AM$3:AM604,$E605)=0,$E605,""),""))</f>
        <v/>
      </c>
      <c r="AN605" s="1" t="str">
        <f aca="false">IF(F605="","",IF(AND($C605='Oneri di Urbanizzazione'!$E$49,$D605='Oneri di Urbanizzazione'!$E$51,$E605='Oneri di Urbanizzazione'!$E$53),IF(COUNTIF(AN$3:AN604,$F605)=0,$F605,""),""))</f>
        <v/>
      </c>
    </row>
    <row r="606" customFormat="false" ht="12.75" hidden="false" customHeight="false" outlineLevel="0" collapsed="false">
      <c r="V606" s="1" t="n">
        <f aca="false">+V605+1</f>
        <v>584</v>
      </c>
      <c r="W606" s="978" t="str">
        <f aca="false">IFERROR(VLOOKUP($V605,AD:AK,8,FALSE()),"")</f>
        <v/>
      </c>
      <c r="X606" s="978" t="str">
        <f aca="false">IFERROR(VLOOKUP($V606,AE:AL,8,FALSE()),"")</f>
        <v/>
      </c>
      <c r="Y606" s="978" t="str">
        <f aca="false">IFERROR(VLOOKUP($V606,AF:AM,8,FALSE()),"")</f>
        <v/>
      </c>
      <c r="Z606" s="978" t="str">
        <f aca="false">IFERROR(VLOOKUP($V606,AG:AN,8,FALSE()),"")</f>
        <v/>
      </c>
      <c r="AA606" s="978" t="str">
        <f aca="false">IFERROR(VLOOKUP($V606,AH:AO,8,FALSE()),"")</f>
        <v/>
      </c>
      <c r="AB606" s="978" t="str">
        <f aca="false">IFERROR(VLOOKUP($V606,AI:AP,8,FALSE()),"")</f>
        <v/>
      </c>
      <c r="AD606" s="1" t="str">
        <f aca="false">IF(AK606&lt;&gt;"",MAX(AD$3:AD605)+1,"")</f>
        <v/>
      </c>
      <c r="AE606" s="1" t="str">
        <f aca="false">IF(AL606&lt;&gt;"",MAX(AE$3:AE605)+1,"")</f>
        <v/>
      </c>
      <c r="AF606" s="1" t="str">
        <f aca="false">IF(AM606&lt;&gt;"",MAX(AF$3:AF605)+1,"")</f>
        <v/>
      </c>
      <c r="AG606" s="1" t="str">
        <f aca="false">IF(AN606&lt;&gt;"",MAX(AG$3:AG605)+1,"")</f>
        <v/>
      </c>
      <c r="AH606" s="1" t="str">
        <f aca="false">IF(AO606&lt;&gt;"",MAX(AH$3:AH605)+1,"")</f>
        <v/>
      </c>
      <c r="AI606" s="1" t="str">
        <f aca="false">IF(AP606&lt;&gt;"",MAX(AI$3:AI605)+1,"")</f>
        <v/>
      </c>
      <c r="AK606" s="1" t="str">
        <f aca="false">IF(C606="","",IF(COUNTIF($AK$3:AL605,C606)=0,C606,""))</f>
        <v/>
      </c>
      <c r="AL606" s="1" t="str">
        <f aca="false">IF(D606="","",IF($C606='Oneri di Urbanizzazione'!$E$49,IF(COUNTIF($AL$3:AL605,$D606)=0,$D606,""),""))</f>
        <v/>
      </c>
      <c r="AM606" s="1" t="str">
        <f aca="false">IF(E606="","",IF(AND($C606='Oneri di Urbanizzazione'!$E$49,$D606='Oneri di Urbanizzazione'!$E$51),IF(COUNTIF(AM$3:AM605,$E606)=0,$E606,""),""))</f>
        <v/>
      </c>
      <c r="AN606" s="1" t="str">
        <f aca="false">IF(F606="","",IF(AND($C606='Oneri di Urbanizzazione'!$E$49,$D606='Oneri di Urbanizzazione'!$E$51,$E606='Oneri di Urbanizzazione'!$E$53),IF(COUNTIF(AN$3:AN605,$F606)=0,$F606,""),""))</f>
        <v/>
      </c>
    </row>
    <row r="607" customFormat="false" ht="12.75" hidden="false" customHeight="false" outlineLevel="0" collapsed="false">
      <c r="V607" s="1" t="n">
        <f aca="false">+V606+1</f>
        <v>585</v>
      </c>
      <c r="W607" s="978" t="str">
        <f aca="false">IFERROR(VLOOKUP($V606,AD:AK,8,FALSE()),"")</f>
        <v/>
      </c>
      <c r="X607" s="978" t="str">
        <f aca="false">IFERROR(VLOOKUP($V607,AE:AL,8,FALSE()),"")</f>
        <v/>
      </c>
      <c r="Y607" s="978" t="str">
        <f aca="false">IFERROR(VLOOKUP($V607,AF:AM,8,FALSE()),"")</f>
        <v/>
      </c>
      <c r="Z607" s="978" t="str">
        <f aca="false">IFERROR(VLOOKUP($V607,AG:AN,8,FALSE()),"")</f>
        <v/>
      </c>
      <c r="AA607" s="978" t="str">
        <f aca="false">IFERROR(VLOOKUP($V607,AH:AO,8,FALSE()),"")</f>
        <v/>
      </c>
      <c r="AB607" s="978" t="str">
        <f aca="false">IFERROR(VLOOKUP($V607,AI:AP,8,FALSE()),"")</f>
        <v/>
      </c>
      <c r="AD607" s="1" t="str">
        <f aca="false">IF(AK607&lt;&gt;"",MAX(AD$3:AD606)+1,"")</f>
        <v/>
      </c>
      <c r="AE607" s="1" t="str">
        <f aca="false">IF(AL607&lt;&gt;"",MAX(AE$3:AE606)+1,"")</f>
        <v/>
      </c>
      <c r="AF607" s="1" t="str">
        <f aca="false">IF(AM607&lt;&gt;"",MAX(AF$3:AF606)+1,"")</f>
        <v/>
      </c>
      <c r="AG607" s="1" t="str">
        <f aca="false">IF(AN607&lt;&gt;"",MAX(AG$3:AG606)+1,"")</f>
        <v/>
      </c>
      <c r="AH607" s="1" t="str">
        <f aca="false">IF(AO607&lt;&gt;"",MAX(AH$3:AH606)+1,"")</f>
        <v/>
      </c>
      <c r="AI607" s="1" t="str">
        <f aca="false">IF(AP607&lt;&gt;"",MAX(AI$3:AI606)+1,"")</f>
        <v/>
      </c>
      <c r="AK607" s="1" t="str">
        <f aca="false">IF(C607="","",IF(COUNTIF($AK$3:AL606,C607)=0,C607,""))</f>
        <v/>
      </c>
      <c r="AL607" s="1" t="str">
        <f aca="false">IF(D607="","",IF($C607='Oneri di Urbanizzazione'!$E$49,IF(COUNTIF($AL$3:AL606,$D607)=0,$D607,""),""))</f>
        <v/>
      </c>
      <c r="AM607" s="1" t="str">
        <f aca="false">IF(E607="","",IF(AND($C607='Oneri di Urbanizzazione'!$E$49,$D607='Oneri di Urbanizzazione'!$E$51),IF(COUNTIF(AM$3:AM606,$E607)=0,$E607,""),""))</f>
        <v/>
      </c>
      <c r="AN607" s="1" t="str">
        <f aca="false">IF(F607="","",IF(AND($C607='Oneri di Urbanizzazione'!$E$49,$D607='Oneri di Urbanizzazione'!$E$51,$E607='Oneri di Urbanizzazione'!$E$53),IF(COUNTIF(AN$3:AN606,$F607)=0,$F607,""),""))</f>
        <v/>
      </c>
    </row>
    <row r="608" customFormat="false" ht="12.75" hidden="false" customHeight="false" outlineLevel="0" collapsed="false">
      <c r="V608" s="1" t="n">
        <f aca="false">+V607+1</f>
        <v>586</v>
      </c>
      <c r="W608" s="978" t="str">
        <f aca="false">IFERROR(VLOOKUP($V607,AD:AK,8,FALSE()),"")</f>
        <v/>
      </c>
      <c r="X608" s="978" t="str">
        <f aca="false">IFERROR(VLOOKUP($V608,AE:AL,8,FALSE()),"")</f>
        <v/>
      </c>
      <c r="Y608" s="978" t="str">
        <f aca="false">IFERROR(VLOOKUP($V608,AF:AM,8,FALSE()),"")</f>
        <v/>
      </c>
      <c r="Z608" s="978" t="str">
        <f aca="false">IFERROR(VLOOKUP($V608,AG:AN,8,FALSE()),"")</f>
        <v/>
      </c>
      <c r="AA608" s="978" t="str">
        <f aca="false">IFERROR(VLOOKUP($V608,AH:AO,8,FALSE()),"")</f>
        <v/>
      </c>
      <c r="AB608" s="978" t="str">
        <f aca="false">IFERROR(VLOOKUP($V608,AI:AP,8,FALSE()),"")</f>
        <v/>
      </c>
      <c r="AD608" s="1" t="str">
        <f aca="false">IF(AK608&lt;&gt;"",MAX(AD$3:AD607)+1,"")</f>
        <v/>
      </c>
      <c r="AE608" s="1" t="str">
        <f aca="false">IF(AL608&lt;&gt;"",MAX(AE$3:AE607)+1,"")</f>
        <v/>
      </c>
      <c r="AF608" s="1" t="str">
        <f aca="false">IF(AM608&lt;&gt;"",MAX(AF$3:AF607)+1,"")</f>
        <v/>
      </c>
      <c r="AG608" s="1" t="str">
        <f aca="false">IF(AN608&lt;&gt;"",MAX(AG$3:AG607)+1,"")</f>
        <v/>
      </c>
      <c r="AH608" s="1" t="str">
        <f aca="false">IF(AO608&lt;&gt;"",MAX(AH$3:AH607)+1,"")</f>
        <v/>
      </c>
      <c r="AI608" s="1" t="str">
        <f aca="false">IF(AP608&lt;&gt;"",MAX(AI$3:AI607)+1,"")</f>
        <v/>
      </c>
      <c r="AK608" s="1" t="str">
        <f aca="false">IF(C608="","",IF(COUNTIF($AK$3:AL607,C608)=0,C608,""))</f>
        <v/>
      </c>
      <c r="AL608" s="1" t="str">
        <f aca="false">IF(D608="","",IF($C608='Oneri di Urbanizzazione'!$E$49,IF(COUNTIF($AL$3:AL607,$D608)=0,$D608,""),""))</f>
        <v/>
      </c>
      <c r="AM608" s="1" t="str">
        <f aca="false">IF(E608="","",IF(AND($C608='Oneri di Urbanizzazione'!$E$49,$D608='Oneri di Urbanizzazione'!$E$51),IF(COUNTIF(AM$3:AM607,$E608)=0,$E608,""),""))</f>
        <v/>
      </c>
      <c r="AN608" s="1" t="str">
        <f aca="false">IF(F608="","",IF(AND($C608='Oneri di Urbanizzazione'!$E$49,$D608='Oneri di Urbanizzazione'!$E$51,$E608='Oneri di Urbanizzazione'!$E$53),IF(COUNTIF(AN$3:AN607,$F608)=0,$F608,""),""))</f>
        <v/>
      </c>
    </row>
    <row r="609" customFormat="false" ht="12.75" hidden="false" customHeight="false" outlineLevel="0" collapsed="false">
      <c r="V609" s="1" t="n">
        <f aca="false">+V608+1</f>
        <v>587</v>
      </c>
      <c r="W609" s="978" t="str">
        <f aca="false">IFERROR(VLOOKUP($V608,AD:AK,8,FALSE()),"")</f>
        <v/>
      </c>
      <c r="X609" s="978" t="str">
        <f aca="false">IFERROR(VLOOKUP($V609,AE:AL,8,FALSE()),"")</f>
        <v/>
      </c>
      <c r="Y609" s="978" t="str">
        <f aca="false">IFERROR(VLOOKUP($V609,AF:AM,8,FALSE()),"")</f>
        <v/>
      </c>
      <c r="Z609" s="978" t="str">
        <f aca="false">IFERROR(VLOOKUP($V609,AG:AN,8,FALSE()),"")</f>
        <v/>
      </c>
      <c r="AA609" s="978" t="str">
        <f aca="false">IFERROR(VLOOKUP($V609,AH:AO,8,FALSE()),"")</f>
        <v/>
      </c>
      <c r="AB609" s="978" t="str">
        <f aca="false">IFERROR(VLOOKUP($V609,AI:AP,8,FALSE()),"")</f>
        <v/>
      </c>
      <c r="AD609" s="1" t="str">
        <f aca="false">IF(AK609&lt;&gt;"",MAX(AD$3:AD608)+1,"")</f>
        <v/>
      </c>
      <c r="AE609" s="1" t="str">
        <f aca="false">IF(AL609&lt;&gt;"",MAX(AE$3:AE608)+1,"")</f>
        <v/>
      </c>
      <c r="AF609" s="1" t="str">
        <f aca="false">IF(AM609&lt;&gt;"",MAX(AF$3:AF608)+1,"")</f>
        <v/>
      </c>
      <c r="AG609" s="1" t="str">
        <f aca="false">IF(AN609&lt;&gt;"",MAX(AG$3:AG608)+1,"")</f>
        <v/>
      </c>
      <c r="AH609" s="1" t="str">
        <f aca="false">IF(AO609&lt;&gt;"",MAX(AH$3:AH608)+1,"")</f>
        <v/>
      </c>
      <c r="AI609" s="1" t="str">
        <f aca="false">IF(AP609&lt;&gt;"",MAX(AI$3:AI608)+1,"")</f>
        <v/>
      </c>
      <c r="AK609" s="1" t="str">
        <f aca="false">IF(C609="","",IF(COUNTIF($AK$3:AL608,C609)=0,C609,""))</f>
        <v/>
      </c>
      <c r="AL609" s="1" t="str">
        <f aca="false">IF(D609="","",IF($C609='Oneri di Urbanizzazione'!$E$49,IF(COUNTIF($AL$3:AL608,$D609)=0,$D609,""),""))</f>
        <v/>
      </c>
      <c r="AM609" s="1" t="str">
        <f aca="false">IF(E609="","",IF(AND($C609='Oneri di Urbanizzazione'!$E$49,$D609='Oneri di Urbanizzazione'!$E$51),IF(COUNTIF(AM$3:AM608,$E609)=0,$E609,""),""))</f>
        <v/>
      </c>
      <c r="AN609" s="1" t="str">
        <f aca="false">IF(F609="","",IF(AND($C609='Oneri di Urbanizzazione'!$E$49,$D609='Oneri di Urbanizzazione'!$E$51,$E609='Oneri di Urbanizzazione'!$E$53),IF(COUNTIF(AN$3:AN608,$F609)=0,$F609,""),""))</f>
        <v/>
      </c>
    </row>
    <row r="610" customFormat="false" ht="12.75" hidden="false" customHeight="false" outlineLevel="0" collapsed="false">
      <c r="V610" s="1" t="n">
        <f aca="false">+V609+1</f>
        <v>588</v>
      </c>
      <c r="W610" s="978" t="str">
        <f aca="false">IFERROR(VLOOKUP($V609,AD:AK,8,FALSE()),"")</f>
        <v/>
      </c>
      <c r="X610" s="978" t="str">
        <f aca="false">IFERROR(VLOOKUP($V610,AE:AL,8,FALSE()),"")</f>
        <v/>
      </c>
      <c r="Y610" s="978" t="str">
        <f aca="false">IFERROR(VLOOKUP($V610,AF:AM,8,FALSE()),"")</f>
        <v/>
      </c>
      <c r="Z610" s="978" t="str">
        <f aca="false">IFERROR(VLOOKUP($V610,AG:AN,8,FALSE()),"")</f>
        <v/>
      </c>
      <c r="AA610" s="978" t="str">
        <f aca="false">IFERROR(VLOOKUP($V610,AH:AO,8,FALSE()),"")</f>
        <v/>
      </c>
      <c r="AB610" s="978" t="str">
        <f aca="false">IFERROR(VLOOKUP($V610,AI:AP,8,FALSE()),"")</f>
        <v/>
      </c>
      <c r="AD610" s="1" t="str">
        <f aca="false">IF(AK610&lt;&gt;"",MAX(AD$3:AD609)+1,"")</f>
        <v/>
      </c>
      <c r="AE610" s="1" t="str">
        <f aca="false">IF(AL610&lt;&gt;"",MAX(AE$3:AE609)+1,"")</f>
        <v/>
      </c>
      <c r="AF610" s="1" t="str">
        <f aca="false">IF(AM610&lt;&gt;"",MAX(AF$3:AF609)+1,"")</f>
        <v/>
      </c>
      <c r="AG610" s="1" t="str">
        <f aca="false">IF(AN610&lt;&gt;"",MAX(AG$3:AG609)+1,"")</f>
        <v/>
      </c>
      <c r="AH610" s="1" t="str">
        <f aca="false">IF(AO610&lt;&gt;"",MAX(AH$3:AH609)+1,"")</f>
        <v/>
      </c>
      <c r="AI610" s="1" t="str">
        <f aca="false">IF(AP610&lt;&gt;"",MAX(AI$3:AI609)+1,"")</f>
        <v/>
      </c>
      <c r="AK610" s="1" t="str">
        <f aca="false">IF(C610="","",IF(COUNTIF($AK$3:AL609,C610)=0,C610,""))</f>
        <v/>
      </c>
      <c r="AL610" s="1" t="str">
        <f aca="false">IF(D610="","",IF($C610='Oneri di Urbanizzazione'!$E$49,IF(COUNTIF($AL$3:AL609,$D610)=0,$D610,""),""))</f>
        <v/>
      </c>
      <c r="AM610" s="1" t="str">
        <f aca="false">IF(E610="","",IF(AND($C610='Oneri di Urbanizzazione'!$E$49,$D610='Oneri di Urbanizzazione'!$E$51),IF(COUNTIF(AM$3:AM609,$E610)=0,$E610,""),""))</f>
        <v/>
      </c>
      <c r="AN610" s="1" t="str">
        <f aca="false">IF(F610="","",IF(AND($C610='Oneri di Urbanizzazione'!$E$49,$D610='Oneri di Urbanizzazione'!$E$51,$E610='Oneri di Urbanizzazione'!$E$53),IF(COUNTIF(AN$3:AN609,$F610)=0,$F610,""),""))</f>
        <v/>
      </c>
    </row>
    <row r="611" customFormat="false" ht="12.75" hidden="false" customHeight="false" outlineLevel="0" collapsed="false">
      <c r="V611" s="1" t="n">
        <f aca="false">+V610+1</f>
        <v>589</v>
      </c>
      <c r="W611" s="978" t="str">
        <f aca="false">IFERROR(VLOOKUP($V610,AD:AK,8,FALSE()),"")</f>
        <v/>
      </c>
      <c r="X611" s="978" t="str">
        <f aca="false">IFERROR(VLOOKUP($V611,AE:AL,8,FALSE()),"")</f>
        <v/>
      </c>
      <c r="Y611" s="978" t="str">
        <f aca="false">IFERROR(VLOOKUP($V611,AF:AM,8,FALSE()),"")</f>
        <v/>
      </c>
      <c r="Z611" s="978" t="str">
        <f aca="false">IFERROR(VLOOKUP($V611,AG:AN,8,FALSE()),"")</f>
        <v/>
      </c>
      <c r="AA611" s="978" t="str">
        <f aca="false">IFERROR(VLOOKUP($V611,AH:AO,8,FALSE()),"")</f>
        <v/>
      </c>
      <c r="AB611" s="978" t="str">
        <f aca="false">IFERROR(VLOOKUP($V611,AI:AP,8,FALSE()),"")</f>
        <v/>
      </c>
      <c r="AD611" s="1" t="str">
        <f aca="false">IF(AK611&lt;&gt;"",MAX(AD$3:AD610)+1,"")</f>
        <v/>
      </c>
      <c r="AE611" s="1" t="str">
        <f aca="false">IF(AL611&lt;&gt;"",MAX(AE$3:AE610)+1,"")</f>
        <v/>
      </c>
      <c r="AF611" s="1" t="str">
        <f aca="false">IF(AM611&lt;&gt;"",MAX(AF$3:AF610)+1,"")</f>
        <v/>
      </c>
      <c r="AG611" s="1" t="str">
        <f aca="false">IF(AN611&lt;&gt;"",MAX(AG$3:AG610)+1,"")</f>
        <v/>
      </c>
      <c r="AH611" s="1" t="str">
        <f aca="false">IF(AO611&lt;&gt;"",MAX(AH$3:AH610)+1,"")</f>
        <v/>
      </c>
      <c r="AI611" s="1" t="str">
        <f aca="false">IF(AP611&lt;&gt;"",MAX(AI$3:AI610)+1,"")</f>
        <v/>
      </c>
      <c r="AK611" s="1" t="str">
        <f aca="false">IF(C611="","",IF(COUNTIF($AK$3:AL610,C611)=0,C611,""))</f>
        <v/>
      </c>
      <c r="AL611" s="1" t="str">
        <f aca="false">IF(D611="","",IF($C611='Oneri di Urbanizzazione'!$E$49,IF(COUNTIF($AL$3:AL610,$D611)=0,$D611,""),""))</f>
        <v/>
      </c>
      <c r="AM611" s="1" t="str">
        <f aca="false">IF(E611="","",IF(AND($C611='Oneri di Urbanizzazione'!$E$49,$D611='Oneri di Urbanizzazione'!$E$51),IF(COUNTIF(AM$3:AM610,$E611)=0,$E611,""),""))</f>
        <v/>
      </c>
      <c r="AN611" s="1" t="str">
        <f aca="false">IF(F611="","",IF(AND($C611='Oneri di Urbanizzazione'!$E$49,$D611='Oneri di Urbanizzazione'!$E$51,$E611='Oneri di Urbanizzazione'!$E$53),IF(COUNTIF(AN$3:AN610,$F611)=0,$F611,""),""))</f>
        <v/>
      </c>
    </row>
    <row r="612" customFormat="false" ht="12.75" hidden="false" customHeight="false" outlineLevel="0" collapsed="false">
      <c r="V612" s="1" t="n">
        <f aca="false">+V611+1</f>
        <v>590</v>
      </c>
      <c r="W612" s="978" t="str">
        <f aca="false">IFERROR(VLOOKUP($V611,AD:AK,8,FALSE()),"")</f>
        <v/>
      </c>
      <c r="X612" s="978" t="str">
        <f aca="false">IFERROR(VLOOKUP($V612,AE:AL,8,FALSE()),"")</f>
        <v/>
      </c>
      <c r="Y612" s="978" t="str">
        <f aca="false">IFERROR(VLOOKUP($V612,AF:AM,8,FALSE()),"")</f>
        <v/>
      </c>
      <c r="Z612" s="978" t="str">
        <f aca="false">IFERROR(VLOOKUP($V612,AG:AN,8,FALSE()),"")</f>
        <v/>
      </c>
      <c r="AA612" s="978" t="str">
        <f aca="false">IFERROR(VLOOKUP($V612,AH:AO,8,FALSE()),"")</f>
        <v/>
      </c>
      <c r="AB612" s="978" t="str">
        <f aca="false">IFERROR(VLOOKUP($V612,AI:AP,8,FALSE()),"")</f>
        <v/>
      </c>
      <c r="AD612" s="1" t="str">
        <f aca="false">IF(AK612&lt;&gt;"",MAX(AD$3:AD611)+1,"")</f>
        <v/>
      </c>
      <c r="AE612" s="1" t="str">
        <f aca="false">IF(AL612&lt;&gt;"",MAX(AE$3:AE611)+1,"")</f>
        <v/>
      </c>
      <c r="AF612" s="1" t="str">
        <f aca="false">IF(AM612&lt;&gt;"",MAX(AF$3:AF611)+1,"")</f>
        <v/>
      </c>
      <c r="AG612" s="1" t="str">
        <f aca="false">IF(AN612&lt;&gt;"",MAX(AG$3:AG611)+1,"")</f>
        <v/>
      </c>
      <c r="AH612" s="1" t="str">
        <f aca="false">IF(AO612&lt;&gt;"",MAX(AH$3:AH611)+1,"")</f>
        <v/>
      </c>
      <c r="AI612" s="1" t="str">
        <f aca="false">IF(AP612&lt;&gt;"",MAX(AI$3:AI611)+1,"")</f>
        <v/>
      </c>
      <c r="AK612" s="1" t="str">
        <f aca="false">IF(C612="","",IF(COUNTIF($AK$3:AL611,C612)=0,C612,""))</f>
        <v/>
      </c>
      <c r="AL612" s="1" t="str">
        <f aca="false">IF(D612="","",IF($C612='Oneri di Urbanizzazione'!$E$49,IF(COUNTIF($AL$3:AL611,$D612)=0,$D612,""),""))</f>
        <v/>
      </c>
      <c r="AM612" s="1" t="str">
        <f aca="false">IF(E612="","",IF(AND($C612='Oneri di Urbanizzazione'!$E$49,$D612='Oneri di Urbanizzazione'!$E$51),IF(COUNTIF(AM$3:AM611,$E612)=0,$E612,""),""))</f>
        <v/>
      </c>
      <c r="AN612" s="1" t="str">
        <f aca="false">IF(F612="","",IF(AND($C612='Oneri di Urbanizzazione'!$E$49,$D612='Oneri di Urbanizzazione'!$E$51,$E612='Oneri di Urbanizzazione'!$E$53),IF(COUNTIF(AN$3:AN611,$F612)=0,$F612,""),""))</f>
        <v/>
      </c>
    </row>
    <row r="613" customFormat="false" ht="12.75" hidden="false" customHeight="false" outlineLevel="0" collapsed="false">
      <c r="V613" s="1" t="n">
        <f aca="false">+V612+1</f>
        <v>591</v>
      </c>
      <c r="W613" s="978" t="str">
        <f aca="false">IFERROR(VLOOKUP($V612,AD:AK,8,FALSE()),"")</f>
        <v/>
      </c>
      <c r="X613" s="978" t="str">
        <f aca="false">IFERROR(VLOOKUP($V613,AE:AL,8,FALSE()),"")</f>
        <v/>
      </c>
      <c r="Y613" s="978" t="str">
        <f aca="false">IFERROR(VLOOKUP($V613,AF:AM,8,FALSE()),"")</f>
        <v/>
      </c>
      <c r="Z613" s="978" t="str">
        <f aca="false">IFERROR(VLOOKUP($V613,AG:AN,8,FALSE()),"")</f>
        <v/>
      </c>
      <c r="AA613" s="978" t="str">
        <f aca="false">IFERROR(VLOOKUP($V613,AH:AO,8,FALSE()),"")</f>
        <v/>
      </c>
      <c r="AB613" s="978" t="str">
        <f aca="false">IFERROR(VLOOKUP($V613,AI:AP,8,FALSE()),"")</f>
        <v/>
      </c>
      <c r="AD613" s="1" t="str">
        <f aca="false">IF(AK613&lt;&gt;"",MAX(AD$3:AD612)+1,"")</f>
        <v/>
      </c>
      <c r="AE613" s="1" t="str">
        <f aca="false">IF(AL613&lt;&gt;"",MAX(AE$3:AE612)+1,"")</f>
        <v/>
      </c>
      <c r="AF613" s="1" t="str">
        <f aca="false">IF(AM613&lt;&gt;"",MAX(AF$3:AF612)+1,"")</f>
        <v/>
      </c>
      <c r="AG613" s="1" t="str">
        <f aca="false">IF(AN613&lt;&gt;"",MAX(AG$3:AG612)+1,"")</f>
        <v/>
      </c>
      <c r="AH613" s="1" t="str">
        <f aca="false">IF(AO613&lt;&gt;"",MAX(AH$3:AH612)+1,"")</f>
        <v/>
      </c>
      <c r="AI613" s="1" t="str">
        <f aca="false">IF(AP613&lt;&gt;"",MAX(AI$3:AI612)+1,"")</f>
        <v/>
      </c>
      <c r="AK613" s="1" t="str">
        <f aca="false">IF(C613="","",IF(COUNTIF($AK$3:AL612,C613)=0,C613,""))</f>
        <v/>
      </c>
      <c r="AL613" s="1" t="str">
        <f aca="false">IF(D613="","",IF($C613='Oneri di Urbanizzazione'!$E$49,IF(COUNTIF($AL$3:AL612,$D613)=0,$D613,""),""))</f>
        <v/>
      </c>
      <c r="AM613" s="1" t="str">
        <f aca="false">IF(E613="","",IF(AND($C613='Oneri di Urbanizzazione'!$E$49,$D613='Oneri di Urbanizzazione'!$E$51),IF(COUNTIF(AM$3:AM612,$E613)=0,$E613,""),""))</f>
        <v/>
      </c>
      <c r="AN613" s="1" t="str">
        <f aca="false">IF(F613="","",IF(AND($C613='Oneri di Urbanizzazione'!$E$49,$D613='Oneri di Urbanizzazione'!$E$51,$E613='Oneri di Urbanizzazione'!$E$53),IF(COUNTIF(AN$3:AN612,$F613)=0,$F613,""),""))</f>
        <v/>
      </c>
    </row>
    <row r="614" customFormat="false" ht="12.75" hidden="false" customHeight="false" outlineLevel="0" collapsed="false">
      <c r="V614" s="1" t="n">
        <f aca="false">+V613+1</f>
        <v>592</v>
      </c>
      <c r="W614" s="978" t="str">
        <f aca="false">IFERROR(VLOOKUP($V613,AD:AK,8,FALSE()),"")</f>
        <v/>
      </c>
      <c r="X614" s="978" t="str">
        <f aca="false">IFERROR(VLOOKUP($V614,AE:AL,8,FALSE()),"")</f>
        <v/>
      </c>
      <c r="Y614" s="978" t="str">
        <f aca="false">IFERROR(VLOOKUP($V614,AF:AM,8,FALSE()),"")</f>
        <v/>
      </c>
      <c r="Z614" s="978" t="str">
        <f aca="false">IFERROR(VLOOKUP($V614,AG:AN,8,FALSE()),"")</f>
        <v/>
      </c>
      <c r="AA614" s="978" t="str">
        <f aca="false">IFERROR(VLOOKUP($V614,AH:AO,8,FALSE()),"")</f>
        <v/>
      </c>
      <c r="AB614" s="978" t="str">
        <f aca="false">IFERROR(VLOOKUP($V614,AI:AP,8,FALSE()),"")</f>
        <v/>
      </c>
      <c r="AD614" s="1" t="str">
        <f aca="false">IF(AK614&lt;&gt;"",MAX(AD$3:AD613)+1,"")</f>
        <v/>
      </c>
      <c r="AE614" s="1" t="str">
        <f aca="false">IF(AL614&lt;&gt;"",MAX(AE$3:AE613)+1,"")</f>
        <v/>
      </c>
      <c r="AF614" s="1" t="str">
        <f aca="false">IF(AM614&lt;&gt;"",MAX(AF$3:AF613)+1,"")</f>
        <v/>
      </c>
      <c r="AG614" s="1" t="str">
        <f aca="false">IF(AN614&lt;&gt;"",MAX(AG$3:AG613)+1,"")</f>
        <v/>
      </c>
      <c r="AH614" s="1" t="str">
        <f aca="false">IF(AO614&lt;&gt;"",MAX(AH$3:AH613)+1,"")</f>
        <v/>
      </c>
      <c r="AI614" s="1" t="str">
        <f aca="false">IF(AP614&lt;&gt;"",MAX(AI$3:AI613)+1,"")</f>
        <v/>
      </c>
      <c r="AK614" s="1" t="str">
        <f aca="false">IF(C614="","",IF(COUNTIF($AK$3:AL613,C614)=0,C614,""))</f>
        <v/>
      </c>
      <c r="AL614" s="1" t="str">
        <f aca="false">IF(D614="","",IF($C614='Oneri di Urbanizzazione'!$E$49,IF(COUNTIF($AL$3:AL613,$D614)=0,$D614,""),""))</f>
        <v/>
      </c>
      <c r="AM614" s="1" t="str">
        <f aca="false">IF(E614="","",IF(AND($C614='Oneri di Urbanizzazione'!$E$49,$D614='Oneri di Urbanizzazione'!$E$51),IF(COUNTIF(AM$3:AM613,$E614)=0,$E614,""),""))</f>
        <v/>
      </c>
      <c r="AN614" s="1" t="str">
        <f aca="false">IF(F614="","",IF(AND($C614='Oneri di Urbanizzazione'!$E$49,$D614='Oneri di Urbanizzazione'!$E$51,$E614='Oneri di Urbanizzazione'!$E$53),IF(COUNTIF(AN$3:AN613,$F614)=0,$F614,""),""))</f>
        <v/>
      </c>
    </row>
    <row r="615" customFormat="false" ht="12.75" hidden="false" customHeight="false" outlineLevel="0" collapsed="false">
      <c r="V615" s="1" t="n">
        <f aca="false">+V614+1</f>
        <v>593</v>
      </c>
      <c r="W615" s="978" t="str">
        <f aca="false">IFERROR(VLOOKUP($V614,AD:AK,8,FALSE()),"")</f>
        <v/>
      </c>
      <c r="X615" s="978" t="str">
        <f aca="false">IFERROR(VLOOKUP($V615,AE:AL,8,FALSE()),"")</f>
        <v/>
      </c>
      <c r="Y615" s="978" t="str">
        <f aca="false">IFERROR(VLOOKUP($V615,AF:AM,8,FALSE()),"")</f>
        <v/>
      </c>
      <c r="Z615" s="978" t="str">
        <f aca="false">IFERROR(VLOOKUP($V615,AG:AN,8,FALSE()),"")</f>
        <v/>
      </c>
      <c r="AA615" s="978" t="str">
        <f aca="false">IFERROR(VLOOKUP($V615,AH:AO,8,FALSE()),"")</f>
        <v/>
      </c>
      <c r="AB615" s="978" t="str">
        <f aca="false">IFERROR(VLOOKUP($V615,AI:AP,8,FALSE()),"")</f>
        <v/>
      </c>
      <c r="AD615" s="1" t="str">
        <f aca="false">IF(AK615&lt;&gt;"",MAX(AD$3:AD614)+1,"")</f>
        <v/>
      </c>
      <c r="AE615" s="1" t="str">
        <f aca="false">IF(AL615&lt;&gt;"",MAX(AE$3:AE614)+1,"")</f>
        <v/>
      </c>
      <c r="AF615" s="1" t="str">
        <f aca="false">IF(AM615&lt;&gt;"",MAX(AF$3:AF614)+1,"")</f>
        <v/>
      </c>
      <c r="AG615" s="1" t="str">
        <f aca="false">IF(AN615&lt;&gt;"",MAX(AG$3:AG614)+1,"")</f>
        <v/>
      </c>
      <c r="AH615" s="1" t="str">
        <f aca="false">IF(AO615&lt;&gt;"",MAX(AH$3:AH614)+1,"")</f>
        <v/>
      </c>
      <c r="AI615" s="1" t="str">
        <f aca="false">IF(AP615&lt;&gt;"",MAX(AI$3:AI614)+1,"")</f>
        <v/>
      </c>
      <c r="AK615" s="1" t="str">
        <f aca="false">IF(C615="","",IF(COUNTIF($AK$3:AL614,C615)=0,C615,""))</f>
        <v/>
      </c>
      <c r="AL615" s="1" t="str">
        <f aca="false">IF(D615="","",IF($C615='Oneri di Urbanizzazione'!$E$49,IF(COUNTIF($AL$3:AL614,$D615)=0,$D615,""),""))</f>
        <v/>
      </c>
      <c r="AM615" s="1" t="str">
        <f aca="false">IF(E615="","",IF(AND($C615='Oneri di Urbanizzazione'!$E$49,$D615='Oneri di Urbanizzazione'!$E$51),IF(COUNTIF(AM$3:AM614,$E615)=0,$E615,""),""))</f>
        <v/>
      </c>
      <c r="AN615" s="1" t="str">
        <f aca="false">IF(F615="","",IF(AND($C615='Oneri di Urbanizzazione'!$E$49,$D615='Oneri di Urbanizzazione'!$E$51,$E615='Oneri di Urbanizzazione'!$E$53),IF(COUNTIF(AN$3:AN614,$F615)=0,$F615,""),""))</f>
        <v/>
      </c>
    </row>
    <row r="616" customFormat="false" ht="12.75" hidden="false" customHeight="false" outlineLevel="0" collapsed="false">
      <c r="V616" s="1" t="n">
        <f aca="false">+V615+1</f>
        <v>594</v>
      </c>
      <c r="W616" s="978" t="str">
        <f aca="false">IFERROR(VLOOKUP($V615,AD:AK,8,FALSE()),"")</f>
        <v/>
      </c>
      <c r="X616" s="978" t="str">
        <f aca="false">IFERROR(VLOOKUP($V616,AE:AL,8,FALSE()),"")</f>
        <v/>
      </c>
      <c r="Y616" s="978" t="str">
        <f aca="false">IFERROR(VLOOKUP($V616,AF:AM,8,FALSE()),"")</f>
        <v/>
      </c>
      <c r="Z616" s="978" t="str">
        <f aca="false">IFERROR(VLOOKUP($V616,AG:AN,8,FALSE()),"")</f>
        <v/>
      </c>
      <c r="AA616" s="978" t="str">
        <f aca="false">IFERROR(VLOOKUP($V616,AH:AO,8,FALSE()),"")</f>
        <v/>
      </c>
      <c r="AB616" s="978" t="str">
        <f aca="false">IFERROR(VLOOKUP($V616,AI:AP,8,FALSE()),"")</f>
        <v/>
      </c>
      <c r="AD616" s="1" t="str">
        <f aca="false">IF(AK616&lt;&gt;"",MAX(AD$3:AD615)+1,"")</f>
        <v/>
      </c>
      <c r="AE616" s="1" t="str">
        <f aca="false">IF(AL616&lt;&gt;"",MAX(AE$3:AE615)+1,"")</f>
        <v/>
      </c>
      <c r="AF616" s="1" t="str">
        <f aca="false">IF(AM616&lt;&gt;"",MAX(AF$3:AF615)+1,"")</f>
        <v/>
      </c>
      <c r="AG616" s="1" t="str">
        <f aca="false">IF(AN616&lt;&gt;"",MAX(AG$3:AG615)+1,"")</f>
        <v/>
      </c>
      <c r="AH616" s="1" t="str">
        <f aca="false">IF(AO616&lt;&gt;"",MAX(AH$3:AH615)+1,"")</f>
        <v/>
      </c>
      <c r="AI616" s="1" t="str">
        <f aca="false">IF(AP616&lt;&gt;"",MAX(AI$3:AI615)+1,"")</f>
        <v/>
      </c>
      <c r="AK616" s="1" t="str">
        <f aca="false">IF(C616="","",IF(COUNTIF($AK$3:AL615,C616)=0,C616,""))</f>
        <v/>
      </c>
      <c r="AL616" s="1" t="str">
        <f aca="false">IF(D616="","",IF($C616='Oneri di Urbanizzazione'!$E$49,IF(COUNTIF($AL$3:AL615,$D616)=0,$D616,""),""))</f>
        <v/>
      </c>
      <c r="AM616" s="1" t="str">
        <f aca="false">IF(E616="","",IF(AND($C616='Oneri di Urbanizzazione'!$E$49,$D616='Oneri di Urbanizzazione'!$E$51),IF(COUNTIF(AM$3:AM615,$E616)=0,$E616,""),""))</f>
        <v/>
      </c>
      <c r="AN616" s="1" t="str">
        <f aca="false">IF(F616="","",IF(AND($C616='Oneri di Urbanizzazione'!$E$49,$D616='Oneri di Urbanizzazione'!$E$51,$E616='Oneri di Urbanizzazione'!$E$53),IF(COUNTIF(AN$3:AN615,$F616)=0,$F616,""),""))</f>
        <v/>
      </c>
    </row>
    <row r="617" customFormat="false" ht="12.75" hidden="false" customHeight="false" outlineLevel="0" collapsed="false">
      <c r="V617" s="1" t="n">
        <f aca="false">+V616+1</f>
        <v>595</v>
      </c>
      <c r="W617" s="978" t="str">
        <f aca="false">IFERROR(VLOOKUP($V616,AD:AK,8,FALSE()),"")</f>
        <v/>
      </c>
      <c r="X617" s="978" t="str">
        <f aca="false">IFERROR(VLOOKUP($V617,AE:AL,8,FALSE()),"")</f>
        <v/>
      </c>
      <c r="Y617" s="978" t="str">
        <f aca="false">IFERROR(VLOOKUP($V617,AF:AM,8,FALSE()),"")</f>
        <v/>
      </c>
      <c r="Z617" s="978" t="str">
        <f aca="false">IFERROR(VLOOKUP($V617,AG:AN,8,FALSE()),"")</f>
        <v/>
      </c>
      <c r="AA617" s="978" t="str">
        <f aca="false">IFERROR(VLOOKUP($V617,AH:AO,8,FALSE()),"")</f>
        <v/>
      </c>
      <c r="AB617" s="978" t="str">
        <f aca="false">IFERROR(VLOOKUP($V617,AI:AP,8,FALSE()),"")</f>
        <v/>
      </c>
      <c r="AD617" s="1" t="str">
        <f aca="false">IF(AK617&lt;&gt;"",MAX(AD$3:AD616)+1,"")</f>
        <v/>
      </c>
      <c r="AE617" s="1" t="str">
        <f aca="false">IF(AL617&lt;&gt;"",MAX(AE$3:AE616)+1,"")</f>
        <v/>
      </c>
      <c r="AF617" s="1" t="str">
        <f aca="false">IF(AM617&lt;&gt;"",MAX(AF$3:AF616)+1,"")</f>
        <v/>
      </c>
      <c r="AG617" s="1" t="str">
        <f aca="false">IF(AN617&lt;&gt;"",MAX(AG$3:AG616)+1,"")</f>
        <v/>
      </c>
      <c r="AH617" s="1" t="str">
        <f aca="false">IF(AO617&lt;&gt;"",MAX(AH$3:AH616)+1,"")</f>
        <v/>
      </c>
      <c r="AI617" s="1" t="str">
        <f aca="false">IF(AP617&lt;&gt;"",MAX(AI$3:AI616)+1,"")</f>
        <v/>
      </c>
      <c r="AK617" s="1" t="str">
        <f aca="false">IF(C617="","",IF(COUNTIF($AK$3:AL616,C617)=0,C617,""))</f>
        <v/>
      </c>
      <c r="AL617" s="1" t="str">
        <f aca="false">IF(D617="","",IF($C617='Oneri di Urbanizzazione'!$E$49,IF(COUNTIF($AL$3:AL616,$D617)=0,$D617,""),""))</f>
        <v/>
      </c>
      <c r="AM617" s="1" t="str">
        <f aca="false">IF(E617="","",IF(AND($C617='Oneri di Urbanizzazione'!$E$49,$D617='Oneri di Urbanizzazione'!$E$51),IF(COUNTIF(AM$3:AM616,$E617)=0,$E617,""),""))</f>
        <v/>
      </c>
      <c r="AN617" s="1" t="str">
        <f aca="false">IF(F617="","",IF(AND($C617='Oneri di Urbanizzazione'!$E$49,$D617='Oneri di Urbanizzazione'!$E$51,$E617='Oneri di Urbanizzazione'!$E$53),IF(COUNTIF(AN$3:AN616,$F617)=0,$F617,""),""))</f>
        <v/>
      </c>
    </row>
    <row r="618" customFormat="false" ht="12.75" hidden="false" customHeight="false" outlineLevel="0" collapsed="false">
      <c r="V618" s="1" t="n">
        <f aca="false">+V617+1</f>
        <v>596</v>
      </c>
      <c r="W618" s="978" t="str">
        <f aca="false">IFERROR(VLOOKUP($V617,AD:AK,8,FALSE()),"")</f>
        <v/>
      </c>
      <c r="X618" s="978" t="str">
        <f aca="false">IFERROR(VLOOKUP($V618,AE:AL,8,FALSE()),"")</f>
        <v/>
      </c>
      <c r="Y618" s="978" t="str">
        <f aca="false">IFERROR(VLOOKUP($V618,AF:AM,8,FALSE()),"")</f>
        <v/>
      </c>
      <c r="Z618" s="978" t="str">
        <f aca="false">IFERROR(VLOOKUP($V618,AG:AN,8,FALSE()),"")</f>
        <v/>
      </c>
      <c r="AA618" s="978" t="str">
        <f aca="false">IFERROR(VLOOKUP($V618,AH:AO,8,FALSE()),"")</f>
        <v/>
      </c>
      <c r="AB618" s="978" t="str">
        <f aca="false">IFERROR(VLOOKUP($V618,AI:AP,8,FALSE()),"")</f>
        <v/>
      </c>
      <c r="AD618" s="1" t="str">
        <f aca="false">IF(AK618&lt;&gt;"",MAX(AD$3:AD617)+1,"")</f>
        <v/>
      </c>
      <c r="AE618" s="1" t="str">
        <f aca="false">IF(AL618&lt;&gt;"",MAX(AE$3:AE617)+1,"")</f>
        <v/>
      </c>
      <c r="AF618" s="1" t="str">
        <f aca="false">IF(AM618&lt;&gt;"",MAX(AF$3:AF617)+1,"")</f>
        <v/>
      </c>
      <c r="AG618" s="1" t="str">
        <f aca="false">IF(AN618&lt;&gt;"",MAX(AG$3:AG617)+1,"")</f>
        <v/>
      </c>
      <c r="AH618" s="1" t="str">
        <f aca="false">IF(AO618&lt;&gt;"",MAX(AH$3:AH617)+1,"")</f>
        <v/>
      </c>
      <c r="AI618" s="1" t="str">
        <f aca="false">IF(AP618&lt;&gt;"",MAX(AI$3:AI617)+1,"")</f>
        <v/>
      </c>
      <c r="AK618" s="1" t="str">
        <f aca="false">IF(C618="","",IF(COUNTIF($AK$3:AL617,C618)=0,C618,""))</f>
        <v/>
      </c>
      <c r="AL618" s="1" t="str">
        <f aca="false">IF(D618="","",IF($C618='Oneri di Urbanizzazione'!$E$49,IF(COUNTIF($AL$3:AL617,$D618)=0,$D618,""),""))</f>
        <v/>
      </c>
      <c r="AM618" s="1" t="str">
        <f aca="false">IF(E618="","",IF(AND($C618='Oneri di Urbanizzazione'!$E$49,$D618='Oneri di Urbanizzazione'!$E$51),IF(COUNTIF(AM$3:AM617,$E618)=0,$E618,""),""))</f>
        <v/>
      </c>
      <c r="AN618" s="1" t="str">
        <f aca="false">IF(F618="","",IF(AND($C618='Oneri di Urbanizzazione'!$E$49,$D618='Oneri di Urbanizzazione'!$E$51,$E618='Oneri di Urbanizzazione'!$E$53),IF(COUNTIF(AN$3:AN617,$F618)=0,$F618,""),""))</f>
        <v/>
      </c>
    </row>
    <row r="619" customFormat="false" ht="12.75" hidden="false" customHeight="false" outlineLevel="0" collapsed="false">
      <c r="V619" s="1" t="n">
        <f aca="false">+V618+1</f>
        <v>597</v>
      </c>
      <c r="W619" s="978" t="str">
        <f aca="false">IFERROR(VLOOKUP($V618,AD:AK,8,FALSE()),"")</f>
        <v/>
      </c>
      <c r="X619" s="978" t="str">
        <f aca="false">IFERROR(VLOOKUP($V619,AE:AL,8,FALSE()),"")</f>
        <v/>
      </c>
      <c r="Y619" s="978" t="str">
        <f aca="false">IFERROR(VLOOKUP($V619,AF:AM,8,FALSE()),"")</f>
        <v/>
      </c>
      <c r="Z619" s="978" t="str">
        <f aca="false">IFERROR(VLOOKUP($V619,AG:AN,8,FALSE()),"")</f>
        <v/>
      </c>
      <c r="AA619" s="978" t="str">
        <f aca="false">IFERROR(VLOOKUP($V619,AH:AO,8,FALSE()),"")</f>
        <v/>
      </c>
      <c r="AB619" s="978" t="str">
        <f aca="false">IFERROR(VLOOKUP($V619,AI:AP,8,FALSE()),"")</f>
        <v/>
      </c>
      <c r="AD619" s="1" t="str">
        <f aca="false">IF(AK619&lt;&gt;"",MAX(AD$3:AD618)+1,"")</f>
        <v/>
      </c>
      <c r="AE619" s="1" t="str">
        <f aca="false">IF(AL619&lt;&gt;"",MAX(AE$3:AE618)+1,"")</f>
        <v/>
      </c>
      <c r="AF619" s="1" t="str">
        <f aca="false">IF(AM619&lt;&gt;"",MAX(AF$3:AF618)+1,"")</f>
        <v/>
      </c>
      <c r="AG619" s="1" t="str">
        <f aca="false">IF(AN619&lt;&gt;"",MAX(AG$3:AG618)+1,"")</f>
        <v/>
      </c>
      <c r="AH619" s="1" t="str">
        <f aca="false">IF(AO619&lt;&gt;"",MAX(AH$3:AH618)+1,"")</f>
        <v/>
      </c>
      <c r="AI619" s="1" t="str">
        <f aca="false">IF(AP619&lt;&gt;"",MAX(AI$3:AI618)+1,"")</f>
        <v/>
      </c>
      <c r="AK619" s="1" t="str">
        <f aca="false">IF(C619="","",IF(COUNTIF($AK$3:AL618,C619)=0,C619,""))</f>
        <v/>
      </c>
      <c r="AL619" s="1" t="str">
        <f aca="false">IF(D619="","",IF($C619='Oneri di Urbanizzazione'!$E$49,IF(COUNTIF($AL$3:AL618,$D619)=0,$D619,""),""))</f>
        <v/>
      </c>
      <c r="AM619" s="1" t="str">
        <f aca="false">IF(E619="","",IF(AND($C619='Oneri di Urbanizzazione'!$E$49,$D619='Oneri di Urbanizzazione'!$E$51),IF(COUNTIF(AM$3:AM618,$E619)=0,$E619,""),""))</f>
        <v/>
      </c>
      <c r="AN619" s="1" t="str">
        <f aca="false">IF(F619="","",IF(AND($C619='Oneri di Urbanizzazione'!$E$49,$D619='Oneri di Urbanizzazione'!$E$51,$E619='Oneri di Urbanizzazione'!$E$53),IF(COUNTIF(AN$3:AN618,$F619)=0,$F619,""),""))</f>
        <v/>
      </c>
    </row>
    <row r="620" customFormat="false" ht="12.75" hidden="false" customHeight="false" outlineLevel="0" collapsed="false">
      <c r="V620" s="1" t="n">
        <f aca="false">+V619+1</f>
        <v>598</v>
      </c>
      <c r="W620" s="978" t="str">
        <f aca="false">IFERROR(VLOOKUP($V619,AD:AK,8,FALSE()),"")</f>
        <v/>
      </c>
      <c r="X620" s="978" t="str">
        <f aca="false">IFERROR(VLOOKUP($V620,AE:AL,8,FALSE()),"")</f>
        <v/>
      </c>
      <c r="Y620" s="978" t="str">
        <f aca="false">IFERROR(VLOOKUP($V620,AF:AM,8,FALSE()),"")</f>
        <v/>
      </c>
      <c r="Z620" s="978" t="str">
        <f aca="false">IFERROR(VLOOKUP($V620,AG:AN,8,FALSE()),"")</f>
        <v/>
      </c>
      <c r="AA620" s="978" t="str">
        <f aca="false">IFERROR(VLOOKUP($V620,AH:AO,8,FALSE()),"")</f>
        <v/>
      </c>
      <c r="AB620" s="978" t="str">
        <f aca="false">IFERROR(VLOOKUP($V620,AI:AP,8,FALSE()),"")</f>
        <v/>
      </c>
      <c r="AD620" s="1" t="str">
        <f aca="false">IF(AK620&lt;&gt;"",MAX(AD$3:AD619)+1,"")</f>
        <v/>
      </c>
      <c r="AE620" s="1" t="str">
        <f aca="false">IF(AL620&lt;&gt;"",MAX(AE$3:AE619)+1,"")</f>
        <v/>
      </c>
      <c r="AF620" s="1" t="str">
        <f aca="false">IF(AM620&lt;&gt;"",MAX(AF$3:AF619)+1,"")</f>
        <v/>
      </c>
      <c r="AG620" s="1" t="str">
        <f aca="false">IF(AN620&lt;&gt;"",MAX(AG$3:AG619)+1,"")</f>
        <v/>
      </c>
      <c r="AH620" s="1" t="str">
        <f aca="false">IF(AO620&lt;&gt;"",MAX(AH$3:AH619)+1,"")</f>
        <v/>
      </c>
      <c r="AI620" s="1" t="str">
        <f aca="false">IF(AP620&lt;&gt;"",MAX(AI$3:AI619)+1,"")</f>
        <v/>
      </c>
      <c r="AK620" s="1" t="str">
        <f aca="false">IF(C620="","",IF(COUNTIF($AK$3:AL619,C620)=0,C620,""))</f>
        <v/>
      </c>
      <c r="AL620" s="1" t="str">
        <f aca="false">IF(D620="","",IF($C620='Oneri di Urbanizzazione'!$E$49,IF(COUNTIF($AL$3:AL619,$D620)=0,$D620,""),""))</f>
        <v/>
      </c>
      <c r="AM620" s="1" t="str">
        <f aca="false">IF(E620="","",IF(AND($C620='Oneri di Urbanizzazione'!$E$49,$D620='Oneri di Urbanizzazione'!$E$51),IF(COUNTIF(AM$3:AM619,$E620)=0,$E620,""),""))</f>
        <v/>
      </c>
      <c r="AN620" s="1" t="str">
        <f aca="false">IF(F620="","",IF(AND($C620='Oneri di Urbanizzazione'!$E$49,$D620='Oneri di Urbanizzazione'!$E$51,$E620='Oneri di Urbanizzazione'!$E$53),IF(COUNTIF(AN$3:AN619,$F620)=0,$F620,""),""))</f>
        <v/>
      </c>
    </row>
    <row r="621" customFormat="false" ht="12.75" hidden="false" customHeight="false" outlineLevel="0" collapsed="false">
      <c r="V621" s="1" t="n">
        <f aca="false">+V620+1</f>
        <v>599</v>
      </c>
      <c r="W621" s="978" t="str">
        <f aca="false">IFERROR(VLOOKUP($V620,AD:AK,8,FALSE()),"")</f>
        <v/>
      </c>
      <c r="X621" s="978" t="str">
        <f aca="false">IFERROR(VLOOKUP($V621,AE:AL,8,FALSE()),"")</f>
        <v/>
      </c>
      <c r="Y621" s="978" t="str">
        <f aca="false">IFERROR(VLOOKUP($V621,AF:AM,8,FALSE()),"")</f>
        <v/>
      </c>
      <c r="Z621" s="978" t="str">
        <f aca="false">IFERROR(VLOOKUP($V621,AG:AN,8,FALSE()),"")</f>
        <v/>
      </c>
      <c r="AA621" s="978" t="str">
        <f aca="false">IFERROR(VLOOKUP($V621,AH:AO,8,FALSE()),"")</f>
        <v/>
      </c>
      <c r="AB621" s="978" t="str">
        <f aca="false">IFERROR(VLOOKUP($V621,AI:AP,8,FALSE()),"")</f>
        <v/>
      </c>
      <c r="AD621" s="1" t="str">
        <f aca="false">IF(AK621&lt;&gt;"",MAX(AD$3:AD620)+1,"")</f>
        <v/>
      </c>
      <c r="AE621" s="1" t="str">
        <f aca="false">IF(AL621&lt;&gt;"",MAX(AE$3:AE620)+1,"")</f>
        <v/>
      </c>
      <c r="AF621" s="1" t="str">
        <f aca="false">IF(AM621&lt;&gt;"",MAX(AF$3:AF620)+1,"")</f>
        <v/>
      </c>
      <c r="AG621" s="1" t="str">
        <f aca="false">IF(AN621&lt;&gt;"",MAX(AG$3:AG620)+1,"")</f>
        <v/>
      </c>
      <c r="AH621" s="1" t="str">
        <f aca="false">IF(AO621&lt;&gt;"",MAX(AH$3:AH620)+1,"")</f>
        <v/>
      </c>
      <c r="AI621" s="1" t="str">
        <f aca="false">IF(AP621&lt;&gt;"",MAX(AI$3:AI620)+1,"")</f>
        <v/>
      </c>
      <c r="AK621" s="1" t="str">
        <f aca="false">IF(C621="","",IF(COUNTIF($AK$3:AL620,C621)=0,C621,""))</f>
        <v/>
      </c>
      <c r="AL621" s="1" t="str">
        <f aca="false">IF(D621="","",IF($C621='Oneri di Urbanizzazione'!$E$49,IF(COUNTIF($AL$3:AL620,$D621)=0,$D621,""),""))</f>
        <v/>
      </c>
      <c r="AM621" s="1" t="str">
        <f aca="false">IF(E621="","",IF(AND($C621='Oneri di Urbanizzazione'!$E$49,$D621='Oneri di Urbanizzazione'!$E$51),IF(COUNTIF(AM$3:AM620,$E621)=0,$E621,""),""))</f>
        <v/>
      </c>
      <c r="AN621" s="1" t="str">
        <f aca="false">IF(F621="","",IF(AND($C621='Oneri di Urbanizzazione'!$E$49,$D621='Oneri di Urbanizzazione'!$E$51,$E621='Oneri di Urbanizzazione'!$E$53),IF(COUNTIF(AN$3:AN620,$F621)=0,$F621,""),""))</f>
        <v/>
      </c>
    </row>
    <row r="622" customFormat="false" ht="12.75" hidden="false" customHeight="false" outlineLevel="0" collapsed="false">
      <c r="V622" s="1" t="n">
        <f aca="false">+V621+1</f>
        <v>600</v>
      </c>
      <c r="W622" s="978" t="str">
        <f aca="false">IFERROR(VLOOKUP($V621,AD:AK,8,FALSE()),"")</f>
        <v/>
      </c>
      <c r="X622" s="978" t="str">
        <f aca="false">IFERROR(VLOOKUP($V622,AE:AL,8,FALSE()),"")</f>
        <v/>
      </c>
      <c r="Y622" s="978" t="str">
        <f aca="false">IFERROR(VLOOKUP($V622,AF:AM,8,FALSE()),"")</f>
        <v/>
      </c>
      <c r="Z622" s="978" t="str">
        <f aca="false">IFERROR(VLOOKUP($V622,AG:AN,8,FALSE()),"")</f>
        <v/>
      </c>
      <c r="AA622" s="978" t="str">
        <f aca="false">IFERROR(VLOOKUP($V622,AH:AO,8,FALSE()),"")</f>
        <v/>
      </c>
      <c r="AB622" s="978" t="str">
        <f aca="false">IFERROR(VLOOKUP($V622,AI:AP,8,FALSE()),"")</f>
        <v/>
      </c>
      <c r="AD622" s="1" t="str">
        <f aca="false">IF(AK622&lt;&gt;"",MAX(AD$3:AD621)+1,"")</f>
        <v/>
      </c>
      <c r="AE622" s="1" t="str">
        <f aca="false">IF(AL622&lt;&gt;"",MAX(AE$3:AE621)+1,"")</f>
        <v/>
      </c>
      <c r="AF622" s="1" t="str">
        <f aca="false">IF(AM622&lt;&gt;"",MAX(AF$3:AF621)+1,"")</f>
        <v/>
      </c>
      <c r="AG622" s="1" t="str">
        <f aca="false">IF(AN622&lt;&gt;"",MAX(AG$3:AG621)+1,"")</f>
        <v/>
      </c>
      <c r="AH622" s="1" t="str">
        <f aca="false">IF(AO622&lt;&gt;"",MAX(AH$3:AH621)+1,"")</f>
        <v/>
      </c>
      <c r="AI622" s="1" t="str">
        <f aca="false">IF(AP622&lt;&gt;"",MAX(AI$3:AI621)+1,"")</f>
        <v/>
      </c>
      <c r="AK622" s="1" t="str">
        <f aca="false">IF(C622="","",IF(COUNTIF($AK$3:AL621,C622)=0,C622,""))</f>
        <v/>
      </c>
      <c r="AL622" s="1" t="str">
        <f aca="false">IF(D622="","",IF($C622='Oneri di Urbanizzazione'!$E$49,IF(COUNTIF($AL$3:AL621,$D622)=0,$D622,""),""))</f>
        <v/>
      </c>
      <c r="AM622" s="1" t="str">
        <f aca="false">IF(E622="","",IF(AND($C622='Oneri di Urbanizzazione'!$E$49,$D622='Oneri di Urbanizzazione'!$E$51),IF(COUNTIF(AM$3:AM621,$E622)=0,$E622,""),""))</f>
        <v/>
      </c>
      <c r="AN622" s="1" t="str">
        <f aca="false">IF(F622="","",IF(AND($C622='Oneri di Urbanizzazione'!$E$49,$D622='Oneri di Urbanizzazione'!$E$51,$E622='Oneri di Urbanizzazione'!$E$53),IF(COUNTIF(AN$3:AN621,$F622)=0,$F622,""),""))</f>
        <v/>
      </c>
    </row>
    <row r="623" customFormat="false" ht="12.75" hidden="false" customHeight="false" outlineLevel="0" collapsed="false">
      <c r="V623" s="1" t="n">
        <f aca="false">+V622+1</f>
        <v>601</v>
      </c>
      <c r="W623" s="978" t="str">
        <f aca="false">IFERROR(VLOOKUP($V622,AD:AK,8,FALSE()),"")</f>
        <v/>
      </c>
      <c r="X623" s="978" t="str">
        <f aca="false">IFERROR(VLOOKUP($V623,AE:AL,8,FALSE()),"")</f>
        <v/>
      </c>
      <c r="Y623" s="978" t="str">
        <f aca="false">IFERROR(VLOOKUP($V623,AF:AM,8,FALSE()),"")</f>
        <v/>
      </c>
      <c r="Z623" s="978" t="str">
        <f aca="false">IFERROR(VLOOKUP($V623,AG:AN,8,FALSE()),"")</f>
        <v/>
      </c>
      <c r="AA623" s="978" t="str">
        <f aca="false">IFERROR(VLOOKUP($V623,AH:AO,8,FALSE()),"")</f>
        <v/>
      </c>
      <c r="AB623" s="978" t="str">
        <f aca="false">IFERROR(VLOOKUP($V623,AI:AP,8,FALSE()),"")</f>
        <v/>
      </c>
      <c r="AD623" s="1" t="str">
        <f aca="false">IF(AK623&lt;&gt;"",MAX(AD$3:AD622)+1,"")</f>
        <v/>
      </c>
      <c r="AE623" s="1" t="str">
        <f aca="false">IF(AL623&lt;&gt;"",MAX(AE$3:AE622)+1,"")</f>
        <v/>
      </c>
      <c r="AF623" s="1" t="str">
        <f aca="false">IF(AM623&lt;&gt;"",MAX(AF$3:AF622)+1,"")</f>
        <v/>
      </c>
      <c r="AG623" s="1" t="str">
        <f aca="false">IF(AN623&lt;&gt;"",MAX(AG$3:AG622)+1,"")</f>
        <v/>
      </c>
      <c r="AH623" s="1" t="str">
        <f aca="false">IF(AO623&lt;&gt;"",MAX(AH$3:AH622)+1,"")</f>
        <v/>
      </c>
      <c r="AI623" s="1" t="str">
        <f aca="false">IF(AP623&lt;&gt;"",MAX(AI$3:AI622)+1,"")</f>
        <v/>
      </c>
      <c r="AK623" s="1" t="str">
        <f aca="false">IF(C623="","",IF(COUNTIF($AK$3:AL622,C623)=0,C623,""))</f>
        <v/>
      </c>
      <c r="AL623" s="1" t="str">
        <f aca="false">IF(D623="","",IF($C623='Oneri di Urbanizzazione'!$E$49,IF(COUNTIF($AL$3:AL622,$D623)=0,$D623,""),""))</f>
        <v/>
      </c>
      <c r="AM623" s="1" t="str">
        <f aca="false">IF(E623="","",IF(AND($C623='Oneri di Urbanizzazione'!$E$49,$D623='Oneri di Urbanizzazione'!$E$51),IF(COUNTIF(AM$3:AM622,$E623)=0,$E623,""),""))</f>
        <v/>
      </c>
      <c r="AN623" s="1" t="str">
        <f aca="false">IF(F623="","",IF(AND($C623='Oneri di Urbanizzazione'!$E$49,$D623='Oneri di Urbanizzazione'!$E$51,$E623='Oneri di Urbanizzazione'!$E$53),IF(COUNTIF(AN$3:AN622,$F623)=0,$F623,""),""))</f>
        <v/>
      </c>
    </row>
    <row r="624" customFormat="false" ht="12.75" hidden="false" customHeight="false" outlineLevel="0" collapsed="false">
      <c r="V624" s="1" t="n">
        <f aca="false">+V623+1</f>
        <v>602</v>
      </c>
      <c r="W624" s="978" t="str">
        <f aca="false">IFERROR(VLOOKUP($V623,AD:AK,8,FALSE()),"")</f>
        <v/>
      </c>
      <c r="X624" s="978" t="str">
        <f aca="false">IFERROR(VLOOKUP($V624,AE:AL,8,FALSE()),"")</f>
        <v/>
      </c>
      <c r="Y624" s="978" t="str">
        <f aca="false">IFERROR(VLOOKUP($V624,AF:AM,8,FALSE()),"")</f>
        <v/>
      </c>
      <c r="Z624" s="978" t="str">
        <f aca="false">IFERROR(VLOOKUP($V624,AG:AN,8,FALSE()),"")</f>
        <v/>
      </c>
      <c r="AA624" s="978" t="str">
        <f aca="false">IFERROR(VLOOKUP($V624,AH:AO,8,FALSE()),"")</f>
        <v/>
      </c>
      <c r="AB624" s="978" t="str">
        <f aca="false">IFERROR(VLOOKUP($V624,AI:AP,8,FALSE()),"")</f>
        <v/>
      </c>
      <c r="AD624" s="1" t="str">
        <f aca="false">IF(AK624&lt;&gt;"",MAX(AD$3:AD623)+1,"")</f>
        <v/>
      </c>
      <c r="AE624" s="1" t="str">
        <f aca="false">IF(AL624&lt;&gt;"",MAX(AE$3:AE623)+1,"")</f>
        <v/>
      </c>
      <c r="AF624" s="1" t="str">
        <f aca="false">IF(AM624&lt;&gt;"",MAX(AF$3:AF623)+1,"")</f>
        <v/>
      </c>
      <c r="AG624" s="1" t="str">
        <f aca="false">IF(AN624&lt;&gt;"",MAX(AG$3:AG623)+1,"")</f>
        <v/>
      </c>
      <c r="AH624" s="1" t="str">
        <f aca="false">IF(AO624&lt;&gt;"",MAX(AH$3:AH623)+1,"")</f>
        <v/>
      </c>
      <c r="AI624" s="1" t="str">
        <f aca="false">IF(AP624&lt;&gt;"",MAX(AI$3:AI623)+1,"")</f>
        <v/>
      </c>
      <c r="AK624" s="1" t="str">
        <f aca="false">IF(C624="","",IF(COUNTIF($AK$3:AL623,C624)=0,C624,""))</f>
        <v/>
      </c>
      <c r="AL624" s="1" t="str">
        <f aca="false">IF(D624="","",IF($C624='Oneri di Urbanizzazione'!$E$49,IF(COUNTIF($AL$3:AL623,$D624)=0,$D624,""),""))</f>
        <v/>
      </c>
      <c r="AM624" s="1" t="str">
        <f aca="false">IF(E624="","",IF(AND($C624='Oneri di Urbanizzazione'!$E$49,$D624='Oneri di Urbanizzazione'!$E$51),IF(COUNTIF(AM$3:AM623,$E624)=0,$E624,""),""))</f>
        <v/>
      </c>
      <c r="AN624" s="1" t="str">
        <f aca="false">IF(F624="","",IF(AND($C624='Oneri di Urbanizzazione'!$E$49,$D624='Oneri di Urbanizzazione'!$E$51,$E624='Oneri di Urbanizzazione'!$E$53),IF(COUNTIF(AN$3:AN623,$F624)=0,$F624,""),""))</f>
        <v/>
      </c>
    </row>
    <row r="625" customFormat="false" ht="12.75" hidden="false" customHeight="false" outlineLevel="0" collapsed="false">
      <c r="V625" s="1" t="n">
        <f aca="false">+V624+1</f>
        <v>603</v>
      </c>
      <c r="W625" s="978" t="str">
        <f aca="false">IFERROR(VLOOKUP($V624,AD:AK,8,FALSE()),"")</f>
        <v/>
      </c>
      <c r="X625" s="978" t="str">
        <f aca="false">IFERROR(VLOOKUP($V625,AE:AL,8,FALSE()),"")</f>
        <v/>
      </c>
      <c r="Y625" s="978" t="str">
        <f aca="false">IFERROR(VLOOKUP($V625,AF:AM,8,FALSE()),"")</f>
        <v/>
      </c>
      <c r="Z625" s="978" t="str">
        <f aca="false">IFERROR(VLOOKUP($V625,AG:AN,8,FALSE()),"")</f>
        <v/>
      </c>
      <c r="AA625" s="978" t="str">
        <f aca="false">IFERROR(VLOOKUP($V625,AH:AO,8,FALSE()),"")</f>
        <v/>
      </c>
      <c r="AB625" s="978" t="str">
        <f aca="false">IFERROR(VLOOKUP($V625,AI:AP,8,FALSE()),"")</f>
        <v/>
      </c>
      <c r="AD625" s="1" t="str">
        <f aca="false">IF(AK625&lt;&gt;"",MAX(AD$3:AD624)+1,"")</f>
        <v/>
      </c>
      <c r="AE625" s="1" t="str">
        <f aca="false">IF(AL625&lt;&gt;"",MAX(AE$3:AE624)+1,"")</f>
        <v/>
      </c>
      <c r="AF625" s="1" t="str">
        <f aca="false">IF(AM625&lt;&gt;"",MAX(AF$3:AF624)+1,"")</f>
        <v/>
      </c>
      <c r="AG625" s="1" t="str">
        <f aca="false">IF(AN625&lt;&gt;"",MAX(AG$3:AG624)+1,"")</f>
        <v/>
      </c>
      <c r="AH625" s="1" t="str">
        <f aca="false">IF(AO625&lt;&gt;"",MAX(AH$3:AH624)+1,"")</f>
        <v/>
      </c>
      <c r="AI625" s="1" t="str">
        <f aca="false">IF(AP625&lt;&gt;"",MAX(AI$3:AI624)+1,"")</f>
        <v/>
      </c>
      <c r="AK625" s="1" t="str">
        <f aca="false">IF(C625="","",IF(COUNTIF($AK$3:AL624,C625)=0,C625,""))</f>
        <v/>
      </c>
      <c r="AL625" s="1" t="str">
        <f aca="false">IF(D625="","",IF($C625='Oneri di Urbanizzazione'!$E$49,IF(COUNTIF($AL$3:AL624,$D625)=0,$D625,""),""))</f>
        <v/>
      </c>
      <c r="AM625" s="1" t="str">
        <f aca="false">IF(E625="","",IF(AND($C625='Oneri di Urbanizzazione'!$E$49,$D625='Oneri di Urbanizzazione'!$E$51),IF(COUNTIF(AM$3:AM624,$E625)=0,$E625,""),""))</f>
        <v/>
      </c>
      <c r="AN625" s="1" t="str">
        <f aca="false">IF(F625="","",IF(AND($C625='Oneri di Urbanizzazione'!$E$49,$D625='Oneri di Urbanizzazione'!$E$51,$E625='Oneri di Urbanizzazione'!$E$53),IF(COUNTIF(AN$3:AN624,$F625)=0,$F625,""),""))</f>
        <v/>
      </c>
    </row>
    <row r="626" customFormat="false" ht="12.75" hidden="false" customHeight="false" outlineLevel="0" collapsed="false">
      <c r="V626" s="1" t="n">
        <f aca="false">+V625+1</f>
        <v>604</v>
      </c>
      <c r="W626" s="978" t="str">
        <f aca="false">IFERROR(VLOOKUP($V625,AD:AK,8,FALSE()),"")</f>
        <v/>
      </c>
      <c r="X626" s="978" t="str">
        <f aca="false">IFERROR(VLOOKUP($V626,AE:AL,8,FALSE()),"")</f>
        <v/>
      </c>
      <c r="Y626" s="978" t="str">
        <f aca="false">IFERROR(VLOOKUP($V626,AF:AM,8,FALSE()),"")</f>
        <v/>
      </c>
      <c r="Z626" s="978" t="str">
        <f aca="false">IFERROR(VLOOKUP($V626,AG:AN,8,FALSE()),"")</f>
        <v/>
      </c>
      <c r="AA626" s="978" t="str">
        <f aca="false">IFERROR(VLOOKUP($V626,AH:AO,8,FALSE()),"")</f>
        <v/>
      </c>
      <c r="AB626" s="978" t="str">
        <f aca="false">IFERROR(VLOOKUP($V626,AI:AP,8,FALSE()),"")</f>
        <v/>
      </c>
      <c r="AD626" s="1" t="str">
        <f aca="false">IF(AK626&lt;&gt;"",MAX(AD$3:AD625)+1,"")</f>
        <v/>
      </c>
      <c r="AE626" s="1" t="str">
        <f aca="false">IF(AL626&lt;&gt;"",MAX(AE$3:AE625)+1,"")</f>
        <v/>
      </c>
      <c r="AF626" s="1" t="str">
        <f aca="false">IF(AM626&lt;&gt;"",MAX(AF$3:AF625)+1,"")</f>
        <v/>
      </c>
      <c r="AG626" s="1" t="str">
        <f aca="false">IF(AN626&lt;&gt;"",MAX(AG$3:AG625)+1,"")</f>
        <v/>
      </c>
      <c r="AH626" s="1" t="str">
        <f aca="false">IF(AO626&lt;&gt;"",MAX(AH$3:AH625)+1,"")</f>
        <v/>
      </c>
      <c r="AI626" s="1" t="str">
        <f aca="false">IF(AP626&lt;&gt;"",MAX(AI$3:AI625)+1,"")</f>
        <v/>
      </c>
      <c r="AK626" s="1" t="str">
        <f aca="false">IF(C626="","",IF(COUNTIF($AK$3:AL625,C626)=0,C626,""))</f>
        <v/>
      </c>
      <c r="AL626" s="1" t="str">
        <f aca="false">IF(D626="","",IF($C626='Oneri di Urbanizzazione'!$E$49,IF(COUNTIF($AL$3:AL625,$D626)=0,$D626,""),""))</f>
        <v/>
      </c>
      <c r="AM626" s="1" t="str">
        <f aca="false">IF(E626="","",IF(AND($C626='Oneri di Urbanizzazione'!$E$49,$D626='Oneri di Urbanizzazione'!$E$51),IF(COUNTIF(AM$3:AM625,$E626)=0,$E626,""),""))</f>
        <v/>
      </c>
      <c r="AN626" s="1" t="str">
        <f aca="false">IF(F626="","",IF(AND($C626='Oneri di Urbanizzazione'!$E$49,$D626='Oneri di Urbanizzazione'!$E$51,$E626='Oneri di Urbanizzazione'!$E$53),IF(COUNTIF(AN$3:AN625,$F626)=0,$F626,""),""))</f>
        <v/>
      </c>
    </row>
    <row r="627" customFormat="false" ht="12.75" hidden="false" customHeight="false" outlineLevel="0" collapsed="false">
      <c r="V627" s="1" t="n">
        <f aca="false">+V626+1</f>
        <v>605</v>
      </c>
      <c r="W627" s="978" t="str">
        <f aca="false">IFERROR(VLOOKUP($V626,AD:AK,8,FALSE()),"")</f>
        <v/>
      </c>
      <c r="X627" s="978" t="str">
        <f aca="false">IFERROR(VLOOKUP($V627,AE:AL,8,FALSE()),"")</f>
        <v/>
      </c>
      <c r="Y627" s="978" t="str">
        <f aca="false">IFERROR(VLOOKUP($V627,AF:AM,8,FALSE()),"")</f>
        <v/>
      </c>
      <c r="Z627" s="978" t="str">
        <f aca="false">IFERROR(VLOOKUP($V627,AG:AN,8,FALSE()),"")</f>
        <v/>
      </c>
      <c r="AA627" s="978" t="str">
        <f aca="false">IFERROR(VLOOKUP($V627,AH:AO,8,FALSE()),"")</f>
        <v/>
      </c>
      <c r="AB627" s="978" t="str">
        <f aca="false">IFERROR(VLOOKUP($V627,AI:AP,8,FALSE()),"")</f>
        <v/>
      </c>
      <c r="AD627" s="1" t="str">
        <f aca="false">IF(AK627&lt;&gt;"",MAX(AD$3:AD626)+1,"")</f>
        <v/>
      </c>
      <c r="AE627" s="1" t="str">
        <f aca="false">IF(AL627&lt;&gt;"",MAX(AE$3:AE626)+1,"")</f>
        <v/>
      </c>
      <c r="AF627" s="1" t="str">
        <f aca="false">IF(AM627&lt;&gt;"",MAX(AF$3:AF626)+1,"")</f>
        <v/>
      </c>
      <c r="AG627" s="1" t="str">
        <f aca="false">IF(AN627&lt;&gt;"",MAX(AG$3:AG626)+1,"")</f>
        <v/>
      </c>
      <c r="AH627" s="1" t="str">
        <f aca="false">IF(AO627&lt;&gt;"",MAX(AH$3:AH626)+1,"")</f>
        <v/>
      </c>
      <c r="AI627" s="1" t="str">
        <f aca="false">IF(AP627&lt;&gt;"",MAX(AI$3:AI626)+1,"")</f>
        <v/>
      </c>
      <c r="AK627" s="1" t="str">
        <f aca="false">IF(C627="","",IF(COUNTIF($AK$3:AL626,C627)=0,C627,""))</f>
        <v/>
      </c>
      <c r="AL627" s="1" t="str">
        <f aca="false">IF(D627="","",IF($C627='Oneri di Urbanizzazione'!$E$49,IF(COUNTIF($AL$3:AL626,$D627)=0,$D627,""),""))</f>
        <v/>
      </c>
      <c r="AM627" s="1" t="str">
        <f aca="false">IF(E627="","",IF(AND($C627='Oneri di Urbanizzazione'!$E$49,$D627='Oneri di Urbanizzazione'!$E$51),IF(COUNTIF(AM$3:AM626,$E627)=0,$E627,""),""))</f>
        <v/>
      </c>
      <c r="AN627" s="1" t="str">
        <f aca="false">IF(F627="","",IF(AND($C627='Oneri di Urbanizzazione'!$E$49,$D627='Oneri di Urbanizzazione'!$E$51,$E627='Oneri di Urbanizzazione'!$E$53),IF(COUNTIF(AN$3:AN626,$F627)=0,$F627,""),""))</f>
        <v/>
      </c>
    </row>
    <row r="628" customFormat="false" ht="12.75" hidden="false" customHeight="false" outlineLevel="0" collapsed="false">
      <c r="V628" s="1" t="n">
        <f aca="false">+V627+1</f>
        <v>606</v>
      </c>
      <c r="W628" s="978" t="str">
        <f aca="false">IFERROR(VLOOKUP($V627,AD:AK,8,FALSE()),"")</f>
        <v/>
      </c>
      <c r="X628" s="978" t="str">
        <f aca="false">IFERROR(VLOOKUP($V628,AE:AL,8,FALSE()),"")</f>
        <v/>
      </c>
      <c r="Y628" s="978" t="str">
        <f aca="false">IFERROR(VLOOKUP($V628,AF:AM,8,FALSE()),"")</f>
        <v/>
      </c>
      <c r="Z628" s="978" t="str">
        <f aca="false">IFERROR(VLOOKUP($V628,AG:AN,8,FALSE()),"")</f>
        <v/>
      </c>
      <c r="AA628" s="978" t="str">
        <f aca="false">IFERROR(VLOOKUP($V628,AH:AO,8,FALSE()),"")</f>
        <v/>
      </c>
      <c r="AB628" s="978" t="str">
        <f aca="false">IFERROR(VLOOKUP($V628,AI:AP,8,FALSE()),"")</f>
        <v/>
      </c>
      <c r="AD628" s="1" t="str">
        <f aca="false">IF(AK628&lt;&gt;"",MAX(AD$3:AD627)+1,"")</f>
        <v/>
      </c>
      <c r="AE628" s="1" t="str">
        <f aca="false">IF(AL628&lt;&gt;"",MAX(AE$3:AE627)+1,"")</f>
        <v/>
      </c>
      <c r="AF628" s="1" t="str">
        <f aca="false">IF(AM628&lt;&gt;"",MAX(AF$3:AF627)+1,"")</f>
        <v/>
      </c>
      <c r="AG628" s="1" t="str">
        <f aca="false">IF(AN628&lt;&gt;"",MAX(AG$3:AG627)+1,"")</f>
        <v/>
      </c>
      <c r="AH628" s="1" t="str">
        <f aca="false">IF(AO628&lt;&gt;"",MAX(AH$3:AH627)+1,"")</f>
        <v/>
      </c>
      <c r="AI628" s="1" t="str">
        <f aca="false">IF(AP628&lt;&gt;"",MAX(AI$3:AI627)+1,"")</f>
        <v/>
      </c>
      <c r="AK628" s="1" t="str">
        <f aca="false">IF(C628="","",IF(COUNTIF($AK$3:AL627,C628)=0,C628,""))</f>
        <v/>
      </c>
      <c r="AL628" s="1" t="str">
        <f aca="false">IF(D628="","",IF($C628='Oneri di Urbanizzazione'!$E$49,IF(COUNTIF($AL$3:AL627,$D628)=0,$D628,""),""))</f>
        <v/>
      </c>
      <c r="AM628" s="1" t="str">
        <f aca="false">IF(E628="","",IF(AND($C628='Oneri di Urbanizzazione'!$E$49,$D628='Oneri di Urbanizzazione'!$E$51),IF(COUNTIF(AM$3:AM627,$E628)=0,$E628,""),""))</f>
        <v/>
      </c>
      <c r="AN628" s="1" t="str">
        <f aca="false">IF(F628="","",IF(AND($C628='Oneri di Urbanizzazione'!$E$49,$D628='Oneri di Urbanizzazione'!$E$51,$E628='Oneri di Urbanizzazione'!$E$53),IF(COUNTIF(AN$3:AN627,$F628)=0,$F628,""),""))</f>
        <v/>
      </c>
    </row>
    <row r="629" customFormat="false" ht="12.75" hidden="false" customHeight="false" outlineLevel="0" collapsed="false">
      <c r="V629" s="1" t="n">
        <f aca="false">+V628+1</f>
        <v>607</v>
      </c>
      <c r="W629" s="978" t="str">
        <f aca="false">IFERROR(VLOOKUP($V628,AD:AK,8,FALSE()),"")</f>
        <v/>
      </c>
      <c r="X629" s="978" t="str">
        <f aca="false">IFERROR(VLOOKUP($V629,AE:AL,8,FALSE()),"")</f>
        <v/>
      </c>
      <c r="Y629" s="978" t="str">
        <f aca="false">IFERROR(VLOOKUP($V629,AF:AM,8,FALSE()),"")</f>
        <v/>
      </c>
      <c r="Z629" s="978" t="str">
        <f aca="false">IFERROR(VLOOKUP($V629,AG:AN,8,FALSE()),"")</f>
        <v/>
      </c>
      <c r="AA629" s="978" t="str">
        <f aca="false">IFERROR(VLOOKUP($V629,AH:AO,8,FALSE()),"")</f>
        <v/>
      </c>
      <c r="AB629" s="978" t="str">
        <f aca="false">IFERROR(VLOOKUP($V629,AI:AP,8,FALSE()),"")</f>
        <v/>
      </c>
      <c r="AD629" s="1" t="str">
        <f aca="false">IF(AK629&lt;&gt;"",MAX(AD$3:AD628)+1,"")</f>
        <v/>
      </c>
      <c r="AE629" s="1" t="str">
        <f aca="false">IF(AL629&lt;&gt;"",MAX(AE$3:AE628)+1,"")</f>
        <v/>
      </c>
      <c r="AF629" s="1" t="str">
        <f aca="false">IF(AM629&lt;&gt;"",MAX(AF$3:AF628)+1,"")</f>
        <v/>
      </c>
      <c r="AG629" s="1" t="str">
        <f aca="false">IF(AN629&lt;&gt;"",MAX(AG$3:AG628)+1,"")</f>
        <v/>
      </c>
      <c r="AH629" s="1" t="str">
        <f aca="false">IF(AO629&lt;&gt;"",MAX(AH$3:AH628)+1,"")</f>
        <v/>
      </c>
      <c r="AI629" s="1" t="str">
        <f aca="false">IF(AP629&lt;&gt;"",MAX(AI$3:AI628)+1,"")</f>
        <v/>
      </c>
      <c r="AK629" s="1" t="str">
        <f aca="false">IF(C629="","",IF(COUNTIF($AK$3:AL628,C629)=0,C629,""))</f>
        <v/>
      </c>
      <c r="AL629" s="1" t="str">
        <f aca="false">IF(D629="","",IF($C629='Oneri di Urbanizzazione'!$E$49,IF(COUNTIF($AL$3:AL628,$D629)=0,$D629,""),""))</f>
        <v/>
      </c>
      <c r="AM629" s="1" t="str">
        <f aca="false">IF(E629="","",IF(AND($C629='Oneri di Urbanizzazione'!$E$49,$D629='Oneri di Urbanizzazione'!$E$51),IF(COUNTIF(AM$3:AM628,$E629)=0,$E629,""),""))</f>
        <v/>
      </c>
      <c r="AN629" s="1" t="str">
        <f aca="false">IF(F629="","",IF(AND($C629='Oneri di Urbanizzazione'!$E$49,$D629='Oneri di Urbanizzazione'!$E$51,$E629='Oneri di Urbanizzazione'!$E$53),IF(COUNTIF(AN$3:AN628,$F629)=0,$F629,""),""))</f>
        <v/>
      </c>
    </row>
    <row r="630" customFormat="false" ht="12.75" hidden="false" customHeight="false" outlineLevel="0" collapsed="false">
      <c r="V630" s="1" t="n">
        <f aca="false">+V629+1</f>
        <v>608</v>
      </c>
      <c r="W630" s="978" t="str">
        <f aca="false">IFERROR(VLOOKUP($V629,AD:AK,8,FALSE()),"")</f>
        <v/>
      </c>
      <c r="X630" s="978" t="str">
        <f aca="false">IFERROR(VLOOKUP($V630,AE:AL,8,FALSE()),"")</f>
        <v/>
      </c>
      <c r="Y630" s="978" t="str">
        <f aca="false">IFERROR(VLOOKUP($V630,AF:AM,8,FALSE()),"")</f>
        <v/>
      </c>
      <c r="Z630" s="978" t="str">
        <f aca="false">IFERROR(VLOOKUP($V630,AG:AN,8,FALSE()),"")</f>
        <v/>
      </c>
      <c r="AA630" s="978" t="str">
        <f aca="false">IFERROR(VLOOKUP($V630,AH:AO,8,FALSE()),"")</f>
        <v/>
      </c>
      <c r="AB630" s="978" t="str">
        <f aca="false">IFERROR(VLOOKUP($V630,AI:AP,8,FALSE()),"")</f>
        <v/>
      </c>
      <c r="AD630" s="1" t="str">
        <f aca="false">IF(AK630&lt;&gt;"",MAX(AD$3:AD629)+1,"")</f>
        <v/>
      </c>
      <c r="AE630" s="1" t="str">
        <f aca="false">IF(AL630&lt;&gt;"",MAX(AE$3:AE629)+1,"")</f>
        <v/>
      </c>
      <c r="AF630" s="1" t="str">
        <f aca="false">IF(AM630&lt;&gt;"",MAX(AF$3:AF629)+1,"")</f>
        <v/>
      </c>
      <c r="AG630" s="1" t="str">
        <f aca="false">IF(AN630&lt;&gt;"",MAX(AG$3:AG629)+1,"")</f>
        <v/>
      </c>
      <c r="AH630" s="1" t="str">
        <f aca="false">IF(AO630&lt;&gt;"",MAX(AH$3:AH629)+1,"")</f>
        <v/>
      </c>
      <c r="AI630" s="1" t="str">
        <f aca="false">IF(AP630&lt;&gt;"",MAX(AI$3:AI629)+1,"")</f>
        <v/>
      </c>
      <c r="AK630" s="1" t="str">
        <f aca="false">IF(C630="","",IF(COUNTIF($AK$3:AL629,C630)=0,C630,""))</f>
        <v/>
      </c>
      <c r="AL630" s="1" t="str">
        <f aca="false">IF(D630="","",IF($C630='Oneri di Urbanizzazione'!$E$49,IF(COUNTIF($AL$3:AL629,$D630)=0,$D630,""),""))</f>
        <v/>
      </c>
      <c r="AM630" s="1" t="str">
        <f aca="false">IF(E630="","",IF(AND($C630='Oneri di Urbanizzazione'!$E$49,$D630='Oneri di Urbanizzazione'!$E$51),IF(COUNTIF(AM$3:AM629,$E630)=0,$E630,""),""))</f>
        <v/>
      </c>
      <c r="AN630" s="1" t="str">
        <f aca="false">IF(F630="","",IF(AND($C630='Oneri di Urbanizzazione'!$E$49,$D630='Oneri di Urbanizzazione'!$E$51,$E630='Oneri di Urbanizzazione'!$E$53),IF(COUNTIF(AN$3:AN629,$F630)=0,$F630,""),""))</f>
        <v/>
      </c>
    </row>
    <row r="631" customFormat="false" ht="12.75" hidden="false" customHeight="false" outlineLevel="0" collapsed="false">
      <c r="V631" s="1" t="n">
        <f aca="false">+V630+1</f>
        <v>609</v>
      </c>
      <c r="W631" s="978" t="str">
        <f aca="false">IFERROR(VLOOKUP($V630,AD:AK,8,FALSE()),"")</f>
        <v/>
      </c>
      <c r="X631" s="978" t="str">
        <f aca="false">IFERROR(VLOOKUP($V631,AE:AL,8,FALSE()),"")</f>
        <v/>
      </c>
      <c r="Y631" s="978" t="str">
        <f aca="false">IFERROR(VLOOKUP($V631,AF:AM,8,FALSE()),"")</f>
        <v/>
      </c>
      <c r="Z631" s="978" t="str">
        <f aca="false">IFERROR(VLOOKUP($V631,AG:AN,8,FALSE()),"")</f>
        <v/>
      </c>
      <c r="AA631" s="978" t="str">
        <f aca="false">IFERROR(VLOOKUP($V631,AH:AO,8,FALSE()),"")</f>
        <v/>
      </c>
      <c r="AB631" s="978" t="str">
        <f aca="false">IFERROR(VLOOKUP($V631,AI:AP,8,FALSE()),"")</f>
        <v/>
      </c>
      <c r="AD631" s="1" t="str">
        <f aca="false">IF(AK631&lt;&gt;"",MAX(AD$3:AD630)+1,"")</f>
        <v/>
      </c>
      <c r="AE631" s="1" t="str">
        <f aca="false">IF(AL631&lt;&gt;"",MAX(AE$3:AE630)+1,"")</f>
        <v/>
      </c>
      <c r="AF631" s="1" t="str">
        <f aca="false">IF(AM631&lt;&gt;"",MAX(AF$3:AF630)+1,"")</f>
        <v/>
      </c>
      <c r="AG631" s="1" t="str">
        <f aca="false">IF(AN631&lt;&gt;"",MAX(AG$3:AG630)+1,"")</f>
        <v/>
      </c>
      <c r="AH631" s="1" t="str">
        <f aca="false">IF(AO631&lt;&gt;"",MAX(AH$3:AH630)+1,"")</f>
        <v/>
      </c>
      <c r="AI631" s="1" t="str">
        <f aca="false">IF(AP631&lt;&gt;"",MAX(AI$3:AI630)+1,"")</f>
        <v/>
      </c>
      <c r="AK631" s="1" t="str">
        <f aca="false">IF(C631="","",IF(COUNTIF($AK$3:AL630,C631)=0,C631,""))</f>
        <v/>
      </c>
      <c r="AL631" s="1" t="str">
        <f aca="false">IF(D631="","",IF($C631='Oneri di Urbanizzazione'!$E$49,IF(COUNTIF($AL$3:AL630,$D631)=0,$D631,""),""))</f>
        <v/>
      </c>
      <c r="AM631" s="1" t="str">
        <f aca="false">IF(E631="","",IF(AND($C631='Oneri di Urbanizzazione'!$E$49,$D631='Oneri di Urbanizzazione'!$E$51),IF(COUNTIF(AM$3:AM630,$E631)=0,$E631,""),""))</f>
        <v/>
      </c>
      <c r="AN631" s="1" t="str">
        <f aca="false">IF(F631="","",IF(AND($C631='Oneri di Urbanizzazione'!$E$49,$D631='Oneri di Urbanizzazione'!$E$51,$E631='Oneri di Urbanizzazione'!$E$53),IF(COUNTIF(AN$3:AN630,$F631)=0,$F631,""),""))</f>
        <v/>
      </c>
    </row>
    <row r="632" customFormat="false" ht="12.75" hidden="false" customHeight="false" outlineLevel="0" collapsed="false">
      <c r="V632" s="1" t="n">
        <f aca="false">+V631+1</f>
        <v>610</v>
      </c>
      <c r="W632" s="978" t="str">
        <f aca="false">IFERROR(VLOOKUP($V631,AD:AK,8,FALSE()),"")</f>
        <v/>
      </c>
      <c r="X632" s="978" t="str">
        <f aca="false">IFERROR(VLOOKUP($V632,AE:AL,8,FALSE()),"")</f>
        <v/>
      </c>
      <c r="Y632" s="978" t="str">
        <f aca="false">IFERROR(VLOOKUP($V632,AF:AM,8,FALSE()),"")</f>
        <v/>
      </c>
      <c r="Z632" s="978" t="str">
        <f aca="false">IFERROR(VLOOKUP($V632,AG:AN,8,FALSE()),"")</f>
        <v/>
      </c>
      <c r="AA632" s="978" t="str">
        <f aca="false">IFERROR(VLOOKUP($V632,AH:AO,8,FALSE()),"")</f>
        <v/>
      </c>
      <c r="AB632" s="978" t="str">
        <f aca="false">IFERROR(VLOOKUP($V632,AI:AP,8,FALSE()),"")</f>
        <v/>
      </c>
      <c r="AD632" s="1" t="str">
        <f aca="false">IF(AK632&lt;&gt;"",MAX(AD$3:AD631)+1,"")</f>
        <v/>
      </c>
      <c r="AE632" s="1" t="str">
        <f aca="false">IF(AL632&lt;&gt;"",MAX(AE$3:AE631)+1,"")</f>
        <v/>
      </c>
      <c r="AF632" s="1" t="str">
        <f aca="false">IF(AM632&lt;&gt;"",MAX(AF$3:AF631)+1,"")</f>
        <v/>
      </c>
      <c r="AG632" s="1" t="str">
        <f aca="false">IF(AN632&lt;&gt;"",MAX(AG$3:AG631)+1,"")</f>
        <v/>
      </c>
      <c r="AH632" s="1" t="str">
        <f aca="false">IF(AO632&lt;&gt;"",MAX(AH$3:AH631)+1,"")</f>
        <v/>
      </c>
      <c r="AI632" s="1" t="str">
        <f aca="false">IF(AP632&lt;&gt;"",MAX(AI$3:AI631)+1,"")</f>
        <v/>
      </c>
      <c r="AK632" s="1" t="str">
        <f aca="false">IF(C632="","",IF(COUNTIF($AK$3:AL631,C632)=0,C632,""))</f>
        <v/>
      </c>
      <c r="AL632" s="1" t="str">
        <f aca="false">IF(D632="","",IF($C632='Oneri di Urbanizzazione'!$E$49,IF(COUNTIF($AL$3:AL631,$D632)=0,$D632,""),""))</f>
        <v/>
      </c>
      <c r="AM632" s="1" t="str">
        <f aca="false">IF(E632="","",IF(AND($C632='Oneri di Urbanizzazione'!$E$49,$D632='Oneri di Urbanizzazione'!$E$51),IF(COUNTIF(AM$3:AM631,$E632)=0,$E632,""),""))</f>
        <v/>
      </c>
      <c r="AN632" s="1" t="str">
        <f aca="false">IF(F632="","",IF(AND($C632='Oneri di Urbanizzazione'!$E$49,$D632='Oneri di Urbanizzazione'!$E$51,$E632='Oneri di Urbanizzazione'!$E$53),IF(COUNTIF(AN$3:AN631,$F632)=0,$F632,""),""))</f>
        <v/>
      </c>
    </row>
    <row r="633" customFormat="false" ht="12.75" hidden="false" customHeight="false" outlineLevel="0" collapsed="false">
      <c r="V633" s="1" t="n">
        <f aca="false">+V632+1</f>
        <v>611</v>
      </c>
      <c r="W633" s="978" t="str">
        <f aca="false">IFERROR(VLOOKUP($V632,AD:AK,8,FALSE()),"")</f>
        <v/>
      </c>
      <c r="X633" s="978" t="str">
        <f aca="false">IFERROR(VLOOKUP($V633,AE:AL,8,FALSE()),"")</f>
        <v/>
      </c>
      <c r="Y633" s="978" t="str">
        <f aca="false">IFERROR(VLOOKUP($V633,AF:AM,8,FALSE()),"")</f>
        <v/>
      </c>
      <c r="Z633" s="978" t="str">
        <f aca="false">IFERROR(VLOOKUP($V633,AG:AN,8,FALSE()),"")</f>
        <v/>
      </c>
      <c r="AA633" s="978" t="str">
        <f aca="false">IFERROR(VLOOKUP($V633,AH:AO,8,FALSE()),"")</f>
        <v/>
      </c>
      <c r="AB633" s="978" t="str">
        <f aca="false">IFERROR(VLOOKUP($V633,AI:AP,8,FALSE()),"")</f>
        <v/>
      </c>
      <c r="AD633" s="1" t="str">
        <f aca="false">IF(AK633&lt;&gt;"",MAX(AD$3:AD632)+1,"")</f>
        <v/>
      </c>
      <c r="AE633" s="1" t="str">
        <f aca="false">IF(AL633&lt;&gt;"",MAX(AE$3:AE632)+1,"")</f>
        <v/>
      </c>
      <c r="AF633" s="1" t="str">
        <f aca="false">IF(AM633&lt;&gt;"",MAX(AF$3:AF632)+1,"")</f>
        <v/>
      </c>
      <c r="AG633" s="1" t="str">
        <f aca="false">IF(AN633&lt;&gt;"",MAX(AG$3:AG632)+1,"")</f>
        <v/>
      </c>
      <c r="AH633" s="1" t="str">
        <f aca="false">IF(AO633&lt;&gt;"",MAX(AH$3:AH632)+1,"")</f>
        <v/>
      </c>
      <c r="AI633" s="1" t="str">
        <f aca="false">IF(AP633&lt;&gt;"",MAX(AI$3:AI632)+1,"")</f>
        <v/>
      </c>
      <c r="AK633" s="1" t="str">
        <f aca="false">IF(C633="","",IF(COUNTIF($AK$3:AL632,C633)=0,C633,""))</f>
        <v/>
      </c>
      <c r="AL633" s="1" t="str">
        <f aca="false">IF(D633="","",IF($C633='Oneri di Urbanizzazione'!$E$49,IF(COUNTIF($AL$3:AL632,$D633)=0,$D633,""),""))</f>
        <v/>
      </c>
      <c r="AM633" s="1" t="str">
        <f aca="false">IF(E633="","",IF(AND($C633='Oneri di Urbanizzazione'!$E$49,$D633='Oneri di Urbanizzazione'!$E$51),IF(COUNTIF(AM$3:AM632,$E633)=0,$E633,""),""))</f>
        <v/>
      </c>
      <c r="AN633" s="1" t="str">
        <f aca="false">IF(F633="","",IF(AND($C633='Oneri di Urbanizzazione'!$E$49,$D633='Oneri di Urbanizzazione'!$E$51,$E633='Oneri di Urbanizzazione'!$E$53),IF(COUNTIF(AN$3:AN632,$F633)=0,$F633,""),""))</f>
        <v/>
      </c>
    </row>
    <row r="634" customFormat="false" ht="12.75" hidden="false" customHeight="false" outlineLevel="0" collapsed="false">
      <c r="V634" s="1" t="n">
        <f aca="false">+V633+1</f>
        <v>612</v>
      </c>
      <c r="W634" s="978" t="str">
        <f aca="false">IFERROR(VLOOKUP($V633,AD:AK,8,FALSE()),"")</f>
        <v/>
      </c>
      <c r="X634" s="978" t="str">
        <f aca="false">IFERROR(VLOOKUP($V634,AE:AL,8,FALSE()),"")</f>
        <v/>
      </c>
      <c r="Y634" s="978" t="str">
        <f aca="false">IFERROR(VLOOKUP($V634,AF:AM,8,FALSE()),"")</f>
        <v/>
      </c>
      <c r="Z634" s="978" t="str">
        <f aca="false">IFERROR(VLOOKUP($V634,AG:AN,8,FALSE()),"")</f>
        <v/>
      </c>
      <c r="AA634" s="978" t="str">
        <f aca="false">IFERROR(VLOOKUP($V634,AH:AO,8,FALSE()),"")</f>
        <v/>
      </c>
      <c r="AB634" s="978" t="str">
        <f aca="false">IFERROR(VLOOKUP($V634,AI:AP,8,FALSE()),"")</f>
        <v/>
      </c>
      <c r="AD634" s="1" t="str">
        <f aca="false">IF(AK634&lt;&gt;"",MAX(AD$3:AD633)+1,"")</f>
        <v/>
      </c>
      <c r="AE634" s="1" t="str">
        <f aca="false">IF(AL634&lt;&gt;"",MAX(AE$3:AE633)+1,"")</f>
        <v/>
      </c>
      <c r="AF634" s="1" t="str">
        <f aca="false">IF(AM634&lt;&gt;"",MAX(AF$3:AF633)+1,"")</f>
        <v/>
      </c>
      <c r="AG634" s="1" t="str">
        <f aca="false">IF(AN634&lt;&gt;"",MAX(AG$3:AG633)+1,"")</f>
        <v/>
      </c>
      <c r="AH634" s="1" t="str">
        <f aca="false">IF(AO634&lt;&gt;"",MAX(AH$3:AH633)+1,"")</f>
        <v/>
      </c>
      <c r="AI634" s="1" t="str">
        <f aca="false">IF(AP634&lt;&gt;"",MAX(AI$3:AI633)+1,"")</f>
        <v/>
      </c>
      <c r="AK634" s="1" t="str">
        <f aca="false">IF(C634="","",IF(COUNTIF($AK$3:AL633,C634)=0,C634,""))</f>
        <v/>
      </c>
      <c r="AL634" s="1" t="str">
        <f aca="false">IF(D634="","",IF($C634='Oneri di Urbanizzazione'!$E$49,IF(COUNTIF($AL$3:AL633,$D634)=0,$D634,""),""))</f>
        <v/>
      </c>
      <c r="AM634" s="1" t="str">
        <f aca="false">IF(E634="","",IF(AND($C634='Oneri di Urbanizzazione'!$E$49,$D634='Oneri di Urbanizzazione'!$E$51),IF(COUNTIF(AM$3:AM633,$E634)=0,$E634,""),""))</f>
        <v/>
      </c>
      <c r="AN634" s="1" t="str">
        <f aca="false">IF(F634="","",IF(AND($C634='Oneri di Urbanizzazione'!$E$49,$D634='Oneri di Urbanizzazione'!$E$51,$E634='Oneri di Urbanizzazione'!$E$53),IF(COUNTIF(AN$3:AN633,$F634)=0,$F634,""),""))</f>
        <v/>
      </c>
    </row>
    <row r="635" customFormat="false" ht="12.75" hidden="false" customHeight="false" outlineLevel="0" collapsed="false">
      <c r="V635" s="1" t="n">
        <f aca="false">+V634+1</f>
        <v>613</v>
      </c>
      <c r="W635" s="978" t="str">
        <f aca="false">IFERROR(VLOOKUP($V634,AD:AK,8,FALSE()),"")</f>
        <v/>
      </c>
      <c r="X635" s="978" t="str">
        <f aca="false">IFERROR(VLOOKUP($V635,AE:AL,8,FALSE()),"")</f>
        <v/>
      </c>
      <c r="Y635" s="978" t="str">
        <f aca="false">IFERROR(VLOOKUP($V635,AF:AM,8,FALSE()),"")</f>
        <v/>
      </c>
      <c r="Z635" s="978" t="str">
        <f aca="false">IFERROR(VLOOKUP($V635,AG:AN,8,FALSE()),"")</f>
        <v/>
      </c>
      <c r="AA635" s="978" t="str">
        <f aca="false">IFERROR(VLOOKUP($V635,AH:AO,8,FALSE()),"")</f>
        <v/>
      </c>
      <c r="AB635" s="978" t="str">
        <f aca="false">IFERROR(VLOOKUP($V635,AI:AP,8,FALSE()),"")</f>
        <v/>
      </c>
      <c r="AD635" s="1" t="str">
        <f aca="false">IF(AK635&lt;&gt;"",MAX(AD$3:AD634)+1,"")</f>
        <v/>
      </c>
      <c r="AE635" s="1" t="str">
        <f aca="false">IF(AL635&lt;&gt;"",MAX(AE$3:AE634)+1,"")</f>
        <v/>
      </c>
      <c r="AF635" s="1" t="str">
        <f aca="false">IF(AM635&lt;&gt;"",MAX(AF$3:AF634)+1,"")</f>
        <v/>
      </c>
      <c r="AG635" s="1" t="str">
        <f aca="false">IF(AN635&lt;&gt;"",MAX(AG$3:AG634)+1,"")</f>
        <v/>
      </c>
      <c r="AH635" s="1" t="str">
        <f aca="false">IF(AO635&lt;&gt;"",MAX(AH$3:AH634)+1,"")</f>
        <v/>
      </c>
      <c r="AI635" s="1" t="str">
        <f aca="false">IF(AP635&lt;&gt;"",MAX(AI$3:AI634)+1,"")</f>
        <v/>
      </c>
      <c r="AK635" s="1" t="str">
        <f aca="false">IF(C635="","",IF(COUNTIF($AK$3:AL634,C635)=0,C635,""))</f>
        <v/>
      </c>
      <c r="AL635" s="1" t="str">
        <f aca="false">IF(D635="","",IF($C635='Oneri di Urbanizzazione'!$E$49,IF(COUNTIF($AL$3:AL634,$D635)=0,$D635,""),""))</f>
        <v/>
      </c>
      <c r="AM635" s="1" t="str">
        <f aca="false">IF(E635="","",IF(AND($C635='Oneri di Urbanizzazione'!$E$49,$D635='Oneri di Urbanizzazione'!$E$51),IF(COUNTIF(AM$3:AM634,$E635)=0,$E635,""),""))</f>
        <v/>
      </c>
      <c r="AN635" s="1" t="str">
        <f aca="false">IF(F635="","",IF(AND($C635='Oneri di Urbanizzazione'!$E$49,$D635='Oneri di Urbanizzazione'!$E$51,$E635='Oneri di Urbanizzazione'!$E$53),IF(COUNTIF(AN$3:AN634,$F635)=0,$F635,""),""))</f>
        <v/>
      </c>
    </row>
    <row r="636" customFormat="false" ht="12.75" hidden="false" customHeight="false" outlineLevel="0" collapsed="false">
      <c r="V636" s="1" t="n">
        <f aca="false">+V635+1</f>
        <v>614</v>
      </c>
      <c r="W636" s="978" t="str">
        <f aca="false">IFERROR(VLOOKUP($V635,AD:AK,8,FALSE()),"")</f>
        <v/>
      </c>
      <c r="X636" s="978" t="str">
        <f aca="false">IFERROR(VLOOKUP($V636,AE:AL,8,FALSE()),"")</f>
        <v/>
      </c>
      <c r="Y636" s="978" t="str">
        <f aca="false">IFERROR(VLOOKUP($V636,AF:AM,8,FALSE()),"")</f>
        <v/>
      </c>
      <c r="Z636" s="978" t="str">
        <f aca="false">IFERROR(VLOOKUP($V636,AG:AN,8,FALSE()),"")</f>
        <v/>
      </c>
      <c r="AA636" s="978" t="str">
        <f aca="false">IFERROR(VLOOKUP($V636,AH:AO,8,FALSE()),"")</f>
        <v/>
      </c>
      <c r="AB636" s="978" t="str">
        <f aca="false">IFERROR(VLOOKUP($V636,AI:AP,8,FALSE()),"")</f>
        <v/>
      </c>
      <c r="AD636" s="1" t="str">
        <f aca="false">IF(AK636&lt;&gt;"",MAX(AD$3:AD635)+1,"")</f>
        <v/>
      </c>
      <c r="AE636" s="1" t="str">
        <f aca="false">IF(AL636&lt;&gt;"",MAX(AE$3:AE635)+1,"")</f>
        <v/>
      </c>
      <c r="AF636" s="1" t="str">
        <f aca="false">IF(AM636&lt;&gt;"",MAX(AF$3:AF635)+1,"")</f>
        <v/>
      </c>
      <c r="AG636" s="1" t="str">
        <f aca="false">IF(AN636&lt;&gt;"",MAX(AG$3:AG635)+1,"")</f>
        <v/>
      </c>
      <c r="AH636" s="1" t="str">
        <f aca="false">IF(AO636&lt;&gt;"",MAX(AH$3:AH635)+1,"")</f>
        <v/>
      </c>
      <c r="AI636" s="1" t="str">
        <f aca="false">IF(AP636&lt;&gt;"",MAX(AI$3:AI635)+1,"")</f>
        <v/>
      </c>
      <c r="AK636" s="1" t="str">
        <f aca="false">IF(C636="","",IF(COUNTIF($AK$3:AL635,C636)=0,C636,""))</f>
        <v/>
      </c>
      <c r="AL636" s="1" t="str">
        <f aca="false">IF(D636="","",IF($C636='Oneri di Urbanizzazione'!$E$49,IF(COUNTIF($AL$3:AL635,$D636)=0,$D636,""),""))</f>
        <v/>
      </c>
      <c r="AM636" s="1" t="str">
        <f aca="false">IF(E636="","",IF(AND($C636='Oneri di Urbanizzazione'!$E$49,$D636='Oneri di Urbanizzazione'!$E$51),IF(COUNTIF(AM$3:AM635,$E636)=0,$E636,""),""))</f>
        <v/>
      </c>
      <c r="AN636" s="1" t="str">
        <f aca="false">IF(F636="","",IF(AND($C636='Oneri di Urbanizzazione'!$E$49,$D636='Oneri di Urbanizzazione'!$E$51,$E636='Oneri di Urbanizzazione'!$E$53),IF(COUNTIF(AN$3:AN635,$F636)=0,$F636,""),""))</f>
        <v/>
      </c>
    </row>
    <row r="637" customFormat="false" ht="12.75" hidden="false" customHeight="false" outlineLevel="0" collapsed="false">
      <c r="V637" s="1" t="n">
        <f aca="false">+V636+1</f>
        <v>615</v>
      </c>
      <c r="W637" s="978" t="str">
        <f aca="false">IFERROR(VLOOKUP($V636,AD:AK,8,FALSE()),"")</f>
        <v/>
      </c>
      <c r="X637" s="978" t="str">
        <f aca="false">IFERROR(VLOOKUP($V637,AE:AL,8,FALSE()),"")</f>
        <v/>
      </c>
      <c r="Y637" s="978" t="str">
        <f aca="false">IFERROR(VLOOKUP($V637,AF:AM,8,FALSE()),"")</f>
        <v/>
      </c>
      <c r="Z637" s="978" t="str">
        <f aca="false">IFERROR(VLOOKUP($V637,AG:AN,8,FALSE()),"")</f>
        <v/>
      </c>
      <c r="AA637" s="978" t="str">
        <f aca="false">IFERROR(VLOOKUP($V637,AH:AO,8,FALSE()),"")</f>
        <v/>
      </c>
      <c r="AB637" s="978" t="str">
        <f aca="false">IFERROR(VLOOKUP($V637,AI:AP,8,FALSE()),"")</f>
        <v/>
      </c>
      <c r="AD637" s="1" t="str">
        <f aca="false">IF(AK637&lt;&gt;"",MAX(AD$3:AD636)+1,"")</f>
        <v/>
      </c>
      <c r="AE637" s="1" t="str">
        <f aca="false">IF(AL637&lt;&gt;"",MAX(AE$3:AE636)+1,"")</f>
        <v/>
      </c>
      <c r="AF637" s="1" t="str">
        <f aca="false">IF(AM637&lt;&gt;"",MAX(AF$3:AF636)+1,"")</f>
        <v/>
      </c>
      <c r="AG637" s="1" t="str">
        <f aca="false">IF(AN637&lt;&gt;"",MAX(AG$3:AG636)+1,"")</f>
        <v/>
      </c>
      <c r="AH637" s="1" t="str">
        <f aca="false">IF(AO637&lt;&gt;"",MAX(AH$3:AH636)+1,"")</f>
        <v/>
      </c>
      <c r="AI637" s="1" t="str">
        <f aca="false">IF(AP637&lt;&gt;"",MAX(AI$3:AI636)+1,"")</f>
        <v/>
      </c>
      <c r="AK637" s="1" t="str">
        <f aca="false">IF(C637="","",IF(COUNTIF($AK$3:AL636,C637)=0,C637,""))</f>
        <v/>
      </c>
      <c r="AL637" s="1" t="str">
        <f aca="false">IF(D637="","",IF($C637='Oneri di Urbanizzazione'!$E$49,IF(COUNTIF($AL$3:AL636,$D637)=0,$D637,""),""))</f>
        <v/>
      </c>
      <c r="AM637" s="1" t="str">
        <f aca="false">IF(E637="","",IF(AND($C637='Oneri di Urbanizzazione'!$E$49,$D637='Oneri di Urbanizzazione'!$E$51),IF(COUNTIF(AM$3:AM636,$E637)=0,$E637,""),""))</f>
        <v/>
      </c>
      <c r="AN637" s="1" t="str">
        <f aca="false">IF(F637="","",IF(AND($C637='Oneri di Urbanizzazione'!$E$49,$D637='Oneri di Urbanizzazione'!$E$51,$E637='Oneri di Urbanizzazione'!$E$53),IF(COUNTIF(AN$3:AN636,$F637)=0,$F637,""),""))</f>
        <v/>
      </c>
    </row>
    <row r="638" customFormat="false" ht="12.75" hidden="false" customHeight="false" outlineLevel="0" collapsed="false">
      <c r="V638" s="1" t="n">
        <f aca="false">+V637+1</f>
        <v>616</v>
      </c>
      <c r="W638" s="978" t="str">
        <f aca="false">IFERROR(VLOOKUP($V637,AD:AK,8,FALSE()),"")</f>
        <v/>
      </c>
      <c r="X638" s="978" t="str">
        <f aca="false">IFERROR(VLOOKUP($V638,AE:AL,8,FALSE()),"")</f>
        <v/>
      </c>
      <c r="Y638" s="978" t="str">
        <f aca="false">IFERROR(VLOOKUP($V638,AF:AM,8,FALSE()),"")</f>
        <v/>
      </c>
      <c r="Z638" s="978" t="str">
        <f aca="false">IFERROR(VLOOKUP($V638,AG:AN,8,FALSE()),"")</f>
        <v/>
      </c>
      <c r="AA638" s="978" t="str">
        <f aca="false">IFERROR(VLOOKUP($V638,AH:AO,8,FALSE()),"")</f>
        <v/>
      </c>
      <c r="AB638" s="978" t="str">
        <f aca="false">IFERROR(VLOOKUP($V638,AI:AP,8,FALSE()),"")</f>
        <v/>
      </c>
      <c r="AD638" s="1" t="str">
        <f aca="false">IF(AK638&lt;&gt;"",MAX(AD$3:AD637)+1,"")</f>
        <v/>
      </c>
      <c r="AE638" s="1" t="str">
        <f aca="false">IF(AL638&lt;&gt;"",MAX(AE$3:AE637)+1,"")</f>
        <v/>
      </c>
      <c r="AF638" s="1" t="str">
        <f aca="false">IF(AM638&lt;&gt;"",MAX(AF$3:AF637)+1,"")</f>
        <v/>
      </c>
      <c r="AG638" s="1" t="str">
        <f aca="false">IF(AN638&lt;&gt;"",MAX(AG$3:AG637)+1,"")</f>
        <v/>
      </c>
      <c r="AH638" s="1" t="str">
        <f aca="false">IF(AO638&lt;&gt;"",MAX(AH$3:AH637)+1,"")</f>
        <v/>
      </c>
      <c r="AI638" s="1" t="str">
        <f aca="false">IF(AP638&lt;&gt;"",MAX(AI$3:AI637)+1,"")</f>
        <v/>
      </c>
      <c r="AK638" s="1" t="str">
        <f aca="false">IF(C638="","",IF(COUNTIF($AK$3:AL637,C638)=0,C638,""))</f>
        <v/>
      </c>
      <c r="AL638" s="1" t="str">
        <f aca="false">IF(D638="","",IF($C638='Oneri di Urbanizzazione'!$E$49,IF(COUNTIF($AL$3:AL637,$D638)=0,$D638,""),""))</f>
        <v/>
      </c>
      <c r="AM638" s="1" t="str">
        <f aca="false">IF(E638="","",IF(AND($C638='Oneri di Urbanizzazione'!$E$49,$D638='Oneri di Urbanizzazione'!$E$51),IF(COUNTIF(AM$3:AM637,$E638)=0,$E638,""),""))</f>
        <v/>
      </c>
      <c r="AN638" s="1" t="str">
        <f aca="false">IF(F638="","",IF(AND($C638='Oneri di Urbanizzazione'!$E$49,$D638='Oneri di Urbanizzazione'!$E$51,$E638='Oneri di Urbanizzazione'!$E$53),IF(COUNTIF(AN$3:AN637,$F638)=0,$F638,""),""))</f>
        <v/>
      </c>
    </row>
    <row r="639" customFormat="false" ht="12.75" hidden="false" customHeight="false" outlineLevel="0" collapsed="false">
      <c r="V639" s="1" t="n">
        <f aca="false">+V638+1</f>
        <v>617</v>
      </c>
      <c r="W639" s="978" t="str">
        <f aca="false">IFERROR(VLOOKUP($V638,AD:AK,8,FALSE()),"")</f>
        <v/>
      </c>
      <c r="X639" s="978" t="str">
        <f aca="false">IFERROR(VLOOKUP($V639,AE:AL,8,FALSE()),"")</f>
        <v/>
      </c>
      <c r="Y639" s="978" t="str">
        <f aca="false">IFERROR(VLOOKUP($V639,AF:AM,8,FALSE()),"")</f>
        <v/>
      </c>
      <c r="Z639" s="978" t="str">
        <f aca="false">IFERROR(VLOOKUP($V639,AG:AN,8,FALSE()),"")</f>
        <v/>
      </c>
      <c r="AA639" s="978" t="str">
        <f aca="false">IFERROR(VLOOKUP($V639,AH:AO,8,FALSE()),"")</f>
        <v/>
      </c>
      <c r="AB639" s="978" t="str">
        <f aca="false">IFERROR(VLOOKUP($V639,AI:AP,8,FALSE()),"")</f>
        <v/>
      </c>
      <c r="AD639" s="1" t="str">
        <f aca="false">IF(AK639&lt;&gt;"",MAX(AD$3:AD638)+1,"")</f>
        <v/>
      </c>
      <c r="AE639" s="1" t="str">
        <f aca="false">IF(AL639&lt;&gt;"",MAX(AE$3:AE638)+1,"")</f>
        <v/>
      </c>
      <c r="AF639" s="1" t="str">
        <f aca="false">IF(AM639&lt;&gt;"",MAX(AF$3:AF638)+1,"")</f>
        <v/>
      </c>
      <c r="AG639" s="1" t="str">
        <f aca="false">IF(AN639&lt;&gt;"",MAX(AG$3:AG638)+1,"")</f>
        <v/>
      </c>
      <c r="AH639" s="1" t="str">
        <f aca="false">IF(AO639&lt;&gt;"",MAX(AH$3:AH638)+1,"")</f>
        <v/>
      </c>
      <c r="AI639" s="1" t="str">
        <f aca="false">IF(AP639&lt;&gt;"",MAX(AI$3:AI638)+1,"")</f>
        <v/>
      </c>
      <c r="AK639" s="1" t="str">
        <f aca="false">IF(C639="","",IF(COUNTIF($AK$3:AL638,C639)=0,C639,""))</f>
        <v/>
      </c>
      <c r="AL639" s="1" t="str">
        <f aca="false">IF(D639="","",IF($C639='Oneri di Urbanizzazione'!$E$49,IF(COUNTIF($AL$3:AL638,$D639)=0,$D639,""),""))</f>
        <v/>
      </c>
      <c r="AM639" s="1" t="str">
        <f aca="false">IF(E639="","",IF(AND($C639='Oneri di Urbanizzazione'!$E$49,$D639='Oneri di Urbanizzazione'!$E$51),IF(COUNTIF(AM$3:AM638,$E639)=0,$E639,""),""))</f>
        <v/>
      </c>
      <c r="AN639" s="1" t="str">
        <f aca="false">IF(F639="","",IF(AND($C639='Oneri di Urbanizzazione'!$E$49,$D639='Oneri di Urbanizzazione'!$E$51,$E639='Oneri di Urbanizzazione'!$E$53),IF(COUNTIF(AN$3:AN638,$F639)=0,$F639,""),""))</f>
        <v/>
      </c>
    </row>
    <row r="640" customFormat="false" ht="12.75" hidden="false" customHeight="false" outlineLevel="0" collapsed="false">
      <c r="V640" s="1" t="n">
        <f aca="false">+V639+1</f>
        <v>618</v>
      </c>
      <c r="W640" s="978" t="str">
        <f aca="false">IFERROR(VLOOKUP($V639,AD:AK,8,FALSE()),"")</f>
        <v/>
      </c>
      <c r="X640" s="978" t="str">
        <f aca="false">IFERROR(VLOOKUP($V640,AE:AL,8,FALSE()),"")</f>
        <v/>
      </c>
      <c r="Y640" s="978" t="str">
        <f aca="false">IFERROR(VLOOKUP($V640,AF:AM,8,FALSE()),"")</f>
        <v/>
      </c>
      <c r="Z640" s="978" t="str">
        <f aca="false">IFERROR(VLOOKUP($V640,AG:AN,8,FALSE()),"")</f>
        <v/>
      </c>
      <c r="AA640" s="978" t="str">
        <f aca="false">IFERROR(VLOOKUP($V640,AH:AO,8,FALSE()),"")</f>
        <v/>
      </c>
      <c r="AB640" s="978" t="str">
        <f aca="false">IFERROR(VLOOKUP($V640,AI:AP,8,FALSE()),"")</f>
        <v/>
      </c>
      <c r="AD640" s="1" t="str">
        <f aca="false">IF(AK640&lt;&gt;"",MAX(AD$3:AD639)+1,"")</f>
        <v/>
      </c>
      <c r="AE640" s="1" t="str">
        <f aca="false">IF(AL640&lt;&gt;"",MAX(AE$3:AE639)+1,"")</f>
        <v/>
      </c>
      <c r="AF640" s="1" t="str">
        <f aca="false">IF(AM640&lt;&gt;"",MAX(AF$3:AF639)+1,"")</f>
        <v/>
      </c>
      <c r="AG640" s="1" t="str">
        <f aca="false">IF(AN640&lt;&gt;"",MAX(AG$3:AG639)+1,"")</f>
        <v/>
      </c>
      <c r="AH640" s="1" t="str">
        <f aca="false">IF(AO640&lt;&gt;"",MAX(AH$3:AH639)+1,"")</f>
        <v/>
      </c>
      <c r="AI640" s="1" t="str">
        <f aca="false">IF(AP640&lt;&gt;"",MAX(AI$3:AI639)+1,"")</f>
        <v/>
      </c>
      <c r="AK640" s="1" t="str">
        <f aca="false">IF(C640="","",IF(COUNTIF($AK$3:AL639,C640)=0,C640,""))</f>
        <v/>
      </c>
      <c r="AL640" s="1" t="str">
        <f aca="false">IF(D640="","",IF($C640='Oneri di Urbanizzazione'!$E$49,IF(COUNTIF($AL$3:AL639,$D640)=0,$D640,""),""))</f>
        <v/>
      </c>
      <c r="AM640" s="1" t="str">
        <f aca="false">IF(E640="","",IF(AND($C640='Oneri di Urbanizzazione'!$E$49,$D640='Oneri di Urbanizzazione'!$E$51),IF(COUNTIF(AM$3:AM639,$E640)=0,$E640,""),""))</f>
        <v/>
      </c>
      <c r="AN640" s="1" t="str">
        <f aca="false">IF(F640="","",IF(AND($C640='Oneri di Urbanizzazione'!$E$49,$D640='Oneri di Urbanizzazione'!$E$51,$E640='Oneri di Urbanizzazione'!$E$53),IF(COUNTIF(AN$3:AN639,$F640)=0,$F640,""),""))</f>
        <v/>
      </c>
    </row>
    <row r="641" customFormat="false" ht="12.75" hidden="false" customHeight="false" outlineLevel="0" collapsed="false">
      <c r="V641" s="1" t="n">
        <f aca="false">+V640+1</f>
        <v>619</v>
      </c>
      <c r="W641" s="978" t="str">
        <f aca="false">IFERROR(VLOOKUP($V640,AD:AK,8,FALSE()),"")</f>
        <v/>
      </c>
      <c r="X641" s="978" t="str">
        <f aca="false">IFERROR(VLOOKUP($V641,AE:AL,8,FALSE()),"")</f>
        <v/>
      </c>
      <c r="Y641" s="978" t="str">
        <f aca="false">IFERROR(VLOOKUP($V641,AF:AM,8,FALSE()),"")</f>
        <v/>
      </c>
      <c r="Z641" s="978" t="str">
        <f aca="false">IFERROR(VLOOKUP($V641,AG:AN,8,FALSE()),"")</f>
        <v/>
      </c>
      <c r="AA641" s="978" t="str">
        <f aca="false">IFERROR(VLOOKUP($V641,AH:AO,8,FALSE()),"")</f>
        <v/>
      </c>
      <c r="AB641" s="978" t="str">
        <f aca="false">IFERROR(VLOOKUP($V641,AI:AP,8,FALSE()),"")</f>
        <v/>
      </c>
      <c r="AD641" s="1" t="str">
        <f aca="false">IF(AK641&lt;&gt;"",MAX(AD$3:AD640)+1,"")</f>
        <v/>
      </c>
      <c r="AE641" s="1" t="str">
        <f aca="false">IF(AL641&lt;&gt;"",MAX(AE$3:AE640)+1,"")</f>
        <v/>
      </c>
      <c r="AF641" s="1" t="str">
        <f aca="false">IF(AM641&lt;&gt;"",MAX(AF$3:AF640)+1,"")</f>
        <v/>
      </c>
      <c r="AG641" s="1" t="str">
        <f aca="false">IF(AN641&lt;&gt;"",MAX(AG$3:AG640)+1,"")</f>
        <v/>
      </c>
      <c r="AH641" s="1" t="str">
        <f aca="false">IF(AO641&lt;&gt;"",MAX(AH$3:AH640)+1,"")</f>
        <v/>
      </c>
      <c r="AI641" s="1" t="str">
        <f aca="false">IF(AP641&lt;&gt;"",MAX(AI$3:AI640)+1,"")</f>
        <v/>
      </c>
      <c r="AK641" s="1" t="str">
        <f aca="false">IF(C641="","",IF(COUNTIF($AK$3:AL640,C641)=0,C641,""))</f>
        <v/>
      </c>
      <c r="AL641" s="1" t="str">
        <f aca="false">IF(D641="","",IF($C641='Oneri di Urbanizzazione'!$E$49,IF(COUNTIF($AL$3:AL640,$D641)=0,$D641,""),""))</f>
        <v/>
      </c>
      <c r="AM641" s="1" t="str">
        <f aca="false">IF(E641="","",IF(AND($C641='Oneri di Urbanizzazione'!$E$49,$D641='Oneri di Urbanizzazione'!$E$51),IF(COUNTIF(AM$3:AM640,$E641)=0,$E641,""),""))</f>
        <v/>
      </c>
      <c r="AN641" s="1" t="str">
        <f aca="false">IF(F641="","",IF(AND($C641='Oneri di Urbanizzazione'!$E$49,$D641='Oneri di Urbanizzazione'!$E$51,$E641='Oneri di Urbanizzazione'!$E$53),IF(COUNTIF(AN$3:AN640,$F641)=0,$F641,""),""))</f>
        <v/>
      </c>
    </row>
    <row r="642" customFormat="false" ht="12.75" hidden="false" customHeight="false" outlineLevel="0" collapsed="false">
      <c r="V642" s="1" t="n">
        <f aca="false">+V641+1</f>
        <v>620</v>
      </c>
      <c r="W642" s="978" t="str">
        <f aca="false">IFERROR(VLOOKUP($V641,AD:AK,8,FALSE()),"")</f>
        <v/>
      </c>
      <c r="X642" s="978" t="str">
        <f aca="false">IFERROR(VLOOKUP($V642,AE:AL,8,FALSE()),"")</f>
        <v/>
      </c>
      <c r="Y642" s="978" t="str">
        <f aca="false">IFERROR(VLOOKUP($V642,AF:AM,8,FALSE()),"")</f>
        <v/>
      </c>
      <c r="Z642" s="978" t="str">
        <f aca="false">IFERROR(VLOOKUP($V642,AG:AN,8,FALSE()),"")</f>
        <v/>
      </c>
      <c r="AA642" s="978" t="str">
        <f aca="false">IFERROR(VLOOKUP($V642,AH:AO,8,FALSE()),"")</f>
        <v/>
      </c>
      <c r="AB642" s="978" t="str">
        <f aca="false">IFERROR(VLOOKUP($V642,AI:AP,8,FALSE()),"")</f>
        <v/>
      </c>
      <c r="AD642" s="1" t="str">
        <f aca="false">IF(AK642&lt;&gt;"",MAX(AD$3:AD641)+1,"")</f>
        <v/>
      </c>
      <c r="AE642" s="1" t="str">
        <f aca="false">IF(AL642&lt;&gt;"",MAX(AE$3:AE641)+1,"")</f>
        <v/>
      </c>
      <c r="AF642" s="1" t="str">
        <f aca="false">IF(AM642&lt;&gt;"",MAX(AF$3:AF641)+1,"")</f>
        <v/>
      </c>
      <c r="AG642" s="1" t="str">
        <f aca="false">IF(AN642&lt;&gt;"",MAX(AG$3:AG641)+1,"")</f>
        <v/>
      </c>
      <c r="AH642" s="1" t="str">
        <f aca="false">IF(AO642&lt;&gt;"",MAX(AH$3:AH641)+1,"")</f>
        <v/>
      </c>
      <c r="AI642" s="1" t="str">
        <f aca="false">IF(AP642&lt;&gt;"",MAX(AI$3:AI641)+1,"")</f>
        <v/>
      </c>
      <c r="AK642" s="1" t="str">
        <f aca="false">IF(C642="","",IF(COUNTIF($AK$3:AL641,C642)=0,C642,""))</f>
        <v/>
      </c>
      <c r="AL642" s="1" t="str">
        <f aca="false">IF(D642="","",IF($C642='Oneri di Urbanizzazione'!$E$49,IF(COUNTIF($AL$3:AL641,$D642)=0,$D642,""),""))</f>
        <v/>
      </c>
      <c r="AM642" s="1" t="str">
        <f aca="false">IF(E642="","",IF(AND($C642='Oneri di Urbanizzazione'!$E$49,$D642='Oneri di Urbanizzazione'!$E$51),IF(COUNTIF(AM$3:AM641,$E642)=0,$E642,""),""))</f>
        <v/>
      </c>
      <c r="AN642" s="1" t="str">
        <f aca="false">IF(F642="","",IF(AND($C642='Oneri di Urbanizzazione'!$E$49,$D642='Oneri di Urbanizzazione'!$E$51,$E642='Oneri di Urbanizzazione'!$E$53),IF(COUNTIF(AN$3:AN641,$F642)=0,$F642,""),""))</f>
        <v/>
      </c>
    </row>
    <row r="643" customFormat="false" ht="12.75" hidden="false" customHeight="false" outlineLevel="0" collapsed="false">
      <c r="V643" s="1" t="n">
        <f aca="false">+V642+1</f>
        <v>621</v>
      </c>
      <c r="W643" s="978" t="str">
        <f aca="false">IFERROR(VLOOKUP($V642,AD:AK,8,FALSE()),"")</f>
        <v/>
      </c>
      <c r="X643" s="978" t="str">
        <f aca="false">IFERROR(VLOOKUP($V643,AE:AL,8,FALSE()),"")</f>
        <v/>
      </c>
      <c r="Y643" s="978" t="str">
        <f aca="false">IFERROR(VLOOKUP($V643,AF:AM,8,FALSE()),"")</f>
        <v/>
      </c>
      <c r="Z643" s="978" t="str">
        <f aca="false">IFERROR(VLOOKUP($V643,AG:AN,8,FALSE()),"")</f>
        <v/>
      </c>
      <c r="AA643" s="978" t="str">
        <f aca="false">IFERROR(VLOOKUP($V643,AH:AO,8,FALSE()),"")</f>
        <v/>
      </c>
      <c r="AB643" s="978" t="str">
        <f aca="false">IFERROR(VLOOKUP($V643,AI:AP,8,FALSE()),"")</f>
        <v/>
      </c>
      <c r="AD643" s="1" t="str">
        <f aca="false">IF(AK643&lt;&gt;"",MAX(AD$3:AD642)+1,"")</f>
        <v/>
      </c>
      <c r="AE643" s="1" t="str">
        <f aca="false">IF(AL643&lt;&gt;"",MAX(AE$3:AE642)+1,"")</f>
        <v/>
      </c>
      <c r="AF643" s="1" t="str">
        <f aca="false">IF(AM643&lt;&gt;"",MAX(AF$3:AF642)+1,"")</f>
        <v/>
      </c>
      <c r="AG643" s="1" t="str">
        <f aca="false">IF(AN643&lt;&gt;"",MAX(AG$3:AG642)+1,"")</f>
        <v/>
      </c>
      <c r="AH643" s="1" t="str">
        <f aca="false">IF(AO643&lt;&gt;"",MAX(AH$3:AH642)+1,"")</f>
        <v/>
      </c>
      <c r="AI643" s="1" t="str">
        <f aca="false">IF(AP643&lt;&gt;"",MAX(AI$3:AI642)+1,"")</f>
        <v/>
      </c>
      <c r="AK643" s="1" t="str">
        <f aca="false">IF(C643="","",IF(COUNTIF($AK$3:AL642,C643)=0,C643,""))</f>
        <v/>
      </c>
      <c r="AL643" s="1" t="str">
        <f aca="false">IF(D643="","",IF($C643='Oneri di Urbanizzazione'!$E$49,IF(COUNTIF($AL$3:AL642,$D643)=0,$D643,""),""))</f>
        <v/>
      </c>
      <c r="AM643" s="1" t="str">
        <f aca="false">IF(E643="","",IF(AND($C643='Oneri di Urbanizzazione'!$E$49,$D643='Oneri di Urbanizzazione'!$E$51),IF(COUNTIF(AM$3:AM642,$E643)=0,$E643,""),""))</f>
        <v/>
      </c>
      <c r="AN643" s="1" t="str">
        <f aca="false">IF(F643="","",IF(AND($C643='Oneri di Urbanizzazione'!$E$49,$D643='Oneri di Urbanizzazione'!$E$51,$E643='Oneri di Urbanizzazione'!$E$53),IF(COUNTIF(AN$3:AN642,$F643)=0,$F643,""),""))</f>
        <v/>
      </c>
    </row>
    <row r="644" customFormat="false" ht="12.75" hidden="false" customHeight="false" outlineLevel="0" collapsed="false">
      <c r="V644" s="1" t="n">
        <f aca="false">+V643+1</f>
        <v>622</v>
      </c>
      <c r="W644" s="978" t="str">
        <f aca="false">IFERROR(VLOOKUP($V643,AD:AK,8,FALSE()),"")</f>
        <v/>
      </c>
      <c r="X644" s="978" t="str">
        <f aca="false">IFERROR(VLOOKUP($V644,AE:AL,8,FALSE()),"")</f>
        <v/>
      </c>
      <c r="Y644" s="978" t="str">
        <f aca="false">IFERROR(VLOOKUP($V644,AF:AM,8,FALSE()),"")</f>
        <v/>
      </c>
      <c r="Z644" s="978" t="str">
        <f aca="false">IFERROR(VLOOKUP($V644,AG:AN,8,FALSE()),"")</f>
        <v/>
      </c>
      <c r="AA644" s="978" t="str">
        <f aca="false">IFERROR(VLOOKUP($V644,AH:AO,8,FALSE()),"")</f>
        <v/>
      </c>
      <c r="AB644" s="978" t="str">
        <f aca="false">IFERROR(VLOOKUP($V644,AI:AP,8,FALSE()),"")</f>
        <v/>
      </c>
      <c r="AD644" s="1" t="str">
        <f aca="false">IF(AK644&lt;&gt;"",MAX(AD$3:AD643)+1,"")</f>
        <v/>
      </c>
      <c r="AE644" s="1" t="str">
        <f aca="false">IF(AL644&lt;&gt;"",MAX(AE$3:AE643)+1,"")</f>
        <v/>
      </c>
      <c r="AF644" s="1" t="str">
        <f aca="false">IF(AM644&lt;&gt;"",MAX(AF$3:AF643)+1,"")</f>
        <v/>
      </c>
      <c r="AG644" s="1" t="str">
        <f aca="false">IF(AN644&lt;&gt;"",MAX(AG$3:AG643)+1,"")</f>
        <v/>
      </c>
      <c r="AH644" s="1" t="str">
        <f aca="false">IF(AO644&lt;&gt;"",MAX(AH$3:AH643)+1,"")</f>
        <v/>
      </c>
      <c r="AI644" s="1" t="str">
        <f aca="false">IF(AP644&lt;&gt;"",MAX(AI$3:AI643)+1,"")</f>
        <v/>
      </c>
      <c r="AK644" s="1" t="str">
        <f aca="false">IF(C644="","",IF(COUNTIF($AK$3:AL643,C644)=0,C644,""))</f>
        <v/>
      </c>
      <c r="AL644" s="1" t="str">
        <f aca="false">IF(D644="","",IF($C644='Oneri di Urbanizzazione'!$E$49,IF(COUNTIF($AL$3:AL643,$D644)=0,$D644,""),""))</f>
        <v/>
      </c>
      <c r="AM644" s="1" t="str">
        <f aca="false">IF(E644="","",IF(AND($C644='Oneri di Urbanizzazione'!$E$49,$D644='Oneri di Urbanizzazione'!$E$51),IF(COUNTIF(AM$3:AM643,$E644)=0,$E644,""),""))</f>
        <v/>
      </c>
      <c r="AN644" s="1" t="str">
        <f aca="false">IF(F644="","",IF(AND($C644='Oneri di Urbanizzazione'!$E$49,$D644='Oneri di Urbanizzazione'!$E$51,$E644='Oneri di Urbanizzazione'!$E$53),IF(COUNTIF(AN$3:AN643,$F644)=0,$F644,""),""))</f>
        <v/>
      </c>
    </row>
    <row r="645" customFormat="false" ht="12.75" hidden="false" customHeight="false" outlineLevel="0" collapsed="false">
      <c r="V645" s="1" t="n">
        <f aca="false">+V644+1</f>
        <v>623</v>
      </c>
      <c r="W645" s="978" t="str">
        <f aca="false">IFERROR(VLOOKUP($V644,AD:AK,8,FALSE()),"")</f>
        <v/>
      </c>
      <c r="X645" s="978" t="str">
        <f aca="false">IFERROR(VLOOKUP($V645,AE:AL,8,FALSE()),"")</f>
        <v/>
      </c>
      <c r="Y645" s="978" t="str">
        <f aca="false">IFERROR(VLOOKUP($V645,AF:AM,8,FALSE()),"")</f>
        <v/>
      </c>
      <c r="Z645" s="978" t="str">
        <f aca="false">IFERROR(VLOOKUP($V645,AG:AN,8,FALSE()),"")</f>
        <v/>
      </c>
      <c r="AA645" s="978" t="str">
        <f aca="false">IFERROR(VLOOKUP($V645,AH:AO,8,FALSE()),"")</f>
        <v/>
      </c>
      <c r="AB645" s="978" t="str">
        <f aca="false">IFERROR(VLOOKUP($V645,AI:AP,8,FALSE()),"")</f>
        <v/>
      </c>
      <c r="AD645" s="1" t="str">
        <f aca="false">IF(AK645&lt;&gt;"",MAX(AD$3:AD644)+1,"")</f>
        <v/>
      </c>
      <c r="AE645" s="1" t="str">
        <f aca="false">IF(AL645&lt;&gt;"",MAX(AE$3:AE644)+1,"")</f>
        <v/>
      </c>
      <c r="AF645" s="1" t="str">
        <f aca="false">IF(AM645&lt;&gt;"",MAX(AF$3:AF644)+1,"")</f>
        <v/>
      </c>
      <c r="AG645" s="1" t="str">
        <f aca="false">IF(AN645&lt;&gt;"",MAX(AG$3:AG644)+1,"")</f>
        <v/>
      </c>
      <c r="AH645" s="1" t="str">
        <f aca="false">IF(AO645&lt;&gt;"",MAX(AH$3:AH644)+1,"")</f>
        <v/>
      </c>
      <c r="AI645" s="1" t="str">
        <f aca="false">IF(AP645&lt;&gt;"",MAX(AI$3:AI644)+1,"")</f>
        <v/>
      </c>
      <c r="AK645" s="1" t="str">
        <f aca="false">IF(C645="","",IF(COUNTIF($AK$3:AL644,C645)=0,C645,""))</f>
        <v/>
      </c>
      <c r="AL645" s="1" t="str">
        <f aca="false">IF(D645="","",IF($C645='Oneri di Urbanizzazione'!$E$49,IF(COUNTIF($AL$3:AL644,$D645)=0,$D645,""),""))</f>
        <v/>
      </c>
      <c r="AM645" s="1" t="str">
        <f aca="false">IF(E645="","",IF(AND($C645='Oneri di Urbanizzazione'!$E$49,$D645='Oneri di Urbanizzazione'!$E$51),IF(COUNTIF(AM$3:AM644,$E645)=0,$E645,""),""))</f>
        <v/>
      </c>
      <c r="AN645" s="1" t="str">
        <f aca="false">IF(F645="","",IF(AND($C645='Oneri di Urbanizzazione'!$E$49,$D645='Oneri di Urbanizzazione'!$E$51,$E645='Oneri di Urbanizzazione'!$E$53),IF(COUNTIF(AN$3:AN644,$F645)=0,$F645,""),""))</f>
        <v/>
      </c>
    </row>
    <row r="646" customFormat="false" ht="12.75" hidden="false" customHeight="false" outlineLevel="0" collapsed="false">
      <c r="V646" s="1" t="n">
        <f aca="false">+V645+1</f>
        <v>624</v>
      </c>
      <c r="W646" s="978" t="str">
        <f aca="false">IFERROR(VLOOKUP($V645,AD:AK,8,FALSE()),"")</f>
        <v/>
      </c>
      <c r="X646" s="978" t="str">
        <f aca="false">IFERROR(VLOOKUP($V646,AE:AL,8,FALSE()),"")</f>
        <v/>
      </c>
      <c r="Y646" s="978" t="str">
        <f aca="false">IFERROR(VLOOKUP($V646,AF:AM,8,FALSE()),"")</f>
        <v/>
      </c>
      <c r="Z646" s="978" t="str">
        <f aca="false">IFERROR(VLOOKUP($V646,AG:AN,8,FALSE()),"")</f>
        <v/>
      </c>
      <c r="AA646" s="978" t="str">
        <f aca="false">IFERROR(VLOOKUP($V646,AH:AO,8,FALSE()),"")</f>
        <v/>
      </c>
      <c r="AB646" s="978" t="str">
        <f aca="false">IFERROR(VLOOKUP($V646,AI:AP,8,FALSE()),"")</f>
        <v/>
      </c>
      <c r="AD646" s="1" t="str">
        <f aca="false">IF(AK646&lt;&gt;"",MAX(AD$3:AD645)+1,"")</f>
        <v/>
      </c>
      <c r="AE646" s="1" t="str">
        <f aca="false">IF(AL646&lt;&gt;"",MAX(AE$3:AE645)+1,"")</f>
        <v/>
      </c>
      <c r="AF646" s="1" t="str">
        <f aca="false">IF(AM646&lt;&gt;"",MAX(AF$3:AF645)+1,"")</f>
        <v/>
      </c>
      <c r="AG646" s="1" t="str">
        <f aca="false">IF(AN646&lt;&gt;"",MAX(AG$3:AG645)+1,"")</f>
        <v/>
      </c>
      <c r="AH646" s="1" t="str">
        <f aca="false">IF(AO646&lt;&gt;"",MAX(AH$3:AH645)+1,"")</f>
        <v/>
      </c>
      <c r="AI646" s="1" t="str">
        <f aca="false">IF(AP646&lt;&gt;"",MAX(AI$3:AI645)+1,"")</f>
        <v/>
      </c>
      <c r="AK646" s="1" t="str">
        <f aca="false">IF(C646="","",IF(COUNTIF($AK$3:AL645,C646)=0,C646,""))</f>
        <v/>
      </c>
      <c r="AL646" s="1" t="str">
        <f aca="false">IF(D646="","",IF($C646='Oneri di Urbanizzazione'!$E$49,IF(COUNTIF($AL$3:AL645,$D646)=0,$D646,""),""))</f>
        <v/>
      </c>
      <c r="AM646" s="1" t="str">
        <f aca="false">IF(E646="","",IF(AND($C646='Oneri di Urbanizzazione'!$E$49,$D646='Oneri di Urbanizzazione'!$E$51),IF(COUNTIF(AM$3:AM645,$E646)=0,$E646,""),""))</f>
        <v/>
      </c>
      <c r="AN646" s="1" t="str">
        <f aca="false">IF(F646="","",IF(AND($C646='Oneri di Urbanizzazione'!$E$49,$D646='Oneri di Urbanizzazione'!$E$51,$E646='Oneri di Urbanizzazione'!$E$53),IF(COUNTIF(AN$3:AN645,$F646)=0,$F646,""),""))</f>
        <v/>
      </c>
    </row>
    <row r="647" customFormat="false" ht="12.75" hidden="false" customHeight="false" outlineLevel="0" collapsed="false">
      <c r="V647" s="1" t="n">
        <f aca="false">+V646+1</f>
        <v>625</v>
      </c>
      <c r="W647" s="978" t="str">
        <f aca="false">IFERROR(VLOOKUP($V646,AD:AK,8,FALSE()),"")</f>
        <v/>
      </c>
      <c r="X647" s="978" t="str">
        <f aca="false">IFERROR(VLOOKUP($V647,AE:AL,8,FALSE()),"")</f>
        <v/>
      </c>
      <c r="Y647" s="978" t="str">
        <f aca="false">IFERROR(VLOOKUP($V647,AF:AM,8,FALSE()),"")</f>
        <v/>
      </c>
      <c r="Z647" s="978" t="str">
        <f aca="false">IFERROR(VLOOKUP($V647,AG:AN,8,FALSE()),"")</f>
        <v/>
      </c>
      <c r="AA647" s="978" t="str">
        <f aca="false">IFERROR(VLOOKUP($V647,AH:AO,8,FALSE()),"")</f>
        <v/>
      </c>
      <c r="AB647" s="978" t="str">
        <f aca="false">IFERROR(VLOOKUP($V647,AI:AP,8,FALSE()),"")</f>
        <v/>
      </c>
      <c r="AD647" s="1" t="str">
        <f aca="false">IF(AK647&lt;&gt;"",MAX(AD$3:AD646)+1,"")</f>
        <v/>
      </c>
      <c r="AE647" s="1" t="str">
        <f aca="false">IF(AL647&lt;&gt;"",MAX(AE$3:AE646)+1,"")</f>
        <v/>
      </c>
      <c r="AF647" s="1" t="str">
        <f aca="false">IF(AM647&lt;&gt;"",MAX(AF$3:AF646)+1,"")</f>
        <v/>
      </c>
      <c r="AG647" s="1" t="str">
        <f aca="false">IF(AN647&lt;&gt;"",MAX(AG$3:AG646)+1,"")</f>
        <v/>
      </c>
      <c r="AH647" s="1" t="str">
        <f aca="false">IF(AO647&lt;&gt;"",MAX(AH$3:AH646)+1,"")</f>
        <v/>
      </c>
      <c r="AI647" s="1" t="str">
        <f aca="false">IF(AP647&lt;&gt;"",MAX(AI$3:AI646)+1,"")</f>
        <v/>
      </c>
      <c r="AK647" s="1" t="str">
        <f aca="false">IF(C647="","",IF(COUNTIF($AK$3:AL646,C647)=0,C647,""))</f>
        <v/>
      </c>
      <c r="AL647" s="1" t="str">
        <f aca="false">IF(D647="","",IF($C647='Oneri di Urbanizzazione'!$E$49,IF(COUNTIF($AL$3:AL646,$D647)=0,$D647,""),""))</f>
        <v/>
      </c>
      <c r="AM647" s="1" t="str">
        <f aca="false">IF(E647="","",IF(AND($C647='Oneri di Urbanizzazione'!$E$49,$D647='Oneri di Urbanizzazione'!$E$51),IF(COUNTIF(AM$3:AM646,$E647)=0,$E647,""),""))</f>
        <v/>
      </c>
      <c r="AN647" s="1" t="str">
        <f aca="false">IF(F647="","",IF(AND($C647='Oneri di Urbanizzazione'!$E$49,$D647='Oneri di Urbanizzazione'!$E$51,$E647='Oneri di Urbanizzazione'!$E$53),IF(COUNTIF(AN$3:AN646,$F647)=0,$F647,""),""))</f>
        <v/>
      </c>
    </row>
    <row r="648" customFormat="false" ht="12.75" hidden="false" customHeight="false" outlineLevel="0" collapsed="false">
      <c r="V648" s="1" t="n">
        <f aca="false">+V647+1</f>
        <v>626</v>
      </c>
      <c r="W648" s="978" t="str">
        <f aca="false">IFERROR(VLOOKUP($V647,AD:AK,8,FALSE()),"")</f>
        <v/>
      </c>
      <c r="X648" s="978" t="str">
        <f aca="false">IFERROR(VLOOKUP($V648,AE:AL,8,FALSE()),"")</f>
        <v/>
      </c>
      <c r="Y648" s="978" t="str">
        <f aca="false">IFERROR(VLOOKUP($V648,AF:AM,8,FALSE()),"")</f>
        <v/>
      </c>
      <c r="Z648" s="978" t="str">
        <f aca="false">IFERROR(VLOOKUP($V648,AG:AN,8,FALSE()),"")</f>
        <v/>
      </c>
      <c r="AA648" s="978" t="str">
        <f aca="false">IFERROR(VLOOKUP($V648,AH:AO,8,FALSE()),"")</f>
        <v/>
      </c>
      <c r="AB648" s="978" t="str">
        <f aca="false">IFERROR(VLOOKUP($V648,AI:AP,8,FALSE()),"")</f>
        <v/>
      </c>
      <c r="AD648" s="1" t="str">
        <f aca="false">IF(AK648&lt;&gt;"",MAX(AD$3:AD647)+1,"")</f>
        <v/>
      </c>
      <c r="AE648" s="1" t="str">
        <f aca="false">IF(AL648&lt;&gt;"",MAX(AE$3:AE647)+1,"")</f>
        <v/>
      </c>
      <c r="AF648" s="1" t="str">
        <f aca="false">IF(AM648&lt;&gt;"",MAX(AF$3:AF647)+1,"")</f>
        <v/>
      </c>
      <c r="AG648" s="1" t="str">
        <f aca="false">IF(AN648&lt;&gt;"",MAX(AG$3:AG647)+1,"")</f>
        <v/>
      </c>
      <c r="AH648" s="1" t="str">
        <f aca="false">IF(AO648&lt;&gt;"",MAX(AH$3:AH647)+1,"")</f>
        <v/>
      </c>
      <c r="AI648" s="1" t="str">
        <f aca="false">IF(AP648&lt;&gt;"",MAX(AI$3:AI647)+1,"")</f>
        <v/>
      </c>
      <c r="AK648" s="1" t="str">
        <f aca="false">IF(C648="","",IF(COUNTIF($AK$3:AL647,C648)=0,C648,""))</f>
        <v/>
      </c>
      <c r="AL648" s="1" t="str">
        <f aca="false">IF(D648="","",IF($C648='Oneri di Urbanizzazione'!$E$49,IF(COUNTIF($AL$3:AL647,$D648)=0,$D648,""),""))</f>
        <v/>
      </c>
      <c r="AM648" s="1" t="str">
        <f aca="false">IF(E648="","",IF(AND($C648='Oneri di Urbanizzazione'!$E$49,$D648='Oneri di Urbanizzazione'!$E$51),IF(COUNTIF(AM$3:AM647,$E648)=0,$E648,""),""))</f>
        <v/>
      </c>
      <c r="AN648" s="1" t="str">
        <f aca="false">IF(F648="","",IF(AND($C648='Oneri di Urbanizzazione'!$E$49,$D648='Oneri di Urbanizzazione'!$E$51,$E648='Oneri di Urbanizzazione'!$E$53),IF(COUNTIF(AN$3:AN647,$F648)=0,$F648,""),""))</f>
        <v/>
      </c>
    </row>
    <row r="649" customFormat="false" ht="12.75" hidden="false" customHeight="false" outlineLevel="0" collapsed="false">
      <c r="V649" s="1" t="n">
        <f aca="false">+V648+1</f>
        <v>627</v>
      </c>
      <c r="W649" s="978" t="str">
        <f aca="false">IFERROR(VLOOKUP($V648,AD:AK,8,FALSE()),"")</f>
        <v/>
      </c>
      <c r="X649" s="978" t="str">
        <f aca="false">IFERROR(VLOOKUP($V649,AE:AL,8,FALSE()),"")</f>
        <v/>
      </c>
      <c r="Y649" s="978" t="str">
        <f aca="false">IFERROR(VLOOKUP($V649,AF:AM,8,FALSE()),"")</f>
        <v/>
      </c>
      <c r="Z649" s="978" t="str">
        <f aca="false">IFERROR(VLOOKUP($V649,AG:AN,8,FALSE()),"")</f>
        <v/>
      </c>
      <c r="AA649" s="978" t="str">
        <f aca="false">IFERROR(VLOOKUP($V649,AH:AO,8,FALSE()),"")</f>
        <v/>
      </c>
      <c r="AB649" s="978" t="str">
        <f aca="false">IFERROR(VLOOKUP($V649,AI:AP,8,FALSE()),"")</f>
        <v/>
      </c>
      <c r="AD649" s="1" t="str">
        <f aca="false">IF(AK649&lt;&gt;"",MAX(AD$3:AD648)+1,"")</f>
        <v/>
      </c>
      <c r="AE649" s="1" t="str">
        <f aca="false">IF(AL649&lt;&gt;"",MAX(AE$3:AE648)+1,"")</f>
        <v/>
      </c>
      <c r="AF649" s="1" t="str">
        <f aca="false">IF(AM649&lt;&gt;"",MAX(AF$3:AF648)+1,"")</f>
        <v/>
      </c>
      <c r="AG649" s="1" t="str">
        <f aca="false">IF(AN649&lt;&gt;"",MAX(AG$3:AG648)+1,"")</f>
        <v/>
      </c>
      <c r="AH649" s="1" t="str">
        <f aca="false">IF(AO649&lt;&gt;"",MAX(AH$3:AH648)+1,"")</f>
        <v/>
      </c>
      <c r="AI649" s="1" t="str">
        <f aca="false">IF(AP649&lt;&gt;"",MAX(AI$3:AI648)+1,"")</f>
        <v/>
      </c>
      <c r="AK649" s="1" t="str">
        <f aca="false">IF(C649="","",IF(COUNTIF($AK$3:AL648,C649)=0,C649,""))</f>
        <v/>
      </c>
      <c r="AL649" s="1" t="str">
        <f aca="false">IF(D649="","",IF($C649='Oneri di Urbanizzazione'!$E$49,IF(COUNTIF($AL$3:AL648,$D649)=0,$D649,""),""))</f>
        <v/>
      </c>
      <c r="AM649" s="1" t="str">
        <f aca="false">IF(E649="","",IF(AND($C649='Oneri di Urbanizzazione'!$E$49,$D649='Oneri di Urbanizzazione'!$E$51),IF(COUNTIF(AM$3:AM648,$E649)=0,$E649,""),""))</f>
        <v/>
      </c>
      <c r="AN649" s="1" t="str">
        <f aca="false">IF(F649="","",IF(AND($C649='Oneri di Urbanizzazione'!$E$49,$D649='Oneri di Urbanizzazione'!$E$51,$E649='Oneri di Urbanizzazione'!$E$53),IF(COUNTIF(AN$3:AN648,$F649)=0,$F649,""),""))</f>
        <v/>
      </c>
    </row>
    <row r="650" customFormat="false" ht="12.75" hidden="false" customHeight="false" outlineLevel="0" collapsed="false">
      <c r="V650" s="1" t="n">
        <f aca="false">+V649+1</f>
        <v>628</v>
      </c>
      <c r="W650" s="978" t="str">
        <f aca="false">IFERROR(VLOOKUP($V649,AD:AK,8,FALSE()),"")</f>
        <v/>
      </c>
      <c r="X650" s="978" t="str">
        <f aca="false">IFERROR(VLOOKUP($V650,AE:AL,8,FALSE()),"")</f>
        <v/>
      </c>
      <c r="Y650" s="978" t="str">
        <f aca="false">IFERROR(VLOOKUP($V650,AF:AM,8,FALSE()),"")</f>
        <v/>
      </c>
      <c r="Z650" s="978" t="str">
        <f aca="false">IFERROR(VLOOKUP($V650,AG:AN,8,FALSE()),"")</f>
        <v/>
      </c>
      <c r="AA650" s="978" t="str">
        <f aca="false">IFERROR(VLOOKUP($V650,AH:AO,8,FALSE()),"")</f>
        <v/>
      </c>
      <c r="AB650" s="978" t="str">
        <f aca="false">IFERROR(VLOOKUP($V650,AI:AP,8,FALSE()),"")</f>
        <v/>
      </c>
      <c r="AD650" s="1" t="str">
        <f aca="false">IF(AK650&lt;&gt;"",MAX(AD$3:AD649)+1,"")</f>
        <v/>
      </c>
      <c r="AE650" s="1" t="str">
        <f aca="false">IF(AL650&lt;&gt;"",MAX(AE$3:AE649)+1,"")</f>
        <v/>
      </c>
      <c r="AF650" s="1" t="str">
        <f aca="false">IF(AM650&lt;&gt;"",MAX(AF$3:AF649)+1,"")</f>
        <v/>
      </c>
      <c r="AG650" s="1" t="str">
        <f aca="false">IF(AN650&lt;&gt;"",MAX(AG$3:AG649)+1,"")</f>
        <v/>
      </c>
      <c r="AH650" s="1" t="str">
        <f aca="false">IF(AO650&lt;&gt;"",MAX(AH$3:AH649)+1,"")</f>
        <v/>
      </c>
      <c r="AI650" s="1" t="str">
        <f aca="false">IF(AP650&lt;&gt;"",MAX(AI$3:AI649)+1,"")</f>
        <v/>
      </c>
      <c r="AK650" s="1" t="str">
        <f aca="false">IF(C650="","",IF(COUNTIF($AK$3:AL649,C650)=0,C650,""))</f>
        <v/>
      </c>
      <c r="AL650" s="1" t="str">
        <f aca="false">IF(D650="","",IF($C650='Oneri di Urbanizzazione'!$E$49,IF(COUNTIF($AL$3:AL649,$D650)=0,$D650,""),""))</f>
        <v/>
      </c>
      <c r="AM650" s="1" t="str">
        <f aca="false">IF(E650="","",IF(AND($C650='Oneri di Urbanizzazione'!$E$49,$D650='Oneri di Urbanizzazione'!$E$51),IF(COUNTIF(AM$3:AM649,$E650)=0,$E650,""),""))</f>
        <v/>
      </c>
      <c r="AN650" s="1" t="str">
        <f aca="false">IF(F650="","",IF(AND($C650='Oneri di Urbanizzazione'!$E$49,$D650='Oneri di Urbanizzazione'!$E$51,$E650='Oneri di Urbanizzazione'!$E$53),IF(COUNTIF(AN$3:AN649,$F650)=0,$F650,""),""))</f>
        <v/>
      </c>
    </row>
    <row r="651" customFormat="false" ht="12.75" hidden="false" customHeight="false" outlineLevel="0" collapsed="false">
      <c r="V651" s="1" t="n">
        <f aca="false">+V650+1</f>
        <v>629</v>
      </c>
      <c r="W651" s="978" t="str">
        <f aca="false">IFERROR(VLOOKUP($V650,AD:AK,8,FALSE()),"")</f>
        <v/>
      </c>
      <c r="X651" s="978" t="str">
        <f aca="false">IFERROR(VLOOKUP($V651,AE:AL,8,FALSE()),"")</f>
        <v/>
      </c>
      <c r="Y651" s="978" t="str">
        <f aca="false">IFERROR(VLOOKUP($V651,AF:AM,8,FALSE()),"")</f>
        <v/>
      </c>
      <c r="Z651" s="978" t="str">
        <f aca="false">IFERROR(VLOOKUP($V651,AG:AN,8,FALSE()),"")</f>
        <v/>
      </c>
      <c r="AA651" s="978" t="str">
        <f aca="false">IFERROR(VLOOKUP($V651,AH:AO,8,FALSE()),"")</f>
        <v/>
      </c>
      <c r="AB651" s="978" t="str">
        <f aca="false">IFERROR(VLOOKUP($V651,AI:AP,8,FALSE()),"")</f>
        <v/>
      </c>
      <c r="AD651" s="1" t="str">
        <f aca="false">IF(AK651&lt;&gt;"",MAX(AD$3:AD650)+1,"")</f>
        <v/>
      </c>
      <c r="AE651" s="1" t="str">
        <f aca="false">IF(AL651&lt;&gt;"",MAX(AE$3:AE650)+1,"")</f>
        <v/>
      </c>
      <c r="AF651" s="1" t="str">
        <f aca="false">IF(AM651&lt;&gt;"",MAX(AF$3:AF650)+1,"")</f>
        <v/>
      </c>
      <c r="AG651" s="1" t="str">
        <f aca="false">IF(AN651&lt;&gt;"",MAX(AG$3:AG650)+1,"")</f>
        <v/>
      </c>
      <c r="AH651" s="1" t="str">
        <f aca="false">IF(AO651&lt;&gt;"",MAX(AH$3:AH650)+1,"")</f>
        <v/>
      </c>
      <c r="AI651" s="1" t="str">
        <f aca="false">IF(AP651&lt;&gt;"",MAX(AI$3:AI650)+1,"")</f>
        <v/>
      </c>
      <c r="AK651" s="1" t="str">
        <f aca="false">IF(C651="","",IF(COUNTIF($AK$3:AL650,C651)=0,C651,""))</f>
        <v/>
      </c>
      <c r="AL651" s="1" t="str">
        <f aca="false">IF(D651="","",IF($C651='Oneri di Urbanizzazione'!$E$49,IF(COUNTIF($AL$3:AL650,$D651)=0,$D651,""),""))</f>
        <v/>
      </c>
      <c r="AM651" s="1" t="str">
        <f aca="false">IF(E651="","",IF(AND($C651='Oneri di Urbanizzazione'!$E$49,$D651='Oneri di Urbanizzazione'!$E$51),IF(COUNTIF(AM$3:AM650,$E651)=0,$E651,""),""))</f>
        <v/>
      </c>
      <c r="AN651" s="1" t="str">
        <f aca="false">IF(F651="","",IF(AND($C651='Oneri di Urbanizzazione'!$E$49,$D651='Oneri di Urbanizzazione'!$E$51,$E651='Oneri di Urbanizzazione'!$E$53),IF(COUNTIF(AN$3:AN650,$F651)=0,$F651,""),""))</f>
        <v/>
      </c>
    </row>
    <row r="652" customFormat="false" ht="12.75" hidden="false" customHeight="false" outlineLevel="0" collapsed="false">
      <c r="V652" s="1" t="n">
        <f aca="false">+V651+1</f>
        <v>630</v>
      </c>
      <c r="W652" s="978" t="str">
        <f aca="false">IFERROR(VLOOKUP($V651,AD:AK,8,FALSE()),"")</f>
        <v/>
      </c>
      <c r="X652" s="978" t="str">
        <f aca="false">IFERROR(VLOOKUP($V652,AE:AL,8,FALSE()),"")</f>
        <v/>
      </c>
      <c r="Y652" s="978" t="str">
        <f aca="false">IFERROR(VLOOKUP($V652,AF:AM,8,FALSE()),"")</f>
        <v/>
      </c>
      <c r="Z652" s="978" t="str">
        <f aca="false">IFERROR(VLOOKUP($V652,AG:AN,8,FALSE()),"")</f>
        <v/>
      </c>
      <c r="AA652" s="978" t="str">
        <f aca="false">IFERROR(VLOOKUP($V652,AH:AO,8,FALSE()),"")</f>
        <v/>
      </c>
      <c r="AB652" s="978" t="str">
        <f aca="false">IFERROR(VLOOKUP($V652,AI:AP,8,FALSE()),"")</f>
        <v/>
      </c>
      <c r="AD652" s="1" t="str">
        <f aca="false">IF(AK652&lt;&gt;"",MAX(AD$3:AD651)+1,"")</f>
        <v/>
      </c>
      <c r="AE652" s="1" t="str">
        <f aca="false">IF(AL652&lt;&gt;"",MAX(AE$3:AE651)+1,"")</f>
        <v/>
      </c>
      <c r="AF652" s="1" t="str">
        <f aca="false">IF(AM652&lt;&gt;"",MAX(AF$3:AF651)+1,"")</f>
        <v/>
      </c>
      <c r="AG652" s="1" t="str">
        <f aca="false">IF(AN652&lt;&gt;"",MAX(AG$3:AG651)+1,"")</f>
        <v/>
      </c>
      <c r="AH652" s="1" t="str">
        <f aca="false">IF(AO652&lt;&gt;"",MAX(AH$3:AH651)+1,"")</f>
        <v/>
      </c>
      <c r="AI652" s="1" t="str">
        <f aca="false">IF(AP652&lt;&gt;"",MAX(AI$3:AI651)+1,"")</f>
        <v/>
      </c>
      <c r="AK652" s="1" t="str">
        <f aca="false">IF(C652="","",IF(COUNTIF($AK$3:AL651,C652)=0,C652,""))</f>
        <v/>
      </c>
      <c r="AL652" s="1" t="str">
        <f aca="false">IF(D652="","",IF($C652='Oneri di Urbanizzazione'!$E$49,IF(COUNTIF($AL$3:AL651,$D652)=0,$D652,""),""))</f>
        <v/>
      </c>
      <c r="AM652" s="1" t="str">
        <f aca="false">IF(E652="","",IF(AND($C652='Oneri di Urbanizzazione'!$E$49,$D652='Oneri di Urbanizzazione'!$E$51),IF(COUNTIF(AM$3:AM651,$E652)=0,$E652,""),""))</f>
        <v/>
      </c>
      <c r="AN652" s="1" t="str">
        <f aca="false">IF(F652="","",IF(AND($C652='Oneri di Urbanizzazione'!$E$49,$D652='Oneri di Urbanizzazione'!$E$51,$E652='Oneri di Urbanizzazione'!$E$53),IF(COUNTIF(AN$3:AN651,$F652)=0,$F652,""),""))</f>
        <v/>
      </c>
    </row>
    <row r="653" customFormat="false" ht="12.75" hidden="false" customHeight="false" outlineLevel="0" collapsed="false">
      <c r="V653" s="1" t="n">
        <f aca="false">+V652+1</f>
        <v>631</v>
      </c>
      <c r="W653" s="978" t="str">
        <f aca="false">IFERROR(VLOOKUP($V652,AD:AK,8,FALSE()),"")</f>
        <v/>
      </c>
      <c r="X653" s="978" t="str">
        <f aca="false">IFERROR(VLOOKUP($V653,AE:AL,8,FALSE()),"")</f>
        <v/>
      </c>
      <c r="Y653" s="978" t="str">
        <f aca="false">IFERROR(VLOOKUP($V653,AF:AM,8,FALSE()),"")</f>
        <v/>
      </c>
      <c r="Z653" s="978" t="str">
        <f aca="false">IFERROR(VLOOKUP($V653,AG:AN,8,FALSE()),"")</f>
        <v/>
      </c>
      <c r="AA653" s="978" t="str">
        <f aca="false">IFERROR(VLOOKUP($V653,AH:AO,8,FALSE()),"")</f>
        <v/>
      </c>
      <c r="AB653" s="978" t="str">
        <f aca="false">IFERROR(VLOOKUP($V653,AI:AP,8,FALSE()),"")</f>
        <v/>
      </c>
      <c r="AD653" s="1" t="str">
        <f aca="false">IF(AK653&lt;&gt;"",MAX(AD$3:AD652)+1,"")</f>
        <v/>
      </c>
      <c r="AE653" s="1" t="str">
        <f aca="false">IF(AL653&lt;&gt;"",MAX(AE$3:AE652)+1,"")</f>
        <v/>
      </c>
      <c r="AF653" s="1" t="str">
        <f aca="false">IF(AM653&lt;&gt;"",MAX(AF$3:AF652)+1,"")</f>
        <v/>
      </c>
      <c r="AG653" s="1" t="str">
        <f aca="false">IF(AN653&lt;&gt;"",MAX(AG$3:AG652)+1,"")</f>
        <v/>
      </c>
      <c r="AH653" s="1" t="str">
        <f aca="false">IF(AO653&lt;&gt;"",MAX(AH$3:AH652)+1,"")</f>
        <v/>
      </c>
      <c r="AI653" s="1" t="str">
        <f aca="false">IF(AP653&lt;&gt;"",MAX(AI$3:AI652)+1,"")</f>
        <v/>
      </c>
      <c r="AK653" s="1" t="str">
        <f aca="false">IF(C653="","",IF(COUNTIF($AK$3:AL652,C653)=0,C653,""))</f>
        <v/>
      </c>
      <c r="AL653" s="1" t="str">
        <f aca="false">IF(D653="","",IF($C653='Oneri di Urbanizzazione'!$E$49,IF(COUNTIF($AL$3:AL652,$D653)=0,$D653,""),""))</f>
        <v/>
      </c>
      <c r="AM653" s="1" t="str">
        <f aca="false">IF(E653="","",IF(AND($C653='Oneri di Urbanizzazione'!$E$49,$D653='Oneri di Urbanizzazione'!$E$51),IF(COUNTIF(AM$3:AM652,$E653)=0,$E653,""),""))</f>
        <v/>
      </c>
      <c r="AN653" s="1" t="str">
        <f aca="false">IF(F653="","",IF(AND($C653='Oneri di Urbanizzazione'!$E$49,$D653='Oneri di Urbanizzazione'!$E$51,$E653='Oneri di Urbanizzazione'!$E$53),IF(COUNTIF(AN$3:AN652,$F653)=0,$F653,""),""))</f>
        <v/>
      </c>
    </row>
    <row r="654" customFormat="false" ht="12.75" hidden="false" customHeight="false" outlineLevel="0" collapsed="false">
      <c r="V654" s="1" t="n">
        <f aca="false">+V653+1</f>
        <v>632</v>
      </c>
      <c r="W654" s="978" t="str">
        <f aca="false">IFERROR(VLOOKUP($V653,AD:AK,8,FALSE()),"")</f>
        <v/>
      </c>
      <c r="X654" s="978" t="str">
        <f aca="false">IFERROR(VLOOKUP($V654,AE:AL,8,FALSE()),"")</f>
        <v/>
      </c>
      <c r="Y654" s="978" t="str">
        <f aca="false">IFERROR(VLOOKUP($V654,AF:AM,8,FALSE()),"")</f>
        <v/>
      </c>
      <c r="Z654" s="978" t="str">
        <f aca="false">IFERROR(VLOOKUP($V654,AG:AN,8,FALSE()),"")</f>
        <v/>
      </c>
      <c r="AA654" s="978" t="str">
        <f aca="false">IFERROR(VLOOKUP($V654,AH:AO,8,FALSE()),"")</f>
        <v/>
      </c>
      <c r="AB654" s="978" t="str">
        <f aca="false">IFERROR(VLOOKUP($V654,AI:AP,8,FALSE()),"")</f>
        <v/>
      </c>
      <c r="AD654" s="1" t="str">
        <f aca="false">IF(AK654&lt;&gt;"",MAX(AD$3:AD653)+1,"")</f>
        <v/>
      </c>
      <c r="AE654" s="1" t="str">
        <f aca="false">IF(AL654&lt;&gt;"",MAX(AE$3:AE653)+1,"")</f>
        <v/>
      </c>
      <c r="AF654" s="1" t="str">
        <f aca="false">IF(AM654&lt;&gt;"",MAX(AF$3:AF653)+1,"")</f>
        <v/>
      </c>
      <c r="AG654" s="1" t="str">
        <f aca="false">IF(AN654&lt;&gt;"",MAX(AG$3:AG653)+1,"")</f>
        <v/>
      </c>
      <c r="AH654" s="1" t="str">
        <f aca="false">IF(AO654&lt;&gt;"",MAX(AH$3:AH653)+1,"")</f>
        <v/>
      </c>
      <c r="AI654" s="1" t="str">
        <f aca="false">IF(AP654&lt;&gt;"",MAX(AI$3:AI653)+1,"")</f>
        <v/>
      </c>
      <c r="AK654" s="1" t="str">
        <f aca="false">IF(C654="","",IF(COUNTIF($AK$3:AL653,C654)=0,C654,""))</f>
        <v/>
      </c>
      <c r="AL654" s="1" t="str">
        <f aca="false">IF(D654="","",IF($C654='Oneri di Urbanizzazione'!$E$49,IF(COUNTIF($AL$3:AL653,$D654)=0,$D654,""),""))</f>
        <v/>
      </c>
      <c r="AM654" s="1" t="str">
        <f aca="false">IF(E654="","",IF(AND($C654='Oneri di Urbanizzazione'!$E$49,$D654='Oneri di Urbanizzazione'!$E$51),IF(COUNTIF(AM$3:AM653,$E654)=0,$E654,""),""))</f>
        <v/>
      </c>
      <c r="AN654" s="1" t="str">
        <f aca="false">IF(F654="","",IF(AND($C654='Oneri di Urbanizzazione'!$E$49,$D654='Oneri di Urbanizzazione'!$E$51,$E654='Oneri di Urbanizzazione'!$E$53),IF(COUNTIF(AN$3:AN653,$F654)=0,$F654,""),""))</f>
        <v/>
      </c>
    </row>
    <row r="655" customFormat="false" ht="12.75" hidden="false" customHeight="false" outlineLevel="0" collapsed="false">
      <c r="V655" s="1" t="n">
        <f aca="false">+V654+1</f>
        <v>633</v>
      </c>
      <c r="W655" s="978" t="str">
        <f aca="false">IFERROR(VLOOKUP($V654,AD:AK,8,FALSE()),"")</f>
        <v/>
      </c>
      <c r="X655" s="978" t="str">
        <f aca="false">IFERROR(VLOOKUP($V655,AE:AL,8,FALSE()),"")</f>
        <v/>
      </c>
      <c r="Y655" s="978" t="str">
        <f aca="false">IFERROR(VLOOKUP($V655,AF:AM,8,FALSE()),"")</f>
        <v/>
      </c>
      <c r="Z655" s="978" t="str">
        <f aca="false">IFERROR(VLOOKUP($V655,AG:AN,8,FALSE()),"")</f>
        <v/>
      </c>
      <c r="AA655" s="978" t="str">
        <f aca="false">IFERROR(VLOOKUP($V655,AH:AO,8,FALSE()),"")</f>
        <v/>
      </c>
      <c r="AB655" s="978" t="str">
        <f aca="false">IFERROR(VLOOKUP($V655,AI:AP,8,FALSE()),"")</f>
        <v/>
      </c>
      <c r="AD655" s="1" t="str">
        <f aca="false">IF(AK655&lt;&gt;"",MAX(AD$3:AD654)+1,"")</f>
        <v/>
      </c>
      <c r="AE655" s="1" t="str">
        <f aca="false">IF(AL655&lt;&gt;"",MAX(AE$3:AE654)+1,"")</f>
        <v/>
      </c>
      <c r="AF655" s="1" t="str">
        <f aca="false">IF(AM655&lt;&gt;"",MAX(AF$3:AF654)+1,"")</f>
        <v/>
      </c>
      <c r="AG655" s="1" t="str">
        <f aca="false">IF(AN655&lt;&gt;"",MAX(AG$3:AG654)+1,"")</f>
        <v/>
      </c>
      <c r="AH655" s="1" t="str">
        <f aca="false">IF(AO655&lt;&gt;"",MAX(AH$3:AH654)+1,"")</f>
        <v/>
      </c>
      <c r="AI655" s="1" t="str">
        <f aca="false">IF(AP655&lt;&gt;"",MAX(AI$3:AI654)+1,"")</f>
        <v/>
      </c>
      <c r="AK655" s="1" t="str">
        <f aca="false">IF(C655="","",IF(COUNTIF($AK$3:AL654,C655)=0,C655,""))</f>
        <v/>
      </c>
      <c r="AL655" s="1" t="str">
        <f aca="false">IF(D655="","",IF($C655='Oneri di Urbanizzazione'!$E$49,IF(COUNTIF($AL$3:AL654,$D655)=0,$D655,""),""))</f>
        <v/>
      </c>
      <c r="AM655" s="1" t="str">
        <f aca="false">IF(E655="","",IF(AND($C655='Oneri di Urbanizzazione'!$E$49,$D655='Oneri di Urbanizzazione'!$E$51),IF(COUNTIF(AM$3:AM654,$E655)=0,$E655,""),""))</f>
        <v/>
      </c>
      <c r="AN655" s="1" t="str">
        <f aca="false">IF(F655="","",IF(AND($C655='Oneri di Urbanizzazione'!$E$49,$D655='Oneri di Urbanizzazione'!$E$51,$E655='Oneri di Urbanizzazione'!$E$53),IF(COUNTIF(AN$3:AN654,$F655)=0,$F655,""),""))</f>
        <v/>
      </c>
    </row>
    <row r="656" customFormat="false" ht="12.75" hidden="false" customHeight="false" outlineLevel="0" collapsed="false">
      <c r="V656" s="1" t="n">
        <f aca="false">+V655+1</f>
        <v>634</v>
      </c>
      <c r="W656" s="978" t="str">
        <f aca="false">IFERROR(VLOOKUP($V655,AD:AK,8,FALSE()),"")</f>
        <v/>
      </c>
      <c r="X656" s="978" t="str">
        <f aca="false">IFERROR(VLOOKUP($V656,AE:AL,8,FALSE()),"")</f>
        <v/>
      </c>
      <c r="Y656" s="978" t="str">
        <f aca="false">IFERROR(VLOOKUP($V656,AF:AM,8,FALSE()),"")</f>
        <v/>
      </c>
      <c r="Z656" s="978" t="str">
        <f aca="false">IFERROR(VLOOKUP($V656,AG:AN,8,FALSE()),"")</f>
        <v/>
      </c>
      <c r="AA656" s="978" t="str">
        <f aca="false">IFERROR(VLOOKUP($V656,AH:AO,8,FALSE()),"")</f>
        <v/>
      </c>
      <c r="AB656" s="978" t="str">
        <f aca="false">IFERROR(VLOOKUP($V656,AI:AP,8,FALSE()),"")</f>
        <v/>
      </c>
      <c r="AD656" s="1" t="str">
        <f aca="false">IF(AK656&lt;&gt;"",MAX(AD$3:AD655)+1,"")</f>
        <v/>
      </c>
      <c r="AE656" s="1" t="str">
        <f aca="false">IF(AL656&lt;&gt;"",MAX(AE$3:AE655)+1,"")</f>
        <v/>
      </c>
      <c r="AF656" s="1" t="str">
        <f aca="false">IF(AM656&lt;&gt;"",MAX(AF$3:AF655)+1,"")</f>
        <v/>
      </c>
      <c r="AG656" s="1" t="str">
        <f aca="false">IF(AN656&lt;&gt;"",MAX(AG$3:AG655)+1,"")</f>
        <v/>
      </c>
      <c r="AH656" s="1" t="str">
        <f aca="false">IF(AO656&lt;&gt;"",MAX(AH$3:AH655)+1,"")</f>
        <v/>
      </c>
      <c r="AI656" s="1" t="str">
        <f aca="false">IF(AP656&lt;&gt;"",MAX(AI$3:AI655)+1,"")</f>
        <v/>
      </c>
      <c r="AK656" s="1" t="str">
        <f aca="false">IF(C656="","",IF(COUNTIF($AK$3:AL655,C656)=0,C656,""))</f>
        <v/>
      </c>
      <c r="AL656" s="1" t="str">
        <f aca="false">IF(D656="","",IF($C656='Oneri di Urbanizzazione'!$E$49,IF(COUNTIF($AL$3:AL655,$D656)=0,$D656,""),""))</f>
        <v/>
      </c>
      <c r="AM656" s="1" t="str">
        <f aca="false">IF(E656="","",IF(AND($C656='Oneri di Urbanizzazione'!$E$49,$D656='Oneri di Urbanizzazione'!$E$51),IF(COUNTIF(AM$3:AM655,$E656)=0,$E656,""),""))</f>
        <v/>
      </c>
      <c r="AN656" s="1" t="str">
        <f aca="false">IF(F656="","",IF(AND($C656='Oneri di Urbanizzazione'!$E$49,$D656='Oneri di Urbanizzazione'!$E$51,$E656='Oneri di Urbanizzazione'!$E$53),IF(COUNTIF(AN$3:AN655,$F656)=0,$F656,""),""))</f>
        <v/>
      </c>
    </row>
    <row r="657" customFormat="false" ht="12.75" hidden="false" customHeight="false" outlineLevel="0" collapsed="false">
      <c r="V657" s="1" t="n">
        <f aca="false">+V656+1</f>
        <v>635</v>
      </c>
      <c r="W657" s="978" t="str">
        <f aca="false">IFERROR(VLOOKUP($V656,AD:AK,8,FALSE()),"")</f>
        <v/>
      </c>
      <c r="X657" s="978" t="str">
        <f aca="false">IFERROR(VLOOKUP($V657,AE:AL,8,FALSE()),"")</f>
        <v/>
      </c>
      <c r="Y657" s="978" t="str">
        <f aca="false">IFERROR(VLOOKUP($V657,AF:AM,8,FALSE()),"")</f>
        <v/>
      </c>
      <c r="Z657" s="978" t="str">
        <f aca="false">IFERROR(VLOOKUP($V657,AG:AN,8,FALSE()),"")</f>
        <v/>
      </c>
      <c r="AA657" s="978" t="str">
        <f aca="false">IFERROR(VLOOKUP($V657,AH:AO,8,FALSE()),"")</f>
        <v/>
      </c>
      <c r="AB657" s="978" t="str">
        <f aca="false">IFERROR(VLOOKUP($V657,AI:AP,8,FALSE()),"")</f>
        <v/>
      </c>
      <c r="AD657" s="1" t="str">
        <f aca="false">IF(AK657&lt;&gt;"",MAX(AD$3:AD656)+1,"")</f>
        <v/>
      </c>
      <c r="AE657" s="1" t="str">
        <f aca="false">IF(AL657&lt;&gt;"",MAX(AE$3:AE656)+1,"")</f>
        <v/>
      </c>
      <c r="AF657" s="1" t="str">
        <f aca="false">IF(AM657&lt;&gt;"",MAX(AF$3:AF656)+1,"")</f>
        <v/>
      </c>
      <c r="AG657" s="1" t="str">
        <f aca="false">IF(AN657&lt;&gt;"",MAX(AG$3:AG656)+1,"")</f>
        <v/>
      </c>
      <c r="AH657" s="1" t="str">
        <f aca="false">IF(AO657&lt;&gt;"",MAX(AH$3:AH656)+1,"")</f>
        <v/>
      </c>
      <c r="AI657" s="1" t="str">
        <f aca="false">IF(AP657&lt;&gt;"",MAX(AI$3:AI656)+1,"")</f>
        <v/>
      </c>
      <c r="AK657" s="1" t="str">
        <f aca="false">IF(C657="","",IF(COUNTIF($AK$3:AL656,C657)=0,C657,""))</f>
        <v/>
      </c>
      <c r="AL657" s="1" t="str">
        <f aca="false">IF(D657="","",IF($C657='Oneri di Urbanizzazione'!$E$49,IF(COUNTIF($AL$3:AL656,$D657)=0,$D657,""),""))</f>
        <v/>
      </c>
      <c r="AM657" s="1" t="str">
        <f aca="false">IF(E657="","",IF(AND($C657='Oneri di Urbanizzazione'!$E$49,$D657='Oneri di Urbanizzazione'!$E$51),IF(COUNTIF(AM$3:AM656,$E657)=0,$E657,""),""))</f>
        <v/>
      </c>
      <c r="AN657" s="1" t="str">
        <f aca="false">IF(F657="","",IF(AND($C657='Oneri di Urbanizzazione'!$E$49,$D657='Oneri di Urbanizzazione'!$E$51,$E657='Oneri di Urbanizzazione'!$E$53),IF(COUNTIF(AN$3:AN656,$F657)=0,$F657,""),""))</f>
        <v/>
      </c>
    </row>
    <row r="658" customFormat="false" ht="12.75" hidden="false" customHeight="false" outlineLevel="0" collapsed="false">
      <c r="V658" s="1" t="n">
        <f aca="false">+V657+1</f>
        <v>636</v>
      </c>
      <c r="W658" s="978" t="str">
        <f aca="false">IFERROR(VLOOKUP($V657,AD:AK,8,FALSE()),"")</f>
        <v/>
      </c>
      <c r="X658" s="978" t="str">
        <f aca="false">IFERROR(VLOOKUP($V658,AE:AL,8,FALSE()),"")</f>
        <v/>
      </c>
      <c r="Y658" s="978" t="str">
        <f aca="false">IFERROR(VLOOKUP($V658,AF:AM,8,FALSE()),"")</f>
        <v/>
      </c>
      <c r="Z658" s="978" t="str">
        <f aca="false">IFERROR(VLOOKUP($V658,AG:AN,8,FALSE()),"")</f>
        <v/>
      </c>
      <c r="AA658" s="978" t="str">
        <f aca="false">IFERROR(VLOOKUP($V658,AH:AO,8,FALSE()),"")</f>
        <v/>
      </c>
      <c r="AB658" s="978" t="str">
        <f aca="false">IFERROR(VLOOKUP($V658,AI:AP,8,FALSE()),"")</f>
        <v/>
      </c>
      <c r="AD658" s="1" t="str">
        <f aca="false">IF(AK658&lt;&gt;"",MAX(AD$3:AD657)+1,"")</f>
        <v/>
      </c>
      <c r="AE658" s="1" t="str">
        <f aca="false">IF(AL658&lt;&gt;"",MAX(AE$3:AE657)+1,"")</f>
        <v/>
      </c>
      <c r="AF658" s="1" t="str">
        <f aca="false">IF(AM658&lt;&gt;"",MAX(AF$3:AF657)+1,"")</f>
        <v/>
      </c>
      <c r="AG658" s="1" t="str">
        <f aca="false">IF(AN658&lt;&gt;"",MAX(AG$3:AG657)+1,"")</f>
        <v/>
      </c>
      <c r="AH658" s="1" t="str">
        <f aca="false">IF(AO658&lt;&gt;"",MAX(AH$3:AH657)+1,"")</f>
        <v/>
      </c>
      <c r="AI658" s="1" t="str">
        <f aca="false">IF(AP658&lt;&gt;"",MAX(AI$3:AI657)+1,"")</f>
        <v/>
      </c>
      <c r="AK658" s="1" t="str">
        <f aca="false">IF(C658="","",IF(COUNTIF($AK$3:AL657,C658)=0,C658,""))</f>
        <v/>
      </c>
      <c r="AL658" s="1" t="str">
        <f aca="false">IF(D658="","",IF($C658='Oneri di Urbanizzazione'!$E$49,IF(COUNTIF($AL$3:AL657,$D658)=0,$D658,""),""))</f>
        <v/>
      </c>
      <c r="AM658" s="1" t="str">
        <f aca="false">IF(E658="","",IF(AND($C658='Oneri di Urbanizzazione'!$E$49,$D658='Oneri di Urbanizzazione'!$E$51),IF(COUNTIF(AM$3:AM657,$E658)=0,$E658,""),""))</f>
        <v/>
      </c>
      <c r="AN658" s="1" t="str">
        <f aca="false">IF(F658="","",IF(AND($C658='Oneri di Urbanizzazione'!$E$49,$D658='Oneri di Urbanizzazione'!$E$51,$E658='Oneri di Urbanizzazione'!$E$53),IF(COUNTIF(AN$3:AN657,$F658)=0,$F658,""),""))</f>
        <v/>
      </c>
    </row>
    <row r="659" customFormat="false" ht="12.75" hidden="false" customHeight="false" outlineLevel="0" collapsed="false">
      <c r="V659" s="1" t="n">
        <f aca="false">+V658+1</f>
        <v>637</v>
      </c>
      <c r="W659" s="978" t="str">
        <f aca="false">IFERROR(VLOOKUP($V658,AD:AK,8,FALSE()),"")</f>
        <v/>
      </c>
      <c r="X659" s="978" t="str">
        <f aca="false">IFERROR(VLOOKUP($V659,AE:AL,8,FALSE()),"")</f>
        <v/>
      </c>
      <c r="Y659" s="978" t="str">
        <f aca="false">IFERROR(VLOOKUP($V659,AF:AM,8,FALSE()),"")</f>
        <v/>
      </c>
      <c r="Z659" s="978" t="str">
        <f aca="false">IFERROR(VLOOKUP($V659,AG:AN,8,FALSE()),"")</f>
        <v/>
      </c>
      <c r="AA659" s="978" t="str">
        <f aca="false">IFERROR(VLOOKUP($V659,AH:AO,8,FALSE()),"")</f>
        <v/>
      </c>
      <c r="AB659" s="978" t="str">
        <f aca="false">IFERROR(VLOOKUP($V659,AI:AP,8,FALSE()),"")</f>
        <v/>
      </c>
      <c r="AD659" s="1" t="str">
        <f aca="false">IF(AK659&lt;&gt;"",MAX(AD$3:AD658)+1,"")</f>
        <v/>
      </c>
      <c r="AE659" s="1" t="str">
        <f aca="false">IF(AL659&lt;&gt;"",MAX(AE$3:AE658)+1,"")</f>
        <v/>
      </c>
      <c r="AF659" s="1" t="str">
        <f aca="false">IF(AM659&lt;&gt;"",MAX(AF$3:AF658)+1,"")</f>
        <v/>
      </c>
      <c r="AG659" s="1" t="str">
        <f aca="false">IF(AN659&lt;&gt;"",MAX(AG$3:AG658)+1,"")</f>
        <v/>
      </c>
      <c r="AH659" s="1" t="str">
        <f aca="false">IF(AO659&lt;&gt;"",MAX(AH$3:AH658)+1,"")</f>
        <v/>
      </c>
      <c r="AI659" s="1" t="str">
        <f aca="false">IF(AP659&lt;&gt;"",MAX(AI$3:AI658)+1,"")</f>
        <v/>
      </c>
      <c r="AK659" s="1" t="str">
        <f aca="false">IF(C659="","",IF(COUNTIF($AK$3:AL658,C659)=0,C659,""))</f>
        <v/>
      </c>
      <c r="AL659" s="1" t="str">
        <f aca="false">IF(D659="","",IF($C659='Oneri di Urbanizzazione'!$E$49,IF(COUNTIF($AL$3:AL658,$D659)=0,$D659,""),""))</f>
        <v/>
      </c>
      <c r="AM659" s="1" t="str">
        <f aca="false">IF(E659="","",IF(AND($C659='Oneri di Urbanizzazione'!$E$49,$D659='Oneri di Urbanizzazione'!$E$51),IF(COUNTIF(AM$3:AM658,$E659)=0,$E659,""),""))</f>
        <v/>
      </c>
      <c r="AN659" s="1" t="str">
        <f aca="false">IF(F659="","",IF(AND($C659='Oneri di Urbanizzazione'!$E$49,$D659='Oneri di Urbanizzazione'!$E$51,$E659='Oneri di Urbanizzazione'!$E$53),IF(COUNTIF(AN$3:AN658,$F659)=0,$F659,""),""))</f>
        <v/>
      </c>
    </row>
    <row r="660" customFormat="false" ht="12.75" hidden="false" customHeight="false" outlineLevel="0" collapsed="false">
      <c r="V660" s="1" t="n">
        <f aca="false">+V659+1</f>
        <v>638</v>
      </c>
      <c r="W660" s="978" t="str">
        <f aca="false">IFERROR(VLOOKUP($V659,AD:AK,8,FALSE()),"")</f>
        <v/>
      </c>
      <c r="X660" s="978" t="str">
        <f aca="false">IFERROR(VLOOKUP($V660,AE:AL,8,FALSE()),"")</f>
        <v/>
      </c>
      <c r="Y660" s="978" t="str">
        <f aca="false">IFERROR(VLOOKUP($V660,AF:AM,8,FALSE()),"")</f>
        <v/>
      </c>
      <c r="Z660" s="978" t="str">
        <f aca="false">IFERROR(VLOOKUP($V660,AG:AN,8,FALSE()),"")</f>
        <v/>
      </c>
      <c r="AA660" s="978" t="str">
        <f aca="false">IFERROR(VLOOKUP($V660,AH:AO,8,FALSE()),"")</f>
        <v/>
      </c>
      <c r="AB660" s="978" t="str">
        <f aca="false">IFERROR(VLOOKUP($V660,AI:AP,8,FALSE()),"")</f>
        <v/>
      </c>
      <c r="AD660" s="1" t="str">
        <f aca="false">IF(AK660&lt;&gt;"",MAX(AD$3:AD659)+1,"")</f>
        <v/>
      </c>
      <c r="AE660" s="1" t="str">
        <f aca="false">IF(AL660&lt;&gt;"",MAX(AE$3:AE659)+1,"")</f>
        <v/>
      </c>
      <c r="AF660" s="1" t="str">
        <f aca="false">IF(AM660&lt;&gt;"",MAX(AF$3:AF659)+1,"")</f>
        <v/>
      </c>
      <c r="AG660" s="1" t="str">
        <f aca="false">IF(AN660&lt;&gt;"",MAX(AG$3:AG659)+1,"")</f>
        <v/>
      </c>
      <c r="AH660" s="1" t="str">
        <f aca="false">IF(AO660&lt;&gt;"",MAX(AH$3:AH659)+1,"")</f>
        <v/>
      </c>
      <c r="AI660" s="1" t="str">
        <f aca="false">IF(AP660&lt;&gt;"",MAX(AI$3:AI659)+1,"")</f>
        <v/>
      </c>
      <c r="AK660" s="1" t="str">
        <f aca="false">IF(C660="","",IF(COUNTIF($AK$3:AL659,C660)=0,C660,""))</f>
        <v/>
      </c>
      <c r="AL660" s="1" t="str">
        <f aca="false">IF(D660="","",IF($C660='Oneri di Urbanizzazione'!$E$49,IF(COUNTIF($AL$3:AL659,$D660)=0,$D660,""),""))</f>
        <v/>
      </c>
      <c r="AM660" s="1" t="str">
        <f aca="false">IF(E660="","",IF(AND($C660='Oneri di Urbanizzazione'!$E$49,$D660='Oneri di Urbanizzazione'!$E$51),IF(COUNTIF(AM$3:AM659,$E660)=0,$E660,""),""))</f>
        <v/>
      </c>
      <c r="AN660" s="1" t="str">
        <f aca="false">IF(F660="","",IF(AND($C660='Oneri di Urbanizzazione'!$E$49,$D660='Oneri di Urbanizzazione'!$E$51,$E660='Oneri di Urbanizzazione'!$E$53),IF(COUNTIF(AN$3:AN659,$F660)=0,$F660,""),""))</f>
        <v/>
      </c>
    </row>
    <row r="661" customFormat="false" ht="12.75" hidden="false" customHeight="false" outlineLevel="0" collapsed="false">
      <c r="V661" s="1" t="n">
        <f aca="false">+V660+1</f>
        <v>639</v>
      </c>
      <c r="W661" s="978" t="str">
        <f aca="false">IFERROR(VLOOKUP($V660,AD:AK,8,FALSE()),"")</f>
        <v/>
      </c>
      <c r="X661" s="978" t="str">
        <f aca="false">IFERROR(VLOOKUP($V661,AE:AL,8,FALSE()),"")</f>
        <v/>
      </c>
      <c r="Y661" s="978" t="str">
        <f aca="false">IFERROR(VLOOKUP($V661,AF:AM,8,FALSE()),"")</f>
        <v/>
      </c>
      <c r="Z661" s="978" t="str">
        <f aca="false">IFERROR(VLOOKUP($V661,AG:AN,8,FALSE()),"")</f>
        <v/>
      </c>
      <c r="AA661" s="978" t="str">
        <f aca="false">IFERROR(VLOOKUP($V661,AH:AO,8,FALSE()),"")</f>
        <v/>
      </c>
      <c r="AB661" s="978" t="str">
        <f aca="false">IFERROR(VLOOKUP($V661,AI:AP,8,FALSE()),"")</f>
        <v/>
      </c>
      <c r="AD661" s="1" t="str">
        <f aca="false">IF(AK661&lt;&gt;"",MAX(AD$3:AD660)+1,"")</f>
        <v/>
      </c>
      <c r="AE661" s="1" t="str">
        <f aca="false">IF(AL661&lt;&gt;"",MAX(AE$3:AE660)+1,"")</f>
        <v/>
      </c>
      <c r="AF661" s="1" t="str">
        <f aca="false">IF(AM661&lt;&gt;"",MAX(AF$3:AF660)+1,"")</f>
        <v/>
      </c>
      <c r="AG661" s="1" t="str">
        <f aca="false">IF(AN661&lt;&gt;"",MAX(AG$3:AG660)+1,"")</f>
        <v/>
      </c>
      <c r="AH661" s="1" t="str">
        <f aca="false">IF(AO661&lt;&gt;"",MAX(AH$3:AH660)+1,"")</f>
        <v/>
      </c>
      <c r="AI661" s="1" t="str">
        <f aca="false">IF(AP661&lt;&gt;"",MAX(AI$3:AI660)+1,"")</f>
        <v/>
      </c>
      <c r="AK661" s="1" t="str">
        <f aca="false">IF(C661="","",IF(COUNTIF($AK$3:AL660,C661)=0,C661,""))</f>
        <v/>
      </c>
      <c r="AL661" s="1" t="str">
        <f aca="false">IF(D661="","",IF($C661='Oneri di Urbanizzazione'!$E$49,IF(COUNTIF($AL$3:AL660,$D661)=0,$D661,""),""))</f>
        <v/>
      </c>
      <c r="AM661" s="1" t="str">
        <f aca="false">IF(E661="","",IF(AND($C661='Oneri di Urbanizzazione'!$E$49,$D661='Oneri di Urbanizzazione'!$E$51),IF(COUNTIF(AM$3:AM660,$E661)=0,$E661,""),""))</f>
        <v/>
      </c>
      <c r="AN661" s="1" t="str">
        <f aca="false">IF(F661="","",IF(AND($C661='Oneri di Urbanizzazione'!$E$49,$D661='Oneri di Urbanizzazione'!$E$51,$E661='Oneri di Urbanizzazione'!$E$53),IF(COUNTIF(AN$3:AN660,$F661)=0,$F661,""),""))</f>
        <v/>
      </c>
    </row>
    <row r="662" customFormat="false" ht="12.75" hidden="false" customHeight="false" outlineLevel="0" collapsed="false">
      <c r="V662" s="1" t="n">
        <f aca="false">+V661+1</f>
        <v>640</v>
      </c>
      <c r="W662" s="978" t="str">
        <f aca="false">IFERROR(VLOOKUP($V661,AD:AK,8,FALSE()),"")</f>
        <v/>
      </c>
      <c r="X662" s="978" t="str">
        <f aca="false">IFERROR(VLOOKUP($V662,AE:AL,8,FALSE()),"")</f>
        <v/>
      </c>
      <c r="Y662" s="978" t="str">
        <f aca="false">IFERROR(VLOOKUP($V662,AF:AM,8,FALSE()),"")</f>
        <v/>
      </c>
      <c r="Z662" s="978" t="str">
        <f aca="false">IFERROR(VLOOKUP($V662,AG:AN,8,FALSE()),"")</f>
        <v/>
      </c>
      <c r="AA662" s="978" t="str">
        <f aca="false">IFERROR(VLOOKUP($V662,AH:AO,8,FALSE()),"")</f>
        <v/>
      </c>
      <c r="AB662" s="978" t="str">
        <f aca="false">IFERROR(VLOOKUP($V662,AI:AP,8,FALSE()),"")</f>
        <v/>
      </c>
      <c r="AD662" s="1" t="str">
        <f aca="false">IF(AK662&lt;&gt;"",MAX(AD$3:AD661)+1,"")</f>
        <v/>
      </c>
      <c r="AE662" s="1" t="str">
        <f aca="false">IF(AL662&lt;&gt;"",MAX(AE$3:AE661)+1,"")</f>
        <v/>
      </c>
      <c r="AF662" s="1" t="str">
        <f aca="false">IF(AM662&lt;&gt;"",MAX(AF$3:AF661)+1,"")</f>
        <v/>
      </c>
      <c r="AG662" s="1" t="str">
        <f aca="false">IF(AN662&lt;&gt;"",MAX(AG$3:AG661)+1,"")</f>
        <v/>
      </c>
      <c r="AH662" s="1" t="str">
        <f aca="false">IF(AO662&lt;&gt;"",MAX(AH$3:AH661)+1,"")</f>
        <v/>
      </c>
      <c r="AI662" s="1" t="str">
        <f aca="false">IF(AP662&lt;&gt;"",MAX(AI$3:AI661)+1,"")</f>
        <v/>
      </c>
      <c r="AK662" s="1" t="str">
        <f aca="false">IF(C662="","",IF(COUNTIF($AK$3:AL661,C662)=0,C662,""))</f>
        <v/>
      </c>
      <c r="AL662" s="1" t="str">
        <f aca="false">IF(D662="","",IF($C662='Oneri di Urbanizzazione'!$E$49,IF(COUNTIF($AL$3:AL661,$D662)=0,$D662,""),""))</f>
        <v/>
      </c>
      <c r="AM662" s="1" t="str">
        <f aca="false">IF(E662="","",IF(AND($C662='Oneri di Urbanizzazione'!$E$49,$D662='Oneri di Urbanizzazione'!$E$51),IF(COUNTIF(AM$3:AM661,$E662)=0,$E662,""),""))</f>
        <v/>
      </c>
      <c r="AN662" s="1" t="str">
        <f aca="false">IF(F662="","",IF(AND($C662='Oneri di Urbanizzazione'!$E$49,$D662='Oneri di Urbanizzazione'!$E$51,$E662='Oneri di Urbanizzazione'!$E$53),IF(COUNTIF(AN$3:AN661,$F662)=0,$F662,""),""))</f>
        <v/>
      </c>
    </row>
    <row r="663" customFormat="false" ht="12.75" hidden="false" customHeight="false" outlineLevel="0" collapsed="false">
      <c r="V663" s="1" t="n">
        <f aca="false">+V662+1</f>
        <v>641</v>
      </c>
      <c r="W663" s="978" t="str">
        <f aca="false">IFERROR(VLOOKUP($V662,AD:AK,8,FALSE()),"")</f>
        <v/>
      </c>
      <c r="X663" s="978" t="str">
        <f aca="false">IFERROR(VLOOKUP($V663,AE:AL,8,FALSE()),"")</f>
        <v/>
      </c>
      <c r="Y663" s="978" t="str">
        <f aca="false">IFERROR(VLOOKUP($V663,AF:AM,8,FALSE()),"")</f>
        <v/>
      </c>
      <c r="Z663" s="978" t="str">
        <f aca="false">IFERROR(VLOOKUP($V663,AG:AN,8,FALSE()),"")</f>
        <v/>
      </c>
      <c r="AA663" s="978" t="str">
        <f aca="false">IFERROR(VLOOKUP($V663,AH:AO,8,FALSE()),"")</f>
        <v/>
      </c>
      <c r="AB663" s="978" t="str">
        <f aca="false">IFERROR(VLOOKUP($V663,AI:AP,8,FALSE()),"")</f>
        <v/>
      </c>
      <c r="AD663" s="1" t="str">
        <f aca="false">IF(AK663&lt;&gt;"",MAX(AD$3:AD662)+1,"")</f>
        <v/>
      </c>
      <c r="AE663" s="1" t="str">
        <f aca="false">IF(AL663&lt;&gt;"",MAX(AE$3:AE662)+1,"")</f>
        <v/>
      </c>
      <c r="AF663" s="1" t="str">
        <f aca="false">IF(AM663&lt;&gt;"",MAX(AF$3:AF662)+1,"")</f>
        <v/>
      </c>
      <c r="AG663" s="1" t="str">
        <f aca="false">IF(AN663&lt;&gt;"",MAX(AG$3:AG662)+1,"")</f>
        <v/>
      </c>
      <c r="AH663" s="1" t="str">
        <f aca="false">IF(AO663&lt;&gt;"",MAX(AH$3:AH662)+1,"")</f>
        <v/>
      </c>
      <c r="AI663" s="1" t="str">
        <f aca="false">IF(AP663&lt;&gt;"",MAX(AI$3:AI662)+1,"")</f>
        <v/>
      </c>
      <c r="AK663" s="1" t="str">
        <f aca="false">IF(C663="","",IF(COUNTIF($AK$3:AL662,C663)=0,C663,""))</f>
        <v/>
      </c>
      <c r="AL663" s="1" t="str">
        <f aca="false">IF(D663="","",IF($C663='Oneri di Urbanizzazione'!$E$49,IF(COUNTIF($AL$3:AL662,$D663)=0,$D663,""),""))</f>
        <v/>
      </c>
      <c r="AM663" s="1" t="str">
        <f aca="false">IF(E663="","",IF(AND($C663='Oneri di Urbanizzazione'!$E$49,$D663='Oneri di Urbanizzazione'!$E$51),IF(COUNTIF(AM$3:AM662,$E663)=0,$E663,""),""))</f>
        <v/>
      </c>
      <c r="AN663" s="1" t="str">
        <f aca="false">IF(F663="","",IF(AND($C663='Oneri di Urbanizzazione'!$E$49,$D663='Oneri di Urbanizzazione'!$E$51,$E663='Oneri di Urbanizzazione'!$E$53),IF(COUNTIF(AN$3:AN662,$F663)=0,$F663,""),""))</f>
        <v/>
      </c>
    </row>
    <row r="664" customFormat="false" ht="12.75" hidden="false" customHeight="false" outlineLevel="0" collapsed="false">
      <c r="V664" s="1" t="n">
        <f aca="false">+V663+1</f>
        <v>642</v>
      </c>
      <c r="W664" s="978" t="str">
        <f aca="false">IFERROR(VLOOKUP($V663,AD:AK,8,FALSE()),"")</f>
        <v/>
      </c>
      <c r="X664" s="978" t="str">
        <f aca="false">IFERROR(VLOOKUP($V664,AE:AL,8,FALSE()),"")</f>
        <v/>
      </c>
      <c r="Y664" s="978" t="str">
        <f aca="false">IFERROR(VLOOKUP($V664,AF:AM,8,FALSE()),"")</f>
        <v/>
      </c>
      <c r="Z664" s="978" t="str">
        <f aca="false">IFERROR(VLOOKUP($V664,AG:AN,8,FALSE()),"")</f>
        <v/>
      </c>
      <c r="AA664" s="978" t="str">
        <f aca="false">IFERROR(VLOOKUP($V664,AH:AO,8,FALSE()),"")</f>
        <v/>
      </c>
      <c r="AB664" s="978" t="str">
        <f aca="false">IFERROR(VLOOKUP($V664,AI:AP,8,FALSE()),"")</f>
        <v/>
      </c>
      <c r="AD664" s="1" t="str">
        <f aca="false">IF(AK664&lt;&gt;"",MAX(AD$3:AD663)+1,"")</f>
        <v/>
      </c>
      <c r="AE664" s="1" t="str">
        <f aca="false">IF(AL664&lt;&gt;"",MAX(AE$3:AE663)+1,"")</f>
        <v/>
      </c>
      <c r="AF664" s="1" t="str">
        <f aca="false">IF(AM664&lt;&gt;"",MAX(AF$3:AF663)+1,"")</f>
        <v/>
      </c>
      <c r="AG664" s="1" t="str">
        <f aca="false">IF(AN664&lt;&gt;"",MAX(AG$3:AG663)+1,"")</f>
        <v/>
      </c>
      <c r="AH664" s="1" t="str">
        <f aca="false">IF(AO664&lt;&gt;"",MAX(AH$3:AH663)+1,"")</f>
        <v/>
      </c>
      <c r="AI664" s="1" t="str">
        <f aca="false">IF(AP664&lt;&gt;"",MAX(AI$3:AI663)+1,"")</f>
        <v/>
      </c>
      <c r="AK664" s="1" t="str">
        <f aca="false">IF(C664="","",IF(COUNTIF($AK$3:AL663,C664)=0,C664,""))</f>
        <v/>
      </c>
      <c r="AL664" s="1" t="str">
        <f aca="false">IF(D664="","",IF($C664='Oneri di Urbanizzazione'!$E$49,IF(COUNTIF($AL$3:AL663,$D664)=0,$D664,""),""))</f>
        <v/>
      </c>
      <c r="AM664" s="1" t="str">
        <f aca="false">IF(E664="","",IF(AND($C664='Oneri di Urbanizzazione'!$E$49,$D664='Oneri di Urbanizzazione'!$E$51),IF(COUNTIF(AM$3:AM663,$E664)=0,$E664,""),""))</f>
        <v/>
      </c>
      <c r="AN664" s="1" t="str">
        <f aca="false">IF(F664="","",IF(AND($C664='Oneri di Urbanizzazione'!$E$49,$D664='Oneri di Urbanizzazione'!$E$51,$E664='Oneri di Urbanizzazione'!$E$53),IF(COUNTIF(AN$3:AN663,$F664)=0,$F664,""),""))</f>
        <v/>
      </c>
    </row>
    <row r="665" customFormat="false" ht="12.75" hidden="false" customHeight="false" outlineLevel="0" collapsed="false">
      <c r="V665" s="1" t="n">
        <f aca="false">+V664+1</f>
        <v>643</v>
      </c>
      <c r="W665" s="978" t="str">
        <f aca="false">IFERROR(VLOOKUP($V664,AD:AK,8,FALSE()),"")</f>
        <v/>
      </c>
      <c r="X665" s="978" t="str">
        <f aca="false">IFERROR(VLOOKUP($V665,AE:AL,8,FALSE()),"")</f>
        <v/>
      </c>
      <c r="Y665" s="978" t="str">
        <f aca="false">IFERROR(VLOOKUP($V665,AF:AM,8,FALSE()),"")</f>
        <v/>
      </c>
      <c r="Z665" s="978" t="str">
        <f aca="false">IFERROR(VLOOKUP($V665,AG:AN,8,FALSE()),"")</f>
        <v/>
      </c>
      <c r="AA665" s="978" t="str">
        <f aca="false">IFERROR(VLOOKUP($V665,AH:AO,8,FALSE()),"")</f>
        <v/>
      </c>
      <c r="AB665" s="978" t="str">
        <f aca="false">IFERROR(VLOOKUP($V665,AI:AP,8,FALSE()),"")</f>
        <v/>
      </c>
      <c r="AD665" s="1" t="str">
        <f aca="false">IF(AK665&lt;&gt;"",MAX(AD$3:AD664)+1,"")</f>
        <v/>
      </c>
      <c r="AE665" s="1" t="str">
        <f aca="false">IF(AL665&lt;&gt;"",MAX(AE$3:AE664)+1,"")</f>
        <v/>
      </c>
      <c r="AF665" s="1" t="str">
        <f aca="false">IF(AM665&lt;&gt;"",MAX(AF$3:AF664)+1,"")</f>
        <v/>
      </c>
      <c r="AG665" s="1" t="str">
        <f aca="false">IF(AN665&lt;&gt;"",MAX(AG$3:AG664)+1,"")</f>
        <v/>
      </c>
      <c r="AH665" s="1" t="str">
        <f aca="false">IF(AO665&lt;&gt;"",MAX(AH$3:AH664)+1,"")</f>
        <v/>
      </c>
      <c r="AI665" s="1" t="str">
        <f aca="false">IF(AP665&lt;&gt;"",MAX(AI$3:AI664)+1,"")</f>
        <v/>
      </c>
      <c r="AK665" s="1" t="str">
        <f aca="false">IF(C665="","",IF(COUNTIF($AK$3:AL664,C665)=0,C665,""))</f>
        <v/>
      </c>
      <c r="AL665" s="1" t="str">
        <f aca="false">IF(D665="","",IF($C665='Oneri di Urbanizzazione'!$E$49,IF(COUNTIF($AL$3:AL664,$D665)=0,$D665,""),""))</f>
        <v/>
      </c>
      <c r="AM665" s="1" t="str">
        <f aca="false">IF(E665="","",IF(AND($C665='Oneri di Urbanizzazione'!$E$49,$D665='Oneri di Urbanizzazione'!$E$51),IF(COUNTIF(AM$3:AM664,$E665)=0,$E665,""),""))</f>
        <v/>
      </c>
      <c r="AN665" s="1" t="str">
        <f aca="false">IF(F665="","",IF(AND($C665='Oneri di Urbanizzazione'!$E$49,$D665='Oneri di Urbanizzazione'!$E$51,$E665='Oneri di Urbanizzazione'!$E$53),IF(COUNTIF(AN$3:AN664,$F665)=0,$F665,""),""))</f>
        <v/>
      </c>
    </row>
    <row r="666" customFormat="false" ht="12.75" hidden="false" customHeight="false" outlineLevel="0" collapsed="false">
      <c r="V666" s="1" t="n">
        <f aca="false">+V665+1</f>
        <v>644</v>
      </c>
      <c r="W666" s="978" t="str">
        <f aca="false">IFERROR(VLOOKUP($V665,AD:AK,8,FALSE()),"")</f>
        <v/>
      </c>
      <c r="X666" s="978" t="str">
        <f aca="false">IFERROR(VLOOKUP($V666,AE:AL,8,FALSE()),"")</f>
        <v/>
      </c>
      <c r="Y666" s="978" t="str">
        <f aca="false">IFERROR(VLOOKUP($V666,AF:AM,8,FALSE()),"")</f>
        <v/>
      </c>
      <c r="Z666" s="978" t="str">
        <f aca="false">IFERROR(VLOOKUP($V666,AG:AN,8,FALSE()),"")</f>
        <v/>
      </c>
      <c r="AA666" s="978" t="str">
        <f aca="false">IFERROR(VLOOKUP($V666,AH:AO,8,FALSE()),"")</f>
        <v/>
      </c>
      <c r="AB666" s="978" t="str">
        <f aca="false">IFERROR(VLOOKUP($V666,AI:AP,8,FALSE()),"")</f>
        <v/>
      </c>
      <c r="AD666" s="1" t="str">
        <f aca="false">IF(AK666&lt;&gt;"",MAX(AD$3:AD665)+1,"")</f>
        <v/>
      </c>
      <c r="AE666" s="1" t="str">
        <f aca="false">IF(AL666&lt;&gt;"",MAX(AE$3:AE665)+1,"")</f>
        <v/>
      </c>
      <c r="AF666" s="1" t="str">
        <f aca="false">IF(AM666&lt;&gt;"",MAX(AF$3:AF665)+1,"")</f>
        <v/>
      </c>
      <c r="AG666" s="1" t="str">
        <f aca="false">IF(AN666&lt;&gt;"",MAX(AG$3:AG665)+1,"")</f>
        <v/>
      </c>
      <c r="AH666" s="1" t="str">
        <f aca="false">IF(AO666&lt;&gt;"",MAX(AH$3:AH665)+1,"")</f>
        <v/>
      </c>
      <c r="AI666" s="1" t="str">
        <f aca="false">IF(AP666&lt;&gt;"",MAX(AI$3:AI665)+1,"")</f>
        <v/>
      </c>
      <c r="AK666" s="1" t="str">
        <f aca="false">IF(C666="","",IF(COUNTIF($AK$3:AL665,C666)=0,C666,""))</f>
        <v/>
      </c>
      <c r="AL666" s="1" t="str">
        <f aca="false">IF(D666="","",IF($C666='Oneri di Urbanizzazione'!$E$49,IF(COUNTIF($AL$3:AL665,$D666)=0,$D666,""),""))</f>
        <v/>
      </c>
      <c r="AM666" s="1" t="str">
        <f aca="false">IF(E666="","",IF(AND($C666='Oneri di Urbanizzazione'!$E$49,$D666='Oneri di Urbanizzazione'!$E$51),IF(COUNTIF(AM$3:AM665,$E666)=0,$E666,""),""))</f>
        <v/>
      </c>
      <c r="AN666" s="1" t="str">
        <f aca="false">IF(F666="","",IF(AND($C666='Oneri di Urbanizzazione'!$E$49,$D666='Oneri di Urbanizzazione'!$E$51,$E666='Oneri di Urbanizzazione'!$E$53),IF(COUNTIF(AN$3:AN665,$F666)=0,$F666,""),""))</f>
        <v/>
      </c>
    </row>
    <row r="667" customFormat="false" ht="12.75" hidden="false" customHeight="false" outlineLevel="0" collapsed="false">
      <c r="V667" s="1" t="n">
        <f aca="false">+V666+1</f>
        <v>645</v>
      </c>
      <c r="W667" s="978" t="str">
        <f aca="false">IFERROR(VLOOKUP($V666,AD:AK,8,FALSE()),"")</f>
        <v/>
      </c>
      <c r="X667" s="978" t="str">
        <f aca="false">IFERROR(VLOOKUP($V667,AE:AL,8,FALSE()),"")</f>
        <v/>
      </c>
      <c r="Y667" s="978" t="str">
        <f aca="false">IFERROR(VLOOKUP($V667,AF:AM,8,FALSE()),"")</f>
        <v/>
      </c>
      <c r="Z667" s="978" t="str">
        <f aca="false">IFERROR(VLOOKUP($V667,AG:AN,8,FALSE()),"")</f>
        <v/>
      </c>
      <c r="AA667" s="978" t="str">
        <f aca="false">IFERROR(VLOOKUP($V667,AH:AO,8,FALSE()),"")</f>
        <v/>
      </c>
      <c r="AB667" s="978" t="str">
        <f aca="false">IFERROR(VLOOKUP($V667,AI:AP,8,FALSE()),"")</f>
        <v/>
      </c>
      <c r="AD667" s="1" t="str">
        <f aca="false">IF(AK667&lt;&gt;"",MAX(AD$3:AD666)+1,"")</f>
        <v/>
      </c>
      <c r="AE667" s="1" t="str">
        <f aca="false">IF(AL667&lt;&gt;"",MAX(AE$3:AE666)+1,"")</f>
        <v/>
      </c>
      <c r="AF667" s="1" t="str">
        <f aca="false">IF(AM667&lt;&gt;"",MAX(AF$3:AF666)+1,"")</f>
        <v/>
      </c>
      <c r="AG667" s="1" t="str">
        <f aca="false">IF(AN667&lt;&gt;"",MAX(AG$3:AG666)+1,"")</f>
        <v/>
      </c>
      <c r="AH667" s="1" t="str">
        <f aca="false">IF(AO667&lt;&gt;"",MAX(AH$3:AH666)+1,"")</f>
        <v/>
      </c>
      <c r="AI667" s="1" t="str">
        <f aca="false">IF(AP667&lt;&gt;"",MAX(AI$3:AI666)+1,"")</f>
        <v/>
      </c>
      <c r="AK667" s="1" t="str">
        <f aca="false">IF(C667="","",IF(COUNTIF($AK$3:AL666,C667)=0,C667,""))</f>
        <v/>
      </c>
      <c r="AL667" s="1" t="str">
        <f aca="false">IF(D667="","",IF($C667='Oneri di Urbanizzazione'!$E$49,IF(COUNTIF($AL$3:AL666,$D667)=0,$D667,""),""))</f>
        <v/>
      </c>
      <c r="AM667" s="1" t="str">
        <f aca="false">IF(E667="","",IF(AND($C667='Oneri di Urbanizzazione'!$E$49,$D667='Oneri di Urbanizzazione'!$E$51),IF(COUNTIF(AM$3:AM666,$E667)=0,$E667,""),""))</f>
        <v/>
      </c>
      <c r="AN667" s="1" t="str">
        <f aca="false">IF(F667="","",IF(AND($C667='Oneri di Urbanizzazione'!$E$49,$D667='Oneri di Urbanizzazione'!$E$51,$E667='Oneri di Urbanizzazione'!$E$53),IF(COUNTIF(AN$3:AN666,$F667)=0,$F667,""),""))</f>
        <v/>
      </c>
    </row>
    <row r="668" customFormat="false" ht="12.75" hidden="false" customHeight="false" outlineLevel="0" collapsed="false">
      <c r="V668" s="1" t="n">
        <f aca="false">+V667+1</f>
        <v>646</v>
      </c>
      <c r="W668" s="978" t="str">
        <f aca="false">IFERROR(VLOOKUP($V667,AD:AK,8,FALSE()),"")</f>
        <v/>
      </c>
      <c r="X668" s="978" t="str">
        <f aca="false">IFERROR(VLOOKUP($V668,AE:AL,8,FALSE()),"")</f>
        <v/>
      </c>
      <c r="Y668" s="978" t="str">
        <f aca="false">IFERROR(VLOOKUP($V668,AF:AM,8,FALSE()),"")</f>
        <v/>
      </c>
      <c r="Z668" s="978" t="str">
        <f aca="false">IFERROR(VLOOKUP($V668,AG:AN,8,FALSE()),"")</f>
        <v/>
      </c>
      <c r="AA668" s="978" t="str">
        <f aca="false">IFERROR(VLOOKUP($V668,AH:AO,8,FALSE()),"")</f>
        <v/>
      </c>
      <c r="AB668" s="978" t="str">
        <f aca="false">IFERROR(VLOOKUP($V668,AI:AP,8,FALSE()),"")</f>
        <v/>
      </c>
      <c r="AD668" s="1" t="str">
        <f aca="false">IF(AK668&lt;&gt;"",MAX(AD$3:AD667)+1,"")</f>
        <v/>
      </c>
      <c r="AE668" s="1" t="str">
        <f aca="false">IF(AL668&lt;&gt;"",MAX(AE$3:AE667)+1,"")</f>
        <v/>
      </c>
      <c r="AF668" s="1" t="str">
        <f aca="false">IF(AM668&lt;&gt;"",MAX(AF$3:AF667)+1,"")</f>
        <v/>
      </c>
      <c r="AG668" s="1" t="str">
        <f aca="false">IF(AN668&lt;&gt;"",MAX(AG$3:AG667)+1,"")</f>
        <v/>
      </c>
      <c r="AH668" s="1" t="str">
        <f aca="false">IF(AO668&lt;&gt;"",MAX(AH$3:AH667)+1,"")</f>
        <v/>
      </c>
      <c r="AI668" s="1" t="str">
        <f aca="false">IF(AP668&lt;&gt;"",MAX(AI$3:AI667)+1,"")</f>
        <v/>
      </c>
      <c r="AK668" s="1" t="str">
        <f aca="false">IF(C668="","",IF(COUNTIF($AK$3:AL667,C668)=0,C668,""))</f>
        <v/>
      </c>
      <c r="AL668" s="1" t="str">
        <f aca="false">IF(D668="","",IF($C668='Oneri di Urbanizzazione'!$E$49,IF(COUNTIF($AL$3:AL667,$D668)=0,$D668,""),""))</f>
        <v/>
      </c>
      <c r="AM668" s="1" t="str">
        <f aca="false">IF(E668="","",IF(AND($C668='Oneri di Urbanizzazione'!$E$49,$D668='Oneri di Urbanizzazione'!$E$51),IF(COUNTIF(AM$3:AM667,$E668)=0,$E668,""),""))</f>
        <v/>
      </c>
      <c r="AN668" s="1" t="str">
        <f aca="false">IF(F668="","",IF(AND($C668='Oneri di Urbanizzazione'!$E$49,$D668='Oneri di Urbanizzazione'!$E$51,$E668='Oneri di Urbanizzazione'!$E$53),IF(COUNTIF(AN$3:AN667,$F668)=0,$F668,""),""))</f>
        <v/>
      </c>
    </row>
    <row r="669" customFormat="false" ht="12.75" hidden="false" customHeight="false" outlineLevel="0" collapsed="false">
      <c r="V669" s="1" t="n">
        <f aca="false">+V668+1</f>
        <v>647</v>
      </c>
      <c r="W669" s="978" t="str">
        <f aca="false">IFERROR(VLOOKUP($V668,AD:AK,8,FALSE()),"")</f>
        <v/>
      </c>
      <c r="X669" s="978" t="str">
        <f aca="false">IFERROR(VLOOKUP($V669,AE:AL,8,FALSE()),"")</f>
        <v/>
      </c>
      <c r="Y669" s="978" t="str">
        <f aca="false">IFERROR(VLOOKUP($V669,AF:AM,8,FALSE()),"")</f>
        <v/>
      </c>
      <c r="Z669" s="978" t="str">
        <f aca="false">IFERROR(VLOOKUP($V669,AG:AN,8,FALSE()),"")</f>
        <v/>
      </c>
      <c r="AA669" s="978" t="str">
        <f aca="false">IFERROR(VLOOKUP($V669,AH:AO,8,FALSE()),"")</f>
        <v/>
      </c>
      <c r="AB669" s="978" t="str">
        <f aca="false">IFERROR(VLOOKUP($V669,AI:AP,8,FALSE()),"")</f>
        <v/>
      </c>
      <c r="AD669" s="1" t="str">
        <f aca="false">IF(AK669&lt;&gt;"",MAX(AD$3:AD668)+1,"")</f>
        <v/>
      </c>
      <c r="AE669" s="1" t="str">
        <f aca="false">IF(AL669&lt;&gt;"",MAX(AE$3:AE668)+1,"")</f>
        <v/>
      </c>
      <c r="AF669" s="1" t="str">
        <f aca="false">IF(AM669&lt;&gt;"",MAX(AF$3:AF668)+1,"")</f>
        <v/>
      </c>
      <c r="AG669" s="1" t="str">
        <f aca="false">IF(AN669&lt;&gt;"",MAX(AG$3:AG668)+1,"")</f>
        <v/>
      </c>
      <c r="AH669" s="1" t="str">
        <f aca="false">IF(AO669&lt;&gt;"",MAX(AH$3:AH668)+1,"")</f>
        <v/>
      </c>
      <c r="AI669" s="1" t="str">
        <f aca="false">IF(AP669&lt;&gt;"",MAX(AI$3:AI668)+1,"")</f>
        <v/>
      </c>
      <c r="AK669" s="1" t="str">
        <f aca="false">IF(C669="","",IF(COUNTIF($AK$3:AL668,C669)=0,C669,""))</f>
        <v/>
      </c>
      <c r="AL669" s="1" t="str">
        <f aca="false">IF(D669="","",IF($C669='Oneri di Urbanizzazione'!$E$49,IF(COUNTIF($AL$3:AL668,$D669)=0,$D669,""),""))</f>
        <v/>
      </c>
      <c r="AM669" s="1" t="str">
        <f aca="false">IF(E669="","",IF(AND($C669='Oneri di Urbanizzazione'!$E$49,$D669='Oneri di Urbanizzazione'!$E$51),IF(COUNTIF(AM$3:AM668,$E669)=0,$E669,""),""))</f>
        <v/>
      </c>
      <c r="AN669" s="1" t="str">
        <f aca="false">IF(F669="","",IF(AND($C669='Oneri di Urbanizzazione'!$E$49,$D669='Oneri di Urbanizzazione'!$E$51,$E669='Oneri di Urbanizzazione'!$E$53),IF(COUNTIF(AN$3:AN668,$F669)=0,$F669,""),""))</f>
        <v/>
      </c>
    </row>
    <row r="670" customFormat="false" ht="12.75" hidden="false" customHeight="false" outlineLevel="0" collapsed="false">
      <c r="V670" s="1" t="n">
        <f aca="false">+V669+1</f>
        <v>648</v>
      </c>
      <c r="W670" s="978" t="str">
        <f aca="false">IFERROR(VLOOKUP($V669,AD:AK,8,FALSE()),"")</f>
        <v/>
      </c>
      <c r="X670" s="978" t="str">
        <f aca="false">IFERROR(VLOOKUP($V670,AE:AL,8,FALSE()),"")</f>
        <v/>
      </c>
      <c r="Y670" s="978" t="str">
        <f aca="false">IFERROR(VLOOKUP($V670,AF:AM,8,FALSE()),"")</f>
        <v/>
      </c>
      <c r="Z670" s="978" t="str">
        <f aca="false">IFERROR(VLOOKUP($V670,AG:AN,8,FALSE()),"")</f>
        <v/>
      </c>
      <c r="AA670" s="978" t="str">
        <f aca="false">IFERROR(VLOOKUP($V670,AH:AO,8,FALSE()),"")</f>
        <v/>
      </c>
      <c r="AB670" s="978" t="str">
        <f aca="false">IFERROR(VLOOKUP($V670,AI:AP,8,FALSE()),"")</f>
        <v/>
      </c>
      <c r="AD670" s="1" t="str">
        <f aca="false">IF(AK670&lt;&gt;"",MAX(AD$3:AD669)+1,"")</f>
        <v/>
      </c>
      <c r="AE670" s="1" t="str">
        <f aca="false">IF(AL670&lt;&gt;"",MAX(AE$3:AE669)+1,"")</f>
        <v/>
      </c>
      <c r="AF670" s="1" t="str">
        <f aca="false">IF(AM670&lt;&gt;"",MAX(AF$3:AF669)+1,"")</f>
        <v/>
      </c>
      <c r="AG670" s="1" t="str">
        <f aca="false">IF(AN670&lt;&gt;"",MAX(AG$3:AG669)+1,"")</f>
        <v/>
      </c>
      <c r="AH670" s="1" t="str">
        <f aca="false">IF(AO670&lt;&gt;"",MAX(AH$3:AH669)+1,"")</f>
        <v/>
      </c>
      <c r="AI670" s="1" t="str">
        <f aca="false">IF(AP670&lt;&gt;"",MAX(AI$3:AI669)+1,"")</f>
        <v/>
      </c>
      <c r="AK670" s="1" t="str">
        <f aca="false">IF(C670="","",IF(COUNTIF($AK$3:AL669,C670)=0,C670,""))</f>
        <v/>
      </c>
      <c r="AL670" s="1" t="str">
        <f aca="false">IF(D670="","",IF($C670='Oneri di Urbanizzazione'!$E$49,IF(COUNTIF($AL$3:AL669,$D670)=0,$D670,""),""))</f>
        <v/>
      </c>
      <c r="AM670" s="1" t="str">
        <f aca="false">IF(E670="","",IF(AND($C670='Oneri di Urbanizzazione'!$E$49,$D670='Oneri di Urbanizzazione'!$E$51),IF(COUNTIF(AM$3:AM669,$E670)=0,$E670,""),""))</f>
        <v/>
      </c>
      <c r="AN670" s="1" t="str">
        <f aca="false">IF(F670="","",IF(AND($C670='Oneri di Urbanizzazione'!$E$49,$D670='Oneri di Urbanizzazione'!$E$51,$E670='Oneri di Urbanizzazione'!$E$53),IF(COUNTIF(AN$3:AN669,$F670)=0,$F670,""),""))</f>
        <v/>
      </c>
    </row>
    <row r="671" customFormat="false" ht="12.75" hidden="false" customHeight="false" outlineLevel="0" collapsed="false">
      <c r="V671" s="1" t="n">
        <f aca="false">+V670+1</f>
        <v>649</v>
      </c>
      <c r="W671" s="978" t="str">
        <f aca="false">IFERROR(VLOOKUP($V670,AD:AK,8,FALSE()),"")</f>
        <v/>
      </c>
      <c r="X671" s="978" t="str">
        <f aca="false">IFERROR(VLOOKUP($V671,AE:AL,8,FALSE()),"")</f>
        <v/>
      </c>
      <c r="Y671" s="978" t="str">
        <f aca="false">IFERROR(VLOOKUP($V671,AF:AM,8,FALSE()),"")</f>
        <v/>
      </c>
      <c r="Z671" s="978" t="str">
        <f aca="false">IFERROR(VLOOKUP($V671,AG:AN,8,FALSE()),"")</f>
        <v/>
      </c>
      <c r="AA671" s="978" t="str">
        <f aca="false">IFERROR(VLOOKUP($V671,AH:AO,8,FALSE()),"")</f>
        <v/>
      </c>
      <c r="AB671" s="978" t="str">
        <f aca="false">IFERROR(VLOOKUP($V671,AI:AP,8,FALSE()),"")</f>
        <v/>
      </c>
      <c r="AD671" s="1" t="str">
        <f aca="false">IF(AK671&lt;&gt;"",MAX(AD$3:AD670)+1,"")</f>
        <v/>
      </c>
      <c r="AE671" s="1" t="str">
        <f aca="false">IF(AL671&lt;&gt;"",MAX(AE$3:AE670)+1,"")</f>
        <v/>
      </c>
      <c r="AF671" s="1" t="str">
        <f aca="false">IF(AM671&lt;&gt;"",MAX(AF$3:AF670)+1,"")</f>
        <v/>
      </c>
      <c r="AG671" s="1" t="str">
        <f aca="false">IF(AN671&lt;&gt;"",MAX(AG$3:AG670)+1,"")</f>
        <v/>
      </c>
      <c r="AH671" s="1" t="str">
        <f aca="false">IF(AO671&lt;&gt;"",MAX(AH$3:AH670)+1,"")</f>
        <v/>
      </c>
      <c r="AI671" s="1" t="str">
        <f aca="false">IF(AP671&lt;&gt;"",MAX(AI$3:AI670)+1,"")</f>
        <v/>
      </c>
      <c r="AK671" s="1" t="str">
        <f aca="false">IF(C671="","",IF(COUNTIF($AK$3:AL670,C671)=0,C671,""))</f>
        <v/>
      </c>
      <c r="AL671" s="1" t="str">
        <f aca="false">IF(D671="","",IF($C671='Oneri di Urbanizzazione'!$E$49,IF(COUNTIF($AL$3:AL670,$D671)=0,$D671,""),""))</f>
        <v/>
      </c>
      <c r="AM671" s="1" t="str">
        <f aca="false">IF(E671="","",IF(AND($C671='Oneri di Urbanizzazione'!$E$49,$D671='Oneri di Urbanizzazione'!$E$51),IF(COUNTIF(AM$3:AM670,$E671)=0,$E671,""),""))</f>
        <v/>
      </c>
      <c r="AN671" s="1" t="str">
        <f aca="false">IF(F671="","",IF(AND($C671='Oneri di Urbanizzazione'!$E$49,$D671='Oneri di Urbanizzazione'!$E$51,$E671='Oneri di Urbanizzazione'!$E$53),IF(COUNTIF(AN$3:AN670,$F671)=0,$F671,""),""))</f>
        <v/>
      </c>
    </row>
    <row r="672" customFormat="false" ht="12.75" hidden="false" customHeight="false" outlineLevel="0" collapsed="false">
      <c r="V672" s="1" t="n">
        <f aca="false">+V671+1</f>
        <v>650</v>
      </c>
      <c r="W672" s="978" t="str">
        <f aca="false">IFERROR(VLOOKUP($V671,AD:AK,8,FALSE()),"")</f>
        <v/>
      </c>
      <c r="X672" s="978" t="str">
        <f aca="false">IFERROR(VLOOKUP($V672,AE:AL,8,FALSE()),"")</f>
        <v/>
      </c>
      <c r="Y672" s="978" t="str">
        <f aca="false">IFERROR(VLOOKUP($V672,AF:AM,8,FALSE()),"")</f>
        <v/>
      </c>
      <c r="Z672" s="978" t="str">
        <f aca="false">IFERROR(VLOOKUP($V672,AG:AN,8,FALSE()),"")</f>
        <v/>
      </c>
      <c r="AA672" s="978" t="str">
        <f aca="false">IFERROR(VLOOKUP($V672,AH:AO,8,FALSE()),"")</f>
        <v/>
      </c>
      <c r="AB672" s="978" t="str">
        <f aca="false">IFERROR(VLOOKUP($V672,AI:AP,8,FALSE()),"")</f>
        <v/>
      </c>
      <c r="AD672" s="1" t="str">
        <f aca="false">IF(AK672&lt;&gt;"",MAX(AD$3:AD671)+1,"")</f>
        <v/>
      </c>
      <c r="AE672" s="1" t="str">
        <f aca="false">IF(AL672&lt;&gt;"",MAX(AE$3:AE671)+1,"")</f>
        <v/>
      </c>
      <c r="AF672" s="1" t="str">
        <f aca="false">IF(AM672&lt;&gt;"",MAX(AF$3:AF671)+1,"")</f>
        <v/>
      </c>
      <c r="AG672" s="1" t="str">
        <f aca="false">IF(AN672&lt;&gt;"",MAX(AG$3:AG671)+1,"")</f>
        <v/>
      </c>
      <c r="AH672" s="1" t="str">
        <f aca="false">IF(AO672&lt;&gt;"",MAX(AH$3:AH671)+1,"")</f>
        <v/>
      </c>
      <c r="AI672" s="1" t="str">
        <f aca="false">IF(AP672&lt;&gt;"",MAX(AI$3:AI671)+1,"")</f>
        <v/>
      </c>
      <c r="AK672" s="1" t="str">
        <f aca="false">IF(C672="","",IF(COUNTIF($AK$3:AL671,C672)=0,C672,""))</f>
        <v/>
      </c>
      <c r="AL672" s="1" t="str">
        <f aca="false">IF(D672="","",IF($C672='Oneri di Urbanizzazione'!$E$49,IF(COUNTIF($AL$3:AL671,$D672)=0,$D672,""),""))</f>
        <v/>
      </c>
      <c r="AM672" s="1" t="str">
        <f aca="false">IF(E672="","",IF(AND($C672='Oneri di Urbanizzazione'!$E$49,$D672='Oneri di Urbanizzazione'!$E$51),IF(COUNTIF(AM$3:AM671,$E672)=0,$E672,""),""))</f>
        <v/>
      </c>
      <c r="AN672" s="1" t="str">
        <f aca="false">IF(F672="","",IF(AND($C672='Oneri di Urbanizzazione'!$E$49,$D672='Oneri di Urbanizzazione'!$E$51,$E672='Oneri di Urbanizzazione'!$E$53),IF(COUNTIF(AN$3:AN671,$F672)=0,$F672,""),""))</f>
        <v/>
      </c>
    </row>
    <row r="673" customFormat="false" ht="12.75" hidden="false" customHeight="false" outlineLevel="0" collapsed="false">
      <c r="V673" s="1" t="n">
        <f aca="false">+V672+1</f>
        <v>651</v>
      </c>
      <c r="W673" s="978" t="str">
        <f aca="false">IFERROR(VLOOKUP($V672,AD:AK,8,FALSE()),"")</f>
        <v/>
      </c>
      <c r="X673" s="978" t="str">
        <f aca="false">IFERROR(VLOOKUP($V673,AE:AL,8,FALSE()),"")</f>
        <v/>
      </c>
      <c r="Y673" s="978" t="str">
        <f aca="false">IFERROR(VLOOKUP($V673,AF:AM,8,FALSE()),"")</f>
        <v/>
      </c>
      <c r="Z673" s="978" t="str">
        <f aca="false">IFERROR(VLOOKUP($V673,AG:AN,8,FALSE()),"")</f>
        <v/>
      </c>
      <c r="AA673" s="978" t="str">
        <f aca="false">IFERROR(VLOOKUP($V673,AH:AO,8,FALSE()),"")</f>
        <v/>
      </c>
      <c r="AB673" s="978" t="str">
        <f aca="false">IFERROR(VLOOKUP($V673,AI:AP,8,FALSE()),"")</f>
        <v/>
      </c>
      <c r="AD673" s="1" t="str">
        <f aca="false">IF(AK673&lt;&gt;"",MAX(AD$3:AD672)+1,"")</f>
        <v/>
      </c>
      <c r="AE673" s="1" t="str">
        <f aca="false">IF(AL673&lt;&gt;"",MAX(AE$3:AE672)+1,"")</f>
        <v/>
      </c>
      <c r="AF673" s="1" t="str">
        <f aca="false">IF(AM673&lt;&gt;"",MAX(AF$3:AF672)+1,"")</f>
        <v/>
      </c>
      <c r="AG673" s="1" t="str">
        <f aca="false">IF(AN673&lt;&gt;"",MAX(AG$3:AG672)+1,"")</f>
        <v/>
      </c>
      <c r="AH673" s="1" t="str">
        <f aca="false">IF(AO673&lt;&gt;"",MAX(AH$3:AH672)+1,"")</f>
        <v/>
      </c>
      <c r="AI673" s="1" t="str">
        <f aca="false">IF(AP673&lt;&gt;"",MAX(AI$3:AI672)+1,"")</f>
        <v/>
      </c>
      <c r="AK673" s="1" t="str">
        <f aca="false">IF(C673="","",IF(COUNTIF($AK$3:AL672,C673)=0,C673,""))</f>
        <v/>
      </c>
      <c r="AL673" s="1" t="str">
        <f aca="false">IF(D673="","",IF($C673='Oneri di Urbanizzazione'!$E$49,IF(COUNTIF($AL$3:AL672,$D673)=0,$D673,""),""))</f>
        <v/>
      </c>
      <c r="AM673" s="1" t="str">
        <f aca="false">IF(E673="","",IF(AND($C673='Oneri di Urbanizzazione'!$E$49,$D673='Oneri di Urbanizzazione'!$E$51),IF(COUNTIF(AM$3:AM672,$E673)=0,$E673,""),""))</f>
        <v/>
      </c>
      <c r="AN673" s="1" t="str">
        <f aca="false">IF(F673="","",IF(AND($C673='Oneri di Urbanizzazione'!$E$49,$D673='Oneri di Urbanizzazione'!$E$51,$E673='Oneri di Urbanizzazione'!$E$53),IF(COUNTIF(AN$3:AN672,$F673)=0,$F673,""),""))</f>
        <v/>
      </c>
    </row>
    <row r="674" customFormat="false" ht="12.75" hidden="false" customHeight="false" outlineLevel="0" collapsed="false">
      <c r="V674" s="1" t="n">
        <f aca="false">+V673+1</f>
        <v>652</v>
      </c>
      <c r="W674" s="978" t="str">
        <f aca="false">IFERROR(VLOOKUP($V673,AD:AK,8,FALSE()),"")</f>
        <v/>
      </c>
      <c r="X674" s="978" t="str">
        <f aca="false">IFERROR(VLOOKUP($V674,AE:AL,8,FALSE()),"")</f>
        <v/>
      </c>
      <c r="Y674" s="978" t="str">
        <f aca="false">IFERROR(VLOOKUP($V674,AF:AM,8,FALSE()),"")</f>
        <v/>
      </c>
      <c r="Z674" s="978" t="str">
        <f aca="false">IFERROR(VLOOKUP($V674,AG:AN,8,FALSE()),"")</f>
        <v/>
      </c>
      <c r="AA674" s="978" t="str">
        <f aca="false">IFERROR(VLOOKUP($V674,AH:AO,8,FALSE()),"")</f>
        <v/>
      </c>
      <c r="AB674" s="978" t="str">
        <f aca="false">IFERROR(VLOOKUP($V674,AI:AP,8,FALSE()),"")</f>
        <v/>
      </c>
      <c r="AD674" s="1" t="str">
        <f aca="false">IF(AK674&lt;&gt;"",MAX(AD$3:AD673)+1,"")</f>
        <v/>
      </c>
      <c r="AE674" s="1" t="str">
        <f aca="false">IF(AL674&lt;&gt;"",MAX(AE$3:AE673)+1,"")</f>
        <v/>
      </c>
      <c r="AF674" s="1" t="str">
        <f aca="false">IF(AM674&lt;&gt;"",MAX(AF$3:AF673)+1,"")</f>
        <v/>
      </c>
      <c r="AG674" s="1" t="str">
        <f aca="false">IF(AN674&lt;&gt;"",MAX(AG$3:AG673)+1,"")</f>
        <v/>
      </c>
      <c r="AH674" s="1" t="str">
        <f aca="false">IF(AO674&lt;&gt;"",MAX(AH$3:AH673)+1,"")</f>
        <v/>
      </c>
      <c r="AI674" s="1" t="str">
        <f aca="false">IF(AP674&lt;&gt;"",MAX(AI$3:AI673)+1,"")</f>
        <v/>
      </c>
      <c r="AK674" s="1" t="str">
        <f aca="false">IF(C674="","",IF(COUNTIF($AK$3:AL673,C674)=0,C674,""))</f>
        <v/>
      </c>
      <c r="AL674" s="1" t="str">
        <f aca="false">IF(D674="","",IF($C674='Oneri di Urbanizzazione'!$E$49,IF(COUNTIF($AL$3:AL673,$D674)=0,$D674,""),""))</f>
        <v/>
      </c>
      <c r="AM674" s="1" t="str">
        <f aca="false">IF(E674="","",IF(AND($C674='Oneri di Urbanizzazione'!$E$49,$D674='Oneri di Urbanizzazione'!$E$51),IF(COUNTIF(AM$3:AM673,$E674)=0,$E674,""),""))</f>
        <v/>
      </c>
      <c r="AN674" s="1" t="str">
        <f aca="false">IF(F674="","",IF(AND($C674='Oneri di Urbanizzazione'!$E$49,$D674='Oneri di Urbanizzazione'!$E$51,$E674='Oneri di Urbanizzazione'!$E$53),IF(COUNTIF(AN$3:AN673,$F674)=0,$F674,""),""))</f>
        <v/>
      </c>
    </row>
    <row r="675" customFormat="false" ht="12.75" hidden="false" customHeight="false" outlineLevel="0" collapsed="false">
      <c r="V675" s="1" t="n">
        <f aca="false">+V674+1</f>
        <v>653</v>
      </c>
      <c r="W675" s="978" t="str">
        <f aca="false">IFERROR(VLOOKUP($V674,AD:AK,8,FALSE()),"")</f>
        <v/>
      </c>
      <c r="X675" s="978" t="str">
        <f aca="false">IFERROR(VLOOKUP($V675,AE:AL,8,FALSE()),"")</f>
        <v/>
      </c>
      <c r="Y675" s="978" t="str">
        <f aca="false">IFERROR(VLOOKUP($V675,AF:AM,8,FALSE()),"")</f>
        <v/>
      </c>
      <c r="Z675" s="978" t="str">
        <f aca="false">IFERROR(VLOOKUP($V675,AG:AN,8,FALSE()),"")</f>
        <v/>
      </c>
      <c r="AA675" s="978" t="str">
        <f aca="false">IFERROR(VLOOKUP($V675,AH:AO,8,FALSE()),"")</f>
        <v/>
      </c>
      <c r="AB675" s="978" t="str">
        <f aca="false">IFERROR(VLOOKUP($V675,AI:AP,8,FALSE()),"")</f>
        <v/>
      </c>
      <c r="AD675" s="1" t="str">
        <f aca="false">IF(AK675&lt;&gt;"",MAX(AD$3:AD674)+1,"")</f>
        <v/>
      </c>
      <c r="AE675" s="1" t="str">
        <f aca="false">IF(AL675&lt;&gt;"",MAX(AE$3:AE674)+1,"")</f>
        <v/>
      </c>
      <c r="AF675" s="1" t="str">
        <f aca="false">IF(AM675&lt;&gt;"",MAX(AF$3:AF674)+1,"")</f>
        <v/>
      </c>
      <c r="AG675" s="1" t="str">
        <f aca="false">IF(AN675&lt;&gt;"",MAX(AG$3:AG674)+1,"")</f>
        <v/>
      </c>
      <c r="AH675" s="1" t="str">
        <f aca="false">IF(AO675&lt;&gt;"",MAX(AH$3:AH674)+1,"")</f>
        <v/>
      </c>
      <c r="AI675" s="1" t="str">
        <f aca="false">IF(AP675&lt;&gt;"",MAX(AI$3:AI674)+1,"")</f>
        <v/>
      </c>
      <c r="AK675" s="1" t="str">
        <f aca="false">IF(C675="","",IF(COUNTIF($AK$3:AL674,C675)=0,C675,""))</f>
        <v/>
      </c>
      <c r="AL675" s="1" t="str">
        <f aca="false">IF(D675="","",IF($C675='Oneri di Urbanizzazione'!$E$49,IF(COUNTIF($AL$3:AL674,$D675)=0,$D675,""),""))</f>
        <v/>
      </c>
      <c r="AM675" s="1" t="str">
        <f aca="false">IF(E675="","",IF(AND($C675='Oneri di Urbanizzazione'!$E$49,$D675='Oneri di Urbanizzazione'!$E$51),IF(COUNTIF(AM$3:AM674,$E675)=0,$E675,""),""))</f>
        <v/>
      </c>
      <c r="AN675" s="1" t="str">
        <f aca="false">IF(F675="","",IF(AND($C675='Oneri di Urbanizzazione'!$E$49,$D675='Oneri di Urbanizzazione'!$E$51,$E675='Oneri di Urbanizzazione'!$E$53),IF(COUNTIF(AN$3:AN674,$F675)=0,$F675,""),""))</f>
        <v/>
      </c>
    </row>
    <row r="676" customFormat="false" ht="12.75" hidden="false" customHeight="false" outlineLevel="0" collapsed="false">
      <c r="V676" s="1" t="n">
        <f aca="false">+V675+1</f>
        <v>654</v>
      </c>
      <c r="W676" s="978" t="str">
        <f aca="false">IFERROR(VLOOKUP($V675,AD:AK,8,FALSE()),"")</f>
        <v/>
      </c>
      <c r="X676" s="978" t="str">
        <f aca="false">IFERROR(VLOOKUP($V676,AE:AL,8,FALSE()),"")</f>
        <v/>
      </c>
      <c r="Y676" s="978" t="str">
        <f aca="false">IFERROR(VLOOKUP($V676,AF:AM,8,FALSE()),"")</f>
        <v/>
      </c>
      <c r="Z676" s="978" t="str">
        <f aca="false">IFERROR(VLOOKUP($V676,AG:AN,8,FALSE()),"")</f>
        <v/>
      </c>
      <c r="AA676" s="978" t="str">
        <f aca="false">IFERROR(VLOOKUP($V676,AH:AO,8,FALSE()),"")</f>
        <v/>
      </c>
      <c r="AB676" s="978" t="str">
        <f aca="false">IFERROR(VLOOKUP($V676,AI:AP,8,FALSE()),"")</f>
        <v/>
      </c>
      <c r="AD676" s="1" t="str">
        <f aca="false">IF(AK676&lt;&gt;"",MAX(AD$3:AD675)+1,"")</f>
        <v/>
      </c>
      <c r="AE676" s="1" t="str">
        <f aca="false">IF(AL676&lt;&gt;"",MAX(AE$3:AE675)+1,"")</f>
        <v/>
      </c>
      <c r="AF676" s="1" t="str">
        <f aca="false">IF(AM676&lt;&gt;"",MAX(AF$3:AF675)+1,"")</f>
        <v/>
      </c>
      <c r="AG676" s="1" t="str">
        <f aca="false">IF(AN676&lt;&gt;"",MAX(AG$3:AG675)+1,"")</f>
        <v/>
      </c>
      <c r="AH676" s="1" t="str">
        <f aca="false">IF(AO676&lt;&gt;"",MAX(AH$3:AH675)+1,"")</f>
        <v/>
      </c>
      <c r="AI676" s="1" t="str">
        <f aca="false">IF(AP676&lt;&gt;"",MAX(AI$3:AI675)+1,"")</f>
        <v/>
      </c>
      <c r="AK676" s="1" t="str">
        <f aca="false">IF(C676="","",IF(COUNTIF($AK$3:AL675,C676)=0,C676,""))</f>
        <v/>
      </c>
      <c r="AL676" s="1" t="str">
        <f aca="false">IF(D676="","",IF($C676='Oneri di Urbanizzazione'!$E$49,IF(COUNTIF($AL$3:AL675,$D676)=0,$D676,""),""))</f>
        <v/>
      </c>
      <c r="AM676" s="1" t="str">
        <f aca="false">IF(E676="","",IF(AND($C676='Oneri di Urbanizzazione'!$E$49,$D676='Oneri di Urbanizzazione'!$E$51),IF(COUNTIF(AM$3:AM675,$E676)=0,$E676,""),""))</f>
        <v/>
      </c>
      <c r="AN676" s="1" t="str">
        <f aca="false">IF(F676="","",IF(AND($C676='Oneri di Urbanizzazione'!$E$49,$D676='Oneri di Urbanizzazione'!$E$51,$E676='Oneri di Urbanizzazione'!$E$53),IF(COUNTIF(AN$3:AN675,$F676)=0,$F676,""),""))</f>
        <v/>
      </c>
    </row>
    <row r="677" customFormat="false" ht="12.75" hidden="false" customHeight="false" outlineLevel="0" collapsed="false">
      <c r="V677" s="1" t="n">
        <f aca="false">+V676+1</f>
        <v>655</v>
      </c>
      <c r="W677" s="978" t="str">
        <f aca="false">IFERROR(VLOOKUP($V676,AD:AK,8,FALSE()),"")</f>
        <v/>
      </c>
      <c r="X677" s="978" t="str">
        <f aca="false">IFERROR(VLOOKUP($V677,AE:AL,8,FALSE()),"")</f>
        <v/>
      </c>
      <c r="Y677" s="978" t="str">
        <f aca="false">IFERROR(VLOOKUP($V677,AF:AM,8,FALSE()),"")</f>
        <v/>
      </c>
      <c r="Z677" s="978" t="str">
        <f aca="false">IFERROR(VLOOKUP($V677,AG:AN,8,FALSE()),"")</f>
        <v/>
      </c>
      <c r="AA677" s="978" t="str">
        <f aca="false">IFERROR(VLOOKUP($V677,AH:AO,8,FALSE()),"")</f>
        <v/>
      </c>
      <c r="AB677" s="978" t="str">
        <f aca="false">IFERROR(VLOOKUP($V677,AI:AP,8,FALSE()),"")</f>
        <v/>
      </c>
      <c r="AD677" s="1" t="str">
        <f aca="false">IF(AK677&lt;&gt;"",MAX(AD$3:AD676)+1,"")</f>
        <v/>
      </c>
      <c r="AE677" s="1" t="str">
        <f aca="false">IF(AL677&lt;&gt;"",MAX(AE$3:AE676)+1,"")</f>
        <v/>
      </c>
      <c r="AF677" s="1" t="str">
        <f aca="false">IF(AM677&lt;&gt;"",MAX(AF$3:AF676)+1,"")</f>
        <v/>
      </c>
      <c r="AG677" s="1" t="str">
        <f aca="false">IF(AN677&lt;&gt;"",MAX(AG$3:AG676)+1,"")</f>
        <v/>
      </c>
      <c r="AH677" s="1" t="str">
        <f aca="false">IF(AO677&lt;&gt;"",MAX(AH$3:AH676)+1,"")</f>
        <v/>
      </c>
      <c r="AI677" s="1" t="str">
        <f aca="false">IF(AP677&lt;&gt;"",MAX(AI$3:AI676)+1,"")</f>
        <v/>
      </c>
      <c r="AK677" s="1" t="str">
        <f aca="false">IF(C677="","",IF(COUNTIF($AK$3:AL676,C677)=0,C677,""))</f>
        <v/>
      </c>
      <c r="AL677" s="1" t="str">
        <f aca="false">IF(D677="","",IF($C677='Oneri di Urbanizzazione'!$E$49,IF(COUNTIF($AL$3:AL676,$D677)=0,$D677,""),""))</f>
        <v/>
      </c>
      <c r="AM677" s="1" t="str">
        <f aca="false">IF(E677="","",IF(AND($C677='Oneri di Urbanizzazione'!$E$49,$D677='Oneri di Urbanizzazione'!$E$51),IF(COUNTIF(AM$3:AM676,$E677)=0,$E677,""),""))</f>
        <v/>
      </c>
      <c r="AN677" s="1" t="str">
        <f aca="false">IF(F677="","",IF(AND($C677='Oneri di Urbanizzazione'!$E$49,$D677='Oneri di Urbanizzazione'!$E$51,$E677='Oneri di Urbanizzazione'!$E$53),IF(COUNTIF(AN$3:AN676,$F677)=0,$F677,""),""))</f>
        <v/>
      </c>
    </row>
    <row r="678" customFormat="false" ht="12.75" hidden="false" customHeight="false" outlineLevel="0" collapsed="false">
      <c r="V678" s="1" t="n">
        <f aca="false">+V677+1</f>
        <v>656</v>
      </c>
      <c r="W678" s="978" t="str">
        <f aca="false">IFERROR(VLOOKUP($V677,AD:AK,8,FALSE()),"")</f>
        <v/>
      </c>
      <c r="X678" s="978" t="str">
        <f aca="false">IFERROR(VLOOKUP($V678,AE:AL,8,FALSE()),"")</f>
        <v/>
      </c>
      <c r="Y678" s="978" t="str">
        <f aca="false">IFERROR(VLOOKUP($V678,AF:AM,8,FALSE()),"")</f>
        <v/>
      </c>
      <c r="Z678" s="978" t="str">
        <f aca="false">IFERROR(VLOOKUP($V678,AG:AN,8,FALSE()),"")</f>
        <v/>
      </c>
      <c r="AA678" s="978" t="str">
        <f aca="false">IFERROR(VLOOKUP($V678,AH:AO,8,FALSE()),"")</f>
        <v/>
      </c>
      <c r="AB678" s="978" t="str">
        <f aca="false">IFERROR(VLOOKUP($V678,AI:AP,8,FALSE()),"")</f>
        <v/>
      </c>
      <c r="AD678" s="1" t="str">
        <f aca="false">IF(AK678&lt;&gt;"",MAX(AD$3:AD677)+1,"")</f>
        <v/>
      </c>
      <c r="AE678" s="1" t="str">
        <f aca="false">IF(AL678&lt;&gt;"",MAX(AE$3:AE677)+1,"")</f>
        <v/>
      </c>
      <c r="AF678" s="1" t="str">
        <f aca="false">IF(AM678&lt;&gt;"",MAX(AF$3:AF677)+1,"")</f>
        <v/>
      </c>
      <c r="AG678" s="1" t="str">
        <f aca="false">IF(AN678&lt;&gt;"",MAX(AG$3:AG677)+1,"")</f>
        <v/>
      </c>
      <c r="AH678" s="1" t="str">
        <f aca="false">IF(AO678&lt;&gt;"",MAX(AH$3:AH677)+1,"")</f>
        <v/>
      </c>
      <c r="AI678" s="1" t="str">
        <f aca="false">IF(AP678&lt;&gt;"",MAX(AI$3:AI677)+1,"")</f>
        <v/>
      </c>
      <c r="AK678" s="1" t="str">
        <f aca="false">IF(C678="","",IF(COUNTIF($AK$3:AL677,C678)=0,C678,""))</f>
        <v/>
      </c>
      <c r="AL678" s="1" t="str">
        <f aca="false">IF(D678="","",IF($C678='Oneri di Urbanizzazione'!$E$49,IF(COUNTIF($AL$3:AL677,$D678)=0,$D678,""),""))</f>
        <v/>
      </c>
      <c r="AM678" s="1" t="str">
        <f aca="false">IF(E678="","",IF(AND($C678='Oneri di Urbanizzazione'!$E$49,$D678='Oneri di Urbanizzazione'!$E$51),IF(COUNTIF(AM$3:AM677,$E678)=0,$E678,""),""))</f>
        <v/>
      </c>
      <c r="AN678" s="1" t="str">
        <f aca="false">IF(F678="","",IF(AND($C678='Oneri di Urbanizzazione'!$E$49,$D678='Oneri di Urbanizzazione'!$E$51,$E678='Oneri di Urbanizzazione'!$E$53),IF(COUNTIF(AN$3:AN677,$F678)=0,$F678,""),""))</f>
        <v/>
      </c>
    </row>
    <row r="679" customFormat="false" ht="12.75" hidden="false" customHeight="false" outlineLevel="0" collapsed="false">
      <c r="V679" s="1" t="n">
        <f aca="false">+V678+1</f>
        <v>657</v>
      </c>
      <c r="W679" s="978" t="str">
        <f aca="false">IFERROR(VLOOKUP($V678,AD:AK,8,FALSE()),"")</f>
        <v/>
      </c>
      <c r="X679" s="978" t="str">
        <f aca="false">IFERROR(VLOOKUP($V679,AE:AL,8,FALSE()),"")</f>
        <v/>
      </c>
      <c r="Y679" s="978" t="str">
        <f aca="false">IFERROR(VLOOKUP($V679,AF:AM,8,FALSE()),"")</f>
        <v/>
      </c>
      <c r="Z679" s="978" t="str">
        <f aca="false">IFERROR(VLOOKUP($V679,AG:AN,8,FALSE()),"")</f>
        <v/>
      </c>
      <c r="AA679" s="978" t="str">
        <f aca="false">IFERROR(VLOOKUP($V679,AH:AO,8,FALSE()),"")</f>
        <v/>
      </c>
      <c r="AB679" s="978" t="str">
        <f aca="false">IFERROR(VLOOKUP($V679,AI:AP,8,FALSE()),"")</f>
        <v/>
      </c>
      <c r="AD679" s="1" t="str">
        <f aca="false">IF(AK679&lt;&gt;"",MAX(AD$3:AD678)+1,"")</f>
        <v/>
      </c>
      <c r="AE679" s="1" t="str">
        <f aca="false">IF(AL679&lt;&gt;"",MAX(AE$3:AE678)+1,"")</f>
        <v/>
      </c>
      <c r="AF679" s="1" t="str">
        <f aca="false">IF(AM679&lt;&gt;"",MAX(AF$3:AF678)+1,"")</f>
        <v/>
      </c>
      <c r="AG679" s="1" t="str">
        <f aca="false">IF(AN679&lt;&gt;"",MAX(AG$3:AG678)+1,"")</f>
        <v/>
      </c>
      <c r="AH679" s="1" t="str">
        <f aca="false">IF(AO679&lt;&gt;"",MAX(AH$3:AH678)+1,"")</f>
        <v/>
      </c>
      <c r="AI679" s="1" t="str">
        <f aca="false">IF(AP679&lt;&gt;"",MAX(AI$3:AI678)+1,"")</f>
        <v/>
      </c>
      <c r="AK679" s="1" t="str">
        <f aca="false">IF(C679="","",IF(COUNTIF($AK$3:AL678,C679)=0,C679,""))</f>
        <v/>
      </c>
      <c r="AL679" s="1" t="str">
        <f aca="false">IF(D679="","",IF($C679='Oneri di Urbanizzazione'!$E$49,IF(COUNTIF($AL$3:AL678,$D679)=0,$D679,""),""))</f>
        <v/>
      </c>
      <c r="AM679" s="1" t="str">
        <f aca="false">IF(E679="","",IF(AND($C679='Oneri di Urbanizzazione'!$E$49,$D679='Oneri di Urbanizzazione'!$E$51),IF(COUNTIF(AM$3:AM678,$E679)=0,$E679,""),""))</f>
        <v/>
      </c>
      <c r="AN679" s="1" t="str">
        <f aca="false">IF(F679="","",IF(AND($C679='Oneri di Urbanizzazione'!$E$49,$D679='Oneri di Urbanizzazione'!$E$51,$E679='Oneri di Urbanizzazione'!$E$53),IF(COUNTIF(AN$3:AN678,$F679)=0,$F679,""),""))</f>
        <v/>
      </c>
    </row>
    <row r="680" customFormat="false" ht="12.75" hidden="false" customHeight="false" outlineLevel="0" collapsed="false">
      <c r="V680" s="1" t="n">
        <f aca="false">+V679+1</f>
        <v>658</v>
      </c>
      <c r="W680" s="978" t="str">
        <f aca="false">IFERROR(VLOOKUP($V679,AD:AK,8,FALSE()),"")</f>
        <v/>
      </c>
      <c r="X680" s="978" t="str">
        <f aca="false">IFERROR(VLOOKUP($V680,AE:AL,8,FALSE()),"")</f>
        <v/>
      </c>
      <c r="Y680" s="978" t="str">
        <f aca="false">IFERROR(VLOOKUP($V680,AF:AM,8,FALSE()),"")</f>
        <v/>
      </c>
      <c r="Z680" s="978" t="str">
        <f aca="false">IFERROR(VLOOKUP($V680,AG:AN,8,FALSE()),"")</f>
        <v/>
      </c>
      <c r="AA680" s="978" t="str">
        <f aca="false">IFERROR(VLOOKUP($V680,AH:AO,8,FALSE()),"")</f>
        <v/>
      </c>
      <c r="AB680" s="978" t="str">
        <f aca="false">IFERROR(VLOOKUP($V680,AI:AP,8,FALSE()),"")</f>
        <v/>
      </c>
      <c r="AD680" s="1" t="str">
        <f aca="false">IF(AK680&lt;&gt;"",MAX(AD$3:AD679)+1,"")</f>
        <v/>
      </c>
      <c r="AE680" s="1" t="str">
        <f aca="false">IF(AL680&lt;&gt;"",MAX(AE$3:AE679)+1,"")</f>
        <v/>
      </c>
      <c r="AF680" s="1" t="str">
        <f aca="false">IF(AM680&lt;&gt;"",MAX(AF$3:AF679)+1,"")</f>
        <v/>
      </c>
      <c r="AG680" s="1" t="str">
        <f aca="false">IF(AN680&lt;&gt;"",MAX(AG$3:AG679)+1,"")</f>
        <v/>
      </c>
      <c r="AH680" s="1" t="str">
        <f aca="false">IF(AO680&lt;&gt;"",MAX(AH$3:AH679)+1,"")</f>
        <v/>
      </c>
      <c r="AI680" s="1" t="str">
        <f aca="false">IF(AP680&lt;&gt;"",MAX(AI$3:AI679)+1,"")</f>
        <v/>
      </c>
      <c r="AK680" s="1" t="str">
        <f aca="false">IF(C680="","",IF(COUNTIF($AK$3:AL679,C680)=0,C680,""))</f>
        <v/>
      </c>
      <c r="AL680" s="1" t="str">
        <f aca="false">IF(D680="","",IF($C680='Oneri di Urbanizzazione'!$E$49,IF(COUNTIF($AL$3:AL679,$D680)=0,$D680,""),""))</f>
        <v/>
      </c>
      <c r="AM680" s="1" t="str">
        <f aca="false">IF(E680="","",IF(AND($C680='Oneri di Urbanizzazione'!$E$49,$D680='Oneri di Urbanizzazione'!$E$51),IF(COUNTIF(AM$3:AM679,$E680)=0,$E680,""),""))</f>
        <v/>
      </c>
      <c r="AN680" s="1" t="str">
        <f aca="false">IF(F680="","",IF(AND($C680='Oneri di Urbanizzazione'!$E$49,$D680='Oneri di Urbanizzazione'!$E$51,$E680='Oneri di Urbanizzazione'!$E$53),IF(COUNTIF(AN$3:AN679,$F680)=0,$F680,""),""))</f>
        <v/>
      </c>
    </row>
    <row r="681" customFormat="false" ht="12.75" hidden="false" customHeight="false" outlineLevel="0" collapsed="false">
      <c r="V681" s="1" t="n">
        <f aca="false">+V680+1</f>
        <v>659</v>
      </c>
      <c r="W681" s="978" t="str">
        <f aca="false">IFERROR(VLOOKUP($V680,AD:AK,8,FALSE()),"")</f>
        <v/>
      </c>
      <c r="X681" s="978" t="str">
        <f aca="false">IFERROR(VLOOKUP($V681,AE:AL,8,FALSE()),"")</f>
        <v/>
      </c>
      <c r="Y681" s="978" t="str">
        <f aca="false">IFERROR(VLOOKUP($V681,AF:AM,8,FALSE()),"")</f>
        <v/>
      </c>
      <c r="Z681" s="978" t="str">
        <f aca="false">IFERROR(VLOOKUP($V681,AG:AN,8,FALSE()),"")</f>
        <v/>
      </c>
      <c r="AA681" s="978" t="str">
        <f aca="false">IFERROR(VLOOKUP($V681,AH:AO,8,FALSE()),"")</f>
        <v/>
      </c>
      <c r="AB681" s="978" t="str">
        <f aca="false">IFERROR(VLOOKUP($V681,AI:AP,8,FALSE()),"")</f>
        <v/>
      </c>
      <c r="AD681" s="1" t="str">
        <f aca="false">IF(AK681&lt;&gt;"",MAX(AD$3:AD680)+1,"")</f>
        <v/>
      </c>
      <c r="AE681" s="1" t="str">
        <f aca="false">IF(AL681&lt;&gt;"",MAX(AE$3:AE680)+1,"")</f>
        <v/>
      </c>
      <c r="AF681" s="1" t="str">
        <f aca="false">IF(AM681&lt;&gt;"",MAX(AF$3:AF680)+1,"")</f>
        <v/>
      </c>
      <c r="AG681" s="1" t="str">
        <f aca="false">IF(AN681&lt;&gt;"",MAX(AG$3:AG680)+1,"")</f>
        <v/>
      </c>
      <c r="AH681" s="1" t="str">
        <f aca="false">IF(AO681&lt;&gt;"",MAX(AH$3:AH680)+1,"")</f>
        <v/>
      </c>
      <c r="AI681" s="1" t="str">
        <f aca="false">IF(AP681&lt;&gt;"",MAX(AI$3:AI680)+1,"")</f>
        <v/>
      </c>
      <c r="AK681" s="1" t="str">
        <f aca="false">IF(C681="","",IF(COUNTIF($AK$3:AL680,C681)=0,C681,""))</f>
        <v/>
      </c>
      <c r="AL681" s="1" t="str">
        <f aca="false">IF(D681="","",IF($C681='Oneri di Urbanizzazione'!$E$49,IF(COUNTIF($AL$3:AL680,$D681)=0,$D681,""),""))</f>
        <v/>
      </c>
      <c r="AM681" s="1" t="str">
        <f aca="false">IF(E681="","",IF(AND($C681='Oneri di Urbanizzazione'!$E$49,$D681='Oneri di Urbanizzazione'!$E$51),IF(COUNTIF(AM$3:AM680,$E681)=0,$E681,""),""))</f>
        <v/>
      </c>
      <c r="AN681" s="1" t="str">
        <f aca="false">IF(F681="","",IF(AND($C681='Oneri di Urbanizzazione'!$E$49,$D681='Oneri di Urbanizzazione'!$E$51,$E681='Oneri di Urbanizzazione'!$E$53),IF(COUNTIF(AN$3:AN680,$F681)=0,$F681,""),""))</f>
        <v/>
      </c>
    </row>
    <row r="682" customFormat="false" ht="12.75" hidden="false" customHeight="false" outlineLevel="0" collapsed="false">
      <c r="V682" s="1" t="n">
        <f aca="false">+V681+1</f>
        <v>660</v>
      </c>
      <c r="W682" s="978" t="str">
        <f aca="false">IFERROR(VLOOKUP($V681,AD:AK,8,FALSE()),"")</f>
        <v/>
      </c>
      <c r="X682" s="978" t="str">
        <f aca="false">IFERROR(VLOOKUP($V682,AE:AL,8,FALSE()),"")</f>
        <v/>
      </c>
      <c r="Y682" s="978" t="str">
        <f aca="false">IFERROR(VLOOKUP($V682,AF:AM,8,FALSE()),"")</f>
        <v/>
      </c>
      <c r="Z682" s="978" t="str">
        <f aca="false">IFERROR(VLOOKUP($V682,AG:AN,8,FALSE()),"")</f>
        <v/>
      </c>
      <c r="AA682" s="978" t="str">
        <f aca="false">IFERROR(VLOOKUP($V682,AH:AO,8,FALSE()),"")</f>
        <v/>
      </c>
      <c r="AB682" s="978" t="str">
        <f aca="false">IFERROR(VLOOKUP($V682,AI:AP,8,FALSE()),"")</f>
        <v/>
      </c>
      <c r="AD682" s="1" t="str">
        <f aca="false">IF(AK682&lt;&gt;"",MAX(AD$3:AD681)+1,"")</f>
        <v/>
      </c>
      <c r="AE682" s="1" t="str">
        <f aca="false">IF(AL682&lt;&gt;"",MAX(AE$3:AE681)+1,"")</f>
        <v/>
      </c>
      <c r="AF682" s="1" t="str">
        <f aca="false">IF(AM682&lt;&gt;"",MAX(AF$3:AF681)+1,"")</f>
        <v/>
      </c>
      <c r="AG682" s="1" t="str">
        <f aca="false">IF(AN682&lt;&gt;"",MAX(AG$3:AG681)+1,"")</f>
        <v/>
      </c>
      <c r="AH682" s="1" t="str">
        <f aca="false">IF(AO682&lt;&gt;"",MAX(AH$3:AH681)+1,"")</f>
        <v/>
      </c>
      <c r="AI682" s="1" t="str">
        <f aca="false">IF(AP682&lt;&gt;"",MAX(AI$3:AI681)+1,"")</f>
        <v/>
      </c>
      <c r="AK682" s="1" t="str">
        <f aca="false">IF(C682="","",IF(COUNTIF($AK$3:AL681,C682)=0,C682,""))</f>
        <v/>
      </c>
      <c r="AL682" s="1" t="str">
        <f aca="false">IF(D682="","",IF($C682='Oneri di Urbanizzazione'!$E$49,IF(COUNTIF($AL$3:AL681,$D682)=0,$D682,""),""))</f>
        <v/>
      </c>
      <c r="AM682" s="1" t="str">
        <f aca="false">IF(E682="","",IF(AND($C682='Oneri di Urbanizzazione'!$E$49,$D682='Oneri di Urbanizzazione'!$E$51),IF(COUNTIF(AM$3:AM681,$E682)=0,$E682,""),""))</f>
        <v/>
      </c>
      <c r="AN682" s="1" t="str">
        <f aca="false">IF(F682="","",IF(AND($C682='Oneri di Urbanizzazione'!$E$49,$D682='Oneri di Urbanizzazione'!$E$51,$E682='Oneri di Urbanizzazione'!$E$53),IF(COUNTIF(AN$3:AN681,$F682)=0,$F682,""),""))</f>
        <v/>
      </c>
    </row>
    <row r="683" customFormat="false" ht="12.75" hidden="false" customHeight="false" outlineLevel="0" collapsed="false">
      <c r="V683" s="1" t="n">
        <f aca="false">+V682+1</f>
        <v>661</v>
      </c>
      <c r="W683" s="978" t="str">
        <f aca="false">IFERROR(VLOOKUP($V682,AD:AK,8,FALSE()),"")</f>
        <v/>
      </c>
      <c r="X683" s="978" t="str">
        <f aca="false">IFERROR(VLOOKUP($V683,AE:AL,8,FALSE()),"")</f>
        <v/>
      </c>
      <c r="Y683" s="978" t="str">
        <f aca="false">IFERROR(VLOOKUP($V683,AF:AM,8,FALSE()),"")</f>
        <v/>
      </c>
      <c r="Z683" s="978" t="str">
        <f aca="false">IFERROR(VLOOKUP($V683,AG:AN,8,FALSE()),"")</f>
        <v/>
      </c>
      <c r="AA683" s="978" t="str">
        <f aca="false">IFERROR(VLOOKUP($V683,AH:AO,8,FALSE()),"")</f>
        <v/>
      </c>
      <c r="AB683" s="978" t="str">
        <f aca="false">IFERROR(VLOOKUP($V683,AI:AP,8,FALSE()),"")</f>
        <v/>
      </c>
      <c r="AD683" s="1" t="str">
        <f aca="false">IF(AK683&lt;&gt;"",MAX(AD$3:AD682)+1,"")</f>
        <v/>
      </c>
      <c r="AE683" s="1" t="str">
        <f aca="false">IF(AL683&lt;&gt;"",MAX(AE$3:AE682)+1,"")</f>
        <v/>
      </c>
      <c r="AF683" s="1" t="str">
        <f aca="false">IF(AM683&lt;&gt;"",MAX(AF$3:AF682)+1,"")</f>
        <v/>
      </c>
      <c r="AG683" s="1" t="str">
        <f aca="false">IF(AN683&lt;&gt;"",MAX(AG$3:AG682)+1,"")</f>
        <v/>
      </c>
      <c r="AH683" s="1" t="str">
        <f aca="false">IF(AO683&lt;&gt;"",MAX(AH$3:AH682)+1,"")</f>
        <v/>
      </c>
      <c r="AI683" s="1" t="str">
        <f aca="false">IF(AP683&lt;&gt;"",MAX(AI$3:AI682)+1,"")</f>
        <v/>
      </c>
      <c r="AK683" s="1" t="str">
        <f aca="false">IF(C683="","",IF(COUNTIF($AK$3:AL682,C683)=0,C683,""))</f>
        <v/>
      </c>
      <c r="AL683" s="1" t="str">
        <f aca="false">IF(D683="","",IF($C683='Oneri di Urbanizzazione'!$E$49,IF(COUNTIF($AL$3:AL682,$D683)=0,$D683,""),""))</f>
        <v/>
      </c>
      <c r="AM683" s="1" t="str">
        <f aca="false">IF(E683="","",IF(AND($C683='Oneri di Urbanizzazione'!$E$49,$D683='Oneri di Urbanizzazione'!$E$51),IF(COUNTIF(AM$3:AM682,$E683)=0,$E683,""),""))</f>
        <v/>
      </c>
      <c r="AN683" s="1" t="str">
        <f aca="false">IF(F683="","",IF(AND($C683='Oneri di Urbanizzazione'!$E$49,$D683='Oneri di Urbanizzazione'!$E$51,$E683='Oneri di Urbanizzazione'!$E$53),IF(COUNTIF(AN$3:AN682,$F683)=0,$F683,""),""))</f>
        <v/>
      </c>
    </row>
    <row r="684" customFormat="false" ht="12.75" hidden="false" customHeight="false" outlineLevel="0" collapsed="false">
      <c r="V684" s="1" t="n">
        <f aca="false">+V683+1</f>
        <v>662</v>
      </c>
      <c r="W684" s="978" t="str">
        <f aca="false">IFERROR(VLOOKUP($V683,AD:AK,8,FALSE()),"")</f>
        <v/>
      </c>
      <c r="X684" s="978" t="str">
        <f aca="false">IFERROR(VLOOKUP($V684,AE:AL,8,FALSE()),"")</f>
        <v/>
      </c>
      <c r="Y684" s="978" t="str">
        <f aca="false">IFERROR(VLOOKUP($V684,AF:AM,8,FALSE()),"")</f>
        <v/>
      </c>
      <c r="Z684" s="978" t="str">
        <f aca="false">IFERROR(VLOOKUP($V684,AG:AN,8,FALSE()),"")</f>
        <v/>
      </c>
      <c r="AA684" s="978" t="str">
        <f aca="false">IFERROR(VLOOKUP($V684,AH:AO,8,FALSE()),"")</f>
        <v/>
      </c>
      <c r="AB684" s="978" t="str">
        <f aca="false">IFERROR(VLOOKUP($V684,AI:AP,8,FALSE()),"")</f>
        <v/>
      </c>
      <c r="AD684" s="1" t="str">
        <f aca="false">IF(AK684&lt;&gt;"",MAX(AD$3:AD683)+1,"")</f>
        <v/>
      </c>
      <c r="AE684" s="1" t="str">
        <f aca="false">IF(AL684&lt;&gt;"",MAX(AE$3:AE683)+1,"")</f>
        <v/>
      </c>
      <c r="AF684" s="1" t="str">
        <f aca="false">IF(AM684&lt;&gt;"",MAX(AF$3:AF683)+1,"")</f>
        <v/>
      </c>
      <c r="AG684" s="1" t="str">
        <f aca="false">IF(AN684&lt;&gt;"",MAX(AG$3:AG683)+1,"")</f>
        <v/>
      </c>
      <c r="AH684" s="1" t="str">
        <f aca="false">IF(AO684&lt;&gt;"",MAX(AH$3:AH683)+1,"")</f>
        <v/>
      </c>
      <c r="AI684" s="1" t="str">
        <f aca="false">IF(AP684&lt;&gt;"",MAX(AI$3:AI683)+1,"")</f>
        <v/>
      </c>
      <c r="AK684" s="1" t="str">
        <f aca="false">IF(C684="","",IF(COUNTIF($AK$3:AL683,C684)=0,C684,""))</f>
        <v/>
      </c>
      <c r="AL684" s="1" t="str">
        <f aca="false">IF(D684="","",IF($C684='Oneri di Urbanizzazione'!$E$49,IF(COUNTIF($AL$3:AL683,$D684)=0,$D684,""),""))</f>
        <v/>
      </c>
      <c r="AM684" s="1" t="str">
        <f aca="false">IF(E684="","",IF(AND($C684='Oneri di Urbanizzazione'!$E$49,$D684='Oneri di Urbanizzazione'!$E$51),IF(COUNTIF(AM$3:AM683,$E684)=0,$E684,""),""))</f>
        <v/>
      </c>
      <c r="AN684" s="1" t="str">
        <f aca="false">IF(F684="","",IF(AND($C684='Oneri di Urbanizzazione'!$E$49,$D684='Oneri di Urbanizzazione'!$E$51,$E684='Oneri di Urbanizzazione'!$E$53),IF(COUNTIF(AN$3:AN683,$F684)=0,$F684,""),""))</f>
        <v/>
      </c>
    </row>
    <row r="685" customFormat="false" ht="12.75" hidden="false" customHeight="false" outlineLevel="0" collapsed="false">
      <c r="V685" s="1" t="n">
        <f aca="false">+V684+1</f>
        <v>663</v>
      </c>
      <c r="W685" s="978" t="str">
        <f aca="false">IFERROR(VLOOKUP($V684,AD:AK,8,FALSE()),"")</f>
        <v/>
      </c>
      <c r="X685" s="978" t="str">
        <f aca="false">IFERROR(VLOOKUP($V685,AE:AL,8,FALSE()),"")</f>
        <v/>
      </c>
      <c r="Y685" s="978" t="str">
        <f aca="false">IFERROR(VLOOKUP($V685,AF:AM,8,FALSE()),"")</f>
        <v/>
      </c>
      <c r="Z685" s="978" t="str">
        <f aca="false">IFERROR(VLOOKUP($V685,AG:AN,8,FALSE()),"")</f>
        <v/>
      </c>
      <c r="AA685" s="978" t="str">
        <f aca="false">IFERROR(VLOOKUP($V685,AH:AO,8,FALSE()),"")</f>
        <v/>
      </c>
      <c r="AB685" s="978" t="str">
        <f aca="false">IFERROR(VLOOKUP($V685,AI:AP,8,FALSE()),"")</f>
        <v/>
      </c>
      <c r="AD685" s="1" t="str">
        <f aca="false">IF(AK685&lt;&gt;"",MAX(AD$3:AD684)+1,"")</f>
        <v/>
      </c>
      <c r="AE685" s="1" t="str">
        <f aca="false">IF(AL685&lt;&gt;"",MAX(AE$3:AE684)+1,"")</f>
        <v/>
      </c>
      <c r="AF685" s="1" t="str">
        <f aca="false">IF(AM685&lt;&gt;"",MAX(AF$3:AF684)+1,"")</f>
        <v/>
      </c>
      <c r="AG685" s="1" t="str">
        <f aca="false">IF(AN685&lt;&gt;"",MAX(AG$3:AG684)+1,"")</f>
        <v/>
      </c>
      <c r="AH685" s="1" t="str">
        <f aca="false">IF(AO685&lt;&gt;"",MAX(AH$3:AH684)+1,"")</f>
        <v/>
      </c>
      <c r="AI685" s="1" t="str">
        <f aca="false">IF(AP685&lt;&gt;"",MAX(AI$3:AI684)+1,"")</f>
        <v/>
      </c>
      <c r="AK685" s="1" t="str">
        <f aca="false">IF(C685="","",IF(COUNTIF($AK$3:AL684,C685)=0,C685,""))</f>
        <v/>
      </c>
      <c r="AL685" s="1" t="str">
        <f aca="false">IF(D685="","",IF($C685='Oneri di Urbanizzazione'!$E$49,IF(COUNTIF($AL$3:AL684,$D685)=0,$D685,""),""))</f>
        <v/>
      </c>
      <c r="AM685" s="1" t="str">
        <f aca="false">IF(E685="","",IF(AND($C685='Oneri di Urbanizzazione'!$E$49,$D685='Oneri di Urbanizzazione'!$E$51),IF(COUNTIF(AM$3:AM684,$E685)=0,$E685,""),""))</f>
        <v/>
      </c>
      <c r="AN685" s="1" t="str">
        <f aca="false">IF(F685="","",IF(AND($C685='Oneri di Urbanizzazione'!$E$49,$D685='Oneri di Urbanizzazione'!$E$51,$E685='Oneri di Urbanizzazione'!$E$53),IF(COUNTIF(AN$3:AN684,$F685)=0,$F685,""),""))</f>
        <v/>
      </c>
    </row>
    <row r="686" customFormat="false" ht="12.75" hidden="false" customHeight="false" outlineLevel="0" collapsed="false">
      <c r="V686" s="1" t="n">
        <f aca="false">+V685+1</f>
        <v>664</v>
      </c>
      <c r="W686" s="978" t="str">
        <f aca="false">IFERROR(VLOOKUP($V685,AD:AK,8,FALSE()),"")</f>
        <v/>
      </c>
      <c r="X686" s="978" t="str">
        <f aca="false">IFERROR(VLOOKUP($V686,AE:AL,8,FALSE()),"")</f>
        <v/>
      </c>
      <c r="Y686" s="978" t="str">
        <f aca="false">IFERROR(VLOOKUP($V686,AF:AM,8,FALSE()),"")</f>
        <v/>
      </c>
      <c r="Z686" s="978" t="str">
        <f aca="false">IFERROR(VLOOKUP($V686,AG:AN,8,FALSE()),"")</f>
        <v/>
      </c>
      <c r="AA686" s="978" t="str">
        <f aca="false">IFERROR(VLOOKUP($V686,AH:AO,8,FALSE()),"")</f>
        <v/>
      </c>
      <c r="AB686" s="978" t="str">
        <f aca="false">IFERROR(VLOOKUP($V686,AI:AP,8,FALSE()),"")</f>
        <v/>
      </c>
      <c r="AD686" s="1" t="str">
        <f aca="false">IF(AK686&lt;&gt;"",MAX(AD$3:AD685)+1,"")</f>
        <v/>
      </c>
      <c r="AE686" s="1" t="str">
        <f aca="false">IF(AL686&lt;&gt;"",MAX(AE$3:AE685)+1,"")</f>
        <v/>
      </c>
      <c r="AF686" s="1" t="str">
        <f aca="false">IF(AM686&lt;&gt;"",MAX(AF$3:AF685)+1,"")</f>
        <v/>
      </c>
      <c r="AG686" s="1" t="str">
        <f aca="false">IF(AN686&lt;&gt;"",MAX(AG$3:AG685)+1,"")</f>
        <v/>
      </c>
      <c r="AH686" s="1" t="str">
        <f aca="false">IF(AO686&lt;&gt;"",MAX(AH$3:AH685)+1,"")</f>
        <v/>
      </c>
      <c r="AI686" s="1" t="str">
        <f aca="false">IF(AP686&lt;&gt;"",MAX(AI$3:AI685)+1,"")</f>
        <v/>
      </c>
      <c r="AK686" s="1" t="str">
        <f aca="false">IF(C686="","",IF(COUNTIF($AK$3:AL685,C686)=0,C686,""))</f>
        <v/>
      </c>
      <c r="AL686" s="1" t="str">
        <f aca="false">IF(D686="","",IF($C686='Oneri di Urbanizzazione'!$E$49,IF(COUNTIF($AL$3:AL685,$D686)=0,$D686,""),""))</f>
        <v/>
      </c>
      <c r="AM686" s="1" t="str">
        <f aca="false">IF(E686="","",IF(AND($C686='Oneri di Urbanizzazione'!$E$49,$D686='Oneri di Urbanizzazione'!$E$51),IF(COUNTIF(AM$3:AM685,$E686)=0,$E686,""),""))</f>
        <v/>
      </c>
      <c r="AN686" s="1" t="str">
        <f aca="false">IF(F686="","",IF(AND($C686='Oneri di Urbanizzazione'!$E$49,$D686='Oneri di Urbanizzazione'!$E$51,$E686='Oneri di Urbanizzazione'!$E$53),IF(COUNTIF(AN$3:AN685,$F686)=0,$F686,""),""))</f>
        <v/>
      </c>
    </row>
    <row r="687" customFormat="false" ht="12.75" hidden="false" customHeight="false" outlineLevel="0" collapsed="false">
      <c r="V687" s="1" t="n">
        <f aca="false">+V686+1</f>
        <v>665</v>
      </c>
      <c r="W687" s="978" t="str">
        <f aca="false">IFERROR(VLOOKUP($V686,AD:AK,8,FALSE()),"")</f>
        <v/>
      </c>
      <c r="X687" s="978" t="str">
        <f aca="false">IFERROR(VLOOKUP($V687,AE:AL,8,FALSE()),"")</f>
        <v/>
      </c>
      <c r="Y687" s="978" t="str">
        <f aca="false">IFERROR(VLOOKUP($V687,AF:AM,8,FALSE()),"")</f>
        <v/>
      </c>
      <c r="Z687" s="978" t="str">
        <f aca="false">IFERROR(VLOOKUP($V687,AG:AN,8,FALSE()),"")</f>
        <v/>
      </c>
      <c r="AA687" s="978" t="str">
        <f aca="false">IFERROR(VLOOKUP($V687,AH:AO,8,FALSE()),"")</f>
        <v/>
      </c>
      <c r="AB687" s="978" t="str">
        <f aca="false">IFERROR(VLOOKUP($V687,AI:AP,8,FALSE()),"")</f>
        <v/>
      </c>
      <c r="AD687" s="1" t="str">
        <f aca="false">IF(AK687&lt;&gt;"",MAX(AD$3:AD686)+1,"")</f>
        <v/>
      </c>
      <c r="AE687" s="1" t="str">
        <f aca="false">IF(AL687&lt;&gt;"",MAX(AE$3:AE686)+1,"")</f>
        <v/>
      </c>
      <c r="AF687" s="1" t="str">
        <f aca="false">IF(AM687&lt;&gt;"",MAX(AF$3:AF686)+1,"")</f>
        <v/>
      </c>
      <c r="AG687" s="1" t="str">
        <f aca="false">IF(AN687&lt;&gt;"",MAX(AG$3:AG686)+1,"")</f>
        <v/>
      </c>
      <c r="AH687" s="1" t="str">
        <f aca="false">IF(AO687&lt;&gt;"",MAX(AH$3:AH686)+1,"")</f>
        <v/>
      </c>
      <c r="AI687" s="1" t="str">
        <f aca="false">IF(AP687&lt;&gt;"",MAX(AI$3:AI686)+1,"")</f>
        <v/>
      </c>
      <c r="AK687" s="1" t="str">
        <f aca="false">IF(C687="","",IF(COUNTIF($AK$3:AL686,C687)=0,C687,""))</f>
        <v/>
      </c>
      <c r="AL687" s="1" t="str">
        <f aca="false">IF(D687="","",IF($C687='Oneri di Urbanizzazione'!$E$49,IF(COUNTIF($AL$3:AL686,$D687)=0,$D687,""),""))</f>
        <v/>
      </c>
      <c r="AM687" s="1" t="str">
        <f aca="false">IF(E687="","",IF(AND($C687='Oneri di Urbanizzazione'!$E$49,$D687='Oneri di Urbanizzazione'!$E$51),IF(COUNTIF(AM$3:AM686,$E687)=0,$E687,""),""))</f>
        <v/>
      </c>
      <c r="AN687" s="1" t="str">
        <f aca="false">IF(F687="","",IF(AND($C687='Oneri di Urbanizzazione'!$E$49,$D687='Oneri di Urbanizzazione'!$E$51,$E687='Oneri di Urbanizzazione'!$E$53),IF(COUNTIF(AN$3:AN686,$F687)=0,$F687,""),""))</f>
        <v/>
      </c>
    </row>
    <row r="688" customFormat="false" ht="12.75" hidden="false" customHeight="false" outlineLevel="0" collapsed="false">
      <c r="V688" s="1" t="n">
        <f aca="false">+V687+1</f>
        <v>666</v>
      </c>
      <c r="W688" s="978" t="str">
        <f aca="false">IFERROR(VLOOKUP($V687,AD:AK,8,FALSE()),"")</f>
        <v/>
      </c>
      <c r="X688" s="978" t="str">
        <f aca="false">IFERROR(VLOOKUP($V688,AE:AL,8,FALSE()),"")</f>
        <v/>
      </c>
      <c r="Y688" s="978" t="str">
        <f aca="false">IFERROR(VLOOKUP($V688,AF:AM,8,FALSE()),"")</f>
        <v/>
      </c>
      <c r="Z688" s="978" t="str">
        <f aca="false">IFERROR(VLOOKUP($V688,AG:AN,8,FALSE()),"")</f>
        <v/>
      </c>
      <c r="AA688" s="978" t="str">
        <f aca="false">IFERROR(VLOOKUP($V688,AH:AO,8,FALSE()),"")</f>
        <v/>
      </c>
      <c r="AB688" s="978" t="str">
        <f aca="false">IFERROR(VLOOKUP($V688,AI:AP,8,FALSE()),"")</f>
        <v/>
      </c>
      <c r="AD688" s="1" t="str">
        <f aca="false">IF(AK688&lt;&gt;"",MAX(AD$3:AD687)+1,"")</f>
        <v/>
      </c>
      <c r="AE688" s="1" t="str">
        <f aca="false">IF(AL688&lt;&gt;"",MAX(AE$3:AE687)+1,"")</f>
        <v/>
      </c>
      <c r="AF688" s="1" t="str">
        <f aca="false">IF(AM688&lt;&gt;"",MAX(AF$3:AF687)+1,"")</f>
        <v/>
      </c>
      <c r="AG688" s="1" t="str">
        <f aca="false">IF(AN688&lt;&gt;"",MAX(AG$3:AG687)+1,"")</f>
        <v/>
      </c>
      <c r="AH688" s="1" t="str">
        <f aca="false">IF(AO688&lt;&gt;"",MAX(AH$3:AH687)+1,"")</f>
        <v/>
      </c>
      <c r="AI688" s="1" t="str">
        <f aca="false">IF(AP688&lt;&gt;"",MAX(AI$3:AI687)+1,"")</f>
        <v/>
      </c>
      <c r="AK688" s="1" t="str">
        <f aca="false">IF(C688="","",IF(COUNTIF($AK$3:AL687,C688)=0,C688,""))</f>
        <v/>
      </c>
      <c r="AL688" s="1" t="str">
        <f aca="false">IF(D688="","",IF($C688='Oneri di Urbanizzazione'!$E$49,IF(COUNTIF($AL$3:AL687,$D688)=0,$D688,""),""))</f>
        <v/>
      </c>
      <c r="AM688" s="1" t="str">
        <f aca="false">IF(E688="","",IF(AND($C688='Oneri di Urbanizzazione'!$E$49,$D688='Oneri di Urbanizzazione'!$E$51),IF(COUNTIF(AM$3:AM687,$E688)=0,$E688,""),""))</f>
        <v/>
      </c>
      <c r="AN688" s="1" t="str">
        <f aca="false">IF(F688="","",IF(AND($C688='Oneri di Urbanizzazione'!$E$49,$D688='Oneri di Urbanizzazione'!$E$51,$E688='Oneri di Urbanizzazione'!$E$53),IF(COUNTIF(AN$3:AN687,$F688)=0,$F688,""),""))</f>
        <v/>
      </c>
    </row>
    <row r="689" customFormat="false" ht="12.75" hidden="false" customHeight="false" outlineLevel="0" collapsed="false">
      <c r="V689" s="1" t="n">
        <f aca="false">+V688+1</f>
        <v>667</v>
      </c>
      <c r="W689" s="978" t="str">
        <f aca="false">IFERROR(VLOOKUP($V688,AD:AK,8,FALSE()),"")</f>
        <v/>
      </c>
      <c r="X689" s="978" t="str">
        <f aca="false">IFERROR(VLOOKUP($V689,AE:AL,8,FALSE()),"")</f>
        <v/>
      </c>
      <c r="Y689" s="978" t="str">
        <f aca="false">IFERROR(VLOOKUP($V689,AF:AM,8,FALSE()),"")</f>
        <v/>
      </c>
      <c r="Z689" s="978" t="str">
        <f aca="false">IFERROR(VLOOKUP($V689,AG:AN,8,FALSE()),"")</f>
        <v/>
      </c>
      <c r="AA689" s="978" t="str">
        <f aca="false">IFERROR(VLOOKUP($V689,AH:AO,8,FALSE()),"")</f>
        <v/>
      </c>
      <c r="AB689" s="978" t="str">
        <f aca="false">IFERROR(VLOOKUP($V689,AI:AP,8,FALSE()),"")</f>
        <v/>
      </c>
      <c r="AD689" s="1" t="str">
        <f aca="false">IF(AK689&lt;&gt;"",MAX(AD$3:AD688)+1,"")</f>
        <v/>
      </c>
      <c r="AE689" s="1" t="str">
        <f aca="false">IF(AL689&lt;&gt;"",MAX(AE$3:AE688)+1,"")</f>
        <v/>
      </c>
      <c r="AF689" s="1" t="str">
        <f aca="false">IF(AM689&lt;&gt;"",MAX(AF$3:AF688)+1,"")</f>
        <v/>
      </c>
      <c r="AG689" s="1" t="str">
        <f aca="false">IF(AN689&lt;&gt;"",MAX(AG$3:AG688)+1,"")</f>
        <v/>
      </c>
      <c r="AH689" s="1" t="str">
        <f aca="false">IF(AO689&lt;&gt;"",MAX(AH$3:AH688)+1,"")</f>
        <v/>
      </c>
      <c r="AI689" s="1" t="str">
        <f aca="false">IF(AP689&lt;&gt;"",MAX(AI$3:AI688)+1,"")</f>
        <v/>
      </c>
      <c r="AK689" s="1" t="str">
        <f aca="false">IF(C689="","",IF(COUNTIF($AK$3:AL688,C689)=0,C689,""))</f>
        <v/>
      </c>
      <c r="AL689" s="1" t="str">
        <f aca="false">IF(D689="","",IF($C689='Oneri di Urbanizzazione'!$E$49,IF(COUNTIF($AL$3:AL688,$D689)=0,$D689,""),""))</f>
        <v/>
      </c>
      <c r="AM689" s="1" t="str">
        <f aca="false">IF(E689="","",IF(AND($C689='Oneri di Urbanizzazione'!$E$49,$D689='Oneri di Urbanizzazione'!$E$51),IF(COUNTIF(AM$3:AM688,$E689)=0,$E689,""),""))</f>
        <v/>
      </c>
      <c r="AN689" s="1" t="str">
        <f aca="false">IF(F689="","",IF(AND($C689='Oneri di Urbanizzazione'!$E$49,$D689='Oneri di Urbanizzazione'!$E$51,$E689='Oneri di Urbanizzazione'!$E$53),IF(COUNTIF(AN$3:AN688,$F689)=0,$F689,""),""))</f>
        <v/>
      </c>
    </row>
    <row r="690" customFormat="false" ht="12.75" hidden="false" customHeight="false" outlineLevel="0" collapsed="false">
      <c r="V690" s="1" t="n">
        <f aca="false">+V689+1</f>
        <v>668</v>
      </c>
      <c r="W690" s="978" t="str">
        <f aca="false">IFERROR(VLOOKUP($V689,AD:AK,8,FALSE()),"")</f>
        <v/>
      </c>
      <c r="X690" s="978" t="str">
        <f aca="false">IFERROR(VLOOKUP($V690,AE:AL,8,FALSE()),"")</f>
        <v/>
      </c>
      <c r="Y690" s="978" t="str">
        <f aca="false">IFERROR(VLOOKUP($V690,AF:AM,8,FALSE()),"")</f>
        <v/>
      </c>
      <c r="Z690" s="978" t="str">
        <f aca="false">IFERROR(VLOOKUP($V690,AG:AN,8,FALSE()),"")</f>
        <v/>
      </c>
      <c r="AA690" s="978" t="str">
        <f aca="false">IFERROR(VLOOKUP($V690,AH:AO,8,FALSE()),"")</f>
        <v/>
      </c>
      <c r="AB690" s="978" t="str">
        <f aca="false">IFERROR(VLOOKUP($V690,AI:AP,8,FALSE()),"")</f>
        <v/>
      </c>
      <c r="AD690" s="1" t="str">
        <f aca="false">IF(AK690&lt;&gt;"",MAX(AD$3:AD689)+1,"")</f>
        <v/>
      </c>
      <c r="AE690" s="1" t="str">
        <f aca="false">IF(AL690&lt;&gt;"",MAX(AE$3:AE689)+1,"")</f>
        <v/>
      </c>
      <c r="AF690" s="1" t="str">
        <f aca="false">IF(AM690&lt;&gt;"",MAX(AF$3:AF689)+1,"")</f>
        <v/>
      </c>
      <c r="AG690" s="1" t="str">
        <f aca="false">IF(AN690&lt;&gt;"",MAX(AG$3:AG689)+1,"")</f>
        <v/>
      </c>
      <c r="AH690" s="1" t="str">
        <f aca="false">IF(AO690&lt;&gt;"",MAX(AH$3:AH689)+1,"")</f>
        <v/>
      </c>
      <c r="AI690" s="1" t="str">
        <f aca="false">IF(AP690&lt;&gt;"",MAX(AI$3:AI689)+1,"")</f>
        <v/>
      </c>
      <c r="AK690" s="1" t="str">
        <f aca="false">IF(C690="","",IF(COUNTIF($AK$3:AL689,C690)=0,C690,""))</f>
        <v/>
      </c>
      <c r="AL690" s="1" t="str">
        <f aca="false">IF(D690="","",IF($C690='Oneri di Urbanizzazione'!$E$49,IF(COUNTIF($AL$3:AL689,$D690)=0,$D690,""),""))</f>
        <v/>
      </c>
      <c r="AM690" s="1" t="str">
        <f aca="false">IF(E690="","",IF(AND($C690='Oneri di Urbanizzazione'!$E$49,$D690='Oneri di Urbanizzazione'!$E$51),IF(COUNTIF(AM$3:AM689,$E690)=0,$E690,""),""))</f>
        <v/>
      </c>
      <c r="AN690" s="1" t="str">
        <f aca="false">IF(F690="","",IF(AND($C690='Oneri di Urbanizzazione'!$E$49,$D690='Oneri di Urbanizzazione'!$E$51,$E690='Oneri di Urbanizzazione'!$E$53),IF(COUNTIF(AN$3:AN689,$F690)=0,$F690,""),""))</f>
        <v/>
      </c>
    </row>
    <row r="691" customFormat="false" ht="12.75" hidden="false" customHeight="false" outlineLevel="0" collapsed="false">
      <c r="V691" s="1" t="n">
        <f aca="false">+V690+1</f>
        <v>669</v>
      </c>
      <c r="W691" s="978" t="str">
        <f aca="false">IFERROR(VLOOKUP($V690,AD:AK,8,FALSE()),"")</f>
        <v/>
      </c>
      <c r="X691" s="978" t="str">
        <f aca="false">IFERROR(VLOOKUP($V691,AE:AL,8,FALSE()),"")</f>
        <v/>
      </c>
      <c r="Y691" s="978" t="str">
        <f aca="false">IFERROR(VLOOKUP($V691,AF:AM,8,FALSE()),"")</f>
        <v/>
      </c>
      <c r="Z691" s="978" t="str">
        <f aca="false">IFERROR(VLOOKUP($V691,AG:AN,8,FALSE()),"")</f>
        <v/>
      </c>
      <c r="AA691" s="978" t="str">
        <f aca="false">IFERROR(VLOOKUP($V691,AH:AO,8,FALSE()),"")</f>
        <v/>
      </c>
      <c r="AB691" s="978" t="str">
        <f aca="false">IFERROR(VLOOKUP($V691,AI:AP,8,FALSE()),"")</f>
        <v/>
      </c>
      <c r="AD691" s="1" t="str">
        <f aca="false">IF(AK691&lt;&gt;"",MAX(AD$3:AD690)+1,"")</f>
        <v/>
      </c>
      <c r="AE691" s="1" t="str">
        <f aca="false">IF(AL691&lt;&gt;"",MAX(AE$3:AE690)+1,"")</f>
        <v/>
      </c>
      <c r="AF691" s="1" t="str">
        <f aca="false">IF(AM691&lt;&gt;"",MAX(AF$3:AF690)+1,"")</f>
        <v/>
      </c>
      <c r="AG691" s="1" t="str">
        <f aca="false">IF(AN691&lt;&gt;"",MAX(AG$3:AG690)+1,"")</f>
        <v/>
      </c>
      <c r="AH691" s="1" t="str">
        <f aca="false">IF(AO691&lt;&gt;"",MAX(AH$3:AH690)+1,"")</f>
        <v/>
      </c>
      <c r="AI691" s="1" t="str">
        <f aca="false">IF(AP691&lt;&gt;"",MAX(AI$3:AI690)+1,"")</f>
        <v/>
      </c>
      <c r="AK691" s="1" t="str">
        <f aca="false">IF(C691="","",IF(COUNTIF($AK$3:AL690,C691)=0,C691,""))</f>
        <v/>
      </c>
      <c r="AL691" s="1" t="str">
        <f aca="false">IF(D691="","",IF($C691='Oneri di Urbanizzazione'!$E$49,IF(COUNTIF($AL$3:AL690,$D691)=0,$D691,""),""))</f>
        <v/>
      </c>
      <c r="AM691" s="1" t="str">
        <f aca="false">IF(E691="","",IF(AND($C691='Oneri di Urbanizzazione'!$E$49,$D691='Oneri di Urbanizzazione'!$E$51),IF(COUNTIF(AM$3:AM690,$E691)=0,$E691,""),""))</f>
        <v/>
      </c>
      <c r="AN691" s="1" t="str">
        <f aca="false">IF(F691="","",IF(AND($C691='Oneri di Urbanizzazione'!$E$49,$D691='Oneri di Urbanizzazione'!$E$51,$E691='Oneri di Urbanizzazione'!$E$53),IF(COUNTIF(AN$3:AN690,$F691)=0,$F691,""),""))</f>
        <v/>
      </c>
    </row>
    <row r="692" customFormat="false" ht="12.75" hidden="false" customHeight="false" outlineLevel="0" collapsed="false">
      <c r="V692" s="1" t="n">
        <f aca="false">+V691+1</f>
        <v>670</v>
      </c>
      <c r="W692" s="978" t="str">
        <f aca="false">IFERROR(VLOOKUP($V691,AD:AK,8,FALSE()),"")</f>
        <v/>
      </c>
      <c r="X692" s="978" t="str">
        <f aca="false">IFERROR(VLOOKUP($V692,AE:AL,8,FALSE()),"")</f>
        <v/>
      </c>
      <c r="Y692" s="978" t="str">
        <f aca="false">IFERROR(VLOOKUP($V692,AF:AM,8,FALSE()),"")</f>
        <v/>
      </c>
      <c r="Z692" s="978" t="str">
        <f aca="false">IFERROR(VLOOKUP($V692,AG:AN,8,FALSE()),"")</f>
        <v/>
      </c>
      <c r="AA692" s="978" t="str">
        <f aca="false">IFERROR(VLOOKUP($V692,AH:AO,8,FALSE()),"")</f>
        <v/>
      </c>
      <c r="AB692" s="978" t="str">
        <f aca="false">IFERROR(VLOOKUP($V692,AI:AP,8,FALSE()),"")</f>
        <v/>
      </c>
      <c r="AD692" s="1" t="str">
        <f aca="false">IF(AK692&lt;&gt;"",MAX(AD$3:AD691)+1,"")</f>
        <v/>
      </c>
      <c r="AE692" s="1" t="str">
        <f aca="false">IF(AL692&lt;&gt;"",MAX(AE$3:AE691)+1,"")</f>
        <v/>
      </c>
      <c r="AF692" s="1" t="str">
        <f aca="false">IF(AM692&lt;&gt;"",MAX(AF$3:AF691)+1,"")</f>
        <v/>
      </c>
      <c r="AG692" s="1" t="str">
        <f aca="false">IF(AN692&lt;&gt;"",MAX(AG$3:AG691)+1,"")</f>
        <v/>
      </c>
      <c r="AH692" s="1" t="str">
        <f aca="false">IF(AO692&lt;&gt;"",MAX(AH$3:AH691)+1,"")</f>
        <v/>
      </c>
      <c r="AI692" s="1" t="str">
        <f aca="false">IF(AP692&lt;&gt;"",MAX(AI$3:AI691)+1,"")</f>
        <v/>
      </c>
      <c r="AK692" s="1" t="str">
        <f aca="false">IF(C692="","",IF(COUNTIF($AK$3:AL691,C692)=0,C692,""))</f>
        <v/>
      </c>
      <c r="AL692" s="1" t="str">
        <f aca="false">IF(D692="","",IF($C692='Oneri di Urbanizzazione'!$E$49,IF(COUNTIF($AL$3:AL691,$D692)=0,$D692,""),""))</f>
        <v/>
      </c>
      <c r="AM692" s="1" t="str">
        <f aca="false">IF(E692="","",IF(AND($C692='Oneri di Urbanizzazione'!$E$49,$D692='Oneri di Urbanizzazione'!$E$51),IF(COUNTIF(AM$3:AM691,$E692)=0,$E692,""),""))</f>
        <v/>
      </c>
      <c r="AN692" s="1" t="str">
        <f aca="false">IF(F692="","",IF(AND($C692='Oneri di Urbanizzazione'!$E$49,$D692='Oneri di Urbanizzazione'!$E$51,$E692='Oneri di Urbanizzazione'!$E$53),IF(COUNTIF(AN$3:AN691,$F692)=0,$F692,""),""))</f>
        <v/>
      </c>
    </row>
    <row r="693" customFormat="false" ht="12.75" hidden="false" customHeight="false" outlineLevel="0" collapsed="false">
      <c r="V693" s="1" t="n">
        <f aca="false">+V692+1</f>
        <v>671</v>
      </c>
      <c r="W693" s="978" t="str">
        <f aca="false">IFERROR(VLOOKUP($V692,AD:AK,8,FALSE()),"")</f>
        <v/>
      </c>
      <c r="X693" s="978" t="str">
        <f aca="false">IFERROR(VLOOKUP($V693,AE:AL,8,FALSE()),"")</f>
        <v/>
      </c>
      <c r="Y693" s="978" t="str">
        <f aca="false">IFERROR(VLOOKUP($V693,AF:AM,8,FALSE()),"")</f>
        <v/>
      </c>
      <c r="Z693" s="978" t="str">
        <f aca="false">IFERROR(VLOOKUP($V693,AG:AN,8,FALSE()),"")</f>
        <v/>
      </c>
      <c r="AA693" s="978" t="str">
        <f aca="false">IFERROR(VLOOKUP($V693,AH:AO,8,FALSE()),"")</f>
        <v/>
      </c>
      <c r="AB693" s="978" t="str">
        <f aca="false">IFERROR(VLOOKUP($V693,AI:AP,8,FALSE()),"")</f>
        <v/>
      </c>
      <c r="AD693" s="1" t="str">
        <f aca="false">IF(AK693&lt;&gt;"",MAX(AD$3:AD692)+1,"")</f>
        <v/>
      </c>
      <c r="AE693" s="1" t="str">
        <f aca="false">IF(AL693&lt;&gt;"",MAX(AE$3:AE692)+1,"")</f>
        <v/>
      </c>
      <c r="AF693" s="1" t="str">
        <f aca="false">IF(AM693&lt;&gt;"",MAX(AF$3:AF692)+1,"")</f>
        <v/>
      </c>
      <c r="AG693" s="1" t="str">
        <f aca="false">IF(AN693&lt;&gt;"",MAX(AG$3:AG692)+1,"")</f>
        <v/>
      </c>
      <c r="AH693" s="1" t="str">
        <f aca="false">IF(AO693&lt;&gt;"",MAX(AH$3:AH692)+1,"")</f>
        <v/>
      </c>
      <c r="AI693" s="1" t="str">
        <f aca="false">IF(AP693&lt;&gt;"",MAX(AI$3:AI692)+1,"")</f>
        <v/>
      </c>
      <c r="AK693" s="1" t="str">
        <f aca="false">IF(C693="","",IF(COUNTIF($AK$3:AL692,C693)=0,C693,""))</f>
        <v/>
      </c>
      <c r="AL693" s="1" t="str">
        <f aca="false">IF(D693="","",IF($C693='Oneri di Urbanizzazione'!$E$49,IF(COUNTIF($AL$3:AL692,$D693)=0,$D693,""),""))</f>
        <v/>
      </c>
      <c r="AM693" s="1" t="str">
        <f aca="false">IF(E693="","",IF(AND($C693='Oneri di Urbanizzazione'!$E$49,$D693='Oneri di Urbanizzazione'!$E$51),IF(COUNTIF(AM$3:AM692,$E693)=0,$E693,""),""))</f>
        <v/>
      </c>
      <c r="AN693" s="1" t="str">
        <f aca="false">IF(F693="","",IF(AND($C693='Oneri di Urbanizzazione'!$E$49,$D693='Oneri di Urbanizzazione'!$E$51,$E693='Oneri di Urbanizzazione'!$E$53),IF(COUNTIF(AN$3:AN692,$F693)=0,$F693,""),""))</f>
        <v/>
      </c>
    </row>
    <row r="694" customFormat="false" ht="12.75" hidden="false" customHeight="false" outlineLevel="0" collapsed="false">
      <c r="V694" s="1" t="n">
        <f aca="false">+V693+1</f>
        <v>672</v>
      </c>
      <c r="W694" s="978" t="str">
        <f aca="false">IFERROR(VLOOKUP($V693,AD:AK,8,FALSE()),"")</f>
        <v/>
      </c>
      <c r="X694" s="978" t="str">
        <f aca="false">IFERROR(VLOOKUP($V694,AE:AL,8,FALSE()),"")</f>
        <v/>
      </c>
      <c r="Y694" s="978" t="str">
        <f aca="false">IFERROR(VLOOKUP($V694,AF:AM,8,FALSE()),"")</f>
        <v/>
      </c>
      <c r="Z694" s="978" t="str">
        <f aca="false">IFERROR(VLOOKUP($V694,AG:AN,8,FALSE()),"")</f>
        <v/>
      </c>
      <c r="AA694" s="978" t="str">
        <f aca="false">IFERROR(VLOOKUP($V694,AH:AO,8,FALSE()),"")</f>
        <v/>
      </c>
      <c r="AB694" s="978" t="str">
        <f aca="false">IFERROR(VLOOKUP($V694,AI:AP,8,FALSE()),"")</f>
        <v/>
      </c>
      <c r="AD694" s="1" t="str">
        <f aca="false">IF(AK694&lt;&gt;"",MAX(AD$3:AD693)+1,"")</f>
        <v/>
      </c>
      <c r="AE694" s="1" t="str">
        <f aca="false">IF(AL694&lt;&gt;"",MAX(AE$3:AE693)+1,"")</f>
        <v/>
      </c>
      <c r="AF694" s="1" t="str">
        <f aca="false">IF(AM694&lt;&gt;"",MAX(AF$3:AF693)+1,"")</f>
        <v/>
      </c>
      <c r="AG694" s="1" t="str">
        <f aca="false">IF(AN694&lt;&gt;"",MAX(AG$3:AG693)+1,"")</f>
        <v/>
      </c>
      <c r="AH694" s="1" t="str">
        <f aca="false">IF(AO694&lt;&gt;"",MAX(AH$3:AH693)+1,"")</f>
        <v/>
      </c>
      <c r="AI694" s="1" t="str">
        <f aca="false">IF(AP694&lt;&gt;"",MAX(AI$3:AI693)+1,"")</f>
        <v/>
      </c>
      <c r="AK694" s="1" t="str">
        <f aca="false">IF(C694="","",IF(COUNTIF($AK$3:AL693,C694)=0,C694,""))</f>
        <v/>
      </c>
      <c r="AL694" s="1" t="str">
        <f aca="false">IF(D694="","",IF($C694='Oneri di Urbanizzazione'!$E$49,IF(COUNTIF($AL$3:AL693,$D694)=0,$D694,""),""))</f>
        <v/>
      </c>
      <c r="AM694" s="1" t="str">
        <f aca="false">IF(E694="","",IF(AND($C694='Oneri di Urbanizzazione'!$E$49,$D694='Oneri di Urbanizzazione'!$E$51),IF(COUNTIF(AM$3:AM693,$E694)=0,$E694,""),""))</f>
        <v/>
      </c>
      <c r="AN694" s="1" t="str">
        <f aca="false">IF(F694="","",IF(AND($C694='Oneri di Urbanizzazione'!$E$49,$D694='Oneri di Urbanizzazione'!$E$51,$E694='Oneri di Urbanizzazione'!$E$53),IF(COUNTIF(AN$3:AN693,$F694)=0,$F694,""),""))</f>
        <v/>
      </c>
    </row>
    <row r="695" customFormat="false" ht="12.75" hidden="false" customHeight="false" outlineLevel="0" collapsed="false">
      <c r="V695" s="1" t="n">
        <f aca="false">+V694+1</f>
        <v>673</v>
      </c>
      <c r="W695" s="978" t="str">
        <f aca="false">IFERROR(VLOOKUP($V694,AD:AK,8,FALSE()),"")</f>
        <v/>
      </c>
      <c r="X695" s="978" t="str">
        <f aca="false">IFERROR(VLOOKUP($V695,AE:AL,8,FALSE()),"")</f>
        <v/>
      </c>
      <c r="Y695" s="978" t="str">
        <f aca="false">IFERROR(VLOOKUP($V695,AF:AM,8,FALSE()),"")</f>
        <v/>
      </c>
      <c r="Z695" s="978" t="str">
        <f aca="false">IFERROR(VLOOKUP($V695,AG:AN,8,FALSE()),"")</f>
        <v/>
      </c>
      <c r="AA695" s="978" t="str">
        <f aca="false">IFERROR(VLOOKUP($V695,AH:AO,8,FALSE()),"")</f>
        <v/>
      </c>
      <c r="AB695" s="978" t="str">
        <f aca="false">IFERROR(VLOOKUP($V695,AI:AP,8,FALSE()),"")</f>
        <v/>
      </c>
      <c r="AD695" s="1" t="str">
        <f aca="false">IF(AK695&lt;&gt;"",MAX(AD$3:AD694)+1,"")</f>
        <v/>
      </c>
      <c r="AE695" s="1" t="str">
        <f aca="false">IF(AL695&lt;&gt;"",MAX(AE$3:AE694)+1,"")</f>
        <v/>
      </c>
      <c r="AF695" s="1" t="str">
        <f aca="false">IF(AM695&lt;&gt;"",MAX(AF$3:AF694)+1,"")</f>
        <v/>
      </c>
      <c r="AG695" s="1" t="str">
        <f aca="false">IF(AN695&lt;&gt;"",MAX(AG$3:AG694)+1,"")</f>
        <v/>
      </c>
      <c r="AH695" s="1" t="str">
        <f aca="false">IF(AO695&lt;&gt;"",MAX(AH$3:AH694)+1,"")</f>
        <v/>
      </c>
      <c r="AI695" s="1" t="str">
        <f aca="false">IF(AP695&lt;&gt;"",MAX(AI$3:AI694)+1,"")</f>
        <v/>
      </c>
      <c r="AK695" s="1" t="str">
        <f aca="false">IF(C695="","",IF(COUNTIF($AK$3:AL694,C695)=0,C695,""))</f>
        <v/>
      </c>
      <c r="AL695" s="1" t="str">
        <f aca="false">IF(D695="","",IF($C695='Oneri di Urbanizzazione'!$E$49,IF(COUNTIF($AL$3:AL694,$D695)=0,$D695,""),""))</f>
        <v/>
      </c>
      <c r="AM695" s="1" t="str">
        <f aca="false">IF(E695="","",IF(AND($C695='Oneri di Urbanizzazione'!$E$49,$D695='Oneri di Urbanizzazione'!$E$51),IF(COUNTIF(AM$3:AM694,$E695)=0,$E695,""),""))</f>
        <v/>
      </c>
      <c r="AN695" s="1" t="str">
        <f aca="false">IF(F695="","",IF(AND($C695='Oneri di Urbanizzazione'!$E$49,$D695='Oneri di Urbanizzazione'!$E$51,$E695='Oneri di Urbanizzazione'!$E$53),IF(COUNTIF(AN$3:AN694,$F695)=0,$F695,""),""))</f>
        <v/>
      </c>
    </row>
    <row r="696" customFormat="false" ht="12.75" hidden="false" customHeight="false" outlineLevel="0" collapsed="false">
      <c r="V696" s="1" t="n">
        <f aca="false">+V695+1</f>
        <v>674</v>
      </c>
      <c r="W696" s="978" t="str">
        <f aca="false">IFERROR(VLOOKUP($V695,AD:AK,8,FALSE()),"")</f>
        <v/>
      </c>
      <c r="X696" s="978" t="str">
        <f aca="false">IFERROR(VLOOKUP($V696,AE:AL,8,FALSE()),"")</f>
        <v/>
      </c>
      <c r="Y696" s="978" t="str">
        <f aca="false">IFERROR(VLOOKUP($V696,AF:AM,8,FALSE()),"")</f>
        <v/>
      </c>
      <c r="Z696" s="978" t="str">
        <f aca="false">IFERROR(VLOOKUP($V696,AG:AN,8,FALSE()),"")</f>
        <v/>
      </c>
      <c r="AA696" s="978" t="str">
        <f aca="false">IFERROR(VLOOKUP($V696,AH:AO,8,FALSE()),"")</f>
        <v/>
      </c>
      <c r="AB696" s="978" t="str">
        <f aca="false">IFERROR(VLOOKUP($V696,AI:AP,8,FALSE()),"")</f>
        <v/>
      </c>
      <c r="AD696" s="1" t="str">
        <f aca="false">IF(AK696&lt;&gt;"",MAX(AD$3:AD695)+1,"")</f>
        <v/>
      </c>
      <c r="AE696" s="1" t="str">
        <f aca="false">IF(AL696&lt;&gt;"",MAX(AE$3:AE695)+1,"")</f>
        <v/>
      </c>
      <c r="AF696" s="1" t="str">
        <f aca="false">IF(AM696&lt;&gt;"",MAX(AF$3:AF695)+1,"")</f>
        <v/>
      </c>
      <c r="AG696" s="1" t="str">
        <f aca="false">IF(AN696&lt;&gt;"",MAX(AG$3:AG695)+1,"")</f>
        <v/>
      </c>
      <c r="AH696" s="1" t="str">
        <f aca="false">IF(AO696&lt;&gt;"",MAX(AH$3:AH695)+1,"")</f>
        <v/>
      </c>
      <c r="AI696" s="1" t="str">
        <f aca="false">IF(AP696&lt;&gt;"",MAX(AI$3:AI695)+1,"")</f>
        <v/>
      </c>
      <c r="AK696" s="1" t="str">
        <f aca="false">IF(C696="","",IF(COUNTIF($AK$3:AL695,C696)=0,C696,""))</f>
        <v/>
      </c>
      <c r="AL696" s="1" t="str">
        <f aca="false">IF(D696="","",IF($C696='Oneri di Urbanizzazione'!$E$49,IF(COUNTIF($AL$3:AL695,$D696)=0,$D696,""),""))</f>
        <v/>
      </c>
      <c r="AM696" s="1" t="str">
        <f aca="false">IF(E696="","",IF(AND($C696='Oneri di Urbanizzazione'!$E$49,$D696='Oneri di Urbanizzazione'!$E$51),IF(COUNTIF(AM$3:AM695,$E696)=0,$E696,""),""))</f>
        <v/>
      </c>
      <c r="AN696" s="1" t="str">
        <f aca="false">IF(F696="","",IF(AND($C696='Oneri di Urbanizzazione'!$E$49,$D696='Oneri di Urbanizzazione'!$E$51,$E696='Oneri di Urbanizzazione'!$E$53),IF(COUNTIF(AN$3:AN695,$F696)=0,$F696,""),""))</f>
        <v/>
      </c>
    </row>
    <row r="697" customFormat="false" ht="12.75" hidden="false" customHeight="false" outlineLevel="0" collapsed="false">
      <c r="V697" s="1" t="n">
        <f aca="false">+V696+1</f>
        <v>675</v>
      </c>
      <c r="W697" s="978" t="str">
        <f aca="false">IFERROR(VLOOKUP($V696,AD:AK,8,FALSE()),"")</f>
        <v/>
      </c>
      <c r="X697" s="978" t="str">
        <f aca="false">IFERROR(VLOOKUP($V697,AE:AL,8,FALSE()),"")</f>
        <v/>
      </c>
      <c r="Y697" s="978" t="str">
        <f aca="false">IFERROR(VLOOKUP($V697,AF:AM,8,FALSE()),"")</f>
        <v/>
      </c>
      <c r="Z697" s="978" t="str">
        <f aca="false">IFERROR(VLOOKUP($V697,AG:AN,8,FALSE()),"")</f>
        <v/>
      </c>
      <c r="AA697" s="978" t="str">
        <f aca="false">IFERROR(VLOOKUP($V697,AH:AO,8,FALSE()),"")</f>
        <v/>
      </c>
      <c r="AB697" s="978" t="str">
        <f aca="false">IFERROR(VLOOKUP($V697,AI:AP,8,FALSE()),"")</f>
        <v/>
      </c>
      <c r="AD697" s="1" t="str">
        <f aca="false">IF(AK697&lt;&gt;"",MAX(AD$3:AD696)+1,"")</f>
        <v/>
      </c>
      <c r="AE697" s="1" t="str">
        <f aca="false">IF(AL697&lt;&gt;"",MAX(AE$3:AE696)+1,"")</f>
        <v/>
      </c>
      <c r="AF697" s="1" t="str">
        <f aca="false">IF(AM697&lt;&gt;"",MAX(AF$3:AF696)+1,"")</f>
        <v/>
      </c>
      <c r="AG697" s="1" t="str">
        <f aca="false">IF(AN697&lt;&gt;"",MAX(AG$3:AG696)+1,"")</f>
        <v/>
      </c>
      <c r="AH697" s="1" t="str">
        <f aca="false">IF(AO697&lt;&gt;"",MAX(AH$3:AH696)+1,"")</f>
        <v/>
      </c>
      <c r="AI697" s="1" t="str">
        <f aca="false">IF(AP697&lt;&gt;"",MAX(AI$3:AI696)+1,"")</f>
        <v/>
      </c>
      <c r="AK697" s="1" t="str">
        <f aca="false">IF(C697="","",IF(COUNTIF($AK$3:AL696,C697)=0,C697,""))</f>
        <v/>
      </c>
      <c r="AL697" s="1" t="str">
        <f aca="false">IF(D697="","",IF($C697='Oneri di Urbanizzazione'!$E$49,IF(COUNTIF($AL$3:AL696,$D697)=0,$D697,""),""))</f>
        <v/>
      </c>
      <c r="AM697" s="1" t="str">
        <f aca="false">IF(E697="","",IF(AND($C697='Oneri di Urbanizzazione'!$E$49,$D697='Oneri di Urbanizzazione'!$E$51),IF(COUNTIF(AM$3:AM696,$E697)=0,$E697,""),""))</f>
        <v/>
      </c>
      <c r="AN697" s="1" t="str">
        <f aca="false">IF(F697="","",IF(AND($C697='Oneri di Urbanizzazione'!$E$49,$D697='Oneri di Urbanizzazione'!$E$51,$E697='Oneri di Urbanizzazione'!$E$53),IF(COUNTIF(AN$3:AN696,$F697)=0,$F697,""),""))</f>
        <v/>
      </c>
    </row>
    <row r="698" customFormat="false" ht="12.75" hidden="false" customHeight="false" outlineLevel="0" collapsed="false">
      <c r="V698" s="1" t="n">
        <f aca="false">+V697+1</f>
        <v>676</v>
      </c>
      <c r="W698" s="978" t="str">
        <f aca="false">IFERROR(VLOOKUP($V697,AD:AK,8,FALSE()),"")</f>
        <v/>
      </c>
      <c r="X698" s="978" t="str">
        <f aca="false">IFERROR(VLOOKUP($V698,AE:AL,8,FALSE()),"")</f>
        <v/>
      </c>
      <c r="Y698" s="978" t="str">
        <f aca="false">IFERROR(VLOOKUP($V698,AF:AM,8,FALSE()),"")</f>
        <v/>
      </c>
      <c r="Z698" s="978" t="str">
        <f aca="false">IFERROR(VLOOKUP($V698,AG:AN,8,FALSE()),"")</f>
        <v/>
      </c>
      <c r="AA698" s="978" t="str">
        <f aca="false">IFERROR(VLOOKUP($V698,AH:AO,8,FALSE()),"")</f>
        <v/>
      </c>
      <c r="AB698" s="978" t="str">
        <f aca="false">IFERROR(VLOOKUP($V698,AI:AP,8,FALSE()),"")</f>
        <v/>
      </c>
      <c r="AD698" s="1" t="str">
        <f aca="false">IF(AK698&lt;&gt;"",MAX(AD$3:AD697)+1,"")</f>
        <v/>
      </c>
      <c r="AE698" s="1" t="str">
        <f aca="false">IF(AL698&lt;&gt;"",MAX(AE$3:AE697)+1,"")</f>
        <v/>
      </c>
      <c r="AF698" s="1" t="str">
        <f aca="false">IF(AM698&lt;&gt;"",MAX(AF$3:AF697)+1,"")</f>
        <v/>
      </c>
      <c r="AG698" s="1" t="str">
        <f aca="false">IF(AN698&lt;&gt;"",MAX(AG$3:AG697)+1,"")</f>
        <v/>
      </c>
      <c r="AH698" s="1" t="str">
        <f aca="false">IF(AO698&lt;&gt;"",MAX(AH$3:AH697)+1,"")</f>
        <v/>
      </c>
      <c r="AI698" s="1" t="str">
        <f aca="false">IF(AP698&lt;&gt;"",MAX(AI$3:AI697)+1,"")</f>
        <v/>
      </c>
      <c r="AK698" s="1" t="str">
        <f aca="false">IF(C698="","",IF(COUNTIF($AK$3:AL697,C698)=0,C698,""))</f>
        <v/>
      </c>
      <c r="AL698" s="1" t="str">
        <f aca="false">IF(D698="","",IF($C698='Oneri di Urbanizzazione'!$E$49,IF(COUNTIF($AL$3:AL697,$D698)=0,$D698,""),""))</f>
        <v/>
      </c>
      <c r="AM698" s="1" t="str">
        <f aca="false">IF(E698="","",IF(AND($C698='Oneri di Urbanizzazione'!$E$49,$D698='Oneri di Urbanizzazione'!$E$51),IF(COUNTIF(AM$3:AM697,$E698)=0,$E698,""),""))</f>
        <v/>
      </c>
      <c r="AN698" s="1" t="str">
        <f aca="false">IF(F698="","",IF(AND($C698='Oneri di Urbanizzazione'!$E$49,$D698='Oneri di Urbanizzazione'!$E$51,$E698='Oneri di Urbanizzazione'!$E$53),IF(COUNTIF(AN$3:AN697,$F698)=0,$F698,""),""))</f>
        <v/>
      </c>
    </row>
    <row r="699" customFormat="false" ht="12.75" hidden="false" customHeight="false" outlineLevel="0" collapsed="false">
      <c r="V699" s="1" t="n">
        <f aca="false">+V698+1</f>
        <v>677</v>
      </c>
      <c r="W699" s="978" t="str">
        <f aca="false">IFERROR(VLOOKUP($V698,AD:AK,8,FALSE()),"")</f>
        <v/>
      </c>
      <c r="X699" s="978" t="str">
        <f aca="false">IFERROR(VLOOKUP($V699,AE:AL,8,FALSE()),"")</f>
        <v/>
      </c>
      <c r="Y699" s="978" t="str">
        <f aca="false">IFERROR(VLOOKUP($V699,AF:AM,8,FALSE()),"")</f>
        <v/>
      </c>
      <c r="Z699" s="978" t="str">
        <f aca="false">IFERROR(VLOOKUP($V699,AG:AN,8,FALSE()),"")</f>
        <v/>
      </c>
      <c r="AA699" s="978" t="str">
        <f aca="false">IFERROR(VLOOKUP($V699,AH:AO,8,FALSE()),"")</f>
        <v/>
      </c>
      <c r="AB699" s="978" t="str">
        <f aca="false">IFERROR(VLOOKUP($V699,AI:AP,8,FALSE()),"")</f>
        <v/>
      </c>
      <c r="AD699" s="1" t="str">
        <f aca="false">IF(AK699&lt;&gt;"",MAX(AD$3:AD698)+1,"")</f>
        <v/>
      </c>
      <c r="AE699" s="1" t="str">
        <f aca="false">IF(AL699&lt;&gt;"",MAX(AE$3:AE698)+1,"")</f>
        <v/>
      </c>
      <c r="AF699" s="1" t="str">
        <f aca="false">IF(AM699&lt;&gt;"",MAX(AF$3:AF698)+1,"")</f>
        <v/>
      </c>
      <c r="AG699" s="1" t="str">
        <f aca="false">IF(AN699&lt;&gt;"",MAX(AG$3:AG698)+1,"")</f>
        <v/>
      </c>
      <c r="AH699" s="1" t="str">
        <f aca="false">IF(AO699&lt;&gt;"",MAX(AH$3:AH698)+1,"")</f>
        <v/>
      </c>
      <c r="AI699" s="1" t="str">
        <f aca="false">IF(AP699&lt;&gt;"",MAX(AI$3:AI698)+1,"")</f>
        <v/>
      </c>
      <c r="AK699" s="1" t="str">
        <f aca="false">IF(C699="","",IF(COUNTIF($AK$3:AL698,C699)=0,C699,""))</f>
        <v/>
      </c>
      <c r="AL699" s="1" t="str">
        <f aca="false">IF(D699="","",IF($C699='Oneri di Urbanizzazione'!$E$49,IF(COUNTIF($AL$3:AL698,$D699)=0,$D699,""),""))</f>
        <v/>
      </c>
      <c r="AM699" s="1" t="str">
        <f aca="false">IF(E699="","",IF(AND($C699='Oneri di Urbanizzazione'!$E$49,$D699='Oneri di Urbanizzazione'!$E$51),IF(COUNTIF(AM$3:AM698,$E699)=0,$E699,""),""))</f>
        <v/>
      </c>
      <c r="AN699" s="1" t="str">
        <f aca="false">IF(F699="","",IF(AND($C699='Oneri di Urbanizzazione'!$E$49,$D699='Oneri di Urbanizzazione'!$E$51,$E699='Oneri di Urbanizzazione'!$E$53),IF(COUNTIF(AN$3:AN698,$F699)=0,$F699,""),""))</f>
        <v/>
      </c>
    </row>
    <row r="700" customFormat="false" ht="12.75" hidden="false" customHeight="false" outlineLevel="0" collapsed="false">
      <c r="V700" s="1" t="n">
        <f aca="false">+V699+1</f>
        <v>678</v>
      </c>
      <c r="W700" s="978" t="str">
        <f aca="false">IFERROR(VLOOKUP($V699,AD:AK,8,FALSE()),"")</f>
        <v/>
      </c>
      <c r="X700" s="978" t="str">
        <f aca="false">IFERROR(VLOOKUP($V700,AE:AL,8,FALSE()),"")</f>
        <v/>
      </c>
      <c r="Y700" s="978" t="str">
        <f aca="false">IFERROR(VLOOKUP($V700,AF:AM,8,FALSE()),"")</f>
        <v/>
      </c>
      <c r="Z700" s="978" t="str">
        <f aca="false">IFERROR(VLOOKUP($V700,AG:AN,8,FALSE()),"")</f>
        <v/>
      </c>
      <c r="AA700" s="978" t="str">
        <f aca="false">IFERROR(VLOOKUP($V700,AH:AO,8,FALSE()),"")</f>
        <v/>
      </c>
      <c r="AB700" s="978" t="str">
        <f aca="false">IFERROR(VLOOKUP($V700,AI:AP,8,FALSE()),"")</f>
        <v/>
      </c>
      <c r="AD700" s="1" t="str">
        <f aca="false">IF(AK700&lt;&gt;"",MAX(AD$3:AD699)+1,"")</f>
        <v/>
      </c>
      <c r="AE700" s="1" t="str">
        <f aca="false">IF(AL700&lt;&gt;"",MAX(AE$3:AE699)+1,"")</f>
        <v/>
      </c>
      <c r="AF700" s="1" t="str">
        <f aca="false">IF(AM700&lt;&gt;"",MAX(AF$3:AF699)+1,"")</f>
        <v/>
      </c>
      <c r="AG700" s="1" t="str">
        <f aca="false">IF(AN700&lt;&gt;"",MAX(AG$3:AG699)+1,"")</f>
        <v/>
      </c>
      <c r="AH700" s="1" t="str">
        <f aca="false">IF(AO700&lt;&gt;"",MAX(AH$3:AH699)+1,"")</f>
        <v/>
      </c>
      <c r="AI700" s="1" t="str">
        <f aca="false">IF(AP700&lt;&gt;"",MAX(AI$3:AI699)+1,"")</f>
        <v/>
      </c>
      <c r="AK700" s="1" t="str">
        <f aca="false">IF(C700="","",IF(COUNTIF($AK$3:AL699,C700)=0,C700,""))</f>
        <v/>
      </c>
      <c r="AL700" s="1" t="str">
        <f aca="false">IF(D700="","",IF($C700='Oneri di Urbanizzazione'!$E$49,IF(COUNTIF($AL$3:AL699,$D700)=0,$D700,""),""))</f>
        <v/>
      </c>
      <c r="AM700" s="1" t="str">
        <f aca="false">IF(E700="","",IF(AND($C700='Oneri di Urbanizzazione'!$E$49,$D700='Oneri di Urbanizzazione'!$E$51),IF(COUNTIF(AM$3:AM699,$E700)=0,$E700,""),""))</f>
        <v/>
      </c>
      <c r="AN700" s="1" t="str">
        <f aca="false">IF(F700="","",IF(AND($C700='Oneri di Urbanizzazione'!$E$49,$D700='Oneri di Urbanizzazione'!$E$51,$E700='Oneri di Urbanizzazione'!$E$53),IF(COUNTIF(AN$3:AN699,$F700)=0,$F700,""),""))</f>
        <v/>
      </c>
    </row>
    <row r="701" customFormat="false" ht="12.75" hidden="false" customHeight="false" outlineLevel="0" collapsed="false">
      <c r="V701" s="1" t="n">
        <f aca="false">+V700+1</f>
        <v>679</v>
      </c>
      <c r="W701" s="978" t="str">
        <f aca="false">IFERROR(VLOOKUP($V700,AD:AK,8,FALSE()),"")</f>
        <v/>
      </c>
      <c r="X701" s="978" t="str">
        <f aca="false">IFERROR(VLOOKUP($V701,AE:AL,8,FALSE()),"")</f>
        <v/>
      </c>
      <c r="Y701" s="978" t="str">
        <f aca="false">IFERROR(VLOOKUP($V701,AF:AM,8,FALSE()),"")</f>
        <v/>
      </c>
      <c r="Z701" s="978" t="str">
        <f aca="false">IFERROR(VLOOKUP($V701,AG:AN,8,FALSE()),"")</f>
        <v/>
      </c>
      <c r="AA701" s="978" t="str">
        <f aca="false">IFERROR(VLOOKUP($V701,AH:AO,8,FALSE()),"")</f>
        <v/>
      </c>
      <c r="AB701" s="978" t="str">
        <f aca="false">IFERROR(VLOOKUP($V701,AI:AP,8,FALSE()),"")</f>
        <v/>
      </c>
      <c r="AD701" s="1" t="str">
        <f aca="false">IF(AK701&lt;&gt;"",MAX(AD$3:AD700)+1,"")</f>
        <v/>
      </c>
      <c r="AE701" s="1" t="str">
        <f aca="false">IF(AL701&lt;&gt;"",MAX(AE$3:AE700)+1,"")</f>
        <v/>
      </c>
      <c r="AF701" s="1" t="str">
        <f aca="false">IF(AM701&lt;&gt;"",MAX(AF$3:AF700)+1,"")</f>
        <v/>
      </c>
      <c r="AG701" s="1" t="str">
        <f aca="false">IF(AN701&lt;&gt;"",MAX(AG$3:AG700)+1,"")</f>
        <v/>
      </c>
      <c r="AH701" s="1" t="str">
        <f aca="false">IF(AO701&lt;&gt;"",MAX(AH$3:AH700)+1,"")</f>
        <v/>
      </c>
      <c r="AI701" s="1" t="str">
        <f aca="false">IF(AP701&lt;&gt;"",MAX(AI$3:AI700)+1,"")</f>
        <v/>
      </c>
      <c r="AK701" s="1" t="str">
        <f aca="false">IF(C701="","",IF(COUNTIF($AK$3:AL700,C701)=0,C701,""))</f>
        <v/>
      </c>
      <c r="AL701" s="1" t="str">
        <f aca="false">IF(D701="","",IF($C701='Oneri di Urbanizzazione'!$E$49,IF(COUNTIF($AL$3:AL700,$D701)=0,$D701,""),""))</f>
        <v/>
      </c>
      <c r="AM701" s="1" t="str">
        <f aca="false">IF(E701="","",IF(AND($C701='Oneri di Urbanizzazione'!$E$49,$D701='Oneri di Urbanizzazione'!$E$51),IF(COUNTIF(AM$3:AM700,$E701)=0,$E701,""),""))</f>
        <v/>
      </c>
      <c r="AN701" s="1" t="str">
        <f aca="false">IF(F701="","",IF(AND($C701='Oneri di Urbanizzazione'!$E$49,$D701='Oneri di Urbanizzazione'!$E$51,$E701='Oneri di Urbanizzazione'!$E$53),IF(COUNTIF(AN$3:AN700,$F701)=0,$F701,""),""))</f>
        <v/>
      </c>
    </row>
    <row r="702" customFormat="false" ht="12.75" hidden="false" customHeight="false" outlineLevel="0" collapsed="false">
      <c r="V702" s="1" t="n">
        <f aca="false">+V701+1</f>
        <v>680</v>
      </c>
      <c r="W702" s="978" t="str">
        <f aca="false">IFERROR(VLOOKUP($V701,AD:AK,8,FALSE()),"")</f>
        <v/>
      </c>
      <c r="X702" s="978" t="str">
        <f aca="false">IFERROR(VLOOKUP($V702,AE:AL,8,FALSE()),"")</f>
        <v/>
      </c>
      <c r="Y702" s="978" t="str">
        <f aca="false">IFERROR(VLOOKUP($V702,AF:AM,8,FALSE()),"")</f>
        <v/>
      </c>
      <c r="Z702" s="978" t="str">
        <f aca="false">IFERROR(VLOOKUP($V702,AG:AN,8,FALSE()),"")</f>
        <v/>
      </c>
      <c r="AA702" s="978" t="str">
        <f aca="false">IFERROR(VLOOKUP($V702,AH:AO,8,FALSE()),"")</f>
        <v/>
      </c>
      <c r="AB702" s="978" t="str">
        <f aca="false">IFERROR(VLOOKUP($V702,AI:AP,8,FALSE()),"")</f>
        <v/>
      </c>
      <c r="AD702" s="1" t="str">
        <f aca="false">IF(AK702&lt;&gt;"",MAX(AD$3:AD701)+1,"")</f>
        <v/>
      </c>
      <c r="AE702" s="1" t="str">
        <f aca="false">IF(AL702&lt;&gt;"",MAX(AE$3:AE701)+1,"")</f>
        <v/>
      </c>
      <c r="AF702" s="1" t="str">
        <f aca="false">IF(AM702&lt;&gt;"",MAX(AF$3:AF701)+1,"")</f>
        <v/>
      </c>
      <c r="AG702" s="1" t="str">
        <f aca="false">IF(AN702&lt;&gt;"",MAX(AG$3:AG701)+1,"")</f>
        <v/>
      </c>
      <c r="AH702" s="1" t="str">
        <f aca="false">IF(AO702&lt;&gt;"",MAX(AH$3:AH701)+1,"")</f>
        <v/>
      </c>
      <c r="AI702" s="1" t="str">
        <f aca="false">IF(AP702&lt;&gt;"",MAX(AI$3:AI701)+1,"")</f>
        <v/>
      </c>
      <c r="AK702" s="1" t="str">
        <f aca="false">IF(C702="","",IF(COUNTIF($AK$3:AL701,C702)=0,C702,""))</f>
        <v/>
      </c>
      <c r="AL702" s="1" t="str">
        <f aca="false">IF(D702="","",IF($C702='Oneri di Urbanizzazione'!$E$49,IF(COUNTIF($AL$3:AL701,$D702)=0,$D702,""),""))</f>
        <v/>
      </c>
      <c r="AM702" s="1" t="str">
        <f aca="false">IF(E702="","",IF(AND($C702='Oneri di Urbanizzazione'!$E$49,$D702='Oneri di Urbanizzazione'!$E$51),IF(COUNTIF(AM$3:AM701,$E702)=0,$E702,""),""))</f>
        <v/>
      </c>
      <c r="AN702" s="1" t="str">
        <f aca="false">IF(F702="","",IF(AND($C702='Oneri di Urbanizzazione'!$E$49,$D702='Oneri di Urbanizzazione'!$E$51,$E702='Oneri di Urbanizzazione'!$E$53),IF(COUNTIF(AN$3:AN701,$F702)=0,$F702,""),""))</f>
        <v/>
      </c>
    </row>
    <row r="703" customFormat="false" ht="12.75" hidden="false" customHeight="false" outlineLevel="0" collapsed="false">
      <c r="V703" s="1" t="n">
        <f aca="false">+V702+1</f>
        <v>681</v>
      </c>
      <c r="W703" s="978" t="str">
        <f aca="false">IFERROR(VLOOKUP($V702,AD:AK,8,FALSE()),"")</f>
        <v/>
      </c>
      <c r="X703" s="978" t="str">
        <f aca="false">IFERROR(VLOOKUP($V703,AE:AL,8,FALSE()),"")</f>
        <v/>
      </c>
      <c r="Y703" s="978" t="str">
        <f aca="false">IFERROR(VLOOKUP($V703,AF:AM,8,FALSE()),"")</f>
        <v/>
      </c>
      <c r="Z703" s="978" t="str">
        <f aca="false">IFERROR(VLOOKUP($V703,AG:AN,8,FALSE()),"")</f>
        <v/>
      </c>
      <c r="AA703" s="978" t="str">
        <f aca="false">IFERROR(VLOOKUP($V703,AH:AO,8,FALSE()),"")</f>
        <v/>
      </c>
      <c r="AB703" s="978" t="str">
        <f aca="false">IFERROR(VLOOKUP($V703,AI:AP,8,FALSE()),"")</f>
        <v/>
      </c>
      <c r="AD703" s="1" t="str">
        <f aca="false">IF(AK703&lt;&gt;"",MAX(AD$3:AD702)+1,"")</f>
        <v/>
      </c>
      <c r="AE703" s="1" t="str">
        <f aca="false">IF(AL703&lt;&gt;"",MAX(AE$3:AE702)+1,"")</f>
        <v/>
      </c>
      <c r="AF703" s="1" t="str">
        <f aca="false">IF(AM703&lt;&gt;"",MAX(AF$3:AF702)+1,"")</f>
        <v/>
      </c>
      <c r="AG703" s="1" t="str">
        <f aca="false">IF(AN703&lt;&gt;"",MAX(AG$3:AG702)+1,"")</f>
        <v/>
      </c>
      <c r="AH703" s="1" t="str">
        <f aca="false">IF(AO703&lt;&gt;"",MAX(AH$3:AH702)+1,"")</f>
        <v/>
      </c>
      <c r="AI703" s="1" t="str">
        <f aca="false">IF(AP703&lt;&gt;"",MAX(AI$3:AI702)+1,"")</f>
        <v/>
      </c>
      <c r="AK703" s="1" t="str">
        <f aca="false">IF(C703="","",IF(COUNTIF($AK$3:AL702,C703)=0,C703,""))</f>
        <v/>
      </c>
      <c r="AL703" s="1" t="str">
        <f aca="false">IF(D703="","",IF($C703='Oneri di Urbanizzazione'!$E$49,IF(COUNTIF($AL$3:AL702,$D703)=0,$D703,""),""))</f>
        <v/>
      </c>
      <c r="AM703" s="1" t="str">
        <f aca="false">IF(E703="","",IF(AND($C703='Oneri di Urbanizzazione'!$E$49,$D703='Oneri di Urbanizzazione'!$E$51),IF(COUNTIF(AM$3:AM702,$E703)=0,$E703,""),""))</f>
        <v/>
      </c>
      <c r="AN703" s="1" t="str">
        <f aca="false">IF(F703="","",IF(AND($C703='Oneri di Urbanizzazione'!$E$49,$D703='Oneri di Urbanizzazione'!$E$51,$E703='Oneri di Urbanizzazione'!$E$53),IF(COUNTIF(AN$3:AN702,$F703)=0,$F703,""),""))</f>
        <v/>
      </c>
    </row>
    <row r="704" customFormat="false" ht="12.75" hidden="false" customHeight="false" outlineLevel="0" collapsed="false">
      <c r="V704" s="1" t="n">
        <f aca="false">+V703+1</f>
        <v>682</v>
      </c>
      <c r="W704" s="978" t="str">
        <f aca="false">IFERROR(VLOOKUP($V703,AD:AK,8,FALSE()),"")</f>
        <v/>
      </c>
      <c r="X704" s="978" t="str">
        <f aca="false">IFERROR(VLOOKUP($V704,AE:AL,8,FALSE()),"")</f>
        <v/>
      </c>
      <c r="Y704" s="978" t="str">
        <f aca="false">IFERROR(VLOOKUP($V704,AF:AM,8,FALSE()),"")</f>
        <v/>
      </c>
      <c r="Z704" s="978" t="str">
        <f aca="false">IFERROR(VLOOKUP($V704,AG:AN,8,FALSE()),"")</f>
        <v/>
      </c>
      <c r="AA704" s="978" t="str">
        <f aca="false">IFERROR(VLOOKUP($V704,AH:AO,8,FALSE()),"")</f>
        <v/>
      </c>
      <c r="AB704" s="978" t="str">
        <f aca="false">IFERROR(VLOOKUP($V704,AI:AP,8,FALSE()),"")</f>
        <v/>
      </c>
      <c r="AD704" s="1" t="str">
        <f aca="false">IF(AK704&lt;&gt;"",MAX(AD$3:AD703)+1,"")</f>
        <v/>
      </c>
      <c r="AE704" s="1" t="str">
        <f aca="false">IF(AL704&lt;&gt;"",MAX(AE$3:AE703)+1,"")</f>
        <v/>
      </c>
      <c r="AF704" s="1" t="str">
        <f aca="false">IF(AM704&lt;&gt;"",MAX(AF$3:AF703)+1,"")</f>
        <v/>
      </c>
      <c r="AG704" s="1" t="str">
        <f aca="false">IF(AN704&lt;&gt;"",MAX(AG$3:AG703)+1,"")</f>
        <v/>
      </c>
      <c r="AH704" s="1" t="str">
        <f aca="false">IF(AO704&lt;&gt;"",MAX(AH$3:AH703)+1,"")</f>
        <v/>
      </c>
      <c r="AI704" s="1" t="str">
        <f aca="false">IF(AP704&lt;&gt;"",MAX(AI$3:AI703)+1,"")</f>
        <v/>
      </c>
      <c r="AK704" s="1" t="str">
        <f aca="false">IF(C704="","",IF(COUNTIF($AK$3:AL703,C704)=0,C704,""))</f>
        <v/>
      </c>
      <c r="AL704" s="1" t="str">
        <f aca="false">IF(D704="","",IF($C704='Oneri di Urbanizzazione'!$E$49,IF(COUNTIF($AL$3:AL703,$D704)=0,$D704,""),""))</f>
        <v/>
      </c>
      <c r="AM704" s="1" t="str">
        <f aca="false">IF(E704="","",IF(AND($C704='Oneri di Urbanizzazione'!$E$49,$D704='Oneri di Urbanizzazione'!$E$51),IF(COUNTIF(AM$3:AM703,$E704)=0,$E704,""),""))</f>
        <v/>
      </c>
      <c r="AN704" s="1" t="str">
        <f aca="false">IF(F704="","",IF(AND($C704='Oneri di Urbanizzazione'!$E$49,$D704='Oneri di Urbanizzazione'!$E$51,$E704='Oneri di Urbanizzazione'!$E$53),IF(COUNTIF(AN$3:AN703,$F704)=0,$F704,""),""))</f>
        <v/>
      </c>
    </row>
    <row r="705" customFormat="false" ht="12.75" hidden="false" customHeight="false" outlineLevel="0" collapsed="false">
      <c r="V705" s="1" t="n">
        <f aca="false">+V704+1</f>
        <v>683</v>
      </c>
      <c r="W705" s="978" t="str">
        <f aca="false">IFERROR(VLOOKUP($V704,AD:AK,8,FALSE()),"")</f>
        <v/>
      </c>
      <c r="X705" s="978" t="str">
        <f aca="false">IFERROR(VLOOKUP($V705,AE:AL,8,FALSE()),"")</f>
        <v/>
      </c>
      <c r="Y705" s="978" t="str">
        <f aca="false">IFERROR(VLOOKUP($V705,AF:AM,8,FALSE()),"")</f>
        <v/>
      </c>
      <c r="Z705" s="978" t="str">
        <f aca="false">IFERROR(VLOOKUP($V705,AG:AN,8,FALSE()),"")</f>
        <v/>
      </c>
      <c r="AA705" s="978" t="str">
        <f aca="false">IFERROR(VLOOKUP($V705,AH:AO,8,FALSE()),"")</f>
        <v/>
      </c>
      <c r="AB705" s="978" t="str">
        <f aca="false">IFERROR(VLOOKUP($V705,AI:AP,8,FALSE()),"")</f>
        <v/>
      </c>
      <c r="AD705" s="1" t="str">
        <f aca="false">IF(AK705&lt;&gt;"",MAX(AD$3:AD704)+1,"")</f>
        <v/>
      </c>
      <c r="AE705" s="1" t="str">
        <f aca="false">IF(AL705&lt;&gt;"",MAX(AE$3:AE704)+1,"")</f>
        <v/>
      </c>
      <c r="AF705" s="1" t="str">
        <f aca="false">IF(AM705&lt;&gt;"",MAX(AF$3:AF704)+1,"")</f>
        <v/>
      </c>
      <c r="AG705" s="1" t="str">
        <f aca="false">IF(AN705&lt;&gt;"",MAX(AG$3:AG704)+1,"")</f>
        <v/>
      </c>
      <c r="AH705" s="1" t="str">
        <f aca="false">IF(AO705&lt;&gt;"",MAX(AH$3:AH704)+1,"")</f>
        <v/>
      </c>
      <c r="AI705" s="1" t="str">
        <f aca="false">IF(AP705&lt;&gt;"",MAX(AI$3:AI704)+1,"")</f>
        <v/>
      </c>
      <c r="AK705" s="1" t="str">
        <f aca="false">IF(C705="","",IF(COUNTIF($AK$3:AL704,C705)=0,C705,""))</f>
        <v/>
      </c>
      <c r="AL705" s="1" t="str">
        <f aca="false">IF(D705="","",IF($C705='Oneri di Urbanizzazione'!$E$49,IF(COUNTIF($AL$3:AL704,$D705)=0,$D705,""),""))</f>
        <v/>
      </c>
      <c r="AM705" s="1" t="str">
        <f aca="false">IF(E705="","",IF(AND($C705='Oneri di Urbanizzazione'!$E$49,$D705='Oneri di Urbanizzazione'!$E$51),IF(COUNTIF(AM$3:AM704,$E705)=0,$E705,""),""))</f>
        <v/>
      </c>
      <c r="AN705" s="1" t="str">
        <f aca="false">IF(F705="","",IF(AND($C705='Oneri di Urbanizzazione'!$E$49,$D705='Oneri di Urbanizzazione'!$E$51,$E705='Oneri di Urbanizzazione'!$E$53),IF(COUNTIF(AN$3:AN704,$F705)=0,$F705,""),""))</f>
        <v/>
      </c>
    </row>
    <row r="706" customFormat="false" ht="12.75" hidden="false" customHeight="false" outlineLevel="0" collapsed="false">
      <c r="V706" s="1" t="n">
        <f aca="false">+V705+1</f>
        <v>684</v>
      </c>
      <c r="W706" s="978" t="str">
        <f aca="false">IFERROR(VLOOKUP($V705,AD:AK,8,FALSE()),"")</f>
        <v/>
      </c>
      <c r="X706" s="978" t="str">
        <f aca="false">IFERROR(VLOOKUP($V706,AE:AL,8,FALSE()),"")</f>
        <v/>
      </c>
      <c r="Y706" s="978" t="str">
        <f aca="false">IFERROR(VLOOKUP($V706,AF:AM,8,FALSE()),"")</f>
        <v/>
      </c>
      <c r="Z706" s="978" t="str">
        <f aca="false">IFERROR(VLOOKUP($V706,AG:AN,8,FALSE()),"")</f>
        <v/>
      </c>
      <c r="AA706" s="978" t="str">
        <f aca="false">IFERROR(VLOOKUP($V706,AH:AO,8,FALSE()),"")</f>
        <v/>
      </c>
      <c r="AB706" s="978" t="str">
        <f aca="false">IFERROR(VLOOKUP($V706,AI:AP,8,FALSE()),"")</f>
        <v/>
      </c>
      <c r="AD706" s="1" t="str">
        <f aca="false">IF(AK706&lt;&gt;"",MAX(AD$3:AD705)+1,"")</f>
        <v/>
      </c>
      <c r="AE706" s="1" t="str">
        <f aca="false">IF(AL706&lt;&gt;"",MAX(AE$3:AE705)+1,"")</f>
        <v/>
      </c>
      <c r="AF706" s="1" t="str">
        <f aca="false">IF(AM706&lt;&gt;"",MAX(AF$3:AF705)+1,"")</f>
        <v/>
      </c>
      <c r="AG706" s="1" t="str">
        <f aca="false">IF(AN706&lt;&gt;"",MAX(AG$3:AG705)+1,"")</f>
        <v/>
      </c>
      <c r="AH706" s="1" t="str">
        <f aca="false">IF(AO706&lt;&gt;"",MAX(AH$3:AH705)+1,"")</f>
        <v/>
      </c>
      <c r="AI706" s="1" t="str">
        <f aca="false">IF(AP706&lt;&gt;"",MAX(AI$3:AI705)+1,"")</f>
        <v/>
      </c>
      <c r="AK706" s="1" t="str">
        <f aca="false">IF(C706="","",IF(COUNTIF($AK$3:AL705,C706)=0,C706,""))</f>
        <v/>
      </c>
      <c r="AL706" s="1" t="str">
        <f aca="false">IF(D706="","",IF($C706='Oneri di Urbanizzazione'!$E$49,IF(COUNTIF($AL$3:AL705,$D706)=0,$D706,""),""))</f>
        <v/>
      </c>
      <c r="AM706" s="1" t="str">
        <f aca="false">IF(E706="","",IF(AND($C706='Oneri di Urbanizzazione'!$E$49,$D706='Oneri di Urbanizzazione'!$E$51),IF(COUNTIF(AM$3:AM705,$E706)=0,$E706,""),""))</f>
        <v/>
      </c>
      <c r="AN706" s="1" t="str">
        <f aca="false">IF(F706="","",IF(AND($C706='Oneri di Urbanizzazione'!$E$49,$D706='Oneri di Urbanizzazione'!$E$51,$E706='Oneri di Urbanizzazione'!$E$53),IF(COUNTIF(AN$3:AN705,$F706)=0,$F706,""),""))</f>
        <v/>
      </c>
    </row>
    <row r="707" customFormat="false" ht="12.75" hidden="false" customHeight="false" outlineLevel="0" collapsed="false">
      <c r="V707" s="1" t="n">
        <f aca="false">+V706+1</f>
        <v>685</v>
      </c>
      <c r="W707" s="978" t="str">
        <f aca="false">IFERROR(VLOOKUP($V706,AD:AK,8,FALSE()),"")</f>
        <v/>
      </c>
      <c r="X707" s="978" t="str">
        <f aca="false">IFERROR(VLOOKUP($V707,AE:AL,8,FALSE()),"")</f>
        <v/>
      </c>
      <c r="Y707" s="978" t="str">
        <f aca="false">IFERROR(VLOOKUP($V707,AF:AM,8,FALSE()),"")</f>
        <v/>
      </c>
      <c r="Z707" s="978" t="str">
        <f aca="false">IFERROR(VLOOKUP($V707,AG:AN,8,FALSE()),"")</f>
        <v/>
      </c>
      <c r="AA707" s="978" t="str">
        <f aca="false">IFERROR(VLOOKUP($V707,AH:AO,8,FALSE()),"")</f>
        <v/>
      </c>
      <c r="AB707" s="978" t="str">
        <f aca="false">IFERROR(VLOOKUP($V707,AI:AP,8,FALSE()),"")</f>
        <v/>
      </c>
      <c r="AD707" s="1" t="str">
        <f aca="false">IF(AK707&lt;&gt;"",MAX(AD$3:AD706)+1,"")</f>
        <v/>
      </c>
      <c r="AE707" s="1" t="str">
        <f aca="false">IF(AL707&lt;&gt;"",MAX(AE$3:AE706)+1,"")</f>
        <v/>
      </c>
      <c r="AF707" s="1" t="str">
        <f aca="false">IF(AM707&lt;&gt;"",MAX(AF$3:AF706)+1,"")</f>
        <v/>
      </c>
      <c r="AG707" s="1" t="str">
        <f aca="false">IF(AN707&lt;&gt;"",MAX(AG$3:AG706)+1,"")</f>
        <v/>
      </c>
      <c r="AH707" s="1" t="str">
        <f aca="false">IF(AO707&lt;&gt;"",MAX(AH$3:AH706)+1,"")</f>
        <v/>
      </c>
      <c r="AI707" s="1" t="str">
        <f aca="false">IF(AP707&lt;&gt;"",MAX(AI$3:AI706)+1,"")</f>
        <v/>
      </c>
      <c r="AK707" s="1" t="str">
        <f aca="false">IF(C707="","",IF(COUNTIF($AK$3:AL706,C707)=0,C707,""))</f>
        <v/>
      </c>
      <c r="AL707" s="1" t="str">
        <f aca="false">IF(D707="","",IF($C707='Oneri di Urbanizzazione'!$E$49,IF(COUNTIF($AL$3:AL706,$D707)=0,$D707,""),""))</f>
        <v/>
      </c>
      <c r="AM707" s="1" t="str">
        <f aca="false">IF(E707="","",IF(AND($C707='Oneri di Urbanizzazione'!$E$49,$D707='Oneri di Urbanizzazione'!$E$51),IF(COUNTIF(AM$3:AM706,$E707)=0,$E707,""),""))</f>
        <v/>
      </c>
      <c r="AN707" s="1" t="str">
        <f aca="false">IF(F707="","",IF(AND($C707='Oneri di Urbanizzazione'!$E$49,$D707='Oneri di Urbanizzazione'!$E$51,$E707='Oneri di Urbanizzazione'!$E$53),IF(COUNTIF(AN$3:AN706,$F707)=0,$F707,""),""))</f>
        <v/>
      </c>
    </row>
    <row r="708" customFormat="false" ht="12.75" hidden="false" customHeight="false" outlineLevel="0" collapsed="false">
      <c r="V708" s="1" t="n">
        <f aca="false">+V707+1</f>
        <v>686</v>
      </c>
      <c r="W708" s="978" t="str">
        <f aca="false">IFERROR(VLOOKUP($V707,AD:AK,8,FALSE()),"")</f>
        <v/>
      </c>
      <c r="X708" s="978" t="str">
        <f aca="false">IFERROR(VLOOKUP($V708,AE:AL,8,FALSE()),"")</f>
        <v/>
      </c>
      <c r="Y708" s="978" t="str">
        <f aca="false">IFERROR(VLOOKUP($V708,AF:AM,8,FALSE()),"")</f>
        <v/>
      </c>
      <c r="Z708" s="978" t="str">
        <f aca="false">IFERROR(VLOOKUP($V708,AG:AN,8,FALSE()),"")</f>
        <v/>
      </c>
      <c r="AA708" s="978" t="str">
        <f aca="false">IFERROR(VLOOKUP($V708,AH:AO,8,FALSE()),"")</f>
        <v/>
      </c>
      <c r="AB708" s="978" t="str">
        <f aca="false">IFERROR(VLOOKUP($V708,AI:AP,8,FALSE()),"")</f>
        <v/>
      </c>
      <c r="AD708" s="1" t="str">
        <f aca="false">IF(AK708&lt;&gt;"",MAX(AD$3:AD707)+1,"")</f>
        <v/>
      </c>
      <c r="AE708" s="1" t="str">
        <f aca="false">IF(AL708&lt;&gt;"",MAX(AE$3:AE707)+1,"")</f>
        <v/>
      </c>
      <c r="AF708" s="1" t="str">
        <f aca="false">IF(AM708&lt;&gt;"",MAX(AF$3:AF707)+1,"")</f>
        <v/>
      </c>
      <c r="AG708" s="1" t="str">
        <f aca="false">IF(AN708&lt;&gt;"",MAX(AG$3:AG707)+1,"")</f>
        <v/>
      </c>
      <c r="AH708" s="1" t="str">
        <f aca="false">IF(AO708&lt;&gt;"",MAX(AH$3:AH707)+1,"")</f>
        <v/>
      </c>
      <c r="AI708" s="1" t="str">
        <f aca="false">IF(AP708&lt;&gt;"",MAX(AI$3:AI707)+1,"")</f>
        <v/>
      </c>
      <c r="AK708" s="1" t="str">
        <f aca="false">IF(C708="","",IF(COUNTIF($AK$3:AL707,C708)=0,C708,""))</f>
        <v/>
      </c>
      <c r="AL708" s="1" t="str">
        <f aca="false">IF(D708="","",IF($C708='Oneri di Urbanizzazione'!$E$49,IF(COUNTIF($AL$3:AL707,$D708)=0,$D708,""),""))</f>
        <v/>
      </c>
      <c r="AM708" s="1" t="str">
        <f aca="false">IF(E708="","",IF(AND($C708='Oneri di Urbanizzazione'!$E$49,$D708='Oneri di Urbanizzazione'!$E$51),IF(COUNTIF(AM$3:AM707,$E708)=0,$E708,""),""))</f>
        <v/>
      </c>
      <c r="AN708" s="1" t="str">
        <f aca="false">IF(F708="","",IF(AND($C708='Oneri di Urbanizzazione'!$E$49,$D708='Oneri di Urbanizzazione'!$E$51,$E708='Oneri di Urbanizzazione'!$E$53),IF(COUNTIF(AN$3:AN707,$F708)=0,$F708,""),""))</f>
        <v/>
      </c>
    </row>
    <row r="709" customFormat="false" ht="12.75" hidden="false" customHeight="false" outlineLevel="0" collapsed="false">
      <c r="V709" s="1" t="n">
        <f aca="false">+V708+1</f>
        <v>687</v>
      </c>
      <c r="W709" s="978" t="str">
        <f aca="false">IFERROR(VLOOKUP($V708,AD:AK,8,FALSE()),"")</f>
        <v/>
      </c>
      <c r="X709" s="978" t="str">
        <f aca="false">IFERROR(VLOOKUP($V709,AE:AL,8,FALSE()),"")</f>
        <v/>
      </c>
      <c r="Y709" s="978" t="str">
        <f aca="false">IFERROR(VLOOKUP($V709,AF:AM,8,FALSE()),"")</f>
        <v/>
      </c>
      <c r="Z709" s="978" t="str">
        <f aca="false">IFERROR(VLOOKUP($V709,AG:AN,8,FALSE()),"")</f>
        <v/>
      </c>
      <c r="AA709" s="978" t="str">
        <f aca="false">IFERROR(VLOOKUP($V709,AH:AO,8,FALSE()),"")</f>
        <v/>
      </c>
      <c r="AB709" s="978" t="str">
        <f aca="false">IFERROR(VLOOKUP($V709,AI:AP,8,FALSE()),"")</f>
        <v/>
      </c>
      <c r="AD709" s="1" t="str">
        <f aca="false">IF(AK709&lt;&gt;"",MAX(AD$3:AD708)+1,"")</f>
        <v/>
      </c>
      <c r="AE709" s="1" t="str">
        <f aca="false">IF(AL709&lt;&gt;"",MAX(AE$3:AE708)+1,"")</f>
        <v/>
      </c>
      <c r="AF709" s="1" t="str">
        <f aca="false">IF(AM709&lt;&gt;"",MAX(AF$3:AF708)+1,"")</f>
        <v/>
      </c>
      <c r="AG709" s="1" t="str">
        <f aca="false">IF(AN709&lt;&gt;"",MAX(AG$3:AG708)+1,"")</f>
        <v/>
      </c>
      <c r="AH709" s="1" t="str">
        <f aca="false">IF(AO709&lt;&gt;"",MAX(AH$3:AH708)+1,"")</f>
        <v/>
      </c>
      <c r="AI709" s="1" t="str">
        <f aca="false">IF(AP709&lt;&gt;"",MAX(AI$3:AI708)+1,"")</f>
        <v/>
      </c>
      <c r="AK709" s="1" t="str">
        <f aca="false">IF(C709="","",IF(COUNTIF($AK$3:AL708,C709)=0,C709,""))</f>
        <v/>
      </c>
      <c r="AL709" s="1" t="str">
        <f aca="false">IF(D709="","",IF($C709='Oneri di Urbanizzazione'!$E$49,IF(COUNTIF($AL$3:AL708,$D709)=0,$D709,""),""))</f>
        <v/>
      </c>
      <c r="AM709" s="1" t="str">
        <f aca="false">IF(E709="","",IF(AND($C709='Oneri di Urbanizzazione'!$E$49,$D709='Oneri di Urbanizzazione'!$E$51),IF(COUNTIF(AM$3:AM708,$E709)=0,$E709,""),""))</f>
        <v/>
      </c>
      <c r="AN709" s="1" t="str">
        <f aca="false">IF(F709="","",IF(AND($C709='Oneri di Urbanizzazione'!$E$49,$D709='Oneri di Urbanizzazione'!$E$51,$E709='Oneri di Urbanizzazione'!$E$53),IF(COUNTIF(AN$3:AN708,$F709)=0,$F709,""),""))</f>
        <v/>
      </c>
    </row>
    <row r="710" customFormat="false" ht="12.75" hidden="false" customHeight="false" outlineLevel="0" collapsed="false">
      <c r="V710" s="1" t="n">
        <f aca="false">+V709+1</f>
        <v>688</v>
      </c>
      <c r="W710" s="978" t="str">
        <f aca="false">IFERROR(VLOOKUP($V709,AD:AK,8,FALSE()),"")</f>
        <v/>
      </c>
      <c r="X710" s="978" t="str">
        <f aca="false">IFERROR(VLOOKUP($V710,AE:AL,8,FALSE()),"")</f>
        <v/>
      </c>
      <c r="Y710" s="978" t="str">
        <f aca="false">IFERROR(VLOOKUP($V710,AF:AM,8,FALSE()),"")</f>
        <v/>
      </c>
      <c r="Z710" s="978" t="str">
        <f aca="false">IFERROR(VLOOKUP($V710,AG:AN,8,FALSE()),"")</f>
        <v/>
      </c>
      <c r="AA710" s="978" t="str">
        <f aca="false">IFERROR(VLOOKUP($V710,AH:AO,8,FALSE()),"")</f>
        <v/>
      </c>
      <c r="AB710" s="978" t="str">
        <f aca="false">IFERROR(VLOOKUP($V710,AI:AP,8,FALSE()),"")</f>
        <v/>
      </c>
      <c r="AD710" s="1" t="str">
        <f aca="false">IF(AK710&lt;&gt;"",MAX(AD$3:AD709)+1,"")</f>
        <v/>
      </c>
      <c r="AE710" s="1" t="str">
        <f aca="false">IF(AL710&lt;&gt;"",MAX(AE$3:AE709)+1,"")</f>
        <v/>
      </c>
      <c r="AF710" s="1" t="str">
        <f aca="false">IF(AM710&lt;&gt;"",MAX(AF$3:AF709)+1,"")</f>
        <v/>
      </c>
      <c r="AG710" s="1" t="str">
        <f aca="false">IF(AN710&lt;&gt;"",MAX(AG$3:AG709)+1,"")</f>
        <v/>
      </c>
      <c r="AH710" s="1" t="str">
        <f aca="false">IF(AO710&lt;&gt;"",MAX(AH$3:AH709)+1,"")</f>
        <v/>
      </c>
      <c r="AI710" s="1" t="str">
        <f aca="false">IF(AP710&lt;&gt;"",MAX(AI$3:AI709)+1,"")</f>
        <v/>
      </c>
      <c r="AK710" s="1" t="str">
        <f aca="false">IF(C710="","",IF(COUNTIF($AK$3:AL709,C710)=0,C710,""))</f>
        <v/>
      </c>
      <c r="AL710" s="1" t="str">
        <f aca="false">IF(D710="","",IF($C710='Oneri di Urbanizzazione'!$E$49,IF(COUNTIF($AL$3:AL709,$D710)=0,$D710,""),""))</f>
        <v/>
      </c>
      <c r="AM710" s="1" t="str">
        <f aca="false">IF(E710="","",IF(AND($C710='Oneri di Urbanizzazione'!$E$49,$D710='Oneri di Urbanizzazione'!$E$51),IF(COUNTIF(AM$3:AM709,$E710)=0,$E710,""),""))</f>
        <v/>
      </c>
      <c r="AN710" s="1" t="str">
        <f aca="false">IF(F710="","",IF(AND($C710='Oneri di Urbanizzazione'!$E$49,$D710='Oneri di Urbanizzazione'!$E$51,$E710='Oneri di Urbanizzazione'!$E$53),IF(COUNTIF(AN$3:AN709,$F710)=0,$F710,""),""))</f>
        <v/>
      </c>
    </row>
    <row r="711" customFormat="false" ht="12.75" hidden="false" customHeight="false" outlineLevel="0" collapsed="false">
      <c r="V711" s="1" t="n">
        <f aca="false">+V710+1</f>
        <v>689</v>
      </c>
      <c r="W711" s="978" t="str">
        <f aca="false">IFERROR(VLOOKUP($V710,AD:AK,8,FALSE()),"")</f>
        <v/>
      </c>
      <c r="X711" s="978" t="str">
        <f aca="false">IFERROR(VLOOKUP($V711,AE:AL,8,FALSE()),"")</f>
        <v/>
      </c>
      <c r="Y711" s="978" t="str">
        <f aca="false">IFERROR(VLOOKUP($V711,AF:AM,8,FALSE()),"")</f>
        <v/>
      </c>
      <c r="Z711" s="978" t="str">
        <f aca="false">IFERROR(VLOOKUP($V711,AG:AN,8,FALSE()),"")</f>
        <v/>
      </c>
      <c r="AA711" s="978" t="str">
        <f aca="false">IFERROR(VLOOKUP($V711,AH:AO,8,FALSE()),"")</f>
        <v/>
      </c>
      <c r="AB711" s="978" t="str">
        <f aca="false">IFERROR(VLOOKUP($V711,AI:AP,8,FALSE()),"")</f>
        <v/>
      </c>
      <c r="AD711" s="1" t="str">
        <f aca="false">IF(AK711&lt;&gt;"",MAX(AD$3:AD710)+1,"")</f>
        <v/>
      </c>
      <c r="AE711" s="1" t="str">
        <f aca="false">IF(AL711&lt;&gt;"",MAX(AE$3:AE710)+1,"")</f>
        <v/>
      </c>
      <c r="AF711" s="1" t="str">
        <f aca="false">IF(AM711&lt;&gt;"",MAX(AF$3:AF710)+1,"")</f>
        <v/>
      </c>
      <c r="AG711" s="1" t="str">
        <f aca="false">IF(AN711&lt;&gt;"",MAX(AG$3:AG710)+1,"")</f>
        <v/>
      </c>
      <c r="AH711" s="1" t="str">
        <f aca="false">IF(AO711&lt;&gt;"",MAX(AH$3:AH710)+1,"")</f>
        <v/>
      </c>
      <c r="AI711" s="1" t="str">
        <f aca="false">IF(AP711&lt;&gt;"",MAX(AI$3:AI710)+1,"")</f>
        <v/>
      </c>
      <c r="AK711" s="1" t="str">
        <f aca="false">IF(C711="","",IF(COUNTIF($AK$3:AL710,C711)=0,C711,""))</f>
        <v/>
      </c>
      <c r="AL711" s="1" t="str">
        <f aca="false">IF(D711="","",IF($C711='Oneri di Urbanizzazione'!$E$49,IF(COUNTIF($AL$3:AL710,$D711)=0,$D711,""),""))</f>
        <v/>
      </c>
      <c r="AM711" s="1" t="str">
        <f aca="false">IF(E711="","",IF(AND($C711='Oneri di Urbanizzazione'!$E$49,$D711='Oneri di Urbanizzazione'!$E$51),IF(COUNTIF(AM$3:AM710,$E711)=0,$E711,""),""))</f>
        <v/>
      </c>
      <c r="AN711" s="1" t="str">
        <f aca="false">IF(F711="","",IF(AND($C711='Oneri di Urbanizzazione'!$E$49,$D711='Oneri di Urbanizzazione'!$E$51,$E711='Oneri di Urbanizzazione'!$E$53),IF(COUNTIF(AN$3:AN710,$F711)=0,$F711,""),""))</f>
        <v/>
      </c>
    </row>
    <row r="712" customFormat="false" ht="12.75" hidden="false" customHeight="false" outlineLevel="0" collapsed="false">
      <c r="V712" s="1" t="n">
        <f aca="false">+V711+1</f>
        <v>690</v>
      </c>
      <c r="W712" s="978" t="str">
        <f aca="false">IFERROR(VLOOKUP($V711,AD:AK,8,FALSE()),"")</f>
        <v/>
      </c>
      <c r="X712" s="978" t="str">
        <f aca="false">IFERROR(VLOOKUP($V712,AE:AL,8,FALSE()),"")</f>
        <v/>
      </c>
      <c r="Y712" s="978" t="str">
        <f aca="false">IFERROR(VLOOKUP($V712,AF:AM,8,FALSE()),"")</f>
        <v/>
      </c>
      <c r="Z712" s="978" t="str">
        <f aca="false">IFERROR(VLOOKUP($V712,AG:AN,8,FALSE()),"")</f>
        <v/>
      </c>
      <c r="AA712" s="978" t="str">
        <f aca="false">IFERROR(VLOOKUP($V712,AH:AO,8,FALSE()),"")</f>
        <v/>
      </c>
      <c r="AB712" s="978" t="str">
        <f aca="false">IFERROR(VLOOKUP($V712,AI:AP,8,FALSE()),"")</f>
        <v/>
      </c>
      <c r="AD712" s="1" t="str">
        <f aca="false">IF(AK712&lt;&gt;"",MAX(AD$3:AD711)+1,"")</f>
        <v/>
      </c>
      <c r="AE712" s="1" t="str">
        <f aca="false">IF(AL712&lt;&gt;"",MAX(AE$3:AE711)+1,"")</f>
        <v/>
      </c>
      <c r="AF712" s="1" t="str">
        <f aca="false">IF(AM712&lt;&gt;"",MAX(AF$3:AF711)+1,"")</f>
        <v/>
      </c>
      <c r="AG712" s="1" t="str">
        <f aca="false">IF(AN712&lt;&gt;"",MAX(AG$3:AG711)+1,"")</f>
        <v/>
      </c>
      <c r="AH712" s="1" t="str">
        <f aca="false">IF(AO712&lt;&gt;"",MAX(AH$3:AH711)+1,"")</f>
        <v/>
      </c>
      <c r="AI712" s="1" t="str">
        <f aca="false">IF(AP712&lt;&gt;"",MAX(AI$3:AI711)+1,"")</f>
        <v/>
      </c>
      <c r="AK712" s="1" t="str">
        <f aca="false">IF(C712="","",IF(COUNTIF($AK$3:AL711,C712)=0,C712,""))</f>
        <v/>
      </c>
      <c r="AL712" s="1" t="str">
        <f aca="false">IF(D712="","",IF($C712='Oneri di Urbanizzazione'!$E$49,IF(COUNTIF($AL$3:AL711,$D712)=0,$D712,""),""))</f>
        <v/>
      </c>
      <c r="AM712" s="1" t="str">
        <f aca="false">IF(E712="","",IF(AND($C712='Oneri di Urbanizzazione'!$E$49,$D712='Oneri di Urbanizzazione'!$E$51),IF(COUNTIF(AM$3:AM711,$E712)=0,$E712,""),""))</f>
        <v/>
      </c>
      <c r="AN712" s="1" t="str">
        <f aca="false">IF(F712="","",IF(AND($C712='Oneri di Urbanizzazione'!$E$49,$D712='Oneri di Urbanizzazione'!$E$51,$E712='Oneri di Urbanizzazione'!$E$53),IF(COUNTIF(AN$3:AN711,$F712)=0,$F712,""),""))</f>
        <v/>
      </c>
    </row>
    <row r="713" customFormat="false" ht="12.75" hidden="false" customHeight="false" outlineLevel="0" collapsed="false">
      <c r="V713" s="1" t="n">
        <f aca="false">+V712+1</f>
        <v>691</v>
      </c>
      <c r="W713" s="978" t="str">
        <f aca="false">IFERROR(VLOOKUP($V712,AD:AK,8,FALSE()),"")</f>
        <v/>
      </c>
      <c r="X713" s="978" t="str">
        <f aca="false">IFERROR(VLOOKUP($V713,AE:AL,8,FALSE()),"")</f>
        <v/>
      </c>
      <c r="Y713" s="978" t="str">
        <f aca="false">IFERROR(VLOOKUP($V713,AF:AM,8,FALSE()),"")</f>
        <v/>
      </c>
      <c r="Z713" s="978" t="str">
        <f aca="false">IFERROR(VLOOKUP($V713,AG:AN,8,FALSE()),"")</f>
        <v/>
      </c>
      <c r="AA713" s="978" t="str">
        <f aca="false">IFERROR(VLOOKUP($V713,AH:AO,8,FALSE()),"")</f>
        <v/>
      </c>
      <c r="AB713" s="978" t="str">
        <f aca="false">IFERROR(VLOOKUP($V713,AI:AP,8,FALSE()),"")</f>
        <v/>
      </c>
      <c r="AD713" s="1" t="str">
        <f aca="false">IF(AK713&lt;&gt;"",MAX(AD$3:AD712)+1,"")</f>
        <v/>
      </c>
      <c r="AE713" s="1" t="str">
        <f aca="false">IF(AL713&lt;&gt;"",MAX(AE$3:AE712)+1,"")</f>
        <v/>
      </c>
      <c r="AF713" s="1" t="str">
        <f aca="false">IF(AM713&lt;&gt;"",MAX(AF$3:AF712)+1,"")</f>
        <v/>
      </c>
      <c r="AG713" s="1" t="str">
        <f aca="false">IF(AN713&lt;&gt;"",MAX(AG$3:AG712)+1,"")</f>
        <v/>
      </c>
      <c r="AH713" s="1" t="str">
        <f aca="false">IF(AO713&lt;&gt;"",MAX(AH$3:AH712)+1,"")</f>
        <v/>
      </c>
      <c r="AI713" s="1" t="str">
        <f aca="false">IF(AP713&lt;&gt;"",MAX(AI$3:AI712)+1,"")</f>
        <v/>
      </c>
      <c r="AK713" s="1" t="str">
        <f aca="false">IF(C713="","",IF(COUNTIF($AK$3:AL712,C713)=0,C713,""))</f>
        <v/>
      </c>
      <c r="AL713" s="1" t="str">
        <f aca="false">IF(D713="","",IF($C713='Oneri di Urbanizzazione'!$E$49,IF(COUNTIF($AL$3:AL712,$D713)=0,$D713,""),""))</f>
        <v/>
      </c>
      <c r="AM713" s="1" t="str">
        <f aca="false">IF(E713="","",IF(AND($C713='Oneri di Urbanizzazione'!$E$49,$D713='Oneri di Urbanizzazione'!$E$51),IF(COUNTIF(AM$3:AM712,$E713)=0,$E713,""),""))</f>
        <v/>
      </c>
      <c r="AN713" s="1" t="str">
        <f aca="false">IF(F713="","",IF(AND($C713='Oneri di Urbanizzazione'!$E$49,$D713='Oneri di Urbanizzazione'!$E$51,$E713='Oneri di Urbanizzazione'!$E$53),IF(COUNTIF(AN$3:AN712,$F713)=0,$F713,""),""))</f>
        <v/>
      </c>
    </row>
    <row r="714" customFormat="false" ht="12.75" hidden="false" customHeight="false" outlineLevel="0" collapsed="false">
      <c r="V714" s="1" t="n">
        <f aca="false">+V713+1</f>
        <v>692</v>
      </c>
      <c r="W714" s="978" t="str">
        <f aca="false">IFERROR(VLOOKUP($V713,AD:AK,8,FALSE()),"")</f>
        <v/>
      </c>
      <c r="X714" s="978" t="str">
        <f aca="false">IFERROR(VLOOKUP($V714,AE:AL,8,FALSE()),"")</f>
        <v/>
      </c>
      <c r="Y714" s="978" t="str">
        <f aca="false">IFERROR(VLOOKUP($V714,AF:AM,8,FALSE()),"")</f>
        <v/>
      </c>
      <c r="Z714" s="978" t="str">
        <f aca="false">IFERROR(VLOOKUP($V714,AG:AN,8,FALSE()),"")</f>
        <v/>
      </c>
      <c r="AA714" s="978" t="str">
        <f aca="false">IFERROR(VLOOKUP($V714,AH:AO,8,FALSE()),"")</f>
        <v/>
      </c>
      <c r="AB714" s="978" t="str">
        <f aca="false">IFERROR(VLOOKUP($V714,AI:AP,8,FALSE()),"")</f>
        <v/>
      </c>
      <c r="AD714" s="1" t="str">
        <f aca="false">IF(AK714&lt;&gt;"",MAX(AD$3:AD713)+1,"")</f>
        <v/>
      </c>
      <c r="AE714" s="1" t="str">
        <f aca="false">IF(AL714&lt;&gt;"",MAX(AE$3:AE713)+1,"")</f>
        <v/>
      </c>
      <c r="AF714" s="1" t="str">
        <f aca="false">IF(AM714&lt;&gt;"",MAX(AF$3:AF713)+1,"")</f>
        <v/>
      </c>
      <c r="AG714" s="1" t="str">
        <f aca="false">IF(AN714&lt;&gt;"",MAX(AG$3:AG713)+1,"")</f>
        <v/>
      </c>
      <c r="AH714" s="1" t="str">
        <f aca="false">IF(AO714&lt;&gt;"",MAX(AH$3:AH713)+1,"")</f>
        <v/>
      </c>
      <c r="AI714" s="1" t="str">
        <f aca="false">IF(AP714&lt;&gt;"",MAX(AI$3:AI713)+1,"")</f>
        <v/>
      </c>
      <c r="AK714" s="1" t="str">
        <f aca="false">IF(C714="","",IF(COUNTIF($AK$3:AL713,C714)=0,C714,""))</f>
        <v/>
      </c>
      <c r="AL714" s="1" t="str">
        <f aca="false">IF(D714="","",IF($C714='Oneri di Urbanizzazione'!$E$49,IF(COUNTIF($AL$3:AL713,$D714)=0,$D714,""),""))</f>
        <v/>
      </c>
      <c r="AM714" s="1" t="str">
        <f aca="false">IF(E714="","",IF(AND($C714='Oneri di Urbanizzazione'!$E$49,$D714='Oneri di Urbanizzazione'!$E$51),IF(COUNTIF(AM$3:AM713,$E714)=0,$E714,""),""))</f>
        <v/>
      </c>
      <c r="AN714" s="1" t="str">
        <f aca="false">IF(F714="","",IF(AND($C714='Oneri di Urbanizzazione'!$E$49,$D714='Oneri di Urbanizzazione'!$E$51,$E714='Oneri di Urbanizzazione'!$E$53),IF(COUNTIF(AN$3:AN713,$F714)=0,$F714,""),""))</f>
        <v/>
      </c>
    </row>
    <row r="715" customFormat="false" ht="12.75" hidden="false" customHeight="false" outlineLevel="0" collapsed="false">
      <c r="V715" s="1" t="n">
        <f aca="false">+V714+1</f>
        <v>693</v>
      </c>
      <c r="W715" s="978" t="str">
        <f aca="false">IFERROR(VLOOKUP($V714,AD:AK,8,FALSE()),"")</f>
        <v/>
      </c>
      <c r="X715" s="978" t="str">
        <f aca="false">IFERROR(VLOOKUP($V715,AE:AL,8,FALSE()),"")</f>
        <v/>
      </c>
      <c r="Y715" s="978" t="str">
        <f aca="false">IFERROR(VLOOKUP($V715,AF:AM,8,FALSE()),"")</f>
        <v/>
      </c>
      <c r="Z715" s="978" t="str">
        <f aca="false">IFERROR(VLOOKUP($V715,AG:AN,8,FALSE()),"")</f>
        <v/>
      </c>
      <c r="AA715" s="978" t="str">
        <f aca="false">IFERROR(VLOOKUP($V715,AH:AO,8,FALSE()),"")</f>
        <v/>
      </c>
      <c r="AB715" s="978" t="str">
        <f aca="false">IFERROR(VLOOKUP($V715,AI:AP,8,FALSE()),"")</f>
        <v/>
      </c>
      <c r="AD715" s="1" t="str">
        <f aca="false">IF(AK715&lt;&gt;"",MAX(AD$3:AD714)+1,"")</f>
        <v/>
      </c>
      <c r="AE715" s="1" t="str">
        <f aca="false">IF(AL715&lt;&gt;"",MAX(AE$3:AE714)+1,"")</f>
        <v/>
      </c>
      <c r="AF715" s="1" t="str">
        <f aca="false">IF(AM715&lt;&gt;"",MAX(AF$3:AF714)+1,"")</f>
        <v/>
      </c>
      <c r="AG715" s="1" t="str">
        <f aca="false">IF(AN715&lt;&gt;"",MAX(AG$3:AG714)+1,"")</f>
        <v/>
      </c>
      <c r="AH715" s="1" t="str">
        <f aca="false">IF(AO715&lt;&gt;"",MAX(AH$3:AH714)+1,"")</f>
        <v/>
      </c>
      <c r="AI715" s="1" t="str">
        <f aca="false">IF(AP715&lt;&gt;"",MAX(AI$3:AI714)+1,"")</f>
        <v/>
      </c>
      <c r="AK715" s="1" t="str">
        <f aca="false">IF(C715="","",IF(COUNTIF($AK$3:AL714,C715)=0,C715,""))</f>
        <v/>
      </c>
      <c r="AL715" s="1" t="str">
        <f aca="false">IF(D715="","",IF($C715='Oneri di Urbanizzazione'!$E$49,IF(COUNTIF($AL$3:AL714,$D715)=0,$D715,""),""))</f>
        <v/>
      </c>
      <c r="AM715" s="1" t="str">
        <f aca="false">IF(E715="","",IF(AND($C715='Oneri di Urbanizzazione'!$E$49,$D715='Oneri di Urbanizzazione'!$E$51),IF(COUNTIF(AM$3:AM714,$E715)=0,$E715,""),""))</f>
        <v/>
      </c>
      <c r="AN715" s="1" t="str">
        <f aca="false">IF(F715="","",IF(AND($C715='Oneri di Urbanizzazione'!$E$49,$D715='Oneri di Urbanizzazione'!$E$51,$E715='Oneri di Urbanizzazione'!$E$53),IF(COUNTIF(AN$3:AN714,$F715)=0,$F715,""),""))</f>
        <v/>
      </c>
    </row>
    <row r="716" customFormat="false" ht="12.75" hidden="false" customHeight="false" outlineLevel="0" collapsed="false">
      <c r="V716" s="1" t="n">
        <f aca="false">+V715+1</f>
        <v>694</v>
      </c>
      <c r="W716" s="978" t="str">
        <f aca="false">IFERROR(VLOOKUP($V715,AD:AK,8,FALSE()),"")</f>
        <v/>
      </c>
      <c r="X716" s="978" t="str">
        <f aca="false">IFERROR(VLOOKUP($V716,AE:AL,8,FALSE()),"")</f>
        <v/>
      </c>
      <c r="Y716" s="978" t="str">
        <f aca="false">IFERROR(VLOOKUP($V716,AF:AM,8,FALSE()),"")</f>
        <v/>
      </c>
      <c r="Z716" s="978" t="str">
        <f aca="false">IFERROR(VLOOKUP($V716,AG:AN,8,FALSE()),"")</f>
        <v/>
      </c>
      <c r="AA716" s="978" t="str">
        <f aca="false">IFERROR(VLOOKUP($V716,AH:AO,8,FALSE()),"")</f>
        <v/>
      </c>
      <c r="AB716" s="978" t="str">
        <f aca="false">IFERROR(VLOOKUP($V716,AI:AP,8,FALSE()),"")</f>
        <v/>
      </c>
      <c r="AD716" s="1" t="str">
        <f aca="false">IF(AK716&lt;&gt;"",MAX(AD$3:AD715)+1,"")</f>
        <v/>
      </c>
      <c r="AE716" s="1" t="str">
        <f aca="false">IF(AL716&lt;&gt;"",MAX(AE$3:AE715)+1,"")</f>
        <v/>
      </c>
      <c r="AF716" s="1" t="str">
        <f aca="false">IF(AM716&lt;&gt;"",MAX(AF$3:AF715)+1,"")</f>
        <v/>
      </c>
      <c r="AG716" s="1" t="str">
        <f aca="false">IF(AN716&lt;&gt;"",MAX(AG$3:AG715)+1,"")</f>
        <v/>
      </c>
      <c r="AH716" s="1" t="str">
        <f aca="false">IF(AO716&lt;&gt;"",MAX(AH$3:AH715)+1,"")</f>
        <v/>
      </c>
      <c r="AI716" s="1" t="str">
        <f aca="false">IF(AP716&lt;&gt;"",MAX(AI$3:AI715)+1,"")</f>
        <v/>
      </c>
      <c r="AK716" s="1" t="str">
        <f aca="false">IF(C716="","",IF(COUNTIF($AK$3:AL715,C716)=0,C716,""))</f>
        <v/>
      </c>
      <c r="AL716" s="1" t="str">
        <f aca="false">IF(D716="","",IF($C716='Oneri di Urbanizzazione'!$E$49,IF(COUNTIF($AL$3:AL715,$D716)=0,$D716,""),""))</f>
        <v/>
      </c>
      <c r="AM716" s="1" t="str">
        <f aca="false">IF(E716="","",IF(AND($C716='Oneri di Urbanizzazione'!$E$49,$D716='Oneri di Urbanizzazione'!$E$51),IF(COUNTIF(AM$3:AM715,$E716)=0,$E716,""),""))</f>
        <v/>
      </c>
      <c r="AN716" s="1" t="str">
        <f aca="false">IF(F716="","",IF(AND($C716='Oneri di Urbanizzazione'!$E$49,$D716='Oneri di Urbanizzazione'!$E$51,$E716='Oneri di Urbanizzazione'!$E$53),IF(COUNTIF(AN$3:AN715,$F716)=0,$F716,""),""))</f>
        <v/>
      </c>
    </row>
    <row r="717" customFormat="false" ht="12.75" hidden="false" customHeight="false" outlineLevel="0" collapsed="false">
      <c r="V717" s="1" t="n">
        <f aca="false">+V716+1</f>
        <v>695</v>
      </c>
      <c r="W717" s="978" t="str">
        <f aca="false">IFERROR(VLOOKUP($V716,AD:AK,8,FALSE()),"")</f>
        <v/>
      </c>
      <c r="X717" s="978" t="str">
        <f aca="false">IFERROR(VLOOKUP($V717,AE:AL,8,FALSE()),"")</f>
        <v/>
      </c>
      <c r="Y717" s="978" t="str">
        <f aca="false">IFERROR(VLOOKUP($V717,AF:AM,8,FALSE()),"")</f>
        <v/>
      </c>
      <c r="Z717" s="978" t="str">
        <f aca="false">IFERROR(VLOOKUP($V717,AG:AN,8,FALSE()),"")</f>
        <v/>
      </c>
      <c r="AA717" s="978" t="str">
        <f aca="false">IFERROR(VLOOKUP($V717,AH:AO,8,FALSE()),"")</f>
        <v/>
      </c>
      <c r="AB717" s="978" t="str">
        <f aca="false">IFERROR(VLOOKUP($V717,AI:AP,8,FALSE()),"")</f>
        <v/>
      </c>
      <c r="AD717" s="1" t="str">
        <f aca="false">IF(AK717&lt;&gt;"",MAX(AD$3:AD716)+1,"")</f>
        <v/>
      </c>
      <c r="AE717" s="1" t="str">
        <f aca="false">IF(AL717&lt;&gt;"",MAX(AE$3:AE716)+1,"")</f>
        <v/>
      </c>
      <c r="AF717" s="1" t="str">
        <f aca="false">IF(AM717&lt;&gt;"",MAX(AF$3:AF716)+1,"")</f>
        <v/>
      </c>
      <c r="AG717" s="1" t="str">
        <f aca="false">IF(AN717&lt;&gt;"",MAX(AG$3:AG716)+1,"")</f>
        <v/>
      </c>
      <c r="AH717" s="1" t="str">
        <f aca="false">IF(AO717&lt;&gt;"",MAX(AH$3:AH716)+1,"")</f>
        <v/>
      </c>
      <c r="AI717" s="1" t="str">
        <f aca="false">IF(AP717&lt;&gt;"",MAX(AI$3:AI716)+1,"")</f>
        <v/>
      </c>
      <c r="AK717" s="1" t="str">
        <f aca="false">IF(C717="","",IF(COUNTIF($AK$3:AL716,C717)=0,C717,""))</f>
        <v/>
      </c>
      <c r="AL717" s="1" t="str">
        <f aca="false">IF(D717="","",IF($C717='Oneri di Urbanizzazione'!$E$49,IF(COUNTIF($AL$3:AL716,$D717)=0,$D717,""),""))</f>
        <v/>
      </c>
      <c r="AM717" s="1" t="str">
        <f aca="false">IF(E717="","",IF(AND($C717='Oneri di Urbanizzazione'!$E$49,$D717='Oneri di Urbanizzazione'!$E$51),IF(COUNTIF(AM$3:AM716,$E717)=0,$E717,""),""))</f>
        <v/>
      </c>
      <c r="AN717" s="1" t="str">
        <f aca="false">IF(F717="","",IF(AND($C717='Oneri di Urbanizzazione'!$E$49,$D717='Oneri di Urbanizzazione'!$E$51,$E717='Oneri di Urbanizzazione'!$E$53),IF(COUNTIF(AN$3:AN716,$F717)=0,$F717,""),""))</f>
        <v/>
      </c>
    </row>
    <row r="718" customFormat="false" ht="12.75" hidden="false" customHeight="false" outlineLevel="0" collapsed="false">
      <c r="V718" s="1" t="n">
        <f aca="false">+V717+1</f>
        <v>696</v>
      </c>
      <c r="W718" s="978" t="str">
        <f aca="false">IFERROR(VLOOKUP($V717,AD:AK,8,FALSE()),"")</f>
        <v/>
      </c>
      <c r="X718" s="978" t="str">
        <f aca="false">IFERROR(VLOOKUP($V718,AE:AL,8,FALSE()),"")</f>
        <v/>
      </c>
      <c r="Y718" s="978" t="str">
        <f aca="false">IFERROR(VLOOKUP($V718,AF:AM,8,FALSE()),"")</f>
        <v/>
      </c>
      <c r="Z718" s="978" t="str">
        <f aca="false">IFERROR(VLOOKUP($V718,AG:AN,8,FALSE()),"")</f>
        <v/>
      </c>
      <c r="AA718" s="978" t="str">
        <f aca="false">IFERROR(VLOOKUP($V718,AH:AO,8,FALSE()),"")</f>
        <v/>
      </c>
      <c r="AB718" s="978" t="str">
        <f aca="false">IFERROR(VLOOKUP($V718,AI:AP,8,FALSE()),"")</f>
        <v/>
      </c>
      <c r="AD718" s="1" t="str">
        <f aca="false">IF(AK718&lt;&gt;"",MAX(AD$3:AD717)+1,"")</f>
        <v/>
      </c>
      <c r="AE718" s="1" t="str">
        <f aca="false">IF(AL718&lt;&gt;"",MAX(AE$3:AE717)+1,"")</f>
        <v/>
      </c>
      <c r="AF718" s="1" t="str">
        <f aca="false">IF(AM718&lt;&gt;"",MAX(AF$3:AF717)+1,"")</f>
        <v/>
      </c>
      <c r="AG718" s="1" t="str">
        <f aca="false">IF(AN718&lt;&gt;"",MAX(AG$3:AG717)+1,"")</f>
        <v/>
      </c>
      <c r="AH718" s="1" t="str">
        <f aca="false">IF(AO718&lt;&gt;"",MAX(AH$3:AH717)+1,"")</f>
        <v/>
      </c>
      <c r="AI718" s="1" t="str">
        <f aca="false">IF(AP718&lt;&gt;"",MAX(AI$3:AI717)+1,"")</f>
        <v/>
      </c>
      <c r="AK718" s="1" t="str">
        <f aca="false">IF(C718="","",IF(COUNTIF($AK$3:AL717,C718)=0,C718,""))</f>
        <v/>
      </c>
      <c r="AL718" s="1" t="str">
        <f aca="false">IF(D718="","",IF($C718='Oneri di Urbanizzazione'!$E$49,IF(COUNTIF($AL$3:AL717,$D718)=0,$D718,""),""))</f>
        <v/>
      </c>
      <c r="AM718" s="1" t="str">
        <f aca="false">IF(E718="","",IF(AND($C718='Oneri di Urbanizzazione'!$E$49,$D718='Oneri di Urbanizzazione'!$E$51),IF(COUNTIF(AM$3:AM717,$E718)=0,$E718,""),""))</f>
        <v/>
      </c>
      <c r="AN718" s="1" t="str">
        <f aca="false">IF(F718="","",IF(AND($C718='Oneri di Urbanizzazione'!$E$49,$D718='Oneri di Urbanizzazione'!$E$51,$E718='Oneri di Urbanizzazione'!$E$53),IF(COUNTIF(AN$3:AN717,$F718)=0,$F718,""),""))</f>
        <v/>
      </c>
    </row>
    <row r="719" customFormat="false" ht="12.75" hidden="false" customHeight="false" outlineLevel="0" collapsed="false">
      <c r="V719" s="1" t="n">
        <f aca="false">+V718+1</f>
        <v>697</v>
      </c>
      <c r="W719" s="978" t="str">
        <f aca="false">IFERROR(VLOOKUP($V718,AD:AK,8,FALSE()),"")</f>
        <v/>
      </c>
      <c r="X719" s="978" t="str">
        <f aca="false">IFERROR(VLOOKUP($V719,AE:AL,8,FALSE()),"")</f>
        <v/>
      </c>
      <c r="Y719" s="978" t="str">
        <f aca="false">IFERROR(VLOOKUP($V719,AF:AM,8,FALSE()),"")</f>
        <v/>
      </c>
      <c r="Z719" s="978" t="str">
        <f aca="false">IFERROR(VLOOKUP($V719,AG:AN,8,FALSE()),"")</f>
        <v/>
      </c>
      <c r="AA719" s="978" t="str">
        <f aca="false">IFERROR(VLOOKUP($V719,AH:AO,8,FALSE()),"")</f>
        <v/>
      </c>
      <c r="AB719" s="978" t="str">
        <f aca="false">IFERROR(VLOOKUP($V719,AI:AP,8,FALSE()),"")</f>
        <v/>
      </c>
      <c r="AD719" s="1" t="str">
        <f aca="false">IF(AK719&lt;&gt;"",MAX(AD$3:AD718)+1,"")</f>
        <v/>
      </c>
      <c r="AE719" s="1" t="str">
        <f aca="false">IF(AL719&lt;&gt;"",MAX(AE$3:AE718)+1,"")</f>
        <v/>
      </c>
      <c r="AF719" s="1" t="str">
        <f aca="false">IF(AM719&lt;&gt;"",MAX(AF$3:AF718)+1,"")</f>
        <v/>
      </c>
      <c r="AG719" s="1" t="str">
        <f aca="false">IF(AN719&lt;&gt;"",MAX(AG$3:AG718)+1,"")</f>
        <v/>
      </c>
      <c r="AH719" s="1" t="str">
        <f aca="false">IF(AO719&lt;&gt;"",MAX(AH$3:AH718)+1,"")</f>
        <v/>
      </c>
      <c r="AI719" s="1" t="str">
        <f aca="false">IF(AP719&lt;&gt;"",MAX(AI$3:AI718)+1,"")</f>
        <v/>
      </c>
      <c r="AK719" s="1" t="str">
        <f aca="false">IF(C719="","",IF(COUNTIF($AK$3:AL718,C719)=0,C719,""))</f>
        <v/>
      </c>
      <c r="AL719" s="1" t="str">
        <f aca="false">IF(D719="","",IF($C719='Oneri di Urbanizzazione'!$E$49,IF(COUNTIF($AL$3:AL718,$D719)=0,$D719,""),""))</f>
        <v/>
      </c>
      <c r="AM719" s="1" t="str">
        <f aca="false">IF(E719="","",IF(AND($C719='Oneri di Urbanizzazione'!$E$49,$D719='Oneri di Urbanizzazione'!$E$51),IF(COUNTIF(AM$3:AM718,$E719)=0,$E719,""),""))</f>
        <v/>
      </c>
      <c r="AN719" s="1" t="str">
        <f aca="false">IF(F719="","",IF(AND($C719='Oneri di Urbanizzazione'!$E$49,$D719='Oneri di Urbanizzazione'!$E$51,$E719='Oneri di Urbanizzazione'!$E$53),IF(COUNTIF(AN$3:AN718,$F719)=0,$F719,""),""))</f>
        <v/>
      </c>
    </row>
    <row r="720" customFormat="false" ht="12.75" hidden="false" customHeight="false" outlineLevel="0" collapsed="false">
      <c r="V720" s="1" t="n">
        <f aca="false">+V719+1</f>
        <v>698</v>
      </c>
      <c r="W720" s="978" t="str">
        <f aca="false">IFERROR(VLOOKUP($V719,AD:AK,8,FALSE()),"")</f>
        <v/>
      </c>
      <c r="X720" s="978" t="str">
        <f aca="false">IFERROR(VLOOKUP($V720,AE:AL,8,FALSE()),"")</f>
        <v/>
      </c>
      <c r="Y720" s="978" t="str">
        <f aca="false">IFERROR(VLOOKUP($V720,AF:AM,8,FALSE()),"")</f>
        <v/>
      </c>
      <c r="Z720" s="978" t="str">
        <f aca="false">IFERROR(VLOOKUP($V720,AG:AN,8,FALSE()),"")</f>
        <v/>
      </c>
      <c r="AA720" s="978" t="str">
        <f aca="false">IFERROR(VLOOKUP($V720,AH:AO,8,FALSE()),"")</f>
        <v/>
      </c>
      <c r="AB720" s="978" t="str">
        <f aca="false">IFERROR(VLOOKUP($V720,AI:AP,8,FALSE()),"")</f>
        <v/>
      </c>
      <c r="AD720" s="1" t="str">
        <f aca="false">IF(AK720&lt;&gt;"",MAX(AD$3:AD719)+1,"")</f>
        <v/>
      </c>
      <c r="AE720" s="1" t="str">
        <f aca="false">IF(AL720&lt;&gt;"",MAX(AE$3:AE719)+1,"")</f>
        <v/>
      </c>
      <c r="AF720" s="1" t="str">
        <f aca="false">IF(AM720&lt;&gt;"",MAX(AF$3:AF719)+1,"")</f>
        <v/>
      </c>
      <c r="AG720" s="1" t="str">
        <f aca="false">IF(AN720&lt;&gt;"",MAX(AG$3:AG719)+1,"")</f>
        <v/>
      </c>
      <c r="AH720" s="1" t="str">
        <f aca="false">IF(AO720&lt;&gt;"",MAX(AH$3:AH719)+1,"")</f>
        <v/>
      </c>
      <c r="AI720" s="1" t="str">
        <f aca="false">IF(AP720&lt;&gt;"",MAX(AI$3:AI719)+1,"")</f>
        <v/>
      </c>
      <c r="AK720" s="1" t="str">
        <f aca="false">IF(C720="","",IF(COUNTIF($AK$3:AL719,C720)=0,C720,""))</f>
        <v/>
      </c>
      <c r="AL720" s="1" t="str">
        <f aca="false">IF(D720="","",IF($C720='Oneri di Urbanizzazione'!$E$49,IF(COUNTIF($AL$3:AL719,$D720)=0,$D720,""),""))</f>
        <v/>
      </c>
      <c r="AM720" s="1" t="str">
        <f aca="false">IF(E720="","",IF(AND($C720='Oneri di Urbanizzazione'!$E$49,$D720='Oneri di Urbanizzazione'!$E$51),IF(COUNTIF(AM$3:AM719,$E720)=0,$E720,""),""))</f>
        <v/>
      </c>
      <c r="AN720" s="1" t="str">
        <f aca="false">IF(F720="","",IF(AND($C720='Oneri di Urbanizzazione'!$E$49,$D720='Oneri di Urbanizzazione'!$E$51,$E720='Oneri di Urbanizzazione'!$E$53),IF(COUNTIF(AN$3:AN719,$F720)=0,$F720,""),""))</f>
        <v/>
      </c>
    </row>
    <row r="721" customFormat="false" ht="12.75" hidden="false" customHeight="false" outlineLevel="0" collapsed="false">
      <c r="V721" s="1" t="n">
        <f aca="false">+V720+1</f>
        <v>699</v>
      </c>
      <c r="W721" s="978" t="str">
        <f aca="false">IFERROR(VLOOKUP($V720,AD:AK,8,FALSE()),"")</f>
        <v/>
      </c>
      <c r="X721" s="978" t="str">
        <f aca="false">IFERROR(VLOOKUP($V721,AE:AL,8,FALSE()),"")</f>
        <v/>
      </c>
      <c r="Y721" s="978" t="str">
        <f aca="false">IFERROR(VLOOKUP($V721,AF:AM,8,FALSE()),"")</f>
        <v/>
      </c>
      <c r="Z721" s="978" t="str">
        <f aca="false">IFERROR(VLOOKUP($V721,AG:AN,8,FALSE()),"")</f>
        <v/>
      </c>
      <c r="AA721" s="978" t="str">
        <f aca="false">IFERROR(VLOOKUP($V721,AH:AO,8,FALSE()),"")</f>
        <v/>
      </c>
      <c r="AB721" s="978" t="str">
        <f aca="false">IFERROR(VLOOKUP($V721,AI:AP,8,FALSE()),"")</f>
        <v/>
      </c>
      <c r="AD721" s="1" t="str">
        <f aca="false">IF(AK721&lt;&gt;"",MAX(AD$3:AD720)+1,"")</f>
        <v/>
      </c>
      <c r="AE721" s="1" t="str">
        <f aca="false">IF(AL721&lt;&gt;"",MAX(AE$3:AE720)+1,"")</f>
        <v/>
      </c>
      <c r="AF721" s="1" t="str">
        <f aca="false">IF(AM721&lt;&gt;"",MAX(AF$3:AF720)+1,"")</f>
        <v/>
      </c>
      <c r="AG721" s="1" t="str">
        <f aca="false">IF(AN721&lt;&gt;"",MAX(AG$3:AG720)+1,"")</f>
        <v/>
      </c>
      <c r="AH721" s="1" t="str">
        <f aca="false">IF(AO721&lt;&gt;"",MAX(AH$3:AH720)+1,"")</f>
        <v/>
      </c>
      <c r="AI721" s="1" t="str">
        <f aca="false">IF(AP721&lt;&gt;"",MAX(AI$3:AI720)+1,"")</f>
        <v/>
      </c>
      <c r="AK721" s="1" t="str">
        <f aca="false">IF(C721="","",IF(COUNTIF($AK$3:AL720,C721)=0,C721,""))</f>
        <v/>
      </c>
      <c r="AL721" s="1" t="str">
        <f aca="false">IF(D721="","",IF($C721='Oneri di Urbanizzazione'!$E$49,IF(COUNTIF($AL$3:AL720,$D721)=0,$D721,""),""))</f>
        <v/>
      </c>
      <c r="AM721" s="1" t="str">
        <f aca="false">IF(E721="","",IF(AND($C721='Oneri di Urbanizzazione'!$E$49,$D721='Oneri di Urbanizzazione'!$E$51),IF(COUNTIF(AM$3:AM720,$E721)=0,$E721,""),""))</f>
        <v/>
      </c>
      <c r="AN721" s="1" t="str">
        <f aca="false">IF(F721="","",IF(AND($C721='Oneri di Urbanizzazione'!$E$49,$D721='Oneri di Urbanizzazione'!$E$51,$E721='Oneri di Urbanizzazione'!$E$53),IF(COUNTIF(AN$3:AN720,$F721)=0,$F721,""),""))</f>
        <v/>
      </c>
    </row>
    <row r="722" customFormat="false" ht="12.75" hidden="false" customHeight="false" outlineLevel="0" collapsed="false">
      <c r="V722" s="1" t="n">
        <f aca="false">+V721+1</f>
        <v>700</v>
      </c>
      <c r="W722" s="978" t="str">
        <f aca="false">IFERROR(VLOOKUP($V721,AD:AK,8,FALSE()),"")</f>
        <v/>
      </c>
      <c r="X722" s="978" t="str">
        <f aca="false">IFERROR(VLOOKUP($V722,AE:AL,8,FALSE()),"")</f>
        <v/>
      </c>
      <c r="Y722" s="978" t="str">
        <f aca="false">IFERROR(VLOOKUP($V722,AF:AM,8,FALSE()),"")</f>
        <v/>
      </c>
      <c r="Z722" s="978" t="str">
        <f aca="false">IFERROR(VLOOKUP($V722,AG:AN,8,FALSE()),"")</f>
        <v/>
      </c>
      <c r="AA722" s="978" t="str">
        <f aca="false">IFERROR(VLOOKUP($V722,AH:AO,8,FALSE()),"")</f>
        <v/>
      </c>
      <c r="AB722" s="978" t="str">
        <f aca="false">IFERROR(VLOOKUP($V722,AI:AP,8,FALSE()),"")</f>
        <v/>
      </c>
      <c r="AD722" s="1" t="str">
        <f aca="false">IF(AK722&lt;&gt;"",MAX(AD$3:AD721)+1,"")</f>
        <v/>
      </c>
      <c r="AE722" s="1" t="str">
        <f aca="false">IF(AL722&lt;&gt;"",MAX(AE$3:AE721)+1,"")</f>
        <v/>
      </c>
      <c r="AF722" s="1" t="str">
        <f aca="false">IF(AM722&lt;&gt;"",MAX(AF$3:AF721)+1,"")</f>
        <v/>
      </c>
      <c r="AG722" s="1" t="str">
        <f aca="false">IF(AN722&lt;&gt;"",MAX(AG$3:AG721)+1,"")</f>
        <v/>
      </c>
      <c r="AH722" s="1" t="str">
        <f aca="false">IF(AO722&lt;&gt;"",MAX(AH$3:AH721)+1,"")</f>
        <v/>
      </c>
      <c r="AI722" s="1" t="str">
        <f aca="false">IF(AP722&lt;&gt;"",MAX(AI$3:AI721)+1,"")</f>
        <v/>
      </c>
      <c r="AK722" s="1" t="str">
        <f aca="false">IF(C722="","",IF(COUNTIF($AK$3:AL721,C722)=0,C722,""))</f>
        <v/>
      </c>
      <c r="AL722" s="1" t="str">
        <f aca="false">IF(D722="","",IF($C722='Oneri di Urbanizzazione'!$E$49,IF(COUNTIF($AL$3:AL721,$D722)=0,$D722,""),""))</f>
        <v/>
      </c>
      <c r="AM722" s="1" t="str">
        <f aca="false">IF(E722="","",IF(AND($C722='Oneri di Urbanizzazione'!$E$49,$D722='Oneri di Urbanizzazione'!$E$51),IF(COUNTIF(AM$3:AM721,$E722)=0,$E722,""),""))</f>
        <v/>
      </c>
      <c r="AN722" s="1" t="str">
        <f aca="false">IF(F722="","",IF(AND($C722='Oneri di Urbanizzazione'!$E$49,$D722='Oneri di Urbanizzazione'!$E$51,$E722='Oneri di Urbanizzazione'!$E$53),IF(COUNTIF(AN$3:AN721,$F722)=0,$F722,""),""))</f>
        <v/>
      </c>
    </row>
    <row r="723" customFormat="false" ht="12.75" hidden="false" customHeight="false" outlineLevel="0" collapsed="false">
      <c r="V723" s="1" t="n">
        <f aca="false">+V722+1</f>
        <v>701</v>
      </c>
      <c r="W723" s="978" t="str">
        <f aca="false">IFERROR(VLOOKUP($V722,AD:AK,8,FALSE()),"")</f>
        <v/>
      </c>
      <c r="X723" s="978" t="str">
        <f aca="false">IFERROR(VLOOKUP($V723,AE:AL,8,FALSE()),"")</f>
        <v/>
      </c>
      <c r="Y723" s="978" t="str">
        <f aca="false">IFERROR(VLOOKUP($V723,AF:AM,8,FALSE()),"")</f>
        <v/>
      </c>
      <c r="Z723" s="978" t="str">
        <f aca="false">IFERROR(VLOOKUP($V723,AG:AN,8,FALSE()),"")</f>
        <v/>
      </c>
      <c r="AA723" s="978" t="str">
        <f aca="false">IFERROR(VLOOKUP($V723,AH:AO,8,FALSE()),"")</f>
        <v/>
      </c>
      <c r="AB723" s="978" t="str">
        <f aca="false">IFERROR(VLOOKUP($V723,AI:AP,8,FALSE()),"")</f>
        <v/>
      </c>
      <c r="AD723" s="1" t="str">
        <f aca="false">IF(AK723&lt;&gt;"",MAX(AD$3:AD722)+1,"")</f>
        <v/>
      </c>
      <c r="AE723" s="1" t="str">
        <f aca="false">IF(AL723&lt;&gt;"",MAX(AE$3:AE722)+1,"")</f>
        <v/>
      </c>
      <c r="AF723" s="1" t="str">
        <f aca="false">IF(AM723&lt;&gt;"",MAX(AF$3:AF722)+1,"")</f>
        <v/>
      </c>
      <c r="AG723" s="1" t="str">
        <f aca="false">IF(AN723&lt;&gt;"",MAX(AG$3:AG722)+1,"")</f>
        <v/>
      </c>
      <c r="AH723" s="1" t="str">
        <f aca="false">IF(AO723&lt;&gt;"",MAX(AH$3:AH722)+1,"")</f>
        <v/>
      </c>
      <c r="AI723" s="1" t="str">
        <f aca="false">IF(AP723&lt;&gt;"",MAX(AI$3:AI722)+1,"")</f>
        <v/>
      </c>
      <c r="AK723" s="1" t="str">
        <f aca="false">IF(C723="","",IF(COUNTIF($AK$3:AL722,C723)=0,C723,""))</f>
        <v/>
      </c>
      <c r="AL723" s="1" t="str">
        <f aca="false">IF(D723="","",IF($C723='Oneri di Urbanizzazione'!$E$49,IF(COUNTIF($AL$3:AL722,$D723)=0,$D723,""),""))</f>
        <v/>
      </c>
      <c r="AM723" s="1" t="str">
        <f aca="false">IF(E723="","",IF(AND($C723='Oneri di Urbanizzazione'!$E$49,$D723='Oneri di Urbanizzazione'!$E$51),IF(COUNTIF(AM$3:AM722,$E723)=0,$E723,""),""))</f>
        <v/>
      </c>
      <c r="AN723" s="1" t="str">
        <f aca="false">IF(F723="","",IF(AND($C723='Oneri di Urbanizzazione'!$E$49,$D723='Oneri di Urbanizzazione'!$E$51,$E723='Oneri di Urbanizzazione'!$E$53),IF(COUNTIF(AN$3:AN722,$F723)=0,$F723,""),""))</f>
        <v/>
      </c>
    </row>
    <row r="724" customFormat="false" ht="12.75" hidden="false" customHeight="false" outlineLevel="0" collapsed="false">
      <c r="V724" s="1" t="n">
        <f aca="false">+V723+1</f>
        <v>702</v>
      </c>
      <c r="W724" s="978" t="str">
        <f aca="false">IFERROR(VLOOKUP($V723,AD:AK,8,FALSE()),"")</f>
        <v/>
      </c>
      <c r="X724" s="978" t="str">
        <f aca="false">IFERROR(VLOOKUP($V724,AE:AL,8,FALSE()),"")</f>
        <v/>
      </c>
      <c r="Y724" s="978" t="str">
        <f aca="false">IFERROR(VLOOKUP($V724,AF:AM,8,FALSE()),"")</f>
        <v/>
      </c>
      <c r="Z724" s="978" t="str">
        <f aca="false">IFERROR(VLOOKUP($V724,AG:AN,8,FALSE()),"")</f>
        <v/>
      </c>
      <c r="AA724" s="978" t="str">
        <f aca="false">IFERROR(VLOOKUP($V724,AH:AO,8,FALSE()),"")</f>
        <v/>
      </c>
      <c r="AB724" s="978" t="str">
        <f aca="false">IFERROR(VLOOKUP($V724,AI:AP,8,FALSE()),"")</f>
        <v/>
      </c>
      <c r="AD724" s="1" t="str">
        <f aca="false">IF(AK724&lt;&gt;"",MAX(AD$3:AD723)+1,"")</f>
        <v/>
      </c>
      <c r="AE724" s="1" t="str">
        <f aca="false">IF(AL724&lt;&gt;"",MAX(AE$3:AE723)+1,"")</f>
        <v/>
      </c>
      <c r="AF724" s="1" t="str">
        <f aca="false">IF(AM724&lt;&gt;"",MAX(AF$3:AF723)+1,"")</f>
        <v/>
      </c>
      <c r="AG724" s="1" t="str">
        <f aca="false">IF(AN724&lt;&gt;"",MAX(AG$3:AG723)+1,"")</f>
        <v/>
      </c>
      <c r="AH724" s="1" t="str">
        <f aca="false">IF(AO724&lt;&gt;"",MAX(AH$3:AH723)+1,"")</f>
        <v/>
      </c>
      <c r="AI724" s="1" t="str">
        <f aca="false">IF(AP724&lt;&gt;"",MAX(AI$3:AI723)+1,"")</f>
        <v/>
      </c>
      <c r="AK724" s="1" t="str">
        <f aca="false">IF(C724="","",IF(COUNTIF($AK$3:AL723,C724)=0,C724,""))</f>
        <v/>
      </c>
      <c r="AL724" s="1" t="str">
        <f aca="false">IF(D724="","",IF($C724='Oneri di Urbanizzazione'!$E$49,IF(COUNTIF($AL$3:AL723,$D724)=0,$D724,""),""))</f>
        <v/>
      </c>
      <c r="AM724" s="1" t="str">
        <f aca="false">IF(E724="","",IF(AND($C724='Oneri di Urbanizzazione'!$E$49,$D724='Oneri di Urbanizzazione'!$E$51),IF(COUNTIF(AM$3:AM723,$E724)=0,$E724,""),""))</f>
        <v/>
      </c>
      <c r="AN724" s="1" t="str">
        <f aca="false">IF(F724="","",IF(AND($C724='Oneri di Urbanizzazione'!$E$49,$D724='Oneri di Urbanizzazione'!$E$51,$E724='Oneri di Urbanizzazione'!$E$53),IF(COUNTIF(AN$3:AN723,$F724)=0,$F724,""),""))</f>
        <v/>
      </c>
    </row>
    <row r="725" customFormat="false" ht="12.75" hidden="false" customHeight="false" outlineLevel="0" collapsed="false">
      <c r="V725" s="1" t="n">
        <f aca="false">+V724+1</f>
        <v>703</v>
      </c>
      <c r="W725" s="978" t="str">
        <f aca="false">IFERROR(VLOOKUP($V724,AD:AK,8,FALSE()),"")</f>
        <v/>
      </c>
      <c r="X725" s="978" t="str">
        <f aca="false">IFERROR(VLOOKUP($V725,AE:AL,8,FALSE()),"")</f>
        <v/>
      </c>
      <c r="Y725" s="978" t="str">
        <f aca="false">IFERROR(VLOOKUP($V725,AF:AM,8,FALSE()),"")</f>
        <v/>
      </c>
      <c r="Z725" s="978" t="str">
        <f aca="false">IFERROR(VLOOKUP($V725,AG:AN,8,FALSE()),"")</f>
        <v/>
      </c>
      <c r="AA725" s="978" t="str">
        <f aca="false">IFERROR(VLOOKUP($V725,AH:AO,8,FALSE()),"")</f>
        <v/>
      </c>
      <c r="AB725" s="978" t="str">
        <f aca="false">IFERROR(VLOOKUP($V725,AI:AP,8,FALSE()),"")</f>
        <v/>
      </c>
      <c r="AD725" s="1" t="str">
        <f aca="false">IF(AK725&lt;&gt;"",MAX(AD$3:AD724)+1,"")</f>
        <v/>
      </c>
      <c r="AE725" s="1" t="str">
        <f aca="false">IF(AL725&lt;&gt;"",MAX(AE$3:AE724)+1,"")</f>
        <v/>
      </c>
      <c r="AF725" s="1" t="str">
        <f aca="false">IF(AM725&lt;&gt;"",MAX(AF$3:AF724)+1,"")</f>
        <v/>
      </c>
      <c r="AG725" s="1" t="str">
        <f aca="false">IF(AN725&lt;&gt;"",MAX(AG$3:AG724)+1,"")</f>
        <v/>
      </c>
      <c r="AH725" s="1" t="str">
        <f aca="false">IF(AO725&lt;&gt;"",MAX(AH$3:AH724)+1,"")</f>
        <v/>
      </c>
      <c r="AI725" s="1" t="str">
        <f aca="false">IF(AP725&lt;&gt;"",MAX(AI$3:AI724)+1,"")</f>
        <v/>
      </c>
      <c r="AK725" s="1" t="str">
        <f aca="false">IF(C725="","",IF(COUNTIF($AK$3:AL724,C725)=0,C725,""))</f>
        <v/>
      </c>
      <c r="AL725" s="1" t="str">
        <f aca="false">IF(D725="","",IF($C725='Oneri di Urbanizzazione'!$E$49,IF(COUNTIF($AL$3:AL724,$D725)=0,$D725,""),""))</f>
        <v/>
      </c>
      <c r="AM725" s="1" t="str">
        <f aca="false">IF(E725="","",IF(AND($C725='Oneri di Urbanizzazione'!$E$49,$D725='Oneri di Urbanizzazione'!$E$51),IF(COUNTIF(AM$3:AM724,$E725)=0,$E725,""),""))</f>
        <v/>
      </c>
      <c r="AN725" s="1" t="str">
        <f aca="false">IF(F725="","",IF(AND($C725='Oneri di Urbanizzazione'!$E$49,$D725='Oneri di Urbanizzazione'!$E$51,$E725='Oneri di Urbanizzazione'!$E$53),IF(COUNTIF(AN$3:AN724,$F725)=0,$F725,""),""))</f>
        <v/>
      </c>
    </row>
    <row r="726" customFormat="false" ht="12.75" hidden="false" customHeight="false" outlineLevel="0" collapsed="false">
      <c r="V726" s="1" t="n">
        <f aca="false">+V725+1</f>
        <v>704</v>
      </c>
      <c r="W726" s="978" t="str">
        <f aca="false">IFERROR(VLOOKUP($V725,AD:AK,8,FALSE()),"")</f>
        <v/>
      </c>
      <c r="X726" s="978" t="str">
        <f aca="false">IFERROR(VLOOKUP($V726,AE:AL,8,FALSE()),"")</f>
        <v/>
      </c>
      <c r="Y726" s="978" t="str">
        <f aca="false">IFERROR(VLOOKUP($V726,AF:AM,8,FALSE()),"")</f>
        <v/>
      </c>
      <c r="Z726" s="978" t="str">
        <f aca="false">IFERROR(VLOOKUP($V726,AG:AN,8,FALSE()),"")</f>
        <v/>
      </c>
      <c r="AA726" s="978" t="str">
        <f aca="false">IFERROR(VLOOKUP($V726,AH:AO,8,FALSE()),"")</f>
        <v/>
      </c>
      <c r="AB726" s="978" t="str">
        <f aca="false">IFERROR(VLOOKUP($V726,AI:AP,8,FALSE()),"")</f>
        <v/>
      </c>
      <c r="AD726" s="1" t="str">
        <f aca="false">IF(AK726&lt;&gt;"",MAX(AD$3:AD725)+1,"")</f>
        <v/>
      </c>
      <c r="AE726" s="1" t="str">
        <f aca="false">IF(AL726&lt;&gt;"",MAX(AE$3:AE725)+1,"")</f>
        <v/>
      </c>
      <c r="AF726" s="1" t="str">
        <f aca="false">IF(AM726&lt;&gt;"",MAX(AF$3:AF725)+1,"")</f>
        <v/>
      </c>
      <c r="AG726" s="1" t="str">
        <f aca="false">IF(AN726&lt;&gt;"",MAX(AG$3:AG725)+1,"")</f>
        <v/>
      </c>
      <c r="AH726" s="1" t="str">
        <f aca="false">IF(AO726&lt;&gt;"",MAX(AH$3:AH725)+1,"")</f>
        <v/>
      </c>
      <c r="AI726" s="1" t="str">
        <f aca="false">IF(AP726&lt;&gt;"",MAX(AI$3:AI725)+1,"")</f>
        <v/>
      </c>
      <c r="AK726" s="1" t="str">
        <f aca="false">IF(C726="","",IF(COUNTIF($AK$3:AL725,C726)=0,C726,""))</f>
        <v/>
      </c>
      <c r="AL726" s="1" t="str">
        <f aca="false">IF(D726="","",IF($C726='Oneri di Urbanizzazione'!$E$49,IF(COUNTIF($AL$3:AL725,$D726)=0,$D726,""),""))</f>
        <v/>
      </c>
      <c r="AM726" s="1" t="str">
        <f aca="false">IF(E726="","",IF(AND($C726='Oneri di Urbanizzazione'!$E$49,$D726='Oneri di Urbanizzazione'!$E$51),IF(COUNTIF(AM$3:AM725,$E726)=0,$E726,""),""))</f>
        <v/>
      </c>
      <c r="AN726" s="1" t="str">
        <f aca="false">IF(F726="","",IF(AND($C726='Oneri di Urbanizzazione'!$E$49,$D726='Oneri di Urbanizzazione'!$E$51,$E726='Oneri di Urbanizzazione'!$E$53),IF(COUNTIF(AN$3:AN725,$F726)=0,$F726,""),""))</f>
        <v/>
      </c>
    </row>
    <row r="727" customFormat="false" ht="12.75" hidden="false" customHeight="false" outlineLevel="0" collapsed="false">
      <c r="V727" s="1" t="n">
        <f aca="false">+V726+1</f>
        <v>705</v>
      </c>
      <c r="W727" s="978" t="str">
        <f aca="false">IFERROR(VLOOKUP($V726,AD:AK,8,FALSE()),"")</f>
        <v/>
      </c>
      <c r="X727" s="978" t="str">
        <f aca="false">IFERROR(VLOOKUP($V727,AE:AL,8,FALSE()),"")</f>
        <v/>
      </c>
      <c r="Y727" s="978" t="str">
        <f aca="false">IFERROR(VLOOKUP($V727,AF:AM,8,FALSE()),"")</f>
        <v/>
      </c>
      <c r="Z727" s="978" t="str">
        <f aca="false">IFERROR(VLOOKUP($V727,AG:AN,8,FALSE()),"")</f>
        <v/>
      </c>
      <c r="AA727" s="978" t="str">
        <f aca="false">IFERROR(VLOOKUP($V727,AH:AO,8,FALSE()),"")</f>
        <v/>
      </c>
      <c r="AB727" s="978" t="str">
        <f aca="false">IFERROR(VLOOKUP($V727,AI:AP,8,FALSE()),"")</f>
        <v/>
      </c>
      <c r="AD727" s="1" t="str">
        <f aca="false">IF(AK727&lt;&gt;"",MAX(AD$3:AD726)+1,"")</f>
        <v/>
      </c>
      <c r="AE727" s="1" t="str">
        <f aca="false">IF(AL727&lt;&gt;"",MAX(AE$3:AE726)+1,"")</f>
        <v/>
      </c>
      <c r="AF727" s="1" t="str">
        <f aca="false">IF(AM727&lt;&gt;"",MAX(AF$3:AF726)+1,"")</f>
        <v/>
      </c>
      <c r="AG727" s="1" t="str">
        <f aca="false">IF(AN727&lt;&gt;"",MAX(AG$3:AG726)+1,"")</f>
        <v/>
      </c>
      <c r="AH727" s="1" t="str">
        <f aca="false">IF(AO727&lt;&gt;"",MAX(AH$3:AH726)+1,"")</f>
        <v/>
      </c>
      <c r="AI727" s="1" t="str">
        <f aca="false">IF(AP727&lt;&gt;"",MAX(AI$3:AI726)+1,"")</f>
        <v/>
      </c>
      <c r="AK727" s="1" t="str">
        <f aca="false">IF(C727="","",IF(COUNTIF($AK$3:AL726,C727)=0,C727,""))</f>
        <v/>
      </c>
      <c r="AL727" s="1" t="str">
        <f aca="false">IF(D727="","",IF($C727='Oneri di Urbanizzazione'!$E$49,IF(COUNTIF($AL$3:AL726,$D727)=0,$D727,""),""))</f>
        <v/>
      </c>
      <c r="AM727" s="1" t="str">
        <f aca="false">IF(E727="","",IF(AND($C727='Oneri di Urbanizzazione'!$E$49,$D727='Oneri di Urbanizzazione'!$E$51),IF(COUNTIF(AM$3:AM726,$E727)=0,$E727,""),""))</f>
        <v/>
      </c>
      <c r="AN727" s="1" t="str">
        <f aca="false">IF(F727="","",IF(AND($C727='Oneri di Urbanizzazione'!$E$49,$D727='Oneri di Urbanizzazione'!$E$51,$E727='Oneri di Urbanizzazione'!$E$53),IF(COUNTIF(AN$3:AN726,$F727)=0,$F727,""),""))</f>
        <v/>
      </c>
    </row>
    <row r="728" customFormat="false" ht="12.75" hidden="false" customHeight="false" outlineLevel="0" collapsed="false">
      <c r="V728" s="1" t="n">
        <f aca="false">+V727+1</f>
        <v>706</v>
      </c>
      <c r="W728" s="978" t="str">
        <f aca="false">IFERROR(VLOOKUP($V727,AD:AK,8,FALSE()),"")</f>
        <v/>
      </c>
      <c r="X728" s="978" t="str">
        <f aca="false">IFERROR(VLOOKUP($V728,AE:AL,8,FALSE()),"")</f>
        <v/>
      </c>
      <c r="Y728" s="978" t="str">
        <f aca="false">IFERROR(VLOOKUP($V728,AF:AM,8,FALSE()),"")</f>
        <v/>
      </c>
      <c r="Z728" s="978" t="str">
        <f aca="false">IFERROR(VLOOKUP($V728,AG:AN,8,FALSE()),"")</f>
        <v/>
      </c>
      <c r="AA728" s="978" t="str">
        <f aca="false">IFERROR(VLOOKUP($V728,AH:AO,8,FALSE()),"")</f>
        <v/>
      </c>
      <c r="AB728" s="978" t="str">
        <f aca="false">IFERROR(VLOOKUP($V728,AI:AP,8,FALSE()),"")</f>
        <v/>
      </c>
      <c r="AD728" s="1" t="str">
        <f aca="false">IF(AK728&lt;&gt;"",MAX(AD$3:AD727)+1,"")</f>
        <v/>
      </c>
      <c r="AE728" s="1" t="str">
        <f aca="false">IF(AL728&lt;&gt;"",MAX(AE$3:AE727)+1,"")</f>
        <v/>
      </c>
      <c r="AF728" s="1" t="str">
        <f aca="false">IF(AM728&lt;&gt;"",MAX(AF$3:AF727)+1,"")</f>
        <v/>
      </c>
      <c r="AG728" s="1" t="str">
        <f aca="false">IF(AN728&lt;&gt;"",MAX(AG$3:AG727)+1,"")</f>
        <v/>
      </c>
      <c r="AH728" s="1" t="str">
        <f aca="false">IF(AO728&lt;&gt;"",MAX(AH$3:AH727)+1,"")</f>
        <v/>
      </c>
      <c r="AI728" s="1" t="str">
        <f aca="false">IF(AP728&lt;&gt;"",MAX(AI$3:AI727)+1,"")</f>
        <v/>
      </c>
      <c r="AK728" s="1" t="str">
        <f aca="false">IF(C728="","",IF(COUNTIF($AK$3:AL727,C728)=0,C728,""))</f>
        <v/>
      </c>
      <c r="AL728" s="1" t="str">
        <f aca="false">IF(D728="","",IF($C728='Oneri di Urbanizzazione'!$E$49,IF(COUNTIF($AL$3:AL727,$D728)=0,$D728,""),""))</f>
        <v/>
      </c>
      <c r="AM728" s="1" t="str">
        <f aca="false">IF(E728="","",IF(AND($C728='Oneri di Urbanizzazione'!$E$49,$D728='Oneri di Urbanizzazione'!$E$51),IF(COUNTIF(AM$3:AM727,$E728)=0,$E728,""),""))</f>
        <v/>
      </c>
      <c r="AN728" s="1" t="str">
        <f aca="false">IF(F728="","",IF(AND($C728='Oneri di Urbanizzazione'!$E$49,$D728='Oneri di Urbanizzazione'!$E$51,$E728='Oneri di Urbanizzazione'!$E$53),IF(COUNTIF(AN$3:AN727,$F728)=0,$F728,""),""))</f>
        <v/>
      </c>
    </row>
    <row r="729" customFormat="false" ht="12.75" hidden="false" customHeight="false" outlineLevel="0" collapsed="false">
      <c r="V729" s="1" t="n">
        <f aca="false">+V728+1</f>
        <v>707</v>
      </c>
      <c r="W729" s="978" t="str">
        <f aca="false">IFERROR(VLOOKUP($V728,AD:AK,8,FALSE()),"")</f>
        <v/>
      </c>
      <c r="X729" s="978" t="str">
        <f aca="false">IFERROR(VLOOKUP($V729,AE:AL,8,FALSE()),"")</f>
        <v/>
      </c>
      <c r="Y729" s="978" t="str">
        <f aca="false">IFERROR(VLOOKUP($V729,AF:AM,8,FALSE()),"")</f>
        <v/>
      </c>
      <c r="Z729" s="978" t="str">
        <f aca="false">IFERROR(VLOOKUP($V729,AG:AN,8,FALSE()),"")</f>
        <v/>
      </c>
      <c r="AA729" s="978" t="str">
        <f aca="false">IFERROR(VLOOKUP($V729,AH:AO,8,FALSE()),"")</f>
        <v/>
      </c>
      <c r="AB729" s="978" t="str">
        <f aca="false">IFERROR(VLOOKUP($V729,AI:AP,8,FALSE()),"")</f>
        <v/>
      </c>
      <c r="AD729" s="1" t="str">
        <f aca="false">IF(AK729&lt;&gt;"",MAX(AD$3:AD728)+1,"")</f>
        <v/>
      </c>
      <c r="AE729" s="1" t="str">
        <f aca="false">IF(AL729&lt;&gt;"",MAX(AE$3:AE728)+1,"")</f>
        <v/>
      </c>
      <c r="AF729" s="1" t="str">
        <f aca="false">IF(AM729&lt;&gt;"",MAX(AF$3:AF728)+1,"")</f>
        <v/>
      </c>
      <c r="AG729" s="1" t="str">
        <f aca="false">IF(AN729&lt;&gt;"",MAX(AG$3:AG728)+1,"")</f>
        <v/>
      </c>
      <c r="AH729" s="1" t="str">
        <f aca="false">IF(AO729&lt;&gt;"",MAX(AH$3:AH728)+1,"")</f>
        <v/>
      </c>
      <c r="AI729" s="1" t="str">
        <f aca="false">IF(AP729&lt;&gt;"",MAX(AI$3:AI728)+1,"")</f>
        <v/>
      </c>
      <c r="AK729" s="1" t="str">
        <f aca="false">IF(C729="","",IF(COUNTIF($AK$3:AL728,C729)=0,C729,""))</f>
        <v/>
      </c>
      <c r="AL729" s="1" t="str">
        <f aca="false">IF(D729="","",IF($C729='Oneri di Urbanizzazione'!$E$49,IF(COUNTIF($AL$3:AL728,$D729)=0,$D729,""),""))</f>
        <v/>
      </c>
      <c r="AM729" s="1" t="str">
        <f aca="false">IF(E729="","",IF(AND($C729='Oneri di Urbanizzazione'!$E$49,$D729='Oneri di Urbanizzazione'!$E$51),IF(COUNTIF(AM$3:AM728,$E729)=0,$E729,""),""))</f>
        <v/>
      </c>
      <c r="AN729" s="1" t="str">
        <f aca="false">IF(F729="","",IF(AND($C729='Oneri di Urbanizzazione'!$E$49,$D729='Oneri di Urbanizzazione'!$E$51,$E729='Oneri di Urbanizzazione'!$E$53),IF(COUNTIF(AN$3:AN728,$F729)=0,$F729,""),""))</f>
        <v/>
      </c>
    </row>
    <row r="730" customFormat="false" ht="12.75" hidden="false" customHeight="false" outlineLevel="0" collapsed="false">
      <c r="V730" s="1" t="n">
        <f aca="false">+V729+1</f>
        <v>708</v>
      </c>
      <c r="W730" s="978" t="str">
        <f aca="false">IFERROR(VLOOKUP($V729,AD:AK,8,FALSE()),"")</f>
        <v/>
      </c>
      <c r="X730" s="978" t="str">
        <f aca="false">IFERROR(VLOOKUP($V730,AE:AL,8,FALSE()),"")</f>
        <v/>
      </c>
      <c r="Y730" s="978" t="str">
        <f aca="false">IFERROR(VLOOKUP($V730,AF:AM,8,FALSE()),"")</f>
        <v/>
      </c>
      <c r="Z730" s="978" t="str">
        <f aca="false">IFERROR(VLOOKUP($V730,AG:AN,8,FALSE()),"")</f>
        <v/>
      </c>
      <c r="AA730" s="978" t="str">
        <f aca="false">IFERROR(VLOOKUP($V730,AH:AO,8,FALSE()),"")</f>
        <v/>
      </c>
      <c r="AB730" s="978" t="str">
        <f aca="false">IFERROR(VLOOKUP($V730,AI:AP,8,FALSE()),"")</f>
        <v/>
      </c>
      <c r="AD730" s="1" t="str">
        <f aca="false">IF(AK730&lt;&gt;"",MAX(AD$3:AD729)+1,"")</f>
        <v/>
      </c>
      <c r="AE730" s="1" t="str">
        <f aca="false">IF(AL730&lt;&gt;"",MAX(AE$3:AE729)+1,"")</f>
        <v/>
      </c>
      <c r="AF730" s="1" t="str">
        <f aca="false">IF(AM730&lt;&gt;"",MAX(AF$3:AF729)+1,"")</f>
        <v/>
      </c>
      <c r="AG730" s="1" t="str">
        <f aca="false">IF(AN730&lt;&gt;"",MAX(AG$3:AG729)+1,"")</f>
        <v/>
      </c>
      <c r="AH730" s="1" t="str">
        <f aca="false">IF(AO730&lt;&gt;"",MAX(AH$3:AH729)+1,"")</f>
        <v/>
      </c>
      <c r="AI730" s="1" t="str">
        <f aca="false">IF(AP730&lt;&gt;"",MAX(AI$3:AI729)+1,"")</f>
        <v/>
      </c>
      <c r="AK730" s="1" t="str">
        <f aca="false">IF(C730="","",IF(COUNTIF($AK$3:AL729,C730)=0,C730,""))</f>
        <v/>
      </c>
      <c r="AL730" s="1" t="str">
        <f aca="false">IF(D730="","",IF($C730='Oneri di Urbanizzazione'!$E$49,IF(COUNTIF($AL$3:AL729,$D730)=0,$D730,""),""))</f>
        <v/>
      </c>
      <c r="AM730" s="1" t="str">
        <f aca="false">IF(E730="","",IF(AND($C730='Oneri di Urbanizzazione'!$E$49,$D730='Oneri di Urbanizzazione'!$E$51),IF(COUNTIF(AM$3:AM729,$E730)=0,$E730,""),""))</f>
        <v/>
      </c>
      <c r="AN730" s="1" t="str">
        <f aca="false">IF(F730="","",IF(AND($C730='Oneri di Urbanizzazione'!$E$49,$D730='Oneri di Urbanizzazione'!$E$51,$E730='Oneri di Urbanizzazione'!$E$53),IF(COUNTIF(AN$3:AN729,$F730)=0,$F730,""),""))</f>
        <v/>
      </c>
    </row>
    <row r="731" customFormat="false" ht="12.75" hidden="false" customHeight="false" outlineLevel="0" collapsed="false">
      <c r="V731" s="1" t="n">
        <f aca="false">+V730+1</f>
        <v>709</v>
      </c>
      <c r="W731" s="978" t="str">
        <f aca="false">IFERROR(VLOOKUP($V730,AD:AK,8,FALSE()),"")</f>
        <v/>
      </c>
      <c r="X731" s="978" t="str">
        <f aca="false">IFERROR(VLOOKUP($V731,AE:AL,8,FALSE()),"")</f>
        <v/>
      </c>
      <c r="Y731" s="978" t="str">
        <f aca="false">IFERROR(VLOOKUP($V731,AF:AM,8,FALSE()),"")</f>
        <v/>
      </c>
      <c r="Z731" s="978" t="str">
        <f aca="false">IFERROR(VLOOKUP($V731,AG:AN,8,FALSE()),"")</f>
        <v/>
      </c>
      <c r="AA731" s="978" t="str">
        <f aca="false">IFERROR(VLOOKUP($V731,AH:AO,8,FALSE()),"")</f>
        <v/>
      </c>
      <c r="AB731" s="978" t="str">
        <f aca="false">IFERROR(VLOOKUP($V731,AI:AP,8,FALSE()),"")</f>
        <v/>
      </c>
      <c r="AD731" s="1" t="str">
        <f aca="false">IF(AK731&lt;&gt;"",MAX(AD$3:AD730)+1,"")</f>
        <v/>
      </c>
      <c r="AE731" s="1" t="str">
        <f aca="false">IF(AL731&lt;&gt;"",MAX(AE$3:AE730)+1,"")</f>
        <v/>
      </c>
      <c r="AF731" s="1" t="str">
        <f aca="false">IF(AM731&lt;&gt;"",MAX(AF$3:AF730)+1,"")</f>
        <v/>
      </c>
      <c r="AG731" s="1" t="str">
        <f aca="false">IF(AN731&lt;&gt;"",MAX(AG$3:AG730)+1,"")</f>
        <v/>
      </c>
      <c r="AH731" s="1" t="str">
        <f aca="false">IF(AO731&lt;&gt;"",MAX(AH$3:AH730)+1,"")</f>
        <v/>
      </c>
      <c r="AI731" s="1" t="str">
        <f aca="false">IF(AP731&lt;&gt;"",MAX(AI$3:AI730)+1,"")</f>
        <v/>
      </c>
      <c r="AK731" s="1" t="str">
        <f aca="false">IF(C731="","",IF(COUNTIF($AK$3:AL730,C731)=0,C731,""))</f>
        <v/>
      </c>
      <c r="AL731" s="1" t="str">
        <f aca="false">IF(D731="","",IF($C731='Oneri di Urbanizzazione'!$E$49,IF(COUNTIF($AL$3:AL730,$D731)=0,$D731,""),""))</f>
        <v/>
      </c>
      <c r="AM731" s="1" t="str">
        <f aca="false">IF(E731="","",IF(AND($C731='Oneri di Urbanizzazione'!$E$49,$D731='Oneri di Urbanizzazione'!$E$51),IF(COUNTIF(AM$3:AM730,$E731)=0,$E731,""),""))</f>
        <v/>
      </c>
      <c r="AN731" s="1" t="str">
        <f aca="false">IF(F731="","",IF(AND($C731='Oneri di Urbanizzazione'!$E$49,$D731='Oneri di Urbanizzazione'!$E$51,$E731='Oneri di Urbanizzazione'!$E$53),IF(COUNTIF(AN$3:AN730,$F731)=0,$F731,""),""))</f>
        <v/>
      </c>
    </row>
    <row r="732" customFormat="false" ht="12.75" hidden="false" customHeight="false" outlineLevel="0" collapsed="false">
      <c r="V732" s="1" t="n">
        <f aca="false">+V731+1</f>
        <v>710</v>
      </c>
      <c r="W732" s="978" t="str">
        <f aca="false">IFERROR(VLOOKUP($V731,AD:AK,8,FALSE()),"")</f>
        <v/>
      </c>
      <c r="X732" s="978" t="str">
        <f aca="false">IFERROR(VLOOKUP($V732,AE:AL,8,FALSE()),"")</f>
        <v/>
      </c>
      <c r="Y732" s="978" t="str">
        <f aca="false">IFERROR(VLOOKUP($V732,AF:AM,8,FALSE()),"")</f>
        <v/>
      </c>
      <c r="Z732" s="978" t="str">
        <f aca="false">IFERROR(VLOOKUP($V732,AG:AN,8,FALSE()),"")</f>
        <v/>
      </c>
      <c r="AA732" s="978" t="str">
        <f aca="false">IFERROR(VLOOKUP($V732,AH:AO,8,FALSE()),"")</f>
        <v/>
      </c>
      <c r="AB732" s="978" t="str">
        <f aca="false">IFERROR(VLOOKUP($V732,AI:AP,8,FALSE()),"")</f>
        <v/>
      </c>
      <c r="AD732" s="1" t="str">
        <f aca="false">IF(AK732&lt;&gt;"",MAX(AD$3:AD731)+1,"")</f>
        <v/>
      </c>
      <c r="AE732" s="1" t="str">
        <f aca="false">IF(AL732&lt;&gt;"",MAX(AE$3:AE731)+1,"")</f>
        <v/>
      </c>
      <c r="AF732" s="1" t="str">
        <f aca="false">IF(AM732&lt;&gt;"",MAX(AF$3:AF731)+1,"")</f>
        <v/>
      </c>
      <c r="AG732" s="1" t="str">
        <f aca="false">IF(AN732&lt;&gt;"",MAX(AG$3:AG731)+1,"")</f>
        <v/>
      </c>
      <c r="AH732" s="1" t="str">
        <f aca="false">IF(AO732&lt;&gt;"",MAX(AH$3:AH731)+1,"")</f>
        <v/>
      </c>
      <c r="AI732" s="1" t="str">
        <f aca="false">IF(AP732&lt;&gt;"",MAX(AI$3:AI731)+1,"")</f>
        <v/>
      </c>
      <c r="AK732" s="1" t="str">
        <f aca="false">IF(C732="","",IF(COUNTIF($AK$3:AL731,C732)=0,C732,""))</f>
        <v/>
      </c>
      <c r="AL732" s="1" t="str">
        <f aca="false">IF(D732="","",IF($C732='Oneri di Urbanizzazione'!$E$49,IF(COUNTIF($AL$3:AL731,$D732)=0,$D732,""),""))</f>
        <v/>
      </c>
      <c r="AM732" s="1" t="str">
        <f aca="false">IF(E732="","",IF(AND($C732='Oneri di Urbanizzazione'!$E$49,$D732='Oneri di Urbanizzazione'!$E$51),IF(COUNTIF(AM$3:AM731,$E732)=0,$E732,""),""))</f>
        <v/>
      </c>
      <c r="AN732" s="1" t="str">
        <f aca="false">IF(F732="","",IF(AND($C732='Oneri di Urbanizzazione'!$E$49,$D732='Oneri di Urbanizzazione'!$E$51,$E732='Oneri di Urbanizzazione'!$E$53),IF(COUNTIF(AN$3:AN731,$F732)=0,$F732,""),""))</f>
        <v/>
      </c>
    </row>
    <row r="733" customFormat="false" ht="12.75" hidden="false" customHeight="false" outlineLevel="0" collapsed="false">
      <c r="V733" s="1" t="n">
        <f aca="false">+V732+1</f>
        <v>711</v>
      </c>
      <c r="W733" s="978" t="str">
        <f aca="false">IFERROR(VLOOKUP($V732,AD:AK,8,FALSE()),"")</f>
        <v/>
      </c>
      <c r="X733" s="978" t="str">
        <f aca="false">IFERROR(VLOOKUP($V733,AE:AL,8,FALSE()),"")</f>
        <v/>
      </c>
      <c r="Y733" s="978" t="str">
        <f aca="false">IFERROR(VLOOKUP($V733,AF:AM,8,FALSE()),"")</f>
        <v/>
      </c>
      <c r="Z733" s="978" t="str">
        <f aca="false">IFERROR(VLOOKUP($V733,AG:AN,8,FALSE()),"")</f>
        <v/>
      </c>
      <c r="AA733" s="978" t="str">
        <f aca="false">IFERROR(VLOOKUP($V733,AH:AO,8,FALSE()),"")</f>
        <v/>
      </c>
      <c r="AB733" s="978" t="str">
        <f aca="false">IFERROR(VLOOKUP($V733,AI:AP,8,FALSE()),"")</f>
        <v/>
      </c>
      <c r="AD733" s="1" t="str">
        <f aca="false">IF(AK733&lt;&gt;"",MAX(AD$3:AD732)+1,"")</f>
        <v/>
      </c>
      <c r="AE733" s="1" t="str">
        <f aca="false">IF(AL733&lt;&gt;"",MAX(AE$3:AE732)+1,"")</f>
        <v/>
      </c>
      <c r="AF733" s="1" t="str">
        <f aca="false">IF(AM733&lt;&gt;"",MAX(AF$3:AF732)+1,"")</f>
        <v/>
      </c>
      <c r="AG733" s="1" t="str">
        <f aca="false">IF(AN733&lt;&gt;"",MAX(AG$3:AG732)+1,"")</f>
        <v/>
      </c>
      <c r="AH733" s="1" t="str">
        <f aca="false">IF(AO733&lt;&gt;"",MAX(AH$3:AH732)+1,"")</f>
        <v/>
      </c>
      <c r="AI733" s="1" t="str">
        <f aca="false">IF(AP733&lt;&gt;"",MAX(AI$3:AI732)+1,"")</f>
        <v/>
      </c>
      <c r="AK733" s="1" t="str">
        <f aca="false">IF(C733="","",IF(COUNTIF($AK$3:AL732,C733)=0,C733,""))</f>
        <v/>
      </c>
      <c r="AL733" s="1" t="str">
        <f aca="false">IF(D733="","",IF($C733='Oneri di Urbanizzazione'!$E$49,IF(COUNTIF($AL$3:AL732,$D733)=0,$D733,""),""))</f>
        <v/>
      </c>
      <c r="AM733" s="1" t="str">
        <f aca="false">IF(E733="","",IF(AND($C733='Oneri di Urbanizzazione'!$E$49,$D733='Oneri di Urbanizzazione'!$E$51),IF(COUNTIF(AM$3:AM732,$E733)=0,$E733,""),""))</f>
        <v/>
      </c>
      <c r="AN733" s="1" t="str">
        <f aca="false">IF(F733="","",IF(AND($C733='Oneri di Urbanizzazione'!$E$49,$D733='Oneri di Urbanizzazione'!$E$51,$E733='Oneri di Urbanizzazione'!$E$53),IF(COUNTIF(AN$3:AN732,$F733)=0,$F733,""),""))</f>
        <v/>
      </c>
    </row>
    <row r="734" customFormat="false" ht="12.75" hidden="false" customHeight="false" outlineLevel="0" collapsed="false">
      <c r="V734" s="1" t="n">
        <f aca="false">+V733+1</f>
        <v>712</v>
      </c>
      <c r="W734" s="978" t="str">
        <f aca="false">IFERROR(VLOOKUP($V733,AD:AK,8,FALSE()),"")</f>
        <v/>
      </c>
      <c r="X734" s="978" t="str">
        <f aca="false">IFERROR(VLOOKUP($V734,AE:AL,8,FALSE()),"")</f>
        <v/>
      </c>
      <c r="Y734" s="978" t="str">
        <f aca="false">IFERROR(VLOOKUP($V734,AF:AM,8,FALSE()),"")</f>
        <v/>
      </c>
      <c r="Z734" s="978" t="str">
        <f aca="false">IFERROR(VLOOKUP($V734,AG:AN,8,FALSE()),"")</f>
        <v/>
      </c>
      <c r="AA734" s="978" t="str">
        <f aca="false">IFERROR(VLOOKUP($V734,AH:AO,8,FALSE()),"")</f>
        <v/>
      </c>
      <c r="AB734" s="978" t="str">
        <f aca="false">IFERROR(VLOOKUP($V734,AI:AP,8,FALSE()),"")</f>
        <v/>
      </c>
      <c r="AD734" s="1" t="str">
        <f aca="false">IF(AK734&lt;&gt;"",MAX(AD$3:AD733)+1,"")</f>
        <v/>
      </c>
      <c r="AE734" s="1" t="str">
        <f aca="false">IF(AL734&lt;&gt;"",MAX(AE$3:AE733)+1,"")</f>
        <v/>
      </c>
      <c r="AF734" s="1" t="str">
        <f aca="false">IF(AM734&lt;&gt;"",MAX(AF$3:AF733)+1,"")</f>
        <v/>
      </c>
      <c r="AG734" s="1" t="str">
        <f aca="false">IF(AN734&lt;&gt;"",MAX(AG$3:AG733)+1,"")</f>
        <v/>
      </c>
      <c r="AH734" s="1" t="str">
        <f aca="false">IF(AO734&lt;&gt;"",MAX(AH$3:AH733)+1,"")</f>
        <v/>
      </c>
      <c r="AI734" s="1" t="str">
        <f aca="false">IF(AP734&lt;&gt;"",MAX(AI$3:AI733)+1,"")</f>
        <v/>
      </c>
      <c r="AK734" s="1" t="str">
        <f aca="false">IF(C734="","",IF(COUNTIF($AK$3:AL733,C734)=0,C734,""))</f>
        <v/>
      </c>
      <c r="AL734" s="1" t="str">
        <f aca="false">IF(D734="","",IF($C734='Oneri di Urbanizzazione'!$E$49,IF(COUNTIF($AL$3:AL733,$D734)=0,$D734,""),""))</f>
        <v/>
      </c>
      <c r="AM734" s="1" t="str">
        <f aca="false">IF(E734="","",IF(AND($C734='Oneri di Urbanizzazione'!$E$49,$D734='Oneri di Urbanizzazione'!$E$51),IF(COUNTIF(AM$3:AM733,$E734)=0,$E734,""),""))</f>
        <v/>
      </c>
      <c r="AN734" s="1" t="str">
        <f aca="false">IF(F734="","",IF(AND($C734='Oneri di Urbanizzazione'!$E$49,$D734='Oneri di Urbanizzazione'!$E$51,$E734='Oneri di Urbanizzazione'!$E$53),IF(COUNTIF(AN$3:AN733,$F734)=0,$F734,""),""))</f>
        <v/>
      </c>
    </row>
    <row r="735" customFormat="false" ht="12.75" hidden="false" customHeight="false" outlineLevel="0" collapsed="false">
      <c r="V735" s="1" t="n">
        <f aca="false">+V734+1</f>
        <v>713</v>
      </c>
      <c r="W735" s="978" t="str">
        <f aca="false">IFERROR(VLOOKUP($V734,AD:AK,8,FALSE()),"")</f>
        <v/>
      </c>
      <c r="X735" s="978" t="str">
        <f aca="false">IFERROR(VLOOKUP($V735,AE:AL,8,FALSE()),"")</f>
        <v/>
      </c>
      <c r="Y735" s="978" t="str">
        <f aca="false">IFERROR(VLOOKUP($V735,AF:AM,8,FALSE()),"")</f>
        <v/>
      </c>
      <c r="Z735" s="978" t="str">
        <f aca="false">IFERROR(VLOOKUP($V735,AG:AN,8,FALSE()),"")</f>
        <v/>
      </c>
      <c r="AA735" s="978" t="str">
        <f aca="false">IFERROR(VLOOKUP($V735,AH:AO,8,FALSE()),"")</f>
        <v/>
      </c>
      <c r="AB735" s="978" t="str">
        <f aca="false">IFERROR(VLOOKUP($V735,AI:AP,8,FALSE()),"")</f>
        <v/>
      </c>
      <c r="AD735" s="1" t="str">
        <f aca="false">IF(AK735&lt;&gt;"",MAX(AD$3:AD734)+1,"")</f>
        <v/>
      </c>
      <c r="AE735" s="1" t="str">
        <f aca="false">IF(AL735&lt;&gt;"",MAX(AE$3:AE734)+1,"")</f>
        <v/>
      </c>
      <c r="AF735" s="1" t="str">
        <f aca="false">IF(AM735&lt;&gt;"",MAX(AF$3:AF734)+1,"")</f>
        <v/>
      </c>
      <c r="AG735" s="1" t="str">
        <f aca="false">IF(AN735&lt;&gt;"",MAX(AG$3:AG734)+1,"")</f>
        <v/>
      </c>
      <c r="AH735" s="1" t="str">
        <f aca="false">IF(AO735&lt;&gt;"",MAX(AH$3:AH734)+1,"")</f>
        <v/>
      </c>
      <c r="AI735" s="1" t="str">
        <f aca="false">IF(AP735&lt;&gt;"",MAX(AI$3:AI734)+1,"")</f>
        <v/>
      </c>
      <c r="AK735" s="1" t="str">
        <f aca="false">IF(C735="","",IF(COUNTIF($AK$3:AL734,C735)=0,C735,""))</f>
        <v/>
      </c>
      <c r="AL735" s="1" t="str">
        <f aca="false">IF(D735="","",IF($C735='Oneri di Urbanizzazione'!$E$49,IF(COUNTIF($AL$3:AL734,$D735)=0,$D735,""),""))</f>
        <v/>
      </c>
      <c r="AM735" s="1" t="str">
        <f aca="false">IF(E735="","",IF(AND($C735='Oneri di Urbanizzazione'!$E$49,$D735='Oneri di Urbanizzazione'!$E$51),IF(COUNTIF(AM$3:AM734,$E735)=0,$E735,""),""))</f>
        <v/>
      </c>
      <c r="AN735" s="1" t="str">
        <f aca="false">IF(F735="","",IF(AND($C735='Oneri di Urbanizzazione'!$E$49,$D735='Oneri di Urbanizzazione'!$E$51,$E735='Oneri di Urbanizzazione'!$E$53),IF(COUNTIF(AN$3:AN734,$F735)=0,$F735,""),""))</f>
        <v/>
      </c>
    </row>
    <row r="736" customFormat="false" ht="12.75" hidden="false" customHeight="false" outlineLevel="0" collapsed="false">
      <c r="V736" s="1" t="n">
        <f aca="false">+V735+1</f>
        <v>714</v>
      </c>
      <c r="W736" s="978" t="str">
        <f aca="false">IFERROR(VLOOKUP($V735,AD:AK,8,FALSE()),"")</f>
        <v/>
      </c>
      <c r="X736" s="978" t="str">
        <f aca="false">IFERROR(VLOOKUP($V736,AE:AL,8,FALSE()),"")</f>
        <v/>
      </c>
      <c r="Y736" s="978" t="str">
        <f aca="false">IFERROR(VLOOKUP($V736,AF:AM,8,FALSE()),"")</f>
        <v/>
      </c>
      <c r="Z736" s="978" t="str">
        <f aca="false">IFERROR(VLOOKUP($V736,AG:AN,8,FALSE()),"")</f>
        <v/>
      </c>
      <c r="AA736" s="978" t="str">
        <f aca="false">IFERROR(VLOOKUP($V736,AH:AO,8,FALSE()),"")</f>
        <v/>
      </c>
      <c r="AB736" s="978" t="str">
        <f aca="false">IFERROR(VLOOKUP($V736,AI:AP,8,FALSE()),"")</f>
        <v/>
      </c>
      <c r="AD736" s="1" t="str">
        <f aca="false">IF(AK736&lt;&gt;"",MAX(AD$3:AD735)+1,"")</f>
        <v/>
      </c>
      <c r="AE736" s="1" t="str">
        <f aca="false">IF(AL736&lt;&gt;"",MAX(AE$3:AE735)+1,"")</f>
        <v/>
      </c>
      <c r="AF736" s="1" t="str">
        <f aca="false">IF(AM736&lt;&gt;"",MAX(AF$3:AF735)+1,"")</f>
        <v/>
      </c>
      <c r="AG736" s="1" t="str">
        <f aca="false">IF(AN736&lt;&gt;"",MAX(AG$3:AG735)+1,"")</f>
        <v/>
      </c>
      <c r="AH736" s="1" t="str">
        <f aca="false">IF(AO736&lt;&gt;"",MAX(AH$3:AH735)+1,"")</f>
        <v/>
      </c>
      <c r="AI736" s="1" t="str">
        <f aca="false">IF(AP736&lt;&gt;"",MAX(AI$3:AI735)+1,"")</f>
        <v/>
      </c>
      <c r="AK736" s="1" t="str">
        <f aca="false">IF(C736="","",IF(COUNTIF($AK$3:AL735,C736)=0,C736,""))</f>
        <v/>
      </c>
      <c r="AL736" s="1" t="str">
        <f aca="false">IF(D736="","",IF($C736='Oneri di Urbanizzazione'!$E$49,IF(COUNTIF($AL$3:AL735,$D736)=0,$D736,""),""))</f>
        <v/>
      </c>
      <c r="AM736" s="1" t="str">
        <f aca="false">IF(E736="","",IF(AND($C736='Oneri di Urbanizzazione'!$E$49,$D736='Oneri di Urbanizzazione'!$E$51),IF(COUNTIF(AM$3:AM735,$E736)=0,$E736,""),""))</f>
        <v/>
      </c>
      <c r="AN736" s="1" t="str">
        <f aca="false">IF(F736="","",IF(AND($C736='Oneri di Urbanizzazione'!$E$49,$D736='Oneri di Urbanizzazione'!$E$51,$E736='Oneri di Urbanizzazione'!$E$53),IF(COUNTIF(AN$3:AN735,$F736)=0,$F736,""),""))</f>
        <v/>
      </c>
    </row>
    <row r="737" customFormat="false" ht="12.75" hidden="false" customHeight="false" outlineLevel="0" collapsed="false">
      <c r="V737" s="1" t="n">
        <f aca="false">+V736+1</f>
        <v>715</v>
      </c>
      <c r="W737" s="978" t="str">
        <f aca="false">IFERROR(VLOOKUP($V736,AD:AK,8,FALSE()),"")</f>
        <v/>
      </c>
      <c r="X737" s="978" t="str">
        <f aca="false">IFERROR(VLOOKUP($V737,AE:AL,8,FALSE()),"")</f>
        <v/>
      </c>
      <c r="Y737" s="978" t="str">
        <f aca="false">IFERROR(VLOOKUP($V737,AF:AM,8,FALSE()),"")</f>
        <v/>
      </c>
      <c r="Z737" s="978" t="str">
        <f aca="false">IFERROR(VLOOKUP($V737,AG:AN,8,FALSE()),"")</f>
        <v/>
      </c>
      <c r="AA737" s="978" t="str">
        <f aca="false">IFERROR(VLOOKUP($V737,AH:AO,8,FALSE()),"")</f>
        <v/>
      </c>
      <c r="AB737" s="978" t="str">
        <f aca="false">IFERROR(VLOOKUP($V737,AI:AP,8,FALSE()),"")</f>
        <v/>
      </c>
      <c r="AD737" s="1" t="str">
        <f aca="false">IF(AK737&lt;&gt;"",MAX(AD$3:AD736)+1,"")</f>
        <v/>
      </c>
      <c r="AE737" s="1" t="str">
        <f aca="false">IF(AL737&lt;&gt;"",MAX(AE$3:AE736)+1,"")</f>
        <v/>
      </c>
      <c r="AF737" s="1" t="str">
        <f aca="false">IF(AM737&lt;&gt;"",MAX(AF$3:AF736)+1,"")</f>
        <v/>
      </c>
      <c r="AG737" s="1" t="str">
        <f aca="false">IF(AN737&lt;&gt;"",MAX(AG$3:AG736)+1,"")</f>
        <v/>
      </c>
      <c r="AH737" s="1" t="str">
        <f aca="false">IF(AO737&lt;&gt;"",MAX(AH$3:AH736)+1,"")</f>
        <v/>
      </c>
      <c r="AI737" s="1" t="str">
        <f aca="false">IF(AP737&lt;&gt;"",MAX(AI$3:AI736)+1,"")</f>
        <v/>
      </c>
      <c r="AK737" s="1" t="str">
        <f aca="false">IF(C737="","",IF(COUNTIF($AK$3:AL736,C737)=0,C737,""))</f>
        <v/>
      </c>
      <c r="AL737" s="1" t="str">
        <f aca="false">IF(D737="","",IF($C737='Oneri di Urbanizzazione'!$E$49,IF(COUNTIF($AL$3:AL736,$D737)=0,$D737,""),""))</f>
        <v/>
      </c>
      <c r="AM737" s="1" t="str">
        <f aca="false">IF(E737="","",IF(AND($C737='Oneri di Urbanizzazione'!$E$49,$D737='Oneri di Urbanizzazione'!$E$51),IF(COUNTIF(AM$3:AM736,$E737)=0,$E737,""),""))</f>
        <v/>
      </c>
      <c r="AN737" s="1" t="str">
        <f aca="false">IF(F737="","",IF(AND($C737='Oneri di Urbanizzazione'!$E$49,$D737='Oneri di Urbanizzazione'!$E$51,$E737='Oneri di Urbanizzazione'!$E$53),IF(COUNTIF(AN$3:AN736,$F737)=0,$F737,""),""))</f>
        <v/>
      </c>
    </row>
    <row r="738" customFormat="false" ht="12.75" hidden="false" customHeight="false" outlineLevel="0" collapsed="false">
      <c r="V738" s="1" t="n">
        <f aca="false">+V737+1</f>
        <v>716</v>
      </c>
      <c r="W738" s="978" t="str">
        <f aca="false">IFERROR(VLOOKUP($V737,AD:AK,8,FALSE()),"")</f>
        <v/>
      </c>
      <c r="X738" s="978" t="str">
        <f aca="false">IFERROR(VLOOKUP($V738,AE:AL,8,FALSE()),"")</f>
        <v/>
      </c>
      <c r="Y738" s="978" t="str">
        <f aca="false">IFERROR(VLOOKUP($V738,AF:AM,8,FALSE()),"")</f>
        <v/>
      </c>
      <c r="Z738" s="978" t="str">
        <f aca="false">IFERROR(VLOOKUP($V738,AG:AN,8,FALSE()),"")</f>
        <v/>
      </c>
      <c r="AA738" s="978" t="str">
        <f aca="false">IFERROR(VLOOKUP($V738,AH:AO,8,FALSE()),"")</f>
        <v/>
      </c>
      <c r="AB738" s="978" t="str">
        <f aca="false">IFERROR(VLOOKUP($V738,AI:AP,8,FALSE()),"")</f>
        <v/>
      </c>
      <c r="AD738" s="1" t="str">
        <f aca="false">IF(AK738&lt;&gt;"",MAX(AD$3:AD737)+1,"")</f>
        <v/>
      </c>
      <c r="AE738" s="1" t="str">
        <f aca="false">IF(AL738&lt;&gt;"",MAX(AE$3:AE737)+1,"")</f>
        <v/>
      </c>
      <c r="AF738" s="1" t="str">
        <f aca="false">IF(AM738&lt;&gt;"",MAX(AF$3:AF737)+1,"")</f>
        <v/>
      </c>
      <c r="AG738" s="1" t="str">
        <f aca="false">IF(AN738&lt;&gt;"",MAX(AG$3:AG737)+1,"")</f>
        <v/>
      </c>
      <c r="AH738" s="1" t="str">
        <f aca="false">IF(AO738&lt;&gt;"",MAX(AH$3:AH737)+1,"")</f>
        <v/>
      </c>
      <c r="AI738" s="1" t="str">
        <f aca="false">IF(AP738&lt;&gt;"",MAX(AI$3:AI737)+1,"")</f>
        <v/>
      </c>
      <c r="AK738" s="1" t="str">
        <f aca="false">IF(C738="","",IF(COUNTIF($AK$3:AL737,C738)=0,C738,""))</f>
        <v/>
      </c>
      <c r="AL738" s="1" t="str">
        <f aca="false">IF(D738="","",IF($C738='Oneri di Urbanizzazione'!$E$49,IF(COUNTIF($AL$3:AL737,$D738)=0,$D738,""),""))</f>
        <v/>
      </c>
      <c r="AM738" s="1" t="str">
        <f aca="false">IF(E738="","",IF(AND($C738='Oneri di Urbanizzazione'!$E$49,$D738='Oneri di Urbanizzazione'!$E$51),IF(COUNTIF(AM$3:AM737,$E738)=0,$E738,""),""))</f>
        <v/>
      </c>
      <c r="AN738" s="1" t="str">
        <f aca="false">IF(F738="","",IF(AND($C738='Oneri di Urbanizzazione'!$E$49,$D738='Oneri di Urbanizzazione'!$E$51,$E738='Oneri di Urbanizzazione'!$E$53),IF(COUNTIF(AN$3:AN737,$F738)=0,$F738,""),""))</f>
        <v/>
      </c>
    </row>
    <row r="739" customFormat="false" ht="12.75" hidden="false" customHeight="false" outlineLevel="0" collapsed="false">
      <c r="V739" s="1" t="n">
        <f aca="false">+V738+1</f>
        <v>717</v>
      </c>
      <c r="W739" s="978" t="str">
        <f aca="false">IFERROR(VLOOKUP($V738,AD:AK,8,FALSE()),"")</f>
        <v/>
      </c>
      <c r="X739" s="978" t="str">
        <f aca="false">IFERROR(VLOOKUP($V739,AE:AL,8,FALSE()),"")</f>
        <v/>
      </c>
      <c r="Y739" s="978" t="str">
        <f aca="false">IFERROR(VLOOKUP($V739,AF:AM,8,FALSE()),"")</f>
        <v/>
      </c>
      <c r="Z739" s="978" t="str">
        <f aca="false">IFERROR(VLOOKUP($V739,AG:AN,8,FALSE()),"")</f>
        <v/>
      </c>
      <c r="AA739" s="978" t="str">
        <f aca="false">IFERROR(VLOOKUP($V739,AH:AO,8,FALSE()),"")</f>
        <v/>
      </c>
      <c r="AB739" s="978" t="str">
        <f aca="false">IFERROR(VLOOKUP($V739,AI:AP,8,FALSE()),"")</f>
        <v/>
      </c>
      <c r="AD739" s="1" t="str">
        <f aca="false">IF(AK739&lt;&gt;"",MAX(AD$3:AD738)+1,"")</f>
        <v/>
      </c>
      <c r="AE739" s="1" t="str">
        <f aca="false">IF(AL739&lt;&gt;"",MAX(AE$3:AE738)+1,"")</f>
        <v/>
      </c>
      <c r="AF739" s="1" t="str">
        <f aca="false">IF(AM739&lt;&gt;"",MAX(AF$3:AF738)+1,"")</f>
        <v/>
      </c>
      <c r="AG739" s="1" t="str">
        <f aca="false">IF(AN739&lt;&gt;"",MAX(AG$3:AG738)+1,"")</f>
        <v/>
      </c>
      <c r="AH739" s="1" t="str">
        <f aca="false">IF(AO739&lt;&gt;"",MAX(AH$3:AH738)+1,"")</f>
        <v/>
      </c>
      <c r="AI739" s="1" t="str">
        <f aca="false">IF(AP739&lt;&gt;"",MAX(AI$3:AI738)+1,"")</f>
        <v/>
      </c>
      <c r="AK739" s="1" t="str">
        <f aca="false">IF(C739="","",IF(COUNTIF($AK$3:AL738,C739)=0,C739,""))</f>
        <v/>
      </c>
      <c r="AL739" s="1" t="str">
        <f aca="false">IF(D739="","",IF($C739='Oneri di Urbanizzazione'!$E$49,IF(COUNTIF($AL$3:AL738,$D739)=0,$D739,""),""))</f>
        <v/>
      </c>
      <c r="AM739" s="1" t="str">
        <f aca="false">IF(E739="","",IF(AND($C739='Oneri di Urbanizzazione'!$E$49,$D739='Oneri di Urbanizzazione'!$E$51),IF(COUNTIF(AM$3:AM738,$E739)=0,$E739,""),""))</f>
        <v/>
      </c>
      <c r="AN739" s="1" t="str">
        <f aca="false">IF(F739="","",IF(AND($C739='Oneri di Urbanizzazione'!$E$49,$D739='Oneri di Urbanizzazione'!$E$51,$E739='Oneri di Urbanizzazione'!$E$53),IF(COUNTIF(AN$3:AN738,$F739)=0,$F739,""),""))</f>
        <v/>
      </c>
    </row>
    <row r="740" customFormat="false" ht="12.75" hidden="false" customHeight="false" outlineLevel="0" collapsed="false">
      <c r="V740" s="1" t="n">
        <f aca="false">+V739+1</f>
        <v>718</v>
      </c>
      <c r="W740" s="978" t="str">
        <f aca="false">IFERROR(VLOOKUP($V739,AD:AK,8,FALSE()),"")</f>
        <v/>
      </c>
      <c r="X740" s="978" t="str">
        <f aca="false">IFERROR(VLOOKUP($V740,AE:AL,8,FALSE()),"")</f>
        <v/>
      </c>
      <c r="Y740" s="978" t="str">
        <f aca="false">IFERROR(VLOOKUP($V740,AF:AM,8,FALSE()),"")</f>
        <v/>
      </c>
      <c r="Z740" s="978" t="str">
        <f aca="false">IFERROR(VLOOKUP($V740,AG:AN,8,FALSE()),"")</f>
        <v/>
      </c>
      <c r="AA740" s="978" t="str">
        <f aca="false">IFERROR(VLOOKUP($V740,AH:AO,8,FALSE()),"")</f>
        <v/>
      </c>
      <c r="AB740" s="978" t="str">
        <f aca="false">IFERROR(VLOOKUP($V740,AI:AP,8,FALSE()),"")</f>
        <v/>
      </c>
      <c r="AD740" s="1" t="str">
        <f aca="false">IF(AK740&lt;&gt;"",MAX(AD$3:AD739)+1,"")</f>
        <v/>
      </c>
      <c r="AE740" s="1" t="str">
        <f aca="false">IF(AL740&lt;&gt;"",MAX(AE$3:AE739)+1,"")</f>
        <v/>
      </c>
      <c r="AF740" s="1" t="str">
        <f aca="false">IF(AM740&lt;&gt;"",MAX(AF$3:AF739)+1,"")</f>
        <v/>
      </c>
      <c r="AG740" s="1" t="str">
        <f aca="false">IF(AN740&lt;&gt;"",MAX(AG$3:AG739)+1,"")</f>
        <v/>
      </c>
      <c r="AH740" s="1" t="str">
        <f aca="false">IF(AO740&lt;&gt;"",MAX(AH$3:AH739)+1,"")</f>
        <v/>
      </c>
      <c r="AI740" s="1" t="str">
        <f aca="false">IF(AP740&lt;&gt;"",MAX(AI$3:AI739)+1,"")</f>
        <v/>
      </c>
      <c r="AK740" s="1" t="str">
        <f aca="false">IF(C740="","",IF(COUNTIF($AK$3:AL739,C740)=0,C740,""))</f>
        <v/>
      </c>
      <c r="AL740" s="1" t="str">
        <f aca="false">IF(D740="","",IF($C740='Oneri di Urbanizzazione'!$E$49,IF(COUNTIF($AL$3:AL739,$D740)=0,$D740,""),""))</f>
        <v/>
      </c>
      <c r="AM740" s="1" t="str">
        <f aca="false">IF(E740="","",IF(AND($C740='Oneri di Urbanizzazione'!$E$49,$D740='Oneri di Urbanizzazione'!$E$51),IF(COUNTIF(AM$3:AM739,$E740)=0,$E740,""),""))</f>
        <v/>
      </c>
      <c r="AN740" s="1" t="str">
        <f aca="false">IF(F740="","",IF(AND($C740='Oneri di Urbanizzazione'!$E$49,$D740='Oneri di Urbanizzazione'!$E$51,$E740='Oneri di Urbanizzazione'!$E$53),IF(COUNTIF(AN$3:AN739,$F740)=0,$F740,""),""))</f>
        <v/>
      </c>
    </row>
    <row r="741" customFormat="false" ht="12.75" hidden="false" customHeight="false" outlineLevel="0" collapsed="false">
      <c r="V741" s="1" t="n">
        <f aca="false">+V740+1</f>
        <v>719</v>
      </c>
      <c r="W741" s="978" t="str">
        <f aca="false">IFERROR(VLOOKUP($V740,AD:AK,8,FALSE()),"")</f>
        <v/>
      </c>
      <c r="X741" s="978" t="str">
        <f aca="false">IFERROR(VLOOKUP($V741,AE:AL,8,FALSE()),"")</f>
        <v/>
      </c>
      <c r="Y741" s="978" t="str">
        <f aca="false">IFERROR(VLOOKUP($V741,AF:AM,8,FALSE()),"")</f>
        <v/>
      </c>
      <c r="Z741" s="978" t="str">
        <f aca="false">IFERROR(VLOOKUP($V741,AG:AN,8,FALSE()),"")</f>
        <v/>
      </c>
      <c r="AA741" s="978" t="str">
        <f aca="false">IFERROR(VLOOKUP($V741,AH:AO,8,FALSE()),"")</f>
        <v/>
      </c>
      <c r="AB741" s="978" t="str">
        <f aca="false">IFERROR(VLOOKUP($V741,AI:AP,8,FALSE()),"")</f>
        <v/>
      </c>
      <c r="AD741" s="1" t="str">
        <f aca="false">IF(AK741&lt;&gt;"",MAX(AD$3:AD740)+1,"")</f>
        <v/>
      </c>
      <c r="AE741" s="1" t="str">
        <f aca="false">IF(AL741&lt;&gt;"",MAX(AE$3:AE740)+1,"")</f>
        <v/>
      </c>
      <c r="AF741" s="1" t="str">
        <f aca="false">IF(AM741&lt;&gt;"",MAX(AF$3:AF740)+1,"")</f>
        <v/>
      </c>
      <c r="AG741" s="1" t="str">
        <f aca="false">IF(AN741&lt;&gt;"",MAX(AG$3:AG740)+1,"")</f>
        <v/>
      </c>
      <c r="AH741" s="1" t="str">
        <f aca="false">IF(AO741&lt;&gt;"",MAX(AH$3:AH740)+1,"")</f>
        <v/>
      </c>
      <c r="AI741" s="1" t="str">
        <f aca="false">IF(AP741&lt;&gt;"",MAX(AI$3:AI740)+1,"")</f>
        <v/>
      </c>
      <c r="AK741" s="1" t="str">
        <f aca="false">IF(C741="","",IF(COUNTIF($AK$3:AL740,C741)=0,C741,""))</f>
        <v/>
      </c>
      <c r="AL741" s="1" t="str">
        <f aca="false">IF(D741="","",IF($C741='Oneri di Urbanizzazione'!$E$49,IF(COUNTIF($AL$3:AL740,$D741)=0,$D741,""),""))</f>
        <v/>
      </c>
      <c r="AM741" s="1" t="str">
        <f aca="false">IF(E741="","",IF(AND($C741='Oneri di Urbanizzazione'!$E$49,$D741='Oneri di Urbanizzazione'!$E$51),IF(COUNTIF(AM$3:AM740,$E741)=0,$E741,""),""))</f>
        <v/>
      </c>
      <c r="AN741" s="1" t="str">
        <f aca="false">IF(F741="","",IF(AND($C741='Oneri di Urbanizzazione'!$E$49,$D741='Oneri di Urbanizzazione'!$E$51,$E741='Oneri di Urbanizzazione'!$E$53),IF(COUNTIF(AN$3:AN740,$F741)=0,$F741,""),""))</f>
        <v/>
      </c>
    </row>
    <row r="742" customFormat="false" ht="12.75" hidden="false" customHeight="false" outlineLevel="0" collapsed="false">
      <c r="V742" s="1" t="n">
        <f aca="false">+V741+1</f>
        <v>720</v>
      </c>
      <c r="W742" s="978" t="str">
        <f aca="false">IFERROR(VLOOKUP($V741,AD:AK,8,FALSE()),"")</f>
        <v/>
      </c>
      <c r="X742" s="978" t="str">
        <f aca="false">IFERROR(VLOOKUP($V742,AE:AL,8,FALSE()),"")</f>
        <v/>
      </c>
      <c r="Y742" s="978" t="str">
        <f aca="false">IFERROR(VLOOKUP($V742,AF:AM,8,FALSE()),"")</f>
        <v/>
      </c>
      <c r="Z742" s="978" t="str">
        <f aca="false">IFERROR(VLOOKUP($V742,AG:AN,8,FALSE()),"")</f>
        <v/>
      </c>
      <c r="AA742" s="978" t="str">
        <f aca="false">IFERROR(VLOOKUP($V742,AH:AO,8,FALSE()),"")</f>
        <v/>
      </c>
      <c r="AB742" s="978" t="str">
        <f aca="false">IFERROR(VLOOKUP($V742,AI:AP,8,FALSE()),"")</f>
        <v/>
      </c>
      <c r="AD742" s="1" t="str">
        <f aca="false">IF(AK742&lt;&gt;"",MAX(AD$3:AD741)+1,"")</f>
        <v/>
      </c>
      <c r="AE742" s="1" t="str">
        <f aca="false">IF(AL742&lt;&gt;"",MAX(AE$3:AE741)+1,"")</f>
        <v/>
      </c>
      <c r="AF742" s="1" t="str">
        <f aca="false">IF(AM742&lt;&gt;"",MAX(AF$3:AF741)+1,"")</f>
        <v/>
      </c>
      <c r="AG742" s="1" t="str">
        <f aca="false">IF(AN742&lt;&gt;"",MAX(AG$3:AG741)+1,"")</f>
        <v/>
      </c>
      <c r="AH742" s="1" t="str">
        <f aca="false">IF(AO742&lt;&gt;"",MAX(AH$3:AH741)+1,"")</f>
        <v/>
      </c>
      <c r="AI742" s="1" t="str">
        <f aca="false">IF(AP742&lt;&gt;"",MAX(AI$3:AI741)+1,"")</f>
        <v/>
      </c>
      <c r="AK742" s="1" t="str">
        <f aca="false">IF(C742="","",IF(COUNTIF($AK$3:AL741,C742)=0,C742,""))</f>
        <v/>
      </c>
      <c r="AL742" s="1" t="str">
        <f aca="false">IF(D742="","",IF($C742='Oneri di Urbanizzazione'!$E$49,IF(COUNTIF($AL$3:AL741,$D742)=0,$D742,""),""))</f>
        <v/>
      </c>
      <c r="AM742" s="1" t="str">
        <f aca="false">IF(E742="","",IF(AND($C742='Oneri di Urbanizzazione'!$E$49,$D742='Oneri di Urbanizzazione'!$E$51),IF(COUNTIF(AM$3:AM741,$E742)=0,$E742,""),""))</f>
        <v/>
      </c>
      <c r="AN742" s="1" t="str">
        <f aca="false">IF(F742="","",IF(AND($C742='Oneri di Urbanizzazione'!$E$49,$D742='Oneri di Urbanizzazione'!$E$51,$E742='Oneri di Urbanizzazione'!$E$53),IF(COUNTIF(AN$3:AN741,$F742)=0,$F742,""),""))</f>
        <v/>
      </c>
    </row>
    <row r="743" customFormat="false" ht="12.75" hidden="false" customHeight="false" outlineLevel="0" collapsed="false">
      <c r="V743" s="1" t="n">
        <f aca="false">+V742+1</f>
        <v>721</v>
      </c>
      <c r="W743" s="978" t="str">
        <f aca="false">IFERROR(VLOOKUP($V742,AD:AK,8,FALSE()),"")</f>
        <v/>
      </c>
      <c r="X743" s="978" t="str">
        <f aca="false">IFERROR(VLOOKUP($V743,AE:AL,8,FALSE()),"")</f>
        <v/>
      </c>
      <c r="Y743" s="978" t="str">
        <f aca="false">IFERROR(VLOOKUP($V743,AF:AM,8,FALSE()),"")</f>
        <v/>
      </c>
      <c r="Z743" s="978" t="str">
        <f aca="false">IFERROR(VLOOKUP($V743,AG:AN,8,FALSE()),"")</f>
        <v/>
      </c>
      <c r="AA743" s="978" t="str">
        <f aca="false">IFERROR(VLOOKUP($V743,AH:AO,8,FALSE()),"")</f>
        <v/>
      </c>
      <c r="AB743" s="978" t="str">
        <f aca="false">IFERROR(VLOOKUP($V743,AI:AP,8,FALSE()),"")</f>
        <v/>
      </c>
      <c r="AD743" s="1" t="str">
        <f aca="false">IF(AK743&lt;&gt;"",MAX(AD$3:AD742)+1,"")</f>
        <v/>
      </c>
      <c r="AE743" s="1" t="str">
        <f aca="false">IF(AL743&lt;&gt;"",MAX(AE$3:AE742)+1,"")</f>
        <v/>
      </c>
      <c r="AF743" s="1" t="str">
        <f aca="false">IF(AM743&lt;&gt;"",MAX(AF$3:AF742)+1,"")</f>
        <v/>
      </c>
      <c r="AG743" s="1" t="str">
        <f aca="false">IF(AN743&lt;&gt;"",MAX(AG$3:AG742)+1,"")</f>
        <v/>
      </c>
      <c r="AH743" s="1" t="str">
        <f aca="false">IF(AO743&lt;&gt;"",MAX(AH$3:AH742)+1,"")</f>
        <v/>
      </c>
      <c r="AI743" s="1" t="str">
        <f aca="false">IF(AP743&lt;&gt;"",MAX(AI$3:AI742)+1,"")</f>
        <v/>
      </c>
      <c r="AK743" s="1" t="str">
        <f aca="false">IF(C743="","",IF(COUNTIF($AK$3:AL742,C743)=0,C743,""))</f>
        <v/>
      </c>
      <c r="AL743" s="1" t="str">
        <f aca="false">IF(D743="","",IF($C743='Oneri di Urbanizzazione'!$E$49,IF(COUNTIF($AL$3:AL742,$D743)=0,$D743,""),""))</f>
        <v/>
      </c>
      <c r="AM743" s="1" t="str">
        <f aca="false">IF(E743="","",IF(AND($C743='Oneri di Urbanizzazione'!$E$49,$D743='Oneri di Urbanizzazione'!$E$51),IF(COUNTIF(AM$3:AM742,$E743)=0,$E743,""),""))</f>
        <v/>
      </c>
      <c r="AN743" s="1" t="str">
        <f aca="false">IF(F743="","",IF(AND($C743='Oneri di Urbanizzazione'!$E$49,$D743='Oneri di Urbanizzazione'!$E$51,$E743='Oneri di Urbanizzazione'!$E$53),IF(COUNTIF(AN$3:AN742,$F743)=0,$F743,""),""))</f>
        <v/>
      </c>
    </row>
    <row r="744" customFormat="false" ht="12.75" hidden="false" customHeight="false" outlineLevel="0" collapsed="false">
      <c r="V744" s="1" t="n">
        <f aca="false">+V743+1</f>
        <v>722</v>
      </c>
      <c r="W744" s="978" t="str">
        <f aca="false">IFERROR(VLOOKUP($V743,AD:AK,8,FALSE()),"")</f>
        <v/>
      </c>
      <c r="X744" s="978" t="str">
        <f aca="false">IFERROR(VLOOKUP($V744,AE:AL,8,FALSE()),"")</f>
        <v/>
      </c>
      <c r="Y744" s="978" t="str">
        <f aca="false">IFERROR(VLOOKUP($V744,AF:AM,8,FALSE()),"")</f>
        <v/>
      </c>
      <c r="Z744" s="978" t="str">
        <f aca="false">IFERROR(VLOOKUP($V744,AG:AN,8,FALSE()),"")</f>
        <v/>
      </c>
      <c r="AA744" s="978" t="str">
        <f aca="false">IFERROR(VLOOKUP($V744,AH:AO,8,FALSE()),"")</f>
        <v/>
      </c>
      <c r="AB744" s="978" t="str">
        <f aca="false">IFERROR(VLOOKUP($V744,AI:AP,8,FALSE()),"")</f>
        <v/>
      </c>
      <c r="AD744" s="1" t="str">
        <f aca="false">IF(AK744&lt;&gt;"",MAX(AD$3:AD743)+1,"")</f>
        <v/>
      </c>
      <c r="AE744" s="1" t="str">
        <f aca="false">IF(AL744&lt;&gt;"",MAX(AE$3:AE743)+1,"")</f>
        <v/>
      </c>
      <c r="AF744" s="1" t="str">
        <f aca="false">IF(AM744&lt;&gt;"",MAX(AF$3:AF743)+1,"")</f>
        <v/>
      </c>
      <c r="AG744" s="1" t="str">
        <f aca="false">IF(AN744&lt;&gt;"",MAX(AG$3:AG743)+1,"")</f>
        <v/>
      </c>
      <c r="AH744" s="1" t="str">
        <f aca="false">IF(AO744&lt;&gt;"",MAX(AH$3:AH743)+1,"")</f>
        <v/>
      </c>
      <c r="AI744" s="1" t="str">
        <f aca="false">IF(AP744&lt;&gt;"",MAX(AI$3:AI743)+1,"")</f>
        <v/>
      </c>
      <c r="AK744" s="1" t="str">
        <f aca="false">IF(C744="","",IF(COUNTIF($AK$3:AL743,C744)=0,C744,""))</f>
        <v/>
      </c>
      <c r="AL744" s="1" t="str">
        <f aca="false">IF(D744="","",IF($C744='Oneri di Urbanizzazione'!$E$49,IF(COUNTIF($AL$3:AL743,$D744)=0,$D744,""),""))</f>
        <v/>
      </c>
      <c r="AM744" s="1" t="str">
        <f aca="false">IF(E744="","",IF(AND($C744='Oneri di Urbanizzazione'!$E$49,$D744='Oneri di Urbanizzazione'!$E$51),IF(COUNTIF(AM$3:AM743,$E744)=0,$E744,""),""))</f>
        <v/>
      </c>
      <c r="AN744" s="1" t="str">
        <f aca="false">IF(F744="","",IF(AND($C744='Oneri di Urbanizzazione'!$E$49,$D744='Oneri di Urbanizzazione'!$E$51,$E744='Oneri di Urbanizzazione'!$E$53),IF(COUNTIF(AN$3:AN743,$F744)=0,$F744,""),""))</f>
        <v/>
      </c>
    </row>
    <row r="745" customFormat="false" ht="12.75" hidden="false" customHeight="false" outlineLevel="0" collapsed="false">
      <c r="V745" s="1" t="n">
        <f aca="false">+V744+1</f>
        <v>723</v>
      </c>
      <c r="W745" s="978" t="str">
        <f aca="false">IFERROR(VLOOKUP($V744,AD:AK,8,FALSE()),"")</f>
        <v/>
      </c>
      <c r="X745" s="978" t="str">
        <f aca="false">IFERROR(VLOOKUP($V745,AE:AL,8,FALSE()),"")</f>
        <v/>
      </c>
      <c r="Y745" s="978" t="str">
        <f aca="false">IFERROR(VLOOKUP($V745,AF:AM,8,FALSE()),"")</f>
        <v/>
      </c>
      <c r="Z745" s="978" t="str">
        <f aca="false">IFERROR(VLOOKUP($V745,AG:AN,8,FALSE()),"")</f>
        <v/>
      </c>
      <c r="AA745" s="978" t="str">
        <f aca="false">IFERROR(VLOOKUP($V745,AH:AO,8,FALSE()),"")</f>
        <v/>
      </c>
      <c r="AB745" s="978" t="str">
        <f aca="false">IFERROR(VLOOKUP($V745,AI:AP,8,FALSE()),"")</f>
        <v/>
      </c>
      <c r="AD745" s="1" t="str">
        <f aca="false">IF(AK745&lt;&gt;"",MAX(AD$3:AD744)+1,"")</f>
        <v/>
      </c>
      <c r="AE745" s="1" t="str">
        <f aca="false">IF(AL745&lt;&gt;"",MAX(AE$3:AE744)+1,"")</f>
        <v/>
      </c>
      <c r="AF745" s="1" t="str">
        <f aca="false">IF(AM745&lt;&gt;"",MAX(AF$3:AF744)+1,"")</f>
        <v/>
      </c>
      <c r="AG745" s="1" t="str">
        <f aca="false">IF(AN745&lt;&gt;"",MAX(AG$3:AG744)+1,"")</f>
        <v/>
      </c>
      <c r="AH745" s="1" t="str">
        <f aca="false">IF(AO745&lt;&gt;"",MAX(AH$3:AH744)+1,"")</f>
        <v/>
      </c>
      <c r="AI745" s="1" t="str">
        <f aca="false">IF(AP745&lt;&gt;"",MAX(AI$3:AI744)+1,"")</f>
        <v/>
      </c>
      <c r="AK745" s="1" t="str">
        <f aca="false">IF(C745="","",IF(COUNTIF($AK$3:AL744,C745)=0,C745,""))</f>
        <v/>
      </c>
      <c r="AL745" s="1" t="str">
        <f aca="false">IF(D745="","",IF($C745='Oneri di Urbanizzazione'!$E$49,IF(COUNTIF($AL$3:AL744,$D745)=0,$D745,""),""))</f>
        <v/>
      </c>
      <c r="AM745" s="1" t="str">
        <f aca="false">IF(E745="","",IF(AND($C745='Oneri di Urbanizzazione'!$E$49,$D745='Oneri di Urbanizzazione'!$E$51),IF(COUNTIF(AM$3:AM744,$E745)=0,$E745,""),""))</f>
        <v/>
      </c>
      <c r="AN745" s="1" t="str">
        <f aca="false">IF(F745="","",IF(AND($C745='Oneri di Urbanizzazione'!$E$49,$D745='Oneri di Urbanizzazione'!$E$51,$E745='Oneri di Urbanizzazione'!$E$53),IF(COUNTIF(AN$3:AN744,$F745)=0,$F745,""),""))</f>
        <v/>
      </c>
    </row>
    <row r="746" customFormat="false" ht="12.75" hidden="false" customHeight="false" outlineLevel="0" collapsed="false">
      <c r="V746" s="1" t="n">
        <f aca="false">+V745+1</f>
        <v>724</v>
      </c>
      <c r="W746" s="978" t="str">
        <f aca="false">IFERROR(VLOOKUP($V745,AD:AK,8,FALSE()),"")</f>
        <v/>
      </c>
      <c r="X746" s="978" t="str">
        <f aca="false">IFERROR(VLOOKUP($V746,AE:AL,8,FALSE()),"")</f>
        <v/>
      </c>
      <c r="Y746" s="978" t="str">
        <f aca="false">IFERROR(VLOOKUP($V746,AF:AM,8,FALSE()),"")</f>
        <v/>
      </c>
      <c r="Z746" s="978" t="str">
        <f aca="false">IFERROR(VLOOKUP($V746,AG:AN,8,FALSE()),"")</f>
        <v/>
      </c>
      <c r="AA746" s="978" t="str">
        <f aca="false">IFERROR(VLOOKUP($V746,AH:AO,8,FALSE()),"")</f>
        <v/>
      </c>
      <c r="AB746" s="978" t="str">
        <f aca="false">IFERROR(VLOOKUP($V746,AI:AP,8,FALSE()),"")</f>
        <v/>
      </c>
      <c r="AD746" s="1" t="str">
        <f aca="false">IF(AK746&lt;&gt;"",MAX(AD$3:AD745)+1,"")</f>
        <v/>
      </c>
      <c r="AE746" s="1" t="str">
        <f aca="false">IF(AL746&lt;&gt;"",MAX(AE$3:AE745)+1,"")</f>
        <v/>
      </c>
      <c r="AF746" s="1" t="str">
        <f aca="false">IF(AM746&lt;&gt;"",MAX(AF$3:AF745)+1,"")</f>
        <v/>
      </c>
      <c r="AG746" s="1" t="str">
        <f aca="false">IF(AN746&lt;&gt;"",MAX(AG$3:AG745)+1,"")</f>
        <v/>
      </c>
      <c r="AH746" s="1" t="str">
        <f aca="false">IF(AO746&lt;&gt;"",MAX(AH$3:AH745)+1,"")</f>
        <v/>
      </c>
      <c r="AI746" s="1" t="str">
        <f aca="false">IF(AP746&lt;&gt;"",MAX(AI$3:AI745)+1,"")</f>
        <v/>
      </c>
      <c r="AK746" s="1" t="str">
        <f aca="false">IF(C746="","",IF(COUNTIF($AK$3:AL745,C746)=0,C746,""))</f>
        <v/>
      </c>
      <c r="AL746" s="1" t="str">
        <f aca="false">IF(D746="","",IF($C746='Oneri di Urbanizzazione'!$E$49,IF(COUNTIF($AL$3:AL745,$D746)=0,$D746,""),""))</f>
        <v/>
      </c>
      <c r="AM746" s="1" t="str">
        <f aca="false">IF(E746="","",IF(AND($C746='Oneri di Urbanizzazione'!$E$49,$D746='Oneri di Urbanizzazione'!$E$51),IF(COUNTIF(AM$3:AM745,$E746)=0,$E746,""),""))</f>
        <v/>
      </c>
      <c r="AN746" s="1" t="str">
        <f aca="false">IF(F746="","",IF(AND($C746='Oneri di Urbanizzazione'!$E$49,$D746='Oneri di Urbanizzazione'!$E$51,$E746='Oneri di Urbanizzazione'!$E$53),IF(COUNTIF(AN$3:AN745,$F746)=0,$F746,""),""))</f>
        <v/>
      </c>
    </row>
    <row r="747" customFormat="false" ht="12.75" hidden="false" customHeight="false" outlineLevel="0" collapsed="false">
      <c r="V747" s="1" t="n">
        <f aca="false">+V746+1</f>
        <v>725</v>
      </c>
      <c r="W747" s="978" t="str">
        <f aca="false">IFERROR(VLOOKUP($V746,AD:AK,8,FALSE()),"")</f>
        <v/>
      </c>
      <c r="X747" s="978" t="str">
        <f aca="false">IFERROR(VLOOKUP($V747,AE:AL,8,FALSE()),"")</f>
        <v/>
      </c>
      <c r="Y747" s="978" t="str">
        <f aca="false">IFERROR(VLOOKUP($V747,AF:AM,8,FALSE()),"")</f>
        <v/>
      </c>
      <c r="Z747" s="978" t="str">
        <f aca="false">IFERROR(VLOOKUP($V747,AG:AN,8,FALSE()),"")</f>
        <v/>
      </c>
      <c r="AA747" s="978" t="str">
        <f aca="false">IFERROR(VLOOKUP($V747,AH:AO,8,FALSE()),"")</f>
        <v/>
      </c>
      <c r="AB747" s="978" t="str">
        <f aca="false">IFERROR(VLOOKUP($V747,AI:AP,8,FALSE()),"")</f>
        <v/>
      </c>
      <c r="AD747" s="1" t="str">
        <f aca="false">IF(AK747&lt;&gt;"",MAX(AD$3:AD746)+1,"")</f>
        <v/>
      </c>
      <c r="AE747" s="1" t="str">
        <f aca="false">IF(AL747&lt;&gt;"",MAX(AE$3:AE746)+1,"")</f>
        <v/>
      </c>
      <c r="AF747" s="1" t="str">
        <f aca="false">IF(AM747&lt;&gt;"",MAX(AF$3:AF746)+1,"")</f>
        <v/>
      </c>
      <c r="AG747" s="1" t="str">
        <f aca="false">IF(AN747&lt;&gt;"",MAX(AG$3:AG746)+1,"")</f>
        <v/>
      </c>
      <c r="AH747" s="1" t="str">
        <f aca="false">IF(AO747&lt;&gt;"",MAX(AH$3:AH746)+1,"")</f>
        <v/>
      </c>
      <c r="AI747" s="1" t="str">
        <f aca="false">IF(AP747&lt;&gt;"",MAX(AI$3:AI746)+1,"")</f>
        <v/>
      </c>
      <c r="AK747" s="1" t="str">
        <f aca="false">IF(C747="","",IF(COUNTIF($AK$3:AL746,C747)=0,C747,""))</f>
        <v/>
      </c>
      <c r="AL747" s="1" t="str">
        <f aca="false">IF(D747="","",IF($C747='Oneri di Urbanizzazione'!$E$49,IF(COUNTIF($AL$3:AL746,$D747)=0,$D747,""),""))</f>
        <v/>
      </c>
      <c r="AM747" s="1" t="str">
        <f aca="false">IF(E747="","",IF(AND($C747='Oneri di Urbanizzazione'!$E$49,$D747='Oneri di Urbanizzazione'!$E$51),IF(COUNTIF(AM$3:AM746,$E747)=0,$E747,""),""))</f>
        <v/>
      </c>
      <c r="AN747" s="1" t="str">
        <f aca="false">IF(F747="","",IF(AND($C747='Oneri di Urbanizzazione'!$E$49,$D747='Oneri di Urbanizzazione'!$E$51,$E747='Oneri di Urbanizzazione'!$E$53),IF(COUNTIF(AN$3:AN746,$F747)=0,$F747,""),""))</f>
        <v/>
      </c>
    </row>
    <row r="748" customFormat="false" ht="12.75" hidden="false" customHeight="false" outlineLevel="0" collapsed="false">
      <c r="V748" s="1" t="n">
        <f aca="false">+V747+1</f>
        <v>726</v>
      </c>
      <c r="W748" s="978" t="str">
        <f aca="false">IFERROR(VLOOKUP($V747,AD:AK,8,FALSE()),"")</f>
        <v/>
      </c>
      <c r="X748" s="978" t="str">
        <f aca="false">IFERROR(VLOOKUP($V748,AE:AL,8,FALSE()),"")</f>
        <v/>
      </c>
      <c r="Y748" s="978" t="str">
        <f aca="false">IFERROR(VLOOKUP($V748,AF:AM,8,FALSE()),"")</f>
        <v/>
      </c>
      <c r="Z748" s="978" t="str">
        <f aca="false">IFERROR(VLOOKUP($V748,AG:AN,8,FALSE()),"")</f>
        <v/>
      </c>
      <c r="AA748" s="978" t="str">
        <f aca="false">IFERROR(VLOOKUP($V748,AH:AO,8,FALSE()),"")</f>
        <v/>
      </c>
      <c r="AB748" s="978" t="str">
        <f aca="false">IFERROR(VLOOKUP($V748,AI:AP,8,FALSE()),"")</f>
        <v/>
      </c>
      <c r="AD748" s="1" t="str">
        <f aca="false">IF(AK748&lt;&gt;"",MAX(AD$3:AD747)+1,"")</f>
        <v/>
      </c>
      <c r="AE748" s="1" t="str">
        <f aca="false">IF(AL748&lt;&gt;"",MAX(AE$3:AE747)+1,"")</f>
        <v/>
      </c>
      <c r="AF748" s="1" t="str">
        <f aca="false">IF(AM748&lt;&gt;"",MAX(AF$3:AF747)+1,"")</f>
        <v/>
      </c>
      <c r="AG748" s="1" t="str">
        <f aca="false">IF(AN748&lt;&gt;"",MAX(AG$3:AG747)+1,"")</f>
        <v/>
      </c>
      <c r="AH748" s="1" t="str">
        <f aca="false">IF(AO748&lt;&gt;"",MAX(AH$3:AH747)+1,"")</f>
        <v/>
      </c>
      <c r="AI748" s="1" t="str">
        <f aca="false">IF(AP748&lt;&gt;"",MAX(AI$3:AI747)+1,"")</f>
        <v/>
      </c>
      <c r="AK748" s="1" t="str">
        <f aca="false">IF(C748="","",IF(COUNTIF($AK$3:AL747,C748)=0,C748,""))</f>
        <v/>
      </c>
      <c r="AL748" s="1" t="str">
        <f aca="false">IF(D748="","",IF($C748='Oneri di Urbanizzazione'!$E$49,IF(COUNTIF($AL$3:AL747,$D748)=0,$D748,""),""))</f>
        <v/>
      </c>
      <c r="AM748" s="1" t="str">
        <f aca="false">IF(E748="","",IF(AND($C748='Oneri di Urbanizzazione'!$E$49,$D748='Oneri di Urbanizzazione'!$E$51),IF(COUNTIF(AM$3:AM747,$E748)=0,$E748,""),""))</f>
        <v/>
      </c>
      <c r="AN748" s="1" t="str">
        <f aca="false">IF(F748="","",IF(AND($C748='Oneri di Urbanizzazione'!$E$49,$D748='Oneri di Urbanizzazione'!$E$51,$E748='Oneri di Urbanizzazione'!$E$53),IF(COUNTIF(AN$3:AN747,$F748)=0,$F748,""),""))</f>
        <v/>
      </c>
    </row>
    <row r="749" customFormat="false" ht="12.75" hidden="false" customHeight="false" outlineLevel="0" collapsed="false">
      <c r="V749" s="1" t="n">
        <f aca="false">+V748+1</f>
        <v>727</v>
      </c>
      <c r="W749" s="978" t="str">
        <f aca="false">IFERROR(VLOOKUP($V748,AD:AK,8,FALSE()),"")</f>
        <v/>
      </c>
      <c r="X749" s="978" t="str">
        <f aca="false">IFERROR(VLOOKUP($V749,AE:AL,8,FALSE()),"")</f>
        <v/>
      </c>
      <c r="Y749" s="978" t="str">
        <f aca="false">IFERROR(VLOOKUP($V749,AF:AM,8,FALSE()),"")</f>
        <v/>
      </c>
      <c r="Z749" s="978" t="str">
        <f aca="false">IFERROR(VLOOKUP($V749,AG:AN,8,FALSE()),"")</f>
        <v/>
      </c>
      <c r="AA749" s="978" t="str">
        <f aca="false">IFERROR(VLOOKUP($V749,AH:AO,8,FALSE()),"")</f>
        <v/>
      </c>
      <c r="AB749" s="978" t="str">
        <f aca="false">IFERROR(VLOOKUP($V749,AI:AP,8,FALSE()),"")</f>
        <v/>
      </c>
      <c r="AD749" s="1" t="str">
        <f aca="false">IF(AK749&lt;&gt;"",MAX(AD$3:AD748)+1,"")</f>
        <v/>
      </c>
      <c r="AE749" s="1" t="str">
        <f aca="false">IF(AL749&lt;&gt;"",MAX(AE$3:AE748)+1,"")</f>
        <v/>
      </c>
      <c r="AF749" s="1" t="str">
        <f aca="false">IF(AM749&lt;&gt;"",MAX(AF$3:AF748)+1,"")</f>
        <v/>
      </c>
      <c r="AG749" s="1" t="str">
        <f aca="false">IF(AN749&lt;&gt;"",MAX(AG$3:AG748)+1,"")</f>
        <v/>
      </c>
      <c r="AH749" s="1" t="str">
        <f aca="false">IF(AO749&lt;&gt;"",MAX(AH$3:AH748)+1,"")</f>
        <v/>
      </c>
      <c r="AI749" s="1" t="str">
        <f aca="false">IF(AP749&lt;&gt;"",MAX(AI$3:AI748)+1,"")</f>
        <v/>
      </c>
      <c r="AK749" s="1" t="str">
        <f aca="false">IF(C749="","",IF(COUNTIF($AK$3:AL748,C749)=0,C749,""))</f>
        <v/>
      </c>
      <c r="AL749" s="1" t="str">
        <f aca="false">IF(D749="","",IF($C749='Oneri di Urbanizzazione'!$E$49,IF(COUNTIF($AL$3:AL748,$D749)=0,$D749,""),""))</f>
        <v/>
      </c>
      <c r="AM749" s="1" t="str">
        <f aca="false">IF(E749="","",IF(AND($C749='Oneri di Urbanizzazione'!$E$49,$D749='Oneri di Urbanizzazione'!$E$51),IF(COUNTIF(AM$3:AM748,$E749)=0,$E749,""),""))</f>
        <v/>
      </c>
      <c r="AN749" s="1" t="str">
        <f aca="false">IF(F749="","",IF(AND($C749='Oneri di Urbanizzazione'!$E$49,$D749='Oneri di Urbanizzazione'!$E$51,$E749='Oneri di Urbanizzazione'!$E$53),IF(COUNTIF(AN$3:AN748,$F749)=0,$F749,""),""))</f>
        <v/>
      </c>
    </row>
    <row r="750" customFormat="false" ht="12.75" hidden="false" customHeight="false" outlineLevel="0" collapsed="false">
      <c r="V750" s="1" t="n">
        <f aca="false">+V749+1</f>
        <v>728</v>
      </c>
      <c r="W750" s="978" t="str">
        <f aca="false">IFERROR(VLOOKUP($V749,AD:AK,8,FALSE()),"")</f>
        <v/>
      </c>
      <c r="X750" s="978" t="str">
        <f aca="false">IFERROR(VLOOKUP($V750,AE:AL,8,FALSE()),"")</f>
        <v/>
      </c>
      <c r="Y750" s="978" t="str">
        <f aca="false">IFERROR(VLOOKUP($V750,AF:AM,8,FALSE()),"")</f>
        <v/>
      </c>
      <c r="Z750" s="978" t="str">
        <f aca="false">IFERROR(VLOOKUP($V750,AG:AN,8,FALSE()),"")</f>
        <v/>
      </c>
      <c r="AA750" s="978" t="str">
        <f aca="false">IFERROR(VLOOKUP($V750,AH:AO,8,FALSE()),"")</f>
        <v/>
      </c>
      <c r="AB750" s="978" t="str">
        <f aca="false">IFERROR(VLOOKUP($V750,AI:AP,8,FALSE()),"")</f>
        <v/>
      </c>
      <c r="AD750" s="1" t="str">
        <f aca="false">IF(AK750&lt;&gt;"",MAX(AD$3:AD749)+1,"")</f>
        <v/>
      </c>
      <c r="AE750" s="1" t="str">
        <f aca="false">IF(AL750&lt;&gt;"",MAX(AE$3:AE749)+1,"")</f>
        <v/>
      </c>
      <c r="AF750" s="1" t="str">
        <f aca="false">IF(AM750&lt;&gt;"",MAX(AF$3:AF749)+1,"")</f>
        <v/>
      </c>
      <c r="AG750" s="1" t="str">
        <f aca="false">IF(AN750&lt;&gt;"",MAX(AG$3:AG749)+1,"")</f>
        <v/>
      </c>
      <c r="AH750" s="1" t="str">
        <f aca="false">IF(AO750&lt;&gt;"",MAX(AH$3:AH749)+1,"")</f>
        <v/>
      </c>
      <c r="AI750" s="1" t="str">
        <f aca="false">IF(AP750&lt;&gt;"",MAX(AI$3:AI749)+1,"")</f>
        <v/>
      </c>
      <c r="AK750" s="1" t="str">
        <f aca="false">IF(C750="","",IF(COUNTIF($AK$3:AL749,C750)=0,C750,""))</f>
        <v/>
      </c>
      <c r="AL750" s="1" t="str">
        <f aca="false">IF(D750="","",IF($C750='Oneri di Urbanizzazione'!$E$49,IF(COUNTIF($AL$3:AL749,$D750)=0,$D750,""),""))</f>
        <v/>
      </c>
      <c r="AM750" s="1" t="str">
        <f aca="false">IF(E750="","",IF(AND($C750='Oneri di Urbanizzazione'!$E$49,$D750='Oneri di Urbanizzazione'!$E$51),IF(COUNTIF(AM$3:AM749,$E750)=0,$E750,""),""))</f>
        <v/>
      </c>
      <c r="AN750" s="1" t="str">
        <f aca="false">IF(F750="","",IF(AND($C750='Oneri di Urbanizzazione'!$E$49,$D750='Oneri di Urbanizzazione'!$E$51,$E750='Oneri di Urbanizzazione'!$E$53),IF(COUNTIF(AN$3:AN749,$F750)=0,$F750,""),""))</f>
        <v/>
      </c>
    </row>
    <row r="751" customFormat="false" ht="12.75" hidden="false" customHeight="false" outlineLevel="0" collapsed="false">
      <c r="V751" s="1" t="n">
        <f aca="false">+V750+1</f>
        <v>729</v>
      </c>
      <c r="W751" s="978" t="str">
        <f aca="false">IFERROR(VLOOKUP($V750,AD:AK,8,FALSE()),"")</f>
        <v/>
      </c>
      <c r="X751" s="978" t="str">
        <f aca="false">IFERROR(VLOOKUP($V751,AE:AL,8,FALSE()),"")</f>
        <v/>
      </c>
      <c r="Y751" s="978" t="str">
        <f aca="false">IFERROR(VLOOKUP($V751,AF:AM,8,FALSE()),"")</f>
        <v/>
      </c>
      <c r="Z751" s="978" t="str">
        <f aca="false">IFERROR(VLOOKUP($V751,AG:AN,8,FALSE()),"")</f>
        <v/>
      </c>
      <c r="AA751" s="978" t="str">
        <f aca="false">IFERROR(VLOOKUP($V751,AH:AO,8,FALSE()),"")</f>
        <v/>
      </c>
      <c r="AB751" s="978" t="str">
        <f aca="false">IFERROR(VLOOKUP($V751,AI:AP,8,FALSE()),"")</f>
        <v/>
      </c>
      <c r="AD751" s="1" t="str">
        <f aca="false">IF(AK751&lt;&gt;"",MAX(AD$3:AD750)+1,"")</f>
        <v/>
      </c>
      <c r="AE751" s="1" t="str">
        <f aca="false">IF(AL751&lt;&gt;"",MAX(AE$3:AE750)+1,"")</f>
        <v/>
      </c>
      <c r="AF751" s="1" t="str">
        <f aca="false">IF(AM751&lt;&gt;"",MAX(AF$3:AF750)+1,"")</f>
        <v/>
      </c>
      <c r="AG751" s="1" t="str">
        <f aca="false">IF(AN751&lt;&gt;"",MAX(AG$3:AG750)+1,"")</f>
        <v/>
      </c>
      <c r="AH751" s="1" t="str">
        <f aca="false">IF(AO751&lt;&gt;"",MAX(AH$3:AH750)+1,"")</f>
        <v/>
      </c>
      <c r="AI751" s="1" t="str">
        <f aca="false">IF(AP751&lt;&gt;"",MAX(AI$3:AI750)+1,"")</f>
        <v/>
      </c>
      <c r="AK751" s="1" t="str">
        <f aca="false">IF(C751="","",IF(COUNTIF($AK$3:AL750,C751)=0,C751,""))</f>
        <v/>
      </c>
      <c r="AL751" s="1" t="str">
        <f aca="false">IF(D751="","",IF($C751='Oneri di Urbanizzazione'!$E$49,IF(COUNTIF($AL$3:AL750,$D751)=0,$D751,""),""))</f>
        <v/>
      </c>
      <c r="AM751" s="1" t="str">
        <f aca="false">IF(E751="","",IF(AND($C751='Oneri di Urbanizzazione'!$E$49,$D751='Oneri di Urbanizzazione'!$E$51),IF(COUNTIF(AM$3:AM750,$E751)=0,$E751,""),""))</f>
        <v/>
      </c>
      <c r="AN751" s="1" t="str">
        <f aca="false">IF(F751="","",IF(AND($C751='Oneri di Urbanizzazione'!$E$49,$D751='Oneri di Urbanizzazione'!$E$51,$E751='Oneri di Urbanizzazione'!$E$53),IF(COUNTIF(AN$3:AN750,$F751)=0,$F751,""),""))</f>
        <v/>
      </c>
    </row>
    <row r="752" customFormat="false" ht="12.75" hidden="false" customHeight="false" outlineLevel="0" collapsed="false">
      <c r="V752" s="1" t="n">
        <f aca="false">+V751+1</f>
        <v>730</v>
      </c>
      <c r="W752" s="978" t="str">
        <f aca="false">IFERROR(VLOOKUP($V751,AD:AK,8,FALSE()),"")</f>
        <v/>
      </c>
      <c r="X752" s="978" t="str">
        <f aca="false">IFERROR(VLOOKUP($V752,AE:AL,8,FALSE()),"")</f>
        <v/>
      </c>
      <c r="Y752" s="978" t="str">
        <f aca="false">IFERROR(VLOOKUP($V752,AF:AM,8,FALSE()),"")</f>
        <v/>
      </c>
      <c r="Z752" s="978" t="str">
        <f aca="false">IFERROR(VLOOKUP($V752,AG:AN,8,FALSE()),"")</f>
        <v/>
      </c>
      <c r="AA752" s="978" t="str">
        <f aca="false">IFERROR(VLOOKUP($V752,AH:AO,8,FALSE()),"")</f>
        <v/>
      </c>
      <c r="AB752" s="978" t="str">
        <f aca="false">IFERROR(VLOOKUP($V752,AI:AP,8,FALSE()),"")</f>
        <v/>
      </c>
      <c r="AD752" s="1" t="str">
        <f aca="false">IF(AK752&lt;&gt;"",MAX(AD$3:AD751)+1,"")</f>
        <v/>
      </c>
      <c r="AE752" s="1" t="str">
        <f aca="false">IF(AL752&lt;&gt;"",MAX(AE$3:AE751)+1,"")</f>
        <v/>
      </c>
      <c r="AF752" s="1" t="str">
        <f aca="false">IF(AM752&lt;&gt;"",MAX(AF$3:AF751)+1,"")</f>
        <v/>
      </c>
      <c r="AG752" s="1" t="str">
        <f aca="false">IF(AN752&lt;&gt;"",MAX(AG$3:AG751)+1,"")</f>
        <v/>
      </c>
      <c r="AH752" s="1" t="str">
        <f aca="false">IF(AO752&lt;&gt;"",MAX(AH$3:AH751)+1,"")</f>
        <v/>
      </c>
      <c r="AI752" s="1" t="str">
        <f aca="false">IF(AP752&lt;&gt;"",MAX(AI$3:AI751)+1,"")</f>
        <v/>
      </c>
      <c r="AK752" s="1" t="str">
        <f aca="false">IF(C752="","",IF(COUNTIF($AK$3:AL751,C752)=0,C752,""))</f>
        <v/>
      </c>
      <c r="AL752" s="1" t="str">
        <f aca="false">IF(D752="","",IF($C752='Oneri di Urbanizzazione'!$E$49,IF(COUNTIF($AL$3:AL751,$D752)=0,$D752,""),""))</f>
        <v/>
      </c>
      <c r="AM752" s="1" t="str">
        <f aca="false">IF(E752="","",IF(AND($C752='Oneri di Urbanizzazione'!$E$49,$D752='Oneri di Urbanizzazione'!$E$51),IF(COUNTIF(AM$3:AM751,$E752)=0,$E752,""),""))</f>
        <v/>
      </c>
      <c r="AN752" s="1" t="str">
        <f aca="false">IF(F752="","",IF(AND($C752='Oneri di Urbanizzazione'!$E$49,$D752='Oneri di Urbanizzazione'!$E$51,$E752='Oneri di Urbanizzazione'!$E$53),IF(COUNTIF(AN$3:AN751,$F752)=0,$F752,""),""))</f>
        <v/>
      </c>
    </row>
    <row r="753" customFormat="false" ht="12.75" hidden="false" customHeight="false" outlineLevel="0" collapsed="false">
      <c r="V753" s="1" t="n">
        <f aca="false">+V752+1</f>
        <v>731</v>
      </c>
      <c r="W753" s="978" t="str">
        <f aca="false">IFERROR(VLOOKUP($V752,AD:AK,8,FALSE()),"")</f>
        <v/>
      </c>
      <c r="X753" s="978" t="str">
        <f aca="false">IFERROR(VLOOKUP($V753,AE:AL,8,FALSE()),"")</f>
        <v/>
      </c>
      <c r="Y753" s="978" t="str">
        <f aca="false">IFERROR(VLOOKUP($V753,AF:AM,8,FALSE()),"")</f>
        <v/>
      </c>
      <c r="Z753" s="978" t="str">
        <f aca="false">IFERROR(VLOOKUP($V753,AG:AN,8,FALSE()),"")</f>
        <v/>
      </c>
      <c r="AA753" s="978" t="str">
        <f aca="false">IFERROR(VLOOKUP($V753,AH:AO,8,FALSE()),"")</f>
        <v/>
      </c>
      <c r="AB753" s="978" t="str">
        <f aca="false">IFERROR(VLOOKUP($V753,AI:AP,8,FALSE()),"")</f>
        <v/>
      </c>
      <c r="AD753" s="1" t="str">
        <f aca="false">IF(AK753&lt;&gt;"",MAX(AD$3:AD752)+1,"")</f>
        <v/>
      </c>
      <c r="AE753" s="1" t="str">
        <f aca="false">IF(AL753&lt;&gt;"",MAX(AE$3:AE752)+1,"")</f>
        <v/>
      </c>
      <c r="AF753" s="1" t="str">
        <f aca="false">IF(AM753&lt;&gt;"",MAX(AF$3:AF752)+1,"")</f>
        <v/>
      </c>
      <c r="AG753" s="1" t="str">
        <f aca="false">IF(AN753&lt;&gt;"",MAX(AG$3:AG752)+1,"")</f>
        <v/>
      </c>
      <c r="AH753" s="1" t="str">
        <f aca="false">IF(AO753&lt;&gt;"",MAX(AH$3:AH752)+1,"")</f>
        <v/>
      </c>
      <c r="AI753" s="1" t="str">
        <f aca="false">IF(AP753&lt;&gt;"",MAX(AI$3:AI752)+1,"")</f>
        <v/>
      </c>
      <c r="AK753" s="1" t="str">
        <f aca="false">IF(C753="","",IF(COUNTIF($AK$3:AL752,C753)=0,C753,""))</f>
        <v/>
      </c>
      <c r="AL753" s="1" t="str">
        <f aca="false">IF(D753="","",IF($C753='Oneri di Urbanizzazione'!$E$49,IF(COUNTIF($AL$3:AL752,$D753)=0,$D753,""),""))</f>
        <v/>
      </c>
      <c r="AM753" s="1" t="str">
        <f aca="false">IF(E753="","",IF(AND($C753='Oneri di Urbanizzazione'!$E$49,$D753='Oneri di Urbanizzazione'!$E$51),IF(COUNTIF(AM$3:AM752,$E753)=0,$E753,""),""))</f>
        <v/>
      </c>
      <c r="AN753" s="1" t="str">
        <f aca="false">IF(F753="","",IF(AND($C753='Oneri di Urbanizzazione'!$E$49,$D753='Oneri di Urbanizzazione'!$E$51,$E753='Oneri di Urbanizzazione'!$E$53),IF(COUNTIF(AN$3:AN752,$F753)=0,$F753,""),""))</f>
        <v/>
      </c>
    </row>
    <row r="754" customFormat="false" ht="12.75" hidden="false" customHeight="false" outlineLevel="0" collapsed="false">
      <c r="V754" s="1" t="n">
        <f aca="false">+V753+1</f>
        <v>732</v>
      </c>
      <c r="W754" s="978" t="str">
        <f aca="false">IFERROR(VLOOKUP($V753,AD:AK,8,FALSE()),"")</f>
        <v/>
      </c>
      <c r="X754" s="978" t="str">
        <f aca="false">IFERROR(VLOOKUP($V754,AE:AL,8,FALSE()),"")</f>
        <v/>
      </c>
      <c r="Y754" s="978" t="str">
        <f aca="false">IFERROR(VLOOKUP($V754,AF:AM,8,FALSE()),"")</f>
        <v/>
      </c>
      <c r="Z754" s="978" t="str">
        <f aca="false">IFERROR(VLOOKUP($V754,AG:AN,8,FALSE()),"")</f>
        <v/>
      </c>
      <c r="AA754" s="978" t="str">
        <f aca="false">IFERROR(VLOOKUP($V754,AH:AO,8,FALSE()),"")</f>
        <v/>
      </c>
      <c r="AB754" s="978" t="str">
        <f aca="false">IFERROR(VLOOKUP($V754,AI:AP,8,FALSE()),"")</f>
        <v/>
      </c>
      <c r="AD754" s="1" t="str">
        <f aca="false">IF(AK754&lt;&gt;"",MAX(AD$3:AD753)+1,"")</f>
        <v/>
      </c>
      <c r="AE754" s="1" t="str">
        <f aca="false">IF(AL754&lt;&gt;"",MAX(AE$3:AE753)+1,"")</f>
        <v/>
      </c>
      <c r="AF754" s="1" t="str">
        <f aca="false">IF(AM754&lt;&gt;"",MAX(AF$3:AF753)+1,"")</f>
        <v/>
      </c>
      <c r="AG754" s="1" t="str">
        <f aca="false">IF(AN754&lt;&gt;"",MAX(AG$3:AG753)+1,"")</f>
        <v/>
      </c>
      <c r="AH754" s="1" t="str">
        <f aca="false">IF(AO754&lt;&gt;"",MAX(AH$3:AH753)+1,"")</f>
        <v/>
      </c>
      <c r="AI754" s="1" t="str">
        <f aca="false">IF(AP754&lt;&gt;"",MAX(AI$3:AI753)+1,"")</f>
        <v/>
      </c>
      <c r="AK754" s="1" t="str">
        <f aca="false">IF(C754="","",IF(COUNTIF($AK$3:AL753,C754)=0,C754,""))</f>
        <v/>
      </c>
      <c r="AL754" s="1" t="str">
        <f aca="false">IF(D754="","",IF($C754='Oneri di Urbanizzazione'!$E$49,IF(COUNTIF($AL$3:AL753,$D754)=0,$D754,""),""))</f>
        <v/>
      </c>
      <c r="AM754" s="1" t="str">
        <f aca="false">IF(E754="","",IF(AND($C754='Oneri di Urbanizzazione'!$E$49,$D754='Oneri di Urbanizzazione'!$E$51),IF(COUNTIF(AM$3:AM753,$E754)=0,$E754,""),""))</f>
        <v/>
      </c>
      <c r="AN754" s="1" t="str">
        <f aca="false">IF(F754="","",IF(AND($C754='Oneri di Urbanizzazione'!$E$49,$D754='Oneri di Urbanizzazione'!$E$51,$E754='Oneri di Urbanizzazione'!$E$53),IF(COUNTIF(AN$3:AN753,$F754)=0,$F754,""),""))</f>
        <v/>
      </c>
    </row>
    <row r="755" customFormat="false" ht="12.75" hidden="false" customHeight="false" outlineLevel="0" collapsed="false">
      <c r="V755" s="1" t="n">
        <f aca="false">+V754+1</f>
        <v>733</v>
      </c>
      <c r="W755" s="978" t="str">
        <f aca="false">IFERROR(VLOOKUP($V754,AD:AK,8,FALSE()),"")</f>
        <v/>
      </c>
      <c r="X755" s="978" t="str">
        <f aca="false">IFERROR(VLOOKUP($V755,AE:AL,8,FALSE()),"")</f>
        <v/>
      </c>
      <c r="Y755" s="978" t="str">
        <f aca="false">IFERROR(VLOOKUP($V755,AF:AM,8,FALSE()),"")</f>
        <v/>
      </c>
      <c r="Z755" s="978" t="str">
        <f aca="false">IFERROR(VLOOKUP($V755,AG:AN,8,FALSE()),"")</f>
        <v/>
      </c>
      <c r="AA755" s="978" t="str">
        <f aca="false">IFERROR(VLOOKUP($V755,AH:AO,8,FALSE()),"")</f>
        <v/>
      </c>
      <c r="AB755" s="978" t="str">
        <f aca="false">IFERROR(VLOOKUP($V755,AI:AP,8,FALSE()),"")</f>
        <v/>
      </c>
      <c r="AD755" s="1" t="str">
        <f aca="false">IF(AK755&lt;&gt;"",MAX(AD$3:AD754)+1,"")</f>
        <v/>
      </c>
      <c r="AE755" s="1" t="str">
        <f aca="false">IF(AL755&lt;&gt;"",MAX(AE$3:AE754)+1,"")</f>
        <v/>
      </c>
      <c r="AF755" s="1" t="str">
        <f aca="false">IF(AM755&lt;&gt;"",MAX(AF$3:AF754)+1,"")</f>
        <v/>
      </c>
      <c r="AG755" s="1" t="str">
        <f aca="false">IF(AN755&lt;&gt;"",MAX(AG$3:AG754)+1,"")</f>
        <v/>
      </c>
      <c r="AH755" s="1" t="str">
        <f aca="false">IF(AO755&lt;&gt;"",MAX(AH$3:AH754)+1,"")</f>
        <v/>
      </c>
      <c r="AI755" s="1" t="str">
        <f aca="false">IF(AP755&lt;&gt;"",MAX(AI$3:AI754)+1,"")</f>
        <v/>
      </c>
      <c r="AK755" s="1" t="str">
        <f aca="false">IF(C755="","",IF(COUNTIF($AK$3:AL754,C755)=0,C755,""))</f>
        <v/>
      </c>
      <c r="AL755" s="1" t="str">
        <f aca="false">IF(D755="","",IF($C755='Oneri di Urbanizzazione'!$E$49,IF(COUNTIF($AL$3:AL754,$D755)=0,$D755,""),""))</f>
        <v/>
      </c>
      <c r="AM755" s="1" t="str">
        <f aca="false">IF(E755="","",IF(AND($C755='Oneri di Urbanizzazione'!$E$49,$D755='Oneri di Urbanizzazione'!$E$51),IF(COUNTIF(AM$3:AM754,$E755)=0,$E755,""),""))</f>
        <v/>
      </c>
      <c r="AN755" s="1" t="str">
        <f aca="false">IF(F755="","",IF(AND($C755='Oneri di Urbanizzazione'!$E$49,$D755='Oneri di Urbanizzazione'!$E$51,$E755='Oneri di Urbanizzazione'!$E$53),IF(COUNTIF(AN$3:AN754,$F755)=0,$F755,""),""))</f>
        <v/>
      </c>
    </row>
    <row r="756" customFormat="false" ht="12.75" hidden="false" customHeight="false" outlineLevel="0" collapsed="false">
      <c r="V756" s="1" t="n">
        <f aca="false">+V755+1</f>
        <v>734</v>
      </c>
      <c r="W756" s="978" t="str">
        <f aca="false">IFERROR(VLOOKUP($V755,AD:AK,8,FALSE()),"")</f>
        <v/>
      </c>
      <c r="X756" s="978" t="str">
        <f aca="false">IFERROR(VLOOKUP($V756,AE:AL,8,FALSE()),"")</f>
        <v/>
      </c>
      <c r="Y756" s="978" t="str">
        <f aca="false">IFERROR(VLOOKUP($V756,AF:AM,8,FALSE()),"")</f>
        <v/>
      </c>
      <c r="Z756" s="978" t="str">
        <f aca="false">IFERROR(VLOOKUP($V756,AG:AN,8,FALSE()),"")</f>
        <v/>
      </c>
      <c r="AA756" s="978" t="str">
        <f aca="false">IFERROR(VLOOKUP($V756,AH:AO,8,FALSE()),"")</f>
        <v/>
      </c>
      <c r="AB756" s="978" t="str">
        <f aca="false">IFERROR(VLOOKUP($V756,AI:AP,8,FALSE()),"")</f>
        <v/>
      </c>
      <c r="AD756" s="1" t="str">
        <f aca="false">IF(AK756&lt;&gt;"",MAX(AD$3:AD755)+1,"")</f>
        <v/>
      </c>
      <c r="AE756" s="1" t="str">
        <f aca="false">IF(AL756&lt;&gt;"",MAX(AE$3:AE755)+1,"")</f>
        <v/>
      </c>
      <c r="AF756" s="1" t="str">
        <f aca="false">IF(AM756&lt;&gt;"",MAX(AF$3:AF755)+1,"")</f>
        <v/>
      </c>
      <c r="AG756" s="1" t="str">
        <f aca="false">IF(AN756&lt;&gt;"",MAX(AG$3:AG755)+1,"")</f>
        <v/>
      </c>
      <c r="AH756" s="1" t="str">
        <f aca="false">IF(AO756&lt;&gt;"",MAX(AH$3:AH755)+1,"")</f>
        <v/>
      </c>
      <c r="AI756" s="1" t="str">
        <f aca="false">IF(AP756&lt;&gt;"",MAX(AI$3:AI755)+1,"")</f>
        <v/>
      </c>
      <c r="AK756" s="1" t="str">
        <f aca="false">IF(C756="","",IF(COUNTIF($AK$3:AL755,C756)=0,C756,""))</f>
        <v/>
      </c>
      <c r="AL756" s="1" t="str">
        <f aca="false">IF(D756="","",IF($C756='Oneri di Urbanizzazione'!$E$49,IF(COUNTIF($AL$3:AL755,$D756)=0,$D756,""),""))</f>
        <v/>
      </c>
      <c r="AM756" s="1" t="str">
        <f aca="false">IF(E756="","",IF(AND($C756='Oneri di Urbanizzazione'!$E$49,$D756='Oneri di Urbanizzazione'!$E$51),IF(COUNTIF(AM$3:AM755,$E756)=0,$E756,""),""))</f>
        <v/>
      </c>
      <c r="AN756" s="1" t="str">
        <f aca="false">IF(F756="","",IF(AND($C756='Oneri di Urbanizzazione'!$E$49,$D756='Oneri di Urbanizzazione'!$E$51,$E756='Oneri di Urbanizzazione'!$E$53),IF(COUNTIF(AN$3:AN755,$F756)=0,$F756,""),""))</f>
        <v/>
      </c>
    </row>
    <row r="757" customFormat="false" ht="12.75" hidden="false" customHeight="false" outlineLevel="0" collapsed="false">
      <c r="V757" s="1" t="n">
        <f aca="false">+V756+1</f>
        <v>735</v>
      </c>
      <c r="W757" s="978" t="str">
        <f aca="false">IFERROR(VLOOKUP($V756,AD:AK,8,FALSE()),"")</f>
        <v/>
      </c>
      <c r="X757" s="978" t="str">
        <f aca="false">IFERROR(VLOOKUP($V757,AE:AL,8,FALSE()),"")</f>
        <v/>
      </c>
      <c r="Y757" s="978" t="str">
        <f aca="false">IFERROR(VLOOKUP($V757,AF:AM,8,FALSE()),"")</f>
        <v/>
      </c>
      <c r="Z757" s="978" t="str">
        <f aca="false">IFERROR(VLOOKUP($V757,AG:AN,8,FALSE()),"")</f>
        <v/>
      </c>
      <c r="AA757" s="978" t="str">
        <f aca="false">IFERROR(VLOOKUP($V757,AH:AO,8,FALSE()),"")</f>
        <v/>
      </c>
      <c r="AB757" s="978" t="str">
        <f aca="false">IFERROR(VLOOKUP($V757,AI:AP,8,FALSE()),"")</f>
        <v/>
      </c>
      <c r="AD757" s="1" t="str">
        <f aca="false">IF(AK757&lt;&gt;"",MAX(AD$3:AD756)+1,"")</f>
        <v/>
      </c>
      <c r="AE757" s="1" t="str">
        <f aca="false">IF(AL757&lt;&gt;"",MAX(AE$3:AE756)+1,"")</f>
        <v/>
      </c>
      <c r="AF757" s="1" t="str">
        <f aca="false">IF(AM757&lt;&gt;"",MAX(AF$3:AF756)+1,"")</f>
        <v/>
      </c>
      <c r="AG757" s="1" t="str">
        <f aca="false">IF(AN757&lt;&gt;"",MAX(AG$3:AG756)+1,"")</f>
        <v/>
      </c>
      <c r="AH757" s="1" t="str">
        <f aca="false">IF(AO757&lt;&gt;"",MAX(AH$3:AH756)+1,"")</f>
        <v/>
      </c>
      <c r="AI757" s="1" t="str">
        <f aca="false">IF(AP757&lt;&gt;"",MAX(AI$3:AI756)+1,"")</f>
        <v/>
      </c>
      <c r="AK757" s="1" t="str">
        <f aca="false">IF(C757="","",IF(COUNTIF($AK$3:AL756,C757)=0,C757,""))</f>
        <v/>
      </c>
      <c r="AL757" s="1" t="str">
        <f aca="false">IF(D757="","",IF($C757='Oneri di Urbanizzazione'!$E$49,IF(COUNTIF($AL$3:AL756,$D757)=0,$D757,""),""))</f>
        <v/>
      </c>
      <c r="AM757" s="1" t="str">
        <f aca="false">IF(E757="","",IF(AND($C757='Oneri di Urbanizzazione'!$E$49,$D757='Oneri di Urbanizzazione'!$E$51),IF(COUNTIF(AM$3:AM756,$E757)=0,$E757,""),""))</f>
        <v/>
      </c>
      <c r="AN757" s="1" t="str">
        <f aca="false">IF(F757="","",IF(AND($C757='Oneri di Urbanizzazione'!$E$49,$D757='Oneri di Urbanizzazione'!$E$51,$E757='Oneri di Urbanizzazione'!$E$53),IF(COUNTIF(AN$3:AN756,$F757)=0,$F757,""),""))</f>
        <v/>
      </c>
    </row>
    <row r="758" customFormat="false" ht="12.75" hidden="false" customHeight="false" outlineLevel="0" collapsed="false">
      <c r="V758" s="1" t="n">
        <f aca="false">+V757+1</f>
        <v>736</v>
      </c>
      <c r="W758" s="978" t="str">
        <f aca="false">IFERROR(VLOOKUP($V757,AD:AK,8,FALSE()),"")</f>
        <v/>
      </c>
      <c r="X758" s="978" t="str">
        <f aca="false">IFERROR(VLOOKUP($V758,AE:AL,8,FALSE()),"")</f>
        <v/>
      </c>
      <c r="Y758" s="978" t="str">
        <f aca="false">IFERROR(VLOOKUP($V758,AF:AM,8,FALSE()),"")</f>
        <v/>
      </c>
      <c r="Z758" s="978" t="str">
        <f aca="false">IFERROR(VLOOKUP($V758,AG:AN,8,FALSE()),"")</f>
        <v/>
      </c>
      <c r="AA758" s="978" t="str">
        <f aca="false">IFERROR(VLOOKUP($V758,AH:AO,8,FALSE()),"")</f>
        <v/>
      </c>
      <c r="AB758" s="978" t="str">
        <f aca="false">IFERROR(VLOOKUP($V758,AI:AP,8,FALSE()),"")</f>
        <v/>
      </c>
      <c r="AD758" s="1" t="str">
        <f aca="false">IF(AK758&lt;&gt;"",MAX(AD$3:AD757)+1,"")</f>
        <v/>
      </c>
      <c r="AE758" s="1" t="str">
        <f aca="false">IF(AL758&lt;&gt;"",MAX(AE$3:AE757)+1,"")</f>
        <v/>
      </c>
      <c r="AF758" s="1" t="str">
        <f aca="false">IF(AM758&lt;&gt;"",MAX(AF$3:AF757)+1,"")</f>
        <v/>
      </c>
      <c r="AG758" s="1" t="str">
        <f aca="false">IF(AN758&lt;&gt;"",MAX(AG$3:AG757)+1,"")</f>
        <v/>
      </c>
      <c r="AH758" s="1" t="str">
        <f aca="false">IF(AO758&lt;&gt;"",MAX(AH$3:AH757)+1,"")</f>
        <v/>
      </c>
      <c r="AI758" s="1" t="str">
        <f aca="false">IF(AP758&lt;&gt;"",MAX(AI$3:AI757)+1,"")</f>
        <v/>
      </c>
      <c r="AK758" s="1" t="str">
        <f aca="false">IF(C758="","",IF(COUNTIF($AK$3:AL757,C758)=0,C758,""))</f>
        <v/>
      </c>
      <c r="AL758" s="1" t="str">
        <f aca="false">IF(D758="","",IF($C758='Oneri di Urbanizzazione'!$E$49,IF(COUNTIF($AL$3:AL757,$D758)=0,$D758,""),""))</f>
        <v/>
      </c>
      <c r="AM758" s="1" t="str">
        <f aca="false">IF(E758="","",IF(AND($C758='Oneri di Urbanizzazione'!$E$49,$D758='Oneri di Urbanizzazione'!$E$51),IF(COUNTIF(AM$3:AM757,$E758)=0,$E758,""),""))</f>
        <v/>
      </c>
      <c r="AN758" s="1" t="str">
        <f aca="false">IF(F758="","",IF(AND($C758='Oneri di Urbanizzazione'!$E$49,$D758='Oneri di Urbanizzazione'!$E$51,$E758='Oneri di Urbanizzazione'!$E$53),IF(COUNTIF(AN$3:AN757,$F758)=0,$F758,""),""))</f>
        <v/>
      </c>
    </row>
    <row r="759" customFormat="false" ht="12.75" hidden="false" customHeight="false" outlineLevel="0" collapsed="false">
      <c r="V759" s="1" t="n">
        <f aca="false">+V758+1</f>
        <v>737</v>
      </c>
      <c r="W759" s="978" t="str">
        <f aca="false">IFERROR(VLOOKUP($V758,AD:AK,8,FALSE()),"")</f>
        <v/>
      </c>
      <c r="X759" s="978" t="str">
        <f aca="false">IFERROR(VLOOKUP($V759,AE:AL,8,FALSE()),"")</f>
        <v/>
      </c>
      <c r="Y759" s="978" t="str">
        <f aca="false">IFERROR(VLOOKUP($V759,AF:AM,8,FALSE()),"")</f>
        <v/>
      </c>
      <c r="Z759" s="978" t="str">
        <f aca="false">IFERROR(VLOOKUP($V759,AG:AN,8,FALSE()),"")</f>
        <v/>
      </c>
      <c r="AA759" s="978" t="str">
        <f aca="false">IFERROR(VLOOKUP($V759,AH:AO,8,FALSE()),"")</f>
        <v/>
      </c>
      <c r="AB759" s="978" t="str">
        <f aca="false">IFERROR(VLOOKUP($V759,AI:AP,8,FALSE()),"")</f>
        <v/>
      </c>
      <c r="AD759" s="1" t="str">
        <f aca="false">IF(AK759&lt;&gt;"",MAX(AD$3:AD758)+1,"")</f>
        <v/>
      </c>
      <c r="AE759" s="1" t="str">
        <f aca="false">IF(AL759&lt;&gt;"",MAX(AE$3:AE758)+1,"")</f>
        <v/>
      </c>
      <c r="AF759" s="1" t="str">
        <f aca="false">IF(AM759&lt;&gt;"",MAX(AF$3:AF758)+1,"")</f>
        <v/>
      </c>
      <c r="AG759" s="1" t="str">
        <f aca="false">IF(AN759&lt;&gt;"",MAX(AG$3:AG758)+1,"")</f>
        <v/>
      </c>
      <c r="AH759" s="1" t="str">
        <f aca="false">IF(AO759&lt;&gt;"",MAX(AH$3:AH758)+1,"")</f>
        <v/>
      </c>
      <c r="AI759" s="1" t="str">
        <f aca="false">IF(AP759&lt;&gt;"",MAX(AI$3:AI758)+1,"")</f>
        <v/>
      </c>
      <c r="AK759" s="1" t="str">
        <f aca="false">IF(C759="","",IF(COUNTIF($AK$3:AL758,C759)=0,C759,""))</f>
        <v/>
      </c>
      <c r="AL759" s="1" t="str">
        <f aca="false">IF(D759="","",IF($C759='Oneri di Urbanizzazione'!$E$49,IF(COUNTIF($AL$3:AL758,$D759)=0,$D759,""),""))</f>
        <v/>
      </c>
      <c r="AM759" s="1" t="str">
        <f aca="false">IF(E759="","",IF(AND($C759='Oneri di Urbanizzazione'!$E$49,$D759='Oneri di Urbanizzazione'!$E$51),IF(COUNTIF(AM$3:AM758,$E759)=0,$E759,""),""))</f>
        <v/>
      </c>
      <c r="AN759" s="1" t="str">
        <f aca="false">IF(F759="","",IF(AND($C759='Oneri di Urbanizzazione'!$E$49,$D759='Oneri di Urbanizzazione'!$E$51,$E759='Oneri di Urbanizzazione'!$E$53),IF(COUNTIF(AN$3:AN758,$F759)=0,$F759,""),""))</f>
        <v/>
      </c>
    </row>
    <row r="760" customFormat="false" ht="12.75" hidden="false" customHeight="false" outlineLevel="0" collapsed="false">
      <c r="V760" s="1" t="n">
        <f aca="false">+V759+1</f>
        <v>738</v>
      </c>
      <c r="W760" s="978" t="str">
        <f aca="false">IFERROR(VLOOKUP($V759,AD:AK,8,FALSE()),"")</f>
        <v/>
      </c>
      <c r="X760" s="978" t="str">
        <f aca="false">IFERROR(VLOOKUP($V760,AE:AL,8,FALSE()),"")</f>
        <v/>
      </c>
      <c r="Y760" s="978" t="str">
        <f aca="false">IFERROR(VLOOKUP($V760,AF:AM,8,FALSE()),"")</f>
        <v/>
      </c>
      <c r="Z760" s="978" t="str">
        <f aca="false">IFERROR(VLOOKUP($V760,AG:AN,8,FALSE()),"")</f>
        <v/>
      </c>
      <c r="AA760" s="978" t="str">
        <f aca="false">IFERROR(VLOOKUP($V760,AH:AO,8,FALSE()),"")</f>
        <v/>
      </c>
      <c r="AB760" s="978" t="str">
        <f aca="false">IFERROR(VLOOKUP($V760,AI:AP,8,FALSE()),"")</f>
        <v/>
      </c>
      <c r="AD760" s="1" t="str">
        <f aca="false">IF(AK760&lt;&gt;"",MAX(AD$3:AD759)+1,"")</f>
        <v/>
      </c>
      <c r="AE760" s="1" t="str">
        <f aca="false">IF(AL760&lt;&gt;"",MAX(AE$3:AE759)+1,"")</f>
        <v/>
      </c>
      <c r="AF760" s="1" t="str">
        <f aca="false">IF(AM760&lt;&gt;"",MAX(AF$3:AF759)+1,"")</f>
        <v/>
      </c>
      <c r="AG760" s="1" t="str">
        <f aca="false">IF(AN760&lt;&gt;"",MAX(AG$3:AG759)+1,"")</f>
        <v/>
      </c>
      <c r="AH760" s="1" t="str">
        <f aca="false">IF(AO760&lt;&gt;"",MAX(AH$3:AH759)+1,"")</f>
        <v/>
      </c>
      <c r="AI760" s="1" t="str">
        <f aca="false">IF(AP760&lt;&gt;"",MAX(AI$3:AI759)+1,"")</f>
        <v/>
      </c>
      <c r="AK760" s="1" t="str">
        <f aca="false">IF(C760="","",IF(COUNTIF($AK$3:AL759,C760)=0,C760,""))</f>
        <v/>
      </c>
      <c r="AL760" s="1" t="str">
        <f aca="false">IF(D760="","",IF($C760='Oneri di Urbanizzazione'!$E$49,IF(COUNTIF($AL$3:AL759,$D760)=0,$D760,""),""))</f>
        <v/>
      </c>
      <c r="AM760" s="1" t="str">
        <f aca="false">IF(E760="","",IF(AND($C760='Oneri di Urbanizzazione'!$E$49,$D760='Oneri di Urbanizzazione'!$E$51),IF(COUNTIF(AM$3:AM759,$E760)=0,$E760,""),""))</f>
        <v/>
      </c>
      <c r="AN760" s="1" t="str">
        <f aca="false">IF(F760="","",IF(AND($C760='Oneri di Urbanizzazione'!$E$49,$D760='Oneri di Urbanizzazione'!$E$51,$E760='Oneri di Urbanizzazione'!$E$53),IF(COUNTIF(AN$3:AN759,$F760)=0,$F760,""),""))</f>
        <v/>
      </c>
    </row>
    <row r="761" customFormat="false" ht="12.75" hidden="false" customHeight="false" outlineLevel="0" collapsed="false">
      <c r="V761" s="1" t="n">
        <f aca="false">+V760+1</f>
        <v>739</v>
      </c>
      <c r="W761" s="978" t="str">
        <f aca="false">IFERROR(VLOOKUP($V760,AD:AK,8,FALSE()),"")</f>
        <v/>
      </c>
      <c r="X761" s="978" t="str">
        <f aca="false">IFERROR(VLOOKUP($V761,AE:AL,8,FALSE()),"")</f>
        <v/>
      </c>
      <c r="Y761" s="978" t="str">
        <f aca="false">IFERROR(VLOOKUP($V761,AF:AM,8,FALSE()),"")</f>
        <v/>
      </c>
      <c r="Z761" s="978" t="str">
        <f aca="false">IFERROR(VLOOKUP($V761,AG:AN,8,FALSE()),"")</f>
        <v/>
      </c>
      <c r="AA761" s="978" t="str">
        <f aca="false">IFERROR(VLOOKUP($V761,AH:AO,8,FALSE()),"")</f>
        <v/>
      </c>
      <c r="AB761" s="978" t="str">
        <f aca="false">IFERROR(VLOOKUP($V761,AI:AP,8,FALSE()),"")</f>
        <v/>
      </c>
      <c r="AD761" s="1" t="str">
        <f aca="false">IF(AK761&lt;&gt;"",MAX(AD$3:AD760)+1,"")</f>
        <v/>
      </c>
      <c r="AE761" s="1" t="str">
        <f aca="false">IF(AL761&lt;&gt;"",MAX(AE$3:AE760)+1,"")</f>
        <v/>
      </c>
      <c r="AF761" s="1" t="str">
        <f aca="false">IF(AM761&lt;&gt;"",MAX(AF$3:AF760)+1,"")</f>
        <v/>
      </c>
      <c r="AG761" s="1" t="str">
        <f aca="false">IF(AN761&lt;&gt;"",MAX(AG$3:AG760)+1,"")</f>
        <v/>
      </c>
      <c r="AH761" s="1" t="str">
        <f aca="false">IF(AO761&lt;&gt;"",MAX(AH$3:AH760)+1,"")</f>
        <v/>
      </c>
      <c r="AI761" s="1" t="str">
        <f aca="false">IF(AP761&lt;&gt;"",MAX(AI$3:AI760)+1,"")</f>
        <v/>
      </c>
      <c r="AK761" s="1" t="str">
        <f aca="false">IF(C761="","",IF(COUNTIF($AK$3:AL760,C761)=0,C761,""))</f>
        <v/>
      </c>
      <c r="AL761" s="1" t="str">
        <f aca="false">IF(D761="","",IF($C761='Oneri di Urbanizzazione'!$E$49,IF(COUNTIF($AL$3:AL760,$D761)=0,$D761,""),""))</f>
        <v/>
      </c>
      <c r="AM761" s="1" t="str">
        <f aca="false">IF(E761="","",IF(AND($C761='Oneri di Urbanizzazione'!$E$49,$D761='Oneri di Urbanizzazione'!$E$51),IF(COUNTIF(AM$3:AM760,$E761)=0,$E761,""),""))</f>
        <v/>
      </c>
      <c r="AN761" s="1" t="str">
        <f aca="false">IF(F761="","",IF(AND($C761='Oneri di Urbanizzazione'!$E$49,$D761='Oneri di Urbanizzazione'!$E$51,$E761='Oneri di Urbanizzazione'!$E$53),IF(COUNTIF(AN$3:AN760,$F761)=0,$F761,""),""))</f>
        <v/>
      </c>
    </row>
    <row r="762" customFormat="false" ht="12.75" hidden="false" customHeight="false" outlineLevel="0" collapsed="false">
      <c r="V762" s="1" t="n">
        <f aca="false">+V761+1</f>
        <v>740</v>
      </c>
      <c r="W762" s="978" t="str">
        <f aca="false">IFERROR(VLOOKUP($V761,AD:AK,8,FALSE()),"")</f>
        <v/>
      </c>
      <c r="X762" s="978" t="str">
        <f aca="false">IFERROR(VLOOKUP($V762,AE:AL,8,FALSE()),"")</f>
        <v/>
      </c>
      <c r="Y762" s="978" t="str">
        <f aca="false">IFERROR(VLOOKUP($V762,AF:AM,8,FALSE()),"")</f>
        <v/>
      </c>
      <c r="Z762" s="978" t="str">
        <f aca="false">IFERROR(VLOOKUP($V762,AG:AN,8,FALSE()),"")</f>
        <v/>
      </c>
      <c r="AA762" s="978" t="str">
        <f aca="false">IFERROR(VLOOKUP($V762,AH:AO,8,FALSE()),"")</f>
        <v/>
      </c>
      <c r="AB762" s="978" t="str">
        <f aca="false">IFERROR(VLOOKUP($V762,AI:AP,8,FALSE()),"")</f>
        <v/>
      </c>
      <c r="AD762" s="1" t="str">
        <f aca="false">IF(AK762&lt;&gt;"",MAX(AD$3:AD761)+1,"")</f>
        <v/>
      </c>
      <c r="AE762" s="1" t="str">
        <f aca="false">IF(AL762&lt;&gt;"",MAX(AE$3:AE761)+1,"")</f>
        <v/>
      </c>
      <c r="AF762" s="1" t="str">
        <f aca="false">IF(AM762&lt;&gt;"",MAX(AF$3:AF761)+1,"")</f>
        <v/>
      </c>
      <c r="AG762" s="1" t="str">
        <f aca="false">IF(AN762&lt;&gt;"",MAX(AG$3:AG761)+1,"")</f>
        <v/>
      </c>
      <c r="AH762" s="1" t="str">
        <f aca="false">IF(AO762&lt;&gt;"",MAX(AH$3:AH761)+1,"")</f>
        <v/>
      </c>
      <c r="AI762" s="1" t="str">
        <f aca="false">IF(AP762&lt;&gt;"",MAX(AI$3:AI761)+1,"")</f>
        <v/>
      </c>
      <c r="AK762" s="1" t="str">
        <f aca="false">IF(C762="","",IF(COUNTIF($AK$3:AL761,C762)=0,C762,""))</f>
        <v/>
      </c>
      <c r="AL762" s="1" t="str">
        <f aca="false">IF(D762="","",IF($C762='Oneri di Urbanizzazione'!$E$49,IF(COUNTIF($AL$3:AL761,$D762)=0,$D762,""),""))</f>
        <v/>
      </c>
      <c r="AM762" s="1" t="str">
        <f aca="false">IF(E762="","",IF(AND($C762='Oneri di Urbanizzazione'!$E$49,$D762='Oneri di Urbanizzazione'!$E$51),IF(COUNTIF(AM$3:AM761,$E762)=0,$E762,""),""))</f>
        <v/>
      </c>
      <c r="AN762" s="1" t="str">
        <f aca="false">IF(F762="","",IF(AND($C762='Oneri di Urbanizzazione'!$E$49,$D762='Oneri di Urbanizzazione'!$E$51,$E762='Oneri di Urbanizzazione'!$E$53),IF(COUNTIF(AN$3:AN761,$F762)=0,$F762,""),""))</f>
        <v/>
      </c>
    </row>
    <row r="763" customFormat="false" ht="12.75" hidden="false" customHeight="false" outlineLevel="0" collapsed="false">
      <c r="V763" s="1" t="n">
        <f aca="false">+V762+1</f>
        <v>741</v>
      </c>
      <c r="W763" s="978" t="str">
        <f aca="false">IFERROR(VLOOKUP($V762,AD:AK,8,FALSE()),"")</f>
        <v/>
      </c>
      <c r="X763" s="978" t="str">
        <f aca="false">IFERROR(VLOOKUP($V763,AE:AL,8,FALSE()),"")</f>
        <v/>
      </c>
      <c r="Y763" s="978" t="str">
        <f aca="false">IFERROR(VLOOKUP($V763,AF:AM,8,FALSE()),"")</f>
        <v/>
      </c>
      <c r="Z763" s="978" t="str">
        <f aca="false">IFERROR(VLOOKUP($V763,AG:AN,8,FALSE()),"")</f>
        <v/>
      </c>
      <c r="AA763" s="978" t="str">
        <f aca="false">IFERROR(VLOOKUP($V763,AH:AO,8,FALSE()),"")</f>
        <v/>
      </c>
      <c r="AB763" s="978" t="str">
        <f aca="false">IFERROR(VLOOKUP($V763,AI:AP,8,FALSE()),"")</f>
        <v/>
      </c>
      <c r="AD763" s="1" t="str">
        <f aca="false">IF(AK763&lt;&gt;"",MAX(AD$3:AD762)+1,"")</f>
        <v/>
      </c>
      <c r="AE763" s="1" t="str">
        <f aca="false">IF(AL763&lt;&gt;"",MAX(AE$3:AE762)+1,"")</f>
        <v/>
      </c>
      <c r="AF763" s="1" t="str">
        <f aca="false">IF(AM763&lt;&gt;"",MAX(AF$3:AF762)+1,"")</f>
        <v/>
      </c>
      <c r="AG763" s="1" t="str">
        <f aca="false">IF(AN763&lt;&gt;"",MAX(AG$3:AG762)+1,"")</f>
        <v/>
      </c>
      <c r="AH763" s="1" t="str">
        <f aca="false">IF(AO763&lt;&gt;"",MAX(AH$3:AH762)+1,"")</f>
        <v/>
      </c>
      <c r="AI763" s="1" t="str">
        <f aca="false">IF(AP763&lt;&gt;"",MAX(AI$3:AI762)+1,"")</f>
        <v/>
      </c>
      <c r="AK763" s="1" t="str">
        <f aca="false">IF(C763="","",IF(COUNTIF($AK$3:AL762,C763)=0,C763,""))</f>
        <v/>
      </c>
      <c r="AL763" s="1" t="str">
        <f aca="false">IF(D763="","",IF($C763='Oneri di Urbanizzazione'!$E$49,IF(COUNTIF($AL$3:AL762,$D763)=0,$D763,""),""))</f>
        <v/>
      </c>
      <c r="AM763" s="1" t="str">
        <f aca="false">IF(E763="","",IF(AND($C763='Oneri di Urbanizzazione'!$E$49,$D763='Oneri di Urbanizzazione'!$E$51),IF(COUNTIF(AM$3:AM762,$E763)=0,$E763,""),""))</f>
        <v/>
      </c>
      <c r="AN763" s="1" t="str">
        <f aca="false">IF(F763="","",IF(AND($C763='Oneri di Urbanizzazione'!$E$49,$D763='Oneri di Urbanizzazione'!$E$51,$E763='Oneri di Urbanizzazione'!$E$53),IF(COUNTIF(AN$3:AN762,$F763)=0,$F763,""),""))</f>
        <v/>
      </c>
    </row>
    <row r="764" customFormat="false" ht="12.75" hidden="false" customHeight="false" outlineLevel="0" collapsed="false">
      <c r="V764" s="1" t="n">
        <f aca="false">+V763+1</f>
        <v>742</v>
      </c>
      <c r="W764" s="978" t="str">
        <f aca="false">IFERROR(VLOOKUP($V763,AD:AK,8,FALSE()),"")</f>
        <v/>
      </c>
      <c r="X764" s="978" t="str">
        <f aca="false">IFERROR(VLOOKUP($V764,AE:AL,8,FALSE()),"")</f>
        <v/>
      </c>
      <c r="Y764" s="978" t="str">
        <f aca="false">IFERROR(VLOOKUP($V764,AF:AM,8,FALSE()),"")</f>
        <v/>
      </c>
      <c r="Z764" s="978" t="str">
        <f aca="false">IFERROR(VLOOKUP($V764,AG:AN,8,FALSE()),"")</f>
        <v/>
      </c>
      <c r="AA764" s="978" t="str">
        <f aca="false">IFERROR(VLOOKUP($V764,AH:AO,8,FALSE()),"")</f>
        <v/>
      </c>
      <c r="AB764" s="978" t="str">
        <f aca="false">IFERROR(VLOOKUP($V764,AI:AP,8,FALSE()),"")</f>
        <v/>
      </c>
      <c r="AD764" s="1" t="str">
        <f aca="false">IF(AK764&lt;&gt;"",MAX(AD$3:AD763)+1,"")</f>
        <v/>
      </c>
      <c r="AE764" s="1" t="str">
        <f aca="false">IF(AL764&lt;&gt;"",MAX(AE$3:AE763)+1,"")</f>
        <v/>
      </c>
      <c r="AF764" s="1" t="str">
        <f aca="false">IF(AM764&lt;&gt;"",MAX(AF$3:AF763)+1,"")</f>
        <v/>
      </c>
      <c r="AG764" s="1" t="str">
        <f aca="false">IF(AN764&lt;&gt;"",MAX(AG$3:AG763)+1,"")</f>
        <v/>
      </c>
      <c r="AH764" s="1" t="str">
        <f aca="false">IF(AO764&lt;&gt;"",MAX(AH$3:AH763)+1,"")</f>
        <v/>
      </c>
      <c r="AI764" s="1" t="str">
        <f aca="false">IF(AP764&lt;&gt;"",MAX(AI$3:AI763)+1,"")</f>
        <v/>
      </c>
      <c r="AK764" s="1" t="str">
        <f aca="false">IF(C764="","",IF(COUNTIF($AK$3:AL763,C764)=0,C764,""))</f>
        <v/>
      </c>
      <c r="AL764" s="1" t="str">
        <f aca="false">IF(D764="","",IF($C764='Oneri di Urbanizzazione'!$E$49,IF(COUNTIF($AL$3:AL763,$D764)=0,$D764,""),""))</f>
        <v/>
      </c>
      <c r="AM764" s="1" t="str">
        <f aca="false">IF(E764="","",IF(AND($C764='Oneri di Urbanizzazione'!$E$49,$D764='Oneri di Urbanizzazione'!$E$51),IF(COUNTIF(AM$3:AM763,$E764)=0,$E764,""),""))</f>
        <v/>
      </c>
      <c r="AN764" s="1" t="str">
        <f aca="false">IF(F764="","",IF(AND($C764='Oneri di Urbanizzazione'!$E$49,$D764='Oneri di Urbanizzazione'!$E$51,$E764='Oneri di Urbanizzazione'!$E$53),IF(COUNTIF(AN$3:AN763,$F764)=0,$F764,""),""))</f>
        <v/>
      </c>
    </row>
    <row r="765" customFormat="false" ht="12.75" hidden="false" customHeight="false" outlineLevel="0" collapsed="false">
      <c r="V765" s="1" t="n">
        <f aca="false">+V764+1</f>
        <v>743</v>
      </c>
      <c r="W765" s="978" t="str">
        <f aca="false">IFERROR(VLOOKUP($V764,AD:AK,8,FALSE()),"")</f>
        <v/>
      </c>
      <c r="X765" s="978" t="str">
        <f aca="false">IFERROR(VLOOKUP($V765,AE:AL,8,FALSE()),"")</f>
        <v/>
      </c>
      <c r="Y765" s="978" t="str">
        <f aca="false">IFERROR(VLOOKUP($V765,AF:AM,8,FALSE()),"")</f>
        <v/>
      </c>
      <c r="Z765" s="978" t="str">
        <f aca="false">IFERROR(VLOOKUP($V765,AG:AN,8,FALSE()),"")</f>
        <v/>
      </c>
      <c r="AA765" s="978" t="str">
        <f aca="false">IFERROR(VLOOKUP($V765,AH:AO,8,FALSE()),"")</f>
        <v/>
      </c>
      <c r="AB765" s="978" t="str">
        <f aca="false">IFERROR(VLOOKUP($V765,AI:AP,8,FALSE()),"")</f>
        <v/>
      </c>
      <c r="AD765" s="1" t="str">
        <f aca="false">IF(AK765&lt;&gt;"",MAX(AD$3:AD764)+1,"")</f>
        <v/>
      </c>
      <c r="AE765" s="1" t="str">
        <f aca="false">IF(AL765&lt;&gt;"",MAX(AE$3:AE764)+1,"")</f>
        <v/>
      </c>
      <c r="AF765" s="1" t="str">
        <f aca="false">IF(AM765&lt;&gt;"",MAX(AF$3:AF764)+1,"")</f>
        <v/>
      </c>
      <c r="AG765" s="1" t="str">
        <f aca="false">IF(AN765&lt;&gt;"",MAX(AG$3:AG764)+1,"")</f>
        <v/>
      </c>
      <c r="AH765" s="1" t="str">
        <f aca="false">IF(AO765&lt;&gt;"",MAX(AH$3:AH764)+1,"")</f>
        <v/>
      </c>
      <c r="AI765" s="1" t="str">
        <f aca="false">IF(AP765&lt;&gt;"",MAX(AI$3:AI764)+1,"")</f>
        <v/>
      </c>
      <c r="AK765" s="1" t="str">
        <f aca="false">IF(C765="","",IF(COUNTIF($AK$3:AL764,C765)=0,C765,""))</f>
        <v/>
      </c>
      <c r="AL765" s="1" t="str">
        <f aca="false">IF(D765="","",IF($C765='Oneri di Urbanizzazione'!$E$49,IF(COUNTIF($AL$3:AL764,$D765)=0,$D765,""),""))</f>
        <v/>
      </c>
      <c r="AM765" s="1" t="str">
        <f aca="false">IF(E765="","",IF(AND($C765='Oneri di Urbanizzazione'!$E$49,$D765='Oneri di Urbanizzazione'!$E$51),IF(COUNTIF(AM$3:AM764,$E765)=0,$E765,""),""))</f>
        <v/>
      </c>
      <c r="AN765" s="1" t="str">
        <f aca="false">IF(F765="","",IF(AND($C765='Oneri di Urbanizzazione'!$E$49,$D765='Oneri di Urbanizzazione'!$E$51,$E765='Oneri di Urbanizzazione'!$E$53),IF(COUNTIF(AN$3:AN764,$F765)=0,$F765,""),""))</f>
        <v/>
      </c>
    </row>
    <row r="766" customFormat="false" ht="12.75" hidden="false" customHeight="false" outlineLevel="0" collapsed="false">
      <c r="V766" s="1" t="n">
        <f aca="false">+V765+1</f>
        <v>744</v>
      </c>
      <c r="W766" s="978" t="str">
        <f aca="false">IFERROR(VLOOKUP($V765,AD:AK,8,FALSE()),"")</f>
        <v/>
      </c>
      <c r="X766" s="978" t="str">
        <f aca="false">IFERROR(VLOOKUP($V766,AE:AL,8,FALSE()),"")</f>
        <v/>
      </c>
      <c r="Y766" s="978" t="str">
        <f aca="false">IFERROR(VLOOKUP($V766,AF:AM,8,FALSE()),"")</f>
        <v/>
      </c>
      <c r="Z766" s="978" t="str">
        <f aca="false">IFERROR(VLOOKUP($V766,AG:AN,8,FALSE()),"")</f>
        <v/>
      </c>
      <c r="AA766" s="978" t="str">
        <f aca="false">IFERROR(VLOOKUP($V766,AH:AO,8,FALSE()),"")</f>
        <v/>
      </c>
      <c r="AB766" s="978" t="str">
        <f aca="false">IFERROR(VLOOKUP($V766,AI:AP,8,FALSE()),"")</f>
        <v/>
      </c>
      <c r="AD766" s="1" t="str">
        <f aca="false">IF(AK766&lt;&gt;"",MAX(AD$3:AD765)+1,"")</f>
        <v/>
      </c>
      <c r="AE766" s="1" t="str">
        <f aca="false">IF(AL766&lt;&gt;"",MAX(AE$3:AE765)+1,"")</f>
        <v/>
      </c>
      <c r="AF766" s="1" t="str">
        <f aca="false">IF(AM766&lt;&gt;"",MAX(AF$3:AF765)+1,"")</f>
        <v/>
      </c>
      <c r="AG766" s="1" t="str">
        <f aca="false">IF(AN766&lt;&gt;"",MAX(AG$3:AG765)+1,"")</f>
        <v/>
      </c>
      <c r="AH766" s="1" t="str">
        <f aca="false">IF(AO766&lt;&gt;"",MAX(AH$3:AH765)+1,"")</f>
        <v/>
      </c>
      <c r="AI766" s="1" t="str">
        <f aca="false">IF(AP766&lt;&gt;"",MAX(AI$3:AI765)+1,"")</f>
        <v/>
      </c>
      <c r="AK766" s="1" t="str">
        <f aca="false">IF(C766="","",IF(COUNTIF($AK$3:AL765,C766)=0,C766,""))</f>
        <v/>
      </c>
      <c r="AL766" s="1" t="str">
        <f aca="false">IF(D766="","",IF($C766='Oneri di Urbanizzazione'!$E$49,IF(COUNTIF($AL$3:AL765,$D766)=0,$D766,""),""))</f>
        <v/>
      </c>
      <c r="AM766" s="1" t="str">
        <f aca="false">IF(E766="","",IF(AND($C766='Oneri di Urbanizzazione'!$E$49,$D766='Oneri di Urbanizzazione'!$E$51),IF(COUNTIF(AM$3:AM765,$E766)=0,$E766,""),""))</f>
        <v/>
      </c>
      <c r="AN766" s="1" t="str">
        <f aca="false">IF(F766="","",IF(AND($C766='Oneri di Urbanizzazione'!$E$49,$D766='Oneri di Urbanizzazione'!$E$51,$E766='Oneri di Urbanizzazione'!$E$53),IF(COUNTIF(AN$3:AN765,$F766)=0,$F766,""),""))</f>
        <v/>
      </c>
    </row>
    <row r="767" customFormat="false" ht="12.75" hidden="false" customHeight="false" outlineLevel="0" collapsed="false">
      <c r="V767" s="1" t="n">
        <f aca="false">+V766+1</f>
        <v>745</v>
      </c>
      <c r="W767" s="978" t="str">
        <f aca="false">IFERROR(VLOOKUP($V766,AD:AK,8,FALSE()),"")</f>
        <v/>
      </c>
      <c r="X767" s="978" t="str">
        <f aca="false">IFERROR(VLOOKUP($V767,AE:AL,8,FALSE()),"")</f>
        <v/>
      </c>
      <c r="Y767" s="978" t="str">
        <f aca="false">IFERROR(VLOOKUP($V767,AF:AM,8,FALSE()),"")</f>
        <v/>
      </c>
      <c r="Z767" s="978" t="str">
        <f aca="false">IFERROR(VLOOKUP($V767,AG:AN,8,FALSE()),"")</f>
        <v/>
      </c>
      <c r="AA767" s="978" t="str">
        <f aca="false">IFERROR(VLOOKUP($V767,AH:AO,8,FALSE()),"")</f>
        <v/>
      </c>
      <c r="AB767" s="978" t="str">
        <f aca="false">IFERROR(VLOOKUP($V767,AI:AP,8,FALSE()),"")</f>
        <v/>
      </c>
      <c r="AD767" s="1" t="str">
        <f aca="false">IF(AK767&lt;&gt;"",MAX(AD$3:AD766)+1,"")</f>
        <v/>
      </c>
      <c r="AE767" s="1" t="str">
        <f aca="false">IF(AL767&lt;&gt;"",MAX(AE$3:AE766)+1,"")</f>
        <v/>
      </c>
      <c r="AF767" s="1" t="str">
        <f aca="false">IF(AM767&lt;&gt;"",MAX(AF$3:AF766)+1,"")</f>
        <v/>
      </c>
      <c r="AG767" s="1" t="str">
        <f aca="false">IF(AN767&lt;&gt;"",MAX(AG$3:AG766)+1,"")</f>
        <v/>
      </c>
      <c r="AH767" s="1" t="str">
        <f aca="false">IF(AO767&lt;&gt;"",MAX(AH$3:AH766)+1,"")</f>
        <v/>
      </c>
      <c r="AI767" s="1" t="str">
        <f aca="false">IF(AP767&lt;&gt;"",MAX(AI$3:AI766)+1,"")</f>
        <v/>
      </c>
      <c r="AK767" s="1" t="str">
        <f aca="false">IF(C767="","",IF(COUNTIF($AK$3:AL766,C767)=0,C767,""))</f>
        <v/>
      </c>
      <c r="AL767" s="1" t="str">
        <f aca="false">IF(D767="","",IF($C767='Oneri di Urbanizzazione'!$E$49,IF(COUNTIF($AL$3:AL766,$D767)=0,$D767,""),""))</f>
        <v/>
      </c>
      <c r="AM767" s="1" t="str">
        <f aca="false">IF(E767="","",IF(AND($C767='Oneri di Urbanizzazione'!$E$49,$D767='Oneri di Urbanizzazione'!$E$51),IF(COUNTIF(AM$3:AM766,$E767)=0,$E767,""),""))</f>
        <v/>
      </c>
      <c r="AN767" s="1" t="str">
        <f aca="false">IF(F767="","",IF(AND($C767='Oneri di Urbanizzazione'!$E$49,$D767='Oneri di Urbanizzazione'!$E$51,$E767='Oneri di Urbanizzazione'!$E$53),IF(COUNTIF(AN$3:AN766,$F767)=0,$F767,""),""))</f>
        <v/>
      </c>
    </row>
    <row r="768" customFormat="false" ht="12.75" hidden="false" customHeight="false" outlineLevel="0" collapsed="false">
      <c r="V768" s="1" t="n">
        <f aca="false">+V767+1</f>
        <v>746</v>
      </c>
      <c r="W768" s="978" t="str">
        <f aca="false">IFERROR(VLOOKUP($V767,AD:AK,8,FALSE()),"")</f>
        <v/>
      </c>
      <c r="X768" s="978" t="str">
        <f aca="false">IFERROR(VLOOKUP($V768,AE:AL,8,FALSE()),"")</f>
        <v/>
      </c>
      <c r="Y768" s="978" t="str">
        <f aca="false">IFERROR(VLOOKUP($V768,AF:AM,8,FALSE()),"")</f>
        <v/>
      </c>
      <c r="Z768" s="978" t="str">
        <f aca="false">IFERROR(VLOOKUP($V768,AG:AN,8,FALSE()),"")</f>
        <v/>
      </c>
      <c r="AA768" s="978" t="str">
        <f aca="false">IFERROR(VLOOKUP($V768,AH:AO,8,FALSE()),"")</f>
        <v/>
      </c>
      <c r="AB768" s="978" t="str">
        <f aca="false">IFERROR(VLOOKUP($V768,AI:AP,8,FALSE()),"")</f>
        <v/>
      </c>
      <c r="AD768" s="1" t="str">
        <f aca="false">IF(AK768&lt;&gt;"",MAX(AD$3:AD767)+1,"")</f>
        <v/>
      </c>
      <c r="AE768" s="1" t="str">
        <f aca="false">IF(AL768&lt;&gt;"",MAX(AE$3:AE767)+1,"")</f>
        <v/>
      </c>
      <c r="AF768" s="1" t="str">
        <f aca="false">IF(AM768&lt;&gt;"",MAX(AF$3:AF767)+1,"")</f>
        <v/>
      </c>
      <c r="AG768" s="1" t="str">
        <f aca="false">IF(AN768&lt;&gt;"",MAX(AG$3:AG767)+1,"")</f>
        <v/>
      </c>
      <c r="AH768" s="1" t="str">
        <f aca="false">IF(AO768&lt;&gt;"",MAX(AH$3:AH767)+1,"")</f>
        <v/>
      </c>
      <c r="AI768" s="1" t="str">
        <f aca="false">IF(AP768&lt;&gt;"",MAX(AI$3:AI767)+1,"")</f>
        <v/>
      </c>
      <c r="AK768" s="1" t="str">
        <f aca="false">IF(C768="","",IF(COUNTIF($AK$3:AL767,C768)=0,C768,""))</f>
        <v/>
      </c>
      <c r="AL768" s="1" t="str">
        <f aca="false">IF(D768="","",IF($C768='Oneri di Urbanizzazione'!$E$49,IF(COUNTIF($AL$3:AL767,$D768)=0,$D768,""),""))</f>
        <v/>
      </c>
      <c r="AM768" s="1" t="str">
        <f aca="false">IF(E768="","",IF(AND($C768='Oneri di Urbanizzazione'!$E$49,$D768='Oneri di Urbanizzazione'!$E$51),IF(COUNTIF(AM$3:AM767,$E768)=0,$E768,""),""))</f>
        <v/>
      </c>
      <c r="AN768" s="1" t="str">
        <f aca="false">IF(F768="","",IF(AND($C768='Oneri di Urbanizzazione'!$E$49,$D768='Oneri di Urbanizzazione'!$E$51,$E768='Oneri di Urbanizzazione'!$E$53),IF(COUNTIF(AN$3:AN767,$F768)=0,$F768,""),""))</f>
        <v/>
      </c>
    </row>
    <row r="769" customFormat="false" ht="12.75" hidden="false" customHeight="false" outlineLevel="0" collapsed="false">
      <c r="V769" s="1" t="n">
        <f aca="false">+V768+1</f>
        <v>747</v>
      </c>
      <c r="W769" s="978" t="str">
        <f aca="false">IFERROR(VLOOKUP($V768,AD:AK,8,FALSE()),"")</f>
        <v/>
      </c>
      <c r="X769" s="978" t="str">
        <f aca="false">IFERROR(VLOOKUP($V769,AE:AL,8,FALSE()),"")</f>
        <v/>
      </c>
      <c r="Y769" s="978" t="str">
        <f aca="false">IFERROR(VLOOKUP($V769,AF:AM,8,FALSE()),"")</f>
        <v/>
      </c>
      <c r="Z769" s="978" t="str">
        <f aca="false">IFERROR(VLOOKUP($V769,AG:AN,8,FALSE()),"")</f>
        <v/>
      </c>
      <c r="AA769" s="978" t="str">
        <f aca="false">IFERROR(VLOOKUP($V769,AH:AO,8,FALSE()),"")</f>
        <v/>
      </c>
      <c r="AB769" s="978" t="str">
        <f aca="false">IFERROR(VLOOKUP($V769,AI:AP,8,FALSE()),"")</f>
        <v/>
      </c>
      <c r="AD769" s="1" t="str">
        <f aca="false">IF(AK769&lt;&gt;"",MAX(AD$3:AD768)+1,"")</f>
        <v/>
      </c>
      <c r="AE769" s="1" t="str">
        <f aca="false">IF(AL769&lt;&gt;"",MAX(AE$3:AE768)+1,"")</f>
        <v/>
      </c>
      <c r="AF769" s="1" t="str">
        <f aca="false">IF(AM769&lt;&gt;"",MAX(AF$3:AF768)+1,"")</f>
        <v/>
      </c>
      <c r="AG769" s="1" t="str">
        <f aca="false">IF(AN769&lt;&gt;"",MAX(AG$3:AG768)+1,"")</f>
        <v/>
      </c>
      <c r="AH769" s="1" t="str">
        <f aca="false">IF(AO769&lt;&gt;"",MAX(AH$3:AH768)+1,"")</f>
        <v/>
      </c>
      <c r="AI769" s="1" t="str">
        <f aca="false">IF(AP769&lt;&gt;"",MAX(AI$3:AI768)+1,"")</f>
        <v/>
      </c>
      <c r="AK769" s="1" t="str">
        <f aca="false">IF(C769="","",IF(COUNTIF($AK$3:AL768,C769)=0,C769,""))</f>
        <v/>
      </c>
      <c r="AL769" s="1" t="str">
        <f aca="false">IF(D769="","",IF($C769='Oneri di Urbanizzazione'!$E$49,IF(COUNTIF($AL$3:AL768,$D769)=0,$D769,""),""))</f>
        <v/>
      </c>
      <c r="AM769" s="1" t="str">
        <f aca="false">IF(E769="","",IF(AND($C769='Oneri di Urbanizzazione'!$E$49,$D769='Oneri di Urbanizzazione'!$E$51),IF(COUNTIF(AM$3:AM768,$E769)=0,$E769,""),""))</f>
        <v/>
      </c>
      <c r="AN769" s="1" t="str">
        <f aca="false">IF(F769="","",IF(AND($C769='Oneri di Urbanizzazione'!$E$49,$D769='Oneri di Urbanizzazione'!$E$51,$E769='Oneri di Urbanizzazione'!$E$53),IF(COUNTIF(AN$3:AN768,$F769)=0,$F769,""),""))</f>
        <v/>
      </c>
    </row>
    <row r="770" customFormat="false" ht="12.75" hidden="false" customHeight="false" outlineLevel="0" collapsed="false">
      <c r="V770" s="1" t="n">
        <f aca="false">+V769+1</f>
        <v>748</v>
      </c>
      <c r="W770" s="978" t="str">
        <f aca="false">IFERROR(VLOOKUP($V769,AD:AK,8,FALSE()),"")</f>
        <v/>
      </c>
      <c r="X770" s="978" t="str">
        <f aca="false">IFERROR(VLOOKUP($V770,AE:AL,8,FALSE()),"")</f>
        <v/>
      </c>
      <c r="Y770" s="978" t="str">
        <f aca="false">IFERROR(VLOOKUP($V770,AF:AM,8,FALSE()),"")</f>
        <v/>
      </c>
      <c r="Z770" s="978" t="str">
        <f aca="false">IFERROR(VLOOKUP($V770,AG:AN,8,FALSE()),"")</f>
        <v/>
      </c>
      <c r="AA770" s="978" t="str">
        <f aca="false">IFERROR(VLOOKUP($V770,AH:AO,8,FALSE()),"")</f>
        <v/>
      </c>
      <c r="AB770" s="978" t="str">
        <f aca="false">IFERROR(VLOOKUP($V770,AI:AP,8,FALSE()),"")</f>
        <v/>
      </c>
      <c r="AD770" s="1" t="str">
        <f aca="false">IF(AK770&lt;&gt;"",MAX(AD$3:AD769)+1,"")</f>
        <v/>
      </c>
      <c r="AE770" s="1" t="str">
        <f aca="false">IF(AL770&lt;&gt;"",MAX(AE$3:AE769)+1,"")</f>
        <v/>
      </c>
      <c r="AF770" s="1" t="str">
        <f aca="false">IF(AM770&lt;&gt;"",MAX(AF$3:AF769)+1,"")</f>
        <v/>
      </c>
      <c r="AG770" s="1" t="str">
        <f aca="false">IF(AN770&lt;&gt;"",MAX(AG$3:AG769)+1,"")</f>
        <v/>
      </c>
      <c r="AH770" s="1" t="str">
        <f aca="false">IF(AO770&lt;&gt;"",MAX(AH$3:AH769)+1,"")</f>
        <v/>
      </c>
      <c r="AI770" s="1" t="str">
        <f aca="false">IF(AP770&lt;&gt;"",MAX(AI$3:AI769)+1,"")</f>
        <v/>
      </c>
      <c r="AK770" s="1" t="str">
        <f aca="false">IF(C770="","",IF(COUNTIF($AK$3:AL769,C770)=0,C770,""))</f>
        <v/>
      </c>
      <c r="AL770" s="1" t="str">
        <f aca="false">IF(D770="","",IF($C770='Oneri di Urbanizzazione'!$E$49,IF(COUNTIF($AL$3:AL769,$D770)=0,$D770,""),""))</f>
        <v/>
      </c>
      <c r="AM770" s="1" t="str">
        <f aca="false">IF(E770="","",IF(AND($C770='Oneri di Urbanizzazione'!$E$49,$D770='Oneri di Urbanizzazione'!$E$51),IF(COUNTIF(AM$3:AM769,$E770)=0,$E770,""),""))</f>
        <v/>
      </c>
      <c r="AN770" s="1" t="str">
        <f aca="false">IF(F770="","",IF(AND($C770='Oneri di Urbanizzazione'!$E$49,$D770='Oneri di Urbanizzazione'!$E$51,$E770='Oneri di Urbanizzazione'!$E$53),IF(COUNTIF(AN$3:AN769,$F770)=0,$F770,""),""))</f>
        <v/>
      </c>
    </row>
    <row r="771" customFormat="false" ht="12.75" hidden="false" customHeight="false" outlineLevel="0" collapsed="false">
      <c r="V771" s="1" t="n">
        <f aca="false">+V770+1</f>
        <v>749</v>
      </c>
      <c r="W771" s="978" t="str">
        <f aca="false">IFERROR(VLOOKUP($V770,AD:AK,8,FALSE()),"")</f>
        <v/>
      </c>
      <c r="X771" s="978" t="str">
        <f aca="false">IFERROR(VLOOKUP($V771,AE:AL,8,FALSE()),"")</f>
        <v/>
      </c>
      <c r="Y771" s="978" t="str">
        <f aca="false">IFERROR(VLOOKUP($V771,AF:AM,8,FALSE()),"")</f>
        <v/>
      </c>
      <c r="Z771" s="978" t="str">
        <f aca="false">IFERROR(VLOOKUP($V771,AG:AN,8,FALSE()),"")</f>
        <v/>
      </c>
      <c r="AA771" s="978" t="str">
        <f aca="false">IFERROR(VLOOKUP($V771,AH:AO,8,FALSE()),"")</f>
        <v/>
      </c>
      <c r="AB771" s="978" t="str">
        <f aca="false">IFERROR(VLOOKUP($V771,AI:AP,8,FALSE()),"")</f>
        <v/>
      </c>
      <c r="AD771" s="1" t="str">
        <f aca="false">IF(AK771&lt;&gt;"",MAX(AD$3:AD770)+1,"")</f>
        <v/>
      </c>
      <c r="AE771" s="1" t="str">
        <f aca="false">IF(AL771&lt;&gt;"",MAX(AE$3:AE770)+1,"")</f>
        <v/>
      </c>
      <c r="AF771" s="1" t="str">
        <f aca="false">IF(AM771&lt;&gt;"",MAX(AF$3:AF770)+1,"")</f>
        <v/>
      </c>
      <c r="AG771" s="1" t="str">
        <f aca="false">IF(AN771&lt;&gt;"",MAX(AG$3:AG770)+1,"")</f>
        <v/>
      </c>
      <c r="AH771" s="1" t="str">
        <f aca="false">IF(AO771&lt;&gt;"",MAX(AH$3:AH770)+1,"")</f>
        <v/>
      </c>
      <c r="AI771" s="1" t="str">
        <f aca="false">IF(AP771&lt;&gt;"",MAX(AI$3:AI770)+1,"")</f>
        <v/>
      </c>
      <c r="AK771" s="1" t="str">
        <f aca="false">IF(C771="","",IF(COUNTIF($AK$3:AL770,C771)=0,C771,""))</f>
        <v/>
      </c>
      <c r="AL771" s="1" t="str">
        <f aca="false">IF(D771="","",IF($C771='Oneri di Urbanizzazione'!$E$49,IF(COUNTIF($AL$3:AL770,$D771)=0,$D771,""),""))</f>
        <v/>
      </c>
      <c r="AM771" s="1" t="str">
        <f aca="false">IF(E771="","",IF(AND($C771='Oneri di Urbanizzazione'!$E$49,$D771='Oneri di Urbanizzazione'!$E$51),IF(COUNTIF(AM$3:AM770,$E771)=0,$E771,""),""))</f>
        <v/>
      </c>
      <c r="AN771" s="1" t="str">
        <f aca="false">IF(F771="","",IF(AND($C771='Oneri di Urbanizzazione'!$E$49,$D771='Oneri di Urbanizzazione'!$E$51,$E771='Oneri di Urbanizzazione'!$E$53),IF(COUNTIF(AN$3:AN770,$F771)=0,$F771,""),""))</f>
        <v/>
      </c>
    </row>
    <row r="772" customFormat="false" ht="12.75" hidden="false" customHeight="false" outlineLevel="0" collapsed="false">
      <c r="V772" s="1" t="n">
        <f aca="false">+V771+1</f>
        <v>750</v>
      </c>
      <c r="W772" s="978" t="str">
        <f aca="false">IFERROR(VLOOKUP($V771,AD:AK,8,FALSE()),"")</f>
        <v/>
      </c>
      <c r="X772" s="978" t="str">
        <f aca="false">IFERROR(VLOOKUP($V772,AE:AL,8,FALSE()),"")</f>
        <v/>
      </c>
      <c r="Y772" s="978" t="str">
        <f aca="false">IFERROR(VLOOKUP($V772,AF:AM,8,FALSE()),"")</f>
        <v/>
      </c>
      <c r="Z772" s="978" t="str">
        <f aca="false">IFERROR(VLOOKUP($V772,AG:AN,8,FALSE()),"")</f>
        <v/>
      </c>
      <c r="AA772" s="978" t="str">
        <f aca="false">IFERROR(VLOOKUP($V772,AH:AO,8,FALSE()),"")</f>
        <v/>
      </c>
      <c r="AB772" s="978" t="str">
        <f aca="false">IFERROR(VLOOKUP($V772,AI:AP,8,FALSE()),"")</f>
        <v/>
      </c>
      <c r="AD772" s="1" t="str">
        <f aca="false">IF(AK772&lt;&gt;"",MAX(AD$3:AD771)+1,"")</f>
        <v/>
      </c>
      <c r="AE772" s="1" t="str">
        <f aca="false">IF(AL772&lt;&gt;"",MAX(AE$3:AE771)+1,"")</f>
        <v/>
      </c>
      <c r="AF772" s="1" t="str">
        <f aca="false">IF(AM772&lt;&gt;"",MAX(AF$3:AF771)+1,"")</f>
        <v/>
      </c>
      <c r="AG772" s="1" t="str">
        <f aca="false">IF(AN772&lt;&gt;"",MAX(AG$3:AG771)+1,"")</f>
        <v/>
      </c>
      <c r="AH772" s="1" t="str">
        <f aca="false">IF(AO772&lt;&gt;"",MAX(AH$3:AH771)+1,"")</f>
        <v/>
      </c>
      <c r="AI772" s="1" t="str">
        <f aca="false">IF(AP772&lt;&gt;"",MAX(AI$3:AI771)+1,"")</f>
        <v/>
      </c>
      <c r="AK772" s="1" t="str">
        <f aca="false">IF(C772="","",IF(COUNTIF($AK$3:AL771,C772)=0,C772,""))</f>
        <v/>
      </c>
      <c r="AL772" s="1" t="str">
        <f aca="false">IF(D772="","",IF($C772='Oneri di Urbanizzazione'!$E$49,IF(COUNTIF($AL$3:AL771,$D772)=0,$D772,""),""))</f>
        <v/>
      </c>
      <c r="AM772" s="1" t="str">
        <f aca="false">IF(E772="","",IF(AND($C772='Oneri di Urbanizzazione'!$E$49,$D772='Oneri di Urbanizzazione'!$E$51),IF(COUNTIF(AM$3:AM771,$E772)=0,$E772,""),""))</f>
        <v/>
      </c>
      <c r="AN772" s="1" t="str">
        <f aca="false">IF(F772="","",IF(AND($C772='Oneri di Urbanizzazione'!$E$49,$D772='Oneri di Urbanizzazione'!$E$51,$E772='Oneri di Urbanizzazione'!$E$53),IF(COUNTIF(AN$3:AN771,$F772)=0,$F772,""),""))</f>
        <v/>
      </c>
    </row>
    <row r="773" customFormat="false" ht="12.75" hidden="false" customHeight="false" outlineLevel="0" collapsed="false">
      <c r="V773" s="1" t="n">
        <f aca="false">+V772+1</f>
        <v>751</v>
      </c>
      <c r="W773" s="978" t="str">
        <f aca="false">IFERROR(VLOOKUP($V772,AD:AK,8,FALSE()),"")</f>
        <v/>
      </c>
      <c r="X773" s="978" t="str">
        <f aca="false">IFERROR(VLOOKUP($V773,AE:AL,8,FALSE()),"")</f>
        <v/>
      </c>
      <c r="Y773" s="978" t="str">
        <f aca="false">IFERROR(VLOOKUP($V773,AF:AM,8,FALSE()),"")</f>
        <v/>
      </c>
      <c r="Z773" s="978" t="str">
        <f aca="false">IFERROR(VLOOKUP($V773,AG:AN,8,FALSE()),"")</f>
        <v/>
      </c>
      <c r="AA773" s="978" t="str">
        <f aca="false">IFERROR(VLOOKUP($V773,AH:AO,8,FALSE()),"")</f>
        <v/>
      </c>
      <c r="AB773" s="978" t="str">
        <f aca="false">IFERROR(VLOOKUP($V773,AI:AP,8,FALSE()),"")</f>
        <v/>
      </c>
      <c r="AD773" s="1" t="str">
        <f aca="false">IF(AK773&lt;&gt;"",MAX(AD$3:AD772)+1,"")</f>
        <v/>
      </c>
      <c r="AE773" s="1" t="str">
        <f aca="false">IF(AL773&lt;&gt;"",MAX(AE$3:AE772)+1,"")</f>
        <v/>
      </c>
      <c r="AF773" s="1" t="str">
        <f aca="false">IF(AM773&lt;&gt;"",MAX(AF$3:AF772)+1,"")</f>
        <v/>
      </c>
      <c r="AG773" s="1" t="str">
        <f aca="false">IF(AN773&lt;&gt;"",MAX(AG$3:AG772)+1,"")</f>
        <v/>
      </c>
      <c r="AH773" s="1" t="str">
        <f aca="false">IF(AO773&lt;&gt;"",MAX(AH$3:AH772)+1,"")</f>
        <v/>
      </c>
      <c r="AI773" s="1" t="str">
        <f aca="false">IF(AP773&lt;&gt;"",MAX(AI$3:AI772)+1,"")</f>
        <v/>
      </c>
      <c r="AK773" s="1" t="str">
        <f aca="false">IF(C773="","",IF(COUNTIF($AK$3:AL772,C773)=0,C773,""))</f>
        <v/>
      </c>
      <c r="AL773" s="1" t="str">
        <f aca="false">IF(D773="","",IF($C773='Oneri di Urbanizzazione'!$E$49,IF(COUNTIF($AL$3:AL772,$D773)=0,$D773,""),""))</f>
        <v/>
      </c>
      <c r="AM773" s="1" t="str">
        <f aca="false">IF(E773="","",IF(AND($C773='Oneri di Urbanizzazione'!$E$49,$D773='Oneri di Urbanizzazione'!$E$51),IF(COUNTIF(AM$3:AM772,$E773)=0,$E773,""),""))</f>
        <v/>
      </c>
      <c r="AN773" s="1" t="str">
        <f aca="false">IF(F773="","",IF(AND($C773='Oneri di Urbanizzazione'!$E$49,$D773='Oneri di Urbanizzazione'!$E$51,$E773='Oneri di Urbanizzazione'!$E$53),IF(COUNTIF(AN$3:AN772,$F773)=0,$F773,""),""))</f>
        <v/>
      </c>
    </row>
    <row r="774" customFormat="false" ht="12.75" hidden="false" customHeight="false" outlineLevel="0" collapsed="false">
      <c r="V774" s="1" t="n">
        <f aca="false">+V773+1</f>
        <v>752</v>
      </c>
      <c r="W774" s="978" t="str">
        <f aca="false">IFERROR(VLOOKUP($V773,AD:AK,8,FALSE()),"")</f>
        <v/>
      </c>
      <c r="X774" s="978" t="str">
        <f aca="false">IFERROR(VLOOKUP($V774,AE:AL,8,FALSE()),"")</f>
        <v/>
      </c>
      <c r="Y774" s="978" t="str">
        <f aca="false">IFERROR(VLOOKUP($V774,AF:AM,8,FALSE()),"")</f>
        <v/>
      </c>
      <c r="Z774" s="978" t="str">
        <f aca="false">IFERROR(VLOOKUP($V774,AG:AN,8,FALSE()),"")</f>
        <v/>
      </c>
      <c r="AA774" s="978" t="str">
        <f aca="false">IFERROR(VLOOKUP($V774,AH:AO,8,FALSE()),"")</f>
        <v/>
      </c>
      <c r="AB774" s="978" t="str">
        <f aca="false">IFERROR(VLOOKUP($V774,AI:AP,8,FALSE()),"")</f>
        <v/>
      </c>
      <c r="AD774" s="1" t="str">
        <f aca="false">IF(AK774&lt;&gt;"",MAX(AD$3:AD773)+1,"")</f>
        <v/>
      </c>
      <c r="AE774" s="1" t="str">
        <f aca="false">IF(AL774&lt;&gt;"",MAX(AE$3:AE773)+1,"")</f>
        <v/>
      </c>
      <c r="AF774" s="1" t="str">
        <f aca="false">IF(AM774&lt;&gt;"",MAX(AF$3:AF773)+1,"")</f>
        <v/>
      </c>
      <c r="AG774" s="1" t="str">
        <f aca="false">IF(AN774&lt;&gt;"",MAX(AG$3:AG773)+1,"")</f>
        <v/>
      </c>
      <c r="AH774" s="1" t="str">
        <f aca="false">IF(AO774&lt;&gt;"",MAX(AH$3:AH773)+1,"")</f>
        <v/>
      </c>
      <c r="AI774" s="1" t="str">
        <f aca="false">IF(AP774&lt;&gt;"",MAX(AI$3:AI773)+1,"")</f>
        <v/>
      </c>
      <c r="AK774" s="1" t="str">
        <f aca="false">IF(C774="","",IF(COUNTIF($AK$3:AL773,C774)=0,C774,""))</f>
        <v/>
      </c>
      <c r="AL774" s="1" t="str">
        <f aca="false">IF(D774="","",IF($C774='Oneri di Urbanizzazione'!$E$49,IF(COUNTIF($AL$3:AL773,$D774)=0,$D774,""),""))</f>
        <v/>
      </c>
      <c r="AM774" s="1" t="str">
        <f aca="false">IF(E774="","",IF(AND($C774='Oneri di Urbanizzazione'!$E$49,$D774='Oneri di Urbanizzazione'!$E$51),IF(COUNTIF(AM$3:AM773,$E774)=0,$E774,""),""))</f>
        <v/>
      </c>
      <c r="AN774" s="1" t="str">
        <f aca="false">IF(F774="","",IF(AND($C774='Oneri di Urbanizzazione'!$E$49,$D774='Oneri di Urbanizzazione'!$E$51,$E774='Oneri di Urbanizzazione'!$E$53),IF(COUNTIF(AN$3:AN773,$F774)=0,$F774,""),""))</f>
        <v/>
      </c>
    </row>
    <row r="775" customFormat="false" ht="12.75" hidden="false" customHeight="false" outlineLevel="0" collapsed="false">
      <c r="V775" s="1" t="n">
        <f aca="false">+V774+1</f>
        <v>753</v>
      </c>
      <c r="W775" s="978" t="str">
        <f aca="false">IFERROR(VLOOKUP($V774,AD:AK,8,FALSE()),"")</f>
        <v/>
      </c>
      <c r="X775" s="978" t="str">
        <f aca="false">IFERROR(VLOOKUP($V775,AE:AL,8,FALSE()),"")</f>
        <v/>
      </c>
      <c r="Y775" s="978" t="str">
        <f aca="false">IFERROR(VLOOKUP($V775,AF:AM,8,FALSE()),"")</f>
        <v/>
      </c>
      <c r="Z775" s="978" t="str">
        <f aca="false">IFERROR(VLOOKUP($V775,AG:AN,8,FALSE()),"")</f>
        <v/>
      </c>
      <c r="AA775" s="978" t="str">
        <f aca="false">IFERROR(VLOOKUP($V775,AH:AO,8,FALSE()),"")</f>
        <v/>
      </c>
      <c r="AB775" s="978" t="str">
        <f aca="false">IFERROR(VLOOKUP($V775,AI:AP,8,FALSE()),"")</f>
        <v/>
      </c>
      <c r="AD775" s="1" t="str">
        <f aca="false">IF(AK775&lt;&gt;"",MAX(AD$3:AD774)+1,"")</f>
        <v/>
      </c>
      <c r="AE775" s="1" t="str">
        <f aca="false">IF(AL775&lt;&gt;"",MAX(AE$3:AE774)+1,"")</f>
        <v/>
      </c>
      <c r="AF775" s="1" t="str">
        <f aca="false">IF(AM775&lt;&gt;"",MAX(AF$3:AF774)+1,"")</f>
        <v/>
      </c>
      <c r="AG775" s="1" t="str">
        <f aca="false">IF(AN775&lt;&gt;"",MAX(AG$3:AG774)+1,"")</f>
        <v/>
      </c>
      <c r="AH775" s="1" t="str">
        <f aca="false">IF(AO775&lt;&gt;"",MAX(AH$3:AH774)+1,"")</f>
        <v/>
      </c>
      <c r="AI775" s="1" t="str">
        <f aca="false">IF(AP775&lt;&gt;"",MAX(AI$3:AI774)+1,"")</f>
        <v/>
      </c>
      <c r="AK775" s="1" t="str">
        <f aca="false">IF(C775="","",IF(COUNTIF($AK$3:AL774,C775)=0,C775,""))</f>
        <v/>
      </c>
      <c r="AL775" s="1" t="str">
        <f aca="false">IF(D775="","",IF($C775='Oneri di Urbanizzazione'!$E$49,IF(COUNTIF($AL$3:AL774,$D775)=0,$D775,""),""))</f>
        <v/>
      </c>
      <c r="AM775" s="1" t="str">
        <f aca="false">IF(E775="","",IF(AND($C775='Oneri di Urbanizzazione'!$E$49,$D775='Oneri di Urbanizzazione'!$E$51),IF(COUNTIF(AM$3:AM774,$E775)=0,$E775,""),""))</f>
        <v/>
      </c>
      <c r="AN775" s="1" t="str">
        <f aca="false">IF(F775="","",IF(AND($C775='Oneri di Urbanizzazione'!$E$49,$D775='Oneri di Urbanizzazione'!$E$51,$E775='Oneri di Urbanizzazione'!$E$53),IF(COUNTIF(AN$3:AN774,$F775)=0,$F775,""),""))</f>
        <v/>
      </c>
    </row>
    <row r="776" customFormat="false" ht="12.75" hidden="false" customHeight="false" outlineLevel="0" collapsed="false">
      <c r="V776" s="1" t="n">
        <f aca="false">+V775+1</f>
        <v>754</v>
      </c>
      <c r="W776" s="978" t="str">
        <f aca="false">IFERROR(VLOOKUP($V775,AD:AK,8,FALSE()),"")</f>
        <v/>
      </c>
      <c r="X776" s="978" t="str">
        <f aca="false">IFERROR(VLOOKUP($V776,AE:AL,8,FALSE()),"")</f>
        <v/>
      </c>
      <c r="Y776" s="978" t="str">
        <f aca="false">IFERROR(VLOOKUP($V776,AF:AM,8,FALSE()),"")</f>
        <v/>
      </c>
      <c r="Z776" s="978" t="str">
        <f aca="false">IFERROR(VLOOKUP($V776,AG:AN,8,FALSE()),"")</f>
        <v/>
      </c>
      <c r="AA776" s="978" t="str">
        <f aca="false">IFERROR(VLOOKUP($V776,AH:AO,8,FALSE()),"")</f>
        <v/>
      </c>
      <c r="AB776" s="978" t="str">
        <f aca="false">IFERROR(VLOOKUP($V776,AI:AP,8,FALSE()),"")</f>
        <v/>
      </c>
      <c r="AD776" s="1" t="str">
        <f aca="false">IF(AK776&lt;&gt;"",MAX(AD$3:AD775)+1,"")</f>
        <v/>
      </c>
      <c r="AE776" s="1" t="str">
        <f aca="false">IF(AL776&lt;&gt;"",MAX(AE$3:AE775)+1,"")</f>
        <v/>
      </c>
      <c r="AF776" s="1" t="str">
        <f aca="false">IF(AM776&lt;&gt;"",MAX(AF$3:AF775)+1,"")</f>
        <v/>
      </c>
      <c r="AG776" s="1" t="str">
        <f aca="false">IF(AN776&lt;&gt;"",MAX(AG$3:AG775)+1,"")</f>
        <v/>
      </c>
      <c r="AH776" s="1" t="str">
        <f aca="false">IF(AO776&lt;&gt;"",MAX(AH$3:AH775)+1,"")</f>
        <v/>
      </c>
      <c r="AI776" s="1" t="str">
        <f aca="false">IF(AP776&lt;&gt;"",MAX(AI$3:AI775)+1,"")</f>
        <v/>
      </c>
      <c r="AK776" s="1" t="str">
        <f aca="false">IF(C776="","",IF(COUNTIF($AK$3:AL775,C776)=0,C776,""))</f>
        <v/>
      </c>
      <c r="AL776" s="1" t="str">
        <f aca="false">IF(D776="","",IF($C776='Oneri di Urbanizzazione'!$E$49,IF(COUNTIF($AL$3:AL775,$D776)=0,$D776,""),""))</f>
        <v/>
      </c>
      <c r="AM776" s="1" t="str">
        <f aca="false">IF(E776="","",IF(AND($C776='Oneri di Urbanizzazione'!$E$49,$D776='Oneri di Urbanizzazione'!$E$51),IF(COUNTIF(AM$3:AM775,$E776)=0,$E776,""),""))</f>
        <v/>
      </c>
      <c r="AN776" s="1" t="str">
        <f aca="false">IF(F776="","",IF(AND($C776='Oneri di Urbanizzazione'!$E$49,$D776='Oneri di Urbanizzazione'!$E$51,$E776='Oneri di Urbanizzazione'!$E$53),IF(COUNTIF(AN$3:AN775,$F776)=0,$F776,""),""))</f>
        <v/>
      </c>
    </row>
    <row r="777" customFormat="false" ht="12.75" hidden="false" customHeight="false" outlineLevel="0" collapsed="false">
      <c r="V777" s="1" t="n">
        <f aca="false">+V776+1</f>
        <v>755</v>
      </c>
      <c r="W777" s="978" t="str">
        <f aca="false">IFERROR(VLOOKUP($V776,AD:AK,8,FALSE()),"")</f>
        <v/>
      </c>
      <c r="X777" s="978" t="str">
        <f aca="false">IFERROR(VLOOKUP($V777,AE:AL,8,FALSE()),"")</f>
        <v/>
      </c>
      <c r="Y777" s="978" t="str">
        <f aca="false">IFERROR(VLOOKUP($V777,AF:AM,8,FALSE()),"")</f>
        <v/>
      </c>
      <c r="Z777" s="978" t="str">
        <f aca="false">IFERROR(VLOOKUP($V777,AG:AN,8,FALSE()),"")</f>
        <v/>
      </c>
      <c r="AA777" s="978" t="str">
        <f aca="false">IFERROR(VLOOKUP($V777,AH:AO,8,FALSE()),"")</f>
        <v/>
      </c>
      <c r="AB777" s="978" t="str">
        <f aca="false">IFERROR(VLOOKUP($V777,AI:AP,8,FALSE()),"")</f>
        <v/>
      </c>
      <c r="AD777" s="1" t="str">
        <f aca="false">IF(AK777&lt;&gt;"",MAX(AD$3:AD776)+1,"")</f>
        <v/>
      </c>
      <c r="AE777" s="1" t="str">
        <f aca="false">IF(AL777&lt;&gt;"",MAX(AE$3:AE776)+1,"")</f>
        <v/>
      </c>
      <c r="AF777" s="1" t="str">
        <f aca="false">IF(AM777&lt;&gt;"",MAX(AF$3:AF776)+1,"")</f>
        <v/>
      </c>
      <c r="AG777" s="1" t="str">
        <f aca="false">IF(AN777&lt;&gt;"",MAX(AG$3:AG776)+1,"")</f>
        <v/>
      </c>
      <c r="AH777" s="1" t="str">
        <f aca="false">IF(AO777&lt;&gt;"",MAX(AH$3:AH776)+1,"")</f>
        <v/>
      </c>
      <c r="AI777" s="1" t="str">
        <f aca="false">IF(AP777&lt;&gt;"",MAX(AI$3:AI776)+1,"")</f>
        <v/>
      </c>
      <c r="AK777" s="1" t="str">
        <f aca="false">IF(C777="","",IF(COUNTIF($AK$3:AL776,C777)=0,C777,""))</f>
        <v/>
      </c>
      <c r="AL777" s="1" t="str">
        <f aca="false">IF(D777="","",IF($C777='Oneri di Urbanizzazione'!$E$49,IF(COUNTIF($AL$3:AL776,$D777)=0,$D777,""),""))</f>
        <v/>
      </c>
      <c r="AM777" s="1" t="str">
        <f aca="false">IF(E777="","",IF(AND($C777='Oneri di Urbanizzazione'!$E$49,$D777='Oneri di Urbanizzazione'!$E$51),IF(COUNTIF(AM$3:AM776,$E777)=0,$E777,""),""))</f>
        <v/>
      </c>
      <c r="AN777" s="1" t="str">
        <f aca="false">IF(F777="","",IF(AND($C777='Oneri di Urbanizzazione'!$E$49,$D777='Oneri di Urbanizzazione'!$E$51,$E777='Oneri di Urbanizzazione'!$E$53),IF(COUNTIF(AN$3:AN776,$F777)=0,$F777,""),""))</f>
        <v/>
      </c>
    </row>
    <row r="778" customFormat="false" ht="12.75" hidden="false" customHeight="false" outlineLevel="0" collapsed="false">
      <c r="V778" s="1" t="n">
        <f aca="false">+V777+1</f>
        <v>756</v>
      </c>
      <c r="W778" s="978" t="str">
        <f aca="false">IFERROR(VLOOKUP($V777,AD:AK,8,FALSE()),"")</f>
        <v/>
      </c>
      <c r="X778" s="978" t="str">
        <f aca="false">IFERROR(VLOOKUP($V778,AE:AL,8,FALSE()),"")</f>
        <v/>
      </c>
      <c r="Y778" s="978" t="str">
        <f aca="false">IFERROR(VLOOKUP($V778,AF:AM,8,FALSE()),"")</f>
        <v/>
      </c>
      <c r="Z778" s="978" t="str">
        <f aca="false">IFERROR(VLOOKUP($V778,AG:AN,8,FALSE()),"")</f>
        <v/>
      </c>
      <c r="AA778" s="978" t="str">
        <f aca="false">IFERROR(VLOOKUP($V778,AH:AO,8,FALSE()),"")</f>
        <v/>
      </c>
      <c r="AB778" s="978" t="str">
        <f aca="false">IFERROR(VLOOKUP($V778,AI:AP,8,FALSE()),"")</f>
        <v/>
      </c>
      <c r="AD778" s="1" t="str">
        <f aca="false">IF(AK778&lt;&gt;"",MAX(AD$3:AD777)+1,"")</f>
        <v/>
      </c>
      <c r="AE778" s="1" t="str">
        <f aca="false">IF(AL778&lt;&gt;"",MAX(AE$3:AE777)+1,"")</f>
        <v/>
      </c>
      <c r="AF778" s="1" t="str">
        <f aca="false">IF(AM778&lt;&gt;"",MAX(AF$3:AF777)+1,"")</f>
        <v/>
      </c>
      <c r="AG778" s="1" t="str">
        <f aca="false">IF(AN778&lt;&gt;"",MAX(AG$3:AG777)+1,"")</f>
        <v/>
      </c>
      <c r="AH778" s="1" t="str">
        <f aca="false">IF(AO778&lt;&gt;"",MAX(AH$3:AH777)+1,"")</f>
        <v/>
      </c>
      <c r="AI778" s="1" t="str">
        <f aca="false">IF(AP778&lt;&gt;"",MAX(AI$3:AI777)+1,"")</f>
        <v/>
      </c>
      <c r="AK778" s="1" t="str">
        <f aca="false">IF(C778="","",IF(COUNTIF($AK$3:AL777,C778)=0,C778,""))</f>
        <v/>
      </c>
      <c r="AL778" s="1" t="str">
        <f aca="false">IF(D778="","",IF($C778='Oneri di Urbanizzazione'!$E$49,IF(COUNTIF($AL$3:AL777,$D778)=0,$D778,""),""))</f>
        <v/>
      </c>
      <c r="AM778" s="1" t="str">
        <f aca="false">IF(E778="","",IF(AND($C778='Oneri di Urbanizzazione'!$E$49,$D778='Oneri di Urbanizzazione'!$E$51),IF(COUNTIF(AM$3:AM777,$E778)=0,$E778,""),""))</f>
        <v/>
      </c>
      <c r="AN778" s="1" t="str">
        <f aca="false">IF(F778="","",IF(AND($C778='Oneri di Urbanizzazione'!$E$49,$D778='Oneri di Urbanizzazione'!$E$51,$E778='Oneri di Urbanizzazione'!$E$53),IF(COUNTIF(AN$3:AN777,$F778)=0,$F778,""),""))</f>
        <v/>
      </c>
    </row>
    <row r="779" customFormat="false" ht="12.75" hidden="false" customHeight="false" outlineLevel="0" collapsed="false">
      <c r="V779" s="1" t="n">
        <f aca="false">+V778+1</f>
        <v>757</v>
      </c>
      <c r="W779" s="978" t="str">
        <f aca="false">IFERROR(VLOOKUP($V778,AD:AK,8,FALSE()),"")</f>
        <v/>
      </c>
      <c r="X779" s="978" t="str">
        <f aca="false">IFERROR(VLOOKUP($V779,AE:AL,8,FALSE()),"")</f>
        <v/>
      </c>
      <c r="Y779" s="978" t="str">
        <f aca="false">IFERROR(VLOOKUP($V779,AF:AM,8,FALSE()),"")</f>
        <v/>
      </c>
      <c r="Z779" s="978" t="str">
        <f aca="false">IFERROR(VLOOKUP($V779,AG:AN,8,FALSE()),"")</f>
        <v/>
      </c>
      <c r="AA779" s="978" t="str">
        <f aca="false">IFERROR(VLOOKUP($V779,AH:AO,8,FALSE()),"")</f>
        <v/>
      </c>
      <c r="AB779" s="978" t="str">
        <f aca="false">IFERROR(VLOOKUP($V779,AI:AP,8,FALSE()),"")</f>
        <v/>
      </c>
      <c r="AD779" s="1" t="str">
        <f aca="false">IF(AK779&lt;&gt;"",MAX(AD$3:AD778)+1,"")</f>
        <v/>
      </c>
      <c r="AE779" s="1" t="str">
        <f aca="false">IF(AL779&lt;&gt;"",MAX(AE$3:AE778)+1,"")</f>
        <v/>
      </c>
      <c r="AF779" s="1" t="str">
        <f aca="false">IF(AM779&lt;&gt;"",MAX(AF$3:AF778)+1,"")</f>
        <v/>
      </c>
      <c r="AG779" s="1" t="str">
        <f aca="false">IF(AN779&lt;&gt;"",MAX(AG$3:AG778)+1,"")</f>
        <v/>
      </c>
      <c r="AH779" s="1" t="str">
        <f aca="false">IF(AO779&lt;&gt;"",MAX(AH$3:AH778)+1,"")</f>
        <v/>
      </c>
      <c r="AI779" s="1" t="str">
        <f aca="false">IF(AP779&lt;&gt;"",MAX(AI$3:AI778)+1,"")</f>
        <v/>
      </c>
      <c r="AK779" s="1" t="str">
        <f aca="false">IF(C779="","",IF(COUNTIF($AK$3:AL778,C779)=0,C779,""))</f>
        <v/>
      </c>
      <c r="AL779" s="1" t="str">
        <f aca="false">IF(D779="","",IF($C779='Oneri di Urbanizzazione'!$E$49,IF(COUNTIF($AL$3:AL778,$D779)=0,$D779,""),""))</f>
        <v/>
      </c>
      <c r="AM779" s="1" t="str">
        <f aca="false">IF(E779="","",IF(AND($C779='Oneri di Urbanizzazione'!$E$49,$D779='Oneri di Urbanizzazione'!$E$51),IF(COUNTIF(AM$3:AM778,$E779)=0,$E779,""),""))</f>
        <v/>
      </c>
      <c r="AN779" s="1" t="str">
        <f aca="false">IF(F779="","",IF(AND($C779='Oneri di Urbanizzazione'!$E$49,$D779='Oneri di Urbanizzazione'!$E$51,$E779='Oneri di Urbanizzazione'!$E$53),IF(COUNTIF(AN$3:AN778,$F779)=0,$F779,""),""))</f>
        <v/>
      </c>
    </row>
    <row r="780" customFormat="false" ht="12.75" hidden="false" customHeight="false" outlineLevel="0" collapsed="false">
      <c r="V780" s="1" t="n">
        <f aca="false">+V779+1</f>
        <v>758</v>
      </c>
      <c r="W780" s="978" t="str">
        <f aca="false">IFERROR(VLOOKUP($V779,AD:AK,8,FALSE()),"")</f>
        <v/>
      </c>
      <c r="X780" s="978" t="str">
        <f aca="false">IFERROR(VLOOKUP($V780,AE:AL,8,FALSE()),"")</f>
        <v/>
      </c>
      <c r="Y780" s="978" t="str">
        <f aca="false">IFERROR(VLOOKUP($V780,AF:AM,8,FALSE()),"")</f>
        <v/>
      </c>
      <c r="Z780" s="978" t="str">
        <f aca="false">IFERROR(VLOOKUP($V780,AG:AN,8,FALSE()),"")</f>
        <v/>
      </c>
      <c r="AA780" s="978" t="str">
        <f aca="false">IFERROR(VLOOKUP($V780,AH:AO,8,FALSE()),"")</f>
        <v/>
      </c>
      <c r="AB780" s="978" t="str">
        <f aca="false">IFERROR(VLOOKUP($V780,AI:AP,8,FALSE()),"")</f>
        <v/>
      </c>
      <c r="AD780" s="1" t="str">
        <f aca="false">IF(AK780&lt;&gt;"",MAX(AD$3:AD779)+1,"")</f>
        <v/>
      </c>
      <c r="AE780" s="1" t="str">
        <f aca="false">IF(AL780&lt;&gt;"",MAX(AE$3:AE779)+1,"")</f>
        <v/>
      </c>
      <c r="AF780" s="1" t="str">
        <f aca="false">IF(AM780&lt;&gt;"",MAX(AF$3:AF779)+1,"")</f>
        <v/>
      </c>
      <c r="AG780" s="1" t="str">
        <f aca="false">IF(AN780&lt;&gt;"",MAX(AG$3:AG779)+1,"")</f>
        <v/>
      </c>
      <c r="AH780" s="1" t="str">
        <f aca="false">IF(AO780&lt;&gt;"",MAX(AH$3:AH779)+1,"")</f>
        <v/>
      </c>
      <c r="AI780" s="1" t="str">
        <f aca="false">IF(AP780&lt;&gt;"",MAX(AI$3:AI779)+1,"")</f>
        <v/>
      </c>
      <c r="AK780" s="1" t="str">
        <f aca="false">IF(C780="","",IF(COUNTIF($AK$3:AL779,C780)=0,C780,""))</f>
        <v/>
      </c>
      <c r="AL780" s="1" t="str">
        <f aca="false">IF(D780="","",IF($C780='Oneri di Urbanizzazione'!$E$49,IF(COUNTIF($AL$3:AL779,$D780)=0,$D780,""),""))</f>
        <v/>
      </c>
      <c r="AM780" s="1" t="str">
        <f aca="false">IF(E780="","",IF(AND($C780='Oneri di Urbanizzazione'!$E$49,$D780='Oneri di Urbanizzazione'!$E$51),IF(COUNTIF(AM$3:AM779,$E780)=0,$E780,""),""))</f>
        <v/>
      </c>
      <c r="AN780" s="1" t="str">
        <f aca="false">IF(F780="","",IF(AND($C780='Oneri di Urbanizzazione'!$E$49,$D780='Oneri di Urbanizzazione'!$E$51,$E780='Oneri di Urbanizzazione'!$E$53),IF(COUNTIF(AN$3:AN779,$F780)=0,$F780,""),""))</f>
        <v/>
      </c>
    </row>
    <row r="781" customFormat="false" ht="12.75" hidden="false" customHeight="false" outlineLevel="0" collapsed="false">
      <c r="V781" s="1" t="n">
        <f aca="false">+V780+1</f>
        <v>759</v>
      </c>
      <c r="W781" s="978" t="str">
        <f aca="false">IFERROR(VLOOKUP($V780,AD:AK,8,FALSE()),"")</f>
        <v/>
      </c>
      <c r="X781" s="978" t="str">
        <f aca="false">IFERROR(VLOOKUP($V781,AE:AL,8,FALSE()),"")</f>
        <v/>
      </c>
      <c r="Y781" s="978" t="str">
        <f aca="false">IFERROR(VLOOKUP($V781,AF:AM,8,FALSE()),"")</f>
        <v/>
      </c>
      <c r="Z781" s="978" t="str">
        <f aca="false">IFERROR(VLOOKUP($V781,AG:AN,8,FALSE()),"")</f>
        <v/>
      </c>
      <c r="AA781" s="978" t="str">
        <f aca="false">IFERROR(VLOOKUP($V781,AH:AO,8,FALSE()),"")</f>
        <v/>
      </c>
      <c r="AB781" s="978" t="str">
        <f aca="false">IFERROR(VLOOKUP($V781,AI:AP,8,FALSE()),"")</f>
        <v/>
      </c>
      <c r="AD781" s="1" t="str">
        <f aca="false">IF(AK781&lt;&gt;"",MAX(AD$3:AD780)+1,"")</f>
        <v/>
      </c>
      <c r="AE781" s="1" t="str">
        <f aca="false">IF(AL781&lt;&gt;"",MAX(AE$3:AE780)+1,"")</f>
        <v/>
      </c>
      <c r="AF781" s="1" t="str">
        <f aca="false">IF(AM781&lt;&gt;"",MAX(AF$3:AF780)+1,"")</f>
        <v/>
      </c>
      <c r="AG781" s="1" t="str">
        <f aca="false">IF(AN781&lt;&gt;"",MAX(AG$3:AG780)+1,"")</f>
        <v/>
      </c>
      <c r="AH781" s="1" t="str">
        <f aca="false">IF(AO781&lt;&gt;"",MAX(AH$3:AH780)+1,"")</f>
        <v/>
      </c>
      <c r="AI781" s="1" t="str">
        <f aca="false">IF(AP781&lt;&gt;"",MAX(AI$3:AI780)+1,"")</f>
        <v/>
      </c>
      <c r="AK781" s="1" t="str">
        <f aca="false">IF(C781="","",IF(COUNTIF($AK$3:AL780,C781)=0,C781,""))</f>
        <v/>
      </c>
      <c r="AL781" s="1" t="str">
        <f aca="false">IF(D781="","",IF($C781='Oneri di Urbanizzazione'!$E$49,IF(COUNTIF($AL$3:AL780,$D781)=0,$D781,""),""))</f>
        <v/>
      </c>
      <c r="AM781" s="1" t="str">
        <f aca="false">IF(E781="","",IF(AND($C781='Oneri di Urbanizzazione'!$E$49,$D781='Oneri di Urbanizzazione'!$E$51),IF(COUNTIF(AM$3:AM780,$E781)=0,$E781,""),""))</f>
        <v/>
      </c>
      <c r="AN781" s="1" t="str">
        <f aca="false">IF(F781="","",IF(AND($C781='Oneri di Urbanizzazione'!$E$49,$D781='Oneri di Urbanizzazione'!$E$51,$E781='Oneri di Urbanizzazione'!$E$53),IF(COUNTIF(AN$3:AN780,$F781)=0,$F781,""),""))</f>
        <v/>
      </c>
    </row>
  </sheetData>
  <conditionalFormatting sqref="I2:J2">
    <cfRule type="cellIs" priority="2" operator="equal" aboveAverage="0" equalAverage="0" bottom="0" percent="0" rank="0" text="" dxfId="170">
      <formula>"DISABILITATA"</formula>
    </cfRule>
    <cfRule type="cellIs" priority="3" operator="equal" aboveAverage="0" equalAverage="0" bottom="0" percent="0" rank="0" text="" dxfId="171">
      <formula>"ABILITATA"</formula>
    </cfRule>
  </conditionalFormatting>
  <dataValidations count="1">
    <dataValidation allowBlank="true" errorStyle="stop" operator="between" showDropDown="false" showErrorMessage="true" showInputMessage="true" sqref="D7:D15" type="list">
      <formula1>"X"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0000"/>
    <pageSetUpPr fitToPage="false"/>
  </sheetPr>
  <dimension ref="A1:I39"/>
  <sheetViews>
    <sheetView showFormulas="false" showGridLines="true" showRowColHeaders="true" showZeros="true" rightToLeft="false" tabSelected="false" showOutlineSymbols="true" defaultGridColor="true" view="normal" topLeftCell="A22" colorId="64" zoomScale="100" zoomScaleNormal="100" zoomScalePageLayoutView="100" workbookViewId="0">
      <selection pane="topLeft" activeCell="BH51" activeCellId="0" sqref="BH51"/>
    </sheetView>
  </sheetViews>
  <sheetFormatPr defaultColWidth="8.6796875" defaultRowHeight="12.75" zeroHeight="false" outlineLevelRow="0" outlineLevelCol="0"/>
  <cols>
    <col collapsed="false" customWidth="true" hidden="false" outlineLevel="0" max="2" min="2" style="1" width="2.16"/>
    <col collapsed="false" customWidth="true" hidden="false" outlineLevel="0" max="3" min="3" style="1" width="50.29"/>
    <col collapsed="false" customWidth="true" hidden="false" outlineLevel="0" max="4" min="4" style="1" width="20.71"/>
    <col collapsed="false" customWidth="true" hidden="false" outlineLevel="0" max="6" min="5" style="1" width="16.29"/>
    <col collapsed="false" customWidth="true" hidden="false" outlineLevel="0" max="8" min="7" style="1" width="11.85"/>
    <col collapsed="false" customWidth="true" hidden="false" outlineLevel="0" max="9" min="9" style="1" width="19.57"/>
  </cols>
  <sheetData>
    <row r="1" customFormat="false" ht="12.75" hidden="false" customHeight="false" outlineLevel="0" collapsed="false">
      <c r="A1" s="591"/>
      <c r="D1" s="591" t="str">
        <f aca="false">Parametri!D4</f>
        <v>Sicilia</v>
      </c>
    </row>
    <row r="2" customFormat="false" ht="24.45" hidden="false" customHeight="false" outlineLevel="0" collapsed="false">
      <c r="C2" s="1129" t="s">
        <v>16793</v>
      </c>
      <c r="D2" s="1129" t="s">
        <v>860</v>
      </c>
      <c r="I2" s="1142" t="str">
        <f aca="false">IF(D1=D2,"ABILITATA","DISABILITATA")</f>
        <v>DISABILITATA</v>
      </c>
    </row>
    <row r="6" customFormat="false" ht="13.8" hidden="false" customHeight="false" outlineLevel="0" collapsed="false">
      <c r="C6" s="1056" t="s">
        <v>543</v>
      </c>
      <c r="D6" s="1057" t="s">
        <v>544</v>
      </c>
      <c r="E6" s="1056" t="s">
        <v>545</v>
      </c>
      <c r="F6" s="1057" t="s">
        <v>529</v>
      </c>
    </row>
    <row r="7" customFormat="false" ht="13.8" hidden="false" customHeight="false" outlineLevel="0" collapsed="false">
      <c r="C7" s="962"/>
      <c r="D7" s="949"/>
      <c r="E7" s="962"/>
      <c r="F7" s="962"/>
    </row>
    <row r="8" customFormat="false" ht="13.8" hidden="false" customHeight="false" outlineLevel="0" collapsed="false">
      <c r="C8" s="962"/>
      <c r="D8" s="949"/>
      <c r="E8" s="962"/>
      <c r="F8" s="962"/>
    </row>
    <row r="9" customFormat="false" ht="13.8" hidden="false" customHeight="false" outlineLevel="0" collapsed="false">
      <c r="C9" s="962"/>
      <c r="D9" s="949"/>
      <c r="E9" s="962"/>
      <c r="F9" s="962"/>
    </row>
    <row r="10" customFormat="false" ht="13.8" hidden="false" customHeight="false" outlineLevel="0" collapsed="false">
      <c r="C10" s="962"/>
      <c r="D10" s="949"/>
      <c r="E10" s="962"/>
      <c r="F10" s="962"/>
    </row>
    <row r="11" customFormat="false" ht="13.8" hidden="false" customHeight="false" outlineLevel="0" collapsed="false">
      <c r="C11" s="962"/>
      <c r="D11" s="949"/>
      <c r="E11" s="962"/>
      <c r="F11" s="962"/>
    </row>
    <row r="12" customFormat="false" ht="13.8" hidden="false" customHeight="false" outlineLevel="0" collapsed="false">
      <c r="C12" s="962"/>
      <c r="D12" s="949"/>
      <c r="E12" s="962"/>
      <c r="F12" s="962"/>
    </row>
    <row r="13" customFormat="false" ht="13.8" hidden="false" customHeight="false" outlineLevel="0" collapsed="false">
      <c r="C13" s="962"/>
      <c r="D13" s="949"/>
      <c r="E13" s="962"/>
      <c r="F13" s="962"/>
    </row>
    <row r="14" customFormat="false" ht="13.8" hidden="false" customHeight="false" outlineLevel="0" collapsed="false">
      <c r="C14" s="962"/>
      <c r="D14" s="949"/>
      <c r="E14" s="962"/>
      <c r="F14" s="962"/>
    </row>
    <row r="15" customFormat="false" ht="13.8" hidden="false" customHeight="false" outlineLevel="0" collapsed="false">
      <c r="C15" s="962"/>
      <c r="D15" s="949"/>
      <c r="E15" s="962"/>
      <c r="F15" s="962"/>
    </row>
    <row r="16" customFormat="false" ht="13.8" hidden="false" customHeight="false" outlineLevel="0" collapsed="false">
      <c r="C16" s="962"/>
      <c r="D16" s="962"/>
      <c r="E16" s="962"/>
      <c r="F16" s="962"/>
    </row>
    <row r="17" customFormat="false" ht="13.8" hidden="false" customHeight="false" outlineLevel="0" collapsed="false">
      <c r="C17" s="962"/>
      <c r="D17" s="962"/>
      <c r="E17" s="962"/>
      <c r="F17" s="962"/>
    </row>
    <row r="18" customFormat="false" ht="13.8" hidden="false" customHeight="false" outlineLevel="0" collapsed="false">
      <c r="C18" s="962"/>
      <c r="D18" s="962"/>
      <c r="E18" s="962"/>
      <c r="F18" s="962"/>
    </row>
    <row r="20" customFormat="false" ht="12.75" hidden="false" customHeight="false" outlineLevel="0" collapsed="false">
      <c r="C20" s="1126" t="s">
        <v>16855</v>
      </c>
      <c r="D20" s="1158" t="s">
        <v>16856</v>
      </c>
    </row>
    <row r="21" customFormat="false" ht="13.8" hidden="false" customHeight="false" outlineLevel="0" collapsed="false">
      <c r="B21" s="964"/>
    </row>
    <row r="22" customFormat="false" ht="13.8" hidden="false" customHeight="false" outlineLevel="0" collapsed="false">
      <c r="B22" s="1159"/>
      <c r="C22" s="1133" t="s">
        <v>16857</v>
      </c>
      <c r="D22" s="1133" t="s">
        <v>16858</v>
      </c>
      <c r="E22" s="1133" t="s">
        <v>16859</v>
      </c>
    </row>
    <row r="23" customFormat="false" ht="13.8" hidden="false" customHeight="false" outlineLevel="0" collapsed="false">
      <c r="B23" s="1160" t="str">
        <f aca="false">C23&amp;D23</f>
        <v>Interventi su edifici esistentiIrrilevante</v>
      </c>
      <c r="C23" s="962" t="s">
        <v>16860</v>
      </c>
      <c r="D23" s="1161" t="s">
        <v>16861</v>
      </c>
      <c r="E23" s="1162" t="n">
        <v>0.021</v>
      </c>
    </row>
    <row r="24" customFormat="false" ht="23.85" hidden="false" customHeight="false" outlineLevel="0" collapsed="false">
      <c r="B24" s="1160" t="str">
        <f aca="false">C24&amp;D24</f>
        <v>Nuovi edifici aventi non più di 3 piani fuori terra e non più di 450 mq di superficie complessivaIrrilevante</v>
      </c>
      <c r="C24" s="957" t="s">
        <v>16862</v>
      </c>
      <c r="D24" s="1161" t="s">
        <v>16861</v>
      </c>
      <c r="E24" s="1162" t="n">
        <v>0.026</v>
      </c>
    </row>
    <row r="25" customFormat="false" ht="23.85" hidden="false" customHeight="false" outlineLevel="0" collapsed="false">
      <c r="B25" s="1160" t="str">
        <f aca="false">C25&amp;D25</f>
        <v>Nuovi edifici aventi più di 3 piani fuori terra e/o più di 450 mq di superficie complessivaIrrilevante</v>
      </c>
      <c r="C25" s="957" t="s">
        <v>16863</v>
      </c>
      <c r="D25" s="1161" t="s">
        <v>16861</v>
      </c>
      <c r="E25" s="1162" t="n">
        <v>0.045</v>
      </c>
    </row>
    <row r="26" customFormat="false" ht="13.8" hidden="false" customHeight="false" outlineLevel="0" collapsed="false">
      <c r="B26" s="1160" t="str">
        <f aca="false">C26&amp;D26</f>
        <v>Interventi su edifici esistentiBasso</v>
      </c>
      <c r="C26" s="962" t="s">
        <v>16860</v>
      </c>
      <c r="D26" s="1161" t="s">
        <v>16856</v>
      </c>
      <c r="E26" s="1162" t="n">
        <v>0.023</v>
      </c>
    </row>
    <row r="27" customFormat="false" ht="23.85" hidden="false" customHeight="false" outlineLevel="0" collapsed="false">
      <c r="B27" s="1160" t="str">
        <f aca="false">C27&amp;D27</f>
        <v>Nuovi edifici aventi non più di 3 piani fuori terra e non più di 450 mq di superficie complessivaBasso</v>
      </c>
      <c r="C27" s="957" t="s">
        <v>16862</v>
      </c>
      <c r="D27" s="1161" t="s">
        <v>16856</v>
      </c>
      <c r="E27" s="1162" t="n">
        <v>0.034</v>
      </c>
    </row>
    <row r="28" customFormat="false" ht="23.85" hidden="false" customHeight="false" outlineLevel="0" collapsed="false">
      <c r="B28" s="1160" t="str">
        <f aca="false">C28&amp;D28</f>
        <v>Nuovi edifici aventi più di 3 piani fuori terra e/o più di 450 mq di superficie complessivaBasso</v>
      </c>
      <c r="C28" s="957" t="s">
        <v>16863</v>
      </c>
      <c r="D28" s="1161" t="s">
        <v>16856</v>
      </c>
      <c r="E28" s="1162" t="n">
        <v>0.053</v>
      </c>
    </row>
    <row r="29" customFormat="false" ht="13.8" hidden="false" customHeight="false" outlineLevel="0" collapsed="false">
      <c r="B29" s="1160" t="str">
        <f aca="false">C29&amp;D29</f>
        <v>Interventi su edifici esistentiMedio</v>
      </c>
      <c r="C29" s="962" t="s">
        <v>16860</v>
      </c>
      <c r="D29" s="1161" t="s">
        <v>16864</v>
      </c>
      <c r="E29" s="1162" t="n">
        <v>0.025</v>
      </c>
    </row>
    <row r="30" customFormat="false" ht="23.85" hidden="false" customHeight="false" outlineLevel="0" collapsed="false">
      <c r="B30" s="1160" t="str">
        <f aca="false">C30&amp;D30</f>
        <v>Nuovi edifici aventi non più di 3 piani fuori terra e non più di 450 mq di superficie complessivaMedio</v>
      </c>
      <c r="C30" s="957" t="s">
        <v>16862</v>
      </c>
      <c r="D30" s="1161" t="s">
        <v>16864</v>
      </c>
      <c r="E30" s="1162" t="n">
        <v>0.042</v>
      </c>
    </row>
    <row r="31" customFormat="false" ht="23.85" hidden="false" customHeight="false" outlineLevel="0" collapsed="false">
      <c r="B31" s="1160" t="str">
        <f aca="false">C31&amp;D31</f>
        <v>Nuovi edifici aventi più di 3 piani fuori terra e/o più di 450 mq di superficie complessivaMedio</v>
      </c>
      <c r="C31" s="957" t="s">
        <v>16863</v>
      </c>
      <c r="D31" s="1161" t="s">
        <v>16864</v>
      </c>
      <c r="E31" s="1162" t="n">
        <v>0.065</v>
      </c>
    </row>
    <row r="32" customFormat="false" ht="13.8" hidden="false" customHeight="false" outlineLevel="0" collapsed="false">
      <c r="B32" s="1160" t="str">
        <f aca="false">C32&amp;D32</f>
        <v>Interventi su edifici esistentiForte</v>
      </c>
      <c r="C32" s="962" t="s">
        <v>16860</v>
      </c>
      <c r="D32" s="1161" t="s">
        <v>16865</v>
      </c>
      <c r="E32" s="1162" t="n">
        <v>0.027</v>
      </c>
    </row>
    <row r="33" customFormat="false" ht="23.85" hidden="false" customHeight="false" outlineLevel="0" collapsed="false">
      <c r="B33" s="1160" t="str">
        <f aca="false">C33&amp;D33</f>
        <v>Nuovi edifici aventi non più di 3 piani fuori terra e non più di 450 mq di superficie complessivaForte</v>
      </c>
      <c r="C33" s="957" t="s">
        <v>16862</v>
      </c>
      <c r="D33" s="1161" t="s">
        <v>16865</v>
      </c>
      <c r="E33" s="1162" t="n">
        <v>0.05</v>
      </c>
    </row>
    <row r="34" customFormat="false" ht="23.85" hidden="false" customHeight="false" outlineLevel="0" collapsed="false">
      <c r="B34" s="1160" t="str">
        <f aca="false">C34&amp;D34</f>
        <v>Nuovi edifici aventi non più di 3 piani fuori terra e non più di 450 mq di superficie complessivaForte</v>
      </c>
      <c r="C34" s="957" t="s">
        <v>16862</v>
      </c>
      <c r="D34" s="1161" t="s">
        <v>16865</v>
      </c>
      <c r="E34" s="1162" t="n">
        <v>0.05</v>
      </c>
    </row>
    <row r="38" customFormat="false" ht="24.75" hidden="false" customHeight="true" outlineLevel="0" collapsed="false">
      <c r="C38" s="1122" t="s">
        <v>16866</v>
      </c>
      <c r="D38" s="1122"/>
      <c r="E38" s="1163" t="n">
        <f aca="false">VLOOKUP("Nuovi edifici aventi più di 3 piani fuori terra e/o più di 450 mq di superficie complessiva"&amp;D20,$B$23:$E$34,4,FALSE())</f>
        <v>0.053</v>
      </c>
    </row>
    <row r="39" customFormat="false" ht="24.75" hidden="false" customHeight="true" outlineLevel="0" collapsed="false">
      <c r="C39" s="1122" t="s">
        <v>16867</v>
      </c>
      <c r="D39" s="1122"/>
      <c r="E39" s="1163" t="n">
        <f aca="false">VLOOKUP("Nuovi edifici aventi non più di 3 piani fuori terra e non più di 450 mq di superficie complessiva"&amp;D20,$B$23:$E$34,4,FALSE())</f>
        <v>0.034</v>
      </c>
    </row>
  </sheetData>
  <conditionalFormatting sqref="I2">
    <cfRule type="cellIs" priority="2" operator="equal" aboveAverage="0" equalAverage="0" bottom="0" percent="0" rank="0" text="" dxfId="172">
      <formula>"DISABILITATA"</formula>
    </cfRule>
    <cfRule type="cellIs" priority="3" operator="equal" aboveAverage="0" equalAverage="0" bottom="0" percent="0" rank="0" text="" dxfId="173">
      <formula>"ABILITATA"</formula>
    </cfRule>
  </conditionalFormatting>
  <dataValidations count="2">
    <dataValidation allowBlank="true" errorStyle="stop" operator="between" showDropDown="false" showErrorMessage="true" showInputMessage="true" sqref="D7:D15" type="list">
      <formula1>"X"</formula1>
      <formula2>0</formula2>
    </dataValidation>
    <dataValidation allowBlank="true" errorStyle="stop" operator="between" showDropDown="false" showErrorMessage="true" showInputMessage="true" sqref="D20" type="list">
      <formula1>"Irrilevante,Basso,Medio,Forte"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9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2" activeCellId="0" sqref="I2"/>
    </sheetView>
  </sheetViews>
  <sheetFormatPr defaultColWidth="9.1484375" defaultRowHeight="12.8" zeroHeight="true" outlineLevelRow="0" outlineLevelCol="0"/>
  <cols>
    <col collapsed="false" customWidth="true" hidden="false" outlineLevel="0" max="1" min="1" style="108" width="2.71"/>
    <col collapsed="false" customWidth="true" hidden="false" outlineLevel="0" max="2" min="2" style="108" width="12.71"/>
    <col collapsed="false" customWidth="true" hidden="false" outlineLevel="0" max="3" min="3" style="108" width="5.42"/>
    <col collapsed="false" customWidth="true" hidden="false" outlineLevel="0" max="4" min="4" style="108" width="14.57"/>
    <col collapsed="false" customWidth="true" hidden="false" outlineLevel="0" max="5" min="5" style="108" width="12.71"/>
    <col collapsed="false" customWidth="true" hidden="false" outlineLevel="0" max="6" min="6" style="108" width="2.71"/>
    <col collapsed="false" customWidth="true" hidden="false" outlineLevel="0" max="7" min="7" style="108" width="12.71"/>
    <col collapsed="false" customWidth="true" hidden="false" outlineLevel="0" max="8" min="8" style="108" width="2.71"/>
    <col collapsed="false" customWidth="true" hidden="false" outlineLevel="0" max="9" min="9" style="108" width="14.57"/>
    <col collapsed="false" customWidth="true" hidden="false" outlineLevel="0" max="10" min="10" style="108" width="4"/>
    <col collapsed="false" customWidth="true" hidden="false" outlineLevel="0" max="11" min="11" style="108" width="2.86"/>
    <col collapsed="false" customWidth="true" hidden="false" outlineLevel="0" max="12" min="12" style="108" width="15.14"/>
    <col collapsed="false" customWidth="true" hidden="false" outlineLevel="0" max="13" min="13" style="108" width="15.42"/>
    <col collapsed="false" customWidth="true" hidden="false" outlineLevel="0" max="14" min="14" style="108" width="18"/>
    <col collapsed="false" customWidth="true" hidden="true" outlineLevel="0" max="15" min="15" style="108" width="7.29"/>
    <col collapsed="false" customWidth="true" hidden="true" outlineLevel="0" max="16" min="16" style="108" width="10.71"/>
    <col collapsed="false" customWidth="true" hidden="false" outlineLevel="0" max="17" min="17" style="108" width="11.85"/>
    <col collapsed="false" customWidth="true" hidden="false" outlineLevel="0" max="18" min="18" style="108" width="2.71"/>
    <col collapsed="false" customWidth="true" hidden="true" outlineLevel="0" max="19" min="19" style="108" width="9"/>
    <col collapsed="false" customWidth="false" hidden="true" outlineLevel="0" max="16383" min="20" style="108" width="9.14"/>
    <col collapsed="false" customWidth="true" hidden="true" outlineLevel="0" max="16384" min="16384" style="108" width="1.42"/>
  </cols>
  <sheetData>
    <row r="1" s="111" customFormat="true" ht="12.8" hidden="false" customHeight="false" outlineLevel="0" collapsed="false">
      <c r="A1" s="109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XFD1" s="108"/>
    </row>
    <row r="2" s="111" customFormat="true" ht="21.6" hidden="false" customHeight="false" outlineLevel="0" collapsed="false">
      <c r="A2" s="112"/>
      <c r="B2" s="113" t="s">
        <v>86</v>
      </c>
      <c r="C2" s="113"/>
      <c r="D2" s="113"/>
      <c r="E2" s="113"/>
      <c r="F2" s="113"/>
      <c r="G2" s="113"/>
      <c r="H2" s="114"/>
      <c r="I2" s="115" t="s">
        <v>87</v>
      </c>
      <c r="J2" s="115"/>
      <c r="K2" s="115"/>
      <c r="L2" s="115"/>
      <c r="M2" s="116"/>
      <c r="N2" s="117" t="s">
        <v>69</v>
      </c>
      <c r="O2" s="110"/>
      <c r="P2" s="110"/>
      <c r="Q2" s="110"/>
      <c r="R2" s="116"/>
      <c r="XFD2" s="108"/>
    </row>
    <row r="3" s="111" customFormat="true" ht="15.65" hidden="false" customHeight="false" outlineLevel="0" collapsed="false">
      <c r="A3" s="118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9"/>
      <c r="N3" s="120" t="s">
        <v>72</v>
      </c>
      <c r="O3" s="110"/>
      <c r="P3" s="110"/>
      <c r="Q3" s="110"/>
      <c r="R3" s="116"/>
      <c r="XFD3" s="108"/>
    </row>
    <row r="4" s="111" customFormat="true" ht="15.75" hidden="false" customHeight="true" outlineLevel="0" collapsed="false">
      <c r="A4" s="112"/>
      <c r="B4" s="121" t="s">
        <v>88</v>
      </c>
      <c r="C4" s="122"/>
      <c r="D4" s="123"/>
      <c r="E4" s="123"/>
      <c r="F4" s="123"/>
      <c r="G4" s="123"/>
      <c r="H4" s="123"/>
      <c r="I4" s="123"/>
      <c r="J4" s="123"/>
      <c r="K4" s="123"/>
      <c r="L4" s="124"/>
      <c r="M4" s="124"/>
      <c r="N4" s="124"/>
      <c r="O4" s="116"/>
      <c r="P4" s="125"/>
      <c r="Q4" s="125"/>
      <c r="R4" s="116"/>
      <c r="XFD4" s="108"/>
    </row>
    <row r="5" s="111" customFormat="true" ht="15.75" hidden="false" customHeight="true" outlineLevel="0" collapsed="false">
      <c r="A5" s="126"/>
      <c r="B5" s="127" t="s">
        <v>89</v>
      </c>
      <c r="C5" s="127"/>
      <c r="D5" s="128" t="s">
        <v>90</v>
      </c>
      <c r="E5" s="128" t="s">
        <v>85</v>
      </c>
      <c r="F5" s="128"/>
      <c r="G5" s="128" t="s">
        <v>90</v>
      </c>
      <c r="H5" s="128"/>
      <c r="I5" s="128" t="s">
        <v>85</v>
      </c>
      <c r="J5" s="128"/>
      <c r="K5" s="128" t="s">
        <v>91</v>
      </c>
      <c r="L5" s="128"/>
      <c r="M5" s="128" t="s">
        <v>92</v>
      </c>
      <c r="N5" s="129" t="s">
        <v>93</v>
      </c>
      <c r="O5" s="130" t="s">
        <v>94</v>
      </c>
      <c r="P5" s="131" t="s">
        <v>95</v>
      </c>
      <c r="Q5" s="132"/>
      <c r="R5" s="133"/>
      <c r="XFD5" s="108"/>
    </row>
    <row r="6" s="111" customFormat="true" ht="15" hidden="true" customHeight="true" outlineLevel="0" collapsed="false">
      <c r="A6" s="126"/>
      <c r="B6" s="134" t="str">
        <f aca="false">Calcoli!BO4</f>
        <v>S.u.a. &gt;0 &lt;=0</v>
      </c>
      <c r="C6" s="134"/>
      <c r="D6" s="135" t="n">
        <f aca="false">IF($I$2=Parametri!$B$33,COUNTIF(Calcoli!$D$3:$D$40,"&gt;0"),0)</f>
        <v>0</v>
      </c>
      <c r="E6" s="136" t="n">
        <f aca="false">IF($I$2=Parametri!$B$33,'Calcolo superfici edificio'!K9,0)</f>
        <v>0</v>
      </c>
      <c r="F6" s="137" t="s">
        <v>73</v>
      </c>
      <c r="G6" s="138" t="n">
        <v>0</v>
      </c>
      <c r="H6" s="138"/>
      <c r="I6" s="139" t="n">
        <v>0</v>
      </c>
      <c r="J6" s="140" t="s">
        <v>73</v>
      </c>
      <c r="K6" s="141" t="n">
        <f aca="false">IF((E6+I6)&gt;0,(E6+I6)/($E$12+$I$12),0)</f>
        <v>0</v>
      </c>
      <c r="L6" s="141"/>
      <c r="M6" s="142" t="n">
        <v>0</v>
      </c>
      <c r="N6" s="143" t="n">
        <f aca="false">K6*M6</f>
        <v>0</v>
      </c>
      <c r="O6" s="144"/>
      <c r="P6" s="145" t="str">
        <f aca="false">IF(O6&lt;&gt;"",HLOOKUP(O6,Reg_marche!$F$5:$I$11,2,FALSE()),"")</f>
        <v/>
      </c>
      <c r="Q6" s="146" t="n">
        <f aca="false">IF(O6&lt;&gt;"",IF((E6+I6)&gt;0,(E6+I6)*P6,0),0)</f>
        <v>0</v>
      </c>
      <c r="R6" s="147" t="str">
        <f aca="false">IF(I6&gt;0,IF(Calcoli!BP4="X",IF(AND(IF(I6=0,0,I6/G6)&gt;Calcoli!BQ4,IF(I6=0,0,I6/G6)&lt;=Calcoli!BR4),"OK","ERRORE"),""),"")</f>
        <v/>
      </c>
      <c r="XFD6" s="108"/>
    </row>
    <row r="7" s="111" customFormat="true" ht="15.75" hidden="false" customHeight="true" outlineLevel="0" collapsed="false">
      <c r="A7" s="126"/>
      <c r="B7" s="134" t="str">
        <f aca="false">Calcoli!BO5</f>
        <v>S.u.a. &gt;0 &lt;=95</v>
      </c>
      <c r="C7" s="134"/>
      <c r="D7" s="135" t="n">
        <f aca="false">IF($I$2=Parametri!$B$33,COUNTIF(Calcoli!$E$3:$E$40,"&gt;0"),0)</f>
        <v>0</v>
      </c>
      <c r="E7" s="136" t="n">
        <f aca="false">IF($I$2=Parametri!$B$33,'Calcolo superfici edificio'!K10,0)</f>
        <v>0</v>
      </c>
      <c r="F7" s="137" t="s">
        <v>73</v>
      </c>
      <c r="G7" s="138" t="n">
        <v>0</v>
      </c>
      <c r="H7" s="138"/>
      <c r="I7" s="139" t="n">
        <v>0</v>
      </c>
      <c r="J7" s="140" t="s">
        <v>73</v>
      </c>
      <c r="K7" s="148" t="n">
        <f aca="false">IF((E7+I7)&gt;0,(E7+I7)/($E$12+$I$12),0)</f>
        <v>0</v>
      </c>
      <c r="L7" s="148"/>
      <c r="M7" s="142" t="n">
        <v>0</v>
      </c>
      <c r="N7" s="143" t="n">
        <f aca="false">K7*M7</f>
        <v>0</v>
      </c>
      <c r="O7" s="144"/>
      <c r="P7" s="145" t="str">
        <f aca="false">IF(O7&lt;&gt;"",HLOOKUP(O7,Reg_marche!$F$5:$I$11,3,FALSE()),"")</f>
        <v/>
      </c>
      <c r="Q7" s="132" t="n">
        <f aca="false">IF(O7&lt;&gt;"",IF((E7+I7)&gt;0,(E7+I7)*P7,0),0)</f>
        <v>0</v>
      </c>
      <c r="R7" s="147" t="str">
        <f aca="false">IF(I7&gt;0,IF(Calcoli!BP5="X",IF(AND(IF(I7=0,0,I7/G7)&gt;Calcoli!BQ5,IF(I7=0,0,I7/G7)&lt;=Calcoli!BR5),"OK","ERRORE"),""),"")</f>
        <v/>
      </c>
      <c r="XFD7" s="108"/>
    </row>
    <row r="8" s="111" customFormat="true" ht="15.75" hidden="false" customHeight="true" outlineLevel="0" collapsed="false">
      <c r="A8" s="126"/>
      <c r="B8" s="134" t="str">
        <f aca="false">Calcoli!BO6</f>
        <v>S.u.a. &gt;95 &lt;=110</v>
      </c>
      <c r="C8" s="134"/>
      <c r="D8" s="149" t="n">
        <f aca="false">IF($I$2=Parametri!$B$33,COUNTIF(Calcoli!$F$3:$F$40,"&gt;0"),0)</f>
        <v>0</v>
      </c>
      <c r="E8" s="150" t="n">
        <f aca="false">IF($I$2=Parametri!$B$33,'Calcolo superfici edificio'!K11,0)</f>
        <v>0</v>
      </c>
      <c r="F8" s="151" t="s">
        <v>73</v>
      </c>
      <c r="G8" s="138" t="n">
        <v>0</v>
      </c>
      <c r="H8" s="138"/>
      <c r="I8" s="139" t="n">
        <v>0</v>
      </c>
      <c r="J8" s="140" t="s">
        <v>73</v>
      </c>
      <c r="K8" s="152" t="n">
        <f aca="false">IF((E8+I8)&gt;0,(E8+I8)/($E$12+$I$12),0)</f>
        <v>0</v>
      </c>
      <c r="L8" s="152"/>
      <c r="M8" s="142" t="n">
        <v>5</v>
      </c>
      <c r="N8" s="153" t="n">
        <f aca="false">K8*M8</f>
        <v>0</v>
      </c>
      <c r="O8" s="144"/>
      <c r="P8" s="154" t="str">
        <f aca="false">IF(O8&lt;&gt;"",HLOOKUP(O8,Reg_marche!$F$5:$I$11,4,FALSE()),"")</f>
        <v/>
      </c>
      <c r="Q8" s="132" t="n">
        <f aca="false">IF(O8&lt;&gt;"",IF((E8+I8)&gt;0,(E8+I8)*P8,0),0)</f>
        <v>0</v>
      </c>
      <c r="R8" s="147" t="str">
        <f aca="false">IF(I8&gt;0,IF(Calcoli!BP6="X",IF(AND(IF(I8=0,0,I8/G8)&gt;Calcoli!BQ6,IF(I8=0,0,I8/G8)&lt;=Calcoli!BR6),"OK","ERRORE"),""),"")</f>
        <v/>
      </c>
      <c r="S8" s="111" t="str">
        <f aca="false">IF(I8&gt;0,IF(Calcoli!BP6="X",IF(AND(IF(I8=0,0,I8/G8)&gt;Calcoli!BQ6,IF(I8=0,0,I8/G8)&lt;=Calcoli!BR6),"OK","ERRORE"),""),"")</f>
        <v/>
      </c>
      <c r="XFD8" s="108"/>
    </row>
    <row r="9" s="111" customFormat="true" ht="15.75" hidden="false" customHeight="true" outlineLevel="0" collapsed="false">
      <c r="A9" s="126"/>
      <c r="B9" s="134" t="str">
        <f aca="false">Calcoli!BO7</f>
        <v>S.u.a. &gt;110 &lt;=130</v>
      </c>
      <c r="C9" s="134"/>
      <c r="D9" s="149" t="n">
        <f aca="false">IF($I$2=Parametri!$B$33,COUNTIF(Calcoli!$G$3:$G$40,"&gt;0"),0)</f>
        <v>0</v>
      </c>
      <c r="E9" s="150" t="n">
        <f aca="false">IF($I$2=Parametri!$B$33,'Calcolo superfici edificio'!K12,0)</f>
        <v>0</v>
      </c>
      <c r="F9" s="151" t="s">
        <v>73</v>
      </c>
      <c r="G9" s="138" t="n">
        <v>0</v>
      </c>
      <c r="H9" s="138"/>
      <c r="I9" s="139" t="n">
        <v>0</v>
      </c>
      <c r="J9" s="140" t="s">
        <v>73</v>
      </c>
      <c r="K9" s="152" t="n">
        <f aca="false">IF((E9+I9)&gt;0,(E9+I9)/($E$12+$I$12),0)</f>
        <v>0</v>
      </c>
      <c r="L9" s="152"/>
      <c r="M9" s="142" t="n">
        <v>15</v>
      </c>
      <c r="N9" s="153" t="n">
        <f aca="false">K9*M9</f>
        <v>0</v>
      </c>
      <c r="O9" s="144"/>
      <c r="P9" s="154" t="str">
        <f aca="false">IF(O9&lt;&gt;"",HLOOKUP(O9,Reg_marche!$F$5:$I$11,5,FALSE()),"")</f>
        <v/>
      </c>
      <c r="Q9" s="132" t="n">
        <f aca="false">IF(O9&lt;&gt;"",IF((E9+I9)&gt;0,(E9+I9)*P9,0),0)</f>
        <v>0</v>
      </c>
      <c r="R9" s="147" t="str">
        <f aca="false">IF(I9&gt;0,IF(Calcoli!BP7="X",IF(AND(IF(I9=0,0,I9/G9)&gt;Calcoli!BQ7,IF(I9=0,0,I9/G9)&lt;=Calcoli!BR7),"OK","ERRORE"),""),"")</f>
        <v/>
      </c>
      <c r="S9" s="111" t="str">
        <f aca="false">IF(I9&gt;0,IF(Calcoli!BP7="X",IF(AND(IF(I9=0,0,I9/G9)&gt;Calcoli!BQ7,IF(I9=0,0,I9/G9)&lt;=Calcoli!BR7),"OK","ERRORE"),""),"")</f>
        <v/>
      </c>
      <c r="XFD9" s="108"/>
    </row>
    <row r="10" s="111" customFormat="true" ht="15.75" hidden="false" customHeight="true" outlineLevel="0" collapsed="false">
      <c r="A10" s="126"/>
      <c r="B10" s="134" t="str">
        <f aca="false">Calcoli!BO8</f>
        <v>S.u.a. &gt;130 &lt;=160</v>
      </c>
      <c r="C10" s="134"/>
      <c r="D10" s="149" t="n">
        <f aca="false">IF($I$2=Parametri!$B$33,COUNTIF(Calcoli!$H$3:$H$40,"&gt;0"),0)</f>
        <v>0</v>
      </c>
      <c r="E10" s="150" t="n">
        <f aca="false">IF($I$2=Parametri!$B$33,'Calcolo superfici edificio'!K13,0)</f>
        <v>0</v>
      </c>
      <c r="F10" s="151" t="s">
        <v>73</v>
      </c>
      <c r="G10" s="138" t="n">
        <v>0</v>
      </c>
      <c r="H10" s="138"/>
      <c r="I10" s="139" t="n">
        <v>0</v>
      </c>
      <c r="J10" s="140" t="s">
        <v>73</v>
      </c>
      <c r="K10" s="152" t="n">
        <f aca="false">IF((E10+I10)&gt;0,(E10+I10)/($E$12+$I$12),0)</f>
        <v>0</v>
      </c>
      <c r="L10" s="152"/>
      <c r="M10" s="142" t="n">
        <v>30</v>
      </c>
      <c r="N10" s="153" t="n">
        <f aca="false">K10*M10</f>
        <v>0</v>
      </c>
      <c r="O10" s="144"/>
      <c r="P10" s="154" t="str">
        <f aca="false">IF(O10&lt;&gt;"",HLOOKUP(O10,Reg_marche!$F$5:$I$11,6,FALSE()),"")</f>
        <v/>
      </c>
      <c r="Q10" s="132" t="n">
        <f aca="false">IF(O10&lt;&gt;"",IF((E10+I10)&gt;0,(E10+I10)*P10,0),0)</f>
        <v>0</v>
      </c>
      <c r="R10" s="147" t="str">
        <f aca="false">IF(I10&gt;0,IF(Calcoli!BP8="X",IF(AND(IF(I10=0,0,I10/G10)&gt;Calcoli!BQ8,IF(I10=0,0,I10/G10)&lt;=Calcoli!BR8),"OK","ERRORE"),""),"")</f>
        <v/>
      </c>
      <c r="S10" s="111" t="str">
        <f aca="false">IF(I10&gt;0,IF(Calcoli!BP8="X",IF(AND(IF(I10=0,0,I10/G10)&gt;Calcoli!BQ8,IF(I10=0,0,I10/G10)&lt;=Calcoli!BR8),"OK","ERRORE"),""),"")</f>
        <v/>
      </c>
      <c r="XFD10" s="108"/>
    </row>
    <row r="11" s="111" customFormat="true" ht="15.75" hidden="false" customHeight="true" outlineLevel="0" collapsed="false">
      <c r="A11" s="126"/>
      <c r="B11" s="155" t="str">
        <f aca="false">Calcoli!BO9</f>
        <v>S.u.a. &gt;160</v>
      </c>
      <c r="C11" s="155"/>
      <c r="D11" s="156" t="n">
        <f aca="false">IF($I$2=Parametri!$B$33,COUNTIF(Calcoli!$I$3:$I$40,"&gt;0"),0)</f>
        <v>0</v>
      </c>
      <c r="E11" s="157" t="n">
        <f aca="false">IF($I$2=Parametri!$B$33,'Calcolo superfici edificio'!K14,0)</f>
        <v>0</v>
      </c>
      <c r="F11" s="158" t="s">
        <v>73</v>
      </c>
      <c r="G11" s="159" t="n">
        <v>0</v>
      </c>
      <c r="H11" s="159"/>
      <c r="I11" s="160" t="n">
        <v>0</v>
      </c>
      <c r="J11" s="161" t="s">
        <v>73</v>
      </c>
      <c r="K11" s="162" t="n">
        <f aca="false">IF((E11+I11)&gt;0,(E11+I11)/($E$12+$I$12),0)</f>
        <v>0</v>
      </c>
      <c r="L11" s="162"/>
      <c r="M11" s="163" t="n">
        <v>50</v>
      </c>
      <c r="N11" s="164" t="n">
        <f aca="false">K11*M11</f>
        <v>0</v>
      </c>
      <c r="O11" s="165"/>
      <c r="P11" s="166" t="str">
        <f aca="false">IF(O11&lt;&gt;"",HLOOKUP(O11,Reg_marche!$F$5:$I$11,7,FALSE()),"")</f>
        <v/>
      </c>
      <c r="Q11" s="132" t="n">
        <f aca="false">IF(O11&lt;&gt;"",IF((E11+I11)&gt;0,(E11+I11)*P11,0),0)</f>
        <v>0</v>
      </c>
      <c r="R11" s="147" t="str">
        <f aca="false">IF(I11&gt;0,IF(Calcoli!BP9="X",IF(AND(IF(I11=0,0,I11/G11)&gt;Calcoli!BQ9,IF(I11=0,0,I11/G11)&lt;=Calcoli!BR9),"OK","ERRORE"),""),"")</f>
        <v/>
      </c>
      <c r="S11" s="111" t="str">
        <f aca="false">IF(I11&gt;0,IF(Calcoli!BP9="X",IF(AND(IF(I11=0,0,I11/G11)&gt;Calcoli!BQ9,IF(I11=0,0,I11/G11)&lt;=Calcoli!BR9),"OK","ERRORE"),""),"")</f>
        <v/>
      </c>
      <c r="XFD11" s="108"/>
    </row>
    <row r="12" s="111" customFormat="true" ht="15.75" hidden="false" customHeight="true" outlineLevel="0" collapsed="false">
      <c r="A12" s="112"/>
      <c r="B12" s="116"/>
      <c r="C12" s="116"/>
      <c r="D12" s="167" t="s">
        <v>96</v>
      </c>
      <c r="E12" s="168" t="n">
        <f aca="false">SUM(E6:E11)</f>
        <v>0</v>
      </c>
      <c r="F12" s="169" t="s">
        <v>73</v>
      </c>
      <c r="G12" s="167" t="s">
        <v>96</v>
      </c>
      <c r="H12" s="167"/>
      <c r="I12" s="170" t="n">
        <f aca="false">IF(I2="No",SUM(I6:I11),0)</f>
        <v>0</v>
      </c>
      <c r="J12" s="169" t="s">
        <v>73</v>
      </c>
      <c r="K12" s="171"/>
      <c r="L12" s="172"/>
      <c r="M12" s="173" t="s">
        <v>97</v>
      </c>
      <c r="N12" s="174" t="n">
        <f aca="false">SUM(N6:N11)</f>
        <v>0</v>
      </c>
      <c r="O12" s="175" t="s">
        <v>98</v>
      </c>
      <c r="P12" s="176" t="n">
        <f aca="false">IFERROR(IF(SUM(Q6:Q11)&gt;0,SUM(Q6:Q11)/(I12+E12),0),0)</f>
        <v>0</v>
      </c>
      <c r="Q12" s="177" t="s">
        <v>99</v>
      </c>
      <c r="R12" s="116"/>
      <c r="XFD12" s="108"/>
    </row>
    <row r="13" s="111" customFormat="true" ht="13.8" hidden="false" customHeight="false" outlineLevel="0" collapsed="false">
      <c r="A13" s="112"/>
      <c r="B13" s="116"/>
      <c r="C13" s="116"/>
      <c r="D13" s="116"/>
      <c r="E13" s="116"/>
      <c r="F13" s="116"/>
      <c r="G13" s="116"/>
      <c r="H13" s="116"/>
      <c r="I13" s="171"/>
      <c r="J13" s="171"/>
      <c r="K13" s="171"/>
      <c r="L13" s="116"/>
      <c r="M13" s="116"/>
      <c r="N13" s="116"/>
      <c r="O13" s="116"/>
      <c r="P13" s="178"/>
      <c r="Q13" s="116"/>
      <c r="R13" s="116"/>
      <c r="XFD13" s="108"/>
    </row>
    <row r="14" s="111" customFormat="true" ht="15.75" hidden="false" customHeight="true" outlineLevel="0" collapsed="false">
      <c r="A14" s="112"/>
      <c r="B14" s="121" t="s">
        <v>100</v>
      </c>
      <c r="C14" s="179"/>
      <c r="D14" s="180"/>
      <c r="E14" s="180"/>
      <c r="F14" s="180"/>
      <c r="G14" s="123"/>
      <c r="H14" s="123"/>
      <c r="I14" s="123"/>
      <c r="J14" s="123"/>
      <c r="K14" s="123"/>
      <c r="L14" s="180"/>
      <c r="M14" s="124"/>
      <c r="N14" s="124"/>
      <c r="O14" s="181"/>
      <c r="P14" s="182"/>
      <c r="Q14" s="116"/>
      <c r="R14" s="116"/>
      <c r="XFD14" s="108"/>
    </row>
    <row r="15" s="111" customFormat="true" ht="44.25" hidden="false" customHeight="true" outlineLevel="0" collapsed="false">
      <c r="A15" s="126"/>
      <c r="B15" s="183" t="s">
        <v>101</v>
      </c>
      <c r="C15" s="183"/>
      <c r="D15" s="183"/>
      <c r="E15" s="183"/>
      <c r="F15" s="184"/>
      <c r="G15" s="185" t="s">
        <v>102</v>
      </c>
      <c r="H15" s="185"/>
      <c r="I15" s="185" t="s">
        <v>102</v>
      </c>
      <c r="J15" s="186"/>
      <c r="K15" s="171"/>
      <c r="L15" s="187" t="s">
        <v>103</v>
      </c>
      <c r="M15" s="185" t="s">
        <v>104</v>
      </c>
      <c r="N15" s="188" t="s">
        <v>93</v>
      </c>
      <c r="O15" s="189" t="s">
        <v>105</v>
      </c>
      <c r="P15" s="190"/>
      <c r="Q15" s="181"/>
      <c r="R15" s="116"/>
      <c r="XFD15" s="108"/>
    </row>
    <row r="16" s="111" customFormat="true" ht="15" hidden="false" customHeight="true" outlineLevel="0" collapsed="false">
      <c r="A16" s="126"/>
      <c r="B16" s="191" t="s">
        <v>106</v>
      </c>
      <c r="C16" s="192"/>
      <c r="D16" s="192"/>
      <c r="E16" s="193"/>
      <c r="F16" s="194"/>
      <c r="G16" s="150" t="n">
        <f aca="false">IF($I$2=Parametri!$B$33,'Calcolo superfici edificio'!K15,0)</f>
        <v>0</v>
      </c>
      <c r="H16" s="151" t="s">
        <v>73</v>
      </c>
      <c r="I16" s="139" t="n">
        <v>0</v>
      </c>
      <c r="J16" s="195" t="s">
        <v>73</v>
      </c>
      <c r="K16" s="171"/>
      <c r="L16" s="196" t="s">
        <v>107</v>
      </c>
      <c r="M16" s="197" t="str">
        <f aca="false">IF(I21="","",IF($I$21&lt;=50,"X",""))</f>
        <v>X</v>
      </c>
      <c r="N16" s="198" t="n">
        <v>0</v>
      </c>
      <c r="O16" s="189"/>
      <c r="P16" s="199"/>
      <c r="Q16" s="200"/>
      <c r="R16" s="116"/>
      <c r="XFD16" s="108"/>
    </row>
    <row r="17" s="111" customFormat="true" ht="15" hidden="false" customHeight="true" outlineLevel="0" collapsed="false">
      <c r="A17" s="126"/>
      <c r="B17" s="201" t="s">
        <v>108</v>
      </c>
      <c r="C17" s="202"/>
      <c r="D17" s="202"/>
      <c r="E17" s="202"/>
      <c r="F17" s="202"/>
      <c r="G17" s="150" t="n">
        <f aca="false">IF($I$2=Parametri!$B$33,'Calcolo superfici edificio'!K16,0)</f>
        <v>0</v>
      </c>
      <c r="H17" s="151" t="s">
        <v>73</v>
      </c>
      <c r="I17" s="139" t="n">
        <v>0</v>
      </c>
      <c r="J17" s="195" t="s">
        <v>73</v>
      </c>
      <c r="K17" s="171"/>
      <c r="L17" s="203" t="s">
        <v>109</v>
      </c>
      <c r="M17" s="197" t="str">
        <f aca="false">IF(I21="","",IF(AND($I$21&lt;=75,$I$21&gt;50.001),"X",""))</f>
        <v/>
      </c>
      <c r="N17" s="204" t="n">
        <v>10</v>
      </c>
      <c r="O17" s="189"/>
      <c r="P17" s="199"/>
      <c r="Q17" s="200"/>
      <c r="R17" s="205"/>
      <c r="XFD17" s="108"/>
    </row>
    <row r="18" s="111" customFormat="true" ht="15.75" hidden="false" customHeight="true" outlineLevel="0" collapsed="false">
      <c r="A18" s="126"/>
      <c r="B18" s="206" t="s">
        <v>110</v>
      </c>
      <c r="C18" s="207"/>
      <c r="D18" s="207"/>
      <c r="E18" s="207"/>
      <c r="F18" s="207"/>
      <c r="G18" s="157" t="n">
        <f aca="false">IF($I$2=Parametri!$B$33,'Calcolo superfici edificio'!K17,0)</f>
        <v>0</v>
      </c>
      <c r="H18" s="158" t="s">
        <v>73</v>
      </c>
      <c r="I18" s="160" t="n">
        <v>0</v>
      </c>
      <c r="J18" s="208" t="s">
        <v>73</v>
      </c>
      <c r="K18" s="171"/>
      <c r="L18" s="203" t="s">
        <v>111</v>
      </c>
      <c r="M18" s="197" t="str">
        <f aca="false">IF(I21="","",IF(AND($I$21&lt;=100,$I$21&gt;75.001),"X",""))</f>
        <v/>
      </c>
      <c r="N18" s="204" t="n">
        <v>20</v>
      </c>
      <c r="O18" s="189"/>
      <c r="P18" s="199"/>
      <c r="Q18" s="200"/>
      <c r="R18" s="205"/>
      <c r="XFD18" s="108"/>
    </row>
    <row r="19" s="111" customFormat="true" ht="16.5" hidden="false" customHeight="true" outlineLevel="0" collapsed="false">
      <c r="A19" s="126"/>
      <c r="B19" s="112"/>
      <c r="C19" s="112"/>
      <c r="D19" s="112"/>
      <c r="E19" s="209" t="s">
        <v>112</v>
      </c>
      <c r="F19" s="209"/>
      <c r="G19" s="210" t="n">
        <f aca="false">SUM(G16:G18)</f>
        <v>0</v>
      </c>
      <c r="H19" s="211" t="s">
        <v>73</v>
      </c>
      <c r="I19" s="212" t="n">
        <f aca="false">IF(I2="No",SUM(I16:I18),0)</f>
        <v>0</v>
      </c>
      <c r="J19" s="213" t="s">
        <v>73</v>
      </c>
      <c r="K19" s="171"/>
      <c r="L19" s="214" t="s">
        <v>113</v>
      </c>
      <c r="M19" s="215" t="str">
        <f aca="false">IF(I21="","",IF($I$21&gt;100.001,"X",""))</f>
        <v/>
      </c>
      <c r="N19" s="216" t="n">
        <v>30</v>
      </c>
      <c r="O19" s="189"/>
      <c r="P19" s="108"/>
      <c r="Q19" s="200"/>
      <c r="R19" s="205"/>
      <c r="XFD19" s="108"/>
    </row>
    <row r="20" s="111" customFormat="true" ht="15.75" hidden="false" customHeight="true" outlineLevel="0" collapsed="false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71"/>
      <c r="L20" s="217" t="s">
        <v>114</v>
      </c>
      <c r="M20" s="218" t="n">
        <f aca="false">IFERROR(VLOOKUP("X",$M$16:$N$19,2,FALSE()),0)</f>
        <v>0</v>
      </c>
      <c r="O20" s="219" t="n">
        <f aca="false">VLOOKUP(MATCH("X",M16:M19,FALSE()),Reg_marche!$F$24:$G$29,2,FALSE())</f>
        <v>5</v>
      </c>
      <c r="P20" s="108"/>
      <c r="Q20" s="116"/>
      <c r="R20" s="205"/>
      <c r="XFD20" s="108"/>
    </row>
    <row r="21" s="111" customFormat="true" ht="13.8" hidden="false" customHeight="false" outlineLevel="0" collapsed="false">
      <c r="A21" s="116"/>
      <c r="B21" s="116"/>
      <c r="C21" s="116"/>
      <c r="D21" s="116"/>
      <c r="E21" s="116"/>
      <c r="F21" s="116"/>
      <c r="G21" s="116" t="s">
        <v>115</v>
      </c>
      <c r="H21" s="116"/>
      <c r="I21" s="220" t="n">
        <f aca="false">IF(ISERROR((G19+I19)/(E12+I12)*100),0,((G19+I19)/(E12+I12)*100))</f>
        <v>0</v>
      </c>
      <c r="J21" s="116"/>
      <c r="K21" s="116"/>
      <c r="L21" s="116"/>
      <c r="M21" s="116"/>
      <c r="N21" s="116"/>
      <c r="O21" s="116"/>
      <c r="P21" s="221"/>
      <c r="Q21" s="116"/>
      <c r="R21" s="222"/>
      <c r="XFD21" s="108"/>
    </row>
    <row r="22" s="111" customFormat="true" ht="12.8" hidden="false" customHeight="false" outlineLevel="0" collapsed="false">
      <c r="A22" s="112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222"/>
      <c r="XFD22" s="108"/>
    </row>
    <row r="23" s="111" customFormat="true" ht="12.8" hidden="false" customHeight="false" outlineLevel="0" collapsed="false">
      <c r="A23" s="112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24"/>
      <c r="P23" s="116"/>
      <c r="Q23" s="116"/>
      <c r="R23" s="222"/>
      <c r="XFD23" s="108"/>
    </row>
    <row r="24" s="111" customFormat="true" ht="15.75" hidden="false" customHeight="true" outlineLevel="0" collapsed="false">
      <c r="A24" s="112"/>
      <c r="B24" s="121" t="s">
        <v>116</v>
      </c>
      <c r="C24" s="179"/>
      <c r="D24" s="124"/>
      <c r="E24" s="124"/>
      <c r="F24" s="124"/>
      <c r="G24" s="124"/>
      <c r="H24" s="124"/>
      <c r="I24" s="124"/>
      <c r="J24" s="124"/>
      <c r="K24" s="124"/>
      <c r="L24" s="223" t="s">
        <v>117</v>
      </c>
      <c r="M24" s="223" t="s">
        <v>104</v>
      </c>
      <c r="N24" s="224" t="s">
        <v>93</v>
      </c>
      <c r="O24" s="225"/>
      <c r="P24" s="116"/>
      <c r="Q24" s="116"/>
      <c r="R24" s="116"/>
      <c r="XFD24" s="108"/>
    </row>
    <row r="25" s="111" customFormat="true" ht="15.75" hidden="false" customHeight="true" outlineLevel="0" collapsed="false">
      <c r="A25" s="226"/>
      <c r="B25" s="227" t="s">
        <v>118</v>
      </c>
      <c r="C25" s="228" t="s">
        <v>119</v>
      </c>
      <c r="D25" s="228"/>
      <c r="E25" s="228"/>
      <c r="F25" s="228"/>
      <c r="G25" s="228"/>
      <c r="H25" s="228"/>
      <c r="I25" s="228"/>
      <c r="J25" s="229"/>
      <c r="K25" s="229"/>
      <c r="L25" s="230" t="n">
        <v>0</v>
      </c>
      <c r="M25" s="231" t="str">
        <f aca="false">IF(COUNTIF($B$26:$B$30,"x")=0,"X","")</f>
        <v>X</v>
      </c>
      <c r="N25" s="232" t="n">
        <v>0</v>
      </c>
      <c r="O25" s="233" t="s">
        <v>120</v>
      </c>
      <c r="P25" s="116"/>
      <c r="Q25" s="116"/>
      <c r="R25" s="116"/>
      <c r="XFD25" s="108"/>
    </row>
    <row r="26" s="111" customFormat="true" ht="15" hidden="false" customHeight="true" outlineLevel="0" collapsed="false">
      <c r="A26" s="226"/>
      <c r="B26" s="234" t="s">
        <v>118</v>
      </c>
      <c r="C26" s="202" t="s">
        <v>121</v>
      </c>
      <c r="D26" s="202"/>
      <c r="E26" s="202"/>
      <c r="F26" s="202"/>
      <c r="G26" s="202"/>
      <c r="H26" s="202"/>
      <c r="I26" s="202"/>
      <c r="J26" s="235"/>
      <c r="K26" s="235"/>
      <c r="L26" s="236" t="n">
        <v>1</v>
      </c>
      <c r="M26" s="197" t="str">
        <f aca="false">IF(COUNTIF($B$26:$B$30,"x")=1,"X","")</f>
        <v/>
      </c>
      <c r="N26" s="237" t="n">
        <v>10</v>
      </c>
      <c r="O26" s="233"/>
      <c r="P26" s="116"/>
      <c r="Q26" s="116"/>
      <c r="R26" s="116"/>
      <c r="XFD26" s="108"/>
    </row>
    <row r="27" s="111" customFormat="true" ht="15" hidden="false" customHeight="true" outlineLevel="0" collapsed="false">
      <c r="A27" s="226"/>
      <c r="B27" s="234" t="s">
        <v>118</v>
      </c>
      <c r="C27" s="202" t="s">
        <v>122</v>
      </c>
      <c r="D27" s="202"/>
      <c r="E27" s="202"/>
      <c r="F27" s="202"/>
      <c r="G27" s="202"/>
      <c r="H27" s="202"/>
      <c r="I27" s="202"/>
      <c r="J27" s="235"/>
      <c r="K27" s="235"/>
      <c r="L27" s="236" t="n">
        <v>2</v>
      </c>
      <c r="M27" s="197" t="str">
        <f aca="false">IF(COUNTIF($B$26:$B$30,"x")=2,"X","")</f>
        <v/>
      </c>
      <c r="N27" s="237" t="n">
        <v>20</v>
      </c>
      <c r="O27" s="233"/>
      <c r="P27" s="116"/>
      <c r="Q27" s="116"/>
      <c r="R27" s="116"/>
      <c r="XFD27" s="108"/>
    </row>
    <row r="28" s="111" customFormat="true" ht="15" hidden="false" customHeight="true" outlineLevel="0" collapsed="false">
      <c r="A28" s="226"/>
      <c r="B28" s="234" t="s">
        <v>118</v>
      </c>
      <c r="C28" s="202" t="s">
        <v>123</v>
      </c>
      <c r="D28" s="202"/>
      <c r="E28" s="202"/>
      <c r="F28" s="202"/>
      <c r="G28" s="202"/>
      <c r="H28" s="202"/>
      <c r="I28" s="202"/>
      <c r="J28" s="235"/>
      <c r="K28" s="235"/>
      <c r="L28" s="236" t="n">
        <v>3</v>
      </c>
      <c r="M28" s="197" t="str">
        <f aca="false">IF(COUNTIF($B$26:$B$30,"x")=3,"X","")</f>
        <v/>
      </c>
      <c r="N28" s="237" t="n">
        <v>30</v>
      </c>
      <c r="O28" s="233"/>
      <c r="P28" s="116"/>
      <c r="Q28" s="116"/>
      <c r="R28" s="116"/>
      <c r="XFD28" s="108"/>
    </row>
    <row r="29" s="111" customFormat="true" ht="15.75" hidden="false" customHeight="true" outlineLevel="0" collapsed="false">
      <c r="A29" s="226"/>
      <c r="B29" s="234" t="s">
        <v>118</v>
      </c>
      <c r="C29" s="202" t="s">
        <v>124</v>
      </c>
      <c r="D29" s="202"/>
      <c r="E29" s="202"/>
      <c r="F29" s="202"/>
      <c r="G29" s="202"/>
      <c r="H29" s="202"/>
      <c r="I29" s="202"/>
      <c r="J29" s="235"/>
      <c r="K29" s="235"/>
      <c r="L29" s="236" t="n">
        <v>4</v>
      </c>
      <c r="M29" s="197" t="str">
        <f aca="false">IF(COUNTIF($B$26:$B$30,"x")=4,"X","")</f>
        <v/>
      </c>
      <c r="N29" s="237" t="n">
        <v>40</v>
      </c>
      <c r="O29" s="233"/>
      <c r="P29" s="116"/>
      <c r="Q29" s="116"/>
      <c r="R29" s="116"/>
      <c r="XFD29" s="108"/>
    </row>
    <row r="30" s="111" customFormat="true" ht="15.75" hidden="false" customHeight="true" outlineLevel="0" collapsed="false">
      <c r="A30" s="226"/>
      <c r="B30" s="238" t="s">
        <v>118</v>
      </c>
      <c r="C30" s="207" t="s">
        <v>125</v>
      </c>
      <c r="D30" s="207"/>
      <c r="E30" s="207"/>
      <c r="F30" s="207"/>
      <c r="G30" s="207"/>
      <c r="H30" s="207"/>
      <c r="I30" s="207"/>
      <c r="J30" s="239"/>
      <c r="K30" s="239"/>
      <c r="L30" s="240" t="n">
        <v>5</v>
      </c>
      <c r="M30" s="215" t="str">
        <f aca="false">IF(COUNTIF($B$26:$B$30,"x")=5,"X","")</f>
        <v/>
      </c>
      <c r="N30" s="241" t="n">
        <v>50</v>
      </c>
      <c r="O30" s="233"/>
      <c r="P30" s="116"/>
      <c r="Q30" s="116"/>
      <c r="R30" s="116"/>
      <c r="XFD30" s="108"/>
    </row>
    <row r="31" s="111" customFormat="true" ht="15.75" hidden="false" customHeight="true" outlineLevel="0" collapsed="false">
      <c r="A31" s="112"/>
      <c r="B31" s="242"/>
      <c r="C31" s="116"/>
      <c r="D31" s="116"/>
      <c r="E31" s="116"/>
      <c r="F31" s="116"/>
      <c r="G31" s="116"/>
      <c r="H31" s="116"/>
      <c r="I31" s="116"/>
      <c r="J31" s="116"/>
      <c r="K31" s="172"/>
      <c r="L31" s="217" t="s">
        <v>126</v>
      </c>
      <c r="M31" s="218" t="n">
        <f aca="false">VLOOKUP("X",M25:N30,2,FALSE())</f>
        <v>0</v>
      </c>
      <c r="N31" s="108"/>
      <c r="O31" s="243" t="n">
        <f aca="false">IF(B25="x",5,VLOOKUP(COUNTIF(B26:B30,"x")+1,Reg_marche!$C$35:$D$40,2,FALSE()))</f>
        <v>5</v>
      </c>
      <c r="P31" s="108"/>
      <c r="Q31" s="182"/>
      <c r="R31" s="205"/>
      <c r="XFD31" s="108"/>
    </row>
    <row r="32" s="111" customFormat="true" ht="15.75" hidden="false" customHeight="true" outlineLevel="0" collapsed="false">
      <c r="A32" s="112"/>
      <c r="B32" s="244" t="s">
        <v>127</v>
      </c>
      <c r="C32" s="244"/>
      <c r="D32" s="244"/>
      <c r="E32" s="244"/>
      <c r="F32" s="244"/>
      <c r="G32" s="244"/>
      <c r="H32" s="114"/>
      <c r="I32" s="115" t="s">
        <v>128</v>
      </c>
      <c r="J32" s="115"/>
      <c r="K32" s="115"/>
      <c r="L32" s="115"/>
      <c r="M32" s="108"/>
      <c r="N32" s="181"/>
      <c r="O32" s="108"/>
      <c r="P32" s="108"/>
      <c r="Q32" s="108"/>
      <c r="R32" s="205"/>
      <c r="XFD32" s="108"/>
    </row>
    <row r="33" s="111" customFormat="true" ht="13.5" hidden="false" customHeight="true" outlineLevel="0" collapsed="false">
      <c r="A33" s="112"/>
      <c r="B33" s="245" t="s">
        <v>129</v>
      </c>
      <c r="C33" s="124"/>
      <c r="D33" s="124"/>
      <c r="E33" s="124"/>
      <c r="F33" s="124"/>
      <c r="G33" s="116"/>
      <c r="H33" s="116"/>
      <c r="I33" s="116"/>
      <c r="J33" s="116"/>
      <c r="K33" s="124"/>
      <c r="L33" s="246" t="s">
        <v>130</v>
      </c>
      <c r="M33" s="247" t="s">
        <v>131</v>
      </c>
      <c r="N33" s="248" t="n">
        <f aca="false">VLOOKUP($M$34,Master_Italia!$B$23:$I$33,8,FALSE())</f>
        <v>1</v>
      </c>
      <c r="O33" s="108"/>
      <c r="P33" s="108"/>
      <c r="Q33" s="108"/>
      <c r="R33" s="205"/>
      <c r="XFD33" s="108"/>
    </row>
    <row r="34" s="111" customFormat="true" ht="21.6" hidden="false" customHeight="false" outlineLevel="0" collapsed="false">
      <c r="A34" s="126"/>
      <c r="B34" s="108"/>
      <c r="C34" s="108"/>
      <c r="D34" s="108"/>
      <c r="E34" s="108"/>
      <c r="F34" s="108"/>
      <c r="G34" s="116"/>
      <c r="H34" s="116"/>
      <c r="I34" s="249" t="s">
        <v>132</v>
      </c>
      <c r="J34" s="250" t="s">
        <v>133</v>
      </c>
      <c r="K34" s="251"/>
      <c r="L34" s="252" t="n">
        <f aca="false">IF($I$32=Parametri!$B$33,$N$30+0.001,N12+M20+M31)</f>
        <v>0</v>
      </c>
      <c r="M34" s="253" t="str">
        <f aca="false">VLOOKUP(1,Calcoli!$AA$7:$AG$32,2,FALSE())</f>
        <v>I</v>
      </c>
      <c r="N34" s="254" t="n">
        <f aca="false">IF(Parametri!$D$4="Friuli Venezia Giulia",0,VLOOKUP(1,Calcoli!$AA$7:$AG$32,5,FALSE()))</f>
        <v>0</v>
      </c>
      <c r="O34" s="108"/>
      <c r="P34" s="108"/>
      <c r="Q34" s="108"/>
      <c r="R34" s="205"/>
      <c r="XFD34" s="108"/>
    </row>
    <row r="35" s="111" customFormat="true" ht="5.25" hidden="false" customHeight="true" outlineLevel="0" collapsed="false">
      <c r="A35" s="126"/>
      <c r="B35" s="108"/>
      <c r="C35" s="108"/>
      <c r="D35" s="108"/>
      <c r="E35" s="108"/>
      <c r="F35" s="108"/>
      <c r="G35" s="116"/>
      <c r="H35" s="116"/>
      <c r="I35" s="249"/>
      <c r="J35" s="250"/>
      <c r="K35" s="251"/>
      <c r="L35" s="255"/>
      <c r="M35" s="255"/>
      <c r="N35" s="255"/>
      <c r="O35" s="108"/>
      <c r="P35" s="108"/>
      <c r="Q35" s="108"/>
      <c r="R35" s="205"/>
      <c r="XFD35" s="108"/>
    </row>
    <row r="36" s="111" customFormat="true" ht="21.6" hidden="true" customHeight="false" outlineLevel="0" collapsed="false">
      <c r="A36" s="126"/>
      <c r="B36" s="108"/>
      <c r="C36" s="108"/>
      <c r="D36" s="108"/>
      <c r="E36" s="108"/>
      <c r="F36" s="108"/>
      <c r="G36" s="116"/>
      <c r="H36" s="116"/>
      <c r="I36" s="249" t="s">
        <v>134</v>
      </c>
      <c r="J36" s="250" t="s">
        <v>135</v>
      </c>
      <c r="K36" s="251"/>
      <c r="L36" s="256" t="n">
        <f aca="false">IF((P12+O20+O31)&gt;0,ROUND((P12+O20+O31)/3,2),0)</f>
        <v>3.33</v>
      </c>
      <c r="M36" s="253"/>
      <c r="N36" s="257" t="n">
        <f aca="false">(L36+0.5)/100</f>
        <v>0.0383</v>
      </c>
      <c r="O36" s="108"/>
      <c r="P36" s="108"/>
      <c r="Q36" s="108"/>
      <c r="R36" s="205"/>
      <c r="XFD36" s="108"/>
    </row>
    <row r="37" s="111" customFormat="true" ht="7.5" hidden="true" customHeight="true" outlineLevel="0" collapsed="false">
      <c r="A37" s="126"/>
      <c r="B37" s="108"/>
      <c r="C37" s="108"/>
      <c r="D37" s="108"/>
      <c r="E37" s="108"/>
      <c r="F37" s="108"/>
      <c r="G37" s="116"/>
      <c r="H37" s="116"/>
      <c r="I37" s="258"/>
      <c r="J37" s="251"/>
      <c r="K37" s="251"/>
      <c r="L37" s="259"/>
      <c r="M37" s="260"/>
      <c r="N37" s="261"/>
      <c r="O37" s="108"/>
      <c r="P37" s="108"/>
      <c r="Q37" s="108"/>
      <c r="R37" s="205"/>
      <c r="XFD37" s="108"/>
    </row>
    <row r="38" s="111" customFormat="true" ht="21.6" hidden="true" customHeight="false" outlineLevel="0" collapsed="false">
      <c r="A38" s="126"/>
      <c r="B38" s="108"/>
      <c r="C38" s="108"/>
      <c r="D38" s="108"/>
      <c r="E38" s="108"/>
      <c r="F38" s="108"/>
      <c r="G38" s="116"/>
      <c r="H38" s="116"/>
      <c r="I38" s="249" t="s">
        <v>136</v>
      </c>
      <c r="J38" s="250" t="s">
        <v>137</v>
      </c>
      <c r="K38" s="251"/>
      <c r="L38" s="262" t="str">
        <f aca="false">IF(AND(D60&lt;&gt;"",D59&lt;&gt;"",D58&lt;&gt;"",D57&lt;&gt;""),CONCATENATE("(A=",Calcoli!BQ31," B=",Calcoli!BQ32," C=",Calcoli!BQ33,")/3 = ",TEXT(Calcoli!BQ34,"#,##")),"")</f>
        <v/>
      </c>
      <c r="M38" s="262"/>
      <c r="N38" s="262"/>
      <c r="O38" s="108"/>
      <c r="P38" s="108"/>
      <c r="Q38" s="108"/>
      <c r="R38" s="205"/>
      <c r="XFD38" s="108"/>
    </row>
    <row r="39" s="111" customFormat="true" ht="5.25" hidden="false" customHeight="true" outlineLevel="0" collapsed="false">
      <c r="A39" s="126"/>
      <c r="B39" s="108"/>
      <c r="C39" s="108"/>
      <c r="D39" s="108"/>
      <c r="E39" s="108"/>
      <c r="F39" s="108"/>
      <c r="G39" s="116"/>
      <c r="H39" s="116"/>
      <c r="I39" s="258"/>
      <c r="J39" s="251"/>
      <c r="K39" s="251"/>
      <c r="L39" s="108"/>
      <c r="M39" s="108"/>
      <c r="N39" s="108"/>
      <c r="O39" s="108"/>
      <c r="P39" s="108"/>
      <c r="Q39" s="108"/>
      <c r="R39" s="205"/>
      <c r="XFD39" s="108"/>
    </row>
    <row r="40" customFormat="false" ht="12.8" hidden="false" customHeight="true" outlineLevel="0" collapsed="false">
      <c r="A40" s="263"/>
      <c r="B40" s="264" t="s">
        <v>138</v>
      </c>
      <c r="C40" s="264"/>
      <c r="D40" s="264"/>
      <c r="E40" s="264"/>
      <c r="F40" s="264"/>
      <c r="G40" s="182"/>
      <c r="H40" s="182"/>
      <c r="R40" s="265"/>
    </row>
    <row r="41" customFormat="false" ht="12.8" hidden="false" customHeight="false" outlineLevel="0" collapsed="false">
      <c r="A41" s="263"/>
      <c r="B41" s="264"/>
      <c r="C41" s="264"/>
      <c r="D41" s="264"/>
      <c r="E41" s="264"/>
      <c r="F41" s="264"/>
      <c r="G41" s="182"/>
      <c r="H41" s="266"/>
      <c r="R41" s="182"/>
    </row>
    <row r="42" customFormat="false" ht="24" hidden="false" customHeight="true" outlineLevel="0" collapsed="false">
      <c r="A42" s="263"/>
      <c r="B42" s="264"/>
      <c r="C42" s="264"/>
      <c r="D42" s="264"/>
      <c r="E42" s="264"/>
      <c r="F42" s="264"/>
      <c r="G42" s="182"/>
      <c r="H42" s="266"/>
      <c r="R42" s="267"/>
    </row>
    <row r="43" customFormat="false" ht="24" hidden="false" customHeight="true" outlineLevel="0" collapsed="false">
      <c r="A43" s="263"/>
      <c r="B43" s="264"/>
      <c r="C43" s="264"/>
      <c r="D43" s="264"/>
      <c r="E43" s="264"/>
      <c r="F43" s="264"/>
      <c r="G43" s="182"/>
      <c r="H43" s="221"/>
      <c r="M43" s="268"/>
      <c r="R43" s="182"/>
    </row>
    <row r="44" customFormat="false" ht="24" hidden="false" customHeight="true" outlineLevel="0" collapsed="false">
      <c r="A44" s="263"/>
      <c r="B44" s="264"/>
      <c r="C44" s="264"/>
      <c r="D44" s="264"/>
      <c r="E44" s="264"/>
      <c r="F44" s="264"/>
      <c r="G44" s="182"/>
      <c r="H44" s="266"/>
      <c r="R44" s="182"/>
    </row>
    <row r="45" customFormat="false" ht="24" hidden="false" customHeight="true" outlineLevel="0" collapsed="false">
      <c r="A45" s="263"/>
      <c r="B45" s="269"/>
      <c r="C45" s="269"/>
      <c r="D45" s="269"/>
      <c r="E45" s="269"/>
      <c r="F45" s="269"/>
      <c r="G45" s="270"/>
      <c r="H45" s="271"/>
      <c r="R45" s="182"/>
    </row>
    <row r="46" customFormat="false" ht="21.6" hidden="true" customHeight="false" outlineLevel="0" collapsed="false">
      <c r="A46" s="263"/>
      <c r="B46" s="121" t="s">
        <v>139</v>
      </c>
      <c r="C46" s="270"/>
      <c r="D46" s="270"/>
      <c r="E46" s="181"/>
      <c r="F46" s="272"/>
      <c r="G46" s="270"/>
      <c r="H46" s="271"/>
      <c r="R46" s="182"/>
    </row>
    <row r="47" customFormat="false" ht="17.9" hidden="true" customHeight="false" outlineLevel="0" collapsed="false">
      <c r="A47" s="263"/>
      <c r="B47" s="273"/>
      <c r="C47" s="274" t="s">
        <v>140</v>
      </c>
      <c r="D47" s="275"/>
      <c r="E47" s="276"/>
      <c r="F47" s="277" t="s">
        <v>141</v>
      </c>
      <c r="G47" s="277"/>
      <c r="H47" s="277"/>
      <c r="I47" s="277"/>
      <c r="J47" s="277"/>
      <c r="K47" s="277"/>
      <c r="L47" s="277"/>
      <c r="M47" s="277"/>
      <c r="N47" s="278" t="s">
        <v>142</v>
      </c>
      <c r="R47" s="182"/>
    </row>
    <row r="48" customFormat="false" ht="17.9" hidden="true" customHeight="false" outlineLevel="0" collapsed="false">
      <c r="A48" s="263"/>
      <c r="B48" s="279" t="s">
        <v>143</v>
      </c>
      <c r="C48" s="280" t="s">
        <v>144</v>
      </c>
      <c r="D48" s="280"/>
      <c r="E48" s="181"/>
      <c r="F48" s="281" t="s">
        <v>145</v>
      </c>
      <c r="G48" s="281"/>
      <c r="H48" s="281"/>
      <c r="I48" s="281"/>
      <c r="J48" s="281"/>
      <c r="K48" s="281"/>
      <c r="L48" s="281"/>
      <c r="M48" s="281"/>
      <c r="N48" s="282" t="n">
        <f aca="false">INDEX(Reg_lazio!$B$35:$H$66,MATCH(F48,Reg_lazio!$B$35:$B$66,FALSE()),MATCH('Determinazione classe'!$F$47,Reg_lazio!$B$35:$H$35,FALSE()))</f>
        <v>0.01</v>
      </c>
      <c r="R48" s="182"/>
    </row>
    <row r="49" customFormat="false" ht="17.9" hidden="true" customHeight="false" outlineLevel="0" collapsed="false">
      <c r="A49" s="263"/>
      <c r="B49" s="279" t="s">
        <v>146</v>
      </c>
      <c r="C49" s="280" t="s">
        <v>147</v>
      </c>
      <c r="D49" s="280"/>
      <c r="E49" s="181"/>
      <c r="F49" s="281" t="s">
        <v>148</v>
      </c>
      <c r="G49" s="281"/>
      <c r="H49" s="281"/>
      <c r="I49" s="281"/>
      <c r="J49" s="281"/>
      <c r="K49" s="281"/>
      <c r="L49" s="281"/>
      <c r="M49" s="281"/>
      <c r="N49" s="282" t="n">
        <f aca="false">INDEX(Reg_lazio!$B$35:$H$66,MATCH(F49,Reg_lazio!$B$35:$B$66,FALSE()),MATCH('Determinazione classe'!$F$47,Reg_lazio!$B$35:$H$35,FALSE()))</f>
        <v>0.0125</v>
      </c>
      <c r="R49" s="182"/>
    </row>
    <row r="50" customFormat="false" ht="17.9" hidden="true" customHeight="false" outlineLevel="0" collapsed="false">
      <c r="A50" s="263"/>
      <c r="B50" s="283" t="s">
        <v>149</v>
      </c>
      <c r="C50" s="284" t="s">
        <v>150</v>
      </c>
      <c r="D50" s="284"/>
      <c r="E50" s="225"/>
      <c r="F50" s="285" t="str">
        <f aca="false">M34</f>
        <v>I</v>
      </c>
      <c r="G50" s="285"/>
      <c r="H50" s="285"/>
      <c r="I50" s="285"/>
      <c r="J50" s="285"/>
      <c r="K50" s="285"/>
      <c r="L50" s="285"/>
      <c r="M50" s="285"/>
      <c r="N50" s="286" t="n">
        <f aca="false">INDEX(Reg_lazio!$B$35:$H$66,MATCH(F50,Reg_lazio!$B$35:$B$66,FALSE()),MATCH('Determinazione classe'!$F$47,Reg_lazio!$B$35:$H$35,FALSE()))</f>
        <v>0.005</v>
      </c>
      <c r="R50" s="182"/>
    </row>
    <row r="51" customFormat="false" ht="18.65" hidden="true" customHeight="false" outlineLevel="0" collapsed="false">
      <c r="A51" s="263"/>
      <c r="B51" s="270"/>
      <c r="C51" s="270"/>
      <c r="D51" s="270"/>
      <c r="E51" s="270"/>
      <c r="F51" s="270"/>
      <c r="G51" s="270"/>
      <c r="H51" s="271"/>
      <c r="L51" s="287" t="s">
        <v>151</v>
      </c>
      <c r="M51" s="287"/>
      <c r="N51" s="288" t="n">
        <f aca="false">SUM(N48:N50)</f>
        <v>0.0275</v>
      </c>
      <c r="R51" s="182"/>
    </row>
    <row r="52" customFormat="false" ht="24" hidden="false" customHeight="true" outlineLevel="0" collapsed="false">
      <c r="A52" s="263"/>
      <c r="B52" s="270"/>
      <c r="C52" s="270"/>
      <c r="D52" s="270"/>
      <c r="E52" s="270"/>
      <c r="F52" s="270"/>
      <c r="G52" s="270"/>
      <c r="H52" s="271"/>
      <c r="R52" s="182"/>
    </row>
    <row r="53" customFormat="false" ht="33" hidden="false" customHeight="true" outlineLevel="0" collapsed="false">
      <c r="A53" s="263"/>
      <c r="B53" s="289" t="s">
        <v>152</v>
      </c>
      <c r="C53" s="289"/>
      <c r="D53" s="289"/>
      <c r="E53" s="289"/>
      <c r="F53" s="290" t="s">
        <v>153</v>
      </c>
      <c r="G53" s="290"/>
      <c r="I53" s="108" t="str">
        <f aca="false">IF(F53="Multiple","effettuare il calcolo sul foglio CC altri","")</f>
        <v/>
      </c>
      <c r="R53" s="182"/>
    </row>
    <row r="54" customFormat="false" ht="9" hidden="false" customHeight="true" outlineLevel="0" collapsed="false">
      <c r="A54" s="263"/>
      <c r="B54" s="291"/>
      <c r="C54" s="291"/>
      <c r="D54" s="291"/>
      <c r="E54" s="291"/>
      <c r="F54" s="292"/>
      <c r="G54" s="293"/>
      <c r="R54" s="182"/>
    </row>
    <row r="55" customFormat="false" ht="33" hidden="false" customHeight="true" outlineLevel="0" collapsed="false">
      <c r="A55" s="263"/>
      <c r="B55" s="294" t="s">
        <v>154</v>
      </c>
      <c r="C55" s="294"/>
      <c r="D55" s="294"/>
      <c r="E55" s="294"/>
      <c r="F55" s="290" t="s">
        <v>128</v>
      </c>
      <c r="G55" s="290"/>
      <c r="R55" s="182"/>
    </row>
    <row r="56" customFormat="false" ht="21.75" hidden="false" customHeight="true" outlineLevel="0" collapsed="false">
      <c r="A56" s="263"/>
      <c r="Q56" s="295" t="str">
        <f aca="false">IFERROR(IF(D95=Parametri!$B$57,VLOOKUP(CONCATENATE(D57,D58,D59,D60,D61,D62,D63),CC_Parametri!$A$3:$M$502,10,FALSE()),0),0)</f>
        <v>Classe</v>
      </c>
      <c r="R56" s="182"/>
    </row>
    <row r="57" customFormat="false" ht="26.25" hidden="false" customHeight="true" outlineLevel="0" collapsed="false">
      <c r="A57" s="263"/>
      <c r="B57" s="296" t="str">
        <f aca="false">CC_Parametri!B2</f>
        <v>Tipo Intervento</v>
      </c>
      <c r="C57" s="296"/>
      <c r="D57" s="297" t="s">
        <v>155</v>
      </c>
      <c r="E57" s="297"/>
      <c r="F57" s="297"/>
      <c r="G57" s="297"/>
      <c r="H57" s="298"/>
      <c r="I57" s="299" t="s">
        <v>156</v>
      </c>
      <c r="J57" s="299"/>
      <c r="K57" s="299"/>
      <c r="L57" s="299"/>
      <c r="M57" s="299"/>
      <c r="N57" s="299"/>
      <c r="O57" s="299"/>
      <c r="P57" s="299"/>
      <c r="Q57" s="300" t="n">
        <f aca="false">Calcoli!BL27</f>
        <v>218.76</v>
      </c>
      <c r="R57" s="182"/>
    </row>
    <row r="58" customFormat="false" ht="28.5" hidden="false" customHeight="true" outlineLevel="0" collapsed="false">
      <c r="A58" s="263"/>
      <c r="B58" s="296" t="str">
        <f aca="false">CC_Parametri!C2</f>
        <v>Destinazione D'uso</v>
      </c>
      <c r="C58" s="296"/>
      <c r="D58" s="301" t="s">
        <v>157</v>
      </c>
      <c r="E58" s="301"/>
      <c r="F58" s="301"/>
      <c r="G58" s="301"/>
      <c r="H58" s="298" t="str">
        <f aca="false">IF(COUNTA(CC_Parametri!Q3:Q500)-COUNTBLANK(CC_Parametri!Q3:Q500)&gt;0,"","X")</f>
        <v/>
      </c>
      <c r="I58" s="299" t="s">
        <v>158</v>
      </c>
      <c r="J58" s="299"/>
      <c r="K58" s="299"/>
      <c r="L58" s="299"/>
      <c r="M58" s="299"/>
      <c r="N58" s="299"/>
      <c r="O58" s="299"/>
      <c r="P58" s="299"/>
      <c r="Q58" s="302" t="n">
        <f aca="false">Calcoli!BL28</f>
        <v>218.76</v>
      </c>
      <c r="R58" s="182"/>
    </row>
    <row r="59" customFormat="false" ht="25.5" hidden="false" customHeight="true" outlineLevel="0" collapsed="false">
      <c r="A59" s="263"/>
      <c r="B59" s="296" t="str">
        <f aca="false">CC_Parametri!D2</f>
        <v>ND</v>
      </c>
      <c r="C59" s="296"/>
      <c r="D59" s="303"/>
      <c r="E59" s="303"/>
      <c r="F59" s="303"/>
      <c r="G59" s="303"/>
      <c r="H59" s="298" t="str">
        <f aca="false">IF(COUNTA(CC_Parametri!R3:R500)-COUNTBLANK(CC_Parametri!R3:R500)&gt;0,"","X")</f>
        <v>X</v>
      </c>
      <c r="I59" s="304" t="s">
        <v>159</v>
      </c>
      <c r="J59" s="304"/>
      <c r="K59" s="304"/>
      <c r="L59" s="304"/>
      <c r="M59" s="304"/>
      <c r="N59" s="304"/>
      <c r="O59" s="304"/>
      <c r="P59" s="304"/>
      <c r="Q59" s="305" t="n">
        <f aca="false">IF(AND(D57&lt;&gt;"",D57&lt;&gt;"?"),Calcoli!BL35,0)</f>
        <v>0.06</v>
      </c>
      <c r="R59" s="182"/>
    </row>
    <row r="60" customFormat="false" ht="13.8" hidden="false" customHeight="false" outlineLevel="0" collapsed="false">
      <c r="A60" s="306"/>
      <c r="B60" s="296" t="str">
        <f aca="false">CC_Parametri!E2</f>
        <v>ND</v>
      </c>
      <c r="C60" s="296"/>
      <c r="D60" s="303"/>
      <c r="E60" s="303"/>
      <c r="F60" s="303"/>
      <c r="G60" s="303"/>
      <c r="H60" s="307" t="str">
        <f aca="false">IF(COUNTA(CC_Parametri!S3:S500)-COUNTBLANK(CC_Parametri!S3:S500)&gt;0,"","X")</f>
        <v>X</v>
      </c>
      <c r="I60" s="308"/>
      <c r="J60" s="308"/>
      <c r="K60" s="308"/>
      <c r="L60" s="308"/>
      <c r="M60" s="308"/>
      <c r="N60" s="308"/>
      <c r="O60" s="309"/>
      <c r="P60" s="309"/>
      <c r="Q60" s="310"/>
      <c r="R60" s="182"/>
    </row>
    <row r="61" customFormat="false" ht="15.75" hidden="false" customHeight="true" outlineLevel="0" collapsed="false">
      <c r="B61" s="296" t="str">
        <f aca="false">CC_Parametri!F2</f>
        <v>ND</v>
      </c>
      <c r="C61" s="296"/>
      <c r="D61" s="303"/>
      <c r="E61" s="303"/>
      <c r="F61" s="303"/>
      <c r="G61" s="303"/>
      <c r="H61" s="311" t="str">
        <f aca="false">IF(COUNTA(CC_Parametri!T3:T500)-COUNTBLANK(CC_Parametri!T3:T500)&gt;0,"","X")</f>
        <v>X</v>
      </c>
      <c r="I61" s="312"/>
      <c r="J61" s="312"/>
      <c r="K61" s="312"/>
      <c r="L61" s="312"/>
      <c r="M61" s="312"/>
      <c r="N61" s="312"/>
      <c r="O61" s="312"/>
      <c r="P61" s="312"/>
      <c r="Q61" s="313"/>
    </row>
    <row r="62" customFormat="false" ht="15.75" hidden="false" customHeight="true" outlineLevel="0" collapsed="false">
      <c r="B62" s="296" t="str">
        <f aca="false">CC_Parametri!G2</f>
        <v>ND</v>
      </c>
      <c r="C62" s="296"/>
      <c r="D62" s="303"/>
      <c r="E62" s="303"/>
      <c r="F62" s="303"/>
      <c r="G62" s="303"/>
      <c r="H62" s="314" t="str">
        <f aca="false">IF(COUNTA(CC_Parametri!U3:U500)-COUNTBLANK(CC_Parametri!U3:U500)&gt;0,"","X")</f>
        <v>X</v>
      </c>
      <c r="I62" s="312"/>
      <c r="J62" s="312"/>
      <c r="K62" s="312"/>
      <c r="L62" s="312"/>
      <c r="M62" s="312"/>
      <c r="N62" s="312"/>
      <c r="O62" s="312"/>
      <c r="P62" s="312"/>
      <c r="Q62" s="315"/>
    </row>
    <row r="63" customFormat="false" ht="15.75" hidden="false" customHeight="true" outlineLevel="0" collapsed="false">
      <c r="B63" s="316" t="str">
        <f aca="false">CC_Parametri!H2</f>
        <v>ND</v>
      </c>
      <c r="C63" s="316"/>
      <c r="D63" s="317"/>
      <c r="E63" s="317"/>
      <c r="F63" s="317"/>
      <c r="G63" s="317"/>
      <c r="H63" s="318" t="str">
        <f aca="false">IF(COUNTA(CC_Parametri!V3:V500)-COUNTBLANK(CC_Parametri!V3:V500)&gt;0,"","X")</f>
        <v>X</v>
      </c>
      <c r="I63" s="312"/>
      <c r="J63" s="312"/>
      <c r="K63" s="312"/>
      <c r="L63" s="312"/>
      <c r="M63" s="312"/>
      <c r="N63" s="312"/>
      <c r="O63" s="312"/>
      <c r="P63" s="312"/>
      <c r="Q63" s="319"/>
    </row>
    <row r="64" customFormat="false" ht="15.75" hidden="false" customHeight="true" outlineLevel="0" collapsed="false">
      <c r="B64" s="320"/>
      <c r="C64" s="320"/>
      <c r="D64" s="318"/>
      <c r="E64" s="318"/>
      <c r="F64" s="318"/>
      <c r="G64" s="318"/>
      <c r="H64" s="318"/>
      <c r="I64" s="321"/>
      <c r="J64" s="322"/>
      <c r="K64" s="322"/>
      <c r="L64" s="322"/>
      <c r="M64" s="322"/>
      <c r="N64" s="322"/>
      <c r="O64" s="322"/>
      <c r="P64" s="322"/>
      <c r="Q64" s="295" t="n">
        <f aca="false">IF(D95=Parametri!$B$58,IF(AND(D57&lt;&gt;"",D57&lt;&gt;"?"),VLOOKUP(CONCATENATE(D57,D58,D59,D60,D61,D62,D63),CC_Parametri!$A:$Z,10,FALSE()),0),0)</f>
        <v>0</v>
      </c>
    </row>
    <row r="65" customFormat="false" ht="12.8" hidden="false" customHeight="false" outlineLevel="0" collapsed="false">
      <c r="B65" s="323" t="s">
        <v>160</v>
      </c>
      <c r="C65" s="323"/>
      <c r="D65" s="323"/>
      <c r="E65" s="323"/>
      <c r="F65" s="324" t="n">
        <v>0</v>
      </c>
      <c r="G65" s="324"/>
      <c r="H65" s="325"/>
      <c r="I65" s="326"/>
      <c r="J65" s="326"/>
      <c r="K65" s="326"/>
      <c r="L65" s="326"/>
      <c r="M65" s="326"/>
      <c r="N65" s="326"/>
      <c r="O65" s="327"/>
      <c r="P65" s="327"/>
      <c r="Q65" s="328"/>
    </row>
    <row r="66" customFormat="false" ht="12.8" hidden="false" customHeight="false" outlineLevel="0" collapsed="false">
      <c r="C66" s="268"/>
      <c r="H66" s="325"/>
      <c r="I66" s="326"/>
      <c r="J66" s="326"/>
      <c r="K66" s="326"/>
      <c r="L66" s="326"/>
      <c r="M66" s="326"/>
      <c r="N66" s="329"/>
      <c r="O66" s="322"/>
      <c r="P66" s="322"/>
      <c r="Q66" s="330"/>
    </row>
    <row r="67" customFormat="false" ht="12.8" hidden="false" customHeight="false" outlineLevel="0" collapsed="false">
      <c r="B67" s="331" t="s">
        <v>161</v>
      </c>
      <c r="C67" s="268"/>
      <c r="H67" s="325"/>
      <c r="I67" s="326"/>
      <c r="J67" s="326"/>
      <c r="K67" s="326"/>
      <c r="L67" s="326"/>
      <c r="M67" s="326"/>
      <c r="N67" s="329"/>
      <c r="O67" s="322"/>
      <c r="P67" s="322"/>
      <c r="Q67" s="330"/>
    </row>
    <row r="68" customFormat="false" ht="34.5" hidden="false" customHeight="true" outlineLevel="0" collapsed="false">
      <c r="B68" s="332" t="s">
        <v>162</v>
      </c>
      <c r="C68" s="332"/>
      <c r="D68" s="332"/>
      <c r="E68" s="332"/>
      <c r="G68" s="333" t="n">
        <f aca="false">IFERROR(VLOOKUP(B68,Parametri!D86:E95,2,FALSE()),0)</f>
        <v>0</v>
      </c>
      <c r="H68" s="325"/>
      <c r="I68" s="326"/>
      <c r="J68" s="326"/>
      <c r="K68" s="326"/>
      <c r="L68" s="326"/>
      <c r="M68" s="326"/>
      <c r="N68" s="329"/>
      <c r="O68" s="322"/>
      <c r="P68" s="322"/>
      <c r="Q68" s="330"/>
    </row>
    <row r="69" customFormat="false" ht="12.8" hidden="false" customHeight="false" outlineLevel="0" collapsed="false">
      <c r="C69" s="268"/>
      <c r="I69" s="326"/>
      <c r="J69" s="326"/>
      <c r="K69" s="326"/>
      <c r="L69" s="326"/>
      <c r="M69" s="326"/>
      <c r="N69" s="329"/>
      <c r="O69" s="322"/>
      <c r="P69" s="322"/>
      <c r="Q69" s="330"/>
    </row>
    <row r="70" customFormat="false" ht="12.8" hidden="true" customHeight="false" outlineLevel="0" collapsed="false">
      <c r="C70" s="268"/>
      <c r="I70" s="326"/>
      <c r="J70" s="326"/>
      <c r="K70" s="326"/>
      <c r="L70" s="326"/>
      <c r="M70" s="326"/>
      <c r="N70" s="329"/>
      <c r="O70" s="322"/>
      <c r="P70" s="322"/>
      <c r="Q70" s="330"/>
    </row>
    <row r="71" customFormat="false" ht="18" hidden="true" customHeight="false" outlineLevel="0" collapsed="false">
      <c r="C71" s="334" t="s">
        <v>163</v>
      </c>
      <c r="E71" s="335" t="s">
        <v>128</v>
      </c>
      <c r="G71" s="295" t="n">
        <f aca="false">COUNTIF(CC_Parametri!J3:J502,Parametri!$B$63)</f>
        <v>0</v>
      </c>
      <c r="I71" s="326"/>
      <c r="J71" s="326"/>
      <c r="K71" s="326"/>
      <c r="L71" s="326"/>
      <c r="M71" s="326"/>
      <c r="N71" s="329"/>
      <c r="O71" s="322"/>
      <c r="P71" s="322"/>
      <c r="Q71" s="330"/>
    </row>
    <row r="72" customFormat="false" ht="8.25" hidden="true" customHeight="true" outlineLevel="0" collapsed="false">
      <c r="C72" s="334"/>
      <c r="G72" s="295"/>
      <c r="I72" s="336"/>
      <c r="J72" s="336"/>
      <c r="K72" s="336"/>
      <c r="L72" s="336"/>
      <c r="M72" s="336"/>
      <c r="N72" s="337"/>
      <c r="O72" s="322"/>
      <c r="P72" s="322"/>
      <c r="Q72" s="330"/>
    </row>
    <row r="73" customFormat="false" ht="18.65" hidden="true" customHeight="false" outlineLevel="0" collapsed="false">
      <c r="B73" s="338"/>
      <c r="C73" s="339" t="s">
        <v>164</v>
      </c>
      <c r="D73" s="340"/>
      <c r="E73" s="340"/>
      <c r="F73" s="340"/>
      <c r="G73" s="341"/>
      <c r="H73" s="340"/>
      <c r="I73" s="342"/>
      <c r="J73" s="342"/>
      <c r="K73" s="342"/>
      <c r="L73" s="342"/>
      <c r="M73" s="343" t="s">
        <v>128</v>
      </c>
      <c r="N73" s="344" t="n">
        <v>0.01</v>
      </c>
      <c r="O73" s="322"/>
      <c r="P73" s="322"/>
      <c r="Q73" s="330"/>
    </row>
    <row r="74" customFormat="false" ht="12.8" hidden="true" customHeight="false" outlineLevel="0" collapsed="false">
      <c r="C74" s="268"/>
      <c r="I74" s="345"/>
      <c r="J74" s="345"/>
      <c r="K74" s="345"/>
      <c r="L74" s="345"/>
      <c r="M74" s="345"/>
      <c r="N74" s="346"/>
      <c r="O74" s="322"/>
      <c r="P74" s="322"/>
      <c r="Q74" s="330"/>
    </row>
    <row r="75" customFormat="false" ht="28.5" hidden="true" customHeight="true" outlineLevel="0" collapsed="false">
      <c r="B75" s="347" t="s">
        <v>165</v>
      </c>
      <c r="C75" s="347"/>
      <c r="D75" s="347"/>
      <c r="E75" s="347"/>
      <c r="F75" s="347"/>
      <c r="G75" s="347"/>
      <c r="H75" s="347"/>
      <c r="I75" s="347"/>
      <c r="J75" s="347"/>
      <c r="K75" s="347"/>
      <c r="L75" s="347"/>
      <c r="M75" s="348" t="s">
        <v>166</v>
      </c>
      <c r="N75" s="349" t="s">
        <v>167</v>
      </c>
      <c r="O75" s="322"/>
      <c r="P75" s="322"/>
      <c r="Q75" s="330"/>
    </row>
    <row r="76" customFormat="false" ht="12.8" hidden="true" customHeight="false" outlineLevel="0" collapsed="false">
      <c r="B76" s="350" t="str">
        <f aca="false">Reg_toscana!B23</f>
        <v>a</v>
      </c>
      <c r="C76" s="351" t="str">
        <f aca="false">Reg_toscana!C23</f>
        <v>Superiore a mq 160 e accessori inferiori a mq 60</v>
      </c>
      <c r="D76" s="351"/>
      <c r="E76" s="351"/>
      <c r="F76" s="351"/>
      <c r="G76" s="351"/>
      <c r="H76" s="351"/>
      <c r="I76" s="351"/>
      <c r="J76" s="352"/>
      <c r="K76" s="352"/>
      <c r="L76" s="353"/>
      <c r="M76" s="354" t="str">
        <f aca="false">VLOOKUP(B76,Calcoli!$AI$3:$AQ$13,8,FALSE())</f>
        <v/>
      </c>
      <c r="N76" s="355" t="n">
        <f aca="false">Reg_toscana!I23</f>
        <v>0.08</v>
      </c>
      <c r="O76" s="322"/>
      <c r="P76" s="322"/>
      <c r="Q76" s="330"/>
    </row>
    <row r="77" customFormat="false" ht="12.8" hidden="true" customHeight="false" outlineLevel="0" collapsed="false">
      <c r="B77" s="350" t="str">
        <f aca="false">Reg_toscana!B24</f>
        <v>b</v>
      </c>
      <c r="C77" s="351" t="str">
        <f aca="false">Reg_toscana!C24</f>
        <v>compreso tra mq 160 e mq 130 e accessori inferiori a mq 55</v>
      </c>
      <c r="D77" s="351"/>
      <c r="E77" s="351"/>
      <c r="F77" s="351"/>
      <c r="G77" s="351"/>
      <c r="H77" s="351"/>
      <c r="I77" s="351"/>
      <c r="J77" s="352"/>
      <c r="K77" s="352"/>
      <c r="L77" s="353"/>
      <c r="M77" s="354" t="str">
        <f aca="false">VLOOKUP(B77,Calcoli!$AI$3:$AQ$13,8,FALSE())</f>
        <v/>
      </c>
      <c r="N77" s="355" t="n">
        <f aca="false">Reg_toscana!I24</f>
        <v>0.07</v>
      </c>
      <c r="O77" s="322"/>
      <c r="P77" s="322"/>
      <c r="Q77" s="330"/>
    </row>
    <row r="78" customFormat="false" ht="12.8" hidden="true" customHeight="false" outlineLevel="0" collapsed="false">
      <c r="B78" s="350" t="str">
        <f aca="false">Reg_toscana!B25</f>
        <v>c</v>
      </c>
      <c r="C78" s="351" t="str">
        <f aca="false">Reg_toscana!C25</f>
        <v>compreso tra mq 130 e mq 110 e accessori inferiori a mq 45</v>
      </c>
      <c r="D78" s="351"/>
      <c r="E78" s="351"/>
      <c r="F78" s="351"/>
      <c r="G78" s="351"/>
      <c r="H78" s="351"/>
      <c r="I78" s="351"/>
      <c r="J78" s="352"/>
      <c r="K78" s="352"/>
      <c r="L78" s="353"/>
      <c r="M78" s="354" t="str">
        <f aca="false">VLOOKUP(B78,Calcoli!$AI$3:$AQ$13,8,FALSE())</f>
        <v/>
      </c>
      <c r="N78" s="355" t="n">
        <f aca="false">Reg_toscana!I25</f>
        <v>0.07</v>
      </c>
      <c r="O78" s="322"/>
      <c r="P78" s="322"/>
      <c r="Q78" s="330"/>
    </row>
    <row r="79" customFormat="false" ht="12.8" hidden="true" customHeight="false" outlineLevel="0" collapsed="false">
      <c r="B79" s="350" t="str">
        <f aca="false">Reg_toscana!B26</f>
        <v>d</v>
      </c>
      <c r="C79" s="351" t="str">
        <f aca="false">Reg_toscana!C26</f>
        <v>compreso tra mq 110 e mq 95 e accessori inferiori a mq 45</v>
      </c>
      <c r="D79" s="351"/>
      <c r="E79" s="351"/>
      <c r="F79" s="351"/>
      <c r="G79" s="351"/>
      <c r="H79" s="351"/>
      <c r="I79" s="351"/>
      <c r="J79" s="352"/>
      <c r="K79" s="352"/>
      <c r="L79" s="353"/>
      <c r="M79" s="354" t="str">
        <f aca="false">VLOOKUP(B79,Calcoli!$AI$3:$AQ$13,8,FALSE())</f>
        <v/>
      </c>
      <c r="N79" s="355" t="n">
        <f aca="false">Reg_toscana!I26</f>
        <v>0.06</v>
      </c>
      <c r="O79" s="322"/>
      <c r="P79" s="322"/>
      <c r="Q79" s="330"/>
    </row>
    <row r="80" customFormat="false" ht="12.8" hidden="true" customHeight="false" outlineLevel="0" collapsed="false">
      <c r="B80" s="350" t="str">
        <f aca="false">Reg_toscana!B27</f>
        <v>e</v>
      </c>
      <c r="C80" s="351" t="str">
        <f aca="false">Reg_toscana!C27</f>
        <v>inferiore a mq 95 e accessori inferiori a mq 40</v>
      </c>
      <c r="D80" s="351"/>
      <c r="E80" s="351"/>
      <c r="F80" s="351"/>
      <c r="G80" s="351"/>
      <c r="H80" s="351"/>
      <c r="I80" s="351"/>
      <c r="J80" s="352"/>
      <c r="K80" s="352"/>
      <c r="L80" s="353"/>
      <c r="M80" s="354" t="str">
        <f aca="false">VLOOKUP(B80,Calcoli!$AI$3:$AQ$13,8,FALSE())</f>
        <v/>
      </c>
      <c r="N80" s="355" t="n">
        <f aca="false">Reg_toscana!I27</f>
        <v>0.06</v>
      </c>
      <c r="O80" s="322"/>
      <c r="P80" s="322"/>
      <c r="Q80" s="330"/>
    </row>
    <row r="81" customFormat="false" ht="12.8" hidden="true" customHeight="false" outlineLevel="0" collapsed="false">
      <c r="B81" s="356" t="str">
        <f aca="false">Reg_toscana!B28</f>
        <v>f</v>
      </c>
      <c r="C81" s="357" t="str">
        <f aca="false">Reg_toscana!C28</f>
        <v>Abitazioni aventi caratteristiche di lusso (D.M. 02/08/1969)</v>
      </c>
      <c r="D81" s="357"/>
      <c r="E81" s="357"/>
      <c r="F81" s="357"/>
      <c r="G81" s="357"/>
      <c r="H81" s="357"/>
      <c r="I81" s="357"/>
      <c r="J81" s="358"/>
      <c r="K81" s="358"/>
      <c r="L81" s="359"/>
      <c r="M81" s="360" t="str">
        <f aca="false">VLOOKUP(B81,Calcoli!$AI$3:$AQ$13,8,FALSE())</f>
        <v/>
      </c>
      <c r="N81" s="361" t="n">
        <f aca="false">Reg_toscana!I28</f>
        <v>0.1</v>
      </c>
      <c r="O81" s="322"/>
      <c r="P81" s="322"/>
      <c r="Q81" s="330"/>
    </row>
    <row r="82" customFormat="false" ht="12.8" hidden="true" customHeight="false" outlineLevel="0" collapsed="false">
      <c r="I82" s="362"/>
      <c r="J82" s="362"/>
      <c r="K82" s="362"/>
      <c r="L82" s="362"/>
      <c r="M82" s="362"/>
      <c r="N82" s="321"/>
      <c r="O82" s="322"/>
      <c r="P82" s="322"/>
      <c r="Q82" s="330"/>
    </row>
    <row r="83" customFormat="false" ht="12.8" hidden="true" customHeight="false" outlineLevel="0" collapsed="false">
      <c r="I83" s="326"/>
      <c r="J83" s="326"/>
      <c r="K83" s="326"/>
      <c r="L83" s="326"/>
      <c r="M83" s="326"/>
      <c r="N83" s="329"/>
      <c r="O83" s="322"/>
      <c r="P83" s="322"/>
      <c r="Q83" s="330"/>
    </row>
    <row r="84" customFormat="false" ht="12.8" hidden="true" customHeight="false" outlineLevel="0" collapsed="false">
      <c r="I84" s="326"/>
      <c r="J84" s="326"/>
      <c r="K84" s="326"/>
      <c r="L84" s="326"/>
      <c r="M84" s="326"/>
      <c r="N84" s="329"/>
      <c r="O84" s="322"/>
      <c r="P84" s="322"/>
      <c r="Q84" s="330"/>
    </row>
    <row r="85" customFormat="false" ht="12.8" hidden="true" customHeight="false" outlineLevel="0" collapsed="false">
      <c r="I85" s="326"/>
      <c r="J85" s="326"/>
      <c r="K85" s="326"/>
      <c r="L85" s="326"/>
      <c r="M85" s="326"/>
      <c r="N85" s="329"/>
      <c r="O85" s="322"/>
      <c r="P85" s="322"/>
      <c r="Q85" s="330"/>
    </row>
    <row r="86" customFormat="false" ht="12.8" hidden="true" customHeight="false" outlineLevel="0" collapsed="false">
      <c r="I86" s="326"/>
      <c r="J86" s="326"/>
      <c r="K86" s="326"/>
      <c r="L86" s="326"/>
      <c r="M86" s="326"/>
      <c r="N86" s="329"/>
      <c r="O86" s="322"/>
      <c r="P86" s="322"/>
      <c r="Q86" s="330"/>
    </row>
    <row r="87" customFormat="false" ht="12.8" hidden="true" customHeight="false" outlineLevel="0" collapsed="false">
      <c r="I87" s="326"/>
      <c r="J87" s="326"/>
      <c r="K87" s="326"/>
      <c r="L87" s="326"/>
      <c r="M87" s="326"/>
      <c r="N87" s="329"/>
      <c r="O87" s="322"/>
      <c r="P87" s="322"/>
      <c r="Q87" s="330"/>
    </row>
    <row r="88" customFormat="false" ht="12.8" hidden="true" customHeight="false" outlineLevel="0" collapsed="false">
      <c r="I88" s="326"/>
      <c r="J88" s="326"/>
      <c r="K88" s="326"/>
      <c r="L88" s="326"/>
      <c r="M88" s="326"/>
      <c r="N88" s="329"/>
      <c r="O88" s="322"/>
      <c r="P88" s="322"/>
      <c r="Q88" s="330"/>
    </row>
    <row r="89" customFormat="false" ht="12.8" hidden="true" customHeight="false" outlineLevel="0" collapsed="false">
      <c r="I89" s="326"/>
      <c r="J89" s="326"/>
      <c r="K89" s="326"/>
      <c r="L89" s="326"/>
      <c r="M89" s="326"/>
      <c r="N89" s="329"/>
      <c r="O89" s="322"/>
      <c r="P89" s="322"/>
      <c r="Q89" s="330"/>
    </row>
    <row r="90" customFormat="false" ht="12.8" hidden="true" customHeight="false" outlineLevel="0" collapsed="false">
      <c r="I90" s="326"/>
      <c r="J90" s="326"/>
      <c r="K90" s="326"/>
      <c r="L90" s="326"/>
      <c r="M90" s="326"/>
      <c r="N90" s="329"/>
      <c r="O90" s="322"/>
      <c r="P90" s="322"/>
      <c r="Q90" s="330"/>
    </row>
    <row r="91" customFormat="false" ht="12.8" hidden="true" customHeight="false" outlineLevel="0" collapsed="false">
      <c r="I91" s="326"/>
      <c r="J91" s="326"/>
      <c r="K91" s="326"/>
      <c r="L91" s="326"/>
      <c r="M91" s="326"/>
      <c r="N91" s="329"/>
      <c r="O91" s="322"/>
      <c r="P91" s="322"/>
      <c r="Q91" s="330"/>
    </row>
    <row r="92" customFormat="false" ht="12.8" hidden="true" customHeight="false" outlineLevel="0" collapsed="false">
      <c r="I92" s="326"/>
      <c r="J92" s="326"/>
      <c r="K92" s="326"/>
      <c r="L92" s="326"/>
      <c r="M92" s="326"/>
      <c r="N92" s="329"/>
      <c r="O92" s="322"/>
      <c r="P92" s="322"/>
      <c r="Q92" s="330"/>
    </row>
    <row r="93" customFormat="false" ht="12.8" hidden="true" customHeight="false" outlineLevel="0" collapsed="false">
      <c r="I93" s="326"/>
      <c r="J93" s="326"/>
      <c r="K93" s="326"/>
      <c r="L93" s="326"/>
      <c r="M93" s="326"/>
      <c r="N93" s="329"/>
      <c r="O93" s="322"/>
      <c r="P93" s="322"/>
      <c r="Q93" s="330"/>
    </row>
    <row r="94" customFormat="false" ht="12.8" hidden="true" customHeight="false" outlineLevel="0" collapsed="false">
      <c r="I94" s="326"/>
      <c r="J94" s="326"/>
      <c r="K94" s="326"/>
      <c r="L94" s="326"/>
      <c r="M94" s="326"/>
      <c r="N94" s="329"/>
      <c r="O94" s="363"/>
      <c r="P94" s="363"/>
      <c r="Q94" s="313"/>
    </row>
    <row r="95" customFormat="false" ht="36.75" hidden="true" customHeight="true" outlineLevel="0" collapsed="false">
      <c r="B95" s="364" t="s">
        <v>168</v>
      </c>
      <c r="C95" s="364"/>
      <c r="D95" s="365" t="str">
        <f aca="false">IFERROR(IF(Parametri!$D$4="Emilia Romagna",H95,VLOOKUP(CONCATENATE(D57,D58,D59,D60,D61,D62,D63),CC_Parametri!$A:$M,12,FALSE())),"?")</f>
        <v>Nuova Costruzione</v>
      </c>
      <c r="E95" s="365"/>
      <c r="F95" s="365"/>
      <c r="G95" s="365"/>
      <c r="H95" s="108" t="str">
        <f aca="false">IF(Parametri!$D$4="Emilia Romagna",VLOOKUP('EMIRO_Calcolo QCC'!C12,EMIRO_parametri!$F$98:$H$105,3,FALSE()),"")</f>
        <v/>
      </c>
      <c r="I95" s="326"/>
      <c r="J95" s="326"/>
      <c r="K95" s="326"/>
      <c r="L95" s="326"/>
      <c r="M95" s="326"/>
      <c r="N95" s="329"/>
      <c r="O95" s="363"/>
      <c r="P95" s="363"/>
      <c r="Q95" s="315"/>
    </row>
    <row r="96" customFormat="false" ht="9" hidden="true" customHeight="true" outlineLevel="0" collapsed="false"/>
    <row r="97" customFormat="false" ht="15.75" hidden="true" customHeight="true" outlineLevel="0" collapsed="false">
      <c r="B97" s="364" t="s">
        <v>169</v>
      </c>
      <c r="C97" s="364"/>
      <c r="D97" s="365" t="str">
        <f aca="false">IFERROR(IF(Parametri!$D$4="Emilia Romagna",H97,VLOOKUP(CONCATENATE(D57,D58,D59,D60,D61,D62,D63),CC_Parametri!$A:$M,13,FALSE())),"?")</f>
        <v>Residenziale</v>
      </c>
      <c r="E97" s="365"/>
      <c r="F97" s="365"/>
      <c r="G97" s="365"/>
      <c r="H97" s="108" t="str">
        <f aca="false">IF(Parametri!$D$4="Emilia Romagna",VLOOKUP('EMIRO_Calcolo QCC'!C8,EMIRO_parametri!$A$98:$B$103,2,FALSE()),"")</f>
        <v/>
      </c>
    </row>
  </sheetData>
  <sheetProtection sheet="true" objects="true" scenarios="true"/>
  <mergeCells count="82">
    <mergeCell ref="B2:G2"/>
    <mergeCell ref="I2:L2"/>
    <mergeCell ref="B5:C5"/>
    <mergeCell ref="E5:F5"/>
    <mergeCell ref="G5:H5"/>
    <mergeCell ref="I5:J5"/>
    <mergeCell ref="K5:L5"/>
    <mergeCell ref="B6:C6"/>
    <mergeCell ref="G6:H6"/>
    <mergeCell ref="K6:L6"/>
    <mergeCell ref="B7:C7"/>
    <mergeCell ref="G7:H7"/>
    <mergeCell ref="K7:L7"/>
    <mergeCell ref="B8:C8"/>
    <mergeCell ref="G8:H8"/>
    <mergeCell ref="K8:L8"/>
    <mergeCell ref="B9:C9"/>
    <mergeCell ref="G9:H9"/>
    <mergeCell ref="K9:L9"/>
    <mergeCell ref="B10:C10"/>
    <mergeCell ref="G10:H10"/>
    <mergeCell ref="K10:L10"/>
    <mergeCell ref="B11:C11"/>
    <mergeCell ref="G11:H11"/>
    <mergeCell ref="K11:L11"/>
    <mergeCell ref="G12:H12"/>
    <mergeCell ref="B15:E15"/>
    <mergeCell ref="O15:O19"/>
    <mergeCell ref="C25:I25"/>
    <mergeCell ref="O25:O30"/>
    <mergeCell ref="C26:I26"/>
    <mergeCell ref="C27:I27"/>
    <mergeCell ref="C28:I28"/>
    <mergeCell ref="C29:I29"/>
    <mergeCell ref="C30:I30"/>
    <mergeCell ref="B32:G32"/>
    <mergeCell ref="I32:L32"/>
    <mergeCell ref="L38:N38"/>
    <mergeCell ref="B40:F44"/>
    <mergeCell ref="F47:M47"/>
    <mergeCell ref="F48:M48"/>
    <mergeCell ref="F49:M49"/>
    <mergeCell ref="F50:M50"/>
    <mergeCell ref="L51:M51"/>
    <mergeCell ref="B53:E53"/>
    <mergeCell ref="F53:G53"/>
    <mergeCell ref="B55:E55"/>
    <mergeCell ref="F55:G55"/>
    <mergeCell ref="B57:C57"/>
    <mergeCell ref="D57:G57"/>
    <mergeCell ref="I57:P57"/>
    <mergeCell ref="B58:C58"/>
    <mergeCell ref="D58:G58"/>
    <mergeCell ref="I58:P58"/>
    <mergeCell ref="B59:C59"/>
    <mergeCell ref="D59:G59"/>
    <mergeCell ref="I59:P59"/>
    <mergeCell ref="B60:C60"/>
    <mergeCell ref="D60:G60"/>
    <mergeCell ref="B61:C61"/>
    <mergeCell ref="D61:G61"/>
    <mergeCell ref="I61:P61"/>
    <mergeCell ref="B62:C62"/>
    <mergeCell ref="D62:G62"/>
    <mergeCell ref="I62:P62"/>
    <mergeCell ref="B63:C63"/>
    <mergeCell ref="D63:G63"/>
    <mergeCell ref="I63:P63"/>
    <mergeCell ref="B65:E65"/>
    <mergeCell ref="F65:G65"/>
    <mergeCell ref="B68:E68"/>
    <mergeCell ref="B75:L75"/>
    <mergeCell ref="C76:I76"/>
    <mergeCell ref="C77:I77"/>
    <mergeCell ref="C78:I78"/>
    <mergeCell ref="C79:I79"/>
    <mergeCell ref="C80:I80"/>
    <mergeCell ref="C81:I81"/>
    <mergeCell ref="B95:C95"/>
    <mergeCell ref="D95:G95"/>
    <mergeCell ref="B97:C97"/>
    <mergeCell ref="D97:G97"/>
  </mergeCells>
  <conditionalFormatting sqref="G6:J11">
    <cfRule type="expression" priority="2" aboveAverage="0" equalAverage="0" bottom="0" percent="0" rank="0" text="" dxfId="32">
      <formula>$R6="ERRORE"</formula>
    </cfRule>
  </conditionalFormatting>
  <conditionalFormatting sqref="N73">
    <cfRule type="expression" priority="3" aboveAverage="0" equalAverage="0" bottom="0" percent="0" rank="0" text="" dxfId="33">
      <formula>$M$73="No"</formula>
    </cfRule>
  </conditionalFormatting>
  <conditionalFormatting sqref="B58:G63">
    <cfRule type="expression" priority="4" aboveAverage="0" equalAverage="0" bottom="0" percent="0" rank="0" text="" dxfId="34">
      <formula>$B58&lt;&gt;"ND"</formula>
    </cfRule>
    <cfRule type="expression" priority="5" aboveAverage="0" equalAverage="0" bottom="0" percent="0" rank="0" text="" dxfId="35">
      <formula>$B58="ND"</formula>
    </cfRule>
  </conditionalFormatting>
  <conditionalFormatting sqref="I61:I64">
    <cfRule type="expression" priority="6" aboveAverage="0" equalAverage="0" bottom="0" percent="0" rank="0" text="" dxfId="36">
      <formula>$D$95="Ristrutturazione"</formula>
    </cfRule>
  </conditionalFormatting>
  <conditionalFormatting sqref="D5:F12 G15:H19">
    <cfRule type="expression" priority="7" aboveAverage="0" equalAverage="0" bottom="0" percent="0" rank="0" text="" dxfId="37">
      <formula>$I$2="No"</formula>
    </cfRule>
  </conditionalFormatting>
  <conditionalFormatting sqref="G5:J12 I15:J19">
    <cfRule type="expression" priority="8" aboveAverage="0" equalAverage="0" bottom="0" percent="0" rank="0" text="" dxfId="38">
      <formula>$I$2="Sì"</formula>
    </cfRule>
  </conditionalFormatting>
  <dataValidations count="16">
    <dataValidation allowBlank="true" errorStyle="stop" operator="between" showDropDown="false" showErrorMessage="true" showInputMessage="true" sqref="F53:G53" type="list">
      <formula1>"Una,Multiple"</formula1>
      <formula2>0</formula2>
    </dataValidation>
    <dataValidation allowBlank="true" errorStyle="stop" operator="between" showDropDown="false" showErrorMessage="true" showInputMessage="true" sqref="D59" type="list">
      <formula1>CC_Parametri!$R$3:$R$10</formula1>
      <formula2>0</formula2>
    </dataValidation>
    <dataValidation allowBlank="true" errorStyle="stop" operator="between" showDropDown="false" showErrorMessage="true" showInputMessage="true" sqref="D57:G57" type="list">
      <formula1>CC_Parametri!$P$3:$P$7</formula1>
      <formula2>0</formula2>
    </dataValidation>
    <dataValidation allowBlank="true" errorStyle="stop" operator="between" showDropDown="false" showErrorMessage="true" showInputMessage="true" sqref="D58:G58" type="list">
      <formula1>CC_Parametri!$Q$3:$Q$7</formula1>
      <formula2>0</formula2>
    </dataValidation>
    <dataValidation allowBlank="true" errorStyle="stop" operator="between" showDropDown="false" showErrorMessage="true" showInputMessage="true" sqref="D60:G60" type="list">
      <formula1>CC_Parametri!$S$3:$S$9</formula1>
      <formula2>0</formula2>
    </dataValidation>
    <dataValidation allowBlank="true" errorStyle="stop" operator="between" showDropDown="false" showErrorMessage="true" showInputMessage="true" sqref="D61:G61" type="list">
      <formula1>CC_Parametri!$T$3:$T$10</formula1>
      <formula2>0</formula2>
    </dataValidation>
    <dataValidation allowBlank="true" errorStyle="stop" operator="between" showDropDown="false" showErrorMessage="true" showInputMessage="true" sqref="D62:G62" type="list">
      <formula1>CC_Parametri!$U$3:$U$10</formula1>
      <formula2>0</formula2>
    </dataValidation>
    <dataValidation allowBlank="true" errorStyle="stop" operator="between" showDropDown="false" showErrorMessage="true" showInputMessage="true" sqref="D63:G63" type="list">
      <formula1>CC_Parametri!$V$3:$V$9</formula1>
      <formula2>0</formula2>
    </dataValidation>
    <dataValidation allowBlank="true" errorStyle="stop" operator="between" showDropDown="false" showErrorMessage="true" showInputMessage="true" sqref="F47" type="list">
      <formula1>Reg_lazio!$C$35:$H$35</formula1>
      <formula2>0</formula2>
    </dataValidation>
    <dataValidation allowBlank="true" errorStyle="stop" operator="between" showDropDown="false" showErrorMessage="true" showInputMessage="true" sqref="O6:O11" type="list">
      <formula1>Reg_marche!$F$5:$I$5</formula1>
      <formula2>0</formula2>
    </dataValidation>
    <dataValidation allowBlank="true" errorStyle="stop" operator="between" showDropDown="false" showErrorMessage="true" showInputMessage="true" sqref="F48" type="list">
      <formula1>Reg_lazio!$J$36:$J$42</formula1>
      <formula2>0</formula2>
    </dataValidation>
    <dataValidation allowBlank="true" errorStyle="stop" operator="between" showDropDown="false" showErrorMessage="true" showInputMessage="true" sqref="F49" type="list">
      <formula1>Reg_lazio!$J$44:$J$53</formula1>
      <formula2>0</formula2>
    </dataValidation>
    <dataValidation allowBlank="true" errorStyle="stop" operator="between" showDropDown="false" showErrorMessage="true" showInputMessage="false" sqref="I2 I32 E71 M73" type="list">
      <formula1>Parametri!$B$33:$B$34</formula1>
      <formula2>0</formula2>
    </dataValidation>
    <dataValidation allowBlank="true" errorStyle="stop" operator="between" showDropDown="false" showErrorMessage="true" showInputMessage="false" sqref="B25:B30" type="list">
      <formula1>Parametri!$B$28:$B$29</formula1>
      <formula2>0</formula2>
    </dataValidation>
    <dataValidation allowBlank="true" errorStyle="stop" operator="between" showDropDown="false" showErrorMessage="true" showInputMessage="true" sqref="F55:G55" type="list">
      <formula1>Parametri!$B$33:$B$34</formula1>
      <formula2>0</formula2>
    </dataValidation>
    <dataValidation allowBlank="true" errorStyle="stop" operator="between" showDropDown="false" showErrorMessage="true" showInputMessage="true" sqref="B68:E68" type="list">
      <formula1>Parametri!$D$86:$D$95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BC78A26-2711-40FE-92AB-311AB07A5864}">
            <xm:f>Parametri!$D$4="Friuli Venezia Giulia"</xm:f>
            <x14:dxf>
              <font>
                <color rgb="FF808080"/>
              </font>
              <fill>
                <patternFill>
                  <bgColor theme="0" tint="-0.5"/>
                </patternFill>
              </fill>
              <border diagonalUp="false" diagonalDown="false">
                <left style="thin">
                  <color theme="0" tint="-0.5"/>
                </left>
                <right style="thin">
                  <color theme="0" tint="-0.5"/>
                </right>
                <top style="thin">
                  <color theme="0" tint="-0.5"/>
                </top>
                <bottom style="thin">
                  <color theme="0" tint="-0.5"/>
                </bottom>
                <diagonal/>
              </border>
            </x14:dxf>
          </x14:cfRule>
          <xm:sqref>1:44 70:73</xm:sqref>
        </x14:conditionalFormatting>
        <x14:conditionalFormatting xmlns:xm="http://schemas.microsoft.com/office/excel/2006/main">
          <x14:cfRule type="expression" priority="10" id="{2DE944CA-48E8-4FE3-96A8-3DE2BC77587D}">
            <xm:f>Parametri!$C$20="No"</xm:f>
            <x14:dxf>
              <font>
                <color rgb="FF808080"/>
              </font>
              <fill>
                <patternFill>
                  <bgColor theme="0" tint="-0.5"/>
                </patternFill>
              </fill>
              <border diagonalUp="false" diagonalDown="false">
                <left style="thin">
                  <color theme="0" tint="-0.5"/>
                </left>
                <right style="thin">
                  <color theme="0" tint="-0.5"/>
                </right>
                <top style="thin">
                  <color theme="0" tint="-0.5"/>
                </top>
                <bottom style="thin">
                  <color theme="0" tint="-0.5"/>
                </bottom>
                <diagonal/>
              </border>
            </x14:dxf>
          </x14:cfRule>
          <xm:sqref>6:6</xm:sqref>
        </x14:conditionalFormatting>
        <x14:conditionalFormatting xmlns:xm="http://schemas.microsoft.com/office/excel/2006/main">
          <x14:cfRule type="expression" priority="11" id="{BD46EAFA-5D92-4EA2-A39A-898AB34695F6}">
            <xm:f>Parametri!$D$4&lt;&gt;"Marche"</xm:f>
            <x14:dxf>
              <font>
                <color rgb="FF808080"/>
              </font>
              <fill>
                <patternFill>
                  <bgColor theme="0" tint="-0.5"/>
                </patternFill>
              </fill>
              <border diagonalUp="false" diagonalDown="false">
                <left style="thin">
                  <color theme="0" tint="-0.5"/>
                </left>
                <right style="thin">
                  <color theme="0" tint="-0.5"/>
                </right>
                <top style="thin">
                  <color theme="0" tint="-0.5"/>
                </top>
                <bottom style="thin">
                  <color theme="0" tint="-0.5"/>
                </bottom>
                <diagonal/>
              </border>
            </x14:dxf>
          </x14:cfRule>
          <xm:sqref>36:36</xm:sqref>
        </x14:conditionalFormatting>
        <x14:conditionalFormatting xmlns:xm="http://schemas.microsoft.com/office/excel/2006/main">
          <x14:cfRule type="expression" priority="12" id="{7FADCFC2-A4CD-41FC-A145-517C1AFA34C3}">
            <xm:f>Parametri!$D$4&lt;&gt;"Abruzzo"</xm:f>
            <x14:dxf>
              <font>
                <color rgb="FF808080"/>
              </font>
              <fill>
                <patternFill>
                  <bgColor theme="0" tint="-0.5"/>
                </patternFill>
              </fill>
              <border diagonalUp="false" diagonalDown="false">
                <left style="thin">
                  <color theme="0" tint="-0.5"/>
                </left>
                <right style="thin">
                  <color theme="0" tint="-0.5"/>
                </right>
                <top style="thin">
                  <color theme="0" tint="-0.5"/>
                </top>
                <bottom style="thin">
                  <color theme="0" tint="-0.5"/>
                </bottom>
                <diagonal/>
              </border>
            </x14:dxf>
          </x14:cfRule>
          <xm:sqref>38:38</xm:sqref>
        </x14:conditionalFormatting>
        <x14:conditionalFormatting xmlns:xm="http://schemas.microsoft.com/office/excel/2006/main">
          <x14:cfRule type="expression" priority="13" id="{3C00D523-60BA-41E9-982C-74CAC3E9D09B}">
            <xm:f>Parametri!$C$17="No"</xm:f>
            <x14:dxf>
              <font>
                <color rgb="FF808080"/>
              </font>
              <fill>
                <patternFill>
                  <bgColor theme="0" tint="-0.5"/>
                </patternFill>
              </fill>
              <border diagonalUp="false" diagonalDown="false">
                <left style="thin">
                  <color theme="0" tint="-0.5"/>
                </left>
                <right style="thin">
                  <color theme="0" tint="-0.5"/>
                </right>
                <top style="thin">
                  <color theme="0" tint="-0.5"/>
                </top>
                <bottom style="thin">
                  <color theme="0" tint="-0.5"/>
                </bottom>
                <diagonal/>
              </border>
            </x14:dxf>
          </x14:cfRule>
          <xm:sqref>46:51</xm:sqref>
        </x14:conditionalFormatting>
        <x14:conditionalFormatting xmlns:xm="http://schemas.microsoft.com/office/excel/2006/main">
          <x14:cfRule type="expression" priority="14" id="{4B942B72-3260-4417-B172-5D536554A3FE}">
            <xm:f>Parametri!$D$4="Emilia Romagna"</xm:f>
            <x14:dxf>
              <font>
                <color rgb="FF808080"/>
              </font>
              <fill>
                <patternFill>
                  <bgColor theme="0" tint="-0.5"/>
                </patternFill>
              </fill>
              <border diagonalUp="false" diagonalDown="false">
                <left style="thin">
                  <color theme="0" tint="-0.5"/>
                </left>
                <right style="thin">
                  <color theme="0" tint="-0.5"/>
                </right>
                <top style="thin">
                  <color theme="0" tint="-0.5"/>
                </top>
                <bottom style="thin">
                  <color theme="0" tint="-0.5"/>
                </bottom>
                <diagonal/>
              </border>
            </x14:dxf>
          </x14:cfRule>
          <xm:sqref>57:63</xm:sqref>
        </x14:conditionalFormatting>
        <x14:conditionalFormatting xmlns:xm="http://schemas.microsoft.com/office/excel/2006/main">
          <x14:cfRule type="expression" priority="15" id="{65A49F70-9960-4170-B8F0-68595E7C21A0}">
            <xm:f>Parametri!$C$18="No"</xm:f>
            <x14:dxf>
              <font>
                <color rgb="FF808080"/>
              </font>
              <fill>
                <patternFill>
                  <bgColor theme="0" tint="-0.5"/>
                </patternFill>
              </fill>
              <border diagonalUp="false" diagonalDown="false">
                <left style="thin">
                  <color theme="0" tint="-0.5"/>
                </left>
                <right style="thin">
                  <color theme="0" tint="-0.5"/>
                </right>
                <top style="thin">
                  <color theme="0" tint="-0.5"/>
                </top>
                <bottom style="thin">
                  <color theme="0" tint="-0.5"/>
                </bottom>
                <diagonal/>
              </border>
            </x14:dxf>
          </x14:cfRule>
          <xm:sqref>73:82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0000"/>
    <pageSetUpPr fitToPage="false"/>
  </sheetPr>
  <dimension ref="A1:I98"/>
  <sheetViews>
    <sheetView showFormulas="false" showGridLines="true" showRowColHeaders="true" showZeros="true" rightToLeft="false" tabSelected="false" showOutlineSymbols="true" defaultGridColor="true" view="normal" topLeftCell="A59" colorId="64" zoomScale="100" zoomScaleNormal="100" zoomScalePageLayoutView="100" workbookViewId="0">
      <selection pane="topLeft" activeCell="B31" activeCellId="0" sqref="B31"/>
    </sheetView>
  </sheetViews>
  <sheetFormatPr defaultColWidth="8.6796875" defaultRowHeight="12.75" zeroHeight="false" outlineLevelRow="0" outlineLevelCol="0"/>
  <cols>
    <col collapsed="false" customWidth="true" hidden="false" outlineLevel="0" max="2" min="2" style="1" width="57.42"/>
    <col collapsed="false" customWidth="true" hidden="false" outlineLevel="0" max="3" min="3" style="1" width="25.57"/>
    <col collapsed="false" customWidth="true" hidden="false" outlineLevel="0" max="4" min="4" style="1" width="21"/>
    <col collapsed="false" customWidth="true" hidden="false" outlineLevel="0" max="5" min="5" style="1" width="39.71"/>
    <col collapsed="false" customWidth="true" hidden="false" outlineLevel="0" max="6" min="6" style="1" width="16.29"/>
    <col collapsed="false" customWidth="true" hidden="false" outlineLevel="0" max="7" min="7" style="1" width="15.29"/>
    <col collapsed="false" customWidth="true" hidden="false" outlineLevel="0" max="8" min="8" style="1" width="12.57"/>
    <col collapsed="false" customWidth="true" hidden="false" outlineLevel="0" max="9" min="9" style="1" width="19.57"/>
  </cols>
  <sheetData>
    <row r="1" customFormat="false" ht="12.75" hidden="false" customHeight="false" outlineLevel="0" collapsed="false">
      <c r="A1" s="591"/>
      <c r="D1" s="610" t="str">
        <f aca="false">Parametri!D4</f>
        <v>Sicilia</v>
      </c>
    </row>
    <row r="2" customFormat="false" ht="24.45" hidden="false" customHeight="false" outlineLevel="0" collapsed="false">
      <c r="C2" s="1129" t="s">
        <v>16793</v>
      </c>
      <c r="D2" s="1129" t="s">
        <v>560</v>
      </c>
      <c r="I2" s="1142" t="str">
        <f aca="false">IF(D1=D2,"ABILITATA","DISABILITATA")</f>
        <v>DISABILITATA</v>
      </c>
    </row>
    <row r="6" customFormat="false" ht="13.8" hidden="false" customHeight="false" outlineLevel="0" collapsed="false">
      <c r="C6" s="1056" t="s">
        <v>543</v>
      </c>
      <c r="D6" s="1057" t="s">
        <v>544</v>
      </c>
      <c r="E6" s="1056" t="s">
        <v>545</v>
      </c>
      <c r="F6" s="1057" t="s">
        <v>529</v>
      </c>
    </row>
    <row r="7" customFormat="false" ht="13.8" hidden="false" customHeight="false" outlineLevel="0" collapsed="false">
      <c r="C7" s="962"/>
      <c r="D7" s="949"/>
      <c r="E7" s="962"/>
      <c r="F7" s="962"/>
    </row>
    <row r="8" customFormat="false" ht="13.8" hidden="false" customHeight="false" outlineLevel="0" collapsed="false">
      <c r="C8" s="962"/>
      <c r="D8" s="949"/>
      <c r="E8" s="962"/>
      <c r="F8" s="962"/>
    </row>
    <row r="9" customFormat="false" ht="13.8" hidden="false" customHeight="false" outlineLevel="0" collapsed="false">
      <c r="C9" s="962"/>
      <c r="D9" s="949"/>
      <c r="E9" s="962"/>
      <c r="F9" s="962"/>
    </row>
    <row r="10" customFormat="false" ht="13.8" hidden="false" customHeight="false" outlineLevel="0" collapsed="false">
      <c r="C10" s="962"/>
      <c r="D10" s="949"/>
      <c r="E10" s="962"/>
      <c r="F10" s="962"/>
    </row>
    <row r="11" customFormat="false" ht="13.8" hidden="false" customHeight="false" outlineLevel="0" collapsed="false">
      <c r="C11" s="962"/>
      <c r="D11" s="949"/>
      <c r="E11" s="962"/>
      <c r="F11" s="962"/>
    </row>
    <row r="12" customFormat="false" ht="13.8" hidden="false" customHeight="false" outlineLevel="0" collapsed="false">
      <c r="C12" s="962"/>
      <c r="D12" s="949"/>
      <c r="E12" s="962"/>
      <c r="F12" s="962"/>
    </row>
    <row r="13" customFormat="false" ht="13.8" hidden="false" customHeight="false" outlineLevel="0" collapsed="false">
      <c r="C13" s="962"/>
      <c r="D13" s="949"/>
      <c r="E13" s="962"/>
      <c r="F13" s="962"/>
    </row>
    <row r="14" customFormat="false" ht="13.8" hidden="false" customHeight="false" outlineLevel="0" collapsed="false">
      <c r="C14" s="962"/>
      <c r="D14" s="949"/>
      <c r="E14" s="962"/>
      <c r="F14" s="962"/>
    </row>
    <row r="15" customFormat="false" ht="13.8" hidden="false" customHeight="false" outlineLevel="0" collapsed="false">
      <c r="C15" s="962"/>
      <c r="D15" s="949"/>
      <c r="E15" s="962"/>
      <c r="F15" s="962"/>
    </row>
    <row r="16" customFormat="false" ht="13.8" hidden="false" customHeight="false" outlineLevel="0" collapsed="false">
      <c r="C16" s="962"/>
      <c r="D16" s="962"/>
      <c r="E16" s="962"/>
      <c r="F16" s="962"/>
    </row>
    <row r="17" customFormat="false" ht="13.8" hidden="false" customHeight="false" outlineLevel="0" collapsed="false">
      <c r="C17" s="962"/>
      <c r="D17" s="962"/>
      <c r="E17" s="962"/>
      <c r="F17" s="962"/>
    </row>
    <row r="18" customFormat="false" ht="13.8" hidden="false" customHeight="false" outlineLevel="0" collapsed="false">
      <c r="C18" s="962"/>
      <c r="D18" s="962"/>
      <c r="E18" s="962"/>
      <c r="F18" s="962"/>
    </row>
    <row r="19" customFormat="false" ht="13.8" hidden="false" customHeight="false" outlineLevel="0" collapsed="false">
      <c r="C19" s="1050"/>
      <c r="D19" s="1050"/>
      <c r="E19" s="1050"/>
      <c r="F19" s="1050"/>
    </row>
    <row r="20" customFormat="false" ht="13.8" hidden="false" customHeight="false" outlineLevel="0" collapsed="false">
      <c r="C20" s="1050"/>
      <c r="D20" s="1050"/>
      <c r="E20" s="1050"/>
      <c r="F20" s="1050"/>
    </row>
    <row r="21" customFormat="false" ht="13.8" hidden="false" customHeight="false" outlineLevel="0" collapsed="false">
      <c r="C21" s="1050" t="s">
        <v>16868</v>
      </c>
      <c r="D21" s="1164" t="s">
        <v>16773</v>
      </c>
      <c r="E21" s="1050"/>
      <c r="F21" s="1050"/>
    </row>
    <row r="22" customFormat="false" ht="13.8" hidden="false" customHeight="false" outlineLevel="0" collapsed="false">
      <c r="C22" s="1050"/>
      <c r="D22" s="1050"/>
      <c r="E22" s="1050"/>
      <c r="F22" s="1050"/>
    </row>
    <row r="24" customFormat="false" ht="12.75" hidden="false" customHeight="false" outlineLevel="0" collapsed="false">
      <c r="C24" s="1068" t="s">
        <v>16816</v>
      </c>
    </row>
    <row r="25" customFormat="false" ht="13.8" hidden="false" customHeight="false" outlineLevel="0" collapsed="false">
      <c r="B25" s="964"/>
      <c r="C25" s="964"/>
      <c r="D25" s="964"/>
      <c r="E25" s="964"/>
      <c r="F25" s="964"/>
      <c r="G25" s="964"/>
      <c r="H25" s="964"/>
    </row>
    <row r="26" customFormat="false" ht="13.8" hidden="false" customHeight="false" outlineLevel="0" collapsed="false">
      <c r="B26" s="964"/>
      <c r="C26" s="1133" t="s">
        <v>520</v>
      </c>
      <c r="D26" s="1134" t="s">
        <v>16869</v>
      </c>
      <c r="E26" s="1134" t="s">
        <v>16870</v>
      </c>
      <c r="F26" s="1134" t="s">
        <v>16871</v>
      </c>
      <c r="G26" s="1134" t="s">
        <v>16871</v>
      </c>
    </row>
    <row r="27" customFormat="false" ht="13.8" hidden="false" customHeight="false" outlineLevel="0" collapsed="false">
      <c r="B27" s="964" t="str">
        <f aca="false">CONCATENATE(C27,D27,E27,F27)</f>
        <v>nuova costruzioneIDA 0 A 5A</v>
      </c>
      <c r="C27" s="962" t="s">
        <v>16872</v>
      </c>
      <c r="D27" s="1161" t="s">
        <v>16771</v>
      </c>
      <c r="E27" s="1165" t="s">
        <v>16873</v>
      </c>
      <c r="F27" s="1166" t="s">
        <v>571</v>
      </c>
      <c r="G27" s="1167" t="n">
        <v>6</v>
      </c>
    </row>
    <row r="28" customFormat="false" ht="13.8" hidden="false" customHeight="false" outlineLevel="0" collapsed="false">
      <c r="B28" s="964" t="str">
        <f aca="false">CONCATENATE(C28,D28,E28,F28)</f>
        <v>RistrutturazioneIDA 0 A 5A</v>
      </c>
      <c r="C28" s="962" t="s">
        <v>453</v>
      </c>
      <c r="D28" s="1161" t="s">
        <v>16771</v>
      </c>
      <c r="E28" s="1165" t="s">
        <v>16873</v>
      </c>
      <c r="F28" s="1166" t="s">
        <v>571</v>
      </c>
      <c r="G28" s="1167" t="n">
        <v>5</v>
      </c>
    </row>
    <row r="29" customFormat="false" ht="13.8" hidden="false" customHeight="false" outlineLevel="0" collapsed="false">
      <c r="B29" s="964" t="str">
        <f aca="false">CONCATENATE(C29,D29,E29,F29)</f>
        <v>nuova costruzioneIDA 5 A 15A</v>
      </c>
      <c r="C29" s="962" t="s">
        <v>16872</v>
      </c>
      <c r="D29" s="1161" t="s">
        <v>16771</v>
      </c>
      <c r="E29" s="1165" t="s">
        <v>16874</v>
      </c>
      <c r="F29" s="1166" t="s">
        <v>571</v>
      </c>
      <c r="G29" s="1167" t="n">
        <v>7</v>
      </c>
    </row>
    <row r="30" customFormat="false" ht="13.8" hidden="false" customHeight="false" outlineLevel="0" collapsed="false">
      <c r="B30" s="964" t="str">
        <f aca="false">CONCATENATE(C30,D30,E30,F30)</f>
        <v>RistrutturazioneIDA 5 A 15A</v>
      </c>
      <c r="C30" s="962" t="s">
        <v>453</v>
      </c>
      <c r="D30" s="1161" t="s">
        <v>16771</v>
      </c>
      <c r="E30" s="1165" t="s">
        <v>16874</v>
      </c>
      <c r="F30" s="1166" t="s">
        <v>571</v>
      </c>
      <c r="G30" s="1167" t="n">
        <v>5</v>
      </c>
    </row>
    <row r="31" customFormat="false" ht="13.8" hidden="false" customHeight="false" outlineLevel="0" collapsed="false">
      <c r="B31" s="964" t="str">
        <f aca="false">CONCATENATE(C31,D31,E31,F31)</f>
        <v>nuova costruzioneIDA 15 A 35A</v>
      </c>
      <c r="C31" s="962" t="s">
        <v>16872</v>
      </c>
      <c r="D31" s="1161" t="s">
        <v>16771</v>
      </c>
      <c r="E31" s="1165" t="s">
        <v>16875</v>
      </c>
      <c r="F31" s="1166" t="s">
        <v>571</v>
      </c>
      <c r="G31" s="1167" t="n">
        <v>8</v>
      </c>
    </row>
    <row r="32" customFormat="false" ht="13.8" hidden="false" customHeight="false" outlineLevel="0" collapsed="false">
      <c r="B32" s="964" t="str">
        <f aca="false">CONCATENATE(C32,D32,E32,F32)</f>
        <v>RistrutturazioneIDA 15 A 35A</v>
      </c>
      <c r="C32" s="962" t="s">
        <v>453</v>
      </c>
      <c r="D32" s="1161" t="s">
        <v>16771</v>
      </c>
      <c r="E32" s="1165" t="s">
        <v>16875</v>
      </c>
      <c r="F32" s="1166" t="s">
        <v>571</v>
      </c>
      <c r="G32" s="1167" t="n">
        <v>5</v>
      </c>
    </row>
    <row r="33" customFormat="false" ht="13.8" hidden="false" customHeight="false" outlineLevel="0" collapsed="false">
      <c r="B33" s="964" t="str">
        <f aca="false">CONCATENATE(C33,D33,E33,F33)</f>
        <v>nuova costruzioneIOLTRE 35A</v>
      </c>
      <c r="C33" s="962" t="s">
        <v>16872</v>
      </c>
      <c r="D33" s="1161" t="s">
        <v>16771</v>
      </c>
      <c r="E33" s="1165" t="s">
        <v>16876</v>
      </c>
      <c r="F33" s="1166" t="s">
        <v>571</v>
      </c>
      <c r="G33" s="1167" t="n">
        <v>10</v>
      </c>
    </row>
    <row r="34" customFormat="false" ht="13.8" hidden="false" customHeight="false" outlineLevel="0" collapsed="false">
      <c r="B34" s="964" t="str">
        <f aca="false">CONCATENATE(C34,D34,E34,F34)</f>
        <v>RistrutturazioneIOLTRE 35A</v>
      </c>
      <c r="C34" s="962" t="s">
        <v>453</v>
      </c>
      <c r="D34" s="1161" t="s">
        <v>16771</v>
      </c>
      <c r="E34" s="1165" t="s">
        <v>16876</v>
      </c>
      <c r="F34" s="1166" t="s">
        <v>571</v>
      </c>
      <c r="G34" s="1167" t="n">
        <v>5</v>
      </c>
    </row>
    <row r="35" customFormat="false" ht="13.8" hidden="false" customHeight="false" outlineLevel="0" collapsed="false">
      <c r="B35" s="964" t="str">
        <f aca="false">CONCATENATE(C35,D35,E35,F35)</f>
        <v>nuova costruzioneImono/bifamiliariB</v>
      </c>
      <c r="C35" s="962" t="s">
        <v>16872</v>
      </c>
      <c r="D35" s="1161" t="s">
        <v>16771</v>
      </c>
      <c r="E35" s="1018" t="s">
        <v>16877</v>
      </c>
      <c r="F35" s="1168" t="s">
        <v>574</v>
      </c>
      <c r="G35" s="1167" t="n">
        <v>5</v>
      </c>
    </row>
    <row r="36" customFormat="false" ht="13.8" hidden="false" customHeight="false" outlineLevel="0" collapsed="false">
      <c r="B36" s="964" t="str">
        <f aca="false">CONCATENATE(C36,D36,E36,F36)</f>
        <v>RistrutturazioneImono/bifamiliariB</v>
      </c>
      <c r="C36" s="962" t="s">
        <v>453</v>
      </c>
      <c r="D36" s="1161" t="s">
        <v>16771</v>
      </c>
      <c r="E36" s="1018" t="s">
        <v>16877</v>
      </c>
      <c r="F36" s="1168" t="s">
        <v>574</v>
      </c>
      <c r="G36" s="1167" t="n">
        <v>5</v>
      </c>
    </row>
    <row r="37" customFormat="false" ht="13.8" hidden="false" customHeight="false" outlineLevel="0" collapsed="false">
      <c r="B37" s="964" t="str">
        <f aca="false">CONCATENATE(C37,D37,E37,F37)</f>
        <v>nuova costruzioneItri/quadrifamiliari a schiera fino a 3 pianiB</v>
      </c>
      <c r="C37" s="962" t="s">
        <v>16872</v>
      </c>
      <c r="D37" s="1161" t="s">
        <v>16771</v>
      </c>
      <c r="E37" s="1025" t="s">
        <v>16878</v>
      </c>
      <c r="F37" s="1169" t="s">
        <v>574</v>
      </c>
      <c r="G37" s="1167" t="n">
        <v>7</v>
      </c>
    </row>
    <row r="38" customFormat="false" ht="13.8" hidden="false" customHeight="false" outlineLevel="0" collapsed="false">
      <c r="B38" s="964" t="str">
        <f aca="false">CONCATENATE(C38,D38,E38,F38)</f>
        <v>RistrutturazioneItri/quadrifamiliari a schiera fino a 3 pianiB</v>
      </c>
      <c r="C38" s="962" t="s">
        <v>453</v>
      </c>
      <c r="D38" s="1161" t="s">
        <v>16771</v>
      </c>
      <c r="E38" s="1025" t="s">
        <v>16878</v>
      </c>
      <c r="F38" s="1169" t="s">
        <v>574</v>
      </c>
      <c r="G38" s="1167" t="n">
        <v>6</v>
      </c>
    </row>
    <row r="39" customFormat="false" ht="13.8" hidden="false" customHeight="false" outlineLevel="0" collapsed="false">
      <c r="B39" s="964" t="str">
        <f aca="false">CONCATENATE(C39,D39,E39,F39)</f>
        <v>nuova costruzioneIplurifamiliari fino 4 piani utiliB</v>
      </c>
      <c r="C39" s="962" t="s">
        <v>16872</v>
      </c>
      <c r="D39" s="1161" t="s">
        <v>16771</v>
      </c>
      <c r="E39" s="1019" t="s">
        <v>16879</v>
      </c>
      <c r="F39" s="949" t="s">
        <v>574</v>
      </c>
      <c r="G39" s="1167" t="n">
        <v>8</v>
      </c>
    </row>
    <row r="40" customFormat="false" ht="13.8" hidden="false" customHeight="false" outlineLevel="0" collapsed="false">
      <c r="B40" s="964" t="str">
        <f aca="false">CONCATENATE(C40,D40,E40,F40)</f>
        <v>RistrutturazioneIplurifamiliari fino 4 piani utiliB</v>
      </c>
      <c r="C40" s="962" t="s">
        <v>453</v>
      </c>
      <c r="D40" s="1161" t="s">
        <v>16771</v>
      </c>
      <c r="E40" s="1019" t="s">
        <v>16879</v>
      </c>
      <c r="F40" s="949" t="s">
        <v>574</v>
      </c>
      <c r="G40" s="1167" t="n">
        <v>7</v>
      </c>
    </row>
    <row r="41" customFormat="false" ht="13.8" hidden="false" customHeight="false" outlineLevel="0" collapsed="false">
      <c r="B41" s="964" t="str">
        <f aca="false">CONCATENATE(C41,D41,E41,F41)</f>
        <v>nuova costruzioneIplurifamiliari oltre 4 piani utiliB</v>
      </c>
      <c r="C41" s="962" t="s">
        <v>16872</v>
      </c>
      <c r="D41" s="1161" t="s">
        <v>16771</v>
      </c>
      <c r="E41" s="1019" t="s">
        <v>16880</v>
      </c>
      <c r="F41" s="949" t="s">
        <v>574</v>
      </c>
      <c r="G41" s="1167" t="n">
        <v>10</v>
      </c>
    </row>
    <row r="42" customFormat="false" ht="13.8" hidden="false" customHeight="false" outlineLevel="0" collapsed="false">
      <c r="B42" s="964" t="str">
        <f aca="false">CONCATENATE(C42,D42,E42,F42)</f>
        <v>RistrutturazioneIplurifamiliari oltre 4 piani utiliB</v>
      </c>
      <c r="C42" s="962" t="s">
        <v>453</v>
      </c>
      <c r="D42" s="1161" t="s">
        <v>16771</v>
      </c>
      <c r="E42" s="1019" t="s">
        <v>16880</v>
      </c>
      <c r="F42" s="949" t="s">
        <v>574</v>
      </c>
      <c r="G42" s="1167" t="n">
        <v>8</v>
      </c>
    </row>
    <row r="43" customFormat="false" ht="13.8" hidden="false" customHeight="false" outlineLevel="0" collapsed="false">
      <c r="B43" s="964" t="str">
        <f aca="false">CONCATENATE(C43,D43,E43,F43)</f>
        <v>nuova costruzioneIZona AC</v>
      </c>
      <c r="C43" s="962" t="s">
        <v>16872</v>
      </c>
      <c r="D43" s="1161" t="s">
        <v>16771</v>
      </c>
      <c r="E43" s="1019" t="s">
        <v>16785</v>
      </c>
      <c r="F43" s="949" t="s">
        <v>577</v>
      </c>
      <c r="G43" s="1167" t="n">
        <v>5</v>
      </c>
    </row>
    <row r="44" customFormat="false" ht="13.8" hidden="false" customHeight="false" outlineLevel="0" collapsed="false">
      <c r="B44" s="964" t="str">
        <f aca="false">CONCATENATE(C44,D44,E44,F44)</f>
        <v>RistrutturazioneIZona AC</v>
      </c>
      <c r="C44" s="962" t="s">
        <v>453</v>
      </c>
      <c r="D44" s="1161" t="s">
        <v>16771</v>
      </c>
      <c r="E44" s="1019" t="s">
        <v>16785</v>
      </c>
      <c r="F44" s="949" t="s">
        <v>577</v>
      </c>
      <c r="G44" s="1167" t="n">
        <v>5</v>
      </c>
    </row>
    <row r="45" customFormat="false" ht="13.8" hidden="false" customHeight="false" outlineLevel="0" collapsed="false">
      <c r="B45" s="964" t="str">
        <f aca="false">CONCATENATE(C45,D45,E45,F45)</f>
        <v>nuova costruzioneIZona BC</v>
      </c>
      <c r="C45" s="962" t="s">
        <v>16872</v>
      </c>
      <c r="D45" s="1161" t="s">
        <v>16771</v>
      </c>
      <c r="E45" s="1019" t="s">
        <v>16786</v>
      </c>
      <c r="F45" s="949" t="s">
        <v>577</v>
      </c>
      <c r="G45" s="1167" t="n">
        <v>6</v>
      </c>
    </row>
    <row r="46" customFormat="false" ht="13.8" hidden="false" customHeight="false" outlineLevel="0" collapsed="false">
      <c r="B46" s="964" t="str">
        <f aca="false">CONCATENATE(C46,D46,E46,F46)</f>
        <v>RistrutturazioneIZona BC</v>
      </c>
      <c r="C46" s="962" t="s">
        <v>453</v>
      </c>
      <c r="D46" s="1161" t="s">
        <v>16771</v>
      </c>
      <c r="E46" s="1019" t="s">
        <v>16786</v>
      </c>
      <c r="F46" s="949" t="s">
        <v>577</v>
      </c>
      <c r="G46" s="1167" t="n">
        <v>5</v>
      </c>
    </row>
    <row r="47" customFormat="false" ht="13.8" hidden="false" customHeight="false" outlineLevel="0" collapsed="false">
      <c r="B47" s="964" t="str">
        <f aca="false">CONCATENATE(C47,D47,E47,F47)</f>
        <v>nuova costruzioneIZona CC</v>
      </c>
      <c r="C47" s="962" t="s">
        <v>16872</v>
      </c>
      <c r="D47" s="1161" t="s">
        <v>16771</v>
      </c>
      <c r="E47" s="1019" t="s">
        <v>16787</v>
      </c>
      <c r="F47" s="949" t="s">
        <v>577</v>
      </c>
      <c r="G47" s="1167" t="n">
        <v>8</v>
      </c>
    </row>
    <row r="48" customFormat="false" ht="13.8" hidden="false" customHeight="false" outlineLevel="0" collapsed="false">
      <c r="B48" s="964" t="str">
        <f aca="false">CONCATENATE(C48,D48,E48,F48)</f>
        <v>RistrutturazioneIZona CC</v>
      </c>
      <c r="C48" s="962" t="s">
        <v>453</v>
      </c>
      <c r="D48" s="1161" t="s">
        <v>16771</v>
      </c>
      <c r="E48" s="1019" t="s">
        <v>16787</v>
      </c>
      <c r="F48" s="949" t="s">
        <v>577</v>
      </c>
      <c r="G48" s="1167" t="n">
        <v>6</v>
      </c>
    </row>
    <row r="49" customFormat="false" ht="13.8" hidden="false" customHeight="false" outlineLevel="0" collapsed="false">
      <c r="B49" s="964" t="str">
        <f aca="false">CONCATENATE(C49,D49,E49,F49)</f>
        <v>nuova costruzioneIAltre ZoneC</v>
      </c>
      <c r="C49" s="962" t="s">
        <v>16872</v>
      </c>
      <c r="D49" s="1161" t="s">
        <v>16771</v>
      </c>
      <c r="E49" s="1019" t="s">
        <v>16881</v>
      </c>
      <c r="F49" s="949" t="s">
        <v>577</v>
      </c>
      <c r="G49" s="1167" t="n">
        <v>8</v>
      </c>
    </row>
    <row r="50" customFormat="false" ht="13.8" hidden="false" customHeight="false" outlineLevel="0" collapsed="false">
      <c r="B50" s="964" t="str">
        <f aca="false">CONCATENATE(C50,D50,E50,F50)</f>
        <v>RistrutturazioneIAltre ZoneC</v>
      </c>
      <c r="C50" s="962" t="s">
        <v>453</v>
      </c>
      <c r="D50" s="1161" t="s">
        <v>16771</v>
      </c>
      <c r="E50" s="1019" t="s">
        <v>16881</v>
      </c>
      <c r="F50" s="949" t="s">
        <v>577</v>
      </c>
      <c r="G50" s="1167" t="n">
        <v>6</v>
      </c>
    </row>
    <row r="51" customFormat="false" ht="13.8" hidden="false" customHeight="false" outlineLevel="0" collapsed="false">
      <c r="B51" s="964" t="str">
        <f aca="false">CONCATENATE(C51,D51,E51,F51)</f>
        <v>nuova costruzioneIIDA 0 A 5A</v>
      </c>
      <c r="C51" s="962" t="s">
        <v>16872</v>
      </c>
      <c r="D51" s="1161" t="s">
        <v>16772</v>
      </c>
      <c r="E51" s="1165" t="s">
        <v>16873</v>
      </c>
      <c r="F51" s="1166" t="s">
        <v>571</v>
      </c>
      <c r="G51" s="1167" t="n">
        <v>8</v>
      </c>
    </row>
    <row r="52" customFormat="false" ht="13.8" hidden="false" customHeight="false" outlineLevel="0" collapsed="false">
      <c r="B52" s="964" t="str">
        <f aca="false">CONCATENATE(C52,D52,E52,F52)</f>
        <v>RistrutturazioneIIDA 0 A 5A</v>
      </c>
      <c r="C52" s="962" t="s">
        <v>453</v>
      </c>
      <c r="D52" s="1161" t="s">
        <v>16772</v>
      </c>
      <c r="E52" s="1165" t="s">
        <v>16873</v>
      </c>
      <c r="F52" s="1166" t="s">
        <v>571</v>
      </c>
      <c r="G52" s="1167" t="n">
        <v>7</v>
      </c>
    </row>
    <row r="53" customFormat="false" ht="13.8" hidden="false" customHeight="false" outlineLevel="0" collapsed="false">
      <c r="B53" s="964" t="str">
        <f aca="false">CONCATENATE(C53,D53,E53,F53)</f>
        <v>nuova costruzioneIIDA 5 A 15A</v>
      </c>
      <c r="C53" s="962" t="s">
        <v>16872</v>
      </c>
      <c r="D53" s="1161" t="s">
        <v>16772</v>
      </c>
      <c r="E53" s="1165" t="s">
        <v>16874</v>
      </c>
      <c r="F53" s="1166" t="s">
        <v>571</v>
      </c>
      <c r="G53" s="1167" t="n">
        <v>10</v>
      </c>
    </row>
    <row r="54" customFormat="false" ht="13.8" hidden="false" customHeight="false" outlineLevel="0" collapsed="false">
      <c r="B54" s="964" t="str">
        <f aca="false">CONCATENATE(C54,D54,E54,F54)</f>
        <v>RistrutturazioneIIDA 5 A 15A</v>
      </c>
      <c r="C54" s="962" t="s">
        <v>453</v>
      </c>
      <c r="D54" s="1161" t="s">
        <v>16772</v>
      </c>
      <c r="E54" s="1165" t="s">
        <v>16874</v>
      </c>
      <c r="F54" s="1166" t="s">
        <v>571</v>
      </c>
      <c r="G54" s="1167" t="n">
        <v>7</v>
      </c>
    </row>
    <row r="55" customFormat="false" ht="13.8" hidden="false" customHeight="false" outlineLevel="0" collapsed="false">
      <c r="B55" s="964" t="str">
        <f aca="false">CONCATENATE(C55,D55,E55,F55)</f>
        <v>nuova costruzioneIIDA 15 A 35A</v>
      </c>
      <c r="C55" s="962" t="s">
        <v>16872</v>
      </c>
      <c r="D55" s="1161" t="s">
        <v>16772</v>
      </c>
      <c r="E55" s="1165" t="s">
        <v>16875</v>
      </c>
      <c r="F55" s="1166" t="s">
        <v>571</v>
      </c>
      <c r="G55" s="1167" t="n">
        <v>10</v>
      </c>
    </row>
    <row r="56" customFormat="false" ht="13.8" hidden="false" customHeight="false" outlineLevel="0" collapsed="false">
      <c r="B56" s="964" t="str">
        <f aca="false">CONCATENATE(C56,D56,E56,F56)</f>
        <v>RistrutturazioneIIDA 15 A 35A</v>
      </c>
      <c r="C56" s="962" t="s">
        <v>453</v>
      </c>
      <c r="D56" s="1161" t="s">
        <v>16772</v>
      </c>
      <c r="E56" s="1165" t="s">
        <v>16875</v>
      </c>
      <c r="F56" s="1166" t="s">
        <v>571</v>
      </c>
      <c r="G56" s="1167" t="n">
        <v>7</v>
      </c>
    </row>
    <row r="57" customFormat="false" ht="13.8" hidden="false" customHeight="false" outlineLevel="0" collapsed="false">
      <c r="B57" s="964" t="str">
        <f aca="false">CONCATENATE(C57,D57,E57,F57)</f>
        <v>nuova costruzioneIIOLTRE 35A</v>
      </c>
      <c r="C57" s="962" t="s">
        <v>16872</v>
      </c>
      <c r="D57" s="1161" t="s">
        <v>16772</v>
      </c>
      <c r="E57" s="1165" t="s">
        <v>16876</v>
      </c>
      <c r="F57" s="1166" t="s">
        <v>571</v>
      </c>
      <c r="G57" s="1167" t="n">
        <v>12</v>
      </c>
    </row>
    <row r="58" customFormat="false" ht="13.8" hidden="false" customHeight="false" outlineLevel="0" collapsed="false">
      <c r="B58" s="964" t="str">
        <f aca="false">CONCATENATE(C58,D58,E58,F58)</f>
        <v>RistrutturazioneIIOLTRE 35A</v>
      </c>
      <c r="C58" s="962" t="s">
        <v>453</v>
      </c>
      <c r="D58" s="1161" t="s">
        <v>16772</v>
      </c>
      <c r="E58" s="1165" t="s">
        <v>16876</v>
      </c>
      <c r="F58" s="1166" t="s">
        <v>571</v>
      </c>
      <c r="G58" s="1167" t="n">
        <v>7</v>
      </c>
    </row>
    <row r="59" customFormat="false" ht="13.8" hidden="false" customHeight="false" outlineLevel="0" collapsed="false">
      <c r="B59" s="964" t="str">
        <f aca="false">CONCATENATE(C59,D59,E59,F59)</f>
        <v>nuova costruzioneIImono/bifamiliariB</v>
      </c>
      <c r="C59" s="962" t="s">
        <v>16872</v>
      </c>
      <c r="D59" s="1161" t="s">
        <v>16772</v>
      </c>
      <c r="E59" s="1018" t="s">
        <v>16877</v>
      </c>
      <c r="F59" s="1168" t="s">
        <v>574</v>
      </c>
      <c r="G59" s="1167" t="n">
        <v>8</v>
      </c>
    </row>
    <row r="60" customFormat="false" ht="13.8" hidden="false" customHeight="false" outlineLevel="0" collapsed="false">
      <c r="B60" s="964" t="str">
        <f aca="false">CONCATENATE(C60,D60,E60,F60)</f>
        <v>RistrutturazioneIImono/bifamiliariB</v>
      </c>
      <c r="C60" s="962" t="s">
        <v>453</v>
      </c>
      <c r="D60" s="1161" t="s">
        <v>16772</v>
      </c>
      <c r="E60" s="1018" t="s">
        <v>16877</v>
      </c>
      <c r="F60" s="1168" t="s">
        <v>574</v>
      </c>
      <c r="G60" s="1167" t="n">
        <v>6</v>
      </c>
    </row>
    <row r="61" customFormat="false" ht="13.8" hidden="false" customHeight="false" outlineLevel="0" collapsed="false">
      <c r="B61" s="964" t="str">
        <f aca="false">CONCATENATE(C61,D61,E61,F61)</f>
        <v>nuova costruzioneIItri/quadrifamiliari a schiera fino a 3 pianiB</v>
      </c>
      <c r="C61" s="962" t="s">
        <v>16872</v>
      </c>
      <c r="D61" s="1161" t="s">
        <v>16772</v>
      </c>
      <c r="E61" s="1025" t="s">
        <v>16878</v>
      </c>
      <c r="F61" s="1169" t="s">
        <v>574</v>
      </c>
      <c r="G61" s="1167" t="n">
        <v>10</v>
      </c>
    </row>
    <row r="62" customFormat="false" ht="13.8" hidden="false" customHeight="false" outlineLevel="0" collapsed="false">
      <c r="B62" s="964" t="str">
        <f aca="false">CONCATENATE(C62,D62,E62,F62)</f>
        <v>RistrutturazioneIItri/quadrifamiliari a schiera fino a 3 pianiB</v>
      </c>
      <c r="C62" s="962" t="s">
        <v>453</v>
      </c>
      <c r="D62" s="1161" t="s">
        <v>16772</v>
      </c>
      <c r="E62" s="1025" t="s">
        <v>16878</v>
      </c>
      <c r="F62" s="1169" t="s">
        <v>574</v>
      </c>
      <c r="G62" s="1167" t="n">
        <v>8</v>
      </c>
    </row>
    <row r="63" customFormat="false" ht="13.8" hidden="false" customHeight="false" outlineLevel="0" collapsed="false">
      <c r="B63" s="964" t="str">
        <f aca="false">CONCATENATE(C63,D63,E63,F63)</f>
        <v>nuova costruzioneIIplurifamiliari fino 4 piani utiliB</v>
      </c>
      <c r="C63" s="962" t="s">
        <v>16872</v>
      </c>
      <c r="D63" s="1161" t="s">
        <v>16772</v>
      </c>
      <c r="E63" s="1019" t="s">
        <v>16879</v>
      </c>
      <c r="F63" s="949" t="s">
        <v>574</v>
      </c>
      <c r="G63" s="1167" t="n">
        <v>10</v>
      </c>
    </row>
    <row r="64" customFormat="false" ht="13.8" hidden="false" customHeight="false" outlineLevel="0" collapsed="false">
      <c r="B64" s="964" t="str">
        <f aca="false">CONCATENATE(C64,D64,E64,F64)</f>
        <v>RistrutturazioneIIplurifamiliari fino 4 piani utiliB</v>
      </c>
      <c r="C64" s="962" t="s">
        <v>453</v>
      </c>
      <c r="D64" s="1161" t="s">
        <v>16772</v>
      </c>
      <c r="E64" s="1019" t="s">
        <v>16879</v>
      </c>
      <c r="F64" s="949" t="s">
        <v>574</v>
      </c>
      <c r="G64" s="1167" t="n">
        <v>8</v>
      </c>
    </row>
    <row r="65" customFormat="false" ht="13.8" hidden="false" customHeight="false" outlineLevel="0" collapsed="false">
      <c r="B65" s="964" t="str">
        <f aca="false">CONCATENATE(C65,D65,E65,F65)</f>
        <v>nuova costruzioneIIplurifamiliari oltre 4 piani utiliB</v>
      </c>
      <c r="C65" s="962" t="s">
        <v>16872</v>
      </c>
      <c r="D65" s="1161" t="s">
        <v>16772</v>
      </c>
      <c r="E65" s="1019" t="s">
        <v>16880</v>
      </c>
      <c r="F65" s="949" t="s">
        <v>574</v>
      </c>
      <c r="G65" s="1167" t="n">
        <v>12</v>
      </c>
    </row>
    <row r="66" customFormat="false" ht="13.8" hidden="false" customHeight="false" outlineLevel="0" collapsed="false">
      <c r="B66" s="964" t="str">
        <f aca="false">CONCATENATE(C66,D66,E66,F66)</f>
        <v>RistrutturazioneIIplurifamiliari oltre 4 piani utiliB</v>
      </c>
      <c r="C66" s="962" t="s">
        <v>453</v>
      </c>
      <c r="D66" s="1161" t="s">
        <v>16772</v>
      </c>
      <c r="E66" s="1019" t="s">
        <v>16880</v>
      </c>
      <c r="F66" s="949" t="s">
        <v>574</v>
      </c>
      <c r="G66" s="1167" t="n">
        <v>10</v>
      </c>
    </row>
    <row r="67" customFormat="false" ht="13.8" hidden="false" customHeight="false" outlineLevel="0" collapsed="false">
      <c r="B67" s="964" t="str">
        <f aca="false">CONCATENATE(C67,D67,E67,F67)</f>
        <v>nuova costruzioneIIZona AC</v>
      </c>
      <c r="C67" s="962" t="s">
        <v>16872</v>
      </c>
      <c r="D67" s="1161" t="s">
        <v>16772</v>
      </c>
      <c r="E67" s="1019" t="s">
        <v>16785</v>
      </c>
      <c r="F67" s="949" t="s">
        <v>577</v>
      </c>
      <c r="G67" s="1167" t="n">
        <v>12</v>
      </c>
    </row>
    <row r="68" customFormat="false" ht="13.8" hidden="false" customHeight="false" outlineLevel="0" collapsed="false">
      <c r="B68" s="964" t="str">
        <f aca="false">CONCATENATE(C68,D68,E68,F68)</f>
        <v>RistrutturazioneIIZona AC</v>
      </c>
      <c r="C68" s="962" t="s">
        <v>453</v>
      </c>
      <c r="D68" s="1161" t="s">
        <v>16772</v>
      </c>
      <c r="E68" s="1019" t="s">
        <v>16785</v>
      </c>
      <c r="F68" s="949" t="s">
        <v>577</v>
      </c>
      <c r="G68" s="1167" t="n">
        <v>10</v>
      </c>
    </row>
    <row r="69" customFormat="false" ht="13.8" hidden="false" customHeight="false" outlineLevel="0" collapsed="false">
      <c r="B69" s="964" t="str">
        <f aca="false">CONCATENATE(C69,D69,E69,F69)</f>
        <v>nuova costruzioneIIZona BC</v>
      </c>
      <c r="C69" s="962" t="s">
        <v>16872</v>
      </c>
      <c r="D69" s="1161" t="s">
        <v>16772</v>
      </c>
      <c r="E69" s="1019" t="s">
        <v>16786</v>
      </c>
      <c r="F69" s="949" t="s">
        <v>577</v>
      </c>
      <c r="G69" s="1167" t="n">
        <v>10</v>
      </c>
    </row>
    <row r="70" customFormat="false" ht="13.8" hidden="false" customHeight="false" outlineLevel="0" collapsed="false">
      <c r="B70" s="964" t="str">
        <f aca="false">CONCATENATE(C70,D70,E70,F70)</f>
        <v>RistrutturazioneIIZona BC</v>
      </c>
      <c r="C70" s="962" t="s">
        <v>453</v>
      </c>
      <c r="D70" s="1161" t="s">
        <v>16772</v>
      </c>
      <c r="E70" s="1019" t="s">
        <v>16786</v>
      </c>
      <c r="F70" s="949" t="s">
        <v>577</v>
      </c>
      <c r="G70" s="1167" t="n">
        <v>8</v>
      </c>
    </row>
    <row r="71" customFormat="false" ht="13.8" hidden="false" customHeight="false" outlineLevel="0" collapsed="false">
      <c r="B71" s="964" t="str">
        <f aca="false">CONCATENATE(C71,D71,E71,F71)</f>
        <v>nuova costruzioneIIZona CC</v>
      </c>
      <c r="C71" s="962" t="s">
        <v>16872</v>
      </c>
      <c r="D71" s="1161" t="s">
        <v>16772</v>
      </c>
      <c r="E71" s="1019" t="s">
        <v>16787</v>
      </c>
      <c r="F71" s="949" t="s">
        <v>577</v>
      </c>
      <c r="G71" s="1167" t="n">
        <v>8</v>
      </c>
    </row>
    <row r="72" customFormat="false" ht="13.8" hidden="false" customHeight="false" outlineLevel="0" collapsed="false">
      <c r="B72" s="964" t="str">
        <f aca="false">CONCATENATE(C72,D72,E72,F72)</f>
        <v>RistrutturazioneIIZona CC</v>
      </c>
      <c r="C72" s="962" t="s">
        <v>453</v>
      </c>
      <c r="D72" s="1161" t="s">
        <v>16772</v>
      </c>
      <c r="E72" s="1019" t="s">
        <v>16787</v>
      </c>
      <c r="F72" s="949" t="s">
        <v>577</v>
      </c>
      <c r="G72" s="1167" t="n">
        <v>5</v>
      </c>
    </row>
    <row r="73" customFormat="false" ht="13.8" hidden="false" customHeight="false" outlineLevel="0" collapsed="false">
      <c r="B73" s="964" t="str">
        <f aca="false">CONCATENATE(C73,D73,E73,F73)</f>
        <v>nuova costruzioneIIAltre ZoneC</v>
      </c>
      <c r="C73" s="962" t="s">
        <v>16872</v>
      </c>
      <c r="D73" s="1161" t="s">
        <v>16772</v>
      </c>
      <c r="E73" s="1019" t="s">
        <v>16881</v>
      </c>
      <c r="F73" s="949" t="s">
        <v>577</v>
      </c>
      <c r="G73" s="1167" t="n">
        <v>12</v>
      </c>
    </row>
    <row r="74" customFormat="false" ht="13.8" hidden="false" customHeight="false" outlineLevel="0" collapsed="false">
      <c r="B74" s="964" t="str">
        <f aca="false">CONCATENATE(C74,D74,E74,F74)</f>
        <v>RistrutturazioneIIAltre ZoneC</v>
      </c>
      <c r="C74" s="962" t="s">
        <v>453</v>
      </c>
      <c r="D74" s="1161" t="s">
        <v>16772</v>
      </c>
      <c r="E74" s="1019" t="s">
        <v>16881</v>
      </c>
      <c r="F74" s="949" t="s">
        <v>577</v>
      </c>
      <c r="G74" s="1167" t="n">
        <v>10</v>
      </c>
    </row>
    <row r="75" customFormat="false" ht="13.8" hidden="false" customHeight="false" outlineLevel="0" collapsed="false">
      <c r="B75" s="964" t="str">
        <f aca="false">CONCATENATE(C75,D75,E75,F75)</f>
        <v>nuova costruzioneIIIDA 0 A 5A</v>
      </c>
      <c r="C75" s="962" t="s">
        <v>16872</v>
      </c>
      <c r="D75" s="1161" t="s">
        <v>16773</v>
      </c>
      <c r="E75" s="1165" t="s">
        <v>16873</v>
      </c>
      <c r="F75" s="1166" t="s">
        <v>571</v>
      </c>
      <c r="G75" s="1167" t="n">
        <v>12</v>
      </c>
    </row>
    <row r="76" customFormat="false" ht="13.8" hidden="false" customHeight="false" outlineLevel="0" collapsed="false">
      <c r="B76" s="964" t="str">
        <f aca="false">CONCATENATE(C76,D76,E76,F76)</f>
        <v>RistrutturazioneIIIDA 0 A 5A</v>
      </c>
      <c r="C76" s="962" t="s">
        <v>453</v>
      </c>
      <c r="D76" s="1161" t="s">
        <v>16773</v>
      </c>
      <c r="E76" s="1165" t="s">
        <v>16873</v>
      </c>
      <c r="F76" s="1166" t="s">
        <v>571</v>
      </c>
      <c r="G76" s="1167" t="n">
        <v>10</v>
      </c>
    </row>
    <row r="77" customFormat="false" ht="13.8" hidden="false" customHeight="false" outlineLevel="0" collapsed="false">
      <c r="B77" s="964" t="str">
        <f aca="false">CONCATENATE(C77,D77,E77,F77)</f>
        <v>nuova costruzioneIIIDA 5 A 15A</v>
      </c>
      <c r="C77" s="962" t="s">
        <v>16872</v>
      </c>
      <c r="D77" s="1161" t="s">
        <v>16773</v>
      </c>
      <c r="E77" s="1165" t="s">
        <v>16874</v>
      </c>
      <c r="F77" s="1166" t="s">
        <v>571</v>
      </c>
      <c r="G77" s="1167" t="n">
        <v>13</v>
      </c>
    </row>
    <row r="78" customFormat="false" ht="13.8" hidden="false" customHeight="false" outlineLevel="0" collapsed="false">
      <c r="B78" s="964" t="str">
        <f aca="false">CONCATENATE(C78,D78,E78,F78)</f>
        <v>RistrutturazioneIIIDA 5 A 15A</v>
      </c>
      <c r="C78" s="962" t="s">
        <v>453</v>
      </c>
      <c r="D78" s="1161" t="s">
        <v>16773</v>
      </c>
      <c r="E78" s="1165" t="s">
        <v>16874</v>
      </c>
      <c r="F78" s="1166" t="s">
        <v>571</v>
      </c>
      <c r="G78" s="1167" t="n">
        <v>10</v>
      </c>
    </row>
    <row r="79" customFormat="false" ht="13.8" hidden="false" customHeight="false" outlineLevel="0" collapsed="false">
      <c r="B79" s="964" t="str">
        <f aca="false">CONCATENATE(C79,D79,E79,F79)</f>
        <v>nuova costruzioneIIIDA 15 A 35A</v>
      </c>
      <c r="C79" s="962" t="s">
        <v>16872</v>
      </c>
      <c r="D79" s="1161" t="s">
        <v>16773</v>
      </c>
      <c r="E79" s="1165" t="s">
        <v>16875</v>
      </c>
      <c r="F79" s="1166" t="s">
        <v>571</v>
      </c>
      <c r="G79" s="1167" t="n">
        <v>14</v>
      </c>
    </row>
    <row r="80" customFormat="false" ht="13.8" hidden="false" customHeight="false" outlineLevel="0" collapsed="false">
      <c r="B80" s="964" t="str">
        <f aca="false">CONCATENATE(C80,D80,E80,F80)</f>
        <v>RistrutturazioneIIIDA 15 A 35A</v>
      </c>
      <c r="C80" s="962" t="s">
        <v>453</v>
      </c>
      <c r="D80" s="1161" t="s">
        <v>16773</v>
      </c>
      <c r="E80" s="1165" t="s">
        <v>16875</v>
      </c>
      <c r="F80" s="1166" t="s">
        <v>571</v>
      </c>
      <c r="G80" s="1167" t="n">
        <v>10</v>
      </c>
    </row>
    <row r="81" customFormat="false" ht="13.8" hidden="false" customHeight="false" outlineLevel="0" collapsed="false">
      <c r="B81" s="964" t="str">
        <f aca="false">CONCATENATE(C81,D81,E81,F81)</f>
        <v>nuova costruzioneIIIOLTRE 35A</v>
      </c>
      <c r="C81" s="962" t="s">
        <v>16872</v>
      </c>
      <c r="D81" s="1161" t="s">
        <v>16773</v>
      </c>
      <c r="E81" s="1165" t="s">
        <v>16876</v>
      </c>
      <c r="F81" s="1166" t="s">
        <v>571</v>
      </c>
      <c r="G81" s="1167" t="n">
        <v>15</v>
      </c>
    </row>
    <row r="82" customFormat="false" ht="13.8" hidden="false" customHeight="false" outlineLevel="0" collapsed="false">
      <c r="B82" s="964" t="str">
        <f aca="false">CONCATENATE(C82,D82,E82,F82)</f>
        <v>RistrutturazioneIIIOLTRE 35A</v>
      </c>
      <c r="C82" s="962" t="s">
        <v>453</v>
      </c>
      <c r="D82" s="1161" t="s">
        <v>16773</v>
      </c>
      <c r="E82" s="1165" t="s">
        <v>16876</v>
      </c>
      <c r="F82" s="1166" t="s">
        <v>571</v>
      </c>
      <c r="G82" s="1167" t="n">
        <v>10</v>
      </c>
    </row>
    <row r="83" customFormat="false" ht="13.8" hidden="false" customHeight="false" outlineLevel="0" collapsed="false">
      <c r="B83" s="964" t="str">
        <f aca="false">CONCATENATE(C83,D83,E83,F83)</f>
        <v>nuova costruzioneIIImono/bifamiliariB</v>
      </c>
      <c r="C83" s="962" t="s">
        <v>16872</v>
      </c>
      <c r="D83" s="1161" t="s">
        <v>16773</v>
      </c>
      <c r="E83" s="1018" t="s">
        <v>16877</v>
      </c>
      <c r="F83" s="1168" t="s">
        <v>574</v>
      </c>
      <c r="G83" s="1167" t="n">
        <v>12</v>
      </c>
    </row>
    <row r="84" customFormat="false" ht="13.8" hidden="false" customHeight="false" outlineLevel="0" collapsed="false">
      <c r="B84" s="964" t="str">
        <f aca="false">CONCATENATE(C84,D84,E84,F84)</f>
        <v>RistrutturazioneIIImono/bifamiliariB</v>
      </c>
      <c r="C84" s="962" t="s">
        <v>453</v>
      </c>
      <c r="D84" s="1161" t="s">
        <v>16773</v>
      </c>
      <c r="E84" s="1018" t="s">
        <v>16877</v>
      </c>
      <c r="F84" s="1168" t="s">
        <v>574</v>
      </c>
      <c r="G84" s="1167" t="n">
        <v>10</v>
      </c>
    </row>
    <row r="85" customFormat="false" ht="13.8" hidden="false" customHeight="false" outlineLevel="0" collapsed="false">
      <c r="B85" s="964" t="str">
        <f aca="false">CONCATENATE(C85,D85,E85,F85)</f>
        <v>nuova costruzioneIIItri/quadrifamiliari a schiera fino a 3 pianiB</v>
      </c>
      <c r="C85" s="962" t="s">
        <v>16872</v>
      </c>
      <c r="D85" s="1161" t="s">
        <v>16773</v>
      </c>
      <c r="E85" s="1025" t="s">
        <v>16878</v>
      </c>
      <c r="F85" s="1169" t="s">
        <v>574</v>
      </c>
      <c r="G85" s="1167" t="n">
        <v>13</v>
      </c>
    </row>
    <row r="86" customFormat="false" ht="13.8" hidden="false" customHeight="false" outlineLevel="0" collapsed="false">
      <c r="B86" s="964" t="str">
        <f aca="false">CONCATENATE(C86,D86,E86,F86)</f>
        <v>RistrutturazioneIIItri/quadrifamiliari a schiera fino a 3 pianiB</v>
      </c>
      <c r="C86" s="962" t="s">
        <v>453</v>
      </c>
      <c r="D86" s="1161" t="s">
        <v>16773</v>
      </c>
      <c r="E86" s="1025" t="s">
        <v>16878</v>
      </c>
      <c r="F86" s="1169" t="s">
        <v>574</v>
      </c>
      <c r="G86" s="1167" t="n">
        <v>11</v>
      </c>
    </row>
    <row r="87" customFormat="false" ht="13.8" hidden="false" customHeight="false" outlineLevel="0" collapsed="false">
      <c r="B87" s="964" t="str">
        <f aca="false">CONCATENATE(C87,D87,E87,F87)</f>
        <v>nuova costruzioneIIIplurifamiliari fino 4 piani utiliB</v>
      </c>
      <c r="C87" s="962" t="s">
        <v>16872</v>
      </c>
      <c r="D87" s="1161" t="s">
        <v>16773</v>
      </c>
      <c r="E87" s="1019" t="s">
        <v>16879</v>
      </c>
      <c r="F87" s="949" t="s">
        <v>574</v>
      </c>
      <c r="G87" s="1167" t="n">
        <v>14</v>
      </c>
    </row>
    <row r="88" customFormat="false" ht="13.8" hidden="false" customHeight="false" outlineLevel="0" collapsed="false">
      <c r="B88" s="964" t="str">
        <f aca="false">CONCATENATE(C88,D88,E88,F88)</f>
        <v>RistrutturazioneIIIplurifamiliari fino 4 piani utiliB</v>
      </c>
      <c r="C88" s="962" t="s">
        <v>453</v>
      </c>
      <c r="D88" s="1161" t="s">
        <v>16773</v>
      </c>
      <c r="E88" s="1019" t="s">
        <v>16879</v>
      </c>
      <c r="F88" s="949" t="s">
        <v>574</v>
      </c>
      <c r="G88" s="1167" t="n">
        <v>12</v>
      </c>
    </row>
    <row r="89" customFormat="false" ht="13.8" hidden="false" customHeight="false" outlineLevel="0" collapsed="false">
      <c r="B89" s="964" t="str">
        <f aca="false">CONCATENATE(C89,D89,E89,F89)</f>
        <v>nuova costruzioneIIIplurifamiliari oltre 4 piani utiliB</v>
      </c>
      <c r="C89" s="962" t="s">
        <v>16872</v>
      </c>
      <c r="D89" s="1161" t="s">
        <v>16773</v>
      </c>
      <c r="E89" s="1019" t="s">
        <v>16880</v>
      </c>
      <c r="F89" s="949" t="s">
        <v>574</v>
      </c>
      <c r="G89" s="1167" t="n">
        <v>15</v>
      </c>
    </row>
    <row r="90" customFormat="false" ht="13.8" hidden="false" customHeight="false" outlineLevel="0" collapsed="false">
      <c r="B90" s="964" t="str">
        <f aca="false">CONCATENATE(C90,D90,E90,F90)</f>
        <v>RistrutturazioneIIIplurifamiliari oltre 4 piani utiliB</v>
      </c>
      <c r="C90" s="962" t="s">
        <v>453</v>
      </c>
      <c r="D90" s="1161" t="s">
        <v>16773</v>
      </c>
      <c r="E90" s="1019" t="s">
        <v>16880</v>
      </c>
      <c r="F90" s="949" t="s">
        <v>574</v>
      </c>
      <c r="G90" s="1167" t="n">
        <v>13</v>
      </c>
    </row>
    <row r="91" customFormat="false" ht="13.8" hidden="false" customHeight="false" outlineLevel="0" collapsed="false">
      <c r="B91" s="964" t="str">
        <f aca="false">CONCATENATE(C91,D91,E91,F91)</f>
        <v>nuova costruzioneIIIZona AC</v>
      </c>
      <c r="C91" s="962" t="s">
        <v>16872</v>
      </c>
      <c r="D91" s="1161" t="s">
        <v>16773</v>
      </c>
      <c r="E91" s="1019" t="s">
        <v>16785</v>
      </c>
      <c r="F91" s="949" t="s">
        <v>577</v>
      </c>
      <c r="G91" s="1167" t="n">
        <v>13</v>
      </c>
    </row>
    <row r="92" customFormat="false" ht="13.8" hidden="false" customHeight="false" outlineLevel="0" collapsed="false">
      <c r="B92" s="964" t="str">
        <f aca="false">CONCATENATE(C92,D92,E92,F92)</f>
        <v>RistrutturazioneIIIZona AC</v>
      </c>
      <c r="C92" s="962" t="s">
        <v>453</v>
      </c>
      <c r="D92" s="1161" t="s">
        <v>16773</v>
      </c>
      <c r="E92" s="1019" t="s">
        <v>16785</v>
      </c>
      <c r="F92" s="949" t="s">
        <v>577</v>
      </c>
      <c r="G92" s="1167" t="n">
        <v>11</v>
      </c>
    </row>
    <row r="93" customFormat="false" ht="13.8" hidden="false" customHeight="false" outlineLevel="0" collapsed="false">
      <c r="B93" s="964" t="str">
        <f aca="false">CONCATENATE(C93,D93,E93,F93)</f>
        <v>nuova costruzioneIIIZona BC</v>
      </c>
      <c r="C93" s="962" t="s">
        <v>16872</v>
      </c>
      <c r="D93" s="1161" t="s">
        <v>16773</v>
      </c>
      <c r="E93" s="1019" t="s">
        <v>16786</v>
      </c>
      <c r="F93" s="949" t="s">
        <v>577</v>
      </c>
      <c r="G93" s="1167" t="n">
        <v>12</v>
      </c>
    </row>
    <row r="94" customFormat="false" ht="13.8" hidden="false" customHeight="false" outlineLevel="0" collapsed="false">
      <c r="B94" s="964" t="str">
        <f aca="false">CONCATENATE(C94,D94,E94,F94)</f>
        <v>RistrutturazioneIIIZona BC</v>
      </c>
      <c r="C94" s="962" t="s">
        <v>453</v>
      </c>
      <c r="D94" s="1161" t="s">
        <v>16773</v>
      </c>
      <c r="E94" s="1019" t="s">
        <v>16786</v>
      </c>
      <c r="F94" s="949" t="s">
        <v>577</v>
      </c>
      <c r="G94" s="1167" t="n">
        <v>10</v>
      </c>
    </row>
    <row r="95" customFormat="false" ht="13.8" hidden="false" customHeight="false" outlineLevel="0" collapsed="false">
      <c r="B95" s="964" t="str">
        <f aca="false">CONCATENATE(C95,D95,E95,F95)</f>
        <v>nuova costruzioneIIIZona CC</v>
      </c>
      <c r="C95" s="962" t="s">
        <v>16872</v>
      </c>
      <c r="D95" s="1161" t="s">
        <v>16773</v>
      </c>
      <c r="E95" s="1019" t="s">
        <v>16787</v>
      </c>
      <c r="F95" s="949" t="s">
        <v>577</v>
      </c>
      <c r="G95" s="1167" t="n">
        <v>10</v>
      </c>
    </row>
    <row r="96" customFormat="false" ht="13.8" hidden="false" customHeight="false" outlineLevel="0" collapsed="false">
      <c r="B96" s="964" t="str">
        <f aca="false">CONCATENATE(C96,D96,E96,F96)</f>
        <v>RistrutturazioneIIIZona CC</v>
      </c>
      <c r="C96" s="962" t="s">
        <v>453</v>
      </c>
      <c r="D96" s="1161" t="s">
        <v>16773</v>
      </c>
      <c r="E96" s="1019" t="s">
        <v>16787</v>
      </c>
      <c r="F96" s="949" t="s">
        <v>577</v>
      </c>
      <c r="G96" s="1167" t="n">
        <v>8</v>
      </c>
    </row>
    <row r="97" customFormat="false" ht="13.8" hidden="false" customHeight="false" outlineLevel="0" collapsed="false">
      <c r="B97" s="964" t="str">
        <f aca="false">CONCATENATE(C97,D97,E97,F97)</f>
        <v>nuova costruzioneIIIAltre ZoneC</v>
      </c>
      <c r="C97" s="962" t="s">
        <v>16872</v>
      </c>
      <c r="D97" s="1161" t="s">
        <v>16773</v>
      </c>
      <c r="E97" s="1019" t="s">
        <v>16881</v>
      </c>
      <c r="F97" s="949" t="s">
        <v>577</v>
      </c>
      <c r="G97" s="1167" t="n">
        <v>15</v>
      </c>
    </row>
    <row r="98" customFormat="false" ht="13.8" hidden="false" customHeight="false" outlineLevel="0" collapsed="false">
      <c r="B98" s="964" t="str">
        <f aca="false">CONCATENATE(C98,D98,E98,F98)</f>
        <v>RistrutturazioneIIIAltre ZoneC</v>
      </c>
      <c r="C98" s="962" t="s">
        <v>453</v>
      </c>
      <c r="D98" s="1161" t="s">
        <v>16773</v>
      </c>
      <c r="E98" s="1019" t="s">
        <v>16881</v>
      </c>
      <c r="F98" s="949" t="s">
        <v>577</v>
      </c>
      <c r="G98" s="1167" t="n">
        <v>13</v>
      </c>
    </row>
  </sheetData>
  <conditionalFormatting sqref="I2">
    <cfRule type="cellIs" priority="2" operator="equal" aboveAverage="0" equalAverage="0" bottom="0" percent="0" rank="0" text="" dxfId="174">
      <formula>"DISABILITATA"</formula>
    </cfRule>
    <cfRule type="cellIs" priority="3" operator="equal" aboveAverage="0" equalAverage="0" bottom="0" percent="0" rank="0" text="" dxfId="175">
      <formula>"ABILITATA"</formula>
    </cfRule>
  </conditionalFormatting>
  <dataValidations count="2">
    <dataValidation allowBlank="true" errorStyle="stop" operator="between" showDropDown="false" showErrorMessage="true" showInputMessage="true" sqref="D7:D15" type="list">
      <formula1>"X"</formula1>
      <formula2>0</formula2>
    </dataValidation>
    <dataValidation allowBlank="true" errorStyle="stop" operator="between" showDropDown="false" showErrorMessage="true" showInputMessage="true" sqref="D21" type="list">
      <formula1>"I,II,III"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0000"/>
    <pageSetUpPr fitToPage="false"/>
  </sheetPr>
  <dimension ref="A1:I9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N33" activeCellId="0" sqref="N33"/>
    </sheetView>
  </sheetViews>
  <sheetFormatPr defaultColWidth="8.6796875" defaultRowHeight="12.75" zeroHeight="false" outlineLevelRow="0" outlineLevelCol="0"/>
  <cols>
    <col collapsed="false" customWidth="true" hidden="false" outlineLevel="0" max="2" min="2" style="1" width="14.14"/>
    <col collapsed="false" customWidth="true" hidden="false" outlineLevel="0" max="3" min="3" style="1" width="25.57"/>
    <col collapsed="false" customWidth="true" hidden="false" outlineLevel="0" max="4" min="4" style="1" width="21"/>
    <col collapsed="false" customWidth="true" hidden="false" outlineLevel="0" max="5" min="5" style="1" width="39.71"/>
    <col collapsed="false" customWidth="true" hidden="false" outlineLevel="0" max="6" min="6" style="1" width="16.29"/>
    <col collapsed="false" customWidth="true" hidden="false" outlineLevel="0" max="7" min="7" style="1" width="15.29"/>
    <col collapsed="false" customWidth="true" hidden="false" outlineLevel="0" max="8" min="8" style="1" width="12.57"/>
    <col collapsed="false" customWidth="true" hidden="false" outlineLevel="0" max="9" min="9" style="1" width="19.57"/>
  </cols>
  <sheetData>
    <row r="1" customFormat="false" ht="12.75" hidden="false" customHeight="false" outlineLevel="0" collapsed="false">
      <c r="A1" s="591"/>
      <c r="D1" s="610" t="str">
        <f aca="false">Parametri!D4</f>
        <v>Sicilia</v>
      </c>
    </row>
    <row r="2" customFormat="false" ht="24.45" hidden="false" customHeight="false" outlineLevel="0" collapsed="false">
      <c r="C2" s="1129" t="s">
        <v>16793</v>
      </c>
      <c r="D2" s="1129" t="s">
        <v>560</v>
      </c>
      <c r="I2" s="1142" t="str">
        <f aca="false">IF(D1=D2,"ABILITATA","DISABILITATA")</f>
        <v>DISABILITATA</v>
      </c>
    </row>
    <row r="6" customFormat="false" ht="13.8" hidden="false" customHeight="false" outlineLevel="0" collapsed="false">
      <c r="C6" s="1056" t="s">
        <v>543</v>
      </c>
      <c r="D6" s="1057" t="s">
        <v>544</v>
      </c>
      <c r="E6" s="1056" t="s">
        <v>545</v>
      </c>
      <c r="F6" s="1057" t="s">
        <v>529</v>
      </c>
    </row>
    <row r="7" customFormat="false" ht="13.8" hidden="false" customHeight="false" outlineLevel="0" collapsed="false">
      <c r="C7" s="962"/>
      <c r="D7" s="949"/>
      <c r="E7" s="962"/>
      <c r="F7" s="962"/>
    </row>
    <row r="8" customFormat="false" ht="13.8" hidden="false" customHeight="false" outlineLevel="0" collapsed="false">
      <c r="C8" s="962"/>
      <c r="D8" s="949"/>
      <c r="E8" s="962"/>
      <c r="F8" s="962"/>
    </row>
    <row r="9" customFormat="false" ht="13.8" hidden="false" customHeight="false" outlineLevel="0" collapsed="false">
      <c r="C9" s="962"/>
      <c r="D9" s="949"/>
      <c r="E9" s="962"/>
      <c r="F9" s="962"/>
    </row>
    <row r="10" customFormat="false" ht="13.8" hidden="false" customHeight="false" outlineLevel="0" collapsed="false">
      <c r="C10" s="962"/>
      <c r="D10" s="949"/>
      <c r="E10" s="962"/>
      <c r="F10" s="962"/>
    </row>
    <row r="11" customFormat="false" ht="13.8" hidden="false" customHeight="false" outlineLevel="0" collapsed="false">
      <c r="C11" s="962"/>
      <c r="D11" s="949"/>
      <c r="E11" s="962"/>
      <c r="F11" s="962"/>
    </row>
    <row r="12" customFormat="false" ht="13.8" hidden="false" customHeight="false" outlineLevel="0" collapsed="false">
      <c r="C12" s="962"/>
      <c r="D12" s="949"/>
      <c r="E12" s="962"/>
      <c r="F12" s="962"/>
    </row>
    <row r="13" customFormat="false" ht="13.8" hidden="false" customHeight="false" outlineLevel="0" collapsed="false">
      <c r="C13" s="962"/>
      <c r="D13" s="949"/>
      <c r="E13" s="962"/>
      <c r="F13" s="962"/>
    </row>
    <row r="14" customFormat="false" ht="13.8" hidden="false" customHeight="false" outlineLevel="0" collapsed="false">
      <c r="C14" s="962"/>
      <c r="D14" s="949"/>
      <c r="E14" s="962"/>
      <c r="F14" s="962"/>
    </row>
    <row r="15" customFormat="false" ht="13.8" hidden="false" customHeight="false" outlineLevel="0" collapsed="false">
      <c r="C15" s="962"/>
      <c r="D15" s="949"/>
      <c r="E15" s="962"/>
      <c r="F15" s="962"/>
    </row>
    <row r="16" customFormat="false" ht="13.8" hidden="false" customHeight="false" outlineLevel="0" collapsed="false">
      <c r="C16" s="962"/>
      <c r="D16" s="962"/>
      <c r="E16" s="962"/>
      <c r="F16" s="962"/>
    </row>
    <row r="17" customFormat="false" ht="13.8" hidden="false" customHeight="false" outlineLevel="0" collapsed="false">
      <c r="C17" s="962"/>
      <c r="D17" s="962"/>
      <c r="E17" s="962"/>
      <c r="F17" s="962"/>
    </row>
    <row r="18" customFormat="false" ht="13.8" hidden="false" customHeight="false" outlineLevel="0" collapsed="false">
      <c r="C18" s="962"/>
      <c r="D18" s="962"/>
      <c r="E18" s="962"/>
      <c r="F18" s="962"/>
    </row>
    <row r="19" customFormat="false" ht="13.8" hidden="false" customHeight="false" outlineLevel="0" collapsed="false">
      <c r="C19" s="1050"/>
      <c r="D19" s="1050"/>
      <c r="E19" s="1050"/>
      <c r="F19" s="1050"/>
    </row>
    <row r="20" customFormat="false" ht="13.8" hidden="false" customHeight="false" outlineLevel="0" collapsed="false">
      <c r="B20" s="1143" t="s">
        <v>16882</v>
      </c>
      <c r="C20" s="1143"/>
      <c r="D20" s="1143"/>
      <c r="E20" s="1143"/>
      <c r="F20" s="1143"/>
      <c r="G20" s="1143"/>
    </row>
    <row r="21" customFormat="false" ht="13.8" hidden="false" customHeight="false" outlineLevel="0" collapsed="false">
      <c r="B21" s="1147"/>
      <c r="C21" s="1147" t="s">
        <v>326</v>
      </c>
      <c r="D21" s="1147" t="s">
        <v>328</v>
      </c>
      <c r="E21" s="1147" t="s">
        <v>330</v>
      </c>
      <c r="F21" s="1147"/>
      <c r="G21" s="1147"/>
      <c r="H21" s="1147"/>
    </row>
    <row r="22" customFormat="false" ht="13.8" hidden="false" customHeight="false" outlineLevel="0" collapsed="false">
      <c r="A22" s="1170" t="str">
        <f aca="false">C22&amp;D22</f>
        <v>Ristrutturazione e restauro senza modifica di destinazione d'usoSenza aumento di volume e di superficie utile di calpestio, convenzionata</v>
      </c>
      <c r="B22" s="1130" t="str">
        <f aca="false">COUNTIF($C$22:C22,C22)&amp;"-"&amp;C22</f>
        <v>1-Ristrutturazione e restauro senza modifica di destinazione d'uso</v>
      </c>
      <c r="C22" s="962" t="s">
        <v>16883</v>
      </c>
      <c r="D22" s="962" t="s">
        <v>16884</v>
      </c>
      <c r="E22" s="962" t="n">
        <v>0.1</v>
      </c>
      <c r="F22" s="962"/>
      <c r="G22" s="962"/>
      <c r="H22" s="962"/>
    </row>
    <row r="23" customFormat="false" ht="13.8" hidden="false" customHeight="false" outlineLevel="0" collapsed="false">
      <c r="A23" s="1170" t="str">
        <f aca="false">C23&amp;D23</f>
        <v>Ristrutturazione e restauro senza modifica di destinazione d'usoSenza aumento di volume e di superficie utile di calpestio, non convenzionata</v>
      </c>
      <c r="B23" s="1130" t="str">
        <f aca="false">COUNTIF($C$22:C23,C23)&amp;"-"&amp;C23</f>
        <v>2-Ristrutturazione e restauro senza modifica di destinazione d'uso</v>
      </c>
      <c r="C23" s="962" t="s">
        <v>16883</v>
      </c>
      <c r="D23" s="962" t="s">
        <v>16885</v>
      </c>
      <c r="E23" s="962" t="n">
        <v>0.2</v>
      </c>
      <c r="F23" s="962"/>
      <c r="G23" s="962"/>
      <c r="H23" s="962"/>
    </row>
    <row r="24" customFormat="false" ht="13.8" hidden="false" customHeight="false" outlineLevel="0" collapsed="false">
      <c r="A24" s="1170" t="str">
        <f aca="false">C24&amp;D24</f>
        <v>Ampliamento senza modifica di destinazione d'usoResidenze unifamiliari con ampliamento &gt; 20% del volume preesistente, per la quota eccedente il 20%</v>
      </c>
      <c r="B24" s="1130" t="str">
        <f aca="false">COUNTIF($C$22:C24,C24)&amp;"-"&amp;C24</f>
        <v>1-Ampliamento senza modifica di destinazione d'uso</v>
      </c>
      <c r="C24" s="962" t="s">
        <v>16886</v>
      </c>
      <c r="D24" s="962" t="s">
        <v>16887</v>
      </c>
      <c r="E24" s="962" t="n">
        <v>1</v>
      </c>
      <c r="F24" s="962"/>
      <c r="G24" s="962"/>
      <c r="H24" s="962"/>
    </row>
    <row r="25" customFormat="false" ht="13.8" hidden="false" customHeight="false" outlineLevel="0" collapsed="false">
      <c r="A25" s="1170" t="str">
        <f aca="false">C25&amp;D25</f>
        <v>Ampliamento senza modifica di destinazione d'usoAttività non residenziali, non moleste ed inquinanti e consentite dallo strumento urbanistico vigente, purchè contenuto entro il limite del 30% del volume preesistente</v>
      </c>
      <c r="B25" s="1130" t="str">
        <f aca="false">COUNTIF($C$22:C25,C25)&amp;"-"&amp;C25</f>
        <v>2-Ampliamento senza modifica di destinazione d'uso</v>
      </c>
      <c r="C25" s="962" t="s">
        <v>16886</v>
      </c>
      <c r="D25" s="962" t="s">
        <v>16888</v>
      </c>
      <c r="E25" s="962" t="n">
        <v>0.4</v>
      </c>
      <c r="F25" s="962"/>
      <c r="G25" s="962"/>
      <c r="H25" s="962"/>
    </row>
    <row r="26" customFormat="false" ht="13.8" hidden="false" customHeight="false" outlineLevel="0" collapsed="false">
      <c r="A26" s="1170" t="str">
        <f aca="false">C26&amp;D26</f>
        <v>Modifica di destinazione d'usoDa qualsiasi destinazione d'uso a residenziale zona A B</v>
      </c>
      <c r="B26" s="1130" t="str">
        <f aca="false">COUNTIF($C$22:C26,C26)&amp;"-"&amp;C26</f>
        <v>1-Modifica di destinazione d'uso</v>
      </c>
      <c r="C26" s="962" t="s">
        <v>16889</v>
      </c>
      <c r="D26" s="962" t="s">
        <v>16890</v>
      </c>
      <c r="E26" s="962" t="n">
        <v>0.1</v>
      </c>
      <c r="F26" s="962"/>
      <c r="G26" s="962"/>
      <c r="H26" s="962"/>
    </row>
    <row r="27" customFormat="false" ht="13.8" hidden="false" customHeight="false" outlineLevel="0" collapsed="false">
      <c r="A27" s="1170" t="str">
        <f aca="false">C27&amp;D27</f>
        <v>Modifica di destinazione d'usoDa qualsiasi destinazione d'uso a residenziale zona C</v>
      </c>
      <c r="B27" s="1130" t="str">
        <f aca="false">COUNTIF($C$22:C27,C27)&amp;"-"&amp;C27</f>
        <v>2-Modifica di destinazione d'uso</v>
      </c>
      <c r="C27" s="962" t="s">
        <v>16889</v>
      </c>
      <c r="D27" s="962" t="s">
        <v>16891</v>
      </c>
      <c r="E27" s="962" t="n">
        <v>0.3</v>
      </c>
      <c r="F27" s="962"/>
      <c r="G27" s="962"/>
      <c r="H27" s="962"/>
    </row>
    <row r="28" customFormat="false" ht="13.8" hidden="false" customHeight="false" outlineLevel="0" collapsed="false">
      <c r="A28" s="1170" t="str">
        <f aca="false">C28&amp;D28</f>
        <v>Modifica di destinazione d'usoDa qualsiasi destinazione d'uso a residenziale zona D E F G</v>
      </c>
      <c r="B28" s="1130" t="str">
        <f aca="false">COUNTIF($C$22:C28,C28)&amp;"-"&amp;C28</f>
        <v>3-Modifica di destinazione d'uso</v>
      </c>
      <c r="C28" s="962" t="s">
        <v>16889</v>
      </c>
      <c r="D28" s="962" t="s">
        <v>16892</v>
      </c>
      <c r="E28" s="962" t="n">
        <v>1</v>
      </c>
      <c r="F28" s="962"/>
      <c r="G28" s="962"/>
      <c r="H28" s="962"/>
    </row>
    <row r="29" customFormat="false" ht="13.8" hidden="false" customHeight="false" outlineLevel="0" collapsed="false">
      <c r="A29" s="1170" t="str">
        <f aca="false">C29&amp;D29</f>
        <v>Modifica di destinazione d'usoDa altre destinazioni a destinazione specifica di zona</v>
      </c>
      <c r="B29" s="1130" t="str">
        <f aca="false">COUNTIF($C$22:C29,C29)&amp;"-"&amp;C29</f>
        <v>4-Modifica di destinazione d'uso</v>
      </c>
      <c r="C29" s="962" t="s">
        <v>16889</v>
      </c>
      <c r="D29" s="962" t="s">
        <v>16893</v>
      </c>
      <c r="E29" s="962" t="n">
        <v>0.1</v>
      </c>
      <c r="F29" s="962"/>
      <c r="G29" s="962"/>
      <c r="H29" s="962"/>
    </row>
    <row r="30" customFormat="false" ht="13.8" hidden="false" customHeight="false" outlineLevel="0" collapsed="false">
      <c r="A30" s="1170" t="str">
        <f aca="false">C30&amp;D30</f>
        <v>Modifica di destinazione d'usoda destinazioni specifiche di zona ad altre destinazioni purchè consentite dalla normativa vigente</v>
      </c>
      <c r="B30" s="1130" t="str">
        <f aca="false">COUNTIF($C$22:C30,C30)&amp;"-"&amp;C30</f>
        <v>5-Modifica di destinazione d'uso</v>
      </c>
      <c r="C30" s="962" t="s">
        <v>16889</v>
      </c>
      <c r="D30" s="962" t="s">
        <v>16894</v>
      </c>
      <c r="E30" s="962" t="n">
        <v>1</v>
      </c>
      <c r="F30" s="962"/>
      <c r="G30" s="962"/>
      <c r="H30" s="962"/>
    </row>
    <row r="31" customFormat="false" ht="79.85" hidden="false" customHeight="false" outlineLevel="0" collapsed="false">
      <c r="A31" s="1170" t="str">
        <f aca="false">C31&amp;D31</f>
        <v>Nuove costruzioniPer le attività artigianali di categoria A, commerciali al dettaglio di generi di prima necessità […] per i primi mc 200. La restante volumetria…</v>
      </c>
      <c r="B31" s="1130" t="str">
        <f aca="false">COUNTIF($C$22:C31,C31)&amp;"-"&amp;C31</f>
        <v>1-Nuove costruzioni</v>
      </c>
      <c r="C31" s="962" t="s">
        <v>327</v>
      </c>
      <c r="D31" s="957" t="s">
        <v>16895</v>
      </c>
      <c r="E31" s="962" t="n">
        <v>0.4</v>
      </c>
      <c r="F31" s="962"/>
      <c r="G31" s="962"/>
      <c r="H31" s="949"/>
    </row>
    <row r="32" customFormat="false" ht="13.8" hidden="false" customHeight="false" outlineLevel="0" collapsed="false">
      <c r="A32" s="1170" t="str">
        <f aca="false">C32&amp;D32</f>
        <v>Nuove costruzioniTutti gli altri interventi</v>
      </c>
      <c r="B32" s="1130" t="str">
        <f aca="false">COUNTIF($C$22:C32,C32)&amp;"-"&amp;C32</f>
        <v>2-Nuove costruzioni</v>
      </c>
      <c r="C32" s="962" t="s">
        <v>327</v>
      </c>
      <c r="D32" s="962" t="s">
        <v>329</v>
      </c>
      <c r="E32" s="962" t="n">
        <v>1</v>
      </c>
      <c r="F32" s="962"/>
      <c r="G32" s="962"/>
      <c r="H32" s="949"/>
    </row>
    <row r="33" customFormat="false" ht="13.8" hidden="false" customHeight="false" outlineLevel="0" collapsed="false">
      <c r="B33" s="1130"/>
      <c r="C33" s="962"/>
      <c r="D33" s="962"/>
      <c r="E33" s="962"/>
      <c r="F33" s="962"/>
      <c r="G33" s="962"/>
      <c r="H33" s="949"/>
    </row>
    <row r="34" customFormat="false" ht="13.8" hidden="false" customHeight="false" outlineLevel="0" collapsed="false">
      <c r="B34" s="1143"/>
      <c r="C34" s="1143"/>
      <c r="D34" s="1143"/>
      <c r="E34" s="1143"/>
      <c r="F34" s="1143"/>
      <c r="G34" s="1143"/>
      <c r="H34" s="1149"/>
    </row>
    <row r="35" customFormat="false" ht="13.8" hidden="false" customHeight="false" outlineLevel="0" collapsed="false">
      <c r="B35" s="969" t="s">
        <v>16896</v>
      </c>
      <c r="C35" s="969" t="s">
        <v>16897</v>
      </c>
      <c r="D35" s="969"/>
      <c r="E35" s="969" t="s">
        <v>16898</v>
      </c>
      <c r="F35" s="969"/>
      <c r="G35" s="944"/>
      <c r="H35" s="969"/>
    </row>
    <row r="36" customFormat="false" ht="13.8" hidden="false" customHeight="false" outlineLevel="0" collapsed="false">
      <c r="B36" s="1171" t="str">
        <f aca="false">'Oneri di Urbanizzazione'!D13</f>
        <v>Nuove costruzioni</v>
      </c>
      <c r="C36" s="962" t="s">
        <v>327</v>
      </c>
      <c r="D36" s="1172" t="str">
        <f aca="false">IFERROR(VLOOKUP(E36&amp;"-"&amp;$B$36,$B$22:$E$33,3,FALSE()),"")</f>
        <v>Per le attività artigianali di categoria A, commerciali al dettaglio di generi di prima necessità […] per i primi mc 200. La restante volumetria…</v>
      </c>
      <c r="E36" s="1173" t="n">
        <v>1</v>
      </c>
      <c r="F36" s="1150"/>
      <c r="G36" s="1150"/>
      <c r="H36" s="1151"/>
    </row>
    <row r="37" customFormat="false" ht="13.8" hidden="false" customHeight="false" outlineLevel="0" collapsed="false">
      <c r="B37" s="1171"/>
      <c r="C37" s="962" t="s">
        <v>16883</v>
      </c>
      <c r="D37" s="1172" t="str">
        <f aca="false">IFERROR(VLOOKUP(E37&amp;"-"&amp;$B$36,$B$22:$E$33,3,FALSE()),"")</f>
        <v>Tutti gli altri interventi</v>
      </c>
      <c r="E37" s="1173" t="n">
        <v>2</v>
      </c>
      <c r="F37" s="1150"/>
      <c r="G37" s="1150"/>
      <c r="H37" s="1151"/>
    </row>
    <row r="38" customFormat="false" ht="13.8" hidden="false" customHeight="false" outlineLevel="0" collapsed="false">
      <c r="B38" s="1171"/>
      <c r="C38" s="962" t="s">
        <v>16886</v>
      </c>
      <c r="D38" s="1172" t="str">
        <f aca="false">IFERROR(VLOOKUP(E38&amp;"-"&amp;$B$36,$B$22:$E$33,3,FALSE()),"")</f>
        <v/>
      </c>
      <c r="E38" s="1173" t="n">
        <v>3</v>
      </c>
      <c r="F38" s="1150"/>
      <c r="G38" s="1150"/>
      <c r="H38" s="1151"/>
    </row>
    <row r="39" customFormat="false" ht="13.8" hidden="false" customHeight="false" outlineLevel="0" collapsed="false">
      <c r="B39" s="1171"/>
      <c r="C39" s="962" t="s">
        <v>16889</v>
      </c>
      <c r="D39" s="1172" t="str">
        <f aca="false">IFERROR(VLOOKUP(E39&amp;"-"&amp;$B$36,$B$22:$E$33,3,FALSE()),"")</f>
        <v/>
      </c>
      <c r="E39" s="1173" t="n">
        <v>4</v>
      </c>
      <c r="F39" s="962"/>
      <c r="G39" s="962"/>
      <c r="H39" s="949"/>
    </row>
    <row r="40" customFormat="false" ht="13.8" hidden="false" customHeight="false" outlineLevel="0" collapsed="false">
      <c r="B40" s="1171"/>
      <c r="C40" s="1152"/>
      <c r="D40" s="1172" t="str">
        <f aca="false">IFERROR(VLOOKUP(E40&amp;"-"&amp;$B$36,$B$22:$E$33,3,FALSE()),"")</f>
        <v/>
      </c>
      <c r="E40" s="1173" t="n">
        <v>5</v>
      </c>
      <c r="F40" s="962"/>
      <c r="G40" s="962"/>
      <c r="H40" s="949"/>
    </row>
    <row r="41" customFormat="false" ht="13.8" hidden="false" customHeight="false" outlineLevel="0" collapsed="false">
      <c r="B41" s="1171"/>
      <c r="C41" s="962"/>
      <c r="D41" s="1172" t="str">
        <f aca="false">IFERROR(VLOOKUP(E41&amp;"-"&amp;$B$36,$B$22:$E$33,3,FALSE()),"")</f>
        <v/>
      </c>
      <c r="E41" s="1173" t="n">
        <v>6</v>
      </c>
      <c r="F41" s="962"/>
      <c r="G41" s="962"/>
      <c r="H41" s="949"/>
    </row>
    <row r="42" customFormat="false" ht="13.8" hidden="false" customHeight="false" outlineLevel="0" collapsed="false">
      <c r="B42" s="1143"/>
      <c r="C42" s="1153"/>
      <c r="D42" s="1143"/>
      <c r="E42" s="1143"/>
      <c r="F42" s="1143"/>
      <c r="G42" s="1143"/>
      <c r="H42" s="1149"/>
    </row>
    <row r="43" customFormat="false" ht="13.8" hidden="false" customHeight="false" outlineLevel="0" collapsed="false">
      <c r="B43" s="969"/>
      <c r="C43" s="969"/>
      <c r="D43" s="969"/>
      <c r="E43" s="969"/>
      <c r="F43" s="969"/>
      <c r="G43" s="969"/>
      <c r="H43" s="969"/>
    </row>
    <row r="44" customFormat="false" ht="13.8" hidden="false" customHeight="false" outlineLevel="0" collapsed="false">
      <c r="B44" s="962"/>
      <c r="C44" s="1150"/>
      <c r="D44" s="1150"/>
      <c r="E44" s="1150"/>
      <c r="F44" s="1150"/>
      <c r="G44" s="1150"/>
      <c r="H44" s="1150"/>
    </row>
    <row r="45" customFormat="false" ht="13.8" hidden="false" customHeight="false" outlineLevel="0" collapsed="false">
      <c r="B45" s="962"/>
      <c r="C45" s="1150"/>
      <c r="D45" s="1150"/>
      <c r="E45" s="1150"/>
      <c r="F45" s="1150"/>
      <c r="G45" s="1150"/>
      <c r="H45" s="1150"/>
    </row>
    <row r="46" customFormat="false" ht="13.8" hidden="false" customHeight="false" outlineLevel="0" collapsed="false">
      <c r="B46" s="962"/>
      <c r="C46" s="1150"/>
      <c r="D46" s="1150"/>
      <c r="E46" s="1150"/>
      <c r="F46" s="1150"/>
      <c r="G46" s="1150"/>
      <c r="H46" s="1150"/>
    </row>
    <row r="47" customFormat="false" ht="13.8" hidden="false" customHeight="false" outlineLevel="0" collapsed="false">
      <c r="B47" s="962"/>
      <c r="C47" s="1150"/>
      <c r="D47" s="1150"/>
      <c r="E47" s="1150"/>
      <c r="F47" s="1150"/>
      <c r="G47" s="1150"/>
      <c r="H47" s="1150"/>
    </row>
    <row r="48" customFormat="false" ht="13.8" hidden="false" customHeight="false" outlineLevel="0" collapsed="false">
      <c r="B48" s="962"/>
      <c r="C48" s="1150"/>
      <c r="D48" s="1150"/>
      <c r="E48" s="1150"/>
      <c r="F48" s="1150"/>
      <c r="G48" s="1150"/>
      <c r="H48" s="1150"/>
    </row>
    <row r="49" customFormat="false" ht="13.8" hidden="false" customHeight="false" outlineLevel="0" collapsed="false">
      <c r="B49" s="962"/>
      <c r="C49" s="1150"/>
      <c r="D49" s="1150"/>
      <c r="E49" s="1150"/>
      <c r="F49" s="1150"/>
      <c r="G49" s="1150"/>
      <c r="H49" s="1150"/>
    </row>
    <row r="50" customFormat="false" ht="13.8" hidden="false" customHeight="false" outlineLevel="0" collapsed="false">
      <c r="B50" s="962"/>
      <c r="C50" s="1150"/>
      <c r="D50" s="1150"/>
      <c r="E50" s="1150"/>
      <c r="F50" s="1150"/>
      <c r="G50" s="1150"/>
      <c r="H50" s="1150"/>
    </row>
    <row r="51" customFormat="false" ht="13.8" hidden="false" customHeight="false" outlineLevel="0" collapsed="false">
      <c r="B51" s="962"/>
      <c r="C51" s="1150"/>
      <c r="D51" s="1150"/>
      <c r="E51" s="1150"/>
      <c r="F51" s="1150"/>
      <c r="G51" s="1150"/>
      <c r="H51" s="1150"/>
    </row>
    <row r="52" customFormat="false" ht="13.8" hidden="false" customHeight="false" outlineLevel="0" collapsed="false">
      <c r="B52" s="962"/>
      <c r="C52" s="1150"/>
      <c r="D52" s="1150"/>
      <c r="E52" s="1150"/>
      <c r="F52" s="1150"/>
      <c r="G52" s="1150"/>
      <c r="H52" s="1150"/>
    </row>
    <row r="53" customFormat="false" ht="13.8" hidden="false" customHeight="false" outlineLevel="0" collapsed="false">
      <c r="B53" s="964"/>
      <c r="C53" s="964"/>
      <c r="D53" s="964"/>
      <c r="E53" s="964"/>
      <c r="F53" s="964"/>
      <c r="G53" s="964"/>
      <c r="H53" s="1154"/>
    </row>
    <row r="54" customFormat="false" ht="13.8" hidden="false" customHeight="false" outlineLevel="0" collapsed="false">
      <c r="B54" s="1143"/>
      <c r="C54" s="1143"/>
      <c r="D54" s="1143"/>
      <c r="E54" s="1143"/>
      <c r="F54" s="1143"/>
      <c r="G54" s="1143"/>
      <c r="H54" s="1149"/>
    </row>
    <row r="55" customFormat="false" ht="13.8" hidden="false" customHeight="false" outlineLevel="0" collapsed="false">
      <c r="B55" s="969"/>
      <c r="C55" s="969"/>
      <c r="D55" s="969"/>
      <c r="E55" s="969"/>
      <c r="F55" s="969"/>
      <c r="G55" s="969"/>
      <c r="H55" s="969"/>
    </row>
    <row r="56" customFormat="false" ht="13.8" hidden="false" customHeight="false" outlineLevel="0" collapsed="false">
      <c r="B56" s="962"/>
      <c r="C56" s="1150"/>
      <c r="D56" s="1150"/>
      <c r="E56" s="1150"/>
      <c r="F56" s="1150"/>
      <c r="G56" s="1150"/>
      <c r="H56" s="1150"/>
    </row>
    <row r="57" customFormat="false" ht="13.8" hidden="false" customHeight="false" outlineLevel="0" collapsed="false">
      <c r="B57" s="962"/>
      <c r="C57" s="1150"/>
      <c r="D57" s="1150"/>
      <c r="E57" s="1150"/>
      <c r="F57" s="1150"/>
      <c r="G57" s="1150"/>
      <c r="H57" s="1150"/>
    </row>
    <row r="58" customFormat="false" ht="13.8" hidden="false" customHeight="false" outlineLevel="0" collapsed="false">
      <c r="B58" s="962"/>
      <c r="C58" s="1150"/>
      <c r="D58" s="1150"/>
      <c r="E58" s="1150"/>
      <c r="F58" s="1150"/>
      <c r="G58" s="1150"/>
      <c r="H58" s="1150"/>
    </row>
    <row r="59" customFormat="false" ht="13.8" hidden="false" customHeight="false" outlineLevel="0" collapsed="false">
      <c r="B59" s="962"/>
      <c r="C59" s="1150"/>
      <c r="D59" s="1150"/>
      <c r="E59" s="1150"/>
      <c r="F59" s="1150"/>
      <c r="G59" s="1150"/>
      <c r="H59" s="1150"/>
    </row>
    <row r="60" customFormat="false" ht="13.8" hidden="false" customHeight="false" outlineLevel="0" collapsed="false">
      <c r="B60" s="962"/>
      <c r="C60" s="1150"/>
      <c r="D60" s="1150"/>
      <c r="E60" s="1150"/>
      <c r="F60" s="1150"/>
      <c r="G60" s="1150"/>
      <c r="H60" s="1150"/>
    </row>
    <row r="61" customFormat="false" ht="13.8" hidden="false" customHeight="false" outlineLevel="0" collapsed="false">
      <c r="B61" s="962"/>
      <c r="C61" s="1150"/>
      <c r="D61" s="1150"/>
      <c r="E61" s="1150"/>
      <c r="F61" s="1150"/>
      <c r="G61" s="1150"/>
      <c r="H61" s="1150"/>
    </row>
    <row r="62" customFormat="false" ht="13.8" hidden="false" customHeight="false" outlineLevel="0" collapsed="false">
      <c r="B62" s="962"/>
      <c r="C62" s="1150"/>
      <c r="D62" s="1150"/>
      <c r="E62" s="1150"/>
      <c r="F62" s="1150"/>
      <c r="G62" s="1150"/>
      <c r="H62" s="1150"/>
    </row>
    <row r="63" customFormat="false" ht="13.8" hidden="false" customHeight="false" outlineLevel="0" collapsed="false">
      <c r="B63" s="962"/>
      <c r="C63" s="1150"/>
      <c r="D63" s="1150"/>
      <c r="E63" s="1150"/>
      <c r="F63" s="1150"/>
      <c r="G63" s="1150"/>
      <c r="H63" s="1150"/>
    </row>
    <row r="64" customFormat="false" ht="13.8" hidden="false" customHeight="false" outlineLevel="0" collapsed="false">
      <c r="B64" s="962"/>
      <c r="C64" s="1150"/>
      <c r="D64" s="1150"/>
      <c r="E64" s="1150"/>
      <c r="F64" s="1150"/>
      <c r="G64" s="1150"/>
      <c r="H64" s="1150"/>
    </row>
    <row r="65" customFormat="false" ht="13.8" hidden="false" customHeight="false" outlineLevel="0" collapsed="false">
      <c r="B65" s="962"/>
      <c r="C65" s="1150"/>
      <c r="D65" s="1150"/>
      <c r="E65" s="1150"/>
      <c r="F65" s="1150"/>
      <c r="G65" s="1150"/>
      <c r="H65" s="1150"/>
    </row>
    <row r="66" customFormat="false" ht="13.8" hidden="false" customHeight="false" outlineLevel="0" collapsed="false">
      <c r="B66" s="962"/>
      <c r="C66" s="1150"/>
      <c r="D66" s="1150"/>
      <c r="E66" s="1150"/>
      <c r="F66" s="1150"/>
      <c r="G66" s="1150"/>
      <c r="H66" s="1150"/>
    </row>
    <row r="91" customFormat="false" ht="15" hidden="false" customHeight="false" outlineLevel="0" collapsed="false">
      <c r="B91" s="1174"/>
      <c r="C91" s="1174"/>
      <c r="D91" s="1175"/>
      <c r="E91" s="1176"/>
      <c r="F91" s="1177"/>
      <c r="G91" s="1178"/>
      <c r="H91" s="610"/>
    </row>
    <row r="92" customFormat="false" ht="15" hidden="false" customHeight="false" outlineLevel="0" collapsed="false">
      <c r="B92" s="1174"/>
      <c r="C92" s="1174"/>
      <c r="D92" s="1175"/>
      <c r="E92" s="1176"/>
      <c r="F92" s="1177"/>
      <c r="G92" s="1178"/>
      <c r="H92" s="610"/>
    </row>
    <row r="93" customFormat="false" ht="15" hidden="false" customHeight="false" outlineLevel="0" collapsed="false">
      <c r="B93" s="1174"/>
      <c r="C93" s="1174"/>
      <c r="D93" s="1175"/>
      <c r="E93" s="1176"/>
      <c r="F93" s="1177"/>
      <c r="G93" s="1178"/>
      <c r="H93" s="610"/>
    </row>
    <row r="94" customFormat="false" ht="15" hidden="false" customHeight="false" outlineLevel="0" collapsed="false">
      <c r="B94" s="1174"/>
      <c r="C94" s="1174"/>
      <c r="D94" s="1175"/>
      <c r="E94" s="1176"/>
      <c r="F94" s="1177"/>
      <c r="G94" s="1178"/>
      <c r="H94" s="610"/>
    </row>
    <row r="95" customFormat="false" ht="15" hidden="false" customHeight="false" outlineLevel="0" collapsed="false">
      <c r="B95" s="1174"/>
      <c r="C95" s="1174"/>
      <c r="D95" s="1175"/>
      <c r="E95" s="1176"/>
      <c r="F95" s="1177"/>
      <c r="G95" s="1178"/>
      <c r="H95" s="610"/>
    </row>
    <row r="96" customFormat="false" ht="15" hidden="false" customHeight="false" outlineLevel="0" collapsed="false">
      <c r="B96" s="1174"/>
      <c r="C96" s="1174"/>
      <c r="D96" s="1175"/>
      <c r="E96" s="1176"/>
      <c r="F96" s="1177"/>
      <c r="G96" s="1178"/>
      <c r="H96" s="610"/>
    </row>
    <row r="97" customFormat="false" ht="15" hidden="false" customHeight="false" outlineLevel="0" collapsed="false">
      <c r="B97" s="1174"/>
      <c r="C97" s="1174"/>
      <c r="D97" s="1175"/>
      <c r="E97" s="1176"/>
      <c r="F97" s="1177"/>
      <c r="G97" s="1178"/>
      <c r="H97" s="610"/>
    </row>
    <row r="98" customFormat="false" ht="15" hidden="false" customHeight="false" outlineLevel="0" collapsed="false">
      <c r="B98" s="1174"/>
      <c r="C98" s="1174"/>
      <c r="D98" s="1175"/>
      <c r="E98" s="1176"/>
      <c r="F98" s="1177"/>
      <c r="G98" s="1178"/>
      <c r="H98" s="610"/>
    </row>
  </sheetData>
  <mergeCells count="1">
    <mergeCell ref="B36:B41"/>
  </mergeCells>
  <conditionalFormatting sqref="I2">
    <cfRule type="cellIs" priority="2" operator="equal" aboveAverage="0" equalAverage="0" bottom="0" percent="0" rank="0" text="" dxfId="176">
      <formula>"DISABILITATA"</formula>
    </cfRule>
    <cfRule type="cellIs" priority="3" operator="equal" aboveAverage="0" equalAverage="0" bottom="0" percent="0" rank="0" text="" dxfId="177">
      <formula>"ABILITATA"</formula>
    </cfRule>
  </conditionalFormatting>
  <dataValidations count="1">
    <dataValidation allowBlank="true" errorStyle="stop" operator="between" showDropDown="false" showErrorMessage="true" showInputMessage="true" sqref="D7:D15" type="list">
      <formula1>"X"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N32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G22" activeCellId="0" sqref="G22"/>
    </sheetView>
  </sheetViews>
  <sheetFormatPr defaultColWidth="9.1484375" defaultRowHeight="15" zeroHeight="true" outlineLevelRow="0" outlineLevelCol="0"/>
  <cols>
    <col collapsed="false" customWidth="true" hidden="false" outlineLevel="0" max="1" min="1" style="366" width="3.29"/>
    <col collapsed="false" customWidth="true" hidden="false" outlineLevel="0" max="2" min="2" style="366" width="42.29"/>
    <col collapsed="false" customWidth="true" hidden="false" outlineLevel="0" max="3" min="3" style="366" width="53.42"/>
    <col collapsed="false" customWidth="true" hidden="false" outlineLevel="0" max="4" min="4" style="366" width="9.57"/>
    <col collapsed="false" customWidth="false" hidden="false" outlineLevel="0" max="5" min="5" style="366" width="9.14"/>
    <col collapsed="false" customWidth="true" hidden="false" outlineLevel="0" max="6" min="6" style="366" width="8.57"/>
    <col collapsed="false" customWidth="true" hidden="false" outlineLevel="0" max="7" min="7" style="366" width="26.86"/>
    <col collapsed="false" customWidth="true" hidden="false" outlineLevel="0" max="8" min="8" style="367" width="13"/>
    <col collapsed="false" customWidth="true" hidden="false" outlineLevel="0" max="9" min="9" style="366" width="11.43"/>
    <col collapsed="false" customWidth="true" hidden="false" outlineLevel="0" max="11" min="10" style="366" width="11.14"/>
    <col collapsed="false" customWidth="true" hidden="false" outlineLevel="0" max="12" min="12" style="366" width="24.14"/>
    <col collapsed="false" customWidth="true" hidden="false" outlineLevel="0" max="13" min="13" style="366" width="19.71"/>
    <col collapsed="false" customWidth="true" hidden="false" outlineLevel="0" max="14" min="14" style="366" width="9.29"/>
    <col collapsed="false" customWidth="false" hidden="false" outlineLevel="0" max="15" min="15" style="366" width="9.14"/>
    <col collapsed="false" customWidth="true" hidden="true" outlineLevel="0" max="16" min="16" style="366" width="9"/>
    <col collapsed="false" customWidth="false" hidden="false" outlineLevel="0" max="16384" min="17" style="366" width="9.14"/>
  </cols>
  <sheetData>
    <row r="1" customFormat="false" ht="15" hidden="false" customHeight="false" outlineLevel="0" collapsed="false"/>
    <row r="2" customFormat="false" ht="17.35" hidden="false" customHeight="false" outlineLevel="0" collapsed="false">
      <c r="B2" s="368" t="s">
        <v>170</v>
      </c>
      <c r="C2" s="368"/>
      <c r="D2" s="368"/>
      <c r="E2" s="368"/>
      <c r="F2" s="368"/>
    </row>
    <row r="3" customFormat="false" ht="15" hidden="false" customHeight="false" outlineLevel="0" collapsed="false"/>
    <row r="4" customFormat="false" ht="15" hidden="false" customHeight="false" outlineLevel="0" collapsed="false">
      <c r="B4" s="369" t="s">
        <v>171</v>
      </c>
      <c r="C4" s="370" t="s">
        <v>172</v>
      </c>
    </row>
    <row r="5" customFormat="false" ht="45.75" hidden="false" customHeight="true" outlineLevel="0" collapsed="false">
      <c r="B5" s="371" t="s">
        <v>173</v>
      </c>
      <c r="C5" s="372" t="str">
        <f aca="false">IF(C4&lt;&gt;"",VLOOKUP(C4,EMIRO_Zone!$J:$K,2,FALSE()),"")</f>
        <v>B1 - CENTRO STORICO ENTRO LE MURA FARNESIANE</v>
      </c>
      <c r="F5" s="366" t="s">
        <v>174</v>
      </c>
    </row>
    <row r="6" customFormat="false" ht="15" hidden="false" customHeight="false" outlineLevel="0" collapsed="false"/>
    <row r="7" customFormat="false" ht="15" hidden="false" customHeight="false" outlineLevel="0" collapsed="false">
      <c r="B7" s="373" t="s">
        <v>175</v>
      </c>
      <c r="C7" s="373"/>
      <c r="F7" s="369" t="s">
        <v>176</v>
      </c>
      <c r="G7" s="374" t="s">
        <v>177</v>
      </c>
      <c r="H7" s="374" t="s">
        <v>178</v>
      </c>
      <c r="I7" s="369" t="s">
        <v>179</v>
      </c>
      <c r="J7" s="369" t="s">
        <v>180</v>
      </c>
      <c r="K7" s="369" t="s">
        <v>181</v>
      </c>
      <c r="L7" s="369" t="s">
        <v>182</v>
      </c>
      <c r="M7" s="369" t="s">
        <v>183</v>
      </c>
      <c r="N7" s="369" t="s">
        <v>184</v>
      </c>
    </row>
    <row r="8" customFormat="false" ht="15" hidden="false" customHeight="false" outlineLevel="0" collapsed="false">
      <c r="B8" s="375" t="s">
        <v>185</v>
      </c>
      <c r="C8" s="376" t="s">
        <v>157</v>
      </c>
      <c r="F8" s="369" t="str">
        <f aca="false">EMIRO_calcoli!B15</f>
        <v>B1</v>
      </c>
      <c r="G8" s="374" t="str">
        <f aca="false">EMIRO_calcoli!C15</f>
        <v>Abitazioni civili</v>
      </c>
      <c r="H8" s="374" t="str">
        <f aca="false">EMIRO_calcoli!D15</f>
        <v>OTTIMO</v>
      </c>
      <c r="I8" s="377" t="n">
        <f aca="false">EMIRO_calcoli!E15</f>
        <v>1800</v>
      </c>
      <c r="J8" s="377" t="n">
        <f aca="false">EMIRO_calcoli!F15</f>
        <v>2700</v>
      </c>
      <c r="K8" s="377" t="n">
        <f aca="false">EMIRO_calcoli!G15</f>
        <v>2250</v>
      </c>
      <c r="L8" s="377" t="n">
        <f aca="false">EMIRO_calcoli!H15</f>
        <v>1</v>
      </c>
      <c r="M8" s="377" t="n">
        <f aca="false">EMIRO_calcoli!I15</f>
        <v>1</v>
      </c>
      <c r="N8" s="377" t="n">
        <f aca="false">EMIRO_calcoli!J15</f>
        <v>1068.75</v>
      </c>
    </row>
    <row r="9" customFormat="false" ht="15" hidden="false" customHeight="false" outlineLevel="0" collapsed="false">
      <c r="B9" s="369" t="s">
        <v>186</v>
      </c>
      <c r="C9" s="370" t="s">
        <v>187</v>
      </c>
      <c r="F9" s="369" t="str">
        <f aca="false">EMIRO_calcoli!B16</f>
        <v>B1</v>
      </c>
      <c r="G9" s="374" t="str">
        <f aca="false">EMIRO_calcoli!C16</f>
        <v>Abitazioni civili</v>
      </c>
      <c r="H9" s="374" t="str">
        <f aca="false">EMIRO_calcoli!D16</f>
        <v>NORMALE</v>
      </c>
      <c r="I9" s="377" t="n">
        <f aca="false">EMIRO_calcoli!E16</f>
        <v>1150</v>
      </c>
      <c r="J9" s="377" t="n">
        <f aca="false">EMIRO_calcoli!F16</f>
        <v>1650</v>
      </c>
      <c r="K9" s="377" t="n">
        <f aca="false">EMIRO_calcoli!G16</f>
        <v>1400</v>
      </c>
      <c r="L9" s="377" t="n">
        <f aca="false">EMIRO_calcoli!H16</f>
        <v>1</v>
      </c>
      <c r="M9" s="377" t="n">
        <f aca="false">EMIRO_calcoli!I16</f>
        <v>1.3</v>
      </c>
      <c r="N9" s="377" t="n">
        <f aca="false">EMIRO_calcoli!J16</f>
        <v>864.5</v>
      </c>
    </row>
    <row r="10" customFormat="false" ht="15" hidden="false" customHeight="false" outlineLevel="0" collapsed="false">
      <c r="B10" s="369" t="s">
        <v>188</v>
      </c>
      <c r="C10" s="369" t="str">
        <f aca="false">IF(COUNTIFS(EMIRO_Valori_di_Mercato!M:M,C4,EMIRO_Valori_di_Mercato!P:P,C9)&gt;0,VLOOKUP(C4&amp;C9,EMIRO_Valori_di_Mercato!$C:$P,14,FALSE()),IF(COUNTIFS(EMIRO_Valori_di_Mercato!M:M,C4,EMIRO_Valori_di_Mercato!P:P,"Abitazioni civili")&gt;0,"Abitazioni civili",VLOOKUP(C4,EMIRO_Valori_di_Mercato!$M:$P,4,FALSE())))</f>
        <v>Abitazioni civili</v>
      </c>
      <c r="F10" s="369" t="str">
        <f aca="false">EMIRO_calcoli!B17</f>
        <v>B1</v>
      </c>
      <c r="G10" s="374" t="str">
        <f aca="false">EMIRO_calcoli!C17</f>
        <v>Abitazioni civili</v>
      </c>
      <c r="H10" s="374" t="str">
        <f aca="false">EMIRO_calcoli!D17</f>
        <v>SCADENTE</v>
      </c>
      <c r="I10" s="377" t="n">
        <f aca="false">EMIRO_calcoli!E17</f>
        <v>750</v>
      </c>
      <c r="J10" s="377" t="n">
        <f aca="false">EMIRO_calcoli!F17</f>
        <v>1100</v>
      </c>
      <c r="K10" s="377" t="n">
        <f aca="false">EMIRO_calcoli!G17</f>
        <v>925</v>
      </c>
      <c r="L10" s="377" t="n">
        <f aca="false">EMIRO_calcoli!H17</f>
        <v>1</v>
      </c>
      <c r="M10" s="377" t="n">
        <f aca="false">EMIRO_calcoli!I17</f>
        <v>1.9</v>
      </c>
      <c r="N10" s="377" t="n">
        <f aca="false">EMIRO_calcoli!J17</f>
        <v>834.8125</v>
      </c>
    </row>
    <row r="11" customFormat="false" ht="15" hidden="false" customHeight="false" outlineLevel="0" collapsed="false">
      <c r="G11" s="367"/>
    </row>
    <row r="12" customFormat="false" ht="15" hidden="false" customHeight="false" outlineLevel="0" collapsed="false">
      <c r="B12" s="369" t="s">
        <v>189</v>
      </c>
      <c r="C12" s="370" t="s">
        <v>190</v>
      </c>
      <c r="F12" s="366" t="s">
        <v>191</v>
      </c>
      <c r="G12" s="367"/>
    </row>
    <row r="13" customFormat="false" ht="15" hidden="false" customHeight="false" outlineLevel="0" collapsed="false">
      <c r="G13" s="367"/>
    </row>
    <row r="14" customFormat="false" ht="15" hidden="false" customHeight="false" outlineLevel="0" collapsed="false">
      <c r="B14" s="369" t="s">
        <v>192</v>
      </c>
      <c r="C14" s="370" t="s">
        <v>193</v>
      </c>
      <c r="F14" s="378" t="str">
        <f aca="false">EMIRO_calcoli!B26</f>
        <v>Zona</v>
      </c>
      <c r="G14" s="379" t="str">
        <f aca="false">EMIRO_calcoli!C26</f>
        <v>Descr_Tipologia</v>
      </c>
      <c r="H14" s="379" t="str">
        <f aca="false">EMIRO_calcoli!D26</f>
        <v>Stato</v>
      </c>
      <c r="I14" s="378" t="str">
        <f aca="false">EMIRO_calcoli!E26</f>
        <v>Minimo</v>
      </c>
      <c r="J14" s="378" t="str">
        <f aca="false">EMIRO_calcoli!F26</f>
        <v>Massimo</v>
      </c>
      <c r="K14" s="378" t="str">
        <f aca="false">EMIRO_calcoli!G26</f>
        <v>Media</v>
      </c>
      <c r="L14" s="378" t="str">
        <f aca="false">EMIRO_calcoli!H26</f>
        <v>Parametro di conversione</v>
      </c>
      <c r="M14" s="378" t="str">
        <f aca="false">EMIRO_calcoli!I26</f>
        <v>Conversione su stato</v>
      </c>
      <c r="N14" s="378" t="str">
        <f aca="false">EMIRO_calcoli!J26</f>
        <v>Valore A</v>
      </c>
    </row>
    <row r="15" customFormat="false" ht="15" hidden="false" customHeight="false" outlineLevel="0" collapsed="false">
      <c r="F15" s="378" t="str">
        <f aca="false">EMIRO_calcoli!B27</f>
        <v>B1</v>
      </c>
      <c r="G15" s="379" t="str">
        <f aca="false">EMIRO_calcoli!C27</f>
        <v/>
      </c>
      <c r="H15" s="379" t="str">
        <f aca="false">EMIRO_calcoli!D27</f>
        <v>OTTIMO</v>
      </c>
      <c r="I15" s="377" t="n">
        <f aca="false">EMIRO_calcoli!E27</f>
        <v>0</v>
      </c>
      <c r="J15" s="377" t="n">
        <f aca="false">EMIRO_calcoli!F27</f>
        <v>0</v>
      </c>
      <c r="K15" s="377" t="n">
        <f aca="false">EMIRO_calcoli!G27</f>
        <v>0</v>
      </c>
      <c r="L15" s="377" t="n">
        <f aca="false">EMIRO_calcoli!H27</f>
        <v>0</v>
      </c>
      <c r="M15" s="377" t="n">
        <f aca="false">EMIRO_calcoli!I27</f>
        <v>1</v>
      </c>
      <c r="N15" s="377" t="n">
        <f aca="false">EMIRO_calcoli!J27</f>
        <v>0</v>
      </c>
    </row>
    <row r="16" customFormat="false" ht="15" hidden="false" customHeight="false" outlineLevel="0" collapsed="false">
      <c r="B16" s="373" t="s">
        <v>194</v>
      </c>
      <c r="C16" s="373"/>
      <c r="F16" s="378" t="str">
        <f aca="false">EMIRO_calcoli!B28</f>
        <v>B1</v>
      </c>
      <c r="G16" s="379" t="str">
        <f aca="false">EMIRO_calcoli!C28</f>
        <v/>
      </c>
      <c r="H16" s="379" t="str">
        <f aca="false">EMIRO_calcoli!D28</f>
        <v>NORMALE</v>
      </c>
      <c r="I16" s="377" t="n">
        <f aca="false">EMIRO_calcoli!E28</f>
        <v>0</v>
      </c>
      <c r="J16" s="377" t="n">
        <f aca="false">EMIRO_calcoli!F28</f>
        <v>0</v>
      </c>
      <c r="K16" s="377" t="n">
        <f aca="false">EMIRO_calcoli!G28</f>
        <v>0</v>
      </c>
      <c r="L16" s="377" t="n">
        <f aca="false">EMIRO_calcoli!H28</f>
        <v>0</v>
      </c>
      <c r="M16" s="377" t="n">
        <f aca="false">EMIRO_calcoli!I28</f>
        <v>1.3</v>
      </c>
      <c r="N16" s="377" t="n">
        <f aca="false">EMIRO_calcoli!J28</f>
        <v>0</v>
      </c>
    </row>
    <row r="17" customFormat="false" ht="15" hidden="false" customHeight="false" outlineLevel="0" collapsed="false">
      <c r="B17" s="375" t="s">
        <v>185</v>
      </c>
      <c r="C17" s="376"/>
      <c r="F17" s="378" t="str">
        <f aca="false">EMIRO_calcoli!B29</f>
        <v>B1</v>
      </c>
      <c r="G17" s="379" t="str">
        <f aca="false">EMIRO_calcoli!C29</f>
        <v/>
      </c>
      <c r="H17" s="379" t="str">
        <f aca="false">EMIRO_calcoli!D29</f>
        <v>SCADENTE</v>
      </c>
      <c r="I17" s="377" t="n">
        <f aca="false">EMIRO_calcoli!E29</f>
        <v>0</v>
      </c>
      <c r="J17" s="377" t="n">
        <f aca="false">EMIRO_calcoli!F29</f>
        <v>0</v>
      </c>
      <c r="K17" s="377" t="n">
        <f aca="false">EMIRO_calcoli!G29</f>
        <v>0</v>
      </c>
      <c r="L17" s="377" t="n">
        <f aca="false">EMIRO_calcoli!H29</f>
        <v>0</v>
      </c>
      <c r="M17" s="377" t="n">
        <f aca="false">EMIRO_calcoli!I29</f>
        <v>1.9</v>
      </c>
      <c r="N17" s="377" t="n">
        <f aca="false">EMIRO_calcoli!J29</f>
        <v>0</v>
      </c>
    </row>
    <row r="18" customFormat="false" ht="15" hidden="false" customHeight="false" outlineLevel="0" collapsed="false">
      <c r="B18" s="378" t="s">
        <v>186</v>
      </c>
      <c r="C18" s="370"/>
      <c r="G18" s="367"/>
    </row>
    <row r="19" customFormat="false" ht="15" hidden="true" customHeight="false" outlineLevel="0" collapsed="false">
      <c r="B19" s="378" t="s">
        <v>195</v>
      </c>
      <c r="C19" s="380"/>
    </row>
    <row r="20" customFormat="false" ht="15" hidden="true" customHeight="false" outlineLevel="0" collapsed="false">
      <c r="B20" s="378" t="s">
        <v>196</v>
      </c>
      <c r="C20" s="381" t="n">
        <v>0</v>
      </c>
    </row>
    <row r="21" customFormat="false" ht="15" hidden="false" customHeight="false" outlineLevel="0" collapsed="false"/>
    <row r="22" customFormat="false" ht="15" hidden="false" customHeight="false" outlineLevel="0" collapsed="false"/>
    <row r="23" customFormat="false" ht="15" hidden="false" customHeight="false" outlineLevel="0" collapsed="false">
      <c r="B23" s="382" t="s">
        <v>197</v>
      </c>
      <c r="C23" s="383" t="n">
        <f aca="false">EMIRO_calcoli!J33</f>
        <v>1068.75</v>
      </c>
    </row>
    <row r="24" customFormat="false" ht="15" hidden="false" customHeight="false" outlineLevel="0" collapsed="false">
      <c r="B24" s="384" t="s">
        <v>198</v>
      </c>
      <c r="C24" s="385" t="n">
        <f aca="false">'Determinazione classe'!N34</f>
        <v>0</v>
      </c>
    </row>
    <row r="25" customFormat="false" ht="15" hidden="false" customHeight="false" outlineLevel="0" collapsed="false">
      <c r="B25" s="386" t="s">
        <v>199</v>
      </c>
      <c r="C25" s="387" t="n">
        <f aca="false">EMIRO_calcoli!J36</f>
        <v>1068.75</v>
      </c>
    </row>
    <row r="26" customFormat="false" ht="15" hidden="false" customHeight="false" outlineLevel="0" collapsed="false">
      <c r="B26" s="388" t="s">
        <v>200</v>
      </c>
      <c r="C26" s="389" t="n">
        <f aca="false">EMIRO_calcoli!J39</f>
        <v>0.07</v>
      </c>
    </row>
    <row r="27" customFormat="false" ht="15" hidden="false" customHeight="false" outlineLevel="0" collapsed="false"/>
    <row r="28" customFormat="false" ht="15" hidden="false" customHeight="false" outlineLevel="0" collapsed="false"/>
    <row r="29" customFormat="false" ht="15" hidden="false" customHeight="false" outlineLevel="0" collapsed="false"/>
    <row r="30" customFormat="false" ht="15" hidden="false" customHeight="false" outlineLevel="0" collapsed="false"/>
    <row r="31" customFormat="false" ht="15" hidden="false" customHeight="false" outlineLevel="0" collapsed="false"/>
    <row r="32" customFormat="false" ht="15" hidden="false" customHeight="false" outlineLevel="0" collapsed="false"/>
  </sheetData>
  <sheetProtection sheet="true" objects="true" scenarios="true"/>
  <mergeCells count="3">
    <mergeCell ref="B2:F2"/>
    <mergeCell ref="B7:C7"/>
    <mergeCell ref="B16:C16"/>
  </mergeCells>
  <dataValidations count="6">
    <dataValidation allowBlank="true" errorStyle="stop" operator="between" showDropDown="false" showErrorMessage="true" showInputMessage="true" sqref="C14" type="list">
      <formula1>"si,no"</formula1>
      <formula2>0</formula2>
    </dataValidation>
    <dataValidation allowBlank="true" errorStyle="stop" operator="between" showDropDown="false" showErrorMessage="true" showInputMessage="true" sqref="C19" type="list">
      <formula1>"NORMALE,SCADENTE"</formula1>
      <formula2>0</formula2>
    </dataValidation>
    <dataValidation allowBlank="true" errorStyle="stop" operator="between" showDropDown="false" showErrorMessage="true" showInputMessage="true" sqref="C4" type="list">
      <formula1>EMIRO_Zone!$J$3:$J$11</formula1>
      <formula2>0</formula2>
    </dataValidation>
    <dataValidation allowBlank="true" errorStyle="stop" operator="between" showDropDown="false" showErrorMessage="true" showInputMessage="true" sqref="C8 C17" type="list">
      <formula1>EMIRO_parametri!$A$98:$A$104</formula1>
      <formula2>0</formula2>
    </dataValidation>
    <dataValidation allowBlank="true" errorStyle="stop" operator="between" showDropDown="false" showErrorMessage="true" showInputMessage="true" sqref="C9 C18" type="list">
      <formula1>EMIRO_parametri!$C$98:$C$112</formula1>
      <formula2>0</formula2>
    </dataValidation>
    <dataValidation allowBlank="true" errorStyle="stop" operator="between" showDropDown="false" showErrorMessage="true" showInputMessage="true" sqref="C12" type="list">
      <formula1>EMIRO_parametri!$F$98:$F$106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4528E9A-3EE0-4531-9ED1-44765437C2E1}">
            <xm:f>EMIRO_calcoli!$C$7="no"</xm:f>
            <x14:dxf>
              <font>
                <color rgb="FF808080"/>
              </font>
              <fill>
                <patternFill>
                  <bgColor theme="0" tint="-0.5"/>
                </patternFill>
              </fill>
              <border diagonalUp="false" diagonalDown="false">
                <left style="thin">
                  <color theme="0" tint="-0.5"/>
                </left>
                <right style="thin">
                  <color theme="0" tint="-0.5"/>
                </right>
                <top style="thin">
                  <color theme="0" tint="-0.5"/>
                </top>
                <bottom style="thin">
                  <color theme="0" tint="-0.5"/>
                </bottom>
                <diagonal/>
              </border>
            </x14:dxf>
          </x14:cfRule>
          <xm:sqref>F12:N17 B16:C20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0000"/>
    <pageSetUpPr fitToPage="false"/>
  </sheetPr>
  <dimension ref="A1:AA6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0" ySplit="6" topLeftCell="A7" activePane="bottomLeft" state="frozen"/>
      <selection pane="topLeft" activeCell="A1" activeCellId="0" sqref="A1"/>
      <selection pane="bottomLeft" activeCell="D40" activeCellId="0" sqref="D40"/>
    </sheetView>
  </sheetViews>
  <sheetFormatPr defaultColWidth="12.71484375" defaultRowHeight="15.75" zeroHeight="true" outlineLevelRow="0" outlineLevelCol="0"/>
  <cols>
    <col collapsed="false" customWidth="true" hidden="false" outlineLevel="0" max="1" min="1" style="390" width="2.71"/>
    <col collapsed="false" customWidth="true" hidden="false" outlineLevel="0" max="2" min="2" style="390" width="20.71"/>
    <col collapsed="false" customWidth="true" hidden="false" outlineLevel="0" max="3" min="3" style="390" width="26.86"/>
    <col collapsed="false" customWidth="true" hidden="false" outlineLevel="0" max="4" min="4" style="390" width="6.71"/>
    <col collapsed="false" customWidth="true" hidden="false" outlineLevel="0" max="5" min="5" style="390" width="2.71"/>
    <col collapsed="false" customWidth="true" hidden="false" outlineLevel="0" max="6" min="6" style="390" width="13.15"/>
    <col collapsed="false" customWidth="true" hidden="false" outlineLevel="0" max="7" min="7" style="390" width="30.71"/>
    <col collapsed="false" customWidth="true" hidden="false" outlineLevel="0" max="8" min="8" style="390" width="2.71"/>
    <col collapsed="false" customWidth="true" hidden="false" outlineLevel="0" max="9" min="9" style="390" width="33.86"/>
    <col collapsed="false" customWidth="true" hidden="false" outlineLevel="0" max="10" min="10" style="390" width="2.71"/>
    <col collapsed="false" customWidth="true" hidden="false" outlineLevel="0" max="11" min="11" style="390" width="11.57"/>
    <col collapsed="false" customWidth="true" hidden="false" outlineLevel="0" max="12" min="12" style="390" width="30.71"/>
    <col collapsed="false" customWidth="true" hidden="false" outlineLevel="0" max="13" min="13" style="390" width="2.71"/>
    <col collapsed="false" customWidth="true" hidden="false" outlineLevel="0" max="14" min="14" style="390" width="31.29"/>
    <col collapsed="false" customWidth="true" hidden="false" outlineLevel="0" max="15" min="15" style="390" width="2.71"/>
    <col collapsed="false" customWidth="true" hidden="false" outlineLevel="0" max="16" min="16" style="390" width="2.86"/>
    <col collapsed="false" customWidth="true" hidden="false" outlineLevel="0" max="17" min="17" style="390" width="6.71"/>
    <col collapsed="false" customWidth="true" hidden="false" outlineLevel="0" max="18" min="18" style="390" width="14"/>
    <col collapsed="false" customWidth="true" hidden="false" outlineLevel="0" max="20" min="19" style="390" width="2.71"/>
    <col collapsed="false" customWidth="true" hidden="false" outlineLevel="0" max="21" min="21" style="390" width="11"/>
    <col collapsed="false" customWidth="true" hidden="false" outlineLevel="0" max="27" min="22" style="390" width="2.71"/>
    <col collapsed="false" customWidth="false" hidden="true" outlineLevel="0" max="16384" min="28" style="390" width="12.71"/>
  </cols>
  <sheetData>
    <row r="1" s="1" customFormat="true" ht="15.75" hidden="true" customHeight="false" outlineLevel="0" collapsed="false">
      <c r="A1" s="26"/>
      <c r="B1" s="62"/>
      <c r="C1" s="62"/>
      <c r="D1" s="391"/>
      <c r="E1" s="391"/>
      <c r="F1" s="391"/>
      <c r="G1" s="391"/>
      <c r="H1" s="391"/>
      <c r="I1" s="391"/>
      <c r="J1" s="391"/>
      <c r="K1" s="391"/>
      <c r="L1" s="391"/>
      <c r="M1" s="62"/>
      <c r="N1" s="62"/>
      <c r="O1" s="62"/>
      <c r="P1" s="62"/>
      <c r="Q1" s="62"/>
      <c r="R1" s="62"/>
      <c r="S1" s="62"/>
      <c r="T1" s="26"/>
      <c r="U1" s="26"/>
      <c r="V1" s="26"/>
      <c r="W1" s="26"/>
      <c r="X1" s="26"/>
      <c r="Y1" s="26"/>
      <c r="Z1" s="26"/>
      <c r="AA1" s="26"/>
    </row>
    <row r="2" s="1" customFormat="true" ht="15.75" hidden="true" customHeight="false" outlineLevel="0" collapsed="false">
      <c r="A2" s="71"/>
      <c r="B2" s="392"/>
      <c r="C2" s="393" t="s">
        <v>201</v>
      </c>
      <c r="D2" s="394" t="str">
        <f aca="false">Parametri!D8</f>
        <v>Comune con meno di 50.000 abitanti</v>
      </c>
      <c r="E2" s="394"/>
      <c r="F2" s="394"/>
      <c r="G2" s="394"/>
      <c r="H2" s="394"/>
      <c r="I2" s="394"/>
      <c r="J2" s="394"/>
      <c r="K2" s="394"/>
      <c r="L2" s="394"/>
      <c r="M2" s="392"/>
      <c r="N2" s="392"/>
      <c r="O2" s="392"/>
      <c r="P2" s="392"/>
      <c r="Q2" s="392"/>
      <c r="R2" s="392"/>
      <c r="S2" s="392"/>
      <c r="T2" s="26"/>
      <c r="U2" s="26"/>
      <c r="V2" s="26"/>
      <c r="W2" s="26"/>
      <c r="X2" s="26"/>
      <c r="Y2" s="26"/>
      <c r="Z2" s="26"/>
      <c r="AA2" s="26"/>
    </row>
    <row r="3" s="1" customFormat="true" ht="15.75" hidden="false" customHeight="false" outlineLevel="0" collapsed="false">
      <c r="A3" s="71"/>
      <c r="B3" s="392"/>
      <c r="C3" s="395"/>
      <c r="D3" s="395"/>
      <c r="E3" s="395"/>
      <c r="F3" s="395"/>
      <c r="G3" s="395"/>
      <c r="H3" s="392"/>
      <c r="I3" s="395"/>
      <c r="J3" s="395"/>
      <c r="K3" s="395"/>
      <c r="L3" s="395"/>
      <c r="M3" s="392"/>
      <c r="N3" s="395"/>
      <c r="O3" s="395"/>
      <c r="P3" s="395"/>
      <c r="Q3" s="395"/>
      <c r="R3" s="395"/>
      <c r="S3" s="392"/>
      <c r="T3" s="26"/>
      <c r="U3" s="26"/>
      <c r="V3" s="26"/>
      <c r="W3" s="26"/>
      <c r="X3" s="26"/>
      <c r="Y3" s="26"/>
      <c r="Z3" s="26"/>
      <c r="AA3" s="26"/>
    </row>
    <row r="4" s="1" customFormat="true" ht="32.25" hidden="false" customHeight="true" outlineLevel="0" collapsed="false">
      <c r="A4" s="71"/>
      <c r="B4" s="396"/>
      <c r="C4" s="397" t="s">
        <v>202</v>
      </c>
      <c r="D4" s="397"/>
      <c r="E4" s="397"/>
      <c r="F4" s="397"/>
      <c r="G4" s="397"/>
      <c r="H4" s="396"/>
      <c r="I4" s="398" t="s">
        <v>128</v>
      </c>
      <c r="J4" s="399"/>
      <c r="K4" s="399"/>
      <c r="L4" s="399"/>
      <c r="M4" s="396"/>
      <c r="N4" s="399"/>
      <c r="O4" s="399"/>
      <c r="P4" s="399"/>
      <c r="Q4" s="399"/>
      <c r="R4" s="399"/>
      <c r="S4" s="392"/>
      <c r="T4" s="399"/>
      <c r="U4" s="399"/>
      <c r="V4" s="26"/>
      <c r="W4" s="26"/>
      <c r="X4" s="26"/>
      <c r="Y4" s="26"/>
      <c r="Z4" s="26"/>
      <c r="AA4" s="26"/>
    </row>
    <row r="5" s="1" customFormat="true" ht="15.75" hidden="false" customHeight="false" outlineLevel="0" collapsed="false">
      <c r="A5" s="71"/>
      <c r="B5" s="396"/>
      <c r="C5" s="399"/>
      <c r="D5" s="399"/>
      <c r="E5" s="399"/>
      <c r="F5" s="399"/>
      <c r="G5" s="399"/>
      <c r="H5" s="396"/>
      <c r="I5" s="399"/>
      <c r="J5" s="399"/>
      <c r="K5" s="399"/>
      <c r="L5" s="399"/>
      <c r="M5" s="396"/>
      <c r="N5" s="399"/>
      <c r="O5" s="399"/>
      <c r="P5" s="399"/>
      <c r="Q5" s="399"/>
      <c r="R5" s="399"/>
      <c r="S5" s="392"/>
      <c r="T5" s="399"/>
      <c r="U5" s="399"/>
      <c r="V5" s="26"/>
      <c r="W5" s="26"/>
      <c r="X5" s="26"/>
      <c r="Y5" s="26"/>
      <c r="Z5" s="26"/>
      <c r="AA5" s="26"/>
    </row>
    <row r="6" s="1" customFormat="true" ht="21" hidden="false" customHeight="true" outlineLevel="0" collapsed="false">
      <c r="A6" s="71"/>
      <c r="B6" s="396"/>
      <c r="C6" s="400" t="str">
        <f aca="false">'Determinazione classe'!D95&amp;"/"&amp;'Determinazione classe'!D97</f>
        <v>Nuova Costruzione/Residenziale</v>
      </c>
      <c r="D6" s="400"/>
      <c r="E6" s="400"/>
      <c r="F6" s="400"/>
      <c r="G6" s="400"/>
      <c r="H6" s="396"/>
      <c r="I6" s="400" t="s">
        <v>203</v>
      </c>
      <c r="J6" s="400"/>
      <c r="K6" s="400"/>
      <c r="L6" s="400"/>
      <c r="M6" s="396"/>
      <c r="N6" s="400" t="s">
        <v>204</v>
      </c>
      <c r="O6" s="400"/>
      <c r="P6" s="400"/>
      <c r="Q6" s="400"/>
      <c r="R6" s="400"/>
      <c r="S6" s="392"/>
      <c r="T6" s="401"/>
      <c r="U6" s="402"/>
      <c r="V6" s="26"/>
      <c r="W6" s="26"/>
      <c r="X6" s="26"/>
      <c r="Y6" s="26"/>
      <c r="Z6" s="26"/>
      <c r="AA6" s="26"/>
    </row>
    <row r="7" s="1" customFormat="true" ht="15.75" hidden="false" customHeight="false" outlineLevel="0" collapsed="false">
      <c r="A7" s="71"/>
      <c r="B7" s="403"/>
      <c r="C7" s="404" t="s">
        <v>205</v>
      </c>
      <c r="D7" s="404"/>
      <c r="E7" s="404"/>
      <c r="F7" s="405" t="n">
        <f aca="false">IFERROR(IF('Determinazione classe'!D97=Parametri!$B$75,1,""),"Indicare tipo intervento")</f>
        <v>1</v>
      </c>
      <c r="G7" s="406"/>
      <c r="H7" s="407"/>
      <c r="I7" s="408" t="s">
        <v>205</v>
      </c>
      <c r="J7" s="408"/>
      <c r="K7" s="405" t="str">
        <f aca="false">IFERROR(IF('Determinazione classe'!D95=Parametri!B58,
IF('Determinazione classe'!D97=Parametri!$B$75,1,""),""),"Indicare tipo intervento")</f>
        <v/>
      </c>
      <c r="L7" s="409"/>
      <c r="M7" s="410"/>
      <c r="N7" s="411" t="s">
        <v>205</v>
      </c>
      <c r="O7" s="411"/>
      <c r="P7" s="411"/>
      <c r="Q7" s="412"/>
      <c r="R7" s="413"/>
      <c r="S7" s="392"/>
      <c r="T7" s="414"/>
      <c r="U7" s="38" t="s">
        <v>69</v>
      </c>
      <c r="V7" s="26"/>
      <c r="W7" s="26"/>
      <c r="X7" s="26"/>
      <c r="Y7" s="26"/>
      <c r="Z7" s="26"/>
      <c r="AA7" s="26"/>
    </row>
    <row r="8" s="1" customFormat="true" ht="15.75" hidden="false" customHeight="false" outlineLevel="0" collapsed="false">
      <c r="A8" s="71"/>
      <c r="B8" s="32"/>
      <c r="C8" s="415" t="s">
        <v>206</v>
      </c>
      <c r="D8" s="415"/>
      <c r="E8" s="415"/>
      <c r="F8" s="416" t="n">
        <f aca="false">IF(F$7=1,IF('Costo di costruzione'!$I$4="No",IF('Determinazione classe'!$I$2="No",'Determinazione classe'!$I$12,'Determinazione classe'!$E$12),0),0)</f>
        <v>0</v>
      </c>
      <c r="G8" s="417" t="n">
        <v>0</v>
      </c>
      <c r="H8" s="407"/>
      <c r="I8" s="418" t="s">
        <v>206</v>
      </c>
      <c r="J8" s="419"/>
      <c r="K8" s="420"/>
      <c r="L8" s="417" t="n">
        <v>0</v>
      </c>
      <c r="M8" s="421"/>
      <c r="N8" s="415" t="s">
        <v>207</v>
      </c>
      <c r="O8" s="415"/>
      <c r="P8" s="415"/>
      <c r="Q8" s="416" t="n">
        <f aca="false">'Oneri di Urbanizzazione'!M88</f>
        <v>0</v>
      </c>
      <c r="R8" s="422"/>
      <c r="S8" s="392"/>
      <c r="T8" s="423"/>
      <c r="U8" s="44" t="s">
        <v>72</v>
      </c>
      <c r="V8" s="26"/>
      <c r="W8" s="26"/>
      <c r="X8" s="26"/>
      <c r="Y8" s="26"/>
      <c r="Z8" s="26"/>
      <c r="AA8" s="26"/>
    </row>
    <row r="9" s="1" customFormat="true" ht="15.75" hidden="false" customHeight="false" outlineLevel="0" collapsed="false">
      <c r="A9" s="71"/>
      <c r="B9" s="32"/>
      <c r="C9" s="415" t="s">
        <v>208</v>
      </c>
      <c r="D9" s="415"/>
      <c r="E9" s="415"/>
      <c r="F9" s="416" t="n">
        <f aca="false">IF(F$7=1,IF('Costo di costruzione'!$I$4="No",IF('Determinazione classe'!$I$2="No",'Determinazione classe'!$I$19,'Determinazione classe'!$G$19),0),0)</f>
        <v>0</v>
      </c>
      <c r="G9" s="417" t="n">
        <v>0</v>
      </c>
      <c r="H9" s="407"/>
      <c r="I9" s="418" t="s">
        <v>208</v>
      </c>
      <c r="J9" s="419"/>
      <c r="K9" s="420"/>
      <c r="L9" s="417" t="n">
        <v>0</v>
      </c>
      <c r="M9" s="421"/>
      <c r="N9" s="415" t="s">
        <v>208</v>
      </c>
      <c r="O9" s="415"/>
      <c r="P9" s="415"/>
      <c r="Q9" s="424"/>
      <c r="R9" s="422"/>
      <c r="S9" s="392"/>
      <c r="T9" s="26"/>
      <c r="U9" s="26"/>
      <c r="V9" s="26"/>
      <c r="W9" s="26"/>
      <c r="X9" s="26"/>
      <c r="Y9" s="26"/>
      <c r="Z9" s="26"/>
      <c r="AA9" s="26"/>
    </row>
    <row r="10" s="1" customFormat="true" ht="15.75" hidden="false" customHeight="false" outlineLevel="0" collapsed="false">
      <c r="A10" s="71"/>
      <c r="B10" s="32"/>
      <c r="C10" s="415" t="s">
        <v>209</v>
      </c>
      <c r="D10" s="415"/>
      <c r="E10" s="415"/>
      <c r="F10" s="424"/>
      <c r="G10" s="425" t="n">
        <f aca="false">IF(F8+F9&gt;0,0.6*F9,0.6*G9)</f>
        <v>0</v>
      </c>
      <c r="H10" s="407"/>
      <c r="I10" s="418" t="s">
        <v>209</v>
      </c>
      <c r="J10" s="426"/>
      <c r="K10" s="427"/>
      <c r="L10" s="425" t="n">
        <f aca="false">IF(K8+K9&gt;0,0.6*K9,0.6*L9)</f>
        <v>0</v>
      </c>
      <c r="M10" s="421"/>
      <c r="N10" s="415" t="s">
        <v>209</v>
      </c>
      <c r="O10" s="415"/>
      <c r="P10" s="415"/>
      <c r="Q10" s="424"/>
      <c r="R10" s="428" t="n">
        <f aca="false">R9*0.6</f>
        <v>0</v>
      </c>
      <c r="S10" s="392"/>
      <c r="T10" s="26"/>
      <c r="U10" s="26"/>
      <c r="V10" s="26"/>
      <c r="W10" s="26"/>
      <c r="X10" s="26"/>
      <c r="Y10" s="26"/>
      <c r="Z10" s="26"/>
      <c r="AA10" s="26"/>
    </row>
    <row r="11" s="1" customFormat="true" ht="15.75" hidden="false" customHeight="false" outlineLevel="0" collapsed="false">
      <c r="A11" s="71"/>
      <c r="B11" s="32"/>
      <c r="C11" s="415" t="s">
        <v>210</v>
      </c>
      <c r="D11" s="415"/>
      <c r="E11" s="415"/>
      <c r="F11" s="424"/>
      <c r="G11" s="425" t="n">
        <f aca="false">IF(F8&gt;0,F8+G10,G8+G10)</f>
        <v>0</v>
      </c>
      <c r="H11" s="407"/>
      <c r="I11" s="418" t="s">
        <v>210</v>
      </c>
      <c r="J11" s="426"/>
      <c r="K11" s="427"/>
      <c r="L11" s="425" t="n">
        <f aca="false">IF(K8&gt;0,K8+L10,L8+L10)</f>
        <v>0</v>
      </c>
      <c r="M11" s="421"/>
      <c r="N11" s="415" t="s">
        <v>210</v>
      </c>
      <c r="O11" s="415"/>
      <c r="P11" s="415"/>
      <c r="Q11" s="424"/>
      <c r="R11" s="428" t="n">
        <f aca="false">IF(Q8&gt;0,Q8+R10,R8+R10)</f>
        <v>0</v>
      </c>
      <c r="S11" s="392"/>
      <c r="T11" s="26"/>
      <c r="U11" s="26"/>
      <c r="V11" s="26"/>
      <c r="W11" s="26"/>
      <c r="X11" s="26"/>
      <c r="Y11" s="26"/>
      <c r="Z11" s="26"/>
      <c r="AA11" s="26"/>
    </row>
    <row r="12" s="1" customFormat="true" ht="15.75" hidden="false" customHeight="false" outlineLevel="0" collapsed="false">
      <c r="A12" s="71"/>
      <c r="B12" s="32"/>
      <c r="C12" s="429"/>
      <c r="D12" s="430"/>
      <c r="E12" s="430"/>
      <c r="F12" s="430"/>
      <c r="G12" s="431"/>
      <c r="H12" s="407"/>
      <c r="I12" s="432"/>
      <c r="J12" s="432"/>
      <c r="K12" s="432"/>
      <c r="L12" s="433"/>
      <c r="M12" s="421"/>
      <c r="N12" s="432"/>
      <c r="O12" s="432"/>
      <c r="P12" s="432"/>
      <c r="Q12" s="430"/>
      <c r="R12" s="433"/>
      <c r="S12" s="392"/>
      <c r="T12" s="26"/>
      <c r="U12" s="26"/>
      <c r="V12" s="26"/>
      <c r="W12" s="26"/>
      <c r="X12" s="26"/>
      <c r="Y12" s="26"/>
      <c r="Z12" s="26"/>
      <c r="AA12" s="26"/>
    </row>
    <row r="13" s="1" customFormat="true" ht="15.75" hidden="false" customHeight="false" outlineLevel="0" collapsed="false">
      <c r="A13" s="71"/>
      <c r="B13" s="32"/>
      <c r="C13" s="434"/>
      <c r="D13" s="60"/>
      <c r="E13" s="60"/>
      <c r="F13" s="60"/>
      <c r="G13" s="435"/>
      <c r="H13" s="407"/>
      <c r="I13" s="434"/>
      <c r="J13" s="60"/>
      <c r="K13" s="60"/>
      <c r="L13" s="435"/>
      <c r="M13" s="407"/>
      <c r="N13" s="436"/>
      <c r="O13" s="71"/>
      <c r="P13" s="71"/>
      <c r="Q13" s="71"/>
      <c r="R13" s="437"/>
      <c r="S13" s="392"/>
      <c r="T13" s="26"/>
      <c r="U13" s="26"/>
      <c r="V13" s="26"/>
      <c r="W13" s="26"/>
      <c r="X13" s="26"/>
      <c r="Y13" s="26"/>
      <c r="Z13" s="26"/>
      <c r="AA13" s="26"/>
    </row>
    <row r="14" s="1" customFormat="true" ht="15.75" hidden="false" customHeight="false" outlineLevel="0" collapsed="false">
      <c r="A14" s="71"/>
      <c r="B14" s="32"/>
      <c r="C14" s="404" t="s">
        <v>211</v>
      </c>
      <c r="D14" s="404"/>
      <c r="E14" s="404"/>
      <c r="F14" s="405" t="str">
        <f aca="false">IFERROR(IF('Determinazione classe'!D97=Parametri!$B$76,1,""),"Indicare tipo intervento")</f>
        <v/>
      </c>
      <c r="G14" s="409"/>
      <c r="H14" s="438"/>
      <c r="I14" s="408" t="s">
        <v>211</v>
      </c>
      <c r="J14" s="408"/>
      <c r="K14" s="405" t="str">
        <f aca="false">IFERROR(IF('Determinazione classe'!D95=Parametri!B58,
IF('Determinazione classe'!D97=Parametri!$B$76,1,""),""),"Indicare tipo intervento")</f>
        <v/>
      </c>
      <c r="L14" s="409"/>
      <c r="M14" s="407"/>
      <c r="N14" s="439"/>
      <c r="O14" s="26"/>
      <c r="P14" s="26"/>
      <c r="Q14" s="26"/>
      <c r="R14" s="440"/>
      <c r="S14" s="392"/>
      <c r="T14" s="26"/>
      <c r="U14" s="26"/>
      <c r="V14" s="26"/>
      <c r="W14" s="26"/>
      <c r="X14" s="26"/>
      <c r="Y14" s="26"/>
      <c r="Z14" s="26"/>
      <c r="AA14" s="26"/>
    </row>
    <row r="15" s="1" customFormat="true" ht="15.75" hidden="false" customHeight="false" outlineLevel="0" collapsed="false">
      <c r="A15" s="71"/>
      <c r="B15" s="32"/>
      <c r="C15" s="415" t="s">
        <v>212</v>
      </c>
      <c r="D15" s="415"/>
      <c r="E15" s="415"/>
      <c r="F15" s="416" t="n">
        <f aca="false">IF(F$14=1,IF('Costo di costruzione'!$I$4="No",IF('Determinazione classe'!$I$2="No",'Determinazione classe'!$I$12,'Determinazione classe'!$E$12),0),0)</f>
        <v>0</v>
      </c>
      <c r="G15" s="417" t="n">
        <v>0</v>
      </c>
      <c r="H15" s="438"/>
      <c r="I15" s="415" t="s">
        <v>212</v>
      </c>
      <c r="J15" s="415"/>
      <c r="K15" s="420"/>
      <c r="L15" s="417" t="n">
        <v>0</v>
      </c>
      <c r="M15" s="407"/>
      <c r="N15" s="439"/>
      <c r="O15" s="26"/>
      <c r="P15" s="26"/>
      <c r="Q15" s="26"/>
      <c r="R15" s="440"/>
      <c r="S15" s="392"/>
      <c r="T15" s="26"/>
      <c r="U15" s="26"/>
      <c r="V15" s="26"/>
      <c r="W15" s="26"/>
      <c r="X15" s="26"/>
      <c r="Y15" s="26"/>
      <c r="Z15" s="26"/>
      <c r="AA15" s="26"/>
    </row>
    <row r="16" s="1" customFormat="true" ht="15.75" hidden="false" customHeight="false" outlineLevel="0" collapsed="false">
      <c r="A16" s="71"/>
      <c r="B16" s="32"/>
      <c r="C16" s="415" t="s">
        <v>213</v>
      </c>
      <c r="D16" s="415"/>
      <c r="E16" s="415"/>
      <c r="F16" s="416" t="n">
        <f aca="false">IF(F$14=1,IF('Costo di costruzione'!$I$4="No",IF('Determinazione classe'!$I$2="No",'Determinazione classe'!$I$19,'Determinazione classe'!$G$19),0),0)</f>
        <v>0</v>
      </c>
      <c r="G16" s="417" t="n">
        <v>0</v>
      </c>
      <c r="H16" s="438"/>
      <c r="I16" s="415" t="s">
        <v>213</v>
      </c>
      <c r="J16" s="415"/>
      <c r="K16" s="420"/>
      <c r="L16" s="417" t="n">
        <v>0</v>
      </c>
      <c r="M16" s="407"/>
      <c r="N16" s="439"/>
      <c r="O16" s="26"/>
      <c r="P16" s="26"/>
      <c r="Q16" s="26"/>
      <c r="R16" s="440"/>
      <c r="S16" s="392"/>
      <c r="T16" s="26"/>
      <c r="U16" s="26"/>
      <c r="V16" s="26"/>
      <c r="W16" s="26"/>
      <c r="X16" s="26"/>
      <c r="Y16" s="26"/>
      <c r="Z16" s="26"/>
      <c r="AA16" s="26"/>
    </row>
    <row r="17" s="1" customFormat="true" ht="15.75" hidden="false" customHeight="false" outlineLevel="0" collapsed="false">
      <c r="A17" s="71"/>
      <c r="B17" s="32"/>
      <c r="C17" s="415" t="s">
        <v>214</v>
      </c>
      <c r="D17" s="415"/>
      <c r="E17" s="415"/>
      <c r="F17" s="424"/>
      <c r="G17" s="425" t="n">
        <f aca="false">IF(F15+F16&gt;0,0.6*F16,0.6*G16)</f>
        <v>0</v>
      </c>
      <c r="H17" s="438"/>
      <c r="I17" s="441" t="s">
        <v>214</v>
      </c>
      <c r="J17" s="441"/>
      <c r="K17" s="427"/>
      <c r="L17" s="425" t="n">
        <f aca="false">IF(K15+K16&gt;0,0.6*K16,0.6*L16)</f>
        <v>0</v>
      </c>
      <c r="M17" s="407"/>
      <c r="N17" s="439"/>
      <c r="O17" s="26"/>
      <c r="P17" s="26"/>
      <c r="Q17" s="26"/>
      <c r="R17" s="440"/>
      <c r="S17" s="392"/>
      <c r="T17" s="26"/>
      <c r="U17" s="26"/>
      <c r="V17" s="26"/>
      <c r="W17" s="26"/>
      <c r="X17" s="26"/>
      <c r="Y17" s="26"/>
      <c r="Z17" s="26"/>
      <c r="AA17" s="26"/>
    </row>
    <row r="18" s="1" customFormat="true" ht="15.75" hidden="false" customHeight="false" outlineLevel="0" collapsed="false">
      <c r="A18" s="71"/>
      <c r="B18" s="32"/>
      <c r="C18" s="415" t="s">
        <v>215</v>
      </c>
      <c r="D18" s="415"/>
      <c r="E18" s="415"/>
      <c r="F18" s="424"/>
      <c r="G18" s="425" t="n">
        <f aca="false">IF(F15&gt;0,F15+G17,G15+G17)</f>
        <v>0</v>
      </c>
      <c r="H18" s="438"/>
      <c r="I18" s="441" t="s">
        <v>215</v>
      </c>
      <c r="J18" s="441"/>
      <c r="K18" s="427"/>
      <c r="L18" s="425" t="n">
        <f aca="false">IF(K15&gt;0,K15+L17,L15+L17)</f>
        <v>0</v>
      </c>
      <c r="M18" s="407"/>
      <c r="N18" s="439"/>
      <c r="O18" s="26"/>
      <c r="P18" s="26"/>
      <c r="Q18" s="26"/>
      <c r="R18" s="440"/>
      <c r="S18" s="392"/>
      <c r="T18" s="26"/>
      <c r="U18" s="26"/>
      <c r="V18" s="26"/>
      <c r="W18" s="26"/>
      <c r="X18" s="26"/>
      <c r="Y18" s="26"/>
      <c r="Z18" s="26"/>
      <c r="AA18" s="26"/>
    </row>
    <row r="19" s="1" customFormat="true" ht="15.75" hidden="false" customHeight="false" outlineLevel="0" collapsed="false">
      <c r="A19" s="71"/>
      <c r="B19" s="32"/>
      <c r="C19" s="429"/>
      <c r="D19" s="430"/>
      <c r="E19" s="430"/>
      <c r="F19" s="430"/>
      <c r="G19" s="431"/>
      <c r="H19" s="438"/>
      <c r="I19" s="432"/>
      <c r="J19" s="432"/>
      <c r="K19" s="432"/>
      <c r="L19" s="433"/>
      <c r="M19" s="407"/>
      <c r="N19" s="439"/>
      <c r="O19" s="26"/>
      <c r="P19" s="26"/>
      <c r="Q19" s="26"/>
      <c r="R19" s="440"/>
      <c r="S19" s="392"/>
      <c r="T19" s="26"/>
      <c r="U19" s="26"/>
      <c r="V19" s="26"/>
      <c r="W19" s="26"/>
      <c r="X19" s="26"/>
      <c r="Y19" s="26"/>
      <c r="Z19" s="26"/>
      <c r="AA19" s="26"/>
    </row>
    <row r="20" s="1" customFormat="true" ht="15.75" hidden="false" customHeight="false" outlineLevel="0" collapsed="false">
      <c r="A20" s="71"/>
      <c r="B20" s="26"/>
      <c r="C20" s="71"/>
      <c r="D20" s="71"/>
      <c r="E20" s="71"/>
      <c r="F20" s="71"/>
      <c r="G20" s="442"/>
      <c r="H20" s="443"/>
      <c r="I20" s="444"/>
      <c r="J20" s="445"/>
      <c r="K20" s="71"/>
      <c r="L20" s="442"/>
      <c r="M20" s="407"/>
      <c r="N20" s="439"/>
      <c r="O20" s="26"/>
      <c r="P20" s="26"/>
      <c r="Q20" s="26"/>
      <c r="R20" s="440"/>
      <c r="S20" s="392"/>
      <c r="T20" s="26"/>
      <c r="U20" s="26"/>
      <c r="V20" s="26"/>
      <c r="W20" s="26"/>
      <c r="X20" s="26"/>
      <c r="Y20" s="26"/>
      <c r="Z20" s="26"/>
      <c r="AA20" s="26"/>
    </row>
    <row r="21" s="1" customFormat="true" ht="15.75" hidden="false" customHeight="false" outlineLevel="0" collapsed="false">
      <c r="A21" s="71"/>
      <c r="B21" s="446" t="s">
        <v>216</v>
      </c>
      <c r="C21" s="447" t="s">
        <v>217</v>
      </c>
      <c r="D21" s="447"/>
      <c r="E21" s="447"/>
      <c r="F21" s="447"/>
      <c r="G21" s="448" t="n">
        <f aca="false">G11</f>
        <v>0</v>
      </c>
      <c r="H21" s="449"/>
      <c r="I21" s="450" t="s">
        <v>217</v>
      </c>
      <c r="J21" s="450"/>
      <c r="K21" s="450"/>
      <c r="L21" s="448" t="n">
        <f aca="false">L11</f>
        <v>0</v>
      </c>
      <c r="M21" s="407"/>
      <c r="N21" s="450" t="s">
        <v>217</v>
      </c>
      <c r="O21" s="450"/>
      <c r="P21" s="450"/>
      <c r="Q21" s="26"/>
      <c r="R21" s="451" t="n">
        <f aca="false">R11</f>
        <v>0</v>
      </c>
      <c r="S21" s="395"/>
      <c r="T21" s="26"/>
      <c r="U21" s="26"/>
      <c r="V21" s="26"/>
      <c r="W21" s="26"/>
      <c r="X21" s="26"/>
      <c r="Y21" s="26"/>
      <c r="Z21" s="26"/>
      <c r="AA21" s="26"/>
    </row>
    <row r="22" s="1" customFormat="true" ht="15.75" hidden="false" customHeight="false" outlineLevel="0" collapsed="false">
      <c r="A22" s="71"/>
      <c r="B22" s="446" t="s">
        <v>218</v>
      </c>
      <c r="C22" s="447" t="s">
        <v>219</v>
      </c>
      <c r="D22" s="447"/>
      <c r="E22" s="447"/>
      <c r="F22" s="452"/>
      <c r="G22" s="448" t="n">
        <f aca="false">G18</f>
        <v>0</v>
      </c>
      <c r="H22" s="449"/>
      <c r="I22" s="450" t="s">
        <v>220</v>
      </c>
      <c r="J22" s="450"/>
      <c r="K22" s="452"/>
      <c r="L22" s="448" t="n">
        <f aca="false">L18</f>
        <v>0</v>
      </c>
      <c r="M22" s="407"/>
      <c r="N22" s="439"/>
      <c r="O22" s="26"/>
      <c r="P22" s="26"/>
      <c r="Q22" s="26"/>
      <c r="R22" s="440"/>
      <c r="S22" s="391"/>
      <c r="T22" s="26"/>
      <c r="U22" s="26"/>
      <c r="V22" s="26"/>
      <c r="W22" s="26"/>
      <c r="X22" s="26"/>
      <c r="Y22" s="26"/>
      <c r="Z22" s="26"/>
      <c r="AA22" s="26"/>
    </row>
    <row r="23" s="1" customFormat="true" ht="15.75" hidden="false" customHeight="false" outlineLevel="0" collapsed="false">
      <c r="A23" s="71"/>
      <c r="B23" s="26"/>
      <c r="C23" s="26"/>
      <c r="D23" s="26"/>
      <c r="E23" s="26"/>
      <c r="F23" s="26"/>
      <c r="G23" s="440"/>
      <c r="H23" s="449"/>
      <c r="I23" s="453"/>
      <c r="J23" s="454"/>
      <c r="K23" s="26"/>
      <c r="L23" s="455"/>
      <c r="M23" s="407"/>
      <c r="N23" s="439"/>
      <c r="O23" s="26"/>
      <c r="P23" s="26"/>
      <c r="Q23" s="26"/>
      <c r="R23" s="440"/>
      <c r="S23" s="391"/>
      <c r="T23" s="26"/>
      <c r="U23" s="26"/>
      <c r="V23" s="26"/>
      <c r="W23" s="26"/>
      <c r="X23" s="26"/>
      <c r="Y23" s="26"/>
      <c r="Z23" s="26"/>
      <c r="AA23" s="26"/>
    </row>
    <row r="24" s="1" customFormat="true" ht="15.75" hidden="false" customHeight="false" outlineLevel="0" collapsed="false">
      <c r="A24" s="71"/>
      <c r="B24" s="26"/>
      <c r="C24" s="26"/>
      <c r="D24" s="26"/>
      <c r="E24" s="26"/>
      <c r="F24" s="456"/>
      <c r="G24" s="457"/>
      <c r="H24" s="449"/>
      <c r="I24" s="439"/>
      <c r="J24" s="26"/>
      <c r="K24" s="26"/>
      <c r="L24" s="457"/>
      <c r="M24" s="458"/>
      <c r="N24" s="459"/>
      <c r="O24" s="27"/>
      <c r="P24" s="27"/>
      <c r="Q24" s="26"/>
      <c r="R24" s="460"/>
      <c r="S24" s="461"/>
      <c r="T24" s="26"/>
      <c r="U24" s="26"/>
      <c r="V24" s="26"/>
      <c r="W24" s="26"/>
      <c r="X24" s="26"/>
      <c r="Y24" s="26"/>
      <c r="Z24" s="26"/>
      <c r="AA24" s="26"/>
    </row>
    <row r="25" s="1" customFormat="true" ht="15.75" hidden="false" customHeight="false" outlineLevel="0" collapsed="false">
      <c r="A25" s="71"/>
      <c r="B25" s="462" t="s">
        <v>221</v>
      </c>
      <c r="C25" s="462"/>
      <c r="D25" s="462"/>
      <c r="E25" s="462"/>
      <c r="F25" s="462"/>
      <c r="G25" s="463" t="n">
        <f aca="false">Calcoli!BL27</f>
        <v>218.76</v>
      </c>
      <c r="H25" s="449"/>
      <c r="I25" s="439"/>
      <c r="J25" s="26"/>
      <c r="K25" s="464"/>
      <c r="L25" s="463" t="n">
        <f aca="false">Calcoli!BL27</f>
        <v>218.76</v>
      </c>
      <c r="M25" s="407"/>
      <c r="N25" s="439"/>
      <c r="O25" s="26"/>
      <c r="P25" s="26"/>
      <c r="Q25" s="26"/>
      <c r="R25" s="463" t="n">
        <f aca="false">CC_Parametri!I504</f>
        <v>1</v>
      </c>
      <c r="S25" s="392"/>
      <c r="T25" s="26"/>
      <c r="U25" s="26"/>
      <c r="V25" s="26"/>
      <c r="W25" s="26"/>
      <c r="X25" s="26"/>
      <c r="Y25" s="26"/>
      <c r="Z25" s="26"/>
      <c r="AA25" s="26"/>
    </row>
    <row r="26" s="1" customFormat="true" ht="15.75" hidden="false" customHeight="false" outlineLevel="0" collapsed="false">
      <c r="A26" s="71"/>
      <c r="B26" s="462" t="s">
        <v>222</v>
      </c>
      <c r="C26" s="462"/>
      <c r="D26" s="462"/>
      <c r="E26" s="462"/>
      <c r="F26" s="462"/>
      <c r="G26" s="463" t="n">
        <f aca="false">Calcoli!BL28</f>
        <v>218.76</v>
      </c>
      <c r="H26" s="449"/>
      <c r="I26" s="439"/>
      <c r="J26" s="26"/>
      <c r="K26" s="464"/>
      <c r="L26" s="463" t="n">
        <f aca="false">Calcoli!BL28</f>
        <v>218.76</v>
      </c>
      <c r="M26" s="407"/>
      <c r="N26" s="439"/>
      <c r="O26" s="26"/>
      <c r="P26" s="26"/>
      <c r="Q26" s="26"/>
      <c r="R26" s="463" t="n">
        <f aca="false">CC_Parametri!I505</f>
        <v>1</v>
      </c>
      <c r="S26" s="392"/>
      <c r="T26" s="26"/>
      <c r="U26" s="26"/>
      <c r="V26" s="26"/>
      <c r="W26" s="26"/>
      <c r="X26" s="26"/>
      <c r="Y26" s="26"/>
      <c r="Z26" s="26"/>
      <c r="AA26" s="26"/>
    </row>
    <row r="27" s="1" customFormat="true" ht="15.75" hidden="false" customHeight="false" outlineLevel="0" collapsed="false">
      <c r="A27" s="71"/>
      <c r="B27" s="462" t="str">
        <f aca="false">"CC con riduzione "&amp;IF(Calcoli!BN33="no","dello 0%","del "&amp;Calcoli!BN32)</f>
        <v>CC con riduzione dello 0%</v>
      </c>
      <c r="C27" s="462"/>
      <c r="D27" s="462"/>
      <c r="E27" s="462"/>
      <c r="F27" s="462"/>
      <c r="G27" s="463" t="n">
        <f aca="false">G26-(G26*'Determinazione classe'!$F$65)-((G26-(G26*'Determinazione classe'!F65))*'Determinazione classe'!G68)</f>
        <v>218.76</v>
      </c>
      <c r="H27" s="449"/>
      <c r="I27" s="439"/>
      <c r="J27" s="26"/>
      <c r="K27" s="464"/>
      <c r="L27" s="463" t="n">
        <f aca="false">G26-(G26*'Determinazione classe'!$F$65)-((G26-(G26*'Determinazione classe'!F65))*'Determinazione classe'!G68)</f>
        <v>218.76</v>
      </c>
      <c r="M27" s="407"/>
      <c r="N27" s="439"/>
      <c r="O27" s="26"/>
      <c r="P27" s="26"/>
      <c r="Q27" s="26"/>
      <c r="R27" s="463"/>
      <c r="S27" s="392"/>
      <c r="T27" s="26"/>
      <c r="U27" s="26"/>
      <c r="V27" s="26"/>
      <c r="W27" s="26"/>
      <c r="X27" s="26"/>
      <c r="Y27" s="26"/>
      <c r="Z27" s="26"/>
      <c r="AA27" s="26"/>
    </row>
    <row r="28" s="1" customFormat="true" ht="15.75" hidden="false" customHeight="false" outlineLevel="0" collapsed="false">
      <c r="A28" s="71"/>
      <c r="B28" s="462" t="s">
        <v>223</v>
      </c>
      <c r="C28" s="462"/>
      <c r="D28" s="462"/>
      <c r="E28" s="462"/>
      <c r="F28" s="462"/>
      <c r="G28" s="465" t="n">
        <f aca="false">G27*G21</f>
        <v>0</v>
      </c>
      <c r="H28" s="449"/>
      <c r="I28" s="453"/>
      <c r="J28" s="26"/>
      <c r="K28" s="464"/>
      <c r="L28" s="463" t="n">
        <f aca="false">L27*L21</f>
        <v>0</v>
      </c>
      <c r="M28" s="407"/>
      <c r="N28" s="439"/>
      <c r="O28" s="26"/>
      <c r="P28" s="26"/>
      <c r="Q28" s="26"/>
      <c r="R28" s="463" t="n">
        <f aca="false">R26*R21</f>
        <v>0</v>
      </c>
      <c r="S28" s="392"/>
      <c r="T28" s="26"/>
      <c r="U28" s="26"/>
      <c r="V28" s="26"/>
      <c r="W28" s="26"/>
      <c r="X28" s="26"/>
      <c r="Y28" s="26"/>
      <c r="Z28" s="26"/>
      <c r="AA28" s="26"/>
    </row>
    <row r="29" s="1" customFormat="true" ht="15.75" hidden="false" customHeight="false" outlineLevel="0" collapsed="false">
      <c r="A29" s="71"/>
      <c r="B29" s="462"/>
      <c r="C29" s="462"/>
      <c r="D29" s="462"/>
      <c r="E29" s="462"/>
      <c r="F29" s="462"/>
      <c r="G29" s="440"/>
      <c r="H29" s="449"/>
      <c r="I29" s="453"/>
      <c r="J29" s="26"/>
      <c r="K29" s="464"/>
      <c r="L29" s="440"/>
      <c r="M29" s="407"/>
      <c r="N29" s="439"/>
      <c r="O29" s="26"/>
      <c r="P29" s="26"/>
      <c r="Q29" s="26"/>
      <c r="R29" s="440"/>
      <c r="S29" s="392"/>
      <c r="T29" s="26"/>
      <c r="U29" s="26"/>
      <c r="V29" s="26"/>
      <c r="W29" s="26"/>
      <c r="X29" s="26"/>
      <c r="Y29" s="26"/>
      <c r="Z29" s="26"/>
      <c r="AA29" s="26"/>
    </row>
    <row r="30" s="1" customFormat="true" ht="15.75" hidden="false" customHeight="false" outlineLevel="0" collapsed="false">
      <c r="A30" s="71"/>
      <c r="B30" s="462" t="s">
        <v>224</v>
      </c>
      <c r="C30" s="462"/>
      <c r="D30" s="462"/>
      <c r="E30" s="462"/>
      <c r="F30" s="462"/>
      <c r="G30" s="463" t="n">
        <f aca="false">Calcoli!BL27</f>
        <v>218.76</v>
      </c>
      <c r="H30" s="449"/>
      <c r="I30" s="453"/>
      <c r="J30" s="26"/>
      <c r="K30" s="464"/>
      <c r="L30" s="463" t="n">
        <f aca="false">Calcoli!BL27</f>
        <v>218.76</v>
      </c>
      <c r="M30" s="407"/>
      <c r="N30" s="439"/>
      <c r="O30" s="26"/>
      <c r="P30" s="26"/>
      <c r="Q30" s="26"/>
      <c r="R30" s="440"/>
      <c r="S30" s="392"/>
      <c r="T30" s="26"/>
      <c r="U30" s="26"/>
      <c r="V30" s="26"/>
      <c r="W30" s="26"/>
      <c r="X30" s="26"/>
      <c r="Y30" s="26"/>
      <c r="Z30" s="26"/>
      <c r="AA30" s="26"/>
    </row>
    <row r="31" s="1" customFormat="true" ht="15.75" hidden="false" customHeight="false" outlineLevel="0" collapsed="false">
      <c r="A31" s="71"/>
      <c r="B31" s="462" t="s">
        <v>225</v>
      </c>
      <c r="C31" s="462"/>
      <c r="D31" s="462"/>
      <c r="E31" s="462"/>
      <c r="F31" s="462"/>
      <c r="G31" s="463" t="n">
        <f aca="false">Calcoli!BL28</f>
        <v>218.76</v>
      </c>
      <c r="H31" s="449"/>
      <c r="I31" s="453"/>
      <c r="J31" s="26"/>
      <c r="K31" s="464"/>
      <c r="L31" s="463" t="n">
        <f aca="false">Calcoli!BL28</f>
        <v>218.76</v>
      </c>
      <c r="M31" s="407"/>
      <c r="N31" s="439"/>
      <c r="O31" s="26"/>
      <c r="P31" s="26"/>
      <c r="Q31" s="26"/>
      <c r="R31" s="440"/>
      <c r="S31" s="392"/>
      <c r="T31" s="26"/>
      <c r="U31" s="26"/>
      <c r="V31" s="26"/>
      <c r="W31" s="26"/>
      <c r="X31" s="26"/>
      <c r="Y31" s="26"/>
      <c r="Z31" s="26"/>
      <c r="AA31" s="26"/>
    </row>
    <row r="32" s="1" customFormat="true" ht="15.75" hidden="false" customHeight="false" outlineLevel="0" collapsed="false">
      <c r="A32" s="71"/>
      <c r="B32" s="462" t="str">
        <f aca="false">"CC con riduzione "&amp;IF(Calcoli!BN33="no","dello 0%","del "&amp;Calcoli!BN32)</f>
        <v>CC con riduzione dello 0%</v>
      </c>
      <c r="C32" s="462"/>
      <c r="D32" s="462"/>
      <c r="E32" s="462"/>
      <c r="F32" s="462"/>
      <c r="G32" s="463" t="n">
        <f aca="false">G31-(G31*'Determinazione classe'!$F$65)-((G31-(G31*'Determinazione classe'!F65))*'Determinazione classe'!G68)</f>
        <v>218.76</v>
      </c>
      <c r="H32" s="449"/>
      <c r="I32" s="453"/>
      <c r="J32" s="26"/>
      <c r="K32" s="464"/>
      <c r="L32" s="463" t="n">
        <f aca="false">G31-(G31*'Determinazione classe'!$F$65)-((G31-(G31*'Determinazione classe'!F65))*'Determinazione classe'!G68)</f>
        <v>218.76</v>
      </c>
      <c r="M32" s="407"/>
      <c r="N32" s="439"/>
      <c r="O32" s="26"/>
      <c r="P32" s="26"/>
      <c r="Q32" s="26"/>
      <c r="R32" s="440"/>
      <c r="S32" s="392"/>
      <c r="T32" s="26"/>
      <c r="U32" s="26"/>
      <c r="V32" s="26"/>
      <c r="W32" s="26"/>
      <c r="X32" s="26"/>
      <c r="Y32" s="26"/>
      <c r="Z32" s="26"/>
      <c r="AA32" s="26"/>
    </row>
    <row r="33" s="1" customFormat="true" ht="15.75" hidden="false" customHeight="false" outlineLevel="0" collapsed="false">
      <c r="A33" s="71"/>
      <c r="B33" s="462" t="s">
        <v>226</v>
      </c>
      <c r="C33" s="462"/>
      <c r="D33" s="462"/>
      <c r="E33" s="462"/>
      <c r="F33" s="462"/>
      <c r="G33" s="463" t="n">
        <f aca="false">G32*G22</f>
        <v>0</v>
      </c>
      <c r="H33" s="449"/>
      <c r="I33" s="453"/>
      <c r="J33" s="26"/>
      <c r="K33" s="464"/>
      <c r="L33" s="463" t="n">
        <f aca="false">L32*L22</f>
        <v>0</v>
      </c>
      <c r="M33" s="407"/>
      <c r="N33" s="439"/>
      <c r="O33" s="26"/>
      <c r="P33" s="26"/>
      <c r="Q33" s="26"/>
      <c r="R33" s="440"/>
      <c r="S33" s="392"/>
      <c r="T33" s="26"/>
      <c r="U33" s="26"/>
      <c r="V33" s="26"/>
      <c r="W33" s="26"/>
      <c r="X33" s="26"/>
      <c r="Y33" s="26"/>
      <c r="Z33" s="26"/>
      <c r="AA33" s="26"/>
    </row>
    <row r="34" s="1" customFormat="true" ht="15.75" hidden="false" customHeight="false" outlineLevel="0" collapsed="false">
      <c r="A34" s="71"/>
      <c r="B34" s="466"/>
      <c r="C34" s="454"/>
      <c r="D34" s="454"/>
      <c r="E34" s="454"/>
      <c r="F34" s="454"/>
      <c r="G34" s="467"/>
      <c r="H34" s="449"/>
      <c r="I34" s="453"/>
      <c r="J34" s="454"/>
      <c r="K34" s="454"/>
      <c r="L34" s="467"/>
      <c r="M34" s="407"/>
      <c r="N34" s="439"/>
      <c r="O34" s="26"/>
      <c r="P34" s="26"/>
      <c r="Q34" s="26"/>
      <c r="R34" s="440"/>
      <c r="S34" s="392"/>
      <c r="T34" s="26"/>
      <c r="U34" s="26"/>
      <c r="V34" s="26"/>
      <c r="W34" s="26"/>
      <c r="X34" s="26"/>
      <c r="Y34" s="26"/>
      <c r="Z34" s="26"/>
      <c r="AA34" s="26"/>
    </row>
    <row r="35" s="1" customFormat="true" ht="15.75" hidden="false" customHeight="false" outlineLevel="0" collapsed="false">
      <c r="A35" s="71"/>
      <c r="B35" s="456" t="s">
        <v>227</v>
      </c>
      <c r="C35" s="456"/>
      <c r="D35" s="456"/>
      <c r="E35" s="26"/>
      <c r="F35" s="468" t="s">
        <v>95</v>
      </c>
      <c r="G35" s="440"/>
      <c r="H35" s="449"/>
      <c r="I35" s="439"/>
      <c r="J35" s="26"/>
      <c r="K35" s="464" t="s">
        <v>95</v>
      </c>
      <c r="L35" s="440"/>
      <c r="M35" s="407"/>
      <c r="N35" s="439"/>
      <c r="O35" s="26"/>
      <c r="P35" s="464" t="s">
        <v>95</v>
      </c>
      <c r="Q35" s="26"/>
      <c r="R35" s="440"/>
      <c r="S35" s="392"/>
      <c r="T35" s="26"/>
      <c r="U35" s="26"/>
      <c r="V35" s="26"/>
      <c r="W35" s="26"/>
      <c r="X35" s="26"/>
      <c r="Y35" s="26"/>
      <c r="Z35" s="26"/>
      <c r="AA35" s="26"/>
    </row>
    <row r="36" s="1" customFormat="true" ht="15.75" hidden="false" customHeight="false" outlineLevel="0" collapsed="false">
      <c r="A36" s="71"/>
      <c r="B36" s="462" t="s">
        <v>228</v>
      </c>
      <c r="C36" s="462"/>
      <c r="D36" s="462"/>
      <c r="E36" s="26"/>
      <c r="F36" s="469" t="n">
        <f aca="false">Calcoli!BL35</f>
        <v>0.06</v>
      </c>
      <c r="G36" s="463" t="n">
        <f aca="false">F36*G28</f>
        <v>0</v>
      </c>
      <c r="H36" s="470"/>
      <c r="I36" s="439"/>
      <c r="J36" s="26"/>
      <c r="K36" s="471" t="n">
        <f aca="false">Calcoli!BL35</f>
        <v>0.06</v>
      </c>
      <c r="L36" s="463" t="n">
        <f aca="false">K36*L28</f>
        <v>0</v>
      </c>
      <c r="M36" s="407"/>
      <c r="N36" s="439"/>
      <c r="O36" s="26"/>
      <c r="Q36" s="471" t="n">
        <f aca="false">Calcoli!BL35</f>
        <v>0.06</v>
      </c>
      <c r="R36" s="463" t="n">
        <f aca="false">Q36*R28</f>
        <v>0</v>
      </c>
      <c r="S36" s="392"/>
      <c r="T36" s="26"/>
      <c r="U36" s="26"/>
      <c r="V36" s="26"/>
      <c r="W36" s="26"/>
      <c r="X36" s="26"/>
      <c r="Y36" s="26"/>
      <c r="Z36" s="26"/>
      <c r="AA36" s="26"/>
    </row>
    <row r="37" s="1" customFormat="true" ht="15.75" hidden="false" customHeight="false" outlineLevel="0" collapsed="false">
      <c r="A37" s="71"/>
      <c r="B37" s="462" t="s">
        <v>229</v>
      </c>
      <c r="C37" s="462"/>
      <c r="D37" s="462"/>
      <c r="E37" s="26"/>
      <c r="F37" s="469" t="n">
        <f aca="false">Calcoli!BL35</f>
        <v>0.06</v>
      </c>
      <c r="G37" s="463" t="n">
        <f aca="false">F37*G33</f>
        <v>0</v>
      </c>
      <c r="H37" s="449"/>
      <c r="I37" s="439"/>
      <c r="J37" s="26"/>
      <c r="K37" s="471" t="n">
        <f aca="false">Calcoli!BL35</f>
        <v>0.06</v>
      </c>
      <c r="L37" s="463" t="n">
        <f aca="false">K37*L33</f>
        <v>0</v>
      </c>
      <c r="M37" s="407"/>
      <c r="N37" s="439"/>
      <c r="O37" s="26"/>
      <c r="P37" s="26"/>
      <c r="Q37" s="26"/>
      <c r="R37" s="440"/>
      <c r="S37" s="392"/>
      <c r="T37" s="26"/>
      <c r="U37" s="26"/>
      <c r="V37" s="26"/>
      <c r="W37" s="26"/>
      <c r="X37" s="26"/>
      <c r="Y37" s="26"/>
      <c r="Z37" s="26"/>
      <c r="AA37" s="26"/>
    </row>
    <row r="38" s="1" customFormat="true" ht="15.75" hidden="false" customHeight="false" outlineLevel="0" collapsed="false">
      <c r="A38" s="71"/>
      <c r="B38" s="462" t="s">
        <v>230</v>
      </c>
      <c r="C38" s="462"/>
      <c r="D38" s="462"/>
      <c r="E38" s="26"/>
      <c r="F38" s="26"/>
      <c r="G38" s="472" t="n">
        <f aca="false">G36+G37</f>
        <v>0</v>
      </c>
      <c r="H38" s="449"/>
      <c r="I38" s="439"/>
      <c r="J38" s="26"/>
      <c r="K38" s="26"/>
      <c r="L38" s="463" t="n">
        <f aca="false">L36+L37</f>
        <v>0</v>
      </c>
      <c r="M38" s="407"/>
      <c r="N38" s="439"/>
      <c r="O38" s="26"/>
      <c r="P38" s="7"/>
      <c r="Q38" s="26"/>
      <c r="R38" s="463" t="n">
        <f aca="false">R36+R37</f>
        <v>0</v>
      </c>
      <c r="S38" s="392"/>
      <c r="T38" s="26"/>
      <c r="U38" s="26"/>
      <c r="V38" s="26"/>
      <c r="W38" s="26"/>
      <c r="X38" s="26"/>
      <c r="Y38" s="26"/>
      <c r="Z38" s="26"/>
      <c r="AA38" s="26"/>
    </row>
    <row r="39" s="1" customFormat="true" ht="17.35" hidden="false" customHeight="false" outlineLevel="0" collapsed="false">
      <c r="A39" s="71"/>
      <c r="B39" s="113"/>
      <c r="C39" s="113"/>
      <c r="D39" s="113"/>
      <c r="E39" s="113"/>
      <c r="F39" s="113"/>
      <c r="G39" s="473"/>
      <c r="H39" s="474"/>
      <c r="I39" s="475"/>
      <c r="J39" s="113"/>
      <c r="K39" s="113"/>
      <c r="L39" s="473"/>
      <c r="M39" s="476"/>
      <c r="N39" s="475"/>
      <c r="O39" s="113"/>
      <c r="P39" s="7"/>
      <c r="Q39" s="26"/>
      <c r="R39" s="440"/>
      <c r="S39" s="392"/>
      <c r="T39" s="26"/>
      <c r="U39" s="26"/>
      <c r="V39" s="26"/>
      <c r="W39" s="26"/>
      <c r="X39" s="26"/>
      <c r="Y39" s="26"/>
      <c r="Z39" s="26"/>
      <c r="AA39" s="26"/>
    </row>
    <row r="40" s="1" customFormat="true" ht="17.35" hidden="false" customHeight="false" outlineLevel="0" collapsed="false">
      <c r="A40" s="71"/>
      <c r="B40" s="477" t="s">
        <v>231</v>
      </c>
      <c r="C40" s="477"/>
      <c r="D40" s="115" t="s">
        <v>128</v>
      </c>
      <c r="E40" s="115"/>
      <c r="F40" s="115"/>
      <c r="G40" s="478"/>
      <c r="H40" s="479"/>
      <c r="I40" s="439"/>
      <c r="J40" s="26"/>
      <c r="K40" s="26"/>
      <c r="L40" s="440"/>
      <c r="M40" s="407"/>
      <c r="N40" s="439"/>
      <c r="O40" s="26"/>
      <c r="P40" s="7"/>
      <c r="Q40" s="26"/>
      <c r="R40" s="440"/>
      <c r="S40" s="62"/>
      <c r="T40" s="26"/>
      <c r="U40" s="26"/>
      <c r="V40" s="26"/>
      <c r="W40" s="26"/>
      <c r="X40" s="26"/>
      <c r="Y40" s="26"/>
      <c r="Z40" s="26"/>
      <c r="AA40" s="26"/>
    </row>
    <row r="41" s="1" customFormat="true" ht="15.75" hidden="false" customHeight="false" outlineLevel="0" collapsed="false">
      <c r="A41" s="71"/>
      <c r="B41" s="462"/>
      <c r="C41" s="462"/>
      <c r="D41" s="462"/>
      <c r="E41" s="480"/>
      <c r="F41" s="480"/>
      <c r="G41" s="481"/>
      <c r="H41" s="449"/>
      <c r="I41" s="482"/>
      <c r="J41" s="483"/>
      <c r="K41" s="483"/>
      <c r="L41" s="484"/>
      <c r="M41" s="485"/>
      <c r="N41" s="482"/>
      <c r="O41" s="483"/>
      <c r="P41" s="483"/>
      <c r="Q41" s="483"/>
      <c r="R41" s="484"/>
      <c r="S41" s="486"/>
      <c r="T41" s="483"/>
      <c r="U41" s="487"/>
      <c r="V41" s="26"/>
      <c r="W41" s="26"/>
      <c r="X41" s="26"/>
      <c r="Y41" s="26"/>
      <c r="Z41" s="26"/>
      <c r="AA41" s="26"/>
    </row>
    <row r="42" s="1" customFormat="true" ht="15.75" hidden="false" customHeight="false" outlineLevel="0" collapsed="false">
      <c r="A42" s="71"/>
      <c r="B42" s="462"/>
      <c r="C42" s="462"/>
      <c r="D42" s="462"/>
      <c r="E42" s="462"/>
      <c r="F42" s="462"/>
      <c r="G42" s="481"/>
      <c r="H42" s="449"/>
      <c r="I42" s="488"/>
      <c r="J42" s="489"/>
      <c r="K42" s="489"/>
      <c r="L42" s="490"/>
      <c r="M42" s="491"/>
      <c r="N42" s="488"/>
      <c r="O42" s="489"/>
      <c r="P42" s="489"/>
      <c r="Q42" s="489"/>
      <c r="R42" s="490"/>
      <c r="S42" s="492"/>
      <c r="T42" s="489"/>
      <c r="U42" s="493"/>
      <c r="V42" s="26"/>
      <c r="W42" s="26"/>
      <c r="X42" s="26"/>
      <c r="Y42" s="26"/>
      <c r="Z42" s="26"/>
      <c r="AA42" s="26"/>
    </row>
    <row r="43" s="1" customFormat="true" ht="15.75" hidden="false" customHeight="false" outlineLevel="0" collapsed="false">
      <c r="A43" s="71"/>
      <c r="B43" s="456" t="s">
        <v>232</v>
      </c>
      <c r="C43" s="456"/>
      <c r="D43" s="456"/>
      <c r="E43" s="494"/>
      <c r="F43" s="494"/>
      <c r="G43" s="495"/>
      <c r="H43" s="449"/>
      <c r="I43" s="496"/>
      <c r="J43" s="497"/>
      <c r="K43" s="497"/>
      <c r="L43" s="498"/>
      <c r="M43" s="499"/>
      <c r="N43" s="496"/>
      <c r="O43" s="497"/>
      <c r="P43" s="497"/>
      <c r="Q43" s="497"/>
      <c r="R43" s="498"/>
      <c r="S43" s="500"/>
      <c r="T43" s="497"/>
      <c r="U43" s="501"/>
      <c r="V43" s="26"/>
      <c r="W43" s="26"/>
      <c r="X43" s="26"/>
      <c r="Y43" s="26"/>
      <c r="Z43" s="26"/>
      <c r="AA43" s="26"/>
    </row>
    <row r="44" s="1" customFormat="true" ht="15.75" hidden="false" customHeight="false" outlineLevel="0" collapsed="false">
      <c r="A44" s="71"/>
      <c r="B44" s="26"/>
      <c r="C44" s="502"/>
      <c r="D44" s="503" t="s">
        <v>231</v>
      </c>
      <c r="E44" s="504" t="n">
        <v>0</v>
      </c>
      <c r="F44" s="504"/>
      <c r="G44" s="504"/>
      <c r="H44" s="449"/>
      <c r="I44" s="505" t="s">
        <v>231</v>
      </c>
      <c r="J44" s="504" t="n">
        <v>0</v>
      </c>
      <c r="K44" s="504"/>
      <c r="L44" s="504"/>
      <c r="M44" s="491"/>
      <c r="N44" s="488"/>
      <c r="O44" s="503" t="s">
        <v>231</v>
      </c>
      <c r="P44" s="504" t="n">
        <v>0</v>
      </c>
      <c r="Q44" s="504"/>
      <c r="R44" s="504"/>
      <c r="S44" s="500"/>
      <c r="T44" s="497"/>
      <c r="U44" s="501"/>
      <c r="V44" s="26"/>
      <c r="W44" s="26"/>
      <c r="X44" s="26"/>
      <c r="Y44" s="26"/>
      <c r="Z44" s="26"/>
      <c r="AA44" s="26"/>
    </row>
    <row r="45" s="1" customFormat="true" ht="15.75" hidden="false" customHeight="false" outlineLevel="0" collapsed="false">
      <c r="A45" s="71"/>
      <c r="B45" s="26"/>
      <c r="C45" s="5"/>
      <c r="D45" s="503" t="s">
        <v>233</v>
      </c>
      <c r="E45" s="506" t="n">
        <v>0.07</v>
      </c>
      <c r="F45" s="506"/>
      <c r="G45" s="506"/>
      <c r="H45" s="449"/>
      <c r="I45" s="505" t="s">
        <v>233</v>
      </c>
      <c r="J45" s="506" t="n">
        <v>0.07</v>
      </c>
      <c r="K45" s="506"/>
      <c r="L45" s="506"/>
      <c r="M45" s="491"/>
      <c r="N45" s="488"/>
      <c r="O45" s="503" t="s">
        <v>233</v>
      </c>
      <c r="P45" s="506" t="n">
        <v>0.07</v>
      </c>
      <c r="Q45" s="506"/>
      <c r="R45" s="506"/>
      <c r="S45" s="500"/>
      <c r="T45" s="497"/>
      <c r="U45" s="501"/>
      <c r="V45" s="26"/>
      <c r="W45" s="26"/>
      <c r="X45" s="26"/>
      <c r="Y45" s="26"/>
      <c r="Z45" s="26"/>
      <c r="AA45" s="26"/>
    </row>
    <row r="46" s="1" customFormat="true" ht="15.75" hidden="false" customHeight="false" outlineLevel="0" collapsed="false">
      <c r="A46" s="71"/>
      <c r="B46" s="26"/>
      <c r="C46" s="5"/>
      <c r="D46" s="503" t="s">
        <v>234</v>
      </c>
      <c r="E46" s="507" t="n">
        <v>1</v>
      </c>
      <c r="F46" s="507"/>
      <c r="G46" s="507"/>
      <c r="H46" s="449"/>
      <c r="I46" s="505" t="s">
        <v>234</v>
      </c>
      <c r="J46" s="507" t="n">
        <v>1</v>
      </c>
      <c r="K46" s="507"/>
      <c r="L46" s="507"/>
      <c r="M46" s="491"/>
      <c r="N46" s="488"/>
      <c r="O46" s="503" t="s">
        <v>234</v>
      </c>
      <c r="P46" s="507" t="n">
        <v>1</v>
      </c>
      <c r="Q46" s="507"/>
      <c r="R46" s="507"/>
      <c r="S46" s="500"/>
      <c r="T46" s="497"/>
      <c r="U46" s="501"/>
      <c r="V46" s="26"/>
      <c r="W46" s="26"/>
      <c r="X46" s="26"/>
      <c r="Y46" s="26"/>
      <c r="Z46" s="26"/>
      <c r="AA46" s="26"/>
    </row>
    <row r="47" s="1" customFormat="true" ht="15.75" hidden="false" customHeight="false" outlineLevel="0" collapsed="false">
      <c r="A47" s="71"/>
      <c r="B47" s="26"/>
      <c r="C47" s="5"/>
      <c r="D47" s="503" t="s">
        <v>235</v>
      </c>
      <c r="E47" s="508" t="n">
        <f aca="false">E44*E45*E46</f>
        <v>0</v>
      </c>
      <c r="F47" s="508"/>
      <c r="G47" s="508"/>
      <c r="H47" s="449"/>
      <c r="I47" s="505" t="s">
        <v>235</v>
      </c>
      <c r="J47" s="508" t="n">
        <f aca="false">J44*J45*J46</f>
        <v>0</v>
      </c>
      <c r="K47" s="508"/>
      <c r="L47" s="508"/>
      <c r="M47" s="491"/>
      <c r="N47" s="488"/>
      <c r="O47" s="503" t="s">
        <v>235</v>
      </c>
      <c r="P47" s="508" t="n">
        <f aca="false">P44*P45*P46</f>
        <v>0</v>
      </c>
      <c r="Q47" s="508"/>
      <c r="R47" s="508"/>
      <c r="S47" s="500"/>
      <c r="T47" s="497"/>
      <c r="U47" s="501"/>
      <c r="V47" s="26"/>
      <c r="W47" s="26"/>
      <c r="X47" s="26"/>
      <c r="Y47" s="26"/>
      <c r="Z47" s="26"/>
      <c r="AA47" s="26"/>
    </row>
    <row r="48" s="1" customFormat="true" ht="15.75" hidden="false" customHeight="false" outlineLevel="0" collapsed="false">
      <c r="A48" s="71"/>
      <c r="B48" s="26"/>
      <c r="C48" s="26"/>
      <c r="D48" s="509"/>
      <c r="E48" s="26"/>
      <c r="F48" s="26"/>
      <c r="G48" s="440"/>
      <c r="H48" s="449"/>
      <c r="I48" s="510"/>
      <c r="J48" s="26"/>
      <c r="K48" s="26"/>
      <c r="L48" s="440"/>
      <c r="M48" s="491"/>
      <c r="N48" s="488"/>
      <c r="O48" s="509"/>
      <c r="P48" s="26"/>
      <c r="Q48" s="26"/>
      <c r="R48" s="440"/>
      <c r="S48" s="500"/>
      <c r="T48" s="497"/>
      <c r="U48" s="501"/>
      <c r="V48" s="26"/>
      <c r="W48" s="26"/>
      <c r="X48" s="26"/>
      <c r="Y48" s="26"/>
      <c r="Z48" s="26"/>
      <c r="AA48" s="26"/>
    </row>
    <row r="49" s="1" customFormat="true" ht="15.75" hidden="false" customHeight="false" outlineLevel="0" collapsed="false">
      <c r="A49" s="71"/>
      <c r="B49" s="456" t="s">
        <v>236</v>
      </c>
      <c r="C49" s="456"/>
      <c r="D49" s="456"/>
      <c r="E49" s="26"/>
      <c r="F49" s="26"/>
      <c r="G49" s="440"/>
      <c r="H49" s="449"/>
      <c r="I49" s="510"/>
      <c r="J49" s="26"/>
      <c r="K49" s="26"/>
      <c r="L49" s="440"/>
      <c r="M49" s="491"/>
      <c r="N49" s="488"/>
      <c r="O49" s="509"/>
      <c r="P49" s="26"/>
      <c r="Q49" s="26"/>
      <c r="R49" s="440"/>
      <c r="S49" s="500"/>
      <c r="T49" s="497"/>
      <c r="U49" s="501"/>
      <c r="V49" s="26"/>
      <c r="W49" s="26"/>
      <c r="X49" s="26"/>
      <c r="Y49" s="26"/>
      <c r="Z49" s="26"/>
      <c r="AA49" s="26"/>
    </row>
    <row r="50" s="1" customFormat="true" ht="15.75" hidden="false" customHeight="false" outlineLevel="0" collapsed="false">
      <c r="A50" s="71"/>
      <c r="B50" s="466"/>
      <c r="C50" s="5"/>
      <c r="D50" s="503" t="s">
        <v>231</v>
      </c>
      <c r="E50" s="504" t="n">
        <v>0</v>
      </c>
      <c r="F50" s="504"/>
      <c r="G50" s="504"/>
      <c r="H50" s="449"/>
      <c r="I50" s="505" t="s">
        <v>231</v>
      </c>
      <c r="J50" s="504" t="n">
        <v>0</v>
      </c>
      <c r="K50" s="504"/>
      <c r="L50" s="504"/>
      <c r="M50" s="491"/>
      <c r="N50" s="488"/>
      <c r="O50" s="509"/>
      <c r="P50" s="26"/>
      <c r="Q50" s="26"/>
      <c r="R50" s="440"/>
      <c r="S50" s="500"/>
      <c r="T50" s="497"/>
      <c r="U50" s="501"/>
      <c r="V50" s="26"/>
      <c r="W50" s="26"/>
      <c r="X50" s="26"/>
      <c r="Y50" s="26"/>
      <c r="Z50" s="26"/>
      <c r="AA50" s="26"/>
    </row>
    <row r="51" s="1" customFormat="true" ht="15.75" hidden="false" customHeight="false" outlineLevel="0" collapsed="false">
      <c r="A51" s="71"/>
      <c r="B51" s="466"/>
      <c r="C51" s="5"/>
      <c r="D51" s="503" t="s">
        <v>233</v>
      </c>
      <c r="E51" s="506" t="n">
        <v>0.07</v>
      </c>
      <c r="F51" s="506"/>
      <c r="G51" s="506"/>
      <c r="H51" s="449"/>
      <c r="I51" s="505" t="s">
        <v>233</v>
      </c>
      <c r="J51" s="506" t="n">
        <v>0.07</v>
      </c>
      <c r="K51" s="506"/>
      <c r="L51" s="506"/>
      <c r="M51" s="491"/>
      <c r="N51" s="488"/>
      <c r="O51" s="509"/>
      <c r="P51" s="26"/>
      <c r="Q51" s="26"/>
      <c r="R51" s="440"/>
      <c r="S51" s="500"/>
      <c r="T51" s="497"/>
      <c r="U51" s="501"/>
      <c r="V51" s="26"/>
      <c r="W51" s="26"/>
      <c r="X51" s="26"/>
      <c r="Y51" s="26"/>
      <c r="Z51" s="26"/>
      <c r="AA51" s="26"/>
    </row>
    <row r="52" s="1" customFormat="true" ht="15.75" hidden="false" customHeight="false" outlineLevel="0" collapsed="false">
      <c r="A52" s="71"/>
      <c r="B52" s="466"/>
      <c r="C52" s="5"/>
      <c r="D52" s="503" t="s">
        <v>234</v>
      </c>
      <c r="E52" s="507" t="n">
        <v>1</v>
      </c>
      <c r="F52" s="507"/>
      <c r="G52" s="507"/>
      <c r="H52" s="449"/>
      <c r="I52" s="505" t="s">
        <v>234</v>
      </c>
      <c r="J52" s="507" t="n">
        <v>1</v>
      </c>
      <c r="K52" s="507"/>
      <c r="L52" s="507"/>
      <c r="M52" s="491"/>
      <c r="N52" s="488"/>
      <c r="O52" s="509"/>
      <c r="P52" s="26"/>
      <c r="Q52" s="26"/>
      <c r="R52" s="440"/>
      <c r="S52" s="500"/>
      <c r="T52" s="497"/>
      <c r="U52" s="501"/>
      <c r="V52" s="26"/>
      <c r="W52" s="26"/>
      <c r="X52" s="26"/>
      <c r="Y52" s="26"/>
      <c r="Z52" s="26"/>
      <c r="AA52" s="26"/>
    </row>
    <row r="53" s="1" customFormat="true" ht="15.75" hidden="false" customHeight="false" outlineLevel="0" collapsed="false">
      <c r="A53" s="71"/>
      <c r="B53" s="466"/>
      <c r="C53" s="5"/>
      <c r="D53" s="503" t="s">
        <v>235</v>
      </c>
      <c r="E53" s="508" t="n">
        <f aca="false">E50*E51*E52</f>
        <v>0</v>
      </c>
      <c r="F53" s="508"/>
      <c r="G53" s="508"/>
      <c r="H53" s="449"/>
      <c r="I53" s="505" t="s">
        <v>235</v>
      </c>
      <c r="J53" s="508" t="n">
        <f aca="false">J50*J51*J52</f>
        <v>0</v>
      </c>
      <c r="K53" s="508"/>
      <c r="L53" s="508"/>
      <c r="M53" s="491"/>
      <c r="N53" s="488"/>
      <c r="O53" s="509"/>
      <c r="P53" s="26"/>
      <c r="Q53" s="26"/>
      <c r="R53" s="440"/>
      <c r="S53" s="500"/>
      <c r="T53" s="497"/>
      <c r="U53" s="501"/>
      <c r="V53" s="26"/>
      <c r="W53" s="26"/>
      <c r="X53" s="26"/>
      <c r="Y53" s="26"/>
      <c r="Z53" s="26"/>
      <c r="AA53" s="26"/>
    </row>
    <row r="54" s="1" customFormat="true" ht="15.75" hidden="false" customHeight="false" outlineLevel="0" collapsed="false">
      <c r="A54" s="71"/>
      <c r="B54" s="466"/>
      <c r="C54" s="454"/>
      <c r="D54" s="454"/>
      <c r="E54" s="26"/>
      <c r="F54" s="26"/>
      <c r="G54" s="440"/>
      <c r="H54" s="511"/>
      <c r="I54" s="512"/>
      <c r="J54" s="513"/>
      <c r="K54" s="513"/>
      <c r="L54" s="514"/>
      <c r="M54" s="511"/>
      <c r="N54" s="512"/>
      <c r="O54" s="513"/>
      <c r="P54" s="515"/>
      <c r="Q54" s="515"/>
      <c r="R54" s="516"/>
      <c r="S54" s="517"/>
      <c r="T54" s="513"/>
      <c r="U54" s="518"/>
      <c r="V54" s="26"/>
      <c r="W54" s="26"/>
      <c r="X54" s="26"/>
      <c r="Y54" s="26"/>
      <c r="Z54" s="26"/>
      <c r="AA54" s="26"/>
    </row>
    <row r="55" s="1" customFormat="true" ht="15.75" hidden="false" customHeight="false" outlineLevel="0" collapsed="false">
      <c r="A55" s="71"/>
      <c r="B55" s="456" t="s">
        <v>237</v>
      </c>
      <c r="C55" s="456"/>
      <c r="D55" s="456"/>
      <c r="E55" s="26"/>
      <c r="F55" s="26"/>
      <c r="G55" s="440"/>
      <c r="H55" s="407"/>
      <c r="I55" s="439"/>
      <c r="J55" s="26"/>
      <c r="K55" s="26"/>
      <c r="L55" s="440"/>
      <c r="M55" s="407"/>
      <c r="N55" s="439"/>
      <c r="O55" s="480"/>
      <c r="Q55" s="515"/>
      <c r="R55" s="516"/>
      <c r="S55" s="392"/>
      <c r="T55" s="26"/>
      <c r="U55" s="26"/>
      <c r="V55" s="26"/>
      <c r="W55" s="26"/>
      <c r="X55" s="26"/>
      <c r="Y55" s="26"/>
      <c r="Z55" s="26"/>
      <c r="AA55" s="26"/>
    </row>
    <row r="56" s="1" customFormat="true" ht="15.75" hidden="false" customHeight="false" outlineLevel="0" collapsed="false">
      <c r="A56" s="71"/>
      <c r="B56" s="462" t="s">
        <v>238</v>
      </c>
      <c r="C56" s="462"/>
      <c r="D56" s="462"/>
      <c r="E56" s="26"/>
      <c r="F56" s="26"/>
      <c r="G56" s="504" t="n">
        <v>0</v>
      </c>
      <c r="H56" s="407"/>
      <c r="I56" s="439"/>
      <c r="J56" s="26"/>
      <c r="K56" s="26"/>
      <c r="L56" s="504" t="n">
        <v>0</v>
      </c>
      <c r="M56" s="407"/>
      <c r="N56" s="439"/>
      <c r="O56" s="26"/>
      <c r="P56" s="26"/>
      <c r="Q56" s="26"/>
      <c r="R56" s="504" t="n">
        <v>0</v>
      </c>
      <c r="S56" s="392"/>
      <c r="T56" s="26"/>
      <c r="U56" s="26"/>
      <c r="V56" s="26"/>
      <c r="W56" s="26"/>
      <c r="X56" s="26"/>
      <c r="Y56" s="26"/>
      <c r="Z56" s="26"/>
      <c r="AA56" s="26"/>
    </row>
    <row r="57" s="1" customFormat="true" ht="15.75" hidden="false" customHeight="false" outlineLevel="0" collapsed="false">
      <c r="A57" s="71"/>
      <c r="B57" s="462" t="s">
        <v>239</v>
      </c>
      <c r="C57" s="462"/>
      <c r="D57" s="462"/>
      <c r="E57" s="26"/>
      <c r="F57" s="26"/>
      <c r="G57" s="504" t="n">
        <v>0</v>
      </c>
      <c r="H57" s="449"/>
      <c r="I57" s="439"/>
      <c r="J57" s="26"/>
      <c r="K57" s="26"/>
      <c r="L57" s="504" t="n">
        <v>0</v>
      </c>
      <c r="M57" s="407"/>
      <c r="N57" s="439"/>
      <c r="O57" s="26"/>
      <c r="P57" s="26"/>
      <c r="Q57" s="26"/>
      <c r="R57" s="504" t="n">
        <v>0</v>
      </c>
      <c r="S57" s="392"/>
      <c r="T57" s="26"/>
      <c r="U57" s="26"/>
      <c r="V57" s="26"/>
      <c r="W57" s="26"/>
      <c r="X57" s="26"/>
      <c r="Y57" s="26"/>
      <c r="Z57" s="26"/>
      <c r="AA57" s="26"/>
    </row>
    <row r="58" s="1" customFormat="true" ht="15.75" hidden="false" customHeight="false" outlineLevel="0" collapsed="false">
      <c r="A58" s="71"/>
      <c r="B58" s="519"/>
      <c r="C58" s="26"/>
      <c r="D58" s="26"/>
      <c r="E58" s="26"/>
      <c r="F58" s="26"/>
      <c r="G58" s="440"/>
      <c r="H58" s="449"/>
      <c r="I58" s="439"/>
      <c r="J58" s="26"/>
      <c r="K58" s="26"/>
      <c r="L58" s="440"/>
      <c r="M58" s="407"/>
      <c r="N58" s="439"/>
      <c r="O58" s="26"/>
      <c r="P58" s="26"/>
      <c r="Q58" s="26"/>
      <c r="R58" s="440"/>
      <c r="S58" s="392"/>
      <c r="T58" s="26"/>
      <c r="U58" s="26"/>
      <c r="V58" s="26"/>
      <c r="W58" s="26"/>
      <c r="X58" s="26"/>
      <c r="Y58" s="26"/>
      <c r="Z58" s="26"/>
      <c r="AA58" s="26"/>
    </row>
    <row r="59" s="1" customFormat="true" ht="15.75" hidden="false" customHeight="false" outlineLevel="0" collapsed="false">
      <c r="A59" s="71"/>
      <c r="B59" s="520" t="s">
        <v>240</v>
      </c>
      <c r="C59" s="520"/>
      <c r="D59" s="520"/>
      <c r="E59" s="520"/>
      <c r="F59" s="521" t="n">
        <f aca="false">IF($D$40=Parametri!$B$34,G38-G56-G57,E47+E53-G56-G57)</f>
        <v>0</v>
      </c>
      <c r="G59" s="521"/>
      <c r="H59" s="522"/>
      <c r="I59" s="523"/>
      <c r="J59" s="524"/>
      <c r="K59" s="521" t="n">
        <f aca="false">IF($D$40=Parametri!$B$34,L38-L56-L57,J47+J53-L56-L57)</f>
        <v>0</v>
      </c>
      <c r="L59" s="521"/>
      <c r="M59" s="525"/>
      <c r="N59" s="523"/>
      <c r="O59" s="524"/>
      <c r="P59" s="524"/>
      <c r="Q59" s="521" t="n">
        <f aca="false">IF($D$40=Parametri!$B$34,R38-R56-R57,P47-R56-R57)</f>
        <v>0</v>
      </c>
      <c r="R59" s="521"/>
      <c r="S59" s="526"/>
      <c r="T59" s="26"/>
      <c r="U59" s="26"/>
      <c r="V59" s="26"/>
      <c r="W59" s="26"/>
      <c r="X59" s="26"/>
      <c r="Y59" s="26"/>
      <c r="Z59" s="26"/>
      <c r="AA59" s="26"/>
    </row>
    <row r="60" s="1" customFormat="true" ht="15.75" hidden="false" customHeight="false" outlineLevel="0" collapsed="false">
      <c r="A60" s="71"/>
      <c r="B60" s="26"/>
      <c r="C60" s="26"/>
      <c r="D60" s="26"/>
      <c r="E60" s="26"/>
      <c r="F60" s="527"/>
      <c r="G60" s="527"/>
      <c r="H60" s="527"/>
      <c r="I60" s="527"/>
      <c r="J60" s="527"/>
      <c r="K60" s="527"/>
      <c r="L60" s="527"/>
      <c r="M60" s="527"/>
      <c r="N60" s="527"/>
      <c r="O60" s="527"/>
      <c r="P60" s="527"/>
      <c r="Q60" s="527"/>
      <c r="R60" s="527"/>
      <c r="S60" s="526"/>
      <c r="T60" s="26"/>
      <c r="U60" s="26"/>
      <c r="V60" s="26"/>
      <c r="W60" s="26"/>
      <c r="X60" s="26"/>
      <c r="Y60" s="26"/>
      <c r="Z60" s="26"/>
      <c r="AA60" s="26"/>
    </row>
    <row r="61" s="1" customFormat="true" ht="21.6" hidden="false" customHeight="false" outlineLevel="0" collapsed="false">
      <c r="A61" s="73"/>
      <c r="B61" s="528" t="s">
        <v>241</v>
      </c>
      <c r="C61" s="528"/>
      <c r="D61" s="528"/>
      <c r="E61" s="528"/>
      <c r="F61" s="529"/>
      <c r="G61" s="530" t="n">
        <f aca="false">IF(G63="Sì",IF('Determinazione classe'!F53="Multiple",('CC altri'!M8+'EMIRO_CC altri'!M8)*2,((F59+K59+Q59))*2),
IF('Determinazione classe'!F53="Multiple",('CC altri'!M8+'EMIRO_CC altri'!M8),(F59+K59+Q59)))</f>
        <v>0</v>
      </c>
      <c r="H61" s="530"/>
      <c r="I61" s="530"/>
      <c r="J61" s="530"/>
      <c r="K61" s="530"/>
      <c r="L61" s="530"/>
      <c r="M61" s="530"/>
      <c r="N61" s="530"/>
      <c r="O61" s="530"/>
      <c r="P61" s="530"/>
      <c r="Q61" s="530"/>
      <c r="R61" s="530"/>
      <c r="S61" s="526"/>
      <c r="T61" s="26"/>
      <c r="U61" s="26"/>
      <c r="V61" s="26"/>
      <c r="W61" s="26"/>
      <c r="X61" s="26"/>
      <c r="Y61" s="26"/>
      <c r="Z61" s="26"/>
      <c r="AA61" s="26"/>
    </row>
    <row r="62" customFormat="false" ht="6.75" hidden="false" customHeight="true" outlineLevel="0" collapsed="false">
      <c r="A62" s="531"/>
      <c r="B62" s="532"/>
      <c r="C62" s="532"/>
      <c r="D62" s="532"/>
      <c r="E62" s="532"/>
      <c r="F62" s="532"/>
      <c r="G62" s="532"/>
      <c r="H62" s="532"/>
      <c r="I62" s="532"/>
      <c r="J62" s="532"/>
      <c r="K62" s="532"/>
      <c r="L62" s="532"/>
      <c r="M62" s="532"/>
      <c r="N62" s="532"/>
      <c r="O62" s="532"/>
      <c r="P62" s="532"/>
      <c r="Q62" s="532"/>
      <c r="R62" s="532"/>
      <c r="S62" s="532"/>
      <c r="T62" s="533"/>
      <c r="U62" s="533"/>
      <c r="V62" s="533"/>
      <c r="W62" s="533"/>
      <c r="X62" s="533"/>
      <c r="Y62" s="533"/>
      <c r="Z62" s="533"/>
      <c r="AA62" s="533"/>
    </row>
    <row r="63" customFormat="false" ht="15.75" hidden="false" customHeight="false" outlineLevel="0" collapsed="false">
      <c r="A63" s="534"/>
      <c r="B63" s="535" t="s">
        <v>242</v>
      </c>
      <c r="C63" s="535"/>
      <c r="D63" s="535"/>
      <c r="E63" s="535"/>
      <c r="F63" s="534"/>
      <c r="G63" s="536" t="str">
        <f aca="false">'Determinazione classe'!F55</f>
        <v>No</v>
      </c>
      <c r="H63" s="536"/>
      <c r="I63" s="536"/>
      <c r="J63" s="536"/>
      <c r="K63" s="536"/>
      <c r="L63" s="536"/>
      <c r="M63" s="536"/>
      <c r="N63" s="536"/>
      <c r="O63" s="536"/>
      <c r="P63" s="536"/>
      <c r="Q63" s="536"/>
      <c r="R63" s="536"/>
      <c r="S63" s="534"/>
      <c r="T63" s="537"/>
      <c r="U63" s="537"/>
      <c r="V63" s="537"/>
      <c r="W63" s="537"/>
      <c r="X63" s="537"/>
      <c r="Y63" s="537"/>
      <c r="Z63" s="537"/>
      <c r="AA63" s="537"/>
    </row>
    <row r="64" customFormat="false" ht="17.25" hidden="false" customHeight="false" outlineLevel="0" collapsed="false">
      <c r="A64" s="534"/>
      <c r="B64" s="534"/>
      <c r="C64" s="534"/>
      <c r="D64" s="534"/>
      <c r="E64" s="534"/>
      <c r="F64" s="534"/>
      <c r="G64" s="534"/>
      <c r="H64" s="534"/>
      <c r="I64" s="534"/>
      <c r="J64" s="534"/>
      <c r="K64" s="534"/>
      <c r="L64" s="534"/>
      <c r="M64" s="534"/>
      <c r="N64" s="534"/>
      <c r="O64" s="534"/>
      <c r="P64" s="534"/>
      <c r="Q64" s="534"/>
      <c r="R64" s="534"/>
      <c r="S64" s="534"/>
      <c r="T64" s="537"/>
      <c r="U64" s="537"/>
      <c r="V64" s="537"/>
      <c r="W64" s="537"/>
      <c r="X64" s="537"/>
      <c r="Y64" s="537"/>
      <c r="Z64" s="537"/>
      <c r="AA64" s="537"/>
    </row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</sheetData>
  <mergeCells count="83">
    <mergeCell ref="D2:L2"/>
    <mergeCell ref="C4:G4"/>
    <mergeCell ref="C6:G6"/>
    <mergeCell ref="I6:L6"/>
    <mergeCell ref="N6:R6"/>
    <mergeCell ref="C7:E7"/>
    <mergeCell ref="I7:J7"/>
    <mergeCell ref="N7:P7"/>
    <mergeCell ref="C8:E8"/>
    <mergeCell ref="N8:P8"/>
    <mergeCell ref="C9:E9"/>
    <mergeCell ref="N9:P9"/>
    <mergeCell ref="C10:E10"/>
    <mergeCell ref="N10:P10"/>
    <mergeCell ref="C11:E11"/>
    <mergeCell ref="N11:P11"/>
    <mergeCell ref="I12:K12"/>
    <mergeCell ref="N12:P12"/>
    <mergeCell ref="C14:E14"/>
    <mergeCell ref="I14:J14"/>
    <mergeCell ref="C15:E15"/>
    <mergeCell ref="I15:J15"/>
    <mergeCell ref="C16:E16"/>
    <mergeCell ref="I16:J16"/>
    <mergeCell ref="C17:E17"/>
    <mergeCell ref="I17:J17"/>
    <mergeCell ref="C18:E18"/>
    <mergeCell ref="I18:J18"/>
    <mergeCell ref="I19:K19"/>
    <mergeCell ref="C21:E21"/>
    <mergeCell ref="I21:K21"/>
    <mergeCell ref="N21:P21"/>
    <mergeCell ref="C22:E22"/>
    <mergeCell ref="I22:J22"/>
    <mergeCell ref="B24:E24"/>
    <mergeCell ref="B25:E25"/>
    <mergeCell ref="B26:E26"/>
    <mergeCell ref="B27:E27"/>
    <mergeCell ref="B28:E28"/>
    <mergeCell ref="B30:E30"/>
    <mergeCell ref="B31:E31"/>
    <mergeCell ref="B32:E32"/>
    <mergeCell ref="B33:E33"/>
    <mergeCell ref="B35:D35"/>
    <mergeCell ref="B36:D36"/>
    <mergeCell ref="B37:D37"/>
    <mergeCell ref="B38:D38"/>
    <mergeCell ref="B40:C40"/>
    <mergeCell ref="D40:F40"/>
    <mergeCell ref="D42:F42"/>
    <mergeCell ref="B43:D43"/>
    <mergeCell ref="E44:G44"/>
    <mergeCell ref="J44:L44"/>
    <mergeCell ref="P44:R44"/>
    <mergeCell ref="E45:G45"/>
    <mergeCell ref="J45:L45"/>
    <mergeCell ref="P45:R45"/>
    <mergeCell ref="E46:G46"/>
    <mergeCell ref="J46:L46"/>
    <mergeCell ref="P46:R46"/>
    <mergeCell ref="E47:G47"/>
    <mergeCell ref="J47:L47"/>
    <mergeCell ref="P47:R47"/>
    <mergeCell ref="B49:D49"/>
    <mergeCell ref="E50:G50"/>
    <mergeCell ref="J50:L50"/>
    <mergeCell ref="E51:G51"/>
    <mergeCell ref="J51:L51"/>
    <mergeCell ref="E52:G52"/>
    <mergeCell ref="J52:L52"/>
    <mergeCell ref="E53:G53"/>
    <mergeCell ref="J53:L53"/>
    <mergeCell ref="B55:D55"/>
    <mergeCell ref="B56:D56"/>
    <mergeCell ref="B57:D57"/>
    <mergeCell ref="B59:E59"/>
    <mergeCell ref="F59:G59"/>
    <mergeCell ref="K59:L59"/>
    <mergeCell ref="Q59:R59"/>
    <mergeCell ref="B61:E61"/>
    <mergeCell ref="G61:R61"/>
    <mergeCell ref="B63:E63"/>
    <mergeCell ref="G63:R63"/>
  </mergeCells>
  <conditionalFormatting sqref="G38">
    <cfRule type="expression" priority="2" aboveAverage="0" equalAverage="0" bottom="0" percent="0" rank="0" text="" dxfId="47">
      <formula>$D$40="Sì"</formula>
    </cfRule>
  </conditionalFormatting>
  <conditionalFormatting sqref="G36:G38 Q36:R36 F36:F37 K36:K37 L36:L38 R38">
    <cfRule type="expression" priority="3" aboveAverage="0" equalAverage="0" bottom="0" percent="0" rank="0" text="" dxfId="48">
      <formula>$D$40="Sì"</formula>
    </cfRule>
  </conditionalFormatting>
  <conditionalFormatting sqref="B41:R53">
    <cfRule type="expression" priority="4" aboveAverage="0" equalAverage="0" bottom="0" percent="0" rank="0" text="" dxfId="49">
      <formula>$D$40="No"</formula>
    </cfRule>
  </conditionalFormatting>
  <conditionalFormatting sqref="G38 G28 L28 R28 G33 L33 L38 R38 E47:G47 J47:L47 P47:R47 E53:G53 J53:L53 G61:R61">
    <cfRule type="cellIs" priority="5" operator="notEqual" aboveAverage="0" equalAverage="0" bottom="0" percent="0" rank="0" text="" dxfId="50">
      <formula>0</formula>
    </cfRule>
  </conditionalFormatting>
  <dataValidations count="3">
    <dataValidation allowBlank="true" errorStyle="stop" operator="between" prompt="Scelta nel foglio &quot;Determinazione Classe&quot;" showDropDown="false" showErrorMessage="true" showInputMessage="true" sqref="G63:R63" type="none">
      <formula1>0</formula1>
      <formula2>0</formula2>
    </dataValidation>
    <dataValidation allowBlank="true" errorStyle="stop" operator="between" showDropDown="false" showErrorMessage="true" showInputMessage="false" sqref="D2" type="list">
      <formula1>Parametri!$B$48:$B$49</formula1>
      <formula2>0</formula2>
    </dataValidation>
    <dataValidation allowBlank="true" errorStyle="stop" operator="between" showDropDown="false" showErrorMessage="true" showInputMessage="false" sqref="I4 D40" type="list">
      <formula1>Parametri!$B$33:$B$34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69E649D3-D0F8-4CF2-AE7C-70572E1A45B6}">
            <xm:f>Parametri!$D$4="Friuli Venezia Giulia"</xm:f>
            <x14:dxf>
              <font>
                <color rgb="FF808080"/>
              </font>
              <fill>
                <patternFill>
                  <bgColor theme="0" tint="-0.5"/>
                </patternFill>
              </fill>
              <border diagonalUp="false" diagonalDown="false">
                <left style="thin">
                  <color theme="0" tint="-0.5"/>
                </left>
                <right style="thin">
                  <color theme="0" tint="-0.5"/>
                </right>
                <top style="thin">
                  <color theme="0" tint="-0.5"/>
                </top>
                <bottom style="thin">
                  <color theme="0" tint="-0.5"/>
                </bottom>
                <diagonal/>
              </border>
            </x14:dxf>
          </x14:cfRule>
          <xm:sqref>26:26 31:31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S53"/>
  <sheetViews>
    <sheetView showFormulas="false" showGridLines="true" showRowColHeaders="true" showZeros="true" rightToLeft="false" tabSelected="false" showOutlineSymbols="true" defaultGridColor="true" view="normal" topLeftCell="A1" colorId="64" zoomScale="115" zoomScaleNormal="115" zoomScalePageLayoutView="100" workbookViewId="0">
      <selection pane="topLeft" activeCell="I10" activeCellId="0" sqref="I10"/>
    </sheetView>
  </sheetViews>
  <sheetFormatPr defaultColWidth="9.1484375" defaultRowHeight="12.75" zeroHeight="true" outlineLevelRow="0" outlineLevelCol="0"/>
  <cols>
    <col collapsed="false" customWidth="true" hidden="false" outlineLevel="0" max="1" min="1" style="111" width="1.14"/>
    <col collapsed="false" customWidth="true" hidden="false" outlineLevel="0" max="2" min="2" style="111" width="6.29"/>
    <col collapsed="false" customWidth="true" hidden="true" outlineLevel="0" max="3" min="3" style="111" width="2"/>
    <col collapsed="false" customWidth="true" hidden="true" outlineLevel="0" max="4" min="4" style="111" width="3"/>
    <col collapsed="false" customWidth="true" hidden="false" outlineLevel="0" max="5" min="5" style="111" width="16.84"/>
    <col collapsed="false" customWidth="true" hidden="false" outlineLevel="0" max="6" min="6" style="111" width="17.57"/>
    <col collapsed="false" customWidth="true" hidden="false" outlineLevel="0" max="7" min="7" style="111" width="22.15"/>
    <col collapsed="false" customWidth="true" hidden="false" outlineLevel="0" max="8" min="8" style="111" width="24"/>
    <col collapsed="false" customWidth="true" hidden="false" outlineLevel="0" max="11" min="9" style="111" width="22.15"/>
    <col collapsed="false" customWidth="true" hidden="false" outlineLevel="0" max="12" min="12" style="111" width="26.42"/>
    <col collapsed="false" customWidth="true" hidden="false" outlineLevel="0" max="13" min="13" style="111" width="22.15"/>
    <col collapsed="false" customWidth="true" hidden="false" outlineLevel="0" max="14" min="14" style="111" width="4.86"/>
    <col collapsed="false" customWidth="true" hidden="false" outlineLevel="0" max="15" min="15" style="538" width="32"/>
    <col collapsed="false" customWidth="true" hidden="false" outlineLevel="0" max="16" min="16" style="111" width="4.86"/>
    <col collapsed="false" customWidth="false" hidden="true" outlineLevel="0" max="17" min="17" style="111" width="9.14"/>
    <col collapsed="false" customWidth="true" hidden="true" outlineLevel="0" max="18" min="18" style="111" width="16.57"/>
    <col collapsed="false" customWidth="false" hidden="true" outlineLevel="0" max="16384" min="19" style="111" width="9.14"/>
  </cols>
  <sheetData>
    <row r="1" customFormat="false" ht="12.75" hidden="false" customHeight="false" outlineLevel="0" collapsed="false"/>
    <row r="2" customFormat="false" ht="12.75" hidden="false" customHeight="false" outlineLevel="0" collapsed="false">
      <c r="E2" s="539" t="s">
        <v>243</v>
      </c>
      <c r="F2" s="539"/>
      <c r="G2" s="539"/>
    </row>
    <row r="3" customFormat="false" ht="12.75" hidden="false" customHeight="false" outlineLevel="0" collapsed="false">
      <c r="L3" s="540" t="s">
        <v>244</v>
      </c>
      <c r="M3" s="541" t="n">
        <f aca="false">E16+E20+E24+E28+E32+E36+E40+E44+E48+E52</f>
        <v>0</v>
      </c>
    </row>
    <row r="4" customFormat="false" ht="13.8" hidden="false" customHeight="false" outlineLevel="0" collapsed="false">
      <c r="E4" s="542" t="s">
        <v>245</v>
      </c>
      <c r="F4" s="542"/>
      <c r="G4" s="542"/>
      <c r="H4" s="539" t="s">
        <v>246</v>
      </c>
      <c r="I4" s="543"/>
      <c r="J4" s="301" t="s">
        <v>128</v>
      </c>
      <c r="L4" s="540" t="s">
        <v>247</v>
      </c>
      <c r="M4" s="541" t="n">
        <f aca="false">F16+F20+F24+F28+F32+F36+F40+F44+F48+F52</f>
        <v>0</v>
      </c>
    </row>
    <row r="5" customFormat="false" ht="12.75" hidden="false" customHeight="false" outlineLevel="0" collapsed="false">
      <c r="E5" s="544" t="s">
        <v>206</v>
      </c>
      <c r="F5" s="545"/>
      <c r="G5" s="545"/>
      <c r="H5" s="546"/>
      <c r="I5" s="547" t="n">
        <f aca="false">IF(J4="No",0,IF('Determinazione classe'!$I$2="Sì",'Determinazione classe'!E12,'Determinazione classe'!$I$12))</f>
        <v>0</v>
      </c>
      <c r="J5" s="548" t="n">
        <v>0</v>
      </c>
      <c r="L5" s="540" t="s">
        <v>248</v>
      </c>
      <c r="M5" s="541" t="n">
        <f aca="false">(J5+I5)-M3</f>
        <v>0</v>
      </c>
    </row>
    <row r="6" customFormat="false" ht="12.75" hidden="false" customHeight="false" outlineLevel="0" collapsed="false">
      <c r="E6" s="549" t="s">
        <v>208</v>
      </c>
      <c r="F6" s="550"/>
      <c r="G6" s="550"/>
      <c r="H6" s="551"/>
      <c r="I6" s="552" t="n">
        <f aca="false">IF(J4="No",0,IF('Determinazione classe'!$I$2="Sì",'Determinazione classe'!G19,'Determinazione classe'!$I$19))</f>
        <v>0</v>
      </c>
      <c r="J6" s="553" t="n">
        <v>0</v>
      </c>
      <c r="L6" s="540" t="s">
        <v>249</v>
      </c>
      <c r="M6" s="541" t="n">
        <f aca="false">(J6+I6)-M4</f>
        <v>0</v>
      </c>
    </row>
    <row r="7" customFormat="false" ht="12.75" hidden="false" customHeight="false" outlineLevel="0" collapsed="false">
      <c r="E7" s="549" t="s">
        <v>209</v>
      </c>
      <c r="F7" s="550"/>
      <c r="G7" s="550"/>
      <c r="H7" s="551"/>
      <c r="I7" s="554"/>
      <c r="J7" s="555" t="n">
        <f aca="false">IF(I5+I6&gt;0,0.6*I6,0.6*J6)</f>
        <v>0</v>
      </c>
    </row>
    <row r="8" customFormat="false" ht="12.75" hidden="false" customHeight="false" outlineLevel="0" collapsed="false">
      <c r="E8" s="556" t="s">
        <v>210</v>
      </c>
      <c r="F8" s="557"/>
      <c r="G8" s="557"/>
      <c r="H8" s="558"/>
      <c r="I8" s="559"/>
      <c r="J8" s="560" t="n">
        <f aca="false">IF(I5&gt;0,I5+J7,J5+J7)</f>
        <v>0</v>
      </c>
      <c r="L8" s="540" t="s">
        <v>250</v>
      </c>
      <c r="M8" s="561" t="n">
        <f aca="false">M16+M20+M24+M28+M32+M36+M40+M44+M48+M52</f>
        <v>0</v>
      </c>
    </row>
    <row r="9" customFormat="false" ht="6" hidden="false" customHeight="true" outlineLevel="0" collapsed="false">
      <c r="E9" s="352"/>
      <c r="F9" s="352"/>
      <c r="G9" s="352"/>
      <c r="H9" s="562"/>
      <c r="I9" s="562"/>
      <c r="J9" s="352"/>
      <c r="K9" s="352"/>
    </row>
    <row r="10" customFormat="false" ht="12.75" hidden="false" customHeight="false" outlineLevel="0" collapsed="false">
      <c r="E10" s="563" t="s">
        <v>251</v>
      </c>
      <c r="F10" s="563"/>
      <c r="G10" s="563"/>
      <c r="H10" s="564" t="n">
        <f aca="false">IF(Parametri!$D$4="Emilia Romagna",1,0)</f>
        <v>0</v>
      </c>
      <c r="I10" s="565" t="s">
        <v>71</v>
      </c>
      <c r="J10" s="352"/>
      <c r="K10" s="352"/>
      <c r="S10" s="566"/>
    </row>
    <row r="11" customFormat="false" ht="6" hidden="false" customHeight="true" outlineLevel="0" collapsed="false">
      <c r="E11" s="352"/>
      <c r="F11" s="352"/>
      <c r="G11" s="352"/>
      <c r="H11" s="562"/>
      <c r="I11" s="562"/>
      <c r="J11" s="352"/>
      <c r="K11" s="352"/>
      <c r="S11" s="566"/>
    </row>
    <row r="12" customFormat="false" ht="12.75" hidden="false" customHeight="false" outlineLevel="0" collapsed="false">
      <c r="E12" s="567" t="str">
        <f aca="false">CC_Parametri!B2</f>
        <v>Tipo Intervento</v>
      </c>
      <c r="F12" s="567" t="str">
        <f aca="false">CC_Parametri!C2</f>
        <v>Destinazione D'uso</v>
      </c>
      <c r="G12" s="567" t="str">
        <f aca="false">CC_Parametri!D2</f>
        <v>ND</v>
      </c>
      <c r="H12" s="567" t="str">
        <f aca="false">CC_Parametri!E2</f>
        <v>ND</v>
      </c>
      <c r="I12" s="567" t="str">
        <f aca="false">CC_Parametri!F2</f>
        <v>ND</v>
      </c>
      <c r="J12" s="567" t="str">
        <f aca="false">CC_Parametri!G2</f>
        <v>ND</v>
      </c>
      <c r="K12" s="567" t="str">
        <f aca="false">CC_Parametri!H2</f>
        <v>ND</v>
      </c>
      <c r="S12" s="566"/>
    </row>
    <row r="13" s="564" customFormat="true" ht="12.75" hidden="false" customHeight="false" outlineLevel="0" collapsed="false">
      <c r="E13" s="564" t="str">
        <f aca="false">IF(COUNTA(CC_Parametri!AS3:AS500)-COUNTBLANK(CC_Parametri!AS3:AS500)&gt;0,"","X")</f>
        <v/>
      </c>
      <c r="F13" s="564" t="str">
        <f aca="false">IF(COUNTA(CC_Parametri!AT3:AT500)-COUNTBLANK(CC_Parametri!AT3:AT500)&gt;0,"","X")</f>
        <v/>
      </c>
      <c r="G13" s="564" t="str">
        <f aca="false">IF(COUNTA(CC_Parametri!AU3:AU500)-COUNTBLANK(CC_Parametri!AU3:AU500)&gt;0,"","X")</f>
        <v>X</v>
      </c>
      <c r="H13" s="564" t="str">
        <f aca="false">IF(COUNTA(CC_Parametri!AV3:AV500)-COUNTBLANK(CC_Parametri!AV3:AV500)&gt;0,"","X")</f>
        <v>X</v>
      </c>
      <c r="I13" s="564" t="str">
        <f aca="false">IF(COUNTA(CC_Parametri!AW3:AW500)-COUNTBLANK(CC_Parametri!AW3:AW500)&gt;0,"","X")</f>
        <v>X</v>
      </c>
      <c r="J13" s="564" t="str">
        <f aca="false">IF(COUNTA(CC_Parametri!AX3:AX500)-COUNTBLANK(CC_Parametri!AX3:AX500)&gt;0,"","X")</f>
        <v>X</v>
      </c>
      <c r="K13" s="564" t="str">
        <f aca="false">IF(COUNTA(CC_Parametri!AY3:AY500)-COUNTBLANK(CC_Parametri!AY3:AY500)&gt;0,"","X")</f>
        <v>X</v>
      </c>
      <c r="L13" s="564" t="str">
        <f aca="false">IF(COUNTA(CC_Parametri!AZ3:AZ500)-COUNTBLANK(CC_Parametri!AZ3:AZ500)&gt;0,"","X")</f>
        <v>X</v>
      </c>
      <c r="M13" s="564" t="str">
        <f aca="false">IF(COUNTA(CC_Parametri!BA3:BA500)-COUNTBLANK(CC_Parametri!BA3:BA500)&gt;0,"","X")</f>
        <v>X</v>
      </c>
      <c r="O13" s="568" t="s">
        <v>252</v>
      </c>
      <c r="S13" s="569"/>
    </row>
    <row r="14" customFormat="false" ht="12.75" hidden="false" customHeight="false" outlineLevel="0" collapsed="false">
      <c r="B14" s="570" t="str">
        <f aca="false">"n. "&amp;D14</f>
        <v>n. 1</v>
      </c>
      <c r="C14" s="543" t="s">
        <v>104</v>
      </c>
      <c r="D14" s="111" t="n">
        <v>1</v>
      </c>
      <c r="E14" s="571"/>
      <c r="F14" s="572"/>
      <c r="G14" s="572"/>
      <c r="H14" s="573"/>
      <c r="I14" s="573"/>
      <c r="J14" s="573"/>
      <c r="K14" s="573"/>
      <c r="L14" s="573"/>
      <c r="M14" s="574"/>
      <c r="O14" s="575"/>
      <c r="Q14" s="543" t="s">
        <v>253</v>
      </c>
      <c r="R14" s="543" t="s">
        <v>254</v>
      </c>
      <c r="S14" s="566"/>
    </row>
    <row r="15" customFormat="false" ht="12.75" hidden="false" customHeight="false" outlineLevel="0" collapsed="false">
      <c r="B15" s="570"/>
      <c r="D15" s="111" t="n">
        <v>1</v>
      </c>
      <c r="E15" s="576" t="s">
        <v>255</v>
      </c>
      <c r="F15" s="577" t="s">
        <v>256</v>
      </c>
      <c r="G15" s="577" t="s">
        <v>257</v>
      </c>
      <c r="H15" s="578" t="s">
        <v>258</v>
      </c>
      <c r="I15" s="579" t="s">
        <v>259</v>
      </c>
      <c r="J15" s="578" t="s">
        <v>260</v>
      </c>
      <c r="K15" s="578" t="s">
        <v>261</v>
      </c>
      <c r="L15" s="578" t="s">
        <v>262</v>
      </c>
      <c r="M15" s="580" t="s">
        <v>263</v>
      </c>
      <c r="O15" s="575"/>
      <c r="S15" s="566"/>
    </row>
    <row r="16" customFormat="false" ht="12.75" hidden="false" customHeight="false" outlineLevel="0" collapsed="false">
      <c r="B16" s="570"/>
      <c r="D16" s="111" t="n">
        <v>1</v>
      </c>
      <c r="E16" s="581" t="n">
        <v>0</v>
      </c>
      <c r="F16" s="582" t="n">
        <v>0</v>
      </c>
      <c r="G16" s="583" t="n">
        <f aca="false">E16+(F16*0.6)</f>
        <v>0</v>
      </c>
      <c r="H16" s="583" t="n">
        <f aca="false">IF($H$10=1,Calcoli!$BL$27,IF(AND(E14&lt;&gt;"",F14&lt;&gt;""),VLOOKUP(CONCATENATE(E14,F14,G14,H14,I14,J14,K14),CC_Parametri!$A:$Z,9,FALSE()),0))</f>
        <v>0</v>
      </c>
      <c r="I16" s="583" t="n">
        <f aca="false">IF($H$10=1,Calcoli!$BL$28,IF(H16&gt;0,H16+(H16*'Determinazione classe'!$N$34),0))</f>
        <v>0</v>
      </c>
      <c r="J16" s="583" t="n">
        <f aca="false">+E16*I16</f>
        <v>0</v>
      </c>
      <c r="K16" s="584" t="n">
        <f aca="false">Calcoli!$BL$39</f>
        <v>0</v>
      </c>
      <c r="L16" s="585" t="n">
        <v>1</v>
      </c>
      <c r="M16" s="586" t="n">
        <f aca="false">IF($I$10="?",0,IF(D16&lt;=$I$10,J16*K16*L16,0))</f>
        <v>0</v>
      </c>
      <c r="O16" s="575"/>
      <c r="Q16" s="111" t="n">
        <f aca="false">IF(AND(E14&lt;&gt;"",F14&lt;&gt;""),VLOOKUP(CONCATENATE(E14,F14,G14,H14,I14,J14,K14,L14,M14),CC_Parametri!$A:$Z,10,FALSE()),0)</f>
        <v>0</v>
      </c>
      <c r="R16" s="111" t="n">
        <f aca="false">IF(AND(E14&lt;&gt;"",F14&lt;&gt;""),VLOOKUP(CONCATENATE(E14,F14,G14,H14,I14,J14,K14,L14,M14),CC_Parametri!$A:$Z,12,FALSE()),0)</f>
        <v>0</v>
      </c>
      <c r="S16" s="566"/>
    </row>
    <row r="17" customFormat="false" ht="12.75" hidden="false" customHeight="false" outlineLevel="0" collapsed="false">
      <c r="S17" s="566"/>
    </row>
    <row r="18" customFormat="false" ht="12.75" hidden="false" customHeight="false" outlineLevel="0" collapsed="false">
      <c r="B18" s="570" t="str">
        <f aca="false">"n. "&amp;D18</f>
        <v>n. 2</v>
      </c>
      <c r="C18" s="543" t="s">
        <v>104</v>
      </c>
      <c r="D18" s="111" t="n">
        <f aca="false">+D14+1</f>
        <v>2</v>
      </c>
      <c r="E18" s="571"/>
      <c r="F18" s="572"/>
      <c r="G18" s="572"/>
      <c r="H18" s="573"/>
      <c r="I18" s="573"/>
      <c r="J18" s="573"/>
      <c r="K18" s="573"/>
      <c r="L18" s="573"/>
      <c r="M18" s="574"/>
      <c r="O18" s="575"/>
      <c r="S18" s="566"/>
    </row>
    <row r="19" customFormat="false" ht="12.75" hidden="false" customHeight="false" outlineLevel="0" collapsed="false">
      <c r="B19" s="570"/>
      <c r="D19" s="111" t="n">
        <f aca="false">+D15+1</f>
        <v>2</v>
      </c>
      <c r="E19" s="576" t="s">
        <v>255</v>
      </c>
      <c r="F19" s="577" t="s">
        <v>256</v>
      </c>
      <c r="G19" s="577" t="s">
        <v>257</v>
      </c>
      <c r="H19" s="578" t="s">
        <v>258</v>
      </c>
      <c r="I19" s="579" t="s">
        <v>259</v>
      </c>
      <c r="J19" s="578" t="s">
        <v>260</v>
      </c>
      <c r="K19" s="578" t="s">
        <v>261</v>
      </c>
      <c r="L19" s="578" t="s">
        <v>262</v>
      </c>
      <c r="M19" s="580" t="s">
        <v>263</v>
      </c>
      <c r="O19" s="575"/>
      <c r="S19" s="566"/>
    </row>
    <row r="20" customFormat="false" ht="12.75" hidden="false" customHeight="false" outlineLevel="0" collapsed="false">
      <c r="B20" s="570"/>
      <c r="D20" s="111" t="n">
        <f aca="false">+D16+1</f>
        <v>2</v>
      </c>
      <c r="E20" s="581" t="n">
        <v>0</v>
      </c>
      <c r="F20" s="582" t="n">
        <v>0</v>
      </c>
      <c r="G20" s="583" t="n">
        <f aca="false">E20+(F20*0.6)</f>
        <v>0</v>
      </c>
      <c r="H20" s="583" t="n">
        <f aca="false">IF($H$10=1,Calcoli!$BL$27,IF(AND(E18&lt;&gt;"",F18&lt;&gt;""),VLOOKUP(CONCATENATE(E18,F18,G18,H18,I18,J18,K18),CC_Parametri!$A:$Z,9,FALSE()),0))</f>
        <v>0</v>
      </c>
      <c r="I20" s="583" t="n">
        <f aca="false">IF($H$10=1,Calcoli!$BL$28,IF(H20&gt;0,H20+(H20*'Determinazione classe'!$N$34),0))</f>
        <v>0</v>
      </c>
      <c r="J20" s="583" t="n">
        <f aca="false">+E20*I20</f>
        <v>0</v>
      </c>
      <c r="K20" s="584" t="n">
        <f aca="false">Calcoli!$BL$40</f>
        <v>0</v>
      </c>
      <c r="L20" s="585" t="n">
        <v>1</v>
      </c>
      <c r="M20" s="586" t="n">
        <f aca="false">IF($I$10="?",0,IF(D20&lt;=$I$10,J20*K20*L20,0))</f>
        <v>0</v>
      </c>
      <c r="O20" s="575"/>
      <c r="Q20" s="111" t="n">
        <f aca="false">IF(AND(E18&lt;&gt;"",F18&lt;&gt;""),VLOOKUP(CONCATENATE(E18,F18,G18,H18,I18,J18,K18,L18,M18),CC_Parametri!$A:$Z,10,FALSE()),0)</f>
        <v>0</v>
      </c>
      <c r="R20" s="111" t="n">
        <f aca="false">IF(AND(E18&lt;&gt;"",F18&lt;&gt;""),VLOOKUP(CONCATENATE(E18,F18,G18,H18,I18,J18,K18,L18,M18),CC_Parametri!$A:$Z,12,FALSE()),0)</f>
        <v>0</v>
      </c>
      <c r="S20" s="566"/>
    </row>
    <row r="21" customFormat="false" ht="12.75" hidden="false" customHeight="false" outlineLevel="0" collapsed="false">
      <c r="S21" s="566"/>
    </row>
    <row r="22" customFormat="false" ht="12.75" hidden="false" customHeight="false" outlineLevel="0" collapsed="false">
      <c r="B22" s="570" t="str">
        <f aca="false">"n. "&amp;D22</f>
        <v>n. 3</v>
      </c>
      <c r="C22" s="543" t="s">
        <v>104</v>
      </c>
      <c r="D22" s="111" t="n">
        <f aca="false">+D18+1</f>
        <v>3</v>
      </c>
      <c r="E22" s="571"/>
      <c r="F22" s="572"/>
      <c r="G22" s="572"/>
      <c r="H22" s="573"/>
      <c r="I22" s="573"/>
      <c r="J22" s="573"/>
      <c r="K22" s="573"/>
      <c r="L22" s="573"/>
      <c r="M22" s="574"/>
      <c r="O22" s="575"/>
      <c r="S22" s="566"/>
    </row>
    <row r="23" customFormat="false" ht="12.75" hidden="false" customHeight="false" outlineLevel="0" collapsed="false">
      <c r="B23" s="570"/>
      <c r="D23" s="111" t="n">
        <f aca="false">+D19+1</f>
        <v>3</v>
      </c>
      <c r="E23" s="576" t="s">
        <v>255</v>
      </c>
      <c r="F23" s="577" t="s">
        <v>256</v>
      </c>
      <c r="G23" s="577" t="s">
        <v>257</v>
      </c>
      <c r="H23" s="578" t="s">
        <v>258</v>
      </c>
      <c r="I23" s="579" t="s">
        <v>259</v>
      </c>
      <c r="J23" s="578" t="s">
        <v>260</v>
      </c>
      <c r="K23" s="578" t="s">
        <v>261</v>
      </c>
      <c r="L23" s="578" t="s">
        <v>262</v>
      </c>
      <c r="M23" s="580" t="s">
        <v>263</v>
      </c>
      <c r="O23" s="575"/>
    </row>
    <row r="24" customFormat="false" ht="12.75" hidden="false" customHeight="false" outlineLevel="0" collapsed="false">
      <c r="B24" s="570"/>
      <c r="D24" s="111" t="n">
        <f aca="false">+D20+1</f>
        <v>3</v>
      </c>
      <c r="E24" s="581" t="n">
        <v>0</v>
      </c>
      <c r="F24" s="582" t="n">
        <v>0</v>
      </c>
      <c r="G24" s="583" t="n">
        <f aca="false">E24+(F24*0.6)</f>
        <v>0</v>
      </c>
      <c r="H24" s="583" t="n">
        <f aca="false">IF($H$10=1,Calcoli!$BL$27,IF(AND(E22&lt;&gt;"",F22&lt;&gt;""),VLOOKUP(CONCATENATE(E22,F22,G22,H22,I22,J22,K22),CC_Parametri!$A:$Z,9,FALSE()),0))</f>
        <v>0</v>
      </c>
      <c r="I24" s="583" t="n">
        <f aca="false">IF($H$10=1,Calcoli!$BL$28,IF(H24&gt;0,H24+(H24*'Determinazione classe'!$N$34),0))</f>
        <v>0</v>
      </c>
      <c r="J24" s="583" t="n">
        <f aca="false">+E24*I24</f>
        <v>0</v>
      </c>
      <c r="K24" s="584" t="n">
        <f aca="false">Calcoli!$BL$41</f>
        <v>0</v>
      </c>
      <c r="L24" s="585" t="n">
        <v>1</v>
      </c>
      <c r="M24" s="586" t="n">
        <f aca="false">IF($I$10="?",0,IF(D24&lt;=$I$10,J24*K24*L24,0))</f>
        <v>0</v>
      </c>
      <c r="O24" s="575"/>
      <c r="Q24" s="111" t="n">
        <f aca="false">IF(AND(E22&lt;&gt;"",F22&lt;&gt;""),VLOOKUP(CONCATENATE(E22,F22,G22,H22,I22,J22,K22,L22,M22),CC_Parametri!$A:$Z,10,FALSE()),0)</f>
        <v>0</v>
      </c>
      <c r="R24" s="111" t="n">
        <f aca="false">IF(AND(E22&lt;&gt;"",F22&lt;&gt;""),VLOOKUP(CONCATENATE(E22,F22,G22,H22,I22,J22,K22,L22,M22),CC_Parametri!$A:$Z,12,FALSE()),0)</f>
        <v>0</v>
      </c>
    </row>
    <row r="25" customFormat="false" ht="12.75" hidden="false" customHeight="false" outlineLevel="0" collapsed="false"/>
    <row r="26" customFormat="false" ht="12.75" hidden="false" customHeight="false" outlineLevel="0" collapsed="false">
      <c r="B26" s="570" t="str">
        <f aca="false">"n. "&amp;D26</f>
        <v>n. 4</v>
      </c>
      <c r="C26" s="543" t="s">
        <v>104</v>
      </c>
      <c r="D26" s="111" t="n">
        <f aca="false">+D22+1</f>
        <v>4</v>
      </c>
      <c r="E26" s="571"/>
      <c r="F26" s="572"/>
      <c r="G26" s="572"/>
      <c r="H26" s="573"/>
      <c r="I26" s="573"/>
      <c r="J26" s="573"/>
      <c r="K26" s="573"/>
      <c r="L26" s="573"/>
      <c r="M26" s="574"/>
      <c r="O26" s="575"/>
    </row>
    <row r="27" customFormat="false" ht="12.75" hidden="false" customHeight="false" outlineLevel="0" collapsed="false">
      <c r="B27" s="570"/>
      <c r="D27" s="111" t="n">
        <f aca="false">+D23+1</f>
        <v>4</v>
      </c>
      <c r="E27" s="576" t="s">
        <v>255</v>
      </c>
      <c r="F27" s="577" t="s">
        <v>256</v>
      </c>
      <c r="G27" s="577" t="s">
        <v>257</v>
      </c>
      <c r="H27" s="578" t="s">
        <v>258</v>
      </c>
      <c r="I27" s="579" t="s">
        <v>259</v>
      </c>
      <c r="J27" s="578" t="s">
        <v>260</v>
      </c>
      <c r="K27" s="578" t="s">
        <v>261</v>
      </c>
      <c r="L27" s="578" t="s">
        <v>262</v>
      </c>
      <c r="M27" s="580" t="s">
        <v>263</v>
      </c>
      <c r="O27" s="575"/>
    </row>
    <row r="28" customFormat="false" ht="12.75" hidden="false" customHeight="false" outlineLevel="0" collapsed="false">
      <c r="B28" s="570"/>
      <c r="D28" s="111" t="n">
        <f aca="false">+D24+1</f>
        <v>4</v>
      </c>
      <c r="E28" s="581" t="n">
        <v>0</v>
      </c>
      <c r="F28" s="582" t="n">
        <v>0</v>
      </c>
      <c r="G28" s="583" t="n">
        <f aca="false">E28+(F28*0.6)</f>
        <v>0</v>
      </c>
      <c r="H28" s="583" t="n">
        <f aca="false">IF($H$10=1,Calcoli!$BL$27,IF(AND(E26&lt;&gt;"",F26&lt;&gt;""),VLOOKUP(CONCATENATE(E26,F26,G26,H26,I26,J26,K26),CC_Parametri!$A:$Z,9,FALSE()),0))</f>
        <v>0</v>
      </c>
      <c r="I28" s="583" t="n">
        <f aca="false">IF($H$10=1,Calcoli!$BL$28,IF(H28&gt;0,H28+(H28*'Determinazione classe'!$N$34),0))</f>
        <v>0</v>
      </c>
      <c r="J28" s="583" t="n">
        <f aca="false">+E28*I28</f>
        <v>0</v>
      </c>
      <c r="K28" s="584" t="n">
        <f aca="false">Calcoli!$BL$42</f>
        <v>0</v>
      </c>
      <c r="L28" s="585" t="n">
        <v>1</v>
      </c>
      <c r="M28" s="586" t="n">
        <f aca="false">IF($I$10="?",0,IF(D28&lt;=$I$10,J28*K28*L28,0))</f>
        <v>0</v>
      </c>
      <c r="O28" s="575"/>
      <c r="Q28" s="111" t="n">
        <f aca="false">IF(AND(E26&lt;&gt;"",F26&lt;&gt;""),VLOOKUP(CONCATENATE(E26,F26,G26,H26,I26,J26,K26,L26,M26),CC_Parametri!$A:$Z,10,FALSE()),0)</f>
        <v>0</v>
      </c>
      <c r="R28" s="111" t="n">
        <f aca="false">IF(AND(E26&lt;&gt;"",F26&lt;&gt;""),VLOOKUP(CONCATENATE(E26,F26,G26,H26,I26,J26,K26,L26,M26),CC_Parametri!$A:$Z,12,FALSE()),0)</f>
        <v>0</v>
      </c>
    </row>
    <row r="29" customFormat="false" ht="12.75" hidden="false" customHeight="false" outlineLevel="0" collapsed="false"/>
    <row r="30" customFormat="false" ht="12.75" hidden="false" customHeight="false" outlineLevel="0" collapsed="false">
      <c r="B30" s="570" t="str">
        <f aca="false">"n. "&amp;D30</f>
        <v>n. 5</v>
      </c>
      <c r="C30" s="543" t="s">
        <v>104</v>
      </c>
      <c r="D30" s="111" t="n">
        <f aca="false">+D26+1</f>
        <v>5</v>
      </c>
      <c r="E30" s="571"/>
      <c r="F30" s="572"/>
      <c r="G30" s="572"/>
      <c r="H30" s="573"/>
      <c r="I30" s="573"/>
      <c r="J30" s="573"/>
      <c r="K30" s="573"/>
      <c r="L30" s="573"/>
      <c r="M30" s="574"/>
      <c r="O30" s="575"/>
    </row>
    <row r="31" customFormat="false" ht="12.75" hidden="false" customHeight="false" outlineLevel="0" collapsed="false">
      <c r="B31" s="570"/>
      <c r="D31" s="111" t="n">
        <f aca="false">+D27+1</f>
        <v>5</v>
      </c>
      <c r="E31" s="576" t="s">
        <v>255</v>
      </c>
      <c r="F31" s="577" t="s">
        <v>256</v>
      </c>
      <c r="G31" s="577" t="s">
        <v>257</v>
      </c>
      <c r="H31" s="578" t="s">
        <v>258</v>
      </c>
      <c r="I31" s="579" t="s">
        <v>259</v>
      </c>
      <c r="J31" s="578" t="s">
        <v>260</v>
      </c>
      <c r="K31" s="578" t="s">
        <v>261</v>
      </c>
      <c r="L31" s="578" t="s">
        <v>262</v>
      </c>
      <c r="M31" s="580" t="s">
        <v>263</v>
      </c>
      <c r="O31" s="575"/>
    </row>
    <row r="32" customFormat="false" ht="12.75" hidden="false" customHeight="false" outlineLevel="0" collapsed="false">
      <c r="B32" s="570"/>
      <c r="D32" s="111" t="n">
        <f aca="false">+D28+1</f>
        <v>5</v>
      </c>
      <c r="E32" s="581" t="n">
        <v>0</v>
      </c>
      <c r="F32" s="582" t="n">
        <v>0</v>
      </c>
      <c r="G32" s="583" t="n">
        <f aca="false">E32+(F32*0.6)</f>
        <v>0</v>
      </c>
      <c r="H32" s="583" t="n">
        <f aca="false">IF($H$10=1,Calcoli!$BL$27,IF(AND(E30&lt;&gt;"",F30&lt;&gt;""),VLOOKUP(CONCATENATE(E30,F30,G30,H30,I30,J30,K30),CC_Parametri!$A:$Z,9,FALSE()),0))</f>
        <v>0</v>
      </c>
      <c r="I32" s="583" t="n">
        <f aca="false">IF($H$10=1,Calcoli!$BL$28,IF(H32&gt;0,H32+(H32*'Determinazione classe'!$N$34),0))</f>
        <v>0</v>
      </c>
      <c r="J32" s="583" t="n">
        <f aca="false">+E32*I32</f>
        <v>0</v>
      </c>
      <c r="K32" s="584" t="n">
        <f aca="false">Calcoli!$BL$43</f>
        <v>0</v>
      </c>
      <c r="L32" s="585" t="n">
        <v>1</v>
      </c>
      <c r="M32" s="586" t="n">
        <f aca="false">IF($I$10="?",0,IF(D32&lt;=$I$10,J32*K32*L32,0))</f>
        <v>0</v>
      </c>
      <c r="O32" s="575"/>
      <c r="Q32" s="111" t="n">
        <f aca="false">IF(AND(E30&lt;&gt;"",F30&lt;&gt;""),VLOOKUP(CONCATENATE(E30,F30,G30,H30,I30,J30,K30,L30,M30),CC_Parametri!$A:$Z,10,FALSE()),0)</f>
        <v>0</v>
      </c>
      <c r="R32" s="111" t="n">
        <f aca="false">IF(AND(E30&lt;&gt;"",F30&lt;&gt;""),VLOOKUP(CONCATENATE(E30,F30,G30,H30,I30,J30,K30,L30,M30),CC_Parametri!$A:$Z,12,FALSE()),0)</f>
        <v>0</v>
      </c>
    </row>
    <row r="33" customFormat="false" ht="12.75" hidden="false" customHeight="false" outlineLevel="0" collapsed="false"/>
    <row r="34" customFormat="false" ht="12.75" hidden="false" customHeight="false" outlineLevel="0" collapsed="false">
      <c r="B34" s="570" t="str">
        <f aca="false">"n. "&amp;D34</f>
        <v>n. 6</v>
      </c>
      <c r="C34" s="543" t="s">
        <v>104</v>
      </c>
      <c r="D34" s="111" t="n">
        <f aca="false">+D30+1</f>
        <v>6</v>
      </c>
      <c r="E34" s="571"/>
      <c r="F34" s="572"/>
      <c r="G34" s="572"/>
      <c r="H34" s="573"/>
      <c r="I34" s="573"/>
      <c r="J34" s="573"/>
      <c r="K34" s="573"/>
      <c r="L34" s="573"/>
      <c r="M34" s="574"/>
      <c r="O34" s="575"/>
    </row>
    <row r="35" customFormat="false" ht="12.75" hidden="false" customHeight="false" outlineLevel="0" collapsed="false">
      <c r="B35" s="570"/>
      <c r="D35" s="111" t="n">
        <f aca="false">+D31+1</f>
        <v>6</v>
      </c>
      <c r="E35" s="576" t="s">
        <v>255</v>
      </c>
      <c r="F35" s="577" t="s">
        <v>256</v>
      </c>
      <c r="G35" s="577" t="s">
        <v>257</v>
      </c>
      <c r="H35" s="578" t="s">
        <v>258</v>
      </c>
      <c r="I35" s="579" t="s">
        <v>259</v>
      </c>
      <c r="J35" s="578" t="s">
        <v>260</v>
      </c>
      <c r="K35" s="578" t="s">
        <v>261</v>
      </c>
      <c r="L35" s="578" t="s">
        <v>262</v>
      </c>
      <c r="M35" s="580" t="s">
        <v>263</v>
      </c>
      <c r="O35" s="575"/>
    </row>
    <row r="36" customFormat="false" ht="12.75" hidden="false" customHeight="false" outlineLevel="0" collapsed="false">
      <c r="B36" s="570"/>
      <c r="D36" s="111" t="n">
        <f aca="false">+D32+1</f>
        <v>6</v>
      </c>
      <c r="E36" s="581" t="n">
        <v>0</v>
      </c>
      <c r="F36" s="582" t="n">
        <v>0</v>
      </c>
      <c r="G36" s="583" t="n">
        <f aca="false">E36+(F36*0.6)</f>
        <v>0</v>
      </c>
      <c r="H36" s="583" t="n">
        <f aca="false">IF($H$10=1,Calcoli!$BL$27,IF(AND(E34&lt;&gt;"",F34&lt;&gt;""),VLOOKUP(CONCATENATE(E34,F34,G34,H34,I34,J34,K34),CC_Parametri!$A:$Z,9,FALSE()),0))</f>
        <v>0</v>
      </c>
      <c r="I36" s="583" t="n">
        <f aca="false">IF($H$10=1,Calcoli!$BL$28,IF(H36&gt;0,H36+(H36*'Determinazione classe'!$N$34),0))</f>
        <v>0</v>
      </c>
      <c r="J36" s="583" t="n">
        <f aca="false">+E36*I36</f>
        <v>0</v>
      </c>
      <c r="K36" s="584" t="n">
        <f aca="false">Calcoli!$BL$44</f>
        <v>0</v>
      </c>
      <c r="L36" s="585" t="n">
        <v>1</v>
      </c>
      <c r="M36" s="586" t="n">
        <f aca="false">IF($I$10="?",0,IF(D36&lt;=$I$10,J36*K36*L36,0))</f>
        <v>0</v>
      </c>
      <c r="O36" s="575"/>
      <c r="Q36" s="111" t="n">
        <f aca="false">IF(AND(E34&lt;&gt;"",F34&lt;&gt;""),VLOOKUP(CONCATENATE(E34,F34,G34,H34,I34,J34,K34,L34,M34),CC_Parametri!$A:$Z,10,FALSE()),0)</f>
        <v>0</v>
      </c>
      <c r="R36" s="111" t="n">
        <f aca="false">IF(AND(E34&lt;&gt;"",F34&lt;&gt;""),VLOOKUP(CONCATENATE(E34,F34,G34,H34,I34,J34,K34,L34,M34),CC_Parametri!$A:$Z,12,FALSE()),0)</f>
        <v>0</v>
      </c>
    </row>
    <row r="37" customFormat="false" ht="12.75" hidden="false" customHeight="false" outlineLevel="0" collapsed="false"/>
    <row r="38" customFormat="false" ht="12.75" hidden="false" customHeight="false" outlineLevel="0" collapsed="false">
      <c r="B38" s="570" t="str">
        <f aca="false">"n. "&amp;D38</f>
        <v>n. 7</v>
      </c>
      <c r="C38" s="543" t="s">
        <v>104</v>
      </c>
      <c r="D38" s="111" t="n">
        <f aca="false">+D34+1</f>
        <v>7</v>
      </c>
      <c r="E38" s="571"/>
      <c r="F38" s="572"/>
      <c r="G38" s="572"/>
      <c r="H38" s="573"/>
      <c r="I38" s="573"/>
      <c r="J38" s="573"/>
      <c r="K38" s="573"/>
      <c r="L38" s="573"/>
      <c r="M38" s="574"/>
      <c r="O38" s="575"/>
    </row>
    <row r="39" customFormat="false" ht="12.75" hidden="false" customHeight="false" outlineLevel="0" collapsed="false">
      <c r="B39" s="570"/>
      <c r="D39" s="111" t="n">
        <f aca="false">+D35+1</f>
        <v>7</v>
      </c>
      <c r="E39" s="576" t="s">
        <v>255</v>
      </c>
      <c r="F39" s="577" t="s">
        <v>256</v>
      </c>
      <c r="G39" s="577" t="s">
        <v>257</v>
      </c>
      <c r="H39" s="578" t="s">
        <v>258</v>
      </c>
      <c r="I39" s="579" t="s">
        <v>259</v>
      </c>
      <c r="J39" s="578" t="s">
        <v>260</v>
      </c>
      <c r="K39" s="578" t="s">
        <v>261</v>
      </c>
      <c r="L39" s="578" t="s">
        <v>262</v>
      </c>
      <c r="M39" s="580" t="s">
        <v>263</v>
      </c>
      <c r="O39" s="575"/>
    </row>
    <row r="40" customFormat="false" ht="12.75" hidden="false" customHeight="false" outlineLevel="0" collapsed="false">
      <c r="B40" s="570"/>
      <c r="D40" s="111" t="n">
        <f aca="false">+D36+1</f>
        <v>7</v>
      </c>
      <c r="E40" s="581" t="n">
        <v>0</v>
      </c>
      <c r="F40" s="582" t="n">
        <v>0</v>
      </c>
      <c r="G40" s="583" t="n">
        <f aca="false">E40+(F40*0.6)</f>
        <v>0</v>
      </c>
      <c r="H40" s="583" t="n">
        <f aca="false">IF($H$10=1,Calcoli!$BL$27,IF(AND(E38&lt;&gt;"",F38&lt;&gt;""),VLOOKUP(CONCATENATE(E38,F38,G38,H38,I38,J38,K38),CC_Parametri!$A:$Z,9,FALSE()),0))</f>
        <v>0</v>
      </c>
      <c r="I40" s="583" t="n">
        <f aca="false">IF($H$10=1,Calcoli!$BL$28,IF(H40&gt;0,H40+(H40*'Determinazione classe'!$N$34),0))</f>
        <v>0</v>
      </c>
      <c r="J40" s="583" t="n">
        <f aca="false">+E40*I40</f>
        <v>0</v>
      </c>
      <c r="K40" s="584" t="n">
        <f aca="false">Calcoli!$BL$45</f>
        <v>0</v>
      </c>
      <c r="L40" s="585" t="n">
        <v>1</v>
      </c>
      <c r="M40" s="586" t="n">
        <f aca="false">IF($I$10="?",0,IF(D40&lt;=$I$10,J40*K40*L40,0))</f>
        <v>0</v>
      </c>
      <c r="O40" s="575"/>
      <c r="Q40" s="111" t="n">
        <f aca="false">IF(AND(E38&lt;&gt;"",F38&lt;&gt;""),VLOOKUP(CONCATENATE(E38,F38,G38,H38,I38,J38,K38,L38,M38),CC_Parametri!$A:$Z,10,FALSE()),0)</f>
        <v>0</v>
      </c>
      <c r="R40" s="111" t="n">
        <f aca="false">IF(AND(E38&lt;&gt;"",F38&lt;&gt;""),VLOOKUP(CONCATENATE(E38,F38,G38,H38,I38,J38,K38,L38,M38),CC_Parametri!$A:$Z,12,FALSE()),0)</f>
        <v>0</v>
      </c>
    </row>
    <row r="41" customFormat="false" ht="12.75" hidden="false" customHeight="false" outlineLevel="0" collapsed="false"/>
    <row r="42" customFormat="false" ht="12.75" hidden="false" customHeight="false" outlineLevel="0" collapsed="false">
      <c r="B42" s="570" t="str">
        <f aca="false">"n. "&amp;D42</f>
        <v>n. 8</v>
      </c>
      <c r="C42" s="543" t="s">
        <v>104</v>
      </c>
      <c r="D42" s="111" t="n">
        <f aca="false">+D38+1</f>
        <v>8</v>
      </c>
      <c r="E42" s="571"/>
      <c r="F42" s="572"/>
      <c r="G42" s="572"/>
      <c r="H42" s="573"/>
      <c r="I42" s="573"/>
      <c r="J42" s="573"/>
      <c r="K42" s="573"/>
      <c r="L42" s="573"/>
      <c r="M42" s="574"/>
      <c r="O42" s="575"/>
    </row>
    <row r="43" customFormat="false" ht="12.75" hidden="false" customHeight="false" outlineLevel="0" collapsed="false">
      <c r="B43" s="570"/>
      <c r="D43" s="111" t="n">
        <f aca="false">+D39+1</f>
        <v>8</v>
      </c>
      <c r="E43" s="576" t="s">
        <v>255</v>
      </c>
      <c r="F43" s="577" t="s">
        <v>256</v>
      </c>
      <c r="G43" s="577" t="s">
        <v>257</v>
      </c>
      <c r="H43" s="578" t="s">
        <v>258</v>
      </c>
      <c r="I43" s="579" t="s">
        <v>259</v>
      </c>
      <c r="J43" s="578" t="s">
        <v>260</v>
      </c>
      <c r="K43" s="578" t="s">
        <v>261</v>
      </c>
      <c r="L43" s="578" t="s">
        <v>262</v>
      </c>
      <c r="M43" s="580" t="s">
        <v>263</v>
      </c>
      <c r="O43" s="575"/>
    </row>
    <row r="44" customFormat="false" ht="12.75" hidden="false" customHeight="false" outlineLevel="0" collapsed="false">
      <c r="B44" s="570"/>
      <c r="D44" s="111" t="n">
        <f aca="false">+D40+1</f>
        <v>8</v>
      </c>
      <c r="E44" s="581" t="n">
        <v>0</v>
      </c>
      <c r="F44" s="582" t="n">
        <v>0</v>
      </c>
      <c r="G44" s="583" t="n">
        <f aca="false">E44+(F44*0.6)</f>
        <v>0</v>
      </c>
      <c r="H44" s="583" t="n">
        <f aca="false">IF($H$10=1,Calcoli!$BL$27,IF(AND(E42&lt;&gt;"",F42&lt;&gt;""),VLOOKUP(CONCATENATE(E42,F42,G42,H42,I42,J42,K42),CC_Parametri!$A:$Z,9,FALSE()),0))</f>
        <v>0</v>
      </c>
      <c r="I44" s="583" t="n">
        <f aca="false">IF($H$10=1,Calcoli!$BL$28,IF(H44&gt;0,H44+(H44*'Determinazione classe'!$N$34),0))</f>
        <v>0</v>
      </c>
      <c r="J44" s="583" t="n">
        <f aca="false">+E44*I44</f>
        <v>0</v>
      </c>
      <c r="K44" s="584" t="n">
        <f aca="false">Calcoli!$BL$46</f>
        <v>0</v>
      </c>
      <c r="L44" s="585" t="n">
        <v>1</v>
      </c>
      <c r="M44" s="586" t="n">
        <f aca="false">IF($I$10="?",0,IF(D44&lt;=$I$10,J44*K44*L44,0))</f>
        <v>0</v>
      </c>
      <c r="O44" s="575"/>
      <c r="Q44" s="111" t="n">
        <f aca="false">IF(AND(E42&lt;&gt;"",F42&lt;&gt;""),VLOOKUP(CONCATENATE(E42,F42,G42,H42,I42,J42,K42,L42,M42),CC_Parametri!$A:$Z,10,FALSE()),0)</f>
        <v>0</v>
      </c>
      <c r="R44" s="111" t="n">
        <f aca="false">IF(AND(E42&lt;&gt;"",F42&lt;&gt;""),VLOOKUP(CONCATENATE(E42,F42,G42,H42,I42,J42,K42,L42,M42),CC_Parametri!$A:$Z,12,FALSE()),0)</f>
        <v>0</v>
      </c>
    </row>
    <row r="45" customFormat="false" ht="12.75" hidden="false" customHeight="false" outlineLevel="0" collapsed="false"/>
    <row r="46" customFormat="false" ht="12.75" hidden="false" customHeight="false" outlineLevel="0" collapsed="false">
      <c r="B46" s="570" t="str">
        <f aca="false">"n. "&amp;D46</f>
        <v>n. 9</v>
      </c>
      <c r="C46" s="543" t="s">
        <v>104</v>
      </c>
      <c r="D46" s="111" t="n">
        <f aca="false">+D42+1</f>
        <v>9</v>
      </c>
      <c r="E46" s="571"/>
      <c r="F46" s="572"/>
      <c r="G46" s="572"/>
      <c r="H46" s="573"/>
      <c r="I46" s="573"/>
      <c r="J46" s="573"/>
      <c r="K46" s="573"/>
      <c r="L46" s="573"/>
      <c r="M46" s="574"/>
      <c r="O46" s="575"/>
    </row>
    <row r="47" customFormat="false" ht="12.75" hidden="false" customHeight="false" outlineLevel="0" collapsed="false">
      <c r="B47" s="570"/>
      <c r="D47" s="111" t="n">
        <f aca="false">+D43+1</f>
        <v>9</v>
      </c>
      <c r="E47" s="576" t="s">
        <v>255</v>
      </c>
      <c r="F47" s="577" t="s">
        <v>256</v>
      </c>
      <c r="G47" s="577" t="s">
        <v>257</v>
      </c>
      <c r="H47" s="578" t="s">
        <v>258</v>
      </c>
      <c r="I47" s="579" t="s">
        <v>259</v>
      </c>
      <c r="J47" s="578" t="s">
        <v>260</v>
      </c>
      <c r="K47" s="578" t="s">
        <v>261</v>
      </c>
      <c r="L47" s="578" t="s">
        <v>262</v>
      </c>
      <c r="M47" s="580" t="s">
        <v>263</v>
      </c>
      <c r="O47" s="575"/>
    </row>
    <row r="48" customFormat="false" ht="12.75" hidden="false" customHeight="false" outlineLevel="0" collapsed="false">
      <c r="B48" s="570"/>
      <c r="D48" s="111" t="n">
        <f aca="false">+D44+1</f>
        <v>9</v>
      </c>
      <c r="E48" s="581" t="n">
        <v>0</v>
      </c>
      <c r="F48" s="582" t="n">
        <v>0</v>
      </c>
      <c r="G48" s="583" t="n">
        <f aca="false">E48+(F48*0.6)</f>
        <v>0</v>
      </c>
      <c r="H48" s="583" t="n">
        <f aca="false">IF($H$10=1,Calcoli!$BL$27,IF(AND(E46&lt;&gt;"",F46&lt;&gt;""),VLOOKUP(CONCATENATE(E46,F46,G46,H46,I46,J46,K46),CC_Parametri!$A:$Z,9,FALSE()),0))</f>
        <v>0</v>
      </c>
      <c r="I48" s="583" t="n">
        <f aca="false">IF($H$10=1,Calcoli!$BL$28,IF(H48&gt;0,H48+(H48*'Determinazione classe'!$N$34),0))</f>
        <v>0</v>
      </c>
      <c r="J48" s="583" t="n">
        <f aca="false">+E48*I48</f>
        <v>0</v>
      </c>
      <c r="K48" s="584" t="n">
        <f aca="false">Calcoli!$BL$47</f>
        <v>0</v>
      </c>
      <c r="L48" s="585" t="n">
        <v>1</v>
      </c>
      <c r="M48" s="586" t="n">
        <f aca="false">IF($I$10="?",0,IF(D48&lt;=$I$10,J48*K48*L48,0))</f>
        <v>0</v>
      </c>
      <c r="O48" s="575"/>
      <c r="Q48" s="111" t="n">
        <f aca="false">IF(AND(E46&lt;&gt;"",F46&lt;&gt;""),VLOOKUP(CONCATENATE(E46,F46,G46,H46,I46,J46,K46,L46,M46),CC_Parametri!$A:$Z,10,FALSE()),0)</f>
        <v>0</v>
      </c>
      <c r="R48" s="111" t="n">
        <f aca="false">IF(AND(E46&lt;&gt;"",F46&lt;&gt;""),VLOOKUP(CONCATENATE(E46,F46,G46,H46,I46,J46,K46,L46,M46),CC_Parametri!$A:$Z,12,FALSE()),0)</f>
        <v>0</v>
      </c>
    </row>
    <row r="49" customFormat="false" ht="12.75" hidden="false" customHeight="false" outlineLevel="0" collapsed="false"/>
    <row r="50" customFormat="false" ht="12.75" hidden="false" customHeight="false" outlineLevel="0" collapsed="false">
      <c r="B50" s="570" t="str">
        <f aca="false">"n. "&amp;D50</f>
        <v>n. 10</v>
      </c>
      <c r="C50" s="543" t="s">
        <v>104</v>
      </c>
      <c r="D50" s="111" t="n">
        <f aca="false">+D46+1</f>
        <v>10</v>
      </c>
      <c r="E50" s="571"/>
      <c r="F50" s="572"/>
      <c r="G50" s="572"/>
      <c r="H50" s="573"/>
      <c r="I50" s="573"/>
      <c r="J50" s="573"/>
      <c r="K50" s="573"/>
      <c r="L50" s="573"/>
      <c r="M50" s="574"/>
      <c r="O50" s="575"/>
    </row>
    <row r="51" customFormat="false" ht="12.75" hidden="false" customHeight="false" outlineLevel="0" collapsed="false">
      <c r="B51" s="570"/>
      <c r="D51" s="111" t="n">
        <f aca="false">+D47+1</f>
        <v>10</v>
      </c>
      <c r="E51" s="576" t="s">
        <v>255</v>
      </c>
      <c r="F51" s="577" t="s">
        <v>256</v>
      </c>
      <c r="G51" s="577" t="s">
        <v>257</v>
      </c>
      <c r="H51" s="578" t="s">
        <v>258</v>
      </c>
      <c r="I51" s="579" t="s">
        <v>259</v>
      </c>
      <c r="J51" s="578" t="s">
        <v>260</v>
      </c>
      <c r="K51" s="578" t="s">
        <v>261</v>
      </c>
      <c r="L51" s="578" t="s">
        <v>262</v>
      </c>
      <c r="M51" s="580" t="s">
        <v>263</v>
      </c>
      <c r="O51" s="575"/>
    </row>
    <row r="52" customFormat="false" ht="12.75" hidden="false" customHeight="false" outlineLevel="0" collapsed="false">
      <c r="B52" s="570"/>
      <c r="D52" s="111" t="n">
        <f aca="false">+D48+1</f>
        <v>10</v>
      </c>
      <c r="E52" s="581" t="n">
        <v>0</v>
      </c>
      <c r="F52" s="582" t="n">
        <v>0</v>
      </c>
      <c r="G52" s="583" t="n">
        <f aca="false">E52+(F52*0.6)</f>
        <v>0</v>
      </c>
      <c r="H52" s="583" t="n">
        <f aca="false">IF($H$10=1,Calcoli!$BL$27,IF(AND(E50&lt;&gt;"",F50&lt;&gt;""),VLOOKUP(CONCATENATE(E50,F50,G50,H50,I50,J50,K50),CC_Parametri!$A:$Z,9,FALSE()),0))</f>
        <v>0</v>
      </c>
      <c r="I52" s="583" t="n">
        <f aca="false">IF($H$10=1,Calcoli!$BL$28,IF(H52&gt;0,H52+(H52*'Determinazione classe'!$N$34),0))</f>
        <v>0</v>
      </c>
      <c r="J52" s="583" t="n">
        <f aca="false">+E52*I52</f>
        <v>0</v>
      </c>
      <c r="K52" s="584" t="n">
        <f aca="false">Calcoli!$BL$48</f>
        <v>0</v>
      </c>
      <c r="L52" s="585" t="n">
        <v>1</v>
      </c>
      <c r="M52" s="586" t="n">
        <f aca="false">IF($I$10="?",0,IF(D52&lt;=$I$10,J52*K52*L52,0))</f>
        <v>0</v>
      </c>
      <c r="O52" s="575"/>
      <c r="Q52" s="111" t="n">
        <f aca="false">IF(AND(E50&lt;&gt;"",F50&lt;&gt;""),VLOOKUP(CONCATENATE(E50,F50,G50,H50,I50,J50,K50,L50,M50),CC_Parametri!$A:$Z,10,FALSE()),0)</f>
        <v>0</v>
      </c>
      <c r="R52" s="111" t="n">
        <f aca="false">IF(AND(E50&lt;&gt;"",F50&lt;&gt;""),VLOOKUP(CONCATENATE(E50,F50,G50,H50,I50,J50,K50,L50,M50),CC_Parametri!$A:$Z,12,FALSE()),0)</f>
        <v>0</v>
      </c>
    </row>
    <row r="53" customFormat="false" ht="12.75" hidden="false" customHeight="false" outlineLevel="0" collapsed="false"/>
  </sheetData>
  <sheetProtection sheet="true" objects="true" scenarios="true"/>
  <mergeCells count="20">
    <mergeCell ref="B14:B16"/>
    <mergeCell ref="O14:O16"/>
    <mergeCell ref="B18:B20"/>
    <mergeCell ref="O18:O20"/>
    <mergeCell ref="B22:B24"/>
    <mergeCell ref="O22:O24"/>
    <mergeCell ref="B26:B28"/>
    <mergeCell ref="O26:O28"/>
    <mergeCell ref="B30:B32"/>
    <mergeCell ref="O30:O32"/>
    <mergeCell ref="B34:B36"/>
    <mergeCell ref="O34:O36"/>
    <mergeCell ref="B38:B40"/>
    <mergeCell ref="O38:O40"/>
    <mergeCell ref="B42:B44"/>
    <mergeCell ref="O42:O44"/>
    <mergeCell ref="B46:B48"/>
    <mergeCell ref="O46:O48"/>
    <mergeCell ref="B50:B52"/>
    <mergeCell ref="O50:O52"/>
  </mergeCells>
  <conditionalFormatting sqref="D14:O52">
    <cfRule type="expression" priority="2" aboveAverage="0" equalAverage="0" bottom="0" percent="0" rank="0" text="" dxfId="52">
      <formula>$I$10="?"</formula>
    </cfRule>
    <cfRule type="expression" priority="3" aboveAverage="0" equalAverage="0" bottom="0" percent="0" rank="0" text="" dxfId="53">
      <formula>AND($D14&lt;&gt;"",$D14&gt;$I$10)</formula>
    </cfRule>
  </conditionalFormatting>
  <conditionalFormatting sqref="G14:M14 G18:M18 G22:M22 G26:M26 G30:M30 G34:M34 G38:M38 G42:M42 G46:M46 G50:M50">
    <cfRule type="expression" priority="4" aboveAverage="0" equalAverage="0" bottom="0" percent="0" rank="0" text="" dxfId="54">
      <formula>G$13="X"</formula>
    </cfRule>
  </conditionalFormatting>
  <conditionalFormatting sqref="M5:M6">
    <cfRule type="cellIs" priority="5" operator="lessThan" aboveAverage="0" equalAverage="0" bottom="0" percent="0" rank="0" text="" dxfId="55">
      <formula>0</formula>
    </cfRule>
  </conditionalFormatting>
  <conditionalFormatting sqref="E12:K12">
    <cfRule type="cellIs" priority="6" operator="equal" aboveAverage="0" equalAverage="0" bottom="0" percent="0" rank="0" text="" dxfId="56">
      <formula>"ND"</formula>
    </cfRule>
  </conditionalFormatting>
  <dataValidations count="11">
    <dataValidation allowBlank="true" errorStyle="stop" operator="between" showDropDown="false" showErrorMessage="true" showInputMessage="true" sqref="I10" type="list">
      <formula1>"?,1,2,3,4,5,6,7,8,9,10,"</formula1>
      <formula2>0</formula2>
    </dataValidation>
    <dataValidation allowBlank="true" errorStyle="stop" operator="between" showDropDown="false" showErrorMessage="true" showInputMessage="true" sqref="E14 E18 E22 E26 E30 E34 E38 E42 E46 E50" type="list">
      <formula1>CC_Parametri!$AS$3:$AS$22</formula1>
      <formula2>0</formula2>
    </dataValidation>
    <dataValidation allowBlank="true" errorStyle="stop" operator="between" showDropDown="false" showErrorMessage="true" showInputMessage="true" sqref="M14 M18 M22 M26 M30 M34 M38 M42 M46 M50" type="list">
      <formula1>CC_Parametri!$AY$3:$AY$22</formula1>
      <formula2>0</formula2>
    </dataValidation>
    <dataValidation allowBlank="true" errorStyle="stop" operator="between" showDropDown="false" showErrorMessage="true" showInputMessage="true" sqref="F14 F18 F22 F26 F30 F34 F38 F42 F46 F50" type="list">
      <formula1>CC_Parametri!$AT$3:$AT$7</formula1>
      <formula2>0</formula2>
    </dataValidation>
    <dataValidation allowBlank="true" errorStyle="stop" operator="between" showDropDown="false" showErrorMessage="true" showInputMessage="true" sqref="G14 G18 G22 G26 G30 G34 G38 G42 G46 G50" type="list">
      <formula1>CC_Parametri!$AU$3:$AU$7</formula1>
      <formula2>0</formula2>
    </dataValidation>
    <dataValidation allowBlank="true" errorStyle="stop" operator="between" showDropDown="false" showErrorMessage="true" showInputMessage="true" sqref="H14 H18 H22 H26 H30 H34 H38 H42 H46 H50" type="list">
      <formula1>CC_Parametri!$AV$3:$AV$10</formula1>
      <formula2>0</formula2>
    </dataValidation>
    <dataValidation allowBlank="true" errorStyle="stop" operator="between" showDropDown="false" showErrorMessage="true" showInputMessage="true" sqref="I14 I18 I22 I26 I30 I34 I38 I42 I46 I50" type="list">
      <formula1>CC_Parametri!$AW$3:$AW$12</formula1>
      <formula2>0</formula2>
    </dataValidation>
    <dataValidation allowBlank="true" errorStyle="stop" operator="between" showDropDown="false" showErrorMessage="true" showInputMessage="true" sqref="J14 J18 J22 J26 J30 J34 J38 J42 J46 J50" type="list">
      <formula1>CC_Parametri!$AW$3:$AW$16</formula1>
      <formula2>0</formula2>
    </dataValidation>
    <dataValidation allowBlank="true" errorStyle="stop" operator="between" showDropDown="false" showErrorMessage="true" showInputMessage="true" sqref="K14 K18 K22 K26 K30 K34 K38 K42 K46 K50" type="list">
      <formula1>CC_Parametri!$AX$3:$AX$13</formula1>
      <formula2>0</formula2>
    </dataValidation>
    <dataValidation allowBlank="true" errorStyle="stop" operator="between" showDropDown="false" showErrorMessage="true" showInputMessage="true" sqref="L14 L18 L22 L26 L30 L34 L38 L42 L46 L50" type="list">
      <formula1>CC_Parametri!$AY$3:$AY$16</formula1>
      <formula2>0</formula2>
    </dataValidation>
    <dataValidation allowBlank="true" errorStyle="stop" operator="between" showDropDown="false" showErrorMessage="true" showInputMessage="true" sqref="J4" type="list">
      <formula1>Parametri!$B$33:$B$34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Q53"/>
  <sheetViews>
    <sheetView showFormulas="false" showGridLines="true" showRowColHeaders="true" showZeros="true" rightToLeft="false" tabSelected="false" showOutlineSymbols="true" defaultGridColor="true" view="normal" topLeftCell="A1" colorId="64" zoomScale="115" zoomScaleNormal="115" zoomScalePageLayoutView="100" workbookViewId="0">
      <selection pane="topLeft" activeCell="F52" activeCellId="0" sqref="F52"/>
    </sheetView>
  </sheetViews>
  <sheetFormatPr defaultColWidth="9.1484375" defaultRowHeight="12.75" zeroHeight="true" outlineLevelRow="0" outlineLevelCol="0"/>
  <cols>
    <col collapsed="false" customWidth="true" hidden="false" outlineLevel="0" max="1" min="1" style="1" width="1.14"/>
    <col collapsed="false" customWidth="true" hidden="false" outlineLevel="0" max="2" min="2" style="1" width="6.29"/>
    <col collapsed="false" customWidth="true" hidden="true" outlineLevel="0" max="3" min="3" style="1" width="2"/>
    <col collapsed="false" customWidth="true" hidden="true" outlineLevel="0" max="4" min="4" style="1" width="3"/>
    <col collapsed="false" customWidth="true" hidden="false" outlineLevel="0" max="5" min="5" style="1" width="16.84"/>
    <col collapsed="false" customWidth="true" hidden="false" outlineLevel="0" max="6" min="6" style="1" width="17.57"/>
    <col collapsed="false" customWidth="true" hidden="false" outlineLevel="0" max="7" min="7" style="1" width="23.86"/>
    <col collapsed="false" customWidth="true" hidden="false" outlineLevel="0" max="8" min="8" style="1" width="24"/>
    <col collapsed="false" customWidth="true" hidden="false" outlineLevel="0" max="11" min="9" style="1" width="22.15"/>
    <col collapsed="false" customWidth="true" hidden="false" outlineLevel="0" max="12" min="12" style="1" width="26.42"/>
    <col collapsed="false" customWidth="true" hidden="false" outlineLevel="0" max="13" min="13" style="1" width="22.15"/>
    <col collapsed="false" customWidth="true" hidden="false" outlineLevel="0" max="14" min="14" style="1" width="4.86"/>
    <col collapsed="false" customWidth="false" hidden="true" outlineLevel="0" max="15" min="15" style="1" width="9.14"/>
    <col collapsed="false" customWidth="true" hidden="true" outlineLevel="0" max="16" min="16" style="1" width="16.57"/>
    <col collapsed="false" customWidth="false" hidden="true" outlineLevel="0" max="16384" min="17" style="1" width="9.14"/>
  </cols>
  <sheetData>
    <row r="1" customFormat="false" ht="12.75" hidden="false" customHeight="false" outlineLevel="0" collapsed="false"/>
    <row r="2" customFormat="false" ht="12.75" hidden="false" customHeight="false" outlineLevel="0" collapsed="false">
      <c r="E2" s="587" t="s">
        <v>243</v>
      </c>
      <c r="F2" s="587"/>
      <c r="G2" s="587"/>
    </row>
    <row r="3" customFormat="false" ht="12.75" hidden="false" customHeight="false" outlineLevel="0" collapsed="false">
      <c r="L3" s="588" t="s">
        <v>244</v>
      </c>
      <c r="M3" s="589" t="n">
        <f aca="false">E16+E20+E24+E28+E32+E36+E40+E44+E48+E52</f>
        <v>0</v>
      </c>
    </row>
    <row r="4" customFormat="false" ht="13.8" hidden="false" customHeight="false" outlineLevel="0" collapsed="false">
      <c r="E4" s="590" t="s">
        <v>245</v>
      </c>
      <c r="F4" s="590"/>
      <c r="G4" s="590"/>
      <c r="H4" s="587" t="s">
        <v>246</v>
      </c>
      <c r="I4" s="591"/>
      <c r="J4" s="301" t="s">
        <v>87</v>
      </c>
      <c r="L4" s="588" t="s">
        <v>247</v>
      </c>
      <c r="M4" s="589" t="n">
        <f aca="false">F16+F20+F24+F28+F32+F36+F40+F44+F48+F52</f>
        <v>0</v>
      </c>
    </row>
    <row r="5" customFormat="false" ht="12.75" hidden="false" customHeight="false" outlineLevel="0" collapsed="false">
      <c r="E5" s="592" t="s">
        <v>206</v>
      </c>
      <c r="F5" s="593"/>
      <c r="G5" s="593"/>
      <c r="H5" s="594"/>
      <c r="I5" s="595" t="n">
        <f aca="false">IF(J4="No",0,IF('Costo di costruzione'!$I$4="No",'Determinazione classe'!E12,'Determinazione classe'!$I$12))</f>
        <v>0</v>
      </c>
      <c r="J5" s="596" t="n">
        <v>0</v>
      </c>
      <c r="L5" s="588" t="s">
        <v>248</v>
      </c>
      <c r="M5" s="589" t="n">
        <f aca="false">(J5+I5)-M3</f>
        <v>0</v>
      </c>
    </row>
    <row r="6" customFormat="false" ht="12.75" hidden="false" customHeight="false" outlineLevel="0" collapsed="false">
      <c r="E6" s="597" t="s">
        <v>208</v>
      </c>
      <c r="F6" s="407"/>
      <c r="G6" s="407"/>
      <c r="H6" s="598"/>
      <c r="I6" s="416" t="n">
        <f aca="false">IF(J4="No",0,IF('Costo di costruzione'!$I$4="No",'Determinazione classe'!G19,'Determinazione classe'!$I$19))</f>
        <v>0</v>
      </c>
      <c r="J6" s="599" t="n">
        <v>0</v>
      </c>
      <c r="L6" s="588" t="s">
        <v>249</v>
      </c>
      <c r="M6" s="589" t="n">
        <f aca="false">(J6+I6)-M4</f>
        <v>0</v>
      </c>
    </row>
    <row r="7" customFormat="false" ht="12.75" hidden="false" customHeight="false" outlineLevel="0" collapsed="false">
      <c r="E7" s="597" t="s">
        <v>209</v>
      </c>
      <c r="F7" s="407"/>
      <c r="G7" s="407"/>
      <c r="H7" s="598"/>
      <c r="I7" s="424"/>
      <c r="J7" s="600" t="n">
        <f aca="false">IF(I5+I6&gt;0,0.6*I6,0.6*J6)</f>
        <v>0</v>
      </c>
    </row>
    <row r="8" customFormat="false" ht="12.75" hidden="false" customHeight="false" outlineLevel="0" collapsed="false">
      <c r="E8" s="601" t="s">
        <v>210</v>
      </c>
      <c r="F8" s="602"/>
      <c r="G8" s="602"/>
      <c r="H8" s="603"/>
      <c r="I8" s="604"/>
      <c r="J8" s="605" t="n">
        <f aca="false">IF(I5&gt;0,I5+J7,J5+J7)</f>
        <v>0</v>
      </c>
      <c r="L8" s="588" t="s">
        <v>250</v>
      </c>
      <c r="M8" s="606" t="n">
        <f aca="false">M16+M20+M24+M28+M32+M36+M40+M44+M48+M52</f>
        <v>0</v>
      </c>
    </row>
    <row r="9" customFormat="false" ht="6" hidden="false" customHeight="true" outlineLevel="0" collapsed="false">
      <c r="E9" s="607"/>
      <c r="F9" s="607"/>
      <c r="G9" s="607"/>
      <c r="H9" s="608"/>
      <c r="I9" s="608"/>
      <c r="J9" s="607"/>
      <c r="K9" s="607"/>
    </row>
    <row r="10" customFormat="false" ht="12.75" hidden="false" customHeight="false" outlineLevel="0" collapsed="false">
      <c r="E10" s="609" t="s">
        <v>251</v>
      </c>
      <c r="F10" s="609"/>
      <c r="G10" s="609"/>
      <c r="H10" s="610" t="n">
        <f aca="false">IF(Parametri!$D$4="Emilia Romagna",1,0)</f>
        <v>0</v>
      </c>
      <c r="I10" s="611" t="n">
        <v>9</v>
      </c>
      <c r="J10" s="607"/>
      <c r="K10" s="607"/>
      <c r="Q10" s="612"/>
    </row>
    <row r="11" customFormat="false" ht="6" hidden="false" customHeight="true" outlineLevel="0" collapsed="false">
      <c r="E11" s="607"/>
      <c r="F11" s="607"/>
      <c r="G11" s="607"/>
      <c r="H11" s="608"/>
      <c r="I11" s="608"/>
      <c r="J11" s="607"/>
      <c r="K11" s="607"/>
      <c r="Q11" s="612"/>
    </row>
    <row r="12" customFormat="false" ht="12.75" hidden="false" customHeight="false" outlineLevel="0" collapsed="false">
      <c r="E12" s="613" t="str">
        <f aca="false">CC_Parametri!B2</f>
        <v>Tipo Intervento</v>
      </c>
      <c r="F12" s="613" t="str">
        <f aca="false">CC_Parametri!C2</f>
        <v>Destinazione D'uso</v>
      </c>
      <c r="G12" s="613" t="str">
        <f aca="false">CC_Parametri!D2</f>
        <v>ND</v>
      </c>
      <c r="H12" s="613" t="str">
        <f aca="false">CC_Parametri!E2</f>
        <v>ND</v>
      </c>
      <c r="I12" s="613" t="str">
        <f aca="false">CC_Parametri!F2</f>
        <v>ND</v>
      </c>
      <c r="J12" s="613" t="str">
        <f aca="false">CC_Parametri!G2</f>
        <v>ND</v>
      </c>
      <c r="K12" s="613" t="str">
        <f aca="false">CC_Parametri!H2</f>
        <v>ND</v>
      </c>
      <c r="Q12" s="612"/>
    </row>
    <row r="13" s="610" customFormat="true" ht="12.75" hidden="false" customHeight="false" outlineLevel="0" collapsed="false">
      <c r="E13" s="610" t="str">
        <f aca="false">IF(COUNTA(CC_Parametri!AS3:AS500)-COUNTBLANK(CC_Parametri!AS3:AS500)&gt;0,"","X")</f>
        <v/>
      </c>
      <c r="F13" s="610" t="str">
        <f aca="false">IF(COUNTA(CC_Parametri!AT3:AT500)-COUNTBLANK(CC_Parametri!AT3:AT500)&gt;0,"","X")</f>
        <v/>
      </c>
      <c r="G13" s="610" t="str">
        <f aca="false">IF(COUNTA(CC_Parametri!AU3:AU500)-COUNTBLANK(CC_Parametri!AU3:AU500)&gt;0,"","X")</f>
        <v>X</v>
      </c>
      <c r="H13" s="610" t="str">
        <f aca="false">IF(COUNTA(CC_Parametri!AV3:AV500)-COUNTBLANK(CC_Parametri!AV3:AV500)&gt;0,"","X")</f>
        <v>X</v>
      </c>
      <c r="I13" s="610" t="str">
        <f aca="false">IF(COUNTA(CC_Parametri!AW3:AW500)-COUNTBLANK(CC_Parametri!AW3:AW500)&gt;0,"","X")</f>
        <v>X</v>
      </c>
      <c r="J13" s="610" t="str">
        <f aca="false">IF(COUNTA(CC_Parametri!AX3:AX500)-COUNTBLANK(CC_Parametri!AX3:AX500)&gt;0,"","X")</f>
        <v>X</v>
      </c>
      <c r="K13" s="610" t="str">
        <f aca="false">IF(COUNTA(CC_Parametri!AY3:AY500)-COUNTBLANK(CC_Parametri!AY3:AY500)&gt;0,"","X")</f>
        <v>X</v>
      </c>
      <c r="L13" s="610" t="str">
        <f aca="false">IF(COUNTA(CC_Parametri!AZ3:AZ500)-COUNTBLANK(CC_Parametri!AZ3:AZ500)&gt;0,"","X")</f>
        <v>X</v>
      </c>
      <c r="M13" s="610" t="str">
        <f aca="false">IF(COUNTA(CC_Parametri!BA3:BA500)-COUNTBLANK(CC_Parametri!BA3:BA500)&gt;0,"","X")</f>
        <v>X</v>
      </c>
      <c r="Q13" s="614"/>
    </row>
    <row r="14" customFormat="false" ht="12.75" hidden="false" customHeight="false" outlineLevel="0" collapsed="false">
      <c r="B14" s="570" t="str">
        <f aca="false">"n. "&amp;D14</f>
        <v>n. 1</v>
      </c>
      <c r="C14" s="591" t="s">
        <v>104</v>
      </c>
      <c r="D14" s="1" t="n">
        <v>1</v>
      </c>
      <c r="E14" s="615" t="s">
        <v>172</v>
      </c>
      <c r="F14" s="616" t="s">
        <v>157</v>
      </c>
      <c r="G14" s="616" t="s">
        <v>187</v>
      </c>
      <c r="H14" s="617" t="str">
        <f aca="false">IF(COUNTIFS(EMIRO_Valori_di_Mercato!M:M,E14,EMIRO_Valori_di_Mercato!P:P,G14)&gt;0,VLOOKUP(E14&amp;G14,EMIRO_Valori_di_Mercato!$C:$P,14,FALSE()),IF(COUNTIFS(EMIRO_Valori_di_Mercato!M:M,E14,EMIRO_Valori_di_Mercato!P:P,"Abitazioni civili")&gt;0,"Abitazioni civili",VLOOKUP(E14,EMIRO_Valori_di_Mercato!$M:$P,4,FALSE())))</f>
        <v>Abitazioni civili</v>
      </c>
      <c r="I14" s="618"/>
      <c r="J14" s="618"/>
      <c r="K14" s="618"/>
      <c r="L14" s="618"/>
      <c r="M14" s="619"/>
      <c r="O14" s="591" t="s">
        <v>253</v>
      </c>
      <c r="P14" s="591" t="s">
        <v>254</v>
      </c>
      <c r="Q14" s="612"/>
    </row>
    <row r="15" customFormat="false" ht="12.75" hidden="false" customHeight="false" outlineLevel="0" collapsed="false">
      <c r="B15" s="570"/>
      <c r="D15" s="1" t="n">
        <v>1</v>
      </c>
      <c r="E15" s="620" t="s">
        <v>255</v>
      </c>
      <c r="F15" s="621" t="s">
        <v>256</v>
      </c>
      <c r="G15" s="621" t="s">
        <v>257</v>
      </c>
      <c r="H15" s="622" t="s">
        <v>258</v>
      </c>
      <c r="I15" s="623" t="s">
        <v>259</v>
      </c>
      <c r="J15" s="622" t="s">
        <v>260</v>
      </c>
      <c r="K15" s="622" t="s">
        <v>261</v>
      </c>
      <c r="L15" s="622" t="s">
        <v>262</v>
      </c>
      <c r="M15" s="624" t="s">
        <v>263</v>
      </c>
      <c r="Q15" s="612"/>
    </row>
    <row r="16" customFormat="false" ht="12.75" hidden="false" customHeight="false" outlineLevel="0" collapsed="false">
      <c r="B16" s="570"/>
      <c r="D16" s="1" t="n">
        <v>1</v>
      </c>
      <c r="E16" s="625"/>
      <c r="F16" s="626"/>
      <c r="G16" s="627" t="n">
        <f aca="false">E16+(F16*0.6)</f>
        <v>0</v>
      </c>
      <c r="H16" s="627" t="n">
        <f aca="false">EMIRO_calcoli!L66</f>
        <v>1068.75</v>
      </c>
      <c r="I16" s="627" t="n">
        <f aca="false">EMIRO_calcoli!L68</f>
        <v>1068.75</v>
      </c>
      <c r="J16" s="627" t="n">
        <f aca="false">+G16*H16</f>
        <v>0</v>
      </c>
      <c r="K16" s="628" t="n">
        <f aca="false">EMIRO_calcoli!$J$39</f>
        <v>0.07</v>
      </c>
      <c r="L16" s="629" t="n">
        <v>1</v>
      </c>
      <c r="M16" s="630" t="n">
        <f aca="false">+J16*K16*L16</f>
        <v>0</v>
      </c>
      <c r="O16" s="1" t="e">
        <f aca="false">IF(AND(E14&lt;&gt;"",F14&lt;&gt;""),VLOOKUP(CONCATENATE(E14,F14,G14,H14,I14,J14,K14,L14,M14),CC_Parametri!$A:$Z,10,FALSE()),0)</f>
        <v>#N/A</v>
      </c>
      <c r="P16" s="1" t="e">
        <f aca="false">IF(AND(E14&lt;&gt;"",F14&lt;&gt;""),VLOOKUP(CONCATENATE(E14,F14,G14,H14,I14,J14,K14,L14,M14),CC_Parametri!$A:$Z,12,FALSE()),0)</f>
        <v>#N/A</v>
      </c>
      <c r="Q16" s="612"/>
    </row>
    <row r="17" customFormat="false" ht="12.75" hidden="false" customHeight="false" outlineLevel="0" collapsed="false">
      <c r="E17" s="631"/>
      <c r="Q17" s="612"/>
    </row>
    <row r="18" customFormat="false" ht="12.75" hidden="false" customHeight="false" outlineLevel="0" collapsed="false">
      <c r="B18" s="570" t="str">
        <f aca="false">"n. "&amp;D18</f>
        <v>n. 2</v>
      </c>
      <c r="C18" s="591" t="s">
        <v>104</v>
      </c>
      <c r="D18" s="1" t="n">
        <f aca="false">+D14+1</f>
        <v>2</v>
      </c>
      <c r="E18" s="615" t="str">
        <f aca="false">$E$14</f>
        <v>B1</v>
      </c>
      <c r="F18" s="616"/>
      <c r="G18" s="616"/>
      <c r="H18" s="617" t="str">
        <f aca="false">IF(COUNTIFS(EMIRO_Valori_di_Mercato!M:M,E18,EMIRO_Valori_di_Mercato!P:P,G18)&gt;0,VLOOKUP(E18&amp;G18,EMIRO_Valori_di_Mercato!$C:$P,14,FALSE()),IF(COUNTIFS(EMIRO_Valori_di_Mercato!M:M,E18,EMIRO_Valori_di_Mercato!P:P,"Abitazioni civili")&gt;0,"Abitazioni civili",VLOOKUP(E18,EMIRO_Valori_di_Mercato!$M:$P,4,FALSE())))</f>
        <v>Abitazioni civili</v>
      </c>
      <c r="I18" s="618"/>
      <c r="J18" s="618"/>
      <c r="K18" s="618"/>
      <c r="L18" s="618"/>
      <c r="M18" s="619"/>
      <c r="Q18" s="612"/>
    </row>
    <row r="19" customFormat="false" ht="12.75" hidden="false" customHeight="false" outlineLevel="0" collapsed="false">
      <c r="B19" s="570"/>
      <c r="D19" s="1" t="n">
        <f aca="false">+D15+1</f>
        <v>2</v>
      </c>
      <c r="E19" s="620" t="s">
        <v>255</v>
      </c>
      <c r="F19" s="621" t="s">
        <v>256</v>
      </c>
      <c r="G19" s="621" t="s">
        <v>257</v>
      </c>
      <c r="H19" s="622" t="s">
        <v>258</v>
      </c>
      <c r="I19" s="623" t="s">
        <v>259</v>
      </c>
      <c r="J19" s="622" t="s">
        <v>260</v>
      </c>
      <c r="K19" s="622" t="s">
        <v>261</v>
      </c>
      <c r="L19" s="622" t="s">
        <v>262</v>
      </c>
      <c r="M19" s="624" t="s">
        <v>263</v>
      </c>
      <c r="Q19" s="612"/>
    </row>
    <row r="20" customFormat="false" ht="12.75" hidden="false" customHeight="false" outlineLevel="0" collapsed="false">
      <c r="B20" s="570"/>
      <c r="D20" s="1" t="n">
        <f aca="false">+D16+1</f>
        <v>2</v>
      </c>
      <c r="E20" s="625" t="n">
        <v>0</v>
      </c>
      <c r="F20" s="626" t="n">
        <v>0</v>
      </c>
      <c r="G20" s="627" t="n">
        <f aca="false">E20+(F20*0.6)</f>
        <v>0</v>
      </c>
      <c r="H20" s="627" t="n">
        <f aca="false">EMIRO_calcoli!L72</f>
        <v>1068.75</v>
      </c>
      <c r="I20" s="627" t="n">
        <f aca="false">EMIRO_calcoli!L74</f>
        <v>1068.75</v>
      </c>
      <c r="J20" s="627" t="n">
        <f aca="false">+G20*H20</f>
        <v>0</v>
      </c>
      <c r="K20" s="628" t="n">
        <f aca="false">EMIRO_calcoli!$J$39</f>
        <v>0.07</v>
      </c>
      <c r="L20" s="629" t="n">
        <v>1</v>
      </c>
      <c r="M20" s="630" t="n">
        <f aca="false">+J20*K20*L20</f>
        <v>0</v>
      </c>
      <c r="O20" s="1" t="n">
        <f aca="false">IF(AND(E18&lt;&gt;"",F18&lt;&gt;""),VLOOKUP(CONCATENATE(E18,F18,G18,H18,I18,J18,K18,L18,M18),CC_Parametri!$A:$Z,10,FALSE()),0)</f>
        <v>0</v>
      </c>
      <c r="P20" s="1" t="n">
        <f aca="false">IF(AND(E18&lt;&gt;"",F18&lt;&gt;""),VLOOKUP(CONCATENATE(E18,F18,G18,H18,I18,J18,K18,L18,M18),CC_Parametri!$A:$Z,12,FALSE()),0)</f>
        <v>0</v>
      </c>
      <c r="Q20" s="612"/>
    </row>
    <row r="21" customFormat="false" ht="12.75" hidden="false" customHeight="false" outlineLevel="0" collapsed="false">
      <c r="E21" s="631"/>
      <c r="Q21" s="612"/>
    </row>
    <row r="22" customFormat="false" ht="12.75" hidden="false" customHeight="false" outlineLevel="0" collapsed="false">
      <c r="B22" s="570" t="str">
        <f aca="false">"n. "&amp;D22</f>
        <v>n. 3</v>
      </c>
      <c r="C22" s="591" t="s">
        <v>104</v>
      </c>
      <c r="D22" s="1" t="n">
        <f aca="false">+D18+1</f>
        <v>3</v>
      </c>
      <c r="E22" s="615" t="str">
        <f aca="false">$E$14</f>
        <v>B1</v>
      </c>
      <c r="F22" s="616"/>
      <c r="G22" s="616"/>
      <c r="H22" s="617" t="str">
        <f aca="false">IF(COUNTIFS(EMIRO_Valori_di_Mercato!M:M,E22,EMIRO_Valori_di_Mercato!P:P,G22)&gt;0,VLOOKUP(E22&amp;G22,EMIRO_Valori_di_Mercato!$C:$P,14,FALSE()),IF(COUNTIFS(EMIRO_Valori_di_Mercato!M:M,E22,EMIRO_Valori_di_Mercato!P:P,"Abitazioni civili")&gt;0,"Abitazioni civili",VLOOKUP(E22,EMIRO_Valori_di_Mercato!$M:$P,4,FALSE())))</f>
        <v>Abitazioni civili</v>
      </c>
      <c r="I22" s="618"/>
      <c r="J22" s="618"/>
      <c r="K22" s="618"/>
      <c r="L22" s="618"/>
      <c r="M22" s="619"/>
      <c r="Q22" s="612"/>
    </row>
    <row r="23" customFormat="false" ht="12.75" hidden="false" customHeight="false" outlineLevel="0" collapsed="false">
      <c r="B23" s="570"/>
      <c r="D23" s="1" t="n">
        <f aca="false">+D19+1</f>
        <v>3</v>
      </c>
      <c r="E23" s="620" t="s">
        <v>255</v>
      </c>
      <c r="F23" s="621" t="s">
        <v>256</v>
      </c>
      <c r="G23" s="621" t="s">
        <v>257</v>
      </c>
      <c r="H23" s="622" t="s">
        <v>258</v>
      </c>
      <c r="I23" s="623" t="s">
        <v>259</v>
      </c>
      <c r="J23" s="622" t="s">
        <v>260</v>
      </c>
      <c r="K23" s="622" t="s">
        <v>261</v>
      </c>
      <c r="L23" s="622" t="s">
        <v>262</v>
      </c>
      <c r="M23" s="624" t="s">
        <v>263</v>
      </c>
    </row>
    <row r="24" customFormat="false" ht="12.75" hidden="false" customHeight="false" outlineLevel="0" collapsed="false">
      <c r="B24" s="570"/>
      <c r="D24" s="1" t="n">
        <f aca="false">+D20+1</f>
        <v>3</v>
      </c>
      <c r="E24" s="625" t="n">
        <v>0</v>
      </c>
      <c r="F24" s="626" t="n">
        <v>0</v>
      </c>
      <c r="G24" s="627" t="n">
        <f aca="false">E24+(F24*0.6)</f>
        <v>0</v>
      </c>
      <c r="H24" s="627" t="n">
        <f aca="false">EMIRO_calcoli!L78</f>
        <v>1068.75</v>
      </c>
      <c r="I24" s="627" t="n">
        <f aca="false">EMIRO_calcoli!L80</f>
        <v>1068.75</v>
      </c>
      <c r="J24" s="627" t="n">
        <f aca="false">+G24*H24</f>
        <v>0</v>
      </c>
      <c r="K24" s="628" t="n">
        <f aca="false">EMIRO_calcoli!$J$39</f>
        <v>0.07</v>
      </c>
      <c r="L24" s="629" t="n">
        <v>1</v>
      </c>
      <c r="M24" s="630" t="n">
        <f aca="false">+J24*K24*L24</f>
        <v>0</v>
      </c>
      <c r="O24" s="1" t="n">
        <f aca="false">IF(AND(E22&lt;&gt;"",F22&lt;&gt;""),VLOOKUP(CONCATENATE(E22,F22,G22,H22,I22,J22,K22,L22,M22),CC_Parametri!$A:$Z,10,FALSE()),0)</f>
        <v>0</v>
      </c>
      <c r="P24" s="1" t="n">
        <f aca="false">IF(AND(E22&lt;&gt;"",F22&lt;&gt;""),VLOOKUP(CONCATENATE(E22,F22,G22,H22,I22,J22,K22,L22,M22),CC_Parametri!$A:$Z,12,FALSE()),0)</f>
        <v>0</v>
      </c>
    </row>
    <row r="25" customFormat="false" ht="12.75" hidden="false" customHeight="false" outlineLevel="0" collapsed="false">
      <c r="E25" s="631"/>
    </row>
    <row r="26" customFormat="false" ht="12.75" hidden="false" customHeight="false" outlineLevel="0" collapsed="false">
      <c r="B26" s="570" t="str">
        <f aca="false">"n. "&amp;D26</f>
        <v>n. 4</v>
      </c>
      <c r="C26" s="591" t="s">
        <v>104</v>
      </c>
      <c r="D26" s="1" t="n">
        <f aca="false">+D22+1</f>
        <v>4</v>
      </c>
      <c r="E26" s="615" t="str">
        <f aca="false">$E$14</f>
        <v>B1</v>
      </c>
      <c r="F26" s="616"/>
      <c r="G26" s="616"/>
      <c r="H26" s="617" t="str">
        <f aca="false">IF(COUNTIFS(EMIRO_Valori_di_Mercato!M:M,E26,EMIRO_Valori_di_Mercato!P:P,G26)&gt;0,VLOOKUP(E26&amp;G26,EMIRO_Valori_di_Mercato!$C:$P,14,FALSE()),IF(COUNTIFS(EMIRO_Valori_di_Mercato!M:M,E26,EMIRO_Valori_di_Mercato!P:P,"Abitazioni civili")&gt;0,"Abitazioni civili",VLOOKUP(E26,EMIRO_Valori_di_Mercato!$M:$P,4,FALSE())))</f>
        <v>Abitazioni civili</v>
      </c>
      <c r="I26" s="618"/>
      <c r="J26" s="618"/>
      <c r="K26" s="618"/>
      <c r="L26" s="618"/>
      <c r="M26" s="619"/>
    </row>
    <row r="27" customFormat="false" ht="12.75" hidden="false" customHeight="false" outlineLevel="0" collapsed="false">
      <c r="B27" s="570"/>
      <c r="D27" s="1" t="n">
        <f aca="false">+D23+1</f>
        <v>4</v>
      </c>
      <c r="E27" s="620" t="s">
        <v>255</v>
      </c>
      <c r="F27" s="621" t="s">
        <v>256</v>
      </c>
      <c r="G27" s="621" t="s">
        <v>257</v>
      </c>
      <c r="H27" s="622" t="s">
        <v>258</v>
      </c>
      <c r="I27" s="623" t="s">
        <v>259</v>
      </c>
      <c r="J27" s="622" t="s">
        <v>260</v>
      </c>
      <c r="K27" s="622" t="s">
        <v>261</v>
      </c>
      <c r="L27" s="622" t="s">
        <v>262</v>
      </c>
      <c r="M27" s="624" t="s">
        <v>263</v>
      </c>
    </row>
    <row r="28" customFormat="false" ht="12.75" hidden="false" customHeight="false" outlineLevel="0" collapsed="false">
      <c r="B28" s="570"/>
      <c r="D28" s="1" t="n">
        <f aca="false">+D24+1</f>
        <v>4</v>
      </c>
      <c r="E28" s="625" t="n">
        <v>0</v>
      </c>
      <c r="F28" s="626" t="n">
        <v>0</v>
      </c>
      <c r="G28" s="627" t="n">
        <f aca="false">E28+(F28*0.6)</f>
        <v>0</v>
      </c>
      <c r="H28" s="627" t="n">
        <f aca="false">EMIRO_calcoli!L84</f>
        <v>1068.75</v>
      </c>
      <c r="I28" s="627" t="n">
        <f aca="false">EMIRO_calcoli!L86</f>
        <v>1068.75</v>
      </c>
      <c r="J28" s="627" t="n">
        <f aca="false">+G28*H28</f>
        <v>0</v>
      </c>
      <c r="K28" s="628" t="n">
        <f aca="false">EMIRO_calcoli!$J$39</f>
        <v>0.07</v>
      </c>
      <c r="L28" s="629" t="n">
        <v>1</v>
      </c>
      <c r="M28" s="630" t="n">
        <f aca="false">+J28*K28*L28</f>
        <v>0</v>
      </c>
      <c r="O28" s="1" t="n">
        <f aca="false">IF(AND(E26&lt;&gt;"",F26&lt;&gt;""),VLOOKUP(CONCATENATE(E26,F26,G26,H26,I26,J26,K26,L26,M26),CC_Parametri!$A:$Z,10,FALSE()),0)</f>
        <v>0</v>
      </c>
      <c r="P28" s="1" t="n">
        <f aca="false">IF(AND(E26&lt;&gt;"",F26&lt;&gt;""),VLOOKUP(CONCATENATE(E26,F26,G26,H26,I26,J26,K26,L26,M26),CC_Parametri!$A:$Z,12,FALSE()),0)</f>
        <v>0</v>
      </c>
    </row>
    <row r="29" customFormat="false" ht="12.75" hidden="false" customHeight="false" outlineLevel="0" collapsed="false">
      <c r="E29" s="631"/>
    </row>
    <row r="30" customFormat="false" ht="12.75" hidden="false" customHeight="false" outlineLevel="0" collapsed="false">
      <c r="B30" s="570" t="str">
        <f aca="false">"n. "&amp;D30</f>
        <v>n. 5</v>
      </c>
      <c r="C30" s="591" t="s">
        <v>104</v>
      </c>
      <c r="D30" s="1" t="n">
        <f aca="false">+D26+1</f>
        <v>5</v>
      </c>
      <c r="E30" s="615" t="str">
        <f aca="false">$E$14</f>
        <v>B1</v>
      </c>
      <c r="F30" s="616"/>
      <c r="G30" s="616"/>
      <c r="H30" s="617" t="str">
        <f aca="false">IF(COUNTIFS(EMIRO_Valori_di_Mercato!M:M,E30,EMIRO_Valori_di_Mercato!P:P,G30)&gt;0,VLOOKUP(E30&amp;G30,EMIRO_Valori_di_Mercato!$C:$P,14,FALSE()),IF(COUNTIFS(EMIRO_Valori_di_Mercato!M:M,E30,EMIRO_Valori_di_Mercato!P:P,"Abitazioni civili")&gt;0,"Abitazioni civili",VLOOKUP(E30,EMIRO_Valori_di_Mercato!$M:$P,4,FALSE())))</f>
        <v>Abitazioni civili</v>
      </c>
      <c r="I30" s="618"/>
      <c r="J30" s="618"/>
      <c r="K30" s="618"/>
      <c r="L30" s="618"/>
      <c r="M30" s="619"/>
    </row>
    <row r="31" customFormat="false" ht="12.75" hidden="false" customHeight="false" outlineLevel="0" collapsed="false">
      <c r="B31" s="570"/>
      <c r="D31" s="1" t="n">
        <f aca="false">+D27+1</f>
        <v>5</v>
      </c>
      <c r="E31" s="620" t="s">
        <v>255</v>
      </c>
      <c r="F31" s="621" t="s">
        <v>256</v>
      </c>
      <c r="G31" s="621" t="s">
        <v>257</v>
      </c>
      <c r="H31" s="622" t="s">
        <v>258</v>
      </c>
      <c r="I31" s="623" t="s">
        <v>259</v>
      </c>
      <c r="J31" s="622" t="s">
        <v>260</v>
      </c>
      <c r="K31" s="622" t="s">
        <v>261</v>
      </c>
      <c r="L31" s="622" t="s">
        <v>262</v>
      </c>
      <c r="M31" s="624" t="s">
        <v>263</v>
      </c>
    </row>
    <row r="32" customFormat="false" ht="12.75" hidden="false" customHeight="false" outlineLevel="0" collapsed="false">
      <c r="B32" s="570"/>
      <c r="D32" s="1" t="n">
        <f aca="false">+D28+1</f>
        <v>5</v>
      </c>
      <c r="E32" s="625" t="n">
        <v>0</v>
      </c>
      <c r="F32" s="626" t="n">
        <v>0</v>
      </c>
      <c r="G32" s="627" t="n">
        <f aca="false">E32+(F32*0.6)</f>
        <v>0</v>
      </c>
      <c r="H32" s="627" t="n">
        <f aca="false">EMIRO_calcoli!L90</f>
        <v>1068.75</v>
      </c>
      <c r="I32" s="627" t="n">
        <f aca="false">EMIRO_calcoli!L92</f>
        <v>1068.75</v>
      </c>
      <c r="J32" s="627" t="n">
        <f aca="false">+G32*H32</f>
        <v>0</v>
      </c>
      <c r="K32" s="628" t="n">
        <f aca="false">EMIRO_calcoli!$J$39</f>
        <v>0.07</v>
      </c>
      <c r="L32" s="629" t="n">
        <v>1</v>
      </c>
      <c r="M32" s="630" t="n">
        <f aca="false">+J32*K32*L32</f>
        <v>0</v>
      </c>
      <c r="O32" s="1" t="n">
        <f aca="false">IF(AND(E30&lt;&gt;"",F30&lt;&gt;""),VLOOKUP(CONCATENATE(E30,F30,G30,H30,I30,J30,K30,L30,M30),CC_Parametri!$A:$Z,10,FALSE()),0)</f>
        <v>0</v>
      </c>
      <c r="P32" s="1" t="n">
        <f aca="false">IF(AND(E30&lt;&gt;"",F30&lt;&gt;""),VLOOKUP(CONCATENATE(E30,F30,G30,H30,I30,J30,K30,L30,M30),CC_Parametri!$A:$Z,12,FALSE()),0)</f>
        <v>0</v>
      </c>
    </row>
    <row r="33" customFormat="false" ht="12.75" hidden="false" customHeight="false" outlineLevel="0" collapsed="false">
      <c r="E33" s="631"/>
    </row>
    <row r="34" customFormat="false" ht="12.75" hidden="false" customHeight="false" outlineLevel="0" collapsed="false">
      <c r="B34" s="570" t="str">
        <f aca="false">"n. "&amp;D34</f>
        <v>n. 6</v>
      </c>
      <c r="C34" s="591" t="s">
        <v>104</v>
      </c>
      <c r="D34" s="1" t="n">
        <f aca="false">+D30+1</f>
        <v>6</v>
      </c>
      <c r="E34" s="615" t="str">
        <f aca="false">$E$14</f>
        <v>B1</v>
      </c>
      <c r="F34" s="616"/>
      <c r="G34" s="616"/>
      <c r="H34" s="617" t="str">
        <f aca="false">IF(COUNTIFS(EMIRO_Valori_di_Mercato!M:M,E34,EMIRO_Valori_di_Mercato!P:P,G34)&gt;0,VLOOKUP(E34&amp;G34,EMIRO_Valori_di_Mercato!$C:$P,14,FALSE()),IF(COUNTIFS(EMIRO_Valori_di_Mercato!M:M,E34,EMIRO_Valori_di_Mercato!P:P,"Abitazioni civili")&gt;0,"Abitazioni civili",VLOOKUP(E34,EMIRO_Valori_di_Mercato!$M:$P,4,FALSE())))</f>
        <v>Abitazioni civili</v>
      </c>
      <c r="I34" s="618"/>
      <c r="J34" s="618"/>
      <c r="K34" s="618"/>
      <c r="L34" s="618"/>
      <c r="M34" s="619"/>
    </row>
    <row r="35" customFormat="false" ht="12.75" hidden="false" customHeight="false" outlineLevel="0" collapsed="false">
      <c r="B35" s="570"/>
      <c r="D35" s="1" t="n">
        <f aca="false">+D31+1</f>
        <v>6</v>
      </c>
      <c r="E35" s="620" t="s">
        <v>255</v>
      </c>
      <c r="F35" s="621" t="s">
        <v>256</v>
      </c>
      <c r="G35" s="621" t="s">
        <v>257</v>
      </c>
      <c r="H35" s="622" t="s">
        <v>258</v>
      </c>
      <c r="I35" s="623" t="s">
        <v>259</v>
      </c>
      <c r="J35" s="622" t="s">
        <v>260</v>
      </c>
      <c r="K35" s="622" t="s">
        <v>261</v>
      </c>
      <c r="L35" s="622" t="s">
        <v>262</v>
      </c>
      <c r="M35" s="624" t="s">
        <v>263</v>
      </c>
    </row>
    <row r="36" customFormat="false" ht="12.75" hidden="false" customHeight="false" outlineLevel="0" collapsed="false">
      <c r="B36" s="570"/>
      <c r="D36" s="1" t="n">
        <f aca="false">+D32+1</f>
        <v>6</v>
      </c>
      <c r="E36" s="625" t="n">
        <v>0</v>
      </c>
      <c r="F36" s="626" t="n">
        <v>0</v>
      </c>
      <c r="G36" s="627" t="n">
        <f aca="false">E36+(F36*0.6)</f>
        <v>0</v>
      </c>
      <c r="H36" s="627" t="n">
        <f aca="false">EMIRO_calcoli!L96</f>
        <v>1068.75</v>
      </c>
      <c r="I36" s="627" t="n">
        <f aca="false">EMIRO_calcoli!L98</f>
        <v>1068.75</v>
      </c>
      <c r="J36" s="627" t="n">
        <f aca="false">+G36*H36</f>
        <v>0</v>
      </c>
      <c r="K36" s="628" t="n">
        <f aca="false">EMIRO_calcoli!$J$39</f>
        <v>0.07</v>
      </c>
      <c r="L36" s="629" t="n">
        <v>1</v>
      </c>
      <c r="M36" s="630" t="n">
        <f aca="false">+J36*K36*L36</f>
        <v>0</v>
      </c>
      <c r="O36" s="1" t="n">
        <f aca="false">IF(AND(E34&lt;&gt;"",F34&lt;&gt;""),VLOOKUP(CONCATENATE(E34,F34,G34,H34,I34,J34,K34,L34,M34),CC_Parametri!$A:$Z,10,FALSE()),0)</f>
        <v>0</v>
      </c>
      <c r="P36" s="1" t="n">
        <f aca="false">IF(AND(E34&lt;&gt;"",F34&lt;&gt;""),VLOOKUP(CONCATENATE(E34,F34,G34,H34,I34,J34,K34,L34,M34),CC_Parametri!$A:$Z,12,FALSE()),0)</f>
        <v>0</v>
      </c>
    </row>
    <row r="37" customFormat="false" ht="12.75" hidden="false" customHeight="false" outlineLevel="0" collapsed="false">
      <c r="E37" s="631"/>
    </row>
    <row r="38" customFormat="false" ht="12.75" hidden="false" customHeight="false" outlineLevel="0" collapsed="false">
      <c r="B38" s="570" t="str">
        <f aca="false">"n. "&amp;D38</f>
        <v>n. 7</v>
      </c>
      <c r="C38" s="591" t="s">
        <v>104</v>
      </c>
      <c r="D38" s="1" t="n">
        <f aca="false">+D34+1</f>
        <v>7</v>
      </c>
      <c r="E38" s="615" t="str">
        <f aca="false">$E$14</f>
        <v>B1</v>
      </c>
      <c r="F38" s="616"/>
      <c r="G38" s="616"/>
      <c r="H38" s="617" t="str">
        <f aca="false">IF(COUNTIFS(EMIRO_Valori_di_Mercato!M:M,E38,EMIRO_Valori_di_Mercato!P:P,G38)&gt;0,VLOOKUP(E38&amp;G38,EMIRO_Valori_di_Mercato!$C:$P,14,FALSE()),IF(COUNTIFS(EMIRO_Valori_di_Mercato!M:M,E38,EMIRO_Valori_di_Mercato!P:P,"Abitazioni civili")&gt;0,"Abitazioni civili",VLOOKUP(E38,EMIRO_Valori_di_Mercato!$M:$P,4,FALSE())))</f>
        <v>Abitazioni civili</v>
      </c>
      <c r="I38" s="618"/>
      <c r="J38" s="618"/>
      <c r="K38" s="618"/>
      <c r="L38" s="618"/>
      <c r="M38" s="619"/>
    </row>
    <row r="39" customFormat="false" ht="12.75" hidden="false" customHeight="false" outlineLevel="0" collapsed="false">
      <c r="B39" s="570"/>
      <c r="D39" s="1" t="n">
        <f aca="false">+D35+1</f>
        <v>7</v>
      </c>
      <c r="E39" s="620" t="s">
        <v>255</v>
      </c>
      <c r="F39" s="621" t="s">
        <v>256</v>
      </c>
      <c r="G39" s="621" t="s">
        <v>257</v>
      </c>
      <c r="H39" s="622" t="s">
        <v>258</v>
      </c>
      <c r="I39" s="623" t="s">
        <v>259</v>
      </c>
      <c r="J39" s="622" t="s">
        <v>260</v>
      </c>
      <c r="K39" s="622" t="s">
        <v>261</v>
      </c>
      <c r="L39" s="622" t="s">
        <v>262</v>
      </c>
      <c r="M39" s="624" t="s">
        <v>263</v>
      </c>
    </row>
    <row r="40" customFormat="false" ht="12.75" hidden="false" customHeight="false" outlineLevel="0" collapsed="false">
      <c r="B40" s="570"/>
      <c r="D40" s="1" t="n">
        <f aca="false">+D36+1</f>
        <v>7</v>
      </c>
      <c r="E40" s="625" t="n">
        <v>0</v>
      </c>
      <c r="F40" s="626" t="n">
        <v>0</v>
      </c>
      <c r="G40" s="627" t="n">
        <f aca="false">E40+(F40*0.6)</f>
        <v>0</v>
      </c>
      <c r="H40" s="627" t="n">
        <f aca="false">EMIRO_calcoli!L102</f>
        <v>1068.75</v>
      </c>
      <c r="I40" s="627" t="n">
        <f aca="false">EMIRO_calcoli!L104</f>
        <v>1068.75</v>
      </c>
      <c r="J40" s="627" t="n">
        <f aca="false">+G40*H40</f>
        <v>0</v>
      </c>
      <c r="K40" s="628" t="n">
        <f aca="false">EMIRO_calcoli!$J$39</f>
        <v>0.07</v>
      </c>
      <c r="L40" s="629" t="n">
        <v>1</v>
      </c>
      <c r="M40" s="630" t="n">
        <f aca="false">+J40*K40*L40</f>
        <v>0</v>
      </c>
      <c r="O40" s="1" t="n">
        <f aca="false">IF(AND(E38&lt;&gt;"",F38&lt;&gt;""),VLOOKUP(CONCATENATE(E38,F38,G38,H38,I38,J38,K38,L38,M38),CC_Parametri!$A:$Z,10,FALSE()),0)</f>
        <v>0</v>
      </c>
      <c r="P40" s="1" t="n">
        <f aca="false">IF(AND(E38&lt;&gt;"",F38&lt;&gt;""),VLOOKUP(CONCATENATE(E38,F38,G38,H38,I38,J38,K38,L38,M38),CC_Parametri!$A:$Z,12,FALSE()),0)</f>
        <v>0</v>
      </c>
    </row>
    <row r="41" customFormat="false" ht="12.75" hidden="false" customHeight="false" outlineLevel="0" collapsed="false">
      <c r="E41" s="631"/>
    </row>
    <row r="42" customFormat="false" ht="12.75" hidden="false" customHeight="false" outlineLevel="0" collapsed="false">
      <c r="B42" s="570" t="str">
        <f aca="false">"n. "&amp;D42</f>
        <v>n. 8</v>
      </c>
      <c r="C42" s="591" t="s">
        <v>104</v>
      </c>
      <c r="D42" s="1" t="n">
        <f aca="false">+D38+1</f>
        <v>8</v>
      </c>
      <c r="E42" s="615" t="str">
        <f aca="false">$E$14</f>
        <v>B1</v>
      </c>
      <c r="F42" s="616"/>
      <c r="G42" s="616"/>
      <c r="H42" s="617" t="str">
        <f aca="false">IF(COUNTIFS(EMIRO_Valori_di_Mercato!M:M,E42,EMIRO_Valori_di_Mercato!P:P,G42)&gt;0,VLOOKUP(E42&amp;G42,EMIRO_Valori_di_Mercato!$C:$P,14,FALSE()),IF(COUNTIFS(EMIRO_Valori_di_Mercato!M:M,E42,EMIRO_Valori_di_Mercato!P:P,"Abitazioni civili")&gt;0,"Abitazioni civili",VLOOKUP(E42,EMIRO_Valori_di_Mercato!$M:$P,4,FALSE())))</f>
        <v>Abitazioni civili</v>
      </c>
      <c r="I42" s="618"/>
      <c r="J42" s="618"/>
      <c r="K42" s="618"/>
      <c r="L42" s="618"/>
      <c r="M42" s="619"/>
    </row>
    <row r="43" customFormat="false" ht="12.75" hidden="false" customHeight="false" outlineLevel="0" collapsed="false">
      <c r="B43" s="570"/>
      <c r="D43" s="1" t="n">
        <f aca="false">+D39+1</f>
        <v>8</v>
      </c>
      <c r="E43" s="620" t="s">
        <v>255</v>
      </c>
      <c r="F43" s="621" t="s">
        <v>256</v>
      </c>
      <c r="G43" s="621" t="s">
        <v>257</v>
      </c>
      <c r="H43" s="622" t="s">
        <v>258</v>
      </c>
      <c r="I43" s="623" t="s">
        <v>259</v>
      </c>
      <c r="J43" s="622" t="s">
        <v>260</v>
      </c>
      <c r="K43" s="622" t="s">
        <v>261</v>
      </c>
      <c r="L43" s="622" t="s">
        <v>262</v>
      </c>
      <c r="M43" s="624" t="s">
        <v>263</v>
      </c>
    </row>
    <row r="44" customFormat="false" ht="12.75" hidden="false" customHeight="false" outlineLevel="0" collapsed="false">
      <c r="B44" s="570"/>
      <c r="D44" s="1" t="n">
        <f aca="false">+D40+1</f>
        <v>8</v>
      </c>
      <c r="E44" s="625" t="n">
        <v>0</v>
      </c>
      <c r="F44" s="626" t="n">
        <v>0</v>
      </c>
      <c r="G44" s="627" t="n">
        <f aca="false">E44+(F44*0.6)</f>
        <v>0</v>
      </c>
      <c r="H44" s="627" t="n">
        <f aca="false">EMIRO_calcoli!L108</f>
        <v>1068.75</v>
      </c>
      <c r="I44" s="627" t="n">
        <f aca="false">EMIRO_calcoli!L110</f>
        <v>1068.75</v>
      </c>
      <c r="J44" s="627" t="n">
        <f aca="false">+G44*H44</f>
        <v>0</v>
      </c>
      <c r="K44" s="628" t="n">
        <f aca="false">EMIRO_calcoli!$J$39</f>
        <v>0.07</v>
      </c>
      <c r="L44" s="629" t="n">
        <v>1</v>
      </c>
      <c r="M44" s="630" t="n">
        <f aca="false">+J44*K44*L44</f>
        <v>0</v>
      </c>
      <c r="O44" s="1" t="n">
        <f aca="false">IF(AND(E42&lt;&gt;"",F42&lt;&gt;""),VLOOKUP(CONCATENATE(E42,F42,G42,H42,I42,J42,K42,L42,M42),CC_Parametri!$A:$Z,10,FALSE()),0)</f>
        <v>0</v>
      </c>
      <c r="P44" s="1" t="n">
        <f aca="false">IF(AND(E42&lt;&gt;"",F42&lt;&gt;""),VLOOKUP(CONCATENATE(E42,F42,G42,H42,I42,J42,K42,L42,M42),CC_Parametri!$A:$Z,12,FALSE()),0)</f>
        <v>0</v>
      </c>
    </row>
    <row r="45" customFormat="false" ht="12.75" hidden="false" customHeight="false" outlineLevel="0" collapsed="false">
      <c r="E45" s="631"/>
    </row>
    <row r="46" customFormat="false" ht="12.75" hidden="false" customHeight="false" outlineLevel="0" collapsed="false">
      <c r="B46" s="570" t="str">
        <f aca="false">"n. "&amp;D46</f>
        <v>n. 9</v>
      </c>
      <c r="C46" s="591" t="s">
        <v>104</v>
      </c>
      <c r="D46" s="1" t="n">
        <f aca="false">+D42+1</f>
        <v>9</v>
      </c>
      <c r="E46" s="615" t="str">
        <f aca="false">$E$14</f>
        <v>B1</v>
      </c>
      <c r="F46" s="616"/>
      <c r="G46" s="616"/>
      <c r="H46" s="617" t="str">
        <f aca="false">IF(COUNTIFS(EMIRO_Valori_di_Mercato!M:M,E46,EMIRO_Valori_di_Mercato!P:P,G46)&gt;0,VLOOKUP(E46&amp;G46,EMIRO_Valori_di_Mercato!$C:$P,14,FALSE()),IF(COUNTIFS(EMIRO_Valori_di_Mercato!M:M,E46,EMIRO_Valori_di_Mercato!P:P,"Abitazioni civili")&gt;0,"Abitazioni civili",VLOOKUP(E46,EMIRO_Valori_di_Mercato!$M:$P,4,FALSE())))</f>
        <v>Abitazioni civili</v>
      </c>
      <c r="I46" s="618"/>
      <c r="J46" s="618"/>
      <c r="K46" s="618"/>
      <c r="L46" s="618"/>
      <c r="M46" s="619"/>
    </row>
    <row r="47" customFormat="false" ht="12.75" hidden="false" customHeight="false" outlineLevel="0" collapsed="false">
      <c r="B47" s="570"/>
      <c r="D47" s="1" t="n">
        <f aca="false">+D43+1</f>
        <v>9</v>
      </c>
      <c r="E47" s="620" t="s">
        <v>255</v>
      </c>
      <c r="F47" s="621" t="s">
        <v>256</v>
      </c>
      <c r="G47" s="621" t="s">
        <v>257</v>
      </c>
      <c r="H47" s="622" t="s">
        <v>258</v>
      </c>
      <c r="I47" s="623" t="s">
        <v>259</v>
      </c>
      <c r="J47" s="622" t="s">
        <v>260</v>
      </c>
      <c r="K47" s="622" t="s">
        <v>261</v>
      </c>
      <c r="L47" s="622" t="s">
        <v>262</v>
      </c>
      <c r="M47" s="624" t="s">
        <v>263</v>
      </c>
    </row>
    <row r="48" customFormat="false" ht="12.75" hidden="false" customHeight="false" outlineLevel="0" collapsed="false">
      <c r="B48" s="570"/>
      <c r="D48" s="1" t="n">
        <f aca="false">+D44+1</f>
        <v>9</v>
      </c>
      <c r="E48" s="625" t="n">
        <v>0</v>
      </c>
      <c r="F48" s="626" t="n">
        <v>0</v>
      </c>
      <c r="G48" s="627" t="n">
        <f aca="false">E48+(F48*0.6)</f>
        <v>0</v>
      </c>
      <c r="H48" s="627" t="n">
        <f aca="false">EMIRO_calcoli!L114</f>
        <v>1068.75</v>
      </c>
      <c r="I48" s="627" t="n">
        <f aca="false">EMIRO_calcoli!L116</f>
        <v>1068.75</v>
      </c>
      <c r="J48" s="627" t="n">
        <f aca="false">+G48*H48</f>
        <v>0</v>
      </c>
      <c r="K48" s="628" t="n">
        <f aca="false">EMIRO_calcoli!$J$39</f>
        <v>0.07</v>
      </c>
      <c r="L48" s="629" t="n">
        <v>1</v>
      </c>
      <c r="M48" s="630" t="n">
        <f aca="false">+J48*K48*L48</f>
        <v>0</v>
      </c>
      <c r="O48" s="1" t="n">
        <f aca="false">IF(AND(E46&lt;&gt;"",F46&lt;&gt;""),VLOOKUP(CONCATENATE(E46,F46,G46,H46,I46,J46,K46,L46,M46),CC_Parametri!$A:$Z,10,FALSE()),0)</f>
        <v>0</v>
      </c>
      <c r="P48" s="1" t="n">
        <f aca="false">IF(AND(E46&lt;&gt;"",F46&lt;&gt;""),VLOOKUP(CONCATENATE(E46,F46,G46,H46,I46,J46,K46,L46,M46),CC_Parametri!$A:$Z,12,FALSE()),0)</f>
        <v>0</v>
      </c>
    </row>
    <row r="49" customFormat="false" ht="12.75" hidden="false" customHeight="false" outlineLevel="0" collapsed="false">
      <c r="E49" s="631"/>
    </row>
    <row r="50" customFormat="false" ht="12.75" hidden="false" customHeight="false" outlineLevel="0" collapsed="false">
      <c r="B50" s="570" t="str">
        <f aca="false">"n. "&amp;D50</f>
        <v>n. 10</v>
      </c>
      <c r="C50" s="591" t="s">
        <v>104</v>
      </c>
      <c r="D50" s="1" t="n">
        <f aca="false">+D46+1</f>
        <v>10</v>
      </c>
      <c r="E50" s="615" t="str">
        <f aca="false">$E$14</f>
        <v>B1</v>
      </c>
      <c r="F50" s="616"/>
      <c r="G50" s="616"/>
      <c r="H50" s="617" t="str">
        <f aca="false">IF(COUNTIFS(EMIRO_Valori_di_Mercato!M:M,E50,EMIRO_Valori_di_Mercato!P:P,G50)&gt;0,VLOOKUP(E50&amp;G50,EMIRO_Valori_di_Mercato!$C:$P,14,FALSE()),IF(COUNTIFS(EMIRO_Valori_di_Mercato!M:M,E50,EMIRO_Valori_di_Mercato!P:P,"Abitazioni civili")&gt;0,"Abitazioni civili",VLOOKUP(E50,EMIRO_Valori_di_Mercato!$M:$P,4,FALSE())))</f>
        <v>Abitazioni civili</v>
      </c>
      <c r="I50" s="618"/>
      <c r="J50" s="618"/>
      <c r="K50" s="618"/>
      <c r="L50" s="618"/>
      <c r="M50" s="619"/>
    </row>
    <row r="51" customFormat="false" ht="12.75" hidden="false" customHeight="false" outlineLevel="0" collapsed="false">
      <c r="B51" s="570"/>
      <c r="D51" s="1" t="n">
        <f aca="false">+D47+1</f>
        <v>10</v>
      </c>
      <c r="E51" s="620" t="s">
        <v>255</v>
      </c>
      <c r="F51" s="621" t="s">
        <v>256</v>
      </c>
      <c r="G51" s="621" t="s">
        <v>257</v>
      </c>
      <c r="H51" s="622" t="s">
        <v>258</v>
      </c>
      <c r="I51" s="623" t="s">
        <v>259</v>
      </c>
      <c r="J51" s="622" t="s">
        <v>260</v>
      </c>
      <c r="K51" s="622" t="s">
        <v>261</v>
      </c>
      <c r="L51" s="622" t="s">
        <v>262</v>
      </c>
      <c r="M51" s="624" t="s">
        <v>263</v>
      </c>
    </row>
    <row r="52" customFormat="false" ht="12.75" hidden="false" customHeight="false" outlineLevel="0" collapsed="false">
      <c r="B52" s="570"/>
      <c r="D52" s="1" t="n">
        <f aca="false">+D48+1</f>
        <v>10</v>
      </c>
      <c r="E52" s="625" t="n">
        <v>0</v>
      </c>
      <c r="F52" s="626" t="n">
        <v>0</v>
      </c>
      <c r="G52" s="627" t="n">
        <f aca="false">E52+(F52*0.6)</f>
        <v>0</v>
      </c>
      <c r="H52" s="627" t="n">
        <f aca="false">EMIRO_calcoli!L120</f>
        <v>1068.75</v>
      </c>
      <c r="I52" s="627" t="n">
        <f aca="false">EMIRO_calcoli!L122</f>
        <v>1068.75</v>
      </c>
      <c r="J52" s="627" t="n">
        <f aca="false">+G52*H52</f>
        <v>0</v>
      </c>
      <c r="K52" s="628" t="n">
        <f aca="false">EMIRO_calcoli!$J$39</f>
        <v>0.07</v>
      </c>
      <c r="L52" s="629" t="n">
        <v>1</v>
      </c>
      <c r="M52" s="630" t="n">
        <f aca="false">+J52*K52*L52</f>
        <v>0</v>
      </c>
      <c r="O52" s="1" t="n">
        <f aca="false">IF(AND(E50&lt;&gt;"",F50&lt;&gt;""),VLOOKUP(CONCATENATE(E50,F50,G50,H50,I50,J50,K50,L50,M50),CC_Parametri!$A:$Z,10,FALSE()),0)</f>
        <v>0</v>
      </c>
      <c r="P52" s="1" t="n">
        <f aca="false">IF(AND(E50&lt;&gt;"",F50&lt;&gt;""),VLOOKUP(CONCATENATE(E50,F50,G50,H50,I50,J50,K50,L50,M50),CC_Parametri!$A:$Z,12,FALSE()),0)</f>
        <v>0</v>
      </c>
    </row>
    <row r="53" customFormat="false" ht="12.75" hidden="false" customHeight="false" outlineLevel="0" collapsed="false"/>
  </sheetData>
  <sheetProtection sheet="true" objects="true" scenarios="true"/>
  <mergeCells count="10">
    <mergeCell ref="B14:B16"/>
    <mergeCell ref="B18:B20"/>
    <mergeCell ref="B22:B24"/>
    <mergeCell ref="B26:B28"/>
    <mergeCell ref="B30:B32"/>
    <mergeCell ref="B34:B36"/>
    <mergeCell ref="B38:B40"/>
    <mergeCell ref="B42:B44"/>
    <mergeCell ref="B46:B48"/>
    <mergeCell ref="B50:B52"/>
  </mergeCells>
  <conditionalFormatting sqref="D14:M52">
    <cfRule type="expression" priority="2" aboveAverage="0" equalAverage="0" bottom="0" percent="0" rank="0" text="" dxfId="57">
      <formula>AND($D14&lt;&gt;"",$D14&gt;$I$10)</formula>
    </cfRule>
    <cfRule type="expression" priority="3" aboveAverage="0" equalAverage="0" bottom="0" percent="0" rank="0" text="" dxfId="58">
      <formula>$I$10="?"</formula>
    </cfRule>
  </conditionalFormatting>
  <conditionalFormatting sqref="M5:M6">
    <cfRule type="cellIs" priority="4" operator="lessThan" aboveAverage="0" equalAverage="0" bottom="0" percent="0" rank="0" text="" dxfId="59">
      <formula>0</formula>
    </cfRule>
  </conditionalFormatting>
  <conditionalFormatting sqref="E12:K12">
    <cfRule type="cellIs" priority="5" operator="equal" aboveAverage="0" equalAverage="0" bottom="0" percent="0" rank="0" text="" dxfId="60">
      <formula>"ND"</formula>
    </cfRule>
  </conditionalFormatting>
  <dataValidations count="10">
    <dataValidation allowBlank="true" errorStyle="stop" operator="between" showDropDown="false" showErrorMessage="true" showInputMessage="true" sqref="I10" type="list">
      <formula1>"?,1,2,3,4,5,6,7,8,9,10,"</formula1>
      <formula2>0</formula2>
    </dataValidation>
    <dataValidation allowBlank="true" errorStyle="stop" operator="between" showDropDown="false" showErrorMessage="true" showInputMessage="true" sqref="E14 E18 E22 E26 E30 E34 E38 E42 E46 E50" type="list">
      <formula1>EMIRO_Zone!$J$3:$J$11</formula1>
      <formula2>0</formula2>
    </dataValidation>
    <dataValidation allowBlank="true" errorStyle="stop" operator="between" showDropDown="false" showErrorMessage="true" showInputMessage="true" sqref="G14 G18 G22 G26 G30 G34 G38 G42 G46 G50" type="list">
      <formula1>EMIRO_parametri!$C$98:$C$112</formula1>
      <formula2>0</formula2>
    </dataValidation>
    <dataValidation allowBlank="true" errorStyle="stop" operator="between" showDropDown="false" showErrorMessage="true" showInputMessage="true" sqref="F14 F18 F22 F26 F30 F34 F38 F42 F46 F50" type="list">
      <formula1>EMIRO_parametri!$A$98:$A$104</formula1>
      <formula2>0</formula2>
    </dataValidation>
    <dataValidation allowBlank="true" errorStyle="stop" operator="between" showDropDown="false" showErrorMessage="true" showInputMessage="true" sqref="J4" type="list">
      <formula1>Parametri!$B$33:$B$34</formula1>
      <formula2>0</formula2>
    </dataValidation>
    <dataValidation allowBlank="true" errorStyle="stop" operator="between" showDropDown="false" showErrorMessage="true" showInputMessage="true" sqref="L14 L18 L22 L26 L30 L34 L38 L42 L46 L50" type="list">
      <formula1>CC_Parametri!$AY$3:$AY$16</formula1>
      <formula2>0</formula2>
    </dataValidation>
    <dataValidation allowBlank="true" errorStyle="stop" operator="between" showDropDown="false" showErrorMessage="true" showInputMessage="true" sqref="K14 K18 K22 K26 K30 K34 K38 K42 K46 K50" type="list">
      <formula1>CC_Parametri!$AX$3:$AX$13</formula1>
      <formula2>0</formula2>
    </dataValidation>
    <dataValidation allowBlank="true" errorStyle="stop" operator="between" showDropDown="false" showErrorMessage="true" showInputMessage="true" sqref="J14 J18 J22 J26 J30 J34 J38 J42 J46 J50" type="list">
      <formula1>CC_Parametri!$AW$3:$AW$16</formula1>
      <formula2>0</formula2>
    </dataValidation>
    <dataValidation allowBlank="true" errorStyle="stop" operator="between" showDropDown="false" showErrorMessage="true" showInputMessage="true" sqref="I14 I18 I22 I26 I30 I34 I38 I42 I46 I50" type="list">
      <formula1>CC_Parametri!$AW$3:$AW$12</formula1>
      <formula2>0</formula2>
    </dataValidation>
    <dataValidation allowBlank="true" errorStyle="stop" operator="between" showDropDown="false" showErrorMessage="true" showInputMessage="true" sqref="M14 M18 M22 M26 M30 M34 M38 M42 M46 M50" type="list">
      <formula1>CC_Parametri!$AY$3:$AY$22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D4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52" activeCellId="0" sqref="F52"/>
    </sheetView>
  </sheetViews>
  <sheetFormatPr defaultColWidth="9.1484375" defaultRowHeight="12.75" zeroHeight="true" outlineLevelRow="0" outlineLevelCol="0"/>
  <cols>
    <col collapsed="false" customWidth="true" hidden="false" outlineLevel="0" max="1" min="1" style="108" width="2.57"/>
    <col collapsed="false" customWidth="true" hidden="false" outlineLevel="0" max="2" min="2" style="108" width="47.57"/>
    <col collapsed="false" customWidth="true" hidden="false" outlineLevel="0" max="3" min="3" style="108" width="40.84"/>
    <col collapsed="false" customWidth="true" hidden="false" outlineLevel="0" max="4" min="4" style="108" width="2.42"/>
    <col collapsed="false" customWidth="false" hidden="true" outlineLevel="0" max="16384" min="5" style="108" width="9.14"/>
  </cols>
  <sheetData>
    <row r="1" customFormat="false" ht="12.75" hidden="false" customHeight="false" outlineLevel="0" collapsed="false"/>
    <row r="2" customFormat="false" ht="17.35" hidden="false" customHeight="false" outlineLevel="0" collapsed="false">
      <c r="B2" s="632" t="s">
        <v>264</v>
      </c>
      <c r="C2" s="632"/>
    </row>
    <row r="3" customFormat="false" ht="12.75" hidden="false" customHeight="false" outlineLevel="0" collapsed="false"/>
    <row r="4" customFormat="false" ht="12.75" hidden="false" customHeight="false" outlineLevel="0" collapsed="false">
      <c r="B4" s="633" t="s">
        <v>265</v>
      </c>
      <c r="C4" s="301" t="s">
        <v>266</v>
      </c>
    </row>
    <row r="5" customFormat="false" ht="12.75" hidden="false" customHeight="false" outlineLevel="0" collapsed="false">
      <c r="B5" s="633" t="s">
        <v>267</v>
      </c>
      <c r="C5" s="634"/>
    </row>
    <row r="6" customFormat="false" ht="12.75" hidden="false" customHeight="false" outlineLevel="0" collapsed="false"/>
    <row r="7" customFormat="false" ht="12.75" hidden="false" customHeight="false" outlineLevel="0" collapsed="false">
      <c r="B7" s="635" t="s">
        <v>268</v>
      </c>
      <c r="C7" s="636" t="str">
        <f aca="false">EMIRO_parametri!B117</f>
        <v>I Classe</v>
      </c>
    </row>
    <row r="8" customFormat="false" ht="12.75" hidden="false" customHeight="false" outlineLevel="0" collapsed="false"/>
    <row r="9" customFormat="false" ht="13.8" hidden="false" customHeight="false" outlineLevel="0" collapsed="false">
      <c r="B9" s="373" t="s">
        <v>175</v>
      </c>
      <c r="C9" s="373"/>
    </row>
    <row r="10" customFormat="false" ht="13.8" hidden="false" customHeight="false" outlineLevel="0" collapsed="false">
      <c r="B10" s="369" t="s">
        <v>185</v>
      </c>
      <c r="C10" s="637" t="s">
        <v>157</v>
      </c>
    </row>
    <row r="11" customFormat="false" ht="13.8" hidden="false" customHeight="false" outlineLevel="0" collapsed="false">
      <c r="B11" s="635" t="s">
        <v>269</v>
      </c>
      <c r="C11" s="637" t="s">
        <v>270</v>
      </c>
    </row>
    <row r="12" customFormat="false" ht="13.8" hidden="false" customHeight="false" outlineLevel="0" collapsed="false">
      <c r="B12" s="635" t="s">
        <v>271</v>
      </c>
      <c r="C12" s="637" t="s">
        <v>270</v>
      </c>
    </row>
    <row r="13" customFormat="false" ht="12.75" hidden="false" customHeight="false" outlineLevel="0" collapsed="false"/>
    <row r="14" customFormat="false" ht="12.75" hidden="false" customHeight="false" outlineLevel="0" collapsed="false"/>
    <row r="15" customFormat="false" ht="12.75" hidden="false" customHeight="false" outlineLevel="0" collapsed="false">
      <c r="B15" s="638" t="s">
        <v>272</v>
      </c>
      <c r="C15" s="639"/>
    </row>
    <row r="16" customFormat="false" ht="12.75" hidden="false" customHeight="false" outlineLevel="0" collapsed="false">
      <c r="B16" s="640" t="s">
        <v>273</v>
      </c>
      <c r="C16" s="641" t="n">
        <v>0</v>
      </c>
    </row>
    <row r="17" customFormat="false" ht="12.75" hidden="false" customHeight="false" outlineLevel="0" collapsed="false">
      <c r="B17" s="635" t="s">
        <v>274</v>
      </c>
      <c r="C17" s="642" t="n">
        <v>0</v>
      </c>
    </row>
    <row r="18" customFormat="false" ht="12.75" hidden="false" customHeight="false" outlineLevel="0" collapsed="false">
      <c r="C18" s="643"/>
    </row>
    <row r="19" customFormat="false" ht="12.75" hidden="false" customHeight="false" outlineLevel="0" collapsed="false">
      <c r="B19" s="635" t="s">
        <v>275</v>
      </c>
      <c r="C19" s="644" t="n">
        <f aca="false">C16+(C17*0.02)</f>
        <v>0</v>
      </c>
    </row>
    <row r="20" customFormat="false" ht="12.75" hidden="false" customHeight="false" outlineLevel="0" collapsed="false"/>
    <row r="21" customFormat="false" ht="12.75" hidden="false" customHeight="false" outlineLevel="0" collapsed="false">
      <c r="B21" s="638" t="s">
        <v>276</v>
      </c>
      <c r="C21" s="639"/>
    </row>
    <row r="22" customFormat="false" ht="12.75" hidden="false" customHeight="false" outlineLevel="0" collapsed="false">
      <c r="B22" s="640" t="s">
        <v>277</v>
      </c>
      <c r="C22" s="645" t="n">
        <f aca="false">EMIRO_parametri!E130</f>
        <v>4.05</v>
      </c>
    </row>
    <row r="23" customFormat="false" ht="12.75" hidden="false" customHeight="false" outlineLevel="0" collapsed="false">
      <c r="B23" s="635" t="s">
        <v>278</v>
      </c>
      <c r="C23" s="646" t="n">
        <f aca="false">VLOOKUP(C7,EMIRO_parametri!$G$131:$H$134,2,FALSE())</f>
        <v>1</v>
      </c>
    </row>
    <row r="24" customFormat="false" ht="12.75" hidden="false" customHeight="false" outlineLevel="0" collapsed="false">
      <c r="B24" s="635" t="s">
        <v>279</v>
      </c>
      <c r="C24" s="644" t="n">
        <f aca="false">+C22*C23</f>
        <v>4.05</v>
      </c>
      <c r="D24" s="268"/>
    </row>
    <row r="25" customFormat="false" ht="12.75" hidden="false" customHeight="false" outlineLevel="0" collapsed="false">
      <c r="B25" s="635" t="s">
        <v>280</v>
      </c>
      <c r="C25" s="647" t="s">
        <v>281</v>
      </c>
      <c r="D25" s="648"/>
    </row>
    <row r="26" customFormat="false" ht="12.75" hidden="false" customHeight="false" outlineLevel="0" collapsed="false">
      <c r="B26" s="635" t="s">
        <v>282</v>
      </c>
      <c r="C26" s="636" t="n">
        <f aca="false">IF(C25&lt;&gt;"",VLOOKUP(C25,EMIRO_parametri!$A$130:$B$131,2,FALSE()),"")</f>
        <v>1</v>
      </c>
    </row>
    <row r="27" customFormat="false" ht="12.75" hidden="false" customHeight="false" outlineLevel="0" collapsed="false"/>
    <row r="28" customFormat="false" ht="12.75" hidden="false" customHeight="false" outlineLevel="0" collapsed="false">
      <c r="B28" s="638" t="s">
        <v>283</v>
      </c>
      <c r="C28" s="639"/>
    </row>
    <row r="29" customFormat="false" ht="12.75" hidden="false" customHeight="false" outlineLevel="0" collapsed="false">
      <c r="B29" s="640" t="s">
        <v>284</v>
      </c>
      <c r="C29" s="645" t="n">
        <f aca="false">EMIRO_parametri!E131</f>
        <v>3.03</v>
      </c>
    </row>
    <row r="30" customFormat="false" ht="12.75" hidden="false" customHeight="false" outlineLevel="0" collapsed="false">
      <c r="B30" s="635" t="s">
        <v>285</v>
      </c>
      <c r="C30" s="646" t="n">
        <f aca="false">VLOOKUP(C7,EMIRO_parametri!$G$131:$H$134,2,FALSE())</f>
        <v>1</v>
      </c>
    </row>
    <row r="31" customFormat="false" ht="12.75" hidden="false" customHeight="false" outlineLevel="0" collapsed="false">
      <c r="B31" s="635" t="s">
        <v>286</v>
      </c>
      <c r="C31" s="644" t="n">
        <f aca="false">+C29*C30</f>
        <v>3.03</v>
      </c>
      <c r="D31" s="268"/>
    </row>
    <row r="32" customFormat="false" ht="35.05" hidden="false" customHeight="false" outlineLevel="0" collapsed="false">
      <c r="B32" s="635" t="s">
        <v>280</v>
      </c>
      <c r="C32" s="647" t="s">
        <v>287</v>
      </c>
    </row>
    <row r="33" customFormat="false" ht="12.75" hidden="false" customHeight="false" outlineLevel="0" collapsed="false">
      <c r="B33" s="635" t="s">
        <v>288</v>
      </c>
      <c r="C33" s="636" t="n">
        <f aca="false">IF(C32&lt;&gt;"",VLOOKUP(C32,EMIRO_parametri!$A$133:$B$135,2,FALSE()),"")</f>
        <v>1.5</v>
      </c>
    </row>
    <row r="34" customFormat="false" ht="12.75" hidden="false" customHeight="false" outlineLevel="0" collapsed="false"/>
    <row r="35" customFormat="false" ht="12.75" hidden="false" customHeight="false" outlineLevel="0" collapsed="false">
      <c r="B35" s="649" t="s">
        <v>289</v>
      </c>
      <c r="C35" s="650" t="n">
        <f aca="false">C19*C24*C26</f>
        <v>0</v>
      </c>
    </row>
    <row r="36" customFormat="false" ht="12.75" hidden="false" customHeight="false" outlineLevel="0" collapsed="false">
      <c r="B36" s="649" t="s">
        <v>290</v>
      </c>
      <c r="C36" s="650" t="n">
        <f aca="false">C19*C31*C33</f>
        <v>0</v>
      </c>
    </row>
    <row r="37" customFormat="false" ht="12.75" hidden="false" customHeight="false" outlineLevel="0" collapsed="false"/>
    <row r="38" customFormat="false" ht="12.75" hidden="false" customHeight="false" outlineLevel="0" collapsed="false">
      <c r="B38" s="635" t="s">
        <v>291</v>
      </c>
      <c r="C38" s="651" t="n">
        <v>0</v>
      </c>
    </row>
    <row r="39" customFormat="false" ht="12.75" hidden="false" customHeight="false" outlineLevel="0" collapsed="false">
      <c r="B39" s="635" t="s">
        <v>292</v>
      </c>
      <c r="C39" s="651" t="n">
        <v>0</v>
      </c>
    </row>
    <row r="40" customFormat="false" ht="12.75" hidden="false" customHeight="false" outlineLevel="0" collapsed="false"/>
    <row r="41" customFormat="false" ht="13.8" hidden="false" customHeight="false" outlineLevel="0" collapsed="false">
      <c r="B41" s="652" t="s">
        <v>293</v>
      </c>
      <c r="C41" s="653" t="n">
        <f aca="false">IF(C4="No",0,C35-(C35*$C$38)+(C35*$C$39))</f>
        <v>0</v>
      </c>
    </row>
    <row r="42" customFormat="false" ht="13.8" hidden="false" customHeight="false" outlineLevel="0" collapsed="false">
      <c r="B42" s="652" t="s">
        <v>294</v>
      </c>
      <c r="C42" s="653" t="n">
        <f aca="false">IF(C4="No",0,C36-(C36*$C$38)+(C36*$C$39))</f>
        <v>0</v>
      </c>
    </row>
    <row r="43" customFormat="false" ht="12.75" hidden="false" customHeight="false" outlineLevel="0" collapsed="false"/>
  </sheetData>
  <sheetProtection sheet="true" objects="true" scenarios="true"/>
  <mergeCells count="2">
    <mergeCell ref="B2:C2"/>
    <mergeCell ref="B9:C9"/>
  </mergeCells>
  <conditionalFormatting sqref="C5">
    <cfRule type="expression" priority="2" aboveAverage="0" equalAverage="0" bottom="0" percent="0" rank="0" text="" dxfId="61">
      <formula>$C$4="No"</formula>
    </cfRule>
  </conditionalFormatting>
  <conditionalFormatting sqref="B17:C17">
    <cfRule type="expression" priority="3" aboveAverage="0" equalAverage="0" bottom="0" percent="0" rank="0" text="" dxfId="62">
      <formula>$C$12&lt;&gt;"Svolta all'aperto"</formula>
    </cfRule>
  </conditionalFormatting>
  <dataValidations count="7">
    <dataValidation allowBlank="true" errorStyle="stop" operator="between" showDropDown="false" showErrorMessage="true" showInputMessage="true" sqref="C4" type="list">
      <formula1>"No,Si"</formula1>
      <formula2>0</formula2>
    </dataValidation>
    <dataValidation allowBlank="true" errorStyle="stop" operator="between" showDropDown="false" showErrorMessage="true" showInputMessage="true" sqref="C5" type="list">
      <formula1>EMIRO_parametri!$A$120:$A$124</formula1>
      <formula2>0</formula2>
    </dataValidation>
    <dataValidation allowBlank="true" errorStyle="stop" operator="between" showDropDown="false" showErrorMessage="true" showInputMessage="true" sqref="C10" type="list">
      <formula1>EMIRO_parametri!$D$120:$D$125</formula1>
      <formula2>0</formula2>
    </dataValidation>
    <dataValidation allowBlank="true" errorStyle="stop" operator="between" showDropDown="false" showErrorMessage="true" showInputMessage="true" sqref="C11" type="list">
      <formula1>EMIRO_parametri!$M$123:$M$125</formula1>
      <formula2>0</formula2>
    </dataValidation>
    <dataValidation allowBlank="true" errorStyle="stop" operator="between" showDropDown="false" showErrorMessage="true" showInputMessage="true" sqref="C12" type="list">
      <formula1>EMIRO_parametri!$N$123</formula1>
      <formula2>0</formula2>
    </dataValidation>
    <dataValidation allowBlank="true" errorStyle="stop" operator="between" showDropDown="false" showErrorMessage="true" showInputMessage="true" sqref="C25" type="list">
      <formula1>EMIRO_parametri!$A$130:$A$131</formula1>
      <formula2>0</formula2>
    </dataValidation>
    <dataValidation allowBlank="true" errorStyle="stop" operator="between" showDropDown="false" showErrorMessage="true" showInputMessage="true" sqref="C32" type="list">
      <formula1>EMIRO_parametri!$A$133:$A$135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K3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52" activeCellId="0" sqref="F52"/>
    </sheetView>
  </sheetViews>
  <sheetFormatPr defaultColWidth="9.1484375" defaultRowHeight="12.75" zeroHeight="true" outlineLevelRow="0" outlineLevelCol="0"/>
  <cols>
    <col collapsed="false" customWidth="true" hidden="false" outlineLevel="0" max="1" min="1" style="111" width="3.15"/>
    <col collapsed="false" customWidth="true" hidden="false" outlineLevel="0" max="2" min="2" style="111" width="60.71"/>
    <col collapsed="false" customWidth="true" hidden="false" outlineLevel="0" max="3" min="3" style="111" width="18.29"/>
    <col collapsed="false" customWidth="true" hidden="false" outlineLevel="0" max="4" min="4" style="111" width="18.14"/>
    <col collapsed="false" customWidth="true" hidden="false" outlineLevel="0" max="5" min="5" style="111" width="57.71"/>
    <col collapsed="false" customWidth="true" hidden="false" outlineLevel="0" max="6" min="6" style="111" width="4.57"/>
    <col collapsed="false" customWidth="false" hidden="true" outlineLevel="0" max="7" min="7" style="111" width="9.14"/>
    <col collapsed="false" customWidth="true" hidden="true" outlineLevel="0" max="11" min="8" style="111" width="11.53"/>
    <col collapsed="false" customWidth="false" hidden="true" outlineLevel="0" max="16384" min="12" style="111" width="9.14"/>
  </cols>
  <sheetData>
    <row r="1" customFormat="false" ht="12.75" hidden="false" customHeight="false" outlineLevel="0" collapsed="false"/>
    <row r="2" customFormat="false" ht="17.35" hidden="false" customHeight="false" outlineLevel="0" collapsed="false">
      <c r="B2" s="654" t="s">
        <v>295</v>
      </c>
      <c r="C2" s="654"/>
      <c r="D2" s="654"/>
      <c r="E2" s="654"/>
      <c r="F2" s="562"/>
      <c r="G2" s="562"/>
    </row>
    <row r="3" customFormat="false" ht="12.75" hidden="false" customHeight="false" outlineLevel="0" collapsed="false"/>
    <row r="4" customFormat="false" ht="12.75" hidden="false" customHeight="true" outlineLevel="0" collapsed="false">
      <c r="B4" s="655" t="s">
        <v>296</v>
      </c>
      <c r="C4" s="656" t="s">
        <v>266</v>
      </c>
      <c r="D4" s="656"/>
      <c r="E4" s="656"/>
    </row>
    <row r="5" customFormat="false" ht="93" hidden="false" customHeight="true" outlineLevel="0" collapsed="false">
      <c r="B5" s="655" t="s">
        <v>297</v>
      </c>
      <c r="C5" s="657"/>
      <c r="D5" s="657"/>
      <c r="E5" s="657"/>
    </row>
    <row r="6" customFormat="false" ht="12.75" hidden="false" customHeight="false" outlineLevel="0" collapsed="false"/>
    <row r="7" customFormat="false" ht="12.75" hidden="false" customHeight="false" outlineLevel="0" collapsed="false"/>
    <row r="8" customFormat="false" ht="25.5" hidden="false" customHeight="true" outlineLevel="0" collapsed="false">
      <c r="B8" s="655" t="s">
        <v>298</v>
      </c>
      <c r="C8" s="658" t="s">
        <v>299</v>
      </c>
      <c r="D8" s="658"/>
      <c r="E8" s="658"/>
    </row>
    <row r="9" customFormat="false" ht="12.75" hidden="false" customHeight="false" outlineLevel="0" collapsed="false"/>
    <row r="10" customFormat="false" ht="12.75" hidden="false" customHeight="false" outlineLevel="0" collapsed="false">
      <c r="C10" s="655" t="str">
        <f aca="false">IF(C8="Metodo sintetico","Val. Fondiario (Ante)","Val. Edilizio (Ante)")</f>
        <v>Val. Fondiario (Ante)</v>
      </c>
      <c r="D10" s="655" t="str">
        <f aca="false">IF(C8="Metodo sintetico","Val. Fondiario (Post)","Val. Edilizio (Post)")</f>
        <v>Val. Fondiario (Post)</v>
      </c>
    </row>
    <row r="11" customFormat="false" ht="12.75" hidden="false" customHeight="false" outlineLevel="0" collapsed="false">
      <c r="C11" s="642" t="n">
        <v>0</v>
      </c>
      <c r="D11" s="642" t="n">
        <v>0</v>
      </c>
    </row>
    <row r="12" customFormat="false" ht="12.75" hidden="false" customHeight="false" outlineLevel="0" collapsed="false">
      <c r="F12" s="564"/>
      <c r="G12" s="564"/>
      <c r="H12" s="564"/>
      <c r="I12" s="564"/>
      <c r="J12" s="564"/>
      <c r="K12" s="564"/>
    </row>
    <row r="13" customFormat="false" ht="12.75" hidden="false" customHeight="false" outlineLevel="0" collapsed="false">
      <c r="B13" s="659" t="s">
        <v>300</v>
      </c>
      <c r="F13" s="564"/>
      <c r="G13" s="564"/>
      <c r="H13" s="564"/>
      <c r="I13" s="564"/>
      <c r="J13" s="564"/>
      <c r="K13" s="564"/>
    </row>
    <row r="14" customFormat="false" ht="12.75" hidden="false" customHeight="false" outlineLevel="0" collapsed="false">
      <c r="B14" s="660"/>
      <c r="C14" s="661" t="s">
        <v>301</v>
      </c>
      <c r="D14" s="661" t="s">
        <v>302</v>
      </c>
      <c r="E14" s="655" t="s">
        <v>303</v>
      </c>
      <c r="F14" s="564"/>
      <c r="G14" s="564"/>
      <c r="H14" s="564"/>
      <c r="I14" s="564"/>
      <c r="J14" s="564"/>
      <c r="K14" s="564"/>
    </row>
    <row r="15" customFormat="false" ht="12.75" hidden="false" customHeight="false" outlineLevel="0" collapsed="false">
      <c r="B15" s="655" t="s">
        <v>304</v>
      </c>
      <c r="C15" s="642" t="n">
        <v>0</v>
      </c>
      <c r="D15" s="642" t="n">
        <v>0</v>
      </c>
      <c r="E15" s="660"/>
      <c r="F15" s="564"/>
      <c r="G15" s="564"/>
      <c r="H15" s="564"/>
      <c r="I15" s="564"/>
      <c r="J15" s="564"/>
      <c r="K15" s="564"/>
    </row>
    <row r="16" customFormat="false" ht="12.75" hidden="false" customHeight="false" outlineLevel="0" collapsed="false">
      <c r="B16" s="655" t="s">
        <v>305</v>
      </c>
      <c r="C16" s="642" t="n">
        <v>0</v>
      </c>
      <c r="D16" s="642" t="n">
        <v>0</v>
      </c>
      <c r="E16" s="660"/>
      <c r="F16" s="564"/>
      <c r="G16" s="564"/>
      <c r="H16" s="564"/>
      <c r="I16" s="564"/>
      <c r="J16" s="564"/>
      <c r="K16" s="564"/>
    </row>
    <row r="17" customFormat="false" ht="12.75" hidden="false" customHeight="false" outlineLevel="0" collapsed="false">
      <c r="B17" s="662" t="s">
        <v>306</v>
      </c>
      <c r="C17" s="642" t="n">
        <v>0</v>
      </c>
      <c r="D17" s="642" t="n">
        <v>0</v>
      </c>
      <c r="E17" s="660"/>
      <c r="F17" s="564"/>
      <c r="G17" s="564"/>
      <c r="H17" s="564"/>
      <c r="I17" s="564"/>
      <c r="J17" s="564"/>
      <c r="K17" s="564"/>
    </row>
    <row r="18" customFormat="false" ht="12.75" hidden="false" customHeight="false" outlineLevel="0" collapsed="false">
      <c r="B18" s="655" t="s">
        <v>307</v>
      </c>
      <c r="C18" s="642" t="n">
        <v>0</v>
      </c>
      <c r="D18" s="642" t="n">
        <v>0</v>
      </c>
      <c r="E18" s="660" t="str">
        <f aca="false">IF(OR(F18="X",G18="X"),H18,"")</f>
        <v/>
      </c>
      <c r="F18" s="564"/>
      <c r="G18" s="564"/>
      <c r="H18" s="564"/>
      <c r="I18" s="564"/>
      <c r="J18" s="564"/>
      <c r="K18" s="564"/>
    </row>
    <row r="19" customFormat="false" ht="12.75" hidden="false" customHeight="false" outlineLevel="0" collapsed="false">
      <c r="B19" s="655" t="s">
        <v>308</v>
      </c>
      <c r="C19" s="642" t="n">
        <v>0</v>
      </c>
      <c r="D19" s="642" t="n">
        <v>0</v>
      </c>
      <c r="E19" s="660" t="str">
        <f aca="false">IF(OR(F19="X",G19="X"),"può essere al massimo il 3,5% della voce 1)","")</f>
        <v/>
      </c>
      <c r="F19" s="663" t="str">
        <f aca="false">IF(AND(C19&gt;0,C15&gt;0),IF(C19/C15&lt;=0.035,"","X"),"")</f>
        <v/>
      </c>
      <c r="G19" s="663" t="str">
        <f aca="false">IF(AND(D19&gt;0,D15&gt;0),IF(D19/D15&lt;=0.035,"","X"),"")</f>
        <v/>
      </c>
      <c r="H19" s="564"/>
      <c r="I19" s="564"/>
      <c r="J19" s="564"/>
      <c r="K19" s="564"/>
    </row>
    <row r="20" customFormat="false" ht="12.75" hidden="false" customHeight="false" outlineLevel="0" collapsed="false">
      <c r="B20" s="655" t="s">
        <v>309</v>
      </c>
      <c r="C20" s="642" t="n">
        <v>0</v>
      </c>
      <c r="D20" s="642" t="n">
        <v>0</v>
      </c>
      <c r="E20" s="660" t="str">
        <f aca="false">IF(OR(F20="X",G20="X"),H20,"")</f>
        <v/>
      </c>
      <c r="F20" s="663"/>
      <c r="G20" s="663"/>
      <c r="H20" s="564"/>
      <c r="I20" s="564"/>
      <c r="J20" s="564"/>
      <c r="K20" s="564"/>
    </row>
    <row r="21" customFormat="false" ht="12.75" hidden="false" customHeight="false" outlineLevel="0" collapsed="false">
      <c r="B21" s="655" t="s">
        <v>310</v>
      </c>
      <c r="C21" s="642" t="n">
        <v>0</v>
      </c>
      <c r="D21" s="642" t="n">
        <v>0</v>
      </c>
      <c r="E21" s="660" t="str">
        <f aca="false">IF(OR(F21="X",G21="X"),"può essere al massimo il 10% della somma delle voci 1) e 2)","")</f>
        <v/>
      </c>
      <c r="F21" s="663" t="str">
        <f aca="false">IF(AND(C21&gt;0,C15&gt;0),IF(C21/(C15+C16)&lt;=0.1,"","X"),"")</f>
        <v/>
      </c>
      <c r="G21" s="663" t="str">
        <f aca="false">IF(AND(D21&gt;0,D15&gt;0),IF(D21/(D15+D16)&lt;=0.1,"","X"),"")</f>
        <v/>
      </c>
      <c r="H21" s="564"/>
      <c r="I21" s="564"/>
      <c r="J21" s="564"/>
      <c r="K21" s="564"/>
    </row>
    <row r="22" customFormat="false" ht="12.75" hidden="false" customHeight="false" outlineLevel="0" collapsed="false">
      <c r="B22" s="655" t="s">
        <v>311</v>
      </c>
      <c r="C22" s="642" t="n">
        <v>0</v>
      </c>
      <c r="D22" s="642" t="n">
        <v>0</v>
      </c>
      <c r="E22" s="660" t="str">
        <f aca="false">IF(OR(F22="X",G22="X"),H22,"")</f>
        <v/>
      </c>
      <c r="F22" s="663"/>
      <c r="G22" s="663"/>
      <c r="H22" s="564"/>
      <c r="I22" s="564"/>
      <c r="J22" s="564"/>
      <c r="K22" s="564"/>
    </row>
    <row r="23" customFormat="false" ht="12.75" hidden="false" customHeight="false" outlineLevel="0" collapsed="false">
      <c r="B23" s="655" t="s">
        <v>312</v>
      </c>
      <c r="C23" s="642" t="n">
        <v>0</v>
      </c>
      <c r="D23" s="642" t="n">
        <v>0</v>
      </c>
      <c r="E23" s="660" t="str">
        <f aca="false">IF(OR(F23="X",G23="X"),"può essere al massimo il 2,5% di Val. edilizio","")</f>
        <v/>
      </c>
      <c r="F23" s="663" t="str">
        <f aca="false">IF(AND(C23&gt;0,$C$11&gt;0),IF(C23/$C$11&lt;=0.025,"","X"),"")</f>
        <v/>
      </c>
      <c r="G23" s="663" t="str">
        <f aca="false">IF(AND(D23&gt;0,$D$11&gt;0),IF(D23/$D$11&lt;=0.025,"","X"),"")</f>
        <v/>
      </c>
      <c r="H23" s="564"/>
      <c r="I23" s="564"/>
      <c r="J23" s="564"/>
      <c r="K23" s="564"/>
    </row>
    <row r="24" customFormat="false" ht="12.75" hidden="false" customHeight="false" outlineLevel="0" collapsed="false">
      <c r="B24" s="655" t="s">
        <v>313</v>
      </c>
      <c r="C24" s="642" t="n">
        <v>0</v>
      </c>
      <c r="D24" s="642" t="n">
        <v>0</v>
      </c>
      <c r="E24" s="660" t="str">
        <f aca="false">IF(OR(F24="X",G24="X"),"può essere al massimo il 2,5% di Val. edilizio","")</f>
        <v/>
      </c>
      <c r="F24" s="663" t="str">
        <f aca="false">IF(AND(C24&gt;0,$C$11&gt;0),IF(C24/$C$11&lt;=0.15,"","X"),"")</f>
        <v/>
      </c>
      <c r="G24" s="663" t="str">
        <f aca="false">IF(AND(D24&gt;0,$D$11&gt;0),IF(D24/$D$11&lt;=0.15,"","X"),"")</f>
        <v/>
      </c>
      <c r="H24" s="564"/>
      <c r="I24" s="564"/>
      <c r="J24" s="564"/>
      <c r="K24" s="564"/>
    </row>
    <row r="25" customFormat="false" ht="12.75" hidden="false" customHeight="false" outlineLevel="0" collapsed="false">
      <c r="F25" s="564"/>
      <c r="G25" s="564"/>
      <c r="H25" s="564"/>
      <c r="I25" s="564"/>
      <c r="J25" s="564"/>
      <c r="K25" s="564"/>
    </row>
    <row r="26" customFormat="false" ht="12.75" hidden="false" customHeight="false" outlineLevel="0" collapsed="false">
      <c r="F26" s="564"/>
      <c r="G26" s="564"/>
      <c r="H26" s="564"/>
      <c r="I26" s="564"/>
      <c r="J26" s="564"/>
      <c r="K26" s="564"/>
    </row>
    <row r="27" customFormat="false" ht="13.8" hidden="false" customHeight="false" outlineLevel="0" collapsed="false">
      <c r="B27" s="664" t="s">
        <v>314</v>
      </c>
      <c r="C27" s="665" t="n">
        <f aca="false">IF(D27&lt;0,0,D27)</f>
        <v>0</v>
      </c>
      <c r="D27" s="666" t="n">
        <f aca="false">IF(C8="Metodo sintetico",(D11-C11)*0.5,((D11-SUM(D15:D24))-(C11-SUM(C15:C24)))*0.5)</f>
        <v>0</v>
      </c>
      <c r="F27" s="564"/>
      <c r="G27" s="564"/>
      <c r="H27" s="564"/>
      <c r="I27" s="564"/>
      <c r="J27" s="564"/>
      <c r="K27" s="564"/>
    </row>
    <row r="28" customFormat="false" ht="12.75" hidden="false" customHeight="false" outlineLevel="0" collapsed="false">
      <c r="F28" s="564"/>
      <c r="G28" s="564"/>
      <c r="H28" s="564"/>
      <c r="I28" s="564"/>
      <c r="J28" s="564"/>
      <c r="K28" s="564"/>
    </row>
    <row r="29" customFormat="false" ht="12.75" hidden="true" customHeight="false" outlineLevel="0" collapsed="false">
      <c r="C29" s="667"/>
      <c r="F29" s="564"/>
      <c r="G29" s="564"/>
      <c r="H29" s="564"/>
      <c r="I29" s="564"/>
      <c r="J29" s="564"/>
      <c r="K29" s="564"/>
    </row>
    <row r="30" customFormat="false" ht="12.75" hidden="true" customHeight="false" outlineLevel="0" collapsed="false">
      <c r="F30" s="564"/>
      <c r="G30" s="564"/>
      <c r="H30" s="564"/>
      <c r="I30" s="564"/>
      <c r="J30" s="564"/>
      <c r="K30" s="564"/>
    </row>
    <row r="31" customFormat="false" ht="12.75" hidden="true" customHeight="false" outlineLevel="0" collapsed="false">
      <c r="F31" s="564"/>
      <c r="G31" s="564"/>
      <c r="H31" s="564"/>
      <c r="I31" s="564"/>
      <c r="J31" s="564"/>
      <c r="K31" s="564"/>
    </row>
    <row r="32" customFormat="false" ht="12.75" hidden="true" customHeight="false" outlineLevel="0" collapsed="false">
      <c r="F32" s="564"/>
      <c r="G32" s="564"/>
      <c r="H32" s="564"/>
      <c r="I32" s="564"/>
      <c r="J32" s="564"/>
      <c r="K32" s="564"/>
    </row>
  </sheetData>
  <sheetProtection sheet="true" objects="true" scenarios="true"/>
  <mergeCells count="4">
    <mergeCell ref="B2:E2"/>
    <mergeCell ref="C4:E4"/>
    <mergeCell ref="C5:E5"/>
    <mergeCell ref="C8:E8"/>
  </mergeCells>
  <conditionalFormatting sqref="B13:E24">
    <cfRule type="expression" priority="2" aboveAverage="0" equalAverage="0" bottom="0" percent="0" rank="0" text="" dxfId="63">
      <formula>$C$8="Metodo sintetico"</formula>
    </cfRule>
  </conditionalFormatting>
  <conditionalFormatting sqref="D15:D24">
    <cfRule type="expression" priority="3" aboveAverage="0" equalAverage="0" bottom="0" percent="0" rank="0" text="" dxfId="64">
      <formula>$G15="X"</formula>
    </cfRule>
  </conditionalFormatting>
  <conditionalFormatting sqref="C15:C24">
    <cfRule type="expression" priority="4" aboveAverage="0" equalAverage="0" bottom="0" percent="0" rank="0" text="" dxfId="65">
      <formula>$F15="X"</formula>
    </cfRule>
  </conditionalFormatting>
  <dataValidations count="3">
    <dataValidation allowBlank="true" errorStyle="stop" operator="between" showDropDown="false" showErrorMessage="true" showInputMessage="true" sqref="C4" type="list">
      <formula1>"No,Si"</formula1>
      <formula2>0</formula2>
    </dataValidation>
    <dataValidation allowBlank="true" errorStyle="stop" operator="between" showDropDown="false" showErrorMessage="true" showInputMessage="true" sqref="C8" type="list">
      <formula1>"Metodo sintetico,Metodo analitico"</formula1>
      <formula2>0</formula2>
    </dataValidation>
    <dataValidation allowBlank="true" errorStyle="stop" operator="between" showDropDown="false" showErrorMessage="true" showInputMessage="true" sqref="C5" type="list">
      <formula1>EMIRO_parametri!$A$140:$A$142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52</TotalTime>
  <Application>LibreOffice/24.2.5.2$Windows_X86_64 LibreOffice_project/bffef4ea93e59bebbeaf7f431bb02b1a39ee8a59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2023-08-28T13:58:19Z</dcterms:created>
  <dc:creator>Alessandro Bardi</dc:creator>
  <dc:description/>
  <dc:language>it-IT</dc:language>
  <cp:lastModifiedBy/>
  <dcterms:modified xsi:type="dcterms:W3CDTF">2025-06-23T10:26:10Z</dcterms:modified>
  <cp:revision>8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